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804" firstSheet="0" activeTab="0" autoFilterDateGrouping="1"/>
  </bookViews>
  <sheets>
    <sheet name="1-产品总表" sheetId="1" state="visible" r:id="rId1"/>
    <sheet name="2-定价总表" sheetId="2" state="visible" r:id="rId2"/>
    <sheet name="3-BOM表" sheetId="3" state="visible" r:id="rId3"/>
    <sheet name="3b-配件价格表" sheetId="4" state="visible" r:id="rId4"/>
    <sheet name="4a-成品库存" sheetId="5" state="visible" r:id="rId5"/>
    <sheet name="4b-配件库存" sheetId="6" state="visible" r:id="rId6"/>
    <sheet name="5-订单总表" sheetId="7" state="visible" r:id="rId7"/>
    <sheet name="5-订单总表修改" sheetId="8" state="visible" r:id="rId8"/>
    <sheet name="5b-订单细节" sheetId="9" state="visible" r:id="rId9"/>
    <sheet name="6-工厂下单表" sheetId="10" state="visible" r:id="rId10"/>
    <sheet name="7-配件采购记录" sheetId="11" state="visible" r:id="rId11"/>
    <sheet name="8-补单记录" sheetId="12" state="visible" r:id="rId12"/>
    <sheet name="9a-支付宝流水-企业号" sheetId="13" state="visible" r:id="rId13"/>
    <sheet name="9b-支付宝流水-个体户私账" sheetId="14" state="visible" r:id="rId14"/>
    <sheet name="9c-支付宝流水-爱群号（未来弃用）" sheetId="15" state="visible" r:id="rId15"/>
    <sheet name="9d-支付宝流水-佳宝号（未来弃用）" sheetId="16" state="visible" r:id="rId16"/>
    <sheet name="9e-支付宝流水-主力号" sheetId="17" state="visible" r:id="rId17"/>
    <sheet name="10-账户余额汇总" sheetId="18" state="visible" r:id="rId18"/>
    <sheet name="11-工厂对账汇总" sheetId="19" state="visible" r:id="rId19"/>
    <sheet name="12-木材损耗" sheetId="20" state="visible" r:id="rId20"/>
    <sheet name="13-样品表" sheetId="21" state="visible" r:id="rId21"/>
    <sheet name="14-品牌营销" sheetId="22" state="visible" r:id="rId22"/>
    <sheet name="15-推广记录" sheetId="23" state="visible" r:id="rId23"/>
    <sheet name="16-日常经营" sheetId="24" state="visible" r:id="rId24"/>
    <sheet name="17-人员外包费用" sheetId="25" state="visible" r:id="rId25"/>
    <sheet name="18-售后表" sheetId="26" state="visible" r:id="rId26"/>
  </sheets>
  <definedNames>
    <definedName name="_xlnm._FilterDatabase" localSheetId="0" hidden="1">'1-产品总表'!$A$2:$J$493</definedName>
    <definedName name="_xlnm._FilterDatabase" localSheetId="1" hidden="1">'2-定价总表'!$A$2:$BU$492</definedName>
    <definedName name="_xlnm._FilterDatabase" localSheetId="2" hidden="1">'3-BOM表'!$A$2:$K$1790</definedName>
    <definedName name="_xlnm._FilterDatabase" localSheetId="4" hidden="1">'4a-成品库存'!$A$2:$S$10</definedName>
    <definedName name="_xlnm._FilterDatabase" localSheetId="5" hidden="1">'4b-配件库存'!$A$2:$S$26</definedName>
    <definedName name="_xlnm._FilterDatabase" localSheetId="6" hidden="1">'5-订单总表'!$A$2:$AQ$805</definedName>
    <definedName name="_xlnm._FilterDatabase" localSheetId="8" hidden="1">'5b-订单细节'!$A$2:$G$2</definedName>
    <definedName name="_xlnm._FilterDatabase" localSheetId="9" hidden="1">'6-工厂下单表'!$A$2:$U$20</definedName>
    <definedName name="_xlnm._FilterDatabase" localSheetId="10" hidden="1">'7-配件采购记录'!$A$2:$T$503</definedName>
    <definedName name="_xlnm._FilterDatabase" localSheetId="11" hidden="1">'8-补单记录'!$A$3:$R$1353</definedName>
    <definedName name="_xlnm._FilterDatabase" localSheetId="12" hidden="1">'9a-支付宝流水-企业号'!$A$2:$L$460</definedName>
    <definedName name="_xlnm._FilterDatabase" localSheetId="13" hidden="1">'9b-支付宝流水-个体户私账'!$A$2:$M$11</definedName>
    <definedName name="_xlnm._FilterDatabase" localSheetId="14" hidden="1">'9c-支付宝流水-爱群号（未来弃用）'!$A$2:$L$808</definedName>
    <definedName name="_xlnm._FilterDatabase" localSheetId="15" hidden="1">'9d-支付宝流水-佳宝号（未来弃用）'!$A$2:$M$40</definedName>
    <definedName name="_xlnm._FilterDatabase" localSheetId="16" hidden="1">'9e-支付宝流水-主力号'!$A$2:$K$2</definedName>
    <definedName name="_xlnm._FilterDatabase" localSheetId="17" hidden="1">'10-账户余额汇总'!$A$2:$H$9</definedName>
    <definedName name="_xlnm._FilterDatabase" localSheetId="18" hidden="1">'11-工厂对账汇总'!$A$2:$K$7</definedName>
    <definedName name="_xlnm._FilterDatabase" localSheetId="19" hidden="1">'12-木材损耗'!$A$2:$L$3</definedName>
    <definedName name="_xlnm._FilterDatabase" localSheetId="20" hidden="1">'13-样品表'!$A$2:$L$30</definedName>
    <definedName name="_xlnm._FilterDatabase" localSheetId="21" hidden="1">'14-品牌营销'!$A$2:$M$4</definedName>
    <definedName name="_xlnm._FilterDatabase" localSheetId="22" hidden="1">'15-推广记录'!$A$2:$E$172</definedName>
    <definedName name="_xlnm._FilterDatabase" localSheetId="23" hidden="1">'16-日常经营'!$A$2:$L$5</definedName>
    <definedName name="_xlnm._FilterDatabase" localSheetId="24" hidden="1">'17-人员外包费用'!$A$2:$I$6</definedName>
    <definedName name="_xlnm._FilterDatabase" localSheetId="25" hidden="1">'18-售后表'!$A$3:$O$1001</definedName>
  </definedNames>
  <calcPr calcId="181029" fullCalcOnLoad="1"/>
</workbook>
</file>

<file path=xl/styles.xml><?xml version="1.0" encoding="utf-8"?>
<styleSheet xmlns="http://schemas.openxmlformats.org/spreadsheetml/2006/main">
  <numFmts count="8">
    <numFmt numFmtId="164" formatCode="yyyy&quot;年&quot;m&quot;月&quot;;@"/>
    <numFmt numFmtId="165" formatCode="\¥#,##0;\¥\-#,##0"/>
    <numFmt numFmtId="166" formatCode="yyyy&quot;年&quot;m&quot;月&quot;d&quot;日&quot;;@"/>
    <numFmt numFmtId="167" formatCode="\¥#,##0.00_);[Red]\(\¥#,##0.00\)"/>
    <numFmt numFmtId="168" formatCode="_ \¥* #,##0_ ;_ \¥* \-#,##0_ ;_ \¥* &quot;-&quot;_ ;_ @_ "/>
    <numFmt numFmtId="169" formatCode="[$-409]yyyy\-mm\-dd;@"/>
    <numFmt numFmtId="170" formatCode="yyyy-mm-dd"/>
    <numFmt numFmtId="171" formatCode="¥#,##0.00"/>
  </numFmts>
  <fonts count="29">
    <font>
      <name val="宋体"/>
      <charset val="134"/>
      <color theme="1"/>
      <sz val="11"/>
      <scheme val="minor"/>
    </font>
    <font>
      <name val="等线"/>
      <charset val="134"/>
      <color theme="1"/>
      <sz val="11"/>
    </font>
    <font>
      <name val="等线"/>
      <charset val="134"/>
      <b val="1"/>
      <color rgb="FFFFFFFF"/>
      <sz val="12"/>
    </font>
    <font>
      <name val="等线"/>
      <charset val="134"/>
      <b val="1"/>
      <color rgb="FFFFFFFF"/>
      <sz val="10"/>
    </font>
    <font>
      <name val="等线"/>
      <charset val="134"/>
      <b val="1"/>
      <color rgb="FFFFFFFF"/>
      <sz val="11"/>
    </font>
    <font>
      <name val="宋体"/>
      <charset val="134"/>
      <b val="1"/>
      <sz val="11"/>
      <scheme val="minor"/>
    </font>
    <font>
      <name val="等线"/>
      <charset val="134"/>
      <sz val="9"/>
    </font>
    <font>
      <name val="宋体"/>
      <charset val="134"/>
      <i val="1"/>
      <color rgb="FF888888"/>
      <sz val="11"/>
      <scheme val="minor"/>
    </font>
    <font>
      <name val="宋体"/>
      <charset val="134"/>
      <color rgb="FFD46B08"/>
      <sz val="11"/>
      <scheme val="minor"/>
    </font>
    <font>
      <name val="宋体"/>
      <charset val="134"/>
      <color theme="10"/>
      <sz val="11"/>
      <u val="single"/>
      <scheme val="minor"/>
    </font>
    <font>
      <name val="宋体"/>
      <charset val="134"/>
      <color rgb="FFCC0000"/>
      <sz val="11"/>
      <scheme val="minor"/>
    </font>
    <font>
      <name val="等线"/>
      <charset val="134"/>
      <b val="1"/>
      <color theme="1"/>
      <sz val="11"/>
    </font>
    <font>
      <name val="等线"/>
      <charset val="134"/>
      <b val="1"/>
      <color theme="0"/>
      <sz val="10"/>
    </font>
    <font>
      <name val="宋体"/>
      <charset val="134"/>
      <b val="1"/>
      <sz val="11"/>
    </font>
    <font>
      <name val="宋体"/>
      <charset val="134"/>
      <b val="1"/>
      <color rgb="FF9C5700"/>
      <sz val="11"/>
    </font>
    <font>
      <name val="宋体"/>
      <charset val="134"/>
      <family val="3"/>
      <sz val="9"/>
      <scheme val="minor"/>
    </font>
    <font>
      <name val="等线"/>
      <charset val="134"/>
      <family val="3"/>
      <sz val="9"/>
    </font>
    <font>
      <name val="宋体"/>
      <charset val="134"/>
      <color rgb="FF006100"/>
      <sz val="11"/>
    </font>
    <font>
      <name val="等线"/>
      <charset val="134"/>
      <family val="3"/>
      <color theme="1"/>
      <sz val="11"/>
    </font>
    <font>
      <name val="宋体"/>
      <charset val="134"/>
      <family val="3"/>
      <color rgb="FFCC0000"/>
      <sz val="11"/>
      <scheme val="minor"/>
    </font>
    <font>
      <name val="等线"/>
      <charset val="134"/>
      <family val="3"/>
      <b val="1"/>
      <color rgb="FFFFFFFF"/>
      <sz val="12"/>
    </font>
    <font>
      <name val="宋体"/>
      <charset val="134"/>
      <family val="3"/>
      <b val="1"/>
      <color rgb="FF9C5700"/>
      <sz val="11"/>
    </font>
    <font>
      <name val="宋体"/>
      <charset val="134"/>
      <family val="3"/>
      <b val="1"/>
      <sz val="11"/>
    </font>
    <font>
      <name val="等线"/>
      <charset val="134"/>
      <family val="3"/>
      <b val="1"/>
      <color rgb="FFFFFFFF"/>
      <sz val="10"/>
    </font>
    <font>
      <name val="等线"/>
      <charset val="134"/>
      <family val="3"/>
      <b val="1"/>
      <color rgb="FFFFFFFF"/>
      <sz val="11"/>
    </font>
    <font>
      <name val="宋体"/>
      <charset val="134"/>
      <family val="3"/>
      <b val="1"/>
      <sz val="11"/>
      <scheme val="minor"/>
    </font>
    <font>
      <name val="宋体"/>
      <charset val="134"/>
      <family val="3"/>
      <i val="1"/>
      <color rgb="FF888888"/>
      <sz val="11"/>
      <scheme val="minor"/>
    </font>
    <font>
      <name val="宋体"/>
      <charset val="134"/>
      <family val="3"/>
      <color theme="1"/>
      <sz val="11"/>
      <scheme val="minor"/>
    </font>
    <font>
      <name val="等线"/>
      <charset val="134"/>
      <family val="3"/>
      <color theme="1"/>
      <sz val="9"/>
    </font>
  </fonts>
  <fills count="27">
    <fill>
      <patternFill/>
    </fill>
    <fill>
      <patternFill patternType="gray125"/>
    </fill>
    <fill>
      <patternFill patternType="solid">
        <fgColor rgb="FF1F4E79"/>
        <bgColor indexed="64"/>
      </patternFill>
    </fill>
    <fill>
      <patternFill patternType="solid">
        <fgColor theme="3" tint="-0.249977111117893"/>
        <bgColor indexed="64"/>
      </patternFill>
    </fill>
    <fill>
      <patternFill patternType="solid">
        <fgColor rgb="FFFFF2CC"/>
        <bgColor indexed="64"/>
      </patternFill>
    </fill>
    <fill>
      <patternFill patternType="solid">
        <fgColor rgb="FFEBF5FB"/>
        <bgColor indexed="64"/>
      </patternFill>
    </fill>
    <fill>
      <patternFill patternType="solid">
        <fgColor rgb="FFF2F2F2"/>
        <bgColor indexed="64"/>
      </patternFill>
    </fill>
    <fill>
      <patternFill patternType="solid">
        <fgColor rgb="FFFFD591"/>
        <bgColor rgb="FFFFD591"/>
      </patternFill>
    </fill>
    <fill>
      <patternFill patternType="solid">
        <fgColor rgb="FFFFFF00"/>
        <bgColor rgb="FFFFFF00"/>
      </patternFill>
    </fill>
    <fill>
      <patternFill patternType="solid">
        <fgColor rgb="FF2E7D32"/>
        <bgColor indexed="64"/>
      </patternFill>
    </fill>
    <fill>
      <patternFill patternType="solid">
        <fgColor rgb="FFE8F5E9"/>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FFFF00"/>
        <bgColor rgb="FFFFFF00"/>
      </patternFill>
    </fill>
    <fill>
      <patternFill patternType="solid">
        <fgColor rgb="FFFFC7CE"/>
        <bgColor rgb="FFFFC7CE"/>
      </patternFill>
    </fill>
    <fill>
      <patternFill patternType="solid">
        <fgColor rgb="FFFFF2CC"/>
        <bgColor rgb="FFFFF2CC"/>
      </patternFill>
    </fill>
    <fill>
      <patternFill patternType="solid">
        <fgColor rgb="FFFFFF00"/>
      </patternFill>
    </fill>
    <fill>
      <patternFill patternType="solid">
        <fgColor rgb="FFC6EFCE"/>
      </patternFill>
    </fill>
    <fill>
      <patternFill patternType="solid">
        <fgColor rgb="FFFFC000"/>
        <bgColor rgb="FFFFC000"/>
      </patternFill>
    </fill>
    <fill>
      <patternFill patternType="solid">
        <fgColor rgb="FFC6EFCE"/>
        <bgColor rgb="FFC6EFCE"/>
      </patternFill>
    </fill>
    <fill>
      <patternFill patternType="solid">
        <fgColor rgb="FFC6EFCE"/>
        <bgColor rgb="FFC6EFCE"/>
      </patternFill>
    </fill>
    <fill>
      <patternFill patternType="solid">
        <fgColor rgb="FFFFFF00"/>
        <bgColor indexed="64"/>
      </patternFill>
    </fill>
    <fill>
      <patternFill patternType="solid">
        <fgColor rgb="FFC6EFCE"/>
        <bgColor indexed="64"/>
      </patternFill>
    </fill>
  </fills>
  <borders count="4">
    <border>
      <left/>
      <right/>
      <top/>
      <bottom/>
      <diagonal/>
    </border>
    <border>
      <left style="thin">
        <color rgb="FFBFBFBF"/>
      </left>
      <right style="thin">
        <color rgb="FFBFBFBF"/>
      </right>
      <top style="thin">
        <color rgb="FFBFBFBF"/>
      </top>
      <bottom style="medium">
        <color rgb="FF1F4E79"/>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2">
    <xf numFmtId="0" fontId="0" fillId="0" borderId="0"/>
    <xf numFmtId="0" fontId="9" fillId="0" borderId="0"/>
  </cellStyleXfs>
  <cellXfs count="186">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2" borderId="1" applyAlignment="1" pivotButton="0" quotePrefix="0" xfId="0">
      <alignment horizontal="center" vertical="center"/>
    </xf>
    <xf numFmtId="0" fontId="5" fillId="0" borderId="0" pivotButton="0" quotePrefix="0" xfId="0"/>
    <xf numFmtId="0" fontId="6" fillId="4" borderId="2" applyAlignment="1" pivotButton="0" quotePrefix="0" xfId="0">
      <alignment vertical="center"/>
    </xf>
    <xf numFmtId="0" fontId="6" fillId="0" borderId="2" applyAlignment="1" pivotButton="0" quotePrefix="0" xfId="0">
      <alignment vertical="center"/>
    </xf>
    <xf numFmtId="0" fontId="6" fillId="0" borderId="2" applyAlignment="1" pivotButton="0" quotePrefix="0" xfId="0">
      <alignment horizontal="left" vertical="center"/>
    </xf>
    <xf numFmtId="0" fontId="7" fillId="0" borderId="0" pivotButton="0" quotePrefix="0" xfId="0"/>
    <xf numFmtId="0" fontId="6" fillId="5" borderId="2" applyAlignment="1" pivotButton="0" quotePrefix="0" xfId="0">
      <alignment vertical="center"/>
    </xf>
    <xf numFmtId="0" fontId="6" fillId="5" borderId="2" applyAlignment="1" pivotButton="0" quotePrefix="0" xfId="0">
      <alignment horizontal="left" vertical="center"/>
    </xf>
    <xf numFmtId="164" fontId="1" fillId="0" borderId="0" pivotButton="0" quotePrefix="0" xfId="0"/>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6" fillId="4" borderId="2" applyAlignment="1" pivotButton="0" quotePrefix="0" xfId="0">
      <alignment vertical="center" wrapText="1"/>
    </xf>
    <xf numFmtId="0" fontId="6" fillId="0" borderId="2" applyAlignment="1" pivotButton="0" quotePrefix="0" xfId="0">
      <alignment vertical="center" wrapText="1"/>
    </xf>
    <xf numFmtId="0" fontId="6" fillId="5" borderId="2" applyAlignment="1" pivotButton="0" quotePrefix="0" xfId="0">
      <alignment vertical="center" wrapText="1"/>
    </xf>
    <xf numFmtId="164" fontId="6" fillId="0" borderId="2" applyAlignment="1" pivotButton="0" quotePrefix="0" xfId="0">
      <alignment vertical="center" wrapText="1"/>
    </xf>
    <xf numFmtId="164" fontId="6" fillId="5" borderId="2" applyAlignment="1" pivotButton="0" quotePrefix="0" xfId="0">
      <alignment vertical="center" wrapText="1"/>
    </xf>
    <xf numFmtId="14" fontId="1" fillId="0" borderId="0" pivotButton="0" quotePrefix="0" xfId="0"/>
    <xf numFmtId="49" fontId="1" fillId="0" borderId="0" pivotButton="0" quotePrefix="0" xfId="0"/>
    <xf numFmtId="14" fontId="2" fillId="2" borderId="0" applyAlignment="1" pivotButton="0" quotePrefix="0" xfId="0">
      <alignment vertical="center"/>
    </xf>
    <xf numFmtId="0" fontId="8" fillId="0" borderId="0" pivotButton="0" quotePrefix="0" xfId="0"/>
    <xf numFmtId="14"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14" fontId="6" fillId="0" borderId="2" applyAlignment="1" pivotButton="0" quotePrefix="0" xfId="0">
      <alignment vertical="center" wrapText="1"/>
    </xf>
    <xf numFmtId="14" fontId="6" fillId="5" borderId="2" applyAlignment="1" pivotButton="0" quotePrefix="0" xfId="0">
      <alignment vertical="center" wrapText="1"/>
    </xf>
    <xf numFmtId="49" fontId="6" fillId="4" borderId="2" applyAlignment="1" pivotButton="0" quotePrefix="0" xfId="0">
      <alignment vertical="center" wrapText="1"/>
    </xf>
    <xf numFmtId="0" fontId="6" fillId="6" borderId="2" applyAlignment="1" pivotButton="0" quotePrefix="0" xfId="0">
      <alignment vertical="center" wrapText="1"/>
    </xf>
    <xf numFmtId="165" fontId="1" fillId="0" borderId="0" pivotButton="0" quotePrefix="0" xfId="0"/>
    <xf numFmtId="165" fontId="3" fillId="2" borderId="1" applyAlignment="1" pivotButton="0" quotePrefix="0" xfId="0">
      <alignment horizontal="center" vertical="center" wrapText="1"/>
    </xf>
    <xf numFmtId="165" fontId="6" fillId="0" borderId="2" applyAlignment="1" pivotButton="0" quotePrefix="0" xfId="0">
      <alignment vertical="center" wrapText="1"/>
    </xf>
    <xf numFmtId="165" fontId="6" fillId="5" borderId="2" applyAlignment="1" pivotButton="0" quotePrefix="0" xfId="0">
      <alignment vertical="center" wrapText="1"/>
    </xf>
    <xf numFmtId="166" fontId="1" fillId="0" borderId="0" pivotButton="0" quotePrefix="0" xfId="0"/>
    <xf numFmtId="167" fontId="1" fillId="0" borderId="0" pivotButton="0" quotePrefix="0" xfId="0"/>
    <xf numFmtId="166" fontId="3" fillId="2" borderId="1" applyAlignment="1" pivotButton="0" quotePrefix="0" xfId="0">
      <alignment horizontal="center" vertical="center" wrapText="1"/>
    </xf>
    <xf numFmtId="167" fontId="3" fillId="2" borderId="1" applyAlignment="1" pivotButton="0" quotePrefix="0" xfId="0">
      <alignment horizontal="center" vertical="center" wrapText="1"/>
    </xf>
    <xf numFmtId="0" fontId="6" fillId="0" borderId="2" applyAlignment="1" pivotButton="0" quotePrefix="0" xfId="0">
      <alignment horizontal="left" vertical="center" wrapText="1"/>
    </xf>
    <xf numFmtId="166" fontId="6" fillId="0" borderId="2" applyAlignment="1" pivotButton="0" quotePrefix="0" xfId="0">
      <alignment vertical="center" wrapText="1"/>
    </xf>
    <xf numFmtId="167" fontId="6" fillId="0" borderId="2" applyAlignment="1" pivotButton="0" quotePrefix="0" xfId="0">
      <alignment vertical="center" wrapText="1"/>
    </xf>
    <xf numFmtId="0" fontId="6" fillId="5" borderId="2" applyAlignment="1" pivotButton="0" quotePrefix="0" xfId="0">
      <alignment horizontal="left" vertical="center" wrapText="1"/>
    </xf>
    <xf numFmtId="166" fontId="6" fillId="5" borderId="2" applyAlignment="1" pivotButton="0" quotePrefix="0" xfId="0">
      <alignment vertical="center" wrapText="1"/>
    </xf>
    <xf numFmtId="167" fontId="6" fillId="5" borderId="2" applyAlignment="1" pivotButton="0" quotePrefix="0" xfId="0">
      <alignment vertical="center" wrapText="1"/>
    </xf>
    <xf numFmtId="0" fontId="9" fillId="0" borderId="2" applyAlignment="1" pivotButton="0" quotePrefix="0" xfId="1">
      <alignment horizontal="left" vertical="center" wrapText="1"/>
    </xf>
    <xf numFmtId="0" fontId="10" fillId="0" borderId="0" pivotButton="0" quotePrefix="0" xfId="0"/>
    <xf numFmtId="168" fontId="1" fillId="0" borderId="0" pivotButton="0" quotePrefix="0" xfId="0"/>
    <xf numFmtId="168" fontId="3" fillId="2" borderId="1" applyAlignment="1" pivotButton="0" quotePrefix="0" xfId="0">
      <alignment horizontal="center" vertical="center" wrapText="1"/>
    </xf>
    <xf numFmtId="168" fontId="6" fillId="0" borderId="2" applyAlignment="1" pivotButton="0" quotePrefix="0" xfId="0">
      <alignment vertical="center" wrapText="1"/>
    </xf>
    <xf numFmtId="168" fontId="6" fillId="5" borderId="2" applyAlignment="1" pivotButton="0" quotePrefix="0" xfId="0">
      <alignment vertical="center" wrapText="1"/>
    </xf>
    <xf numFmtId="0" fontId="6" fillId="7" borderId="2" applyAlignment="1" pivotButton="0" quotePrefix="0" xfId="0">
      <alignment vertical="center" wrapText="1"/>
    </xf>
    <xf numFmtId="0" fontId="3" fillId="9" borderId="1" applyAlignment="1" pivotButton="0" quotePrefix="0" xfId="0">
      <alignment horizontal="center" vertical="center" wrapText="1"/>
    </xf>
    <xf numFmtId="0" fontId="6" fillId="10" borderId="2" applyAlignment="1" pivotButton="0" quotePrefix="0" xfId="0">
      <alignment vertical="center" wrapText="1"/>
    </xf>
    <xf numFmtId="0" fontId="4" fillId="2" borderId="1" applyAlignment="1" pivotButton="0" quotePrefix="0" xfId="0">
      <alignment horizontal="center" vertical="center" wrapText="1"/>
    </xf>
    <xf numFmtId="0" fontId="6" fillId="8" borderId="2" applyAlignment="1" pivotButton="0" quotePrefix="0" xfId="0">
      <alignment vertical="center" wrapText="1"/>
    </xf>
    <xf numFmtId="0" fontId="2" fillId="2" borderId="3" applyAlignment="1" pivotButton="0" quotePrefix="0" xfId="0">
      <alignment vertical="center"/>
    </xf>
    <xf numFmtId="168" fontId="3" fillId="2" borderId="1" applyAlignment="1" pivotButton="0" quotePrefix="0" xfId="0">
      <alignment horizontal="center" vertical="center"/>
    </xf>
    <xf numFmtId="168" fontId="6" fillId="0" borderId="2" applyAlignment="1" pivotButton="0" quotePrefix="0" xfId="0">
      <alignment vertical="center"/>
    </xf>
    <xf numFmtId="168" fontId="6" fillId="5" borderId="2" applyAlignment="1" pivotButton="0" quotePrefix="0" xfId="0">
      <alignment vertical="center"/>
    </xf>
    <xf numFmtId="9" fontId="6" fillId="5" borderId="2" applyAlignment="1" pivotButton="0" quotePrefix="0" xfId="0">
      <alignment vertical="center"/>
    </xf>
    <xf numFmtId="9" fontId="6" fillId="0" borderId="2" applyAlignment="1" pivotButton="0" quotePrefix="0" xfId="0">
      <alignment vertical="center"/>
    </xf>
    <xf numFmtId="168" fontId="6" fillId="8" borderId="2" applyAlignment="1" pivotButton="0" quotePrefix="0" xfId="0">
      <alignment vertical="center"/>
    </xf>
    <xf numFmtId="0" fontId="11" fillId="0" borderId="0" pivotButton="0" quotePrefix="0" xfId="0"/>
    <xf numFmtId="10" fontId="1" fillId="0" borderId="0" pivotButton="0" quotePrefix="0" xfId="0"/>
    <xf numFmtId="0" fontId="3" fillId="2" borderId="1" applyAlignment="1" pivotButton="0" quotePrefix="0" xfId="0">
      <alignment horizontal="left" vertical="center"/>
    </xf>
    <xf numFmtId="168" fontId="3" fillId="2" borderId="1" applyAlignment="1" pivotButton="0" quotePrefix="0" xfId="0">
      <alignment horizontal="left" vertical="center"/>
    </xf>
    <xf numFmtId="168" fontId="12" fillId="11" borderId="1" applyAlignment="1" pivotButton="0" quotePrefix="0" xfId="0">
      <alignment horizontal="left" vertical="center"/>
    </xf>
    <xf numFmtId="10" fontId="3" fillId="2" borderId="1" applyAlignment="1" pivotButton="0" quotePrefix="0" xfId="0">
      <alignment horizontal="left" vertical="center"/>
    </xf>
    <xf numFmtId="165" fontId="3" fillId="2" borderId="1" applyAlignment="1" pivotButton="0" quotePrefix="0" xfId="0">
      <alignment horizontal="left" vertical="center"/>
    </xf>
    <xf numFmtId="165" fontId="3" fillId="12" borderId="1" applyAlignment="1" pivotButton="0" quotePrefix="0" xfId="0">
      <alignment horizontal="left" vertical="center"/>
    </xf>
    <xf numFmtId="0" fontId="3" fillId="13" borderId="1" applyAlignment="1" pivotButton="0" quotePrefix="0" xfId="0">
      <alignment horizontal="left" vertical="center"/>
    </xf>
    <xf numFmtId="10" fontId="3" fillId="11" borderId="1" applyAlignment="1" pivotButton="0" quotePrefix="0" xfId="0">
      <alignment horizontal="left" vertical="center"/>
    </xf>
    <xf numFmtId="0" fontId="3" fillId="14" borderId="1" applyAlignment="1" pivotButton="0" quotePrefix="0" xfId="0">
      <alignment horizontal="left" vertical="center"/>
    </xf>
    <xf numFmtId="165" fontId="3" fillId="14" borderId="1" applyAlignment="1" pivotButton="0" quotePrefix="0" xfId="0">
      <alignment horizontal="left" vertical="center"/>
    </xf>
    <xf numFmtId="10" fontId="3" fillId="15" borderId="1" applyAlignment="1" pivotButton="0" quotePrefix="0" xfId="0">
      <alignment horizontal="left" vertical="center"/>
    </xf>
    <xf numFmtId="168" fontId="3" fillId="15" borderId="1" applyAlignment="1" pivotButton="0" quotePrefix="0" xfId="0">
      <alignment horizontal="left" vertical="center"/>
    </xf>
    <xf numFmtId="10" fontId="3" fillId="16" borderId="1" applyAlignment="1" pivotButton="0" quotePrefix="0" xfId="0">
      <alignment horizontal="left" vertical="center"/>
    </xf>
    <xf numFmtId="168" fontId="3" fillId="16" borderId="1" applyAlignment="1" pivotButton="0" quotePrefix="0" xfId="0">
      <alignment horizontal="left" vertical="center"/>
    </xf>
    <xf numFmtId="0" fontId="6" fillId="4" borderId="2" applyAlignment="1" pivotButton="0" quotePrefix="0" xfId="0">
      <alignment horizontal="left" vertical="center"/>
    </xf>
    <xf numFmtId="168" fontId="6" fillId="0" borderId="2" applyAlignment="1" pivotButton="0" quotePrefix="0" xfId="0">
      <alignment horizontal="left" vertical="center"/>
    </xf>
    <xf numFmtId="10" fontId="6" fillId="6" borderId="2" applyAlignment="1" pivotButton="0" quotePrefix="0" xfId="0">
      <alignment horizontal="left" vertical="center"/>
    </xf>
    <xf numFmtId="165" fontId="6" fillId="0" borderId="2" applyAlignment="1" pivotButton="0" quotePrefix="0" xfId="0">
      <alignment horizontal="left" vertical="center"/>
    </xf>
    <xf numFmtId="165" fontId="6" fillId="6" borderId="2" applyAlignment="1" pivotButton="0" quotePrefix="0" xfId="0">
      <alignment horizontal="left" vertical="center"/>
    </xf>
    <xf numFmtId="10" fontId="6" fillId="0" borderId="2" applyAlignment="1" pivotButton="0" quotePrefix="0" xfId="0">
      <alignment horizontal="left" vertical="center"/>
    </xf>
    <xf numFmtId="168" fontId="6" fillId="5" borderId="2" applyAlignment="1" pivotButton="0" quotePrefix="0" xfId="0">
      <alignment horizontal="left" vertical="center"/>
    </xf>
    <xf numFmtId="165" fontId="6" fillId="5" borderId="2" applyAlignment="1" pivotButton="0" quotePrefix="0" xfId="0">
      <alignment horizontal="left" vertical="center"/>
    </xf>
    <xf numFmtId="10" fontId="6" fillId="5" borderId="2" applyAlignment="1" pivotButton="0" quotePrefix="0" xfId="0">
      <alignment horizontal="left" vertical="center"/>
    </xf>
    <xf numFmtId="0" fontId="14" fillId="19" borderId="0" applyAlignment="1" pivotButton="0" quotePrefix="0" xfId="0">
      <alignment vertical="center"/>
    </xf>
    <xf numFmtId="0" fontId="13" fillId="17" borderId="0" pivotButton="0" quotePrefix="0" xfId="0"/>
    <xf numFmtId="0" fontId="0" fillId="18" borderId="0" applyAlignment="1" pivotButton="0" quotePrefix="0" xfId="0">
      <alignment vertical="top"/>
    </xf>
    <xf numFmtId="0" fontId="16" fillId="8" borderId="2" applyAlignment="1" pivotButton="0" quotePrefix="0" xfId="0">
      <alignment horizontal="left" vertical="center"/>
    </xf>
    <xf numFmtId="0" fontId="6" fillId="20" borderId="2" applyAlignment="1" pivotButton="0" quotePrefix="0" xfId="0">
      <alignment vertical="center" wrapText="1"/>
    </xf>
    <xf numFmtId="0" fontId="6" fillId="21" borderId="2" applyAlignment="1" pivotButton="0" quotePrefix="0" xfId="0">
      <alignment vertical="center" wrapText="1"/>
    </xf>
    <xf numFmtId="0" fontId="6" fillId="22" borderId="2" applyAlignment="1" pivotButton="0" quotePrefix="0" xfId="0">
      <alignment vertical="center" wrapText="1"/>
    </xf>
    <xf numFmtId="0" fontId="6" fillId="23" borderId="2" applyAlignment="1" pivotButton="0" quotePrefix="0" xfId="0">
      <alignment vertical="center" wrapText="1"/>
    </xf>
    <xf numFmtId="0" fontId="17" fillId="24" borderId="2" applyAlignment="1" pivotButton="0" quotePrefix="0" xfId="0">
      <alignment vertical="center" wrapText="1"/>
    </xf>
    <xf numFmtId="0" fontId="18" fillId="0" borderId="0" pivotButton="0" quotePrefix="0" xfId="0"/>
    <xf numFmtId="0" fontId="16" fillId="0" borderId="2" applyAlignment="1" pivotButton="0" quotePrefix="0" xfId="0">
      <alignment vertical="center"/>
    </xf>
    <xf numFmtId="0" fontId="16" fillId="5" borderId="2" applyAlignment="1" pivotButton="0" quotePrefix="0" xfId="0">
      <alignment vertical="center"/>
    </xf>
    <xf numFmtId="0" fontId="16" fillId="5" borderId="2" applyAlignment="1" pivotButton="0" quotePrefix="0" xfId="0">
      <alignment horizontal="left" vertical="center"/>
    </xf>
    <xf numFmtId="22" fontId="16" fillId="0" borderId="2" applyAlignment="1" pivotButton="0" quotePrefix="0" xfId="0">
      <alignment horizontal="left" vertical="center"/>
    </xf>
    <xf numFmtId="0" fontId="16" fillId="4" borderId="2" applyAlignment="1" pivotButton="0" quotePrefix="0" xfId="0">
      <alignment vertical="center"/>
    </xf>
    <xf numFmtId="22" fontId="16" fillId="5" borderId="2" applyAlignment="1" pivotButton="0" quotePrefix="0" xfId="0">
      <alignment horizontal="left" vertical="center"/>
    </xf>
    <xf numFmtId="49" fontId="16" fillId="4" borderId="2" applyAlignment="1" pivotButton="0" quotePrefix="0" xfId="0">
      <alignment vertical="center" wrapText="1"/>
    </xf>
    <xf numFmtId="0" fontId="2" fillId="2" borderId="3" applyAlignment="1" pivotButton="0" quotePrefix="0" xfId="0">
      <alignment horizontal="center" vertical="center"/>
    </xf>
    <xf numFmtId="0" fontId="0" fillId="0" borderId="3" pivotButton="0" quotePrefix="0" xfId="0"/>
    <xf numFmtId="0" fontId="2" fillId="2" borderId="0" applyAlignment="1" pivotButton="0" quotePrefix="0" xfId="0">
      <alignment horizontal="center" vertical="center"/>
    </xf>
    <xf numFmtId="0" fontId="1" fillId="0" borderId="0" pivotButton="0" quotePrefix="0" xfId="0"/>
    <xf numFmtId="166" fontId="1" fillId="0" borderId="0" pivotButton="0" quotePrefix="0" xfId="0"/>
    <xf numFmtId="167" fontId="1" fillId="0" borderId="0" pivotButton="0" quotePrefix="0" xfId="0"/>
    <xf numFmtId="0" fontId="19" fillId="0" borderId="0" pivotButton="0" quotePrefix="0" xfId="0"/>
    <xf numFmtId="0" fontId="20" fillId="2" borderId="0" applyAlignment="1" pivotButton="0" quotePrefix="0" xfId="0">
      <alignment vertical="center"/>
    </xf>
    <xf numFmtId="0" fontId="21" fillId="19" borderId="0" applyAlignment="1" pivotButton="0" quotePrefix="0" xfId="0">
      <alignment vertical="center"/>
    </xf>
    <xf numFmtId="0" fontId="22" fillId="17" borderId="0" pivotButton="0" quotePrefix="0" xfId="0"/>
    <xf numFmtId="0" fontId="23" fillId="2" borderId="1" applyAlignment="1" pivotButton="0" quotePrefix="0" xfId="0">
      <alignment horizontal="center" vertical="center"/>
    </xf>
    <xf numFmtId="0" fontId="24" fillId="2" borderId="1" applyAlignment="1" pivotButton="0" quotePrefix="0" xfId="0">
      <alignment horizontal="center" vertical="center"/>
    </xf>
    <xf numFmtId="0" fontId="23" fillId="3" borderId="1" applyAlignment="1" pivotButton="0" quotePrefix="0" xfId="0">
      <alignment horizontal="center" vertical="center"/>
    </xf>
    <xf numFmtId="0" fontId="25" fillId="0" borderId="0" pivotButton="0" quotePrefix="0" xfId="0"/>
    <xf numFmtId="0" fontId="16" fillId="0" borderId="2" applyAlignment="1" pivotButton="0" quotePrefix="0" xfId="0">
      <alignment horizontal="left" vertical="center"/>
    </xf>
    <xf numFmtId="0" fontId="16" fillId="25" borderId="2" applyAlignment="1" pivotButton="0" quotePrefix="0" xfId="0">
      <alignment vertical="center"/>
    </xf>
    <xf numFmtId="0" fontId="26" fillId="0" borderId="0" pivotButton="0" quotePrefix="0" xfId="0"/>
    <xf numFmtId="0" fontId="16" fillId="26" borderId="2" applyAlignment="1" pivotButton="0" quotePrefix="0" xfId="0">
      <alignment vertical="center"/>
    </xf>
    <xf numFmtId="0" fontId="16" fillId="4" borderId="2" applyAlignment="1" pivotButton="0" quotePrefix="1" xfId="0">
      <alignment vertical="center"/>
    </xf>
    <xf numFmtId="0" fontId="27" fillId="18" borderId="0" applyAlignment="1" pivotButton="0" quotePrefix="0" xfId="0">
      <alignment vertical="top"/>
    </xf>
    <xf numFmtId="0" fontId="27" fillId="0" borderId="0" pivotButton="0" quotePrefix="0" xfId="0"/>
    <xf numFmtId="0" fontId="2" fillId="9" borderId="3" applyAlignment="1" pivotButton="0" quotePrefix="0" xfId="0">
      <alignment horizontal="center" vertical="center"/>
    </xf>
    <xf numFmtId="0" fontId="23" fillId="2" borderId="1" applyAlignment="1" pivotButton="0" quotePrefix="0" xfId="0">
      <alignment horizontal="center" vertical="center" wrapText="1"/>
    </xf>
    <xf numFmtId="0" fontId="16" fillId="0" borderId="2" applyAlignment="1" pivotButton="0" quotePrefix="0" xfId="0">
      <alignment vertical="center" wrapText="1"/>
    </xf>
    <xf numFmtId="0" fontId="20" fillId="2" borderId="3" applyAlignment="1" pivotButton="0" quotePrefix="0" xfId="0">
      <alignment horizontal="center" vertical="center"/>
    </xf>
    <xf numFmtId="169" fontId="16" fillId="0" borderId="2" applyAlignment="1" pivotButton="0" quotePrefix="0" xfId="0">
      <alignment horizontal="left" vertical="center"/>
    </xf>
    <xf numFmtId="0" fontId="16" fillId="0" borderId="2" applyAlignment="1" pivotButton="0" quotePrefix="1" xfId="0">
      <alignment vertical="center"/>
    </xf>
    <xf numFmtId="0" fontId="18" fillId="0" borderId="0" pivotButton="0" quotePrefix="1" xfId="0"/>
    <xf numFmtId="169" fontId="16" fillId="5" borderId="2" applyAlignment="1" pivotButton="0" quotePrefix="0" xfId="0">
      <alignment horizontal="left" vertical="center"/>
    </xf>
    <xf numFmtId="0" fontId="0" fillId="0" borderId="0" pivotButton="0" quotePrefix="1" xfId="0"/>
    <xf numFmtId="0" fontId="18" fillId="0" borderId="0" applyAlignment="1" pivotButton="0" quotePrefix="1" xfId="0">
      <alignment wrapText="1"/>
    </xf>
    <xf numFmtId="0" fontId="16" fillId="5" borderId="2" applyAlignment="1" pivotButton="0" quotePrefix="1" xfId="0">
      <alignment vertical="center"/>
    </xf>
    <xf numFmtId="0" fontId="18" fillId="0" borderId="0" applyAlignment="1" pivotButton="0" quotePrefix="0" xfId="0">
      <alignment wrapText="1"/>
    </xf>
    <xf numFmtId="0" fontId="28" fillId="5" borderId="2" applyAlignment="1" pivotButton="0" quotePrefix="0" xfId="0">
      <alignment vertical="center"/>
    </xf>
    <xf numFmtId="0" fontId="16" fillId="5" borderId="2" applyAlignment="1" pivotButton="0" quotePrefix="0" xfId="0">
      <alignment vertical="center" wrapText="1"/>
    </xf>
    <xf numFmtId="0" fontId="28" fillId="0" borderId="2" applyAlignment="1" pivotButton="0" quotePrefix="0" xfId="0">
      <alignment vertical="center"/>
    </xf>
    <xf numFmtId="0" fontId="24" fillId="2" borderId="1" applyAlignment="1" pivotButton="0" quotePrefix="0" xfId="0">
      <alignment horizontal="center" vertical="center" wrapText="1"/>
    </xf>
    <xf numFmtId="168" fontId="1" fillId="0" borderId="0" pivotButton="0" quotePrefix="0" xfId="0"/>
    <xf numFmtId="165" fontId="1" fillId="0" borderId="0" pivotButton="0" quotePrefix="0" xfId="0"/>
    <xf numFmtId="168" fontId="3" fillId="2" borderId="1" applyAlignment="1" pivotButton="0" quotePrefix="0" xfId="0">
      <alignment horizontal="left" vertical="center"/>
    </xf>
    <xf numFmtId="168" fontId="12" fillId="11" borderId="1" applyAlignment="1" pivotButton="0" quotePrefix="0" xfId="0">
      <alignment horizontal="left" vertical="center"/>
    </xf>
    <xf numFmtId="165" fontId="3" fillId="2" borderId="1" applyAlignment="1" pivotButton="0" quotePrefix="0" xfId="0">
      <alignment horizontal="left" vertical="center"/>
    </xf>
    <xf numFmtId="165" fontId="3" fillId="12" borderId="1" applyAlignment="1" pivotButton="0" quotePrefix="0" xfId="0">
      <alignment horizontal="left" vertical="center"/>
    </xf>
    <xf numFmtId="165" fontId="3" fillId="14" borderId="1" applyAlignment="1" pivotButton="0" quotePrefix="0" xfId="0">
      <alignment horizontal="left" vertical="center"/>
    </xf>
    <xf numFmtId="168" fontId="3" fillId="15" borderId="1" applyAlignment="1" pivotButton="0" quotePrefix="0" xfId="0">
      <alignment horizontal="left" vertical="center"/>
    </xf>
    <xf numFmtId="168" fontId="3" fillId="16" borderId="1" applyAlignment="1" pivotButton="0" quotePrefix="0" xfId="0">
      <alignment horizontal="left" vertical="center"/>
    </xf>
    <xf numFmtId="168" fontId="6" fillId="0" borderId="2" applyAlignment="1" pivotButton="0" quotePrefix="0" xfId="0">
      <alignment horizontal="left" vertical="center"/>
    </xf>
    <xf numFmtId="165" fontId="6" fillId="0" borderId="2" applyAlignment="1" pivotButton="0" quotePrefix="0" xfId="0">
      <alignment horizontal="left" vertical="center"/>
    </xf>
    <xf numFmtId="165" fontId="6" fillId="6" borderId="2" applyAlignment="1" pivotButton="0" quotePrefix="0" xfId="0">
      <alignment horizontal="left" vertical="center"/>
    </xf>
    <xf numFmtId="168" fontId="6" fillId="5" borderId="2" applyAlignment="1" pivotButton="0" quotePrefix="0" xfId="0">
      <alignment horizontal="left" vertical="center"/>
    </xf>
    <xf numFmtId="165" fontId="6" fillId="5" borderId="2" applyAlignment="1" pivotButton="0" quotePrefix="0" xfId="0">
      <alignment horizontal="left" vertical="center"/>
    </xf>
    <xf numFmtId="168" fontId="3" fillId="2" borderId="1" applyAlignment="1" pivotButton="0" quotePrefix="0" xfId="0">
      <alignment horizontal="center" vertical="center"/>
    </xf>
    <xf numFmtId="168" fontId="6" fillId="0" borderId="2" applyAlignment="1" pivotButton="0" quotePrefix="0" xfId="0">
      <alignment vertical="center"/>
    </xf>
    <xf numFmtId="168" fontId="6" fillId="5" borderId="2" applyAlignment="1" pivotButton="0" quotePrefix="0" xfId="0">
      <alignment vertical="center"/>
    </xf>
    <xf numFmtId="168" fontId="6" fillId="8" borderId="2" applyAlignment="1" pivotButton="0" quotePrefix="0" xfId="0">
      <alignment vertical="center"/>
    </xf>
    <xf numFmtId="170" fontId="6" fillId="0" borderId="2" applyAlignment="1" pivotButton="0" quotePrefix="0" xfId="0">
      <alignment vertical="center" wrapText="1"/>
    </xf>
    <xf numFmtId="168" fontId="3" fillId="2" borderId="1" applyAlignment="1" pivotButton="0" quotePrefix="0" xfId="0">
      <alignment horizontal="center" vertical="center" wrapText="1"/>
    </xf>
    <xf numFmtId="168" fontId="6" fillId="0" borderId="2" applyAlignment="1" pivotButton="0" quotePrefix="0" xfId="0">
      <alignment vertical="center" wrapText="1"/>
    </xf>
    <xf numFmtId="168" fontId="6" fillId="5" borderId="2" applyAlignment="1" pivotButton="0" quotePrefix="0" xfId="0">
      <alignment vertical="center" wrapText="1"/>
    </xf>
    <xf numFmtId="169" fontId="16" fillId="0" borderId="2" applyAlignment="1" pivotButton="0" quotePrefix="0" xfId="0">
      <alignment horizontal="left" vertical="center"/>
    </xf>
    <xf numFmtId="169" fontId="16" fillId="5" borderId="2" applyAlignment="1" pivotButton="0" quotePrefix="0" xfId="0">
      <alignment horizontal="left" vertical="center"/>
    </xf>
    <xf numFmtId="166" fontId="1" fillId="0" borderId="0" pivotButton="0" quotePrefix="0" xfId="0"/>
    <xf numFmtId="167" fontId="1" fillId="0" borderId="0" pivotButton="0" quotePrefix="0" xfId="0"/>
    <xf numFmtId="166" fontId="3" fillId="2" borderId="1" applyAlignment="1" pivotButton="0" quotePrefix="0" xfId="0">
      <alignment horizontal="center" vertical="center" wrapText="1"/>
    </xf>
    <xf numFmtId="167" fontId="3" fillId="2" borderId="1" applyAlignment="1" pivotButton="0" quotePrefix="0" xfId="0">
      <alignment horizontal="center" vertical="center" wrapText="1"/>
    </xf>
    <xf numFmtId="166" fontId="6" fillId="0" borderId="2" applyAlignment="1" pivotButton="0" quotePrefix="0" xfId="0">
      <alignment vertical="center" wrapText="1"/>
    </xf>
    <xf numFmtId="167" fontId="6" fillId="0" borderId="2" applyAlignment="1" pivotButton="0" quotePrefix="0" xfId="0">
      <alignment vertical="center" wrapText="1"/>
    </xf>
    <xf numFmtId="166" fontId="6" fillId="5" borderId="2" applyAlignment="1" pivotButton="0" quotePrefix="0" xfId="0">
      <alignment vertical="center" wrapText="1"/>
    </xf>
    <xf numFmtId="167" fontId="6" fillId="5" borderId="2" applyAlignment="1" pivotButton="0" quotePrefix="0" xfId="0">
      <alignment vertical="center" wrapText="1"/>
    </xf>
    <xf numFmtId="165" fontId="3" fillId="2" borderId="1" applyAlignment="1" pivotButton="0" quotePrefix="0" xfId="0">
      <alignment horizontal="center" vertical="center" wrapText="1"/>
    </xf>
    <xf numFmtId="165" fontId="6" fillId="6" borderId="2" applyAlignment="1" pivotButton="0" quotePrefix="0" xfId="0">
      <alignment vertical="center" wrapText="1"/>
    </xf>
    <xf numFmtId="165" fontId="6" fillId="0" borderId="2" applyAlignment="1" pivotButton="0" quotePrefix="0" xfId="0">
      <alignment vertical="center" wrapText="1"/>
    </xf>
    <xf numFmtId="165" fontId="6" fillId="5" borderId="2" applyAlignment="1" pivotButton="0" quotePrefix="0" xfId="0">
      <alignment vertical="center" wrapText="1"/>
    </xf>
    <xf numFmtId="164" fontId="1" fillId="0" borderId="0" pivotButton="0" quotePrefix="0" xfId="0"/>
    <xf numFmtId="164" fontId="3" fillId="2" borderId="1" applyAlignment="1" pivotButton="0" quotePrefix="0" xfId="0">
      <alignment horizontal="center" vertical="center" wrapText="1"/>
    </xf>
    <xf numFmtId="164" fontId="6" fillId="0" borderId="2" applyAlignment="1" pivotButton="0" quotePrefix="0" xfId="0">
      <alignment vertical="center" wrapText="1"/>
    </xf>
    <xf numFmtId="164" fontId="6" fillId="5" borderId="2" applyAlignment="1" pivotButton="0" quotePrefix="0" xfId="0">
      <alignment vertical="center" wrapText="1"/>
    </xf>
    <xf numFmtId="171" fontId="6" fillId="6" borderId="2" applyAlignment="1" pivotButton="0" quotePrefix="0" xfId="0">
      <alignment vertical="center" wrapText="1"/>
    </xf>
    <xf numFmtId="170" fontId="6" fillId="5" borderId="2" applyAlignment="1" pivotButton="0" quotePrefix="0" xfId="0">
      <alignment vertical="center" wrapText="1"/>
    </xf>
    <xf numFmtId="170" fontId="0" fillId="0" borderId="0" pivotButton="0" quotePrefix="0" xfId="0"/>
    <xf numFmtId="171" fontId="6" fillId="0" borderId="2" applyAlignment="1" pivotButton="0" quotePrefix="0" xfId="0">
      <alignment vertical="center" wrapText="1"/>
    </xf>
    <xf numFmtId="171" fontId="6" fillId="5" borderId="2" applyAlignment="1" pivotButton="0" quotePrefix="0" xfId="0">
      <alignment vertical="center" wrapText="1"/>
    </xf>
    <xf numFmtId="171" fontId="0" fillId="0" borderId="0" pivotButton="0" quotePrefix="0" xfId="0"/>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g.alicdn.com/imgextra/i2/2215699812811/O1CN015zkqb51WdUOfdHLdz_!!2215699812811.jpg" TargetMode="External" Id="rId1" /><Relationship Type="http://schemas.openxmlformats.org/officeDocument/2006/relationships/hyperlink" Target="https://img.alicdn.com/imgextra/i2/2215699812811/O1CN01LqXfwL1WdUSLwnM1F_!!2215699812811.jpg" TargetMode="External" Id="rId2" /><Relationship Type="http://schemas.openxmlformats.org/officeDocument/2006/relationships/hyperlink" Target="https://img.alicdn.com/imgextra/i4/2215699812811/O1CN01ZVbAmW1WdUOts4jRu_!!2215699812811.jpg" TargetMode="External" Id="rId3" /><Relationship Type="http://schemas.openxmlformats.org/officeDocument/2006/relationships/hyperlink" Target="https://img.alicdn.com/imgextra/i3/2215699812811/O1CN01KFsIXt1WdUOhnryKK_!!2215699812811.jpg" TargetMode="External" Id="rId4" /><Relationship Type="http://schemas.openxmlformats.org/officeDocument/2006/relationships/hyperlink" Target="https://img.alicdn.com/imgextra/i1/2215699812811/O1CN011ra0QX1WdUP5VGJ55_!!2215699812811.jpg" TargetMode="External" Id="rId5" /><Relationship Type="http://schemas.openxmlformats.org/officeDocument/2006/relationships/hyperlink" Target="https://img.alicdn.com/imgextra/i3/2215699812811/O1CN01kNkbWS1WdUOypnUZ7_!!2215699812811.jpg" TargetMode="External" Id="rId6" /><Relationship Type="http://schemas.openxmlformats.org/officeDocument/2006/relationships/hyperlink" Target="https://img.alicdn.com/imgextra/i4/2215699812811/O1CN01FEtH9Q1WdUL54bVKw_!!2215699812811.jpg" TargetMode="External" Id="rId7" /><Relationship Type="http://schemas.openxmlformats.org/officeDocument/2006/relationships/hyperlink" Target="https://img.alicdn.com/imgextra/i2/2215699812811/O1CN01qDblZH1WdULIIVyH0_!!2215699812811.jpg" TargetMode="External" Id="rId8" /><Relationship Type="http://schemas.openxmlformats.org/officeDocument/2006/relationships/hyperlink" Target="https://img.alicdn.com/imgextra/i4/2215699812811/O1CN01r1c2SK1WdULWB6E45_!!2215699812811.jpg" TargetMode="External" Id="rId9" /><Relationship Type="http://schemas.openxmlformats.org/officeDocument/2006/relationships/hyperlink" Target="https://img.alicdn.com/imgextra/i4/2215699812811/O1CN019uUBJM1WdULCWXMGs_!!2215699812811.jpg" TargetMode="External" Id="rId10" /><Relationship Type="http://schemas.openxmlformats.org/officeDocument/2006/relationships/hyperlink" Target="https://img.alicdn.com/imgextra/i4/2215699812811/O1CN01y0Uow81WdULVKW60U_!!2215699812811.jpg" TargetMode="External" Id="rId11" /><Relationship Type="http://schemas.openxmlformats.org/officeDocument/2006/relationships/hyperlink" Target="https://item.taobao.com/item.htm?id=793202812082" TargetMode="External" Id="rId12" /><Relationship Type="http://schemas.openxmlformats.org/officeDocument/2006/relationships/hyperlink" Target="https://item.taobao.com/item.htm?id=793202812082" TargetMode="External" Id="rId13" /><Relationship Type="http://schemas.openxmlformats.org/officeDocument/2006/relationships/hyperlink" Target="https://item.taobao.com/item.htm?id=793202812082" TargetMode="External" Id="rId14" /><Relationship Type="http://schemas.openxmlformats.org/officeDocument/2006/relationships/hyperlink" Target="https://item.taobao.com/item.htm?id=793202812082" TargetMode="External" Id="rId15" /><Relationship Type="http://schemas.openxmlformats.org/officeDocument/2006/relationships/hyperlink" Target="https://item.taobao.com/item.htm?id=793202812082" TargetMode="External" Id="rId16" /><Relationship Type="http://schemas.openxmlformats.org/officeDocument/2006/relationships/hyperlink" Target="https://item.taobao.com/item.htm?id=793202812082" TargetMode="External" Id="rId17" /><Relationship Type="http://schemas.openxmlformats.org/officeDocument/2006/relationships/hyperlink" Target="https://item.taobao.com/item.htm?id=793202812082" TargetMode="External" Id="rId18" /><Relationship Type="http://schemas.openxmlformats.org/officeDocument/2006/relationships/hyperlink" Target="https://item.taobao.com/item.htm?id=793202812082" TargetMode="External" Id="rId19" /><Relationship Type="http://schemas.openxmlformats.org/officeDocument/2006/relationships/hyperlink" Target="https://item.taobao.com/item.htm?id=793202812082" TargetMode="External" Id="rId20" /><Relationship Type="http://schemas.openxmlformats.org/officeDocument/2006/relationships/hyperlink" Target="https://img.alicdn.com/imgextra/i2/2215699812811/O1CN01jncdaQ1WdUIn9Wtal_!!2215699812811.jpg" TargetMode="External" Id="rId21" /><Relationship Type="http://schemas.openxmlformats.org/officeDocument/2006/relationships/hyperlink" Target="https://img.alicdn.com/imgextra/i3/2215699812811/O1CN019U1jnO1WdUIlbQCu2_!!2215699812811.jpg" TargetMode="External" Id="rId22" /><Relationship Type="http://schemas.openxmlformats.org/officeDocument/2006/relationships/hyperlink" Target="https://img.alicdn.com/imgextra/i2/2215699812811/O1CN01SzgoZi1WdUIjZWIh4_!!2215699812811.jpg" TargetMode="External" Id="rId23" /><Relationship Type="http://schemas.openxmlformats.org/officeDocument/2006/relationships/hyperlink" Target="https://img.alicdn.com/imgextra/i3/2215699812811/O1CN01cd9TiU1WdUIk1p7pC_!!2215699812811.jpg" TargetMode="External" Id="rId24" /><Relationship Type="http://schemas.openxmlformats.org/officeDocument/2006/relationships/hyperlink" Target="https://img.alicdn.com/imgextra/i2/2215699812811/O1CN01GnAtPh1WdUIrUTjr4_!!2215699812811.jpg" TargetMode="External" Id="rId25" /><Relationship Type="http://schemas.openxmlformats.org/officeDocument/2006/relationships/hyperlink" Target="https://img.alicdn.com/imgextra/i4/2215699812811/O1CN01XpR7Rq1WdUIoIzPJE_!!2215699812811.jpg" TargetMode="External" Id="rId26" /><Relationship Type="http://schemas.openxmlformats.org/officeDocument/2006/relationships/hyperlink" Target="https://img.alicdn.com/imgextra/i1/2215699812811/O1CN01r7KwCb1WdUIsnJWyE_!!2215699812811.jpg" TargetMode="External" Id="rId27" /><Relationship Type="http://schemas.openxmlformats.org/officeDocument/2006/relationships/hyperlink" Target="https://img.alicdn.com/imgextra/i3/2215699812811/O1CN01Ajp4Q81WdUIbOBAo8_!!2215699812811.jpg" TargetMode="External" Id="rId28" /><Relationship Type="http://schemas.openxmlformats.org/officeDocument/2006/relationships/hyperlink" Target="https://img.alicdn.com/imgextra/i2/2215699812811/O1CN01w5420e1WdUIoMRdLb_!!2215699812811.jpg" TargetMode="External" Id="rId29" /><Relationship Type="http://schemas.openxmlformats.org/officeDocument/2006/relationships/hyperlink" Target="https://img.alicdn.com/imgextra/i1/2215699812811/O1CN01bfIIPk1WdUBNmPch1_!!2215699812811.jpg" TargetMode="External" Id="rId30" /><Relationship Type="http://schemas.openxmlformats.org/officeDocument/2006/relationships/hyperlink" Target="https://img.alicdn.com/imgextra/i3/2215699812811/O1CN01aWdMfP1WdUBLUax9n_!!2215699812811.jpg" TargetMode="External" Id="rId31" /><Relationship Type="http://schemas.openxmlformats.org/officeDocument/2006/relationships/hyperlink" Target="https://img.alicdn.com/imgextra/i3/2215699812811/O1CN01SWZvtZ1WdUBNmUJzC_!!2215699812811.jpg" TargetMode="External" Id="rId32" /><Relationship Type="http://schemas.openxmlformats.org/officeDocument/2006/relationships/hyperlink" Target="https://img.alicdn.com/imgextra/i3/2215699812811/O1CN01JYrtPL1WdUBJzJels_!!2215699812811.jpg" TargetMode="External" Id="rId33" /><Relationship Type="http://schemas.openxmlformats.org/officeDocument/2006/relationships/hyperlink" Target="https://img.alicdn.com/imgextra/i1/2215699812811/O1CN01w61rsr1WdUBaN0p9B_!!2215699812811.jpg" TargetMode="External" Id="rId34" /><Relationship Type="http://schemas.openxmlformats.org/officeDocument/2006/relationships/hyperlink" Target="https://img.alicdn.com/imgextra/i4/2215699812811/O1CN01NfhlNa1WdUBjrG49U_!!2215699812811.jpg" TargetMode="External" Id="rId35" /><Relationship Type="http://schemas.openxmlformats.org/officeDocument/2006/relationships/hyperlink" Target="https://item.taobao.com/item.htm?id=722912832184" TargetMode="External" Id="rId36" /><Relationship Type="http://schemas.openxmlformats.org/officeDocument/2006/relationships/hyperlink" Target="https://img.alicdn.com/imgextra/i4/2215699812811/O1CN01NfhlNa1WdUBjrG49U_!!2215699812811.jpg" TargetMode="External" Id="rId37" /><Relationship Type="http://schemas.openxmlformats.org/officeDocument/2006/relationships/hyperlink" Target="https://img.alicdn.com/imgextra/i1/2215699812811/O1CN01dMYegZ1WdUBaps45D_!!2215699812811.jpg" TargetMode="External" Id="rId38" /><Relationship Type="http://schemas.openxmlformats.org/officeDocument/2006/relationships/hyperlink" Target="https://item.taobao.com/item.htm?id=720234422814" TargetMode="External" Id="rId39" /><Relationship Type="http://schemas.openxmlformats.org/officeDocument/2006/relationships/hyperlink" Target="https://item.taobao.com/item.htm?id=720234422814" TargetMode="External" Id="rId40" /><Relationship Type="http://schemas.openxmlformats.org/officeDocument/2006/relationships/hyperlink" Target="https://item.taobao.com/item.htm?id=720234422814" TargetMode="External" Id="rId41" /><Relationship Type="http://schemas.openxmlformats.org/officeDocument/2006/relationships/hyperlink" Target="https://item.taobao.com/item.htm?id=720234422814" TargetMode="External" Id="rId42" /><Relationship Type="http://schemas.openxmlformats.org/officeDocument/2006/relationships/hyperlink" Target="https://item.taobao.com/item.htm?id=720234422814" TargetMode="External" Id="rId43" /><Relationship Type="http://schemas.openxmlformats.org/officeDocument/2006/relationships/hyperlink" Target="https://item.taobao.com/item.htm?id=720234422814" TargetMode="External" Id="rId44" /><Relationship Type="http://schemas.openxmlformats.org/officeDocument/2006/relationships/hyperlink" Target="https://item.taobao.com/item.htm?id=720234422814" TargetMode="External" Id="rId45" /><Relationship Type="http://schemas.openxmlformats.org/officeDocument/2006/relationships/hyperlink" Target="https://img.alicdn.com/imgextra/i3/2215699812811/O1CN01JalWos1WdUNVSGLYR_!!2215699812811.jpg" TargetMode="External" Id="rId46" /><Relationship Type="http://schemas.openxmlformats.org/officeDocument/2006/relationships/hyperlink" Target="https://img.alicdn.com/imgextra/i2/2215699812811/O1CN01OAHuSI1WdUIvv5O7y_!!2215699812811.jpg" TargetMode="External" Id="rId47" /><Relationship Type="http://schemas.openxmlformats.org/officeDocument/2006/relationships/hyperlink" Target="https://item.taobao.com/item.htm?ft=t&amp;id=1049244225000" TargetMode="External" Id="rId48" /><Relationship Type="http://schemas.openxmlformats.org/officeDocument/2006/relationships/hyperlink" Target="https://item.taobao.com/item.htm?ft=t&amp;id=1049244225000" TargetMode="External" Id="rId49" /><Relationship Type="http://schemas.openxmlformats.org/officeDocument/2006/relationships/hyperlink" Target="https://item.taobao.com/item.htm?ft=t&amp;id=1049244225000" TargetMode="External" Id="rId50" /><Relationship Type="http://schemas.openxmlformats.org/officeDocument/2006/relationships/hyperlink" Target="https://item.taobao.com/item.htm?ft=t&amp;id=1049244225000" TargetMode="External" Id="rId51" /><Relationship Type="http://schemas.openxmlformats.org/officeDocument/2006/relationships/hyperlink" Target="https://item.taobao.com/item.htm?ft=t&amp;id=1048643721621" TargetMode="External" Id="rId52" /><Relationship Type="http://schemas.openxmlformats.org/officeDocument/2006/relationships/hyperlink" Target="https://item.taobao.com/item.htm?ft=t&amp;id=1048643721621" TargetMode="External" Id="rId53" /><Relationship Type="http://schemas.openxmlformats.org/officeDocument/2006/relationships/hyperlink" Target="https://item.taobao.com/item.htm?ft=t&amp;id=1048643721621" TargetMode="External" Id="rId54" /><Relationship Type="http://schemas.openxmlformats.org/officeDocument/2006/relationships/hyperlink" Target="https://item.taobao.com/item.htm?ft=t&amp;id=1048643721621" TargetMode="External" Id="rId55" /><Relationship Type="http://schemas.openxmlformats.org/officeDocument/2006/relationships/hyperlink" Target="https://item.taobao.com/item.htm?ft=t&amp;id=1048358909253" TargetMode="External" Id="rId56" /><Relationship Type="http://schemas.openxmlformats.org/officeDocument/2006/relationships/hyperlink" Target="https://item.taobao.com/item.htm?ft=t&amp;id=1048358909253" TargetMode="External" Id="rId57" /><Relationship Type="http://schemas.openxmlformats.org/officeDocument/2006/relationships/hyperlink" Target="https://item.taobao.com/item.htm?ft=t&amp;id=1048358909253" TargetMode="External" Id="rId58" /><Relationship Type="http://schemas.openxmlformats.org/officeDocument/2006/relationships/hyperlink" Target="https://item.taobao.com/item.htm?ft=t&amp;id=1048358909253" TargetMode="External" Id="rId59" /><Relationship Type="http://schemas.openxmlformats.org/officeDocument/2006/relationships/hyperlink" Target="https://item.taobao.com/item.htm?ft=t&amp;id=1048358909253" TargetMode="External" Id="rId60" /><Relationship Type="http://schemas.openxmlformats.org/officeDocument/2006/relationships/hyperlink" Target="https://item.taobao.com/item.htm?ft=t&amp;id=1048358909253" TargetMode="External" Id="rId61" /><Relationship Type="http://schemas.openxmlformats.org/officeDocument/2006/relationships/hyperlink" Target="https://item.taobao.com/item.htm?ft=t&amp;id=1048358909253" TargetMode="External" Id="rId62" /><Relationship Type="http://schemas.openxmlformats.org/officeDocument/2006/relationships/hyperlink" Target="https://item.taobao.com/item.htm?ft=t&amp;id=1048358909253" TargetMode="External" Id="rId63" /><Relationship Type="http://schemas.openxmlformats.org/officeDocument/2006/relationships/hyperlink" Target="https://item.taobao.com/item.htm?ft=t&amp;id=1048358909253" TargetMode="External" Id="rId64" /><Relationship Type="http://schemas.openxmlformats.org/officeDocument/2006/relationships/hyperlink" Target="https://item.taobao.com/item.htm?ft=t&amp;id=1047689918230" TargetMode="External" Id="rId65" /><Relationship Type="http://schemas.openxmlformats.org/officeDocument/2006/relationships/hyperlink" Target="https://item.taobao.com/item.htm?ft=t&amp;id=1047689918230" TargetMode="External" Id="rId66" /><Relationship Type="http://schemas.openxmlformats.org/officeDocument/2006/relationships/hyperlink" Target="https://item.taobao.com/item.htm?ft=t&amp;id=1047689918230" TargetMode="External" Id="rId67" /><Relationship Type="http://schemas.openxmlformats.org/officeDocument/2006/relationships/hyperlink" Target="https://item.taobao.com/item.htm?ft=t&amp;id=1048652445939" TargetMode="External" Id="rId68" /><Relationship Type="http://schemas.openxmlformats.org/officeDocument/2006/relationships/hyperlink" Target="https://item.taobao.com/item.htm?ft=t&amp;id=1046940323617" TargetMode="External" Id="rId69" /><Relationship Type="http://schemas.openxmlformats.org/officeDocument/2006/relationships/hyperlink" Target="https://item.taobao.com/item.htm?ft=t&amp;id=1046940323617" TargetMode="External" Id="rId70" /><Relationship Type="http://schemas.openxmlformats.org/officeDocument/2006/relationships/hyperlink" Target="https://item.taobao.com/item.htm?ft=t&amp;id=1046940323617" TargetMode="External" Id="rId71" /><Relationship Type="http://schemas.openxmlformats.org/officeDocument/2006/relationships/hyperlink" Target="https://item.taobao.com/item.htm?ft=t&amp;id=1046940323617" TargetMode="External" Id="rId72" /><Relationship Type="http://schemas.openxmlformats.org/officeDocument/2006/relationships/hyperlink" Target="https://item.taobao.com/item.htm?ft=t&amp;id=1049559372756" TargetMode="External" Id="rId73" /><Relationship Type="http://schemas.openxmlformats.org/officeDocument/2006/relationships/hyperlink" Target="https://item.taobao.com/item.htm?ft=t&amp;id=1049559372756" TargetMode="External" Id="rId74" /><Relationship Type="http://schemas.openxmlformats.org/officeDocument/2006/relationships/hyperlink" Target="https://item.taobao.com/item.htm?ft=t&amp;id=1049559372756" TargetMode="External" Id="rId75" /><Relationship Type="http://schemas.openxmlformats.org/officeDocument/2006/relationships/hyperlink" Target="https://item.taobao.com/item.htm?ft=t&amp;id=1049559372756" TargetMode="External" Id="rId76" /><Relationship Type="http://schemas.openxmlformats.org/officeDocument/2006/relationships/hyperlink" Target="https://item.taobao.com/item.htm?ft=t&amp;id=1049556084959" TargetMode="External" Id="rId77" /><Relationship Type="http://schemas.openxmlformats.org/officeDocument/2006/relationships/hyperlink" Target="https://item.taobao.com/item.htm?ft=t&amp;id=1049556084959" TargetMode="External" Id="rId78" /><Relationship Type="http://schemas.openxmlformats.org/officeDocument/2006/relationships/hyperlink" Target="https://item.taobao.com/item.htm?ft=t&amp;id=1049556084959" TargetMode="External" Id="rId79" /><Relationship Type="http://schemas.openxmlformats.org/officeDocument/2006/relationships/hyperlink" Target="https://item.taobao.com/item.htm?ft=t&amp;id=1049556084959" TargetMode="External" Id="rId80" /><Relationship Type="http://schemas.openxmlformats.org/officeDocument/2006/relationships/hyperlink" Target="https://item.taobao.com/item.htm?ft=t&amp;id=1049566272711" TargetMode="External" Id="rId81" /><Relationship Type="http://schemas.openxmlformats.org/officeDocument/2006/relationships/hyperlink" Target="https://item.taobao.com/item.htm?ft=t&amp;id=1049566272711" TargetMode="External" Id="rId82" /><Relationship Type="http://schemas.openxmlformats.org/officeDocument/2006/relationships/hyperlink" Target="https://item.taobao.com/item.htm?ft=t&amp;id=1049566272711" TargetMode="External" Id="rId83" /><Relationship Type="http://schemas.openxmlformats.org/officeDocument/2006/relationships/hyperlink" Target="https://item.taobao.com/item.htm?ft=t&amp;id=1049566272711" TargetMode="External" Id="rId84" /><Relationship Type="http://schemas.openxmlformats.org/officeDocument/2006/relationships/hyperlink" Target="https://item.taobao.com/item.htm?ft=t&amp;id=1048673741912" TargetMode="External" Id="rId85" /><Relationship Type="http://schemas.openxmlformats.org/officeDocument/2006/relationships/hyperlink" Target="https://item.taobao.com/item.htm?ft=t&amp;id=1048673741912" TargetMode="External" Id="rId86" /><Relationship Type="http://schemas.openxmlformats.org/officeDocument/2006/relationships/hyperlink" Target="https://item.taobao.com/item.htm?ft=t&amp;id=1048673213825" TargetMode="External" Id="rId87" /><Relationship Type="http://schemas.openxmlformats.org/officeDocument/2006/relationships/hyperlink" Target="https://item.taobao.com/item.htm?ft=t&amp;id=1048673213825" TargetMode="External" Id="rId88" /><Relationship Type="http://schemas.openxmlformats.org/officeDocument/2006/relationships/hyperlink" Target="https://item.taobao.com/item.htm?ft=t&amp;id=1048673213825" TargetMode="External" Id="rId89" /><Relationship Type="http://schemas.openxmlformats.org/officeDocument/2006/relationships/hyperlink" Target="https://item.taobao.com/item.htm?ft=t&amp;id=1048673213825" TargetMode="External" Id="rId90" /><Relationship Type="http://schemas.openxmlformats.org/officeDocument/2006/relationships/hyperlink" Target="https://item.taobao.com/item.htm?ft=t&amp;id=1046955919499" TargetMode="External" Id="rId91" /><Relationship Type="http://schemas.openxmlformats.org/officeDocument/2006/relationships/hyperlink" Target="https://item.taobao.com/item.htm?ft=t&amp;id=1046955919499" TargetMode="External" Id="rId92" /><Relationship Type="http://schemas.openxmlformats.org/officeDocument/2006/relationships/hyperlink" Target="https://item.taobao.com/item.htm?ft=t&amp;id=1046955919499" TargetMode="External" Id="rId93" /><Relationship Type="http://schemas.openxmlformats.org/officeDocument/2006/relationships/hyperlink" Target="https://item.taobao.com/item.htm?ft=t&amp;id=1046955919499" TargetMode="External" Id="rId94" /><Relationship Type="http://schemas.openxmlformats.org/officeDocument/2006/relationships/hyperlink" Target="https://item.taobao.com/item.htm?ft=t&amp;id=1048675525212" TargetMode="External" Id="rId95" /><Relationship Type="http://schemas.openxmlformats.org/officeDocument/2006/relationships/hyperlink" Target="https://item.taobao.com/item.htm?ft=t&amp;id=1048675525212" TargetMode="External" Id="rId96" /><Relationship Type="http://schemas.openxmlformats.org/officeDocument/2006/relationships/hyperlink" Target="https://item.taobao.com/item.htm?ft=t&amp;id=1048675525212" TargetMode="External" Id="rId97" /><Relationship Type="http://schemas.openxmlformats.org/officeDocument/2006/relationships/hyperlink" Target="https://item.taobao.com/item.htm?ft=t&amp;id=1048675525212" TargetMode="External" Id="rId98" /><Relationship Type="http://schemas.openxmlformats.org/officeDocument/2006/relationships/hyperlink" Target="https://item.taobao.com/item.htm?ft=t&amp;id=1047712938967" TargetMode="External" Id="rId99" /><Relationship Type="http://schemas.openxmlformats.org/officeDocument/2006/relationships/hyperlink" Target="https://item.taobao.com/item.htm?ft=t&amp;id=1047712938967" TargetMode="External" Id="rId100" /><Relationship Type="http://schemas.openxmlformats.org/officeDocument/2006/relationships/hyperlink" Target="https://item.taobao.com/item.htm?ft=t&amp;id=1047712938967" TargetMode="External" Id="rId101" /><Relationship Type="http://schemas.openxmlformats.org/officeDocument/2006/relationships/hyperlink" Target="https://item.taobao.com/item.htm?ft=t&amp;id=1047712938967" TargetMode="External" Id="rId102" /><Relationship Type="http://schemas.openxmlformats.org/officeDocument/2006/relationships/hyperlink" Target="https://item.taobao.com/item.htm?ft=t&amp;id=1046961563020" TargetMode="External" Id="rId103" /><Relationship Type="http://schemas.openxmlformats.org/officeDocument/2006/relationships/hyperlink" Target="https://item.taobao.com/item.htm?ft=t&amp;id=1046961563020" TargetMode="External" Id="rId104" /><Relationship Type="http://schemas.openxmlformats.org/officeDocument/2006/relationships/hyperlink" Target="https://item.taobao.com/item.htm?ft=t&amp;id=1046961563020" TargetMode="External" Id="rId105" /><Relationship Type="http://schemas.openxmlformats.org/officeDocument/2006/relationships/hyperlink" Target="https://item.taobao.com/item.htm?ft=t&amp;id=1046961563020" TargetMode="External" Id="rId106" /></Relationships>
</file>

<file path=xl/worksheets/_rels/sheet18.xml.rels><Relationships xmlns="http://schemas.openxmlformats.org/package/2006/relationships"><Relationship Type="http://schemas.openxmlformats.org/officeDocument/2006/relationships/hyperlink" Target="mailto:jimlu0918@gmail.com" TargetMode="External" Id="rId1" /></Relationships>
</file>

<file path=xl/worksheets/sheet1.xml><?xml version="1.0" encoding="utf-8"?>
<worksheet xmlns="http://schemas.openxmlformats.org/spreadsheetml/2006/main">
  <sheetPr>
    <outlinePr summaryBelow="1" summaryRight="1"/>
    <pageSetUpPr/>
  </sheetPr>
  <dimension ref="A1:O494"/>
  <sheetViews>
    <sheetView tabSelected="1" workbookViewId="0">
      <pane ySplit="2" topLeftCell="A3" activePane="bottomLeft" state="frozen"/>
      <selection pane="bottomLeft" activeCell="E14" sqref="E14"/>
    </sheetView>
  </sheetViews>
  <sheetFormatPr baseColWidth="8" defaultColWidth="8.875" defaultRowHeight="14.25"/>
  <cols>
    <col width="17.625" customWidth="1" style="106" min="1" max="1"/>
    <col width="12" customWidth="1" style="106" min="2" max="2"/>
    <col width="32.875" customWidth="1" style="106" min="3" max="3"/>
    <col width="20" customWidth="1" style="106" min="4" max="4"/>
    <col width="25.5" customWidth="1" style="106" min="5" max="6"/>
    <col width="10" customWidth="1" style="106" min="7" max="7"/>
    <col width="30" customWidth="1" style="106" min="8" max="8"/>
    <col width="25" customWidth="1" style="106" min="9" max="10"/>
    <col width="20" customWidth="1" style="106" min="11" max="12"/>
    <col width="7.75" customWidth="1" style="106" min="13" max="13"/>
    <col width="40" customWidth="1" style="106" min="14" max="14"/>
    <col width="55" customWidth="1" style="106" min="15" max="15"/>
    <col width="8.875" customWidth="1" style="106" min="16" max="19"/>
    <col width="8.875" customWidth="1" style="106" min="20" max="16384"/>
  </cols>
  <sheetData>
    <row r="1" ht="28.15" customHeight="1">
      <c r="A1" s="103" t="inlineStr">
        <is>
          <t>1-产品总表</t>
        </is>
      </c>
      <c r="B1" s="104" t="n"/>
      <c r="C1" s="104" t="n"/>
      <c r="D1" s="104" t="n"/>
      <c r="E1" s="104" t="n"/>
      <c r="F1" s="104" t="n"/>
      <c r="G1" s="104" t="n"/>
      <c r="H1" s="104" t="n"/>
      <c r="I1" s="104" t="n"/>
      <c r="J1" s="104" t="n"/>
      <c r="K1" s="104" t="n"/>
      <c r="L1" s="104" t="n"/>
      <c r="M1" s="104" t="n"/>
      <c r="O1" s="111" t="n"/>
    </row>
    <row r="2" ht="36" customHeight="1">
      <c r="A2" s="3" t="inlineStr">
        <is>
          <t>产品编码</t>
        </is>
      </c>
      <c r="B2" s="3" t="inlineStr">
        <is>
          <t>类目</t>
        </is>
      </c>
      <c r="C2" s="3" t="inlineStr">
        <is>
          <t>产品名称</t>
        </is>
      </c>
      <c r="D2" s="3" t="inlineStr">
        <is>
          <t>图片链接</t>
        </is>
      </c>
      <c r="E2" s="3" t="inlineStr">
        <is>
          <t>SKU</t>
        </is>
      </c>
      <c r="F2" s="3" t="inlineStr">
        <is>
          <t>SKU编码</t>
        </is>
      </c>
      <c r="G2" s="3" t="inlineStr">
        <is>
          <t>上架状态</t>
        </is>
      </c>
      <c r="H2" s="3" t="inlineStr">
        <is>
          <t>产品文案介绍</t>
        </is>
      </c>
      <c r="I2" s="3" t="inlineStr">
        <is>
          <t>主材介绍</t>
        </is>
      </c>
      <c r="J2" s="3" t="inlineStr">
        <is>
          <t>辅材介绍</t>
        </is>
      </c>
      <c r="K2" s="3" t="inlineStr">
        <is>
          <t>尺寸明细</t>
        </is>
      </c>
      <c r="L2" s="3" t="inlineStr">
        <is>
          <t>定制范围</t>
        </is>
      </c>
      <c r="M2" s="3" t="inlineStr">
        <is>
          <t>备注</t>
        </is>
      </c>
      <c r="N2" s="4" t="inlineStr">
        <is>
          <t>导入校验</t>
        </is>
      </c>
      <c r="O2" s="87" t="inlineStr">
        <is>
          <t>⚠️问题标注</t>
        </is>
      </c>
    </row>
    <row r="3" ht="18" customHeight="1">
      <c r="A3" s="5" t="inlineStr">
        <is>
          <t>PPS26330070320</t>
        </is>
      </c>
      <c r="B3" s="6" t="inlineStr">
        <is>
          <t>卧室-床</t>
        </is>
      </c>
      <c r="C3" s="6" t="inlineStr">
        <is>
          <t>畔色榉木无边床 |榉木金属腿床</t>
        </is>
      </c>
      <c r="D3" s="6" t="inlineStr">
        <is>
          <t>https://img.alicdn.com/imgextra/i1/2215699812811/O1CN01weGhhJ1WdUTWXDll4_!!2215699812811.jpg</t>
        </is>
      </c>
      <c r="E3" s="6" t="inlineStr">
        <is>
          <t>榉木无边床-1.2米-榉木铺板</t>
        </is>
      </c>
      <c r="F3" s="6" t="inlineStr">
        <is>
          <t>PPS2633007032011</t>
        </is>
      </c>
      <c r="G3" s="6" t="inlineStr">
        <is>
          <t>在售</t>
        </is>
      </c>
      <c r="H3"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3" s="6" t="inlineStr">
        <is>
          <t>德国进口AA级榉木</t>
        </is>
      </c>
      <c r="J3" s="6" t="inlineStr">
        <is>
          <t>床铺板：德国进口AA级榉木/新西兰松木；床腿；不锈钢</t>
        </is>
      </c>
      <c r="K3" s="6" t="inlineStr">
        <is>
          <t>宽度：1200mm；长度：2115mm；高度860</t>
        </is>
      </c>
      <c r="L3" s="6" t="inlineStr">
        <is>
          <t>床头高度可任意定制；床长度支持1800mm-2500mm定制；床宽度支持1000mm-2200mm定制；超出范围转人工</t>
        </is>
      </c>
      <c r="M3" s="6" t="inlineStr">
        <is>
          <t>.</t>
        </is>
      </c>
      <c r="N3" s="8" t="inlineStr">
        <is>
          <t>✅ 可导入</t>
        </is>
      </c>
      <c r="O3" t="inlineStr">
        <is>
          <t>✓</t>
        </is>
      </c>
    </row>
    <row r="4" ht="18" customHeight="1">
      <c r="A4" s="5" t="inlineStr">
        <is>
          <t>PPS26330070320</t>
        </is>
      </c>
      <c r="B4" s="9" t="inlineStr">
        <is>
          <t>卧室-床</t>
        </is>
      </c>
      <c r="C4" s="9" t="inlineStr">
        <is>
          <t>畔色榉木无边床 |榉木金属腿床</t>
        </is>
      </c>
      <c r="D4" s="9" t="inlineStr">
        <is>
          <t>https://img.alicdn.com/imgextra/i1/2215699812811/O1CN01weGhhJ1WdUTWXDll4_!!2215699812811.jpg</t>
        </is>
      </c>
      <c r="E4" s="9" t="inlineStr">
        <is>
          <t>榉木无边床-1.35米-榉木铺板</t>
        </is>
      </c>
      <c r="F4" s="9" t="inlineStr">
        <is>
          <t>PPS2633007032012</t>
        </is>
      </c>
      <c r="G4" s="9" t="inlineStr">
        <is>
          <t>在售</t>
        </is>
      </c>
      <c r="H4"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4" s="9" t="inlineStr">
        <is>
          <t>德国进口AA级榉木</t>
        </is>
      </c>
      <c r="J4" s="9" t="inlineStr">
        <is>
          <t>床铺板：德国进口AA级榉木/新西兰松木；床腿；不锈钢</t>
        </is>
      </c>
      <c r="K4" s="9" t="inlineStr">
        <is>
          <t>宽度：1350mm；长度：2115mm；高度860</t>
        </is>
      </c>
      <c r="L4" s="9" t="inlineStr">
        <is>
          <t>床头高度可任意定制；床长度支持1800mm-2500mm定制；床宽度支持1000mm-2200mm定制；超出范围转人工</t>
        </is>
      </c>
      <c r="M4" s="9" t="inlineStr">
        <is>
          <t>.</t>
        </is>
      </c>
      <c r="N4" s="8" t="inlineStr">
        <is>
          <t>✅ 可导入</t>
        </is>
      </c>
      <c r="O4" t="inlineStr">
        <is>
          <t>✓</t>
        </is>
      </c>
    </row>
    <row r="5" ht="18" customHeight="1">
      <c r="A5" s="5" t="inlineStr">
        <is>
          <t>PPS26330070320</t>
        </is>
      </c>
      <c r="B5" s="6" t="inlineStr">
        <is>
          <t>卧室-床</t>
        </is>
      </c>
      <c r="C5" s="6" t="inlineStr">
        <is>
          <t>畔色榉木无边床 |榉木金属腿床</t>
        </is>
      </c>
      <c r="D5" s="6" t="inlineStr">
        <is>
          <t>https://img.alicdn.com/imgextra/i1/2215699812811/O1CN01weGhhJ1WdUTWXDll4_!!2215699812811.jpg</t>
        </is>
      </c>
      <c r="E5" s="6" t="inlineStr">
        <is>
          <t>榉木无边床-1.5米-榉木铺板</t>
        </is>
      </c>
      <c r="F5" s="6" t="inlineStr">
        <is>
          <t>PPS2633007032013</t>
        </is>
      </c>
      <c r="G5" s="6" t="inlineStr">
        <is>
          <t>在售</t>
        </is>
      </c>
      <c r="H5"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5" s="6" t="inlineStr">
        <is>
          <t>德国进口AA级榉木</t>
        </is>
      </c>
      <c r="J5" s="6" t="inlineStr">
        <is>
          <t>床铺板：德国进口AA级榉木/新西兰松木；床腿；不锈钢</t>
        </is>
      </c>
      <c r="K5" s="6" t="inlineStr">
        <is>
          <t>宽度：1500mm；长度：2115mm；高度860</t>
        </is>
      </c>
      <c r="L5" s="6" t="inlineStr">
        <is>
          <t>床头高度可任意定制；床长度支持1800mm-2500mm定制；床宽度支持1000mm-2200mm定制；超出范围转人工</t>
        </is>
      </c>
      <c r="M5" s="6" t="inlineStr">
        <is>
          <t>.</t>
        </is>
      </c>
      <c r="N5" s="8" t="inlineStr">
        <is>
          <t>✅ 可导入</t>
        </is>
      </c>
      <c r="O5" t="inlineStr">
        <is>
          <t>✓</t>
        </is>
      </c>
    </row>
    <row r="6" ht="18" customHeight="1">
      <c r="A6" s="5" t="inlineStr">
        <is>
          <t>PPS26330070320</t>
        </is>
      </c>
      <c r="B6" s="9" t="inlineStr">
        <is>
          <t>卧室-床</t>
        </is>
      </c>
      <c r="C6" s="9" t="inlineStr">
        <is>
          <t>畔色榉木无边床 |榉木金属腿床</t>
        </is>
      </c>
      <c r="D6" s="9" t="inlineStr">
        <is>
          <t>https://img.alicdn.com/imgextra/i1/2215699812811/O1CN01weGhhJ1WdUTWXDll4_!!2215699812811.jpg</t>
        </is>
      </c>
      <c r="E6" s="9" t="inlineStr">
        <is>
          <t>榉木无边床-1.8米-榉木铺板</t>
        </is>
      </c>
      <c r="F6" s="9" t="inlineStr">
        <is>
          <t>PPS2633007032014</t>
        </is>
      </c>
      <c r="G6" s="9" t="inlineStr">
        <is>
          <t>在售</t>
        </is>
      </c>
      <c r="H6"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6" s="9" t="inlineStr">
        <is>
          <t>德国进口AA级榉木</t>
        </is>
      </c>
      <c r="J6" s="9" t="inlineStr">
        <is>
          <t>床铺板：德国进口AA级榉木/新西兰松木；床腿；不锈钢</t>
        </is>
      </c>
      <c r="K6" s="9" t="inlineStr">
        <is>
          <t>宽度：1800mm；长度：2115mm；高度860</t>
        </is>
      </c>
      <c r="L6" s="9" t="inlineStr">
        <is>
          <t>床头高度可任意定制；床长度支持1800mm-2500mm定制；床宽度支持1000mm-2200mm定制；超出范围转人工</t>
        </is>
      </c>
      <c r="M6" s="9" t="n"/>
      <c r="N6" s="8" t="inlineStr">
        <is>
          <t>✅ 可导入</t>
        </is>
      </c>
      <c r="O6" t="inlineStr">
        <is>
          <t>✓</t>
        </is>
      </c>
    </row>
    <row r="7" ht="18" customHeight="1">
      <c r="A7" s="5" t="inlineStr">
        <is>
          <t>PPS26330070320</t>
        </is>
      </c>
      <c r="B7" s="6" t="inlineStr">
        <is>
          <t>卧室-床</t>
        </is>
      </c>
      <c r="C7" s="6" t="inlineStr">
        <is>
          <t>畔色榉木无边床 |榉木金属腿床</t>
        </is>
      </c>
      <c r="D7" s="6" t="inlineStr">
        <is>
          <t>https://img.alicdn.com/imgextra/i1/2215699812811/O1CN01weGhhJ1WdUTWXDll4_!!2215699812811.jpg</t>
        </is>
      </c>
      <c r="E7" s="6" t="inlineStr">
        <is>
          <t>榉木无边床-1.2米-松木铺板</t>
        </is>
      </c>
      <c r="F7" s="6" t="inlineStr">
        <is>
          <t>PPS2633007032015</t>
        </is>
      </c>
      <c r="G7" s="6" t="inlineStr">
        <is>
          <t>在售</t>
        </is>
      </c>
      <c r="H7"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7" s="6" t="inlineStr">
        <is>
          <t>德国进口AA级榉木</t>
        </is>
      </c>
      <c r="J7" s="6" t="inlineStr">
        <is>
          <t>床铺板：德国进口AA级榉木/新西兰松木；床腿；不锈钢</t>
        </is>
      </c>
      <c r="K7" s="6" t="inlineStr">
        <is>
          <t>宽度：1200mm；长度：2115mm；高度860</t>
        </is>
      </c>
      <c r="L7" s="6" t="inlineStr">
        <is>
          <t>床头高度可任意定制；床长度支持1800mm-2500mm定制；床宽度支持1000mm-2200mm定制；超出范围转人工</t>
        </is>
      </c>
      <c r="M7" s="6" t="inlineStr">
        <is>
          <t>.</t>
        </is>
      </c>
      <c r="N7" s="8" t="inlineStr">
        <is>
          <t>✅ 可导入</t>
        </is>
      </c>
      <c r="O7" t="inlineStr">
        <is>
          <t>✓</t>
        </is>
      </c>
    </row>
    <row r="8" ht="18" customHeight="1">
      <c r="A8" s="5" t="inlineStr">
        <is>
          <t>PPS26330070320</t>
        </is>
      </c>
      <c r="B8" s="9" t="inlineStr">
        <is>
          <t>卧室-床</t>
        </is>
      </c>
      <c r="C8" s="9" t="inlineStr">
        <is>
          <t>畔色榉木无边床 |榉木金属腿床</t>
        </is>
      </c>
      <c r="D8" s="9" t="inlineStr">
        <is>
          <t>https://img.alicdn.com/imgextra/i1/2215699812811/O1CN01weGhhJ1WdUTWXDll4_!!2215699812811.jpg</t>
        </is>
      </c>
      <c r="E8" s="9" t="inlineStr">
        <is>
          <t>榉木无边床-1.35米-松木铺板</t>
        </is>
      </c>
      <c r="F8" s="9" t="inlineStr">
        <is>
          <t>PPS2633007032016</t>
        </is>
      </c>
      <c r="G8" s="9" t="inlineStr">
        <is>
          <t>在售</t>
        </is>
      </c>
      <c r="H8"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8" s="9" t="inlineStr">
        <is>
          <t>德国进口AA级榉木</t>
        </is>
      </c>
      <c r="J8" s="9" t="inlineStr">
        <is>
          <t>床铺板：德国进口AA级榉木/新西兰松木；床腿；不锈钢</t>
        </is>
      </c>
      <c r="K8" s="9" t="inlineStr">
        <is>
          <t>宽度：1350mm；长度：2115mm；高度860</t>
        </is>
      </c>
      <c r="L8" s="9" t="inlineStr">
        <is>
          <t>床头高度可任意定制；床长度支持1800mm-2500mm定制；床宽度支持1000mm-2200mm定制；超出范围转人工</t>
        </is>
      </c>
      <c r="M8" s="9" t="inlineStr">
        <is>
          <t>.</t>
        </is>
      </c>
      <c r="N8" s="8" t="inlineStr">
        <is>
          <t>✅ 可导入</t>
        </is>
      </c>
      <c r="O8" t="inlineStr">
        <is>
          <t>✓</t>
        </is>
      </c>
    </row>
    <row r="9" ht="18" customHeight="1">
      <c r="A9" s="5" t="inlineStr">
        <is>
          <t>PPS26330070320</t>
        </is>
      </c>
      <c r="B9" s="6" t="inlineStr">
        <is>
          <t>卧室-床</t>
        </is>
      </c>
      <c r="C9" s="6" t="inlineStr">
        <is>
          <t>畔色榉木无边床 |榉木金属腿床</t>
        </is>
      </c>
      <c r="D9" s="6" t="inlineStr">
        <is>
          <t>https://img.alicdn.com/imgextra/i1/2215699812811/O1CN01weGhhJ1WdUTWXDll4_!!2215699812811.jpg</t>
        </is>
      </c>
      <c r="E9" s="6" t="inlineStr">
        <is>
          <t>榉木无边床-1.5米-松木铺板</t>
        </is>
      </c>
      <c r="F9" s="6" t="inlineStr">
        <is>
          <t>PPS2633007032017</t>
        </is>
      </c>
      <c r="G9" s="6" t="inlineStr">
        <is>
          <t>在售</t>
        </is>
      </c>
      <c r="H9" s="6"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9" s="6" t="inlineStr">
        <is>
          <t>德国进口AA级榉木</t>
        </is>
      </c>
      <c r="J9" s="6" t="inlineStr">
        <is>
          <t>床铺板：德国进口AA级榉木/新西兰松木；床腿；不锈钢</t>
        </is>
      </c>
      <c r="K9" s="6" t="inlineStr">
        <is>
          <t>宽度：1500mm；长度：2115mm；高度860</t>
        </is>
      </c>
      <c r="L9" s="6" t="inlineStr">
        <is>
          <t>床头高度可任意定制；床长度支持1800mm-2500mm定制；床宽度支持1000mm-2200mm定制；超出范围转人工</t>
        </is>
      </c>
      <c r="M9" s="6" t="inlineStr">
        <is>
          <t>.</t>
        </is>
      </c>
      <c r="N9" s="8" t="inlineStr">
        <is>
          <t>✅ 可导入</t>
        </is>
      </c>
      <c r="O9" t="inlineStr">
        <is>
          <t>✓</t>
        </is>
      </c>
    </row>
    <row r="10" ht="18" customHeight="1">
      <c r="A10" s="5" t="inlineStr">
        <is>
          <t>PPS26330070320</t>
        </is>
      </c>
      <c r="B10" s="9" t="inlineStr">
        <is>
          <t>卧室-床</t>
        </is>
      </c>
      <c r="C10" s="9" t="inlineStr">
        <is>
          <t>畔色榉木无边床 |榉木金属腿床</t>
        </is>
      </c>
      <c r="D10" s="9" t="inlineStr">
        <is>
          <t>https://img.alicdn.com/imgextra/i1/2215699812811/O1CN01weGhhJ1WdUTWXDll4_!!2215699812811.jpg</t>
        </is>
      </c>
      <c r="E10" s="9" t="inlineStr">
        <is>
          <t>榉木无边床-1.8米-松木铺板</t>
        </is>
      </c>
      <c r="F10" s="9" t="inlineStr">
        <is>
          <t>PPS2633007032018</t>
        </is>
      </c>
      <c r="G10" s="9" t="inlineStr">
        <is>
          <t>在售</t>
        </is>
      </c>
      <c r="H10" s="9"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10" s="9" t="inlineStr">
        <is>
          <t>德国进口AA级榉木</t>
        </is>
      </c>
      <c r="J10" s="9" t="inlineStr">
        <is>
          <t>床铺板：德国进口AA级榉木/新西兰松木；床腿；不锈钢</t>
        </is>
      </c>
      <c r="K10" s="9" t="inlineStr">
        <is>
          <t>宽度：1800mm；长度：2115mm；高度860</t>
        </is>
      </c>
      <c r="L10" s="9" t="inlineStr">
        <is>
          <t>床头高度可任意定制；床长度支持1800mm-2500mm定制；床宽度支持1000mm-2200mm定制；超出范围转人工</t>
        </is>
      </c>
      <c r="M10" s="9" t="inlineStr">
        <is>
          <t>.</t>
        </is>
      </c>
      <c r="N10" s="8" t="inlineStr">
        <is>
          <t>✅ 可导入</t>
        </is>
      </c>
      <c r="O10" t="inlineStr">
        <is>
          <t>✓</t>
        </is>
      </c>
    </row>
    <row r="11" ht="18" customHeight="1">
      <c r="A11" s="5" t="inlineStr">
        <is>
          <t>PPS26330080322</t>
        </is>
      </c>
      <c r="B11" s="6" t="inlineStr">
        <is>
          <t>卧室-床</t>
        </is>
      </c>
      <c r="C11" s="6" t="inlineStr">
        <is>
          <t>畔色榉木柔光双人床 |榉木小灯床</t>
        </is>
      </c>
      <c r="D11" s="6" t="inlineStr">
        <is>
          <t>https://img.alicdn.com/imgextra/i3/2215699812811/O1CN011b8ljX1WdUTWEOKNH_!!2215699812811.jpg</t>
        </is>
      </c>
      <c r="E11" s="6" t="inlineStr">
        <is>
          <t>榉木柔光床-1.2米-榉木铺板</t>
        </is>
      </c>
      <c r="F11" s="6" t="inlineStr">
        <is>
          <t>PPS2633008032211</t>
        </is>
      </c>
      <c r="G11" s="6" t="inlineStr">
        <is>
          <t>在售</t>
        </is>
      </c>
      <c r="H11"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1" s="6" t="inlineStr">
        <is>
          <t>德国进口AA级榉木</t>
        </is>
      </c>
      <c r="J11" s="6" t="inlineStr">
        <is>
          <t>床铺板：德国进口AA级榉木/新西兰松木；床头灯：亚克力</t>
        </is>
      </c>
      <c r="K11" s="6" t="inlineStr">
        <is>
          <t>宽度：1250mm；长度：2100mm；高度880</t>
        </is>
      </c>
      <c r="L11" s="6" t="inlineStr">
        <is>
          <t>床头高度可任意定制；床长度支持1800mm-2500mm定制；床宽度支持1000mm-2200mm定制；超出范围转人工</t>
        </is>
      </c>
      <c r="M11" s="6" t="inlineStr">
        <is>
          <t>.</t>
        </is>
      </c>
      <c r="N11" s="8" t="inlineStr">
        <is>
          <t>✅ 可导入</t>
        </is>
      </c>
      <c r="O11" t="inlineStr">
        <is>
          <t>✓</t>
        </is>
      </c>
    </row>
    <row r="12" ht="18" customHeight="1">
      <c r="A12" s="5" t="inlineStr">
        <is>
          <t>PPS26330080322</t>
        </is>
      </c>
      <c r="B12" s="9" t="inlineStr">
        <is>
          <t>卧室-床</t>
        </is>
      </c>
      <c r="C12" s="9" t="inlineStr">
        <is>
          <t>畔色榉木柔光双人床 |榉木小灯床</t>
        </is>
      </c>
      <c r="D12" s="9" t="inlineStr">
        <is>
          <t>https://img.alicdn.com/imgextra/i3/2215699812811/O1CN011b8ljX1WdUTWEOKNH_!!2215699812811.jpg</t>
        </is>
      </c>
      <c r="E12" s="9" t="inlineStr">
        <is>
          <t>榉木柔光床-1.35米-榉木铺板</t>
        </is>
      </c>
      <c r="F12" s="9" t="inlineStr">
        <is>
          <t>PPS2633008032212</t>
        </is>
      </c>
      <c r="G12" s="9" t="inlineStr">
        <is>
          <t>在售</t>
        </is>
      </c>
      <c r="H12"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2" s="9" t="inlineStr">
        <is>
          <t>德国进口AA级榉木</t>
        </is>
      </c>
      <c r="J12" s="9" t="inlineStr">
        <is>
          <t>床铺板：德国进口AA级榉木/新西兰松木；床头灯：亚克力</t>
        </is>
      </c>
      <c r="K12" s="9" t="inlineStr">
        <is>
          <t>宽度：1400mm；长度：2100mm；高度880</t>
        </is>
      </c>
      <c r="L12" s="9" t="inlineStr">
        <is>
          <t>床头高度可任意定制；床长度支持1800mm-2500mm定制；床宽度支持1000mm-2200mm定制；超出范围转人工</t>
        </is>
      </c>
      <c r="M12" s="9" t="inlineStr">
        <is>
          <t>.</t>
        </is>
      </c>
      <c r="N12" s="8" t="inlineStr">
        <is>
          <t>✅ 可导入</t>
        </is>
      </c>
      <c r="O12" t="inlineStr">
        <is>
          <t>✓</t>
        </is>
      </c>
    </row>
    <row r="13" ht="18" customHeight="1">
      <c r="A13" s="5" t="inlineStr">
        <is>
          <t>PPS26330080322</t>
        </is>
      </c>
      <c r="B13" s="6" t="inlineStr">
        <is>
          <t>卧室-床</t>
        </is>
      </c>
      <c r="C13" s="6" t="inlineStr">
        <is>
          <t>畔色榉木柔光双人床 |榉木小灯床</t>
        </is>
      </c>
      <c r="D13" s="6" t="inlineStr">
        <is>
          <t>https://img.alicdn.com/imgextra/i3/2215699812811/O1CN011b8ljX1WdUTWEOKNH_!!2215699812811.jpg</t>
        </is>
      </c>
      <c r="E13" s="6" t="inlineStr">
        <is>
          <t>榉木柔光床-1.5米-榉木铺板</t>
        </is>
      </c>
      <c r="F13" s="6" t="inlineStr">
        <is>
          <t>PPS2633008032213</t>
        </is>
      </c>
      <c r="G13" s="6" t="inlineStr">
        <is>
          <t>在售</t>
        </is>
      </c>
      <c r="H13"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3" s="6" t="inlineStr">
        <is>
          <t>德国进口AA级榉木</t>
        </is>
      </c>
      <c r="J13" s="6" t="inlineStr">
        <is>
          <t>床铺板：德国进口AA级榉木/新西兰松木；床头灯：亚克力</t>
        </is>
      </c>
      <c r="K13" s="6" t="inlineStr">
        <is>
          <t>宽度：1550mm；长度：2100mm；高度880</t>
        </is>
      </c>
      <c r="L13" s="6" t="inlineStr">
        <is>
          <t>床头高度可任意定制；床长度支持1800mm-2500mm定制；床宽度支持1000mm-2200mm定制；超出范围转人工</t>
        </is>
      </c>
      <c r="M13" s="6" t="inlineStr">
        <is>
          <t>.</t>
        </is>
      </c>
      <c r="N13" s="8" t="inlineStr">
        <is>
          <t>✅ 可导入</t>
        </is>
      </c>
      <c r="O13" t="inlineStr">
        <is>
          <t>✓</t>
        </is>
      </c>
    </row>
    <row r="14" ht="18" customHeight="1">
      <c r="A14" s="5" t="inlineStr">
        <is>
          <t>PPS26330080322</t>
        </is>
      </c>
      <c r="B14" s="9" t="inlineStr">
        <is>
          <t>卧室-床</t>
        </is>
      </c>
      <c r="C14" s="9" t="inlineStr">
        <is>
          <t>畔色榉木柔光双人床 |榉木小灯床</t>
        </is>
      </c>
      <c r="D14" s="9" t="inlineStr">
        <is>
          <t>https://img.alicdn.com/imgextra/i3/2215699812811/O1CN011b8ljX1WdUTWEOKNH_!!2215699812811.jpg</t>
        </is>
      </c>
      <c r="E14" s="9" t="inlineStr">
        <is>
          <t>榉木柔光床-1.8米-榉木铺板</t>
        </is>
      </c>
      <c r="F14" s="9" t="inlineStr">
        <is>
          <t>PPS2633008032214</t>
        </is>
      </c>
      <c r="G14" s="9" t="inlineStr">
        <is>
          <t>在售</t>
        </is>
      </c>
      <c r="H14"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4" s="9" t="inlineStr">
        <is>
          <t>德国进口AA级榉木</t>
        </is>
      </c>
      <c r="J14" s="9" t="inlineStr">
        <is>
          <t>床铺板：德国进口AA级榉木/新西兰松木；床头灯：亚克力</t>
        </is>
      </c>
      <c r="K14" s="9" t="inlineStr">
        <is>
          <t>宽度：1850mm；长度：2100mm；高度880</t>
        </is>
      </c>
      <c r="L14" s="9" t="inlineStr">
        <is>
          <t>床头高度可任意定制；床长度支持1800mm-2500mm定制；床宽度支持1000mm-2200mm定制；超出范围转人工</t>
        </is>
      </c>
      <c r="M14" s="9" t="inlineStr">
        <is>
          <t>.</t>
        </is>
      </c>
      <c r="N14" s="8" t="inlineStr">
        <is>
          <t>✅ 可导入</t>
        </is>
      </c>
      <c r="O14" t="inlineStr">
        <is>
          <t>✓</t>
        </is>
      </c>
    </row>
    <row r="15" ht="18" customHeight="1">
      <c r="A15" s="5" t="inlineStr">
        <is>
          <t>PPS26330080322</t>
        </is>
      </c>
      <c r="B15" s="6" t="inlineStr">
        <is>
          <t>卧室-床</t>
        </is>
      </c>
      <c r="C15" s="6" t="inlineStr">
        <is>
          <t>畔色榉木柔光双人床 |榉木小灯床</t>
        </is>
      </c>
      <c r="D15" s="6" t="inlineStr">
        <is>
          <t>https://img.alicdn.com/imgextra/i3/2215699812811/O1CN011b8ljX1WdUTWEOKNH_!!2215699812811.jpg</t>
        </is>
      </c>
      <c r="E15" s="6" t="inlineStr">
        <is>
          <t>榉木柔光床-1.2米-松木铺板</t>
        </is>
      </c>
      <c r="F15" s="6" t="inlineStr">
        <is>
          <t>PPS2633008032215</t>
        </is>
      </c>
      <c r="G15" s="6" t="inlineStr">
        <is>
          <t>在售</t>
        </is>
      </c>
      <c r="H15"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5" s="6" t="inlineStr">
        <is>
          <t>德国进口AA级榉木</t>
        </is>
      </c>
      <c r="J15" s="6" t="inlineStr">
        <is>
          <t>床铺板：德国进口AA级榉木/新西兰松木；床头灯：亚克力</t>
        </is>
      </c>
      <c r="K15" s="6" t="inlineStr">
        <is>
          <t>宽度：1250mm；长度：2100mm；高度880</t>
        </is>
      </c>
      <c r="L15" s="6" t="inlineStr">
        <is>
          <t>床头高度可任意定制；床长度支持1800mm-2500mm定制；床宽度支持1000mm-2200mm定制；超出范围转人工</t>
        </is>
      </c>
      <c r="M15" s="6" t="inlineStr">
        <is>
          <t>.</t>
        </is>
      </c>
      <c r="N15" s="8" t="inlineStr">
        <is>
          <t>✅ 可导入</t>
        </is>
      </c>
      <c r="O15" t="inlineStr">
        <is>
          <t>✓</t>
        </is>
      </c>
    </row>
    <row r="16" ht="18" customHeight="1">
      <c r="A16" s="5" t="inlineStr">
        <is>
          <t>PPS26330080322</t>
        </is>
      </c>
      <c r="B16" s="9" t="inlineStr">
        <is>
          <t>卧室-床</t>
        </is>
      </c>
      <c r="C16" s="9" t="inlineStr">
        <is>
          <t>畔色榉木柔光双人床 |榉木小灯床</t>
        </is>
      </c>
      <c r="D16" s="9" t="inlineStr">
        <is>
          <t>https://img.alicdn.com/imgextra/i3/2215699812811/O1CN011b8ljX1WdUTWEOKNH_!!2215699812811.jpg</t>
        </is>
      </c>
      <c r="E16" s="9" t="inlineStr">
        <is>
          <t>榉木柔光床-1.35米-松木铺板</t>
        </is>
      </c>
      <c r="F16" s="9" t="inlineStr">
        <is>
          <t>PPS2633008032216</t>
        </is>
      </c>
      <c r="G16" s="9" t="inlineStr">
        <is>
          <t>在售</t>
        </is>
      </c>
      <c r="H16"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6" s="9" t="inlineStr">
        <is>
          <t>德国进口AA级榉木</t>
        </is>
      </c>
      <c r="J16" s="9" t="inlineStr">
        <is>
          <t>床铺板：德国进口AA级榉木/新西兰松木；床头灯：亚克力</t>
        </is>
      </c>
      <c r="K16" s="9" t="inlineStr">
        <is>
          <t>宽度：1400mm；长度：2100mm；高度880</t>
        </is>
      </c>
      <c r="L16" s="9" t="inlineStr">
        <is>
          <t>床头高度可任意定制；床长度支持1800mm-2500mm定制；床宽度支持1000mm-2200mm定制；超出范围转人工</t>
        </is>
      </c>
      <c r="M16" s="9" t="inlineStr">
        <is>
          <t>.</t>
        </is>
      </c>
      <c r="N16" s="8" t="inlineStr">
        <is>
          <t>✅ 可导入</t>
        </is>
      </c>
      <c r="O16" t="inlineStr">
        <is>
          <t>✓</t>
        </is>
      </c>
    </row>
    <row r="17" ht="18" customHeight="1">
      <c r="A17" s="5" t="inlineStr">
        <is>
          <t>PPS26330080322</t>
        </is>
      </c>
      <c r="B17" s="6" t="inlineStr">
        <is>
          <t>卧室-床</t>
        </is>
      </c>
      <c r="C17" s="6" t="inlineStr">
        <is>
          <t>畔色榉木柔光双人床 |榉木小灯床</t>
        </is>
      </c>
      <c r="D17" s="6" t="inlineStr">
        <is>
          <t>https://img.alicdn.com/imgextra/i3/2215699812811/O1CN011b8ljX1WdUTWEOKNH_!!2215699812811.jpg</t>
        </is>
      </c>
      <c r="E17" s="6" t="inlineStr">
        <is>
          <t>榉木柔光床-1.5米-松木铺板</t>
        </is>
      </c>
      <c r="F17" s="6" t="inlineStr">
        <is>
          <t>PPS2633008032217</t>
        </is>
      </c>
      <c r="G17" s="6" t="inlineStr">
        <is>
          <t>在售</t>
        </is>
      </c>
      <c r="H17"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7" s="6" t="inlineStr">
        <is>
          <t>德国进口AA级榉木</t>
        </is>
      </c>
      <c r="J17" s="6" t="inlineStr">
        <is>
          <t>床铺板：德国进口AA级榉木/新西兰松木；床头灯：亚克力</t>
        </is>
      </c>
      <c r="K17" s="6" t="inlineStr">
        <is>
          <t>宽度：1550mm；长度：2100mm；高度880</t>
        </is>
      </c>
      <c r="L17" s="6" t="inlineStr">
        <is>
          <t>床头高度可任意定制；床长度支持1800mm-2500mm定制；床宽度支持1000mm-2200mm定制；超出范围转人工</t>
        </is>
      </c>
      <c r="M17" s="6" t="inlineStr">
        <is>
          <t>.</t>
        </is>
      </c>
      <c r="N17" s="8" t="inlineStr">
        <is>
          <t>✅ 可导入</t>
        </is>
      </c>
      <c r="O17" t="inlineStr">
        <is>
          <t>✓</t>
        </is>
      </c>
    </row>
    <row r="18" ht="18" customHeight="1">
      <c r="A18" s="5" t="inlineStr">
        <is>
          <t>PPS26330080322</t>
        </is>
      </c>
      <c r="B18" s="9" t="inlineStr">
        <is>
          <t>卧室-床</t>
        </is>
      </c>
      <c r="C18" s="9" t="inlineStr">
        <is>
          <t>畔色榉木柔光双人床 |榉木小灯床</t>
        </is>
      </c>
      <c r="D18" s="9" t="inlineStr">
        <is>
          <t>https://img.alicdn.com/imgextra/i3/2215699812811/O1CN011b8ljX1WdUTWEOKNH_!!2215699812811.jpg</t>
        </is>
      </c>
      <c r="E18" s="9" t="inlineStr">
        <is>
          <t>榉木柔光床-1.8米-松木铺板</t>
        </is>
      </c>
      <c r="F18" s="9" t="inlineStr">
        <is>
          <t>PPS2633008032218</t>
        </is>
      </c>
      <c r="G18" s="9" t="inlineStr">
        <is>
          <t>在售</t>
        </is>
      </c>
      <c r="H18"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8" s="9" t="inlineStr">
        <is>
          <t>德国进口AA级榉木</t>
        </is>
      </c>
      <c r="J18" s="9" t="inlineStr">
        <is>
          <t>床铺板：德国进口AA级榉木/新西兰松木；床头灯：亚克力</t>
        </is>
      </c>
      <c r="K18" s="9" t="inlineStr">
        <is>
          <t>宽度：1850mm；长度：2100mm；高度880</t>
        </is>
      </c>
      <c r="L18" s="9" t="inlineStr">
        <is>
          <t>床头高度可任意定制；床长度支持1800mm-2500mm定制；床宽度支持1000mm-2200mm定制；超出范围转人工</t>
        </is>
      </c>
      <c r="M18" s="9" t="inlineStr">
        <is>
          <t>.</t>
        </is>
      </c>
      <c r="N18" s="8" t="inlineStr">
        <is>
          <t>✅ 可导入</t>
        </is>
      </c>
      <c r="O18" t="inlineStr">
        <is>
          <t>✓</t>
        </is>
      </c>
    </row>
    <row r="19" ht="18" customHeight="1">
      <c r="A19" s="5" t="inlineStr">
        <is>
          <t>PPS26330080322</t>
        </is>
      </c>
      <c r="B19" s="6" t="inlineStr">
        <is>
          <t>卧室-床</t>
        </is>
      </c>
      <c r="C19" s="6" t="inlineStr">
        <is>
          <t>畔色榉木柔光双人床 |榉木小灯床</t>
        </is>
      </c>
      <c r="D19" s="6" t="inlineStr">
        <is>
          <t>https://img.alicdn.com/imgextra/i3/2215699812811/O1CN011b8ljX1WdUTWEOKNH_!!2215699812811.jpg</t>
        </is>
      </c>
      <c r="E19" s="6" t="inlineStr">
        <is>
          <t>榉木大靠背床（无灯）-1.2米-榉木铺板</t>
        </is>
      </c>
      <c r="F19" s="6" t="inlineStr">
        <is>
          <t>PPS2633008032219</t>
        </is>
      </c>
      <c r="G19" s="6" t="inlineStr">
        <is>
          <t>在售</t>
        </is>
      </c>
      <c r="H19"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9" s="6" t="inlineStr">
        <is>
          <t>德国进口AA级榉木</t>
        </is>
      </c>
      <c r="J19" s="6" t="inlineStr">
        <is>
          <t>床铺板：德国进口AA级榉木/新西兰松木；床头灯：亚克力</t>
        </is>
      </c>
      <c r="K19" s="6" t="inlineStr">
        <is>
          <t>宽度：1250mm；长度：2100mm；高度880</t>
        </is>
      </c>
      <c r="L19" s="6" t="inlineStr">
        <is>
          <t>床头高度可任意定制；床长度支持1800mm-2500mm定制；床宽度支持1000mm-2200mm定制；超出范围转人工</t>
        </is>
      </c>
      <c r="M19" s="6" t="inlineStr">
        <is>
          <t>.</t>
        </is>
      </c>
      <c r="N19" s="8" t="inlineStr">
        <is>
          <t>✅ 可导入</t>
        </is>
      </c>
      <c r="O19" t="inlineStr">
        <is>
          <t>✓</t>
        </is>
      </c>
    </row>
    <row r="20" ht="18" customHeight="1">
      <c r="A20" s="5" t="inlineStr">
        <is>
          <t>PPS26330080322</t>
        </is>
      </c>
      <c r="B20" s="9" t="inlineStr">
        <is>
          <t>卧室-床</t>
        </is>
      </c>
      <c r="C20" s="9" t="inlineStr">
        <is>
          <t>畔色榉木柔光双人床 |榉木小灯床</t>
        </is>
      </c>
      <c r="D20" s="9" t="inlineStr">
        <is>
          <t>https://img.alicdn.com/imgextra/i3/2215699812811/O1CN011b8ljX1WdUTWEOKNH_!!2215699812811.jpg</t>
        </is>
      </c>
      <c r="E20" s="9" t="inlineStr">
        <is>
          <t>榉木大靠背床（无灯）-1.35米-榉木铺板</t>
        </is>
      </c>
      <c r="F20" s="9" t="inlineStr">
        <is>
          <t>PPS2633008032220</t>
        </is>
      </c>
      <c r="G20" s="9" t="inlineStr">
        <is>
          <t>在售</t>
        </is>
      </c>
      <c r="H20"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0" s="9" t="inlineStr">
        <is>
          <t>德国进口AA级榉木</t>
        </is>
      </c>
      <c r="J20" s="9" t="inlineStr">
        <is>
          <t>床铺板：德国进口AA级榉木/新西兰松木；床头灯：亚克力</t>
        </is>
      </c>
      <c r="K20" s="9" t="inlineStr">
        <is>
          <t>宽度：1400mm；长度：2100mm；高度880</t>
        </is>
      </c>
      <c r="L20" s="9" t="inlineStr">
        <is>
          <t>床头高度可任意定制；床长度支持1800mm-2500mm定制；床宽度支持1000mm-2200mm定制；超出范围转人工</t>
        </is>
      </c>
      <c r="M20" s="9" t="inlineStr">
        <is>
          <t>.</t>
        </is>
      </c>
      <c r="N20" s="8" t="inlineStr">
        <is>
          <t>✅ 可导入</t>
        </is>
      </c>
      <c r="O20" t="inlineStr">
        <is>
          <t>✓</t>
        </is>
      </c>
    </row>
    <row r="21" ht="18" customHeight="1">
      <c r="A21" s="5" t="inlineStr">
        <is>
          <t>PPS26330080322</t>
        </is>
      </c>
      <c r="B21" s="6" t="inlineStr">
        <is>
          <t>卧室-床</t>
        </is>
      </c>
      <c r="C21" s="6" t="inlineStr">
        <is>
          <t>畔色榉木柔光双人床 |榉木小灯床</t>
        </is>
      </c>
      <c r="D21" s="6" t="inlineStr">
        <is>
          <t>https://img.alicdn.com/imgextra/i3/2215699812811/O1CN011b8ljX1WdUTWEOKNH_!!2215699812811.jpg</t>
        </is>
      </c>
      <c r="E21" s="6" t="inlineStr">
        <is>
          <t>榉木大靠背床（无灯）-1.5米-榉木铺板</t>
        </is>
      </c>
      <c r="F21" s="6" t="inlineStr">
        <is>
          <t>PPS2633008032221</t>
        </is>
      </c>
      <c r="G21" s="6" t="inlineStr">
        <is>
          <t>在售</t>
        </is>
      </c>
      <c r="H21" s="6"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1" s="6" t="inlineStr">
        <is>
          <t>德国进口AA级榉木</t>
        </is>
      </c>
      <c r="J21" s="6" t="inlineStr">
        <is>
          <t>床铺板：德国进口AA级榉木/新西兰松木；床头灯：亚克力</t>
        </is>
      </c>
      <c r="K21" s="6" t="inlineStr">
        <is>
          <t>宽度：1550mm；长度：2100mm；高度880</t>
        </is>
      </c>
      <c r="L21" s="6" t="inlineStr">
        <is>
          <t>床头高度可任意定制；床长度支持1800mm-2500mm定制；床宽度支持1000mm-2200mm定制；超出范围转人工</t>
        </is>
      </c>
      <c r="M21" s="6" t="inlineStr">
        <is>
          <t>.</t>
        </is>
      </c>
      <c r="N21" s="8" t="inlineStr">
        <is>
          <t>✅ 可导入</t>
        </is>
      </c>
      <c r="O21" t="inlineStr">
        <is>
          <t>✓</t>
        </is>
      </c>
    </row>
    <row r="22" ht="18" customHeight="1">
      <c r="A22" s="5" t="inlineStr">
        <is>
          <t>PPS26330080322</t>
        </is>
      </c>
      <c r="B22" s="9" t="inlineStr">
        <is>
          <t>卧室-床</t>
        </is>
      </c>
      <c r="C22" s="9" t="inlineStr">
        <is>
          <t>畔色榉木柔光双人床 |榉木小灯床</t>
        </is>
      </c>
      <c r="D22" s="9" t="inlineStr">
        <is>
          <t>https://img.alicdn.com/imgextra/i3/2215699812811/O1CN011b8ljX1WdUTWEOKNH_!!2215699812811.jpg</t>
        </is>
      </c>
      <c r="E22" s="9" t="inlineStr">
        <is>
          <t>榉木大靠背床（无灯）-1.8米-榉木铺板</t>
        </is>
      </c>
      <c r="F22" s="9" t="inlineStr">
        <is>
          <t>PPS2633008032222</t>
        </is>
      </c>
      <c r="G22" s="9" t="inlineStr">
        <is>
          <t>在售</t>
        </is>
      </c>
      <c r="H22" s="9"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2" s="9" t="inlineStr">
        <is>
          <t>德国进口AA级榉木</t>
        </is>
      </c>
      <c r="J22" s="9" t="inlineStr">
        <is>
          <t>床铺板：德国进口AA级榉木/新西兰松木；床头灯：亚克力</t>
        </is>
      </c>
      <c r="K22" s="9" t="inlineStr">
        <is>
          <t>宽度：1850mm；长度：2100mm；高度880</t>
        </is>
      </c>
      <c r="L22" s="9" t="inlineStr">
        <is>
          <t>床头高度可任意定制；床长度支持1800mm-2500mm定制；床宽度支持1000mm-2200mm定制；超出范围转人工</t>
        </is>
      </c>
      <c r="M22" s="9" t="inlineStr">
        <is>
          <t>.</t>
        </is>
      </c>
      <c r="N22" s="8" t="inlineStr">
        <is>
          <t>✅ 可导入</t>
        </is>
      </c>
      <c r="O22" t="inlineStr">
        <is>
          <t>✓</t>
        </is>
      </c>
    </row>
    <row r="23" ht="18" customHeight="1">
      <c r="A23" s="5" t="inlineStr">
        <is>
          <t>PPS26330090325</t>
        </is>
      </c>
      <c r="B23" s="6" t="inlineStr">
        <is>
          <t>卧室-床</t>
        </is>
      </c>
      <c r="C23" s="6" t="inlineStr">
        <is>
          <t>畔色榉木编织双人床 |榉木藤编床</t>
        </is>
      </c>
      <c r="D23" s="6" t="inlineStr">
        <is>
          <t>暂无</t>
        </is>
      </c>
      <c r="E23" s="6" t="inlineStr">
        <is>
          <t>榉木编织床-1.2米-榉木铺板</t>
        </is>
      </c>
      <c r="F23" s="6" t="inlineStr">
        <is>
          <t>PPS2633009032511</t>
        </is>
      </c>
      <c r="G23" s="6" t="inlineStr">
        <is>
          <t>在售</t>
        </is>
      </c>
      <c r="H23" s="6" t="inlineStr">
        <is>
          <t>暂无</t>
        </is>
      </c>
      <c r="I23" s="6" t="inlineStr">
        <is>
          <t>德国进口AA级榉木</t>
        </is>
      </c>
      <c r="J23" s="6" t="inlineStr">
        <is>
          <t>床铺板：德国进口AA级榉木/新西兰松木；床头：棉涤混纺</t>
        </is>
      </c>
      <c r="K23" s="6" t="inlineStr">
        <is>
          <t>待定</t>
        </is>
      </c>
      <c r="L23" s="6" t="inlineStr">
        <is>
          <t>床头高度可任意定制；床长度支持1800mm-2500mm定制；床宽度支持1000mm-2200mm定制；超出范围转人工</t>
        </is>
      </c>
      <c r="M23" s="6" t="inlineStr">
        <is>
          <t>.</t>
        </is>
      </c>
      <c r="N23" s="8" t="inlineStr">
        <is>
          <t>✅ 可导入</t>
        </is>
      </c>
      <c r="O23" t="inlineStr">
        <is>
          <t>✓</t>
        </is>
      </c>
    </row>
    <row r="24" ht="18" customHeight="1">
      <c r="A24" s="5" t="inlineStr">
        <is>
          <t>PPS26330090325</t>
        </is>
      </c>
      <c r="B24" s="9" t="inlineStr">
        <is>
          <t>卧室-床</t>
        </is>
      </c>
      <c r="C24" s="9" t="inlineStr">
        <is>
          <t>畔色榉木编织双人床 |榉木藤编床</t>
        </is>
      </c>
      <c r="D24" s="9" t="inlineStr">
        <is>
          <t>暂无</t>
        </is>
      </c>
      <c r="E24" s="9" t="inlineStr">
        <is>
          <t>榉木编织床-1.35米-榉木铺板</t>
        </is>
      </c>
      <c r="F24" s="9" t="inlineStr">
        <is>
          <t>PPS2633009032512</t>
        </is>
      </c>
      <c r="G24" s="9" t="inlineStr">
        <is>
          <t>在售</t>
        </is>
      </c>
      <c r="H24" s="9" t="inlineStr">
        <is>
          <t>暂无</t>
        </is>
      </c>
      <c r="I24" s="9" t="inlineStr">
        <is>
          <t>德国进口AA级榉木</t>
        </is>
      </c>
      <c r="J24" s="9" t="inlineStr">
        <is>
          <t>床铺板：德国进口AA级榉木/新西兰松木；床头：棉涤混纺</t>
        </is>
      </c>
      <c r="K24" s="9" t="inlineStr">
        <is>
          <t>待定</t>
        </is>
      </c>
      <c r="L24" s="9" t="inlineStr">
        <is>
          <t>床头高度可任意定制；床长度支持1800mm-2500mm定制；床宽度支持1000mm-2200mm定制；超出范围转人工</t>
        </is>
      </c>
      <c r="M24" s="9" t="inlineStr">
        <is>
          <t>.</t>
        </is>
      </c>
      <c r="N24" s="8" t="inlineStr">
        <is>
          <t>✅ 可导入</t>
        </is>
      </c>
      <c r="O24" t="inlineStr">
        <is>
          <t>✓</t>
        </is>
      </c>
    </row>
    <row r="25" ht="18" customHeight="1">
      <c r="A25" s="5" t="inlineStr">
        <is>
          <t>PPS26330090325</t>
        </is>
      </c>
      <c r="B25" s="6" t="inlineStr">
        <is>
          <t>卧室-床</t>
        </is>
      </c>
      <c r="C25" s="6" t="inlineStr">
        <is>
          <t>畔色榉木编织双人床 |榉木藤编床</t>
        </is>
      </c>
      <c r="D25" s="6" t="inlineStr">
        <is>
          <t>暂无</t>
        </is>
      </c>
      <c r="E25" s="6" t="inlineStr">
        <is>
          <t>榉木编织床-1.5米-榉木铺板</t>
        </is>
      </c>
      <c r="F25" s="6" t="inlineStr">
        <is>
          <t>PPS2633009032513</t>
        </is>
      </c>
      <c r="G25" s="6" t="inlineStr">
        <is>
          <t>在售</t>
        </is>
      </c>
      <c r="H25" s="6" t="inlineStr">
        <is>
          <t>暂无</t>
        </is>
      </c>
      <c r="I25" s="6" t="inlineStr">
        <is>
          <t>德国进口AA级榉木</t>
        </is>
      </c>
      <c r="J25" s="6" t="inlineStr">
        <is>
          <t>床铺板：德国进口AA级榉木/新西兰松木；床头：棉涤混纺</t>
        </is>
      </c>
      <c r="K25" s="6" t="inlineStr">
        <is>
          <t>待定</t>
        </is>
      </c>
      <c r="L25" s="6" t="inlineStr">
        <is>
          <t>床头高度可任意定制；床长度支持1800mm-2500mm定制；床宽度支持1000mm-2200mm定制；超出范围转人工</t>
        </is>
      </c>
      <c r="M25" s="6" t="inlineStr">
        <is>
          <t>.</t>
        </is>
      </c>
      <c r="N25" s="8" t="inlineStr">
        <is>
          <t>✅ 可导入</t>
        </is>
      </c>
      <c r="O25" t="inlineStr">
        <is>
          <t>✓</t>
        </is>
      </c>
    </row>
    <row r="26" ht="18" customHeight="1">
      <c r="A26" s="5" t="inlineStr">
        <is>
          <t>PPS26330090325</t>
        </is>
      </c>
      <c r="B26" s="9" t="inlineStr">
        <is>
          <t>卧室-床</t>
        </is>
      </c>
      <c r="C26" s="9" t="inlineStr">
        <is>
          <t>畔色榉木编织双人床 |榉木藤编床</t>
        </is>
      </c>
      <c r="D26" s="9" t="inlineStr">
        <is>
          <t>暂无</t>
        </is>
      </c>
      <c r="E26" s="9" t="inlineStr">
        <is>
          <t>榉木编织床-1.8米-榉木铺板</t>
        </is>
      </c>
      <c r="F26" s="9" t="inlineStr">
        <is>
          <t>PPS2633009032514</t>
        </is>
      </c>
      <c r="G26" s="9" t="inlineStr">
        <is>
          <t>在售</t>
        </is>
      </c>
      <c r="H26" s="9" t="inlineStr">
        <is>
          <t>暂无</t>
        </is>
      </c>
      <c r="I26" s="9" t="inlineStr">
        <is>
          <t>德国进口AA级榉木</t>
        </is>
      </c>
      <c r="J26" s="9" t="inlineStr">
        <is>
          <t>床铺板：德国进口AA级榉木/新西兰松木；床头：棉涤混纺</t>
        </is>
      </c>
      <c r="K26" s="9" t="inlineStr">
        <is>
          <t>待定</t>
        </is>
      </c>
      <c r="L26" s="9" t="inlineStr">
        <is>
          <t>床头高度可任意定制；床长度支持1800mm-2500mm定制；床宽度支持1000mm-2200mm定制；超出范围转人工</t>
        </is>
      </c>
      <c r="M26" s="9" t="inlineStr">
        <is>
          <t>.</t>
        </is>
      </c>
      <c r="N26" s="8" t="inlineStr">
        <is>
          <t>✅ 可导入</t>
        </is>
      </c>
      <c r="O26" t="inlineStr">
        <is>
          <t>✓</t>
        </is>
      </c>
    </row>
    <row r="27" ht="18" customHeight="1">
      <c r="A27" s="5" t="inlineStr">
        <is>
          <t>PPS26330090325</t>
        </is>
      </c>
      <c r="B27" s="6" t="inlineStr">
        <is>
          <t>卧室-床</t>
        </is>
      </c>
      <c r="C27" s="6" t="inlineStr">
        <is>
          <t>畔色榉木编织双人床 |榉木藤编床</t>
        </is>
      </c>
      <c r="D27" s="6" t="inlineStr">
        <is>
          <t>暂无</t>
        </is>
      </c>
      <c r="E27" s="6" t="inlineStr">
        <is>
          <t>榉木编织床-1.2米-松木铺板</t>
        </is>
      </c>
      <c r="F27" s="6" t="inlineStr">
        <is>
          <t>PPS2633009032515</t>
        </is>
      </c>
      <c r="G27" s="6" t="inlineStr">
        <is>
          <t>在售</t>
        </is>
      </c>
      <c r="H27" s="6" t="inlineStr">
        <is>
          <t>暂无</t>
        </is>
      </c>
      <c r="I27" s="6" t="inlineStr">
        <is>
          <t>德国进口AA级榉木</t>
        </is>
      </c>
      <c r="J27" s="6" t="inlineStr">
        <is>
          <t>床铺板：德国进口AA级榉木/新西兰松木；床头：棉涤混纺</t>
        </is>
      </c>
      <c r="K27" s="6" t="inlineStr">
        <is>
          <t>待定</t>
        </is>
      </c>
      <c r="L27" s="6" t="inlineStr">
        <is>
          <t>床头高度可任意定制；床长度支持1800mm-2500mm定制；床宽度支持1000mm-2200mm定制；超出范围转人工</t>
        </is>
      </c>
      <c r="M27" s="6" t="inlineStr">
        <is>
          <t>.</t>
        </is>
      </c>
      <c r="N27" s="8" t="inlineStr">
        <is>
          <t>✅ 可导入</t>
        </is>
      </c>
      <c r="O27" t="inlineStr">
        <is>
          <t>✓</t>
        </is>
      </c>
    </row>
    <row r="28" ht="18" customHeight="1">
      <c r="A28" s="5" t="inlineStr">
        <is>
          <t>PPS26330090325</t>
        </is>
      </c>
      <c r="B28" s="9" t="inlineStr">
        <is>
          <t>卧室-床</t>
        </is>
      </c>
      <c r="C28" s="9" t="inlineStr">
        <is>
          <t>畔色榉木编织双人床 |榉木藤编床</t>
        </is>
      </c>
      <c r="D28" s="9" t="inlineStr">
        <is>
          <t>暂无</t>
        </is>
      </c>
      <c r="E28" s="9" t="inlineStr">
        <is>
          <t>榉木编织床-1.35米-松木铺板</t>
        </is>
      </c>
      <c r="F28" s="9" t="inlineStr">
        <is>
          <t>PPS2633009032516</t>
        </is>
      </c>
      <c r="G28" s="9" t="inlineStr">
        <is>
          <t>在售</t>
        </is>
      </c>
      <c r="H28" s="9" t="inlineStr">
        <is>
          <t>暂无</t>
        </is>
      </c>
      <c r="I28" s="9" t="inlineStr">
        <is>
          <t>德国进口AA级榉木</t>
        </is>
      </c>
      <c r="J28" s="9" t="inlineStr">
        <is>
          <t>床铺板：德国进口AA级榉木/新西兰松木；床头：棉涤混纺</t>
        </is>
      </c>
      <c r="K28" s="9" t="inlineStr">
        <is>
          <t>待定</t>
        </is>
      </c>
      <c r="L28" s="9" t="inlineStr">
        <is>
          <t>床头高度可任意定制；床长度支持1800mm-2500mm定制；床宽度支持1000mm-2200mm定制；超出范围转人工</t>
        </is>
      </c>
      <c r="M28" s="9" t="inlineStr">
        <is>
          <t>.</t>
        </is>
      </c>
      <c r="N28" s="8" t="inlineStr">
        <is>
          <t>✅ 可导入</t>
        </is>
      </c>
      <c r="O28" t="inlineStr">
        <is>
          <t>✓</t>
        </is>
      </c>
    </row>
    <row r="29" ht="18" customHeight="1">
      <c r="A29" s="5" t="inlineStr">
        <is>
          <t>PPS26330090325</t>
        </is>
      </c>
      <c r="B29" s="6" t="inlineStr">
        <is>
          <t>卧室-床</t>
        </is>
      </c>
      <c r="C29" s="6" t="inlineStr">
        <is>
          <t>畔色榉木编织双人床 |榉木藤编床</t>
        </is>
      </c>
      <c r="D29" s="6" t="inlineStr">
        <is>
          <t>暂无</t>
        </is>
      </c>
      <c r="E29" s="6" t="inlineStr">
        <is>
          <t>榉木编织床-1.5米-松木铺板</t>
        </is>
      </c>
      <c r="F29" s="6" t="inlineStr">
        <is>
          <t>PPS2633009032517</t>
        </is>
      </c>
      <c r="G29" s="6" t="inlineStr">
        <is>
          <t>在售</t>
        </is>
      </c>
      <c r="H29" s="6" t="inlineStr">
        <is>
          <t>暂无</t>
        </is>
      </c>
      <c r="I29" s="6" t="inlineStr">
        <is>
          <t>德国进口AA级榉木</t>
        </is>
      </c>
      <c r="J29" s="6" t="inlineStr">
        <is>
          <t>床铺板：德国进口AA级榉木/新西兰松木；床头：棉涤混纺</t>
        </is>
      </c>
      <c r="K29" s="6" t="inlineStr">
        <is>
          <t>待定</t>
        </is>
      </c>
      <c r="L29" s="6" t="inlineStr">
        <is>
          <t>床头高度可任意定制；床长度支持1800mm-2500mm定制；床宽度支持1000mm-2200mm定制；超出范围转人工</t>
        </is>
      </c>
      <c r="M29" s="6" t="inlineStr">
        <is>
          <t>.</t>
        </is>
      </c>
      <c r="N29" s="8" t="inlineStr">
        <is>
          <t>✅ 可导入</t>
        </is>
      </c>
      <c r="O29" t="inlineStr">
        <is>
          <t>✓</t>
        </is>
      </c>
    </row>
    <row r="30" ht="18" customHeight="1">
      <c r="A30" s="5" t="inlineStr">
        <is>
          <t>PPS26330090325</t>
        </is>
      </c>
      <c r="B30" s="9" t="inlineStr">
        <is>
          <t>卧室-床</t>
        </is>
      </c>
      <c r="C30" s="9" t="inlineStr">
        <is>
          <t>畔色榉木编织双人床 |榉木藤编床</t>
        </is>
      </c>
      <c r="D30" s="9" t="inlineStr">
        <is>
          <t>暂无</t>
        </is>
      </c>
      <c r="E30" s="9" t="inlineStr">
        <is>
          <t>榉木编织床-1.8米-松木铺板</t>
        </is>
      </c>
      <c r="F30" s="9" t="inlineStr">
        <is>
          <t>PPS2633009032518</t>
        </is>
      </c>
      <c r="G30" s="9" t="inlineStr">
        <is>
          <t>在售</t>
        </is>
      </c>
      <c r="H30" s="9" t="inlineStr">
        <is>
          <t>暂无</t>
        </is>
      </c>
      <c r="I30" s="9" t="inlineStr">
        <is>
          <t>德国进口AA级榉木</t>
        </is>
      </c>
      <c r="J30" s="9" t="inlineStr">
        <is>
          <t>床铺板：德国进口AA级榉木/新西兰松木；床头：棉涤混纺</t>
        </is>
      </c>
      <c r="K30" s="9" t="inlineStr">
        <is>
          <t>待定</t>
        </is>
      </c>
      <c r="L30" s="9" t="inlineStr">
        <is>
          <t>床头高度可任意定制；床长度支持1800mm-2500mm定制；床宽度支持1000mm-2200mm定制；超出范围转人工</t>
        </is>
      </c>
      <c r="M30" s="9" t="inlineStr">
        <is>
          <t>.</t>
        </is>
      </c>
      <c r="N30" s="8" t="inlineStr">
        <is>
          <t>✅ 可导入</t>
        </is>
      </c>
      <c r="O30" t="inlineStr">
        <is>
          <t>✓</t>
        </is>
      </c>
    </row>
    <row r="31" ht="18" customHeight="1">
      <c r="A31" s="5" t="inlineStr">
        <is>
          <t>PPS26330100225</t>
        </is>
      </c>
      <c r="B31" s="6" t="inlineStr">
        <is>
          <t>卧室-床</t>
        </is>
      </c>
      <c r="C31" s="6" t="inlineStr">
        <is>
          <t>畔色樱桃木齐边双人床 |樱桃木方腿床</t>
        </is>
      </c>
      <c r="D31" s="6" t="inlineStr">
        <is>
          <t>https://img.alicdn.com/imgextra/i1/2215699812811/O1CN01MO8BI01WdUTZAVi4D_!!2215699812811.jpg</t>
        </is>
      </c>
      <c r="E31" s="6" t="inlineStr">
        <is>
          <t>樱桃木齐边床-1.2米-榉木铺板</t>
        </is>
      </c>
      <c r="F31" s="6" t="inlineStr">
        <is>
          <t>PPS2633010022511</t>
        </is>
      </c>
      <c r="G31" s="6" t="inlineStr">
        <is>
          <t>在售</t>
        </is>
      </c>
      <c r="H31"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1" s="6" t="inlineStr">
        <is>
          <t>北美进口FAS级樱桃木</t>
        </is>
      </c>
      <c r="J31" s="6" t="inlineStr">
        <is>
          <t>床铺板：德国进口AA级榉木/新西兰松木；床腿：不锈钢装饰条</t>
        </is>
      </c>
      <c r="K31" s="6" t="inlineStr">
        <is>
          <t>宽度：1240mm；长度：2050mm；高度910</t>
        </is>
      </c>
      <c r="L31" s="6" t="inlineStr">
        <is>
          <t>床头高度可任意定制；床长度支持1800mm-2500mm定制；床宽度支持1000mm-2200mm定制；超出范围转人工</t>
        </is>
      </c>
      <c r="M31" s="6" t="inlineStr">
        <is>
          <t>.</t>
        </is>
      </c>
      <c r="N31" s="8" t="inlineStr">
        <is>
          <t>✅ 可导入</t>
        </is>
      </c>
      <c r="O31" t="inlineStr">
        <is>
          <t>✓</t>
        </is>
      </c>
    </row>
    <row r="32" ht="18" customHeight="1">
      <c r="A32" s="5" t="inlineStr">
        <is>
          <t>PPS26330100225</t>
        </is>
      </c>
      <c r="B32" s="9" t="inlineStr">
        <is>
          <t>卧室-床</t>
        </is>
      </c>
      <c r="C32" s="9" t="inlineStr">
        <is>
          <t>畔色樱桃木齐边双人床 |樱桃木方腿床</t>
        </is>
      </c>
      <c r="D32" s="9" t="inlineStr">
        <is>
          <t>https://img.alicdn.com/imgextra/i1/2215699812811/O1CN01MO8BI01WdUTZAVi4D_!!2215699812811.jpg</t>
        </is>
      </c>
      <c r="E32" s="9" t="inlineStr">
        <is>
          <t>樱桃木齐边床-1.35米-榉木铺板</t>
        </is>
      </c>
      <c r="F32" s="9" t="inlineStr">
        <is>
          <t>PPS2633010022512</t>
        </is>
      </c>
      <c r="G32" s="9" t="inlineStr">
        <is>
          <t>在售</t>
        </is>
      </c>
      <c r="H32"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2" s="9" t="inlineStr">
        <is>
          <t>北美进口FAS级樱桃木</t>
        </is>
      </c>
      <c r="J32" s="9" t="inlineStr">
        <is>
          <t>床铺板：德国进口AA级榉木/新西兰松木；床腿：不锈钢装饰条</t>
        </is>
      </c>
      <c r="K32" s="9" t="inlineStr">
        <is>
          <t>宽度：1390mm；长度：2050mm；高度910</t>
        </is>
      </c>
      <c r="L32" s="9" t="inlineStr">
        <is>
          <t>床头高度可任意定制；床长度支持1800mm-2500mm定制；床宽度支持1000mm-2200mm定制；超出范围转人工</t>
        </is>
      </c>
      <c r="M32" s="9" t="inlineStr">
        <is>
          <t>.</t>
        </is>
      </c>
      <c r="N32" s="8" t="inlineStr">
        <is>
          <t>✅ 可导入</t>
        </is>
      </c>
      <c r="O32" t="inlineStr">
        <is>
          <t>✓</t>
        </is>
      </c>
    </row>
    <row r="33" ht="18" customHeight="1">
      <c r="A33" s="5" t="inlineStr">
        <is>
          <t>PPS26330100225</t>
        </is>
      </c>
      <c r="B33" s="6" t="inlineStr">
        <is>
          <t>卧室-床</t>
        </is>
      </c>
      <c r="C33" s="6" t="inlineStr">
        <is>
          <t>畔色樱桃木齐边双人床 |樱桃木方腿床</t>
        </is>
      </c>
      <c r="D33" s="6" t="inlineStr">
        <is>
          <t>https://img.alicdn.com/imgextra/i1/2215699812811/O1CN01MO8BI01WdUTZAVi4D_!!2215699812811.jpg</t>
        </is>
      </c>
      <c r="E33" s="6" t="inlineStr">
        <is>
          <t>樱桃木齐边床-1.5米-榉木铺板</t>
        </is>
      </c>
      <c r="F33" s="6" t="inlineStr">
        <is>
          <t>PPS2633010022513</t>
        </is>
      </c>
      <c r="G33" s="6" t="inlineStr">
        <is>
          <t>在售</t>
        </is>
      </c>
      <c r="H33"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3" s="6" t="inlineStr">
        <is>
          <t>北美进口FAS级樱桃木</t>
        </is>
      </c>
      <c r="J33" s="6" t="inlineStr">
        <is>
          <t>床铺板：德国进口AA级榉木/新西兰松木；床腿：不锈钢装饰条</t>
        </is>
      </c>
      <c r="K33" s="6" t="inlineStr">
        <is>
          <t>宽度：1540mm；长度：2050mm；高度910</t>
        </is>
      </c>
      <c r="L33" s="6" t="inlineStr">
        <is>
          <t>床头高度可任意定制；床长度支持1800mm-2500mm定制；床宽度支持1000mm-2200mm定制；超出范围转人工</t>
        </is>
      </c>
      <c r="M33" s="6" t="inlineStr">
        <is>
          <t>.</t>
        </is>
      </c>
      <c r="N33" s="8" t="inlineStr">
        <is>
          <t>✅ 可导入</t>
        </is>
      </c>
      <c r="O33" t="inlineStr">
        <is>
          <t>✓</t>
        </is>
      </c>
    </row>
    <row r="34" ht="18" customHeight="1">
      <c r="A34" s="5" t="inlineStr">
        <is>
          <t>PPS26330100225</t>
        </is>
      </c>
      <c r="B34" s="9" t="inlineStr">
        <is>
          <t>卧室-床</t>
        </is>
      </c>
      <c r="C34" s="9" t="inlineStr">
        <is>
          <t>畔色樱桃木齐边双人床 |樱桃木方腿床</t>
        </is>
      </c>
      <c r="D34" s="9" t="inlineStr">
        <is>
          <t>https://img.alicdn.com/imgextra/i1/2215699812811/O1CN01MO8BI01WdUTZAVi4D_!!2215699812811.jpg</t>
        </is>
      </c>
      <c r="E34" s="9" t="inlineStr">
        <is>
          <t>樱桃木齐边床-1.8米-榉木铺板</t>
        </is>
      </c>
      <c r="F34" s="9" t="inlineStr">
        <is>
          <t>PPS2633010022514</t>
        </is>
      </c>
      <c r="G34" s="9" t="inlineStr">
        <is>
          <t>在售</t>
        </is>
      </c>
      <c r="H34"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4" s="9" t="inlineStr">
        <is>
          <t>北美进口FAS级樱桃木</t>
        </is>
      </c>
      <c r="J34" s="9" t="inlineStr">
        <is>
          <t>床铺板：德国进口AA级榉木/新西兰松木；床腿：不锈钢装饰条</t>
        </is>
      </c>
      <c r="K34" s="9" t="inlineStr">
        <is>
          <t>宽度：1840mm；长度：2050mm；高度910</t>
        </is>
      </c>
      <c r="L34" s="9" t="inlineStr">
        <is>
          <t>床头高度可任意定制；床长度支持1800mm-2500mm定制；床宽度支持1000mm-2200mm定制；超出范围转人工</t>
        </is>
      </c>
      <c r="M34" s="9" t="inlineStr">
        <is>
          <t>.</t>
        </is>
      </c>
      <c r="N34" s="8" t="inlineStr">
        <is>
          <t>✅ 可导入</t>
        </is>
      </c>
      <c r="O34" t="inlineStr">
        <is>
          <t>✓</t>
        </is>
      </c>
    </row>
    <row r="35" ht="18" customHeight="1">
      <c r="A35" s="5" t="inlineStr">
        <is>
          <t>PPS26330100225</t>
        </is>
      </c>
      <c r="B35" s="6" t="inlineStr">
        <is>
          <t>卧室-床</t>
        </is>
      </c>
      <c r="C35" s="6" t="inlineStr">
        <is>
          <t>畔色樱桃木齐边双人床 |樱桃木方腿床</t>
        </is>
      </c>
      <c r="D35" s="6" t="inlineStr">
        <is>
          <t>https://img.alicdn.com/imgextra/i1/2215699812811/O1CN01MO8BI01WdUTZAVi4D_!!2215699812811.jpg</t>
        </is>
      </c>
      <c r="E35" s="6" t="inlineStr">
        <is>
          <t>樱桃木齐边床-1.2米-松木铺板</t>
        </is>
      </c>
      <c r="F35" s="6" t="inlineStr">
        <is>
          <t>PPS2633010022515</t>
        </is>
      </c>
      <c r="G35" s="6" t="inlineStr">
        <is>
          <t>在售</t>
        </is>
      </c>
      <c r="H35"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5" s="6" t="inlineStr">
        <is>
          <t>北美进口FAS级樱桃木</t>
        </is>
      </c>
      <c r="J35" s="6" t="inlineStr">
        <is>
          <t>床铺板：德国进口AA级榉木/新西兰松木；床腿：不锈钢装饰条</t>
        </is>
      </c>
      <c r="K35" s="6" t="inlineStr">
        <is>
          <t>宽度：1240mm；长度：2050mm；高度910</t>
        </is>
      </c>
      <c r="L35" s="6" t="inlineStr">
        <is>
          <t>床头高度可任意定制；床长度支持1800mm-2500mm定制；床宽度支持1000mm-2200mm定制；超出范围转人工</t>
        </is>
      </c>
      <c r="M35" s="6" t="inlineStr">
        <is>
          <t>.</t>
        </is>
      </c>
      <c r="N35" s="8" t="inlineStr">
        <is>
          <t>✅ 可导入</t>
        </is>
      </c>
      <c r="O35" t="inlineStr">
        <is>
          <t>✓</t>
        </is>
      </c>
    </row>
    <row r="36" ht="18" customHeight="1">
      <c r="A36" s="5" t="inlineStr">
        <is>
          <t>PPS26330100225</t>
        </is>
      </c>
      <c r="B36" s="9" t="inlineStr">
        <is>
          <t>卧室-床</t>
        </is>
      </c>
      <c r="C36" s="9" t="inlineStr">
        <is>
          <t>畔色樱桃木齐边双人床 |樱桃木方腿床</t>
        </is>
      </c>
      <c r="D36" s="9" t="inlineStr">
        <is>
          <t>https://img.alicdn.com/imgextra/i1/2215699812811/O1CN01MO8BI01WdUTZAVi4D_!!2215699812811.jpg</t>
        </is>
      </c>
      <c r="E36" s="9" t="inlineStr">
        <is>
          <t>樱桃木齐边床-1.35米-松木铺板</t>
        </is>
      </c>
      <c r="F36" s="9" t="inlineStr">
        <is>
          <t>PPS2633010022516</t>
        </is>
      </c>
      <c r="G36" s="9" t="inlineStr">
        <is>
          <t>在售</t>
        </is>
      </c>
      <c r="H36"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6" s="9" t="inlineStr">
        <is>
          <t>北美进口FAS级樱桃木</t>
        </is>
      </c>
      <c r="J36" s="9" t="inlineStr">
        <is>
          <t>床铺板：德国进口AA级榉木/新西兰松木；床腿：不锈钢装饰条</t>
        </is>
      </c>
      <c r="K36" s="9" t="inlineStr">
        <is>
          <t>宽度：1390mm；长度：2050mm；高度910</t>
        </is>
      </c>
      <c r="L36" s="9" t="inlineStr">
        <is>
          <t>床头高度可任意定制；床长度支持1800mm-2500mm定制；床宽度支持1000mm-2200mm定制；超出范围转人工</t>
        </is>
      </c>
      <c r="M36" s="9" t="inlineStr">
        <is>
          <t>.</t>
        </is>
      </c>
      <c r="N36" s="8" t="inlineStr">
        <is>
          <t>✅ 可导入</t>
        </is>
      </c>
      <c r="O36" t="inlineStr">
        <is>
          <t>✓</t>
        </is>
      </c>
    </row>
    <row r="37" ht="18" customHeight="1">
      <c r="A37" s="5" t="inlineStr">
        <is>
          <t>PPS26330100225</t>
        </is>
      </c>
      <c r="B37" s="6" t="inlineStr">
        <is>
          <t>卧室-床</t>
        </is>
      </c>
      <c r="C37" s="6" t="inlineStr">
        <is>
          <t>畔色樱桃木齐边双人床 |樱桃木方腿床</t>
        </is>
      </c>
      <c r="D37" s="6" t="inlineStr">
        <is>
          <t>https://img.alicdn.com/imgextra/i1/2215699812811/O1CN01MO8BI01WdUTZAVi4D_!!2215699812811.jpg</t>
        </is>
      </c>
      <c r="E37" s="6" t="inlineStr">
        <is>
          <t>樱桃木齐边床-1.5米-松木铺板</t>
        </is>
      </c>
      <c r="F37" s="6" t="inlineStr">
        <is>
          <t>PPS2633010022517</t>
        </is>
      </c>
      <c r="G37" s="6" t="inlineStr">
        <is>
          <t>在售</t>
        </is>
      </c>
      <c r="H37"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7" s="6" t="inlineStr">
        <is>
          <t>北美进口FAS级樱桃木</t>
        </is>
      </c>
      <c r="J37" s="6" t="inlineStr">
        <is>
          <t>床铺板：德国进口AA级榉木/新西兰松木；床腿：不锈钢装饰条</t>
        </is>
      </c>
      <c r="K37" s="6" t="inlineStr">
        <is>
          <t>宽度：1540mm；长度：2050mm；高度910</t>
        </is>
      </c>
      <c r="L37" s="6" t="inlineStr">
        <is>
          <t>床头高度可任意定制；床长度支持1800mm-2500mm定制；床宽度支持1000mm-2200mm定制；超出范围转人工</t>
        </is>
      </c>
      <c r="M37" s="6" t="inlineStr">
        <is>
          <t>.</t>
        </is>
      </c>
      <c r="N37" s="8" t="inlineStr">
        <is>
          <t>✅ 可导入</t>
        </is>
      </c>
      <c r="O37" t="inlineStr">
        <is>
          <t>✓</t>
        </is>
      </c>
    </row>
    <row r="38" ht="18" customHeight="1">
      <c r="A38" s="5" t="inlineStr">
        <is>
          <t>PPS26330100225</t>
        </is>
      </c>
      <c r="B38" s="9" t="inlineStr">
        <is>
          <t>卧室-床</t>
        </is>
      </c>
      <c r="C38" s="9" t="inlineStr">
        <is>
          <t>畔色樱桃木齐边双人床 |樱桃木方腿床</t>
        </is>
      </c>
      <c r="D38" s="9" t="inlineStr">
        <is>
          <t>https://img.alicdn.com/imgextra/i1/2215699812811/O1CN01MO8BI01WdUTZAVi4D_!!2215699812811.jpg</t>
        </is>
      </c>
      <c r="E38" s="9" t="inlineStr">
        <is>
          <t>樱桃木齐边床-1.8米-松木铺板</t>
        </is>
      </c>
      <c r="F38" s="9" t="inlineStr">
        <is>
          <t>PPS2633010022518</t>
        </is>
      </c>
      <c r="G38" s="9" t="inlineStr">
        <is>
          <t>在售</t>
        </is>
      </c>
      <c r="H38"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8" s="9" t="inlineStr">
        <is>
          <t>北美进口FAS级樱桃木</t>
        </is>
      </c>
      <c r="J38" s="9" t="inlineStr">
        <is>
          <t>床铺板：德国进口AA级榉木/新西兰松木；床腿：不锈钢装饰条</t>
        </is>
      </c>
      <c r="K38" s="9" t="inlineStr">
        <is>
          <t>宽度：1840mm；长度：2050mm；高度910</t>
        </is>
      </c>
      <c r="L38" s="9" t="inlineStr">
        <is>
          <t>床头高度可任意定制；床长度支持1800mm-2500mm定制；床宽度支持1000mm-2200mm定制；超出范围转人工</t>
        </is>
      </c>
      <c r="M38" s="9" t="inlineStr">
        <is>
          <t>.</t>
        </is>
      </c>
      <c r="N38" s="8" t="inlineStr">
        <is>
          <t>✅ 可导入</t>
        </is>
      </c>
      <c r="O38" t="inlineStr">
        <is>
          <t>✓</t>
        </is>
      </c>
    </row>
    <row r="39" ht="18" customHeight="1">
      <c r="A39" s="5" t="inlineStr">
        <is>
          <t>PPS26330100225</t>
        </is>
      </c>
      <c r="B39" s="6" t="inlineStr">
        <is>
          <t>卧室-床</t>
        </is>
      </c>
      <c r="C39" s="6" t="inlineStr">
        <is>
          <t>畔色樱桃木齐边双人床 |樱桃木方腿床</t>
        </is>
      </c>
      <c r="D39" s="6" t="inlineStr">
        <is>
          <t>https://img.alicdn.com/imgextra/i1/2215699812811/O1CN01MO8BI01WdUTZAVi4D_!!2215699812811.jpg</t>
        </is>
      </c>
      <c r="E39" s="6" t="inlineStr">
        <is>
          <t>樱桃木齐边床（软包款）-1.2米-榉木铺板</t>
        </is>
      </c>
      <c r="F39" s="6" t="inlineStr">
        <is>
          <t>PPS2633010022519</t>
        </is>
      </c>
      <c r="G39" s="6" t="inlineStr">
        <is>
          <t>在售</t>
        </is>
      </c>
      <c r="H39"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9" s="6" t="inlineStr">
        <is>
          <t>北美进口FAS级樱桃木</t>
        </is>
      </c>
      <c r="J39" s="6" t="inlineStr">
        <is>
          <t>床铺板：德国进口AA级榉木/新西兰松木；床腿：不锈钢装饰条</t>
        </is>
      </c>
      <c r="K39" s="6" t="inlineStr">
        <is>
          <t>宽度：1240mm；长度：2050mm；高度910</t>
        </is>
      </c>
      <c r="L39" s="6" t="inlineStr">
        <is>
          <t>床头高度可任意定制；床长度支持1800mm-2500mm定制；床宽度支持1000mm-2200mm定制；超出范围转人工</t>
        </is>
      </c>
      <c r="M39" s="6" t="inlineStr">
        <is>
          <t>.</t>
        </is>
      </c>
      <c r="N39" s="8" t="inlineStr">
        <is>
          <t>✅ 可导入</t>
        </is>
      </c>
      <c r="O39" t="inlineStr">
        <is>
          <t>✓</t>
        </is>
      </c>
    </row>
    <row r="40" ht="18" customHeight="1">
      <c r="A40" s="5" t="inlineStr">
        <is>
          <t>PPS26330100225</t>
        </is>
      </c>
      <c r="B40" s="9" t="inlineStr">
        <is>
          <t>卧室-床</t>
        </is>
      </c>
      <c r="C40" s="9" t="inlineStr">
        <is>
          <t>畔色樱桃木齐边双人床 |樱桃木方腿床</t>
        </is>
      </c>
      <c r="D40" s="9" t="inlineStr">
        <is>
          <t>https://img.alicdn.com/imgextra/i1/2215699812811/O1CN01MO8BI01WdUTZAVi4D_!!2215699812811.jpg</t>
        </is>
      </c>
      <c r="E40" s="9" t="inlineStr">
        <is>
          <t>樱桃木齐边床（软包款）-1.35米-榉木铺板</t>
        </is>
      </c>
      <c r="F40" s="9" t="inlineStr">
        <is>
          <t>PPS2633010022520</t>
        </is>
      </c>
      <c r="G40" s="9" t="inlineStr">
        <is>
          <t>在售</t>
        </is>
      </c>
      <c r="H40"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0" s="9" t="inlineStr">
        <is>
          <t>北美进口FAS级樱桃木</t>
        </is>
      </c>
      <c r="J40" s="9" t="inlineStr">
        <is>
          <t>床铺板：德国进口AA级榉木/新西兰松木；床腿：不锈钢装饰条</t>
        </is>
      </c>
      <c r="K40" s="9" t="inlineStr">
        <is>
          <t>宽度：1390mm；长度：2050mm；高度910</t>
        </is>
      </c>
      <c r="L40" s="9" t="inlineStr">
        <is>
          <t>床头高度可任意定制；床长度支持1800mm-2500mm定制；床宽度支持1000mm-2200mm定制；超出范围转人工</t>
        </is>
      </c>
      <c r="M40" s="9" t="inlineStr">
        <is>
          <t>.</t>
        </is>
      </c>
      <c r="N40" s="8" t="inlineStr">
        <is>
          <t>✅ 可导入</t>
        </is>
      </c>
      <c r="O40" t="inlineStr">
        <is>
          <t>✓</t>
        </is>
      </c>
    </row>
    <row r="41" ht="18" customHeight="1">
      <c r="A41" s="5" t="inlineStr">
        <is>
          <t>PPS26330100225</t>
        </is>
      </c>
      <c r="B41" s="6" t="inlineStr">
        <is>
          <t>卧室-床</t>
        </is>
      </c>
      <c r="C41" s="6" t="inlineStr">
        <is>
          <t>畔色樱桃木齐边双人床 |樱桃木方腿床</t>
        </is>
      </c>
      <c r="D41" s="6" t="inlineStr">
        <is>
          <t>https://img.alicdn.com/imgextra/i1/2215699812811/O1CN01MO8BI01WdUTZAVi4D_!!2215699812811.jpg</t>
        </is>
      </c>
      <c r="E41" s="6" t="inlineStr">
        <is>
          <t>樱桃木齐边床（软包款）-1.5米-榉木铺板</t>
        </is>
      </c>
      <c r="F41" s="6" t="inlineStr">
        <is>
          <t>PPS2633010022521</t>
        </is>
      </c>
      <c r="G41" s="6" t="inlineStr">
        <is>
          <t>在售</t>
        </is>
      </c>
      <c r="H41" s="6"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1" s="6" t="inlineStr">
        <is>
          <t>北美进口FAS级樱桃木</t>
        </is>
      </c>
      <c r="J41" s="6" t="inlineStr">
        <is>
          <t>床铺板：德国进口AA级榉木/新西兰松木；床腿：不锈钢装饰条</t>
        </is>
      </c>
      <c r="K41" s="6" t="inlineStr">
        <is>
          <t>宽度：1540mm；长度：2050mm；高度910</t>
        </is>
      </c>
      <c r="L41" s="6" t="inlineStr">
        <is>
          <t>床头高度可任意定制；床长度支持1800mm-2500mm定制；床宽度支持1000mm-2200mm定制；超出范围转人工</t>
        </is>
      </c>
      <c r="M41" s="6" t="inlineStr">
        <is>
          <t>.</t>
        </is>
      </c>
      <c r="N41" s="8" t="inlineStr">
        <is>
          <t>✅ 可导入</t>
        </is>
      </c>
      <c r="O41" t="inlineStr">
        <is>
          <t>✓</t>
        </is>
      </c>
    </row>
    <row r="42" ht="18" customHeight="1">
      <c r="A42" s="5" t="inlineStr">
        <is>
          <t>PPS26330100225</t>
        </is>
      </c>
      <c r="B42" s="9" t="inlineStr">
        <is>
          <t>卧室-床</t>
        </is>
      </c>
      <c r="C42" s="9" t="inlineStr">
        <is>
          <t>畔色樱桃木齐边双人床 |樱桃木方腿床</t>
        </is>
      </c>
      <c r="D42" s="9" t="inlineStr">
        <is>
          <t>https://img.alicdn.com/imgextra/i1/2215699812811/O1CN01MO8BI01WdUTZAVi4D_!!2215699812811.jpg</t>
        </is>
      </c>
      <c r="E42" s="9" t="inlineStr">
        <is>
          <t>樱桃木齐边床（软包款）-1.8米-榉木铺板</t>
        </is>
      </c>
      <c r="F42" s="9" t="inlineStr">
        <is>
          <t>PPS2633010022522</t>
        </is>
      </c>
      <c r="G42" s="9" t="inlineStr">
        <is>
          <t>在售</t>
        </is>
      </c>
      <c r="H42" s="9"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2" s="9" t="inlineStr">
        <is>
          <t>北美进口FAS级樱桃木</t>
        </is>
      </c>
      <c r="J42" s="9" t="inlineStr">
        <is>
          <t>床铺板：德国进口AA级榉木/新西兰松木；床腿：不锈钢装饰条</t>
        </is>
      </c>
      <c r="K42" s="9" t="inlineStr">
        <is>
          <t>宽度：1840mm；长度：2050mm；高度910</t>
        </is>
      </c>
      <c r="L42" s="9" t="inlineStr">
        <is>
          <t>床头高度可任意定制；床长度支持1800mm-2500mm定制；床宽度支持1000mm-2200mm定制；超出范围转人工</t>
        </is>
      </c>
      <c r="M42" s="9" t="inlineStr">
        <is>
          <t>.</t>
        </is>
      </c>
      <c r="N42" s="8" t="inlineStr">
        <is>
          <t>✅ 可导入</t>
        </is>
      </c>
      <c r="O42" t="inlineStr">
        <is>
          <t>✓</t>
        </is>
      </c>
    </row>
    <row r="43" ht="18" customHeight="1">
      <c r="A43" s="5" t="inlineStr">
        <is>
          <t>PPS26330110226</t>
        </is>
      </c>
      <c r="B43" s="6" t="inlineStr">
        <is>
          <t>卧室-床</t>
        </is>
      </c>
      <c r="C43" s="6" t="inlineStr">
        <is>
          <t>畔色樱桃木静音双人床 |樱桃木小金属腿床</t>
        </is>
      </c>
      <c r="D43" s="6" t="inlineStr">
        <is>
          <t>https://img.alicdn.com/imgextra/i1/2215699812811/O1CN01J8FGAH1WdUTYbCp0i_!!2215699812811.jpg</t>
        </is>
      </c>
      <c r="E43" s="6" t="inlineStr">
        <is>
          <t>樱桃木静音床-1.2米-榉木铺板</t>
        </is>
      </c>
      <c r="F43" s="6" t="inlineStr">
        <is>
          <t>PPS2633011022611</t>
        </is>
      </c>
      <c r="G43" s="6" t="inlineStr">
        <is>
          <t>在售</t>
        </is>
      </c>
      <c r="H43"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3" s="6" t="inlineStr">
        <is>
          <t>北美进口FAS级樱桃木</t>
        </is>
      </c>
      <c r="J43" s="6" t="inlineStr">
        <is>
          <t>床铺板：德国进口AA级榉木/新西兰松木；床腿：不锈钢</t>
        </is>
      </c>
      <c r="K43" s="6" t="inlineStr">
        <is>
          <t>宽度：1240mm；长度：2125mm；高度920</t>
        </is>
      </c>
      <c r="L43" s="6" t="inlineStr">
        <is>
          <t>床头高度可任意定制；床长度支持1800mm-2500mm定制；床宽度支持1000mm-2200mm定制；超出范围转人工</t>
        </is>
      </c>
      <c r="M43" s="6" t="inlineStr">
        <is>
          <t>.</t>
        </is>
      </c>
      <c r="N43" s="8" t="inlineStr">
        <is>
          <t>✅ 可导入</t>
        </is>
      </c>
      <c r="O43" t="inlineStr">
        <is>
          <t>✓</t>
        </is>
      </c>
    </row>
    <row r="44" ht="18" customHeight="1">
      <c r="A44" s="5" t="inlineStr">
        <is>
          <t>PPS26330110226</t>
        </is>
      </c>
      <c r="B44" s="9" t="inlineStr">
        <is>
          <t>卧室-床</t>
        </is>
      </c>
      <c r="C44" s="9" t="inlineStr">
        <is>
          <t>畔色樱桃木静音双人床 |樱桃木小金属腿床</t>
        </is>
      </c>
      <c r="D44" s="9" t="inlineStr">
        <is>
          <t>https://img.alicdn.com/imgextra/i1/2215699812811/O1CN01J8FGAH1WdUTYbCp0i_!!2215699812811.jpg</t>
        </is>
      </c>
      <c r="E44" s="9" t="inlineStr">
        <is>
          <t>樱桃木静音床-1.35米-榉木铺板</t>
        </is>
      </c>
      <c r="F44" s="9" t="inlineStr">
        <is>
          <t>PPS2633011022612</t>
        </is>
      </c>
      <c r="G44" s="9" t="inlineStr">
        <is>
          <t>在售</t>
        </is>
      </c>
      <c r="H44"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4" s="9" t="inlineStr">
        <is>
          <t>北美进口FAS级樱桃木</t>
        </is>
      </c>
      <c r="J44" s="9" t="inlineStr">
        <is>
          <t>床铺板：德国进口AA级榉木/新西兰松木；床腿：不锈钢</t>
        </is>
      </c>
      <c r="K44" s="9" t="inlineStr">
        <is>
          <t>宽度：1390mm；长度：2125mm；高度920</t>
        </is>
      </c>
      <c r="L44" s="9" t="inlineStr">
        <is>
          <t>床头高度可任意定制；床长度支持1800mm-2500mm定制；床宽度支持1000mm-2200mm定制；超出范围转人工</t>
        </is>
      </c>
      <c r="M44" s="9" t="inlineStr">
        <is>
          <t>.</t>
        </is>
      </c>
      <c r="N44" s="8" t="inlineStr">
        <is>
          <t>✅ 可导入</t>
        </is>
      </c>
      <c r="O44" t="inlineStr">
        <is>
          <t>✓</t>
        </is>
      </c>
    </row>
    <row r="45" ht="18" customHeight="1">
      <c r="A45" s="5" t="inlineStr">
        <is>
          <t>PPS26330110226</t>
        </is>
      </c>
      <c r="B45" s="6" t="inlineStr">
        <is>
          <t>卧室-床</t>
        </is>
      </c>
      <c r="C45" s="6" t="inlineStr">
        <is>
          <t>畔色樱桃木静音双人床 |樱桃木小金属腿床</t>
        </is>
      </c>
      <c r="D45" s="6" t="inlineStr">
        <is>
          <t>https://img.alicdn.com/imgextra/i1/2215699812811/O1CN01J8FGAH1WdUTYbCp0i_!!2215699812811.jpg</t>
        </is>
      </c>
      <c r="E45" s="6" t="inlineStr">
        <is>
          <t>樱桃木静音床-1.5米-榉木铺板</t>
        </is>
      </c>
      <c r="F45" s="6" t="inlineStr">
        <is>
          <t>PPS2633011022613</t>
        </is>
      </c>
      <c r="G45" s="6" t="inlineStr">
        <is>
          <t>在售</t>
        </is>
      </c>
      <c r="H45"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5" s="6" t="inlineStr">
        <is>
          <t>北美进口FAS级樱桃木</t>
        </is>
      </c>
      <c r="J45" s="6" t="inlineStr">
        <is>
          <t>床铺板：德国进口AA级榉木/新西兰松木；床腿：不锈钢</t>
        </is>
      </c>
      <c r="K45" s="6" t="inlineStr">
        <is>
          <t>宽度：1540mm；长度：2125mm；高度920</t>
        </is>
      </c>
      <c r="L45" s="6" t="inlineStr">
        <is>
          <t>床头高度可任意定制；床长度支持1800mm-2500mm定制；床宽度支持1000mm-2200mm定制；超出范围转人工</t>
        </is>
      </c>
      <c r="M45" s="6" t="inlineStr">
        <is>
          <t>.</t>
        </is>
      </c>
      <c r="N45" s="8" t="inlineStr">
        <is>
          <t>✅ 可导入</t>
        </is>
      </c>
      <c r="O45" t="inlineStr">
        <is>
          <t>✓</t>
        </is>
      </c>
    </row>
    <row r="46" ht="18" customHeight="1">
      <c r="A46" s="5" t="inlineStr">
        <is>
          <t>PPS26330110226</t>
        </is>
      </c>
      <c r="B46" s="9" t="inlineStr">
        <is>
          <t>卧室-床</t>
        </is>
      </c>
      <c r="C46" s="9" t="inlineStr">
        <is>
          <t>畔色樱桃木静音双人床 |樱桃木小金属腿床</t>
        </is>
      </c>
      <c r="D46" s="9" t="inlineStr">
        <is>
          <t>https://img.alicdn.com/imgextra/i1/2215699812811/O1CN01J8FGAH1WdUTYbCp0i_!!2215699812811.jpg</t>
        </is>
      </c>
      <c r="E46" s="9" t="inlineStr">
        <is>
          <t>樱桃木静音床-1.8米-榉木铺板</t>
        </is>
      </c>
      <c r="F46" s="9" t="inlineStr">
        <is>
          <t>PPS2633011022614</t>
        </is>
      </c>
      <c r="G46" s="9" t="inlineStr">
        <is>
          <t>在售</t>
        </is>
      </c>
      <c r="H46"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6" s="9" t="inlineStr">
        <is>
          <t>北美进口FAS级樱桃木</t>
        </is>
      </c>
      <c r="J46" s="9" t="inlineStr">
        <is>
          <t>床铺板：德国进口AA级榉木/新西兰松木；床腿：不锈钢</t>
        </is>
      </c>
      <c r="K46" s="9" t="inlineStr">
        <is>
          <t>宽度：1840mm；长度：2125mm；高度920</t>
        </is>
      </c>
      <c r="L46" s="9" t="inlineStr">
        <is>
          <t>床头高度可任意定制；床长度支持1800mm-2500mm定制；床宽度支持1000mm-2200mm定制；超出范围转人工</t>
        </is>
      </c>
      <c r="M46" s="9" t="inlineStr">
        <is>
          <t>.</t>
        </is>
      </c>
      <c r="N46" s="8" t="inlineStr">
        <is>
          <t>✅ 可导入</t>
        </is>
      </c>
      <c r="O46" t="inlineStr">
        <is>
          <t>✓</t>
        </is>
      </c>
    </row>
    <row r="47" ht="18" customHeight="1">
      <c r="A47" s="5" t="inlineStr">
        <is>
          <t>PPS26330110226</t>
        </is>
      </c>
      <c r="B47" s="6" t="inlineStr">
        <is>
          <t>卧室-床</t>
        </is>
      </c>
      <c r="C47" s="6" t="inlineStr">
        <is>
          <t>畔色樱桃木静音双人床 |樱桃木小金属腿床</t>
        </is>
      </c>
      <c r="D47" s="6" t="inlineStr">
        <is>
          <t>https://img.alicdn.com/imgextra/i1/2215699812811/O1CN01J8FGAH1WdUTYbCp0i_!!2215699812811.jpg</t>
        </is>
      </c>
      <c r="E47" s="6" t="inlineStr">
        <is>
          <t>樱桃木静音床-1.2米-松木铺板</t>
        </is>
      </c>
      <c r="F47" s="6" t="inlineStr">
        <is>
          <t>PPS2633011022615</t>
        </is>
      </c>
      <c r="G47" s="6" t="inlineStr">
        <is>
          <t>在售</t>
        </is>
      </c>
      <c r="H47"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7" s="6" t="inlineStr">
        <is>
          <t>北美进口FAS级樱桃木</t>
        </is>
      </c>
      <c r="J47" s="6" t="inlineStr">
        <is>
          <t>床铺板：德国进口AA级榉木/新西兰松木；床腿：不锈钢</t>
        </is>
      </c>
      <c r="K47" s="6" t="inlineStr">
        <is>
          <t>宽度：1240mm；长度：2125mm；高度920</t>
        </is>
      </c>
      <c r="L47" s="6" t="inlineStr">
        <is>
          <t>床头高度可任意定制；床长度支持1800mm-2500mm定制；床宽度支持1000mm-2200mm定制；超出范围转人工</t>
        </is>
      </c>
      <c r="M47" s="6" t="inlineStr">
        <is>
          <t>.</t>
        </is>
      </c>
      <c r="N47" s="8" t="inlineStr">
        <is>
          <t>✅ 可导入</t>
        </is>
      </c>
      <c r="O47" t="inlineStr">
        <is>
          <t>✓</t>
        </is>
      </c>
    </row>
    <row r="48" ht="18" customHeight="1">
      <c r="A48" s="5" t="inlineStr">
        <is>
          <t>PPS26330110226</t>
        </is>
      </c>
      <c r="B48" s="9" t="inlineStr">
        <is>
          <t>卧室-床</t>
        </is>
      </c>
      <c r="C48" s="9" t="inlineStr">
        <is>
          <t>畔色樱桃木静音双人床 |樱桃木小金属腿床</t>
        </is>
      </c>
      <c r="D48" s="9" t="inlineStr">
        <is>
          <t>https://img.alicdn.com/imgextra/i1/2215699812811/O1CN01J8FGAH1WdUTYbCp0i_!!2215699812811.jpg</t>
        </is>
      </c>
      <c r="E48" s="9" t="inlineStr">
        <is>
          <t>樱桃木静音床-1.35米-松木铺板</t>
        </is>
      </c>
      <c r="F48" s="9" t="inlineStr">
        <is>
          <t>PPS2633011022616</t>
        </is>
      </c>
      <c r="G48" s="9" t="inlineStr">
        <is>
          <t>在售</t>
        </is>
      </c>
      <c r="H48"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8" s="9" t="inlineStr">
        <is>
          <t>北美进口FAS级樱桃木</t>
        </is>
      </c>
      <c r="J48" s="9" t="inlineStr">
        <is>
          <t>床铺板：德国进口AA级榉木/新西兰松木；床腿：不锈钢</t>
        </is>
      </c>
      <c r="K48" s="9" t="inlineStr">
        <is>
          <t>宽度：1390mm；长度：2125mm；高度920</t>
        </is>
      </c>
      <c r="L48" s="9" t="inlineStr">
        <is>
          <t>床头高度可任意定制；床长度支持1800mm-2500mm定制；床宽度支持1000mm-2200mm定制；超出范围转人工</t>
        </is>
      </c>
      <c r="M48" s="9" t="inlineStr">
        <is>
          <t>.</t>
        </is>
      </c>
      <c r="N48" s="8" t="inlineStr">
        <is>
          <t>✅ 可导入</t>
        </is>
      </c>
      <c r="O48" t="inlineStr">
        <is>
          <t>✓</t>
        </is>
      </c>
    </row>
    <row r="49" ht="18" customHeight="1">
      <c r="A49" s="5" t="inlineStr">
        <is>
          <t>PPS26330110226</t>
        </is>
      </c>
      <c r="B49" s="6" t="inlineStr">
        <is>
          <t>卧室-床</t>
        </is>
      </c>
      <c r="C49" s="6" t="inlineStr">
        <is>
          <t>畔色樱桃木静音双人床 |樱桃木小金属腿床</t>
        </is>
      </c>
      <c r="D49" s="6" t="inlineStr">
        <is>
          <t>https://img.alicdn.com/imgextra/i1/2215699812811/O1CN01J8FGAH1WdUTYbCp0i_!!2215699812811.jpg</t>
        </is>
      </c>
      <c r="E49" s="6" t="inlineStr">
        <is>
          <t>樱桃木静音床-1.5米-松木铺板</t>
        </is>
      </c>
      <c r="F49" s="6" t="inlineStr">
        <is>
          <t>PPS2633011022617</t>
        </is>
      </c>
      <c r="G49" s="6" t="inlineStr">
        <is>
          <t>在售</t>
        </is>
      </c>
      <c r="H49"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9" s="6" t="inlineStr">
        <is>
          <t xml:space="preserve"> 吧悍V那个基本</t>
        </is>
      </c>
      <c r="J49" s="6" t="inlineStr">
        <is>
          <t>床铺板：德国进口AA级榉木/新西兰松木；床腿：不锈钢</t>
        </is>
      </c>
      <c r="K49" s="6" t="inlineStr">
        <is>
          <t>宽度：1540mm；长度：2125mm；高度920</t>
        </is>
      </c>
      <c r="L49" s="6" t="inlineStr">
        <is>
          <t>床头高度可任意定制；床长度支持1800mm-2500mm定制；床宽度支持1000mm-2200mm定制；超出范围转人工</t>
        </is>
      </c>
      <c r="M49" s="6" t="inlineStr">
        <is>
          <t>.</t>
        </is>
      </c>
      <c r="N49" s="8" t="inlineStr">
        <is>
          <t>✅ 可导入</t>
        </is>
      </c>
      <c r="O49" t="inlineStr">
        <is>
          <t>✓</t>
        </is>
      </c>
    </row>
    <row r="50" ht="18" customHeight="1">
      <c r="A50" s="5" t="inlineStr">
        <is>
          <t>PPS26330110226</t>
        </is>
      </c>
      <c r="B50" s="9" t="inlineStr">
        <is>
          <t>卧室-床</t>
        </is>
      </c>
      <c r="C50" s="9" t="inlineStr">
        <is>
          <t>畔色樱桃木静音双人床 |樱桃木小金属腿床</t>
        </is>
      </c>
      <c r="D50" s="9" t="inlineStr">
        <is>
          <t>https://img.alicdn.com/imgextra/i1/2215699812811/O1CN01J8FGAH1WdUTYbCp0i_!!2215699812811.jpg</t>
        </is>
      </c>
      <c r="E50" s="9" t="inlineStr">
        <is>
          <t>樱桃木静音床-1.8米-松木铺板</t>
        </is>
      </c>
      <c r="F50" s="9" t="inlineStr">
        <is>
          <t>PPS2633011022618</t>
        </is>
      </c>
      <c r="G50" s="9" t="inlineStr">
        <is>
          <t>在售</t>
        </is>
      </c>
      <c r="H50" s="9"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0" s="9" t="inlineStr">
        <is>
          <t>北美进口FAS级樱桃木</t>
        </is>
      </c>
      <c r="J50" s="9" t="inlineStr">
        <is>
          <t>床铺板：德国进口AA级榉木/新西兰松木；床腿：不锈钢</t>
        </is>
      </c>
      <c r="K50" s="9" t="inlineStr">
        <is>
          <t>宽度：1840mm；长度：2125mm；高度920</t>
        </is>
      </c>
      <c r="L50" s="9" t="inlineStr">
        <is>
          <t>床头高度可任意定制；床长度支持1800mm-2500mm定制；床宽度支持1000mm-2200mm定制；超出范围转人工</t>
        </is>
      </c>
      <c r="M50" s="9" t="inlineStr">
        <is>
          <t>.</t>
        </is>
      </c>
      <c r="N50" s="8" t="inlineStr">
        <is>
          <t>✅ 可导入</t>
        </is>
      </c>
      <c r="O50" t="inlineStr">
        <is>
          <t>✓</t>
        </is>
      </c>
    </row>
    <row r="51" ht="18" customHeight="1">
      <c r="A51" s="5" t="inlineStr">
        <is>
          <t>PPS26330110226</t>
        </is>
      </c>
      <c r="B51" s="6" t="inlineStr">
        <is>
          <t>卧室-床</t>
        </is>
      </c>
      <c r="C51" s="6" t="inlineStr">
        <is>
          <t>畔色樱桃木静音双人床 |樱桃木小金属腿床</t>
        </is>
      </c>
      <c r="D51" s="6" t="inlineStr">
        <is>
          <t>https://img.alicdn.com/imgextra/i1/2215699812811/O1CN01J8FGAH1WdUTYbCp0i_!!2215699812811.jpg</t>
        </is>
      </c>
      <c r="E51" s="6" t="inlineStr">
        <is>
          <t>樱桃木静音床-配件-mini床头柜</t>
        </is>
      </c>
      <c r="F51" s="6" t="inlineStr">
        <is>
          <t>PPS2633011022619</t>
        </is>
      </c>
      <c r="G51" s="6" t="inlineStr">
        <is>
          <t>在售</t>
        </is>
      </c>
      <c r="H51" s="6"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1" s="6" t="inlineStr">
        <is>
          <t>北美进口FAS级樱桃木</t>
        </is>
      </c>
      <c r="J51" s="6" t="inlineStr">
        <is>
          <t>床铺板：德国进口AA级榉木/新西兰松木；床腿：不锈钢</t>
        </is>
      </c>
      <c r="K51" s="6" t="inlineStr">
        <is>
          <t>待定</t>
        </is>
      </c>
      <c r="L51" s="6" t="inlineStr">
        <is>
          <t>床头高度可任意定制；床长度支持1800mm-2500mm定制；床宽度支持1000mm-2200mm定制；超出范围转人工</t>
        </is>
      </c>
      <c r="M51" s="6" t="inlineStr">
        <is>
          <t>.</t>
        </is>
      </c>
      <c r="N51" s="8" t="inlineStr">
        <is>
          <t>✅ 可导入</t>
        </is>
      </c>
      <c r="O51" t="inlineStr">
        <is>
          <t>✓</t>
        </is>
      </c>
    </row>
    <row r="52" ht="18" customHeight="1">
      <c r="A52" s="5" t="inlineStr">
        <is>
          <t>PPS26330120327</t>
        </is>
      </c>
      <c r="B52" s="9" t="inlineStr">
        <is>
          <t>卧室-床</t>
        </is>
      </c>
      <c r="C52" s="9" t="inlineStr">
        <is>
          <t>畔色樱桃木箱体床 |樱桃木软包箱体床</t>
        </is>
      </c>
      <c r="D52" s="9" t="inlineStr">
        <is>
          <t>https://img.alicdn.com/imgextra/i2/2215699812811/O1CN01oo0Q9I1WdUTX1875x_!!2215699812811.jpg</t>
        </is>
      </c>
      <c r="E52" s="9" t="inlineStr">
        <is>
          <t>樱桃木箱体床-软包床头-1.5米-榉木铺板</t>
        </is>
      </c>
      <c r="F52" s="9" t="inlineStr">
        <is>
          <t>PPS2633012032711</t>
        </is>
      </c>
      <c r="G52" s="9" t="inlineStr">
        <is>
          <t>在售</t>
        </is>
      </c>
      <c r="H52" s="9"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2" s="9" t="inlineStr">
        <is>
          <t>北美进口FAS级樱桃木</t>
        </is>
      </c>
      <c r="J52" s="9" t="inlineStr">
        <is>
          <t>床铺板：德国进口AA级榉木/新西兰松木；床头软包：超纤皮</t>
        </is>
      </c>
      <c r="K52" s="9" t="inlineStr">
        <is>
          <t>宽度：1540mm；长度：2160mm；高度990</t>
        </is>
      </c>
      <c r="L52" s="9" t="inlineStr">
        <is>
          <t>床头高度可任意定制；床长度支持1800mm-2500mm定制；床宽度支持1000mm-2200mm定制；超出范围转人工</t>
        </is>
      </c>
      <c r="M52" s="9" t="inlineStr">
        <is>
          <t>.</t>
        </is>
      </c>
      <c r="N52" s="8" t="inlineStr">
        <is>
          <t>✅ 可导入</t>
        </is>
      </c>
      <c r="O52" t="inlineStr">
        <is>
          <t>✓</t>
        </is>
      </c>
    </row>
    <row r="53" ht="18" customHeight="1">
      <c r="A53" s="5" t="inlineStr">
        <is>
          <t>PPS26330120327</t>
        </is>
      </c>
      <c r="B53" s="6" t="inlineStr">
        <is>
          <t>卧室-床</t>
        </is>
      </c>
      <c r="C53" s="6" t="inlineStr">
        <is>
          <t>畔色樱桃木箱体床 |樱桃木软包箱体床</t>
        </is>
      </c>
      <c r="D53" s="6" t="inlineStr">
        <is>
          <t>https://img.alicdn.com/imgextra/i2/2215699812811/O1CN01oo0Q9I1WdUTX1875x_!!2215699812811.jpg</t>
        </is>
      </c>
      <c r="E53" s="6" t="inlineStr">
        <is>
          <t>樱桃木箱体床-软包床头-1.8米-榉木铺板</t>
        </is>
      </c>
      <c r="F53" s="6" t="inlineStr">
        <is>
          <t>PPS2633012032712</t>
        </is>
      </c>
      <c r="G53" s="6" t="inlineStr">
        <is>
          <t>在售</t>
        </is>
      </c>
      <c r="H53" s="6"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3" s="6" t="inlineStr">
        <is>
          <t>北美进口FAS级樱桃木</t>
        </is>
      </c>
      <c r="J53" s="6" t="inlineStr">
        <is>
          <t>床铺板：德国进口AA级榉木/新西兰松木；床头软包：超纤皮</t>
        </is>
      </c>
      <c r="K53" s="6" t="inlineStr">
        <is>
          <t>宽度：1840mm；长度：2160mm；高度990</t>
        </is>
      </c>
      <c r="L53" s="6" t="inlineStr">
        <is>
          <t>床头高度可任意定制；床长度支持1800mm-2500mm定制；床宽度支持1000mm-2200mm定制；超出范围转人工</t>
        </is>
      </c>
      <c r="M53" s="6" t="inlineStr">
        <is>
          <t>.</t>
        </is>
      </c>
      <c r="N53" s="8" t="inlineStr">
        <is>
          <t>✅ 可导入</t>
        </is>
      </c>
      <c r="O53" t="inlineStr">
        <is>
          <t>✓</t>
        </is>
      </c>
    </row>
    <row r="54" ht="18" customHeight="1">
      <c r="A54" s="5" t="inlineStr">
        <is>
          <t>PPS26330120327</t>
        </is>
      </c>
      <c r="B54" s="9" t="inlineStr">
        <is>
          <t>卧室-床</t>
        </is>
      </c>
      <c r="C54" s="9" t="inlineStr">
        <is>
          <t>畔色樱桃木箱体床 |樱桃木软包箱体床</t>
        </is>
      </c>
      <c r="D54" s="9" t="inlineStr">
        <is>
          <t>https://img.alicdn.com/imgextra/i2/2215699812811/O1CN01oo0Q9I1WdUTX1875x_!!2215699812811.jpg</t>
        </is>
      </c>
      <c r="E54" s="9" t="inlineStr">
        <is>
          <t>樱桃木箱体床-无床头-1.5米-榉木铺板</t>
        </is>
      </c>
      <c r="F54" s="9" t="inlineStr">
        <is>
          <t>PPS2633012032713</t>
        </is>
      </c>
      <c r="G54" s="9" t="inlineStr">
        <is>
          <t>在售</t>
        </is>
      </c>
      <c r="H54" s="9"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4" s="9" t="inlineStr">
        <is>
          <t>北美进口FAS级樱桃木</t>
        </is>
      </c>
      <c r="J54" s="9" t="inlineStr">
        <is>
          <t>床铺板：德国进口AA级榉木/新西兰松木；床头软包：超纤皮</t>
        </is>
      </c>
      <c r="K54" s="9" t="inlineStr">
        <is>
          <t>宽度：1540mm；长度：2160mm；高度990</t>
        </is>
      </c>
      <c r="L54" s="9" t="inlineStr">
        <is>
          <t>床头高度可任意定制；床长度支持1800mm-2500mm定制；床宽度支持1000mm-2200mm定制；超出范围转人工</t>
        </is>
      </c>
      <c r="M54" s="9" t="inlineStr">
        <is>
          <t>.</t>
        </is>
      </c>
      <c r="N54" s="8" t="inlineStr">
        <is>
          <t>✅ 可导入</t>
        </is>
      </c>
      <c r="O54" t="inlineStr">
        <is>
          <t>✓</t>
        </is>
      </c>
    </row>
    <row r="55" ht="18" customHeight="1">
      <c r="A55" s="5" t="inlineStr">
        <is>
          <t>PPS26330120327</t>
        </is>
      </c>
      <c r="B55" s="6" t="inlineStr">
        <is>
          <t>卧室-床</t>
        </is>
      </c>
      <c r="C55" s="6" t="inlineStr">
        <is>
          <t>畔色樱桃木箱体床 |樱桃木软包箱体床</t>
        </is>
      </c>
      <c r="D55" s="6" t="inlineStr">
        <is>
          <t>https://img.alicdn.com/imgextra/i2/2215699812811/O1CN01oo0Q9I1WdUTX1875x_!!2215699812811.jpg</t>
        </is>
      </c>
      <c r="E55" s="6" t="inlineStr">
        <is>
          <t>樱桃木箱体床-无床头-1.8米-榉木铺板</t>
        </is>
      </c>
      <c r="F55" s="6" t="inlineStr">
        <is>
          <t>PPS2633012032714</t>
        </is>
      </c>
      <c r="G55" s="6" t="inlineStr">
        <is>
          <t>在售</t>
        </is>
      </c>
      <c r="H55" s="6"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5" s="6" t="inlineStr">
        <is>
          <t>北美进口FAS级樱桃木</t>
        </is>
      </c>
      <c r="J55" s="6" t="inlineStr">
        <is>
          <t>床铺板：德国进口AA级榉木/新西兰松木；床头软包：超纤皮</t>
        </is>
      </c>
      <c r="K55" s="6" t="inlineStr">
        <is>
          <t>宽度：1840mm；长度：2160mm；高度990</t>
        </is>
      </c>
      <c r="L55" s="6" t="inlineStr">
        <is>
          <t>床头高度可任意定制；床长度支持1800mm-2500mm定制；床宽度支持1000mm-2200mm定制；超出范围转人工</t>
        </is>
      </c>
      <c r="M55" s="6" t="inlineStr">
        <is>
          <t>.</t>
        </is>
      </c>
      <c r="N55" s="8" t="inlineStr">
        <is>
          <t>✅ 可导入</t>
        </is>
      </c>
      <c r="O55" t="inlineStr">
        <is>
          <t>✓</t>
        </is>
      </c>
    </row>
    <row r="56" ht="18" customHeight="1">
      <c r="A56" s="5" t="inlineStr">
        <is>
          <t>PPS26330130115</t>
        </is>
      </c>
      <c r="B56" s="9" t="inlineStr">
        <is>
          <t>卧室-床</t>
        </is>
      </c>
      <c r="C56" s="9" t="inlineStr">
        <is>
          <t>畔色黑胡桃木梯形腿双人床 |黑胡桃木拱形腿床</t>
        </is>
      </c>
      <c r="D56" s="9" t="inlineStr">
        <is>
          <t>https://img.alicdn.com/imgextra/i1/2215699812811/O1CN018XX4eC1WdUTgNWN85_!!2215699812811.jpg</t>
        </is>
      </c>
      <c r="E56" s="9" t="inlineStr">
        <is>
          <t>黑胡桃木梯形腿床-1.2米-榉木铺板</t>
        </is>
      </c>
      <c r="F56" s="9" t="inlineStr">
        <is>
          <t>PPS2633013011511</t>
        </is>
      </c>
      <c r="G56" s="9" t="inlineStr">
        <is>
          <t>在售</t>
        </is>
      </c>
      <c r="H56"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6" s="9" t="inlineStr">
        <is>
          <t>北美进口FAS级黑胡桃木</t>
        </is>
      </c>
      <c r="J56" s="9" t="inlineStr">
        <is>
          <t>床铺板：德国进口AA级榉木/新西兰松木；床头软包：麂皮绒</t>
        </is>
      </c>
      <c r="K56" s="9" t="inlineStr">
        <is>
          <t>宽度：1270mm；长度：2100mm；高度880</t>
        </is>
      </c>
      <c r="L56" s="9" t="inlineStr">
        <is>
          <t>床头高度可任意定制；床长度支持1800mm-2500mm定制；床宽度支持1000mm-2200mm定制；超出范围转人工</t>
        </is>
      </c>
      <c r="M56" s="9" t="inlineStr">
        <is>
          <t>.</t>
        </is>
      </c>
      <c r="N56" s="8" t="inlineStr">
        <is>
          <t>✅ 可导入</t>
        </is>
      </c>
      <c r="O56" t="inlineStr">
        <is>
          <t>✓</t>
        </is>
      </c>
    </row>
    <row r="57" ht="18" customHeight="1">
      <c r="A57" s="5" t="inlineStr">
        <is>
          <t>PPS26330130115</t>
        </is>
      </c>
      <c r="B57" s="6" t="inlineStr">
        <is>
          <t>卧室-床</t>
        </is>
      </c>
      <c r="C57" s="6" t="inlineStr">
        <is>
          <t>畔色黑胡桃木梯形腿双人床 |黑胡桃木拱形腿床</t>
        </is>
      </c>
      <c r="D57" s="6" t="inlineStr">
        <is>
          <t>https://img.alicdn.com/imgextra/i1/2215699812811/O1CN018XX4eC1WdUTgNWN85_!!2215699812811.jpg</t>
        </is>
      </c>
      <c r="E57" s="6" t="inlineStr">
        <is>
          <t>黑胡桃木梯形腿床-1.35米-榉木铺板</t>
        </is>
      </c>
      <c r="F57" s="6" t="inlineStr">
        <is>
          <t>PPS2633013011512</t>
        </is>
      </c>
      <c r="G57" s="6" t="inlineStr">
        <is>
          <t>在售</t>
        </is>
      </c>
      <c r="H57"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7" s="6" t="inlineStr">
        <is>
          <t>北美进口FAS级黑胡桃木</t>
        </is>
      </c>
      <c r="J57" s="6" t="inlineStr">
        <is>
          <t>床铺板：德国进口AA级榉木/新西兰松木；床头软包：麂皮绒</t>
        </is>
      </c>
      <c r="K57" s="6" t="inlineStr">
        <is>
          <t>宽度：1420mm；长度：2100mm；高度950</t>
        </is>
      </c>
      <c r="L57" s="6" t="inlineStr">
        <is>
          <t>床头高度可任意定制；床长度支持1800mm-2500mm定制；床宽度支持1000mm-2200mm定制；超出范围转人工</t>
        </is>
      </c>
      <c r="M57" s="6" t="inlineStr">
        <is>
          <t>.</t>
        </is>
      </c>
      <c r="N57" s="8" t="inlineStr">
        <is>
          <t>✅ 可导入</t>
        </is>
      </c>
      <c r="O57" t="inlineStr">
        <is>
          <t>✓</t>
        </is>
      </c>
    </row>
    <row r="58" ht="18" customHeight="1">
      <c r="A58" s="5" t="inlineStr">
        <is>
          <t>PPS26330130115</t>
        </is>
      </c>
      <c r="B58" s="9" t="inlineStr">
        <is>
          <t>卧室-床</t>
        </is>
      </c>
      <c r="C58" s="9" t="inlineStr">
        <is>
          <t>畔色黑胡桃木梯形腿双人床 |黑胡桃木拱形腿床</t>
        </is>
      </c>
      <c r="D58" s="9" t="inlineStr">
        <is>
          <t>https://img.alicdn.com/imgextra/i1/2215699812811/O1CN018XX4eC1WdUTgNWN85_!!2215699812811.jpg</t>
        </is>
      </c>
      <c r="E58" s="9" t="inlineStr">
        <is>
          <t>黑胡桃木梯形腿床-1.5米-榉木铺板</t>
        </is>
      </c>
      <c r="F58" s="9" t="inlineStr">
        <is>
          <t>PPS2633013011513</t>
        </is>
      </c>
      <c r="G58" s="9" t="inlineStr">
        <is>
          <t>在售</t>
        </is>
      </c>
      <c r="H58"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8" s="9" t="inlineStr">
        <is>
          <t>北美进口FAS级黑胡桃木</t>
        </is>
      </c>
      <c r="J58" s="9" t="inlineStr">
        <is>
          <t>床铺板：德国进口AA级榉木/新西兰松木；床头软包：麂皮绒</t>
        </is>
      </c>
      <c r="K58" s="9" t="inlineStr">
        <is>
          <t>宽度：1570mm；长度：2100mm；高度950</t>
        </is>
      </c>
      <c r="L58" s="9" t="inlineStr">
        <is>
          <t>床头高度可任意定制；床长度支持1800mm-2500mm定制；床宽度支持1000mm-2200mm定制；超出范围转人工</t>
        </is>
      </c>
      <c r="M58" s="9" t="inlineStr">
        <is>
          <t>.</t>
        </is>
      </c>
      <c r="N58" s="8" t="inlineStr">
        <is>
          <t>✅ 可导入</t>
        </is>
      </c>
      <c r="O58" t="inlineStr">
        <is>
          <t>✓</t>
        </is>
      </c>
    </row>
    <row r="59" ht="18" customHeight="1">
      <c r="A59" s="5" t="inlineStr">
        <is>
          <t>PPS26330130115</t>
        </is>
      </c>
      <c r="B59" s="6" t="inlineStr">
        <is>
          <t>卧室-床</t>
        </is>
      </c>
      <c r="C59" s="6" t="inlineStr">
        <is>
          <t>畔色黑胡桃木梯形腿双人床 |黑胡桃木拱形腿床</t>
        </is>
      </c>
      <c r="D59" s="6" t="inlineStr">
        <is>
          <t>https://img.alicdn.com/imgextra/i1/2215699812811/O1CN018XX4eC1WdUTgNWN85_!!2215699812811.jpg</t>
        </is>
      </c>
      <c r="E59" s="6" t="inlineStr">
        <is>
          <t>黑胡桃木梯形腿床-1.8米-榉木铺板</t>
        </is>
      </c>
      <c r="F59" s="6" t="inlineStr">
        <is>
          <t>PPS2633013011514</t>
        </is>
      </c>
      <c r="G59" s="6" t="inlineStr">
        <is>
          <t>在售</t>
        </is>
      </c>
      <c r="H59"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9" s="6" t="inlineStr">
        <is>
          <t>北美进口FAS级黑胡桃木</t>
        </is>
      </c>
      <c r="J59" s="6" t="inlineStr">
        <is>
          <t>床铺板：德国进口AA级榉木/新西兰松木；床头软包：麂皮绒</t>
        </is>
      </c>
      <c r="K59" s="6" t="inlineStr">
        <is>
          <t>宽度：1870mm；长度：2100mm；高度950</t>
        </is>
      </c>
      <c r="L59" s="6" t="inlineStr">
        <is>
          <t>床头高度可任意定制；床长度支持1800mm-2500mm定制；床宽度支持1000mm-2200mm定制；超出范围转人工</t>
        </is>
      </c>
      <c r="M59" s="6" t="inlineStr">
        <is>
          <t>.</t>
        </is>
      </c>
      <c r="N59" s="8" t="inlineStr">
        <is>
          <t>✅ 可导入</t>
        </is>
      </c>
      <c r="O59" t="inlineStr">
        <is>
          <t>✓</t>
        </is>
      </c>
    </row>
    <row r="60" ht="18" customHeight="1">
      <c r="A60" s="5" t="inlineStr">
        <is>
          <t>PPS26330130115</t>
        </is>
      </c>
      <c r="B60" s="9" t="inlineStr">
        <is>
          <t>卧室-床</t>
        </is>
      </c>
      <c r="C60" s="9" t="inlineStr">
        <is>
          <t>畔色黑胡桃木梯形腿双人床 |黑胡桃木拱形腿床</t>
        </is>
      </c>
      <c r="D60" s="9" t="inlineStr">
        <is>
          <t>https://img.alicdn.com/imgextra/i1/2215699812811/O1CN018XX4eC1WdUTgNWN85_!!2215699812811.jpg</t>
        </is>
      </c>
      <c r="E60" s="9" t="inlineStr">
        <is>
          <t>黑胡桃木梯形腿床-1.2米-松木铺板</t>
        </is>
      </c>
      <c r="F60" s="9" t="inlineStr">
        <is>
          <t>PPS2633013011515</t>
        </is>
      </c>
      <c r="G60" s="9" t="inlineStr">
        <is>
          <t>在售</t>
        </is>
      </c>
      <c r="H60"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0" s="9" t="inlineStr">
        <is>
          <t>北美进口FAS级黑胡桃木</t>
        </is>
      </c>
      <c r="J60" s="9" t="inlineStr">
        <is>
          <t>床铺板：德国进口AA级榉木/新西兰松木；床头软包：麂皮绒</t>
        </is>
      </c>
      <c r="K60" s="9" t="inlineStr">
        <is>
          <t>宽度：1270mm；长度：2100mm；高度880</t>
        </is>
      </c>
      <c r="L60" s="9" t="inlineStr">
        <is>
          <t>床头高度可任意定制；床长度支持1800mm-2500mm定制；床宽度支持1000mm-2200mm定制；超出范围转人工</t>
        </is>
      </c>
      <c r="M60" s="9" t="inlineStr">
        <is>
          <t>.</t>
        </is>
      </c>
      <c r="N60" s="8" t="inlineStr">
        <is>
          <t>✅ 可导入</t>
        </is>
      </c>
      <c r="O60" t="inlineStr">
        <is>
          <t>✓</t>
        </is>
      </c>
    </row>
    <row r="61" ht="18" customHeight="1">
      <c r="A61" s="5" t="inlineStr">
        <is>
          <t>PPS26330130115</t>
        </is>
      </c>
      <c r="B61" s="6" t="inlineStr">
        <is>
          <t>卧室-床</t>
        </is>
      </c>
      <c r="C61" s="6" t="inlineStr">
        <is>
          <t>畔色黑胡桃木梯形腿双人床 |黑胡桃木拱形腿床</t>
        </is>
      </c>
      <c r="D61" s="6" t="inlineStr">
        <is>
          <t>https://img.alicdn.com/imgextra/i1/2215699812811/O1CN018XX4eC1WdUTgNWN85_!!2215699812811.jpg</t>
        </is>
      </c>
      <c r="E61" s="6" t="inlineStr">
        <is>
          <t>黑胡桃木梯形腿床-1.35米-松木铺板</t>
        </is>
      </c>
      <c r="F61" s="6" t="inlineStr">
        <is>
          <t>PPS2633013011516</t>
        </is>
      </c>
      <c r="G61" s="6" t="inlineStr">
        <is>
          <t>在售</t>
        </is>
      </c>
      <c r="H61"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1" s="6" t="inlineStr">
        <is>
          <t>北美进口FAS级黑胡桃木</t>
        </is>
      </c>
      <c r="J61" s="6" t="inlineStr">
        <is>
          <t>床铺板：德国进口AA级榉木/新西兰松木；床头软包：麂皮绒</t>
        </is>
      </c>
      <c r="K61" s="6" t="inlineStr">
        <is>
          <t>宽度：1420mm；长度：2100mm；高度950</t>
        </is>
      </c>
      <c r="L61" s="6" t="inlineStr">
        <is>
          <t>床头高度可任意定制；床长度支持1800mm-2500mm定制；床宽度支持1000mm-2200mm定制；超出范围转人工</t>
        </is>
      </c>
      <c r="M61" s="6" t="inlineStr">
        <is>
          <t>.</t>
        </is>
      </c>
      <c r="N61" s="8" t="inlineStr">
        <is>
          <t>✅ 可导入</t>
        </is>
      </c>
      <c r="O61" t="inlineStr">
        <is>
          <t>✓</t>
        </is>
      </c>
    </row>
    <row r="62" ht="18" customHeight="1">
      <c r="A62" s="5" t="inlineStr">
        <is>
          <t>PPS26330130115</t>
        </is>
      </c>
      <c r="B62" s="9" t="inlineStr">
        <is>
          <t>卧室-床</t>
        </is>
      </c>
      <c r="C62" s="9" t="inlineStr">
        <is>
          <t>畔色黑胡桃木梯形腿双人床 |黑胡桃木拱形腿床</t>
        </is>
      </c>
      <c r="D62" s="9" t="inlineStr">
        <is>
          <t>https://img.alicdn.com/imgextra/i1/2215699812811/O1CN018XX4eC1WdUTgNWN85_!!2215699812811.jpg</t>
        </is>
      </c>
      <c r="E62" s="9" t="inlineStr">
        <is>
          <t>黑胡桃木梯形腿床-1.5米-松木铺板</t>
        </is>
      </c>
      <c r="F62" s="9" t="inlineStr">
        <is>
          <t>PPS2633013011517</t>
        </is>
      </c>
      <c r="G62" s="9" t="inlineStr">
        <is>
          <t>在售</t>
        </is>
      </c>
      <c r="H62" s="9"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2" s="9" t="inlineStr">
        <is>
          <t>北美进口FAS级黑胡桃木</t>
        </is>
      </c>
      <c r="J62" s="9" t="inlineStr">
        <is>
          <t>床铺板：德国进口AA级榉木/新西兰松木；床头软包：麂皮绒</t>
        </is>
      </c>
      <c r="K62" s="9" t="inlineStr">
        <is>
          <t>宽度：1570mm；长度：2100mm；高度950</t>
        </is>
      </c>
      <c r="L62" s="9" t="inlineStr">
        <is>
          <t>床头高度可任意定制；床长度支持1800mm-2500mm定制；床宽度支持1000mm-2200mm定制；超出范围转人工</t>
        </is>
      </c>
      <c r="M62" s="9" t="inlineStr">
        <is>
          <t>.</t>
        </is>
      </c>
      <c r="N62" s="8" t="inlineStr">
        <is>
          <t>✅ 可导入</t>
        </is>
      </c>
      <c r="O62" t="inlineStr">
        <is>
          <t>✓</t>
        </is>
      </c>
    </row>
    <row r="63" ht="18" customHeight="1">
      <c r="A63" s="5" t="inlineStr">
        <is>
          <t>PPS26330130115</t>
        </is>
      </c>
      <c r="B63" s="6" t="inlineStr">
        <is>
          <t>卧室-床</t>
        </is>
      </c>
      <c r="C63" s="6" t="inlineStr">
        <is>
          <t>畔色黑胡桃木梯形腿双人床 |黑胡桃木拱形腿床</t>
        </is>
      </c>
      <c r="D63" s="6" t="inlineStr">
        <is>
          <t>https://img.alicdn.com/imgextra/i1/2215699812811/O1CN018XX4eC1WdUTgNWN85_!!2215699812811.jpg</t>
        </is>
      </c>
      <c r="E63" s="6" t="inlineStr">
        <is>
          <t>黑胡桃木梯形腿床-1.8米-松木铺板</t>
        </is>
      </c>
      <c r="F63" s="6" t="inlineStr">
        <is>
          <t>PPS2633013011518</t>
        </is>
      </c>
      <c r="G63" s="6" t="inlineStr">
        <is>
          <t>在售</t>
        </is>
      </c>
      <c r="H63" s="6"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3" s="6" t="inlineStr">
        <is>
          <t>北美进口FAS级黑胡桃木</t>
        </is>
      </c>
      <c r="J63" s="6" t="inlineStr">
        <is>
          <t>床铺板：德国进口AA级榉木/新西兰松木；床头软包：麂皮绒</t>
        </is>
      </c>
      <c r="K63" s="6" t="inlineStr">
        <is>
          <t>宽度：1870mm；长度：2100mm；高度950</t>
        </is>
      </c>
      <c r="L63" s="6" t="inlineStr">
        <is>
          <t>床头高度可任意定制；床长度支持1800mm-2500mm定制；床宽度支持1000mm-2200mm定制；超出范围转人工</t>
        </is>
      </c>
      <c r="M63" s="6" t="inlineStr">
        <is>
          <t>.</t>
        </is>
      </c>
      <c r="N63" s="8" t="inlineStr">
        <is>
          <t>✅ 可导入</t>
        </is>
      </c>
      <c r="O63" t="inlineStr">
        <is>
          <t>✓</t>
        </is>
      </c>
    </row>
    <row r="64" ht="18" customHeight="1">
      <c r="A64" s="5" t="inlineStr">
        <is>
          <t>PPS26330140117</t>
        </is>
      </c>
      <c r="B64" s="9" t="inlineStr">
        <is>
          <t>卧室-床</t>
        </is>
      </c>
      <c r="C64" s="9" t="inlineStr">
        <is>
          <t>畔色黑胡桃木软包双人床 |黑胡桃木落地大软包床</t>
        </is>
      </c>
      <c r="D64" s="9" t="inlineStr">
        <is>
          <t>https://img.alicdn.com/imgextra/i4/2215699812811/O1CN01eDD7Xt1WdUTbnanUa_!!2215699812811.jpg</t>
        </is>
      </c>
      <c r="E64" s="9" t="inlineStr">
        <is>
          <t>黑胡桃木软包床-1.2米-榉木铺板</t>
        </is>
      </c>
      <c r="F64" s="9" t="inlineStr">
        <is>
          <t>PPS2633014011711</t>
        </is>
      </c>
      <c r="G64" s="9" t="inlineStr">
        <is>
          <t>在售</t>
        </is>
      </c>
      <c r="H64"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4" s="9" t="inlineStr">
        <is>
          <t>北美进口FAS级黑胡桃木</t>
        </is>
      </c>
      <c r="J64" s="9" t="inlineStr">
        <is>
          <t>床铺板：德国进口AA级榉木/新西兰松木；床头软包：灯芯绒</t>
        </is>
      </c>
      <c r="K64" s="9" t="inlineStr">
        <is>
          <t>宽度：1290mm；长度：2270mm；高度880</t>
        </is>
      </c>
      <c r="L64" s="9" t="inlineStr">
        <is>
          <t>床头高度可任意定制；床长度支持1800mm-2500mm定制；床宽度支持1000mm-2200mm定制；超出范围转人工</t>
        </is>
      </c>
      <c r="M64" s="9" t="inlineStr">
        <is>
          <t>.</t>
        </is>
      </c>
      <c r="N64" s="8" t="inlineStr">
        <is>
          <t>✅ 可导入</t>
        </is>
      </c>
      <c r="O64" t="inlineStr">
        <is>
          <t>✓</t>
        </is>
      </c>
    </row>
    <row r="65" ht="18" customHeight="1">
      <c r="A65" s="5" t="inlineStr">
        <is>
          <t>PPS26330140117</t>
        </is>
      </c>
      <c r="B65" s="6" t="inlineStr">
        <is>
          <t>卧室-床</t>
        </is>
      </c>
      <c r="C65" s="6" t="inlineStr">
        <is>
          <t>畔色黑胡桃木软包双人床 |黑胡桃木落地大软包床</t>
        </is>
      </c>
      <c r="D65" s="6" t="inlineStr">
        <is>
          <t>https://img.alicdn.com/imgextra/i4/2215699812811/O1CN01eDD7Xt1WdUTbnanUa_!!2215699812811.jpg</t>
        </is>
      </c>
      <c r="E65" s="6" t="inlineStr">
        <is>
          <t>黑胡桃木软包床-1.35米-榉木铺板</t>
        </is>
      </c>
      <c r="F65" s="6" t="inlineStr">
        <is>
          <t>PPS2633014011712</t>
        </is>
      </c>
      <c r="G65" s="6" t="inlineStr">
        <is>
          <t>在售</t>
        </is>
      </c>
      <c r="H65"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5" s="6" t="inlineStr">
        <is>
          <t>北美进口FAS级黑胡桃木</t>
        </is>
      </c>
      <c r="J65" s="6" t="inlineStr">
        <is>
          <t>床铺板：德国进口AA级榉木/新西兰松木；床头软包：灯芯绒</t>
        </is>
      </c>
      <c r="K65" s="6" t="inlineStr">
        <is>
          <t>宽度：1440mm；长度：2270mm；高度880</t>
        </is>
      </c>
      <c r="L65" s="6" t="inlineStr">
        <is>
          <t>床头高度可任意定制；床长度支持1800mm-2500mm定制；床宽度支持1000mm-2200mm定制；超出范围转人工</t>
        </is>
      </c>
      <c r="M65" s="6" t="inlineStr">
        <is>
          <t>.</t>
        </is>
      </c>
      <c r="N65" s="8" t="inlineStr">
        <is>
          <t>✅ 可导入</t>
        </is>
      </c>
      <c r="O65" t="inlineStr">
        <is>
          <t>✓</t>
        </is>
      </c>
    </row>
    <row r="66" ht="18" customHeight="1">
      <c r="A66" s="5" t="inlineStr">
        <is>
          <t>PPS26330140117</t>
        </is>
      </c>
      <c r="B66" s="9" t="inlineStr">
        <is>
          <t>卧室-床</t>
        </is>
      </c>
      <c r="C66" s="9" t="inlineStr">
        <is>
          <t>畔色黑胡桃木软包双人床 |黑胡桃木落地大软包床</t>
        </is>
      </c>
      <c r="D66" s="9" t="inlineStr">
        <is>
          <t>https://img.alicdn.com/imgextra/i4/2215699812811/O1CN01eDD7Xt1WdUTbnanUa_!!2215699812811.jpg</t>
        </is>
      </c>
      <c r="E66" s="9" t="inlineStr">
        <is>
          <t>黑胡桃木软包床-1.5米-榉木铺板</t>
        </is>
      </c>
      <c r="F66" s="9" t="inlineStr">
        <is>
          <t>PPS2633014011713</t>
        </is>
      </c>
      <c r="G66" s="9" t="inlineStr">
        <is>
          <t>在售</t>
        </is>
      </c>
      <c r="H66"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6" s="9" t="inlineStr">
        <is>
          <t>北美进口FAS级黑胡桃木</t>
        </is>
      </c>
      <c r="J66" s="9" t="inlineStr">
        <is>
          <t>床铺板：德国进口AA级榉木/新西兰松木；床头软包：灯芯绒</t>
        </is>
      </c>
      <c r="K66" s="9" t="inlineStr">
        <is>
          <t>宽度：1590mm；长度：2270mm；高度880</t>
        </is>
      </c>
      <c r="L66" s="9" t="inlineStr">
        <is>
          <t>床头高度可任意定制；床长度支持1800mm-2500mm定制；床宽度支持1000mm-2200mm定制；超出范围转人工</t>
        </is>
      </c>
      <c r="M66" s="9" t="inlineStr">
        <is>
          <t>.</t>
        </is>
      </c>
      <c r="N66" s="8" t="inlineStr">
        <is>
          <t>✅ 可导入</t>
        </is>
      </c>
      <c r="O66" t="inlineStr">
        <is>
          <t>✓</t>
        </is>
      </c>
    </row>
    <row r="67" ht="18" customHeight="1">
      <c r="A67" s="5" t="inlineStr">
        <is>
          <t>PPS26330140117</t>
        </is>
      </c>
      <c r="B67" s="6" t="inlineStr">
        <is>
          <t>卧室-床</t>
        </is>
      </c>
      <c r="C67" s="6" t="inlineStr">
        <is>
          <t>畔色黑胡桃木软包双人床 |黑胡桃木落地大软包床</t>
        </is>
      </c>
      <c r="D67" s="6" t="inlineStr">
        <is>
          <t>https://img.alicdn.com/imgextra/i4/2215699812811/O1CN01eDD7Xt1WdUTbnanUa_!!2215699812811.jpg</t>
        </is>
      </c>
      <c r="E67" s="6" t="inlineStr">
        <is>
          <t>黑胡桃木软包床-1.8米-榉木铺板</t>
        </is>
      </c>
      <c r="F67" s="6" t="inlineStr">
        <is>
          <t>PPS2633014011714</t>
        </is>
      </c>
      <c r="G67" s="6" t="inlineStr">
        <is>
          <t>在售</t>
        </is>
      </c>
      <c r="H67"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7" s="6" t="inlineStr">
        <is>
          <t>北美进口FAS级黑胡桃木</t>
        </is>
      </c>
      <c r="J67" s="6" t="inlineStr">
        <is>
          <t>床铺板：德国进口AA级榉木/新西兰松木；床头软包：灯芯绒</t>
        </is>
      </c>
      <c r="K67" s="6" t="inlineStr">
        <is>
          <t>宽度：1890mm；长度：2270mm；高度880</t>
        </is>
      </c>
      <c r="L67" s="6" t="inlineStr">
        <is>
          <t>床头高度可任意定制；床长度支持1800mm-2500mm定制；床宽度支持1000mm-2200mm定制；超出范围转人工</t>
        </is>
      </c>
      <c r="M67" s="6" t="inlineStr">
        <is>
          <t>.</t>
        </is>
      </c>
      <c r="N67" s="8" t="inlineStr">
        <is>
          <t>✅ 可导入</t>
        </is>
      </c>
      <c r="O67" t="inlineStr">
        <is>
          <t>✓</t>
        </is>
      </c>
    </row>
    <row r="68" ht="18" customHeight="1">
      <c r="A68" s="5" t="inlineStr">
        <is>
          <t>PPS26330140117</t>
        </is>
      </c>
      <c r="B68" s="9" t="inlineStr">
        <is>
          <t>卧室-床</t>
        </is>
      </c>
      <c r="C68" s="9" t="inlineStr">
        <is>
          <t>畔色黑胡桃木软包双人床 |黑胡桃木落地大软包床</t>
        </is>
      </c>
      <c r="D68" s="9" t="inlineStr">
        <is>
          <t>https://img.alicdn.com/imgextra/i4/2215699812811/O1CN01eDD7Xt1WdUTbnanUa_!!2215699812811.jpg</t>
        </is>
      </c>
      <c r="E68" s="9" t="inlineStr">
        <is>
          <t>黑胡桃木软包床-1.2米-松木铺板</t>
        </is>
      </c>
      <c r="F68" s="9" t="inlineStr">
        <is>
          <t>PPS2633014011715</t>
        </is>
      </c>
      <c r="G68" s="9" t="inlineStr">
        <is>
          <t>在售</t>
        </is>
      </c>
      <c r="H68"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8" s="9" t="inlineStr">
        <is>
          <t>北美进口FAS级黑胡桃木</t>
        </is>
      </c>
      <c r="J68" s="9" t="inlineStr">
        <is>
          <t>床铺板：德国进口AA级榉木/新西兰松木；床头软包：灯芯绒</t>
        </is>
      </c>
      <c r="K68" s="9" t="inlineStr">
        <is>
          <t>宽度：1290mm；长度：2270mm；高度880</t>
        </is>
      </c>
      <c r="L68" s="9" t="inlineStr">
        <is>
          <t>床头高度可任意定制；床长度支持1800mm-2500mm定制；床宽度支持1000mm-2200mm定制；超出范围转人工</t>
        </is>
      </c>
      <c r="M68" s="9" t="inlineStr">
        <is>
          <t>.</t>
        </is>
      </c>
      <c r="N68" s="8" t="inlineStr">
        <is>
          <t>✅ 可导入</t>
        </is>
      </c>
      <c r="O68" t="inlineStr">
        <is>
          <t>✓</t>
        </is>
      </c>
    </row>
    <row r="69" ht="18" customHeight="1">
      <c r="A69" s="5" t="inlineStr">
        <is>
          <t>PPS26330140117</t>
        </is>
      </c>
      <c r="B69" s="6" t="inlineStr">
        <is>
          <t>卧室-床</t>
        </is>
      </c>
      <c r="C69" s="6" t="inlineStr">
        <is>
          <t>畔色黑胡桃木软包双人床 |黑胡桃木落地大软包床</t>
        </is>
      </c>
      <c r="D69" s="6" t="inlineStr">
        <is>
          <t>https://img.alicdn.com/imgextra/i4/2215699812811/O1CN01eDD7Xt1WdUTbnanUa_!!2215699812811.jpg</t>
        </is>
      </c>
      <c r="E69" s="6" t="inlineStr">
        <is>
          <t>黑胡桃木软包床-1.35米-松木铺板</t>
        </is>
      </c>
      <c r="F69" s="6" t="inlineStr">
        <is>
          <t>PPS2633014011716</t>
        </is>
      </c>
      <c r="G69" s="6" t="inlineStr">
        <is>
          <t>在售</t>
        </is>
      </c>
      <c r="H69"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9" s="6" t="inlineStr">
        <is>
          <t>北美进口FAS级黑胡桃木</t>
        </is>
      </c>
      <c r="J69" s="6" t="inlineStr">
        <is>
          <t>床铺板：德国进口AA级榉木/新西兰松木；床头软包：灯芯绒</t>
        </is>
      </c>
      <c r="K69" s="6" t="inlineStr">
        <is>
          <t>宽度：1440mm；长度：2270mm；高度880</t>
        </is>
      </c>
      <c r="L69" s="6" t="inlineStr">
        <is>
          <t>床头高度可任意定制；床长度支持1800mm-2500mm定制；床宽度支持1000mm-2200mm定制；超出范围转人工</t>
        </is>
      </c>
      <c r="M69" s="6" t="inlineStr">
        <is>
          <t>.</t>
        </is>
      </c>
      <c r="N69" s="8" t="inlineStr">
        <is>
          <t>✅ 可导入</t>
        </is>
      </c>
      <c r="O69" t="inlineStr">
        <is>
          <t>✓</t>
        </is>
      </c>
    </row>
    <row r="70" ht="18" customHeight="1">
      <c r="A70" s="5" t="inlineStr">
        <is>
          <t>PPS26330140117</t>
        </is>
      </c>
      <c r="B70" s="9" t="inlineStr">
        <is>
          <t>卧室-床</t>
        </is>
      </c>
      <c r="C70" s="9" t="inlineStr">
        <is>
          <t>畔色黑胡桃木软包双人床 |黑胡桃木落地大软包床</t>
        </is>
      </c>
      <c r="D70" s="9" t="inlineStr">
        <is>
          <t>https://img.alicdn.com/imgextra/i4/2215699812811/O1CN01eDD7Xt1WdUTbnanUa_!!2215699812811.jpg</t>
        </is>
      </c>
      <c r="E70" s="9" t="inlineStr">
        <is>
          <t>黑胡桃木软包床-1.5米-松木铺板</t>
        </is>
      </c>
      <c r="F70" s="9" t="inlineStr">
        <is>
          <t>PPS2633014011717</t>
        </is>
      </c>
      <c r="G70" s="9" t="inlineStr">
        <is>
          <t>在售</t>
        </is>
      </c>
      <c r="H70"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0" s="9" t="inlineStr">
        <is>
          <t>北美进口FAS级黑胡桃木</t>
        </is>
      </c>
      <c r="J70" s="9" t="inlineStr">
        <is>
          <t>床铺板：德国进口AA级榉木/新西兰松木；床头软包：灯芯绒</t>
        </is>
      </c>
      <c r="K70" s="9" t="inlineStr">
        <is>
          <t>宽度：1590mm；长度：2270mm；高度880</t>
        </is>
      </c>
      <c r="L70" s="9" t="inlineStr">
        <is>
          <t>床头高度可任意定制；床长度支持1800mm-2500mm定制；床宽度支持1000mm-2200mm定制；超出范围转人工</t>
        </is>
      </c>
      <c r="M70" s="9" t="inlineStr">
        <is>
          <t>.</t>
        </is>
      </c>
      <c r="N70" s="8" t="inlineStr">
        <is>
          <t>✅ 可导入</t>
        </is>
      </c>
      <c r="O70" t="inlineStr">
        <is>
          <t>✓</t>
        </is>
      </c>
    </row>
    <row r="71" ht="18" customHeight="1">
      <c r="A71" s="5" t="inlineStr">
        <is>
          <t>PPS26330140117</t>
        </is>
      </c>
      <c r="B71" s="6" t="inlineStr">
        <is>
          <t>卧室-床</t>
        </is>
      </c>
      <c r="C71" s="6" t="inlineStr">
        <is>
          <t>畔色黑胡桃木软包双人床 |黑胡桃木落地大软包床</t>
        </is>
      </c>
      <c r="D71" s="6" t="inlineStr">
        <is>
          <t>https://img.alicdn.com/imgextra/i4/2215699812811/O1CN01eDD7Xt1WdUTbnanUa_!!2215699812811.jpg</t>
        </is>
      </c>
      <c r="E71" s="6" t="inlineStr">
        <is>
          <t>黑胡桃木软包床-1.8米-松木铺板</t>
        </is>
      </c>
      <c r="F71" s="6" t="inlineStr">
        <is>
          <t>PPS2633014011718</t>
        </is>
      </c>
      <c r="G71" s="6" t="inlineStr">
        <is>
          <t>在售</t>
        </is>
      </c>
      <c r="H71"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1" s="6" t="inlineStr">
        <is>
          <t>北美进口FAS级黑胡桃木</t>
        </is>
      </c>
      <c r="J71" s="6" t="inlineStr">
        <is>
          <t>床铺板：德国进口AA级榉木/新西兰松木；床头软包：灯芯绒</t>
        </is>
      </c>
      <c r="K71" s="6" t="inlineStr">
        <is>
          <t>宽度：1890mm；长度：2270mm；高度880</t>
        </is>
      </c>
      <c r="L71" s="6" t="inlineStr">
        <is>
          <t>床头高度可任意定制；床长度支持1800mm-2500mm定制；床宽度支持1000mm-2200mm定制；超出范围转人工</t>
        </is>
      </c>
      <c r="M71" s="6" t="inlineStr">
        <is>
          <t>.</t>
        </is>
      </c>
      <c r="N71" s="8" t="inlineStr">
        <is>
          <t>✅ 可导入</t>
        </is>
      </c>
      <c r="O71" t="inlineStr">
        <is>
          <t>✓</t>
        </is>
      </c>
    </row>
    <row r="72" ht="18" customHeight="1">
      <c r="A72" s="5" t="inlineStr">
        <is>
          <t>PPS26330140117</t>
        </is>
      </c>
      <c r="B72" s="9" t="inlineStr">
        <is>
          <t>卧室-床</t>
        </is>
      </c>
      <c r="C72" s="9" t="inlineStr">
        <is>
          <t>畔色黑胡桃木软包双人床 |黑胡桃木落地大软包床</t>
        </is>
      </c>
      <c r="D72" s="9" t="inlineStr">
        <is>
          <t>https://img.alicdn.com/imgextra/i4/2215699812811/O1CN01eDD7Xt1WdUTbnanUa_!!2215699812811.jpg</t>
        </is>
      </c>
      <c r="E72" s="9" t="inlineStr">
        <is>
          <t>黑胡桃木榻榻米（无床头）-1.2米-榉木铺板</t>
        </is>
      </c>
      <c r="F72" s="9" t="inlineStr">
        <is>
          <t>PPS2633014011719</t>
        </is>
      </c>
      <c r="G72" s="9" t="inlineStr">
        <is>
          <t>在售</t>
        </is>
      </c>
      <c r="H72"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2" s="9" t="inlineStr">
        <is>
          <t>北美进口FAS级黑胡桃木</t>
        </is>
      </c>
      <c r="J72" s="9" t="inlineStr">
        <is>
          <t>床铺板：德国进口AA级榉木/新西兰松木；床头软包：灯芯绒</t>
        </is>
      </c>
      <c r="K72" s="9" t="inlineStr">
        <is>
          <t>宽度：1290mm；长度：2270mm；高度235</t>
        </is>
      </c>
      <c r="L72" s="9" t="inlineStr">
        <is>
          <t>床头高度可任意定制；床长度支持1800mm-2500mm定制；床宽度支持1000mm-2200mm定制；超出范围转人工</t>
        </is>
      </c>
      <c r="M72" s="9" t="n"/>
      <c r="N72" s="8" t="inlineStr">
        <is>
          <t>✅ 可导入</t>
        </is>
      </c>
      <c r="O72" t="inlineStr">
        <is>
          <t>✓</t>
        </is>
      </c>
    </row>
    <row r="73" ht="18" customHeight="1">
      <c r="A73" s="5" t="inlineStr">
        <is>
          <t>PPS26330140117</t>
        </is>
      </c>
      <c r="B73" s="6" t="inlineStr">
        <is>
          <t>卧室-床</t>
        </is>
      </c>
      <c r="C73" s="6" t="inlineStr">
        <is>
          <t>畔色黑胡桃木软包双人床 |黑胡桃木落地大软包床</t>
        </is>
      </c>
      <c r="D73" s="6" t="inlineStr">
        <is>
          <t>https://img.alicdn.com/imgextra/i4/2215699812811/O1CN01eDD7Xt1WdUTbnanUa_!!2215699812811.jpg</t>
        </is>
      </c>
      <c r="E73" s="6" t="inlineStr">
        <is>
          <t>黑胡桃木榻榻米（无床头）-1.35米-榉木铺板</t>
        </is>
      </c>
      <c r="F73" s="6" t="inlineStr">
        <is>
          <t>PPS2633014011720</t>
        </is>
      </c>
      <c r="G73" s="6" t="inlineStr">
        <is>
          <t>在售</t>
        </is>
      </c>
      <c r="H73"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3" s="6" t="inlineStr">
        <is>
          <t>北美进口FAS级黑胡桃木</t>
        </is>
      </c>
      <c r="J73" s="6" t="inlineStr">
        <is>
          <t>床铺板：德国进口AA级榉木/新西兰松木；床头软包：灯芯绒</t>
        </is>
      </c>
      <c r="K73" s="6" t="inlineStr">
        <is>
          <t>宽度：1440mm；长度：2270mm；高度235</t>
        </is>
      </c>
      <c r="L73" s="6" t="inlineStr">
        <is>
          <t>床头高度可任意定制；床长度支持1800mm-2500mm定制；床宽度支持1000mm-2200mm定制；超出范围转人工</t>
        </is>
      </c>
      <c r="M73" s="6" t="n"/>
      <c r="N73" s="8" t="inlineStr">
        <is>
          <t>✅ 可导入</t>
        </is>
      </c>
      <c r="O73" t="inlineStr">
        <is>
          <t>✓</t>
        </is>
      </c>
    </row>
    <row r="74" ht="18" customHeight="1">
      <c r="A74" s="5" t="inlineStr">
        <is>
          <t>PPS26330140117</t>
        </is>
      </c>
      <c r="B74" s="9" t="inlineStr">
        <is>
          <t>卧室-床</t>
        </is>
      </c>
      <c r="C74" s="9" t="inlineStr">
        <is>
          <t>畔色黑胡桃木软包双人床 |黑胡桃木落地大软包床</t>
        </is>
      </c>
      <c r="D74" s="9" t="inlineStr">
        <is>
          <t>https://img.alicdn.com/imgextra/i4/2215699812811/O1CN01eDD7Xt1WdUTbnanUa_!!2215699812811.jpg</t>
        </is>
      </c>
      <c r="E74" s="9" t="inlineStr">
        <is>
          <t>黑胡桃木榻榻米（无床头）-1.5米-榉木铺板</t>
        </is>
      </c>
      <c r="F74" s="9" t="inlineStr">
        <is>
          <t>PPS2633014011721</t>
        </is>
      </c>
      <c r="G74" s="9" t="inlineStr">
        <is>
          <t>在售</t>
        </is>
      </c>
      <c r="H74" s="9"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4" s="9" t="inlineStr">
        <is>
          <t>北美进口FAS级黑胡桃木</t>
        </is>
      </c>
      <c r="J74" s="9" t="inlineStr">
        <is>
          <t>床铺板：德国进口AA级榉木/新西兰松木；床头软包：灯芯绒</t>
        </is>
      </c>
      <c r="K74" s="9" t="inlineStr">
        <is>
          <t>宽度：1590mm；长度：2270mm；高度235</t>
        </is>
      </c>
      <c r="L74" s="9" t="inlineStr">
        <is>
          <t>床头高度可任意定制；床长度支持1800mm-2500mm定制；床宽度支持1000mm-2200mm定制；超出范围转人工</t>
        </is>
      </c>
      <c r="M74" s="9" t="n"/>
      <c r="N74" s="8" t="inlineStr">
        <is>
          <t>✅ 可导入</t>
        </is>
      </c>
      <c r="O74" t="inlineStr">
        <is>
          <t>✓</t>
        </is>
      </c>
    </row>
    <row r="75" ht="18" customHeight="1">
      <c r="A75" s="5" t="inlineStr">
        <is>
          <t>PPS26330140117</t>
        </is>
      </c>
      <c r="B75" s="6" t="inlineStr">
        <is>
          <t>卧室-床</t>
        </is>
      </c>
      <c r="C75" s="6" t="inlineStr">
        <is>
          <t>畔色黑胡桃木软包双人床 |黑胡桃木落地大软包床</t>
        </is>
      </c>
      <c r="D75" s="6" t="inlineStr">
        <is>
          <t>https://img.alicdn.com/imgextra/i4/2215699812811/O1CN01eDD7Xt1WdUTbnanUa_!!2215699812811.jpg</t>
        </is>
      </c>
      <c r="E75" s="6" t="inlineStr">
        <is>
          <t>黑胡桃木榻榻米（无床头）-1.8米-榉木铺板</t>
        </is>
      </c>
      <c r="F75" s="6" t="inlineStr">
        <is>
          <t>PPS2633014011722</t>
        </is>
      </c>
      <c r="G75" s="6" t="inlineStr">
        <is>
          <t>在售</t>
        </is>
      </c>
      <c r="H75" s="6"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5" s="6" t="inlineStr">
        <is>
          <t>北美进口FAS级黑胡桃木</t>
        </is>
      </c>
      <c r="J75" s="6" t="inlineStr">
        <is>
          <t>床铺板：德国进口AA级榉木/新西兰松木；床头软包：灯芯绒</t>
        </is>
      </c>
      <c r="K75" s="6" t="inlineStr">
        <is>
          <t>宽度：1890mm；长度：2270mm；高度235</t>
        </is>
      </c>
      <c r="L75" s="6" t="inlineStr">
        <is>
          <t>床头高度可任意定制；床长度支持1800mm-2500mm定制；床宽度支持1000mm-2200mm定制；超出范围转人工</t>
        </is>
      </c>
      <c r="M75" s="6" t="n"/>
      <c r="N75" s="8" t="inlineStr">
        <is>
          <t>✅ 可导入</t>
        </is>
      </c>
      <c r="O75" t="inlineStr">
        <is>
          <t>✓</t>
        </is>
      </c>
    </row>
    <row r="76" ht="18" customHeight="1">
      <c r="A76" s="5" t="inlineStr">
        <is>
          <t>PPS26330150118</t>
        </is>
      </c>
      <c r="B76" s="9" t="inlineStr">
        <is>
          <t>卧室-床</t>
        </is>
      </c>
      <c r="C76" s="9" t="inlineStr">
        <is>
          <t>畔色黑胡桃木悬浮双人床 |黑胡桃木标准床</t>
        </is>
      </c>
      <c r="D76" s="9" t="inlineStr">
        <is>
          <t>https://img.alicdn.com/imgextra/i4/2215699812811/O1CN015fCgsq1WdUTgF91sN_!!2215699812811.jpg</t>
        </is>
      </c>
      <c r="E76" s="9" t="inlineStr">
        <is>
          <t>黑胡桃木悬浮床-1.2米-榉木铺板</t>
        </is>
      </c>
      <c r="F76" s="9" t="inlineStr">
        <is>
          <t>PPS2633015011811</t>
        </is>
      </c>
      <c r="G76" s="9" t="inlineStr">
        <is>
          <t>在售</t>
        </is>
      </c>
      <c r="H76"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6" s="9" t="inlineStr">
        <is>
          <t>北美进口FAS级黑胡桃木</t>
        </is>
      </c>
      <c r="J76" s="9" t="inlineStr">
        <is>
          <t>床铺板：德国进口AA级榉木/新西兰松木</t>
        </is>
      </c>
      <c r="K76" s="9" t="inlineStr">
        <is>
          <t>宽度：1250mm；长度：2100mm；高度950</t>
        </is>
      </c>
      <c r="L76" s="9" t="inlineStr">
        <is>
          <t>床头高度可任意定制；床长度支持1800mm-2500mm定制；床宽度支持1000mm-2200mm定制；超出范围转人工</t>
        </is>
      </c>
      <c r="M76" s="9" t="inlineStr">
        <is>
          <t>.</t>
        </is>
      </c>
      <c r="N76" s="8" t="inlineStr">
        <is>
          <t>✅ 可导入</t>
        </is>
      </c>
      <c r="O76" t="inlineStr">
        <is>
          <t>✓</t>
        </is>
      </c>
    </row>
    <row r="77" ht="18" customHeight="1">
      <c r="A77" s="5" t="inlineStr">
        <is>
          <t>PPS26330150118</t>
        </is>
      </c>
      <c r="B77" s="6" t="inlineStr">
        <is>
          <t>卧室-床</t>
        </is>
      </c>
      <c r="C77" s="6" t="inlineStr">
        <is>
          <t>畔色黑胡桃木悬浮双人床 |黑胡桃木标准床</t>
        </is>
      </c>
      <c r="D77" s="6" t="inlineStr">
        <is>
          <t>https://img.alicdn.com/imgextra/i4/2215699812811/O1CN015fCgsq1WdUTgF91sN_!!2215699812811.jpg</t>
        </is>
      </c>
      <c r="E77" s="6" t="inlineStr">
        <is>
          <t>黑胡桃木悬浮床-1.35米-榉木铺板</t>
        </is>
      </c>
      <c r="F77" s="6" t="inlineStr">
        <is>
          <t>PPS2633015011812</t>
        </is>
      </c>
      <c r="G77" s="6" t="inlineStr">
        <is>
          <t>在售</t>
        </is>
      </c>
      <c r="H77"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7" s="6" t="inlineStr">
        <is>
          <t>北美进口FAS级黑胡桃木</t>
        </is>
      </c>
      <c r="J77" s="6" t="inlineStr">
        <is>
          <t>床铺板：德国进口AA级榉木/新西兰松木</t>
        </is>
      </c>
      <c r="K77" s="6" t="inlineStr">
        <is>
          <t>宽度：1400mm；长度：2100mm；高度950</t>
        </is>
      </c>
      <c r="L77" s="6" t="inlineStr">
        <is>
          <t>床头高度可任意定制；床长度支持1800mm-2500mm定制；床宽度支持1000mm-2200mm定制；超出范围转人工</t>
        </is>
      </c>
      <c r="M77" s="6" t="inlineStr">
        <is>
          <t>.</t>
        </is>
      </c>
      <c r="N77" s="8" t="inlineStr">
        <is>
          <t>✅ 可导入</t>
        </is>
      </c>
      <c r="O77" t="inlineStr">
        <is>
          <t>✓</t>
        </is>
      </c>
    </row>
    <row r="78" ht="18" customHeight="1">
      <c r="A78" s="5" t="inlineStr">
        <is>
          <t>PPS26330150118</t>
        </is>
      </c>
      <c r="B78" s="9" t="inlineStr">
        <is>
          <t>卧室-床</t>
        </is>
      </c>
      <c r="C78" s="9" t="inlineStr">
        <is>
          <t>畔色黑胡桃木悬浮双人床 |黑胡桃木标准床</t>
        </is>
      </c>
      <c r="D78" s="9" t="inlineStr">
        <is>
          <t>https://img.alicdn.com/imgextra/i4/2215699812811/O1CN015fCgsq1WdUTgF91sN_!!2215699812811.jpg</t>
        </is>
      </c>
      <c r="E78" s="9" t="inlineStr">
        <is>
          <t>黑胡桃木悬浮床-1.5米-榉木铺板</t>
        </is>
      </c>
      <c r="F78" s="9" t="inlineStr">
        <is>
          <t>PPS2633015011813</t>
        </is>
      </c>
      <c r="G78" s="9" t="inlineStr">
        <is>
          <t>在售</t>
        </is>
      </c>
      <c r="H78"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8" s="9" t="inlineStr">
        <is>
          <t>北美进口FAS级黑胡桃木</t>
        </is>
      </c>
      <c r="J78" s="9" t="inlineStr">
        <is>
          <t>床铺板：德国进口AA级榉木/新西兰松木</t>
        </is>
      </c>
      <c r="K78" s="9" t="inlineStr">
        <is>
          <t>宽度：1550mm；长度：2100mm；高度950</t>
        </is>
      </c>
      <c r="L78" s="9" t="inlineStr">
        <is>
          <t>床头高度可任意定制；床长度支持1800mm-2500mm定制；床宽度支持1000mm-2200mm定制；超出范围转人工</t>
        </is>
      </c>
      <c r="M78" s="9" t="inlineStr">
        <is>
          <t>.</t>
        </is>
      </c>
      <c r="N78" s="8" t="inlineStr">
        <is>
          <t>✅ 可导入</t>
        </is>
      </c>
      <c r="O78" t="inlineStr">
        <is>
          <t>✓</t>
        </is>
      </c>
    </row>
    <row r="79" ht="18" customHeight="1">
      <c r="A79" s="5" t="inlineStr">
        <is>
          <t>PPS26330150118</t>
        </is>
      </c>
      <c r="B79" s="6" t="inlineStr">
        <is>
          <t>卧室-床</t>
        </is>
      </c>
      <c r="C79" s="6" t="inlineStr">
        <is>
          <t>畔色黑胡桃木悬浮双人床 |黑胡桃木标准床</t>
        </is>
      </c>
      <c r="D79" s="6" t="inlineStr">
        <is>
          <t>https://img.alicdn.com/imgextra/i4/2215699812811/O1CN015fCgsq1WdUTgF91sN_!!2215699812811.jpg</t>
        </is>
      </c>
      <c r="E79" s="6" t="inlineStr">
        <is>
          <t>黑胡桃木悬浮床-1.8米-榉木铺板</t>
        </is>
      </c>
      <c r="F79" s="6" t="inlineStr">
        <is>
          <t>PPS2633015011814</t>
        </is>
      </c>
      <c r="G79" s="6" t="inlineStr">
        <is>
          <t>在售</t>
        </is>
      </c>
      <c r="H79"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9" s="6" t="inlineStr">
        <is>
          <t>北美进口FAS级黑胡桃木</t>
        </is>
      </c>
      <c r="J79" s="6" t="inlineStr">
        <is>
          <t>床铺板：德国进口AA级榉木/新西兰松木</t>
        </is>
      </c>
      <c r="K79" s="6" t="inlineStr">
        <is>
          <t>宽度：1850mm；长度：2100mm；高度950</t>
        </is>
      </c>
      <c r="L79" s="6" t="inlineStr">
        <is>
          <t>床头高度可任意定制；床长度支持1800mm-2500mm定制；床宽度支持1000mm-2200mm定制；超出范围转人工</t>
        </is>
      </c>
      <c r="M79" s="6" t="inlineStr">
        <is>
          <t>.</t>
        </is>
      </c>
      <c r="N79" s="8" t="inlineStr">
        <is>
          <t>✅ 可导入</t>
        </is>
      </c>
      <c r="O79" t="inlineStr">
        <is>
          <t>✓</t>
        </is>
      </c>
    </row>
    <row r="80" ht="18" customHeight="1">
      <c r="A80" s="5" t="inlineStr">
        <is>
          <t>PPS26330150118</t>
        </is>
      </c>
      <c r="B80" s="9" t="inlineStr">
        <is>
          <t>卧室-床</t>
        </is>
      </c>
      <c r="C80" s="9" t="inlineStr">
        <is>
          <t>畔色黑胡桃木悬浮双人床 |黑胡桃木标准床</t>
        </is>
      </c>
      <c r="D80" s="9" t="inlineStr">
        <is>
          <t>https://img.alicdn.com/imgextra/i4/2215699812811/O1CN015fCgsq1WdUTgF91sN_!!2215699812811.jpg</t>
        </is>
      </c>
      <c r="E80" s="9" t="inlineStr">
        <is>
          <t>黑胡桃木悬浮床-1.2米-松木铺板</t>
        </is>
      </c>
      <c r="F80" s="9" t="inlineStr">
        <is>
          <t>PPS2633015011815</t>
        </is>
      </c>
      <c r="G80" s="9" t="inlineStr">
        <is>
          <t>在售</t>
        </is>
      </c>
      <c r="H80"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0" s="9" t="inlineStr">
        <is>
          <t>北美进口FAS级黑胡桃木</t>
        </is>
      </c>
      <c r="J80" s="9" t="inlineStr">
        <is>
          <t>床铺板：德国进口AA级榉木/新西兰松木</t>
        </is>
      </c>
      <c r="K80" s="9" t="inlineStr">
        <is>
          <t>宽度：1250mm；长度：2100mm；高度950</t>
        </is>
      </c>
      <c r="L80" s="9" t="inlineStr">
        <is>
          <t>床头高度可任意定制；床长度支持1800mm-2500mm定制；床宽度支持1000mm-2200mm定制；超出范围转人工</t>
        </is>
      </c>
      <c r="M80" s="9" t="inlineStr">
        <is>
          <t>.</t>
        </is>
      </c>
      <c r="N80" s="8" t="inlineStr">
        <is>
          <t>✅ 可导入</t>
        </is>
      </c>
      <c r="O80" t="inlineStr">
        <is>
          <t>✓</t>
        </is>
      </c>
    </row>
    <row r="81" ht="18" customHeight="1">
      <c r="A81" s="5" t="inlineStr">
        <is>
          <t>PPS26330150118</t>
        </is>
      </c>
      <c r="B81" s="6" t="inlineStr">
        <is>
          <t>卧室-床</t>
        </is>
      </c>
      <c r="C81" s="6" t="inlineStr">
        <is>
          <t>畔色黑胡桃木悬浮双人床 |黑胡桃木标准床</t>
        </is>
      </c>
      <c r="D81" s="6" t="inlineStr">
        <is>
          <t>https://img.alicdn.com/imgextra/i4/2215699812811/O1CN015fCgsq1WdUTgF91sN_!!2215699812811.jpg</t>
        </is>
      </c>
      <c r="E81" s="6" t="inlineStr">
        <is>
          <t>黑胡桃木悬浮床-1.35米-松木铺板</t>
        </is>
      </c>
      <c r="F81" s="6" t="inlineStr">
        <is>
          <t>PPS2633015011816</t>
        </is>
      </c>
      <c r="G81" s="6" t="inlineStr">
        <is>
          <t>在售</t>
        </is>
      </c>
      <c r="H81"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1" s="6" t="inlineStr">
        <is>
          <t>北美进口FAS级黑胡桃木</t>
        </is>
      </c>
      <c r="J81" s="6" t="inlineStr">
        <is>
          <t>床铺板：德国进口AA级榉木/新西兰松木</t>
        </is>
      </c>
      <c r="K81" s="6" t="inlineStr">
        <is>
          <t>宽度：1400mm；长度：2100mm；高度950</t>
        </is>
      </c>
      <c r="L81" s="6" t="inlineStr">
        <is>
          <t>床头高度可任意定制；床长度支持1800mm-2500mm定制；床宽度支持1000mm-2200mm定制；超出范围转人工</t>
        </is>
      </c>
      <c r="M81" s="6" t="inlineStr">
        <is>
          <t>.</t>
        </is>
      </c>
      <c r="N81" s="8" t="inlineStr">
        <is>
          <t>✅ 可导入</t>
        </is>
      </c>
      <c r="O81" t="inlineStr">
        <is>
          <t>✓</t>
        </is>
      </c>
    </row>
    <row r="82" ht="18" customHeight="1">
      <c r="A82" s="5" t="inlineStr">
        <is>
          <t>PPS26330150118</t>
        </is>
      </c>
      <c r="B82" s="9" t="inlineStr">
        <is>
          <t>卧室-床</t>
        </is>
      </c>
      <c r="C82" s="9" t="inlineStr">
        <is>
          <t>畔色黑胡桃木悬浮双人床 |黑胡桃木标准床</t>
        </is>
      </c>
      <c r="D82" s="9" t="inlineStr">
        <is>
          <t>https://img.alicdn.com/imgextra/i4/2215699812811/O1CN015fCgsq1WdUTgF91sN_!!2215699812811.jpg</t>
        </is>
      </c>
      <c r="E82" s="9" t="inlineStr">
        <is>
          <t>黑胡桃木悬浮床-1.5米-松木铺板</t>
        </is>
      </c>
      <c r="F82" s="9" t="inlineStr">
        <is>
          <t>PPS2633015011817</t>
        </is>
      </c>
      <c r="G82" s="9" t="inlineStr">
        <is>
          <t>在售</t>
        </is>
      </c>
      <c r="H82" s="9"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2" s="9" t="inlineStr">
        <is>
          <t>北美进口FAS级黑胡桃木</t>
        </is>
      </c>
      <c r="J82" s="9" t="inlineStr">
        <is>
          <t>床铺板：德国进口AA级榉木/新西兰松木</t>
        </is>
      </c>
      <c r="K82" s="9" t="inlineStr">
        <is>
          <t>宽度：1550mm；长度：2100mm；高度950</t>
        </is>
      </c>
      <c r="L82" s="9" t="inlineStr">
        <is>
          <t>床头高度可任意定制；床长度支持1800mm-2500mm定制；床宽度支持1000mm-2200mm定制；超出范围转人工</t>
        </is>
      </c>
      <c r="M82" s="9" t="inlineStr">
        <is>
          <t>.</t>
        </is>
      </c>
      <c r="N82" s="8" t="inlineStr">
        <is>
          <t>✅ 可导入</t>
        </is>
      </c>
      <c r="O82" t="inlineStr">
        <is>
          <t>✓</t>
        </is>
      </c>
    </row>
    <row r="83" ht="18" customHeight="1">
      <c r="A83" s="5" t="inlineStr">
        <is>
          <t>PPS26330150118</t>
        </is>
      </c>
      <c r="B83" s="6" t="inlineStr">
        <is>
          <t>卧室-床</t>
        </is>
      </c>
      <c r="C83" s="6" t="inlineStr">
        <is>
          <t>畔色黑胡桃木悬浮双人床 |黑胡桃木标准床</t>
        </is>
      </c>
      <c r="D83" s="6" t="inlineStr">
        <is>
          <t>https://img.alicdn.com/imgextra/i4/2215699812811/O1CN015fCgsq1WdUTgF91sN_!!2215699812811.jpg</t>
        </is>
      </c>
      <c r="E83" s="6" t="inlineStr">
        <is>
          <t>黑胡桃木悬浮床-1.8米-松木铺板</t>
        </is>
      </c>
      <c r="F83" s="6" t="inlineStr">
        <is>
          <t>PPS2633015011818</t>
        </is>
      </c>
      <c r="G83" s="6" t="inlineStr">
        <is>
          <t>在售</t>
        </is>
      </c>
      <c r="H83" s="6"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3" s="6" t="inlineStr">
        <is>
          <t>北美进口FAS级黑胡桃木</t>
        </is>
      </c>
      <c r="J83" s="6" t="inlineStr">
        <is>
          <t>床铺板：德国进口AA级榉木/新西兰松木</t>
        </is>
      </c>
      <c r="K83" s="6" t="inlineStr">
        <is>
          <t>宽度：1850mm；长度：2100mm；高度950</t>
        </is>
      </c>
      <c r="L83" s="6" t="inlineStr">
        <is>
          <t>床头高度可任意定制；床长度支持1800mm-2500mm定制；床宽度支持1000mm-2200mm定制；超出范围转人工</t>
        </is>
      </c>
      <c r="M83" s="6" t="inlineStr">
        <is>
          <t>.</t>
        </is>
      </c>
      <c r="N83" s="8" t="inlineStr">
        <is>
          <t>✅ 可导入</t>
        </is>
      </c>
      <c r="O83" t="inlineStr">
        <is>
          <t>✓</t>
        </is>
      </c>
    </row>
    <row r="84" ht="18" customHeight="1">
      <c r="A84" s="5" t="inlineStr">
        <is>
          <t>PPS26380040225</t>
        </is>
      </c>
      <c r="B84" s="9" t="inlineStr">
        <is>
          <t>卧室-床头柜</t>
        </is>
      </c>
      <c r="C84" s="9" t="inlineStr">
        <is>
          <t>畔色榉木床头柜 |榉木铁板床头柜</t>
        </is>
      </c>
      <c r="D84" s="9" t="inlineStr">
        <is>
          <t>https://img.alicdn.com/imgextra/i1/2215699812811/O1CN01v4u1KN1WdUTcaGHb9_!!2215699812811.jpg</t>
        </is>
      </c>
      <c r="E84" s="9" t="inlineStr">
        <is>
          <t>榉木床头柜-标准</t>
        </is>
      </c>
      <c r="F84" s="9" t="inlineStr">
        <is>
          <t>PPS2638004022511</t>
        </is>
      </c>
      <c r="G84" s="9" t="inlineStr">
        <is>
          <t>在售</t>
        </is>
      </c>
      <c r="H84" s="9"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4" s="9" t="inlineStr">
        <is>
          <t>德国进口AA级榉木</t>
        </is>
      </c>
      <c r="J84" s="9" t="n"/>
      <c r="K84" s="9" t="inlineStr">
        <is>
          <t xml:space="preserve">长度：450mm
深度：400mm
高度：420mm
</t>
        </is>
      </c>
      <c r="L84" s="9" t="inlineStr">
        <is>
          <t>长度可任意定制；高度不可定制；深度不可定制</t>
        </is>
      </c>
      <c r="M84" s="9" t="inlineStr">
        <is>
          <t>.</t>
        </is>
      </c>
      <c r="N84" s="8" t="inlineStr">
        <is>
          <t>✅ 可导入</t>
        </is>
      </c>
      <c r="O84" t="inlineStr">
        <is>
          <t>✓</t>
        </is>
      </c>
    </row>
    <row r="85" ht="18" customHeight="1">
      <c r="A85" s="5" t="inlineStr">
        <is>
          <t>PPS26380040225</t>
        </is>
      </c>
      <c r="B85" s="6" t="inlineStr">
        <is>
          <t>卧室-床头柜</t>
        </is>
      </c>
      <c r="C85" s="6" t="inlineStr">
        <is>
          <t>畔色榉木床头柜 |榉木铁板床头柜</t>
        </is>
      </c>
      <c r="D85" s="6" t="inlineStr">
        <is>
          <t>https://img.alicdn.com/imgextra/i1/2215699812811/O1CN01v4u1KN1WdUTcaGHb9_!!2215699812811.jpg</t>
        </is>
      </c>
      <c r="E85" s="6" t="inlineStr">
        <is>
          <t>榉木床头柜-窄款</t>
        </is>
      </c>
      <c r="F85" s="6" t="inlineStr">
        <is>
          <t>PPS2638004022512</t>
        </is>
      </c>
      <c r="G85" s="6" t="inlineStr">
        <is>
          <t>在售</t>
        </is>
      </c>
      <c r="H85" s="6"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5" s="6" t="inlineStr">
        <is>
          <t>德国进口AA级榉木</t>
        </is>
      </c>
      <c r="J85" s="6" t="n"/>
      <c r="K85" s="6" t="inlineStr">
        <is>
          <t xml:space="preserve">长度：450mm
深度：400mm
高度：420mm
</t>
        </is>
      </c>
      <c r="L85" s="6" t="inlineStr">
        <is>
          <t>长度可任意定制；高度不可定制；深度不可定制</t>
        </is>
      </c>
      <c r="M85" s="6" t="inlineStr">
        <is>
          <t>.</t>
        </is>
      </c>
      <c r="N85" s="8" t="inlineStr">
        <is>
          <t>✅ 可导入</t>
        </is>
      </c>
      <c r="O85" t="inlineStr">
        <is>
          <t>✓</t>
        </is>
      </c>
    </row>
    <row r="86" ht="18" customHeight="1">
      <c r="A86" s="5" t="inlineStr">
        <is>
          <t>PPS26380050301</t>
        </is>
      </c>
      <c r="B86" s="9" t="inlineStr">
        <is>
          <t>卧室-床头柜</t>
        </is>
      </c>
      <c r="C86" s="9" t="inlineStr">
        <is>
          <t>畔色樱桃木轻盈边柜 |樱桃木玻璃床头柜 |黑色玻璃床头柜 |樱桃木玻璃边柜</t>
        </is>
      </c>
      <c r="D86" s="9" t="inlineStr">
        <is>
          <t>https://img.alicdn.com/imgextra/i4/2215699812811/O1CN01aV7b7w1WdUTd0Dctr_!!2215699812811.jpg</t>
        </is>
      </c>
      <c r="E86" s="9" t="inlineStr">
        <is>
          <t>轻盈边柜-榉木黑-木底座</t>
        </is>
      </c>
      <c r="F86" s="9" t="inlineStr">
        <is>
          <t>PPS2638005030111</t>
        </is>
      </c>
      <c r="G86" s="9" t="inlineStr">
        <is>
          <t>在售</t>
        </is>
      </c>
      <c r="H86"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6" s="9" t="inlineStr">
        <is>
          <t>德国进口AA级榉木</t>
        </is>
      </c>
      <c r="J86" s="9" t="inlineStr">
        <is>
          <t>侧板：玻璃</t>
        </is>
      </c>
      <c r="K86" s="9" t="inlineStr">
        <is>
          <t xml:space="preserve">长度：430mm
深度：510mm
高度：460mm
</t>
        </is>
      </c>
      <c r="L86" s="9" t="inlineStr">
        <is>
          <t>长度可任意定制；深度可任意定制；高度可任意定制；</t>
        </is>
      </c>
      <c r="M86" s="9" t="inlineStr">
        <is>
          <t>.</t>
        </is>
      </c>
      <c r="N86" s="8" t="inlineStr">
        <is>
          <t>✅ 可导入</t>
        </is>
      </c>
      <c r="O86" t="inlineStr">
        <is>
          <t>✓</t>
        </is>
      </c>
    </row>
    <row r="87" ht="18" customHeight="1">
      <c r="A87" s="5" t="inlineStr">
        <is>
          <t>PPS26380050301</t>
        </is>
      </c>
      <c r="B87" s="6" t="inlineStr">
        <is>
          <t>卧室-床头柜</t>
        </is>
      </c>
      <c r="C87" s="6" t="inlineStr">
        <is>
          <t>畔色樱桃木轻盈边柜 |樱桃木玻璃床头柜 |黑色玻璃床头柜 |樱桃木玻璃边柜</t>
        </is>
      </c>
      <c r="D87" s="6" t="inlineStr">
        <is>
          <t>https://img.alicdn.com/imgextra/i4/2215699812811/O1CN01aV7b7w1WdUTd0Dctr_!!2215699812811.jpg</t>
        </is>
      </c>
      <c r="E87" s="6" t="inlineStr">
        <is>
          <t>轻盈边柜-樱桃木-木底座</t>
        </is>
      </c>
      <c r="F87" s="6" t="inlineStr">
        <is>
          <t>PPS2638005030112</t>
        </is>
      </c>
      <c r="G87" s="6" t="inlineStr">
        <is>
          <t>在售</t>
        </is>
      </c>
      <c r="H87"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7" s="6" t="inlineStr">
        <is>
          <t>北美进口FAS级樱桃木</t>
        </is>
      </c>
      <c r="J87" s="6" t="inlineStr">
        <is>
          <t>侧板：玻璃</t>
        </is>
      </c>
      <c r="K87" s="6" t="inlineStr">
        <is>
          <t xml:space="preserve">长度：430mm
深度：510mm
高度：460mm
</t>
        </is>
      </c>
      <c r="L87" s="6" t="inlineStr">
        <is>
          <t>长度可任意定制；深度可任意定制；高度可任意定制；</t>
        </is>
      </c>
      <c r="M87" s="6" t="inlineStr">
        <is>
          <t>.</t>
        </is>
      </c>
      <c r="N87" s="8" t="inlineStr">
        <is>
          <t>✅ 可导入</t>
        </is>
      </c>
      <c r="O87" t="inlineStr">
        <is>
          <t>✓</t>
        </is>
      </c>
    </row>
    <row r="88" ht="18" customHeight="1">
      <c r="A88" s="5" t="inlineStr">
        <is>
          <t>PPS26380050301</t>
        </is>
      </c>
      <c r="B88" s="9" t="inlineStr">
        <is>
          <t>卧室-床头柜</t>
        </is>
      </c>
      <c r="C88" s="9" t="inlineStr">
        <is>
          <t>畔色樱桃木轻盈边柜 |樱桃木玻璃床头柜 |黑色玻璃床头柜 |樱桃木玻璃边柜</t>
        </is>
      </c>
      <c r="D88" s="9" t="inlineStr">
        <is>
          <t>https://img.alicdn.com/imgextra/i4/2215699812811/O1CN01aV7b7w1WdUTd0Dctr_!!2215699812811.jpg</t>
        </is>
      </c>
      <c r="E88" s="9" t="inlineStr">
        <is>
          <t>轻盈边柜-黑胡桃木-木底座</t>
        </is>
      </c>
      <c r="F88" s="9" t="inlineStr">
        <is>
          <t>PPS2638005030113</t>
        </is>
      </c>
      <c r="G88" s="9" t="inlineStr">
        <is>
          <t>在售</t>
        </is>
      </c>
      <c r="H88"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8" s="9" t="inlineStr">
        <is>
          <t>北美进口FAS级黑胡桃木</t>
        </is>
      </c>
      <c r="J88" s="9" t="inlineStr">
        <is>
          <t>侧板：玻璃</t>
        </is>
      </c>
      <c r="K88" s="9" t="inlineStr">
        <is>
          <t xml:space="preserve">长度：430mm
深度：510mm
高度：460mm
</t>
        </is>
      </c>
      <c r="L88" s="9" t="inlineStr">
        <is>
          <t>长度可任意定制；深度可任意定制；高度可任意定制；</t>
        </is>
      </c>
      <c r="M88" s="9" t="inlineStr">
        <is>
          <t>.</t>
        </is>
      </c>
      <c r="N88" s="8" t="inlineStr">
        <is>
          <t>✅ 可导入</t>
        </is>
      </c>
      <c r="O88" t="inlineStr">
        <is>
          <t>✓</t>
        </is>
      </c>
    </row>
    <row r="89" ht="18" customHeight="1">
      <c r="A89" s="5" t="inlineStr">
        <is>
          <t>PPS26380050301</t>
        </is>
      </c>
      <c r="B89" s="6" t="inlineStr">
        <is>
          <t>卧室-床头柜</t>
        </is>
      </c>
      <c r="C89" s="6" t="inlineStr">
        <is>
          <t>畔色樱桃木轻盈边柜 |樱桃木玻璃床头柜 |黑色玻璃床头柜 |樱桃木玻璃边柜</t>
        </is>
      </c>
      <c r="D89" s="6" t="inlineStr">
        <is>
          <t>https://img.alicdn.com/imgextra/i4/2215699812811/O1CN01aV7b7w1WdUTd0Dctr_!!2215699812811.jpg</t>
        </is>
      </c>
      <c r="E89" s="6" t="inlineStr">
        <is>
          <t>轻盈边柜-榉木黑-玻璃底座</t>
        </is>
      </c>
      <c r="F89" s="6" t="inlineStr">
        <is>
          <t>PPS2638005030114</t>
        </is>
      </c>
      <c r="G89" s="6" t="inlineStr">
        <is>
          <t>在售</t>
        </is>
      </c>
      <c r="H89"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9" s="6" t="inlineStr">
        <is>
          <t>德国进口AA级榉木</t>
        </is>
      </c>
      <c r="J89" s="6" t="inlineStr">
        <is>
          <t>侧板：玻璃</t>
        </is>
      </c>
      <c r="K89" s="6" t="inlineStr">
        <is>
          <t xml:space="preserve">长度：430mm
深度：510mm
高度：460mm
</t>
        </is>
      </c>
      <c r="L89" s="6" t="inlineStr">
        <is>
          <t>长度可任意定制；深度可任意定制；高度可任意定制；</t>
        </is>
      </c>
      <c r="M89" s="6" t="inlineStr">
        <is>
          <t>.</t>
        </is>
      </c>
      <c r="N89" s="8" t="inlineStr">
        <is>
          <t>✅ 可导入</t>
        </is>
      </c>
      <c r="O89" t="inlineStr">
        <is>
          <t>✓</t>
        </is>
      </c>
    </row>
    <row r="90" ht="18" customHeight="1">
      <c r="A90" s="5" t="inlineStr">
        <is>
          <t>PPS26380050301</t>
        </is>
      </c>
      <c r="B90" s="9" t="inlineStr">
        <is>
          <t>卧室-床头柜</t>
        </is>
      </c>
      <c r="C90" s="9" t="inlineStr">
        <is>
          <t>畔色樱桃木轻盈边柜 |樱桃木玻璃床头柜 |黑色玻璃床头柜 |樱桃木玻璃边柜</t>
        </is>
      </c>
      <c r="D90" s="9" t="inlineStr">
        <is>
          <t>https://img.alicdn.com/imgextra/i4/2215699812811/O1CN01aV7b7w1WdUTd0Dctr_!!2215699812811.jpg</t>
        </is>
      </c>
      <c r="E90" s="9" t="inlineStr">
        <is>
          <t>轻盈边柜-樱桃木-玻璃底座</t>
        </is>
      </c>
      <c r="F90" s="9" t="inlineStr">
        <is>
          <t>PPS2638005030115</t>
        </is>
      </c>
      <c r="G90" s="9" t="inlineStr">
        <is>
          <t>在售</t>
        </is>
      </c>
      <c r="H90" s="9"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0" s="9" t="inlineStr">
        <is>
          <t>北美进口FAS级樱桃木</t>
        </is>
      </c>
      <c r="J90" s="9" t="inlineStr">
        <is>
          <t>侧板：玻璃</t>
        </is>
      </c>
      <c r="K90" s="9" t="inlineStr">
        <is>
          <t xml:space="preserve">长度：430mm
深度：510mm
高度：460mm
</t>
        </is>
      </c>
      <c r="L90" s="9" t="inlineStr">
        <is>
          <t>长度可任意定制；深度可任意定制；高度可任意定制；</t>
        </is>
      </c>
      <c r="M90" s="9" t="inlineStr">
        <is>
          <t>.</t>
        </is>
      </c>
      <c r="N90" s="8" t="inlineStr">
        <is>
          <t>✅ 可导入</t>
        </is>
      </c>
      <c r="O90" t="inlineStr">
        <is>
          <t>✓</t>
        </is>
      </c>
    </row>
    <row r="91" ht="18" customHeight="1">
      <c r="A91" s="5" t="inlineStr">
        <is>
          <t>PPS26380050301</t>
        </is>
      </c>
      <c r="B91" s="6" t="inlineStr">
        <is>
          <t>卧室-床头柜</t>
        </is>
      </c>
      <c r="C91" s="6" t="inlineStr">
        <is>
          <t>畔色樱桃木轻盈边柜 |樱桃木玻璃床头柜 |黑色玻璃床头柜 |樱桃木玻璃边柜</t>
        </is>
      </c>
      <c r="D91" s="6" t="inlineStr">
        <is>
          <t>https://img.alicdn.com/imgextra/i4/2215699812811/O1CN01aV7b7w1WdUTd0Dctr_!!2215699812811.jpg</t>
        </is>
      </c>
      <c r="E91" s="6" t="inlineStr">
        <is>
          <t>轻盈边柜-黑胡桃木-玻璃底座</t>
        </is>
      </c>
      <c r="F91" s="6" t="inlineStr">
        <is>
          <t>PPS2638005030116</t>
        </is>
      </c>
      <c r="G91" s="6" t="inlineStr">
        <is>
          <t>在售</t>
        </is>
      </c>
      <c r="H91" s="6"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1" s="6" t="inlineStr">
        <is>
          <t>北美进口FAS级黑胡桃木</t>
        </is>
      </c>
      <c r="J91" s="6" t="inlineStr">
        <is>
          <t>侧板：玻璃</t>
        </is>
      </c>
      <c r="K91" s="6" t="inlineStr">
        <is>
          <t xml:space="preserve">长度：430mm
深度：510mm
高度：460mm
</t>
        </is>
      </c>
      <c r="L91" s="6" t="inlineStr">
        <is>
          <t>长度可任意定制；深度可任意定制；高度可任意定制；</t>
        </is>
      </c>
      <c r="M91" s="6" t="inlineStr">
        <is>
          <t>.</t>
        </is>
      </c>
      <c r="N91" s="8" t="inlineStr">
        <is>
          <t>✅ 可导入</t>
        </is>
      </c>
      <c r="O91" t="inlineStr">
        <is>
          <t>✓</t>
        </is>
      </c>
    </row>
    <row r="92" ht="18" customHeight="1">
      <c r="A92" s="5" t="inlineStr">
        <is>
          <t>PPS26390070315</t>
        </is>
      </c>
      <c r="B92" s="9" t="inlineStr">
        <is>
          <t>卧室-床头柜</t>
        </is>
      </c>
      <c r="C92" s="9" t="inlineStr">
        <is>
          <t>畔色樱桃木床头窄柜 | 樱桃木窄床头柜</t>
        </is>
      </c>
      <c r="D92" s="9" t="inlineStr">
        <is>
          <t>https://img.alicdn.com/imgextra/i3/2215699812811/O1CN01Iuil5d1WdUTXCr2Tl_!!2215699812811.jpg</t>
        </is>
      </c>
      <c r="E92" s="9" t="inlineStr">
        <is>
          <t>樱桃木床头窄柜-标准宽度</t>
        </is>
      </c>
      <c r="F92" s="9" t="inlineStr">
        <is>
          <t>PPS2639007031511</t>
        </is>
      </c>
      <c r="G92" s="9" t="inlineStr">
        <is>
          <t>在售</t>
        </is>
      </c>
      <c r="H92" s="9" t="inlineStr">
        <is>
          <t>北美进口FAS级樱桃木：温润木色流畅纹路。整柜原木天然纹理，温润细腻。
超窄设计：留出床边大空间。窄身床头柜小空间专属，台面大深度置物无忧。
双抽分区收纳：上层日常小物轻松取放。下抽囤货随心储放，收纳井井有条。
一体式实木台面：清爽利落方便置物。摒弃繁杂线条，台面浑然一体。
定制拉手：丝滑省力。轻巧设计，舒适握感。
随取随用：合适高度的台面。美的恰好，温雅床头气质。
背板内收设计：轻松理线。后部走线孔，背板内收避让插座。
排插放置位预留：线材有序台面清爽。预留走线槽，告别杂乱。
底部高空间：扫地机清扫无忧。清洁无死角，方便打理。
全柜圆润倒角：舒适亲肤磕碰无忧。边缘温润，安心使用。
预留踢脚线位：方便贴墙。畔色柜30cm，衣柜开门顺畅抽屉可用。</t>
        </is>
      </c>
      <c r="I92" s="9" t="inlineStr">
        <is>
          <t>北美进口FAS级樱桃木</t>
        </is>
      </c>
      <c r="J92" s="9" t="inlineStr">
        <is>
          <t>把手：不锈钢</t>
        </is>
      </c>
      <c r="K92" s="9" t="inlineStr">
        <is>
          <t xml:space="preserve">长度：340mm
深度：400mm
高度：480mm
</t>
        </is>
      </c>
      <c r="L92" s="9" t="inlineStr">
        <is>
          <t>长度可任意定制；深度可任意定制；高度可任意定制；</t>
        </is>
      </c>
      <c r="M92" s="9" t="inlineStr">
        <is>
          <t>.</t>
        </is>
      </c>
      <c r="N92" s="8" t="inlineStr">
        <is>
          <t>✅ 可导入</t>
        </is>
      </c>
      <c r="O92" t="inlineStr">
        <is>
          <t>✓</t>
        </is>
      </c>
    </row>
    <row r="93" ht="18" customHeight="1">
      <c r="A93" s="5" t="inlineStr">
        <is>
          <t>PPS26380060320</t>
        </is>
      </c>
      <c r="B93" s="6" t="inlineStr">
        <is>
          <t>卧室-床头柜</t>
        </is>
      </c>
      <c r="C93" s="6" t="inlineStr">
        <is>
          <t>畔色黑胡桃木床头柜 |黑胡桃木岩板床头柜</t>
        </is>
      </c>
      <c r="D93" s="6" t="inlineStr">
        <is>
          <t>https://img.alicdn.com/imgextra/i2/2215699812811/O1CN01m01PAA1WdUTaTRZji_!!2215699812811.jpg</t>
        </is>
      </c>
      <c r="E93" s="6" t="inlineStr">
        <is>
          <t>黑胡桃木床头柜-岩板台面</t>
        </is>
      </c>
      <c r="F93" s="6" t="inlineStr">
        <is>
          <t>PPS2638006032011</t>
        </is>
      </c>
      <c r="G93" s="6" t="inlineStr">
        <is>
          <t>在售</t>
        </is>
      </c>
      <c r="H93" s="6"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3" s="6" t="inlineStr">
        <is>
          <t>北美进口FAS级黑胡桃木</t>
        </is>
      </c>
      <c r="J93" s="6" t="inlineStr">
        <is>
          <t>把手：不锈钢</t>
        </is>
      </c>
      <c r="K93" s="6" t="inlineStr">
        <is>
          <t xml:space="preserve">长度：450mm
深度：400mm
高度：450mm
</t>
        </is>
      </c>
      <c r="L93" s="6" t="inlineStr">
        <is>
          <t>长度可任意定制；深度可任意定制；高度可任意定制；</t>
        </is>
      </c>
      <c r="M93" s="6" t="inlineStr">
        <is>
          <t>.</t>
        </is>
      </c>
      <c r="N93" s="8" t="inlineStr">
        <is>
          <t>✅ 可导入</t>
        </is>
      </c>
      <c r="O93" t="inlineStr">
        <is>
          <t>✓</t>
        </is>
      </c>
    </row>
    <row r="94" ht="18" customHeight="1">
      <c r="A94" s="5" t="inlineStr">
        <is>
          <t>PPS26380060320</t>
        </is>
      </c>
      <c r="B94" s="9" t="inlineStr">
        <is>
          <t>卧室-床头柜</t>
        </is>
      </c>
      <c r="C94" s="9" t="inlineStr">
        <is>
          <t>畔色黑胡桃木床头柜 |黑胡桃木岩板床头柜</t>
        </is>
      </c>
      <c r="D94" s="9" t="inlineStr">
        <is>
          <t>https://img.alicdn.com/imgextra/i2/2215699812811/O1CN01m01PAA1WdUTaTRZji_!!2215699812811.jpg</t>
        </is>
      </c>
      <c r="E94" s="9" t="inlineStr">
        <is>
          <t>黑胡桃木床头柜-木台面</t>
        </is>
      </c>
      <c r="F94" s="9" t="inlineStr">
        <is>
          <t>PPS2638006032012</t>
        </is>
      </c>
      <c r="G94" s="9" t="inlineStr">
        <is>
          <t>在售</t>
        </is>
      </c>
      <c r="H94" s="9"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4" s="9" t="inlineStr">
        <is>
          <t>北美进口FAS级黑胡桃木</t>
        </is>
      </c>
      <c r="J94" s="9" t="inlineStr">
        <is>
          <t>把手：不锈钢</t>
        </is>
      </c>
      <c r="K94" s="9" t="inlineStr">
        <is>
          <t xml:space="preserve">长度：450mm
深度：400mm
高度：450mm
</t>
        </is>
      </c>
      <c r="L94" s="9" t="inlineStr">
        <is>
          <t>长度可任意定制；深度可任意定制；高度可任意定制；</t>
        </is>
      </c>
      <c r="M94" s="9" t="inlineStr">
        <is>
          <t>.</t>
        </is>
      </c>
      <c r="N94" s="8" t="inlineStr">
        <is>
          <t>✅ 可导入</t>
        </is>
      </c>
      <c r="O94" t="inlineStr">
        <is>
          <t>✓</t>
        </is>
      </c>
    </row>
    <row r="95" ht="18" customHeight="1">
      <c r="A95" s="5" t="inlineStr">
        <is>
          <t>PPS25250090401</t>
        </is>
      </c>
      <c r="B95" s="6" t="inlineStr">
        <is>
          <t>餐厅-柜</t>
        </is>
      </c>
      <c r="C95" s="6" t="inlineStr">
        <is>
          <t>樱桃木基础餐边柜 |樱桃木AA柱餐边柜下柜</t>
        </is>
      </c>
      <c r="D95" s="6" t="inlineStr">
        <is>
          <t>https://img.alicdn.com/imgextra/i4/2215699812811/O1CN01f4ih2H1WdUTjPeRt9_!!2215699812811.jpg</t>
        </is>
      </c>
      <c r="E95" s="6" t="inlineStr">
        <is>
          <t>基础柜-下柜-2.1米-无轨道</t>
        </is>
      </c>
      <c r="F95" s="6" t="inlineStr">
        <is>
          <t>PPS2525009040111</t>
        </is>
      </c>
      <c r="G95" s="6" t="inlineStr">
        <is>
          <t>下架</t>
        </is>
      </c>
      <c r="H95"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5" s="6" t="inlineStr">
        <is>
          <t>北美进口FAS级樱桃木</t>
        </is>
      </c>
      <c r="J95" s="6" t="inlineStr">
        <is>
          <t xml:space="preserve">抽屉围板：实木多层板
台面：12mm岩板
内部赠送层板：实木多层板
电力轨道：xpower 内嵌电力轨道
</t>
        </is>
      </c>
      <c r="K95" s="6" t="inlineStr">
        <is>
          <t xml:space="preserve">整体长度：2100mm
整体深度：480mm
整体高度：880mm
</t>
        </is>
      </c>
      <c r="L95" s="6" t="inlineStr">
        <is>
          <t>长度可任意定制；深度可任意定制；高度支持920mm内定制</t>
        </is>
      </c>
      <c r="M95" s="6" t="inlineStr">
        <is>
          <t>.</t>
        </is>
      </c>
      <c r="N95" s="8" t="inlineStr">
        <is>
          <t>✅ 可导入</t>
        </is>
      </c>
      <c r="O95" t="inlineStr">
        <is>
          <t>✓</t>
        </is>
      </c>
    </row>
    <row r="96" ht="18" customHeight="1">
      <c r="A96" s="5" t="inlineStr">
        <is>
          <t>PPS25250090401</t>
        </is>
      </c>
      <c r="B96" s="9" t="inlineStr">
        <is>
          <t>餐厅-柜</t>
        </is>
      </c>
      <c r="C96" s="9" t="inlineStr">
        <is>
          <t>樱桃木基础餐边柜 |樱桃木AA柱餐边柜下柜</t>
        </is>
      </c>
      <c r="D96" s="9" t="inlineStr">
        <is>
          <t>https://img.alicdn.com/imgextra/i4/2215699812811/O1CN01f4ih2H1WdUTjPeRt9_!!2215699812811.jpg</t>
        </is>
      </c>
      <c r="E96" s="9" t="inlineStr">
        <is>
          <t>基础柜-下柜-1.8米-无轨道</t>
        </is>
      </c>
      <c r="F96" s="9" t="inlineStr">
        <is>
          <t>PPS2525009040112</t>
        </is>
      </c>
      <c r="G96" s="9" t="inlineStr">
        <is>
          <t>下架</t>
        </is>
      </c>
      <c r="H96"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6" s="9" t="inlineStr">
        <is>
          <t>北美进口FAS级樱桃木</t>
        </is>
      </c>
      <c r="J96" s="9" t="inlineStr">
        <is>
          <t xml:space="preserve">抽屉围板：实木多层板
台面：12mm岩板
内部赠送层板：实木多层板
电力轨道：xpower 内嵌电力轨道
</t>
        </is>
      </c>
      <c r="K96" s="9" t="inlineStr">
        <is>
          <t xml:space="preserve">整体长度：1800mm
整体深度：480mm
整体高度：880mm
</t>
        </is>
      </c>
      <c r="L96" s="9" t="inlineStr">
        <is>
          <t>长度可任意定制；深度可任意定制；高度支持920mm内定制</t>
        </is>
      </c>
      <c r="M96" s="9" t="inlineStr">
        <is>
          <t>.</t>
        </is>
      </c>
      <c r="N96" s="8" t="inlineStr">
        <is>
          <t>✅ 可导入</t>
        </is>
      </c>
      <c r="O96" t="inlineStr">
        <is>
          <t>✓</t>
        </is>
      </c>
    </row>
    <row r="97" ht="18" customHeight="1">
      <c r="A97" s="5" t="inlineStr">
        <is>
          <t>PPS25250090401</t>
        </is>
      </c>
      <c r="B97" s="6" t="inlineStr">
        <is>
          <t>餐厅-柜</t>
        </is>
      </c>
      <c r="C97" s="6" t="inlineStr">
        <is>
          <t>樱桃木基础餐边柜 |樱桃木AA柱餐边柜下柜</t>
        </is>
      </c>
      <c r="D97" s="6" t="inlineStr">
        <is>
          <t>https://img.alicdn.com/imgextra/i4/2215699812811/O1CN01f4ih2H1WdUTjPeRt9_!!2215699812811.jpg</t>
        </is>
      </c>
      <c r="E97" s="6" t="inlineStr">
        <is>
          <t>基础柜-下柜-1.5米-无轨道</t>
        </is>
      </c>
      <c r="F97" s="6" t="inlineStr">
        <is>
          <t>PPS2525009040113</t>
        </is>
      </c>
      <c r="G97" s="6" t="inlineStr">
        <is>
          <t>下架</t>
        </is>
      </c>
      <c r="H97"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超大收纳容量：容量升级46%。分类抽屉+移门柜，储物空间满满。
预留踢脚线位：方便贴墙。电线方便穿出，严丝合缝不藏垢。
清爽柜底设计：扫地机进出自如。无尘才安心，日常轻松打理。</t>
        </is>
      </c>
      <c r="I97" s="6" t="inlineStr">
        <is>
          <t>北美进口FAS级樱桃木</t>
        </is>
      </c>
      <c r="J97" s="6" t="inlineStr">
        <is>
          <t xml:space="preserve">抽屉围板：实木多层板
台面：12mm岩板
内部赠送层板：实木多层板
电力轨道：xpower 内嵌电力轨道
</t>
        </is>
      </c>
      <c r="K97" s="6" t="inlineStr">
        <is>
          <t xml:space="preserve">整体长度：1500mm
整体深度：480mm
整体高度：880mm
</t>
        </is>
      </c>
      <c r="L97" s="6" t="inlineStr">
        <is>
          <t>长度可任意定制；深度可任意定制；高度支持920mm内定制</t>
        </is>
      </c>
      <c r="M97" s="6" t="inlineStr">
        <is>
          <t>.</t>
        </is>
      </c>
      <c r="N97" s="8" t="inlineStr">
        <is>
          <t>✅ 可导入</t>
        </is>
      </c>
      <c r="O97" t="inlineStr">
        <is>
          <t>✓</t>
        </is>
      </c>
    </row>
    <row r="98" ht="18" customHeight="1">
      <c r="A98" s="5" t="inlineStr">
        <is>
          <t>PPS25250090401</t>
        </is>
      </c>
      <c r="B98" s="9" t="inlineStr">
        <is>
          <t>餐厅-柜</t>
        </is>
      </c>
      <c r="C98" s="9" t="inlineStr">
        <is>
          <t>樱桃木基础餐边柜 |樱桃木AA柱餐边柜下柜</t>
        </is>
      </c>
      <c r="D98" s="9" t="inlineStr">
        <is>
          <t>https://img.alicdn.com/imgextra/i4/2215699812811/O1CN01f4ih2H1WdUTjPeRt9_!!2215699812811.jpg</t>
        </is>
      </c>
      <c r="E98" s="9" t="inlineStr">
        <is>
          <t>基础柜-下柜-1.2米-无轨道</t>
        </is>
      </c>
      <c r="F98" s="9" t="inlineStr">
        <is>
          <t>PPS2525009040114</t>
        </is>
      </c>
      <c r="G98" s="9" t="inlineStr">
        <is>
          <t>下架</t>
        </is>
      </c>
      <c r="H98"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超大收纳容量：容量升级47%。分类抽屉+移门柜，储物空间满满。
预留踢脚线位：方便贴墙。电线方便穿出，严丝合缝不藏垢。
清爽柜底设计：扫地机进出自如。无尘才安心，日常轻松打理。</t>
        </is>
      </c>
      <c r="I98" s="9" t="inlineStr">
        <is>
          <t>北美进口FAS级樱桃木</t>
        </is>
      </c>
      <c r="J98" s="9" t="inlineStr">
        <is>
          <t xml:space="preserve">抽屉围板：实木多层板
台面：12mm岩板
内部赠送层板：实木多层板
电力轨道：xpower 内嵌电力轨道
</t>
        </is>
      </c>
      <c r="K98" s="9" t="inlineStr">
        <is>
          <t xml:space="preserve">整体长度：1200mm
整体深度：480mm
整体高度：880mm
</t>
        </is>
      </c>
      <c r="L98" s="9" t="inlineStr">
        <is>
          <t>长度可任意定制；深度可任意定制；高度支持920mm内定制</t>
        </is>
      </c>
      <c r="M98" s="9" t="inlineStr">
        <is>
          <t>.</t>
        </is>
      </c>
      <c r="N98" s="8" t="inlineStr">
        <is>
          <t>✅ 可导入</t>
        </is>
      </c>
      <c r="O98" t="inlineStr">
        <is>
          <t>✓</t>
        </is>
      </c>
    </row>
    <row r="99" ht="18" customHeight="1">
      <c r="A99" s="5" t="inlineStr">
        <is>
          <t>PPS25250090401</t>
        </is>
      </c>
      <c r="B99" s="6" t="inlineStr">
        <is>
          <t>餐厅-柜</t>
        </is>
      </c>
      <c r="C99" s="6" t="inlineStr">
        <is>
          <t>樱桃木基础餐边柜 |樱桃木AA柱餐边柜下柜</t>
        </is>
      </c>
      <c r="D99" s="6" t="inlineStr">
        <is>
          <t>https://img.alicdn.com/imgextra/i4/2215699812811/O1CN01f4ih2H1WdUTjPeRt9_!!2215699812811.jpg</t>
        </is>
      </c>
      <c r="E99" s="6" t="inlineStr">
        <is>
          <t>基础柜-下柜-2.1米-带电力轨道</t>
        </is>
      </c>
      <c r="F99" s="6" t="inlineStr">
        <is>
          <t>PPS2525009040115</t>
        </is>
      </c>
      <c r="G99" s="6" t="inlineStr">
        <is>
          <t>下架</t>
        </is>
      </c>
      <c r="H99"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超大收纳容量：容量升级48%。分类抽屉+移门柜，储物空间满满。
预留踢脚线位：方便贴墙。电线方便穿出，严丝合缝不藏垢。
清爽柜底设计：扫地机进出自如。无尘才安心，日常轻松打理。</t>
        </is>
      </c>
      <c r="I99" s="6" t="inlineStr">
        <is>
          <t>北美进口FAS级樱桃木</t>
        </is>
      </c>
      <c r="J99" s="6" t="inlineStr">
        <is>
          <t xml:space="preserve">抽屉围板：实木多层板
台面：12mm岩板
内部赠送层板：实木多层板
电力轨道：xpower 内嵌电力轨道
</t>
        </is>
      </c>
      <c r="K99" s="6" t="inlineStr">
        <is>
          <t xml:space="preserve">整体长度：2100mm
整体深度：480mm
整体高度：880mm
</t>
        </is>
      </c>
      <c r="L99" s="6" t="inlineStr">
        <is>
          <t>长度可任意定制；深度可任意定制；高度支持920mm内定制</t>
        </is>
      </c>
      <c r="M99" s="6" t="n"/>
      <c r="N99" s="8" t="inlineStr">
        <is>
          <t>✅ 可导入</t>
        </is>
      </c>
      <c r="O99" t="inlineStr">
        <is>
          <t>✓</t>
        </is>
      </c>
    </row>
    <row r="100" ht="18" customHeight="1">
      <c r="A100" s="5" t="inlineStr">
        <is>
          <t>PPS25250090401</t>
        </is>
      </c>
      <c r="B100" s="9" t="inlineStr">
        <is>
          <t>餐厅-柜</t>
        </is>
      </c>
      <c r="C100" s="9" t="inlineStr">
        <is>
          <t>樱桃木基础餐边柜 |樱桃木AA柱餐边柜下柜</t>
        </is>
      </c>
      <c r="D100" s="9" t="inlineStr">
        <is>
          <t>https://img.alicdn.com/imgextra/i4/2215699812811/O1CN01f4ih2H1WdUTjPeRt9_!!2215699812811.jpg</t>
        </is>
      </c>
      <c r="E100" s="9" t="inlineStr">
        <is>
          <t>基础柜-下柜-1.8米-带电力轨道</t>
        </is>
      </c>
      <c r="F100" s="9" t="inlineStr">
        <is>
          <t>PPS2525009040116</t>
        </is>
      </c>
      <c r="G100" s="9" t="inlineStr">
        <is>
          <t>下架</t>
        </is>
      </c>
      <c r="H100"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超大收纳容量：容量升级49%。分类抽屉+移门柜，储物空间满满。
预留踢脚线位：方便贴墙。电线方便穿出，严丝合缝不藏垢。
清爽柜底设计：扫地机进出自如。无尘才安心，日常轻松打理。</t>
        </is>
      </c>
      <c r="I100" s="9" t="inlineStr">
        <is>
          <t>北美进口FAS级樱桃木</t>
        </is>
      </c>
      <c r="J100" s="9" t="inlineStr">
        <is>
          <t xml:space="preserve">抽屉围板：实木多层板
台面：12mm岩板
内部赠送层板：实木多层板
电力轨道：xpower 内嵌电力轨道
</t>
        </is>
      </c>
      <c r="K100" s="9" t="inlineStr">
        <is>
          <t xml:space="preserve">整体长度：1800mm
整体深度：480mm
整体高度：880mm
</t>
        </is>
      </c>
      <c r="L100" s="9" t="inlineStr">
        <is>
          <t>长度可任意定制；深度可任意定制；高度支持920mm内定制</t>
        </is>
      </c>
      <c r="M100" s="9" t="n"/>
      <c r="N100" s="8" t="inlineStr">
        <is>
          <t>✅ 可导入</t>
        </is>
      </c>
      <c r="O100" t="inlineStr">
        <is>
          <t>✓</t>
        </is>
      </c>
    </row>
    <row r="101" ht="18" customHeight="1">
      <c r="A101" s="5" t="inlineStr">
        <is>
          <t>PPS25250090401</t>
        </is>
      </c>
      <c r="B101" s="6" t="inlineStr">
        <is>
          <t>餐厅-柜</t>
        </is>
      </c>
      <c r="C101" s="6" t="inlineStr">
        <is>
          <t>樱桃木基础餐边柜 |樱桃木AA柱餐边柜下柜</t>
        </is>
      </c>
      <c r="D101" s="6" t="inlineStr">
        <is>
          <t>https://img.alicdn.com/imgextra/i4/2215699812811/O1CN01f4ih2H1WdUTjPeRt9_!!2215699812811.jpg</t>
        </is>
      </c>
      <c r="E101" s="6" t="inlineStr">
        <is>
          <t>基础柜-下柜-1.5米-带电力轨道</t>
        </is>
      </c>
      <c r="F101" s="6" t="inlineStr">
        <is>
          <t>PPS2525009040117</t>
        </is>
      </c>
      <c r="G101" s="6" t="inlineStr">
        <is>
          <t>下架</t>
        </is>
      </c>
      <c r="H101" s="6"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超大收纳容量：容量升级50%。分类抽屉+移门柜，储物空间满满。
预留踢脚线位：方便贴墙。电线方便穿出，严丝合缝不藏垢。
清爽柜底设计：扫地机进出自如。无尘才安心，日常轻松打理。</t>
        </is>
      </c>
      <c r="I101" s="6" t="inlineStr">
        <is>
          <t>北美进口FAS级樱桃木</t>
        </is>
      </c>
      <c r="J101" s="6" t="inlineStr">
        <is>
          <t xml:space="preserve">抽屉围板：实木多层板
台面：12mm岩板
内部赠送层板：实木多层板
电力轨道：xpower 内嵌电力轨道
</t>
        </is>
      </c>
      <c r="K101" s="6" t="inlineStr">
        <is>
          <t xml:space="preserve">整体长度：1500mm
整体深度：480mm
整体高度：880mm
</t>
        </is>
      </c>
      <c r="L101" s="6" t="inlineStr">
        <is>
          <t>长度可任意定制；深度可任意定制；高度支持920mm内定制</t>
        </is>
      </c>
      <c r="M101" s="6" t="n"/>
      <c r="N101" s="8" t="inlineStr">
        <is>
          <t>✅ 可导入</t>
        </is>
      </c>
      <c r="O101" t="inlineStr">
        <is>
          <t>✓</t>
        </is>
      </c>
    </row>
    <row r="102" ht="18" customHeight="1">
      <c r="A102" s="5" t="inlineStr">
        <is>
          <t>PPS25250090401</t>
        </is>
      </c>
      <c r="B102" s="9" t="inlineStr">
        <is>
          <t>餐厅-柜</t>
        </is>
      </c>
      <c r="C102" s="9" t="inlineStr">
        <is>
          <t>樱桃木基础餐边柜 |樱桃木AA柱餐边柜下柜</t>
        </is>
      </c>
      <c r="D102" s="9" t="inlineStr">
        <is>
          <t>https://img.alicdn.com/imgextra/i4/2215699812811/O1CN01f4ih2H1WdUTjPeRt9_!!2215699812811.jpg</t>
        </is>
      </c>
      <c r="E102" s="9" t="inlineStr">
        <is>
          <t>基础柜-下柜-1.2米-带电力轨道</t>
        </is>
      </c>
      <c r="F102" s="9" t="inlineStr">
        <is>
          <t>PPS2525009040118</t>
        </is>
      </c>
      <c r="G102" s="9" t="inlineStr">
        <is>
          <t>下架</t>
        </is>
      </c>
      <c r="H102" s="9"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超大收纳容量：容量升级51%。分类抽屉+移门柜，储物空间满满。
预留踢脚线位：方便贴墙。电线方便穿出，严丝合缝不藏垢。
清爽柜底设计：扫地机进出自如。无尘才安心，日常轻松打理。</t>
        </is>
      </c>
      <c r="I102" s="9" t="inlineStr">
        <is>
          <t>北美进口FAS级樱桃木</t>
        </is>
      </c>
      <c r="J102" s="9" t="inlineStr">
        <is>
          <t xml:space="preserve">抽屉围板：实木多层板
台面：12mm岩板
内部赠送层板：实木多层板
电力轨道：xpower 内嵌电力轨道
</t>
        </is>
      </c>
      <c r="K102" s="9" t="inlineStr">
        <is>
          <t xml:space="preserve">整体长度：1200mm
整体深度：480mm
整体高度：880mm
</t>
        </is>
      </c>
      <c r="L102" s="9" t="inlineStr">
        <is>
          <t>长度可任意定制；深度可任意定制；高度支持920mm内定制</t>
        </is>
      </c>
      <c r="M102" s="9" t="n"/>
      <c r="N102" s="8" t="inlineStr">
        <is>
          <t>✅ 可导入</t>
        </is>
      </c>
      <c r="O102" t="inlineStr">
        <is>
          <t>✓</t>
        </is>
      </c>
    </row>
    <row r="103" ht="18" customHeight="1">
      <c r="A103" s="5" t="inlineStr">
        <is>
          <t>PPS25250090403</t>
        </is>
      </c>
      <c r="B103" s="6" t="inlineStr">
        <is>
          <t>餐厅-柜</t>
        </is>
      </c>
      <c r="C103" s="6" t="inlineStr">
        <is>
          <t>樱桃木基础餐边柜 |樱桃木AA柱餐边柜</t>
        </is>
      </c>
      <c r="D103" s="6" t="inlineStr">
        <is>
          <t>https://img.alicdn.com/imgextra/i2/2215699812811/O1CN01JuK2F31WdUOrID1Wc_!!2215699812811.jpg</t>
        </is>
      </c>
      <c r="E103" s="6" t="inlineStr">
        <is>
          <t>基础柜-整柜AA柱背板-2.1米</t>
        </is>
      </c>
      <c r="F103" s="6" t="inlineStr">
        <is>
          <t>PPS2525009040111</t>
        </is>
      </c>
      <c r="G103" s="6" t="inlineStr">
        <is>
          <t>在售</t>
        </is>
      </c>
      <c r="H103"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3" s="6" t="inlineStr">
        <is>
          <t>北美进口FAS级樱桃木</t>
        </is>
      </c>
      <c r="J103" s="6" t="inlineStr">
        <is>
          <t xml:space="preserve">抽屉围板：实木多层板
台面：12mm岩板
背板：实木多层板（AA柱）/亚克力洞洞板
内部赠送层板：实木多层板
电力轨道：xpower 内嵌电力轨道
顶柜玻璃：灰玻
</t>
        </is>
      </c>
      <c r="K103" s="6"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3" s="6" t="inlineStr">
        <is>
          <t>长度可任意定制；深度可任意定制；高度可任意定制；</t>
        </is>
      </c>
      <c r="M103" s="6" t="inlineStr">
        <is>
          <t>.</t>
        </is>
      </c>
      <c r="N103" s="8" t="inlineStr">
        <is>
          <t>✅ 可导入</t>
        </is>
      </c>
      <c r="O103" t="inlineStr">
        <is>
          <t>✓</t>
        </is>
      </c>
    </row>
    <row r="104" ht="18" customHeight="1">
      <c r="A104" s="5" t="inlineStr">
        <is>
          <t>PPS25250090403</t>
        </is>
      </c>
      <c r="B104" s="9" t="inlineStr">
        <is>
          <t>餐厅-柜</t>
        </is>
      </c>
      <c r="C104" s="9" t="inlineStr">
        <is>
          <t>樱桃木基础餐边柜 |樱桃木AA柱餐边柜</t>
        </is>
      </c>
      <c r="D104" s="9" t="inlineStr">
        <is>
          <t>https://img.alicdn.com/imgextra/i2/2215699812811/O1CN01JuK2F31WdUOrID1Wc_!!2215699812811.jpg</t>
        </is>
      </c>
      <c r="E104" s="9" t="inlineStr">
        <is>
          <t>基础柜-整柜AA柱背板-1.8米</t>
        </is>
      </c>
      <c r="F104" s="9" t="inlineStr">
        <is>
          <t>PPS2525009040112</t>
        </is>
      </c>
      <c r="G104" s="9" t="inlineStr">
        <is>
          <t>在售</t>
        </is>
      </c>
      <c r="H104"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4" s="9" t="inlineStr">
        <is>
          <t>北美进口FAS级樱桃木</t>
        </is>
      </c>
      <c r="J104" s="9" t="inlineStr">
        <is>
          <t xml:space="preserve">抽屉围板：实木多层板
台面：12mm岩板
背板：实木多层板（AA柱）/亚克力洞洞板
内部赠送层板：实木多层板
电力轨道：xpower 内嵌电力轨道
顶柜玻璃：灰玻
</t>
        </is>
      </c>
      <c r="K104" s="9"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4" s="9" t="inlineStr">
        <is>
          <t>长度可任意定制；深度可任意定制；高度可任意定制；</t>
        </is>
      </c>
      <c r="M104" s="9" t="inlineStr">
        <is>
          <t>.</t>
        </is>
      </c>
      <c r="N104" s="8" t="inlineStr">
        <is>
          <t>✅ 可导入</t>
        </is>
      </c>
      <c r="O104" t="inlineStr">
        <is>
          <t>✓</t>
        </is>
      </c>
    </row>
    <row r="105" ht="18" customHeight="1">
      <c r="A105" s="5" t="inlineStr">
        <is>
          <t>PPS25250090403</t>
        </is>
      </c>
      <c r="B105" s="6" t="inlineStr">
        <is>
          <t>餐厅-柜</t>
        </is>
      </c>
      <c r="C105" s="6" t="inlineStr">
        <is>
          <t>樱桃木基础餐边柜 |樱桃木AA柱餐边柜</t>
        </is>
      </c>
      <c r="D105" s="6" t="inlineStr">
        <is>
          <t>https://img.alicdn.com/imgextra/i2/2215699812811/O1CN01JuK2F31WdUOrID1Wc_!!2215699812811.jpg</t>
        </is>
      </c>
      <c r="E105" s="6" t="inlineStr">
        <is>
          <t>基础柜-整柜AA柱背板-1.5米</t>
        </is>
      </c>
      <c r="F105" s="6" t="inlineStr">
        <is>
          <t>PPS2525009040113</t>
        </is>
      </c>
      <c r="G105" s="6" t="inlineStr">
        <is>
          <t>在售</t>
        </is>
      </c>
      <c r="H105"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5" s="6" t="inlineStr">
        <is>
          <t>北美进口FAS级樱桃木</t>
        </is>
      </c>
      <c r="J105" s="6" t="inlineStr">
        <is>
          <t xml:space="preserve">抽屉围板：实木多层板
台面：12mm岩板
背板：实木多层板（AA柱）/亚克力洞洞板
内部赠送层板：实木多层板
电力轨道：xpower 内嵌电力轨道
顶柜玻璃：灰玻
</t>
        </is>
      </c>
      <c r="K105" s="6"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5" s="6" t="inlineStr">
        <is>
          <t>长度可任意定制；深度可任意定制；高度可任意定制；</t>
        </is>
      </c>
      <c r="M105" s="6" t="inlineStr">
        <is>
          <t>.</t>
        </is>
      </c>
      <c r="N105" s="8" t="inlineStr">
        <is>
          <t>✅ 可导入</t>
        </is>
      </c>
      <c r="O105" t="inlineStr">
        <is>
          <t>✓</t>
        </is>
      </c>
    </row>
    <row r="106" ht="18" customHeight="1">
      <c r="A106" s="5" t="inlineStr">
        <is>
          <t>PPS25250090403</t>
        </is>
      </c>
      <c r="B106" s="9" t="inlineStr">
        <is>
          <t>餐厅-柜</t>
        </is>
      </c>
      <c r="C106" s="9" t="inlineStr">
        <is>
          <t>樱桃木基础餐边柜 |樱桃木AA柱餐边柜</t>
        </is>
      </c>
      <c r="D106" s="9" t="inlineStr">
        <is>
          <t>https://img.alicdn.com/imgextra/i2/2215699812811/O1CN01JuK2F31WdUOrID1Wc_!!2215699812811.jpg</t>
        </is>
      </c>
      <c r="E106" s="9" t="inlineStr">
        <is>
          <t>基础柜-整柜AA柱背板-1.2米</t>
        </is>
      </c>
      <c r="F106" s="9" t="inlineStr">
        <is>
          <t>PPS2525009040114</t>
        </is>
      </c>
      <c r="G106" s="9" t="inlineStr">
        <is>
          <t>在售</t>
        </is>
      </c>
      <c r="H106"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6" s="9" t="inlineStr">
        <is>
          <t>北美进口FAS级樱桃木</t>
        </is>
      </c>
      <c r="J106" s="9" t="inlineStr">
        <is>
          <t xml:space="preserve">抽屉围板：实木多层板
台面：12mm岩板
背板：实木多层板（AA柱）/亚克力洞洞板
内部赠送层板：实木多层板
电力轨道：xpower 内嵌电力轨道
顶柜玻璃：灰玻
</t>
        </is>
      </c>
      <c r="K106" s="9"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06" s="9" t="inlineStr">
        <is>
          <t>长度可任意定制；深度可任意定制；高度可任意定制；</t>
        </is>
      </c>
      <c r="M106" s="9" t="inlineStr">
        <is>
          <t>.</t>
        </is>
      </c>
      <c r="N106" s="8" t="inlineStr">
        <is>
          <t>✅ 可导入</t>
        </is>
      </c>
      <c r="O106" t="inlineStr">
        <is>
          <t>✓</t>
        </is>
      </c>
    </row>
    <row r="107" ht="18" customHeight="1">
      <c r="A107" s="5" t="inlineStr">
        <is>
          <t>PPS25250090403</t>
        </is>
      </c>
      <c r="B107" s="6" t="inlineStr">
        <is>
          <t>餐厅-柜</t>
        </is>
      </c>
      <c r="C107" s="6" t="inlineStr">
        <is>
          <t>樱桃木基础餐边柜 |樱桃木AA柱餐边柜</t>
        </is>
      </c>
      <c r="D107" s="6" t="inlineStr">
        <is>
          <t>https://img.alicdn.com/imgextra/i2/2215699812811/O1CN01JuK2F31WdUOrID1Wc_!!2215699812811.jpg</t>
        </is>
      </c>
      <c r="E107" s="6" t="inlineStr">
        <is>
          <t>基础柜-整柜洞洞板背板-2.1米</t>
        </is>
      </c>
      <c r="F107" s="6" t="inlineStr">
        <is>
          <t>PPS2525009040115</t>
        </is>
      </c>
      <c r="G107" s="6" t="inlineStr">
        <is>
          <t>在售</t>
        </is>
      </c>
      <c r="H107"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7" s="6" t="inlineStr">
        <is>
          <t>北美进口FAS级樱桃木</t>
        </is>
      </c>
      <c r="J107" s="6" t="inlineStr">
        <is>
          <t xml:space="preserve">抽屉围板：实木多层板
台面：12mm岩板
背板：实木多层板（AA柱）/亚克力洞洞板
内部赠送层板：实木多层板
电力轨道：xpower 内嵌电力轨道
顶柜玻璃：灰玻
</t>
        </is>
      </c>
      <c r="K107" s="6"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7" s="6" t="inlineStr">
        <is>
          <t>长度可任意定制；深度可任意定制；高度可任意定制；</t>
        </is>
      </c>
      <c r="M107" s="6" t="inlineStr">
        <is>
          <t>.</t>
        </is>
      </c>
      <c r="N107" s="8" t="inlineStr">
        <is>
          <t>✅ 可导入</t>
        </is>
      </c>
      <c r="O107" t="inlineStr">
        <is>
          <t>✓</t>
        </is>
      </c>
    </row>
    <row r="108" ht="18" customHeight="1">
      <c r="A108" s="5" t="inlineStr">
        <is>
          <t>PPS25250090403</t>
        </is>
      </c>
      <c r="B108" s="9" t="inlineStr">
        <is>
          <t>餐厅-柜</t>
        </is>
      </c>
      <c r="C108" s="9" t="inlineStr">
        <is>
          <t>樱桃木基础餐边柜 |樱桃木AA柱餐边柜</t>
        </is>
      </c>
      <c r="D108" s="9" t="inlineStr">
        <is>
          <t>https://img.alicdn.com/imgextra/i2/2215699812811/O1CN01JuK2F31WdUOrID1Wc_!!2215699812811.jpg</t>
        </is>
      </c>
      <c r="E108" s="9" t="inlineStr">
        <is>
          <t>基础柜-整柜洞洞板背板-1.8米</t>
        </is>
      </c>
      <c r="F108" s="9" t="inlineStr">
        <is>
          <t>PPS2525009040116</t>
        </is>
      </c>
      <c r="G108" s="9" t="inlineStr">
        <is>
          <t>在售</t>
        </is>
      </c>
      <c r="H108"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8" s="9" t="inlineStr">
        <is>
          <t>北美进口FAS级樱桃木</t>
        </is>
      </c>
      <c r="J108" s="9" t="inlineStr">
        <is>
          <t xml:space="preserve">抽屉围板：实木多层板
台面：12mm岩板
背板：实木多层板（AA柱）/亚克力洞洞板
内部赠送层板：实木多层板
电力轨道：xpower 内嵌电力轨道
顶柜玻璃：灰玻
</t>
        </is>
      </c>
      <c r="K108" s="9"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8" s="9" t="inlineStr">
        <is>
          <t>长度可任意定制；深度可任意定制；高度可任意定制；</t>
        </is>
      </c>
      <c r="M108" s="9" t="inlineStr">
        <is>
          <t>.</t>
        </is>
      </c>
      <c r="N108" s="8" t="inlineStr">
        <is>
          <t>✅ 可导入</t>
        </is>
      </c>
      <c r="O108" t="inlineStr">
        <is>
          <t>✓</t>
        </is>
      </c>
    </row>
    <row r="109" ht="18" customHeight="1">
      <c r="A109" s="5" t="inlineStr">
        <is>
          <t>PPS25250090403</t>
        </is>
      </c>
      <c r="B109" s="6" t="inlineStr">
        <is>
          <t>餐厅-柜</t>
        </is>
      </c>
      <c r="C109" s="6" t="inlineStr">
        <is>
          <t>樱桃木基础餐边柜 |樱桃木AA柱餐边柜</t>
        </is>
      </c>
      <c r="D109" s="6" t="inlineStr">
        <is>
          <t>https://img.alicdn.com/imgextra/i2/2215699812811/O1CN01JuK2F31WdUOrID1Wc_!!2215699812811.jpg</t>
        </is>
      </c>
      <c r="E109" s="6" t="inlineStr">
        <is>
          <t>基础柜-整柜洞洞板背板-1.5米</t>
        </is>
      </c>
      <c r="F109" s="6" t="inlineStr">
        <is>
          <t>PPS2525009040117</t>
        </is>
      </c>
      <c r="G109" s="6" t="inlineStr">
        <is>
          <t>在售</t>
        </is>
      </c>
      <c r="H109" s="6"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9" s="6" t="inlineStr">
        <is>
          <t>北美进口FAS级樱桃木</t>
        </is>
      </c>
      <c r="J109" s="6" t="inlineStr">
        <is>
          <t xml:space="preserve">抽屉围板：实木多层板
台面：12mm岩板
背板：实木多层板（AA柱）/亚克力洞洞板
内部赠送层板：实木多层板
电力轨道：xpower 内嵌电力轨道
顶柜玻璃：灰玻
</t>
        </is>
      </c>
      <c r="K109" s="6"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9" s="6" t="inlineStr">
        <is>
          <t>长度可任意定制；深度可任意定制；高度可任意定制；</t>
        </is>
      </c>
      <c r="M109" s="6" t="inlineStr">
        <is>
          <t>.</t>
        </is>
      </c>
      <c r="N109" s="8" t="inlineStr">
        <is>
          <t>✅ 可导入</t>
        </is>
      </c>
      <c r="O109" t="inlineStr">
        <is>
          <t>✓</t>
        </is>
      </c>
    </row>
    <row r="110" ht="18" customHeight="1">
      <c r="A110" s="5" t="inlineStr">
        <is>
          <t>PPS25250090403</t>
        </is>
      </c>
      <c r="B110" s="9" t="inlineStr">
        <is>
          <t>餐厅-柜</t>
        </is>
      </c>
      <c r="C110" s="9" t="inlineStr">
        <is>
          <t>樱桃木基础餐边柜 |樱桃木AA柱餐边柜</t>
        </is>
      </c>
      <c r="D110" s="9" t="inlineStr">
        <is>
          <t>https://img.alicdn.com/imgextra/i2/2215699812811/O1CN01JuK2F31WdUOrID1Wc_!!2215699812811.jpg</t>
        </is>
      </c>
      <c r="E110" s="9" t="inlineStr">
        <is>
          <t>基础柜-整柜洞洞板背板-1.2米</t>
        </is>
      </c>
      <c r="F110" s="9" t="inlineStr">
        <is>
          <t>PPS2525009040118</t>
        </is>
      </c>
      <c r="G110" s="9" t="inlineStr">
        <is>
          <t>在售</t>
        </is>
      </c>
      <c r="H110" s="9"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10" s="9" t="inlineStr">
        <is>
          <t>北美进口FAS级樱桃木</t>
        </is>
      </c>
      <c r="J110" s="9" t="inlineStr">
        <is>
          <t xml:space="preserve">抽屉围板：实木多层板
台面：12mm岩板
背板：实木多层板（AA柱）/亚克力洞洞板
内部赠送层板：实木多层板
电力轨道：xpower 内嵌电力轨道
顶柜玻璃：灰玻
</t>
        </is>
      </c>
      <c r="K110" s="9"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10" s="9" t="inlineStr">
        <is>
          <t>长度可任意定制；深度可任意定制；高度可任意定制；</t>
        </is>
      </c>
      <c r="M110" s="9" t="inlineStr">
        <is>
          <t>.</t>
        </is>
      </c>
      <c r="N110" s="8" t="inlineStr">
        <is>
          <t>✅ 可导入</t>
        </is>
      </c>
      <c r="O110" t="inlineStr">
        <is>
          <t>✓</t>
        </is>
      </c>
    </row>
    <row r="111" ht="18" customHeight="1">
      <c r="A111" s="5" t="inlineStr">
        <is>
          <t>PPS25250100405</t>
        </is>
      </c>
      <c r="B111" s="6" t="inlineStr">
        <is>
          <t>餐厅-柜</t>
        </is>
      </c>
      <c r="C111" s="6" t="inlineStr">
        <is>
          <t>樱桃木窄柜 |樱桃木1米餐边柜</t>
        </is>
      </c>
      <c r="D111" s="6" t="inlineStr">
        <is>
          <t>https://img.alicdn.com/imgextra/i2/2215699812811/O1CN015zkqb51WdUOfdHLdz_!!2215699812811.jpg</t>
        </is>
      </c>
      <c r="E111" s="6" t="inlineStr">
        <is>
          <t>窄柜-整柜洞石背板-1.2米</t>
        </is>
      </c>
      <c r="F111" s="6" t="inlineStr">
        <is>
          <t>PPS2525010040511</t>
        </is>
      </c>
      <c r="G111" s="6" t="inlineStr">
        <is>
          <t>在售</t>
        </is>
      </c>
      <c r="H111"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1" s="6" t="inlineStr">
        <is>
          <t>北美进口FAS级樱桃木</t>
        </is>
      </c>
      <c r="J111" s="6" t="inlineStr">
        <is>
          <t xml:space="preserve">抽屉围板：新西兰松木
台面：洞石岩板
背板：洞石纹理背板
电力轨道：xpower 内嵌电力轨道
顶柜玻璃：超透玻璃
</t>
        </is>
      </c>
      <c r="K111" s="6"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1" s="6" t="inlineStr">
        <is>
          <t>长度可任意定制；深度可任意定制；高度可任意定制；</t>
        </is>
      </c>
      <c r="M111" s="6" t="inlineStr">
        <is>
          <t>.</t>
        </is>
      </c>
      <c r="N111" s="8" t="inlineStr">
        <is>
          <t>✅ 可导入</t>
        </is>
      </c>
      <c r="O111" t="inlineStr">
        <is>
          <t>✓</t>
        </is>
      </c>
    </row>
    <row r="112" ht="18" customHeight="1">
      <c r="A112" s="5" t="inlineStr">
        <is>
          <t>PPS25250100405</t>
        </is>
      </c>
      <c r="B112" s="9" t="inlineStr">
        <is>
          <t>餐厅-柜</t>
        </is>
      </c>
      <c r="C112" s="9" t="inlineStr">
        <is>
          <t>樱桃木窄柜 |樱桃木1米餐边柜</t>
        </is>
      </c>
      <c r="D112" s="9" t="inlineStr">
        <is>
          <t>https://img.alicdn.com/imgextra/i2/2215699812811/O1CN015zkqb51WdUOfdHLdz_!!2215699812811.jpg</t>
        </is>
      </c>
      <c r="E112" s="9" t="inlineStr">
        <is>
          <t>窄柜-整柜洞石背板-1.0米</t>
        </is>
      </c>
      <c r="F112" s="9" t="inlineStr">
        <is>
          <t>PPS2525010040512</t>
        </is>
      </c>
      <c r="G112" s="9" t="inlineStr">
        <is>
          <t>在售</t>
        </is>
      </c>
      <c r="H112"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2" s="9" t="inlineStr">
        <is>
          <t>北美进口FAS级樱桃木</t>
        </is>
      </c>
      <c r="J112" s="9" t="inlineStr">
        <is>
          <t xml:space="preserve">抽屉围板：新西兰松木
台面：洞石岩板
背板：洞石纹理背板
电力轨道：xpower 内嵌电力轨道
顶柜玻璃：超透玻璃
</t>
        </is>
      </c>
      <c r="K112" s="9"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2" s="9" t="inlineStr">
        <is>
          <t>长度可任意定制；深度可任意定制；高度可任意定制；</t>
        </is>
      </c>
      <c r="M112" s="9" t="inlineStr">
        <is>
          <t>.</t>
        </is>
      </c>
      <c r="N112" s="8" t="inlineStr">
        <is>
          <t>✅ 可导入</t>
        </is>
      </c>
      <c r="O112" t="inlineStr">
        <is>
          <t>✓</t>
        </is>
      </c>
    </row>
    <row r="113" ht="18" customHeight="1">
      <c r="A113" s="5" t="inlineStr">
        <is>
          <t>PPS25250100405</t>
        </is>
      </c>
      <c r="B113" s="6" t="inlineStr">
        <is>
          <t>餐厅-柜</t>
        </is>
      </c>
      <c r="C113" s="6" t="inlineStr">
        <is>
          <t>樱桃木窄柜 |樱桃木1米餐边柜</t>
        </is>
      </c>
      <c r="D113" s="6" t="inlineStr">
        <is>
          <t>https://img.alicdn.com/imgextra/i2/2215699812811/O1CN015zkqb51WdUOfdHLdz_!!2215699812811.jpg</t>
        </is>
      </c>
      <c r="E113" s="6" t="inlineStr">
        <is>
          <t>窄柜-整柜洞石背板-0.8米</t>
        </is>
      </c>
      <c r="F113" s="6" t="inlineStr">
        <is>
          <t>PPS2525010040513</t>
        </is>
      </c>
      <c r="G113" s="6" t="inlineStr">
        <is>
          <t>在售</t>
        </is>
      </c>
      <c r="H113"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3" s="6" t="inlineStr">
        <is>
          <t>北美进口FAS级樱桃木</t>
        </is>
      </c>
      <c r="J113" s="6" t="inlineStr">
        <is>
          <t xml:space="preserve">抽屉围板：新西兰松木
台面：洞石岩板
背板：洞石纹理背板
电力轨道：xpower 内嵌电力轨道
顶柜玻璃：超透玻璃
</t>
        </is>
      </c>
      <c r="K113" s="6"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3" s="6" t="inlineStr">
        <is>
          <t>长度可任意定制；深度可任意定制；高度可任意定制；</t>
        </is>
      </c>
      <c r="M113" s="6" t="inlineStr">
        <is>
          <t>.</t>
        </is>
      </c>
      <c r="N113" s="8" t="inlineStr">
        <is>
          <t>✅ 可导入</t>
        </is>
      </c>
      <c r="O113" t="inlineStr">
        <is>
          <t>✓</t>
        </is>
      </c>
    </row>
    <row r="114" ht="18" customHeight="1">
      <c r="A114" s="5" t="inlineStr">
        <is>
          <t>PPS25250100405</t>
        </is>
      </c>
      <c r="B114" s="9" t="inlineStr">
        <is>
          <t>餐厅-柜</t>
        </is>
      </c>
      <c r="C114" s="9" t="inlineStr">
        <is>
          <t>樱桃木窄柜 |樱桃木1米餐边柜</t>
        </is>
      </c>
      <c r="D114" s="9" t="inlineStr">
        <is>
          <t>https://img.alicdn.com/imgextra/i2/2215699812811/O1CN015zkqb51WdUOfdHLdz_!!2215699812811.jpg</t>
        </is>
      </c>
      <c r="E114" s="9" t="inlineStr">
        <is>
          <t>窄柜-整柜洞洞板背板-1.2米</t>
        </is>
      </c>
      <c r="F114" s="9" t="inlineStr">
        <is>
          <t>PPS2525010040514</t>
        </is>
      </c>
      <c r="G114" s="9" t="inlineStr">
        <is>
          <t>在售</t>
        </is>
      </c>
      <c r="H114"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4" s="9" t="inlineStr">
        <is>
          <t>北美进口FAS级樱桃木</t>
        </is>
      </c>
      <c r="J114" s="9" t="inlineStr">
        <is>
          <t xml:space="preserve">抽屉围板：新西兰松木
台面：洞石岩板
背板：洞石纹理背板
电力轨道：xpower 内嵌电力轨道
顶柜玻璃：超透玻璃
</t>
        </is>
      </c>
      <c r="K114" s="9"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4" s="9" t="inlineStr">
        <is>
          <t>长度可任意定制；深度可任意定制；高度可任意定制；</t>
        </is>
      </c>
      <c r="M114" s="9" t="inlineStr">
        <is>
          <t>.</t>
        </is>
      </c>
      <c r="N114" s="8" t="inlineStr">
        <is>
          <t>✅ 可导入</t>
        </is>
      </c>
      <c r="O114" t="inlineStr">
        <is>
          <t>✓</t>
        </is>
      </c>
    </row>
    <row r="115" ht="18" customHeight="1">
      <c r="A115" s="5" t="inlineStr">
        <is>
          <t>PPS25250100405</t>
        </is>
      </c>
      <c r="B115" s="6" t="inlineStr">
        <is>
          <t>餐厅-柜</t>
        </is>
      </c>
      <c r="C115" s="6" t="inlineStr">
        <is>
          <t>樱桃木窄柜 |樱桃木1米餐边柜</t>
        </is>
      </c>
      <c r="D115" s="6" t="inlineStr">
        <is>
          <t>https://img.alicdn.com/imgextra/i2/2215699812811/O1CN015zkqb51WdUOfdHLdz_!!2215699812811.jpg</t>
        </is>
      </c>
      <c r="E115" s="6" t="inlineStr">
        <is>
          <t>窄柜-整柜洞洞板背板-1.0米</t>
        </is>
      </c>
      <c r="F115" s="6" t="inlineStr">
        <is>
          <t>PPS2525010040515</t>
        </is>
      </c>
      <c r="G115" s="6" t="inlineStr">
        <is>
          <t>在售</t>
        </is>
      </c>
      <c r="H115" s="6"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5" s="6" t="inlineStr">
        <is>
          <t>北美进口FAS级樱桃木</t>
        </is>
      </c>
      <c r="J115" s="6" t="inlineStr">
        <is>
          <t xml:space="preserve">抽屉围板：新西兰松木
台面：洞石岩板
背板：洞石纹理背板
电力轨道：xpower 内嵌电力轨道
顶柜玻璃：超透玻璃
</t>
        </is>
      </c>
      <c r="K115" s="6"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5" s="6" t="inlineStr">
        <is>
          <t>长度可任意定制；深度可任意定制；高度可任意定制；</t>
        </is>
      </c>
      <c r="M115" s="6" t="inlineStr">
        <is>
          <t>.</t>
        </is>
      </c>
      <c r="N115" s="8" t="inlineStr">
        <is>
          <t>✅ 可导入</t>
        </is>
      </c>
      <c r="O115" t="inlineStr">
        <is>
          <t>✓</t>
        </is>
      </c>
    </row>
    <row r="116" ht="18" customHeight="1">
      <c r="A116" s="5" t="inlineStr">
        <is>
          <t>PPS25250100405</t>
        </is>
      </c>
      <c r="B116" s="9" t="inlineStr">
        <is>
          <t>餐厅-柜</t>
        </is>
      </c>
      <c r="C116" s="9" t="inlineStr">
        <is>
          <t>樱桃木窄柜 |樱桃木1米餐边柜</t>
        </is>
      </c>
      <c r="D116" s="9" t="inlineStr">
        <is>
          <t>https://img.alicdn.com/imgextra/i2/2215699812811/O1CN015zkqb51WdUOfdHLdz_!!2215699812811.jpg</t>
        </is>
      </c>
      <c r="E116" s="9" t="inlineStr">
        <is>
          <t>窄柜-整柜洞洞板背板-0.8米</t>
        </is>
      </c>
      <c r="F116" s="9" t="inlineStr">
        <is>
          <t>PPS2525010040516</t>
        </is>
      </c>
      <c r="G116" s="9" t="inlineStr">
        <is>
          <t>在售</t>
        </is>
      </c>
      <c r="H116" s="9"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6" s="9" t="inlineStr">
        <is>
          <t>北美进口FAS级樱桃木</t>
        </is>
      </c>
      <c r="J116" s="9" t="inlineStr">
        <is>
          <t xml:space="preserve">抽屉围板：新西兰松木
台面：洞石岩板
背板：洞石纹理背板
电力轨道：xpower 内嵌电力轨道
顶柜玻璃：超透玻璃
</t>
        </is>
      </c>
      <c r="K116" s="9"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6" s="9" t="inlineStr">
        <is>
          <t>长度可任意定制；深度可任意定制；高度可任意定制；</t>
        </is>
      </c>
      <c r="M116" s="9" t="inlineStr">
        <is>
          <t>.</t>
        </is>
      </c>
      <c r="N116" s="8" t="inlineStr">
        <is>
          <t>✅ 可导入</t>
        </is>
      </c>
      <c r="O116" t="inlineStr">
        <is>
          <t>✓</t>
        </is>
      </c>
    </row>
    <row r="117" ht="18" customHeight="1">
      <c r="A117" s="5" t="inlineStr">
        <is>
          <t>PPS25250110410</t>
        </is>
      </c>
      <c r="B117" s="6" t="inlineStr">
        <is>
          <t>餐厅-柜</t>
        </is>
      </c>
      <c r="C117" s="6" t="inlineStr">
        <is>
          <t>樱桃木旋转柜2025版</t>
        </is>
      </c>
      <c r="D117" s="6" t="inlineStr">
        <is>
          <t>暂无</t>
        </is>
      </c>
      <c r="E117" s="6" t="inlineStr">
        <is>
          <t>旋转柜-仅餐桌-1.6米</t>
        </is>
      </c>
      <c r="F117" s="6" t="inlineStr">
        <is>
          <t>PPS2525011041011</t>
        </is>
      </c>
      <c r="G117" s="6" t="inlineStr">
        <is>
          <t>下架</t>
        </is>
      </c>
      <c r="H117" s="6" t="inlineStr">
        <is>
          <t>暂无</t>
        </is>
      </c>
      <c r="I117" s="6" t="inlineStr">
        <is>
          <t>北美进口FAS级樱桃木</t>
        </is>
      </c>
      <c r="J117" s="6" t="inlineStr">
        <is>
          <t>待定</t>
        </is>
      </c>
      <c r="K117" s="6" t="inlineStr">
        <is>
          <t>待定</t>
        </is>
      </c>
      <c r="L117" s="6" t="inlineStr">
        <is>
          <t>长度可任意定制；深度可任意定制；高度可任意定制；</t>
        </is>
      </c>
      <c r="M117" s="6" t="inlineStr">
        <is>
          <t>.</t>
        </is>
      </c>
      <c r="N117" s="8" t="inlineStr">
        <is>
          <t>✅ 可导入</t>
        </is>
      </c>
      <c r="O117" t="inlineStr">
        <is>
          <t>✓</t>
        </is>
      </c>
    </row>
    <row r="118" ht="18" customHeight="1">
      <c r="A118" s="5" t="inlineStr">
        <is>
          <t>PPS25250110410</t>
        </is>
      </c>
      <c r="B118" s="9" t="inlineStr">
        <is>
          <t>餐厅-柜</t>
        </is>
      </c>
      <c r="C118" s="9" t="inlineStr">
        <is>
          <t>樱桃木旋转柜2025版</t>
        </is>
      </c>
      <c r="D118" s="9" t="inlineStr">
        <is>
          <t>暂无</t>
        </is>
      </c>
      <c r="E118" s="9" t="inlineStr">
        <is>
          <t>旋转柜-仅餐桌-1.4米</t>
        </is>
      </c>
      <c r="F118" s="9" t="inlineStr">
        <is>
          <t>PPS2525011041012</t>
        </is>
      </c>
      <c r="G118" s="9" t="inlineStr">
        <is>
          <t>下架</t>
        </is>
      </c>
      <c r="H118" s="9" t="inlineStr">
        <is>
          <t>暂无</t>
        </is>
      </c>
      <c r="I118" s="9" t="inlineStr">
        <is>
          <t>北美进口FAS级樱桃木</t>
        </is>
      </c>
      <c r="J118" s="9" t="inlineStr">
        <is>
          <t>待定</t>
        </is>
      </c>
      <c r="K118" s="9" t="inlineStr">
        <is>
          <t>待定</t>
        </is>
      </c>
      <c r="L118" s="9" t="inlineStr">
        <is>
          <t>长度可任意定制；深度可任意定制；高度可任意定制；</t>
        </is>
      </c>
      <c r="M118" s="9" t="inlineStr">
        <is>
          <t>.</t>
        </is>
      </c>
      <c r="N118" s="8" t="inlineStr">
        <is>
          <t>✅ 可导入</t>
        </is>
      </c>
      <c r="O118" t="inlineStr">
        <is>
          <t>✓</t>
        </is>
      </c>
    </row>
    <row r="119" ht="18" customHeight="1">
      <c r="A119" s="5" t="inlineStr">
        <is>
          <t>PPS25250110410</t>
        </is>
      </c>
      <c r="B119" s="6" t="inlineStr">
        <is>
          <t>餐厅-柜</t>
        </is>
      </c>
      <c r="C119" s="6" t="inlineStr">
        <is>
          <t>樱桃木旋转柜2025版</t>
        </is>
      </c>
      <c r="D119" s="6" t="inlineStr">
        <is>
          <t>暂无</t>
        </is>
      </c>
      <c r="E119" s="6" t="inlineStr">
        <is>
          <t>旋转柜-仅餐桌-1.1米</t>
        </is>
      </c>
      <c r="F119" s="6" t="inlineStr">
        <is>
          <t>PPS2525011041013</t>
        </is>
      </c>
      <c r="G119" s="6" t="inlineStr">
        <is>
          <t>下架</t>
        </is>
      </c>
      <c r="H119" s="6" t="inlineStr">
        <is>
          <t>暂无</t>
        </is>
      </c>
      <c r="I119" s="6" t="inlineStr">
        <is>
          <t>北美进口FAS级樱桃木</t>
        </is>
      </c>
      <c r="J119" s="6" t="inlineStr">
        <is>
          <t>待定</t>
        </is>
      </c>
      <c r="K119" s="6" t="inlineStr">
        <is>
          <t>待定</t>
        </is>
      </c>
      <c r="L119" s="6" t="inlineStr">
        <is>
          <t>长度可任意定制；深度可任意定制；高度可任意定制；</t>
        </is>
      </c>
      <c r="M119" s="6" t="inlineStr">
        <is>
          <t>.</t>
        </is>
      </c>
      <c r="N119" s="8" t="inlineStr">
        <is>
          <t>✅ 可导入</t>
        </is>
      </c>
      <c r="O119" t="inlineStr">
        <is>
          <t>✓</t>
        </is>
      </c>
    </row>
    <row r="120" ht="18" customHeight="1">
      <c r="A120" s="5" t="inlineStr">
        <is>
          <t>PPS25250110410</t>
        </is>
      </c>
      <c r="B120" s="9" t="inlineStr">
        <is>
          <t>餐厅-柜</t>
        </is>
      </c>
      <c r="C120" s="9" t="inlineStr">
        <is>
          <t>樱桃木旋转柜2025版</t>
        </is>
      </c>
      <c r="D120" s="9" t="inlineStr">
        <is>
          <t>暂无</t>
        </is>
      </c>
      <c r="E120" s="9" t="inlineStr">
        <is>
          <t>旋转柜-仅餐桌-1.0米</t>
        </is>
      </c>
      <c r="F120" s="9" t="inlineStr">
        <is>
          <t>PPS2525011041014</t>
        </is>
      </c>
      <c r="G120" s="9" t="inlineStr">
        <is>
          <t>下架</t>
        </is>
      </c>
      <c r="H120" s="9" t="inlineStr">
        <is>
          <t>暂无</t>
        </is>
      </c>
      <c r="I120" s="9" t="inlineStr">
        <is>
          <t>北美进口FAS级樱桃木</t>
        </is>
      </c>
      <c r="J120" s="9" t="inlineStr">
        <is>
          <t>待定</t>
        </is>
      </c>
      <c r="K120" s="9" t="inlineStr">
        <is>
          <t>待定</t>
        </is>
      </c>
      <c r="L120" s="9" t="inlineStr">
        <is>
          <t>长度可任意定制；深度可任意定制；高度可任意定制；</t>
        </is>
      </c>
      <c r="M120" s="9" t="inlineStr">
        <is>
          <t>.</t>
        </is>
      </c>
      <c r="N120" s="8" t="inlineStr">
        <is>
          <t>✅ 可导入</t>
        </is>
      </c>
      <c r="O120" t="inlineStr">
        <is>
          <t>✓</t>
        </is>
      </c>
    </row>
    <row r="121" ht="18" customHeight="1">
      <c r="A121" s="5" t="inlineStr">
        <is>
          <t>PPS25250110410</t>
        </is>
      </c>
      <c r="B121" s="6" t="inlineStr">
        <is>
          <t>餐厅-柜</t>
        </is>
      </c>
      <c r="C121" s="6" t="inlineStr">
        <is>
          <t>樱桃木旋转柜2025版</t>
        </is>
      </c>
      <c r="D121" s="6" t="inlineStr">
        <is>
          <t>暂无</t>
        </is>
      </c>
      <c r="E121" s="6" t="inlineStr">
        <is>
          <t>旋转柜-下柜-2.1米+1.6米餐桌</t>
        </is>
      </c>
      <c r="F121" s="6" t="inlineStr">
        <is>
          <t>PPS2525011041015</t>
        </is>
      </c>
      <c r="G121" s="6" t="inlineStr">
        <is>
          <t>下架</t>
        </is>
      </c>
      <c r="H121" s="6" t="inlineStr">
        <is>
          <t>暂无</t>
        </is>
      </c>
      <c r="I121" s="6" t="inlineStr">
        <is>
          <t>北美进口FAS级樱桃木</t>
        </is>
      </c>
      <c r="J121" s="6" t="inlineStr">
        <is>
          <t>待定</t>
        </is>
      </c>
      <c r="K121" s="6" t="inlineStr">
        <is>
          <t>待定</t>
        </is>
      </c>
      <c r="L121" s="6" t="inlineStr">
        <is>
          <t>长度可任意定制；深度可任意定制；高度可任意定制；</t>
        </is>
      </c>
      <c r="M121" s="6" t="inlineStr">
        <is>
          <t>.</t>
        </is>
      </c>
      <c r="N121" s="8" t="inlineStr">
        <is>
          <t>✅ 可导入</t>
        </is>
      </c>
      <c r="O121" t="inlineStr">
        <is>
          <t>✓</t>
        </is>
      </c>
    </row>
    <row r="122" ht="18" customHeight="1">
      <c r="A122" s="5" t="inlineStr">
        <is>
          <t>PPS25250110410</t>
        </is>
      </c>
      <c r="B122" s="9" t="inlineStr">
        <is>
          <t>餐厅-柜</t>
        </is>
      </c>
      <c r="C122" s="9" t="inlineStr">
        <is>
          <t>樱桃木旋转柜2025版</t>
        </is>
      </c>
      <c r="D122" s="9" t="inlineStr">
        <is>
          <t>暂无</t>
        </is>
      </c>
      <c r="E122" s="9" t="inlineStr">
        <is>
          <t>旋转柜-下柜-1.8米+1.4米餐桌</t>
        </is>
      </c>
      <c r="F122" s="9" t="inlineStr">
        <is>
          <t>PPS2525011041016</t>
        </is>
      </c>
      <c r="G122" s="9" t="inlineStr">
        <is>
          <t>下架</t>
        </is>
      </c>
      <c r="H122" s="9" t="inlineStr">
        <is>
          <t>暂无</t>
        </is>
      </c>
      <c r="I122" s="9" t="inlineStr">
        <is>
          <t>北美进口FAS级樱桃木</t>
        </is>
      </c>
      <c r="J122" s="9" t="inlineStr">
        <is>
          <t>待定</t>
        </is>
      </c>
      <c r="K122" s="9" t="inlineStr">
        <is>
          <t>待定</t>
        </is>
      </c>
      <c r="L122" s="9" t="inlineStr">
        <is>
          <t>长度可任意定制；深度可任意定制；高度可任意定制；</t>
        </is>
      </c>
      <c r="M122" s="9" t="inlineStr">
        <is>
          <t>.</t>
        </is>
      </c>
      <c r="N122" s="8" t="inlineStr">
        <is>
          <t>✅ 可导入</t>
        </is>
      </c>
      <c r="O122" t="inlineStr">
        <is>
          <t>✓</t>
        </is>
      </c>
    </row>
    <row r="123" ht="18" customHeight="1">
      <c r="A123" s="5" t="inlineStr">
        <is>
          <t>PPS25250110410</t>
        </is>
      </c>
      <c r="B123" s="6" t="inlineStr">
        <is>
          <t>餐厅-柜</t>
        </is>
      </c>
      <c r="C123" s="6" t="inlineStr">
        <is>
          <t>樱桃木旋转柜2025版</t>
        </is>
      </c>
      <c r="D123" s="6" t="inlineStr">
        <is>
          <t>暂无</t>
        </is>
      </c>
      <c r="E123" s="6" t="inlineStr">
        <is>
          <t>旋转柜-下柜-1.5米+1.1米餐桌</t>
        </is>
      </c>
      <c r="F123" s="6" t="inlineStr">
        <is>
          <t>PPS2525011041017</t>
        </is>
      </c>
      <c r="G123" s="6" t="inlineStr">
        <is>
          <t>下架</t>
        </is>
      </c>
      <c r="H123" s="6" t="inlineStr">
        <is>
          <t>暂无</t>
        </is>
      </c>
      <c r="I123" s="6" t="inlineStr">
        <is>
          <t>北美进口FAS级樱桃木</t>
        </is>
      </c>
      <c r="J123" s="6" t="inlineStr">
        <is>
          <t>待定</t>
        </is>
      </c>
      <c r="K123" s="6" t="inlineStr">
        <is>
          <t>待定</t>
        </is>
      </c>
      <c r="L123" s="6" t="inlineStr">
        <is>
          <t>长度可任意定制；深度可任意定制；高度可任意定制；</t>
        </is>
      </c>
      <c r="M123" s="6" t="inlineStr">
        <is>
          <t>.</t>
        </is>
      </c>
      <c r="N123" s="8" t="inlineStr">
        <is>
          <t>✅ 可导入</t>
        </is>
      </c>
      <c r="O123" t="inlineStr">
        <is>
          <t>✓</t>
        </is>
      </c>
    </row>
    <row r="124" ht="18" customHeight="1">
      <c r="A124" s="5" t="inlineStr">
        <is>
          <t>PPS25250110410</t>
        </is>
      </c>
      <c r="B124" s="9" t="inlineStr">
        <is>
          <t>餐厅-柜</t>
        </is>
      </c>
      <c r="C124" s="9" t="inlineStr">
        <is>
          <t>樱桃木旋转柜2025版</t>
        </is>
      </c>
      <c r="D124" s="9" t="inlineStr">
        <is>
          <t>暂无</t>
        </is>
      </c>
      <c r="E124" s="9" t="inlineStr">
        <is>
          <t>旋转柜-下柜-1.2米+1.0米餐桌</t>
        </is>
      </c>
      <c r="F124" s="9" t="inlineStr">
        <is>
          <t>PPS2525011041018</t>
        </is>
      </c>
      <c r="G124" s="9" t="inlineStr">
        <is>
          <t>下架</t>
        </is>
      </c>
      <c r="H124" s="9" t="inlineStr">
        <is>
          <t>暂无</t>
        </is>
      </c>
      <c r="I124" s="9" t="inlineStr">
        <is>
          <t>北美进口FAS级樱桃木</t>
        </is>
      </c>
      <c r="J124" s="9" t="inlineStr">
        <is>
          <t>待定</t>
        </is>
      </c>
      <c r="K124" s="9" t="inlineStr">
        <is>
          <t>待定</t>
        </is>
      </c>
      <c r="L124" s="9" t="inlineStr">
        <is>
          <t>长度可任意定制；深度可任意定制；高度可任意定制；</t>
        </is>
      </c>
      <c r="M124" s="9" t="inlineStr">
        <is>
          <t>.</t>
        </is>
      </c>
      <c r="N124" s="8" t="inlineStr">
        <is>
          <t>✅ 可导入</t>
        </is>
      </c>
      <c r="O124" t="inlineStr">
        <is>
          <t>✓</t>
        </is>
      </c>
    </row>
    <row r="125" ht="18" customHeight="1">
      <c r="A125" s="5" t="inlineStr">
        <is>
          <t>PPS25250110410</t>
        </is>
      </c>
      <c r="B125" s="6" t="inlineStr">
        <is>
          <t>餐厅-柜</t>
        </is>
      </c>
      <c r="C125" s="6" t="inlineStr">
        <is>
          <t>樱桃木旋转柜2025版</t>
        </is>
      </c>
      <c r="D125" s="6" t="inlineStr">
        <is>
          <t>暂无</t>
        </is>
      </c>
      <c r="E125" s="6" t="inlineStr">
        <is>
          <t>旋转柜-樱桃木整柜2.1米+1.6米餐桌</t>
        </is>
      </c>
      <c r="F125" s="6" t="inlineStr">
        <is>
          <t>PPS2525011041019</t>
        </is>
      </c>
      <c r="G125" s="6" t="inlineStr">
        <is>
          <t>下架</t>
        </is>
      </c>
      <c r="H125" s="6" t="inlineStr">
        <is>
          <t>暂无</t>
        </is>
      </c>
      <c r="I125" s="6" t="inlineStr">
        <is>
          <t>北美进口FAS级樱桃木</t>
        </is>
      </c>
      <c r="J125" s="6" t="inlineStr">
        <is>
          <t>待定</t>
        </is>
      </c>
      <c r="K125" s="6" t="inlineStr">
        <is>
          <t>待定</t>
        </is>
      </c>
      <c r="L125" s="6" t="inlineStr">
        <is>
          <t>长度可任意定制；深度可任意定制；高度可任意定制；</t>
        </is>
      </c>
      <c r="M125" s="6" t="inlineStr">
        <is>
          <t>.</t>
        </is>
      </c>
      <c r="N125" s="8" t="inlineStr">
        <is>
          <t>✅ 可导入</t>
        </is>
      </c>
      <c r="O125" t="inlineStr">
        <is>
          <t>✓</t>
        </is>
      </c>
    </row>
    <row r="126" ht="18" customHeight="1">
      <c r="A126" s="5" t="inlineStr">
        <is>
          <t>PPS25250110410</t>
        </is>
      </c>
      <c r="B126" s="9" t="inlineStr">
        <is>
          <t>餐厅-柜</t>
        </is>
      </c>
      <c r="C126" s="9" t="inlineStr">
        <is>
          <t>樱桃木旋转柜2025版</t>
        </is>
      </c>
      <c r="D126" s="9" t="inlineStr">
        <is>
          <t>暂无</t>
        </is>
      </c>
      <c r="E126" s="9" t="inlineStr">
        <is>
          <t>旋转柜-樱桃木整柜1.8米+1.4米餐桌</t>
        </is>
      </c>
      <c r="F126" s="9" t="inlineStr">
        <is>
          <t>PPS2525011041020</t>
        </is>
      </c>
      <c r="G126" s="9" t="inlineStr">
        <is>
          <t>下架</t>
        </is>
      </c>
      <c r="H126" s="9" t="inlineStr">
        <is>
          <t>暂无</t>
        </is>
      </c>
      <c r="I126" s="9" t="inlineStr">
        <is>
          <t>北美进口FAS级樱桃木</t>
        </is>
      </c>
      <c r="J126" s="9" t="inlineStr">
        <is>
          <t>待定</t>
        </is>
      </c>
      <c r="K126" s="9" t="inlineStr">
        <is>
          <t>待定</t>
        </is>
      </c>
      <c r="L126" s="9" t="inlineStr">
        <is>
          <t>长度可任意定制；深度可任意定制；高度可任意定制；</t>
        </is>
      </c>
      <c r="M126" s="9" t="inlineStr">
        <is>
          <t>.</t>
        </is>
      </c>
      <c r="N126" s="8" t="inlineStr">
        <is>
          <t>✅ 可导入</t>
        </is>
      </c>
      <c r="O126" t="inlineStr">
        <is>
          <t>✓</t>
        </is>
      </c>
    </row>
    <row r="127" ht="18" customHeight="1">
      <c r="A127" s="5" t="inlineStr">
        <is>
          <t>PPS25250110410</t>
        </is>
      </c>
      <c r="B127" s="6" t="inlineStr">
        <is>
          <t>餐厅-柜</t>
        </is>
      </c>
      <c r="C127" s="6" t="inlineStr">
        <is>
          <t>樱桃木旋转柜2025版</t>
        </is>
      </c>
      <c r="D127" s="6" t="inlineStr">
        <is>
          <t>暂无</t>
        </is>
      </c>
      <c r="E127" s="6" t="inlineStr">
        <is>
          <t>旋转柜-樱桃木整柜1.5米+1.1米餐桌</t>
        </is>
      </c>
      <c r="F127" s="6" t="inlineStr">
        <is>
          <t>PPS2525011041021</t>
        </is>
      </c>
      <c r="G127" s="6" t="inlineStr">
        <is>
          <t>下架</t>
        </is>
      </c>
      <c r="H127" s="6" t="inlineStr">
        <is>
          <t>暂无</t>
        </is>
      </c>
      <c r="I127" s="6" t="inlineStr">
        <is>
          <t>北美进口FAS级樱桃木</t>
        </is>
      </c>
      <c r="J127" s="6" t="inlineStr">
        <is>
          <t>待定</t>
        </is>
      </c>
      <c r="K127" s="6" t="inlineStr">
        <is>
          <t>待定</t>
        </is>
      </c>
      <c r="L127" s="6" t="inlineStr">
        <is>
          <t>长度可任意定制；深度可任意定制；高度可任意定制；</t>
        </is>
      </c>
      <c r="M127" s="6" t="inlineStr">
        <is>
          <t>.</t>
        </is>
      </c>
      <c r="N127" s="8" t="inlineStr">
        <is>
          <t>✅ 可导入</t>
        </is>
      </c>
      <c r="O127" t="inlineStr">
        <is>
          <t>✓</t>
        </is>
      </c>
    </row>
    <row r="128" ht="18" customHeight="1">
      <c r="A128" s="5" t="inlineStr">
        <is>
          <t>PPS25250110410</t>
        </is>
      </c>
      <c r="B128" s="9" t="inlineStr">
        <is>
          <t>餐厅-柜</t>
        </is>
      </c>
      <c r="C128" s="9" t="inlineStr">
        <is>
          <t>樱桃木旋转柜2025版</t>
        </is>
      </c>
      <c r="D128" s="9" t="inlineStr">
        <is>
          <t>暂无</t>
        </is>
      </c>
      <c r="E128" s="9" t="inlineStr">
        <is>
          <t>旋转柜-樱桃木整柜1.2米+1.0米餐桌</t>
        </is>
      </c>
      <c r="F128" s="9" t="inlineStr">
        <is>
          <t>PPS2525011041022</t>
        </is>
      </c>
      <c r="G128" s="9" t="inlineStr">
        <is>
          <t>下架</t>
        </is>
      </c>
      <c r="H128" s="9" t="inlineStr">
        <is>
          <t>暂无</t>
        </is>
      </c>
      <c r="I128" s="9" t="inlineStr">
        <is>
          <t>北美进口FAS级樱桃木</t>
        </is>
      </c>
      <c r="J128" s="9" t="inlineStr">
        <is>
          <t>待定</t>
        </is>
      </c>
      <c r="K128" s="9" t="inlineStr">
        <is>
          <t>待定</t>
        </is>
      </c>
      <c r="L128" s="9" t="inlineStr">
        <is>
          <t>长度可任意定制；深度可任意定制；高度可任意定制；</t>
        </is>
      </c>
      <c r="M128" s="9" t="inlineStr">
        <is>
          <t>.</t>
        </is>
      </c>
      <c r="N128" s="8" t="inlineStr">
        <is>
          <t>✅ 可导入</t>
        </is>
      </c>
      <c r="O128" t="inlineStr">
        <is>
          <t>✓</t>
        </is>
      </c>
    </row>
    <row r="129" ht="18" customHeight="1">
      <c r="A129" s="5" t="inlineStr">
        <is>
          <t>PPS25250110410</t>
        </is>
      </c>
      <c r="B129" s="6" t="inlineStr">
        <is>
          <t>餐厅-柜</t>
        </is>
      </c>
      <c r="C129" s="6" t="inlineStr">
        <is>
          <t>樱桃木旋转柜2025版</t>
        </is>
      </c>
      <c r="D129" s="6" t="inlineStr">
        <is>
          <t>暂无</t>
        </is>
      </c>
      <c r="E129" s="6" t="inlineStr">
        <is>
          <t>旋转柜-榉木整柜2.1米+1.6米餐桌</t>
        </is>
      </c>
      <c r="F129" s="6" t="inlineStr">
        <is>
          <t>PPS2525011041023</t>
        </is>
      </c>
      <c r="G129" s="6" t="inlineStr">
        <is>
          <t>下架</t>
        </is>
      </c>
      <c r="H129" s="6" t="inlineStr">
        <is>
          <t>暂无</t>
        </is>
      </c>
      <c r="I129" s="6" t="inlineStr">
        <is>
          <t>北美进口FAS级樱桃木</t>
        </is>
      </c>
      <c r="J129" s="6" t="inlineStr">
        <is>
          <t>待定</t>
        </is>
      </c>
      <c r="K129" s="6" t="inlineStr">
        <is>
          <t>待定</t>
        </is>
      </c>
      <c r="L129" s="6" t="inlineStr">
        <is>
          <t>长度可任意定制；深度可任意定制；高度可任意定制；</t>
        </is>
      </c>
      <c r="M129" s="6" t="inlineStr">
        <is>
          <t>.</t>
        </is>
      </c>
      <c r="N129" s="8" t="inlineStr">
        <is>
          <t>✅ 可导入</t>
        </is>
      </c>
      <c r="O129" t="inlineStr">
        <is>
          <t>✓</t>
        </is>
      </c>
    </row>
    <row r="130" ht="18" customHeight="1">
      <c r="A130" s="5" t="inlineStr">
        <is>
          <t>PPS25250110410</t>
        </is>
      </c>
      <c r="B130" s="9" t="inlineStr">
        <is>
          <t>餐厅-柜</t>
        </is>
      </c>
      <c r="C130" s="9" t="inlineStr">
        <is>
          <t>樱桃木旋转柜2025版</t>
        </is>
      </c>
      <c r="D130" s="9" t="inlineStr">
        <is>
          <t>暂无</t>
        </is>
      </c>
      <c r="E130" s="9" t="inlineStr">
        <is>
          <t>旋转柜-榉木整柜1.8米+1.4米餐桌</t>
        </is>
      </c>
      <c r="F130" s="9" t="inlineStr">
        <is>
          <t>PPS2525011041024</t>
        </is>
      </c>
      <c r="G130" s="9" t="inlineStr">
        <is>
          <t>下架</t>
        </is>
      </c>
      <c r="H130" s="9" t="inlineStr">
        <is>
          <t>暂无</t>
        </is>
      </c>
      <c r="I130" s="9" t="inlineStr">
        <is>
          <t>北美进口FAS级樱桃木</t>
        </is>
      </c>
      <c r="J130" s="9" t="inlineStr">
        <is>
          <t>待定</t>
        </is>
      </c>
      <c r="K130" s="9" t="inlineStr">
        <is>
          <t>待定</t>
        </is>
      </c>
      <c r="L130" s="9" t="inlineStr">
        <is>
          <t>长度可任意定制；深度可任意定制；高度可任意定制；</t>
        </is>
      </c>
      <c r="M130" s="9" t="inlineStr">
        <is>
          <t>.</t>
        </is>
      </c>
      <c r="N130" s="8" t="inlineStr">
        <is>
          <t>✅ 可导入</t>
        </is>
      </c>
      <c r="O130" t="inlineStr">
        <is>
          <t>✓</t>
        </is>
      </c>
    </row>
    <row r="131" ht="18" customHeight="1">
      <c r="A131" s="5" t="inlineStr">
        <is>
          <t>PPS25250110410</t>
        </is>
      </c>
      <c r="B131" s="6" t="inlineStr">
        <is>
          <t>餐厅-柜</t>
        </is>
      </c>
      <c r="C131" s="6" t="inlineStr">
        <is>
          <t>樱桃木旋转柜2025版</t>
        </is>
      </c>
      <c r="D131" s="6" t="inlineStr">
        <is>
          <t>暂无</t>
        </is>
      </c>
      <c r="E131" s="6" t="inlineStr">
        <is>
          <t>旋转柜-榉木整柜1.5米+1.1米餐桌</t>
        </is>
      </c>
      <c r="F131" s="6" t="inlineStr">
        <is>
          <t>PPS2525011041025</t>
        </is>
      </c>
      <c r="G131" s="6" t="inlineStr">
        <is>
          <t>下架</t>
        </is>
      </c>
      <c r="H131" s="6" t="inlineStr">
        <is>
          <t>暂无</t>
        </is>
      </c>
      <c r="I131" s="6" t="inlineStr">
        <is>
          <t>北美进口FAS级樱桃木</t>
        </is>
      </c>
      <c r="J131" s="6" t="inlineStr">
        <is>
          <t>待定</t>
        </is>
      </c>
      <c r="K131" s="6" t="inlineStr">
        <is>
          <t>待定</t>
        </is>
      </c>
      <c r="L131" s="6" t="inlineStr">
        <is>
          <t>长度可任意定制；深度可任意定制；高度可任意定制；</t>
        </is>
      </c>
      <c r="M131" s="6" t="inlineStr">
        <is>
          <t>.</t>
        </is>
      </c>
      <c r="N131" s="8" t="inlineStr">
        <is>
          <t>✅ 可导入</t>
        </is>
      </c>
      <c r="O131" t="inlineStr">
        <is>
          <t>✓</t>
        </is>
      </c>
    </row>
    <row r="132" ht="18" customHeight="1">
      <c r="A132" s="5" t="inlineStr">
        <is>
          <t>PPS25250110410</t>
        </is>
      </c>
      <c r="B132" s="9" t="inlineStr">
        <is>
          <t>餐厅-柜</t>
        </is>
      </c>
      <c r="C132" s="9" t="inlineStr">
        <is>
          <t>樱桃木旋转柜2025版</t>
        </is>
      </c>
      <c r="D132" s="9" t="inlineStr">
        <is>
          <t>暂无</t>
        </is>
      </c>
      <c r="E132" s="9" t="inlineStr">
        <is>
          <t>旋转柜-榉木整柜1.2米+1.0米餐桌</t>
        </is>
      </c>
      <c r="F132" s="9" t="inlineStr">
        <is>
          <t>PPS2525011041026</t>
        </is>
      </c>
      <c r="G132" s="9" t="inlineStr">
        <is>
          <t>下架</t>
        </is>
      </c>
      <c r="H132" s="9" t="inlineStr">
        <is>
          <t>暂无</t>
        </is>
      </c>
      <c r="I132" s="9" t="inlineStr">
        <is>
          <t>北美进口FAS级樱桃木</t>
        </is>
      </c>
      <c r="J132" s="9" t="inlineStr">
        <is>
          <t>待定</t>
        </is>
      </c>
      <c r="K132" s="9" t="inlineStr">
        <is>
          <t>待定</t>
        </is>
      </c>
      <c r="L132" s="9" t="inlineStr">
        <is>
          <t>长度可任意定制；深度可任意定制；高度可任意定制；</t>
        </is>
      </c>
      <c r="M132" s="9" t="inlineStr">
        <is>
          <t>.</t>
        </is>
      </c>
      <c r="N132" s="8" t="inlineStr">
        <is>
          <t>✅ 可导入</t>
        </is>
      </c>
      <c r="O132" t="inlineStr">
        <is>
          <t>✓</t>
        </is>
      </c>
    </row>
    <row r="133" ht="18" customHeight="1">
      <c r="A133" s="5" t="inlineStr">
        <is>
          <t>PPS25250120415</t>
        </is>
      </c>
      <c r="B133" s="6" t="inlineStr">
        <is>
          <t>餐厅-柜</t>
        </is>
      </c>
      <c r="C133" s="6" t="inlineStr">
        <is>
          <t>黑胡桃木基础餐边柜 |黑胡桃木鎏金餐边柜</t>
        </is>
      </c>
      <c r="D133" s="6" t="inlineStr">
        <is>
          <t>https://img.alicdn.com/imgextra/i2/2215699812811/O1CN01LqXfwL1WdUSLwnM1F_!!2215699812811.jpg</t>
        </is>
      </c>
      <c r="E133" s="6" t="inlineStr">
        <is>
          <t>鎏金柜-下柜-2.1米</t>
        </is>
      </c>
      <c r="F133" s="6" t="inlineStr">
        <is>
          <t>PPS2525012041511</t>
        </is>
      </c>
      <c r="G133" s="6" t="inlineStr">
        <is>
          <t>在售</t>
        </is>
      </c>
      <c r="H133"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3" s="6" t="inlineStr">
        <is>
          <t>北美进口FAS级黑胡桃木</t>
        </is>
      </c>
      <c r="J133" s="6" t="inlineStr">
        <is>
          <t xml:space="preserve">抽屉围板：实木多层板
台面：黑色岩板
背板：鎏金板
电力轨道：xpower 内嵌电力轨道
顶柜玻璃：灰玻
</t>
        </is>
      </c>
      <c r="K133" s="6" t="inlineStr">
        <is>
          <t xml:space="preserve">下柜长度：2100mm
下柜深度：480mm
下柜高度：880mm
</t>
        </is>
      </c>
      <c r="L133" s="6" t="inlineStr">
        <is>
          <t>长度可任意定制；深度可任意定制；高度支持920mm内定制</t>
        </is>
      </c>
      <c r="M133" s="6" t="inlineStr">
        <is>
          <t>.</t>
        </is>
      </c>
      <c r="N133" s="8" t="inlineStr">
        <is>
          <t>✅ 可导入</t>
        </is>
      </c>
      <c r="O133" t="inlineStr">
        <is>
          <t>✓</t>
        </is>
      </c>
    </row>
    <row r="134" ht="18" customHeight="1">
      <c r="A134" s="5" t="inlineStr">
        <is>
          <t>PPS25250120415</t>
        </is>
      </c>
      <c r="B134" s="9" t="inlineStr">
        <is>
          <t>餐厅-柜</t>
        </is>
      </c>
      <c r="C134" s="9" t="inlineStr">
        <is>
          <t>黑胡桃木基础餐边柜 |黑胡桃木鎏金餐边柜</t>
        </is>
      </c>
      <c r="D134" s="9" t="inlineStr">
        <is>
          <t>https://img.alicdn.com/imgextra/i2/2215699812811/O1CN01LqXfwL1WdUSLwnM1F_!!2215699812811.jpg</t>
        </is>
      </c>
      <c r="E134" s="9" t="inlineStr">
        <is>
          <t>鎏金柜-下柜-1.8米</t>
        </is>
      </c>
      <c r="F134" s="9" t="inlineStr">
        <is>
          <t>PPS2525012041512</t>
        </is>
      </c>
      <c r="G134" s="9" t="inlineStr">
        <is>
          <t>在售</t>
        </is>
      </c>
      <c r="H134"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4" s="9" t="inlineStr">
        <is>
          <t>北美进口FAS级黑胡桃木</t>
        </is>
      </c>
      <c r="J134" s="9" t="inlineStr">
        <is>
          <t xml:space="preserve">抽屉围板：实木多层板
台面：黑色岩板
背板：鎏金板
电力轨道：xpower 内嵌电力轨道
顶柜玻璃：灰玻
</t>
        </is>
      </c>
      <c r="K134" s="9" t="inlineStr">
        <is>
          <t xml:space="preserve">下柜长度：1800mm
下柜深度：480mm
下柜高度：880mm
</t>
        </is>
      </c>
      <c r="L134" s="9" t="inlineStr">
        <is>
          <t>长度可任意定制；深度可任意定制；高度支持920mm内定制</t>
        </is>
      </c>
      <c r="M134" s="9" t="inlineStr">
        <is>
          <t>.</t>
        </is>
      </c>
      <c r="N134" s="8" t="inlineStr">
        <is>
          <t>✅ 可导入</t>
        </is>
      </c>
      <c r="O134" t="inlineStr">
        <is>
          <t>✓</t>
        </is>
      </c>
    </row>
    <row r="135" ht="18" customHeight="1">
      <c r="A135" s="5" t="inlineStr">
        <is>
          <t>PPS25250120415</t>
        </is>
      </c>
      <c r="B135" s="6" t="inlineStr">
        <is>
          <t>餐厅-柜</t>
        </is>
      </c>
      <c r="C135" s="6" t="inlineStr">
        <is>
          <t>黑胡桃木基础餐边柜 |黑胡桃木鎏金餐边柜</t>
        </is>
      </c>
      <c r="D135" s="6" t="inlineStr">
        <is>
          <t>https://img.alicdn.com/imgextra/i2/2215699812811/O1CN01LqXfwL1WdUSLwnM1F_!!2215699812811.jpg</t>
        </is>
      </c>
      <c r="E135" s="6" t="inlineStr">
        <is>
          <t>鎏金柜-下柜-1.5米</t>
        </is>
      </c>
      <c r="F135" s="6" t="inlineStr">
        <is>
          <t>PPS2525012041513</t>
        </is>
      </c>
      <c r="G135" s="6" t="inlineStr">
        <is>
          <t>在售</t>
        </is>
      </c>
      <c r="H135"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5" s="6" t="inlineStr">
        <is>
          <t>北美进口FAS级黑胡桃木</t>
        </is>
      </c>
      <c r="J135" s="6" t="inlineStr">
        <is>
          <t xml:space="preserve">抽屉围板：实木多层板
台面：黑色岩板
背板：鎏金板
电力轨道：xpower 内嵌电力轨道
顶柜玻璃：灰玻
</t>
        </is>
      </c>
      <c r="K135" s="6" t="inlineStr">
        <is>
          <t xml:space="preserve">下柜长度：1500mm
下柜深度：480mm
下柜高度：880mm
</t>
        </is>
      </c>
      <c r="L135" s="6" t="inlineStr">
        <is>
          <t>长度可任意定制；深度可任意定制；高度支持920mm内定制</t>
        </is>
      </c>
      <c r="M135" s="6" t="inlineStr">
        <is>
          <t>.</t>
        </is>
      </c>
      <c r="N135" s="8" t="inlineStr">
        <is>
          <t>✅ 可导入</t>
        </is>
      </c>
      <c r="O135" t="inlineStr">
        <is>
          <t>✓</t>
        </is>
      </c>
    </row>
    <row r="136" ht="18" customHeight="1">
      <c r="A136" s="5" t="inlineStr">
        <is>
          <t>PPS25250120415</t>
        </is>
      </c>
      <c r="B136" s="9" t="inlineStr">
        <is>
          <t>餐厅-柜</t>
        </is>
      </c>
      <c r="C136" s="9" t="inlineStr">
        <is>
          <t>黑胡桃木基础餐边柜 |黑胡桃木鎏金餐边柜</t>
        </is>
      </c>
      <c r="D136" s="9" t="inlineStr">
        <is>
          <t>https://img.alicdn.com/imgextra/i2/2215699812811/O1CN01LqXfwL1WdUSLwnM1F_!!2215699812811.jpg</t>
        </is>
      </c>
      <c r="E136" s="9" t="inlineStr">
        <is>
          <t>鎏金柜-下柜-1.2米</t>
        </is>
      </c>
      <c r="F136" s="9" t="inlineStr">
        <is>
          <t>PPS2525012041514</t>
        </is>
      </c>
      <c r="G136" s="9" t="inlineStr">
        <is>
          <t>在售</t>
        </is>
      </c>
      <c r="H136"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6" s="9" t="inlineStr">
        <is>
          <t>北美进口FAS级黑胡桃木</t>
        </is>
      </c>
      <c r="J136" s="9" t="inlineStr">
        <is>
          <t xml:space="preserve">抽屉围板：实木多层板
台面：黑色岩板
背板：鎏金板
电力轨道：xpower 内嵌电力轨道
顶柜玻璃：灰玻
</t>
        </is>
      </c>
      <c r="K136" s="9" t="inlineStr">
        <is>
          <t xml:space="preserve">下柜长度：1200mm
下柜深度：480mm
下柜高度：880mm
</t>
        </is>
      </c>
      <c r="L136" s="9" t="inlineStr">
        <is>
          <t>长度可任意定制；深度可任意定制；高度支持920mm内定制</t>
        </is>
      </c>
      <c r="M136" s="9" t="inlineStr">
        <is>
          <t>.</t>
        </is>
      </c>
      <c r="N136" s="8" t="inlineStr">
        <is>
          <t>✅ 可导入</t>
        </is>
      </c>
      <c r="O136" t="inlineStr">
        <is>
          <t>✓</t>
        </is>
      </c>
    </row>
    <row r="137" ht="18" customHeight="1">
      <c r="A137" s="5" t="inlineStr">
        <is>
          <t>PPS25250120415</t>
        </is>
      </c>
      <c r="B137" s="6" t="inlineStr">
        <is>
          <t>餐厅-柜</t>
        </is>
      </c>
      <c r="C137" s="6" t="inlineStr">
        <is>
          <t>黑胡桃木基础餐边柜 |黑胡桃木鎏金餐边柜</t>
        </is>
      </c>
      <c r="D137" s="6" t="inlineStr">
        <is>
          <t>https://img.alicdn.com/imgextra/i2/2215699812811/O1CN01LqXfwL1WdUSLwnM1F_!!2215699812811.jpg</t>
        </is>
      </c>
      <c r="E137" s="6" t="inlineStr">
        <is>
          <t>鎏金柜-整柜-2.1米</t>
        </is>
      </c>
      <c r="F137" s="6" t="inlineStr">
        <is>
          <t>PPS2525012041515</t>
        </is>
      </c>
      <c r="G137" s="6" t="inlineStr">
        <is>
          <t>在售</t>
        </is>
      </c>
      <c r="H137"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7" s="6" t="inlineStr">
        <is>
          <t>北美进口FAS级黑胡桃木</t>
        </is>
      </c>
      <c r="J137" s="6" t="inlineStr">
        <is>
          <t xml:space="preserve">抽屉围板：实木多层板
台面：黑色岩板
背板：鎏金板
电力轨道：xpower 内嵌电力轨道
顶柜玻璃：灰玻
</t>
        </is>
      </c>
      <c r="K137" s="6" t="inlineStr">
        <is>
          <t xml:space="preserve">整体长度：2100mm
整体深度：480mm
整体高度：1900mm
顶柜长度：2100mm
顶柜深度：380mm
顶柜高度：420mm
立体收纳长度：2100mm
立体收纳深度：380mm
立体收纳高度：650mm
下柜长度：2100mm
下柜深度：480mm
下柜高度：880mm
</t>
        </is>
      </c>
      <c r="L137" s="6" t="inlineStr">
        <is>
          <t>长度可任意定制；深度可任意定制；高度可任意定制；</t>
        </is>
      </c>
      <c r="M137" s="6" t="inlineStr">
        <is>
          <t>.</t>
        </is>
      </c>
      <c r="N137" s="8" t="inlineStr">
        <is>
          <t>✅ 可导入</t>
        </is>
      </c>
      <c r="O137" t="inlineStr">
        <is>
          <t>✓</t>
        </is>
      </c>
    </row>
    <row r="138" ht="18" customHeight="1">
      <c r="A138" s="5" t="inlineStr">
        <is>
          <t>PPS25250120415</t>
        </is>
      </c>
      <c r="B138" s="9" t="inlineStr">
        <is>
          <t>餐厅-柜</t>
        </is>
      </c>
      <c r="C138" s="9" t="inlineStr">
        <is>
          <t>黑胡桃木基础餐边柜 |黑胡桃木鎏金餐边柜</t>
        </is>
      </c>
      <c r="D138" s="9" t="inlineStr">
        <is>
          <t>https://img.alicdn.com/imgextra/i2/2215699812811/O1CN01LqXfwL1WdUSLwnM1F_!!2215699812811.jpg</t>
        </is>
      </c>
      <c r="E138" s="9" t="inlineStr">
        <is>
          <t>鎏金柜-整柜-1.8米</t>
        </is>
      </c>
      <c r="F138" s="9" t="inlineStr">
        <is>
          <t>PPS2525012041516</t>
        </is>
      </c>
      <c r="G138" s="9" t="inlineStr">
        <is>
          <t>在售</t>
        </is>
      </c>
      <c r="H138"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8" s="9" t="inlineStr">
        <is>
          <t>北美进口FAS级黑胡桃木</t>
        </is>
      </c>
      <c r="J138" s="9" t="inlineStr">
        <is>
          <t xml:space="preserve">抽屉围板：实木多层板
台面：黑色岩板
背板：鎏金板
电力轨道：xpower 内嵌电力轨道
顶柜玻璃：灰玻
</t>
        </is>
      </c>
      <c r="K138" s="9" t="inlineStr">
        <is>
          <t xml:space="preserve">整体长度：1800mm
整体深度：480mm
整体高度：1900mm
顶柜长度：1800mm
顶柜深度：380mm
顶柜高度：420mm
立体收纳长度：1800mm
立体收纳深度：380mm
立体收纳高度：650mm
下柜长度：1800mm
下柜深度：480mm
下柜高度：880mm
</t>
        </is>
      </c>
      <c r="L138" s="9" t="inlineStr">
        <is>
          <t>长度可任意定制；深度可任意定制；高度可任意定制；</t>
        </is>
      </c>
      <c r="M138" s="9" t="inlineStr">
        <is>
          <t>.</t>
        </is>
      </c>
      <c r="N138" s="8" t="inlineStr">
        <is>
          <t>✅ 可导入</t>
        </is>
      </c>
      <c r="O138" t="inlineStr">
        <is>
          <t>✓</t>
        </is>
      </c>
    </row>
    <row r="139" ht="18" customHeight="1">
      <c r="A139" s="5" t="inlineStr">
        <is>
          <t>PPS25250120415</t>
        </is>
      </c>
      <c r="B139" s="6" t="inlineStr">
        <is>
          <t>餐厅-柜</t>
        </is>
      </c>
      <c r="C139" s="6" t="inlineStr">
        <is>
          <t>黑胡桃木基础餐边柜 |黑胡桃木鎏金餐边柜</t>
        </is>
      </c>
      <c r="D139" s="6" t="inlineStr">
        <is>
          <t>https://img.alicdn.com/imgextra/i2/2215699812811/O1CN01LqXfwL1WdUSLwnM1F_!!2215699812811.jpg</t>
        </is>
      </c>
      <c r="E139" s="6" t="inlineStr">
        <is>
          <t>鎏金柜-整柜-1.5米</t>
        </is>
      </c>
      <c r="F139" s="6" t="inlineStr">
        <is>
          <t>PPS2525012041517</t>
        </is>
      </c>
      <c r="G139" s="6" t="inlineStr">
        <is>
          <t>在售</t>
        </is>
      </c>
      <c r="H139" s="6"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9" s="6" t="inlineStr">
        <is>
          <t>北美进口FAS级黑胡桃木</t>
        </is>
      </c>
      <c r="J139" s="6" t="inlineStr">
        <is>
          <t xml:space="preserve">抽屉围板：实木多层板
台面：黑色岩板
背板：鎏金板
电力轨道：xpower 内嵌电力轨道
顶柜玻璃：灰玻
</t>
        </is>
      </c>
      <c r="K139" s="6" t="inlineStr">
        <is>
          <t xml:space="preserve">整体长度：1500mm
整体深度：480mm
整体高度：1900mm
顶柜长度：1500mm
顶柜深度：380mm
顶柜高度：420mm
立体收纳长度：1500mm
立体收纳深度：380mm
立体收纳高度：650mm
下柜长度：1500mm
下柜深度：480mm
下柜高度：880mm
</t>
        </is>
      </c>
      <c r="L139" s="6" t="inlineStr">
        <is>
          <t>长度可任意定制；深度可任意定制；高度可任意定制；</t>
        </is>
      </c>
      <c r="M139" s="6" t="inlineStr">
        <is>
          <t>.</t>
        </is>
      </c>
      <c r="N139" s="8" t="inlineStr">
        <is>
          <t>✅ 可导入</t>
        </is>
      </c>
      <c r="O139" t="inlineStr">
        <is>
          <t>✓</t>
        </is>
      </c>
    </row>
    <row r="140" ht="18" customHeight="1">
      <c r="A140" s="5" t="inlineStr">
        <is>
          <t>PPS25250120415</t>
        </is>
      </c>
      <c r="B140" s="9" t="inlineStr">
        <is>
          <t>餐厅-柜</t>
        </is>
      </c>
      <c r="C140" s="9" t="inlineStr">
        <is>
          <t>黑胡桃木基础餐边柜 |黑胡桃木鎏金餐边柜</t>
        </is>
      </c>
      <c r="D140" s="9" t="inlineStr">
        <is>
          <t>https://img.alicdn.com/imgextra/i2/2215699812811/O1CN01LqXfwL1WdUSLwnM1F_!!2215699812811.jpg</t>
        </is>
      </c>
      <c r="E140" s="9" t="inlineStr">
        <is>
          <t>鎏金柜-整柜-1.2米</t>
        </is>
      </c>
      <c r="F140" s="9" t="inlineStr">
        <is>
          <t>PPS2525012041518</t>
        </is>
      </c>
      <c r="G140" s="9" t="inlineStr">
        <is>
          <t>在售</t>
        </is>
      </c>
      <c r="H140" s="9"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40" s="9" t="inlineStr">
        <is>
          <t>北美进口FAS级黑胡桃木</t>
        </is>
      </c>
      <c r="J140" s="9" t="inlineStr">
        <is>
          <t xml:space="preserve">抽屉围板：实木多层板
台面：黑色岩板
背板：鎏金板
电力轨道：xpower 内嵌电力轨道
顶柜玻璃：灰玻
</t>
        </is>
      </c>
      <c r="K140" s="9" t="inlineStr">
        <is>
          <t xml:space="preserve">整体长度：1200mm
整体深度：480mm
整体高度：1900mm
顶柜长度：1200mm
顶柜深度：380mm
顶柜高度：420mm
立体收纳长度：1200mm
立体收纳深度：380mm
立体收纳高度：650mm
下柜长度：1200mm
下柜深度：480mm
下柜高度：880mm
</t>
        </is>
      </c>
      <c r="L140" s="9" t="inlineStr">
        <is>
          <t>长度可任意定制；深度可任意定制；高度可任意定制；</t>
        </is>
      </c>
      <c r="M140" s="9" t="inlineStr">
        <is>
          <t>.</t>
        </is>
      </c>
      <c r="N140" s="8" t="inlineStr">
        <is>
          <t>✅ 可导入</t>
        </is>
      </c>
      <c r="O140" t="inlineStr">
        <is>
          <t>✓</t>
        </is>
      </c>
    </row>
    <row r="141" ht="18" customHeight="1">
      <c r="A141" s="5" t="inlineStr">
        <is>
          <t>PPS25250130420</t>
        </is>
      </c>
      <c r="B141" s="6" t="inlineStr">
        <is>
          <t>餐厅-柜</t>
        </is>
      </c>
      <c r="C141" s="6" t="inlineStr">
        <is>
          <t>黑胡桃木太空舱餐边柜 |黑胡桃木曜黑餐边柜</t>
        </is>
      </c>
      <c r="D141" s="6" t="inlineStr">
        <is>
          <t>https://img.alicdn.com/imgextra/i4/2215699812811/O1CN01ZVbAmW1WdUOts4jRu_!!2215699812811.jpg</t>
        </is>
      </c>
      <c r="E141" s="6" t="inlineStr">
        <is>
          <t>曜黑柜-下柜-2.1米</t>
        </is>
      </c>
      <c r="F141" s="6" t="inlineStr">
        <is>
          <t>PPS2525013042011</t>
        </is>
      </c>
      <c r="G141" s="6" t="inlineStr">
        <is>
          <t>在售</t>
        </is>
      </c>
      <c r="H141"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1" s="6" t="inlineStr">
        <is>
          <t>北美进口FAS级黑胡桃木</t>
        </is>
      </c>
      <c r="J141" s="6" t="inlineStr">
        <is>
          <t xml:space="preserve">抽屉围板：实木多层板
台面：黑色岩板
背板：鎏金板
电力轨道：xpower 内嵌电力轨道
顶柜玻璃：灰玻
</t>
        </is>
      </c>
      <c r="K141" s="6" t="inlineStr">
        <is>
          <t xml:space="preserve">下柜长度：2100mm
下柜深度：480mm
下柜高度：880mm
</t>
        </is>
      </c>
      <c r="L141" s="6" t="inlineStr">
        <is>
          <t>长度可任意定制；深度可任意定制；高度支持920mm内定制</t>
        </is>
      </c>
      <c r="M141" s="6" t="inlineStr">
        <is>
          <t>.</t>
        </is>
      </c>
      <c r="N141" s="8" t="inlineStr">
        <is>
          <t>✅ 可导入</t>
        </is>
      </c>
      <c r="O141" t="inlineStr">
        <is>
          <t>✓</t>
        </is>
      </c>
    </row>
    <row r="142" ht="18" customHeight="1">
      <c r="A142" s="5" t="inlineStr">
        <is>
          <t>PPS25250130420</t>
        </is>
      </c>
      <c r="B142" s="9" t="inlineStr">
        <is>
          <t>餐厅-柜</t>
        </is>
      </c>
      <c r="C142" s="9" t="inlineStr">
        <is>
          <t>黑胡桃木太空舱餐边柜 |黑胡桃木曜黑餐边柜</t>
        </is>
      </c>
      <c r="D142" s="9" t="inlineStr">
        <is>
          <t>https://img.alicdn.com/imgextra/i4/2215699812811/O1CN01ZVbAmW1WdUOts4jRu_!!2215699812811.jpg</t>
        </is>
      </c>
      <c r="E142" s="9" t="inlineStr">
        <is>
          <t>曜黑柜-下柜-1.8米</t>
        </is>
      </c>
      <c r="F142" s="9" t="inlineStr">
        <is>
          <t>PPS2525013042012</t>
        </is>
      </c>
      <c r="G142" s="9" t="inlineStr">
        <is>
          <t>在售</t>
        </is>
      </c>
      <c r="H142"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2" s="9" t="inlineStr">
        <is>
          <t>北美进口FAS级黑胡桃木</t>
        </is>
      </c>
      <c r="J142" s="9" t="inlineStr">
        <is>
          <t xml:space="preserve">抽屉围板：实木多层板
台面：黑色岩板
背板：鎏金板
电力轨道：xpower 内嵌电力轨道
顶柜玻璃：灰玻
</t>
        </is>
      </c>
      <c r="K142" s="9" t="inlineStr">
        <is>
          <t xml:space="preserve">下柜长度：1800mm
下柜深度：480mm
下柜高度：880mm
</t>
        </is>
      </c>
      <c r="L142" s="9" t="inlineStr">
        <is>
          <t>长度可任意定制；深度可任意定制；高度支持920mm内定制</t>
        </is>
      </c>
      <c r="M142" s="9" t="inlineStr">
        <is>
          <t>.</t>
        </is>
      </c>
      <c r="N142" s="8" t="inlineStr">
        <is>
          <t>✅ 可导入</t>
        </is>
      </c>
      <c r="O142" t="inlineStr">
        <is>
          <t>✓</t>
        </is>
      </c>
    </row>
    <row r="143" ht="18" customHeight="1">
      <c r="A143" s="5" t="inlineStr">
        <is>
          <t>PPS25250130420</t>
        </is>
      </c>
      <c r="B143" s="6" t="inlineStr">
        <is>
          <t>餐厅-柜</t>
        </is>
      </c>
      <c r="C143" s="6" t="inlineStr">
        <is>
          <t>黑胡桃木太空舱餐边柜 |黑胡桃木曜黑餐边柜</t>
        </is>
      </c>
      <c r="D143" s="6" t="inlineStr">
        <is>
          <t>https://img.alicdn.com/imgextra/i4/2215699812811/O1CN01ZVbAmW1WdUOts4jRu_!!2215699812811.jpg</t>
        </is>
      </c>
      <c r="E143" s="6" t="inlineStr">
        <is>
          <t>曜黑柜-下柜-1.5米</t>
        </is>
      </c>
      <c r="F143" s="6" t="inlineStr">
        <is>
          <t>PPS2525013042013</t>
        </is>
      </c>
      <c r="G143" s="6" t="inlineStr">
        <is>
          <t>在售</t>
        </is>
      </c>
      <c r="H143"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3" s="6" t="inlineStr">
        <is>
          <t>北美进口FAS级黑胡桃木</t>
        </is>
      </c>
      <c r="J143" s="6" t="inlineStr">
        <is>
          <t xml:space="preserve">抽屉围板：实木多层板
台面：黑色岩板
背板：鎏金板
电力轨道：xpower 内嵌电力轨道
顶柜玻璃：灰玻
</t>
        </is>
      </c>
      <c r="K143" s="6" t="inlineStr">
        <is>
          <t xml:space="preserve">下柜长度：1500mm
下柜深度：480mm
下柜高度：880mm
</t>
        </is>
      </c>
      <c r="L143" s="6" t="inlineStr">
        <is>
          <t>长度可任意定制；深度可任意定制；高度支持920mm内定制</t>
        </is>
      </c>
      <c r="M143" s="6" t="inlineStr">
        <is>
          <t>.</t>
        </is>
      </c>
      <c r="N143" s="8" t="inlineStr">
        <is>
          <t>✅ 可导入</t>
        </is>
      </c>
      <c r="O143" t="inlineStr">
        <is>
          <t>✓</t>
        </is>
      </c>
    </row>
    <row r="144" ht="18" customHeight="1">
      <c r="A144" s="5" t="inlineStr">
        <is>
          <t>PPS25250130420</t>
        </is>
      </c>
      <c r="B144" s="9" t="inlineStr">
        <is>
          <t>餐厅-柜</t>
        </is>
      </c>
      <c r="C144" s="9" t="inlineStr">
        <is>
          <t>黑胡桃木太空舱餐边柜 |黑胡桃木曜黑餐边柜</t>
        </is>
      </c>
      <c r="D144" s="9" t="inlineStr">
        <is>
          <t>https://img.alicdn.com/imgextra/i4/2215699812811/O1CN01ZVbAmW1WdUOts4jRu_!!2215699812811.jpg</t>
        </is>
      </c>
      <c r="E144" s="9" t="inlineStr">
        <is>
          <t>曜黑柜-下柜-1.2米</t>
        </is>
      </c>
      <c r="F144" s="9" t="inlineStr">
        <is>
          <t>PPS2525013042014</t>
        </is>
      </c>
      <c r="G144" s="9" t="inlineStr">
        <is>
          <t>在售</t>
        </is>
      </c>
      <c r="H144"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4" s="9" t="inlineStr">
        <is>
          <t>北美进口FAS级黑胡桃木</t>
        </is>
      </c>
      <c r="J144" s="9" t="inlineStr">
        <is>
          <t xml:space="preserve">抽屉围板：实木多层板
台面：黑色岩板
背板：鎏金板
电力轨道：xpower 内嵌电力轨道
顶柜玻璃：灰玻
</t>
        </is>
      </c>
      <c r="K144" s="9" t="inlineStr">
        <is>
          <t xml:space="preserve">下柜长度：1200mm
下柜深度：480mm
下柜高度：880mm
</t>
        </is>
      </c>
      <c r="L144" s="9" t="inlineStr">
        <is>
          <t>长度可任意定制；深度可任意定制；高度支持920mm内定制</t>
        </is>
      </c>
      <c r="M144" s="9" t="inlineStr">
        <is>
          <t>.</t>
        </is>
      </c>
      <c r="N144" s="8" t="inlineStr">
        <is>
          <t>✅ 可导入</t>
        </is>
      </c>
      <c r="O144" t="inlineStr">
        <is>
          <t>✓</t>
        </is>
      </c>
    </row>
    <row r="145" ht="18" customHeight="1">
      <c r="A145" s="5" t="inlineStr">
        <is>
          <t>PPS25250130420</t>
        </is>
      </c>
      <c r="B145" s="6" t="inlineStr">
        <is>
          <t>餐厅-柜</t>
        </is>
      </c>
      <c r="C145" s="6" t="inlineStr">
        <is>
          <t>黑胡桃木太空舱餐边柜 |黑胡桃木曜黑餐边柜</t>
        </is>
      </c>
      <c r="D145" s="6" t="inlineStr">
        <is>
          <t>https://img.alicdn.com/imgextra/i4/2215699812811/O1CN01ZVbAmW1WdUOts4jRu_!!2215699812811.jpg</t>
        </is>
      </c>
      <c r="E145" s="6" t="inlineStr">
        <is>
          <t>曜黑柜-整柜-2.1米</t>
        </is>
      </c>
      <c r="F145" s="6" t="inlineStr">
        <is>
          <t>PPS2525013042015</t>
        </is>
      </c>
      <c r="G145" s="6" t="inlineStr">
        <is>
          <t>在售</t>
        </is>
      </c>
      <c r="H145"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5" s="6" t="inlineStr">
        <is>
          <t>北美进口FAS级黑胡桃木</t>
        </is>
      </c>
      <c r="J145" s="6" t="inlineStr">
        <is>
          <t xml:space="preserve">抽屉围板：实木多层板
台面：黑色岩板
背板：鎏金板
电力轨道：xpower 内嵌电力轨道
顶柜玻璃：灰玻
</t>
        </is>
      </c>
      <c r="K145" s="6" t="inlineStr">
        <is>
          <t xml:space="preserve">整体长度：2100mm
整体深度：480mm
整体高度：1900mm
顶柜长度：2100mm
顶柜深度：400mm
顶柜高度：355mm
立体收纳长度：2100mm
立体收纳深度：400mm
立体收纳高度：675mm
下柜长度：2100mm
下柜深度：480mm
下柜高度：880mm
</t>
        </is>
      </c>
      <c r="L145" s="6" t="inlineStr">
        <is>
          <t>长度可任意定制；深度可任意定制；高度可任意定制；</t>
        </is>
      </c>
      <c r="M145" s="6" t="inlineStr">
        <is>
          <t>.</t>
        </is>
      </c>
      <c r="N145" s="8" t="inlineStr">
        <is>
          <t>✅ 可导入</t>
        </is>
      </c>
      <c r="O145" t="inlineStr">
        <is>
          <t>✓</t>
        </is>
      </c>
    </row>
    <row r="146" ht="18" customHeight="1">
      <c r="A146" s="5" t="inlineStr">
        <is>
          <t>PPS25250130420</t>
        </is>
      </c>
      <c r="B146" s="9" t="inlineStr">
        <is>
          <t>餐厅-柜</t>
        </is>
      </c>
      <c r="C146" s="9" t="inlineStr">
        <is>
          <t>黑胡桃木太空舱餐边柜 |黑胡桃木曜黑餐边柜</t>
        </is>
      </c>
      <c r="D146" s="9" t="inlineStr">
        <is>
          <t>https://img.alicdn.com/imgextra/i4/2215699812811/O1CN01ZVbAmW1WdUOts4jRu_!!2215699812811.jpg</t>
        </is>
      </c>
      <c r="E146" s="9" t="inlineStr">
        <is>
          <t>曜黑柜-整柜-1.8米</t>
        </is>
      </c>
      <c r="F146" s="9" t="inlineStr">
        <is>
          <t>PPS2525013042016</t>
        </is>
      </c>
      <c r="G146" s="9" t="inlineStr">
        <is>
          <t>在售</t>
        </is>
      </c>
      <c r="H146"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6" s="9" t="inlineStr">
        <is>
          <t>北美进口FAS级黑胡桃木</t>
        </is>
      </c>
      <c r="J146" s="9" t="inlineStr">
        <is>
          <t xml:space="preserve">抽屉围板：实木多层板
台面：黑色岩板
背板：鎏金板
电力轨道：xpower 内嵌电力轨道
顶柜玻璃：灰玻
</t>
        </is>
      </c>
      <c r="K146" s="9" t="inlineStr">
        <is>
          <t xml:space="preserve">整体长度：1800mm
整体深度：480mm
整体高度：1900mm
顶柜长度：1800mm
顶柜深度：400mm
顶柜高度：355mm
立体收纳长度：1800mm
立体收纳深度：400mm
立体收纳高度：675mm
下柜长度：1800mm
下柜深度：480mm
下柜高度：880mm
</t>
        </is>
      </c>
      <c r="L146" s="9" t="inlineStr">
        <is>
          <t>长度可任意定制；深度可任意定制；高度可任意定制；</t>
        </is>
      </c>
      <c r="M146" s="9" t="inlineStr">
        <is>
          <t>.</t>
        </is>
      </c>
      <c r="N146" s="8" t="inlineStr">
        <is>
          <t>✅ 可导入</t>
        </is>
      </c>
      <c r="O146" t="inlineStr">
        <is>
          <t>✓</t>
        </is>
      </c>
    </row>
    <row r="147" ht="18" customHeight="1">
      <c r="A147" s="5" t="inlineStr">
        <is>
          <t>PPS25250130420</t>
        </is>
      </c>
      <c r="B147" s="6" t="inlineStr">
        <is>
          <t>餐厅-柜</t>
        </is>
      </c>
      <c r="C147" s="6" t="inlineStr">
        <is>
          <t>黑胡桃木太空舱餐边柜 |黑胡桃木曜黑餐边柜</t>
        </is>
      </c>
      <c r="D147" s="6" t="inlineStr">
        <is>
          <t>https://img.alicdn.com/imgextra/i4/2215699812811/O1CN01ZVbAmW1WdUOts4jRu_!!2215699812811.jpg</t>
        </is>
      </c>
      <c r="E147" s="6" t="inlineStr">
        <is>
          <t>曜黑柜-整柜-1.5米</t>
        </is>
      </c>
      <c r="F147" s="6" t="inlineStr">
        <is>
          <t>PPS2525013042017</t>
        </is>
      </c>
      <c r="G147" s="6" t="inlineStr">
        <is>
          <t>在售</t>
        </is>
      </c>
      <c r="H147" s="6"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7" s="6" t="inlineStr">
        <is>
          <t>北美进口FAS级黑胡桃木</t>
        </is>
      </c>
      <c r="J147" s="6" t="inlineStr">
        <is>
          <t xml:space="preserve">抽屉围板：实木多层板
台面：黑色岩板
背板：鎏金板
电力轨道：xpower 内嵌电力轨道
顶柜玻璃：灰玻
</t>
        </is>
      </c>
      <c r="K147" s="6" t="inlineStr">
        <is>
          <t xml:space="preserve">整体长度：1500mm
整体深度：480mm
整体高度：1900mm
顶柜长度：1500mm
顶柜深度：400mm
顶柜高度：355mm
立体收纳长度：1500mm
立体收纳深度：400mm
立体收纳高度：675mm
下柜长度：1500mm
下柜深度：480mm
下柜高度：880mm
</t>
        </is>
      </c>
      <c r="L147" s="6" t="inlineStr">
        <is>
          <t>长度可任意定制；深度可任意定制；高度可任意定制；</t>
        </is>
      </c>
      <c r="M147" s="6" t="inlineStr">
        <is>
          <t>.</t>
        </is>
      </c>
      <c r="N147" s="8" t="inlineStr">
        <is>
          <t>✅ 可导入</t>
        </is>
      </c>
      <c r="O147" t="inlineStr">
        <is>
          <t>✓</t>
        </is>
      </c>
    </row>
    <row r="148" ht="18" customHeight="1">
      <c r="A148" s="5" t="inlineStr">
        <is>
          <t>PPS25250130420</t>
        </is>
      </c>
      <c r="B148" s="9" t="inlineStr">
        <is>
          <t>餐厅-柜</t>
        </is>
      </c>
      <c r="C148" s="9" t="inlineStr">
        <is>
          <t>黑胡桃木太空舱餐边柜 |黑胡桃木曜黑餐边柜</t>
        </is>
      </c>
      <c r="D148" s="9" t="inlineStr">
        <is>
          <t>https://img.alicdn.com/imgextra/i4/2215699812811/O1CN01ZVbAmW1WdUOts4jRu_!!2215699812811.jpg</t>
        </is>
      </c>
      <c r="E148" s="9" t="inlineStr">
        <is>
          <t>曜黑柜-整柜-1.2米</t>
        </is>
      </c>
      <c r="F148" s="9" t="inlineStr">
        <is>
          <t>PPS2525013042018</t>
        </is>
      </c>
      <c r="G148" s="9" t="inlineStr">
        <is>
          <t>在售</t>
        </is>
      </c>
      <c r="H148" s="9"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8" s="9" t="inlineStr">
        <is>
          <t>北美进口FAS级黑胡桃木</t>
        </is>
      </c>
      <c r="J148" s="9" t="inlineStr">
        <is>
          <t xml:space="preserve">抽屉围板：实木多层板
台面：黑色岩板
背板：鎏金板
电力轨道：xpower 内嵌电力轨道
顶柜玻璃：灰玻
</t>
        </is>
      </c>
      <c r="K148" s="9" t="inlineStr">
        <is>
          <t xml:space="preserve">整体长度：1200mm
整体深度：480mm
整体高度：1900mm
顶柜长度：1200mm
顶柜深度：400mm
顶柜高度：355mm
立体收纳长度：1200mm
立体收纳深度：400mm
立体收纳高度：675mm
下柜长度：1200mm
下柜深度：480mm
下柜高度：880mm
</t>
        </is>
      </c>
      <c r="L148" s="9" t="inlineStr">
        <is>
          <t>长度可任意定制；深度可任意定制；高度可任意定制；</t>
        </is>
      </c>
      <c r="M148" s="9" t="inlineStr">
        <is>
          <t>.</t>
        </is>
      </c>
      <c r="N148" s="8" t="inlineStr">
        <is>
          <t>✅ 可导入</t>
        </is>
      </c>
      <c r="O148" t="inlineStr">
        <is>
          <t>✓</t>
        </is>
      </c>
    </row>
    <row r="149" ht="18" customHeight="1">
      <c r="A149" s="5" t="inlineStr">
        <is>
          <t>PPS25210080401</t>
        </is>
      </c>
      <c r="B149" s="6" t="inlineStr">
        <is>
          <t>餐厅-桌</t>
        </is>
      </c>
      <c r="C149" s="6" t="inlineStr">
        <is>
          <t>畔色樱桃木岩板餐桌2025 |樱桃木洞石餐桌 |樱桃木圆弧餐桌</t>
        </is>
      </c>
      <c r="D149" s="6" t="inlineStr">
        <is>
          <t>https://img.alicdn.com/imgextra/i3/2215699812811/O1CN01KFsIXt1WdUOhnryKK_!!2215699812811.jpg</t>
        </is>
      </c>
      <c r="E149" s="6" t="inlineStr">
        <is>
          <t>洞石岩板-1.4米</t>
        </is>
      </c>
      <c r="F149" s="6" t="inlineStr">
        <is>
          <t>PPS2521008040111</t>
        </is>
      </c>
      <c r="G149" s="6" t="inlineStr">
        <is>
          <t>在售</t>
        </is>
      </c>
      <c r="H149"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49" s="6" t="inlineStr">
        <is>
          <t>北美进口FAS级樱桃木</t>
        </is>
      </c>
      <c r="J149" s="6" t="inlineStr">
        <is>
          <t>台面：白色岩板/黑色岩板/实木台面</t>
        </is>
      </c>
      <c r="K149" s="6" t="inlineStr">
        <is>
          <t xml:space="preserve">长度：1400mm
宽度：850mm
高度：750mm
</t>
        </is>
      </c>
      <c r="L149" s="6" t="inlineStr">
        <is>
          <t>长度支持2300mm内定制；深度可任意定制；高度支持850mm内定制</t>
        </is>
      </c>
      <c r="M149" s="6" t="inlineStr">
        <is>
          <t>.</t>
        </is>
      </c>
      <c r="N149" s="8" t="inlineStr">
        <is>
          <t>✅ 可导入</t>
        </is>
      </c>
      <c r="O149" t="inlineStr">
        <is>
          <t>✓</t>
        </is>
      </c>
    </row>
    <row r="150" ht="18" customHeight="1">
      <c r="A150" s="5" t="inlineStr">
        <is>
          <t>PPS25210080401</t>
        </is>
      </c>
      <c r="B150" s="9" t="inlineStr">
        <is>
          <t>餐厅-桌</t>
        </is>
      </c>
      <c r="C150" s="9" t="inlineStr">
        <is>
          <t>畔色樱桃木岩板餐桌2025 |樱桃木洞石餐桌 |樱桃木圆弧餐桌</t>
        </is>
      </c>
      <c r="D150" s="9" t="inlineStr">
        <is>
          <t>https://img.alicdn.com/imgextra/i3/2215699812811/O1CN01KFsIXt1WdUOhnryKK_!!2215699812811.jpg</t>
        </is>
      </c>
      <c r="E150" s="9" t="inlineStr">
        <is>
          <t>洞石岩板-1.6米</t>
        </is>
      </c>
      <c r="F150" s="9" t="inlineStr">
        <is>
          <t>PPS2521008040112</t>
        </is>
      </c>
      <c r="G150" s="9" t="inlineStr">
        <is>
          <t>在售</t>
        </is>
      </c>
      <c r="H150"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0" s="9" t="inlineStr">
        <is>
          <t>北美进口FAS级樱桃木</t>
        </is>
      </c>
      <c r="J150" s="9" t="inlineStr">
        <is>
          <t>台面：白色岩板/黑色岩板/实木台面</t>
        </is>
      </c>
      <c r="K150" s="9" t="inlineStr">
        <is>
          <t xml:space="preserve">长度：1600mm
宽度：850mm
高度：750mm
</t>
        </is>
      </c>
      <c r="L150" s="9" t="inlineStr">
        <is>
          <t>长度支持2300mm内定制；深度可任意定制；高度支持850mm内定制</t>
        </is>
      </c>
      <c r="M150" s="9" t="inlineStr">
        <is>
          <t>.</t>
        </is>
      </c>
      <c r="N150" s="8" t="inlineStr">
        <is>
          <t>✅ 可导入</t>
        </is>
      </c>
      <c r="O150" t="inlineStr">
        <is>
          <t>✓</t>
        </is>
      </c>
    </row>
    <row r="151" ht="18" customHeight="1">
      <c r="A151" s="5" t="inlineStr">
        <is>
          <t>PPS25210080401</t>
        </is>
      </c>
      <c r="B151" s="6" t="inlineStr">
        <is>
          <t>餐厅-桌</t>
        </is>
      </c>
      <c r="C151" s="6" t="inlineStr">
        <is>
          <t>畔色樱桃木岩板餐桌2025 |樱桃木洞石餐桌 |樱桃木圆弧餐桌</t>
        </is>
      </c>
      <c r="D151" s="6" t="inlineStr">
        <is>
          <t>https://img.alicdn.com/imgextra/i3/2215699812811/O1CN01KFsIXt1WdUOhnryKK_!!2215699812811.jpg</t>
        </is>
      </c>
      <c r="E151" s="6" t="inlineStr">
        <is>
          <t>洞石岩板-1.8米</t>
        </is>
      </c>
      <c r="F151" s="6" t="inlineStr">
        <is>
          <t>PPS2521008040113</t>
        </is>
      </c>
      <c r="G151" s="6" t="inlineStr">
        <is>
          <t>在售</t>
        </is>
      </c>
      <c r="H151"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1" s="6" t="inlineStr">
        <is>
          <t>北美进口FAS级樱桃木</t>
        </is>
      </c>
      <c r="J151" s="6" t="inlineStr">
        <is>
          <t>台面：白色岩板/黑色岩板/实木台面</t>
        </is>
      </c>
      <c r="K151" s="6" t="inlineStr">
        <is>
          <t xml:space="preserve">长度：1800mm
宽度：850mm
高度：750mm
</t>
        </is>
      </c>
      <c r="L151" s="6" t="inlineStr">
        <is>
          <t>长度支持2300mm内定制；深度可任意定制；高度支持850mm内定制</t>
        </is>
      </c>
      <c r="M151" s="6" t="inlineStr">
        <is>
          <t>.</t>
        </is>
      </c>
      <c r="N151" s="8" t="inlineStr">
        <is>
          <t>✅ 可导入</t>
        </is>
      </c>
      <c r="O151" t="inlineStr">
        <is>
          <t>✓</t>
        </is>
      </c>
    </row>
    <row r="152" ht="18" customHeight="1">
      <c r="A152" s="5" t="inlineStr">
        <is>
          <t>PPS25210080401</t>
        </is>
      </c>
      <c r="B152" s="9" t="inlineStr">
        <is>
          <t>餐厅-桌</t>
        </is>
      </c>
      <c r="C152" s="9" t="inlineStr">
        <is>
          <t>畔色樱桃木岩板餐桌2025 |樱桃木洞石餐桌 |樱桃木圆弧餐桌</t>
        </is>
      </c>
      <c r="D152" s="9" t="inlineStr">
        <is>
          <t>https://img.alicdn.com/imgextra/i3/2215699812811/O1CN01KFsIXt1WdUOhnryKK_!!2215699812811.jpg</t>
        </is>
      </c>
      <c r="E152" s="9" t="inlineStr">
        <is>
          <t>洞石岩板-2.0米</t>
        </is>
      </c>
      <c r="F152" s="9" t="inlineStr">
        <is>
          <t>PPS2521008040114</t>
        </is>
      </c>
      <c r="G152" s="9" t="inlineStr">
        <is>
          <t>在售</t>
        </is>
      </c>
      <c r="H152"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2" s="9" t="inlineStr">
        <is>
          <t>北美进口FAS级樱桃木</t>
        </is>
      </c>
      <c r="J152" s="9" t="inlineStr">
        <is>
          <t>台面：白色岩板/黑色岩板/实木台面</t>
        </is>
      </c>
      <c r="K152" s="9" t="inlineStr">
        <is>
          <t xml:space="preserve">长度：2000mm
宽度：850mm
高度：750mm
</t>
        </is>
      </c>
      <c r="L152" s="9" t="inlineStr">
        <is>
          <t>长度支持2300mm内定制；深度可任意定制；高度支持850mm内定制</t>
        </is>
      </c>
      <c r="M152" s="9" t="inlineStr">
        <is>
          <t>.</t>
        </is>
      </c>
      <c r="N152" s="8" t="inlineStr">
        <is>
          <t>✅ 可导入</t>
        </is>
      </c>
      <c r="O152" t="inlineStr">
        <is>
          <t>✓</t>
        </is>
      </c>
    </row>
    <row r="153" ht="18" customHeight="1">
      <c r="A153" s="5" t="inlineStr">
        <is>
          <t>PPS25210080401</t>
        </is>
      </c>
      <c r="B153" s="6" t="inlineStr">
        <is>
          <t>餐厅-桌</t>
        </is>
      </c>
      <c r="C153" s="6" t="inlineStr">
        <is>
          <t>畔色樱桃木岩板餐桌2025 |樱桃木洞石餐桌 |樱桃木圆弧餐桌</t>
        </is>
      </c>
      <c r="D153" s="6" t="inlineStr">
        <is>
          <t>https://img.alicdn.com/imgextra/i3/2215699812811/O1CN01KFsIXt1WdUOhnryKK_!!2215699812811.jpg</t>
        </is>
      </c>
      <c r="E153" s="6" t="inlineStr">
        <is>
          <t>黑色岩板-1.4米</t>
        </is>
      </c>
      <c r="F153" s="6" t="inlineStr">
        <is>
          <t>PPS2521008040115</t>
        </is>
      </c>
      <c r="G153" s="6" t="inlineStr">
        <is>
          <t>在售</t>
        </is>
      </c>
      <c r="H153"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3" s="6" t="inlineStr">
        <is>
          <t>北美进口FAS级樱桃木</t>
        </is>
      </c>
      <c r="J153" s="6" t="inlineStr">
        <is>
          <t>台面：白色岩板/黑色岩板/实木台面</t>
        </is>
      </c>
      <c r="K153" s="6" t="inlineStr">
        <is>
          <t xml:space="preserve">长度：1400mm
宽度：850mm
高度：750mm
</t>
        </is>
      </c>
      <c r="L153" s="6" t="inlineStr">
        <is>
          <t>长度支持2300mm内定制；深度可任意定制；高度支持850mm内定制</t>
        </is>
      </c>
      <c r="M153" s="6" t="inlineStr">
        <is>
          <t>.</t>
        </is>
      </c>
      <c r="N153" s="8" t="inlineStr">
        <is>
          <t>✅ 可导入</t>
        </is>
      </c>
      <c r="O153" t="inlineStr">
        <is>
          <t>✓</t>
        </is>
      </c>
    </row>
    <row r="154" ht="18" customHeight="1">
      <c r="A154" s="5" t="inlineStr">
        <is>
          <t>PPS25210080401</t>
        </is>
      </c>
      <c r="B154" s="9" t="inlineStr">
        <is>
          <t>餐厅-桌</t>
        </is>
      </c>
      <c r="C154" s="9" t="inlineStr">
        <is>
          <t>畔色樱桃木岩板餐桌2025 |樱桃木洞石餐桌 |樱桃木圆弧餐桌</t>
        </is>
      </c>
      <c r="D154" s="9" t="inlineStr">
        <is>
          <t>https://img.alicdn.com/imgextra/i3/2215699812811/O1CN01KFsIXt1WdUOhnryKK_!!2215699812811.jpg</t>
        </is>
      </c>
      <c r="E154" s="9" t="inlineStr">
        <is>
          <t>黑色岩板-1.6米</t>
        </is>
      </c>
      <c r="F154" s="9" t="inlineStr">
        <is>
          <t>PPS2521008040116</t>
        </is>
      </c>
      <c r="G154" s="9" t="inlineStr">
        <is>
          <t>在售</t>
        </is>
      </c>
      <c r="H154"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4" s="9" t="inlineStr">
        <is>
          <t>北美进口FAS级樱桃木</t>
        </is>
      </c>
      <c r="J154" s="9" t="inlineStr">
        <is>
          <t>台面：白色岩板/黑色岩板/实木台面</t>
        </is>
      </c>
      <c r="K154" s="9" t="inlineStr">
        <is>
          <t xml:space="preserve">长度：1600mm
宽度：850mm
高度：750mm
</t>
        </is>
      </c>
      <c r="L154" s="9" t="inlineStr">
        <is>
          <t>长度支持2300mm内定制；深度可任意定制；高度支持850mm内定制</t>
        </is>
      </c>
      <c r="M154" s="9" t="inlineStr">
        <is>
          <t>.</t>
        </is>
      </c>
      <c r="N154" s="8" t="inlineStr">
        <is>
          <t>✅ 可导入</t>
        </is>
      </c>
      <c r="O154" t="inlineStr">
        <is>
          <t>✓</t>
        </is>
      </c>
    </row>
    <row r="155" ht="18" customHeight="1">
      <c r="A155" s="5" t="inlineStr">
        <is>
          <t>PPS25210080401</t>
        </is>
      </c>
      <c r="B155" s="6" t="inlineStr">
        <is>
          <t>餐厅-桌</t>
        </is>
      </c>
      <c r="C155" s="6" t="inlineStr">
        <is>
          <t>畔色樱桃木岩板餐桌2025 |樱桃木洞石餐桌 |樱桃木圆弧餐桌</t>
        </is>
      </c>
      <c r="D155" s="6" t="inlineStr">
        <is>
          <t>https://img.alicdn.com/imgextra/i3/2215699812811/O1CN01KFsIXt1WdUOhnryKK_!!2215699812811.jpg</t>
        </is>
      </c>
      <c r="E155" s="6" t="inlineStr">
        <is>
          <t>黑色岩板-1.8米</t>
        </is>
      </c>
      <c r="F155" s="6" t="inlineStr">
        <is>
          <t>PPS2521008040117</t>
        </is>
      </c>
      <c r="G155" s="6" t="inlineStr">
        <is>
          <t>在售</t>
        </is>
      </c>
      <c r="H155"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5" s="6" t="inlineStr">
        <is>
          <t>北美进口FAS级樱桃木</t>
        </is>
      </c>
      <c r="J155" s="6" t="inlineStr">
        <is>
          <t>台面：白色岩板/黑色岩板/实木台面</t>
        </is>
      </c>
      <c r="K155" s="6" t="inlineStr">
        <is>
          <t xml:space="preserve">长度：1800mm
宽度：850mm
高度：750mm
</t>
        </is>
      </c>
      <c r="L155" s="6" t="inlineStr">
        <is>
          <t>长度支持2300mm内定制；深度可任意定制；高度支持850mm内定制</t>
        </is>
      </c>
      <c r="M155" s="6" t="inlineStr">
        <is>
          <t>.</t>
        </is>
      </c>
      <c r="N155" s="8" t="inlineStr">
        <is>
          <t>✅ 可导入</t>
        </is>
      </c>
      <c r="O155" t="inlineStr">
        <is>
          <t>✓</t>
        </is>
      </c>
    </row>
    <row r="156" ht="18" customHeight="1">
      <c r="A156" s="5" t="inlineStr">
        <is>
          <t>PPS25210080401</t>
        </is>
      </c>
      <c r="B156" s="9" t="inlineStr">
        <is>
          <t>餐厅-桌</t>
        </is>
      </c>
      <c r="C156" s="9" t="inlineStr">
        <is>
          <t>畔色樱桃木岩板餐桌2025 |樱桃木洞石餐桌 |樱桃木圆弧餐桌</t>
        </is>
      </c>
      <c r="D156" s="9" t="inlineStr">
        <is>
          <t>https://img.alicdn.com/imgextra/i3/2215699812811/O1CN01KFsIXt1WdUOhnryKK_!!2215699812811.jpg</t>
        </is>
      </c>
      <c r="E156" s="9" t="inlineStr">
        <is>
          <t>黑色岩板-2.0米</t>
        </is>
      </c>
      <c r="F156" s="9" t="inlineStr">
        <is>
          <t>PPS2521008040118</t>
        </is>
      </c>
      <c r="G156" s="9" t="inlineStr">
        <is>
          <t>在售</t>
        </is>
      </c>
      <c r="H156"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6" s="9" t="inlineStr">
        <is>
          <t>北美进口FAS级樱桃木</t>
        </is>
      </c>
      <c r="J156" s="9" t="inlineStr">
        <is>
          <t>台面：白色岩板/黑色岩板/实木台面</t>
        </is>
      </c>
      <c r="K156" s="9" t="inlineStr">
        <is>
          <t xml:space="preserve">长度：2000mm
宽度：850mm
高度：750mm
</t>
        </is>
      </c>
      <c r="L156" s="9" t="inlineStr">
        <is>
          <t>长度支持2300mm内定制；深度可任意定制；高度支持850mm内定制</t>
        </is>
      </c>
      <c r="M156" s="9" t="inlineStr">
        <is>
          <t>.</t>
        </is>
      </c>
      <c r="N156" s="8" t="inlineStr">
        <is>
          <t>✅ 可导入</t>
        </is>
      </c>
      <c r="O156" t="inlineStr">
        <is>
          <t>✓</t>
        </is>
      </c>
    </row>
    <row r="157" ht="18" customHeight="1">
      <c r="A157" s="5" t="inlineStr">
        <is>
          <t>PPS25210080401</t>
        </is>
      </c>
      <c r="B157" s="6" t="inlineStr">
        <is>
          <t>餐厅-桌</t>
        </is>
      </c>
      <c r="C157" s="6" t="inlineStr">
        <is>
          <t>畔色樱桃木岩板餐桌2025 |樱桃木洞石餐桌 |樱桃木圆弧餐桌</t>
        </is>
      </c>
      <c r="D157" s="6" t="inlineStr">
        <is>
          <t>https://img.alicdn.com/imgextra/i3/2215699812811/O1CN01KFsIXt1WdUOhnryKK_!!2215699812811.jpg</t>
        </is>
      </c>
      <c r="E157" s="6" t="inlineStr">
        <is>
          <t>樱桃木-1.4米</t>
        </is>
      </c>
      <c r="F157" s="6" t="inlineStr">
        <is>
          <t>PPS2521008040119</t>
        </is>
      </c>
      <c r="G157" s="6" t="inlineStr">
        <is>
          <t>在售</t>
        </is>
      </c>
      <c r="H157"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7" s="6" t="inlineStr">
        <is>
          <t>北美进口FAS级樱桃木</t>
        </is>
      </c>
      <c r="J157" s="6" t="inlineStr">
        <is>
          <t>台面：白色岩板/黑色岩板/实木台面</t>
        </is>
      </c>
      <c r="K157" s="6" t="inlineStr">
        <is>
          <t xml:space="preserve">长度：1400mm
宽度：850mm
高度：750mm
</t>
        </is>
      </c>
      <c r="L157" s="6" t="inlineStr">
        <is>
          <t>长度支持2300mm内定制；深度可任意定制；高度支持850mm内定制</t>
        </is>
      </c>
      <c r="M157" s="6" t="inlineStr">
        <is>
          <t>.</t>
        </is>
      </c>
      <c r="N157" s="8" t="inlineStr">
        <is>
          <t>✅ 可导入</t>
        </is>
      </c>
      <c r="O157" t="inlineStr">
        <is>
          <t>✓</t>
        </is>
      </c>
    </row>
    <row r="158" ht="18" customHeight="1">
      <c r="A158" s="5" t="inlineStr">
        <is>
          <t>PPS25210080401</t>
        </is>
      </c>
      <c r="B158" s="9" t="inlineStr">
        <is>
          <t>餐厅-桌</t>
        </is>
      </c>
      <c r="C158" s="9" t="inlineStr">
        <is>
          <t>畔色樱桃木岩板餐桌2025 |樱桃木洞石餐桌 |樱桃木圆弧餐桌</t>
        </is>
      </c>
      <c r="D158" s="9" t="inlineStr">
        <is>
          <t>https://img.alicdn.com/imgextra/i3/2215699812811/O1CN01KFsIXt1WdUOhnryKK_!!2215699812811.jpg</t>
        </is>
      </c>
      <c r="E158" s="9" t="inlineStr">
        <is>
          <t>樱桃木-1.6米</t>
        </is>
      </c>
      <c r="F158" s="9" t="inlineStr">
        <is>
          <t>PPS2521008040120</t>
        </is>
      </c>
      <c r="G158" s="9" t="inlineStr">
        <is>
          <t>在售</t>
        </is>
      </c>
      <c r="H158"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8" s="9" t="inlineStr">
        <is>
          <t>北美进口FAS级樱桃木</t>
        </is>
      </c>
      <c r="J158" s="9" t="inlineStr">
        <is>
          <t>台面：白色岩板/黑色岩板/实木台面</t>
        </is>
      </c>
      <c r="K158" s="9" t="inlineStr">
        <is>
          <t xml:space="preserve">长度：1600mm
宽度：850mm
高度：750mm
</t>
        </is>
      </c>
      <c r="L158" s="9" t="inlineStr">
        <is>
          <t>长度支持2300mm内定制；深度可任意定制；高度支持850mm内定制</t>
        </is>
      </c>
      <c r="M158" s="9" t="inlineStr">
        <is>
          <t>.</t>
        </is>
      </c>
      <c r="N158" s="8" t="inlineStr">
        <is>
          <t>✅ 可导入</t>
        </is>
      </c>
      <c r="O158" t="inlineStr">
        <is>
          <t>✓</t>
        </is>
      </c>
    </row>
    <row r="159" ht="18" customHeight="1">
      <c r="A159" s="5" t="inlineStr">
        <is>
          <t>PPS25210080401</t>
        </is>
      </c>
      <c r="B159" s="6" t="inlineStr">
        <is>
          <t>餐厅-桌</t>
        </is>
      </c>
      <c r="C159" s="6" t="inlineStr">
        <is>
          <t>畔色樱桃木岩板餐桌2025 |樱桃木洞石餐桌 |樱桃木圆弧餐桌</t>
        </is>
      </c>
      <c r="D159" s="6" t="inlineStr">
        <is>
          <t>https://img.alicdn.com/imgextra/i3/2215699812811/O1CN01KFsIXt1WdUOhnryKK_!!2215699812811.jpg</t>
        </is>
      </c>
      <c r="E159" s="6" t="inlineStr">
        <is>
          <t>樱桃木-1.8米</t>
        </is>
      </c>
      <c r="F159" s="6" t="inlineStr">
        <is>
          <t>PPS2521008040121</t>
        </is>
      </c>
      <c r="G159" s="6" t="inlineStr">
        <is>
          <t>在售</t>
        </is>
      </c>
      <c r="H159" s="6"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9" s="6" t="inlineStr">
        <is>
          <t>北美进口FAS级樱桃木</t>
        </is>
      </c>
      <c r="J159" s="6" t="inlineStr">
        <is>
          <t>台面：白色岩板/黑色岩板/实木台面</t>
        </is>
      </c>
      <c r="K159" s="6" t="inlineStr">
        <is>
          <t xml:space="preserve">长度：1800mm
宽度：850mm
高度：750mm
</t>
        </is>
      </c>
      <c r="L159" s="6" t="inlineStr">
        <is>
          <t>长度支持2300mm内定制；深度可任意定制；高度支持850mm内定制</t>
        </is>
      </c>
      <c r="M159" s="6" t="inlineStr">
        <is>
          <t>.</t>
        </is>
      </c>
      <c r="N159" s="8" t="inlineStr">
        <is>
          <t>✅ 可导入</t>
        </is>
      </c>
      <c r="O159" t="inlineStr">
        <is>
          <t>✓</t>
        </is>
      </c>
    </row>
    <row r="160" ht="18" customHeight="1">
      <c r="A160" s="5" t="inlineStr">
        <is>
          <t>PPS25210080401</t>
        </is>
      </c>
      <c r="B160" s="9" t="inlineStr">
        <is>
          <t>餐厅-桌</t>
        </is>
      </c>
      <c r="C160" s="9" t="inlineStr">
        <is>
          <t>畔色樱桃木岩板餐桌2025 |樱桃木洞石餐桌 |樱桃木圆弧餐桌</t>
        </is>
      </c>
      <c r="D160" s="9" t="inlineStr">
        <is>
          <t>https://img.alicdn.com/imgextra/i3/2215699812811/O1CN01KFsIXt1WdUOhnryKK_!!2215699812811.jpg</t>
        </is>
      </c>
      <c r="E160" s="9" t="inlineStr">
        <is>
          <t>樱桃木-2.0米</t>
        </is>
      </c>
      <c r="F160" s="9" t="inlineStr">
        <is>
          <t>PPS2521008040122</t>
        </is>
      </c>
      <c r="G160" s="9" t="inlineStr">
        <is>
          <t>在售</t>
        </is>
      </c>
      <c r="H160" s="9"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60" s="9" t="inlineStr">
        <is>
          <t>北美进口FAS级樱桃木</t>
        </is>
      </c>
      <c r="J160" s="9" t="inlineStr">
        <is>
          <t>台面：白色岩板/黑色岩板/实木台面</t>
        </is>
      </c>
      <c r="K160" s="9" t="inlineStr">
        <is>
          <t xml:space="preserve">长度：2000mm
宽度：850mm
高度：750mm
</t>
        </is>
      </c>
      <c r="L160" s="9" t="inlineStr">
        <is>
          <t>长度支持2300mm内定制；深度可任意定制；高度支持850mm内定制</t>
        </is>
      </c>
      <c r="M160" s="9" t="inlineStr">
        <is>
          <t>.</t>
        </is>
      </c>
      <c r="N160" s="8" t="inlineStr">
        <is>
          <t>✅ 可导入</t>
        </is>
      </c>
      <c r="O160" t="inlineStr">
        <is>
          <t>✓</t>
        </is>
      </c>
    </row>
    <row r="161" ht="18" customHeight="1">
      <c r="A161" s="5" t="inlineStr">
        <is>
          <t>PPS25210090405</t>
        </is>
      </c>
      <c r="B161" s="6" t="inlineStr">
        <is>
          <t>餐厅-桌</t>
        </is>
      </c>
      <c r="C161" s="6" t="inlineStr">
        <is>
          <t>樱桃木餐桌-伸缩桌</t>
        </is>
      </c>
      <c r="D161" s="6" t="inlineStr">
        <is>
          <t>https://img.alicdn.com/imgextra/i1/2215699812811/O1CN01cwGTVF1WdUTiQpFMC_!!2215699812811.jpg</t>
        </is>
      </c>
      <c r="E161" s="6" t="inlineStr">
        <is>
          <t>伸缩桌-1.8米</t>
        </is>
      </c>
      <c r="F161" s="6" t="inlineStr">
        <is>
          <t>PPS2521009040511</t>
        </is>
      </c>
      <c r="G161" s="6" t="inlineStr">
        <is>
          <t>在售</t>
        </is>
      </c>
      <c r="H161" s="6" t="inlineStr">
        <is>
          <t>北美进口FAS级樱桃木：80cm特宽台面。用料多出15%，大餐桌大有不同。
丝滑轨道开合：单人操作。工业级优质滑轨，女生一人得心应手。
40cm伸缩长度：一桌三形态。小桌/轻收纳/长桌模式随心切换。
靠墙无需挪动：单向操作轻松省力。贴墙无缝隙，桌腿内缩设计。
延伸板收纳桌体内：隐藏收纳不占地。与桌面木纹流畅贯通，严丝合缝。
开放式桌腿：侧边入座依然自在。多人聚餐再多座位，四腿独立。
多重防变形保护：实木防变形条+伸缩缝+钢条。稳固结构，长久陪伴。
全桌圆弧线条：润泽打磨无惧磕碰。桌边圆弧倒角，久坐不硌手。</t>
        </is>
      </c>
      <c r="I161" s="6" t="inlineStr">
        <is>
          <t>北美进口FAS级樱桃木</t>
        </is>
      </c>
      <c r="J161" s="6" t="inlineStr">
        <is>
          <t>待定</t>
        </is>
      </c>
      <c r="K161" s="6" t="inlineStr">
        <is>
          <t xml:space="preserve">长度：1200mm转1800mm
宽度：800mm
高度：750mm
</t>
        </is>
      </c>
      <c r="L161" s="6" t="inlineStr">
        <is>
          <t>长度支持2100mm内定制；深度不可定制；高度支持800mm内定制</t>
        </is>
      </c>
      <c r="M161" s="6" t="inlineStr">
        <is>
          <t>.</t>
        </is>
      </c>
      <c r="N161" s="8" t="inlineStr">
        <is>
          <t>✅ 可导入</t>
        </is>
      </c>
      <c r="O161" t="inlineStr">
        <is>
          <t>✓</t>
        </is>
      </c>
    </row>
    <row r="162" ht="18" customHeight="1">
      <c r="A162" s="5" t="inlineStr">
        <is>
          <t>PPS25210100410</t>
        </is>
      </c>
      <c r="B162" s="9" t="inlineStr">
        <is>
          <t>餐厅-桌</t>
        </is>
      </c>
      <c r="C162" s="9" t="inlineStr">
        <is>
          <t>畔色黑胡桃木岩板餐桌2025 |黑胡桃木三角腿餐桌</t>
        </is>
      </c>
      <c r="D162" s="9" t="inlineStr">
        <is>
          <t>https://img.alicdn.com/imgextra/i1/2215699812811/O1CN011ra0QX1WdUP5VGJ55_!!2215699812811.jpg</t>
        </is>
      </c>
      <c r="E162" s="9" t="inlineStr">
        <is>
          <t>黑胡桃木岩板-1.4米</t>
        </is>
      </c>
      <c r="F162" s="9" t="inlineStr">
        <is>
          <t>PPS2521010041011</t>
        </is>
      </c>
      <c r="G162" s="9" t="inlineStr">
        <is>
          <t>在售</t>
        </is>
      </c>
      <c r="H162" s="9"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2" s="9" t="inlineStr">
        <is>
          <t>北美进口FAS级黑胡桃木</t>
        </is>
      </c>
      <c r="J162" s="9" t="inlineStr">
        <is>
          <t>台面：洞石岩板/黑色岩板</t>
        </is>
      </c>
      <c r="K162" s="9" t="inlineStr">
        <is>
          <t xml:space="preserve">长度：1400mm
宽度：800mm
高度：750mm
</t>
        </is>
      </c>
      <c r="L162" s="9" t="inlineStr">
        <is>
          <t>长度支持2300mm内定制；深度可任意定制；高度支持850mm内定制</t>
        </is>
      </c>
      <c r="M162" s="9" t="inlineStr">
        <is>
          <t>.</t>
        </is>
      </c>
      <c r="N162" s="8" t="inlineStr">
        <is>
          <t>✅ 可导入</t>
        </is>
      </c>
      <c r="O162" t="inlineStr">
        <is>
          <t>✓</t>
        </is>
      </c>
    </row>
    <row r="163" ht="18" customHeight="1">
      <c r="A163" s="5" t="inlineStr">
        <is>
          <t>PPS25210100410</t>
        </is>
      </c>
      <c r="B163" s="6" t="inlineStr">
        <is>
          <t>餐厅-桌</t>
        </is>
      </c>
      <c r="C163" s="6" t="inlineStr">
        <is>
          <t>畔色黑胡桃木岩板餐桌2025 |黑胡桃木三角腿餐桌</t>
        </is>
      </c>
      <c r="D163" s="6" t="inlineStr">
        <is>
          <t>https://img.alicdn.com/imgextra/i1/2215699812811/O1CN011ra0QX1WdUP5VGJ55_!!2215699812811.jpg</t>
        </is>
      </c>
      <c r="E163" s="6" t="inlineStr">
        <is>
          <t>黑胡桃木岩板-1.6米</t>
        </is>
      </c>
      <c r="F163" s="6" t="inlineStr">
        <is>
          <t>PPS2521010041012</t>
        </is>
      </c>
      <c r="G163" s="6" t="inlineStr">
        <is>
          <t>在售</t>
        </is>
      </c>
      <c r="H163" s="6"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3" s="6" t="inlineStr">
        <is>
          <t>北美进口FAS级黑胡桃木</t>
        </is>
      </c>
      <c r="J163" s="6" t="inlineStr">
        <is>
          <t>台面：洞石岩板/黑色岩板</t>
        </is>
      </c>
      <c r="K163" s="6" t="inlineStr">
        <is>
          <t xml:space="preserve">长度：1600mm
宽度：850mm
高度：750mm
</t>
        </is>
      </c>
      <c r="L163" s="6" t="inlineStr">
        <is>
          <t>长度支持2300mm内定制；深度可任意定制；高度支持850mm内定制</t>
        </is>
      </c>
      <c r="M163" s="6" t="inlineStr">
        <is>
          <t>.</t>
        </is>
      </c>
      <c r="N163" s="8" t="inlineStr">
        <is>
          <t>✅ 可导入</t>
        </is>
      </c>
      <c r="O163" t="inlineStr">
        <is>
          <t>✓</t>
        </is>
      </c>
    </row>
    <row r="164" ht="18" customHeight="1">
      <c r="A164" s="5" t="inlineStr">
        <is>
          <t>PPS25210100410</t>
        </is>
      </c>
      <c r="B164" s="9" t="inlineStr">
        <is>
          <t>餐厅-桌</t>
        </is>
      </c>
      <c r="C164" s="9" t="inlineStr">
        <is>
          <t>畔色黑胡桃木岩板餐桌2025 |黑胡桃木三角腿餐桌</t>
        </is>
      </c>
      <c r="D164" s="9" t="inlineStr">
        <is>
          <t>https://img.alicdn.com/imgextra/i1/2215699812811/O1CN011ra0QX1WdUP5VGJ55_!!2215699812811.jpg</t>
        </is>
      </c>
      <c r="E164" s="9" t="inlineStr">
        <is>
          <t>黑胡桃木岩板-1.8米</t>
        </is>
      </c>
      <c r="F164" s="9" t="inlineStr">
        <is>
          <t>PPS2521010041013</t>
        </is>
      </c>
      <c r="G164" s="9" t="inlineStr">
        <is>
          <t>在售</t>
        </is>
      </c>
      <c r="H164" s="9"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4" s="9" t="inlineStr">
        <is>
          <t>北美进口FAS级黑胡桃木</t>
        </is>
      </c>
      <c r="J164" s="9" t="inlineStr">
        <is>
          <t>台面：洞石岩板/黑色岩板</t>
        </is>
      </c>
      <c r="K164" s="9" t="inlineStr">
        <is>
          <t xml:space="preserve">长度：1800mm
宽度：850mm
高度：750mm
</t>
        </is>
      </c>
      <c r="L164" s="9" t="inlineStr">
        <is>
          <t>长度支持2300mm内定制；深度可任意定制；高度支持850mm内定制</t>
        </is>
      </c>
      <c r="M164" s="9" t="inlineStr">
        <is>
          <t>.</t>
        </is>
      </c>
      <c r="N164" s="8" t="inlineStr">
        <is>
          <t>✅ 可导入</t>
        </is>
      </c>
      <c r="O164" t="inlineStr">
        <is>
          <t>✓</t>
        </is>
      </c>
    </row>
    <row r="165" ht="18" customHeight="1">
      <c r="A165" s="5" t="inlineStr">
        <is>
          <t>PPS25210100410</t>
        </is>
      </c>
      <c r="B165" s="6" t="inlineStr">
        <is>
          <t>餐厅-桌</t>
        </is>
      </c>
      <c r="C165" s="6" t="inlineStr">
        <is>
          <t>畔色黑胡桃木岩板餐桌2025 |黑胡桃木三角腿餐桌</t>
        </is>
      </c>
      <c r="D165" s="6" t="inlineStr">
        <is>
          <t>https://img.alicdn.com/imgextra/i1/2215699812811/O1CN011ra0QX1WdUP5VGJ55_!!2215699812811.jpg</t>
        </is>
      </c>
      <c r="E165" s="6" t="inlineStr">
        <is>
          <t>黑胡桃木岩板-2.0米</t>
        </is>
      </c>
      <c r="F165" s="6" t="inlineStr">
        <is>
          <t>PPS2521010041014</t>
        </is>
      </c>
      <c r="G165" s="6" t="inlineStr">
        <is>
          <t>在售</t>
        </is>
      </c>
      <c r="H165" s="6"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5" s="6" t="inlineStr">
        <is>
          <t>北美进口FAS级黑胡桃木</t>
        </is>
      </c>
      <c r="J165" s="6" t="inlineStr">
        <is>
          <t>台面：洞石岩板/黑色岩板</t>
        </is>
      </c>
      <c r="K165" s="6" t="inlineStr">
        <is>
          <t xml:space="preserve">长度：2000mm
宽度：850mm
高度：750mm
</t>
        </is>
      </c>
      <c r="L165" s="6" t="inlineStr">
        <is>
          <t>长度支持2300mm内定制；深度可任意定制；高度支持850mm内定制</t>
        </is>
      </c>
      <c r="M165" s="6" t="inlineStr">
        <is>
          <t>.</t>
        </is>
      </c>
      <c r="N165" s="8" t="inlineStr">
        <is>
          <t>✅ 可导入</t>
        </is>
      </c>
      <c r="O165" t="inlineStr">
        <is>
          <t>✓</t>
        </is>
      </c>
    </row>
    <row r="166" ht="18" customHeight="1">
      <c r="A166" s="5" t="inlineStr">
        <is>
          <t>PPS25210110415</t>
        </is>
      </c>
      <c r="B166" s="9" t="inlineStr">
        <is>
          <t>餐厅-桌</t>
        </is>
      </c>
      <c r="C166" s="9" t="inlineStr">
        <is>
          <t>畔色黑胡桃木微圆饭桌 |黑胡桃木大圆墩腿餐桌</t>
        </is>
      </c>
      <c r="D166" s="9" t="inlineStr">
        <is>
          <t>https://img.alicdn.com/imgextra/i3/2215699812811/O1CN01kNkbWS1WdUOypnUZ7_!!2215699812811.jpg</t>
        </is>
      </c>
      <c r="E166" s="9" t="inlineStr">
        <is>
          <t>黑胡桃木实木-1.4米</t>
        </is>
      </c>
      <c r="F166" s="9" t="inlineStr">
        <is>
          <t>PPS2521011041511</t>
        </is>
      </c>
      <c r="G166" s="9" t="inlineStr">
        <is>
          <t>在售</t>
        </is>
      </c>
      <c r="H166" s="9"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6" s="9" t="inlineStr">
        <is>
          <t>北美进口FAS级黑胡桃木</t>
        </is>
      </c>
      <c r="J166" s="9" t="inlineStr">
        <is>
          <t>台面：实木台面</t>
        </is>
      </c>
      <c r="K166" s="9" t="inlineStr">
        <is>
          <t xml:space="preserve">长度：1400mm
宽度：800mm
高度：750mm
</t>
        </is>
      </c>
      <c r="L166" s="9" t="inlineStr">
        <is>
          <t>长度支持2300mm内定制；深度可任意定制；高度支持850mm内定制</t>
        </is>
      </c>
      <c r="M166" s="9" t="inlineStr">
        <is>
          <t>.</t>
        </is>
      </c>
      <c r="N166" s="8" t="inlineStr">
        <is>
          <t>✅ 可导入</t>
        </is>
      </c>
      <c r="O166" t="inlineStr">
        <is>
          <t>✓</t>
        </is>
      </c>
    </row>
    <row r="167" ht="18" customHeight="1">
      <c r="A167" s="5" t="inlineStr">
        <is>
          <t>PPS25210110415</t>
        </is>
      </c>
      <c r="B167" s="6" t="inlineStr">
        <is>
          <t>餐厅-桌</t>
        </is>
      </c>
      <c r="C167" s="6" t="inlineStr">
        <is>
          <t>畔色黑胡桃木微圆饭桌 |黑胡桃木大圆墩腿餐桌</t>
        </is>
      </c>
      <c r="D167" s="6" t="inlineStr">
        <is>
          <t>https://img.alicdn.com/imgextra/i3/2215699812811/O1CN01kNkbWS1WdUOypnUZ7_!!2215699812811.jpg</t>
        </is>
      </c>
      <c r="E167" s="6" t="inlineStr">
        <is>
          <t>黑胡桃木实木-1.6米</t>
        </is>
      </c>
      <c r="F167" s="6" t="inlineStr">
        <is>
          <t>PPS2521011041512</t>
        </is>
      </c>
      <c r="G167" s="6" t="inlineStr">
        <is>
          <t>在售</t>
        </is>
      </c>
      <c r="H167" s="6"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7" s="6" t="inlineStr">
        <is>
          <t>北美进口FAS级黑胡桃木</t>
        </is>
      </c>
      <c r="J167" s="6" t="inlineStr">
        <is>
          <t>台面：实木台面</t>
        </is>
      </c>
      <c r="K167" s="6" t="inlineStr">
        <is>
          <t xml:space="preserve">长度：1600mm
宽度：850mm
高度：750mm
</t>
        </is>
      </c>
      <c r="L167" s="6" t="inlineStr">
        <is>
          <t>长度支持2300mm内定制；深度可任意定制；高度支持850mm内定制</t>
        </is>
      </c>
      <c r="M167" s="6" t="inlineStr">
        <is>
          <t>.</t>
        </is>
      </c>
      <c r="N167" s="8" t="inlineStr">
        <is>
          <t>✅ 可导入</t>
        </is>
      </c>
      <c r="O167" t="inlineStr">
        <is>
          <t>✓</t>
        </is>
      </c>
    </row>
    <row r="168" ht="18" customHeight="1">
      <c r="A168" s="5" t="inlineStr">
        <is>
          <t>PPS25210110415</t>
        </is>
      </c>
      <c r="B168" s="9" t="inlineStr">
        <is>
          <t>餐厅-桌</t>
        </is>
      </c>
      <c r="C168" s="9" t="inlineStr">
        <is>
          <t>畔色黑胡桃木微圆饭桌 |黑胡桃木大圆墩腿餐桌</t>
        </is>
      </c>
      <c r="D168" s="9" t="inlineStr">
        <is>
          <t>https://img.alicdn.com/imgextra/i3/2215699812811/O1CN01kNkbWS1WdUOypnUZ7_!!2215699812811.jpg</t>
        </is>
      </c>
      <c r="E168" s="9" t="inlineStr">
        <is>
          <t>黑胡桃木实木-1.8米</t>
        </is>
      </c>
      <c r="F168" s="9" t="inlineStr">
        <is>
          <t>PPS2521011041513</t>
        </is>
      </c>
      <c r="G168" s="9" t="inlineStr">
        <is>
          <t>在售</t>
        </is>
      </c>
      <c r="H168" s="9"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8" s="9" t="inlineStr">
        <is>
          <t>北美进口FAS级黑胡桃木</t>
        </is>
      </c>
      <c r="J168" s="9" t="inlineStr">
        <is>
          <t>台面：实木台面</t>
        </is>
      </c>
      <c r="K168" s="9" t="inlineStr">
        <is>
          <t xml:space="preserve">长度：1800mm
宽度：850mm
高度：750mm
</t>
        </is>
      </c>
      <c r="L168" s="9" t="inlineStr">
        <is>
          <t>长度支持2300mm内定制；深度可任意定制；高度支持850mm内定制</t>
        </is>
      </c>
      <c r="M168" s="9" t="inlineStr">
        <is>
          <t>.</t>
        </is>
      </c>
      <c r="N168" s="8" t="inlineStr">
        <is>
          <t>✅ 可导入</t>
        </is>
      </c>
      <c r="O168" t="inlineStr">
        <is>
          <t>✓</t>
        </is>
      </c>
    </row>
    <row r="169" ht="18" customHeight="1">
      <c r="A169" s="5" t="inlineStr">
        <is>
          <t>PPS25210110415</t>
        </is>
      </c>
      <c r="B169" s="6" t="inlineStr">
        <is>
          <t>餐厅-桌</t>
        </is>
      </c>
      <c r="C169" s="6" t="inlineStr">
        <is>
          <t>畔色黑胡桃木微圆饭桌 |黑胡桃木大圆墩腿餐桌</t>
        </is>
      </c>
      <c r="D169" s="6" t="inlineStr">
        <is>
          <t>https://img.alicdn.com/imgextra/i3/2215699812811/O1CN01kNkbWS1WdUOypnUZ7_!!2215699812811.jpg</t>
        </is>
      </c>
      <c r="E169" s="6" t="inlineStr">
        <is>
          <t>黑胡桃木实木-2.0米</t>
        </is>
      </c>
      <c r="F169" s="6" t="inlineStr">
        <is>
          <t>PPS2521011041514</t>
        </is>
      </c>
      <c r="G169" s="6" t="inlineStr">
        <is>
          <t>在售</t>
        </is>
      </c>
      <c r="H169" s="6"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9" s="6" t="inlineStr">
        <is>
          <t>北美进口FAS级黑胡桃木</t>
        </is>
      </c>
      <c r="J169" s="6" t="inlineStr">
        <is>
          <t>台面：实木台面</t>
        </is>
      </c>
      <c r="K169" s="6" t="inlineStr">
        <is>
          <t xml:space="preserve">长度：2000mm
宽度：850mm
高度：750mm
</t>
        </is>
      </c>
      <c r="L169" s="6" t="inlineStr">
        <is>
          <t>长度支持2300mm内定制；深度可任意定制；高度支持850mm内定制</t>
        </is>
      </c>
      <c r="M169" s="6" t="inlineStr">
        <is>
          <t>.</t>
        </is>
      </c>
      <c r="N169" s="8" t="inlineStr">
        <is>
          <t>✅ 可导入</t>
        </is>
      </c>
      <c r="O169" t="inlineStr">
        <is>
          <t>✓</t>
        </is>
      </c>
    </row>
    <row r="170" ht="18" customHeight="1">
      <c r="A170" s="5" t="inlineStr">
        <is>
          <t>PPS24150030513</t>
        </is>
      </c>
      <c r="B170" s="9" t="inlineStr">
        <is>
          <t>客厅-柜</t>
        </is>
      </c>
      <c r="C170" s="9" t="inlineStr">
        <is>
          <t>畔色组合柜 |樱桃木灵感组合柜</t>
        </is>
      </c>
      <c r="D170" s="9" t="inlineStr">
        <is>
          <t>https://img.alicdn.com/imgextra/i4/2215699812811/O1CN01FEtH9Q1WdUL54bVKw_!!2215699812811.jpg</t>
        </is>
      </c>
      <c r="E170" s="9" t="inlineStr">
        <is>
          <t>组合柜-开放柜</t>
        </is>
      </c>
      <c r="F170" s="9" t="inlineStr">
        <is>
          <t>PPS2415003051311</t>
        </is>
      </c>
      <c r="G170" s="9" t="inlineStr">
        <is>
          <t>在售</t>
        </is>
      </c>
      <c r="H170"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0" s="9" t="inlineStr">
        <is>
          <t>北美进口FAS级樱桃木</t>
        </is>
      </c>
      <c r="J170" s="9" t="inlineStr">
        <is>
          <t>背板：实木多层板
抽屉围板：实木多层板</t>
        </is>
      </c>
      <c r="K170" s="9" t="inlineStr">
        <is>
          <t>开放柜-长度：720mm
开放柜-深度：380mm
开放柜-高度：360mm</t>
        </is>
      </c>
      <c r="L170" s="9" t="inlineStr">
        <is>
          <t>长度可任意定制；深度可任意定制；高度可任意定制；</t>
        </is>
      </c>
      <c r="M170" s="9" t="inlineStr">
        <is>
          <t>.</t>
        </is>
      </c>
      <c r="N170" s="8" t="inlineStr">
        <is>
          <t>✅ 可导入</t>
        </is>
      </c>
      <c r="O170" t="inlineStr">
        <is>
          <t>✓</t>
        </is>
      </c>
    </row>
    <row r="171" ht="18" customHeight="1">
      <c r="A171" s="5" t="inlineStr">
        <is>
          <t>PPS24150030513</t>
        </is>
      </c>
      <c r="B171" s="6" t="inlineStr">
        <is>
          <t>客厅-柜</t>
        </is>
      </c>
      <c r="C171" s="6" t="inlineStr">
        <is>
          <t>畔色组合柜 |樱桃木灵感组合柜</t>
        </is>
      </c>
      <c r="D171" s="6" t="inlineStr">
        <is>
          <t>https://img.alicdn.com/imgextra/i4/2215699812811/O1CN01FEtH9Q1WdUL54bVKw_!!2215699812811.jpg</t>
        </is>
      </c>
      <c r="E171" s="6" t="inlineStr">
        <is>
          <t>组合柜-隔板柜2竖·1横</t>
        </is>
      </c>
      <c r="F171" s="6" t="inlineStr">
        <is>
          <t>PPS2415003051312</t>
        </is>
      </c>
      <c r="G171" s="6" t="inlineStr">
        <is>
          <t>在售</t>
        </is>
      </c>
      <c r="H171"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1" s="6" t="inlineStr">
        <is>
          <t>北美进口FAS级樱桃木</t>
        </is>
      </c>
      <c r="J171" s="6" t="inlineStr">
        <is>
          <t>背板：实木多层板
抽屉围板：实木多层板</t>
        </is>
      </c>
      <c r="K171" s="6" t="inlineStr">
        <is>
          <t>隔板柜-长度：720mm
隔板柜-深度：380mm
隔板柜-高度：360mm</t>
        </is>
      </c>
      <c r="L171" s="6" t="inlineStr">
        <is>
          <t>长度可任意定制；深度可任意定制；高度可任意定制；</t>
        </is>
      </c>
      <c r="M171" s="6" t="inlineStr">
        <is>
          <t>.</t>
        </is>
      </c>
      <c r="N171" s="8" t="inlineStr">
        <is>
          <t>✅ 可导入</t>
        </is>
      </c>
      <c r="O171" t="inlineStr">
        <is>
          <t>✓</t>
        </is>
      </c>
    </row>
    <row r="172" ht="18" customHeight="1">
      <c r="A172" s="5" t="inlineStr">
        <is>
          <t>PPS24150030513</t>
        </is>
      </c>
      <c r="B172" s="9" t="inlineStr">
        <is>
          <t>客厅-柜</t>
        </is>
      </c>
      <c r="C172" s="9" t="inlineStr">
        <is>
          <t>畔色组合柜 |樱桃木灵感组合柜</t>
        </is>
      </c>
      <c r="D172" s="9" t="inlineStr">
        <is>
          <t>https://img.alicdn.com/imgextra/i4/2215699812811/O1CN01FEtH9Q1WdUL54bVKw_!!2215699812811.jpg</t>
        </is>
      </c>
      <c r="E172" s="9" t="inlineStr">
        <is>
          <t>组合柜-隔板柜1横</t>
        </is>
      </c>
      <c r="F172" s="9" t="inlineStr">
        <is>
          <t>PPS2415003051313</t>
        </is>
      </c>
      <c r="G172" s="9" t="inlineStr">
        <is>
          <t>在售</t>
        </is>
      </c>
      <c r="H172"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2" s="9" t="inlineStr">
        <is>
          <t>北美进口FAS级樱桃木</t>
        </is>
      </c>
      <c r="J172" s="9" t="inlineStr">
        <is>
          <t>背板：实木多层板
抽屉围板：实木多层板</t>
        </is>
      </c>
      <c r="K172" s="9" t="inlineStr">
        <is>
          <t>隔板柜-长度：720mm
隔板柜-深度：380mm
隔板柜-高度：360mm</t>
        </is>
      </c>
      <c r="L172" s="9" t="inlineStr">
        <is>
          <t>长度可任意定制；深度可任意定制；高度可任意定制；</t>
        </is>
      </c>
      <c r="M172" s="9" t="inlineStr">
        <is>
          <t>.</t>
        </is>
      </c>
      <c r="N172" s="8" t="inlineStr">
        <is>
          <t>✅ 可导入</t>
        </is>
      </c>
      <c r="O172" t="inlineStr">
        <is>
          <t>✓</t>
        </is>
      </c>
    </row>
    <row r="173" ht="18" customHeight="1">
      <c r="A173" s="5" t="inlineStr">
        <is>
          <t>PPS24150030513</t>
        </is>
      </c>
      <c r="B173" s="6" t="inlineStr">
        <is>
          <t>客厅-柜</t>
        </is>
      </c>
      <c r="C173" s="6" t="inlineStr">
        <is>
          <t>畔色组合柜 |樱桃木灵感组合柜</t>
        </is>
      </c>
      <c r="D173" s="6" t="inlineStr">
        <is>
          <t>https://img.alicdn.com/imgextra/i4/2215699812811/O1CN01FEtH9Q1WdUL54bVKw_!!2215699812811.jpg</t>
        </is>
      </c>
      <c r="E173" s="6" t="inlineStr">
        <is>
          <t>组合柜-抽屉-单抽</t>
        </is>
      </c>
      <c r="F173" s="6" t="inlineStr">
        <is>
          <t>PPS2415003051314</t>
        </is>
      </c>
      <c r="G173" s="6" t="inlineStr">
        <is>
          <t>在售</t>
        </is>
      </c>
      <c r="H173"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3" s="6" t="inlineStr">
        <is>
          <t>北美进口FAS级樱桃木</t>
        </is>
      </c>
      <c r="J173" s="6" t="inlineStr">
        <is>
          <t>背板：实木多层板
抽屉围板：实木多层板</t>
        </is>
      </c>
      <c r="K173" s="6" t="inlineStr">
        <is>
          <t>单抽屉柜-长度：720mm
单抽屉柜-深度：380mm
单抽屉柜-高度：360mm</t>
        </is>
      </c>
      <c r="L173" s="6" t="inlineStr">
        <is>
          <t>长度可任意定制；深度可任意定制；高度可任意定制；</t>
        </is>
      </c>
      <c r="M173" s="6" t="inlineStr">
        <is>
          <t>.</t>
        </is>
      </c>
      <c r="N173" s="8" t="inlineStr">
        <is>
          <t>✅ 可导入</t>
        </is>
      </c>
      <c r="O173" t="inlineStr">
        <is>
          <t>✓</t>
        </is>
      </c>
    </row>
    <row r="174" ht="18" customHeight="1">
      <c r="A174" s="5" t="inlineStr">
        <is>
          <t>PPS24150030513</t>
        </is>
      </c>
      <c r="B174" s="9" t="inlineStr">
        <is>
          <t>客厅-柜</t>
        </is>
      </c>
      <c r="C174" s="9" t="inlineStr">
        <is>
          <t>畔色组合柜 |樱桃木灵感组合柜</t>
        </is>
      </c>
      <c r="D174" s="9" t="inlineStr">
        <is>
          <t>https://img.alicdn.com/imgextra/i4/2215699812811/O1CN01FEtH9Q1WdUL54bVKw_!!2215699812811.jpg</t>
        </is>
      </c>
      <c r="E174" s="9" t="inlineStr">
        <is>
          <t>组合柜-抽屉-双抽</t>
        </is>
      </c>
      <c r="F174" s="9" t="inlineStr">
        <is>
          <t>PPS2415003051315</t>
        </is>
      </c>
      <c r="G174" s="9" t="inlineStr">
        <is>
          <t>在售</t>
        </is>
      </c>
      <c r="H174"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4" s="9" t="inlineStr">
        <is>
          <t>北美进口FAS级樱桃木</t>
        </is>
      </c>
      <c r="J174" s="9" t="inlineStr">
        <is>
          <t>背板：实木多层板
抽屉围板：实木多层板</t>
        </is>
      </c>
      <c r="K174" s="9" t="inlineStr">
        <is>
          <t>双抽屉柜-长度：720mm
双抽屉柜-深度：380mm
双抽屉柜-高度：360mm</t>
        </is>
      </c>
      <c r="L174" s="9" t="inlineStr">
        <is>
          <t>长度可任意定制；深度可任意定制；高度可任意定制；</t>
        </is>
      </c>
      <c r="M174" s="9" t="inlineStr">
        <is>
          <t>.</t>
        </is>
      </c>
      <c r="N174" s="8" t="inlineStr">
        <is>
          <t>✅ 可导入</t>
        </is>
      </c>
      <c r="O174" t="inlineStr">
        <is>
          <t>✓</t>
        </is>
      </c>
    </row>
    <row r="175" ht="18" customHeight="1">
      <c r="A175" s="5" t="inlineStr">
        <is>
          <t>PPS24150030513</t>
        </is>
      </c>
      <c r="B175" s="6" t="inlineStr">
        <is>
          <t>客厅-柜</t>
        </is>
      </c>
      <c r="C175" s="6" t="inlineStr">
        <is>
          <t>畔色组合柜 |樱桃木灵感组合柜</t>
        </is>
      </c>
      <c r="D175" s="6" t="inlineStr">
        <is>
          <t>https://img.alicdn.com/imgextra/i4/2215699812811/O1CN01FEtH9Q1WdUL54bVKw_!!2215699812811.jpg</t>
        </is>
      </c>
      <c r="E175" s="6" t="inlineStr">
        <is>
          <t>组合柜-单移门柜（含2竖隔板）</t>
        </is>
      </c>
      <c r="F175" s="6" t="inlineStr">
        <is>
          <t>PPS2415003051316</t>
        </is>
      </c>
      <c r="G175" s="6" t="inlineStr">
        <is>
          <t>在售</t>
        </is>
      </c>
      <c r="H175"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5" s="6" t="inlineStr">
        <is>
          <t>北美进口FAS级樱桃木</t>
        </is>
      </c>
      <c r="J175" s="6" t="inlineStr">
        <is>
          <t>背板：实木多层板
抽屉围板：实木多层板</t>
        </is>
      </c>
      <c r="K175" s="6" t="inlineStr">
        <is>
          <t>单移门柜-长度：720mm
单移门柜-深度：380mm
单移门柜-高度：360mm</t>
        </is>
      </c>
      <c r="L175" s="6" t="inlineStr">
        <is>
          <t>长度可任意定制；深度可任意定制；高度可任意定制；</t>
        </is>
      </c>
      <c r="M175" s="6" t="inlineStr">
        <is>
          <t>.</t>
        </is>
      </c>
      <c r="N175" s="8" t="inlineStr">
        <is>
          <t>✅ 可导入</t>
        </is>
      </c>
      <c r="O175" t="inlineStr">
        <is>
          <t>✓</t>
        </is>
      </c>
    </row>
    <row r="176" ht="18" customHeight="1">
      <c r="A176" s="5" t="inlineStr">
        <is>
          <t>PPS24150030513</t>
        </is>
      </c>
      <c r="B176" s="9" t="inlineStr">
        <is>
          <t>客厅-柜</t>
        </is>
      </c>
      <c r="C176" s="9" t="inlineStr">
        <is>
          <t>畔色组合柜 |樱桃木灵感组合柜</t>
        </is>
      </c>
      <c r="D176" s="9" t="inlineStr">
        <is>
          <t>https://img.alicdn.com/imgextra/i4/2215699812811/O1CN01FEtH9Q1WdUL54bVKw_!!2215699812811.jpg</t>
        </is>
      </c>
      <c r="E176" s="9" t="inlineStr">
        <is>
          <t>组合柜-双移门柜</t>
        </is>
      </c>
      <c r="F176" s="9" t="inlineStr">
        <is>
          <t>PPS2415003051317</t>
        </is>
      </c>
      <c r="G176" s="9" t="inlineStr">
        <is>
          <t>在售</t>
        </is>
      </c>
      <c r="H176"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6" s="9" t="inlineStr">
        <is>
          <t>北美进口FAS级樱桃木</t>
        </is>
      </c>
      <c r="J176" s="9" t="inlineStr">
        <is>
          <t>背板：实木多层板
抽屉围板：实木多层板</t>
        </is>
      </c>
      <c r="K176" s="9" t="inlineStr">
        <is>
          <t>双移门柜-长度：720mm
双移门柜-深度：380mm
双移门柜-高度：360mm</t>
        </is>
      </c>
      <c r="L176" s="9" t="inlineStr">
        <is>
          <t>长度可任意定制；深度可任意定制；高度可任意定制；</t>
        </is>
      </c>
      <c r="M176" s="9" t="inlineStr">
        <is>
          <t>.</t>
        </is>
      </c>
      <c r="N176" s="8" t="inlineStr">
        <is>
          <t>✅ 可导入</t>
        </is>
      </c>
      <c r="O176" t="inlineStr">
        <is>
          <t>✓</t>
        </is>
      </c>
    </row>
    <row r="177" ht="18" customHeight="1">
      <c r="A177" s="5" t="inlineStr">
        <is>
          <t>PPS24150030513</t>
        </is>
      </c>
      <c r="B177" s="6" t="inlineStr">
        <is>
          <t>客厅-柜</t>
        </is>
      </c>
      <c r="C177" s="6" t="inlineStr">
        <is>
          <t>畔色组合柜 |樱桃木灵感组合柜</t>
        </is>
      </c>
      <c r="D177" s="6" t="inlineStr">
        <is>
          <t>https://img.alicdn.com/imgextra/i4/2215699812811/O1CN01FEtH9Q1WdUL54bVKw_!!2215699812811.jpg</t>
        </is>
      </c>
      <c r="E177" s="6" t="inlineStr">
        <is>
          <t>组合柜-玻璃移门柜</t>
        </is>
      </c>
      <c r="F177" s="6" t="inlineStr">
        <is>
          <t>PPS2415003051318</t>
        </is>
      </c>
      <c r="G177" s="6" t="inlineStr">
        <is>
          <t>在售</t>
        </is>
      </c>
      <c r="H177"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7" s="6" t="inlineStr">
        <is>
          <t>北美进口FAS级樱桃木</t>
        </is>
      </c>
      <c r="J177" s="6" t="inlineStr">
        <is>
          <t>背板：实木多层板
抽屉围板：实木多层板</t>
        </is>
      </c>
      <c r="K177" s="6" t="inlineStr">
        <is>
          <t>玻璃门柜-长度：720mm
玻璃门柜-深度：380mm
玻璃门柜-高度：360mm</t>
        </is>
      </c>
      <c r="L177" s="6" t="inlineStr">
        <is>
          <t>长度可任意定制；深度可任意定制；高度可任意定制；</t>
        </is>
      </c>
      <c r="M177" s="6" t="inlineStr">
        <is>
          <t>.</t>
        </is>
      </c>
      <c r="N177" s="8" t="inlineStr">
        <is>
          <t>✅ 可导入</t>
        </is>
      </c>
      <c r="O177" t="inlineStr">
        <is>
          <t>✓</t>
        </is>
      </c>
    </row>
    <row r="178" ht="18" customHeight="1">
      <c r="A178" s="5" t="inlineStr">
        <is>
          <t>PPS24150030513</t>
        </is>
      </c>
      <c r="B178" s="9" t="inlineStr">
        <is>
          <t>客厅-柜</t>
        </is>
      </c>
      <c r="C178" s="9" t="inlineStr">
        <is>
          <t>畔色组合柜 |樱桃木灵感组合柜</t>
        </is>
      </c>
      <c r="D178" s="9" t="inlineStr">
        <is>
          <t>https://img.alicdn.com/imgextra/i4/2215699812811/O1CN01FEtH9Q1WdUL54bVKw_!!2215699812811.jpg</t>
        </is>
      </c>
      <c r="E178" s="9" t="inlineStr">
        <is>
          <t>组合柜-翻门柜</t>
        </is>
      </c>
      <c r="F178" s="9" t="inlineStr">
        <is>
          <t>PPS2415003051319</t>
        </is>
      </c>
      <c r="G178" s="9" t="inlineStr">
        <is>
          <t>在售</t>
        </is>
      </c>
      <c r="H178"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8" s="9" t="inlineStr">
        <is>
          <t>北美进口FAS级樱桃木</t>
        </is>
      </c>
      <c r="J178" s="9" t="inlineStr">
        <is>
          <t>背板：实木多层板
抽屉围板：实木多层板</t>
        </is>
      </c>
      <c r="K178" s="9" t="inlineStr">
        <is>
          <t>翻门柜-长度：720mm
翻门柜-深度：380mm
翻门柜-高度：360mm</t>
        </is>
      </c>
      <c r="L178" s="9" t="inlineStr">
        <is>
          <t>长度可任意定制；深度可任意定制；高度可任意定制；</t>
        </is>
      </c>
      <c r="M178" s="9" t="inlineStr">
        <is>
          <t>.</t>
        </is>
      </c>
      <c r="N178" s="8" t="inlineStr">
        <is>
          <t>✅ 可导入</t>
        </is>
      </c>
      <c r="O178" t="inlineStr">
        <is>
          <t>✓</t>
        </is>
      </c>
    </row>
    <row r="179" ht="18" customHeight="1">
      <c r="A179" s="5" t="inlineStr">
        <is>
          <t>PPS24150030513</t>
        </is>
      </c>
      <c r="B179" s="6" t="inlineStr">
        <is>
          <t>客厅-柜</t>
        </is>
      </c>
      <c r="C179" s="6" t="inlineStr">
        <is>
          <t>畔色组合柜 |樱桃木灵感组合柜</t>
        </is>
      </c>
      <c r="D179" s="6" t="inlineStr">
        <is>
          <t>https://img.alicdn.com/imgextra/i4/2215699812811/O1CN01FEtH9Q1WdUL54bVKw_!!2215699812811.jpg</t>
        </is>
      </c>
      <c r="E179" s="6" t="inlineStr">
        <is>
          <t>组合柜-灵感柜</t>
        </is>
      </c>
      <c r="F179" s="6" t="inlineStr">
        <is>
          <t>PPS2415003051320</t>
        </is>
      </c>
      <c r="G179" s="6" t="inlineStr">
        <is>
          <t>在售</t>
        </is>
      </c>
      <c r="H179"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9" s="6" t="inlineStr">
        <is>
          <t>北美进口FAS级樱桃木</t>
        </is>
      </c>
      <c r="J179" s="6" t="inlineStr">
        <is>
          <t>背板：实木多层板
抽屉围板：实木多层板</t>
        </is>
      </c>
      <c r="K179" s="6" t="inlineStr">
        <is>
          <t>灵感柜-长度：720mm
灵感柜-深度：380mm
灵感柜-高度：360mm</t>
        </is>
      </c>
      <c r="L179" s="6" t="inlineStr">
        <is>
          <t>长度可任意定制；深度可任意定制；高度可任意定制；</t>
        </is>
      </c>
      <c r="M179" s="6" t="inlineStr">
        <is>
          <t>.</t>
        </is>
      </c>
      <c r="N179" s="8" t="inlineStr">
        <is>
          <t>✅ 可导入</t>
        </is>
      </c>
      <c r="O179" t="inlineStr">
        <is>
          <t>✓</t>
        </is>
      </c>
    </row>
    <row r="180" ht="18" customHeight="1">
      <c r="A180" s="5" t="inlineStr">
        <is>
          <t>PPS24150030513</t>
        </is>
      </c>
      <c r="B180" s="9" t="inlineStr">
        <is>
          <t>客厅-柜</t>
        </is>
      </c>
      <c r="C180" s="9" t="inlineStr">
        <is>
          <t>畔色组合柜 |樱桃木灵感组合柜</t>
        </is>
      </c>
      <c r="D180" s="9" t="inlineStr">
        <is>
          <t>https://img.alicdn.com/imgextra/i4/2215699812811/O1CN01FEtH9Q1WdUL54bVKw_!!2215699812811.jpg</t>
        </is>
      </c>
      <c r="E180" s="9" t="inlineStr">
        <is>
          <t>组合柜-层板上柜（无亚克力条，软木板）</t>
        </is>
      </c>
      <c r="F180" s="9" t="inlineStr">
        <is>
          <t>PPS2415003051321</t>
        </is>
      </c>
      <c r="G180" s="9" t="inlineStr">
        <is>
          <t>在售</t>
        </is>
      </c>
      <c r="H180"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0" s="9" t="inlineStr">
        <is>
          <t>北美进口FAS级樱桃木</t>
        </is>
      </c>
      <c r="J180" s="9" t="inlineStr">
        <is>
          <t>背板：实木多层板
抽屉围板：实木多层板</t>
        </is>
      </c>
      <c r="K180" s="9" t="inlineStr">
        <is>
          <t>无门隔板上柜-长度：720mm
无门隔板上柜-深度：220mm
无门隔板上柜-高度：800mm</t>
        </is>
      </c>
      <c r="L180" s="9" t="inlineStr">
        <is>
          <t>长度可任意定制；深度可任意定制；高度可任意定制；</t>
        </is>
      </c>
      <c r="M180" s="9" t="inlineStr">
        <is>
          <t>.</t>
        </is>
      </c>
      <c r="N180" s="8" t="inlineStr">
        <is>
          <t>✅ 可导入</t>
        </is>
      </c>
      <c r="O180" t="inlineStr">
        <is>
          <t>✓</t>
        </is>
      </c>
    </row>
    <row r="181" ht="18" customHeight="1">
      <c r="A181" s="5" t="inlineStr">
        <is>
          <t>PPS24150030513</t>
        </is>
      </c>
      <c r="B181" s="6" t="inlineStr">
        <is>
          <t>客厅-柜</t>
        </is>
      </c>
      <c r="C181" s="6" t="inlineStr">
        <is>
          <t>畔色组合柜 |樱桃木灵感组合柜</t>
        </is>
      </c>
      <c r="D181" s="6" t="inlineStr">
        <is>
          <t>https://img.alicdn.com/imgextra/i4/2215699812811/O1CN01FEtH9Q1WdUL54bVKw_!!2215699812811.jpg</t>
        </is>
      </c>
      <c r="E181" s="6" t="inlineStr">
        <is>
          <t>组合柜-层板上柜（赠软木板）</t>
        </is>
      </c>
      <c r="F181" s="6" t="inlineStr">
        <is>
          <t>PPS2415003051322</t>
        </is>
      </c>
      <c r="G181" s="6" t="inlineStr">
        <is>
          <t>在售</t>
        </is>
      </c>
      <c r="H181"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1" s="6" t="inlineStr">
        <is>
          <t>北美进口FAS级樱桃木</t>
        </is>
      </c>
      <c r="J181" s="6" t="inlineStr">
        <is>
          <t>背板：实木多层板
抽屉围板：实木多层板</t>
        </is>
      </c>
      <c r="K181" s="6" t="inlineStr">
        <is>
          <t>无门隔板上柜-长度：720mm
无门隔板上柜-深度：220mm
无门隔板上柜-高度：800mm</t>
        </is>
      </c>
      <c r="L181" s="6" t="inlineStr">
        <is>
          <t>长度可任意定制；深度可任意定制；高度可任意定制；</t>
        </is>
      </c>
      <c r="M181" s="6" t="inlineStr">
        <is>
          <t>.</t>
        </is>
      </c>
      <c r="N181" s="8" t="inlineStr">
        <is>
          <t>✅ 可导入</t>
        </is>
      </c>
      <c r="O181" t="inlineStr">
        <is>
          <t>✓</t>
        </is>
      </c>
    </row>
    <row r="182" ht="18" customHeight="1">
      <c r="A182" s="5" t="inlineStr">
        <is>
          <t>PPS24150030513</t>
        </is>
      </c>
      <c r="B182" s="9" t="inlineStr">
        <is>
          <t>客厅-柜</t>
        </is>
      </c>
      <c r="C182" s="9" t="inlineStr">
        <is>
          <t>畔色组合柜 |樱桃木灵感组合柜</t>
        </is>
      </c>
      <c r="D182" s="9" t="inlineStr">
        <is>
          <t>https://img.alicdn.com/imgextra/i4/2215699812811/O1CN01FEtH9Q1WdUL54bVKw_!!2215699812811.jpg</t>
        </is>
      </c>
      <c r="E182" s="9" t="inlineStr">
        <is>
          <t>组合柜-洞洞板上柜</t>
        </is>
      </c>
      <c r="F182" s="9" t="inlineStr">
        <is>
          <t>PPS2415003051323</t>
        </is>
      </c>
      <c r="G182" s="9" t="inlineStr">
        <is>
          <t>在售</t>
        </is>
      </c>
      <c r="H182"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2" s="9" t="inlineStr">
        <is>
          <t>北美进口FAS级樱桃木</t>
        </is>
      </c>
      <c r="J182" s="9" t="inlineStr">
        <is>
          <t>背板：实木多层板
抽屉围板：实木多层板</t>
        </is>
      </c>
      <c r="K182" s="9" t="inlineStr">
        <is>
          <t>洞洞板上柜-长度：720mm
洞洞板上柜-深度：220mm
洞洞板上柜-高度：800mm</t>
        </is>
      </c>
      <c r="L182" s="9" t="inlineStr">
        <is>
          <t>长度可任意定制；深度可任意定制；高度可任意定制；</t>
        </is>
      </c>
      <c r="M182" s="9" t="inlineStr">
        <is>
          <t>.</t>
        </is>
      </c>
      <c r="N182" s="8" t="inlineStr">
        <is>
          <t>✅ 可导入</t>
        </is>
      </c>
      <c r="O182" t="inlineStr">
        <is>
          <t>✓</t>
        </is>
      </c>
    </row>
    <row r="183" ht="18" customHeight="1">
      <c r="A183" s="5" t="inlineStr">
        <is>
          <t>PPS24150030513</t>
        </is>
      </c>
      <c r="B183" s="6" t="inlineStr">
        <is>
          <t>客厅-柜</t>
        </is>
      </c>
      <c r="C183" s="6" t="inlineStr">
        <is>
          <t>畔色组合柜 |樱桃木灵感组合柜</t>
        </is>
      </c>
      <c r="D183" s="6" t="inlineStr">
        <is>
          <t>https://img.alicdn.com/imgextra/i4/2215699812811/O1CN01FEtH9Q1WdUL54bVKw_!!2215699812811.jpg</t>
        </is>
      </c>
      <c r="E183" s="6" t="inlineStr">
        <is>
          <t>组合柜-隔板柜2竖</t>
        </is>
      </c>
      <c r="F183" s="6" t="inlineStr">
        <is>
          <t>PPS2415003051324</t>
        </is>
      </c>
      <c r="G183" s="6" t="inlineStr">
        <is>
          <t>在售</t>
        </is>
      </c>
      <c r="H183"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3" s="6" t="inlineStr">
        <is>
          <t>北美进口FAS级樱桃木</t>
        </is>
      </c>
      <c r="J183" s="6" t="inlineStr">
        <is>
          <t>背板：实木多层板
抽屉围板：实木多层板</t>
        </is>
      </c>
      <c r="K183" s="6" t="inlineStr">
        <is>
          <t>双内板隔板柜-长度：720mm
双内板隔板柜-深度：380mm
双内板隔板柜-高度：360mm</t>
        </is>
      </c>
      <c r="L183" s="6" t="inlineStr">
        <is>
          <t>长度可任意定制；深度可任意定制；高度可任意定制；</t>
        </is>
      </c>
      <c r="M183" s="6" t="inlineStr">
        <is>
          <t>.</t>
        </is>
      </c>
      <c r="N183" s="8" t="inlineStr">
        <is>
          <t>✅ 可导入</t>
        </is>
      </c>
      <c r="O183" t="inlineStr">
        <is>
          <t>✓</t>
        </is>
      </c>
    </row>
    <row r="184" ht="18" customHeight="1">
      <c r="A184" s="5" t="inlineStr">
        <is>
          <t>PPS24150030513</t>
        </is>
      </c>
      <c r="B184" s="9" t="inlineStr">
        <is>
          <t>客厅-柜</t>
        </is>
      </c>
      <c r="C184" s="9" t="inlineStr">
        <is>
          <t>畔色组合柜 |樱桃木灵感组合柜</t>
        </is>
      </c>
      <c r="D184" s="9" t="inlineStr">
        <is>
          <t>https://img.alicdn.com/imgextra/i4/2215699812811/O1CN01FEtH9Q1WdUL54bVKw_!!2215699812811.jpg</t>
        </is>
      </c>
      <c r="E184" s="9" t="inlineStr">
        <is>
          <t>组合柜-隔板柜3竖</t>
        </is>
      </c>
      <c r="F184" s="9" t="inlineStr">
        <is>
          <t>PPS2415003051325</t>
        </is>
      </c>
      <c r="G184" s="9" t="inlineStr">
        <is>
          <t>在售</t>
        </is>
      </c>
      <c r="H184"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4" s="9" t="inlineStr">
        <is>
          <t>北美进口FAS级樱桃木</t>
        </is>
      </c>
      <c r="J184" s="9" t="inlineStr">
        <is>
          <t>背板：实木多层板
抽屉围板：实木多层板</t>
        </is>
      </c>
      <c r="K184" s="9" t="inlineStr">
        <is>
          <t>横竖隔板柜-长度：720mm
横竖隔板柜-深度：380mm
横竖隔板柜-高度：360mm</t>
        </is>
      </c>
      <c r="L184" s="9" t="inlineStr">
        <is>
          <t>长度可任意定制；深度可任意定制；高度可任意定制；</t>
        </is>
      </c>
      <c r="M184" s="9" t="inlineStr">
        <is>
          <t>.</t>
        </is>
      </c>
      <c r="N184" s="8" t="inlineStr">
        <is>
          <t>✅ 可导入</t>
        </is>
      </c>
      <c r="O184" t="inlineStr">
        <is>
          <t>✓</t>
        </is>
      </c>
    </row>
    <row r="185" ht="18" customHeight="1">
      <c r="A185" s="5" t="inlineStr">
        <is>
          <t>PPS24150030513</t>
        </is>
      </c>
      <c r="B185" s="6" t="inlineStr">
        <is>
          <t>客厅-柜</t>
        </is>
      </c>
      <c r="C185" s="6" t="inlineStr">
        <is>
          <t>畔色组合柜 |樱桃木灵感组合柜</t>
        </is>
      </c>
      <c r="D185" s="6" t="inlineStr">
        <is>
          <t>https://img.alicdn.com/imgextra/i4/2215699812811/O1CN01FEtH9Q1WdUL54bVKw_!!2215699812811.jpg</t>
        </is>
      </c>
      <c r="E185" s="6" t="inlineStr">
        <is>
          <t>组合柜-横竖隔板</t>
        </is>
      </c>
      <c r="F185" s="6" t="inlineStr">
        <is>
          <t>PPS2415003051326</t>
        </is>
      </c>
      <c r="G185" s="6" t="inlineStr">
        <is>
          <t>在售</t>
        </is>
      </c>
      <c r="H185"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5" s="6" t="inlineStr">
        <is>
          <t>北美进口FAS级樱桃木</t>
        </is>
      </c>
      <c r="J185" s="6" t="inlineStr">
        <is>
          <t>背板：实木多层板
抽屉围板：实木多层板</t>
        </is>
      </c>
      <c r="K185" s="6" t="inlineStr">
        <is>
          <t>横竖隔板柜-长度：720mm
横竖隔板柜-深度：380mm
横竖隔板柜-高度：360mm</t>
        </is>
      </c>
      <c r="L185" s="6" t="inlineStr">
        <is>
          <t>长度可任意定制；深度可任意定制；高度可任意定制；</t>
        </is>
      </c>
      <c r="M185" s="6" t="inlineStr">
        <is>
          <t>.</t>
        </is>
      </c>
      <c r="N185" s="8" t="inlineStr">
        <is>
          <t>✅ 可导入</t>
        </is>
      </c>
      <c r="O185" t="inlineStr">
        <is>
          <t>✓</t>
        </is>
      </c>
    </row>
    <row r="186" ht="18" customHeight="1">
      <c r="A186" s="5" t="inlineStr">
        <is>
          <t>PPS24150030513</t>
        </is>
      </c>
      <c r="B186" s="9" t="inlineStr">
        <is>
          <t>客厅-柜</t>
        </is>
      </c>
      <c r="C186" s="9" t="inlineStr">
        <is>
          <t>畔色组合柜 |樱桃木灵感组合柜</t>
        </is>
      </c>
      <c r="D186" s="9" t="inlineStr">
        <is>
          <t>https://img.alicdn.com/imgextra/i4/2215699812811/O1CN01FEtH9Q1WdUL54bVKw_!!2215699812811.jpg</t>
        </is>
      </c>
      <c r="E186" s="9" t="inlineStr">
        <is>
          <t>组合柜-木头底座</t>
        </is>
      </c>
      <c r="F186" s="9" t="inlineStr">
        <is>
          <t>PPS2415003051327</t>
        </is>
      </c>
      <c r="G186" s="9" t="inlineStr">
        <is>
          <t>在售</t>
        </is>
      </c>
      <c r="H186" s="9"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6" s="9" t="inlineStr">
        <is>
          <t>北美进口FAS级樱桃木</t>
        </is>
      </c>
      <c r="J186" s="9" t="inlineStr">
        <is>
          <t>背板：实木多层板
抽屉围板：实木多层板</t>
        </is>
      </c>
      <c r="K186" s="9" t="inlineStr">
        <is>
          <t>木底座-长度：720mm
木底座-深度：360mm
木底座-高度：80mm</t>
        </is>
      </c>
      <c r="L186" s="9" t="inlineStr">
        <is>
          <t>长度可任意定制；深度可任意定制；高度可任意定制；</t>
        </is>
      </c>
      <c r="M186" s="9" t="inlineStr">
        <is>
          <t>.</t>
        </is>
      </c>
      <c r="N186" s="8" t="inlineStr">
        <is>
          <t>✅ 可导入</t>
        </is>
      </c>
      <c r="O186" t="inlineStr">
        <is>
          <t>✓</t>
        </is>
      </c>
    </row>
    <row r="187" ht="18" customHeight="1">
      <c r="A187" s="5" t="inlineStr">
        <is>
          <t>PPS24150030513</t>
        </is>
      </c>
      <c r="B187" s="6" t="inlineStr">
        <is>
          <t>客厅-柜</t>
        </is>
      </c>
      <c r="C187" s="6" t="inlineStr">
        <is>
          <t>畔色组合柜 |樱桃木灵感组合柜</t>
        </is>
      </c>
      <c r="D187" s="6" t="inlineStr">
        <is>
          <t>https://img.alicdn.com/imgextra/i4/2215699812811/O1CN01FEtH9Q1WdUL54bVKw_!!2215699812811.jpg</t>
        </is>
      </c>
      <c r="E187" s="6" t="inlineStr">
        <is>
          <t>组合柜-金属腿底座</t>
        </is>
      </c>
      <c r="F187" s="6" t="inlineStr">
        <is>
          <t>PPS2415003051328</t>
        </is>
      </c>
      <c r="G187" s="6" t="inlineStr">
        <is>
          <t>在售</t>
        </is>
      </c>
      <c r="H187" s="6"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7" s="6" t="inlineStr">
        <is>
          <t>北美进口FAS级樱桃木</t>
        </is>
      </c>
      <c r="J187" s="6" t="inlineStr">
        <is>
          <t>背板：实木多层板
抽屉围板：实木多层板</t>
        </is>
      </c>
      <c r="K187" s="6" t="inlineStr">
        <is>
          <t>金属腿底座-长度：720mm
金属腿底座-深度：380mm
金属腿底座-高度：180mm</t>
        </is>
      </c>
      <c r="L187" s="6" t="inlineStr">
        <is>
          <t>长度可任意定制；深度可任意定制；高度可任意定制；</t>
        </is>
      </c>
      <c r="M187" s="6" t="inlineStr">
        <is>
          <t>.</t>
        </is>
      </c>
      <c r="N187" s="8" t="inlineStr">
        <is>
          <t>✅ 可导入</t>
        </is>
      </c>
      <c r="O187" t="inlineStr">
        <is>
          <t>✓</t>
        </is>
      </c>
    </row>
    <row r="188" ht="18" customHeight="1">
      <c r="A188" s="5" t="inlineStr">
        <is>
          <t>PPS24250070901</t>
        </is>
      </c>
      <c r="B188" s="9" t="inlineStr">
        <is>
          <t>餐厅-柜</t>
        </is>
      </c>
      <c r="C188" s="9" t="inlineStr">
        <is>
          <t>榉木餐边柜</t>
        </is>
      </c>
      <c r="D188" s="9" t="inlineStr">
        <is>
          <t>https://img.alicdn.com/imgextra/i2/2215699812811/O1CN018iVYcx1WdUP4KWORS_!!2215699812811.jpg</t>
        </is>
      </c>
      <c r="E188" s="9" t="inlineStr">
        <is>
          <t>榉木餐边柜-下柜-2.1米</t>
        </is>
      </c>
      <c r="F188" s="9" t="inlineStr">
        <is>
          <t>PPS2425007090115</t>
        </is>
      </c>
      <c r="G188" s="9" t="inlineStr">
        <is>
          <t>在售</t>
        </is>
      </c>
      <c r="H188"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8" s="9" t="inlineStr">
        <is>
          <t>德国进口AA级榉木</t>
        </is>
      </c>
      <c r="J188" s="9" t="inlineStr">
        <is>
          <t xml:space="preserve">抽屉围板：实木多层板
台面：白色岩板
背板：实木多层板
电力轨道：xpower 挂架式电力轨道
顶柜玻璃：灰玻
</t>
        </is>
      </c>
      <c r="K188" s="9" t="inlineStr">
        <is>
          <t xml:space="preserve">下柜长度：2100mm
下柜深度：450mm
下柜高度：880mm
</t>
        </is>
      </c>
      <c r="L188" s="9" t="inlineStr">
        <is>
          <t>长度可任意定制；深度可任意定制；高度支持920mm内定制</t>
        </is>
      </c>
      <c r="M188" s="9" t="inlineStr">
        <is>
          <t>.</t>
        </is>
      </c>
      <c r="N188" s="8" t="inlineStr">
        <is>
          <t>✅ 可导入</t>
        </is>
      </c>
      <c r="O188" t="inlineStr">
        <is>
          <t>✓</t>
        </is>
      </c>
    </row>
    <row r="189" ht="18" customHeight="1">
      <c r="A189" s="5" t="inlineStr">
        <is>
          <t>PPS24250070901</t>
        </is>
      </c>
      <c r="B189" s="6" t="inlineStr">
        <is>
          <t>餐厅-柜</t>
        </is>
      </c>
      <c r="C189" s="6" t="inlineStr">
        <is>
          <t>榉木餐边柜</t>
        </is>
      </c>
      <c r="D189" s="6" t="inlineStr">
        <is>
          <t>https://img.alicdn.com/imgextra/i2/2215699812811/O1CN018iVYcx1WdUP4KWORS_!!2215699812811.jpg</t>
        </is>
      </c>
      <c r="E189" s="6" t="inlineStr">
        <is>
          <t>榉木餐边柜-下柜-1.8米</t>
        </is>
      </c>
      <c r="F189" s="6" t="inlineStr">
        <is>
          <t>PPS2425007090116</t>
        </is>
      </c>
      <c r="G189" s="6" t="inlineStr">
        <is>
          <t>在售</t>
        </is>
      </c>
      <c r="H189"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9" s="6" t="inlineStr">
        <is>
          <t>德国进口AA级榉木</t>
        </is>
      </c>
      <c r="J189" s="6" t="inlineStr">
        <is>
          <t xml:space="preserve">抽屉围板：实木多层板
台面：白色岩板
背板：实木多层板
电力轨道：xpower 挂架式电力轨道
顶柜玻璃：灰玻
</t>
        </is>
      </c>
      <c r="K189" s="6" t="inlineStr">
        <is>
          <t xml:space="preserve">下柜长度：1800mm
下柜深度：450mm
下柜高度：880mm
</t>
        </is>
      </c>
      <c r="L189" s="6" t="inlineStr">
        <is>
          <t>长度可任意定制；深度可任意定制；高度支持920mm内定制</t>
        </is>
      </c>
      <c r="M189" s="6" t="inlineStr">
        <is>
          <t>.</t>
        </is>
      </c>
      <c r="N189" s="8" t="inlineStr">
        <is>
          <t>✅ 可导入</t>
        </is>
      </c>
      <c r="O189" t="inlineStr">
        <is>
          <t>✓</t>
        </is>
      </c>
    </row>
    <row r="190" ht="18" customHeight="1">
      <c r="A190" s="5" t="inlineStr">
        <is>
          <t>PPS24250070901</t>
        </is>
      </c>
      <c r="B190" s="9" t="inlineStr">
        <is>
          <t>餐厅-柜</t>
        </is>
      </c>
      <c r="C190" s="9" t="inlineStr">
        <is>
          <t>榉木餐边柜</t>
        </is>
      </c>
      <c r="D190" s="9" t="inlineStr">
        <is>
          <t>https://img.alicdn.com/imgextra/i2/2215699812811/O1CN018iVYcx1WdUP4KWORS_!!2215699812811.jpg</t>
        </is>
      </c>
      <c r="E190" s="9" t="inlineStr">
        <is>
          <t>榉木餐边柜-下柜-1.5米</t>
        </is>
      </c>
      <c r="F190" s="9" t="inlineStr">
        <is>
          <t>PPS2425007090117</t>
        </is>
      </c>
      <c r="G190" s="9" t="inlineStr">
        <is>
          <t>在售</t>
        </is>
      </c>
      <c r="H190"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0" s="9" t="inlineStr">
        <is>
          <t>德国进口AA级榉木</t>
        </is>
      </c>
      <c r="J190" s="9" t="inlineStr">
        <is>
          <t xml:space="preserve">抽屉围板：实木多层板
台面：白色岩板
背板：实木多层板
电力轨道：xpower 挂架式电力轨道
顶柜玻璃：灰玻
</t>
        </is>
      </c>
      <c r="K190" s="9" t="inlineStr">
        <is>
          <t xml:space="preserve">下柜长度：1500mm
下柜深度：450mm
下柜高度：880mm
</t>
        </is>
      </c>
      <c r="L190" s="9" t="inlineStr">
        <is>
          <t>长度可任意定制；深度可任意定制；高度支持920mm内定制</t>
        </is>
      </c>
      <c r="M190" s="9" t="inlineStr">
        <is>
          <t>.</t>
        </is>
      </c>
      <c r="N190" s="8" t="inlineStr">
        <is>
          <t>✅ 可导入</t>
        </is>
      </c>
      <c r="O190" t="inlineStr">
        <is>
          <t>✓</t>
        </is>
      </c>
    </row>
    <row r="191" ht="18" customHeight="1">
      <c r="A191" s="5" t="inlineStr">
        <is>
          <t>PPS24250070901</t>
        </is>
      </c>
      <c r="B191" s="6" t="inlineStr">
        <is>
          <t>餐厅-柜</t>
        </is>
      </c>
      <c r="C191" s="6" t="inlineStr">
        <is>
          <t>榉木餐边柜</t>
        </is>
      </c>
      <c r="D191" s="6" t="inlineStr">
        <is>
          <t>https://img.alicdn.com/imgextra/i2/2215699812811/O1CN018iVYcx1WdUP4KWORS_!!2215699812811.jpg</t>
        </is>
      </c>
      <c r="E191" s="6" t="inlineStr">
        <is>
          <t>榉木餐边柜-下柜-1.2米</t>
        </is>
      </c>
      <c r="F191" s="6" t="inlineStr">
        <is>
          <t>PPS2425007090118</t>
        </is>
      </c>
      <c r="G191" s="6" t="inlineStr">
        <is>
          <t>在售</t>
        </is>
      </c>
      <c r="H191"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1" s="6" t="inlineStr">
        <is>
          <t>德国进口AA级榉木</t>
        </is>
      </c>
      <c r="J191" s="6" t="inlineStr">
        <is>
          <t xml:space="preserve">抽屉围板：实木多层板
台面：白色岩板
背板：实木多层板
电力轨道：xpower 挂架式电力轨道
顶柜玻璃：灰玻
</t>
        </is>
      </c>
      <c r="K191" s="6" t="inlineStr">
        <is>
          <t xml:space="preserve">下柜长度：1200mm
下柜深度：450mm
下柜高度：880mm
</t>
        </is>
      </c>
      <c r="L191" s="6" t="inlineStr">
        <is>
          <t>长度可任意定制；深度可任意定制；高度支持920mm内定制</t>
        </is>
      </c>
      <c r="M191" s="6" t="inlineStr">
        <is>
          <t>.</t>
        </is>
      </c>
      <c r="N191" s="8" t="inlineStr">
        <is>
          <t>✅ 可导入</t>
        </is>
      </c>
      <c r="O191" t="inlineStr">
        <is>
          <t>✓</t>
        </is>
      </c>
    </row>
    <row r="192" ht="18" customHeight="1">
      <c r="A192" s="5" t="inlineStr">
        <is>
          <t>PPS24250070901</t>
        </is>
      </c>
      <c r="B192" s="9" t="inlineStr">
        <is>
          <t>餐厅-柜</t>
        </is>
      </c>
      <c r="C192" s="9" t="inlineStr">
        <is>
          <t>榉木餐边柜</t>
        </is>
      </c>
      <c r="D192" s="9" t="inlineStr">
        <is>
          <t>https://img.alicdn.com/imgextra/i2/2215699812811/O1CN018iVYcx1WdUP4KWORS_!!2215699812811.jpg</t>
        </is>
      </c>
      <c r="E192" s="9" t="inlineStr">
        <is>
          <t>榉木餐边柜-整柜实木背板-2.1米</t>
        </is>
      </c>
      <c r="F192" s="9" t="inlineStr">
        <is>
          <t>PPS2425007090119</t>
        </is>
      </c>
      <c r="G192" s="9" t="inlineStr">
        <is>
          <t>在售</t>
        </is>
      </c>
      <c r="H192"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2" s="9" t="inlineStr">
        <is>
          <t>德国进口AA级榉木</t>
        </is>
      </c>
      <c r="J192" s="9" t="inlineStr">
        <is>
          <t xml:space="preserve">抽屉围板：实木多层板
台面：白色岩板
背板：实木多层板
电力轨道：xpower 挂架式电力轨道
顶柜玻璃：灰玻
</t>
        </is>
      </c>
      <c r="K192" s="9"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2" s="9" t="inlineStr">
        <is>
          <t>长度可任意定制；深度可任意定制；高度可任意定制；</t>
        </is>
      </c>
      <c r="M192" s="9" t="inlineStr">
        <is>
          <t>.</t>
        </is>
      </c>
      <c r="N192" s="8" t="inlineStr">
        <is>
          <t>✅ 可导入</t>
        </is>
      </c>
      <c r="O192" t="inlineStr">
        <is>
          <t>✓</t>
        </is>
      </c>
    </row>
    <row r="193" ht="18" customHeight="1">
      <c r="A193" s="5" t="inlineStr">
        <is>
          <t>PPS24250070901</t>
        </is>
      </c>
      <c r="B193" s="6" t="inlineStr">
        <is>
          <t>餐厅-柜</t>
        </is>
      </c>
      <c r="C193" s="6" t="inlineStr">
        <is>
          <t>榉木餐边柜</t>
        </is>
      </c>
      <c r="D193" s="6" t="inlineStr">
        <is>
          <t>https://img.alicdn.com/imgextra/i2/2215699812811/O1CN018iVYcx1WdUP4KWORS_!!2215699812811.jpg</t>
        </is>
      </c>
      <c r="E193" s="6" t="inlineStr">
        <is>
          <t>榉木餐边柜-整柜实木背板-1.8米</t>
        </is>
      </c>
      <c r="F193" s="6" t="inlineStr">
        <is>
          <t>PPS2425007090120</t>
        </is>
      </c>
      <c r="G193" s="6" t="inlineStr">
        <is>
          <t>在售</t>
        </is>
      </c>
      <c r="H193"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3" s="6" t="inlineStr">
        <is>
          <t>德国进口AA级榉木</t>
        </is>
      </c>
      <c r="J193" s="6" t="inlineStr">
        <is>
          <t xml:space="preserve">抽屉围板：实木多层板
台面：白色岩板
背板：实木多层板
电力轨道：xpower 挂架式电力轨道
顶柜玻璃：灰玻
</t>
        </is>
      </c>
      <c r="K193" s="6"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3" s="6" t="inlineStr">
        <is>
          <t>长度可任意定制；深度可任意定制；高度可任意定制；</t>
        </is>
      </c>
      <c r="M193" s="6" t="inlineStr">
        <is>
          <t>.</t>
        </is>
      </c>
      <c r="N193" s="8" t="inlineStr">
        <is>
          <t>✅ 可导入</t>
        </is>
      </c>
      <c r="O193" t="inlineStr">
        <is>
          <t>✓</t>
        </is>
      </c>
    </row>
    <row r="194" ht="18" customHeight="1">
      <c r="A194" s="5" t="inlineStr">
        <is>
          <t>PPS24250070901</t>
        </is>
      </c>
      <c r="B194" s="9" t="inlineStr">
        <is>
          <t>餐厅-柜</t>
        </is>
      </c>
      <c r="C194" s="9" t="inlineStr">
        <is>
          <t>榉木餐边柜</t>
        </is>
      </c>
      <c r="D194" s="9" t="inlineStr">
        <is>
          <t>https://img.alicdn.com/imgextra/i2/2215699812811/O1CN018iVYcx1WdUP4KWORS_!!2215699812811.jpg</t>
        </is>
      </c>
      <c r="E194" s="9" t="inlineStr">
        <is>
          <t>榉木餐边柜-整柜实木背板-1.5米</t>
        </is>
      </c>
      <c r="F194" s="9" t="inlineStr">
        <is>
          <t>PPS2425007090121</t>
        </is>
      </c>
      <c r="G194" s="9" t="inlineStr">
        <is>
          <t>在售</t>
        </is>
      </c>
      <c r="H194"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4" s="9" t="inlineStr">
        <is>
          <t>德国进口AA级榉木</t>
        </is>
      </c>
      <c r="J194" s="9" t="inlineStr">
        <is>
          <t xml:space="preserve">抽屉围板：实木多层板
台面：白色岩板
背板：实木多层板
电力轨道：xpower 挂架式电力轨道
顶柜玻璃：灰玻
</t>
        </is>
      </c>
      <c r="K194" s="9"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4" s="9" t="inlineStr">
        <is>
          <t>长度可任意定制；深度可任意定制；高度可任意定制；</t>
        </is>
      </c>
      <c r="M194" s="9" t="inlineStr">
        <is>
          <t>.</t>
        </is>
      </c>
      <c r="N194" s="8" t="inlineStr">
        <is>
          <t>✅ 可导入</t>
        </is>
      </c>
      <c r="O194" t="inlineStr">
        <is>
          <t>✓</t>
        </is>
      </c>
    </row>
    <row r="195" ht="18" customHeight="1">
      <c r="A195" s="5" t="inlineStr">
        <is>
          <t>PPS24250070901</t>
        </is>
      </c>
      <c r="B195" s="6" t="inlineStr">
        <is>
          <t>餐厅-柜</t>
        </is>
      </c>
      <c r="C195" s="6" t="inlineStr">
        <is>
          <t>榉木餐边柜</t>
        </is>
      </c>
      <c r="D195" s="6" t="inlineStr">
        <is>
          <t>https://img.alicdn.com/imgextra/i2/2215699812811/O1CN018iVYcx1WdUP4KWORS_!!2215699812811.jpg</t>
        </is>
      </c>
      <c r="E195" s="6" t="inlineStr">
        <is>
          <t>榉木餐边柜-整柜实木背板-1.2米</t>
        </is>
      </c>
      <c r="F195" s="6" t="inlineStr">
        <is>
          <t>PPS2425007090122</t>
        </is>
      </c>
      <c r="G195" s="6" t="inlineStr">
        <is>
          <t>在售</t>
        </is>
      </c>
      <c r="H195"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5" s="6" t="inlineStr">
        <is>
          <t>德国进口AA级榉木</t>
        </is>
      </c>
      <c r="J195" s="6" t="inlineStr">
        <is>
          <t xml:space="preserve">抽屉围板：实木多层板
台面：白色岩板
背板：实木多层板
电力轨道：xpower 挂架式电力轨道
顶柜玻璃：灰玻
</t>
        </is>
      </c>
      <c r="K195" s="6"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5" s="6" t="inlineStr">
        <is>
          <t>长度可任意定制；深度可任意定制；高度可任意定制；</t>
        </is>
      </c>
      <c r="M195" s="6" t="inlineStr">
        <is>
          <t>.</t>
        </is>
      </c>
      <c r="N195" s="8" t="inlineStr">
        <is>
          <t>✅ 可导入</t>
        </is>
      </c>
      <c r="O195" t="inlineStr">
        <is>
          <t>✓</t>
        </is>
      </c>
    </row>
    <row r="196" ht="18" customHeight="1">
      <c r="A196" s="5" t="inlineStr">
        <is>
          <t>PPS24250070901</t>
        </is>
      </c>
      <c r="B196" s="9" t="inlineStr">
        <is>
          <t>餐厅-柜</t>
        </is>
      </c>
      <c r="C196" s="9" t="inlineStr">
        <is>
          <t>榉木餐边柜</t>
        </is>
      </c>
      <c r="D196" s="9" t="inlineStr">
        <is>
          <t>https://img.alicdn.com/imgextra/i2/2215699812811/O1CN018iVYcx1WdUP4KWORS_!!2215699812811.jpg</t>
        </is>
      </c>
      <c r="E196" s="9" t="inlineStr">
        <is>
          <t>榉木餐边柜-整柜洞洞板背板-2.1米</t>
        </is>
      </c>
      <c r="F196" s="9" t="inlineStr">
        <is>
          <t>PPS2425007090123</t>
        </is>
      </c>
      <c r="G196" s="9" t="inlineStr">
        <is>
          <t>在售</t>
        </is>
      </c>
      <c r="H196"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6" s="9" t="inlineStr">
        <is>
          <t>德国进口AA级榉木</t>
        </is>
      </c>
      <c r="J196" s="9" t="inlineStr">
        <is>
          <t xml:space="preserve">抽屉围板：实木多层板
台面：白色岩板
背板：实木多层板
电力轨道：xpower 挂架式电力轨道
顶柜玻璃：灰玻
</t>
        </is>
      </c>
      <c r="K196" s="9"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6" s="9" t="inlineStr">
        <is>
          <t>长度可任意定制；深度可任意定制；高度可任意定制；</t>
        </is>
      </c>
      <c r="M196" s="9" t="inlineStr">
        <is>
          <t>.</t>
        </is>
      </c>
      <c r="N196" s="8" t="inlineStr">
        <is>
          <t>✅ 可导入</t>
        </is>
      </c>
      <c r="O196" t="inlineStr">
        <is>
          <t>✓</t>
        </is>
      </c>
    </row>
    <row r="197" ht="18" customHeight="1">
      <c r="A197" s="5" t="inlineStr">
        <is>
          <t>PPS24250070901</t>
        </is>
      </c>
      <c r="B197" s="6" t="inlineStr">
        <is>
          <t>餐厅-柜</t>
        </is>
      </c>
      <c r="C197" s="6" t="inlineStr">
        <is>
          <t>榉木餐边柜</t>
        </is>
      </c>
      <c r="D197" s="6" t="inlineStr">
        <is>
          <t>https://img.alicdn.com/imgextra/i2/2215699812811/O1CN018iVYcx1WdUP4KWORS_!!2215699812811.jpg</t>
        </is>
      </c>
      <c r="E197" s="6" t="inlineStr">
        <is>
          <t>榉木餐边柜-整柜洞洞板背板-1.8米</t>
        </is>
      </c>
      <c r="F197" s="6" t="inlineStr">
        <is>
          <t>PPS2425007090124</t>
        </is>
      </c>
      <c r="G197" s="6" t="inlineStr">
        <is>
          <t>在售</t>
        </is>
      </c>
      <c r="H197"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7" s="6" t="inlineStr">
        <is>
          <t>德国进口AA级榉木</t>
        </is>
      </c>
      <c r="J197" s="6" t="inlineStr">
        <is>
          <t xml:space="preserve">抽屉围板：实木多层板
台面：白色岩板
背板：实木多层板
电力轨道：xpower 挂架式电力轨道
顶柜玻璃：灰玻
</t>
        </is>
      </c>
      <c r="K197" s="6"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7" s="6" t="inlineStr">
        <is>
          <t>长度可任意定制；深度可任意定制；高度可任意定制；</t>
        </is>
      </c>
      <c r="M197" s="6" t="inlineStr">
        <is>
          <t>.</t>
        </is>
      </c>
      <c r="N197" s="8" t="inlineStr">
        <is>
          <t>✅ 可导入</t>
        </is>
      </c>
      <c r="O197" t="inlineStr">
        <is>
          <t>✓</t>
        </is>
      </c>
    </row>
    <row r="198" ht="18" customHeight="1">
      <c r="A198" s="5" t="inlineStr">
        <is>
          <t>PPS24250070901</t>
        </is>
      </c>
      <c r="B198" s="9" t="inlineStr">
        <is>
          <t>餐厅-柜</t>
        </is>
      </c>
      <c r="C198" s="9" t="inlineStr">
        <is>
          <t>榉木餐边柜</t>
        </is>
      </c>
      <c r="D198" s="9" t="inlineStr">
        <is>
          <t>https://img.alicdn.com/imgextra/i2/2215699812811/O1CN018iVYcx1WdUP4KWORS_!!2215699812811.jpg</t>
        </is>
      </c>
      <c r="E198" s="9" t="inlineStr">
        <is>
          <t>榉木餐边柜-整柜洞洞板背板-1.5米</t>
        </is>
      </c>
      <c r="F198" s="9" t="inlineStr">
        <is>
          <t>PPS2425007090125</t>
        </is>
      </c>
      <c r="G198" s="9" t="inlineStr">
        <is>
          <t>在售</t>
        </is>
      </c>
      <c r="H198" s="9"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8" s="9" t="inlineStr">
        <is>
          <t>德国进口AA级榉木</t>
        </is>
      </c>
      <c r="J198" s="9" t="inlineStr">
        <is>
          <t xml:space="preserve">抽屉围板：实木多层板
台面：白色岩板
背板：实木多层板
电力轨道：xpower 挂架式电力轨道
顶柜玻璃：灰玻
</t>
        </is>
      </c>
      <c r="K198" s="9"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8" s="9" t="inlineStr">
        <is>
          <t>长度可任意定制；深度可任意定制；高度可任意定制；</t>
        </is>
      </c>
      <c r="M198" s="9" t="inlineStr">
        <is>
          <t>.</t>
        </is>
      </c>
      <c r="N198" s="8" t="inlineStr">
        <is>
          <t>✅ 可导入</t>
        </is>
      </c>
      <c r="O198" t="inlineStr">
        <is>
          <t>✓</t>
        </is>
      </c>
    </row>
    <row r="199" ht="18" customHeight="1">
      <c r="A199" s="5" t="inlineStr">
        <is>
          <t>PPS24250070901</t>
        </is>
      </c>
      <c r="B199" s="6" t="inlineStr">
        <is>
          <t>餐厅-柜</t>
        </is>
      </c>
      <c r="C199" s="6" t="inlineStr">
        <is>
          <t>榉木餐边柜</t>
        </is>
      </c>
      <c r="D199" s="6" t="inlineStr">
        <is>
          <t>https://img.alicdn.com/imgextra/i2/2215699812811/O1CN018iVYcx1WdUP4KWORS_!!2215699812811.jpg</t>
        </is>
      </c>
      <c r="E199" s="6" t="inlineStr">
        <is>
          <t>榉木餐边柜-整柜洞洞板背板-1.2米</t>
        </is>
      </c>
      <c r="F199" s="6" t="inlineStr">
        <is>
          <t>PPS2425007090126</t>
        </is>
      </c>
      <c r="G199" s="6" t="inlineStr">
        <is>
          <t>在售</t>
        </is>
      </c>
      <c r="H199" s="6"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9" s="6" t="inlineStr">
        <is>
          <t>德国进口AA级榉木</t>
        </is>
      </c>
      <c r="J199" s="6" t="inlineStr">
        <is>
          <t xml:space="preserve">抽屉围板：实木多层板
台面：白色岩板
背板：实木多层板
电力轨道：xpower 挂架式电力轨道
顶柜玻璃：灰玻
</t>
        </is>
      </c>
      <c r="K199" s="6"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9" s="6" t="inlineStr">
        <is>
          <t>长度可任意定制；深度可任意定制；高度可任意定制；</t>
        </is>
      </c>
      <c r="M199" s="6" t="inlineStr">
        <is>
          <t>.</t>
        </is>
      </c>
      <c r="N199" s="8" t="inlineStr">
        <is>
          <t>✅ 可导入</t>
        </is>
      </c>
      <c r="O199" t="inlineStr">
        <is>
          <t>✓</t>
        </is>
      </c>
    </row>
    <row r="200" ht="18" customHeight="1">
      <c r="A200" s="5" t="inlineStr">
        <is>
          <t>PPS24250080801</t>
        </is>
      </c>
      <c r="B200" s="9" t="inlineStr">
        <is>
          <t>餐厅-柜</t>
        </is>
      </c>
      <c r="C200" s="9" t="inlineStr">
        <is>
          <t>洞石餐边柜 |樱桃木洞石餐边大柜 |樱桃木洞石模块餐边柜</t>
        </is>
      </c>
      <c r="D200" s="9" t="inlineStr">
        <is>
          <t>https://img.alicdn.com/imgextra/i3/2215699812811/O1CN01PcloCn1WdUKuGtVAy_!!2215699812811.jpg</t>
        </is>
      </c>
      <c r="E200" s="9" t="inlineStr">
        <is>
          <t>洞石餐边柜-洞石整柜2.1米（多抽组合）（分类抽屉+玻璃移门+开门）</t>
        </is>
      </c>
      <c r="F200" s="9" t="inlineStr">
        <is>
          <t>PPS2425008080128</t>
        </is>
      </c>
      <c r="G200" s="9" t="inlineStr">
        <is>
          <t>在售</t>
        </is>
      </c>
      <c r="H200"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0" s="9" t="inlineStr">
        <is>
          <t>北美进口FAS级樱桃木</t>
        </is>
      </c>
      <c r="J200" s="9" t="inlineStr">
        <is>
          <t xml:space="preserve">抽屉围板：新西兰进口松木
台面：洞石岩板
背板：洞石背板/实木多层板
电力轨道：xpower 挂架式电力轨道
顶柜玻璃：灰玻
</t>
        </is>
      </c>
      <c r="K200"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0" s="9" t="inlineStr">
        <is>
          <t>长度可任意定制；深度可任意定制；高度可任意定制；</t>
        </is>
      </c>
      <c r="M200" s="9" t="inlineStr">
        <is>
          <t>.</t>
        </is>
      </c>
      <c r="N200" s="8" t="inlineStr">
        <is>
          <t>✅ 可导入</t>
        </is>
      </c>
      <c r="O200" t="inlineStr">
        <is>
          <t>✓</t>
        </is>
      </c>
    </row>
    <row r="201" ht="18" customHeight="1">
      <c r="A201" s="5" t="inlineStr">
        <is>
          <t>PPS24250080801</t>
        </is>
      </c>
      <c r="B201" s="6" t="inlineStr">
        <is>
          <t>餐厅-柜</t>
        </is>
      </c>
      <c r="C201" s="6" t="inlineStr">
        <is>
          <t>洞石餐边柜 |樱桃木洞石餐边大柜 |樱桃木洞石模块餐边柜</t>
        </is>
      </c>
      <c r="D201" s="6" t="inlineStr">
        <is>
          <t>https://img.alicdn.com/imgextra/i3/2215699812811/O1CN01PcloCn1WdUKuGtVAy_!!2215699812811.jpg</t>
        </is>
      </c>
      <c r="E201" s="6" t="inlineStr">
        <is>
          <t>洞石餐边柜-洞石整柜1.8米（多抽组合）（分类抽屉+玻璃移门+开门）</t>
        </is>
      </c>
      <c r="F201" s="6" t="inlineStr">
        <is>
          <t>PPS2425008080129</t>
        </is>
      </c>
      <c r="G201" s="6" t="inlineStr">
        <is>
          <t>在售</t>
        </is>
      </c>
      <c r="H201"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1" s="6" t="inlineStr">
        <is>
          <t>北美进口FAS级樱桃木</t>
        </is>
      </c>
      <c r="J201" s="6" t="inlineStr">
        <is>
          <t xml:space="preserve">抽屉围板：新西兰进口松木
台面：洞石岩板
背板：洞石背板/实木多层板
电力轨道：xpower 挂架式电力轨道
顶柜玻璃：灰玻
</t>
        </is>
      </c>
      <c r="K201"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1" s="6" t="inlineStr">
        <is>
          <t>长度可任意定制；深度可任意定制；高度可任意定制；</t>
        </is>
      </c>
      <c r="M201" s="6" t="inlineStr">
        <is>
          <t>.</t>
        </is>
      </c>
      <c r="N201" s="8" t="inlineStr">
        <is>
          <t>✅ 可导入</t>
        </is>
      </c>
      <c r="O201" t="inlineStr">
        <is>
          <t>✓</t>
        </is>
      </c>
    </row>
    <row r="202" ht="18" customHeight="1">
      <c r="A202" s="5" t="inlineStr">
        <is>
          <t>PPS24250080801</t>
        </is>
      </c>
      <c r="B202" s="9" t="inlineStr">
        <is>
          <t>餐厅-柜</t>
        </is>
      </c>
      <c r="C202" s="9" t="inlineStr">
        <is>
          <t>洞石餐边柜 |樱桃木洞石餐边大柜 |樱桃木洞石模块餐边柜</t>
        </is>
      </c>
      <c r="D202" s="9" t="inlineStr">
        <is>
          <t>https://img.alicdn.com/imgextra/i3/2215699812811/O1CN01PcloCn1WdUKuGtVAy_!!2215699812811.jpg</t>
        </is>
      </c>
      <c r="E202" s="9" t="inlineStr">
        <is>
          <t>洞石餐边柜-洞石整柜1.5米（多抽组合）（玻璃移门+分类抽屉）</t>
        </is>
      </c>
      <c r="F202" s="9" t="inlineStr">
        <is>
          <t>PPS2425008080130</t>
        </is>
      </c>
      <c r="G202" s="9" t="inlineStr">
        <is>
          <t>在售</t>
        </is>
      </c>
      <c r="H202"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2" s="9" t="inlineStr">
        <is>
          <t>北美进口FAS级樱桃木</t>
        </is>
      </c>
      <c r="J202" s="9" t="inlineStr">
        <is>
          <t xml:space="preserve">抽屉围板：新西兰进口松木
台面：洞石岩板
背板：洞石背板/实木多层板
电力轨道：xpower 挂架式电力轨道
顶柜玻璃：灰玻
</t>
        </is>
      </c>
      <c r="K202"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2" s="9" t="inlineStr">
        <is>
          <t>长度可任意定制；深度可任意定制；高度可任意定制；</t>
        </is>
      </c>
      <c r="M202" s="9" t="inlineStr">
        <is>
          <t>.</t>
        </is>
      </c>
      <c r="N202" s="8" t="inlineStr">
        <is>
          <t>✅ 可导入</t>
        </is>
      </c>
      <c r="O202" t="inlineStr">
        <is>
          <t>✓</t>
        </is>
      </c>
    </row>
    <row r="203" ht="18" customHeight="1">
      <c r="A203" s="5" t="inlineStr">
        <is>
          <t>PPS24250080801</t>
        </is>
      </c>
      <c r="B203" s="6" t="inlineStr">
        <is>
          <t>餐厅-柜</t>
        </is>
      </c>
      <c r="C203" s="6" t="inlineStr">
        <is>
          <t>洞石餐边柜 |樱桃木洞石餐边大柜 |樱桃木洞石模块餐边柜</t>
        </is>
      </c>
      <c r="D203" s="6" t="inlineStr">
        <is>
          <t>https://img.alicdn.com/imgextra/i3/2215699812811/O1CN01PcloCn1WdUKuGtVAy_!!2215699812811.jpg</t>
        </is>
      </c>
      <c r="E203" s="6" t="inlineStr">
        <is>
          <t>洞石餐边柜-洞石整柜1.2米（多抽组合）（分类抽屉+开门）</t>
        </is>
      </c>
      <c r="F203" s="6" t="inlineStr">
        <is>
          <t>PPS2425008080131</t>
        </is>
      </c>
      <c r="G203" s="6" t="inlineStr">
        <is>
          <t>在售</t>
        </is>
      </c>
      <c r="H203"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3" s="6" t="inlineStr">
        <is>
          <t>北美进口FAS级樱桃木</t>
        </is>
      </c>
      <c r="J203" s="6" t="inlineStr">
        <is>
          <t xml:space="preserve">抽屉围板：新西兰进口松木
台面：洞石岩板
背板：洞石背板/实木多层板
电力轨道：xpower 挂架式电力轨道
顶柜玻璃：灰玻
</t>
        </is>
      </c>
      <c r="K203"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3" s="6" t="inlineStr">
        <is>
          <t>长度可任意定制；深度可任意定制；高度可任意定制；</t>
        </is>
      </c>
      <c r="M203" s="6" t="inlineStr">
        <is>
          <t>.</t>
        </is>
      </c>
      <c r="N203" s="8" t="inlineStr">
        <is>
          <t>✅ 可导入</t>
        </is>
      </c>
      <c r="O203" t="inlineStr">
        <is>
          <t>✓</t>
        </is>
      </c>
    </row>
    <row r="204" ht="18" customHeight="1">
      <c r="A204" s="5" t="inlineStr">
        <is>
          <t>PPS24250080801</t>
        </is>
      </c>
      <c r="B204" s="9" t="inlineStr">
        <is>
          <t>餐厅-柜</t>
        </is>
      </c>
      <c r="C204" s="9" t="inlineStr">
        <is>
          <t>洞石餐边柜 |樱桃木洞石餐边大柜 |樱桃木洞石模块餐边柜</t>
        </is>
      </c>
      <c r="D204" s="9" t="inlineStr">
        <is>
          <t>https://img.alicdn.com/imgextra/i3/2215699812811/O1CN01PcloCn1WdUKuGtVAy_!!2215699812811.jpg</t>
        </is>
      </c>
      <c r="E204" s="9" t="inlineStr">
        <is>
          <t>洞石餐边柜-洞石整柜2.1米（全景组合）（全景抽屉+玻璃移门+开门）</t>
        </is>
      </c>
      <c r="F204" s="9" t="inlineStr">
        <is>
          <t>PPS2425008080132</t>
        </is>
      </c>
      <c r="G204" s="9" t="inlineStr">
        <is>
          <t>在售</t>
        </is>
      </c>
      <c r="H204"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4" s="9" t="inlineStr">
        <is>
          <t>北美进口FAS级樱桃木</t>
        </is>
      </c>
      <c r="J204" s="9" t="inlineStr">
        <is>
          <t xml:space="preserve">抽屉围板：新西兰进口松木
台面：洞石岩板
背板：洞石背板/实木多层板
电力轨道：xpower 挂架式电力轨道
顶柜玻璃：灰玻
</t>
        </is>
      </c>
      <c r="K204"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4" s="9" t="inlineStr">
        <is>
          <t>长度可任意定制；深度可任意定制；高度可任意定制；</t>
        </is>
      </c>
      <c r="M204" s="9" t="inlineStr">
        <is>
          <t>.</t>
        </is>
      </c>
      <c r="N204" s="8" t="inlineStr">
        <is>
          <t>✅ 可导入</t>
        </is>
      </c>
      <c r="O204" t="inlineStr">
        <is>
          <t>✓</t>
        </is>
      </c>
    </row>
    <row r="205" ht="18" customHeight="1">
      <c r="A205" s="5" t="inlineStr">
        <is>
          <t>PPS24250080801</t>
        </is>
      </c>
      <c r="B205" s="6" t="inlineStr">
        <is>
          <t>餐厅-柜</t>
        </is>
      </c>
      <c r="C205" s="6" t="inlineStr">
        <is>
          <t>洞石餐边柜 |樱桃木洞石餐边大柜 |樱桃木洞石模块餐边柜</t>
        </is>
      </c>
      <c r="D205" s="6" t="inlineStr">
        <is>
          <t>https://img.alicdn.com/imgextra/i3/2215699812811/O1CN01PcloCn1WdUKuGtVAy_!!2215699812811.jpg</t>
        </is>
      </c>
      <c r="E205" s="6" t="inlineStr">
        <is>
          <t>洞石餐边柜-洞石整柜1.8米（全景组合）（全景抽屉+玻璃移门+开门）</t>
        </is>
      </c>
      <c r="F205" s="6" t="inlineStr">
        <is>
          <t>PPS2425008080133</t>
        </is>
      </c>
      <c r="G205" s="6" t="inlineStr">
        <is>
          <t>在售</t>
        </is>
      </c>
      <c r="H205"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5" s="6" t="inlineStr">
        <is>
          <t>北美进口FAS级樱桃木</t>
        </is>
      </c>
      <c r="J205" s="6" t="inlineStr">
        <is>
          <t xml:space="preserve">抽屉围板：新西兰进口松木
台面：洞石岩板
背板：洞石背板/实木多层板
电力轨道：xpower 挂架式电力轨道
顶柜玻璃：灰玻
</t>
        </is>
      </c>
      <c r="K205"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5" s="6" t="inlineStr">
        <is>
          <t>长度可任意定制；深度可任意定制；高度可任意定制；</t>
        </is>
      </c>
      <c r="M205" s="6" t="inlineStr">
        <is>
          <t>.</t>
        </is>
      </c>
      <c r="N205" s="8" t="inlineStr">
        <is>
          <t>✅ 可导入</t>
        </is>
      </c>
      <c r="O205" t="inlineStr">
        <is>
          <t>✓</t>
        </is>
      </c>
    </row>
    <row r="206" ht="18" customHeight="1">
      <c r="A206" s="5" t="inlineStr">
        <is>
          <t>PPS24250080801</t>
        </is>
      </c>
      <c r="B206" s="9" t="inlineStr">
        <is>
          <t>餐厅-柜</t>
        </is>
      </c>
      <c r="C206" s="9" t="inlineStr">
        <is>
          <t>洞石餐边柜 |樱桃木洞石餐边大柜 |樱桃木洞石模块餐边柜</t>
        </is>
      </c>
      <c r="D206" s="9" t="inlineStr">
        <is>
          <t>https://img.alicdn.com/imgextra/i3/2215699812811/O1CN01PcloCn1WdUKuGtVAy_!!2215699812811.jpg</t>
        </is>
      </c>
      <c r="E206" s="9" t="inlineStr">
        <is>
          <t>洞石餐边柜-洞石整柜1.5米（全景组合）（玻璃移门+开门）</t>
        </is>
      </c>
      <c r="F206" s="9" t="inlineStr">
        <is>
          <t>PPS2425008080134</t>
        </is>
      </c>
      <c r="G206" s="9" t="inlineStr">
        <is>
          <t>在售</t>
        </is>
      </c>
      <c r="H206"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6" s="9" t="inlineStr">
        <is>
          <t>北美进口FAS级樱桃木</t>
        </is>
      </c>
      <c r="J206" s="9" t="inlineStr">
        <is>
          <t xml:space="preserve">抽屉围板：新西兰进口松木
台面：洞石岩板
背板：洞石背板/实木多层板
电力轨道：xpower 挂架式电力轨道
顶柜玻璃：灰玻
</t>
        </is>
      </c>
      <c r="K206"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6" s="9" t="inlineStr">
        <is>
          <t>长度可任意定制；深度可任意定制；高度可任意定制；</t>
        </is>
      </c>
      <c r="M206" s="9" t="inlineStr">
        <is>
          <t>.</t>
        </is>
      </c>
      <c r="N206" s="8" t="inlineStr">
        <is>
          <t>✅ 可导入</t>
        </is>
      </c>
      <c r="O206" t="inlineStr">
        <is>
          <t>✓</t>
        </is>
      </c>
    </row>
    <row r="207" ht="18" customHeight="1">
      <c r="A207" s="5" t="inlineStr">
        <is>
          <t>PPS24250080801</t>
        </is>
      </c>
      <c r="B207" s="6" t="inlineStr">
        <is>
          <t>餐厅-柜</t>
        </is>
      </c>
      <c r="C207" s="6" t="inlineStr">
        <is>
          <t>洞石餐边柜 |樱桃木洞石餐边大柜 |樱桃木洞石模块餐边柜</t>
        </is>
      </c>
      <c r="D207" s="6" t="inlineStr">
        <is>
          <t>https://img.alicdn.com/imgextra/i3/2215699812811/O1CN01PcloCn1WdUKuGtVAy_!!2215699812811.jpg</t>
        </is>
      </c>
      <c r="E207" s="6" t="inlineStr">
        <is>
          <t>洞石餐边柜-洞石整柜1.2米（全景组合）（全景抽屉+开门）</t>
        </is>
      </c>
      <c r="F207" s="6" t="inlineStr">
        <is>
          <t>PPS2425008080135</t>
        </is>
      </c>
      <c r="G207" s="6" t="inlineStr">
        <is>
          <t>在售</t>
        </is>
      </c>
      <c r="H207"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7" s="6" t="inlineStr">
        <is>
          <t>北美进口FAS级樱桃木</t>
        </is>
      </c>
      <c r="J207" s="6" t="inlineStr">
        <is>
          <t xml:space="preserve">抽屉围板：新西兰进口松木
台面：洞石岩板
背板：洞石背板/实木多层板
电力轨道：xpower 挂架式电力轨道
顶柜玻璃：灰玻
</t>
        </is>
      </c>
      <c r="K207"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7" s="6" t="inlineStr">
        <is>
          <t>长度可任意定制；深度可任意定制；高度可任意定制；</t>
        </is>
      </c>
      <c r="M207" s="6" t="inlineStr">
        <is>
          <t>.</t>
        </is>
      </c>
      <c r="N207" s="8" t="inlineStr">
        <is>
          <t>✅ 可导入</t>
        </is>
      </c>
      <c r="O207" t="inlineStr">
        <is>
          <t>✓</t>
        </is>
      </c>
    </row>
    <row r="208" ht="18" customHeight="1">
      <c r="A208" s="5" t="inlineStr">
        <is>
          <t>PPS24250080801</t>
        </is>
      </c>
      <c r="B208" s="9" t="inlineStr">
        <is>
          <t>餐厅-柜</t>
        </is>
      </c>
      <c r="C208" s="9" t="inlineStr">
        <is>
          <t>洞石餐边柜 |樱桃木洞石餐边大柜 |樱桃木洞石模块餐边柜</t>
        </is>
      </c>
      <c r="D208" s="9" t="inlineStr">
        <is>
          <t>https://img.alicdn.com/imgextra/i3/2215699812811/O1CN01PcloCn1WdUKuGtVAy_!!2215699812811.jpg</t>
        </is>
      </c>
      <c r="E208" s="9" t="inlineStr">
        <is>
          <t>洞石餐边柜-洞石整柜2.1米（视界组合）（分类抽屉+视界柜+开门）</t>
        </is>
      </c>
      <c r="F208" s="9" t="inlineStr">
        <is>
          <t>PPS2425008080136</t>
        </is>
      </c>
      <c r="G208" s="9" t="inlineStr">
        <is>
          <t>在售</t>
        </is>
      </c>
      <c r="H208"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8" s="9" t="inlineStr">
        <is>
          <t>北美进口FAS级樱桃木</t>
        </is>
      </c>
      <c r="J208" s="9" t="inlineStr">
        <is>
          <t xml:space="preserve">抽屉围板：新西兰进口松木
台面：洞石岩板
背板：洞石背板/实木多层板
电力轨道：xpower 挂架式电力轨道
顶柜玻璃：灰玻
</t>
        </is>
      </c>
      <c r="K208"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8" s="9" t="inlineStr">
        <is>
          <t>长度可任意定制；深度可任意定制；高度可任意定制；</t>
        </is>
      </c>
      <c r="M208" s="9" t="inlineStr">
        <is>
          <t>.</t>
        </is>
      </c>
      <c r="N208" s="8" t="inlineStr">
        <is>
          <t>✅ 可导入</t>
        </is>
      </c>
      <c r="O208" t="inlineStr">
        <is>
          <t>✓</t>
        </is>
      </c>
    </row>
    <row r="209" ht="18" customHeight="1">
      <c r="A209" s="5" t="inlineStr">
        <is>
          <t>PPS24250080801</t>
        </is>
      </c>
      <c r="B209" s="6" t="inlineStr">
        <is>
          <t>餐厅-柜</t>
        </is>
      </c>
      <c r="C209" s="6" t="inlineStr">
        <is>
          <t>洞石餐边柜 |樱桃木洞石餐边大柜 |樱桃木洞石模块餐边柜</t>
        </is>
      </c>
      <c r="D209" s="6" t="inlineStr">
        <is>
          <t>https://img.alicdn.com/imgextra/i3/2215699812811/O1CN01PcloCn1WdUKuGtVAy_!!2215699812811.jpg</t>
        </is>
      </c>
      <c r="E209" s="6" t="inlineStr">
        <is>
          <t>洞石餐边柜-洞石整柜1.8米（视界组合）（分类抽屉+视界柜+开门）</t>
        </is>
      </c>
      <c r="F209" s="6" t="inlineStr">
        <is>
          <t>PPS2425008080137</t>
        </is>
      </c>
      <c r="G209" s="6" t="inlineStr">
        <is>
          <t>在售</t>
        </is>
      </c>
      <c r="H209"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9" s="6" t="inlineStr">
        <is>
          <t>北美进口FAS级樱桃木</t>
        </is>
      </c>
      <c r="J209" s="6" t="inlineStr">
        <is>
          <t xml:space="preserve">抽屉围板：新西兰进口松木
台面：洞石岩板
背板：洞石背板/实木多层板
电力轨道：xpower 挂架式电力轨道
顶柜玻璃：灰玻
</t>
        </is>
      </c>
      <c r="K209"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9" s="6" t="inlineStr">
        <is>
          <t>长度可任意定制；深度可任意定制；高度可任意定制；</t>
        </is>
      </c>
      <c r="M209" s="6" t="inlineStr">
        <is>
          <t>.</t>
        </is>
      </c>
      <c r="N209" s="8" t="inlineStr">
        <is>
          <t>✅ 可导入</t>
        </is>
      </c>
      <c r="O209" t="inlineStr">
        <is>
          <t>✓</t>
        </is>
      </c>
    </row>
    <row r="210" ht="18" customHeight="1">
      <c r="A210" s="5" t="inlineStr">
        <is>
          <t>PPS24250080801</t>
        </is>
      </c>
      <c r="B210" s="9" t="inlineStr">
        <is>
          <t>餐厅-柜</t>
        </is>
      </c>
      <c r="C210" s="9" t="inlineStr">
        <is>
          <t>洞石餐边柜 |樱桃木洞石餐边大柜 |樱桃木洞石模块餐边柜</t>
        </is>
      </c>
      <c r="D210" s="9" t="inlineStr">
        <is>
          <t>https://img.alicdn.com/imgextra/i3/2215699812811/O1CN01PcloCn1WdUKuGtVAy_!!2215699812811.jpg</t>
        </is>
      </c>
      <c r="E210" s="9" t="inlineStr">
        <is>
          <t>洞石餐边柜-洞石整柜1.5米（视界组合）（视界柜+开门）</t>
        </is>
      </c>
      <c r="F210" s="9" t="inlineStr">
        <is>
          <t>PPS2425008080138</t>
        </is>
      </c>
      <c r="G210" s="9" t="inlineStr">
        <is>
          <t>在售</t>
        </is>
      </c>
      <c r="H210"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0" s="9" t="inlineStr">
        <is>
          <t>北美进口FAS级樱桃木</t>
        </is>
      </c>
      <c r="J210" s="9" t="inlineStr">
        <is>
          <t xml:space="preserve">抽屉围板：新西兰进口松木
台面：洞石岩板
背板：洞石背板/实木多层板
电力轨道：xpower 挂架式电力轨道
顶柜玻璃：灰玻
</t>
        </is>
      </c>
      <c r="K210"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0" s="9" t="inlineStr">
        <is>
          <t>长度可任意定制；深度可任意定制；高度可任意定制；</t>
        </is>
      </c>
      <c r="M210" s="9" t="inlineStr">
        <is>
          <t>.</t>
        </is>
      </c>
      <c r="N210" s="8" t="inlineStr">
        <is>
          <t>✅ 可导入</t>
        </is>
      </c>
      <c r="O210" t="inlineStr">
        <is>
          <t>✓</t>
        </is>
      </c>
    </row>
    <row r="211" ht="18" customHeight="1">
      <c r="A211" s="5" t="inlineStr">
        <is>
          <t>PPS24250080801</t>
        </is>
      </c>
      <c r="B211" s="6" t="inlineStr">
        <is>
          <t>餐厅-柜</t>
        </is>
      </c>
      <c r="C211" s="6" t="inlineStr">
        <is>
          <t>洞石餐边柜 |樱桃木洞石餐边大柜 |樱桃木洞石模块餐边柜</t>
        </is>
      </c>
      <c r="D211" s="6" t="inlineStr">
        <is>
          <t>https://img.alicdn.com/imgextra/i3/2215699812811/O1CN01PcloCn1WdUKuGtVAy_!!2215699812811.jpg</t>
        </is>
      </c>
      <c r="E211" s="6" t="inlineStr">
        <is>
          <t>洞石餐边柜-洞石整柜1.2米（视界组合）（分类抽屉+开门）</t>
        </is>
      </c>
      <c r="F211" s="6" t="inlineStr">
        <is>
          <t>PPS2425008080139</t>
        </is>
      </c>
      <c r="G211" s="6" t="inlineStr">
        <is>
          <t>在售</t>
        </is>
      </c>
      <c r="H211"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1" s="6" t="inlineStr">
        <is>
          <t>北美进口FAS级樱桃木</t>
        </is>
      </c>
      <c r="J211" s="6" t="inlineStr">
        <is>
          <t xml:space="preserve">抽屉围板：新西兰进口松木
台面：洞石岩板
背板：洞石背板/实木多层板
电力轨道：xpower 挂架式电力轨道
顶柜玻璃：灰玻
</t>
        </is>
      </c>
      <c r="K211" s="6"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11" s="6" t="inlineStr">
        <is>
          <t>长度可任意定制；深度可任意定制；高度可任意定制；</t>
        </is>
      </c>
      <c r="M211" s="6" t="inlineStr">
        <is>
          <t>.</t>
        </is>
      </c>
      <c r="N211" s="8" t="inlineStr">
        <is>
          <t>✅ 可导入</t>
        </is>
      </c>
      <c r="O211" t="inlineStr">
        <is>
          <t>✓</t>
        </is>
      </c>
    </row>
    <row r="212" ht="18" customHeight="1">
      <c r="A212" s="5" t="inlineStr">
        <is>
          <t>PPS24250080801</t>
        </is>
      </c>
      <c r="B212" s="9" t="inlineStr">
        <is>
          <t>餐厅-柜</t>
        </is>
      </c>
      <c r="C212" s="9" t="inlineStr">
        <is>
          <t>洞石餐边柜 |樱桃木洞石餐边大柜 |樱桃木洞石模块餐边柜</t>
        </is>
      </c>
      <c r="D212" s="9" t="inlineStr">
        <is>
          <t>https://img.alicdn.com/imgextra/i3/2215699812811/O1CN01PcloCn1WdUKuGtVAy_!!2215699812811.jpg</t>
        </is>
      </c>
      <c r="E212" s="9" t="inlineStr">
        <is>
          <t>洞石餐边柜-榉木版洞石整柜2.1米（全景组合）（全景抽屉+玻璃移门+开门）</t>
        </is>
      </c>
      <c r="F212" s="9" t="inlineStr">
        <is>
          <t>PPS2425008080140</t>
        </is>
      </c>
      <c r="G212" s="9" t="inlineStr">
        <is>
          <t>在售</t>
        </is>
      </c>
      <c r="H212"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2" s="9" t="inlineStr">
        <is>
          <t>北美进口FAS级樱桃木</t>
        </is>
      </c>
      <c r="J212" s="9" t="inlineStr">
        <is>
          <t xml:space="preserve">抽屉围板：新西兰进口松木
台面：洞石岩板
背板：洞石背板/实木多层板
电力轨道：xpower 挂架式电力轨道
顶柜玻璃：灰玻
</t>
        </is>
      </c>
      <c r="K212" s="9"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12" s="9" t="inlineStr">
        <is>
          <t>长度可任意定制；深度可任意定制；高度可任意定制；</t>
        </is>
      </c>
      <c r="M212" s="9" t="inlineStr">
        <is>
          <t>.</t>
        </is>
      </c>
      <c r="N212" s="8" t="inlineStr">
        <is>
          <t>✅ 可导入</t>
        </is>
      </c>
      <c r="O212" t="inlineStr">
        <is>
          <t>✓</t>
        </is>
      </c>
    </row>
    <row r="213" ht="18" customHeight="1">
      <c r="A213" s="5" t="inlineStr">
        <is>
          <t>PPS24250080801</t>
        </is>
      </c>
      <c r="B213" s="6" t="inlineStr">
        <is>
          <t>餐厅-柜</t>
        </is>
      </c>
      <c r="C213" s="6" t="inlineStr">
        <is>
          <t>洞石餐边柜 |樱桃木洞石餐边大柜 |樱桃木洞石模块餐边柜</t>
        </is>
      </c>
      <c r="D213" s="6" t="inlineStr">
        <is>
          <t>https://img.alicdn.com/imgextra/i3/2215699812811/O1CN01PcloCn1WdUKuGtVAy_!!2215699812811.jpg</t>
        </is>
      </c>
      <c r="E213" s="6" t="inlineStr">
        <is>
          <t>洞石餐边柜-榉木版洞石整柜1.8米（全景组合）（全景抽屉+玻璃移门+开门）</t>
        </is>
      </c>
      <c r="F213" s="6" t="inlineStr">
        <is>
          <t>PPS2425008080141</t>
        </is>
      </c>
      <c r="G213" s="6" t="inlineStr">
        <is>
          <t>在售</t>
        </is>
      </c>
      <c r="H213" s="6"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3" s="6" t="inlineStr">
        <is>
          <t>北美进口FAS级樱桃木</t>
        </is>
      </c>
      <c r="J213" s="6" t="inlineStr">
        <is>
          <t xml:space="preserve">抽屉围板：新西兰进口松木
台面：洞石岩板
背板：洞石背板/实木多层板
电力轨道：xpower 挂架式电力轨道
顶柜玻璃：灰玻
</t>
        </is>
      </c>
      <c r="K213" s="6"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13" s="6" t="inlineStr">
        <is>
          <t>长度可任意定制；深度可任意定制；高度可任意定制；</t>
        </is>
      </c>
      <c r="M213" s="6" t="inlineStr">
        <is>
          <t>.</t>
        </is>
      </c>
      <c r="N213" s="8" t="inlineStr">
        <is>
          <t>✅ 可导入</t>
        </is>
      </c>
      <c r="O213" t="inlineStr">
        <is>
          <t>✓</t>
        </is>
      </c>
    </row>
    <row r="214" ht="18" customHeight="1">
      <c r="A214" s="5" t="inlineStr">
        <is>
          <t>PPS24250080801</t>
        </is>
      </c>
      <c r="B214" s="9" t="inlineStr">
        <is>
          <t>餐厅-柜</t>
        </is>
      </c>
      <c r="C214" s="9" t="inlineStr">
        <is>
          <t>洞石餐边柜 |樱桃木洞石餐边大柜 |樱桃木洞石模块餐边柜</t>
        </is>
      </c>
      <c r="D214" s="9" t="inlineStr">
        <is>
          <t>https://img.alicdn.com/imgextra/i3/2215699812811/O1CN01PcloCn1WdUKuGtVAy_!!2215699812811.jpg</t>
        </is>
      </c>
      <c r="E214" s="9" t="inlineStr">
        <is>
          <t>洞石餐边柜-榉木版洞石整柜1.5米（全景组合）（玻璃移门+开门）</t>
        </is>
      </c>
      <c r="F214" s="9" t="inlineStr">
        <is>
          <t>PPS2425008080142</t>
        </is>
      </c>
      <c r="G214" s="9" t="inlineStr">
        <is>
          <t>在售</t>
        </is>
      </c>
      <c r="H214" s="9"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4" s="9" t="inlineStr">
        <is>
          <t>北美进口FAS级樱桃木</t>
        </is>
      </c>
      <c r="J214" s="9" t="inlineStr">
        <is>
          <t xml:space="preserve">抽屉围板：新西兰进口松木
台面：洞石岩板
背板：洞石背板/实木多层板
电力轨道：xpower 挂架式电力轨道
顶柜玻璃：灰玻
</t>
        </is>
      </c>
      <c r="K214" s="9"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4" s="9" t="inlineStr">
        <is>
          <t>长度可任意定制；深度可任意定制；高度可任意定制；</t>
        </is>
      </c>
      <c r="M214" s="9" t="inlineStr">
        <is>
          <t>.</t>
        </is>
      </c>
      <c r="N214" s="8" t="inlineStr">
        <is>
          <t>✅ 可导入</t>
        </is>
      </c>
      <c r="O214" t="inlineStr">
        <is>
          <t>✓</t>
        </is>
      </c>
    </row>
    <row r="215" ht="18" customHeight="1">
      <c r="A215" s="5" t="inlineStr">
        <is>
          <t>PPS24210070901</t>
        </is>
      </c>
      <c r="B215" s="6" t="inlineStr">
        <is>
          <t>餐厅-桌</t>
        </is>
      </c>
      <c r="C215" s="6" t="inlineStr">
        <is>
          <t>榉木岩板餐桌 |榉木三角腿岩板餐桌</t>
        </is>
      </c>
      <c r="D215" s="6" t="inlineStr">
        <is>
          <t>https://img.alicdn.com/imgextra/i2/2215699812811/O1CN01qDblZH1WdULIIVyH0_!!2215699812811.jpg</t>
        </is>
      </c>
      <c r="E215" s="6" t="inlineStr">
        <is>
          <t>榉木餐桌-1.2米</t>
        </is>
      </c>
      <c r="F215" s="6" t="inlineStr">
        <is>
          <t>PPS2421007090111</t>
        </is>
      </c>
      <c r="G215" s="6" t="inlineStr">
        <is>
          <t>在售</t>
        </is>
      </c>
      <c r="H215"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5" s="6" t="inlineStr">
        <is>
          <t>德国进口AA级榉木</t>
        </is>
      </c>
      <c r="J215" s="6" t="inlineStr">
        <is>
          <t>台面：白色岩板</t>
        </is>
      </c>
      <c r="K215" s="6" t="inlineStr">
        <is>
          <t xml:space="preserve">长度：1200mm
宽度：850mm
高度：700mm
</t>
        </is>
      </c>
      <c r="L215" s="6" t="inlineStr">
        <is>
          <t>长度支持2300mm内定制；深度可任意定制；高度支持850mm内定制</t>
        </is>
      </c>
      <c r="M215" s="6" t="inlineStr">
        <is>
          <t>.</t>
        </is>
      </c>
      <c r="N215" s="8" t="inlineStr">
        <is>
          <t>✅ 可导入</t>
        </is>
      </c>
      <c r="O215" t="inlineStr">
        <is>
          <t>✓</t>
        </is>
      </c>
    </row>
    <row r="216" ht="18" customHeight="1">
      <c r="A216" s="5" t="inlineStr">
        <is>
          <t>PPS24210070901</t>
        </is>
      </c>
      <c r="B216" s="9" t="inlineStr">
        <is>
          <t>餐厅-桌</t>
        </is>
      </c>
      <c r="C216" s="9" t="inlineStr">
        <is>
          <t>榉木岩板餐桌 |榉木三角腿岩板餐桌</t>
        </is>
      </c>
      <c r="D216" s="9" t="inlineStr">
        <is>
          <t>https://img.alicdn.com/imgextra/i2/2215699812811/O1CN01qDblZH1WdULIIVyH0_!!2215699812811.jpg</t>
        </is>
      </c>
      <c r="E216" s="9" t="inlineStr">
        <is>
          <t>榉木餐桌-1.4米</t>
        </is>
      </c>
      <c r="F216" s="9" t="inlineStr">
        <is>
          <t>PPS2421007090112</t>
        </is>
      </c>
      <c r="G216" s="9" t="inlineStr">
        <is>
          <t>在售</t>
        </is>
      </c>
      <c r="H216" s="9"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6" s="9" t="inlineStr">
        <is>
          <t>德国进口AA级榉木</t>
        </is>
      </c>
      <c r="J216" s="9" t="inlineStr">
        <is>
          <t>台面：白色岩板</t>
        </is>
      </c>
      <c r="K216" s="9" t="inlineStr">
        <is>
          <t xml:space="preserve">长度：1400mm
宽度：750mm
高度：750mm
</t>
        </is>
      </c>
      <c r="L216" s="9" t="inlineStr">
        <is>
          <t>长度支持2300mm内定制；深度可任意定制；高度支持850mm内定制</t>
        </is>
      </c>
      <c r="M216" s="9" t="inlineStr">
        <is>
          <t>.</t>
        </is>
      </c>
      <c r="N216" s="8" t="inlineStr">
        <is>
          <t>✅ 可导入</t>
        </is>
      </c>
      <c r="O216" t="inlineStr">
        <is>
          <t>✓</t>
        </is>
      </c>
    </row>
    <row r="217" ht="18" customHeight="1">
      <c r="A217" s="5" t="inlineStr">
        <is>
          <t>PPS24210070901</t>
        </is>
      </c>
      <c r="B217" s="6" t="inlineStr">
        <is>
          <t>餐厅-桌</t>
        </is>
      </c>
      <c r="C217" s="6" t="inlineStr">
        <is>
          <t>榉木岩板餐桌 |榉木三角腿岩板餐桌</t>
        </is>
      </c>
      <c r="D217" s="6" t="inlineStr">
        <is>
          <t>https://img.alicdn.com/imgextra/i2/2215699812811/O1CN01qDblZH1WdULIIVyH0_!!2215699812811.jpg</t>
        </is>
      </c>
      <c r="E217" s="6" t="inlineStr">
        <is>
          <t>榉木餐桌-1.6米</t>
        </is>
      </c>
      <c r="F217" s="6" t="inlineStr">
        <is>
          <t>PPS2421007090113</t>
        </is>
      </c>
      <c r="G217" s="6" t="inlineStr">
        <is>
          <t>在售</t>
        </is>
      </c>
      <c r="H217"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7" s="6" t="inlineStr">
        <is>
          <t>德国进口AA级榉木</t>
        </is>
      </c>
      <c r="J217" s="6" t="inlineStr">
        <is>
          <t>台面：白色岩板</t>
        </is>
      </c>
      <c r="K217" s="6" t="inlineStr">
        <is>
          <t xml:space="preserve">长度：1600mm
宽度：800mm
高度：750mm
</t>
        </is>
      </c>
      <c r="L217" s="6" t="inlineStr">
        <is>
          <t>长度支持2300mm内定制；深度可任意定制；高度支持850mm内定制</t>
        </is>
      </c>
      <c r="M217" s="6" t="inlineStr">
        <is>
          <t>.</t>
        </is>
      </c>
      <c r="N217" s="8" t="inlineStr">
        <is>
          <t>✅ 可导入</t>
        </is>
      </c>
      <c r="O217" t="inlineStr">
        <is>
          <t>✓</t>
        </is>
      </c>
    </row>
    <row r="218" ht="18" customHeight="1">
      <c r="A218" s="5" t="inlineStr">
        <is>
          <t>PPS24210070901</t>
        </is>
      </c>
      <c r="B218" s="9" t="inlineStr">
        <is>
          <t>餐厅-桌</t>
        </is>
      </c>
      <c r="C218" s="9" t="inlineStr">
        <is>
          <t>榉木岩板餐桌 |榉木三角腿岩板餐桌</t>
        </is>
      </c>
      <c r="D218" s="9" t="inlineStr">
        <is>
          <t>https://img.alicdn.com/imgextra/i2/2215699812811/O1CN01qDblZH1WdULIIVyH0_!!2215699812811.jpg</t>
        </is>
      </c>
      <c r="E218" s="9" t="inlineStr">
        <is>
          <t>榉木餐桌-1.8米</t>
        </is>
      </c>
      <c r="F218" s="9" t="inlineStr">
        <is>
          <t>PPS2421007090114</t>
        </is>
      </c>
      <c r="G218" s="9" t="inlineStr">
        <is>
          <t>在售</t>
        </is>
      </c>
      <c r="H218" s="9"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8" s="9" t="inlineStr">
        <is>
          <t>德国进口AA级榉木</t>
        </is>
      </c>
      <c r="J218" s="9" t="inlineStr">
        <is>
          <t>台面：白色岩板</t>
        </is>
      </c>
      <c r="K218" s="9" t="inlineStr">
        <is>
          <t xml:space="preserve">长度：1800mm
宽度：850mm
高度：750mm
</t>
        </is>
      </c>
      <c r="L218" s="9" t="inlineStr">
        <is>
          <t>长度支持2300mm内定制；深度可任意定制；高度支持850mm内定制</t>
        </is>
      </c>
      <c r="M218" s="9" t="inlineStr">
        <is>
          <t>.</t>
        </is>
      </c>
      <c r="N218" s="8" t="inlineStr">
        <is>
          <t>✅ 可导入</t>
        </is>
      </c>
      <c r="O218" t="inlineStr">
        <is>
          <t>✓</t>
        </is>
      </c>
    </row>
    <row r="219" ht="18" customHeight="1">
      <c r="A219" s="5" t="inlineStr">
        <is>
          <t>PPS24210070901</t>
        </is>
      </c>
      <c r="B219" s="6" t="inlineStr">
        <is>
          <t>餐厅-桌</t>
        </is>
      </c>
      <c r="C219" s="6" t="inlineStr">
        <is>
          <t>榉木岩板餐桌 |榉木三角腿岩板餐桌</t>
        </is>
      </c>
      <c r="D219" s="6" t="inlineStr">
        <is>
          <t>https://img.alicdn.com/imgextra/i2/2215699812811/O1CN01qDblZH1WdULIIVyH0_!!2215699812811.jpg</t>
        </is>
      </c>
      <c r="E219" s="6" t="inlineStr">
        <is>
          <t>榉木餐桌-2.0米</t>
        </is>
      </c>
      <c r="F219" s="6" t="inlineStr">
        <is>
          <t>PPS2421007090115</t>
        </is>
      </c>
      <c r="G219" s="6" t="inlineStr">
        <is>
          <t>在售</t>
        </is>
      </c>
      <c r="H219" s="6"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9" s="6" t="inlineStr">
        <is>
          <t>德国进口AA级榉木</t>
        </is>
      </c>
      <c r="J219" s="6" t="inlineStr">
        <is>
          <t>台面：白色岩板</t>
        </is>
      </c>
      <c r="K219" s="6" t="inlineStr">
        <is>
          <t xml:space="preserve">长度：2000mm
宽度：850mm
高度：750mm
</t>
        </is>
      </c>
      <c r="L219" s="6" t="inlineStr">
        <is>
          <t>长度支持2300mm内定制；深度可任意定制；高度支持850mm内定制</t>
        </is>
      </c>
      <c r="M219" s="6" t="inlineStr">
        <is>
          <t>.</t>
        </is>
      </c>
      <c r="N219" s="8" t="inlineStr">
        <is>
          <t>✅ 可导入</t>
        </is>
      </c>
      <c r="O219" t="inlineStr">
        <is>
          <t>✓</t>
        </is>
      </c>
    </row>
    <row r="220" ht="18" customHeight="1">
      <c r="A220" s="5" t="inlineStr">
        <is>
          <t>PPS24550010901</t>
        </is>
      </c>
      <c r="B220" s="9" t="inlineStr">
        <is>
          <t>玄关-柜</t>
        </is>
      </c>
      <c r="C220" s="9" t="inlineStr">
        <is>
          <t>鞋柜 |樱桃木多模块鞋柜</t>
        </is>
      </c>
      <c r="D220" s="9" t="inlineStr">
        <is>
          <t>https://img.alicdn.com/imgextra/i4/2215699812811/O1CN01r1c2SK1WdULWB6E45_!!2215699812811.jpg</t>
        </is>
      </c>
      <c r="E220" s="9" t="inlineStr">
        <is>
          <t>鞋柜-上柜-开放隔板-0.9米</t>
        </is>
      </c>
      <c r="F220" s="9" t="inlineStr">
        <is>
          <t>PPS2455001090111</t>
        </is>
      </c>
      <c r="G220" s="9" t="inlineStr">
        <is>
          <t>在售</t>
        </is>
      </c>
      <c r="H220"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0" s="9" t="inlineStr">
        <is>
          <t>北美进口FAS级樱桃木</t>
        </is>
      </c>
      <c r="J220" s="9" t="inlineStr">
        <is>
          <t xml:space="preserve">背板：实木多层板
抽屉围板：实木多层板
台面：白色岩板
玻璃层板：防爆钢化玻璃
</t>
        </is>
      </c>
      <c r="K220" s="9" t="inlineStr">
        <is>
          <t>隔板上柜-长度：900mm
隔板上柜-深度：220mm
隔板上柜-高度：1000mm</t>
        </is>
      </c>
      <c r="L220" s="9" t="inlineStr">
        <is>
          <t>长度可任意定制；深度可任意定制；高度可任意定制；</t>
        </is>
      </c>
      <c r="M220" s="9" t="inlineStr">
        <is>
          <t>.</t>
        </is>
      </c>
      <c r="N220" s="8" t="inlineStr">
        <is>
          <t>✅ 可导入</t>
        </is>
      </c>
      <c r="O220" t="inlineStr">
        <is>
          <t>✓</t>
        </is>
      </c>
    </row>
    <row r="221" ht="18" customHeight="1">
      <c r="A221" s="5" t="inlineStr">
        <is>
          <t>PPS24550010901</t>
        </is>
      </c>
      <c r="B221" s="6" t="inlineStr">
        <is>
          <t>玄关-柜</t>
        </is>
      </c>
      <c r="C221" s="6" t="inlineStr">
        <is>
          <t>鞋柜 |樱桃木多模块鞋柜</t>
        </is>
      </c>
      <c r="D221" s="6" t="inlineStr">
        <is>
          <t>https://img.alicdn.com/imgextra/i4/2215699812811/O1CN01r1c2SK1WdULWB6E45_!!2215699812811.jpg</t>
        </is>
      </c>
      <c r="E221" s="6" t="inlineStr">
        <is>
          <t>鞋柜-上柜-装饰隔板-0.9米</t>
        </is>
      </c>
      <c r="F221" s="6" t="inlineStr">
        <is>
          <t>PPS2455001090112</t>
        </is>
      </c>
      <c r="G221" s="6" t="inlineStr">
        <is>
          <t>在售</t>
        </is>
      </c>
      <c r="H221"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1" s="6" t="inlineStr">
        <is>
          <t>北美进口FAS级樱桃木</t>
        </is>
      </c>
      <c r="J221" s="6" t="inlineStr">
        <is>
          <t xml:space="preserve">背板：实木多层板
抽屉围板：实木多层板
台面：白色岩板
玻璃层板：防爆钢化玻璃
</t>
        </is>
      </c>
      <c r="K221" s="6" t="inlineStr">
        <is>
          <t>软木板上柜-长度：900mm
软木板上柜-深度：220mm
软木板上柜-高度：1000mm</t>
        </is>
      </c>
      <c r="L221" s="6" t="inlineStr">
        <is>
          <t>长度可任意定制；深度可任意定制；高度可任意定制；</t>
        </is>
      </c>
      <c r="M221" s="6" t="inlineStr">
        <is>
          <t>.</t>
        </is>
      </c>
      <c r="N221" s="8" t="inlineStr">
        <is>
          <t>✅ 可导入</t>
        </is>
      </c>
      <c r="O221" t="inlineStr">
        <is>
          <t>✓</t>
        </is>
      </c>
    </row>
    <row r="222" ht="18" customHeight="1">
      <c r="A222" s="5" t="inlineStr">
        <is>
          <t>PPS24550010901</t>
        </is>
      </c>
      <c r="B222" s="9" t="inlineStr">
        <is>
          <t>玄关-柜</t>
        </is>
      </c>
      <c r="C222" s="9" t="inlineStr">
        <is>
          <t>鞋柜 |樱桃木多模块鞋柜</t>
        </is>
      </c>
      <c r="D222" s="9" t="inlineStr">
        <is>
          <t>https://img.alicdn.com/imgextra/i4/2215699812811/O1CN01r1c2SK1WdULWB6E45_!!2215699812811.jpg</t>
        </is>
      </c>
      <c r="E222" s="9" t="inlineStr">
        <is>
          <t>鞋柜-上柜-开放衣柜-0.9米</t>
        </is>
      </c>
      <c r="F222" s="9" t="inlineStr">
        <is>
          <t>PPS2455001090113</t>
        </is>
      </c>
      <c r="G222" s="9" t="inlineStr">
        <is>
          <t>在售</t>
        </is>
      </c>
      <c r="H222"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2" s="9" t="inlineStr">
        <is>
          <t>北美进口FAS级樱桃木</t>
        </is>
      </c>
      <c r="J222" s="9" t="inlineStr">
        <is>
          <t xml:space="preserve">背板：实木多层板
抽屉围板：实木多层板
台面：白色岩板
玻璃层板：防爆钢化玻璃
</t>
        </is>
      </c>
      <c r="K222" s="9" t="inlineStr">
        <is>
          <t>衣架上柜-长度：900mm
衣架上柜-深度：220mm
衣架上柜-高度：1000mm</t>
        </is>
      </c>
      <c r="L222" s="9" t="inlineStr">
        <is>
          <t>长度可任意定制；深度可任意定制；高度可任意定制；</t>
        </is>
      </c>
      <c r="M222" s="9" t="inlineStr">
        <is>
          <t>.</t>
        </is>
      </c>
      <c r="N222" s="8" t="inlineStr">
        <is>
          <t>✅ 可导入</t>
        </is>
      </c>
      <c r="O222" t="inlineStr">
        <is>
          <t>✓</t>
        </is>
      </c>
    </row>
    <row r="223" ht="18" customHeight="1">
      <c r="A223" s="5" t="inlineStr">
        <is>
          <t>PPS24550010901</t>
        </is>
      </c>
      <c r="B223" s="6" t="inlineStr">
        <is>
          <t>玄关-柜</t>
        </is>
      </c>
      <c r="C223" s="6" t="inlineStr">
        <is>
          <t>鞋柜 |樱桃木多模块鞋柜</t>
        </is>
      </c>
      <c r="D223" s="6" t="inlineStr">
        <is>
          <t>https://img.alicdn.com/imgextra/i4/2215699812811/O1CN01r1c2SK1WdULWB6E45_!!2215699812811.jpg</t>
        </is>
      </c>
      <c r="E223" s="6" t="inlineStr">
        <is>
          <t>鞋柜-上柜-玻璃柜-0.9米</t>
        </is>
      </c>
      <c r="F223" s="6" t="inlineStr">
        <is>
          <t>PPS2455001090114</t>
        </is>
      </c>
      <c r="G223" s="6" t="inlineStr">
        <is>
          <t>在售</t>
        </is>
      </c>
      <c r="H223"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3" s="6" t="inlineStr">
        <is>
          <t>北美进口FAS级樱桃木</t>
        </is>
      </c>
      <c r="J223" s="6" t="inlineStr">
        <is>
          <t xml:space="preserve">背板：实木多层板
抽屉围板：实木多层板
台面：白色岩板
玻璃层板：防爆钢化玻璃
</t>
        </is>
      </c>
      <c r="K223" s="6" t="inlineStr">
        <is>
          <t>玻璃上柜-长度：900mm
玻璃上柜-深度：220mm
玻璃上柜-高度：1000mm</t>
        </is>
      </c>
      <c r="L223" s="6" t="inlineStr">
        <is>
          <t>长度可任意定制；深度可任意定制；高度可任意定制；</t>
        </is>
      </c>
      <c r="M223" s="6" t="inlineStr">
        <is>
          <t>.</t>
        </is>
      </c>
      <c r="N223" s="8" t="inlineStr">
        <is>
          <t>✅ 可导入</t>
        </is>
      </c>
      <c r="O223" t="inlineStr">
        <is>
          <t>✓</t>
        </is>
      </c>
    </row>
    <row r="224" ht="18" customHeight="1">
      <c r="A224" s="5" t="inlineStr">
        <is>
          <t>PPS24550010901</t>
        </is>
      </c>
      <c r="B224" s="9" t="inlineStr">
        <is>
          <t>玄关-柜</t>
        </is>
      </c>
      <c r="C224" s="9" t="inlineStr">
        <is>
          <t>鞋柜 |樱桃木多模块鞋柜</t>
        </is>
      </c>
      <c r="D224" s="9" t="inlineStr">
        <is>
          <t>https://img.alicdn.com/imgextra/i4/2215699812811/O1CN01r1c2SK1WdULWB6E45_!!2215699812811.jpg</t>
        </is>
      </c>
      <c r="E224" s="9" t="inlineStr">
        <is>
          <t>鞋柜-上柜-封闭柜-0.9米</t>
        </is>
      </c>
      <c r="F224" s="9" t="inlineStr">
        <is>
          <t>PPS2455001090115</t>
        </is>
      </c>
      <c r="G224" s="9" t="inlineStr">
        <is>
          <t>在售</t>
        </is>
      </c>
      <c r="H224"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4" s="9" t="inlineStr">
        <is>
          <t>北美进口FAS级樱桃木</t>
        </is>
      </c>
      <c r="J224" s="9" t="inlineStr">
        <is>
          <t xml:space="preserve">背板：实木多层板
抽屉围板：实木多层板
台面：白色岩板
玻璃层板：防爆钢化玻璃
</t>
        </is>
      </c>
      <c r="K224" s="9" t="inlineStr">
        <is>
          <t>双开门上柜-长度：900mm
双开门上柜-深度：341mm
双开门上柜-高度：1000mm</t>
        </is>
      </c>
      <c r="L224" s="9" t="inlineStr">
        <is>
          <t>长度可任意定制；深度可任意定制；高度可任意定制；</t>
        </is>
      </c>
      <c r="M224" s="9" t="inlineStr">
        <is>
          <t>.</t>
        </is>
      </c>
      <c r="N224" s="8" t="inlineStr">
        <is>
          <t>✅ 可导入</t>
        </is>
      </c>
      <c r="O224" t="inlineStr">
        <is>
          <t>✓</t>
        </is>
      </c>
    </row>
    <row r="225" ht="18" customHeight="1">
      <c r="A225" s="5" t="inlineStr">
        <is>
          <t>PPS24550010901</t>
        </is>
      </c>
      <c r="B225" s="6" t="inlineStr">
        <is>
          <t>玄关-柜</t>
        </is>
      </c>
      <c r="C225" s="6" t="inlineStr">
        <is>
          <t>鞋柜 |樱桃木多模块鞋柜</t>
        </is>
      </c>
      <c r="D225" s="6" t="inlineStr">
        <is>
          <t>https://img.alicdn.com/imgextra/i4/2215699812811/O1CN01r1c2SK1WdULWB6E45_!!2215699812811.jpg</t>
        </is>
      </c>
      <c r="E225" s="6" t="inlineStr">
        <is>
          <t>鞋柜-下柜-透气孔双翻+抽屉+岩板-0.9米</t>
        </is>
      </c>
      <c r="F225" s="6" t="inlineStr">
        <is>
          <t>PPS2455001090116</t>
        </is>
      </c>
      <c r="G225" s="6" t="inlineStr">
        <is>
          <t>在售</t>
        </is>
      </c>
      <c r="H225"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5" s="6" t="inlineStr">
        <is>
          <t>北美进口FAS级樱桃木</t>
        </is>
      </c>
      <c r="J225" s="6" t="inlineStr">
        <is>
          <t xml:space="preserve">背板：实木多层板
抽屉围板：实木多层板
台面：白色岩板
玻璃层板：防爆钢化玻璃
</t>
        </is>
      </c>
      <c r="K225" s="6" t="inlineStr">
        <is>
          <t>标准抽屉下柜-长度：900mm
标准抽屉下柜-深度：341mm
标准抽屉下柜-高度：1080mm</t>
        </is>
      </c>
      <c r="L225" s="6" t="inlineStr">
        <is>
          <t>长度可任意定制；深度可任意定制；高度可任意定制；</t>
        </is>
      </c>
      <c r="M225" s="6" t="inlineStr">
        <is>
          <t>.</t>
        </is>
      </c>
      <c r="N225" s="8" t="inlineStr">
        <is>
          <t>✅ 可导入</t>
        </is>
      </c>
      <c r="O225" t="inlineStr">
        <is>
          <t>✓</t>
        </is>
      </c>
    </row>
    <row r="226" ht="18" customHeight="1">
      <c r="A226" s="5" t="inlineStr">
        <is>
          <t>PPS24550010901</t>
        </is>
      </c>
      <c r="B226" s="9" t="inlineStr">
        <is>
          <t>玄关-柜</t>
        </is>
      </c>
      <c r="C226" s="9" t="inlineStr">
        <is>
          <t>鞋柜 |樱桃木多模块鞋柜</t>
        </is>
      </c>
      <c r="D226" s="9" t="inlineStr">
        <is>
          <t>https://img.alicdn.com/imgextra/i4/2215699812811/O1CN01r1c2SK1WdULWB6E45_!!2215699812811.jpg</t>
        </is>
      </c>
      <c r="E226" s="9" t="inlineStr">
        <is>
          <t>鞋柜-下柜-隐藏把手+抽屉+岩板-0.9米</t>
        </is>
      </c>
      <c r="F226" s="9" t="inlineStr">
        <is>
          <t>PPS2455001090117</t>
        </is>
      </c>
      <c r="G226" s="9" t="inlineStr">
        <is>
          <t>在售</t>
        </is>
      </c>
      <c r="H226"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6" s="9" t="inlineStr">
        <is>
          <t>北美进口FAS级樱桃木</t>
        </is>
      </c>
      <c r="J226" s="9" t="inlineStr">
        <is>
          <t xml:space="preserve">背板：实木多层板
抽屉围板：实木多层板
台面：白色岩板
玻璃层板：防爆钢化玻璃
</t>
        </is>
      </c>
      <c r="K226" s="9" t="inlineStr">
        <is>
          <t>双层透气式下柜-长度：900mm
双层透气式下柜-深度：341mm
双层透气式下柜-高度：1080mm</t>
        </is>
      </c>
      <c r="L226" s="9" t="inlineStr">
        <is>
          <t>长度可任意定制；深度可任意定制；高度可任意定制；</t>
        </is>
      </c>
      <c r="M226" s="9" t="inlineStr">
        <is>
          <t>.</t>
        </is>
      </c>
      <c r="N226" s="8" t="inlineStr">
        <is>
          <t>✅ 可导入</t>
        </is>
      </c>
      <c r="O226" t="inlineStr">
        <is>
          <t>✓</t>
        </is>
      </c>
    </row>
    <row r="227" ht="18" customHeight="1">
      <c r="A227" s="5" t="inlineStr">
        <is>
          <t>PPS24550010901</t>
        </is>
      </c>
      <c r="B227" s="6" t="inlineStr">
        <is>
          <t>玄关-柜</t>
        </is>
      </c>
      <c r="C227" s="6" t="inlineStr">
        <is>
          <t>鞋柜 |樱桃木多模块鞋柜</t>
        </is>
      </c>
      <c r="D227" s="6" t="inlineStr">
        <is>
          <t>https://img.alicdn.com/imgextra/i4/2215699812811/O1CN01r1c2SK1WdULWB6E45_!!2215699812811.jpg</t>
        </is>
      </c>
      <c r="E227" s="6" t="inlineStr">
        <is>
          <t>鞋柜-下柜-曲线把手+抽屉+岩板-0.9米</t>
        </is>
      </c>
      <c r="F227" s="6" t="inlineStr">
        <is>
          <t>PPS2455001090118</t>
        </is>
      </c>
      <c r="G227" s="6" t="inlineStr">
        <is>
          <t>在售</t>
        </is>
      </c>
      <c r="H227"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7" s="6" t="inlineStr">
        <is>
          <t>北美进口FAS级樱桃木</t>
        </is>
      </c>
      <c r="J227" s="6" t="inlineStr">
        <is>
          <t xml:space="preserve">背板：实木多层板
抽屉围板：实木多层板
台面：白色岩板
玻璃层板：防爆钢化玻璃
</t>
        </is>
      </c>
      <c r="K227" s="6" t="inlineStr">
        <is>
          <t>曲线艺术下柜-长度：900mm
曲线艺术下柜-深度：341mm
曲线艺术下柜-高度：1080mm</t>
        </is>
      </c>
      <c r="L227" s="6" t="inlineStr">
        <is>
          <t>长度可任意定制；深度可任意定制；高度可任意定制；</t>
        </is>
      </c>
      <c r="M227" s="6" t="inlineStr">
        <is>
          <t>.</t>
        </is>
      </c>
      <c r="N227" s="8" t="inlineStr">
        <is>
          <t>✅ 可导入</t>
        </is>
      </c>
      <c r="O227" t="inlineStr">
        <is>
          <t>✓</t>
        </is>
      </c>
    </row>
    <row r="228" ht="18" customHeight="1">
      <c r="A228" s="5" t="inlineStr">
        <is>
          <t>PPS24550010901</t>
        </is>
      </c>
      <c r="B228" s="9" t="inlineStr">
        <is>
          <t>玄关-柜</t>
        </is>
      </c>
      <c r="C228" s="9" t="inlineStr">
        <is>
          <t>鞋柜 |樱桃木多模块鞋柜</t>
        </is>
      </c>
      <c r="D228" s="9" t="inlineStr">
        <is>
          <t>https://img.alicdn.com/imgextra/i4/2215699812811/O1CN01r1c2SK1WdULWB6E45_!!2215699812811.jpg</t>
        </is>
      </c>
      <c r="E228" s="9" t="inlineStr">
        <is>
          <t>鞋柜-下柜-藤编+抽屉+岩板（含藤编）-0.9米</t>
        </is>
      </c>
      <c r="F228" s="9" t="inlineStr">
        <is>
          <t>PPS2455001090119</t>
        </is>
      </c>
      <c r="G228" s="9" t="inlineStr">
        <is>
          <t>在售</t>
        </is>
      </c>
      <c r="H228"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8" s="9" t="inlineStr">
        <is>
          <t>北美进口FAS级樱桃木</t>
        </is>
      </c>
      <c r="J228" s="9" t="inlineStr">
        <is>
          <t xml:space="preserve">背板：实木多层板
抽屉围板：实木多层板
台面：白色岩板
玻璃层板：防爆钢化玻璃
</t>
        </is>
      </c>
      <c r="K228" s="9" t="inlineStr">
        <is>
          <t>带抽藤编下柜-长度：900mm
带抽藤编下柜-深度：341mm
带抽藤编下柜-高度：1080mm</t>
        </is>
      </c>
      <c r="L228" s="9" t="inlineStr">
        <is>
          <t>长度可任意定制；深度可任意定制；高度可任意定制；</t>
        </is>
      </c>
      <c r="M228" s="9" t="inlineStr">
        <is>
          <t>.</t>
        </is>
      </c>
      <c r="N228" s="8" t="inlineStr">
        <is>
          <t>✅ 可导入</t>
        </is>
      </c>
      <c r="O228" t="inlineStr">
        <is>
          <t>✓</t>
        </is>
      </c>
    </row>
    <row r="229" ht="18" customHeight="1">
      <c r="A229" s="5" t="inlineStr">
        <is>
          <t>PPS24550010901</t>
        </is>
      </c>
      <c r="B229" s="6" t="inlineStr">
        <is>
          <t>玄关-柜</t>
        </is>
      </c>
      <c r="C229" s="6" t="inlineStr">
        <is>
          <t>鞋柜 |樱桃木多模块鞋柜</t>
        </is>
      </c>
      <c r="D229" s="6" t="inlineStr">
        <is>
          <t>https://img.alicdn.com/imgextra/i4/2215699812811/O1CN01r1c2SK1WdULWB6E45_!!2215699812811.jpg</t>
        </is>
      </c>
      <c r="E229" s="6" t="inlineStr">
        <is>
          <t>鞋柜-上墙整柜-0.9米</t>
        </is>
      </c>
      <c r="F229" s="6" t="inlineStr">
        <is>
          <t>PPS2455001090121</t>
        </is>
      </c>
      <c r="G229" s="6" t="inlineStr">
        <is>
          <t>在售</t>
        </is>
      </c>
      <c r="H229"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9" s="6" t="inlineStr">
        <is>
          <t>北美进口FAS级樱桃木</t>
        </is>
      </c>
      <c r="J229" s="6" t="inlineStr">
        <is>
          <t xml:space="preserve">背板：实木多层板
抽屉围板：实木多层板
台面：白色岩板
玻璃层板：防爆钢化玻璃
</t>
        </is>
      </c>
      <c r="K229" s="6" t="inlineStr">
        <is>
          <t>基础双层整柜-长度：900mm
基础双层整柜-深度：341mm
基础双层整柜-高度：2080mm</t>
        </is>
      </c>
      <c r="L229" s="6" t="inlineStr">
        <is>
          <t>长度可任意定制；深度可任意定制；高度可任意定制；</t>
        </is>
      </c>
      <c r="M229" s="6" t="inlineStr">
        <is>
          <t>.</t>
        </is>
      </c>
      <c r="N229" s="8" t="inlineStr">
        <is>
          <t>✅ 可导入</t>
        </is>
      </c>
      <c r="O229" t="inlineStr">
        <is>
          <t>✓</t>
        </is>
      </c>
    </row>
    <row r="230" ht="18" customHeight="1">
      <c r="A230" s="5" t="inlineStr">
        <is>
          <t>PPS24550010901</t>
        </is>
      </c>
      <c r="B230" s="9" t="inlineStr">
        <is>
          <t>玄关-柜</t>
        </is>
      </c>
      <c r="C230" s="9" t="inlineStr">
        <is>
          <t>鞋柜 |樱桃木多模块鞋柜</t>
        </is>
      </c>
      <c r="D230" s="9" t="inlineStr">
        <is>
          <t>https://img.alicdn.com/imgextra/i4/2215699812811/O1CN01r1c2SK1WdULWB6E45_!!2215699812811.jpg</t>
        </is>
      </c>
      <c r="E230" s="9" t="inlineStr">
        <is>
          <t>鞋柜-开放整柜-0.9米</t>
        </is>
      </c>
      <c r="F230" s="9" t="inlineStr">
        <is>
          <t>PPS2455001090122</t>
        </is>
      </c>
      <c r="G230" s="9" t="inlineStr">
        <is>
          <t>在售</t>
        </is>
      </c>
      <c r="H230" s="9"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0" s="9" t="inlineStr">
        <is>
          <t>北美进口FAS级樱桃木</t>
        </is>
      </c>
      <c r="J230" s="9" t="inlineStr">
        <is>
          <t xml:space="preserve">背板：实木多层板
抽屉围板：实木多层板
台面：白色岩板
玻璃层板：防爆钢化玻璃
</t>
        </is>
      </c>
      <c r="K230" s="9" t="inlineStr">
        <is>
          <t xml:space="preserve">隔板藤编整柜-长度：900mm
隔板藤编整柜-深度：341mm
隔板藤编整柜-高度：2080mm
</t>
        </is>
      </c>
      <c r="L230" s="9" t="inlineStr">
        <is>
          <t>长度可任意定制；深度可任意定制；高度可任意定制；</t>
        </is>
      </c>
      <c r="M230" s="9" t="inlineStr">
        <is>
          <t>.</t>
        </is>
      </c>
      <c r="N230" s="8" t="inlineStr">
        <is>
          <t>✅ 可导入</t>
        </is>
      </c>
      <c r="O230" t="inlineStr">
        <is>
          <t>✓</t>
        </is>
      </c>
    </row>
    <row r="231" ht="18" customHeight="1">
      <c r="A231" s="5" t="inlineStr">
        <is>
          <t>PPS24550010901</t>
        </is>
      </c>
      <c r="B231" s="6" t="inlineStr">
        <is>
          <t>玄关-柜</t>
        </is>
      </c>
      <c r="C231" s="6" t="inlineStr">
        <is>
          <t>换鞋凳</t>
        </is>
      </c>
      <c r="D231" s="6" t="inlineStr">
        <is>
          <t>https://img.alicdn.com/imgextra/i4/2215699812811/O1CN01r1c2SK1WdULWB6E45_!!2215699812811.jpg</t>
        </is>
      </c>
      <c r="E231" s="6" t="inlineStr">
        <is>
          <t>鞋柜-换鞋凳-0.9米</t>
        </is>
      </c>
      <c r="F231" s="6" t="inlineStr">
        <is>
          <t>PPS2455001090123</t>
        </is>
      </c>
      <c r="G231" s="6" t="inlineStr">
        <is>
          <t>在售</t>
        </is>
      </c>
      <c r="H231" s="6"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1" s="6" t="inlineStr">
        <is>
          <t>北美进口FAS级樱桃木</t>
        </is>
      </c>
      <c r="J231" s="6" t="inlineStr">
        <is>
          <t xml:space="preserve">背板：实木多层板
抽屉围板：实木多层板
台面：白色岩板
玻璃层板：防爆钢化玻璃
</t>
        </is>
      </c>
      <c r="K231" s="6" t="inlineStr">
        <is>
          <t>长度：900mm；深度：341mm；高度：400mm</t>
        </is>
      </c>
      <c r="L231" s="6" t="inlineStr">
        <is>
          <t>长度可任意定制；深度可任意定制；高度可任意定制；</t>
        </is>
      </c>
      <c r="M231" s="6" t="inlineStr">
        <is>
          <t>.</t>
        </is>
      </c>
      <c r="N231" s="8" t="inlineStr">
        <is>
          <t>✅ 可导入</t>
        </is>
      </c>
      <c r="O231" t="inlineStr">
        <is>
          <t>✓</t>
        </is>
      </c>
    </row>
    <row r="232" ht="18" customHeight="1">
      <c r="A232" s="5" t="inlineStr">
        <is>
          <t>PPS24450030915</t>
        </is>
      </c>
      <c r="B232" s="9" t="inlineStr">
        <is>
          <t>书房-柜</t>
        </is>
      </c>
      <c r="C232" s="9" t="inlineStr">
        <is>
          <t>书柜-新 |樱桃木2024款书柜</t>
        </is>
      </c>
      <c r="D232" s="9" t="inlineStr">
        <is>
          <t>https://img.alicdn.com/imgextra/i4/2215699812811/O1CN019uUBJM1WdULCWXMGs_!!2215699812811.jpg</t>
        </is>
      </c>
      <c r="E232" s="9" t="inlineStr">
        <is>
          <t>书柜-灵感抽屉柜（3块横隔板）-1.0米</t>
        </is>
      </c>
      <c r="F232" s="9" t="inlineStr">
        <is>
          <t>PPS2445003091511</t>
        </is>
      </c>
      <c r="G232" s="9" t="inlineStr">
        <is>
          <t>在售</t>
        </is>
      </c>
      <c r="H232"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2" s="9" t="inlineStr">
        <is>
          <t>北美进口FAS级樱桃木</t>
        </is>
      </c>
      <c r="J232" s="9" t="inlineStr">
        <is>
          <t xml:space="preserve">背板：实木多层板
抽屉围板：实木多层板
玻璃层板：瓷白玻璃/超透玻璃/茶色玻璃
</t>
        </is>
      </c>
      <c r="K232" s="9" t="inlineStr">
        <is>
          <t>灵感抽屉柜-长度：1000mm
灵感抽屉柜-深度：300mm
灵感抽屉柜-高度：2090mm</t>
        </is>
      </c>
      <c r="L232" s="9" t="inlineStr">
        <is>
          <t>长度可任意定制；深度可任意定制；高度可任意定制；</t>
        </is>
      </c>
      <c r="M232" s="9" t="inlineStr">
        <is>
          <t>.</t>
        </is>
      </c>
      <c r="N232" s="8" t="inlineStr">
        <is>
          <t>✅ 可导入</t>
        </is>
      </c>
      <c r="O232" t="inlineStr">
        <is>
          <t>✓</t>
        </is>
      </c>
    </row>
    <row r="233" ht="18" customHeight="1">
      <c r="A233" s="5" t="inlineStr">
        <is>
          <t>PPS24450030915</t>
        </is>
      </c>
      <c r="B233" s="6" t="inlineStr">
        <is>
          <t>书房-柜</t>
        </is>
      </c>
      <c r="C233" s="6" t="inlineStr">
        <is>
          <t>书柜-新 |樱桃木2024款书柜</t>
        </is>
      </c>
      <c r="D233" s="6" t="inlineStr">
        <is>
          <t>https://img.alicdn.com/imgextra/i4/2215699812811/O1CN019uUBJM1WdULCWXMGs_!!2215699812811.jpg</t>
        </is>
      </c>
      <c r="E233" s="6" t="inlineStr">
        <is>
          <t>书柜-全开放柜-横隔板（5块横隔板）-1.0米</t>
        </is>
      </c>
      <c r="F233" s="6" t="inlineStr">
        <is>
          <t>PPS2445003091512</t>
        </is>
      </c>
      <c r="G233" s="6" t="inlineStr">
        <is>
          <t>在售</t>
        </is>
      </c>
      <c r="H233"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3" s="6" t="inlineStr">
        <is>
          <t>北美进口FAS级樱桃木</t>
        </is>
      </c>
      <c r="J233" s="6" t="inlineStr">
        <is>
          <t xml:space="preserve">背板：实木多层板
抽屉围板：实木多层板
玻璃层板：瓷白玻璃/超透玻璃/茶色玻璃
</t>
        </is>
      </c>
      <c r="K233" s="6" t="inlineStr">
        <is>
          <t>全开放柜-横隔板-长度：1000mm
全开放柜-横隔板-深度：300mm
全开放柜-横隔板-高度：2090mm</t>
        </is>
      </c>
      <c r="L233" s="6" t="inlineStr">
        <is>
          <t>长度可任意定制；深度可任意定制；高度可任意定制；</t>
        </is>
      </c>
      <c r="M233" s="6" t="inlineStr">
        <is>
          <t>.</t>
        </is>
      </c>
      <c r="N233" s="8" t="inlineStr">
        <is>
          <t>✅ 可导入</t>
        </is>
      </c>
      <c r="O233" t="inlineStr">
        <is>
          <t>✓</t>
        </is>
      </c>
    </row>
    <row r="234" ht="18" customHeight="1">
      <c r="A234" s="5" t="inlineStr">
        <is>
          <t>PPS24450030915</t>
        </is>
      </c>
      <c r="B234" s="9" t="inlineStr">
        <is>
          <t>书房-柜</t>
        </is>
      </c>
      <c r="C234" s="9" t="inlineStr">
        <is>
          <t>书柜-新 |樱桃木2024款书柜</t>
        </is>
      </c>
      <c r="D234" s="9" t="inlineStr">
        <is>
          <t>https://img.alicdn.com/imgextra/i4/2215699812811/O1CN019uUBJM1WdULCWXMGs_!!2215699812811.jpg</t>
        </is>
      </c>
      <c r="E234" s="9" t="inlineStr">
        <is>
          <t>书柜-全开放柜-横竖隔板（5横12竖）-1.0米</t>
        </is>
      </c>
      <c r="F234" s="9" t="inlineStr">
        <is>
          <t>PPS2445003091513</t>
        </is>
      </c>
      <c r="G234" s="9" t="inlineStr">
        <is>
          <t>在售</t>
        </is>
      </c>
      <c r="H234"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4" s="9" t="inlineStr">
        <is>
          <t>北美进口FAS级樱桃木</t>
        </is>
      </c>
      <c r="J234" s="9" t="inlineStr">
        <is>
          <t xml:space="preserve">背板：实木多层板
抽屉围板：实木多层板
玻璃层板：瓷白玻璃/超透玻璃/茶色玻璃
</t>
        </is>
      </c>
      <c r="K234" s="9" t="inlineStr">
        <is>
          <t>灵感抽屉柜-长度：1000mm
全开放柜-横竖隔板-长度：1000mm
全开放柜-横竖隔板-深度：300mm
全开放柜-横竖隔板-高度：2090mm</t>
        </is>
      </c>
      <c r="L234" s="9" t="inlineStr">
        <is>
          <t>长度可任意定制；深度可任意定制；高度可任意定制；</t>
        </is>
      </c>
      <c r="M234" s="9" t="inlineStr">
        <is>
          <t>.</t>
        </is>
      </c>
      <c r="N234" s="8" t="inlineStr">
        <is>
          <t>✅ 可导入</t>
        </is>
      </c>
      <c r="O234" t="inlineStr">
        <is>
          <t>✓</t>
        </is>
      </c>
    </row>
    <row r="235" ht="18" customHeight="1">
      <c r="A235" s="5" t="inlineStr">
        <is>
          <t>PPS24450030915</t>
        </is>
      </c>
      <c r="B235" s="6" t="inlineStr">
        <is>
          <t>书房-柜</t>
        </is>
      </c>
      <c r="C235" s="6" t="inlineStr">
        <is>
          <t>书柜-新 |樱桃木2024款书柜</t>
        </is>
      </c>
      <c r="D235" s="6" t="inlineStr">
        <is>
          <t>https://img.alicdn.com/imgextra/i4/2215699812811/O1CN019uUBJM1WdULCWXMGs_!!2215699812811.jpg</t>
        </is>
      </c>
      <c r="E235" s="6" t="inlineStr">
        <is>
          <t>书柜-瓷白玻璃柜（3白3超透玻璃）-1.0米</t>
        </is>
      </c>
      <c r="F235" s="6" t="inlineStr">
        <is>
          <t>PPS2445003091514</t>
        </is>
      </c>
      <c r="G235" s="6" t="inlineStr">
        <is>
          <t>在售</t>
        </is>
      </c>
      <c r="H235"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5" s="6" t="inlineStr">
        <is>
          <t>北美进口FAS级樱桃木</t>
        </is>
      </c>
      <c r="J235" s="6" t="inlineStr">
        <is>
          <t xml:space="preserve">背板：实木多层板
抽屉围板：实木多层板
玻璃层板：瓷白玻璃/超透玻璃/茶色玻璃
</t>
        </is>
      </c>
      <c r="K235" s="6" t="inlineStr">
        <is>
          <t>瓷白玻璃柜-长度：1000mm
瓷白玻璃柜-深度：300mm
瓷白玻璃柜-高度：2090mm</t>
        </is>
      </c>
      <c r="L235" s="6" t="inlineStr">
        <is>
          <t>长度可任意定制；深度可任意定制；高度可任意定制；</t>
        </is>
      </c>
      <c r="M235" s="6" t="inlineStr">
        <is>
          <t>.</t>
        </is>
      </c>
      <c r="N235" s="8" t="inlineStr">
        <is>
          <t>✅ 可导入</t>
        </is>
      </c>
      <c r="O235" t="inlineStr">
        <is>
          <t>✓</t>
        </is>
      </c>
    </row>
    <row r="236" ht="18" customHeight="1">
      <c r="A236" s="5" t="inlineStr">
        <is>
          <t>PPS24450030915</t>
        </is>
      </c>
      <c r="B236" s="9" t="inlineStr">
        <is>
          <t>书房-柜</t>
        </is>
      </c>
      <c r="C236" s="9" t="inlineStr">
        <is>
          <t>书柜-新 |樱桃木2024款书柜</t>
        </is>
      </c>
      <c r="D236" s="9" t="inlineStr">
        <is>
          <t>https://img.alicdn.com/imgextra/i4/2215699812811/O1CN019uUBJM1WdULCWXMGs_!!2215699812811.jpg</t>
        </is>
      </c>
      <c r="E236" s="9" t="inlineStr">
        <is>
          <t>书柜-开放抽屉柜（5块横隔板+1抽屉）-1.0米</t>
        </is>
      </c>
      <c r="F236" s="9" t="inlineStr">
        <is>
          <t>PPS2445003091515</t>
        </is>
      </c>
      <c r="G236" s="9" t="inlineStr">
        <is>
          <t>在售</t>
        </is>
      </c>
      <c r="H236"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6" s="9" t="inlineStr">
        <is>
          <t>北美进口FAS级樱桃木</t>
        </is>
      </c>
      <c r="J236" s="9" t="inlineStr">
        <is>
          <t xml:space="preserve">背板：实木多层板
抽屉围板：实木多层板
玻璃层板：瓷白玻璃/超透玻璃/茶色玻璃
</t>
        </is>
      </c>
      <c r="K236" s="9" t="inlineStr">
        <is>
          <t>开放抽屉柜-长度：1000mm
开放抽屉柜-深度：300mm
开放抽屉柜-高度：2090mm</t>
        </is>
      </c>
      <c r="L236" s="9" t="inlineStr">
        <is>
          <t>长度可任意定制；深度可任意定制；高度可任意定制；</t>
        </is>
      </c>
      <c r="M236" s="9" t="inlineStr">
        <is>
          <t>.</t>
        </is>
      </c>
      <c r="N236" s="8" t="inlineStr">
        <is>
          <t>✅ 可导入</t>
        </is>
      </c>
      <c r="O236" t="inlineStr">
        <is>
          <t>✓</t>
        </is>
      </c>
    </row>
    <row r="237" ht="18" customHeight="1">
      <c r="A237" s="5" t="inlineStr">
        <is>
          <t>PPS24450030915</t>
        </is>
      </c>
      <c r="B237" s="6" t="inlineStr">
        <is>
          <t>书房-柜</t>
        </is>
      </c>
      <c r="C237" s="6" t="inlineStr">
        <is>
          <t>书柜-新 |樱桃木2024款书柜</t>
        </is>
      </c>
      <c r="D237" s="6" t="inlineStr">
        <is>
          <t>https://img.alicdn.com/imgextra/i4/2215699812811/O1CN019uUBJM1WdULCWXMGs_!!2215699812811.jpg</t>
        </is>
      </c>
      <c r="E237" s="6" t="inlineStr">
        <is>
          <t>书柜-灵感抽屉窄柜（4块横隔板）-0.6米</t>
        </is>
      </c>
      <c r="F237" s="6" t="inlineStr">
        <is>
          <t>PPS2445003091516</t>
        </is>
      </c>
      <c r="G237" s="6" t="inlineStr">
        <is>
          <t>在售</t>
        </is>
      </c>
      <c r="H237"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7" s="6" t="inlineStr">
        <is>
          <t>北美进口FAS级樱桃木</t>
        </is>
      </c>
      <c r="J237" s="6" t="inlineStr">
        <is>
          <t xml:space="preserve">背板：实木多层板
抽屉围板：实木多层板
玻璃层板：瓷白玻璃/超透玻璃/茶色玻璃
</t>
        </is>
      </c>
      <c r="K237" s="6" t="inlineStr">
        <is>
          <t>灵感抽屉窄柜-长度：600mm
灵感抽屉窄柜-深度：300mm</t>
        </is>
      </c>
      <c r="L237" s="6" t="inlineStr">
        <is>
          <t>长度可任意定制；深度可任意定制；高度可任意定制；</t>
        </is>
      </c>
      <c r="M237" s="6" t="inlineStr">
        <is>
          <t>.</t>
        </is>
      </c>
      <c r="N237" s="8" t="inlineStr">
        <is>
          <t>✅ 可导入</t>
        </is>
      </c>
      <c r="O237" t="inlineStr">
        <is>
          <t>✓</t>
        </is>
      </c>
    </row>
    <row r="238" ht="18" customHeight="1">
      <c r="A238" s="5" t="inlineStr">
        <is>
          <t>PPS24450030915</t>
        </is>
      </c>
      <c r="B238" s="9" t="inlineStr">
        <is>
          <t>书房-柜</t>
        </is>
      </c>
      <c r="C238" s="9" t="inlineStr">
        <is>
          <t>书柜-新 |樱桃木2024款书柜</t>
        </is>
      </c>
      <c r="D238" s="9" t="inlineStr">
        <is>
          <t>https://img.alicdn.com/imgextra/i4/2215699812811/O1CN019uUBJM1WdULCWXMGs_!!2215699812811.jpg</t>
        </is>
      </c>
      <c r="E238" s="9" t="inlineStr">
        <is>
          <t>书柜-开放式窄柜（5块横隔板）-0.6米</t>
        </is>
      </c>
      <c r="F238" s="9" t="inlineStr">
        <is>
          <t>PPS2445003091517</t>
        </is>
      </c>
      <c r="G238" s="9" t="inlineStr">
        <is>
          <t>在售</t>
        </is>
      </c>
      <c r="H238"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8" s="9" t="inlineStr">
        <is>
          <t>北美进口FAS级樱桃木</t>
        </is>
      </c>
      <c r="J238" s="9" t="inlineStr">
        <is>
          <t xml:space="preserve">背板：实木多层板
抽屉围板：实木多层板
玻璃层板：瓷白玻璃/超透玻璃/茶色玻璃
</t>
        </is>
      </c>
      <c r="K238" s="9" t="inlineStr">
        <is>
          <t>全开放窄柜-横隔板-长度：600mm
全开放窄柜-横隔板-深度：300mm
全开放窄柜-横隔板-高度：2090mm</t>
        </is>
      </c>
      <c r="L238" s="9" t="inlineStr">
        <is>
          <t>长度可任意定制；深度可任意定制；高度可任意定制；</t>
        </is>
      </c>
      <c r="M238" s="9" t="inlineStr">
        <is>
          <t>.</t>
        </is>
      </c>
      <c r="N238" s="8" t="inlineStr">
        <is>
          <t>✅ 可导入</t>
        </is>
      </c>
      <c r="O238" t="inlineStr">
        <is>
          <t>✓</t>
        </is>
      </c>
    </row>
    <row r="239" ht="18" customHeight="1">
      <c r="A239" s="5" t="inlineStr">
        <is>
          <t>PPS24450030915</t>
        </is>
      </c>
      <c r="B239" s="6" t="inlineStr">
        <is>
          <t>书房-柜</t>
        </is>
      </c>
      <c r="C239" s="6" t="inlineStr">
        <is>
          <t>书柜-新 |樱桃木2024款书柜</t>
        </is>
      </c>
      <c r="D239" s="6" t="inlineStr">
        <is>
          <t>https://img.alicdn.com/imgextra/i4/2215699812811/O1CN019uUBJM1WdULCWXMGs_!!2215699812811.jpg</t>
        </is>
      </c>
      <c r="E239" s="6" t="inlineStr">
        <is>
          <t>书柜-瓷白玻璃窄柜（4块横隔板+1瓷白拉门）-0.6米</t>
        </is>
      </c>
      <c r="F239" s="6" t="inlineStr">
        <is>
          <t>PPS2445003091518</t>
        </is>
      </c>
      <c r="G239" s="6" t="inlineStr">
        <is>
          <t>在售</t>
        </is>
      </c>
      <c r="H239"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9" s="6" t="inlineStr">
        <is>
          <t>北美进口FAS级樱桃木</t>
        </is>
      </c>
      <c r="J239" s="6" t="inlineStr">
        <is>
          <t xml:space="preserve">背板：实木多层板
抽屉围板：实木多层板
玻璃层板：瓷白玻璃/超透玻璃/茶色玻璃
</t>
        </is>
      </c>
      <c r="K239" s="6" t="inlineStr">
        <is>
          <t>灵感抽屉柜-长度：1000mm
灵感抽屉柜-深度：300mm
灵感抽屉柜-高度：2090mm
瓷白玻璃窄柜-长度：600mm
瓷白玻璃窄柜-深度：300mm
瓷白玻璃窄柜-高度：2090mm</t>
        </is>
      </c>
      <c r="L239" s="6" t="inlineStr">
        <is>
          <t>长度可任意定制；深度可任意定制；高度可任意定制；</t>
        </is>
      </c>
      <c r="M239" s="6" t="inlineStr">
        <is>
          <t>.</t>
        </is>
      </c>
      <c r="N239" s="8" t="inlineStr">
        <is>
          <t>✅ 可导入</t>
        </is>
      </c>
      <c r="O239" t="inlineStr">
        <is>
          <t>✓</t>
        </is>
      </c>
    </row>
    <row r="240" ht="18" customHeight="1">
      <c r="A240" s="5" t="inlineStr">
        <is>
          <t>PPS24450030915</t>
        </is>
      </c>
      <c r="B240" s="9" t="inlineStr">
        <is>
          <t>书房-柜</t>
        </is>
      </c>
      <c r="C240" s="9" t="inlineStr">
        <is>
          <t>书柜-新 |樱桃木2024款书柜</t>
        </is>
      </c>
      <c r="D240" s="9" t="inlineStr">
        <is>
          <t>https://img.alicdn.com/imgextra/i4/2215699812811/O1CN019uUBJM1WdULCWXMGs_!!2215699812811.jpg</t>
        </is>
      </c>
      <c r="E240" s="9" t="inlineStr">
        <is>
          <t>书柜-开放式抽屉窄柜（5块横隔板+1抽屉）-0.6米</t>
        </is>
      </c>
      <c r="F240" s="9" t="inlineStr">
        <is>
          <t>PPS2445003091519</t>
        </is>
      </c>
      <c r="G240" s="9" t="inlineStr">
        <is>
          <t>在售</t>
        </is>
      </c>
      <c r="H240"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0" s="9" t="inlineStr">
        <is>
          <t>北美进口FAS级樱桃木</t>
        </is>
      </c>
      <c r="J240" s="9" t="inlineStr">
        <is>
          <t xml:space="preserve">背板：实木多层板
抽屉围板：实木多层板
玻璃层板：瓷白玻璃/超透玻璃/茶色玻璃
</t>
        </is>
      </c>
      <c r="K240" s="9" t="inlineStr">
        <is>
          <t>开放抽屉窄柜-长度：600mm
开放抽屉窄柜-深度：300mm
开放抽屉窄柜-高度：2090mm</t>
        </is>
      </c>
      <c r="L240" s="9" t="inlineStr">
        <is>
          <t>长度可任意定制；深度可任意定制；高度可任意定制；</t>
        </is>
      </c>
      <c r="M240" s="9" t="inlineStr">
        <is>
          <t>.</t>
        </is>
      </c>
      <c r="N240" s="8" t="inlineStr">
        <is>
          <t>✅ 可导入</t>
        </is>
      </c>
      <c r="O240" t="inlineStr">
        <is>
          <t>✓</t>
        </is>
      </c>
    </row>
    <row r="241" ht="18" customHeight="1">
      <c r="A241" s="5" t="inlineStr">
        <is>
          <t>PPS24450030915</t>
        </is>
      </c>
      <c r="B241" s="6" t="inlineStr">
        <is>
          <t>书房-柜</t>
        </is>
      </c>
      <c r="C241" s="6" t="inlineStr">
        <is>
          <t>书柜-新 |樱桃木2024款书柜</t>
        </is>
      </c>
      <c r="D241" s="6" t="inlineStr">
        <is>
          <t>https://img.alicdn.com/imgextra/i4/2215699812811/O1CN019uUBJM1WdULCWXMGs_!!2215699812811.jpg</t>
        </is>
      </c>
      <c r="E241" s="6" t="inlineStr">
        <is>
          <t>书柜-配件-瓷白玻璃</t>
        </is>
      </c>
      <c r="F241" s="6" t="inlineStr">
        <is>
          <t>PPS2445003091520</t>
        </is>
      </c>
      <c r="G241" s="6" t="inlineStr">
        <is>
          <t>在售</t>
        </is>
      </c>
      <c r="H241"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1" s="6" t="inlineStr">
        <is>
          <t>北美进口FAS级樱桃木</t>
        </is>
      </c>
      <c r="J241" s="6" t="inlineStr">
        <is>
          <t xml:space="preserve">背板：实木多层板
抽屉围板：实木多层板
玻璃层板：瓷白玻璃/超透玻璃/茶色玻璃
</t>
        </is>
      </c>
      <c r="K241" s="6" t="inlineStr">
        <is>
          <t>瓷白玻璃-长度：485
瓷白玻璃-高度：647</t>
        </is>
      </c>
      <c r="L241" s="6" t="inlineStr">
        <is>
          <t>长度可任意定制；深度可任意定制；高度可任意定制；</t>
        </is>
      </c>
      <c r="M241" s="6" t="inlineStr">
        <is>
          <t>.</t>
        </is>
      </c>
      <c r="N241" s="8" t="inlineStr">
        <is>
          <t>✅ 可导入</t>
        </is>
      </c>
      <c r="O241" t="inlineStr">
        <is>
          <t>✓</t>
        </is>
      </c>
    </row>
    <row r="242" ht="18" customHeight="1">
      <c r="A242" s="5" t="inlineStr">
        <is>
          <t>PPS24450030915</t>
        </is>
      </c>
      <c r="B242" s="9" t="inlineStr">
        <is>
          <t>书房-柜</t>
        </is>
      </c>
      <c r="C242" s="9" t="inlineStr">
        <is>
          <t>书柜-新 |樱桃木2024款书柜</t>
        </is>
      </c>
      <c r="D242" s="9" t="inlineStr">
        <is>
          <t>https://img.alicdn.com/imgextra/i4/2215699812811/O1CN019uUBJM1WdULCWXMGs_!!2215699812811.jpg</t>
        </is>
      </c>
      <c r="E242" s="9" t="inlineStr">
        <is>
          <t>书柜-配件-超透玻璃</t>
        </is>
      </c>
      <c r="F242" s="9" t="inlineStr">
        <is>
          <t>PPS2445003091521</t>
        </is>
      </c>
      <c r="G242" s="9" t="inlineStr">
        <is>
          <t>在售</t>
        </is>
      </c>
      <c r="H242"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2" s="9" t="inlineStr">
        <is>
          <t>北美进口FAS级樱桃木</t>
        </is>
      </c>
      <c r="J242" s="9" t="inlineStr">
        <is>
          <t xml:space="preserve">背板：实木多层板
抽屉围板：实木多层板
玻璃层板：瓷白玻璃/超透玻璃/茶色玻璃
</t>
        </is>
      </c>
      <c r="K242" s="9" t="inlineStr">
        <is>
          <t>超透玻璃-长度：485
超透玻璃-高度：647</t>
        </is>
      </c>
      <c r="L242" s="9" t="inlineStr">
        <is>
          <t>长度可任意定制；深度可任意定制；高度可任意定制；</t>
        </is>
      </c>
      <c r="M242" s="9" t="inlineStr">
        <is>
          <t>.</t>
        </is>
      </c>
      <c r="N242" s="8" t="inlineStr">
        <is>
          <t>✅ 可导入</t>
        </is>
      </c>
      <c r="O242" t="inlineStr">
        <is>
          <t>✓</t>
        </is>
      </c>
    </row>
    <row r="243" ht="18" customHeight="1">
      <c r="A243" s="5" t="inlineStr">
        <is>
          <t>PPS24450030915</t>
        </is>
      </c>
      <c r="B243" s="6" t="inlineStr">
        <is>
          <t>书房-柜</t>
        </is>
      </c>
      <c r="C243" s="6" t="inlineStr">
        <is>
          <t>书柜-新 |樱桃木2024款书柜</t>
        </is>
      </c>
      <c r="D243" s="6" t="inlineStr">
        <is>
          <t>https://img.alicdn.com/imgextra/i4/2215699812811/O1CN019uUBJM1WdULCWXMGs_!!2215699812811.jpg</t>
        </is>
      </c>
      <c r="E243" s="6" t="inlineStr">
        <is>
          <t>书柜-配件-茶色玻璃</t>
        </is>
      </c>
      <c r="F243" s="6" t="inlineStr">
        <is>
          <t>PPS2445003091522</t>
        </is>
      </c>
      <c r="G243" s="6" t="inlineStr">
        <is>
          <t>在售</t>
        </is>
      </c>
      <c r="H243"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3" s="6" t="inlineStr">
        <is>
          <t>北美进口FAS级樱桃木</t>
        </is>
      </c>
      <c r="J243" s="6" t="inlineStr">
        <is>
          <t xml:space="preserve">背板：实木多层板
抽屉围板：实木多层板
玻璃层板：瓷白玻璃/超透玻璃/茶色玻璃
</t>
        </is>
      </c>
      <c r="K243" s="6" t="inlineStr">
        <is>
          <t>茶色玻璃-长度：485
茶色玻璃-高度：647</t>
        </is>
      </c>
      <c r="L243" s="6" t="inlineStr">
        <is>
          <t>长度可任意定制；深度可任意定制；高度可任意定制；</t>
        </is>
      </c>
      <c r="M243" s="6" t="inlineStr">
        <is>
          <t>.</t>
        </is>
      </c>
      <c r="N243" s="8" t="inlineStr">
        <is>
          <t>✅ 可导入</t>
        </is>
      </c>
      <c r="O243" t="inlineStr">
        <is>
          <t>✓</t>
        </is>
      </c>
    </row>
    <row r="244" ht="18" customHeight="1">
      <c r="A244" s="5" t="inlineStr">
        <is>
          <t>PPS24450030915</t>
        </is>
      </c>
      <c r="B244" s="9" t="inlineStr">
        <is>
          <t>书房-柜</t>
        </is>
      </c>
      <c r="C244" s="9" t="inlineStr">
        <is>
          <t>书柜-新 |樱桃木2024款书柜</t>
        </is>
      </c>
      <c r="D244" s="9" t="inlineStr">
        <is>
          <t>https://img.alicdn.com/imgextra/i4/2215699812811/O1CN019uUBJM1WdULCWXMGs_!!2215699812811.jpg</t>
        </is>
      </c>
      <c r="E244" s="9" t="inlineStr">
        <is>
          <t>书柜-配件-配套桌板</t>
        </is>
      </c>
      <c r="F244" s="9" t="inlineStr">
        <is>
          <t>PPS2445003091523</t>
        </is>
      </c>
      <c r="G244" s="9" t="inlineStr">
        <is>
          <t>在售</t>
        </is>
      </c>
      <c r="H244"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4" s="9" t="inlineStr">
        <is>
          <t>北美进口FAS级樱桃木</t>
        </is>
      </c>
      <c r="J244" s="9" t="inlineStr">
        <is>
          <t xml:space="preserve">背板：实木多层板
抽屉围板：实木多层板
玻璃层板：瓷白玻璃/超透玻璃/茶色玻璃
</t>
        </is>
      </c>
      <c r="K244" s="9" t="inlineStr">
        <is>
          <t>配件-配套桌板-长度：956
配件-配套桌板-宽度：285</t>
        </is>
      </c>
      <c r="L244" s="9" t="inlineStr">
        <is>
          <t>长度可任意定制；深度可任意定制；高度可任意定制；</t>
        </is>
      </c>
      <c r="M244" s="9" t="inlineStr">
        <is>
          <t>.</t>
        </is>
      </c>
      <c r="N244" s="8" t="inlineStr">
        <is>
          <t>✅ 可导入</t>
        </is>
      </c>
      <c r="O244" t="inlineStr">
        <is>
          <t>✓</t>
        </is>
      </c>
    </row>
    <row r="245" ht="18" customHeight="1">
      <c r="A245" s="5" t="inlineStr">
        <is>
          <t>PPS24450030915</t>
        </is>
      </c>
      <c r="B245" s="6" t="inlineStr">
        <is>
          <t>书房-柜</t>
        </is>
      </c>
      <c r="C245" s="6" t="inlineStr">
        <is>
          <t>书柜-新 |樱桃木2024款书柜</t>
        </is>
      </c>
      <c r="D245" s="6" t="inlineStr">
        <is>
          <t>https://img.alicdn.com/imgextra/i4/2215699812811/O1CN019uUBJM1WdULCWXMGs_!!2215699812811.jpg</t>
        </is>
      </c>
      <c r="E245" s="6" t="inlineStr">
        <is>
          <t>书柜-配件-插座挡板</t>
        </is>
      </c>
      <c r="F245" s="6" t="inlineStr">
        <is>
          <t>PPS2445003091524</t>
        </is>
      </c>
      <c r="G245" s="6" t="inlineStr">
        <is>
          <t>在售</t>
        </is>
      </c>
      <c r="H245"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5" s="6" t="inlineStr">
        <is>
          <t>北美进口FAS级樱桃木</t>
        </is>
      </c>
      <c r="J245" s="6" t="inlineStr">
        <is>
          <t xml:space="preserve">背板：实木多层板
抽屉围板：实木多层板
玻璃层板：瓷白玻璃/超透玻璃/茶色玻璃
</t>
        </is>
      </c>
      <c r="K245" s="6" t="inlineStr">
        <is>
          <t>配件-配套桌板-长度：956
配件-配套桌板-高度：65</t>
        </is>
      </c>
      <c r="L245" s="6" t="inlineStr">
        <is>
          <t>长度可任意定制；深度可任意定制；高度可任意定制；</t>
        </is>
      </c>
      <c r="M245" s="6" t="inlineStr">
        <is>
          <t>.</t>
        </is>
      </c>
      <c r="N245" s="8" t="inlineStr">
        <is>
          <t>✅ 可导入</t>
        </is>
      </c>
      <c r="O245" t="inlineStr">
        <is>
          <t>✓</t>
        </is>
      </c>
    </row>
    <row r="246" ht="18" customHeight="1">
      <c r="A246" s="5" t="inlineStr">
        <is>
          <t>PPS24450030915</t>
        </is>
      </c>
      <c r="B246" s="9" t="inlineStr">
        <is>
          <t>书房-柜</t>
        </is>
      </c>
      <c r="C246" s="9" t="inlineStr">
        <is>
          <t>书柜-新 |樱桃木2024款书柜</t>
        </is>
      </c>
      <c r="D246" s="9" t="inlineStr">
        <is>
          <t>https://img.alicdn.com/imgextra/i4/2215699812811/O1CN019uUBJM1WdULCWXMGs_!!2215699812811.jpg</t>
        </is>
      </c>
      <c r="E246" s="9" t="inlineStr">
        <is>
          <t>书柜-配件-大横隔板</t>
        </is>
      </c>
      <c r="F246" s="9" t="inlineStr">
        <is>
          <t>PPS2445003091525</t>
        </is>
      </c>
      <c r="G246" s="9" t="inlineStr">
        <is>
          <t>在售</t>
        </is>
      </c>
      <c r="H246"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6" s="9" t="inlineStr">
        <is>
          <t>北美进口FAS级樱桃木</t>
        </is>
      </c>
      <c r="J246" s="9" t="inlineStr">
        <is>
          <t xml:space="preserve">背板：实木多层板
抽屉围板：实木多层板
玻璃层板：瓷白玻璃/超透玻璃/茶色玻璃
</t>
        </is>
      </c>
      <c r="K246" s="9" t="inlineStr">
        <is>
          <t>配件-大横隔板-长度：956
配件-大横隔板-宽度：285</t>
        </is>
      </c>
      <c r="L246" s="9" t="inlineStr">
        <is>
          <t>长度可任意定制；深度可任意定制；高度可任意定制；</t>
        </is>
      </c>
      <c r="M246" s="9" t="inlineStr">
        <is>
          <t>.</t>
        </is>
      </c>
      <c r="N246" s="8" t="inlineStr">
        <is>
          <t>✅ 可导入</t>
        </is>
      </c>
      <c r="O246" t="inlineStr">
        <is>
          <t>✓</t>
        </is>
      </c>
    </row>
    <row r="247" ht="18" customHeight="1">
      <c r="A247" s="5" t="inlineStr">
        <is>
          <t>PPS24450030915</t>
        </is>
      </c>
      <c r="B247" s="6" t="inlineStr">
        <is>
          <t>书房-柜</t>
        </is>
      </c>
      <c r="C247" s="6" t="inlineStr">
        <is>
          <t>书柜-新 |樱桃木2024款书柜</t>
        </is>
      </c>
      <c r="D247" s="6" t="inlineStr">
        <is>
          <t>https://img.alicdn.com/imgextra/i4/2215699812811/O1CN019uUBJM1WdULCWXMGs_!!2215699812811.jpg</t>
        </is>
      </c>
      <c r="E247" s="6" t="inlineStr">
        <is>
          <t>书柜-配件-小横隔板</t>
        </is>
      </c>
      <c r="F247" s="6" t="inlineStr">
        <is>
          <t>PPS2445003091526</t>
        </is>
      </c>
      <c r="G247" s="6" t="inlineStr">
        <is>
          <t>在售</t>
        </is>
      </c>
      <c r="H247" s="6"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7" s="6" t="inlineStr">
        <is>
          <t>北美进口FAS级樱桃木</t>
        </is>
      </c>
      <c r="J247" s="6" t="inlineStr">
        <is>
          <t xml:space="preserve">背板：实木多层板
抽屉围板：实木多层板
玻璃层板：瓷白玻璃/超透玻璃/茶色玻璃
</t>
        </is>
      </c>
      <c r="K247" s="6" t="inlineStr">
        <is>
          <t xml:space="preserve">配件-小横隔板-长度：556
配件-小横隔板-宽度：285
</t>
        </is>
      </c>
      <c r="L247" s="6" t="inlineStr">
        <is>
          <t>长度可任意定制；深度可任意定制；高度可任意定制；</t>
        </is>
      </c>
      <c r="M247" s="6" t="inlineStr">
        <is>
          <t>.</t>
        </is>
      </c>
      <c r="N247" s="8" t="inlineStr">
        <is>
          <t>✅ 可导入</t>
        </is>
      </c>
      <c r="O247" t="inlineStr">
        <is>
          <t>✓</t>
        </is>
      </c>
    </row>
    <row r="248" ht="18" customHeight="1">
      <c r="A248" s="5" t="inlineStr">
        <is>
          <t>PPS24450030915</t>
        </is>
      </c>
      <c r="B248" s="9" t="inlineStr">
        <is>
          <t>书房-柜</t>
        </is>
      </c>
      <c r="C248" s="9" t="inlineStr">
        <is>
          <t>书柜-新 |樱桃木2024款书柜</t>
        </is>
      </c>
      <c r="D248" s="9" t="inlineStr">
        <is>
          <t>https://img.alicdn.com/imgextra/i4/2215699812811/O1CN019uUBJM1WdULCWXMGs_!!2215699812811.jpg</t>
        </is>
      </c>
      <c r="E248" s="9" t="inlineStr">
        <is>
          <t>书柜-配件-竖隔板</t>
        </is>
      </c>
      <c r="F248" s="9" t="inlineStr">
        <is>
          <t>PPS2445003091527</t>
        </is>
      </c>
      <c r="G248" s="9" t="inlineStr">
        <is>
          <t>在售</t>
        </is>
      </c>
      <c r="H248" s="9"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8" s="9" t="inlineStr">
        <is>
          <t>北美进口FAS级樱桃木</t>
        </is>
      </c>
      <c r="J248" s="9" t="inlineStr">
        <is>
          <t xml:space="preserve">背板：实木多层板
抽屉围板：实木多层板
玻璃层板：瓷白玻璃/超透玻璃/茶色玻璃
</t>
        </is>
      </c>
      <c r="K248" s="9" t="inlineStr">
        <is>
          <t xml:space="preserve">配件-小横隔板-长度：275
配件-小横隔板-高度：310
</t>
        </is>
      </c>
      <c r="L248" s="9" t="inlineStr">
        <is>
          <t>长度可任意定制；深度可任意定制；高度可任意定制；</t>
        </is>
      </c>
      <c r="M248" s="9" t="inlineStr">
        <is>
          <t>.</t>
        </is>
      </c>
      <c r="N248" s="8" t="inlineStr">
        <is>
          <t>✅ 可导入</t>
        </is>
      </c>
      <c r="O248" t="inlineStr">
        <is>
          <t>✓</t>
        </is>
      </c>
    </row>
    <row r="249" ht="18" customHeight="1">
      <c r="A249" s="5" t="inlineStr">
        <is>
          <t>PPS24410040513</t>
        </is>
      </c>
      <c r="B249" s="6" t="inlineStr">
        <is>
          <t>书房-桌</t>
        </is>
      </c>
      <c r="C249" s="6" t="inlineStr">
        <is>
          <t>升降桌（带高台总价） |樱桃木2024款新升降桌</t>
        </is>
      </c>
      <c r="D249" s="6" t="inlineStr">
        <is>
          <t>https://img.alicdn.com/imgextra/i4/2215699812811/O1CN01y0Uow81WdULVKW60U_!!2215699812811.jpg</t>
        </is>
      </c>
      <c r="E249" s="6" t="inlineStr">
        <is>
          <t>升降桌-130cm 带高台</t>
        </is>
      </c>
      <c r="F249" s="6" t="inlineStr">
        <is>
          <t>PPS2441004051311</t>
        </is>
      </c>
      <c r="G249" s="6" t="inlineStr">
        <is>
          <t>在售</t>
        </is>
      </c>
      <c r="H249"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49" s="6" t="inlineStr">
        <is>
          <t>北美进口FAS级樱桃木</t>
        </is>
      </c>
      <c r="J249" s="6" t="inlineStr">
        <is>
          <t xml:space="preserve">抽屉围板：实木多层板
升降支架：重机械级冷轧钢
桌腿包围：北美进口FAS级樱桃木
增高架：北美进口FAS级樱桃木
</t>
        </is>
      </c>
      <c r="K249" s="6" t="inlineStr">
        <is>
          <t>升降桌1.3米Pro版-长度：1300mm
升降桌1.3米Pro版-深度：750mm
升降桌1.3米Pro版-高度：1260mm</t>
        </is>
      </c>
      <c r="L249" s="6" t="inlineStr">
        <is>
          <t>长度支持2000mm内定制；深度可任意定制；高度最高1260mm；</t>
        </is>
      </c>
      <c r="M249" s="6" t="inlineStr">
        <is>
          <t>.</t>
        </is>
      </c>
      <c r="N249" s="8" t="inlineStr">
        <is>
          <t>✅ 可导入</t>
        </is>
      </c>
      <c r="O249" t="inlineStr">
        <is>
          <t>✓</t>
        </is>
      </c>
    </row>
    <row r="250" ht="18" customHeight="1">
      <c r="A250" s="5" t="inlineStr">
        <is>
          <t>PPS24410040513</t>
        </is>
      </c>
      <c r="B250" s="9" t="inlineStr">
        <is>
          <t>书房-桌</t>
        </is>
      </c>
      <c r="C250" s="9" t="inlineStr">
        <is>
          <t>升降桌（带高台总价） |樱桃木2024款新升降桌</t>
        </is>
      </c>
      <c r="D250" s="9" t="inlineStr">
        <is>
          <t>https://img.alicdn.com/imgextra/i4/2215699812811/O1CN01y0Uow81WdULVKW60U_!!2215699812811.jpg</t>
        </is>
      </c>
      <c r="E250" s="9" t="inlineStr">
        <is>
          <t>升降桌-150cm 带高台</t>
        </is>
      </c>
      <c r="F250" s="9" t="inlineStr">
        <is>
          <t>PPS2441004051312</t>
        </is>
      </c>
      <c r="G250" s="9" t="inlineStr">
        <is>
          <t>在售</t>
        </is>
      </c>
      <c r="H250"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0" s="9" t="inlineStr">
        <is>
          <t>北美进口FAS级樱桃木</t>
        </is>
      </c>
      <c r="J250" s="9" t="inlineStr">
        <is>
          <t xml:space="preserve">抽屉围板：实木多层板
升降支架：重机械级冷轧钢
桌腿包围：北美进口FAS级樱桃木
增高架：北美进口FAS级樱桃木
</t>
        </is>
      </c>
      <c r="K250" s="9" t="inlineStr">
        <is>
          <t>升降桌1.5米Pro版-长度：1500mm
升降桌1.5米Pro版-深度：750mm
升降桌1.5米Pro版-高度：1260mm</t>
        </is>
      </c>
      <c r="L250" s="9" t="inlineStr">
        <is>
          <t>长度支持2000mm内定制；深度可任意定制；高度最高1260mm；</t>
        </is>
      </c>
      <c r="M250" s="9" t="inlineStr">
        <is>
          <t>.</t>
        </is>
      </c>
      <c r="N250" s="8" t="inlineStr">
        <is>
          <t>✅ 可导入</t>
        </is>
      </c>
      <c r="O250" t="inlineStr">
        <is>
          <t>✓</t>
        </is>
      </c>
    </row>
    <row r="251" ht="18" customHeight="1">
      <c r="A251" s="5" t="inlineStr">
        <is>
          <t>PPS24410040513</t>
        </is>
      </c>
      <c r="B251" s="6" t="inlineStr">
        <is>
          <t>书房-桌</t>
        </is>
      </c>
      <c r="C251" s="6" t="inlineStr">
        <is>
          <t>升降桌（带高台总价） |樱桃木2024款新升降桌</t>
        </is>
      </c>
      <c r="D251" s="6" t="inlineStr">
        <is>
          <t>https://img.alicdn.com/imgextra/i4/2215699812811/O1CN01y0Uow81WdULVKW60U_!!2215699812811.jpg</t>
        </is>
      </c>
      <c r="E251" s="6" t="inlineStr">
        <is>
          <t>升降桌-170cm 带高台</t>
        </is>
      </c>
      <c r="F251" s="6" t="inlineStr">
        <is>
          <t>PPS2441004051313</t>
        </is>
      </c>
      <c r="G251" s="6" t="inlineStr">
        <is>
          <t>在售</t>
        </is>
      </c>
      <c r="H251"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1" s="6" t="inlineStr">
        <is>
          <t>北美进口FAS级樱桃木</t>
        </is>
      </c>
      <c r="J251" s="6" t="inlineStr">
        <is>
          <t xml:space="preserve">抽屉围板：实木多层板
升降支架：重机械级冷轧钢
桌腿包围：北美进口FAS级樱桃木
增高架：北美进口FAS级樱桃木
</t>
        </is>
      </c>
      <c r="K251" s="6" t="inlineStr">
        <is>
          <t>升降桌1.7米Pro版-长度：1700mm
升降桌1.7米Pro版-深度：750mm
升降桌1.7米Pro版-高度：1260mm</t>
        </is>
      </c>
      <c r="L251" s="6" t="inlineStr">
        <is>
          <t>长度支持2000mm内定制；深度可任意定制；高度最高1260mm；</t>
        </is>
      </c>
      <c r="M251" s="6" t="inlineStr">
        <is>
          <t>.</t>
        </is>
      </c>
      <c r="N251" s="8" t="inlineStr">
        <is>
          <t>✅ 可导入</t>
        </is>
      </c>
      <c r="O251" t="inlineStr">
        <is>
          <t>✓</t>
        </is>
      </c>
    </row>
    <row r="252" ht="18" customHeight="1">
      <c r="A252" s="5" t="inlineStr">
        <is>
          <t>PPS24410040513</t>
        </is>
      </c>
      <c r="B252" s="9" t="inlineStr">
        <is>
          <t>书房-桌</t>
        </is>
      </c>
      <c r="C252" s="9" t="inlineStr">
        <is>
          <t>升降桌（带高台总价） |樱桃木2024款新升降桌</t>
        </is>
      </c>
      <c r="D252" s="9" t="inlineStr">
        <is>
          <t>https://img.alicdn.com/imgextra/i4/2215699812811/O1CN01y0Uow81WdULVKW60U_!!2215699812811.jpg</t>
        </is>
      </c>
      <c r="E252" s="9" t="inlineStr">
        <is>
          <t>升降桌-190*75cm 带高台</t>
        </is>
      </c>
      <c r="F252" s="9" t="inlineStr">
        <is>
          <t>PPS2441004051314</t>
        </is>
      </c>
      <c r="G252" s="9" t="inlineStr">
        <is>
          <t>在售</t>
        </is>
      </c>
      <c r="H252"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2" s="9" t="inlineStr">
        <is>
          <t>北美进口FAS级樱桃木</t>
        </is>
      </c>
      <c r="J252" s="9" t="inlineStr">
        <is>
          <t xml:space="preserve">抽屉围板：实木多层板
升降支架：重机械级冷轧钢
桌腿包围：北美进口FAS级樱桃木
增高架：北美进口FAS级樱桃木
</t>
        </is>
      </c>
      <c r="K252" s="9" t="inlineStr">
        <is>
          <t>升降桌1.9米Pro版-长度：1900mm
升降桌1.9米Pro版-深度：750mm
升降桌1.9米Pro版-高度：1260mm</t>
        </is>
      </c>
      <c r="L252" s="9" t="inlineStr">
        <is>
          <t>长度支持2000mm内定制；深度可任意定制；高度最高1260mm；</t>
        </is>
      </c>
      <c r="M252" s="9" t="inlineStr">
        <is>
          <t>.</t>
        </is>
      </c>
      <c r="N252" s="8" t="inlineStr">
        <is>
          <t>✅ 可导入</t>
        </is>
      </c>
      <c r="O252" t="inlineStr">
        <is>
          <t>✓</t>
        </is>
      </c>
    </row>
    <row r="253" ht="18" customHeight="1">
      <c r="A253" s="5" t="inlineStr">
        <is>
          <t>PPS24410040513</t>
        </is>
      </c>
      <c r="B253" s="6" t="inlineStr">
        <is>
          <t>书房-桌</t>
        </is>
      </c>
      <c r="C253" s="6" t="inlineStr">
        <is>
          <t>升降桌（基础款） |樱桃木2024款新升降桌</t>
        </is>
      </c>
      <c r="D253" s="6" t="inlineStr">
        <is>
          <t>https://img.alicdn.com/imgextra/i4/2215699812811/O1CN01y0Uow81WdULVKW60U_!!2215699812811.jpg</t>
        </is>
      </c>
      <c r="E253" s="6" t="inlineStr">
        <is>
          <t>升降桌-130cm 基础版，无高台，无置物架，无木腿</t>
        </is>
      </c>
      <c r="F253" s="6" t="inlineStr">
        <is>
          <t>PPS2441004051315</t>
        </is>
      </c>
      <c r="G253" s="6" t="inlineStr">
        <is>
          <t>在售</t>
        </is>
      </c>
      <c r="H253"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3" s="6" t="inlineStr">
        <is>
          <t>北美进口FAS级樱桃木</t>
        </is>
      </c>
      <c r="J253" s="6" t="inlineStr">
        <is>
          <t xml:space="preserve">抽屉围板：实木多层板
升降支架：重机械级冷轧钢
桌腿包围：北美进口FAS级樱桃木
增高架：北美进口FAS级樱桃木
</t>
        </is>
      </c>
      <c r="K253" s="6" t="inlineStr">
        <is>
          <t>升降桌1.3米基础版-长度：1300mm
升降桌1.3米基础版-深度：750mm
升降桌1.3米基础版-高度：1260mm</t>
        </is>
      </c>
      <c r="L253" s="6" t="inlineStr">
        <is>
          <t>长度支持2000mm内定制；深度可任意定制；高度最高1260mm；</t>
        </is>
      </c>
      <c r="M253" s="6" t="inlineStr">
        <is>
          <t>.</t>
        </is>
      </c>
      <c r="N253" s="8" t="inlineStr">
        <is>
          <t>✅ 可导入</t>
        </is>
      </c>
      <c r="O253" t="inlineStr">
        <is>
          <t>✓</t>
        </is>
      </c>
    </row>
    <row r="254" ht="18" customHeight="1">
      <c r="A254" s="5" t="inlineStr">
        <is>
          <t>PPS24410040513</t>
        </is>
      </c>
      <c r="B254" s="9" t="inlineStr">
        <is>
          <t>书房-桌</t>
        </is>
      </c>
      <c r="C254" s="9" t="inlineStr">
        <is>
          <t>升降桌（基础款） |樱桃木2024款新升降桌</t>
        </is>
      </c>
      <c r="D254" s="9" t="inlineStr">
        <is>
          <t>https://img.alicdn.com/imgextra/i4/2215699812811/O1CN01y0Uow81WdULVKW60U_!!2215699812811.jpg</t>
        </is>
      </c>
      <c r="E254" s="9" t="inlineStr">
        <is>
          <t>升降桌-150cm 基础版，无高台，无置物架，无木腿</t>
        </is>
      </c>
      <c r="F254" s="9" t="inlineStr">
        <is>
          <t>PPS2441004051316</t>
        </is>
      </c>
      <c r="G254" s="9" t="inlineStr">
        <is>
          <t>在售</t>
        </is>
      </c>
      <c r="H254"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4" s="9" t="inlineStr">
        <is>
          <t>北美进口FAS级樱桃木</t>
        </is>
      </c>
      <c r="J254" s="9" t="inlineStr">
        <is>
          <t xml:space="preserve">抽屉围板：实木多层板
升降支架：重机械级冷轧钢
桌腿包围：北美进口FAS级樱桃木
增高架：北美进口FAS级樱桃木
</t>
        </is>
      </c>
      <c r="K254" s="9" t="inlineStr">
        <is>
          <t>升降桌1.5米基础版-长度：1500mm
升降桌1.5米基础版-深度：750mm
升降桌1.5米基础版-高度：1260mm</t>
        </is>
      </c>
      <c r="L254" s="9" t="inlineStr">
        <is>
          <t>长度支持2000mm内定制；深度可任意定制；高度最高1260mm；</t>
        </is>
      </c>
      <c r="M254" s="9" t="inlineStr">
        <is>
          <t>.</t>
        </is>
      </c>
      <c r="N254" s="8" t="inlineStr">
        <is>
          <t>✅ 可导入</t>
        </is>
      </c>
      <c r="O254" t="inlineStr">
        <is>
          <t>✓</t>
        </is>
      </c>
    </row>
    <row r="255" ht="18" customHeight="1">
      <c r="A255" s="5" t="inlineStr">
        <is>
          <t>PPS24410040513</t>
        </is>
      </c>
      <c r="B255" s="6" t="inlineStr">
        <is>
          <t>书房-桌</t>
        </is>
      </c>
      <c r="C255" s="6" t="inlineStr">
        <is>
          <t>升降桌（基础款） |樱桃木2024款新升降桌</t>
        </is>
      </c>
      <c r="D255" s="6" t="inlineStr">
        <is>
          <t>https://img.alicdn.com/imgextra/i4/2215699812811/O1CN01y0Uow81WdULVKW60U_!!2215699812811.jpg</t>
        </is>
      </c>
      <c r="E255" s="6" t="inlineStr">
        <is>
          <t>升降桌-170cm 基础版，无高台，无置物架，无木腿</t>
        </is>
      </c>
      <c r="F255" s="6" t="inlineStr">
        <is>
          <t>PPS2441004051317</t>
        </is>
      </c>
      <c r="G255" s="6" t="inlineStr">
        <is>
          <t>在售</t>
        </is>
      </c>
      <c r="H255"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5" s="6" t="inlineStr">
        <is>
          <t>北美进口FAS级樱桃木</t>
        </is>
      </c>
      <c r="J255" s="6" t="inlineStr">
        <is>
          <t xml:space="preserve">抽屉围板：实木多层板
升降支架：重机械级冷轧钢
桌腿包围：北美进口FAS级樱桃木
增高架：北美进口FAS级樱桃木
</t>
        </is>
      </c>
      <c r="K255" s="6" t="inlineStr">
        <is>
          <t>升降桌1.7米基础版-长度：1700mm
升降桌1.7米基础版-深度：750mm
升降桌1.7米基础版-高度：1260mm</t>
        </is>
      </c>
      <c r="L255" s="6" t="inlineStr">
        <is>
          <t>长度支持2000mm内定制；深度可任意定制；高度最高1260mm；</t>
        </is>
      </c>
      <c r="M255" s="6" t="inlineStr">
        <is>
          <t>.</t>
        </is>
      </c>
      <c r="N255" s="8" t="inlineStr">
        <is>
          <t>✅ 可导入</t>
        </is>
      </c>
      <c r="O255" t="inlineStr">
        <is>
          <t>✓</t>
        </is>
      </c>
    </row>
    <row r="256" ht="18" customHeight="1">
      <c r="A256" s="5" t="inlineStr">
        <is>
          <t>PPS24410040513</t>
        </is>
      </c>
      <c r="B256" s="9" t="inlineStr">
        <is>
          <t>书房-桌</t>
        </is>
      </c>
      <c r="C256" s="9" t="inlineStr">
        <is>
          <t>升降桌（基础款） |樱桃木2024款新升降桌</t>
        </is>
      </c>
      <c r="D256" s="9" t="inlineStr">
        <is>
          <t>https://img.alicdn.com/imgextra/i4/2215699812811/O1CN01y0Uow81WdULVKW60U_!!2215699812811.jpg</t>
        </is>
      </c>
      <c r="E256" s="9" t="inlineStr">
        <is>
          <t>升降桌-190*75cm 基础版，无高台，无置物架，无木腿</t>
        </is>
      </c>
      <c r="F256" s="9" t="inlineStr">
        <is>
          <t>PPS2441004051318</t>
        </is>
      </c>
      <c r="G256" s="9" t="inlineStr">
        <is>
          <t>在售</t>
        </is>
      </c>
      <c r="H256" s="9"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6" s="9" t="inlineStr">
        <is>
          <t>北美进口FAS级樱桃木</t>
        </is>
      </c>
      <c r="J256" s="9" t="inlineStr">
        <is>
          <t xml:space="preserve">抽屉围板：实木多层板
升降支架：重机械级冷轧钢
桌腿包围：北美进口FAS级樱桃木
增高架：北美进口FAS级樱桃木
</t>
        </is>
      </c>
      <c r="K256" s="9" t="inlineStr">
        <is>
          <t>升降桌1.9米基础版-长度：1900mm
升降桌1.9米基础版-深度：750mm
升降桌1.9米基础版-高度：1260mm</t>
        </is>
      </c>
      <c r="L256" s="9" t="inlineStr">
        <is>
          <t>长度支持2000mm内定制；深度可任意定制；高度最高1260mm；</t>
        </is>
      </c>
      <c r="M256" s="9" t="inlineStr">
        <is>
          <t>.</t>
        </is>
      </c>
      <c r="N256" s="8" t="inlineStr">
        <is>
          <t>✅ 可导入</t>
        </is>
      </c>
      <c r="O256" t="inlineStr">
        <is>
          <t>✓</t>
        </is>
      </c>
    </row>
    <row r="257" ht="18" customHeight="1">
      <c r="A257" s="5" t="inlineStr">
        <is>
          <t>PPS24410040513</t>
        </is>
      </c>
      <c r="B257" s="6" t="inlineStr">
        <is>
          <t>书房-桌</t>
        </is>
      </c>
      <c r="C257" s="6" t="inlineStr">
        <is>
          <t>升降桌（基础款） |樱桃木2024款新升降桌</t>
        </is>
      </c>
      <c r="D257" s="6" t="inlineStr">
        <is>
          <t>https://img.alicdn.com/imgextra/i4/2215699812811/O1CN01y0Uow81WdULVKW60U_!!2215699812811.jpg</t>
        </is>
      </c>
      <c r="E257" s="6" t="inlineStr">
        <is>
          <t>升降桌-单独桌腿木料</t>
        </is>
      </c>
      <c r="F257" s="6" t="inlineStr">
        <is>
          <t>PPS2441004051319</t>
        </is>
      </c>
      <c r="G257" s="6" t="inlineStr">
        <is>
          <t>在售</t>
        </is>
      </c>
      <c r="H257" s="6"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7" s="6" t="inlineStr">
        <is>
          <t>北美进口FAS级樱桃木</t>
        </is>
      </c>
      <c r="J257" s="6" t="inlineStr">
        <is>
          <t xml:space="preserve">抽屉围板：实木多层板
升降支架：重机械级冷轧钢
桌腿包围：北美进口FAS级樱桃木
增高架：北美进口FAS级樱桃木
</t>
        </is>
      </c>
      <c r="K257" s="6" t="inlineStr">
        <is>
          <t>/</t>
        </is>
      </c>
      <c r="L257" s="6" t="n"/>
      <c r="M257" s="6" t="inlineStr">
        <is>
          <t>.</t>
        </is>
      </c>
      <c r="N257" s="8" t="inlineStr">
        <is>
          <t>✅ 可导入</t>
        </is>
      </c>
      <c r="O257" t="inlineStr">
        <is>
          <t>✓</t>
        </is>
      </c>
    </row>
    <row r="258" ht="18" customHeight="1">
      <c r="A258" s="5" t="inlineStr">
        <is>
          <t>PPS23140010915</t>
        </is>
      </c>
      <c r="B258" s="9" t="inlineStr">
        <is>
          <t>客厅-茶几</t>
        </is>
      </c>
      <c r="C258" s="9" t="inlineStr">
        <is>
          <t>榉木茶几</t>
        </is>
      </c>
      <c r="D258" s="9" t="inlineStr">
        <is>
          <t>暂无</t>
        </is>
      </c>
      <c r="E258" s="9" t="inlineStr">
        <is>
          <t>榉木茶几-0.8米</t>
        </is>
      </c>
      <c r="F258" s="9" t="inlineStr">
        <is>
          <t>PPS2314001091511</t>
        </is>
      </c>
      <c r="G258" s="9" t="inlineStr">
        <is>
          <t>在售</t>
        </is>
      </c>
      <c r="H258" s="9" t="inlineStr">
        <is>
          <t>暂无</t>
        </is>
      </c>
      <c r="I258" s="9" t="inlineStr">
        <is>
          <t>暂无</t>
        </is>
      </c>
      <c r="J258" s="9" t="inlineStr">
        <is>
          <t>暂无</t>
        </is>
      </c>
      <c r="K258" s="9" t="inlineStr">
        <is>
          <t>暂无</t>
        </is>
      </c>
      <c r="L258" s="9" t="n"/>
      <c r="M258" s="9" t="inlineStr">
        <is>
          <t>.</t>
        </is>
      </c>
      <c r="N258" s="8" t="inlineStr">
        <is>
          <t>✅ 可导入</t>
        </is>
      </c>
      <c r="O258" t="inlineStr">
        <is>
          <t>✓</t>
        </is>
      </c>
    </row>
    <row r="259" ht="18" customHeight="1">
      <c r="A259" s="5" t="inlineStr">
        <is>
          <t>PPS23140010915</t>
        </is>
      </c>
      <c r="B259" s="6" t="inlineStr">
        <is>
          <t>客厅-茶几</t>
        </is>
      </c>
      <c r="C259" s="6" t="inlineStr">
        <is>
          <t>榉木茶几</t>
        </is>
      </c>
      <c r="D259" s="6" t="inlineStr">
        <is>
          <t>暂无</t>
        </is>
      </c>
      <c r="E259" s="6" t="inlineStr">
        <is>
          <t>榉木茶几-1米</t>
        </is>
      </c>
      <c r="F259" s="6" t="inlineStr">
        <is>
          <t>PPS2314001091512</t>
        </is>
      </c>
      <c r="G259" s="6" t="inlineStr">
        <is>
          <t>在售</t>
        </is>
      </c>
      <c r="H259" s="6" t="inlineStr">
        <is>
          <t>暂无</t>
        </is>
      </c>
      <c r="I259" s="6" t="inlineStr">
        <is>
          <t>暂无</t>
        </is>
      </c>
      <c r="J259" s="6" t="inlineStr">
        <is>
          <t>暂无</t>
        </is>
      </c>
      <c r="K259" s="6" t="inlineStr">
        <is>
          <t>暂无</t>
        </is>
      </c>
      <c r="L259" s="6" t="n"/>
      <c r="M259" s="6" t="inlineStr">
        <is>
          <t>.</t>
        </is>
      </c>
      <c r="N259" s="8" t="inlineStr">
        <is>
          <t>✅ 可导入</t>
        </is>
      </c>
      <c r="O259" t="inlineStr">
        <is>
          <t>✓</t>
        </is>
      </c>
    </row>
    <row r="260" ht="18" customHeight="1">
      <c r="A260" s="5" t="inlineStr">
        <is>
          <t>PPS24350011005</t>
        </is>
      </c>
      <c r="B260" s="9" t="inlineStr">
        <is>
          <t>卧室-柜</t>
        </is>
      </c>
      <c r="C260" s="9" t="inlineStr">
        <is>
          <t>衣柜</t>
        </is>
      </c>
      <c r="D260" s="9" t="inlineStr">
        <is>
          <t>暂无</t>
        </is>
      </c>
      <c r="E260" s="9" t="inlineStr">
        <is>
          <t>衣柜-实木门款-1.5米</t>
        </is>
      </c>
      <c r="F260" s="9" t="inlineStr">
        <is>
          <t>PPS2435001100511</t>
        </is>
      </c>
      <c r="G260" s="9" t="inlineStr">
        <is>
          <t>在售</t>
        </is>
      </c>
      <c r="H260" s="9" t="inlineStr">
        <is>
          <t>暂无</t>
        </is>
      </c>
      <c r="I260" s="9" t="inlineStr">
        <is>
          <t>暂无</t>
        </is>
      </c>
      <c r="J260" s="9" t="inlineStr">
        <is>
          <t>暂无</t>
        </is>
      </c>
      <c r="K260" s="9" t="inlineStr">
        <is>
          <t>暂无</t>
        </is>
      </c>
      <c r="L260" s="9" t="n"/>
      <c r="M260" s="9" t="inlineStr">
        <is>
          <t>.</t>
        </is>
      </c>
      <c r="N260" s="8" t="inlineStr">
        <is>
          <t>✅ 可导入</t>
        </is>
      </c>
      <c r="O260" t="inlineStr">
        <is>
          <t>✓</t>
        </is>
      </c>
    </row>
    <row r="261" ht="18" customHeight="1">
      <c r="A261" s="5" t="inlineStr">
        <is>
          <t>PPS24350011005</t>
        </is>
      </c>
      <c r="B261" s="6" t="inlineStr">
        <is>
          <t>卧室-柜</t>
        </is>
      </c>
      <c r="C261" s="6" t="inlineStr">
        <is>
          <t>衣柜</t>
        </is>
      </c>
      <c r="D261" s="6" t="inlineStr">
        <is>
          <t>暂无</t>
        </is>
      </c>
      <c r="E261" s="6" t="inlineStr">
        <is>
          <t>衣柜-实木门款-1米</t>
        </is>
      </c>
      <c r="F261" s="6" t="inlineStr">
        <is>
          <t>PPS2435001100512</t>
        </is>
      </c>
      <c r="G261" s="6" t="inlineStr">
        <is>
          <t>在售</t>
        </is>
      </c>
      <c r="H261" s="6" t="inlineStr">
        <is>
          <t>暂无</t>
        </is>
      </c>
      <c r="I261" s="6" t="inlineStr">
        <is>
          <t>暂无</t>
        </is>
      </c>
      <c r="J261" s="6" t="inlineStr">
        <is>
          <t>暂无</t>
        </is>
      </c>
      <c r="K261" s="6" t="inlineStr">
        <is>
          <t>暂无</t>
        </is>
      </c>
      <c r="L261" s="6" t="n"/>
      <c r="M261" s="6" t="inlineStr">
        <is>
          <t>.</t>
        </is>
      </c>
      <c r="N261" s="8" t="inlineStr">
        <is>
          <t>✅ 可导入</t>
        </is>
      </c>
      <c r="O261" t="inlineStr">
        <is>
          <t>✓</t>
        </is>
      </c>
    </row>
    <row r="262" ht="18" customHeight="1">
      <c r="A262" s="5" t="inlineStr">
        <is>
          <t>PPS24350011005</t>
        </is>
      </c>
      <c r="B262" s="9" t="inlineStr">
        <is>
          <t>卧室-柜</t>
        </is>
      </c>
      <c r="C262" s="9" t="inlineStr">
        <is>
          <t>衣柜</t>
        </is>
      </c>
      <c r="D262" s="9" t="inlineStr">
        <is>
          <t>暂无</t>
        </is>
      </c>
      <c r="E262" s="9" t="inlineStr">
        <is>
          <t>衣柜-实木门款-0.75米</t>
        </is>
      </c>
      <c r="F262" s="9" t="inlineStr">
        <is>
          <t>PPS2435001100513</t>
        </is>
      </c>
      <c r="G262" s="9" t="inlineStr">
        <is>
          <t>在售</t>
        </is>
      </c>
      <c r="H262" s="9" t="inlineStr">
        <is>
          <t>暂无</t>
        </is>
      </c>
      <c r="I262" s="9" t="inlineStr">
        <is>
          <t>暂无</t>
        </is>
      </c>
      <c r="J262" s="9" t="inlineStr">
        <is>
          <t>暂无</t>
        </is>
      </c>
      <c r="K262" s="9" t="inlineStr">
        <is>
          <t>暂无</t>
        </is>
      </c>
      <c r="L262" s="9" t="n"/>
      <c r="M262" s="9" t="inlineStr">
        <is>
          <t>.</t>
        </is>
      </c>
      <c r="N262" s="8" t="inlineStr">
        <is>
          <t>✅ 可导入</t>
        </is>
      </c>
      <c r="O262" t="inlineStr">
        <is>
          <t>✓</t>
        </is>
      </c>
    </row>
    <row r="263" ht="18" customHeight="1">
      <c r="A263" s="5" t="inlineStr">
        <is>
          <t>PPS24350011005</t>
        </is>
      </c>
      <c r="B263" s="6" t="inlineStr">
        <is>
          <t>卧室-柜</t>
        </is>
      </c>
      <c r="C263" s="6" t="inlineStr">
        <is>
          <t>衣柜</t>
        </is>
      </c>
      <c r="D263" s="6" t="inlineStr">
        <is>
          <t>暂无</t>
        </is>
      </c>
      <c r="E263" s="6" t="inlineStr">
        <is>
          <t>衣柜-玻璃门款-1.5米</t>
        </is>
      </c>
      <c r="F263" s="6" t="inlineStr">
        <is>
          <t>PPS2435001100514</t>
        </is>
      </c>
      <c r="G263" s="6" t="inlineStr">
        <is>
          <t>在售</t>
        </is>
      </c>
      <c r="H263" s="6" t="inlineStr">
        <is>
          <t>暂无</t>
        </is>
      </c>
      <c r="I263" s="6" t="inlineStr">
        <is>
          <t>暂无</t>
        </is>
      </c>
      <c r="J263" s="6" t="inlineStr">
        <is>
          <t>暂无</t>
        </is>
      </c>
      <c r="K263" s="6" t="inlineStr">
        <is>
          <t>暂无</t>
        </is>
      </c>
      <c r="L263" s="6" t="n"/>
      <c r="M263" s="6" t="inlineStr">
        <is>
          <t>.</t>
        </is>
      </c>
      <c r="N263" s="8" t="inlineStr">
        <is>
          <t>✅ 可导入</t>
        </is>
      </c>
      <c r="O263" t="inlineStr">
        <is>
          <t>✓</t>
        </is>
      </c>
    </row>
    <row r="264" ht="18" customHeight="1">
      <c r="A264" s="5" t="inlineStr">
        <is>
          <t>PPS24350011005</t>
        </is>
      </c>
      <c r="B264" s="9" t="inlineStr">
        <is>
          <t>卧室-柜</t>
        </is>
      </c>
      <c r="C264" s="9" t="inlineStr">
        <is>
          <t>衣柜</t>
        </is>
      </c>
      <c r="D264" s="9" t="inlineStr">
        <is>
          <t>暂无</t>
        </is>
      </c>
      <c r="E264" s="9" t="inlineStr">
        <is>
          <t>衣柜-玻璃门款-1米</t>
        </is>
      </c>
      <c r="F264" s="9" t="inlineStr">
        <is>
          <t>PPS2435001100515</t>
        </is>
      </c>
      <c r="G264" s="9" t="inlineStr">
        <is>
          <t>在售</t>
        </is>
      </c>
      <c r="H264" s="9" t="inlineStr">
        <is>
          <t>暂无</t>
        </is>
      </c>
      <c r="I264" s="9" t="inlineStr">
        <is>
          <t>暂无</t>
        </is>
      </c>
      <c r="J264" s="9" t="inlineStr">
        <is>
          <t>暂无</t>
        </is>
      </c>
      <c r="K264" s="9" t="inlineStr">
        <is>
          <t>暂无</t>
        </is>
      </c>
      <c r="L264" s="9" t="n"/>
      <c r="M264" s="9" t="inlineStr">
        <is>
          <t>.</t>
        </is>
      </c>
      <c r="N264" s="8" t="inlineStr">
        <is>
          <t>✅ 可导入</t>
        </is>
      </c>
      <c r="O264" t="inlineStr">
        <is>
          <t>✓</t>
        </is>
      </c>
    </row>
    <row r="265" ht="18" customHeight="1">
      <c r="A265" s="5" t="inlineStr">
        <is>
          <t>PPS24350011005</t>
        </is>
      </c>
      <c r="B265" s="6" t="inlineStr">
        <is>
          <t>卧室-柜</t>
        </is>
      </c>
      <c r="C265" s="6" t="inlineStr">
        <is>
          <t>衣柜</t>
        </is>
      </c>
      <c r="D265" s="6" t="inlineStr">
        <is>
          <t>暂无</t>
        </is>
      </c>
      <c r="E265" s="6" t="inlineStr">
        <is>
          <t>衣柜-玻璃门款-0.75米</t>
        </is>
      </c>
      <c r="F265" s="6" t="inlineStr">
        <is>
          <t>PPS2435001100516</t>
        </is>
      </c>
      <c r="G265" s="6" t="inlineStr">
        <is>
          <t>在售</t>
        </is>
      </c>
      <c r="H265" s="6" t="inlineStr">
        <is>
          <t>暂无</t>
        </is>
      </c>
      <c r="I265" s="6" t="inlineStr">
        <is>
          <t>暂无</t>
        </is>
      </c>
      <c r="J265" s="6" t="inlineStr">
        <is>
          <t>暂无</t>
        </is>
      </c>
      <c r="K265" s="6" t="inlineStr">
        <is>
          <t>暂无</t>
        </is>
      </c>
      <c r="L265" s="6" t="n"/>
      <c r="M265" s="6" t="inlineStr">
        <is>
          <t>.</t>
        </is>
      </c>
      <c r="N265" s="8" t="inlineStr">
        <is>
          <t>✅ 可导入</t>
        </is>
      </c>
      <c r="O265" t="inlineStr">
        <is>
          <t>✓</t>
        </is>
      </c>
    </row>
    <row r="266" ht="18" customHeight="1">
      <c r="A266" s="5" t="inlineStr">
        <is>
          <t>PPS24350011005</t>
        </is>
      </c>
      <c r="B266" s="9" t="inlineStr">
        <is>
          <t>卧室-柜</t>
        </is>
      </c>
      <c r="C266" s="9" t="inlineStr">
        <is>
          <t>衣柜</t>
        </is>
      </c>
      <c r="D266" s="9" t="inlineStr">
        <is>
          <t>暂无</t>
        </is>
      </c>
      <c r="E266" s="9" t="inlineStr">
        <is>
          <t>衣柜-配件-隔板</t>
        </is>
      </c>
      <c r="F266" s="9" t="inlineStr">
        <is>
          <t>PPS2435001100517</t>
        </is>
      </c>
      <c r="G266" s="9" t="inlineStr">
        <is>
          <t>在售</t>
        </is>
      </c>
      <c r="H266" s="9" t="inlineStr">
        <is>
          <t>暂无</t>
        </is>
      </c>
      <c r="I266" s="9" t="inlineStr">
        <is>
          <t>暂无</t>
        </is>
      </c>
      <c r="J266" s="9" t="inlineStr">
        <is>
          <t>暂无</t>
        </is>
      </c>
      <c r="K266" s="9" t="inlineStr">
        <is>
          <t>暂无</t>
        </is>
      </c>
      <c r="L266" s="9" t="n"/>
      <c r="M266" s="9" t="inlineStr">
        <is>
          <t>.</t>
        </is>
      </c>
      <c r="N266" s="8" t="inlineStr">
        <is>
          <t>✅ 可导入</t>
        </is>
      </c>
      <c r="O266" t="inlineStr">
        <is>
          <t>✓</t>
        </is>
      </c>
    </row>
    <row r="267" ht="18" customHeight="1">
      <c r="A267" s="5" t="inlineStr">
        <is>
          <t>PPS24350011005</t>
        </is>
      </c>
      <c r="B267" s="6" t="inlineStr">
        <is>
          <t>卧室-柜</t>
        </is>
      </c>
      <c r="C267" s="6" t="inlineStr">
        <is>
          <t>衣柜</t>
        </is>
      </c>
      <c r="D267" s="6" t="inlineStr">
        <is>
          <t>暂无</t>
        </is>
      </c>
      <c r="E267" s="6" t="inlineStr">
        <is>
          <t>衣柜-配件-宜家篮筐</t>
        </is>
      </c>
      <c r="F267" s="6" t="inlineStr">
        <is>
          <t>PPS2435001100518</t>
        </is>
      </c>
      <c r="G267" s="6" t="inlineStr">
        <is>
          <t>在售</t>
        </is>
      </c>
      <c r="H267" s="6" t="inlineStr">
        <is>
          <t>暂无</t>
        </is>
      </c>
      <c r="I267" s="6" t="inlineStr">
        <is>
          <t>暂无</t>
        </is>
      </c>
      <c r="J267" s="6" t="inlineStr">
        <is>
          <t>暂无</t>
        </is>
      </c>
      <c r="K267" s="6" t="inlineStr">
        <is>
          <t>暂无</t>
        </is>
      </c>
      <c r="L267" s="6" t="n"/>
      <c r="M267" s="6" t="inlineStr">
        <is>
          <t>.</t>
        </is>
      </c>
      <c r="N267" s="8" t="inlineStr">
        <is>
          <t>✅ 可导入</t>
        </is>
      </c>
      <c r="O267" t="inlineStr">
        <is>
          <t>✓</t>
        </is>
      </c>
    </row>
    <row r="268" ht="18" customHeight="1">
      <c r="A268" s="5" t="inlineStr">
        <is>
          <t>PPS24210040513</t>
        </is>
      </c>
      <c r="B268" s="9" t="inlineStr">
        <is>
          <t>餐厅-桌</t>
        </is>
      </c>
      <c r="C268" s="9" t="inlineStr">
        <is>
          <t>畔色实木餐桌
3cm桌面 |樱桃木老款实木餐桌 |樱桃木轻盈餐桌air</t>
        </is>
      </c>
      <c r="D268" s="9" t="inlineStr">
        <is>
          <t>https://img.alicdn.com/imgextra/i2/2215699812811/O1CN01jncdaQ1WdUIn9Wtal_!!2215699812811.jpg</t>
        </is>
      </c>
      <c r="E268" s="9" t="inlineStr">
        <is>
          <t>实木餐桌-120cm</t>
        </is>
      </c>
      <c r="F268" s="9" t="inlineStr">
        <is>
          <t>PPS2421004051311</t>
        </is>
      </c>
      <c r="G268" s="9" t="inlineStr">
        <is>
          <t>在售</t>
        </is>
      </c>
      <c r="H268"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8" s="9" t="inlineStr">
        <is>
          <t>北美进口FAS级樱桃木</t>
        </is>
      </c>
      <c r="J268" s="9" t="inlineStr">
        <is>
          <t>无辅材</t>
        </is>
      </c>
      <c r="K268" s="9" t="inlineStr">
        <is>
          <t xml:space="preserve">长度：1200mm
宽度：850mm
高度：750mm
</t>
        </is>
      </c>
      <c r="L268" s="9" t="inlineStr">
        <is>
          <t>长度支持2300mm内定制；深度可任意定制；高度支持850mm内定制</t>
        </is>
      </c>
      <c r="M268" s="9" t="inlineStr">
        <is>
          <t>.</t>
        </is>
      </c>
      <c r="N268" s="8" t="inlineStr">
        <is>
          <t>✅ 可导入</t>
        </is>
      </c>
      <c r="O268" t="inlineStr">
        <is>
          <t>✓</t>
        </is>
      </c>
    </row>
    <row r="269" ht="18" customHeight="1">
      <c r="A269" s="5" t="inlineStr">
        <is>
          <t>PPS24210040513</t>
        </is>
      </c>
      <c r="B269" s="6" t="inlineStr">
        <is>
          <t>餐厅-桌</t>
        </is>
      </c>
      <c r="C269" s="6" t="inlineStr">
        <is>
          <t>畔色实木餐桌
3cm桌面 |樱桃木老款实木餐桌 |樱桃木轻盈餐桌air</t>
        </is>
      </c>
      <c r="D269" s="6" t="inlineStr">
        <is>
          <t>https://img.alicdn.com/imgextra/i2/2215699812811/O1CN01jncdaQ1WdUIn9Wtal_!!2215699812811.jpg</t>
        </is>
      </c>
      <c r="E269" s="6" t="inlineStr">
        <is>
          <t>实木餐桌-140cm</t>
        </is>
      </c>
      <c r="F269" s="6" t="inlineStr">
        <is>
          <t>PPS2421004051312</t>
        </is>
      </c>
      <c r="G269" s="6" t="inlineStr">
        <is>
          <t>在售</t>
        </is>
      </c>
      <c r="H269" s="6"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9" s="6" t="inlineStr">
        <is>
          <t>北美进口FAS级樱桃木</t>
        </is>
      </c>
      <c r="J269" s="6" t="inlineStr">
        <is>
          <t>无辅材</t>
        </is>
      </c>
      <c r="K269" s="6" t="inlineStr">
        <is>
          <t xml:space="preserve">长度：1400mm
宽度：850mm
高度：750mm
</t>
        </is>
      </c>
      <c r="L269" s="6" t="inlineStr">
        <is>
          <t>长度支持2300mm内定制；深度可任意定制；高度支持850mm内定制</t>
        </is>
      </c>
      <c r="M269" s="6" t="inlineStr">
        <is>
          <t>.</t>
        </is>
      </c>
      <c r="N269" s="8" t="inlineStr">
        <is>
          <t>✅ 可导入</t>
        </is>
      </c>
      <c r="O269" t="inlineStr">
        <is>
          <t>✓</t>
        </is>
      </c>
    </row>
    <row r="270" ht="18" customHeight="1">
      <c r="A270" s="5" t="inlineStr">
        <is>
          <t>PPS24210040513</t>
        </is>
      </c>
      <c r="B270" s="9" t="inlineStr">
        <is>
          <t>餐厅-桌</t>
        </is>
      </c>
      <c r="C270" s="9" t="inlineStr">
        <is>
          <t>畔色实木餐桌
3cm桌面 |樱桃木老款实木餐桌 |樱桃木轻盈餐桌air</t>
        </is>
      </c>
      <c r="D270" s="9" t="inlineStr">
        <is>
          <t>https://img.alicdn.com/imgextra/i2/2215699812811/O1CN01jncdaQ1WdUIn9Wtal_!!2215699812811.jpg</t>
        </is>
      </c>
      <c r="E270" s="9" t="inlineStr">
        <is>
          <t>实木餐桌-160cm</t>
        </is>
      </c>
      <c r="F270" s="9" t="inlineStr">
        <is>
          <t>PPS2421004051313</t>
        </is>
      </c>
      <c r="G270" s="9" t="inlineStr">
        <is>
          <t>在售</t>
        </is>
      </c>
      <c r="H270"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0" s="9" t="inlineStr">
        <is>
          <t>北美进口FAS级樱桃木</t>
        </is>
      </c>
      <c r="J270" s="9" t="inlineStr">
        <is>
          <t>无辅材</t>
        </is>
      </c>
      <c r="K270" s="9" t="inlineStr">
        <is>
          <t xml:space="preserve">长度：1600mm
宽度：850mm
高度：750mm
</t>
        </is>
      </c>
      <c r="L270" s="9" t="inlineStr">
        <is>
          <t>长度支持2300mm内定制；深度可任意定制；高度支持850mm内定制</t>
        </is>
      </c>
      <c r="M270" s="9" t="inlineStr">
        <is>
          <t>.</t>
        </is>
      </c>
      <c r="N270" s="8" t="inlineStr">
        <is>
          <t>✅ 可导入</t>
        </is>
      </c>
      <c r="O270" t="inlineStr">
        <is>
          <t>✓</t>
        </is>
      </c>
    </row>
    <row r="271" ht="18" customHeight="1">
      <c r="A271" s="5" t="inlineStr">
        <is>
          <t>PPS24210040513</t>
        </is>
      </c>
      <c r="B271" s="6" t="inlineStr">
        <is>
          <t>餐厅-桌</t>
        </is>
      </c>
      <c r="C271" s="6" t="inlineStr">
        <is>
          <t>畔色实木餐桌
3cm桌面 |樱桃木老款实木餐桌 |樱桃木轻盈餐桌air</t>
        </is>
      </c>
      <c r="D271" s="6" t="inlineStr">
        <is>
          <t>https://img.alicdn.com/imgextra/i2/2215699812811/O1CN01jncdaQ1WdUIn9Wtal_!!2215699812811.jpg</t>
        </is>
      </c>
      <c r="E271" s="6" t="inlineStr">
        <is>
          <t>实木餐桌-180*80cm</t>
        </is>
      </c>
      <c r="F271" s="6" t="inlineStr">
        <is>
          <t>PPS2421004051314</t>
        </is>
      </c>
      <c r="G271" s="6" t="inlineStr">
        <is>
          <t>在售</t>
        </is>
      </c>
      <c r="H271" s="6"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1" s="6" t="inlineStr">
        <is>
          <t>北美进口FAS级樱桃木</t>
        </is>
      </c>
      <c r="J271" s="6" t="inlineStr">
        <is>
          <t>无辅材</t>
        </is>
      </c>
      <c r="K271" s="6" t="inlineStr">
        <is>
          <t xml:space="preserve">长度：1800mm
宽度：850mm
高度：750mm
</t>
        </is>
      </c>
      <c r="L271" s="6" t="inlineStr">
        <is>
          <t>长度支持2300mm内定制；深度可任意定制；高度支持850mm内定制</t>
        </is>
      </c>
      <c r="M271" s="6" t="inlineStr">
        <is>
          <t>.</t>
        </is>
      </c>
      <c r="N271" s="8" t="inlineStr">
        <is>
          <t>✅ 可导入</t>
        </is>
      </c>
      <c r="O271" t="inlineStr">
        <is>
          <t>✓</t>
        </is>
      </c>
    </row>
    <row r="272" ht="18" customHeight="1">
      <c r="A272" s="5" t="inlineStr">
        <is>
          <t>PPS24210040513</t>
        </is>
      </c>
      <c r="B272" s="9" t="inlineStr">
        <is>
          <t>餐厅-桌</t>
        </is>
      </c>
      <c r="C272" s="9" t="inlineStr">
        <is>
          <t>畔色实木餐桌
3cm桌面 |樱桃木老款实木餐桌 |樱桃木轻盈餐桌air</t>
        </is>
      </c>
      <c r="D272" s="9" t="inlineStr">
        <is>
          <t>https://img.alicdn.com/imgextra/i2/2215699812811/O1CN01jncdaQ1WdUIn9Wtal_!!2215699812811.jpg</t>
        </is>
      </c>
      <c r="E272" s="9" t="inlineStr">
        <is>
          <t>实木餐桌-200cm</t>
        </is>
      </c>
      <c r="F272" s="9" t="inlineStr">
        <is>
          <t>PPS2421004051315</t>
        </is>
      </c>
      <c r="G272" s="9" t="inlineStr">
        <is>
          <t>在售</t>
        </is>
      </c>
      <c r="H272" s="9"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2" s="9" t="inlineStr">
        <is>
          <t>北美进口FAS级樱桃木</t>
        </is>
      </c>
      <c r="J272" s="9" t="inlineStr">
        <is>
          <t>无辅材</t>
        </is>
      </c>
      <c r="K272" s="9" t="inlineStr">
        <is>
          <t xml:space="preserve">长度：2000mm
宽度：850mm
高度：750mm
</t>
        </is>
      </c>
      <c r="L272" s="9" t="inlineStr">
        <is>
          <t>长度支持2300mm内定制；深度可任意定制；高度支持850mm内定制</t>
        </is>
      </c>
      <c r="M272" s="9" t="inlineStr">
        <is>
          <t>.</t>
        </is>
      </c>
      <c r="N272" s="8" t="inlineStr">
        <is>
          <t>✅ 可导入</t>
        </is>
      </c>
      <c r="O272" t="inlineStr">
        <is>
          <t>✓</t>
        </is>
      </c>
    </row>
    <row r="273" ht="18" customHeight="1">
      <c r="A273" s="5" t="inlineStr">
        <is>
          <t>PPS24210050510</t>
        </is>
      </c>
      <c r="B273" s="6" t="inlineStr">
        <is>
          <t>餐厅-桌</t>
        </is>
      </c>
      <c r="C273" s="6" t="inlineStr">
        <is>
          <t>畔色岩板餐桌 |樱桃木老款岩板餐桌</t>
        </is>
      </c>
      <c r="D273" s="6" t="inlineStr">
        <is>
          <t>https://img.alicdn.com/imgextra/i3/2215699812811/O1CN019U1jnO1WdUIlbQCu2_!!2215699812811.jpg</t>
        </is>
      </c>
      <c r="E273" s="6" t="inlineStr">
        <is>
          <t>岩板餐桌-120cm</t>
        </is>
      </c>
      <c r="F273" s="6" t="inlineStr">
        <is>
          <t>PPS2421005051011</t>
        </is>
      </c>
      <c r="G273" s="6" t="inlineStr">
        <is>
          <t>在售</t>
        </is>
      </c>
      <c r="H273"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3" s="6" t="inlineStr">
        <is>
          <t>北美进口FAS级樱桃木</t>
        </is>
      </c>
      <c r="J273" s="6" t="inlineStr">
        <is>
          <t>台面：黑色岩板</t>
        </is>
      </c>
      <c r="K273" s="6" t="inlineStr">
        <is>
          <t xml:space="preserve">长度：1200mm
宽度：850mm
高度：750mm
</t>
        </is>
      </c>
      <c r="L273" s="6" t="inlineStr">
        <is>
          <t>长度支持2300mm内定制；深度可任意定制；高度支持850mm内定制</t>
        </is>
      </c>
      <c r="M273" s="6" t="inlineStr">
        <is>
          <t>.</t>
        </is>
      </c>
      <c r="N273" s="8" t="inlineStr">
        <is>
          <t>✅ 可导入</t>
        </is>
      </c>
      <c r="O273" t="inlineStr">
        <is>
          <t>✓</t>
        </is>
      </c>
    </row>
    <row r="274" ht="18" customHeight="1">
      <c r="A274" s="5" t="inlineStr">
        <is>
          <t>PPS24210050510</t>
        </is>
      </c>
      <c r="B274" s="9" t="inlineStr">
        <is>
          <t>餐厅-桌</t>
        </is>
      </c>
      <c r="C274" s="9" t="inlineStr">
        <is>
          <t>畔色岩板餐桌 |樱桃木老款岩板餐桌</t>
        </is>
      </c>
      <c r="D274" s="9" t="inlineStr">
        <is>
          <t>https://img.alicdn.com/imgextra/i3/2215699812811/O1CN019U1jnO1WdUIlbQCu2_!!2215699812811.jpg</t>
        </is>
      </c>
      <c r="E274" s="9" t="inlineStr">
        <is>
          <t>岩板餐桌-140cm</t>
        </is>
      </c>
      <c r="F274" s="9" t="inlineStr">
        <is>
          <t>PPS2421005051012</t>
        </is>
      </c>
      <c r="G274" s="9" t="inlineStr">
        <is>
          <t>在售</t>
        </is>
      </c>
      <c r="H274" s="9"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4" s="9" t="inlineStr">
        <is>
          <t>北美进口FAS级樱桃木</t>
        </is>
      </c>
      <c r="J274" s="9" t="inlineStr">
        <is>
          <t>台面：黑色岩板</t>
        </is>
      </c>
      <c r="K274" s="9" t="inlineStr">
        <is>
          <t xml:space="preserve">长度：1400mm
宽度：850mm
高度：750mm
</t>
        </is>
      </c>
      <c r="L274" s="9" t="inlineStr">
        <is>
          <t>长度支持2300mm内定制；深度可任意定制；高度支持850mm内定制</t>
        </is>
      </c>
      <c r="M274" s="9" t="inlineStr">
        <is>
          <t>.</t>
        </is>
      </c>
      <c r="N274" s="8" t="inlineStr">
        <is>
          <t>✅ 可导入</t>
        </is>
      </c>
      <c r="O274" t="inlineStr">
        <is>
          <t>✓</t>
        </is>
      </c>
    </row>
    <row r="275" ht="18" customHeight="1">
      <c r="A275" s="5" t="inlineStr">
        <is>
          <t>PPS24210050510</t>
        </is>
      </c>
      <c r="B275" s="6" t="inlineStr">
        <is>
          <t>餐厅-桌</t>
        </is>
      </c>
      <c r="C275" s="6" t="inlineStr">
        <is>
          <t>畔色岩板餐桌 |樱桃木老款岩板餐桌</t>
        </is>
      </c>
      <c r="D275" s="6" t="inlineStr">
        <is>
          <t>https://img.alicdn.com/imgextra/i3/2215699812811/O1CN019U1jnO1WdUIlbQCu2_!!2215699812811.jpg</t>
        </is>
      </c>
      <c r="E275" s="6" t="inlineStr">
        <is>
          <t>岩板餐桌-160cm</t>
        </is>
      </c>
      <c r="F275" s="6" t="inlineStr">
        <is>
          <t>PPS2421005051013</t>
        </is>
      </c>
      <c r="G275" s="6" t="inlineStr">
        <is>
          <t>在售</t>
        </is>
      </c>
      <c r="H275"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5" s="6" t="inlineStr">
        <is>
          <t>北美进口FAS级樱桃木</t>
        </is>
      </c>
      <c r="J275" s="6" t="inlineStr">
        <is>
          <t>台面：黑色岩板</t>
        </is>
      </c>
      <c r="K275" s="6" t="inlineStr">
        <is>
          <t xml:space="preserve">长度：1600mm
宽度：850mm
高度：750mm
</t>
        </is>
      </c>
      <c r="L275" s="6" t="inlineStr">
        <is>
          <t>长度支持2300mm内定制；深度可任意定制；高度支持850mm内定制</t>
        </is>
      </c>
      <c r="M275" s="6" t="inlineStr">
        <is>
          <t>.</t>
        </is>
      </c>
      <c r="N275" s="8" t="inlineStr">
        <is>
          <t>✅ 可导入</t>
        </is>
      </c>
      <c r="O275" t="inlineStr">
        <is>
          <t>✓</t>
        </is>
      </c>
    </row>
    <row r="276" ht="18" customHeight="1">
      <c r="A276" s="5" t="inlineStr">
        <is>
          <t>PPS24210050510</t>
        </is>
      </c>
      <c r="B276" s="9" t="inlineStr">
        <is>
          <t>餐厅-桌</t>
        </is>
      </c>
      <c r="C276" s="9" t="inlineStr">
        <is>
          <t>畔色岩板餐桌 |樱桃木老款岩板餐桌</t>
        </is>
      </c>
      <c r="D276" s="9" t="inlineStr">
        <is>
          <t>https://img.alicdn.com/imgextra/i3/2215699812811/O1CN019U1jnO1WdUIlbQCu2_!!2215699812811.jpg</t>
        </is>
      </c>
      <c r="E276" s="9" t="inlineStr">
        <is>
          <t>岩板餐桌-180*80cm</t>
        </is>
      </c>
      <c r="F276" s="9" t="inlineStr">
        <is>
          <t>PPS2421005051014</t>
        </is>
      </c>
      <c r="G276" s="9" t="inlineStr">
        <is>
          <t>在售</t>
        </is>
      </c>
      <c r="H276" s="9"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6" s="9" t="inlineStr">
        <is>
          <t>北美进口FAS级樱桃木</t>
        </is>
      </c>
      <c r="J276" s="9" t="inlineStr">
        <is>
          <t>台面：黑色岩板</t>
        </is>
      </c>
      <c r="K276" s="9" t="inlineStr">
        <is>
          <t xml:space="preserve">长度：1800mm
宽度：850mm
高度：750mm
</t>
        </is>
      </c>
      <c r="L276" s="9" t="inlineStr">
        <is>
          <t>长度支持2300mm内定制；深度可任意定制；高度支持850mm内定制</t>
        </is>
      </c>
      <c r="M276" s="9" t="inlineStr">
        <is>
          <t>.</t>
        </is>
      </c>
      <c r="N276" s="8" t="inlineStr">
        <is>
          <t>✅ 可导入</t>
        </is>
      </c>
      <c r="O276" t="inlineStr">
        <is>
          <t>✓</t>
        </is>
      </c>
    </row>
    <row r="277" ht="18" customHeight="1">
      <c r="A277" s="5" t="inlineStr">
        <is>
          <t>PPS24210050510</t>
        </is>
      </c>
      <c r="B277" s="6" t="inlineStr">
        <is>
          <t>餐厅-桌</t>
        </is>
      </c>
      <c r="C277" s="6" t="inlineStr">
        <is>
          <t>畔色岩板餐桌 |樱桃木老款岩板餐桌</t>
        </is>
      </c>
      <c r="D277" s="6" t="inlineStr">
        <is>
          <t>https://img.alicdn.com/imgextra/i3/2215699812811/O1CN019U1jnO1WdUIlbQCu2_!!2215699812811.jpg</t>
        </is>
      </c>
      <c r="E277" s="6" t="inlineStr">
        <is>
          <t>岩板餐桌-200cm</t>
        </is>
      </c>
      <c r="F277" s="6" t="inlineStr">
        <is>
          <t>PPS2421005051015</t>
        </is>
      </c>
      <c r="G277" s="6" t="inlineStr">
        <is>
          <t>在售</t>
        </is>
      </c>
      <c r="H277" s="6"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7" s="6" t="inlineStr">
        <is>
          <t>北美进口FAS级樱桃木</t>
        </is>
      </c>
      <c r="J277" s="6" t="inlineStr">
        <is>
          <t>台面：黑色岩板</t>
        </is>
      </c>
      <c r="K277" s="6" t="inlineStr">
        <is>
          <t xml:space="preserve">长度：2000mm
宽度：850mm
高度：750mm
</t>
        </is>
      </c>
      <c r="L277" s="6" t="inlineStr">
        <is>
          <t>长度支持2300mm内定制；深度可任意定制；高度支持850mm内定制</t>
        </is>
      </c>
      <c r="M277" s="6" t="inlineStr">
        <is>
          <t>.</t>
        </is>
      </c>
      <c r="N277" s="8" t="inlineStr">
        <is>
          <t>✅ 可导入</t>
        </is>
      </c>
      <c r="O277" t="inlineStr">
        <is>
          <t>✓</t>
        </is>
      </c>
    </row>
    <row r="278" ht="18" customHeight="1">
      <c r="A278" s="5" t="inlineStr">
        <is>
          <t>PPS24210060501</t>
        </is>
      </c>
      <c r="B278" s="9" t="inlineStr">
        <is>
          <t>餐厅-桌</t>
        </is>
      </c>
      <c r="C278" s="9" t="inlineStr">
        <is>
          <t>畔色圆桌 |樱桃木老款圆桌</t>
        </is>
      </c>
      <c r="D278" s="9" t="inlineStr">
        <is>
          <t>https://img.alicdn.com/imgextra/i2/2215699812811/O1CN01SzgoZi1WdUIjZWIh4_!!2215699812811.jpg</t>
        </is>
      </c>
      <c r="E278" s="9" t="inlineStr">
        <is>
          <t>实木圆桌-95cm</t>
        </is>
      </c>
      <c r="F278" s="9" t="inlineStr">
        <is>
          <t>PPS2421006050111</t>
        </is>
      </c>
      <c r="G278" s="9" t="inlineStr">
        <is>
          <t>在售</t>
        </is>
      </c>
      <c r="H278" s="9"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8" s="9" t="inlineStr">
        <is>
          <t>北美进口FAS级樱桃木</t>
        </is>
      </c>
      <c r="J278" s="9" t="inlineStr">
        <is>
          <t>桌腿：黑胡桃木+金属</t>
        </is>
      </c>
      <c r="K278" s="9" t="inlineStr">
        <is>
          <t xml:space="preserve">长度：950mm
高度：750mm
</t>
        </is>
      </c>
      <c r="L278" s="9" t="inlineStr">
        <is>
          <t>长度支持1400mm内定制；高度支持850mm内定制</t>
        </is>
      </c>
      <c r="M278" s="9" t="inlineStr">
        <is>
          <t>.</t>
        </is>
      </c>
      <c r="N278" s="8" t="inlineStr">
        <is>
          <t>✅ 可导入</t>
        </is>
      </c>
      <c r="O278" t="inlineStr">
        <is>
          <t>✓</t>
        </is>
      </c>
    </row>
    <row r="279" ht="18" customHeight="1">
      <c r="A279" s="5" t="inlineStr">
        <is>
          <t>PPS24210060501</t>
        </is>
      </c>
      <c r="B279" s="6" t="inlineStr">
        <is>
          <t>餐厅-桌</t>
        </is>
      </c>
      <c r="C279" s="6" t="inlineStr">
        <is>
          <t>畔色圆桌 |樱桃木老款圆桌</t>
        </is>
      </c>
      <c r="D279" s="6" t="inlineStr">
        <is>
          <t>https://img.alicdn.com/imgextra/i2/2215699812811/O1CN01SzgoZi1WdUIjZWIh4_!!2215699812811.jpg</t>
        </is>
      </c>
      <c r="E279" s="6" t="inlineStr">
        <is>
          <t>实木圆桌-110cm</t>
        </is>
      </c>
      <c r="F279" s="6" t="inlineStr">
        <is>
          <t>PPS2421006050112</t>
        </is>
      </c>
      <c r="G279" s="6" t="inlineStr">
        <is>
          <t>在售</t>
        </is>
      </c>
      <c r="H279" s="6"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9" s="6" t="inlineStr">
        <is>
          <t>北美进口FAS级樱桃木</t>
        </is>
      </c>
      <c r="J279" s="6" t="inlineStr">
        <is>
          <t>桌腿：黑胡桃木+金属</t>
        </is>
      </c>
      <c r="K279" s="6" t="inlineStr">
        <is>
          <t xml:space="preserve">长度：110mm
高度：750mm
</t>
        </is>
      </c>
      <c r="L279" s="6" t="inlineStr">
        <is>
          <t>长度支持1400mm内定制；高度支持850mm内定制</t>
        </is>
      </c>
      <c r="M279" s="6" t="inlineStr">
        <is>
          <t>.</t>
        </is>
      </c>
      <c r="N279" s="8" t="inlineStr">
        <is>
          <t>✅ 可导入</t>
        </is>
      </c>
      <c r="O279" t="inlineStr">
        <is>
          <t>✓</t>
        </is>
      </c>
    </row>
    <row r="280" ht="18" customHeight="1">
      <c r="A280" s="5" t="inlineStr">
        <is>
          <t>PPS24210060501</t>
        </is>
      </c>
      <c r="B280" s="9" t="inlineStr">
        <is>
          <t>餐厅-桌</t>
        </is>
      </c>
      <c r="C280" s="9" t="inlineStr">
        <is>
          <t>畔色圆桌 |樱桃木老款圆桌</t>
        </is>
      </c>
      <c r="D280" s="9" t="inlineStr">
        <is>
          <t>https://img.alicdn.com/imgextra/i2/2215699812811/O1CN01SzgoZi1WdUIjZWIh4_!!2215699812811.jpg</t>
        </is>
      </c>
      <c r="E280" s="9" t="inlineStr">
        <is>
          <t>实木圆桌-120cm</t>
        </is>
      </c>
      <c r="F280" s="9" t="inlineStr">
        <is>
          <t>PPS2421006050113</t>
        </is>
      </c>
      <c r="G280" s="9" t="inlineStr">
        <is>
          <t>在售</t>
        </is>
      </c>
      <c r="H280" s="9"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80" s="9" t="inlineStr">
        <is>
          <t>北美进口FAS级樱桃木</t>
        </is>
      </c>
      <c r="J280" s="9" t="inlineStr">
        <is>
          <t>桌腿：黑胡桃木+金属</t>
        </is>
      </c>
      <c r="K280" s="9" t="inlineStr">
        <is>
          <t xml:space="preserve">长度：120mm
高度：750mm
</t>
        </is>
      </c>
      <c r="L280" s="9" t="inlineStr">
        <is>
          <t>长度支持1400mm内定制；高度支持850mm内定制</t>
        </is>
      </c>
      <c r="M280" s="9" t="inlineStr">
        <is>
          <t>.</t>
        </is>
      </c>
      <c r="N280" s="8" t="inlineStr">
        <is>
          <t>✅ 可导入</t>
        </is>
      </c>
      <c r="O280" t="inlineStr">
        <is>
          <t>✓</t>
        </is>
      </c>
    </row>
    <row r="281" ht="18" customHeight="1">
      <c r="A281" s="5" t="inlineStr">
        <is>
          <t>PPS24330050510</t>
        </is>
      </c>
      <c r="B281" s="6" t="inlineStr">
        <is>
          <t>卧室-床</t>
        </is>
      </c>
      <c r="C281" s="6" t="inlineStr">
        <is>
          <t>畔色床-主卧款 |樱桃木老款主卧床</t>
        </is>
      </c>
      <c r="D281" s="6" t="inlineStr">
        <is>
          <t>https://img.alicdn.com/imgextra/i3/2215699812811/O1CN01cd9TiU1WdUIk1p7pC_!!2215699812811.jpg</t>
        </is>
      </c>
      <c r="E281" s="6" t="inlineStr">
        <is>
          <t>梯形床头实木床-120cm-榉木铺板</t>
        </is>
      </c>
      <c r="F281" s="6" t="inlineStr">
        <is>
          <t>PPS2433005051011</t>
        </is>
      </c>
      <c r="G281" s="6" t="inlineStr">
        <is>
          <t>在售</t>
        </is>
      </c>
      <c r="H281"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1" s="6" t="inlineStr">
        <is>
          <t>北美进口FAS级樱桃木</t>
        </is>
      </c>
      <c r="J281" s="6" t="inlineStr">
        <is>
          <t>床铺板：德国进口AA级榉木/新西兰松木</t>
        </is>
      </c>
      <c r="K281" s="6" t="inlineStr">
        <is>
          <t>暂无</t>
        </is>
      </c>
      <c r="L281" s="6" t="n"/>
      <c r="M281" s="6" t="inlineStr">
        <is>
          <t>.</t>
        </is>
      </c>
      <c r="N281" s="8" t="inlineStr">
        <is>
          <t>✅ 可导入</t>
        </is>
      </c>
      <c r="O281" t="inlineStr">
        <is>
          <t>✓</t>
        </is>
      </c>
    </row>
    <row r="282" ht="18" customHeight="1">
      <c r="A282" s="5" t="inlineStr">
        <is>
          <t>PPS24330050510</t>
        </is>
      </c>
      <c r="B282" s="9" t="inlineStr">
        <is>
          <t>卧室-床</t>
        </is>
      </c>
      <c r="C282" s="9" t="inlineStr">
        <is>
          <t>畔色床-主卧款 |樱桃木老款主卧床</t>
        </is>
      </c>
      <c r="D282" s="9" t="inlineStr">
        <is>
          <t>https://img.alicdn.com/imgextra/i3/2215699812811/O1CN01cd9TiU1WdUIk1p7pC_!!2215699812811.jpg</t>
        </is>
      </c>
      <c r="E282" s="9" t="inlineStr">
        <is>
          <t>梯形床头实木床-150cm-榉木铺板</t>
        </is>
      </c>
      <c r="F282" s="9" t="inlineStr">
        <is>
          <t>PPS2433005051012</t>
        </is>
      </c>
      <c r="G282" s="9" t="inlineStr">
        <is>
          <t>在售</t>
        </is>
      </c>
      <c r="H282"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2" s="9" t="inlineStr">
        <is>
          <t>北美进口FAS级樱桃木</t>
        </is>
      </c>
      <c r="J282" s="9" t="inlineStr">
        <is>
          <t>床铺板：德国进口AA级榉木/新西兰松木</t>
        </is>
      </c>
      <c r="K282" s="9" t="inlineStr">
        <is>
          <t>暂无</t>
        </is>
      </c>
      <c r="L282" s="9" t="n"/>
      <c r="M282" s="9" t="inlineStr">
        <is>
          <t>.</t>
        </is>
      </c>
      <c r="N282" s="8" t="inlineStr">
        <is>
          <t>✅ 可导入</t>
        </is>
      </c>
      <c r="O282" t="inlineStr">
        <is>
          <t>✓</t>
        </is>
      </c>
    </row>
    <row r="283" ht="18" customHeight="1">
      <c r="A283" s="5" t="inlineStr">
        <is>
          <t>PPS24330050510</t>
        </is>
      </c>
      <c r="B283" s="6" t="inlineStr">
        <is>
          <t>卧室-床</t>
        </is>
      </c>
      <c r="C283" s="6" t="inlineStr">
        <is>
          <t>畔色床-主卧款 |樱桃木老款主卧床</t>
        </is>
      </c>
      <c r="D283" s="6" t="inlineStr">
        <is>
          <t>https://img.alicdn.com/imgextra/i3/2215699812811/O1CN01cd9TiU1WdUIk1p7pC_!!2215699812811.jpg</t>
        </is>
      </c>
      <c r="E283" s="6" t="inlineStr">
        <is>
          <t>梯形床头实木床-180cm-榉木铺板</t>
        </is>
      </c>
      <c r="F283" s="6" t="inlineStr">
        <is>
          <t>PPS2433005051013</t>
        </is>
      </c>
      <c r="G283" s="6" t="inlineStr">
        <is>
          <t>在售</t>
        </is>
      </c>
      <c r="H283"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3" s="6" t="inlineStr">
        <is>
          <t>北美进口FAS级樱桃木</t>
        </is>
      </c>
      <c r="J283" s="6" t="inlineStr">
        <is>
          <t>床铺板：德国进口AA级榉木/新西兰松木</t>
        </is>
      </c>
      <c r="K283" s="6" t="inlineStr">
        <is>
          <t>暂无</t>
        </is>
      </c>
      <c r="L283" s="6" t="n"/>
      <c r="M283" s="6" t="inlineStr">
        <is>
          <t>.</t>
        </is>
      </c>
      <c r="N283" s="8" t="inlineStr">
        <is>
          <t>✅ 可导入</t>
        </is>
      </c>
      <c r="O283" t="inlineStr">
        <is>
          <t>✓</t>
        </is>
      </c>
    </row>
    <row r="284" ht="18" customHeight="1">
      <c r="A284" s="5" t="inlineStr">
        <is>
          <t>PPS24330050510</t>
        </is>
      </c>
      <c r="B284" s="9" t="inlineStr">
        <is>
          <t>卧室-床</t>
        </is>
      </c>
      <c r="C284" s="9" t="inlineStr">
        <is>
          <t>畔色床-主卧款 |樱桃木老款主卧床</t>
        </is>
      </c>
      <c r="D284" s="9" t="inlineStr">
        <is>
          <t>https://img.alicdn.com/imgextra/i3/2215699812811/O1CN01cd9TiU1WdUIk1p7pC_!!2215699812811.jpg</t>
        </is>
      </c>
      <c r="E284" s="9" t="inlineStr">
        <is>
          <t>梯形床头实木床-120cm-松木铺板</t>
        </is>
      </c>
      <c r="F284" s="9" t="inlineStr">
        <is>
          <t>PPS2433005051014</t>
        </is>
      </c>
      <c r="G284" s="9" t="inlineStr">
        <is>
          <t>在售</t>
        </is>
      </c>
      <c r="H284"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4" s="9" t="inlineStr">
        <is>
          <t>北美进口FAS级樱桃木</t>
        </is>
      </c>
      <c r="J284" s="9" t="inlineStr">
        <is>
          <t>床铺板：德国进口AA级榉木/新西兰松木</t>
        </is>
      </c>
      <c r="K284" s="9" t="inlineStr">
        <is>
          <t>暂无</t>
        </is>
      </c>
      <c r="L284" s="9" t="n"/>
      <c r="M284" s="9" t="inlineStr">
        <is>
          <t>.</t>
        </is>
      </c>
      <c r="N284" s="8" t="inlineStr">
        <is>
          <t>✅ 可导入</t>
        </is>
      </c>
      <c r="O284" t="inlineStr">
        <is>
          <t>✓</t>
        </is>
      </c>
    </row>
    <row r="285" ht="18" customHeight="1">
      <c r="A285" s="5" t="inlineStr">
        <is>
          <t>PPS24330050510</t>
        </is>
      </c>
      <c r="B285" s="6" t="inlineStr">
        <is>
          <t>卧室-床</t>
        </is>
      </c>
      <c r="C285" s="6" t="inlineStr">
        <is>
          <t>畔色床-主卧款 |樱桃木老款主卧床</t>
        </is>
      </c>
      <c r="D285" s="6" t="inlineStr">
        <is>
          <t>https://img.alicdn.com/imgextra/i3/2215699812811/O1CN01cd9TiU1WdUIk1p7pC_!!2215699812811.jpg</t>
        </is>
      </c>
      <c r="E285" s="6" t="inlineStr">
        <is>
          <t>梯形床头实木床-150cm-松木铺板</t>
        </is>
      </c>
      <c r="F285" s="6" t="inlineStr">
        <is>
          <t>PPS2433005051015</t>
        </is>
      </c>
      <c r="G285" s="6" t="inlineStr">
        <is>
          <t>在售</t>
        </is>
      </c>
      <c r="H285" s="6"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5" s="6" t="inlineStr">
        <is>
          <t>北美进口FAS级樱桃木</t>
        </is>
      </c>
      <c r="J285" s="6" t="inlineStr">
        <is>
          <t>床铺板：德国进口AA级榉木/新西兰松木</t>
        </is>
      </c>
      <c r="K285" s="6" t="inlineStr">
        <is>
          <t>暂无</t>
        </is>
      </c>
      <c r="L285" s="6" t="n"/>
      <c r="M285" s="6" t="inlineStr">
        <is>
          <t>.</t>
        </is>
      </c>
      <c r="N285" s="8" t="inlineStr">
        <is>
          <t>✅ 可导入</t>
        </is>
      </c>
      <c r="O285" t="inlineStr">
        <is>
          <t>✓</t>
        </is>
      </c>
    </row>
    <row r="286" ht="18" customHeight="1">
      <c r="A286" s="5" t="inlineStr">
        <is>
          <t>PPS24330050510</t>
        </is>
      </c>
      <c r="B286" s="9" t="inlineStr">
        <is>
          <t>卧室-床</t>
        </is>
      </c>
      <c r="C286" s="9" t="inlineStr">
        <is>
          <t>畔色床-主卧款 |樱桃木老款主卧床</t>
        </is>
      </c>
      <c r="D286" s="9" t="inlineStr">
        <is>
          <t>https://img.alicdn.com/imgextra/i3/2215699812811/O1CN01cd9TiU1WdUIk1p7pC_!!2215699812811.jpg</t>
        </is>
      </c>
      <c r="E286" s="9" t="inlineStr">
        <is>
          <t>梯形床头实木床-180cm-松木铺板</t>
        </is>
      </c>
      <c r="F286" s="9" t="inlineStr">
        <is>
          <t>PPS2433005051016</t>
        </is>
      </c>
      <c r="G286" s="9" t="inlineStr">
        <is>
          <t>在售</t>
        </is>
      </c>
      <c r="H286" s="9"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6" s="9" t="inlineStr">
        <is>
          <t>北美进口FAS级樱桃木</t>
        </is>
      </c>
      <c r="J286" s="9" t="inlineStr">
        <is>
          <t>床铺板：德国进口AA级榉木/新西兰松木</t>
        </is>
      </c>
      <c r="K286" s="9" t="inlineStr">
        <is>
          <t>暂无</t>
        </is>
      </c>
      <c r="L286" s="9" t="n"/>
      <c r="M286" s="9" t="inlineStr">
        <is>
          <t>.</t>
        </is>
      </c>
      <c r="N286" s="8" t="inlineStr">
        <is>
          <t>✅ 可导入</t>
        </is>
      </c>
      <c r="O286" t="inlineStr">
        <is>
          <t>✓</t>
        </is>
      </c>
    </row>
    <row r="287" ht="18" customHeight="1">
      <c r="A287" s="5" t="inlineStr">
        <is>
          <t>PPS24380010513</t>
        </is>
      </c>
      <c r="B287" s="6" t="inlineStr">
        <is>
          <t>卧室-床头柜</t>
        </is>
      </c>
      <c r="C287" s="6" t="inlineStr">
        <is>
          <t>畔色床头柜-榫卯 |樱桃木榫卯开放床头柜</t>
        </is>
      </c>
      <c r="D287" s="6" t="inlineStr">
        <is>
          <t>https://img.alicdn.com/imgextra/i2/2215699812811/O1CN01GnAtPh1WdUIrUTjr4_!!2215699812811.jpg</t>
        </is>
      </c>
      <c r="E287" s="6" t="inlineStr">
        <is>
          <t>榫卯床头柜-宽款</t>
        </is>
      </c>
      <c r="F287" s="6" t="inlineStr">
        <is>
          <t>PPS2438001051311</t>
        </is>
      </c>
      <c r="G287" s="6" t="inlineStr">
        <is>
          <t>在售</t>
        </is>
      </c>
      <c r="H287" s="6"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7" s="6" t="inlineStr">
        <is>
          <t>北美进口FAS级樱桃木</t>
        </is>
      </c>
      <c r="J287" s="6" t="inlineStr">
        <is>
          <t xml:space="preserve">背板：实木多层板
抽屉围板：实木多层板
</t>
        </is>
      </c>
      <c r="K287" s="6" t="inlineStr">
        <is>
          <t xml:space="preserve">长度：500mm
深度：450mm
整体高度：450mm
底座：30mm
</t>
        </is>
      </c>
      <c r="L287" s="6" t="inlineStr">
        <is>
          <t>长度可任意定制；深度可任意定制；高度可任意定制；</t>
        </is>
      </c>
      <c r="M287" s="6" t="inlineStr">
        <is>
          <t>.</t>
        </is>
      </c>
      <c r="N287" s="8" t="inlineStr">
        <is>
          <t>✅ 可导入</t>
        </is>
      </c>
      <c r="O287" t="inlineStr">
        <is>
          <t>✓</t>
        </is>
      </c>
    </row>
    <row r="288" ht="18" customHeight="1">
      <c r="A288" s="5" t="inlineStr">
        <is>
          <t>PPS24380010513</t>
        </is>
      </c>
      <c r="B288" s="9" t="inlineStr">
        <is>
          <t>卧室-床头柜</t>
        </is>
      </c>
      <c r="C288" s="9" t="inlineStr">
        <is>
          <t>畔色床头柜-榫卯 |樱桃木榫卯开放床头柜</t>
        </is>
      </c>
      <c r="D288" s="9" t="inlineStr">
        <is>
          <t>https://img.alicdn.com/imgextra/i2/2215699812811/O1CN01GnAtPh1WdUIrUTjr4_!!2215699812811.jpg</t>
        </is>
      </c>
      <c r="E288" s="9" t="inlineStr">
        <is>
          <t>榫卯床头柜-窄款</t>
        </is>
      </c>
      <c r="F288" s="9" t="inlineStr">
        <is>
          <t>PPS2438001051312</t>
        </is>
      </c>
      <c r="G288" s="9" t="inlineStr">
        <is>
          <t>在售</t>
        </is>
      </c>
      <c r="H288" s="9"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8" s="9" t="inlineStr">
        <is>
          <t>北美进口FAS级樱桃木</t>
        </is>
      </c>
      <c r="J288" s="9" t="inlineStr">
        <is>
          <t xml:space="preserve">背板：实木多层板
抽屉围板：实木多层板
</t>
        </is>
      </c>
      <c r="K288" s="9" t="inlineStr">
        <is>
          <t xml:space="preserve">长度：310mm
深度：450mm
整体高度：450mm
底座：30mm
</t>
        </is>
      </c>
      <c r="L288" s="9" t="inlineStr">
        <is>
          <t>长度可任意定制；深度可任意定制；高度可任意定制；</t>
        </is>
      </c>
      <c r="M288" s="9" t="inlineStr">
        <is>
          <t>.</t>
        </is>
      </c>
      <c r="N288" s="8" t="inlineStr">
        <is>
          <t>✅ 可导入</t>
        </is>
      </c>
      <c r="O288" t="inlineStr">
        <is>
          <t>✓</t>
        </is>
      </c>
    </row>
    <row r="289" ht="18" customHeight="1">
      <c r="A289" s="5" t="inlineStr">
        <is>
          <t>PPS24380020510</t>
        </is>
      </c>
      <c r="B289" s="6" t="inlineStr">
        <is>
          <t>卧室-床头柜</t>
        </is>
      </c>
      <c r="C289" s="6" t="inlineStr">
        <is>
          <t>畔色床头柜-拉手 |樱桃木拉手床头柜</t>
        </is>
      </c>
      <c r="D289" s="6" t="inlineStr">
        <is>
          <t>https://img.alicdn.com/imgextra/i4/2215699812811/O1CN01XpR7Rq1WdUIoIzPJE_!!2215699812811.jpg</t>
        </is>
      </c>
      <c r="E289" s="6" t="inlineStr">
        <is>
          <t>拉手床头柜</t>
        </is>
      </c>
      <c r="F289" s="6" t="inlineStr">
        <is>
          <t>PPS2438002051011</t>
        </is>
      </c>
      <c r="G289" s="6" t="inlineStr">
        <is>
          <t>在售</t>
        </is>
      </c>
      <c r="H289" s="6" t="inlineStr">
        <is>
          <t>北美FAS级樱桃木：精选原产地全实木。触感温润，随时间氧化愈发优雅。
精致实木圆润拉手：立体感十足的纯木质触感。推拉省力顺滑，视觉端庄大方。
双层分类储物空间：涵盖开放格与大容量抽屉。书籍杂物有序收纳，重塑床头秩序。
传统手工燕尾榫工艺：抽屉咬合紧密牢固。无需钉子胶水，结构稳固经久耐用。
全实木静音木质轨道：越用越顺滑。无金属冰冷感，保留纯粹的实木使用体验。
全圆润打磨防磕碰：纯手工深度细腻处理。触感丝滑，全方位守护睡眠区安全。</t>
        </is>
      </c>
      <c r="I289" s="6" t="inlineStr">
        <is>
          <t>北美进口FAS级樱桃木</t>
        </is>
      </c>
      <c r="J289" s="6" t="inlineStr">
        <is>
          <t xml:space="preserve">背板：实木多层板
抽屉围板：实木多层板
</t>
        </is>
      </c>
      <c r="K289" s="6" t="inlineStr">
        <is>
          <t xml:space="preserve">长度：500mm
深度：450mm
整体高度：450mm
底座：30mm
</t>
        </is>
      </c>
      <c r="L289" s="6" t="inlineStr">
        <is>
          <t>长度可任意定制；深度可任意定制；高度可任意定制；</t>
        </is>
      </c>
      <c r="M289" s="6" t="inlineStr">
        <is>
          <t>.</t>
        </is>
      </c>
      <c r="N289" s="8" t="inlineStr">
        <is>
          <t>✅ 可导入</t>
        </is>
      </c>
      <c r="O289" t="inlineStr">
        <is>
          <t>✓</t>
        </is>
      </c>
    </row>
    <row r="290" ht="18" customHeight="1">
      <c r="A290" s="5" t="inlineStr">
        <is>
          <t>PPS24380030501</t>
        </is>
      </c>
      <c r="B290" s="9" t="inlineStr">
        <is>
          <t>卧室-床头柜</t>
        </is>
      </c>
      <c r="C290" s="9" t="inlineStr">
        <is>
          <t>畔色床头柜-洞洞板 |樱桃木洞洞板圆台面床头柜</t>
        </is>
      </c>
      <c r="D290" s="9" t="inlineStr">
        <is>
          <t>https://img.alicdn.com/imgextra/i1/2215699812811/O1CN01r7KwCb1WdUIsnJWyE_!!2215699812811.jpg</t>
        </is>
      </c>
      <c r="E290" s="9" t="inlineStr">
        <is>
          <t>洞洞板床头柜-无灯带</t>
        </is>
      </c>
      <c r="F290" s="9" t="inlineStr">
        <is>
          <t>PPS2438003050111</t>
        </is>
      </c>
      <c r="G290" s="9" t="inlineStr">
        <is>
          <t>在售</t>
        </is>
      </c>
      <c r="H290" s="9"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0" s="9" t="inlineStr">
        <is>
          <t>北美进口FAS级樱桃木</t>
        </is>
      </c>
      <c r="J290" s="9" t="inlineStr">
        <is>
          <t>无辅材</t>
        </is>
      </c>
      <c r="K290" s="9" t="inlineStr">
        <is>
          <t xml:space="preserve">长度：450mm
深度：450mm
高度：450mm
</t>
        </is>
      </c>
      <c r="L290" s="9" t="inlineStr">
        <is>
          <t>长度可任意定制；深度可任意定制；高度可任意定制；</t>
        </is>
      </c>
      <c r="M290" s="9" t="inlineStr">
        <is>
          <t>.</t>
        </is>
      </c>
      <c r="N290" s="8" t="inlineStr">
        <is>
          <t>✅ 可导入</t>
        </is>
      </c>
      <c r="O290" t="inlineStr">
        <is>
          <t>✓</t>
        </is>
      </c>
    </row>
    <row r="291" ht="18" customHeight="1">
      <c r="A291" s="5" t="inlineStr">
        <is>
          <t>PPS24380030501</t>
        </is>
      </c>
      <c r="B291" s="6" t="inlineStr">
        <is>
          <t>卧室-床头柜</t>
        </is>
      </c>
      <c r="C291" s="6" t="inlineStr">
        <is>
          <t>畔色床头柜-洞洞板-灯带款</t>
        </is>
      </c>
      <c r="D291" s="6" t="inlineStr">
        <is>
          <t>https://img.alicdn.com/imgextra/i1/2215699812811/O1CN01r7KwCb1WdUIsnJWyE_!!2215699812811.jpg</t>
        </is>
      </c>
      <c r="E291" s="6" t="inlineStr">
        <is>
          <t>洞洞板床头柜-带灯带</t>
        </is>
      </c>
      <c r="F291" s="6" t="inlineStr">
        <is>
          <t>PPS2438003050112</t>
        </is>
      </c>
      <c r="G291" s="6" t="inlineStr">
        <is>
          <t>在售</t>
        </is>
      </c>
      <c r="H291" s="6"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1" s="6" t="inlineStr">
        <is>
          <t>北美进口FAS级樱桃木</t>
        </is>
      </c>
      <c r="J291" s="6" t="inlineStr">
        <is>
          <t>无辅材</t>
        </is>
      </c>
      <c r="K291" s="6" t="inlineStr">
        <is>
          <t xml:space="preserve">长度：450mm
深度：450mm
高度：450mm
</t>
        </is>
      </c>
      <c r="L291" s="6" t="inlineStr">
        <is>
          <t>长度可任意定制；深度可任意定制；高度可任意定制；</t>
        </is>
      </c>
      <c r="M291" s="6" t="inlineStr">
        <is>
          <t>.</t>
        </is>
      </c>
      <c r="N291" s="8" t="inlineStr">
        <is>
          <t>✅ 可导入</t>
        </is>
      </c>
      <c r="O291" t="inlineStr">
        <is>
          <t>✓</t>
        </is>
      </c>
    </row>
    <row r="292" ht="18" customHeight="1">
      <c r="A292" s="5" t="inlineStr">
        <is>
          <t>PPS24350010410</t>
        </is>
      </c>
      <c r="B292" s="9" t="inlineStr">
        <is>
          <t>卧室-斗柜</t>
        </is>
      </c>
      <c r="C292" s="9" t="inlineStr">
        <is>
          <t>畔色斗柜-普通 |樱桃木标准款九斗柜</t>
        </is>
      </c>
      <c r="D292" s="9" t="inlineStr">
        <is>
          <t>https://img.alicdn.com/imgextra/i3/2215699812811/O1CN01Ajp4Q81WdUIbOBAo8_!!2215699812811.jpg</t>
        </is>
      </c>
      <c r="E292" s="9" t="inlineStr">
        <is>
          <t>斗柜-普通版-1.6米-岩板台面</t>
        </is>
      </c>
      <c r="F292" s="9" t="inlineStr">
        <is>
          <t>PPS2435001041011</t>
        </is>
      </c>
      <c r="G292" s="9" t="inlineStr">
        <is>
          <t>在售</t>
        </is>
      </c>
      <c r="H292" s="9"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2" s="9" t="inlineStr">
        <is>
          <t>北美进口FAS级樱桃木</t>
        </is>
      </c>
      <c r="J292" s="9" t="inlineStr">
        <is>
          <t xml:space="preserve">背板：实木多层板
抽屉围板：新西兰进口松木
台面：黑色岩板/樱桃木台面
</t>
        </is>
      </c>
      <c r="K292" s="9" t="inlineStr">
        <is>
          <t xml:space="preserve">长度：1600mm
深度：400mm
整体高度：800mm
腿部：135mm
</t>
        </is>
      </c>
      <c r="L292" s="9" t="inlineStr">
        <is>
          <t>长度可任意定制；深度可任意定制；高度可任意定制；</t>
        </is>
      </c>
      <c r="M292" s="9" t="inlineStr">
        <is>
          <t>.</t>
        </is>
      </c>
      <c r="N292" s="8" t="inlineStr">
        <is>
          <t>✅ 可导入</t>
        </is>
      </c>
      <c r="O292" t="inlineStr">
        <is>
          <t>✓</t>
        </is>
      </c>
    </row>
    <row r="293" ht="18" customHeight="1">
      <c r="A293" s="5" t="inlineStr">
        <is>
          <t>PPS24350010410</t>
        </is>
      </c>
      <c r="B293" s="6" t="inlineStr">
        <is>
          <t>卧室-斗柜</t>
        </is>
      </c>
      <c r="C293" s="6" t="inlineStr">
        <is>
          <t>畔色斗柜-普通 |樱桃木标准款九斗柜</t>
        </is>
      </c>
      <c r="D293" s="6" t="inlineStr">
        <is>
          <t>https://img.alicdn.com/imgextra/i3/2215699812811/O1CN01Ajp4Q81WdUIbOBAo8_!!2215699812811.jpg</t>
        </is>
      </c>
      <c r="E293" s="6" t="inlineStr">
        <is>
          <t>斗柜-普通版-1.6米-实木台面</t>
        </is>
      </c>
      <c r="F293" s="6" t="inlineStr">
        <is>
          <t>PPS2435001041012</t>
        </is>
      </c>
      <c r="G293" s="6" t="inlineStr">
        <is>
          <t>在售</t>
        </is>
      </c>
      <c r="H293" s="6"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3" s="6" t="inlineStr">
        <is>
          <t>北美进口FAS级樱桃木</t>
        </is>
      </c>
      <c r="J293" s="6" t="inlineStr">
        <is>
          <t xml:space="preserve">背板：实木多层板
抽屉围板：新西兰进口松木
台面：黑色岩板/樱桃木台面
</t>
        </is>
      </c>
      <c r="K293" s="6" t="inlineStr">
        <is>
          <t xml:space="preserve">长度：1600mm
深度：400mm
整体高度：800mm
腿部：135mm
</t>
        </is>
      </c>
      <c r="L293" s="6" t="inlineStr">
        <is>
          <t>长度可任意定制；深度可任意定制；高度可任意定制；</t>
        </is>
      </c>
      <c r="M293" s="6" t="inlineStr">
        <is>
          <t>.</t>
        </is>
      </c>
      <c r="N293" s="8" t="inlineStr">
        <is>
          <t>✅ 可导入</t>
        </is>
      </c>
      <c r="O293" t="inlineStr">
        <is>
          <t>✓</t>
        </is>
      </c>
    </row>
    <row r="294" ht="18" customHeight="1">
      <c r="A294" s="5" t="inlineStr">
        <is>
          <t>PPS24350020425</t>
        </is>
      </c>
      <c r="B294" s="9" t="inlineStr">
        <is>
          <t>卧室-斗柜</t>
        </is>
      </c>
      <c r="C294" s="9" t="inlineStr">
        <is>
          <t>畔色斗柜-设备 |樱桃木设备款九斗柜</t>
        </is>
      </c>
      <c r="D294" s="9" t="inlineStr">
        <is>
          <t>https://img.alicdn.com/imgextra/i2/2215699812811/O1CN01w5420e1WdUIoMRdLb_!!2215699812811.jpg</t>
        </is>
      </c>
      <c r="E294" s="9" t="inlineStr">
        <is>
          <t>斗柜-设备版-1.8米</t>
        </is>
      </c>
      <c r="F294" s="9" t="inlineStr">
        <is>
          <t>PPS2435002042511</t>
        </is>
      </c>
      <c r="G294" s="9" t="inlineStr">
        <is>
          <t>在售</t>
        </is>
      </c>
      <c r="H294" s="9" t="inlineStr">
        <is>
          <t>多媒体影音收纳：大容量翻板柜。针对唱片机、游戏机设计，美观实用。
智能隐藏式理线：背板专业穿线孔。告别乱线烦恼，立面整洁如新。
北美FAS级樱桃木：精选进口全实木。温润细腻，随时间更具复古质感。
全实木静音木导轨：燕尾榫精密连接。越用越顺滑，无金属生锈异响。
全圆润防磕碰打磨：深度细腻处理。触感丝滑，守护家人及昂贵器材。
母婴级健康标准：天然植物木蜡油。零甲醛无异味，健康安心即买即用。</t>
        </is>
      </c>
      <c r="I294" s="9" t="inlineStr">
        <is>
          <t>北美进口FAS级樱桃木</t>
        </is>
      </c>
      <c r="J294" s="9" t="inlineStr">
        <is>
          <t xml:space="preserve">背板：实木多层板
抽屉围板：新西兰进口松木
台面：黑色岩板/樱桃木台面
玻璃：黑玻
</t>
        </is>
      </c>
      <c r="K294" s="9" t="inlineStr">
        <is>
          <t xml:space="preserve">长度：1800mm
深度：400mm
整体高度：800mm
腿部：135mm
</t>
        </is>
      </c>
      <c r="L294" s="9" t="inlineStr">
        <is>
          <t>长度可任意定制；深度可任意定制；高度可任意定制；</t>
        </is>
      </c>
      <c r="M294" s="9" t="inlineStr">
        <is>
          <t>.</t>
        </is>
      </c>
      <c r="N294" s="8" t="inlineStr">
        <is>
          <t>✅ 可导入</t>
        </is>
      </c>
      <c r="O294" t="inlineStr">
        <is>
          <t>✓</t>
        </is>
      </c>
    </row>
    <row r="295" ht="18" customHeight="1">
      <c r="A295" s="5" t="inlineStr">
        <is>
          <t>PPS23250050202</t>
        </is>
      </c>
      <c r="B295" s="6" t="inlineStr">
        <is>
          <t>餐厅-餐边柜</t>
        </is>
      </c>
      <c r="C295" s="6" t="inlineStr">
        <is>
          <t>万象餐边柜 |樱桃木旋转餐边柜</t>
        </is>
      </c>
      <c r="D295" s="6" t="inlineStr">
        <is>
          <t>https://img.alicdn.com/imgextra/i2/2215699812811/O1CN01rJpgoa1WdUIYyeeIr_!!2215699812811.jpg</t>
        </is>
      </c>
      <c r="E295" s="6" t="inlineStr">
        <is>
          <t>旋转餐边柜-洞洞板-下柜（无桌）-1.6米</t>
        </is>
      </c>
      <c r="F295" s="6" t="inlineStr">
        <is>
          <t>PPS2325005020214</t>
        </is>
      </c>
      <c r="G295" s="6" t="inlineStr">
        <is>
          <t>在售</t>
        </is>
      </c>
      <c r="H29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5" s="6" t="inlineStr">
        <is>
          <t>北美进口FAS级樱桃木</t>
        </is>
      </c>
      <c r="J295" s="6" t="inlineStr">
        <is>
          <t xml:space="preserve">抽屉围板：实木多层板
台面：黑色岩板
顶柜背板：实木多层板
立体收纳背板：亚克力洞洞板
下柜背板：实木多层板
电力轨道：xpower明装电力轨道/挂架电力轨道
玻璃：茶色玻璃
</t>
        </is>
      </c>
      <c r="K295" s="6" t="inlineStr">
        <is>
          <t>1.6米下柜-长度：1600mm
1.6米下柜-深度：550mm
1.6米下柜-高度：875mm</t>
        </is>
      </c>
      <c r="L295" s="6" t="inlineStr">
        <is>
          <t>整柜长度支持1200mm-2400mm定制；餐桌支持1000mm-1800mm定制；深度可任意定制；高度可任意定制；</t>
        </is>
      </c>
      <c r="M295" s="6" t="inlineStr">
        <is>
          <t>.</t>
        </is>
      </c>
      <c r="N295" s="8" t="inlineStr">
        <is>
          <t>✅ 可导入</t>
        </is>
      </c>
      <c r="O295" t="inlineStr">
        <is>
          <t>✓</t>
        </is>
      </c>
    </row>
    <row r="296" ht="18" customHeight="1">
      <c r="A296" s="5" t="inlineStr">
        <is>
          <t>PPS23250050202</t>
        </is>
      </c>
      <c r="B296" s="9" t="inlineStr">
        <is>
          <t>餐厅-餐边柜</t>
        </is>
      </c>
      <c r="C296" s="9" t="inlineStr">
        <is>
          <t>万象餐边柜 |樱桃木旋转餐边柜</t>
        </is>
      </c>
      <c r="D296" s="9" t="inlineStr">
        <is>
          <t>https://img.alicdn.com/imgextra/i2/2215699812811/O1CN01rJpgoa1WdUIYyeeIr_!!2215699812811.jpg</t>
        </is>
      </c>
      <c r="E296" s="9" t="inlineStr">
        <is>
          <t>旋转餐边柜-洞洞板-下柜（无桌）-1.8米</t>
        </is>
      </c>
      <c r="F296" s="9" t="inlineStr">
        <is>
          <t>PPS2325005020215</t>
        </is>
      </c>
      <c r="G296" s="9" t="inlineStr">
        <is>
          <t>在售</t>
        </is>
      </c>
      <c r="H29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6" s="9" t="inlineStr">
        <is>
          <t>北美进口FAS级樱桃木</t>
        </is>
      </c>
      <c r="J296" s="9" t="inlineStr">
        <is>
          <t xml:space="preserve">抽屉围板：实木多层板
台面：黑色岩板
顶柜背板：实木多层板
立体收纳背板：亚克力洞洞板
下柜背板：实木多层板
电力轨道：xpower明装电力轨道/挂架电力轨道
玻璃：茶色玻璃
</t>
        </is>
      </c>
      <c r="K296" s="9" t="inlineStr">
        <is>
          <t xml:space="preserve">1.8米下柜-长度：1800mm
1.8米下柜-深度：550mm
1.8米下柜-高度：875mm
</t>
        </is>
      </c>
      <c r="L296" s="9" t="inlineStr">
        <is>
          <t>整柜长度支持1200mm-2400mm定制；餐桌支持1000mm-1800mm定制；深度可任意定制；高度可任意定制；</t>
        </is>
      </c>
      <c r="M296" s="9" t="inlineStr">
        <is>
          <t>.</t>
        </is>
      </c>
      <c r="N296" s="8" t="inlineStr">
        <is>
          <t>✅ 可导入</t>
        </is>
      </c>
      <c r="O296" t="inlineStr">
        <is>
          <t>✓</t>
        </is>
      </c>
    </row>
    <row r="297" ht="18" customHeight="1">
      <c r="A297" s="5" t="inlineStr">
        <is>
          <t>PPS23250050202</t>
        </is>
      </c>
      <c r="B297" s="6" t="inlineStr">
        <is>
          <t>餐厅-餐边柜</t>
        </is>
      </c>
      <c r="C297" s="6" t="inlineStr">
        <is>
          <t>万象餐边柜 |樱桃木旋转餐边柜</t>
        </is>
      </c>
      <c r="D297" s="6" t="inlineStr">
        <is>
          <t>https://img.alicdn.com/imgextra/i2/2215699812811/O1CN01rJpgoa1WdUIYyeeIr_!!2215699812811.jpg</t>
        </is>
      </c>
      <c r="E297" s="6" t="inlineStr">
        <is>
          <t>旋转餐边柜-洞洞板-下柜（无桌）-2.1米</t>
        </is>
      </c>
      <c r="F297" s="6" t="inlineStr">
        <is>
          <t>PPS2325005020216</t>
        </is>
      </c>
      <c r="G297" s="6" t="inlineStr">
        <is>
          <t>在售</t>
        </is>
      </c>
      <c r="H29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7" s="6" t="inlineStr">
        <is>
          <t>北美进口FAS级樱桃木</t>
        </is>
      </c>
      <c r="J297" s="6" t="inlineStr">
        <is>
          <t xml:space="preserve">抽屉围板：实木多层板
台面：黑色岩板
顶柜背板：实木多层板
立体收纳背板：亚克力洞洞板
下柜背板：实木多层板
电力轨道：xpower明装电力轨道/挂架电力轨道
玻璃：茶色玻璃
</t>
        </is>
      </c>
      <c r="K297" s="6" t="inlineStr">
        <is>
          <t xml:space="preserve">2.1米下柜-长度：2100mm
2.1米下柜-深度：550mm
2.1米下柜-高度：875mm
</t>
        </is>
      </c>
      <c r="L297" s="6" t="inlineStr">
        <is>
          <t>整柜长度支持1200mm-2400mm定制；餐桌支持1000mm-1800mm定制；深度可任意定制；高度可任意定制；</t>
        </is>
      </c>
      <c r="M297" s="6" t="inlineStr">
        <is>
          <t>.</t>
        </is>
      </c>
      <c r="N297" s="8" t="inlineStr">
        <is>
          <t>✅ 可导入</t>
        </is>
      </c>
      <c r="O297" t="inlineStr">
        <is>
          <t>✓</t>
        </is>
      </c>
    </row>
    <row r="298" ht="18" customHeight="1">
      <c r="A298" s="5" t="inlineStr">
        <is>
          <t>PPS23250050202</t>
        </is>
      </c>
      <c r="B298" s="9" t="inlineStr">
        <is>
          <t>餐厅-餐边柜</t>
        </is>
      </c>
      <c r="C298" s="9" t="inlineStr">
        <is>
          <t>万象餐边柜 |樱桃木旋转餐边柜</t>
        </is>
      </c>
      <c r="D298" s="9" t="inlineStr">
        <is>
          <t>https://img.alicdn.com/imgextra/i2/2215699812811/O1CN01rJpgoa1WdUIYyeeIr_!!2215699812811.jpg</t>
        </is>
      </c>
      <c r="E298" s="9" t="inlineStr">
        <is>
          <t>旋转餐桌-单桌腿-1.2米</t>
        </is>
      </c>
      <c r="F298" s="9" t="inlineStr">
        <is>
          <t>PPS2325005020217</t>
        </is>
      </c>
      <c r="G298" s="9" t="inlineStr">
        <is>
          <t>在售</t>
        </is>
      </c>
      <c r="H29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8" s="9" t="inlineStr">
        <is>
          <t>北美进口FAS级樱桃木</t>
        </is>
      </c>
      <c r="J298" s="9" t="inlineStr">
        <is>
          <t xml:space="preserve">抽屉围板：实木多层板
台面：黑色岩板
顶柜背板：实木多层板
立体收纳背板：亚克力洞洞板
下柜背板：实木多层板
电力轨道：xpower明装电力轨道/挂架电力轨道
玻璃：茶色玻璃
</t>
        </is>
      </c>
      <c r="K298" s="9" t="inlineStr">
        <is>
          <t xml:space="preserve">长度：1200mm
宽度：750mm
高度：750mm
</t>
        </is>
      </c>
      <c r="L298" s="9" t="inlineStr">
        <is>
          <t>整柜长度支持1200mm-2400mm定制；餐桌支持1000mm-1800mm定制；深度可任意定制；高度可任意定制；</t>
        </is>
      </c>
      <c r="M298" s="9" t="inlineStr">
        <is>
          <t>.</t>
        </is>
      </c>
      <c r="N298" s="8" t="inlineStr">
        <is>
          <t>✅ 可导入</t>
        </is>
      </c>
      <c r="O298" t="inlineStr">
        <is>
          <t>✓</t>
        </is>
      </c>
    </row>
    <row r="299" ht="18" customHeight="1">
      <c r="A299" s="5" t="inlineStr">
        <is>
          <t>PPS23250050202</t>
        </is>
      </c>
      <c r="B299" s="6" t="inlineStr">
        <is>
          <t>餐厅-餐边柜</t>
        </is>
      </c>
      <c r="C299" s="6" t="inlineStr">
        <is>
          <t>万象餐边柜 |樱桃木旋转餐边柜</t>
        </is>
      </c>
      <c r="D299" s="6" t="inlineStr">
        <is>
          <t>https://img.alicdn.com/imgextra/i2/2215699812811/O1CN01rJpgoa1WdUIYyeeIr_!!2215699812811.jpg</t>
        </is>
      </c>
      <c r="E299" s="6" t="inlineStr">
        <is>
          <t>旋转餐桌-单桌腿-1.4米</t>
        </is>
      </c>
      <c r="F299" s="6" t="inlineStr">
        <is>
          <t>PPS2325005020218</t>
        </is>
      </c>
      <c r="G299" s="6" t="inlineStr">
        <is>
          <t>在售</t>
        </is>
      </c>
      <c r="H29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9" s="6" t="inlineStr">
        <is>
          <t>北美进口FAS级樱桃木</t>
        </is>
      </c>
      <c r="J299" s="6" t="inlineStr">
        <is>
          <t xml:space="preserve">抽屉围板：实木多层板
台面：黑色岩板
顶柜背板：实木多层板
立体收纳背板：亚克力洞洞板
下柜背板：实木多层板
电力轨道：xpower明装电力轨道/挂架电力轨道
玻璃：茶色玻璃
</t>
        </is>
      </c>
      <c r="K299" s="6" t="inlineStr">
        <is>
          <t xml:space="preserve">长度：1400mm
宽度：750mm
高度：750mm
</t>
        </is>
      </c>
      <c r="L299" s="6" t="inlineStr">
        <is>
          <t>整柜长度支持1200mm-2400mm定制；餐桌支持1000mm-1800mm定制；深度可任意定制；高度可任意定制；</t>
        </is>
      </c>
      <c r="M299" s="6" t="inlineStr">
        <is>
          <t>.</t>
        </is>
      </c>
      <c r="N299" s="8" t="inlineStr">
        <is>
          <t>✅ 可导入</t>
        </is>
      </c>
      <c r="O299" t="inlineStr">
        <is>
          <t>✓</t>
        </is>
      </c>
    </row>
    <row r="300" ht="18" customHeight="1">
      <c r="A300" s="5" t="inlineStr">
        <is>
          <t>PPS23250050202</t>
        </is>
      </c>
      <c r="B300" s="9" t="inlineStr">
        <is>
          <t>餐厅-餐边柜</t>
        </is>
      </c>
      <c r="C300" s="9" t="inlineStr">
        <is>
          <t>万象餐边柜 |樱桃木旋转餐边柜</t>
        </is>
      </c>
      <c r="D300" s="9" t="inlineStr">
        <is>
          <t>https://img.alicdn.com/imgextra/i2/2215699812811/O1CN01rJpgoa1WdUIYyeeIr_!!2215699812811.jpg</t>
        </is>
      </c>
      <c r="E300" s="9" t="inlineStr">
        <is>
          <t>旋转餐桌-单桌腿-1.6米</t>
        </is>
      </c>
      <c r="F300" s="9" t="inlineStr">
        <is>
          <t>PPS2325005020219</t>
        </is>
      </c>
      <c r="G300" s="9" t="inlineStr">
        <is>
          <t>在售</t>
        </is>
      </c>
      <c r="H30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0" s="9" t="inlineStr">
        <is>
          <t>北美进口FAS级樱桃木</t>
        </is>
      </c>
      <c r="J300" s="9" t="inlineStr">
        <is>
          <t xml:space="preserve">抽屉围板：实木多层板
台面：黑色岩板
顶柜背板：实木多层板
立体收纳背板：亚克力洞洞板
下柜背板：实木多层板
电力轨道：xpower明装电力轨道/挂架电力轨道
玻璃：茶色玻璃
</t>
        </is>
      </c>
      <c r="K300" s="9" t="inlineStr">
        <is>
          <t xml:space="preserve">长度：1600mm
宽度：750mm
高度：750mm
</t>
        </is>
      </c>
      <c r="L300" s="9" t="inlineStr">
        <is>
          <t>整柜长度支持1200mm-2400mm定制；餐桌支持1000mm-1800mm定制；深度可任意定制；高度可任意定制；</t>
        </is>
      </c>
      <c r="M300" s="9" t="inlineStr">
        <is>
          <t>.</t>
        </is>
      </c>
      <c r="N300" s="8" t="inlineStr">
        <is>
          <t>✅ 可导入</t>
        </is>
      </c>
      <c r="O300" t="inlineStr">
        <is>
          <t>✓</t>
        </is>
      </c>
    </row>
    <row r="301" ht="18" customHeight="1">
      <c r="A301" s="5" t="inlineStr">
        <is>
          <t>PPS23250050202</t>
        </is>
      </c>
      <c r="B301" s="6" t="inlineStr">
        <is>
          <t>餐厅-餐边柜</t>
        </is>
      </c>
      <c r="C301" s="6" t="inlineStr">
        <is>
          <t>万象餐边柜 |樱桃木旋转餐边柜</t>
        </is>
      </c>
      <c r="D301" s="6" t="inlineStr">
        <is>
          <t>https://img.alicdn.com/imgextra/i2/2215699812811/O1CN01rJpgoa1WdUIYyeeIr_!!2215699812811.jpg</t>
        </is>
      </c>
      <c r="E301" s="6" t="inlineStr">
        <is>
          <t>旋转餐桌-双桌腿-1.2米</t>
        </is>
      </c>
      <c r="F301" s="6" t="inlineStr">
        <is>
          <t>PPS2325005020220</t>
        </is>
      </c>
      <c r="G301" s="6" t="inlineStr">
        <is>
          <t>在售</t>
        </is>
      </c>
      <c r="H30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1" s="6" t="inlineStr">
        <is>
          <t>北美进口FAS级樱桃木</t>
        </is>
      </c>
      <c r="J301" s="6" t="inlineStr">
        <is>
          <t xml:space="preserve">抽屉围板：实木多层板
台面：黑色岩板
顶柜背板：实木多层板
立体收纳背板：亚克力洞洞板
下柜背板：实木多层板
电力轨道：xpower明装电力轨道/挂架电力轨道
玻璃：茶色玻璃
</t>
        </is>
      </c>
      <c r="K301" s="6" t="inlineStr">
        <is>
          <t xml:space="preserve">长度：1200mm
宽度：750mm
高度：750mm
</t>
        </is>
      </c>
      <c r="L301" s="6" t="inlineStr">
        <is>
          <t>整柜长度支持1200mm-2400mm定制；餐桌支持1000mm-1800mm定制；深度可任意定制；高度可任意定制；</t>
        </is>
      </c>
      <c r="M301" s="6" t="inlineStr">
        <is>
          <t>.</t>
        </is>
      </c>
      <c r="N301" s="8" t="inlineStr">
        <is>
          <t>✅ 可导入</t>
        </is>
      </c>
      <c r="O301" t="inlineStr">
        <is>
          <t>✓</t>
        </is>
      </c>
    </row>
    <row r="302" ht="18" customHeight="1">
      <c r="A302" s="5" t="inlineStr">
        <is>
          <t>PPS23250050202</t>
        </is>
      </c>
      <c r="B302" s="9" t="inlineStr">
        <is>
          <t>餐厅-餐边柜</t>
        </is>
      </c>
      <c r="C302" s="9" t="inlineStr">
        <is>
          <t>万象餐边柜 |樱桃木旋转餐边柜</t>
        </is>
      </c>
      <c r="D302" s="9" t="inlineStr">
        <is>
          <t>https://img.alicdn.com/imgextra/i2/2215699812811/O1CN01rJpgoa1WdUIYyeeIr_!!2215699812811.jpg</t>
        </is>
      </c>
      <c r="E302" s="9" t="inlineStr">
        <is>
          <t>旋转餐桌-双桌腿-1.4米</t>
        </is>
      </c>
      <c r="F302" s="9" t="inlineStr">
        <is>
          <t>PPS2325005020221</t>
        </is>
      </c>
      <c r="G302" s="9" t="inlineStr">
        <is>
          <t>在售</t>
        </is>
      </c>
      <c r="H30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2" s="9" t="inlineStr">
        <is>
          <t>北美进口FAS级樱桃木</t>
        </is>
      </c>
      <c r="J302" s="9" t="inlineStr">
        <is>
          <t xml:space="preserve">抽屉围板：实木多层板
台面：黑色岩板
顶柜背板：实木多层板
立体收纳背板：亚克力洞洞板
下柜背板：实木多层板
电力轨道：xpower明装电力轨道/挂架电力轨道
玻璃：茶色玻璃
</t>
        </is>
      </c>
      <c r="K302" s="9" t="inlineStr">
        <is>
          <t xml:space="preserve">长度：1400mm
宽度：750mm
高度：750mm
</t>
        </is>
      </c>
      <c r="L302" s="9" t="inlineStr">
        <is>
          <t>整柜长度支持1200mm-2400mm定制；餐桌支持1000mm-1800mm定制；深度可任意定制；高度可任意定制；</t>
        </is>
      </c>
      <c r="M302" s="9" t="inlineStr">
        <is>
          <t>.</t>
        </is>
      </c>
      <c r="N302" s="8" t="inlineStr">
        <is>
          <t>✅ 可导入</t>
        </is>
      </c>
      <c r="O302" t="inlineStr">
        <is>
          <t>✓</t>
        </is>
      </c>
    </row>
    <row r="303" ht="18" customHeight="1">
      <c r="A303" s="5" t="inlineStr">
        <is>
          <t>PPS23250050202</t>
        </is>
      </c>
      <c r="B303" s="6" t="inlineStr">
        <is>
          <t>餐厅-餐边柜</t>
        </is>
      </c>
      <c r="C303" s="6" t="inlineStr">
        <is>
          <t>万象餐边柜 |樱桃木旋转餐边柜</t>
        </is>
      </c>
      <c r="D303" s="6" t="inlineStr">
        <is>
          <t>https://img.alicdn.com/imgextra/i2/2215699812811/O1CN01rJpgoa1WdUIYyeeIr_!!2215699812811.jpg</t>
        </is>
      </c>
      <c r="E303" s="6" t="inlineStr">
        <is>
          <t>旋转餐桌-双桌腿-1.6米</t>
        </is>
      </c>
      <c r="F303" s="6" t="inlineStr">
        <is>
          <t>PPS2325005020222</t>
        </is>
      </c>
      <c r="G303" s="6" t="inlineStr">
        <is>
          <t>在售</t>
        </is>
      </c>
      <c r="H30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3" s="6" t="inlineStr">
        <is>
          <t>北美进口FAS级樱桃木</t>
        </is>
      </c>
      <c r="J303" s="6" t="inlineStr">
        <is>
          <t xml:space="preserve">抽屉围板：实木多层板
台面：黑色岩板
顶柜背板：实木多层板
立体收纳背板：亚克力洞洞板
下柜背板：实木多层板
电力轨道：xpower明装电力轨道/挂架电力轨道
玻璃：茶色玻璃
</t>
        </is>
      </c>
      <c r="K303" s="6" t="inlineStr">
        <is>
          <t xml:space="preserve">长度：1600mm
宽度：750mm
高度：750mm
</t>
        </is>
      </c>
      <c r="L303" s="6" t="inlineStr">
        <is>
          <t>整柜长度支持1200mm-2400mm定制；餐桌支持1000mm-1800mm定制；深度可任意定制；高度可任意定制；</t>
        </is>
      </c>
      <c r="M303" s="6" t="inlineStr">
        <is>
          <t>.</t>
        </is>
      </c>
      <c r="N303" s="8" t="inlineStr">
        <is>
          <t>✅ 可导入</t>
        </is>
      </c>
      <c r="O303" t="inlineStr">
        <is>
          <t>✓</t>
        </is>
      </c>
    </row>
    <row r="304" ht="18" customHeight="1">
      <c r="A304" s="5" t="inlineStr">
        <is>
          <t>PPS23250050202</t>
        </is>
      </c>
      <c r="B304" s="9" t="inlineStr">
        <is>
          <t>餐厅-餐边柜</t>
        </is>
      </c>
      <c r="C304" s="9" t="inlineStr">
        <is>
          <t>万象餐边柜 |樱桃木旋转餐边柜</t>
        </is>
      </c>
      <c r="D304" s="9" t="inlineStr">
        <is>
          <t>https://img.alicdn.com/imgextra/i2/2215699812811/O1CN01rJpgoa1WdUIYyeeIr_!!2215699812811.jpg</t>
        </is>
      </c>
      <c r="E304" s="9" t="inlineStr">
        <is>
          <t>旋转餐边柜-洞洞板-下柜带单腿桌-1.6米</t>
        </is>
      </c>
      <c r="F304" s="9" t="inlineStr">
        <is>
          <t>PPS2325005020223</t>
        </is>
      </c>
      <c r="G304" s="9" t="inlineStr">
        <is>
          <t>在售</t>
        </is>
      </c>
      <c r="H304"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4" s="9" t="inlineStr">
        <is>
          <t>北美进口FAS级樱桃木</t>
        </is>
      </c>
      <c r="J304" s="9" t="inlineStr">
        <is>
          <t xml:space="preserve">抽屉围板：实木多层板
台面：黑色岩板
顶柜背板：实木多层板
立体收纳背板：亚克力洞洞板
下柜背板：实木多层板
电力轨道：xpower明装电力轨道/挂架电力轨道
玻璃：茶色玻璃
</t>
        </is>
      </c>
      <c r="K304" s="9" t="inlineStr">
        <is>
          <t>1.6米下柜-1.2米餐桌-长度：1600mm
1.6米下柜-1.2米餐桌-深度：550mm
1.6米下柜-1.2米餐桌-高度：875mm</t>
        </is>
      </c>
      <c r="L304" s="9" t="inlineStr">
        <is>
          <t>整柜长度支持1200mm-2400mm定制；餐桌支持1000mm-1800mm定制；深度可任意定制；高度可任意定制；</t>
        </is>
      </c>
      <c r="M304" s="9" t="inlineStr">
        <is>
          <t>.</t>
        </is>
      </c>
      <c r="N304" s="8" t="inlineStr">
        <is>
          <t>✅ 可导入</t>
        </is>
      </c>
      <c r="O304" t="inlineStr">
        <is>
          <t>✓</t>
        </is>
      </c>
    </row>
    <row r="305" ht="18" customHeight="1">
      <c r="A305" s="5" t="inlineStr">
        <is>
          <t>PPS23250050202</t>
        </is>
      </c>
      <c r="B305" s="6" t="inlineStr">
        <is>
          <t>餐厅-餐边柜</t>
        </is>
      </c>
      <c r="C305" s="6" t="inlineStr">
        <is>
          <t>万象餐边柜 |樱桃木旋转餐边柜</t>
        </is>
      </c>
      <c r="D305" s="6" t="inlineStr">
        <is>
          <t>https://img.alicdn.com/imgextra/i2/2215699812811/O1CN01rJpgoa1WdUIYyeeIr_!!2215699812811.jpg</t>
        </is>
      </c>
      <c r="E305" s="6" t="inlineStr">
        <is>
          <t>旋转餐边柜-洞洞板-下柜带单腿桌-1.8米</t>
        </is>
      </c>
      <c r="F305" s="6" t="inlineStr">
        <is>
          <t>PPS2325005020224</t>
        </is>
      </c>
      <c r="G305" s="6" t="inlineStr">
        <is>
          <t>在售</t>
        </is>
      </c>
      <c r="H30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5" s="6" t="inlineStr">
        <is>
          <t>北美进口FAS级樱桃木</t>
        </is>
      </c>
      <c r="J305" s="6" t="inlineStr">
        <is>
          <t xml:space="preserve">抽屉围板：实木多层板
台面：黑色岩板
顶柜背板：实木多层板
立体收纳背板：亚克力洞洞板
下柜背板：实木多层板
电力轨道：xpower明装电力轨道/挂架电力轨道
玻璃：茶色玻璃
</t>
        </is>
      </c>
      <c r="K305" s="6" t="inlineStr">
        <is>
          <t xml:space="preserve">1.8米下柜-1.4米餐桌-长度：1800mm
1.8米下柜-1.4米餐桌-深度：550mm
1.8米下柜-1.4米餐桌-高度：875mm
</t>
        </is>
      </c>
      <c r="L305" s="6" t="inlineStr">
        <is>
          <t>整柜长度支持1200mm-2400mm定制；餐桌支持1000mm-1800mm定制；深度可任意定制；高度可任意定制；</t>
        </is>
      </c>
      <c r="M305" s="6" t="inlineStr">
        <is>
          <t>.</t>
        </is>
      </c>
      <c r="N305" s="8" t="inlineStr">
        <is>
          <t>✅ 可导入</t>
        </is>
      </c>
      <c r="O305" t="inlineStr">
        <is>
          <t>✓</t>
        </is>
      </c>
    </row>
    <row r="306" ht="18" customHeight="1">
      <c r="A306" s="5" t="inlineStr">
        <is>
          <t>PPS23250050202</t>
        </is>
      </c>
      <c r="B306" s="9" t="inlineStr">
        <is>
          <t>餐厅-餐边柜</t>
        </is>
      </c>
      <c r="C306" s="9" t="inlineStr">
        <is>
          <t>万象餐边柜 |樱桃木旋转餐边柜</t>
        </is>
      </c>
      <c r="D306" s="9" t="inlineStr">
        <is>
          <t>https://img.alicdn.com/imgextra/i2/2215699812811/O1CN01rJpgoa1WdUIYyeeIr_!!2215699812811.jpg</t>
        </is>
      </c>
      <c r="E306" s="9" t="inlineStr">
        <is>
          <t>旋转餐边柜-洞洞板-下柜带单腿桌-2.1米</t>
        </is>
      </c>
      <c r="F306" s="9" t="inlineStr">
        <is>
          <t>PPS2325005020225</t>
        </is>
      </c>
      <c r="G306" s="9" t="inlineStr">
        <is>
          <t>在售</t>
        </is>
      </c>
      <c r="H30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6" s="9" t="inlineStr">
        <is>
          <t>北美进口FAS级樱桃木</t>
        </is>
      </c>
      <c r="J306" s="9" t="inlineStr">
        <is>
          <t xml:space="preserve">抽屉围板：实木多层板
台面：黑色岩板
顶柜背板：实木多层板
立体收纳背板：亚克力洞洞板
下柜背板：实木多层板
电力轨道：xpower明装电力轨道/挂架电力轨道
玻璃：茶色玻璃
</t>
        </is>
      </c>
      <c r="K306" s="9" t="inlineStr">
        <is>
          <t xml:space="preserve">2.1米下柜-1.6米餐桌-长度：2100mm
2.1米下柜-1.6米餐桌-深度：550mm
2.1米下柜-1.6米餐桌-高度：875mm
</t>
        </is>
      </c>
      <c r="L306" s="9" t="inlineStr">
        <is>
          <t>整柜长度支持1200mm-2400mm定制；餐桌支持1000mm-1800mm定制；深度可任意定制；高度可任意定制；</t>
        </is>
      </c>
      <c r="M306" s="9" t="inlineStr">
        <is>
          <t>.</t>
        </is>
      </c>
      <c r="N306" s="8" t="inlineStr">
        <is>
          <t>✅ 可导入</t>
        </is>
      </c>
      <c r="O306" t="inlineStr">
        <is>
          <t>✓</t>
        </is>
      </c>
    </row>
    <row r="307" ht="18" customHeight="1">
      <c r="A307" s="5" t="inlineStr">
        <is>
          <t>PPS23250050202</t>
        </is>
      </c>
      <c r="B307" s="6" t="inlineStr">
        <is>
          <t>餐厅-餐边柜</t>
        </is>
      </c>
      <c r="C307" s="6" t="inlineStr">
        <is>
          <t>万象餐边柜 |樱桃木旋转餐边柜</t>
        </is>
      </c>
      <c r="D307" s="6" t="inlineStr">
        <is>
          <t>https://img.alicdn.com/imgextra/i2/2215699812811/O1CN01rJpgoa1WdUIYyeeIr_!!2215699812811.jpg</t>
        </is>
      </c>
      <c r="E307" s="6" t="inlineStr">
        <is>
          <t>旋转餐边柜-洞洞板-下柜带双腿桌-1.6米</t>
        </is>
      </c>
      <c r="F307" s="6" t="inlineStr">
        <is>
          <t>PPS2325005020226</t>
        </is>
      </c>
      <c r="G307" s="6" t="inlineStr">
        <is>
          <t>在售</t>
        </is>
      </c>
      <c r="H30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7" s="6" t="inlineStr">
        <is>
          <t>北美进口FAS级樱桃木</t>
        </is>
      </c>
      <c r="J307" s="6" t="inlineStr">
        <is>
          <t xml:space="preserve">抽屉围板：实木多层板
台面：黑色岩板
顶柜背板：实木多层板
立体收纳背板：亚克力洞洞板
下柜背板：实木多层板
电力轨道：xpower明装电力轨道/挂架电力轨道
玻璃：茶色玻璃
</t>
        </is>
      </c>
      <c r="K307" s="6" t="inlineStr">
        <is>
          <t>1.6米下柜-1.2米餐桌-长度：1600mm
1.6米下柜-1.2米餐桌-深度：550mm
1.6米下柜-1.2米餐桌-高度：875mm</t>
        </is>
      </c>
      <c r="L307" s="6" t="inlineStr">
        <is>
          <t>整柜长度支持1200mm-2400mm定制；餐桌支持1000mm-1800mm定制；深度可任意定制；高度可任意定制；</t>
        </is>
      </c>
      <c r="M307" s="6" t="inlineStr">
        <is>
          <t>.</t>
        </is>
      </c>
      <c r="N307" s="8" t="inlineStr">
        <is>
          <t>✅ 可导入</t>
        </is>
      </c>
      <c r="O307" t="inlineStr">
        <is>
          <t>✓</t>
        </is>
      </c>
    </row>
    <row r="308" ht="18" customHeight="1">
      <c r="A308" s="5" t="inlineStr">
        <is>
          <t>PPS23250050202</t>
        </is>
      </c>
      <c r="B308" s="9" t="inlineStr">
        <is>
          <t>餐厅-餐边柜</t>
        </is>
      </c>
      <c r="C308" s="9" t="inlineStr">
        <is>
          <t>万象餐边柜 |樱桃木旋转餐边柜</t>
        </is>
      </c>
      <c r="D308" s="9" t="inlineStr">
        <is>
          <t>https://img.alicdn.com/imgextra/i2/2215699812811/O1CN01rJpgoa1WdUIYyeeIr_!!2215699812811.jpg</t>
        </is>
      </c>
      <c r="E308" s="9" t="inlineStr">
        <is>
          <t>旋转餐边柜-洞洞板-下柜带双腿桌-1.8米</t>
        </is>
      </c>
      <c r="F308" s="9" t="inlineStr">
        <is>
          <t>PPS2325005020227</t>
        </is>
      </c>
      <c r="G308" s="9" t="inlineStr">
        <is>
          <t>在售</t>
        </is>
      </c>
      <c r="H30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8" s="9" t="inlineStr">
        <is>
          <t>北美进口FAS级樱桃木</t>
        </is>
      </c>
      <c r="J308" s="9" t="inlineStr">
        <is>
          <t xml:space="preserve">抽屉围板：实木多层板
台面：黑色岩板
顶柜背板：实木多层板
立体收纳背板：亚克力洞洞板
下柜背板：实木多层板
电力轨道：xpower明装电力轨道/挂架电力轨道
玻璃：茶色玻璃
</t>
        </is>
      </c>
      <c r="K308" s="9" t="inlineStr">
        <is>
          <t xml:space="preserve">1.8米下柜-1.4米餐桌-长度：1800mm
1.8米下柜-1.4米餐桌-深度：550mm
1.8米下柜-1.4米餐桌-高度：875mm
</t>
        </is>
      </c>
      <c r="L308" s="9" t="inlineStr">
        <is>
          <t>整柜长度支持1200mm-2400mm定制；餐桌支持1000mm-1800mm定制；深度可任意定制；高度可任意定制；</t>
        </is>
      </c>
      <c r="M308" s="9" t="inlineStr">
        <is>
          <t>.</t>
        </is>
      </c>
      <c r="N308" s="8" t="inlineStr">
        <is>
          <t>✅ 可导入</t>
        </is>
      </c>
      <c r="O308" t="inlineStr">
        <is>
          <t>✓</t>
        </is>
      </c>
    </row>
    <row r="309" ht="18" customHeight="1">
      <c r="A309" s="5" t="inlineStr">
        <is>
          <t>PPS23250050202</t>
        </is>
      </c>
      <c r="B309" s="6" t="inlineStr">
        <is>
          <t>餐厅-餐边柜</t>
        </is>
      </c>
      <c r="C309" s="6" t="inlineStr">
        <is>
          <t>万象餐边柜 |樱桃木旋转餐边柜</t>
        </is>
      </c>
      <c r="D309" s="6" t="inlineStr">
        <is>
          <t>https://img.alicdn.com/imgextra/i2/2215699812811/O1CN01rJpgoa1WdUIYyeeIr_!!2215699812811.jpg</t>
        </is>
      </c>
      <c r="E309" s="6" t="inlineStr">
        <is>
          <t>旋转餐边柜-洞洞板-下柜带双腿桌-2.1米</t>
        </is>
      </c>
      <c r="F309" s="6" t="inlineStr">
        <is>
          <t>PPS2325005020228</t>
        </is>
      </c>
      <c r="G309" s="6" t="inlineStr">
        <is>
          <t>在售</t>
        </is>
      </c>
      <c r="H30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9" s="6" t="inlineStr">
        <is>
          <t>北美进口FAS级樱桃木</t>
        </is>
      </c>
      <c r="J309" s="6" t="inlineStr">
        <is>
          <t xml:space="preserve">抽屉围板：实木多层板
台面：黑色岩板
顶柜背板：实木多层板
立体收纳背板：亚克力洞洞板
下柜背板：实木多层板
电力轨道：xpower明装电力轨道/挂架电力轨道
玻璃：茶色玻璃
</t>
        </is>
      </c>
      <c r="K309" s="6" t="inlineStr">
        <is>
          <t xml:space="preserve">2.1米下柜-1.6米餐桌-长度：2100mm
2.1米下柜-1.6米餐桌-深度：550mm
2.1米下柜-1.6米餐桌-高度：875mm
</t>
        </is>
      </c>
      <c r="L309" s="6" t="inlineStr">
        <is>
          <t>整柜长度支持1200mm-2400mm定制；餐桌支持1000mm-1800mm定制；深度可任意定制；高度可任意定制；</t>
        </is>
      </c>
      <c r="M309" s="6" t="inlineStr">
        <is>
          <t>.</t>
        </is>
      </c>
      <c r="N309" s="8" t="inlineStr">
        <is>
          <t>✅ 可导入</t>
        </is>
      </c>
      <c r="O309" t="inlineStr">
        <is>
          <t>✓</t>
        </is>
      </c>
    </row>
    <row r="310" ht="18" customHeight="1">
      <c r="A310" s="5" t="inlineStr">
        <is>
          <t>PPS23250050202</t>
        </is>
      </c>
      <c r="B310" s="9" t="inlineStr">
        <is>
          <t>餐厅-餐边柜</t>
        </is>
      </c>
      <c r="C310" s="9" t="inlineStr">
        <is>
          <t>万象餐边柜 |樱桃木旋转餐边柜</t>
        </is>
      </c>
      <c r="D310" s="9" t="inlineStr">
        <is>
          <t>https://img.alicdn.com/imgextra/i2/2215699812811/O1CN01rJpgoa1WdUIYyeeIr_!!2215699812811.jpg</t>
        </is>
      </c>
      <c r="E310" s="9" t="inlineStr">
        <is>
          <t>旋转餐边柜-洞洞板-整柜（无桌）-1.6米</t>
        </is>
      </c>
      <c r="F310" s="9" t="inlineStr">
        <is>
          <t>PPS2325005020229</t>
        </is>
      </c>
      <c r="G310" s="9" t="inlineStr">
        <is>
          <t>在售</t>
        </is>
      </c>
      <c r="H31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0" s="9" t="inlineStr">
        <is>
          <t>北美进口FAS级樱桃木</t>
        </is>
      </c>
      <c r="J310" s="9" t="inlineStr">
        <is>
          <t xml:space="preserve">抽屉围板：实木多层板
台面：黑色岩板
顶柜背板：实木多层板
立体收纳背板：亚克力洞洞板
下柜背板：实木多层板
电力轨道：xpower明装电力轨道/挂架电力轨道
玻璃：茶色玻璃
</t>
        </is>
      </c>
      <c r="K310" s="9" t="inlineStr">
        <is>
          <t>1.6米整柜-长度：1600mm
1.6米整柜-深度：550mm
1.6米整柜-高度：1900mm
1.6米顶柜-长度：1600mm
1.6米顶柜-深度：330mm
1.6米顶柜-高度：350mm
1.6米立体收纳-长度：1600mm
1.6米立体收纳-深度：330mm
1.6米立体收纳-高度：560mm
1.6米下柜-长度：1600mm
1.6米下柜-深度：550mm
1.6米下柜-高度：875mm</t>
        </is>
      </c>
      <c r="L310" s="9" t="inlineStr">
        <is>
          <t>整柜长度支持1200mm-2400mm定制；餐桌支持1000mm-1800mm定制；深度可任意定制；高度可任意定制；</t>
        </is>
      </c>
      <c r="M310" s="9" t="inlineStr">
        <is>
          <t>.</t>
        </is>
      </c>
      <c r="N310" s="8" t="inlineStr">
        <is>
          <t>✅ 可导入</t>
        </is>
      </c>
      <c r="O310" t="inlineStr">
        <is>
          <t>✓</t>
        </is>
      </c>
    </row>
    <row r="311" ht="18" customHeight="1">
      <c r="A311" s="5" t="inlineStr">
        <is>
          <t>PPS23250050202</t>
        </is>
      </c>
      <c r="B311" s="6" t="inlineStr">
        <is>
          <t>餐厅-餐边柜</t>
        </is>
      </c>
      <c r="C311" s="6" t="inlineStr">
        <is>
          <t>万象餐边柜 |樱桃木旋转餐边柜</t>
        </is>
      </c>
      <c r="D311" s="6" t="inlineStr">
        <is>
          <t>https://img.alicdn.com/imgextra/i2/2215699812811/O1CN01rJpgoa1WdUIYyeeIr_!!2215699812811.jpg</t>
        </is>
      </c>
      <c r="E311" s="6" t="inlineStr">
        <is>
          <t>旋转餐边柜-洞洞板-整柜（无桌）-1.8米</t>
        </is>
      </c>
      <c r="F311" s="6" t="inlineStr">
        <is>
          <t>PPS2325005020230</t>
        </is>
      </c>
      <c r="G311" s="6" t="inlineStr">
        <is>
          <t>在售</t>
        </is>
      </c>
      <c r="H31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1" s="6" t="inlineStr">
        <is>
          <t>北美进口FAS级樱桃木</t>
        </is>
      </c>
      <c r="J311" s="6" t="inlineStr">
        <is>
          <t xml:space="preserve">抽屉围板：实木多层板
台面：黑色岩板
顶柜背板：实木多层板
立体收纳背板：亚克力洞洞板
下柜背板：实木多层板
电力轨道：xpower明装电力轨道/挂架电力轨道
玻璃：茶色玻璃
</t>
        </is>
      </c>
      <c r="K311" s="6" t="inlineStr">
        <is>
          <t xml:space="preserve">1.8米整柜-长度：1800mm
1.8米整柜-深度：550mm
1.8米整柜-高度：1900mm
1.8米顶柜-长度：1800mm
1.8米顶柜-深度：330mm
1.8米顶柜-高度：350mm
1.8米立体收纳-长度：1800mm
1.8米立体收纳-深度：330mm
1.8米立体收纳-高度：560mm
1.8米下柜-长度：1800mm
1.8米下柜-深度：550mm
1.8米下柜-高度：875mm
</t>
        </is>
      </c>
      <c r="L311" s="6" t="inlineStr">
        <is>
          <t>整柜长度支持1200mm-2400mm定制；餐桌支持1000mm-1800mm定制；深度可任意定制；高度可任意定制；</t>
        </is>
      </c>
      <c r="M311" s="6" t="inlineStr">
        <is>
          <t>.</t>
        </is>
      </c>
      <c r="N311" s="8" t="inlineStr">
        <is>
          <t>✅ 可导入</t>
        </is>
      </c>
      <c r="O311" t="inlineStr">
        <is>
          <t>✓</t>
        </is>
      </c>
    </row>
    <row r="312" ht="18" customHeight="1">
      <c r="A312" s="5" t="inlineStr">
        <is>
          <t>PPS23250050202</t>
        </is>
      </c>
      <c r="B312" s="9" t="inlineStr">
        <is>
          <t>餐厅-餐边柜</t>
        </is>
      </c>
      <c r="C312" s="9" t="inlineStr">
        <is>
          <t>万象餐边柜 |樱桃木旋转餐边柜</t>
        </is>
      </c>
      <c r="D312" s="9" t="inlineStr">
        <is>
          <t>https://img.alicdn.com/imgextra/i2/2215699812811/O1CN01rJpgoa1WdUIYyeeIr_!!2215699812811.jpg</t>
        </is>
      </c>
      <c r="E312" s="9" t="inlineStr">
        <is>
          <t>旋转餐边柜-洞洞板-整柜（无桌）-2.1米</t>
        </is>
      </c>
      <c r="F312" s="9" t="inlineStr">
        <is>
          <t>PPS2325005020231</t>
        </is>
      </c>
      <c r="G312" s="9" t="inlineStr">
        <is>
          <t>在售</t>
        </is>
      </c>
      <c r="H31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2" s="9" t="inlineStr">
        <is>
          <t>北美进口FAS级樱桃木</t>
        </is>
      </c>
      <c r="J312" s="9" t="inlineStr">
        <is>
          <t xml:space="preserve">抽屉围板：实木多层板
台面：黑色岩板
顶柜背板：实木多层板
立体收纳背板：亚克力洞洞板
下柜背板：实木多层板
电力轨道：xpower明装电力轨道/挂架电力轨道
玻璃：茶色玻璃
</t>
        </is>
      </c>
      <c r="K312" s="9" t="inlineStr">
        <is>
          <t xml:space="preserve">2.1米整柜-长度：2100mm
2.1米整柜-深度：550mm
2.1米整柜-高度：1900mm
2.1米顶柜-长度：2100mm
2.1米顶柜-深度：330mm
2.1米顶柜-高度：350mm
2.1米立体收纳-长度：2100mm
2.1米立体收纳-深度：330mm
2.1米立体收纳-高度：560mm
2.1米下柜-长度：2100mm
2.1米下柜-深度：550mm
2.1米下柜-高度：875mm
</t>
        </is>
      </c>
      <c r="L312" s="9" t="inlineStr">
        <is>
          <t>整柜长度支持1200mm-2400mm定制；餐桌支持1000mm-1800mm定制；深度可任意定制；高度可任意定制；</t>
        </is>
      </c>
      <c r="M312" s="9" t="inlineStr">
        <is>
          <t>.</t>
        </is>
      </c>
      <c r="N312" s="8" t="inlineStr">
        <is>
          <t>✅ 可导入</t>
        </is>
      </c>
      <c r="O312" t="inlineStr">
        <is>
          <t>✓</t>
        </is>
      </c>
    </row>
    <row r="313" ht="18" customHeight="1">
      <c r="A313" s="5" t="inlineStr">
        <is>
          <t>PPS23250050202</t>
        </is>
      </c>
      <c r="B313" s="6" t="inlineStr">
        <is>
          <t>餐厅-餐边柜</t>
        </is>
      </c>
      <c r="C313" s="6" t="inlineStr">
        <is>
          <t>万象餐边柜 |樱桃木旋转餐边柜</t>
        </is>
      </c>
      <c r="D313" s="6" t="inlineStr">
        <is>
          <t>https://img.alicdn.com/imgextra/i2/2215699812811/O1CN01rJpgoa1WdUIYyeeIr_!!2215699812811.jpg</t>
        </is>
      </c>
      <c r="E313" s="6" t="inlineStr">
        <is>
          <t>旋转餐边柜-洞洞板-1.2米整柜&amp;1.0米单腿桌</t>
        </is>
      </c>
      <c r="F313" s="6" t="inlineStr">
        <is>
          <t>PPS2325005020232</t>
        </is>
      </c>
      <c r="G313" s="6" t="inlineStr">
        <is>
          <t>在售</t>
        </is>
      </c>
      <c r="H31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3" s="6" t="inlineStr">
        <is>
          <t>北美进口FAS级樱桃木</t>
        </is>
      </c>
      <c r="J313" s="6" t="inlineStr">
        <is>
          <t xml:space="preserve">抽屉围板：实木多层板
台面：黑色岩板
顶柜背板：实木多层板
立体收纳背板：亚克力洞洞板
下柜背板：实木多层板
电力轨道：xpower明装电力轨道/挂架电力轨道
玻璃：茶色玻璃
</t>
        </is>
      </c>
      <c r="K313" s="6"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13" s="6" t="inlineStr">
        <is>
          <t>整柜长度支持1200mm-2400mm定制；餐桌支持1000mm-1800mm定制；深度可任意定制；高度可任意定制；</t>
        </is>
      </c>
      <c r="M313" s="6" t="inlineStr">
        <is>
          <t>.</t>
        </is>
      </c>
      <c r="N313" s="8" t="inlineStr">
        <is>
          <t>✅ 可导入</t>
        </is>
      </c>
      <c r="O313" t="inlineStr">
        <is>
          <t>✓</t>
        </is>
      </c>
    </row>
    <row r="314" ht="18" customHeight="1">
      <c r="A314" s="5" t="inlineStr">
        <is>
          <t>PPS23250050202</t>
        </is>
      </c>
      <c r="B314" s="9" t="inlineStr">
        <is>
          <t>餐厅-餐边柜</t>
        </is>
      </c>
      <c r="C314" s="9" t="inlineStr">
        <is>
          <t>万象餐边柜 |樱桃木旋转餐边柜</t>
        </is>
      </c>
      <c r="D314" s="9" t="inlineStr">
        <is>
          <t>https://img.alicdn.com/imgextra/i2/2215699812811/O1CN01rJpgoa1WdUIYyeeIr_!!2215699812811.jpg</t>
        </is>
      </c>
      <c r="E314" s="9" t="inlineStr">
        <is>
          <t>旋转餐边柜-洞洞板-1.6米整柜&amp;1.2米单腿桌</t>
        </is>
      </c>
      <c r="F314" s="9" t="inlineStr">
        <is>
          <t>PPS2325005020233</t>
        </is>
      </c>
      <c r="G314" s="9" t="inlineStr">
        <is>
          <t>在售</t>
        </is>
      </c>
      <c r="H314"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4" s="9" t="inlineStr">
        <is>
          <t>北美进口FAS级樱桃木</t>
        </is>
      </c>
      <c r="J314" s="9" t="inlineStr">
        <is>
          <t xml:space="preserve">抽屉围板：实木多层板
台面：黑色岩板
顶柜背板：实木多层板
立体收纳背板：亚克力洞洞板
下柜背板：实木多层板
电力轨道：xpower明装电力轨道/挂架电力轨道
玻璃：茶色玻璃
</t>
        </is>
      </c>
      <c r="K314" s="9"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4" s="9" t="inlineStr">
        <is>
          <t>整柜长度支持1200mm-2400mm定制；餐桌支持1000mm-1800mm定制；深度可任意定制；高度可任意定制；</t>
        </is>
      </c>
      <c r="M314" s="9" t="inlineStr">
        <is>
          <t>.</t>
        </is>
      </c>
      <c r="N314" s="8" t="inlineStr">
        <is>
          <t>✅ 可导入</t>
        </is>
      </c>
      <c r="O314" t="inlineStr">
        <is>
          <t>✓</t>
        </is>
      </c>
    </row>
    <row r="315" ht="18" customHeight="1">
      <c r="A315" s="5" t="inlineStr">
        <is>
          <t>PPS23250050202</t>
        </is>
      </c>
      <c r="B315" s="6" t="inlineStr">
        <is>
          <t>餐厅-餐边柜</t>
        </is>
      </c>
      <c r="C315" s="6" t="inlineStr">
        <is>
          <t>万象餐边柜 |樱桃木旋转餐边柜</t>
        </is>
      </c>
      <c r="D315" s="6" t="inlineStr">
        <is>
          <t>https://img.alicdn.com/imgextra/i2/2215699812811/O1CN01rJpgoa1WdUIYyeeIr_!!2215699812811.jpg</t>
        </is>
      </c>
      <c r="E315" s="6" t="inlineStr">
        <is>
          <t>旋转餐边柜-洞洞板-1.8米整柜&amp;1.4米单腿桌</t>
        </is>
      </c>
      <c r="F315" s="6" t="inlineStr">
        <is>
          <t>PPS2325005020234</t>
        </is>
      </c>
      <c r="G315" s="6" t="inlineStr">
        <is>
          <t>在售</t>
        </is>
      </c>
      <c r="H315"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5" s="6" t="inlineStr">
        <is>
          <t>北美进口FAS级樱桃木</t>
        </is>
      </c>
      <c r="J315" s="6" t="inlineStr">
        <is>
          <t xml:space="preserve">抽屉围板：实木多层板
台面：黑色岩板
顶柜背板：实木多层板
立体收纳背板：亚克力洞洞板
下柜背板：实木多层板
电力轨道：xpower明装电力轨道/挂架电力轨道
玻璃：茶色玻璃
</t>
        </is>
      </c>
      <c r="K315" s="6"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5" s="6" t="inlineStr">
        <is>
          <t>整柜长度支持1200mm-2400mm定制；餐桌支持1000mm-1800mm定制；深度可任意定制；高度可任意定制；</t>
        </is>
      </c>
      <c r="M315" s="6" t="inlineStr">
        <is>
          <t>.</t>
        </is>
      </c>
      <c r="N315" s="8" t="inlineStr">
        <is>
          <t>✅ 可导入</t>
        </is>
      </c>
      <c r="O315" t="inlineStr">
        <is>
          <t>✓</t>
        </is>
      </c>
    </row>
    <row r="316" ht="18" customHeight="1">
      <c r="A316" s="5" t="inlineStr">
        <is>
          <t>PPS23250050202</t>
        </is>
      </c>
      <c r="B316" s="9" t="inlineStr">
        <is>
          <t>餐厅-餐边柜</t>
        </is>
      </c>
      <c r="C316" s="9" t="inlineStr">
        <is>
          <t>万象餐边柜 |樱桃木旋转餐边柜</t>
        </is>
      </c>
      <c r="D316" s="9" t="inlineStr">
        <is>
          <t>https://img.alicdn.com/imgextra/i2/2215699812811/O1CN01rJpgoa1WdUIYyeeIr_!!2215699812811.jpg</t>
        </is>
      </c>
      <c r="E316" s="9" t="inlineStr">
        <is>
          <t>旋转餐边柜-洞洞板-2.1米整柜&amp;1.6米单腿桌</t>
        </is>
      </c>
      <c r="F316" s="9" t="inlineStr">
        <is>
          <t>PPS2325005020235</t>
        </is>
      </c>
      <c r="G316" s="9" t="inlineStr">
        <is>
          <t>在售</t>
        </is>
      </c>
      <c r="H316"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6" s="9" t="inlineStr">
        <is>
          <t>北美进口FAS级樱桃木</t>
        </is>
      </c>
      <c r="J316" s="9" t="inlineStr">
        <is>
          <t xml:space="preserve">抽屉围板：实木多层板
台面：黑色岩板
顶柜背板：实木多层板
立体收纳背板：亚克力洞洞板
下柜背板：实木多层板
电力轨道：xpower明装电力轨道/挂架电力轨道
玻璃：茶色玻璃
</t>
        </is>
      </c>
      <c r="K316" s="9"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6" s="9" t="inlineStr">
        <is>
          <t>整柜长度支持1200mm-2400mm定制；餐桌支持1000mm-1800mm定制；深度可任意定制；高度可任意定制；</t>
        </is>
      </c>
      <c r="M316" s="9" t="inlineStr">
        <is>
          <t>.</t>
        </is>
      </c>
      <c r="N316" s="8" t="inlineStr">
        <is>
          <t>✅ 可导入</t>
        </is>
      </c>
      <c r="O316" t="inlineStr">
        <is>
          <t>✓</t>
        </is>
      </c>
    </row>
    <row r="317" ht="18" customHeight="1">
      <c r="A317" s="5" t="inlineStr">
        <is>
          <t>PPS23250050202</t>
        </is>
      </c>
      <c r="B317" s="6" t="inlineStr">
        <is>
          <t>餐厅-餐边柜</t>
        </is>
      </c>
      <c r="C317" s="6" t="inlineStr">
        <is>
          <t>万象餐边柜 |樱桃木旋转餐边柜</t>
        </is>
      </c>
      <c r="D317" s="6" t="inlineStr">
        <is>
          <t>https://img.alicdn.com/imgextra/i2/2215699812811/O1CN01rJpgoa1WdUIYyeeIr_!!2215699812811.jpg</t>
        </is>
      </c>
      <c r="E317" s="6" t="inlineStr">
        <is>
          <t>旋转餐边柜-洞洞板-1.6米整柜&amp;1.2米双腿桌</t>
        </is>
      </c>
      <c r="F317" s="6" t="inlineStr">
        <is>
          <t>PPS2325005020236</t>
        </is>
      </c>
      <c r="G317" s="6" t="inlineStr">
        <is>
          <t>在售</t>
        </is>
      </c>
      <c r="H317"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7" s="6" t="inlineStr">
        <is>
          <t>北美进口FAS级樱桃木</t>
        </is>
      </c>
      <c r="J317" s="6" t="inlineStr">
        <is>
          <t xml:space="preserve">抽屉围板：实木多层板
台面：黑色岩板
顶柜背板：实木多层板
立体收纳背板：亚克力洞洞板
下柜背板：实木多层板
电力轨道：xpower明装电力轨道/挂架电力轨道
玻璃：茶色玻璃
</t>
        </is>
      </c>
      <c r="K317" s="6"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7" s="6" t="inlineStr">
        <is>
          <t>整柜长度支持1200mm-2400mm定制；餐桌支持1000mm-1800mm定制；深度可任意定制；高度可任意定制；</t>
        </is>
      </c>
      <c r="M317" s="6" t="inlineStr">
        <is>
          <t>.</t>
        </is>
      </c>
      <c r="N317" s="8" t="inlineStr">
        <is>
          <t>✅ 可导入</t>
        </is>
      </c>
      <c r="O317" t="inlineStr">
        <is>
          <t>✓</t>
        </is>
      </c>
    </row>
    <row r="318" ht="18" customHeight="1">
      <c r="A318" s="5" t="inlineStr">
        <is>
          <t>PPS23250050202</t>
        </is>
      </c>
      <c r="B318" s="9" t="inlineStr">
        <is>
          <t>餐厅-餐边柜</t>
        </is>
      </c>
      <c r="C318" s="9" t="inlineStr">
        <is>
          <t>万象餐边柜 |樱桃木旋转餐边柜</t>
        </is>
      </c>
      <c r="D318" s="9" t="inlineStr">
        <is>
          <t>https://img.alicdn.com/imgextra/i2/2215699812811/O1CN01rJpgoa1WdUIYyeeIr_!!2215699812811.jpg</t>
        </is>
      </c>
      <c r="E318" s="9" t="inlineStr">
        <is>
          <t>旋转餐边柜-洞洞板-1.8米整柜&amp;1.4米双腿桌</t>
        </is>
      </c>
      <c r="F318" s="9" t="inlineStr">
        <is>
          <t>PPS2325005020237</t>
        </is>
      </c>
      <c r="G318" s="9" t="inlineStr">
        <is>
          <t>在售</t>
        </is>
      </c>
      <c r="H318"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8" s="9" t="inlineStr">
        <is>
          <t>北美进口FAS级樱桃木</t>
        </is>
      </c>
      <c r="J318" s="9" t="inlineStr">
        <is>
          <t xml:space="preserve">抽屉围板：实木多层板
台面：黑色岩板
顶柜背板：实木多层板
立体收纳背板：亚克力洞洞板
下柜背板：实木多层板
电力轨道：xpower明装电力轨道/挂架电力轨道
玻璃：茶色玻璃
</t>
        </is>
      </c>
      <c r="K318" s="9"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8" s="9" t="inlineStr">
        <is>
          <t>整柜长度支持1200mm-2400mm定制；餐桌支持1000mm-1800mm定制；深度可任意定制；高度可任意定制；</t>
        </is>
      </c>
      <c r="M318" s="9" t="inlineStr">
        <is>
          <t>.</t>
        </is>
      </c>
      <c r="N318" s="8" t="inlineStr">
        <is>
          <t>✅ 可导入</t>
        </is>
      </c>
      <c r="O318" t="inlineStr">
        <is>
          <t>✓</t>
        </is>
      </c>
    </row>
    <row r="319" ht="18" customHeight="1">
      <c r="A319" s="5" t="inlineStr">
        <is>
          <t>PPS23250050202</t>
        </is>
      </c>
      <c r="B319" s="6" t="inlineStr">
        <is>
          <t>餐厅-餐边柜</t>
        </is>
      </c>
      <c r="C319" s="6" t="inlineStr">
        <is>
          <t>万象餐边柜 |樱桃木旋转餐边柜</t>
        </is>
      </c>
      <c r="D319" s="6" t="inlineStr">
        <is>
          <t>https://img.alicdn.com/imgextra/i2/2215699812811/O1CN01rJpgoa1WdUIYyeeIr_!!2215699812811.jpg</t>
        </is>
      </c>
      <c r="E319" s="6" t="inlineStr">
        <is>
          <t>旋转餐边柜-洞洞板-2.1米整柜&amp;1.6米双腿桌</t>
        </is>
      </c>
      <c r="F319" s="6" t="inlineStr">
        <is>
          <t>PPS2325005020238</t>
        </is>
      </c>
      <c r="G319" s="6" t="inlineStr">
        <is>
          <t>在售</t>
        </is>
      </c>
      <c r="H319"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9" s="6" t="inlineStr">
        <is>
          <t>北美进口FAS级樱桃木</t>
        </is>
      </c>
      <c r="J319" s="6" t="inlineStr">
        <is>
          <t xml:space="preserve">抽屉围板：实木多层板
台面：黑色岩板
顶柜背板：实木多层板
立体收纳背板：亚克力洞洞板
下柜背板：实木多层板
电力轨道：xpower明装电力轨道/挂架电力轨道
玻璃：茶色玻璃
</t>
        </is>
      </c>
      <c r="K319" s="6"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9" s="6" t="inlineStr">
        <is>
          <t>整柜长度支持1200mm-2400mm定制；餐桌支持1000mm-1800mm定制；深度可任意定制；高度可任意定制；</t>
        </is>
      </c>
      <c r="M319" s="6" t="inlineStr">
        <is>
          <t>.</t>
        </is>
      </c>
      <c r="N319" s="8" t="inlineStr">
        <is>
          <t>✅ 可导入</t>
        </is>
      </c>
      <c r="O319" t="inlineStr">
        <is>
          <t>✓</t>
        </is>
      </c>
    </row>
    <row r="320" ht="18" customHeight="1">
      <c r="A320" s="5" t="inlineStr">
        <is>
          <t>PPS23250050202</t>
        </is>
      </c>
      <c r="B320" s="9" t="inlineStr">
        <is>
          <t>餐厅-餐边柜</t>
        </is>
      </c>
      <c r="C320" s="9" t="inlineStr">
        <is>
          <t>万象餐边柜 |樱桃木旋转餐边柜</t>
        </is>
      </c>
      <c r="D320" s="9" t="inlineStr">
        <is>
          <t>https://img.alicdn.com/imgextra/i2/2215699812811/O1CN01rJpgoa1WdUIYyeeIr_!!2215699812811.jpg</t>
        </is>
      </c>
      <c r="E320" s="9" t="inlineStr">
        <is>
          <t>榉木1.2米整柜+1米单腿餐桌</t>
        </is>
      </c>
      <c r="F320" s="9" t="inlineStr">
        <is>
          <t>PPS2325005020239</t>
        </is>
      </c>
      <c r="G320" s="9" t="inlineStr">
        <is>
          <t>在售</t>
        </is>
      </c>
      <c r="H320"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0" s="9" t="inlineStr">
        <is>
          <t>北美进口FAS级樱桃木</t>
        </is>
      </c>
      <c r="J320" s="9" t="inlineStr">
        <is>
          <t xml:space="preserve">抽屉围板：实木多层板
台面：黑色岩板
顶柜背板：实木多层板
立体收纳背板：亚克力洞洞板
下柜背板：实木多层板
电力轨道：xpower明装电力轨道/挂架电力轨道
玻璃：茶色玻璃
</t>
        </is>
      </c>
      <c r="K320" s="9"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20" s="9" t="inlineStr">
        <is>
          <t>整柜长度支持1200mm-2400mm定制；餐桌支持1000mm-1800mm定制；深度可任意定制；高度可任意定制；</t>
        </is>
      </c>
      <c r="M320" s="9" t="inlineStr">
        <is>
          <t>.</t>
        </is>
      </c>
      <c r="N320" s="8" t="inlineStr">
        <is>
          <t>✅ 可导入</t>
        </is>
      </c>
      <c r="O320" t="inlineStr">
        <is>
          <t>✓</t>
        </is>
      </c>
    </row>
    <row r="321" ht="18" customHeight="1">
      <c r="A321" s="5" t="inlineStr">
        <is>
          <t>PPS23250050202</t>
        </is>
      </c>
      <c r="B321" s="6" t="inlineStr">
        <is>
          <t>餐厅-餐边柜</t>
        </is>
      </c>
      <c r="C321" s="6" t="inlineStr">
        <is>
          <t>万象餐边柜 |樱桃木旋转餐边柜</t>
        </is>
      </c>
      <c r="D321" s="6" t="inlineStr">
        <is>
          <t>https://img.alicdn.com/imgextra/i2/2215699812811/O1CN01rJpgoa1WdUIYyeeIr_!!2215699812811.jpg</t>
        </is>
      </c>
      <c r="E321" s="6" t="inlineStr">
        <is>
          <t>榉木1.6米整柜+1.2米单腿餐桌</t>
        </is>
      </c>
      <c r="F321" s="6" t="inlineStr">
        <is>
          <t>PPS2325005020240</t>
        </is>
      </c>
      <c r="G321" s="6" t="inlineStr">
        <is>
          <t>在售</t>
        </is>
      </c>
      <c r="H321"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1" s="6" t="inlineStr">
        <is>
          <t>北美进口FAS级樱桃木</t>
        </is>
      </c>
      <c r="J321" s="6" t="inlineStr">
        <is>
          <t xml:space="preserve">抽屉围板：实木多层板
台面：黑色岩板
顶柜背板：实木多层板
立体收纳背板：亚克力洞洞板
下柜背板：实木多层板
电力轨道：xpower明装电力轨道/挂架电力轨道
玻璃：茶色玻璃
</t>
        </is>
      </c>
      <c r="K321" s="6"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21" s="6" t="inlineStr">
        <is>
          <t>整柜长度支持1200mm-2400mm定制；餐桌支持1000mm-1800mm定制；深度可任意定制；高度可任意定制；</t>
        </is>
      </c>
      <c r="M321" s="6" t="inlineStr">
        <is>
          <t>.</t>
        </is>
      </c>
      <c r="N321" s="8" t="inlineStr">
        <is>
          <t>✅ 可导入</t>
        </is>
      </c>
      <c r="O321" t="inlineStr">
        <is>
          <t>✓</t>
        </is>
      </c>
    </row>
    <row r="322" ht="18" customHeight="1">
      <c r="A322" s="5" t="inlineStr">
        <is>
          <t>PPS23250050202</t>
        </is>
      </c>
      <c r="B322" s="9" t="inlineStr">
        <is>
          <t>餐厅-餐边柜</t>
        </is>
      </c>
      <c r="C322" s="9" t="inlineStr">
        <is>
          <t>万象餐边柜 |樱桃木旋转餐边柜</t>
        </is>
      </c>
      <c r="D322" s="9" t="inlineStr">
        <is>
          <t>https://img.alicdn.com/imgextra/i2/2215699812811/O1CN01rJpgoa1WdUIYyeeIr_!!2215699812811.jpg</t>
        </is>
      </c>
      <c r="E322" s="9" t="inlineStr">
        <is>
          <t>榉木1.8米整柜+1.4米单腿餐桌</t>
        </is>
      </c>
      <c r="F322" s="9" t="inlineStr">
        <is>
          <t>PPS2325005020241</t>
        </is>
      </c>
      <c r="G322" s="9" t="inlineStr">
        <is>
          <t>在售</t>
        </is>
      </c>
      <c r="H322" s="9"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2" s="9" t="inlineStr">
        <is>
          <t>北美进口FAS级樱桃木</t>
        </is>
      </c>
      <c r="J322" s="9" t="inlineStr">
        <is>
          <t xml:space="preserve">抽屉围板：实木多层板
台面：黑色岩板
顶柜背板：实木多层板
立体收纳背板：亚克力洞洞板
下柜背板：实木多层板
电力轨道：xpower明装电力轨道/挂架电力轨道
玻璃：茶色玻璃
</t>
        </is>
      </c>
      <c r="K322" s="9"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22" s="9" t="inlineStr">
        <is>
          <t>整柜长度支持1200mm-2400mm定制；餐桌支持1000mm-1800mm定制；深度可任意定制；高度可任意定制；</t>
        </is>
      </c>
      <c r="M322" s="9" t="inlineStr">
        <is>
          <t>.</t>
        </is>
      </c>
      <c r="N322" s="8" t="inlineStr">
        <is>
          <t>✅ 可导入</t>
        </is>
      </c>
      <c r="O322" t="inlineStr">
        <is>
          <t>✓</t>
        </is>
      </c>
    </row>
    <row r="323" ht="18" customHeight="1">
      <c r="A323" s="5" t="inlineStr">
        <is>
          <t>PPS23250050202</t>
        </is>
      </c>
      <c r="B323" s="6" t="inlineStr">
        <is>
          <t>餐厅-餐边柜</t>
        </is>
      </c>
      <c r="C323" s="6" t="inlineStr">
        <is>
          <t>万象餐边柜 |樱桃木旋转餐边柜</t>
        </is>
      </c>
      <c r="D323" s="6" t="inlineStr">
        <is>
          <t>https://img.alicdn.com/imgextra/i2/2215699812811/O1CN01rJpgoa1WdUIYyeeIr_!!2215699812811.jpg</t>
        </is>
      </c>
      <c r="E323" s="6" t="inlineStr">
        <is>
          <t>榉木2.1米整柜+1.6米单腿餐桌</t>
        </is>
      </c>
      <c r="F323" s="6" t="inlineStr">
        <is>
          <t>PPS2325005020242</t>
        </is>
      </c>
      <c r="G323" s="6" t="inlineStr">
        <is>
          <t>在售</t>
        </is>
      </c>
      <c r="H323" s="6"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3" s="6" t="inlineStr">
        <is>
          <t>北美进口FAS级樱桃木</t>
        </is>
      </c>
      <c r="J323" s="6" t="inlineStr">
        <is>
          <t xml:space="preserve">抽屉围板：实木多层板
台面：黑色岩板
顶柜背板：实木多层板
立体收纳背板：亚克力洞洞板
下柜背板：实木多层板
电力轨道：xpower明装电力轨道/挂架电力轨道
玻璃：茶色玻璃
</t>
        </is>
      </c>
      <c r="K323" s="6"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23" s="6" t="inlineStr">
        <is>
          <t>整柜长度支持1200mm-2400mm定制；餐桌支持1000mm-1800mm定制；深度可任意定制；高度可任意定制；</t>
        </is>
      </c>
      <c r="M323" s="6" t="inlineStr">
        <is>
          <t>.</t>
        </is>
      </c>
      <c r="N323" s="8" t="inlineStr">
        <is>
          <t>✅ 可导入</t>
        </is>
      </c>
      <c r="O323" t="inlineStr">
        <is>
          <t>✓</t>
        </is>
      </c>
    </row>
    <row r="324" ht="18" customHeight="1">
      <c r="A324" s="5" t="inlineStr">
        <is>
          <t>PPS23780020201</t>
        </is>
      </c>
      <c r="B324" s="9" t="inlineStr">
        <is>
          <t>餐厅-岛台</t>
        </is>
      </c>
      <c r="C324" s="9" t="inlineStr">
        <is>
          <t>可鸥岛台 |樱桃木中岛岛台</t>
        </is>
      </c>
      <c r="D324" s="9" t="inlineStr">
        <is>
          <t>https://img.alicdn.com/imgextra/i1/2215699812811/O1CN01bfIIPk1WdUBNmPch1_!!2215699812811.jpg</t>
        </is>
      </c>
      <c r="E324" s="9" t="inlineStr">
        <is>
          <t>岛台-仅餐桌-单腿桌-1.2米</t>
        </is>
      </c>
      <c r="F324" s="9" t="inlineStr">
        <is>
          <t>PPS2378002020111</t>
        </is>
      </c>
      <c r="G324" s="9" t="inlineStr">
        <is>
          <t>在售</t>
        </is>
      </c>
      <c r="H32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4" s="9" t="inlineStr">
        <is>
          <t>北美进口FAS级樱桃木</t>
        </is>
      </c>
      <c r="J324" s="9" t="inlineStr">
        <is>
          <t xml:space="preserve">抽屉围板：新西兰进口松木
台面：黑色岩板
背板：E0级实木多层板
电力轨道：xpower明装电力轨道
玻璃：茶色玻璃
</t>
        </is>
      </c>
      <c r="K324" s="9" t="inlineStr">
        <is>
          <t xml:space="preserve">长度：1200mm
宽度：750mm
高度：750mm
</t>
        </is>
      </c>
      <c r="L324" s="9" t="inlineStr">
        <is>
          <t>长度支持2300mm内定制；深度可任意定制；高度支持850mm内定制</t>
        </is>
      </c>
      <c r="M324" s="9" t="inlineStr">
        <is>
          <t>.</t>
        </is>
      </c>
      <c r="N324" s="8" t="inlineStr">
        <is>
          <t>✅ 可导入</t>
        </is>
      </c>
      <c r="O324" t="inlineStr">
        <is>
          <t>✓</t>
        </is>
      </c>
    </row>
    <row r="325" ht="18" customHeight="1">
      <c r="A325" s="5" t="inlineStr">
        <is>
          <t>PPS23780020201</t>
        </is>
      </c>
      <c r="B325" s="6" t="inlineStr">
        <is>
          <t>餐厅-岛台</t>
        </is>
      </c>
      <c r="C325" s="6" t="inlineStr">
        <is>
          <t>可鸥岛台 |樱桃木中岛岛台</t>
        </is>
      </c>
      <c r="D325" s="6" t="inlineStr">
        <is>
          <t>https://img.alicdn.com/imgextra/i1/2215699812811/O1CN01bfIIPk1WdUBNmPch1_!!2215699812811.jpg</t>
        </is>
      </c>
      <c r="E325" s="6" t="inlineStr">
        <is>
          <t>岛台-仅餐桌-单腿桌-1.4米</t>
        </is>
      </c>
      <c r="F325" s="6" t="inlineStr">
        <is>
          <t>PPS2378002020112</t>
        </is>
      </c>
      <c r="G325" s="6" t="inlineStr">
        <is>
          <t>在售</t>
        </is>
      </c>
      <c r="H32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5" s="6" t="inlineStr">
        <is>
          <t>北美进口FAS级樱桃木</t>
        </is>
      </c>
      <c r="J325" s="6" t="inlineStr">
        <is>
          <t xml:space="preserve">抽屉围板：新西兰进口松木
台面：黑色岩板
背板：E0级实木多层板
电力轨道：xpower明装电力轨道
玻璃：茶色玻璃
</t>
        </is>
      </c>
      <c r="K325" s="6" t="inlineStr">
        <is>
          <t xml:space="preserve">长度：1400mm
宽度：750mm
高度：750mm
</t>
        </is>
      </c>
      <c r="L325" s="6" t="inlineStr">
        <is>
          <t>长度支持2300mm内定制；深度可任意定制；高度支持850mm内定制</t>
        </is>
      </c>
      <c r="M325" s="6" t="inlineStr">
        <is>
          <t>.</t>
        </is>
      </c>
      <c r="N325" s="8" t="inlineStr">
        <is>
          <t>✅ 可导入</t>
        </is>
      </c>
      <c r="O325" t="inlineStr">
        <is>
          <t>✓</t>
        </is>
      </c>
    </row>
    <row r="326" ht="18" customHeight="1">
      <c r="A326" s="5" t="inlineStr">
        <is>
          <t>PPS23780020201</t>
        </is>
      </c>
      <c r="B326" s="9" t="inlineStr">
        <is>
          <t>餐厅-岛台</t>
        </is>
      </c>
      <c r="C326" s="9" t="inlineStr">
        <is>
          <t>可鸥岛台 |樱桃木中岛岛台</t>
        </is>
      </c>
      <c r="D326" s="9" t="inlineStr">
        <is>
          <t>https://img.alicdn.com/imgextra/i1/2215699812811/O1CN01bfIIPk1WdUBNmPch1_!!2215699812811.jpg</t>
        </is>
      </c>
      <c r="E326" s="9" t="inlineStr">
        <is>
          <t>岛台-仅餐桌-单腿桌-1.6米</t>
        </is>
      </c>
      <c r="F326" s="9" t="inlineStr">
        <is>
          <t>PPS2378002020113</t>
        </is>
      </c>
      <c r="G326" s="9" t="inlineStr">
        <is>
          <t>在售</t>
        </is>
      </c>
      <c r="H32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6" s="9" t="inlineStr">
        <is>
          <t>北美进口FAS级樱桃木</t>
        </is>
      </c>
      <c r="J326" s="9" t="inlineStr">
        <is>
          <t xml:space="preserve">抽屉围板：新西兰进口松木
台面：黑色岩板
背板：E0级实木多层板
电力轨道：xpower明装电力轨道
玻璃：茶色玻璃
</t>
        </is>
      </c>
      <c r="K326" s="9" t="inlineStr">
        <is>
          <t xml:space="preserve">长度：1600mm
宽度：750mm
高度：750mm
</t>
        </is>
      </c>
      <c r="L326" s="9" t="inlineStr">
        <is>
          <t>长度支持2300mm内定制；深度可任意定制；高度支持850mm内定制</t>
        </is>
      </c>
      <c r="M326" s="9" t="inlineStr">
        <is>
          <t>.</t>
        </is>
      </c>
      <c r="N326" s="8" t="inlineStr">
        <is>
          <t>✅ 可导入</t>
        </is>
      </c>
      <c r="O326" t="inlineStr">
        <is>
          <t>✓</t>
        </is>
      </c>
    </row>
    <row r="327" ht="18" customHeight="1">
      <c r="A327" s="5" t="inlineStr">
        <is>
          <t>PPS23780020201</t>
        </is>
      </c>
      <c r="B327" s="6" t="inlineStr">
        <is>
          <t>餐厅-岛台</t>
        </is>
      </c>
      <c r="C327" s="6" t="inlineStr">
        <is>
          <t>可鸥岛台 |樱桃木中岛岛台</t>
        </is>
      </c>
      <c r="D327" s="6" t="inlineStr">
        <is>
          <t>https://img.alicdn.com/imgextra/i1/2215699812811/O1CN01bfIIPk1WdUBNmPch1_!!2215699812811.jpg</t>
        </is>
      </c>
      <c r="E327" s="6" t="inlineStr">
        <is>
          <t>岛台-仅餐桌-单腿桌-1.8米</t>
        </is>
      </c>
      <c r="F327" s="6" t="inlineStr">
        <is>
          <t>PPS2378002020114</t>
        </is>
      </c>
      <c r="G327" s="6" t="inlineStr">
        <is>
          <t>在售</t>
        </is>
      </c>
      <c r="H32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7" s="6" t="inlineStr">
        <is>
          <t>北美进口FAS级樱桃木</t>
        </is>
      </c>
      <c r="J327" s="6" t="inlineStr">
        <is>
          <t xml:space="preserve">抽屉围板：新西兰进口松木
台面：黑色岩板
背板：E0级实木多层板
电力轨道：xpower明装电力轨道
玻璃：茶色玻璃
</t>
        </is>
      </c>
      <c r="K327" s="6" t="inlineStr">
        <is>
          <t xml:space="preserve">长度：1800mm
宽度：750mm
高度：750mm
</t>
        </is>
      </c>
      <c r="L327" s="6" t="inlineStr">
        <is>
          <t>长度支持2300mm内定制；深度可任意定制；高度支持850mm内定制</t>
        </is>
      </c>
      <c r="M327" s="6" t="inlineStr">
        <is>
          <t>.</t>
        </is>
      </c>
      <c r="N327" s="8" t="inlineStr">
        <is>
          <t>✅ 可导入</t>
        </is>
      </c>
      <c r="O327" t="inlineStr">
        <is>
          <t>✓</t>
        </is>
      </c>
    </row>
    <row r="328" ht="18" customHeight="1">
      <c r="A328" s="5" t="inlineStr">
        <is>
          <t>PPS23780020201</t>
        </is>
      </c>
      <c r="B328" s="9" t="inlineStr">
        <is>
          <t>餐厅-岛台</t>
        </is>
      </c>
      <c r="C328" s="9" t="inlineStr">
        <is>
          <t>可鸥岛台 |樱桃木中岛岛台</t>
        </is>
      </c>
      <c r="D328" s="9" t="inlineStr">
        <is>
          <t>https://img.alicdn.com/imgextra/i1/2215699812811/O1CN01bfIIPk1WdUBNmPch1_!!2215699812811.jpg</t>
        </is>
      </c>
      <c r="E328" s="9" t="inlineStr">
        <is>
          <t>岛台-仅餐桌-双腿桌-1.2米</t>
        </is>
      </c>
      <c r="F328" s="9" t="inlineStr">
        <is>
          <t>PPS2378002020115</t>
        </is>
      </c>
      <c r="G328" s="9" t="inlineStr">
        <is>
          <t>在售</t>
        </is>
      </c>
      <c r="H32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8" s="9" t="inlineStr">
        <is>
          <t>北美进口FAS级樱桃木</t>
        </is>
      </c>
      <c r="J328" s="9" t="inlineStr">
        <is>
          <t xml:space="preserve">抽屉围板：新西兰进口松木
台面：黑色岩板
背板：E0级实木多层板
电力轨道：xpower明装电力轨道
玻璃：茶色玻璃
</t>
        </is>
      </c>
      <c r="K328" s="9" t="inlineStr">
        <is>
          <t xml:space="preserve">长度：1200mm
宽度：750mm
高度：750mm
</t>
        </is>
      </c>
      <c r="L328" s="9" t="inlineStr">
        <is>
          <t>长度支持2300mm内定制；深度可任意定制；高度支持850mm内定制</t>
        </is>
      </c>
      <c r="M328" s="9" t="inlineStr">
        <is>
          <t>.</t>
        </is>
      </c>
      <c r="N328" s="8" t="inlineStr">
        <is>
          <t>✅ 可导入</t>
        </is>
      </c>
      <c r="O328" t="inlineStr">
        <is>
          <t>✓</t>
        </is>
      </c>
    </row>
    <row r="329" ht="18" customHeight="1">
      <c r="A329" s="5" t="inlineStr">
        <is>
          <t>PPS23780020201</t>
        </is>
      </c>
      <c r="B329" s="6" t="inlineStr">
        <is>
          <t>餐厅-岛台</t>
        </is>
      </c>
      <c r="C329" s="6" t="inlineStr">
        <is>
          <t>可鸥岛台 |樱桃木中岛岛台</t>
        </is>
      </c>
      <c r="D329" s="6" t="inlineStr">
        <is>
          <t>https://img.alicdn.com/imgextra/i1/2215699812811/O1CN01bfIIPk1WdUBNmPch1_!!2215699812811.jpg</t>
        </is>
      </c>
      <c r="E329" s="6" t="inlineStr">
        <is>
          <t>岛台-仅餐桌-双腿桌-1.4米</t>
        </is>
      </c>
      <c r="F329" s="6" t="inlineStr">
        <is>
          <t>PPS2378002020116</t>
        </is>
      </c>
      <c r="G329" s="6" t="inlineStr">
        <is>
          <t>在售</t>
        </is>
      </c>
      <c r="H329"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9" s="6" t="inlineStr">
        <is>
          <t>北美进口FAS级樱桃木</t>
        </is>
      </c>
      <c r="J329" s="6" t="inlineStr">
        <is>
          <t xml:space="preserve">抽屉围板：新西兰进口松木
台面：黑色岩板
背板：E0级实木多层板
电力轨道：xpower明装电力轨道
玻璃：茶色玻璃
</t>
        </is>
      </c>
      <c r="K329" s="6" t="inlineStr">
        <is>
          <t xml:space="preserve">长度：1400mm
宽度：750mm
高度：750mm
</t>
        </is>
      </c>
      <c r="L329" s="6" t="inlineStr">
        <is>
          <t>长度支持2300mm内定制；深度可任意定制；高度支持850mm内定制</t>
        </is>
      </c>
      <c r="M329" s="6" t="inlineStr">
        <is>
          <t>.</t>
        </is>
      </c>
      <c r="N329" s="8" t="inlineStr">
        <is>
          <t>✅ 可导入</t>
        </is>
      </c>
      <c r="O329" t="inlineStr">
        <is>
          <t>✓</t>
        </is>
      </c>
    </row>
    <row r="330" ht="18" customHeight="1">
      <c r="A330" s="5" t="inlineStr">
        <is>
          <t>PPS23780020201</t>
        </is>
      </c>
      <c r="B330" s="9" t="inlineStr">
        <is>
          <t>餐厅-岛台</t>
        </is>
      </c>
      <c r="C330" s="9" t="inlineStr">
        <is>
          <t>可鸥岛台 |樱桃木中岛岛台</t>
        </is>
      </c>
      <c r="D330" s="9" t="inlineStr">
        <is>
          <t>https://img.alicdn.com/imgextra/i1/2215699812811/O1CN01bfIIPk1WdUBNmPch1_!!2215699812811.jpg</t>
        </is>
      </c>
      <c r="E330" s="9" t="inlineStr">
        <is>
          <t>岛台-仅餐桌-双腿桌-1.6米</t>
        </is>
      </c>
      <c r="F330" s="9" t="inlineStr">
        <is>
          <t>PPS2378002020117</t>
        </is>
      </c>
      <c r="G330" s="9" t="inlineStr">
        <is>
          <t>在售</t>
        </is>
      </c>
      <c r="H330"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0" s="9" t="inlineStr">
        <is>
          <t>北美进口FAS级樱桃木</t>
        </is>
      </c>
      <c r="J330" s="9" t="inlineStr">
        <is>
          <t xml:space="preserve">抽屉围板：新西兰进口松木
台面：黑色岩板
背板：E0级实木多层板
电力轨道：xpower明装电力轨道
玻璃：茶色玻璃
</t>
        </is>
      </c>
      <c r="K330" s="9" t="inlineStr">
        <is>
          <t xml:space="preserve">长度：1600mm
宽度：750mm
高度：750mm
</t>
        </is>
      </c>
      <c r="L330" s="9" t="inlineStr">
        <is>
          <t>长度支持2300mm内定制；深度可任意定制；高度支持850mm内定制</t>
        </is>
      </c>
      <c r="M330" s="9" t="inlineStr">
        <is>
          <t>.</t>
        </is>
      </c>
      <c r="N330" s="8" t="inlineStr">
        <is>
          <t>✅ 可导入</t>
        </is>
      </c>
      <c r="O330" t="inlineStr">
        <is>
          <t>✓</t>
        </is>
      </c>
    </row>
    <row r="331" ht="18" customHeight="1">
      <c r="A331" s="5" t="inlineStr">
        <is>
          <t>PPS23780020201</t>
        </is>
      </c>
      <c r="B331" s="6" t="inlineStr">
        <is>
          <t>餐厅-岛台</t>
        </is>
      </c>
      <c r="C331" s="6" t="inlineStr">
        <is>
          <t>可鸥岛台 |樱桃木中岛岛台</t>
        </is>
      </c>
      <c r="D331" s="6" t="inlineStr">
        <is>
          <t>https://img.alicdn.com/imgextra/i1/2215699812811/O1CN01bfIIPk1WdUBNmPch1_!!2215699812811.jpg</t>
        </is>
      </c>
      <c r="E331" s="6" t="inlineStr">
        <is>
          <t>岛台-仅餐桌-双腿桌-1.8米</t>
        </is>
      </c>
      <c r="F331" s="6" t="inlineStr">
        <is>
          <t>PPS2378002020118</t>
        </is>
      </c>
      <c r="G331" s="6" t="inlineStr">
        <is>
          <t>在售</t>
        </is>
      </c>
      <c r="H331"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1" s="6" t="inlineStr">
        <is>
          <t>北美进口FAS级樱桃木</t>
        </is>
      </c>
      <c r="J331" s="6" t="inlineStr">
        <is>
          <t xml:space="preserve">抽屉围板：新西兰进口松木
台面：黑色岩板
背板：E0级实木多层板
电力轨道：xpower明装电力轨道
玻璃：茶色玻璃
</t>
        </is>
      </c>
      <c r="K331" s="6" t="inlineStr">
        <is>
          <t xml:space="preserve">长度：1800mm
宽度：750mm
高度：750mm
</t>
        </is>
      </c>
      <c r="L331" s="6" t="inlineStr">
        <is>
          <t>长度支持2300mm内定制；深度可任意定制；高度支持850mm内定制</t>
        </is>
      </c>
      <c r="M331" s="6" t="inlineStr">
        <is>
          <t>.</t>
        </is>
      </c>
      <c r="N331" s="8" t="inlineStr">
        <is>
          <t>✅ 可导入</t>
        </is>
      </c>
      <c r="O331" t="inlineStr">
        <is>
          <t>✓</t>
        </is>
      </c>
    </row>
    <row r="332" ht="18" customHeight="1">
      <c r="A332" s="5" t="inlineStr">
        <is>
          <t>PPS23780020201</t>
        </is>
      </c>
      <c r="B332" s="9" t="inlineStr">
        <is>
          <t>餐厅-岛台</t>
        </is>
      </c>
      <c r="C332" s="9" t="inlineStr">
        <is>
          <t>可鸥岛台 |樱桃木中岛岛台</t>
        </is>
      </c>
      <c r="D332" s="9" t="inlineStr">
        <is>
          <t>https://img.alicdn.com/imgextra/i1/2215699812811/O1CN01bfIIPk1WdUBNmPch1_!!2215699812811.jpg</t>
        </is>
      </c>
      <c r="E332" s="9" t="inlineStr">
        <is>
          <t>岛台-仅中岛-0.6米</t>
        </is>
      </c>
      <c r="F332" s="9" t="inlineStr">
        <is>
          <t>PPS2378002020119</t>
        </is>
      </c>
      <c r="G332" s="9" t="inlineStr">
        <is>
          <t>在售</t>
        </is>
      </c>
      <c r="H332"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2" s="9" t="inlineStr">
        <is>
          <t>北美进口FAS级樱桃木</t>
        </is>
      </c>
      <c r="J332" s="9" t="inlineStr">
        <is>
          <t xml:space="preserve">抽屉围板：新西兰进口松木
台面：黑色岩板
背板：E0级实木多层板
电力轨道：xpower明装电力轨道
玻璃：茶色玻璃
</t>
        </is>
      </c>
      <c r="K332" s="9" t="inlineStr">
        <is>
          <t>0.6米岛台-长度：600mm
0.6米岛台-深度：870mm
0.6米岛台-高度：1020mm</t>
        </is>
      </c>
      <c r="L332" s="9" t="inlineStr">
        <is>
          <t>长度可任意定制；深度可任意定制；高度可任意定制；</t>
        </is>
      </c>
      <c r="M332" s="9" t="inlineStr">
        <is>
          <t>.</t>
        </is>
      </c>
      <c r="N332" s="8" t="inlineStr">
        <is>
          <t>✅ 可导入</t>
        </is>
      </c>
      <c r="O332" t="inlineStr">
        <is>
          <t>✓</t>
        </is>
      </c>
    </row>
    <row r="333" ht="18" customHeight="1">
      <c r="A333" s="5" t="inlineStr">
        <is>
          <t>PPS23780020201</t>
        </is>
      </c>
      <c r="B333" s="6" t="inlineStr">
        <is>
          <t>餐厅-岛台</t>
        </is>
      </c>
      <c r="C333" s="6" t="inlineStr">
        <is>
          <t>可鸥岛台 |樱桃木中岛岛台</t>
        </is>
      </c>
      <c r="D333" s="6" t="inlineStr">
        <is>
          <t>https://img.alicdn.com/imgextra/i1/2215699812811/O1CN01bfIIPk1WdUBNmPch1_!!2215699812811.jpg</t>
        </is>
      </c>
      <c r="E333" s="6" t="inlineStr">
        <is>
          <t>岛台-仅中岛-0.9米</t>
        </is>
      </c>
      <c r="F333" s="6" t="inlineStr">
        <is>
          <t>PPS2378002020120</t>
        </is>
      </c>
      <c r="G333" s="6" t="inlineStr">
        <is>
          <t>在售</t>
        </is>
      </c>
      <c r="H333"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3" s="6" t="inlineStr">
        <is>
          <t>北美进口FAS级樱桃木</t>
        </is>
      </c>
      <c r="J333" s="6" t="inlineStr">
        <is>
          <t xml:space="preserve">抽屉围板：新西兰进口松木
台面：黑色岩板
背板：E0级实木多层板
电力轨道：xpower明装电力轨道
玻璃：茶色玻璃
</t>
        </is>
      </c>
      <c r="K333" s="6" t="inlineStr">
        <is>
          <t>0.9米岛台-长度：900mm
0.9米岛台-深度：870mm
0.9米岛台-高度：1020mm</t>
        </is>
      </c>
      <c r="L333" s="6" t="inlineStr">
        <is>
          <t>长度可任意定制；深度可任意定制；高度可任意定制；</t>
        </is>
      </c>
      <c r="M333" s="6" t="inlineStr">
        <is>
          <t>.</t>
        </is>
      </c>
      <c r="N333" s="8" t="inlineStr">
        <is>
          <t>✅ 可导入</t>
        </is>
      </c>
      <c r="O333" t="inlineStr">
        <is>
          <t>✓</t>
        </is>
      </c>
    </row>
    <row r="334" ht="18" customHeight="1">
      <c r="A334" s="5" t="inlineStr">
        <is>
          <t>PPS23780020201</t>
        </is>
      </c>
      <c r="B334" s="9" t="inlineStr">
        <is>
          <t>餐厅-岛台</t>
        </is>
      </c>
      <c r="C334" s="9" t="inlineStr">
        <is>
          <t>可鸥岛台 |樱桃木中岛岛台</t>
        </is>
      </c>
      <c r="D334" s="9" t="inlineStr">
        <is>
          <t>https://img.alicdn.com/imgextra/i1/2215699812811/O1CN01bfIIPk1WdUBNmPch1_!!2215699812811.jpg</t>
        </is>
      </c>
      <c r="E334" s="9" t="inlineStr">
        <is>
          <t>岛台-仅中岛-1.2米</t>
        </is>
      </c>
      <c r="F334" s="9" t="inlineStr">
        <is>
          <t>PPS2378002020121</t>
        </is>
      </c>
      <c r="G334" s="9" t="inlineStr">
        <is>
          <t>在售</t>
        </is>
      </c>
      <c r="H33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4" s="9" t="inlineStr">
        <is>
          <t>北美进口FAS级樱桃木</t>
        </is>
      </c>
      <c r="J334" s="9" t="inlineStr">
        <is>
          <t xml:space="preserve">抽屉围板：新西兰进口松木
台面：黑色岩板
背板：E0级实木多层板
电力轨道：xpower明装电力轨道
玻璃：茶色玻璃
</t>
        </is>
      </c>
      <c r="K334" s="9" t="inlineStr">
        <is>
          <t xml:space="preserve">1.2米岛台-长度：600mm
1.2米岛台-深度：870mm
1.2米岛台-高度：1020mm
</t>
        </is>
      </c>
      <c r="L334" s="9" t="inlineStr">
        <is>
          <t>长度可任意定制；深度可任意定制；高度可任意定制；</t>
        </is>
      </c>
      <c r="M334" s="9" t="inlineStr">
        <is>
          <t>.</t>
        </is>
      </c>
      <c r="N334" s="8" t="inlineStr">
        <is>
          <t>✅ 可导入</t>
        </is>
      </c>
      <c r="O334" t="inlineStr">
        <is>
          <t>✓</t>
        </is>
      </c>
    </row>
    <row r="335" ht="18" customHeight="1">
      <c r="A335" s="5" t="inlineStr">
        <is>
          <t>PPS23780020201</t>
        </is>
      </c>
      <c r="B335" s="6" t="inlineStr">
        <is>
          <t>餐厅-岛台</t>
        </is>
      </c>
      <c r="C335" s="6" t="inlineStr">
        <is>
          <t>可鸥岛台 |樱桃木中岛岛台</t>
        </is>
      </c>
      <c r="D335" s="6" t="inlineStr">
        <is>
          <t>https://img.alicdn.com/imgextra/i1/2215699812811/O1CN01bfIIPk1WdUBNmPch1_!!2215699812811.jpg</t>
        </is>
      </c>
      <c r="E335" s="6" t="inlineStr">
        <is>
          <t>岛台-岛台0.6米&amp;单腿餐桌1.4米</t>
        </is>
      </c>
      <c r="F335" s="6" t="inlineStr">
        <is>
          <t>PPS2378002020122</t>
        </is>
      </c>
      <c r="G335" s="6" t="inlineStr">
        <is>
          <t>在售</t>
        </is>
      </c>
      <c r="H33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5" s="6" t="inlineStr">
        <is>
          <t>北美进口FAS级樱桃木</t>
        </is>
      </c>
      <c r="J335" s="6" t="inlineStr">
        <is>
          <t xml:space="preserve">抽屉围板：新西兰进口松木
台面：黑色岩板
背板：E0级实木多层板
电力轨道：xpower明装电力轨道
玻璃：茶色玻璃
</t>
        </is>
      </c>
      <c r="K335" s="6" t="inlineStr">
        <is>
          <t>0.6米岛台-长度：600mm
0.6米岛台-深度：870mm
0.6米岛台-高度：1020mm</t>
        </is>
      </c>
      <c r="L335" s="6" t="inlineStr">
        <is>
          <t>长度可任意定制；深度可任意定制；高度可任意定制；</t>
        </is>
      </c>
      <c r="M335" s="6" t="inlineStr">
        <is>
          <t>.</t>
        </is>
      </c>
      <c r="N335" s="8" t="inlineStr">
        <is>
          <t>✅ 可导入</t>
        </is>
      </c>
      <c r="O335" t="inlineStr">
        <is>
          <t>✓</t>
        </is>
      </c>
    </row>
    <row r="336" ht="18" customHeight="1">
      <c r="A336" s="5" t="inlineStr">
        <is>
          <t>PPS23780020201</t>
        </is>
      </c>
      <c r="B336" s="9" t="inlineStr">
        <is>
          <t>餐厅-岛台</t>
        </is>
      </c>
      <c r="C336" s="9" t="inlineStr">
        <is>
          <t>可鸥岛台 |樱桃木中岛岛台</t>
        </is>
      </c>
      <c r="D336" s="9" t="inlineStr">
        <is>
          <t>https://img.alicdn.com/imgextra/i1/2215699812811/O1CN01bfIIPk1WdUBNmPch1_!!2215699812811.jpg</t>
        </is>
      </c>
      <c r="E336" s="9" t="inlineStr">
        <is>
          <t>岛台-岛台0.9米&amp;单腿餐桌1.4米</t>
        </is>
      </c>
      <c r="F336" s="9" t="inlineStr">
        <is>
          <t>PPS2378002020123</t>
        </is>
      </c>
      <c r="G336" s="9" t="inlineStr">
        <is>
          <t>在售</t>
        </is>
      </c>
      <c r="H33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6" s="9" t="inlineStr">
        <is>
          <t>北美进口FAS级樱桃木</t>
        </is>
      </c>
      <c r="J336" s="9" t="inlineStr">
        <is>
          <t xml:space="preserve">抽屉围板：新西兰进口松木
台面：黑色岩板
背板：E0级实木多层板
电力轨道：xpower明装电力轨道
玻璃：茶色玻璃
</t>
        </is>
      </c>
      <c r="K336" s="9" t="inlineStr">
        <is>
          <t>0.9米岛台-长度：900mm
0.9米岛台-深度：870mm
0.9米岛台-高度：1020mm</t>
        </is>
      </c>
      <c r="L336" s="9" t="inlineStr">
        <is>
          <t>长度可任意定制；深度可任意定制；高度可任意定制；</t>
        </is>
      </c>
      <c r="M336" s="9" t="inlineStr">
        <is>
          <t>.</t>
        </is>
      </c>
      <c r="N336" s="8" t="inlineStr">
        <is>
          <t>✅ 可导入</t>
        </is>
      </c>
      <c r="O336" t="inlineStr">
        <is>
          <t>✓</t>
        </is>
      </c>
    </row>
    <row r="337" ht="18" customHeight="1">
      <c r="A337" s="5" t="inlineStr">
        <is>
          <t>PPS23780020201</t>
        </is>
      </c>
      <c r="B337" s="6" t="inlineStr">
        <is>
          <t>餐厅-岛台</t>
        </is>
      </c>
      <c r="C337" s="6" t="inlineStr">
        <is>
          <t>可鸥岛台 |樱桃木中岛岛台</t>
        </is>
      </c>
      <c r="D337" s="6" t="inlineStr">
        <is>
          <t>https://img.alicdn.com/imgextra/i1/2215699812811/O1CN01bfIIPk1WdUBNmPch1_!!2215699812811.jpg</t>
        </is>
      </c>
      <c r="E337" s="6" t="inlineStr">
        <is>
          <t>岛台-岛台0.9米&amp;单腿餐桌1.6米</t>
        </is>
      </c>
      <c r="F337" s="6" t="inlineStr">
        <is>
          <t>PPS2378002020124</t>
        </is>
      </c>
      <c r="G337" s="6" t="inlineStr">
        <is>
          <t>在售</t>
        </is>
      </c>
      <c r="H33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7" s="6" t="inlineStr">
        <is>
          <t>北美进口FAS级樱桃木</t>
        </is>
      </c>
      <c r="J337" s="6" t="inlineStr">
        <is>
          <t xml:space="preserve">抽屉围板：新西兰进口松木
台面：黑色岩板
背板：E0级实木多层板
电力轨道：xpower明装电力轨道
玻璃：茶色玻璃
</t>
        </is>
      </c>
      <c r="K337" s="6" t="inlineStr">
        <is>
          <t>0.9米岛台-长度：900mm
0.9米岛台-深度：870mm
0.9米岛台-高度：1020mm</t>
        </is>
      </c>
      <c r="L337" s="6" t="inlineStr">
        <is>
          <t>长度可任意定制；深度可任意定制；高度可任意定制；</t>
        </is>
      </c>
      <c r="M337" s="6" t="inlineStr">
        <is>
          <t>.</t>
        </is>
      </c>
      <c r="N337" s="8" t="inlineStr">
        <is>
          <t>✅ 可导入</t>
        </is>
      </c>
      <c r="O337" t="inlineStr">
        <is>
          <t>✓</t>
        </is>
      </c>
    </row>
    <row r="338" ht="18" customHeight="1">
      <c r="A338" s="5" t="inlineStr">
        <is>
          <t>PPS23780020201</t>
        </is>
      </c>
      <c r="B338" s="9" t="inlineStr">
        <is>
          <t>餐厅-岛台</t>
        </is>
      </c>
      <c r="C338" s="9" t="inlineStr">
        <is>
          <t>可鸥岛台 |樱桃木中岛岛台</t>
        </is>
      </c>
      <c r="D338" s="9" t="inlineStr">
        <is>
          <t>https://img.alicdn.com/imgextra/i1/2215699812811/O1CN01bfIIPk1WdUBNmPch1_!!2215699812811.jpg</t>
        </is>
      </c>
      <c r="E338" s="9" t="inlineStr">
        <is>
          <t>岛台-岛台0.9米&amp;单腿餐桌1.8米</t>
        </is>
      </c>
      <c r="F338" s="9" t="inlineStr">
        <is>
          <t>PPS2378002020125</t>
        </is>
      </c>
      <c r="G338" s="9" t="inlineStr">
        <is>
          <t>在售</t>
        </is>
      </c>
      <c r="H33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8" s="9" t="inlineStr">
        <is>
          <t>北美进口FAS级樱桃木</t>
        </is>
      </c>
      <c r="J338" s="9" t="inlineStr">
        <is>
          <t xml:space="preserve">抽屉围板：新西兰进口松木
台面：黑色岩板
背板：E0级实木多层板
电力轨道：xpower明装电力轨道
玻璃：茶色玻璃
</t>
        </is>
      </c>
      <c r="K338" s="9" t="inlineStr">
        <is>
          <t>0.9米岛台-长度：900mm
0.9米岛台-深度：870mm
0.9米岛台-高度：1020mm</t>
        </is>
      </c>
      <c r="L338" s="9" t="inlineStr">
        <is>
          <t>长度可任意定制；深度可任意定制；高度可任意定制；</t>
        </is>
      </c>
      <c r="M338" s="9" t="inlineStr">
        <is>
          <t>.</t>
        </is>
      </c>
      <c r="N338" s="8" t="inlineStr">
        <is>
          <t>✅ 可导入</t>
        </is>
      </c>
      <c r="O338" t="inlineStr">
        <is>
          <t>✓</t>
        </is>
      </c>
    </row>
    <row r="339" ht="18" customHeight="1">
      <c r="A339" s="5" t="inlineStr">
        <is>
          <t>PPS23780020201</t>
        </is>
      </c>
      <c r="B339" s="6" t="inlineStr">
        <is>
          <t>餐厅-岛台</t>
        </is>
      </c>
      <c r="C339" s="6" t="inlineStr">
        <is>
          <t>可鸥岛台 |樱桃木中岛岛台</t>
        </is>
      </c>
      <c r="D339" s="6" t="inlineStr">
        <is>
          <t>https://img.alicdn.com/imgextra/i1/2215699812811/O1CN01bfIIPk1WdUBNmPch1_!!2215699812811.jpg</t>
        </is>
      </c>
      <c r="E339" s="6" t="inlineStr">
        <is>
          <t>岛台-岛台1.2米&amp;单腿餐桌1.4米</t>
        </is>
      </c>
      <c r="F339" s="6" t="inlineStr">
        <is>
          <t>PPS2378002020126</t>
        </is>
      </c>
      <c r="G339" s="6" t="inlineStr">
        <is>
          <t>在售</t>
        </is>
      </c>
      <c r="H339"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9" s="6" t="inlineStr">
        <is>
          <t>北美进口FAS级樱桃木</t>
        </is>
      </c>
      <c r="J339" s="6" t="inlineStr">
        <is>
          <t xml:space="preserve">抽屉围板：新西兰进口松木
台面：黑色岩板
背板：E0级实木多层板
电力轨道：xpower明装电力轨道
玻璃：茶色玻璃
</t>
        </is>
      </c>
      <c r="K339" s="6" t="inlineStr">
        <is>
          <t xml:space="preserve">1.2米岛台-长度：600mm
1.2米岛台-深度：870mm
1.2米岛台-高度：1020mm
</t>
        </is>
      </c>
      <c r="L339" s="6" t="inlineStr">
        <is>
          <t>长度可任意定制；深度可任意定制；高度可任意定制；</t>
        </is>
      </c>
      <c r="M339" s="6" t="inlineStr">
        <is>
          <t>.</t>
        </is>
      </c>
      <c r="N339" s="8" t="inlineStr">
        <is>
          <t>✅ 可导入</t>
        </is>
      </c>
      <c r="O339" t="inlineStr">
        <is>
          <t>✓</t>
        </is>
      </c>
    </row>
    <row r="340" ht="18" customHeight="1">
      <c r="A340" s="5" t="inlineStr">
        <is>
          <t>PPS23780020201</t>
        </is>
      </c>
      <c r="B340" s="9" t="inlineStr">
        <is>
          <t>餐厅-岛台</t>
        </is>
      </c>
      <c r="C340" s="9" t="inlineStr">
        <is>
          <t>可鸥岛台 |樱桃木中岛岛台</t>
        </is>
      </c>
      <c r="D340" s="9" t="inlineStr">
        <is>
          <t>https://img.alicdn.com/imgextra/i1/2215699812811/O1CN01bfIIPk1WdUBNmPch1_!!2215699812811.jpg</t>
        </is>
      </c>
      <c r="E340" s="9" t="inlineStr">
        <is>
          <t>岛台-岛台1.2米&amp;单腿餐桌1.6米</t>
        </is>
      </c>
      <c r="F340" s="9" t="inlineStr">
        <is>
          <t>PPS2378002020127</t>
        </is>
      </c>
      <c r="G340" s="9" t="inlineStr">
        <is>
          <t>在售</t>
        </is>
      </c>
      <c r="H340"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0" s="9" t="inlineStr">
        <is>
          <t>北美进口FAS级樱桃木</t>
        </is>
      </c>
      <c r="J340" s="9" t="inlineStr">
        <is>
          <t xml:space="preserve">抽屉围板：新西兰进口松木
台面：黑色岩板
背板：E0级实木多层板
电力轨道：xpower明装电力轨道
玻璃：茶色玻璃
</t>
        </is>
      </c>
      <c r="K340" s="9" t="inlineStr">
        <is>
          <t xml:space="preserve">1.2米岛台-长度：600mm
1.2米岛台-深度：870mm
1.2米岛台-高度：1020mm
</t>
        </is>
      </c>
      <c r="L340" s="9" t="inlineStr">
        <is>
          <t>长度可任意定制；深度可任意定制；高度可任意定制；</t>
        </is>
      </c>
      <c r="M340" s="9" t="inlineStr">
        <is>
          <t>.</t>
        </is>
      </c>
      <c r="N340" s="8" t="inlineStr">
        <is>
          <t>✅ 可导入</t>
        </is>
      </c>
      <c r="O340" t="inlineStr">
        <is>
          <t>✓</t>
        </is>
      </c>
    </row>
    <row r="341" ht="18" customHeight="1">
      <c r="A341" s="5" t="inlineStr">
        <is>
          <t>PPS23780020201</t>
        </is>
      </c>
      <c r="B341" s="6" t="inlineStr">
        <is>
          <t>餐厅-岛台</t>
        </is>
      </c>
      <c r="C341" s="6" t="inlineStr">
        <is>
          <t>可鸥岛台 |樱桃木中岛岛台</t>
        </is>
      </c>
      <c r="D341" s="6" t="inlineStr">
        <is>
          <t>https://img.alicdn.com/imgextra/i1/2215699812811/O1CN01bfIIPk1WdUBNmPch1_!!2215699812811.jpg</t>
        </is>
      </c>
      <c r="E341" s="6" t="inlineStr">
        <is>
          <t>岛台-岛台1.2米&amp;单腿餐桌1.8米</t>
        </is>
      </c>
      <c r="F341" s="6" t="inlineStr">
        <is>
          <t>PPS2378002020128</t>
        </is>
      </c>
      <c r="G341" s="6" t="inlineStr">
        <is>
          <t>在售</t>
        </is>
      </c>
      <c r="H341"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1" s="6" t="inlineStr">
        <is>
          <t>北美进口FAS级樱桃木</t>
        </is>
      </c>
      <c r="J341" s="6" t="inlineStr">
        <is>
          <t xml:space="preserve">抽屉围板：新西兰进口松木
台面：黑色岩板
背板：E0级实木多层板
电力轨道：xpower明装电力轨道
玻璃：茶色玻璃
</t>
        </is>
      </c>
      <c r="K341" s="6" t="inlineStr">
        <is>
          <t xml:space="preserve">1.2米岛台-长度：600mm
1.2米岛台-深度：870mm
1.2米岛台-高度：1020mm
</t>
        </is>
      </c>
      <c r="L341" s="6" t="inlineStr">
        <is>
          <t>长度可任意定制；深度可任意定制；高度可任意定制；</t>
        </is>
      </c>
      <c r="M341" s="6" t="inlineStr">
        <is>
          <t>.</t>
        </is>
      </c>
      <c r="N341" s="8" t="inlineStr">
        <is>
          <t>✅ 可导入</t>
        </is>
      </c>
      <c r="O341" t="inlineStr">
        <is>
          <t>✓</t>
        </is>
      </c>
    </row>
    <row r="342" ht="18" customHeight="1">
      <c r="A342" s="5" t="inlineStr">
        <is>
          <t>PPS23780020201</t>
        </is>
      </c>
      <c r="B342" s="9" t="inlineStr">
        <is>
          <t>餐厅-岛台</t>
        </is>
      </c>
      <c r="C342" s="9" t="inlineStr">
        <is>
          <t>可鸥岛台 |樱桃木中岛岛台</t>
        </is>
      </c>
      <c r="D342" s="9" t="inlineStr">
        <is>
          <t>https://img.alicdn.com/imgextra/i1/2215699812811/O1CN01bfIIPk1WdUBNmPch1_!!2215699812811.jpg</t>
        </is>
      </c>
      <c r="E342" s="9" t="inlineStr">
        <is>
          <t>岛台-岛台0.6米&amp;双腿餐桌1.4米</t>
        </is>
      </c>
      <c r="F342" s="9" t="inlineStr">
        <is>
          <t>PPS2378002020129</t>
        </is>
      </c>
      <c r="G342" s="9" t="inlineStr">
        <is>
          <t>在售</t>
        </is>
      </c>
      <c r="H342"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2" s="9" t="inlineStr">
        <is>
          <t>北美进口FAS级樱桃木</t>
        </is>
      </c>
      <c r="J342" s="9" t="inlineStr">
        <is>
          <t xml:space="preserve">抽屉围板：新西兰进口松木
台面：黑色岩板
背板：E0级实木多层板
电力轨道：xpower明装电力轨道
玻璃：茶色玻璃
</t>
        </is>
      </c>
      <c r="K342" s="9" t="inlineStr">
        <is>
          <t>0.6米岛台-长度：600mm
0.6米岛台-深度：870mm
0.6米岛台-高度：1020mm</t>
        </is>
      </c>
      <c r="L342" s="9" t="inlineStr">
        <is>
          <t>长度可任意定制；深度可任意定制；高度可任意定制；</t>
        </is>
      </c>
      <c r="M342" s="9" t="inlineStr">
        <is>
          <t>.</t>
        </is>
      </c>
      <c r="N342" s="8" t="inlineStr">
        <is>
          <t>✅ 可导入</t>
        </is>
      </c>
      <c r="O342" t="inlineStr">
        <is>
          <t>✓</t>
        </is>
      </c>
    </row>
    <row r="343" ht="18" customHeight="1">
      <c r="A343" s="5" t="inlineStr">
        <is>
          <t>PPS23780020201</t>
        </is>
      </c>
      <c r="B343" s="6" t="inlineStr">
        <is>
          <t>餐厅-岛台</t>
        </is>
      </c>
      <c r="C343" s="6" t="inlineStr">
        <is>
          <t>可鸥岛台 |樱桃木中岛岛台</t>
        </is>
      </c>
      <c r="D343" s="6" t="inlineStr">
        <is>
          <t>https://img.alicdn.com/imgextra/i1/2215699812811/O1CN01bfIIPk1WdUBNmPch1_!!2215699812811.jpg</t>
        </is>
      </c>
      <c r="E343" s="6" t="inlineStr">
        <is>
          <t>岛台-岛台0.9米&amp;双腿餐桌1.4米</t>
        </is>
      </c>
      <c r="F343" s="6" t="inlineStr">
        <is>
          <t>PPS2378002020130</t>
        </is>
      </c>
      <c r="G343" s="6" t="inlineStr">
        <is>
          <t>在售</t>
        </is>
      </c>
      <c r="H343"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3" s="6" t="inlineStr">
        <is>
          <t>北美进口FAS级樱桃木</t>
        </is>
      </c>
      <c r="J343" s="6" t="inlineStr">
        <is>
          <t xml:space="preserve">抽屉围板：新西兰进口松木
台面：黑色岩板
背板：E0级实木多层板
电力轨道：xpower明装电力轨道
玻璃：茶色玻璃
</t>
        </is>
      </c>
      <c r="K343" s="6" t="inlineStr">
        <is>
          <t>0.9米岛台-长度：900mm
0.9米岛台-深度：870mm
0.9米岛台-高度：1020mm</t>
        </is>
      </c>
      <c r="L343" s="6" t="inlineStr">
        <is>
          <t>长度可任意定制；深度可任意定制；高度可任意定制；</t>
        </is>
      </c>
      <c r="M343" s="6" t="inlineStr">
        <is>
          <t>.</t>
        </is>
      </c>
      <c r="N343" s="8" t="inlineStr">
        <is>
          <t>✅ 可导入</t>
        </is>
      </c>
      <c r="O343" t="inlineStr">
        <is>
          <t>✓</t>
        </is>
      </c>
    </row>
    <row r="344" ht="18" customHeight="1">
      <c r="A344" s="5" t="inlineStr">
        <is>
          <t>PPS23780020201</t>
        </is>
      </c>
      <c r="B344" s="9" t="inlineStr">
        <is>
          <t>餐厅-岛台</t>
        </is>
      </c>
      <c r="C344" s="9" t="inlineStr">
        <is>
          <t>可鸥岛台 |樱桃木中岛岛台</t>
        </is>
      </c>
      <c r="D344" s="9" t="inlineStr">
        <is>
          <t>https://img.alicdn.com/imgextra/i1/2215699812811/O1CN01bfIIPk1WdUBNmPch1_!!2215699812811.jpg</t>
        </is>
      </c>
      <c r="E344" s="9" t="inlineStr">
        <is>
          <t>岛台-岛台0.9米&amp;双腿餐桌1.6米</t>
        </is>
      </c>
      <c r="F344" s="9" t="inlineStr">
        <is>
          <t>PPS2378002020131</t>
        </is>
      </c>
      <c r="G344" s="9" t="inlineStr">
        <is>
          <t>在售</t>
        </is>
      </c>
      <c r="H344"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4" s="9" t="inlineStr">
        <is>
          <t>北美进口FAS级樱桃木</t>
        </is>
      </c>
      <c r="J344" s="9" t="inlineStr">
        <is>
          <t xml:space="preserve">抽屉围板：新西兰进口松木
台面：黑色岩板
背板：E0级实木多层板
电力轨道：xpower明装电力轨道
玻璃：茶色玻璃
</t>
        </is>
      </c>
      <c r="K344" s="9" t="inlineStr">
        <is>
          <t>0.9米岛台-长度：900mm
0.9米岛台-深度：870mm
0.9米岛台-高度：1020mm</t>
        </is>
      </c>
      <c r="L344" s="9" t="inlineStr">
        <is>
          <t>长度可任意定制；深度可任意定制；高度可任意定制；</t>
        </is>
      </c>
      <c r="M344" s="9" t="inlineStr">
        <is>
          <t>.</t>
        </is>
      </c>
      <c r="N344" s="8" t="inlineStr">
        <is>
          <t>✅ 可导入</t>
        </is>
      </c>
      <c r="O344" t="inlineStr">
        <is>
          <t>✓</t>
        </is>
      </c>
    </row>
    <row r="345" ht="18" customHeight="1">
      <c r="A345" s="5" t="inlineStr">
        <is>
          <t>PPS23780020201</t>
        </is>
      </c>
      <c r="B345" s="6" t="inlineStr">
        <is>
          <t>餐厅-岛台</t>
        </is>
      </c>
      <c r="C345" s="6" t="inlineStr">
        <is>
          <t>可鸥岛台 |樱桃木中岛岛台</t>
        </is>
      </c>
      <c r="D345" s="6" t="inlineStr">
        <is>
          <t>https://img.alicdn.com/imgextra/i1/2215699812811/O1CN01bfIIPk1WdUBNmPch1_!!2215699812811.jpg</t>
        </is>
      </c>
      <c r="E345" s="6" t="inlineStr">
        <is>
          <t>岛台-岛台0.9米&amp;双腿餐桌1.8米</t>
        </is>
      </c>
      <c r="F345" s="6" t="inlineStr">
        <is>
          <t>PPS2378002020132</t>
        </is>
      </c>
      <c r="G345" s="6" t="inlineStr">
        <is>
          <t>在售</t>
        </is>
      </c>
      <c r="H345"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5" s="6" t="inlineStr">
        <is>
          <t>北美进口FAS级樱桃木</t>
        </is>
      </c>
      <c r="J345" s="6" t="inlineStr">
        <is>
          <t xml:space="preserve">抽屉围板：新西兰进口松木
台面：黑色岩板
背板：E0级实木多层板
电力轨道：xpower明装电力轨道
玻璃：茶色玻璃
</t>
        </is>
      </c>
      <c r="K345" s="6" t="inlineStr">
        <is>
          <t>0.9米岛台-长度：900mm
0.9米岛台-深度：870mm
0.9米岛台-高度：1020mm</t>
        </is>
      </c>
      <c r="L345" s="6" t="inlineStr">
        <is>
          <t>长度可任意定制；深度可任意定制；高度可任意定制；</t>
        </is>
      </c>
      <c r="M345" s="6" t="inlineStr">
        <is>
          <t>.</t>
        </is>
      </c>
      <c r="N345" s="8" t="inlineStr">
        <is>
          <t>✅ 可导入</t>
        </is>
      </c>
      <c r="O345" t="inlineStr">
        <is>
          <t>✓</t>
        </is>
      </c>
    </row>
    <row r="346" ht="18" customHeight="1">
      <c r="A346" s="5" t="inlineStr">
        <is>
          <t>PPS23780020201</t>
        </is>
      </c>
      <c r="B346" s="9" t="inlineStr">
        <is>
          <t>餐厅-岛台</t>
        </is>
      </c>
      <c r="C346" s="9" t="inlineStr">
        <is>
          <t>可鸥岛台 |樱桃木中岛岛台</t>
        </is>
      </c>
      <c r="D346" s="9" t="inlineStr">
        <is>
          <t>https://img.alicdn.com/imgextra/i1/2215699812811/O1CN01bfIIPk1WdUBNmPch1_!!2215699812811.jpg</t>
        </is>
      </c>
      <c r="E346" s="9" t="inlineStr">
        <is>
          <t>岛台-岛台1.2米&amp;双腿餐桌1.4米</t>
        </is>
      </c>
      <c r="F346" s="9" t="inlineStr">
        <is>
          <t>PPS2378002020133</t>
        </is>
      </c>
      <c r="G346" s="9" t="inlineStr">
        <is>
          <t>在售</t>
        </is>
      </c>
      <c r="H346"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6" s="9" t="inlineStr">
        <is>
          <t>北美进口FAS级樱桃木</t>
        </is>
      </c>
      <c r="J346" s="9" t="inlineStr">
        <is>
          <t xml:space="preserve">抽屉围板：新西兰进口松木
台面：黑色岩板
背板：E0级实木多层板
电力轨道：xpower明装电力轨道
玻璃：茶色玻璃
</t>
        </is>
      </c>
      <c r="K346" s="9" t="inlineStr">
        <is>
          <t xml:space="preserve">1.2米岛台-长度：600mm
1.2米岛台-深度：870mm
1.2米岛台-高度：1020mm
</t>
        </is>
      </c>
      <c r="L346" s="9" t="inlineStr">
        <is>
          <t>长度可任意定制；深度可任意定制；高度可任意定制；</t>
        </is>
      </c>
      <c r="M346" s="9" t="inlineStr">
        <is>
          <t>.</t>
        </is>
      </c>
      <c r="N346" s="8" t="inlineStr">
        <is>
          <t>✅ 可导入</t>
        </is>
      </c>
      <c r="O346" t="inlineStr">
        <is>
          <t>✓</t>
        </is>
      </c>
    </row>
    <row r="347" ht="18" customHeight="1">
      <c r="A347" s="5" t="inlineStr">
        <is>
          <t>PPS23780020201</t>
        </is>
      </c>
      <c r="B347" s="6" t="inlineStr">
        <is>
          <t>餐厅-岛台</t>
        </is>
      </c>
      <c r="C347" s="6" t="inlineStr">
        <is>
          <t>可鸥岛台 |樱桃木中岛岛台</t>
        </is>
      </c>
      <c r="D347" s="6" t="inlineStr">
        <is>
          <t>https://img.alicdn.com/imgextra/i1/2215699812811/O1CN01bfIIPk1WdUBNmPch1_!!2215699812811.jpg</t>
        </is>
      </c>
      <c r="E347" s="6" t="inlineStr">
        <is>
          <t>岛台-岛台1.2米&amp;双腿餐桌1.6米</t>
        </is>
      </c>
      <c r="F347" s="6" t="inlineStr">
        <is>
          <t>PPS2378002020134</t>
        </is>
      </c>
      <c r="G347" s="6" t="inlineStr">
        <is>
          <t>在售</t>
        </is>
      </c>
      <c r="H347" s="6"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7" s="6" t="inlineStr">
        <is>
          <t>北美进口FAS级樱桃木</t>
        </is>
      </c>
      <c r="J347" s="6" t="inlineStr">
        <is>
          <t xml:space="preserve">抽屉围板：新西兰进口松木
台面：黑色岩板
背板：E0级实木多层板
电力轨道：xpower明装电力轨道
玻璃：茶色玻璃
</t>
        </is>
      </c>
      <c r="K347" s="6" t="inlineStr">
        <is>
          <t xml:space="preserve">1.2米岛台-长度：600mm
1.2米岛台-深度：870mm
1.2米岛台-高度：1020mm
</t>
        </is>
      </c>
      <c r="L347" s="6" t="inlineStr">
        <is>
          <t>长度可任意定制；深度可任意定制；高度可任意定制；</t>
        </is>
      </c>
      <c r="M347" s="6" t="inlineStr">
        <is>
          <t>.</t>
        </is>
      </c>
      <c r="N347" s="8" t="inlineStr">
        <is>
          <t>✅ 可导入</t>
        </is>
      </c>
      <c r="O347" t="inlineStr">
        <is>
          <t>✓</t>
        </is>
      </c>
    </row>
    <row r="348" ht="18" customHeight="1">
      <c r="A348" s="5" t="inlineStr">
        <is>
          <t>PPS23780020201</t>
        </is>
      </c>
      <c r="B348" s="9" t="inlineStr">
        <is>
          <t>餐厅-岛台</t>
        </is>
      </c>
      <c r="C348" s="9" t="inlineStr">
        <is>
          <t>可鸥岛台 |樱桃木中岛岛台</t>
        </is>
      </c>
      <c r="D348" s="9" t="inlineStr">
        <is>
          <t>https://img.alicdn.com/imgextra/i1/2215699812811/O1CN01bfIIPk1WdUBNmPch1_!!2215699812811.jpg</t>
        </is>
      </c>
      <c r="E348" s="9" t="inlineStr">
        <is>
          <t>岛台-岛台1.2米&amp;双腿餐桌1.8米</t>
        </is>
      </c>
      <c r="F348" s="9" t="inlineStr">
        <is>
          <t>PPS2378002020135</t>
        </is>
      </c>
      <c r="G348" s="9" t="inlineStr">
        <is>
          <t>在售</t>
        </is>
      </c>
      <c r="H348" s="9"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8" s="9" t="inlineStr">
        <is>
          <t>北美进口FAS级樱桃木</t>
        </is>
      </c>
      <c r="J348" s="9" t="inlineStr">
        <is>
          <t xml:space="preserve">抽屉围板：新西兰进口松木
台面：黑色岩板
背板：E0级实木多层板
电力轨道：xpower明装电力轨道
玻璃：茶色玻璃
</t>
        </is>
      </c>
      <c r="K348" s="9" t="inlineStr">
        <is>
          <t xml:space="preserve">1.2米岛台-长度：600mm
1.2米岛台-深度：870mm
1.2米岛台-高度：1020mm
</t>
        </is>
      </c>
      <c r="L348" s="9" t="inlineStr">
        <is>
          <t>长度可任意定制；深度可任意定制；高度可任意定制；</t>
        </is>
      </c>
      <c r="M348" s="9" t="inlineStr">
        <is>
          <t>.</t>
        </is>
      </c>
      <c r="N348" s="8" t="inlineStr">
        <is>
          <t>✅ 可导入</t>
        </is>
      </c>
      <c r="O348" t="inlineStr">
        <is>
          <t>✓</t>
        </is>
      </c>
    </row>
    <row r="349" ht="18" customHeight="1">
      <c r="A349" s="5" t="inlineStr">
        <is>
          <t>PPS23410020201</t>
        </is>
      </c>
      <c r="B349" s="6" t="inlineStr">
        <is>
          <t>书房-书桌</t>
        </is>
      </c>
      <c r="C349" s="6" t="inlineStr">
        <is>
          <t>心流书桌 |樱桃木连柜书桌</t>
        </is>
      </c>
      <c r="D349" s="6" t="inlineStr">
        <is>
          <t>https://img.alicdn.com/imgextra/i3/2215699812811/O1CN01aWdMfP1WdUBLUax9n_!!2215699812811.jpg</t>
        </is>
      </c>
      <c r="E349" s="6" t="inlineStr">
        <is>
          <t>心流书桌-上柜&amp;下柜-1.1米</t>
        </is>
      </c>
      <c r="F349" s="6" t="inlineStr">
        <is>
          <t>PPS2341002020111</t>
        </is>
      </c>
      <c r="G349" s="6" t="inlineStr">
        <is>
          <t>在售</t>
        </is>
      </c>
      <c r="H349"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49" s="6" t="inlineStr">
        <is>
          <t>北美进口FAS级樱桃木</t>
        </is>
      </c>
      <c r="J349" s="6" t="inlineStr">
        <is>
          <t xml:space="preserve">抽屉围板：新西兰进口松木
背板：E0级实木多层板
玻璃：茶色玻璃
</t>
        </is>
      </c>
      <c r="K349" s="6" t="inlineStr">
        <is>
          <t>1.1米整柜-长度：1100mm
1.1米整柜-深度：650mm
1.1米整柜-高度：1650mm
1.1米上柜-长度：1100mm
1.1米上柜-深度：300mm
1.1米上柜-高度：320mm
1.1米立体收纳-长度：1100mm
1.1米立体收纳-深度：300mm
1.1米立体收纳-高度：510mm
1.1米下柜-长度：1100mm
1.1米下柜-深度：650mm
1.1米下柜-高度：1650mm</t>
        </is>
      </c>
      <c r="L349" s="6" t="inlineStr">
        <is>
          <t>长度可任意定制；深度可任意定制；高度可任意定制；</t>
        </is>
      </c>
      <c r="M349" s="6" t="inlineStr">
        <is>
          <t>.</t>
        </is>
      </c>
      <c r="N349" s="8" t="inlineStr">
        <is>
          <t>✅ 可导入</t>
        </is>
      </c>
      <c r="O349" t="inlineStr">
        <is>
          <t>✓</t>
        </is>
      </c>
    </row>
    <row r="350" ht="18" customHeight="1">
      <c r="A350" s="5" t="inlineStr">
        <is>
          <t>PPS23410020201</t>
        </is>
      </c>
      <c r="B350" s="9" t="inlineStr">
        <is>
          <t>书房-书桌</t>
        </is>
      </c>
      <c r="C350" s="9" t="inlineStr">
        <is>
          <t>心流书桌 |樱桃木连柜书桌</t>
        </is>
      </c>
      <c r="D350" s="9" t="inlineStr">
        <is>
          <t>https://img.alicdn.com/imgextra/i3/2215699812811/O1CN01aWdMfP1WdUBLUax9n_!!2215699812811.jpg</t>
        </is>
      </c>
      <c r="E350" s="9" t="inlineStr">
        <is>
          <t>心流书桌-上柜&amp;下柜-1.2米</t>
        </is>
      </c>
      <c r="F350" s="9" t="inlineStr">
        <is>
          <t>PPS2341002020112</t>
        </is>
      </c>
      <c r="G350" s="9" t="inlineStr">
        <is>
          <t>在售</t>
        </is>
      </c>
      <c r="H350"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0" s="9" t="inlineStr">
        <is>
          <t>北美进口FAS级樱桃木</t>
        </is>
      </c>
      <c r="J350" s="9" t="inlineStr">
        <is>
          <t xml:space="preserve">抽屉围板：新西兰进口松木
背板：E0级实木多层板
玻璃：茶色玻璃
</t>
        </is>
      </c>
      <c r="K350" s="9" t="inlineStr">
        <is>
          <t>1.2米整柜-长度：1200mm
1.2米整柜-深度：650mm
1.2米整柜-高度：1650mm
1.2米上柜-长度：1200mm
1.2米上柜-深度：300mm
1.2米上柜-高度：320mm
1.2米立体收纳-长度：1200mm
1.2米立体收纳-深度：300mm
1.2米立体收纳-高度：510mm
1.2米下柜-长度：1200mm
1.2米下柜-深度：650mm
1.2米下柜-高度：1650mm</t>
        </is>
      </c>
      <c r="L350" s="9" t="inlineStr">
        <is>
          <t>长度可任意定制；深度可任意定制；高度可任意定制；</t>
        </is>
      </c>
      <c r="M350" s="9" t="inlineStr">
        <is>
          <t>.</t>
        </is>
      </c>
      <c r="N350" s="8" t="inlineStr">
        <is>
          <t>✅ 可导入</t>
        </is>
      </c>
      <c r="O350" t="inlineStr">
        <is>
          <t>✓</t>
        </is>
      </c>
    </row>
    <row r="351" ht="18" customHeight="1">
      <c r="A351" s="5" t="inlineStr">
        <is>
          <t>PPS23410020201</t>
        </is>
      </c>
      <c r="B351" s="6" t="inlineStr">
        <is>
          <t>书房-书桌</t>
        </is>
      </c>
      <c r="C351" s="6" t="inlineStr">
        <is>
          <t>心流书桌 |樱桃木连柜书桌</t>
        </is>
      </c>
      <c r="D351" s="6" t="inlineStr">
        <is>
          <t>https://img.alicdn.com/imgextra/i3/2215699812811/O1CN01aWdMfP1WdUBLUax9n_!!2215699812811.jpg</t>
        </is>
      </c>
      <c r="E351" s="6" t="inlineStr">
        <is>
          <t>心流书桌-上柜&amp;下柜-1.4米</t>
        </is>
      </c>
      <c r="F351" s="6" t="inlineStr">
        <is>
          <t>PPS2341002020113</t>
        </is>
      </c>
      <c r="G351" s="6" t="inlineStr">
        <is>
          <t>在售</t>
        </is>
      </c>
      <c r="H351"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1" s="6" t="inlineStr">
        <is>
          <t>北美进口FAS级樱桃木</t>
        </is>
      </c>
      <c r="J351" s="6" t="inlineStr">
        <is>
          <t xml:space="preserve">抽屉围板：新西兰进口松木
背板：E0级实木多层板
玻璃：茶色玻璃
</t>
        </is>
      </c>
      <c r="K351" s="6" t="inlineStr">
        <is>
          <t xml:space="preserve">1.4米整柜-长度：1400mm
1.4米整柜-深度：650mm
1.4米整柜-高度：1650mm
1.4米上柜-长度：1400mm
1.4米上柜-深度：300mm
1.4米上柜-高度：320mm
1.4米立体收纳-长度：1400mm
1.4米立体收纳-深度：300mm
1.4米立体收纳-高度：510mm
1.4米下柜-长度：1400mm
1.4米下柜-深度：650mm
1.4米下柜-高度：1650mm
</t>
        </is>
      </c>
      <c r="L351" s="6" t="inlineStr">
        <is>
          <t>长度可任意定制；深度可任意定制；高度可任意定制；</t>
        </is>
      </c>
      <c r="M351" s="6" t="inlineStr">
        <is>
          <t>.</t>
        </is>
      </c>
      <c r="N351" s="8" t="inlineStr">
        <is>
          <t>✅ 可导入</t>
        </is>
      </c>
      <c r="O351" t="inlineStr">
        <is>
          <t>✓</t>
        </is>
      </c>
    </row>
    <row r="352" ht="18" customHeight="1">
      <c r="A352" s="5" t="inlineStr">
        <is>
          <t>PPS23410020201</t>
        </is>
      </c>
      <c r="B352" s="9" t="inlineStr">
        <is>
          <t>书房-书桌</t>
        </is>
      </c>
      <c r="C352" s="9" t="inlineStr">
        <is>
          <t>心流书桌 |樱桃木连柜书桌</t>
        </is>
      </c>
      <c r="D352" s="9" t="inlineStr">
        <is>
          <t>https://img.alicdn.com/imgextra/i3/2215699812811/O1CN01aWdMfP1WdUBLUax9n_!!2215699812811.jpg</t>
        </is>
      </c>
      <c r="E352" s="9" t="inlineStr">
        <is>
          <t>心流书桌-仅下柜-1.1米</t>
        </is>
      </c>
      <c r="F352" s="9" t="inlineStr">
        <is>
          <t>PPS2341002020117</t>
        </is>
      </c>
      <c r="G352" s="9" t="inlineStr">
        <is>
          <t>在售</t>
        </is>
      </c>
      <c r="H352"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2" s="9" t="inlineStr">
        <is>
          <t>北美进口FAS级樱桃木</t>
        </is>
      </c>
      <c r="J352" s="9" t="inlineStr">
        <is>
          <t xml:space="preserve">抽屉围板：新西兰进口松木
背板：E0级实木多层板
玻璃：茶色玻璃
</t>
        </is>
      </c>
      <c r="K352" s="9" t="inlineStr">
        <is>
          <t>1.1米下柜-长度：1100mm
1.1米下柜-深度：650mm
1.1米下柜-高度：1650mm</t>
        </is>
      </c>
      <c r="L352" s="9" t="inlineStr">
        <is>
          <t>长度可任意定制；深度可任意定制；高度可任意定制；</t>
        </is>
      </c>
      <c r="M352" s="9" t="inlineStr">
        <is>
          <t>.</t>
        </is>
      </c>
      <c r="N352" s="8" t="inlineStr">
        <is>
          <t>✅ 可导入</t>
        </is>
      </c>
      <c r="O352" t="inlineStr">
        <is>
          <t>✓</t>
        </is>
      </c>
    </row>
    <row r="353" ht="18" customHeight="1">
      <c r="A353" s="5" t="inlineStr">
        <is>
          <t>PPS23410020201</t>
        </is>
      </c>
      <c r="B353" s="6" t="inlineStr">
        <is>
          <t>书房-书桌</t>
        </is>
      </c>
      <c r="C353" s="6" t="inlineStr">
        <is>
          <t>心流书桌 |樱桃木连柜书桌</t>
        </is>
      </c>
      <c r="D353" s="6" t="inlineStr">
        <is>
          <t>https://img.alicdn.com/imgextra/i3/2215699812811/O1CN01aWdMfP1WdUBLUax9n_!!2215699812811.jpg</t>
        </is>
      </c>
      <c r="E353" s="6" t="inlineStr">
        <is>
          <t>心流书桌-仅下柜-1.2米</t>
        </is>
      </c>
      <c r="F353" s="6" t="inlineStr">
        <is>
          <t>PPS2341002020118</t>
        </is>
      </c>
      <c r="G353" s="6" t="inlineStr">
        <is>
          <t>在售</t>
        </is>
      </c>
      <c r="H353"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3" s="6" t="inlineStr">
        <is>
          <t>北美进口FAS级樱桃木</t>
        </is>
      </c>
      <c r="J353" s="6" t="inlineStr">
        <is>
          <t xml:space="preserve">抽屉围板：新西兰进口松木
背板：E0级实木多层板
玻璃：茶色玻璃
</t>
        </is>
      </c>
      <c r="K353" s="6" t="inlineStr">
        <is>
          <t>1.2米下柜-长度：1200mm
1.2米下柜-深度：650mm
1.2米下柜-高度：1650mm</t>
        </is>
      </c>
      <c r="L353" s="6" t="inlineStr">
        <is>
          <t>长度可任意定制；深度可任意定制；高度可任意定制；</t>
        </is>
      </c>
      <c r="M353" s="6" t="inlineStr">
        <is>
          <t>.</t>
        </is>
      </c>
      <c r="N353" s="8" t="inlineStr">
        <is>
          <t>✅ 可导入</t>
        </is>
      </c>
      <c r="O353" t="inlineStr">
        <is>
          <t>✓</t>
        </is>
      </c>
    </row>
    <row r="354" ht="18" customHeight="1">
      <c r="A354" s="5" t="inlineStr">
        <is>
          <t>PPS23410020201</t>
        </is>
      </c>
      <c r="B354" s="9" t="inlineStr">
        <is>
          <t>书房-书桌</t>
        </is>
      </c>
      <c r="C354" s="9" t="inlineStr">
        <is>
          <t>心流书桌 |樱桃木连柜书桌</t>
        </is>
      </c>
      <c r="D354" s="9" t="inlineStr">
        <is>
          <t>https://img.alicdn.com/imgextra/i3/2215699812811/O1CN01aWdMfP1WdUBLUax9n_!!2215699812811.jpg</t>
        </is>
      </c>
      <c r="E354" s="9" t="inlineStr">
        <is>
          <t>心流书桌-仅下柜-1.4米</t>
        </is>
      </c>
      <c r="F354" s="9" t="inlineStr">
        <is>
          <t>PPS2341002020119</t>
        </is>
      </c>
      <c r="G354" s="9" t="inlineStr">
        <is>
          <t>在售</t>
        </is>
      </c>
      <c r="H354" s="9"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4" s="9" t="inlineStr">
        <is>
          <t>北美进口FAS级樱桃木</t>
        </is>
      </c>
      <c r="J354" s="9" t="inlineStr">
        <is>
          <t xml:space="preserve">抽屉围板：新西兰进口松木
背板：E0级实木多层板
玻璃：茶色玻璃
</t>
        </is>
      </c>
      <c r="K354" s="9" t="inlineStr">
        <is>
          <t xml:space="preserve">1.4米下柜-长度：1400mm
1.4米下柜-深度：650mm
1.4米下柜-高度：1650mm
</t>
        </is>
      </c>
      <c r="L354" s="9" t="inlineStr">
        <is>
          <t>长度可任意定制；深度可任意定制；高度可任意定制；</t>
        </is>
      </c>
      <c r="M354" s="9" t="inlineStr">
        <is>
          <t>.</t>
        </is>
      </c>
      <c r="N354" s="8" t="inlineStr">
        <is>
          <t>✅ 可导入</t>
        </is>
      </c>
      <c r="O354" t="inlineStr">
        <is>
          <t>✓</t>
        </is>
      </c>
    </row>
    <row r="355" ht="18" customHeight="1">
      <c r="A355" s="5" t="inlineStr">
        <is>
          <t>PPS23410020201</t>
        </is>
      </c>
      <c r="B355" s="6" t="inlineStr">
        <is>
          <t>书房-书桌</t>
        </is>
      </c>
      <c r="C355" s="6" t="inlineStr">
        <is>
          <t>心流书桌 |樱桃木连柜书桌</t>
        </is>
      </c>
      <c r="D355" s="6" t="inlineStr">
        <is>
          <t>https://img.alicdn.com/imgextra/i3/2215699812811/O1CN01aWdMfP1WdUBLUax9n_!!2215699812811.jpg</t>
        </is>
      </c>
      <c r="E355" s="6" t="inlineStr">
        <is>
          <t>心流书桌-文件柜</t>
        </is>
      </c>
      <c r="F355" s="6" t="inlineStr">
        <is>
          <t>PPS2341002020120</t>
        </is>
      </c>
      <c r="G355" s="6" t="inlineStr">
        <is>
          <t>在售</t>
        </is>
      </c>
      <c r="H355" s="6"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5" s="6" t="inlineStr">
        <is>
          <t>北美进口FAS级樱桃木</t>
        </is>
      </c>
      <c r="J355" s="6" t="inlineStr">
        <is>
          <t xml:space="preserve">抽屉围板：新西兰进口松木
背板：E0级实木多层板
玻璃：茶色玻璃
</t>
        </is>
      </c>
      <c r="K355" s="6" t="inlineStr">
        <is>
          <t>/</t>
        </is>
      </c>
      <c r="L355" s="6" t="n"/>
      <c r="M355" s="6" t="inlineStr">
        <is>
          <t>.</t>
        </is>
      </c>
      <c r="N355" s="8" t="inlineStr">
        <is>
          <t>✅ 可导入</t>
        </is>
      </c>
      <c r="O355" t="inlineStr">
        <is>
          <t>✓</t>
        </is>
      </c>
    </row>
    <row r="356" ht="18" customHeight="1">
      <c r="A356" s="5" t="inlineStr">
        <is>
          <t>PPS23410030201</t>
        </is>
      </c>
      <c r="B356" s="9" t="inlineStr">
        <is>
          <t>书房-升降桌</t>
        </is>
      </c>
      <c r="C356" s="9" t="inlineStr">
        <is>
          <t>云起升降桌 |樱桃木老款升降桌</t>
        </is>
      </c>
      <c r="D356" s="9" t="inlineStr">
        <is>
          <t>https://img.alicdn.com/imgextra/i3/2215699812811/O1CN01SWZvtZ1WdUBNmUJzC_!!2215699812811.jpg</t>
        </is>
      </c>
      <c r="E356" s="9" t="inlineStr">
        <is>
          <t>云起升降桌-整桌&amp;高台-1.5米</t>
        </is>
      </c>
      <c r="F356" s="9" t="inlineStr">
        <is>
          <t>PPS2341003020111</t>
        </is>
      </c>
      <c r="G356" s="9" t="inlineStr">
        <is>
          <t>在售</t>
        </is>
      </c>
      <c r="H356"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6" s="9" t="inlineStr">
        <is>
          <t>北美进口FAS级樱桃木</t>
        </is>
      </c>
      <c r="J356" s="9" t="inlineStr">
        <is>
          <t xml:space="preserve">抽屉围板：实木多层板
升降支架：重机械级冷轧钢
桌腿包围：北美进口FAS级樱桃木
增高架：北美进口FAS级樱桃木
</t>
        </is>
      </c>
      <c r="K356" s="9" t="inlineStr">
        <is>
          <t>升降桌1.5米Pro版-长度：1500mm
升降桌1.5米Pro版-深度：750mm
升降桌1.5米Pro版-高度：1260mm</t>
        </is>
      </c>
      <c r="L356" s="9" t="inlineStr">
        <is>
          <t>长度支持2000mm内定制；深度可任意定制；高度最高1260mm；</t>
        </is>
      </c>
      <c r="M356" s="9" t="inlineStr">
        <is>
          <t>.</t>
        </is>
      </c>
      <c r="N356" s="8" t="inlineStr">
        <is>
          <t>✅ 可导入</t>
        </is>
      </c>
      <c r="O356" t="inlineStr">
        <is>
          <t>✓</t>
        </is>
      </c>
    </row>
    <row r="357" ht="18" customHeight="1">
      <c r="A357" s="5" t="inlineStr">
        <is>
          <t>PPS23410030201</t>
        </is>
      </c>
      <c r="B357" s="6" t="inlineStr">
        <is>
          <t>书房-升降桌</t>
        </is>
      </c>
      <c r="C357" s="6" t="inlineStr">
        <is>
          <t>云起升降桌 |樱桃木老款升降桌</t>
        </is>
      </c>
      <c r="D357" s="6" t="inlineStr">
        <is>
          <t>https://img.alicdn.com/imgextra/i3/2215699812811/O1CN01SWZvtZ1WdUBNmUJzC_!!2215699812811.jpg</t>
        </is>
      </c>
      <c r="E357" s="6" t="inlineStr">
        <is>
          <t>云起升降桌-整桌&amp;高台-1.7米</t>
        </is>
      </c>
      <c r="F357" s="6" t="inlineStr">
        <is>
          <t>PPS2341003020112</t>
        </is>
      </c>
      <c r="G357" s="6" t="inlineStr">
        <is>
          <t>在售</t>
        </is>
      </c>
      <c r="H357"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7" s="6" t="inlineStr">
        <is>
          <t>北美进口FAS级樱桃木</t>
        </is>
      </c>
      <c r="J357" s="6" t="inlineStr">
        <is>
          <t xml:space="preserve">抽屉围板：实木多层板
升降支架：重机械级冷轧钢
桌腿包围：北美进口FAS级樱桃木
增高架：北美进口FAS级樱桃木
</t>
        </is>
      </c>
      <c r="K357" s="6" t="inlineStr">
        <is>
          <t>升降桌1.7米Pro版-长度：1700mm
升降桌1.7米Pro版-深度：750mm
升降桌1.7米Pro版-高度：1260mm</t>
        </is>
      </c>
      <c r="L357" s="6" t="inlineStr">
        <is>
          <t>长度支持2000mm内定制；深度可任意定制；高度最高1260mm；</t>
        </is>
      </c>
      <c r="M357" s="6" t="inlineStr">
        <is>
          <t>.</t>
        </is>
      </c>
      <c r="N357" s="8" t="inlineStr">
        <is>
          <t>✅ 可导入</t>
        </is>
      </c>
      <c r="O357" t="inlineStr">
        <is>
          <t>✓</t>
        </is>
      </c>
    </row>
    <row r="358" ht="18" customHeight="1">
      <c r="A358" s="5" t="inlineStr">
        <is>
          <t>PPS23410030201</t>
        </is>
      </c>
      <c r="B358" s="9" t="inlineStr">
        <is>
          <t>书房-升降桌</t>
        </is>
      </c>
      <c r="C358" s="9" t="inlineStr">
        <is>
          <t>云起升降桌 |樱桃木老款升降桌</t>
        </is>
      </c>
      <c r="D358" s="9" t="inlineStr">
        <is>
          <t>https://img.alicdn.com/imgextra/i3/2215699812811/O1CN01SWZvtZ1WdUBNmUJzC_!!2215699812811.jpg</t>
        </is>
      </c>
      <c r="E358" s="9" t="inlineStr">
        <is>
          <t>云起升降桌-整桌&amp;高台-1.9米</t>
        </is>
      </c>
      <c r="F358" s="9" t="inlineStr">
        <is>
          <t>PPS2341003020113</t>
        </is>
      </c>
      <c r="G358" s="9" t="inlineStr">
        <is>
          <t>在售</t>
        </is>
      </c>
      <c r="H358"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8" s="9" t="inlineStr">
        <is>
          <t>北美进口FAS级樱桃木</t>
        </is>
      </c>
      <c r="J358" s="9" t="inlineStr">
        <is>
          <t xml:space="preserve">抽屉围板：实木多层板
升降支架：重机械级冷轧钢
桌腿包围：北美进口FAS级樱桃木
增高架：北美进口FAS级樱桃木
</t>
        </is>
      </c>
      <c r="K358" s="9" t="inlineStr">
        <is>
          <t xml:space="preserve">升降桌1.9米Pro版-长度：1900mm
升降桌1.9米Pro版-深度：750mm
升降桌1.9米Pro版-高度：1260mm
</t>
        </is>
      </c>
      <c r="L358" s="9" t="inlineStr">
        <is>
          <t>长度支持2000mm内定制；深度可任意定制；高度最高1260mm；</t>
        </is>
      </c>
      <c r="M358" s="9" t="inlineStr">
        <is>
          <t>.</t>
        </is>
      </c>
      <c r="N358" s="8" t="inlineStr">
        <is>
          <t>✅ 可导入</t>
        </is>
      </c>
      <c r="O358" t="inlineStr">
        <is>
          <t>✓</t>
        </is>
      </c>
    </row>
    <row r="359" ht="18" customHeight="1">
      <c r="A359" s="5" t="inlineStr">
        <is>
          <t>PPS23410030201</t>
        </is>
      </c>
      <c r="B359" s="6" t="inlineStr">
        <is>
          <t>书房-升降桌</t>
        </is>
      </c>
      <c r="C359" s="6" t="inlineStr">
        <is>
          <t>云起升降桌 |樱桃木老款升降桌</t>
        </is>
      </c>
      <c r="D359" s="6" t="inlineStr">
        <is>
          <t>https://img.alicdn.com/imgextra/i3/2215699812811/O1CN01SWZvtZ1WdUBNmUJzC_!!2215699812811.jpg</t>
        </is>
      </c>
      <c r="E359" s="6" t="inlineStr">
        <is>
          <t>云起升降桌-整桌&amp;高台-2.1米</t>
        </is>
      </c>
      <c r="F359" s="6" t="inlineStr">
        <is>
          <t>PPS2341003020114</t>
        </is>
      </c>
      <c r="G359" s="6" t="inlineStr">
        <is>
          <t>在售</t>
        </is>
      </c>
      <c r="H359"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9" s="6" t="inlineStr">
        <is>
          <t>北美进口FAS级樱桃木</t>
        </is>
      </c>
      <c r="J359" s="6" t="inlineStr">
        <is>
          <t xml:space="preserve">抽屉围板：实木多层板
升降支架：重机械级冷轧钢
桌腿包围：北美进口FAS级樱桃木
增高架：北美进口FAS级樱桃木
</t>
        </is>
      </c>
      <c r="K359" s="6" t="inlineStr">
        <is>
          <t>/</t>
        </is>
      </c>
      <c r="L359" s="6" t="n"/>
      <c r="M359" s="6" t="inlineStr">
        <is>
          <t>.</t>
        </is>
      </c>
      <c r="N359" s="8" t="inlineStr">
        <is>
          <t>✅ 可导入</t>
        </is>
      </c>
      <c r="O359" t="inlineStr">
        <is>
          <t>✓</t>
        </is>
      </c>
    </row>
    <row r="360" ht="18" customHeight="1">
      <c r="A360" s="5" t="inlineStr">
        <is>
          <t>PPS23410030201</t>
        </is>
      </c>
      <c r="B360" s="9" t="inlineStr">
        <is>
          <t>书房-升降桌</t>
        </is>
      </c>
      <c r="C360" s="9" t="inlineStr">
        <is>
          <t>云起升降桌 |樱桃木老款升降桌</t>
        </is>
      </c>
      <c r="D360" s="9" t="inlineStr">
        <is>
          <t>https://img.alicdn.com/imgextra/i3/2215699812811/O1CN01SWZvtZ1WdUBNmUJzC_!!2215699812811.jpg</t>
        </is>
      </c>
      <c r="E360" s="9" t="inlineStr">
        <is>
          <t>云起升降桌-整桌-1.5米</t>
        </is>
      </c>
      <c r="F360" s="9" t="inlineStr">
        <is>
          <t>PPS2341003020115</t>
        </is>
      </c>
      <c r="G360" s="9" t="inlineStr">
        <is>
          <t>在售</t>
        </is>
      </c>
      <c r="H360"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0" s="9" t="inlineStr">
        <is>
          <t>北美进口FAS级樱桃木</t>
        </is>
      </c>
      <c r="J360" s="9" t="inlineStr">
        <is>
          <t xml:space="preserve">抽屉围板：实木多层板
升降支架：重机械级冷轧钢
桌腿包围：北美进口FAS级樱桃木
增高架：北美进口FAS级樱桃木
</t>
        </is>
      </c>
      <c r="K360" s="9" t="inlineStr">
        <is>
          <t>升降桌1.5米基础版-长度：1500mm
升降桌1.5米基础版-深度：750mm
升降桌1.5米基础版-高度：1260mm</t>
        </is>
      </c>
      <c r="L360" s="9" t="inlineStr">
        <is>
          <t>长度支持2000mm内定制；深度可任意定制；高度最高1260mm；</t>
        </is>
      </c>
      <c r="M360" s="9" t="inlineStr">
        <is>
          <t>.</t>
        </is>
      </c>
      <c r="N360" s="8" t="inlineStr">
        <is>
          <t>✅ 可导入</t>
        </is>
      </c>
      <c r="O360" t="inlineStr">
        <is>
          <t>✓</t>
        </is>
      </c>
    </row>
    <row r="361" ht="18" customHeight="1">
      <c r="A361" s="5" t="inlineStr">
        <is>
          <t>PPS23410030201</t>
        </is>
      </c>
      <c r="B361" s="6" t="inlineStr">
        <is>
          <t>书房-升降桌</t>
        </is>
      </c>
      <c r="C361" s="6" t="inlineStr">
        <is>
          <t>云起升降桌 |樱桃木老款升降桌</t>
        </is>
      </c>
      <c r="D361" s="6" t="inlineStr">
        <is>
          <t>https://img.alicdn.com/imgextra/i3/2215699812811/O1CN01SWZvtZ1WdUBNmUJzC_!!2215699812811.jpg</t>
        </is>
      </c>
      <c r="E361" s="6" t="inlineStr">
        <is>
          <t>云起升降桌-整桌-1.7米</t>
        </is>
      </c>
      <c r="F361" s="6" t="inlineStr">
        <is>
          <t>PPS2341003020116</t>
        </is>
      </c>
      <c r="G361" s="6" t="inlineStr">
        <is>
          <t>在售</t>
        </is>
      </c>
      <c r="H361"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1" s="6" t="inlineStr">
        <is>
          <t>北美进口FAS级樱桃木</t>
        </is>
      </c>
      <c r="J361" s="6" t="inlineStr">
        <is>
          <t xml:space="preserve">抽屉围板：实木多层板
升降支架：重机械级冷轧钢
桌腿包围：北美进口FAS级樱桃木
增高架：北美进口FAS级樱桃木
</t>
        </is>
      </c>
      <c r="K361" s="6" t="inlineStr">
        <is>
          <t xml:space="preserve">升降桌1.7米基础版-长度：1700mm
升降桌1.7米基础版-深度：750mm
升降桌1.7米基础版-高度：1260mm
</t>
        </is>
      </c>
      <c r="L361" s="6" t="inlineStr">
        <is>
          <t>长度支持2000mm内定制；深度可任意定制；高度最高1260mm；</t>
        </is>
      </c>
      <c r="M361" s="6" t="inlineStr">
        <is>
          <t>.</t>
        </is>
      </c>
      <c r="N361" s="8" t="inlineStr">
        <is>
          <t>✅ 可导入</t>
        </is>
      </c>
      <c r="O361" t="inlineStr">
        <is>
          <t>✓</t>
        </is>
      </c>
    </row>
    <row r="362" ht="18" customHeight="1">
      <c r="A362" s="5" t="inlineStr">
        <is>
          <t>PPS23410030201</t>
        </is>
      </c>
      <c r="B362" s="9" t="inlineStr">
        <is>
          <t>书房-升降桌</t>
        </is>
      </c>
      <c r="C362" s="9" t="inlineStr">
        <is>
          <t>云起升降桌 |樱桃木老款升降桌</t>
        </is>
      </c>
      <c r="D362" s="9" t="inlineStr">
        <is>
          <t>https://img.alicdn.com/imgextra/i3/2215699812811/O1CN01SWZvtZ1WdUBNmUJzC_!!2215699812811.jpg</t>
        </is>
      </c>
      <c r="E362" s="9" t="inlineStr">
        <is>
          <t>云起升降桌-整桌-1.9米</t>
        </is>
      </c>
      <c r="F362" s="9" t="inlineStr">
        <is>
          <t>PPS2341003020117</t>
        </is>
      </c>
      <c r="G362" s="9" t="inlineStr">
        <is>
          <t>在售</t>
        </is>
      </c>
      <c r="H362" s="9"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2" s="9" t="inlineStr">
        <is>
          <t>北美进口FAS级樱桃木</t>
        </is>
      </c>
      <c r="J362" s="9" t="inlineStr">
        <is>
          <t xml:space="preserve">抽屉围板：实木多层板
升降支架：重机械级冷轧钢
桌腿包围：北美进口FAS级樱桃木
增高架：北美进口FAS级樱桃木
</t>
        </is>
      </c>
      <c r="K362" s="9" t="inlineStr">
        <is>
          <t>升降桌1.9米基础版-长度：1900mm
升降桌1.9米基础版-深度：750mm
升降桌1.9米基础版-高度：1260mm</t>
        </is>
      </c>
      <c r="L362" s="9" t="inlineStr">
        <is>
          <t>长度支持2000mm内定制；深度可任意定制；高度最高1260mm；</t>
        </is>
      </c>
      <c r="M362" s="9" t="inlineStr">
        <is>
          <t>.</t>
        </is>
      </c>
      <c r="N362" s="8" t="inlineStr">
        <is>
          <t>✅ 可导入</t>
        </is>
      </c>
      <c r="O362" t="inlineStr">
        <is>
          <t>✓</t>
        </is>
      </c>
    </row>
    <row r="363" ht="18" customHeight="1">
      <c r="A363" s="5" t="inlineStr">
        <is>
          <t>PPS23410030201</t>
        </is>
      </c>
      <c r="B363" s="6" t="inlineStr">
        <is>
          <t>书房-升降桌</t>
        </is>
      </c>
      <c r="C363" s="6" t="inlineStr">
        <is>
          <t>云起升降桌 |樱桃木老款升降桌</t>
        </is>
      </c>
      <c r="D363" s="6" t="inlineStr">
        <is>
          <t>https://img.alicdn.com/imgextra/i3/2215699812811/O1CN01SWZvtZ1WdUBNmUJzC_!!2215699812811.jpg</t>
        </is>
      </c>
      <c r="E363" s="6" t="inlineStr">
        <is>
          <t>云起升降桌-整桌-2.1米</t>
        </is>
      </c>
      <c r="F363" s="6" t="inlineStr">
        <is>
          <t>PPS2341003020118</t>
        </is>
      </c>
      <c r="G363" s="6" t="inlineStr">
        <is>
          <t>在售</t>
        </is>
      </c>
      <c r="H363" s="6"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3" s="6" t="inlineStr">
        <is>
          <t>北美进口FAS级樱桃木</t>
        </is>
      </c>
      <c r="J363" s="6" t="inlineStr">
        <is>
          <t xml:space="preserve">抽屉围板：实木多层板
升降支架：重机械级冷轧钢
桌腿包围：北美进口FAS级樱桃木
增高架：北美进口FAS级樱桃木
</t>
        </is>
      </c>
      <c r="K363" s="6" t="inlineStr">
        <is>
          <t>/</t>
        </is>
      </c>
      <c r="L363" s="6" t="n"/>
      <c r="M363" s="6" t="inlineStr">
        <is>
          <t>.</t>
        </is>
      </c>
      <c r="N363" s="8" t="inlineStr">
        <is>
          <t>✅ 可导入</t>
        </is>
      </c>
      <c r="O363" t="inlineStr">
        <is>
          <t>✓</t>
        </is>
      </c>
    </row>
    <row r="364" ht="18" customHeight="1">
      <c r="A364" s="5" t="inlineStr">
        <is>
          <t>PPS23450010201</t>
        </is>
      </c>
      <c r="B364" s="9" t="inlineStr">
        <is>
          <t>书房-书柜</t>
        </is>
      </c>
      <c r="C364" s="9" t="inlineStr">
        <is>
          <t>挚乐书柜     |樱桃木老款模块书柜</t>
        </is>
      </c>
      <c r="D364" s="9" t="inlineStr">
        <is>
          <t>https://img.alicdn.com/imgextra/i3/2215699812811/O1CN01JYrtPL1WdUBJzJels_!!2215699812811.jpg</t>
        </is>
      </c>
      <c r="E364" s="9" t="inlineStr">
        <is>
          <t>2023款书柜-1米樱桃木玻璃翻盖款</t>
        </is>
      </c>
      <c r="F364" s="9" t="inlineStr">
        <is>
          <t>PPS2345001020111</t>
        </is>
      </c>
      <c r="G364" s="9" t="inlineStr">
        <is>
          <t>在售</t>
        </is>
      </c>
      <c r="H364" s="9"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4" s="9" t="inlineStr">
        <is>
          <t>北美进口FAS级樱桃木</t>
        </is>
      </c>
      <c r="J364" s="9" t="inlineStr">
        <is>
          <t xml:space="preserve">背板：实木多层板
抽屉围板：实木多层板
玻璃层板：茶色玻璃
</t>
        </is>
      </c>
      <c r="K364" s="9" t="inlineStr">
        <is>
          <t>1米玻璃翻盖柜-长度：1000mm
1米玻璃翻盖柜-深度：300mm
1米玻璃翻盖柜-高度：2000mm</t>
        </is>
      </c>
      <c r="L364" s="9" t="inlineStr">
        <is>
          <t>长度可任意定制；深度可任意定制；高度可任意定制；</t>
        </is>
      </c>
      <c r="M364" s="9" t="inlineStr">
        <is>
          <t>.</t>
        </is>
      </c>
      <c r="N364" s="8" t="inlineStr">
        <is>
          <t>✅ 可导入</t>
        </is>
      </c>
      <c r="O364" t="inlineStr">
        <is>
          <t>✓</t>
        </is>
      </c>
    </row>
    <row r="365" ht="18" customHeight="1">
      <c r="A365" s="5" t="inlineStr">
        <is>
          <t>PPS23450010201</t>
        </is>
      </c>
      <c r="B365" s="6" t="inlineStr">
        <is>
          <t>书房-书柜</t>
        </is>
      </c>
      <c r="C365" s="6" t="inlineStr">
        <is>
          <t>挚乐书柜     |樱桃木老款模块书柜</t>
        </is>
      </c>
      <c r="D365" s="6" t="inlineStr">
        <is>
          <t>https://img.alicdn.com/imgextra/i3/2215699812811/O1CN01JYrtPL1WdUBJzJels_!!2215699812811.jpg</t>
        </is>
      </c>
      <c r="E365" s="6" t="inlineStr">
        <is>
          <t>2023款书柜-1米樱桃木展示翻盖款</t>
        </is>
      </c>
      <c r="F365" s="6" t="inlineStr">
        <is>
          <t>PPS2345001020112</t>
        </is>
      </c>
      <c r="G365" s="6" t="inlineStr">
        <is>
          <t>在售</t>
        </is>
      </c>
      <c r="H365" s="6"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5" s="6" t="inlineStr">
        <is>
          <t>北美进口FAS级樱桃木</t>
        </is>
      </c>
      <c r="J365" s="6" t="inlineStr">
        <is>
          <t xml:space="preserve">背板：实木多层板
抽屉围板：实木多层板
玻璃层板：茶色玻璃
</t>
        </is>
      </c>
      <c r="K365" s="6" t="inlineStr">
        <is>
          <t>1米玻璃展示柜-长度：1000mm
1米玻璃展示柜-深度：300mm
1米玻璃展示柜-高度：2000mm</t>
        </is>
      </c>
      <c r="L365" s="6" t="inlineStr">
        <is>
          <t>长度可任意定制；深度可任意定制；高度可任意定制；</t>
        </is>
      </c>
      <c r="M365" s="6" t="inlineStr">
        <is>
          <t>.</t>
        </is>
      </c>
      <c r="N365" s="8" t="inlineStr">
        <is>
          <t>✅ 可导入</t>
        </is>
      </c>
      <c r="O365" t="inlineStr">
        <is>
          <t>✓</t>
        </is>
      </c>
    </row>
    <row r="366" ht="18" customHeight="1">
      <c r="A366" s="5" t="inlineStr">
        <is>
          <t>PPS23450010201</t>
        </is>
      </c>
      <c r="B366" s="9" t="inlineStr">
        <is>
          <t>书房-书柜</t>
        </is>
      </c>
      <c r="C366" s="9" t="inlineStr">
        <is>
          <t>挚乐书柜     |樱桃木老款模块书柜</t>
        </is>
      </c>
      <c r="D366" s="9" t="inlineStr">
        <is>
          <t>https://img.alicdn.com/imgextra/i3/2215699812811/O1CN01JYrtPL1WdUBJzJels_!!2215699812811.jpg</t>
        </is>
      </c>
      <c r="E366" s="9" t="inlineStr">
        <is>
          <t>2023款书柜-1米樱桃木洞洞板款A</t>
        </is>
      </c>
      <c r="F366" s="9" t="inlineStr">
        <is>
          <t>PPS2345001020113</t>
        </is>
      </c>
      <c r="G366" s="9" t="inlineStr">
        <is>
          <t>在售</t>
        </is>
      </c>
      <c r="H366" s="9"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6" s="9" t="inlineStr">
        <is>
          <t>北美进口FAS级樱桃木</t>
        </is>
      </c>
      <c r="J366" s="9" t="inlineStr">
        <is>
          <t xml:space="preserve">背板：实木多层板
抽屉围板：实木多层板
玻璃层板：茶色玻璃
</t>
        </is>
      </c>
      <c r="K366" s="9" t="inlineStr">
        <is>
          <t>1米洞洞板柜-长度：1000mm
1米洞洞板柜-深度：300mm
1米洞洞板柜-高度：2000mm</t>
        </is>
      </c>
      <c r="L366" s="9" t="inlineStr">
        <is>
          <t>长度可任意定制；深度可任意定制；高度可任意定制；</t>
        </is>
      </c>
      <c r="M366" s="9" t="inlineStr">
        <is>
          <t>.</t>
        </is>
      </c>
      <c r="N366" s="8" t="inlineStr">
        <is>
          <t>✅ 可导入</t>
        </is>
      </c>
      <c r="O366" t="inlineStr">
        <is>
          <t>✓</t>
        </is>
      </c>
    </row>
    <row r="367" ht="18" customHeight="1">
      <c r="A367" s="5" t="inlineStr">
        <is>
          <t>PPS23450010201</t>
        </is>
      </c>
      <c r="B367" s="6" t="inlineStr">
        <is>
          <t>书房-书柜</t>
        </is>
      </c>
      <c r="C367" s="6" t="inlineStr">
        <is>
          <t>挚乐书柜     |樱桃木老款模块书柜</t>
        </is>
      </c>
      <c r="D367" s="6" t="inlineStr">
        <is>
          <t>https://img.alicdn.com/imgextra/i3/2215699812811/O1CN01JYrtPL1WdUBJzJels_!!2215699812811.jpg</t>
        </is>
      </c>
      <c r="E367" s="6" t="inlineStr">
        <is>
          <t>2023款书柜-0.52米樱桃木洞洞板款B</t>
        </is>
      </c>
      <c r="F367" s="6" t="inlineStr">
        <is>
          <t>PPS2345001020114</t>
        </is>
      </c>
      <c r="G367" s="6" t="inlineStr">
        <is>
          <t>在售</t>
        </is>
      </c>
      <c r="H367" s="6"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7" s="6" t="inlineStr">
        <is>
          <t>北美进口FAS级樱桃木</t>
        </is>
      </c>
      <c r="J367" s="6" t="inlineStr">
        <is>
          <t xml:space="preserve">背板：实木多层板
抽屉围板：实木多层板
玻璃层板：茶色玻璃
</t>
        </is>
      </c>
      <c r="K367" s="6" t="inlineStr">
        <is>
          <t xml:space="preserve">0.52米洞洞板柜-长度：520mm
0.52米洞洞板柜-深度：300mm
0.52米洞洞板柜-高度：2000mm
</t>
        </is>
      </c>
      <c r="L367" s="6" t="inlineStr">
        <is>
          <t>长度可任意定制；深度可任意定制；高度可任意定制；</t>
        </is>
      </c>
      <c r="M367" s="6" t="inlineStr">
        <is>
          <t>.</t>
        </is>
      </c>
      <c r="N367" s="8" t="inlineStr">
        <is>
          <t>✅ 可导入</t>
        </is>
      </c>
      <c r="O367" t="inlineStr">
        <is>
          <t>✓</t>
        </is>
      </c>
    </row>
    <row r="368" ht="18" customHeight="1">
      <c r="A368" s="5" t="inlineStr">
        <is>
          <t>PPS23210030202</t>
        </is>
      </c>
      <c r="B368" s="9" t="inlineStr">
        <is>
          <t>餐厅-餐桌</t>
        </is>
      </c>
      <c r="C368" s="9" t="inlineStr">
        <is>
          <t>普塔餐桌 |樱桃木框架餐桌</t>
        </is>
      </c>
      <c r="D368" s="9" t="inlineStr">
        <is>
          <t>https://img.alicdn.com/imgextra/i1/2215699812811/O1CN01w61rsr1WdUBaN0p9B_!!2215699812811.jpg</t>
        </is>
      </c>
      <c r="E368" s="9" t="inlineStr">
        <is>
          <t>普塔餐桌-1.2米</t>
        </is>
      </c>
      <c r="F368" s="9" t="inlineStr">
        <is>
          <t>PPS2321003020211</t>
        </is>
      </c>
      <c r="G368" s="9" t="inlineStr">
        <is>
          <t>在售</t>
        </is>
      </c>
      <c r="H368" s="9"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8" s="9" t="inlineStr">
        <is>
          <t>北美进口FAS级樱桃木</t>
        </is>
      </c>
      <c r="J368" s="9" t="inlineStr">
        <is>
          <t>无辅材</t>
        </is>
      </c>
      <c r="K368" s="9" t="inlineStr">
        <is>
          <t xml:space="preserve">长度：1200mm
宽度：850mm
高度：750mm
</t>
        </is>
      </c>
      <c r="L368" s="9" t="inlineStr">
        <is>
          <t>长度支持2300mm内定制；深度可任意定制；高度支持850mm内定制</t>
        </is>
      </c>
      <c r="M368" s="9" t="inlineStr">
        <is>
          <t>.</t>
        </is>
      </c>
      <c r="N368" s="8" t="inlineStr">
        <is>
          <t>✅ 可导入</t>
        </is>
      </c>
      <c r="O368" t="inlineStr">
        <is>
          <t>✓</t>
        </is>
      </c>
    </row>
    <row r="369" ht="18" customHeight="1">
      <c r="A369" s="5" t="inlineStr">
        <is>
          <t>PPS23210030202</t>
        </is>
      </c>
      <c r="B369" s="6" t="inlineStr">
        <is>
          <t>餐厅-餐桌</t>
        </is>
      </c>
      <c r="C369" s="6" t="inlineStr">
        <is>
          <t>普塔餐桌 |樱桃木框架餐桌</t>
        </is>
      </c>
      <c r="D369" s="6" t="inlineStr">
        <is>
          <t>https://img.alicdn.com/imgextra/i1/2215699812811/O1CN01w61rsr1WdUBaN0p9B_!!2215699812811.jpg</t>
        </is>
      </c>
      <c r="E369" s="6" t="inlineStr">
        <is>
          <t>普塔餐桌-1.4米</t>
        </is>
      </c>
      <c r="F369" s="6" t="inlineStr">
        <is>
          <t>PPS2321003020212</t>
        </is>
      </c>
      <c r="G369" s="6" t="inlineStr">
        <is>
          <t>在售</t>
        </is>
      </c>
      <c r="H369" s="6"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9" s="6" t="inlineStr">
        <is>
          <t>北美进口FAS级樱桃木</t>
        </is>
      </c>
      <c r="J369" s="6" t="inlineStr">
        <is>
          <t>无辅材</t>
        </is>
      </c>
      <c r="K369" s="6" t="inlineStr">
        <is>
          <t xml:space="preserve">长度：1400mm
宽度：850mm
高度：750mm
</t>
        </is>
      </c>
      <c r="L369" s="6" t="inlineStr">
        <is>
          <t>长度支持2300mm内定制；深度可任意定制；高度支持850mm内定制</t>
        </is>
      </c>
      <c r="M369" s="6" t="inlineStr">
        <is>
          <t>.</t>
        </is>
      </c>
      <c r="N369" s="8" t="inlineStr">
        <is>
          <t>✅ 可导入</t>
        </is>
      </c>
      <c r="O369" t="inlineStr">
        <is>
          <t>✓</t>
        </is>
      </c>
    </row>
    <row r="370" ht="18" customHeight="1">
      <c r="A370" s="5" t="inlineStr">
        <is>
          <t>PPS23210030202</t>
        </is>
      </c>
      <c r="B370" s="9" t="inlineStr">
        <is>
          <t>餐厅-餐桌</t>
        </is>
      </c>
      <c r="C370" s="9" t="inlineStr">
        <is>
          <t>普塔餐桌 |樱桃木框架餐桌</t>
        </is>
      </c>
      <c r="D370" s="9" t="inlineStr">
        <is>
          <t>https://img.alicdn.com/imgextra/i1/2215699812811/O1CN01w61rsr1WdUBaN0p9B_!!2215699812811.jpg</t>
        </is>
      </c>
      <c r="E370" s="9" t="inlineStr">
        <is>
          <t>普塔餐桌-1.6米</t>
        </is>
      </c>
      <c r="F370" s="9" t="inlineStr">
        <is>
          <t>PPS2321003020213</t>
        </is>
      </c>
      <c r="G370" s="9" t="inlineStr">
        <is>
          <t>在售</t>
        </is>
      </c>
      <c r="H370" s="9"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0" s="9" t="inlineStr">
        <is>
          <t>北美进口FAS级樱桃木</t>
        </is>
      </c>
      <c r="J370" s="9" t="inlineStr">
        <is>
          <t>无辅材</t>
        </is>
      </c>
      <c r="K370" s="9" t="inlineStr">
        <is>
          <t xml:space="preserve">长度：1600mm
宽度：850mm
高度：750mm
</t>
        </is>
      </c>
      <c r="L370" s="9" t="inlineStr">
        <is>
          <t>长度支持2300mm内定制；深度可任意定制；高度支持850mm内定制</t>
        </is>
      </c>
      <c r="M370" s="9" t="inlineStr">
        <is>
          <t>.</t>
        </is>
      </c>
      <c r="N370" s="8" t="inlineStr">
        <is>
          <t>✅ 可导入</t>
        </is>
      </c>
      <c r="O370" t="inlineStr">
        <is>
          <t>✓</t>
        </is>
      </c>
    </row>
    <row r="371" ht="18" customHeight="1">
      <c r="A371" s="5" t="inlineStr">
        <is>
          <t>PPS23210030202</t>
        </is>
      </c>
      <c r="B371" s="6" t="inlineStr">
        <is>
          <t>餐厅-餐桌</t>
        </is>
      </c>
      <c r="C371" s="6" t="inlineStr">
        <is>
          <t>普塔餐桌 |樱桃木框架餐桌</t>
        </is>
      </c>
      <c r="D371" s="6" t="inlineStr">
        <is>
          <t>https://img.alicdn.com/imgextra/i1/2215699812811/O1CN01w61rsr1WdUBaN0p9B_!!2215699812811.jpg</t>
        </is>
      </c>
      <c r="E371" s="6" t="inlineStr">
        <is>
          <t>普塔餐桌-1.8米</t>
        </is>
      </c>
      <c r="F371" s="6" t="inlineStr">
        <is>
          <t>PPS2321003020214</t>
        </is>
      </c>
      <c r="G371" s="6" t="inlineStr">
        <is>
          <t>在售</t>
        </is>
      </c>
      <c r="H371" s="6"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1" s="6" t="inlineStr">
        <is>
          <t>北美进口FAS级樱桃木</t>
        </is>
      </c>
      <c r="J371" s="6" t="inlineStr">
        <is>
          <t>无辅材</t>
        </is>
      </c>
      <c r="K371" s="6" t="inlineStr">
        <is>
          <t xml:space="preserve">长度：1800mm
宽度：850mm
高度：750mm
</t>
        </is>
      </c>
      <c r="L371" s="6" t="inlineStr">
        <is>
          <t>长度支持2300mm内定制；深度可任意定制；高度支持850mm内定制</t>
        </is>
      </c>
      <c r="M371" s="6" t="inlineStr">
        <is>
          <t>.</t>
        </is>
      </c>
      <c r="N371" s="8" t="inlineStr">
        <is>
          <t>✅ 可导入</t>
        </is>
      </c>
      <c r="O371" t="inlineStr">
        <is>
          <t>✓</t>
        </is>
      </c>
    </row>
    <row r="372" ht="18" customHeight="1">
      <c r="A372" s="5" t="inlineStr">
        <is>
          <t>PPS23220010201</t>
        </is>
      </c>
      <c r="B372" s="9" t="inlineStr">
        <is>
          <t>餐厅-椅凳</t>
        </is>
      </c>
      <c r="C372" s="9" t="inlineStr">
        <is>
          <t>悦色实木椅/温莎木椅/巴克钢椅/</t>
        </is>
      </c>
      <c r="D372" s="9" t="inlineStr">
        <is>
          <t>https://img.alicdn.com/imgextra/i4/2215699812811/O1CN01NfhlNa1WdUBjrG49U_!!2215699812811.jpg</t>
        </is>
      </c>
      <c r="E372" s="9" t="inlineStr">
        <is>
          <t>餐椅-巧克力椅*1</t>
        </is>
      </c>
      <c r="F372" s="9" t="inlineStr">
        <is>
          <t>PPS2322001020112</t>
        </is>
      </c>
      <c r="G372" s="9" t="inlineStr">
        <is>
          <t>在售</t>
        </is>
      </c>
      <c r="H372" s="9"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2" s="9" t="inlineStr">
        <is>
          <t>北美进口FAS级樱桃木</t>
        </is>
      </c>
      <c r="J372" s="9" t="inlineStr">
        <is>
          <t>无辅材</t>
        </is>
      </c>
      <c r="K372" s="9" t="inlineStr">
        <is>
          <t>巧克力餐椅长度：430mm
巧克力餐椅宽度：430mm
巧克力餐椅高度：800mm</t>
        </is>
      </c>
      <c r="L372" s="9" t="inlineStr">
        <is>
          <t>不可定制</t>
        </is>
      </c>
      <c r="M372" s="9" t="inlineStr">
        <is>
          <t>.</t>
        </is>
      </c>
      <c r="N372" s="8" t="inlineStr">
        <is>
          <t>✅ 可导入</t>
        </is>
      </c>
      <c r="O372" t="inlineStr">
        <is>
          <t>✓</t>
        </is>
      </c>
    </row>
    <row r="373" ht="18" customHeight="1">
      <c r="A373" s="5" t="inlineStr">
        <is>
          <t>PPS23220020901</t>
        </is>
      </c>
      <c r="B373" s="6" t="inlineStr">
        <is>
          <t>餐厅-椅凳</t>
        </is>
      </c>
      <c r="C373" s="6" t="inlineStr">
        <is>
          <t>悦色实木椅/温莎木椅/巴克钢椅/</t>
        </is>
      </c>
      <c r="D373" s="6" t="inlineStr">
        <is>
          <t>https://img.alicdn.com/imgextra/i4/2215699812811/O1CN01NfhlNa1WdUBjrG49U_!!2215699812811.jpg</t>
        </is>
      </c>
      <c r="E373" s="6" t="inlineStr">
        <is>
          <t>餐椅-温莎椅*1</t>
        </is>
      </c>
      <c r="F373" s="6" t="inlineStr">
        <is>
          <t>PPS2322002090114</t>
        </is>
      </c>
      <c r="G373" s="6" t="inlineStr">
        <is>
          <t>在售</t>
        </is>
      </c>
      <c r="H373" s="6"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3" s="6" t="inlineStr">
        <is>
          <t>北美进口FAS级樱桃木</t>
        </is>
      </c>
      <c r="J373" s="6" t="inlineStr">
        <is>
          <t>无辅材</t>
        </is>
      </c>
      <c r="K373" s="6" t="inlineStr">
        <is>
          <t>温莎椅长度：450mm
温莎椅宽度：460mm
温莎椅高度：870mm</t>
        </is>
      </c>
      <c r="L373" s="6" t="inlineStr">
        <is>
          <t>不可定制</t>
        </is>
      </c>
      <c r="M373" s="6" t="inlineStr">
        <is>
          <t>.</t>
        </is>
      </c>
      <c r="N373" s="8" t="inlineStr">
        <is>
          <t>✅ 可导入</t>
        </is>
      </c>
      <c r="O373" t="inlineStr">
        <is>
          <t>✓</t>
        </is>
      </c>
    </row>
    <row r="374" ht="18" customHeight="1">
      <c r="A374" s="5" t="inlineStr">
        <is>
          <t>PPS23220031031</t>
        </is>
      </c>
      <c r="B374" s="9" t="inlineStr">
        <is>
          <t>餐厅-椅凳</t>
        </is>
      </c>
      <c r="C374" s="9" t="inlineStr">
        <is>
          <t>悦色实木椅/温莎木椅/巴克钢椅/</t>
        </is>
      </c>
      <c r="D374" s="9" t="inlineStr">
        <is>
          <t>https://img.alicdn.com/imgextra/i4/2215699812811/O1CN01NfhlNa1WdUBjrG49U_!!2215699812811.jpg</t>
        </is>
      </c>
      <c r="E374" s="9" t="inlineStr">
        <is>
          <t>餐椅-不锈钢椅*1</t>
        </is>
      </c>
      <c r="F374" s="9" t="inlineStr">
        <is>
          <t>PPS2322003103116</t>
        </is>
      </c>
      <c r="G374" s="9" t="inlineStr">
        <is>
          <t>在售</t>
        </is>
      </c>
      <c r="H374" s="9"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4" s="9" t="inlineStr">
        <is>
          <t>北美进口FAS级樱桃木</t>
        </is>
      </c>
      <c r="J374" s="9" t="inlineStr">
        <is>
          <t>无辅材</t>
        </is>
      </c>
      <c r="K374" s="9" t="inlineStr">
        <is>
          <t>不锈钢椅长度：440mm
不锈钢椅宽度：370mm
不锈钢椅高度：760mm</t>
        </is>
      </c>
      <c r="L374" s="9" t="inlineStr">
        <is>
          <t>不可定制</t>
        </is>
      </c>
      <c r="M374" s="9" t="inlineStr">
        <is>
          <t>.</t>
        </is>
      </c>
      <c r="N374" s="8" t="inlineStr">
        <is>
          <t>✅ 可导入</t>
        </is>
      </c>
      <c r="O374" t="inlineStr">
        <is>
          <t>✓</t>
        </is>
      </c>
    </row>
    <row r="375" ht="18" customHeight="1">
      <c r="A375" s="5" t="inlineStr">
        <is>
          <t>PPS23160010401</t>
        </is>
      </c>
      <c r="B375" s="6" t="inlineStr">
        <is>
          <t>客厅-沙发</t>
        </is>
      </c>
      <c r="C375" s="6" t="inlineStr">
        <is>
          <t>云朵沙发</t>
        </is>
      </c>
      <c r="D375" s="6" t="inlineStr">
        <is>
          <t>https://img.alicdn.com/imgextra/i1/2215699812811/O1CN01dMYegZ1WdUBaps45D_!!2215699812811.jpg</t>
        </is>
      </c>
      <c r="E375" s="6" t="inlineStr">
        <is>
          <t>2023款沙发-135 单人位</t>
        </is>
      </c>
      <c r="F375" s="6" t="inlineStr">
        <is>
          <t>PPS2316001040111</t>
        </is>
      </c>
      <c r="G375" s="6" t="inlineStr">
        <is>
          <t>在售</t>
        </is>
      </c>
      <c r="H375"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5" s="6" t="inlineStr">
        <is>
          <t>北美进口FAS级樱桃木</t>
        </is>
      </c>
      <c r="J375" s="6" t="inlineStr">
        <is>
          <t>靠枕套：科技绒
靠枕芯：羽绒+珍珠棉
坐垫套：科技绒
坐垫芯：羽绒+珍珠棉+海绵</t>
        </is>
      </c>
      <c r="K375" s="6" t="inlineStr">
        <is>
          <t xml:space="preserve">长度：1350mm
深度：850mm
高度：1005
</t>
        </is>
      </c>
      <c r="L375" s="6" t="inlineStr">
        <is>
          <t>长度可任意定制；深度可任意定制；高度可任意定制；</t>
        </is>
      </c>
      <c r="M375" s="6" t="inlineStr">
        <is>
          <t>.</t>
        </is>
      </c>
      <c r="N375" s="8" t="inlineStr">
        <is>
          <t>✅ 可导入</t>
        </is>
      </c>
      <c r="O375" t="inlineStr">
        <is>
          <t>✓</t>
        </is>
      </c>
    </row>
    <row r="376" ht="18" customHeight="1">
      <c r="A376" s="5" t="inlineStr">
        <is>
          <t>PPS23160010401</t>
        </is>
      </c>
      <c r="B376" s="9" t="inlineStr">
        <is>
          <t>客厅-沙发</t>
        </is>
      </c>
      <c r="C376" s="9" t="inlineStr">
        <is>
          <t>云朵沙发</t>
        </is>
      </c>
      <c r="D376" s="9" t="inlineStr">
        <is>
          <t>https://img.alicdn.com/imgextra/i1/2215699812811/O1CN01dMYegZ1WdUBaps45D_!!2215699812811.jpg</t>
        </is>
      </c>
      <c r="E376" s="9" t="inlineStr">
        <is>
          <t>2023款沙发-200 双人半位</t>
        </is>
      </c>
      <c r="F376" s="9" t="inlineStr">
        <is>
          <t>PPS2316001040112</t>
        </is>
      </c>
      <c r="G376" s="9" t="inlineStr">
        <is>
          <t>在售</t>
        </is>
      </c>
      <c r="H376"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6" s="9" t="inlineStr">
        <is>
          <t>北美进口FAS级樱桃木</t>
        </is>
      </c>
      <c r="J376" s="9" t="inlineStr">
        <is>
          <t>靠枕套：科技绒
靠枕芯：羽绒+珍珠棉
坐垫套：科技绒
坐垫芯：羽绒+珍珠棉+海绵</t>
        </is>
      </c>
      <c r="K376" s="9" t="inlineStr">
        <is>
          <t xml:space="preserve">长度：2000mm
深度：850mm
高度：1005
</t>
        </is>
      </c>
      <c r="L376" s="9" t="inlineStr">
        <is>
          <t>长度可任意定制；深度可任意定制；高度可任意定制；</t>
        </is>
      </c>
      <c r="M376" s="9" t="inlineStr">
        <is>
          <t>.</t>
        </is>
      </c>
      <c r="N376" s="8" t="inlineStr">
        <is>
          <t>✅ 可导入</t>
        </is>
      </c>
      <c r="O376" t="inlineStr">
        <is>
          <t>✓</t>
        </is>
      </c>
    </row>
    <row r="377" ht="18" customHeight="1">
      <c r="A377" s="5" t="inlineStr">
        <is>
          <t>PPS23160010401</t>
        </is>
      </c>
      <c r="B377" s="6" t="inlineStr">
        <is>
          <t>客厅-沙发</t>
        </is>
      </c>
      <c r="C377" s="6" t="inlineStr">
        <is>
          <t>云朵沙发</t>
        </is>
      </c>
      <c r="D377" s="6" t="inlineStr">
        <is>
          <t>https://img.alicdn.com/imgextra/i1/2215699812811/O1CN01dMYegZ1WdUBaps45D_!!2215699812811.jpg</t>
        </is>
      </c>
      <c r="E377" s="6" t="inlineStr">
        <is>
          <t>2023款沙发-230 三人位</t>
        </is>
      </c>
      <c r="F377" s="6" t="inlineStr">
        <is>
          <t>PPS2316001040113</t>
        </is>
      </c>
      <c r="G377" s="6" t="inlineStr">
        <is>
          <t>在售</t>
        </is>
      </c>
      <c r="H377"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7" s="6" t="inlineStr">
        <is>
          <t>北美进口FAS级樱桃木</t>
        </is>
      </c>
      <c r="J377" s="6" t="inlineStr">
        <is>
          <t>靠枕套：科技绒
靠枕芯：羽绒+珍珠棉
坐垫套：科技绒
坐垫芯：羽绒+珍珠棉+海绵</t>
        </is>
      </c>
      <c r="K377" s="6" t="inlineStr">
        <is>
          <t xml:space="preserve">长度：2300mm
深度：850mm
高度：1005
</t>
        </is>
      </c>
      <c r="L377" s="6" t="inlineStr">
        <is>
          <t>长度可任意定制；深度可任意定制；高度可任意定制；</t>
        </is>
      </c>
      <c r="M377" s="6" t="inlineStr">
        <is>
          <t>.</t>
        </is>
      </c>
      <c r="N377" s="8" t="inlineStr">
        <is>
          <t>✅ 可导入</t>
        </is>
      </c>
      <c r="O377" t="inlineStr">
        <is>
          <t>✓</t>
        </is>
      </c>
    </row>
    <row r="378" ht="18" customHeight="1">
      <c r="A378" s="5" t="inlineStr">
        <is>
          <t>PPS23160010401</t>
        </is>
      </c>
      <c r="B378" s="9" t="inlineStr">
        <is>
          <t>客厅-沙发</t>
        </is>
      </c>
      <c r="C378" s="9" t="inlineStr">
        <is>
          <t>云朵沙发</t>
        </is>
      </c>
      <c r="D378" s="9" t="inlineStr">
        <is>
          <t>https://img.alicdn.com/imgextra/i1/2215699812811/O1CN01dMYegZ1WdUBaps45D_!!2215699812811.jpg</t>
        </is>
      </c>
      <c r="E378" s="9" t="inlineStr">
        <is>
          <t>2023款沙发-250 三人半位</t>
        </is>
      </c>
      <c r="F378" s="9" t="inlineStr">
        <is>
          <t>PPS2316001040114</t>
        </is>
      </c>
      <c r="G378" s="9" t="inlineStr">
        <is>
          <t>在售</t>
        </is>
      </c>
      <c r="H378"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8" s="9" t="inlineStr">
        <is>
          <t>北美进口FAS级樱桃木</t>
        </is>
      </c>
      <c r="J378" s="9" t="inlineStr">
        <is>
          <t>靠枕套：科技绒
靠枕芯：羽绒+珍珠棉
坐垫套：科技绒
坐垫芯：羽绒+珍珠棉+海绵</t>
        </is>
      </c>
      <c r="K378" s="9" t="inlineStr">
        <is>
          <t xml:space="preserve">长度：2500mm
深度：850mm
高度：1005
</t>
        </is>
      </c>
      <c r="L378" s="9" t="inlineStr">
        <is>
          <t>长度可任意定制；深度可任意定制；高度可任意定制；</t>
        </is>
      </c>
      <c r="M378" s="9" t="inlineStr">
        <is>
          <t>.</t>
        </is>
      </c>
      <c r="N378" s="8" t="inlineStr">
        <is>
          <t>✅ 可导入</t>
        </is>
      </c>
      <c r="O378" t="inlineStr">
        <is>
          <t>✓</t>
        </is>
      </c>
    </row>
    <row r="379" ht="18" customHeight="1">
      <c r="A379" s="5" t="inlineStr">
        <is>
          <t>PPS23160010401</t>
        </is>
      </c>
      <c r="B379" s="6" t="inlineStr">
        <is>
          <t>客厅-沙发</t>
        </is>
      </c>
      <c r="C379" s="6" t="inlineStr">
        <is>
          <t>云朵沙发</t>
        </is>
      </c>
      <c r="D379" s="6" t="inlineStr">
        <is>
          <t>https://img.alicdn.com/imgextra/i1/2215699812811/O1CN01dMYegZ1WdUBaps45D_!!2215699812811.jpg</t>
        </is>
      </c>
      <c r="E379" s="6" t="inlineStr">
        <is>
          <t>2023款沙发-270 四人位</t>
        </is>
      </c>
      <c r="F379" s="6" t="inlineStr">
        <is>
          <t>PPS2316001040115</t>
        </is>
      </c>
      <c r="G379" s="6" t="inlineStr">
        <is>
          <t>在售</t>
        </is>
      </c>
      <c r="H379"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9" s="6" t="inlineStr">
        <is>
          <t>北美进口FAS级樱桃木</t>
        </is>
      </c>
      <c r="J379" s="6" t="inlineStr">
        <is>
          <t>靠枕套：科技绒
靠枕芯：羽绒+珍珠棉
坐垫套：科技绒
坐垫芯：羽绒+珍珠棉+海绵</t>
        </is>
      </c>
      <c r="K379" s="6" t="inlineStr">
        <is>
          <t xml:space="preserve">长度：2700mm
深度：850mm
高度：1005
</t>
        </is>
      </c>
      <c r="L379" s="6" t="inlineStr">
        <is>
          <t>长度可任意定制；深度可任意定制；高度可任意定制；</t>
        </is>
      </c>
      <c r="M379" s="6" t="inlineStr">
        <is>
          <t>.</t>
        </is>
      </c>
      <c r="N379" s="8" t="inlineStr">
        <is>
          <t>✅ 可导入</t>
        </is>
      </c>
      <c r="O379" t="inlineStr">
        <is>
          <t>✓</t>
        </is>
      </c>
    </row>
    <row r="380" ht="18" customHeight="1">
      <c r="A380" s="5" t="inlineStr">
        <is>
          <t>PPS23160010401</t>
        </is>
      </c>
      <c r="B380" s="9" t="inlineStr">
        <is>
          <t>客厅-沙发</t>
        </is>
      </c>
      <c r="C380" s="9" t="inlineStr">
        <is>
          <t>云朵沙发</t>
        </is>
      </c>
      <c r="D380" s="9" t="inlineStr">
        <is>
          <t>https://img.alicdn.com/imgextra/i1/2215699812811/O1CN01dMYegZ1WdUBaps45D_!!2215699812811.jpg</t>
        </is>
      </c>
      <c r="E380" s="9" t="inlineStr">
        <is>
          <t>2023款沙发-300 四人半位</t>
        </is>
      </c>
      <c r="F380" s="9" t="inlineStr">
        <is>
          <t>PPS2316001040116</t>
        </is>
      </c>
      <c r="G380" s="9" t="inlineStr">
        <is>
          <t>在售</t>
        </is>
      </c>
      <c r="H380" s="9"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0" s="9" t="inlineStr">
        <is>
          <t>北美进口FAS级樱桃木</t>
        </is>
      </c>
      <c r="J380" s="9" t="inlineStr">
        <is>
          <t>靠枕套：科技绒
靠枕芯：羽绒+珍珠棉
坐垫套：科技绒
坐垫芯：羽绒+珍珠棉+海绵</t>
        </is>
      </c>
      <c r="K380" s="9" t="inlineStr">
        <is>
          <t xml:space="preserve">长度：3000mm
深度：850mm
高度：1005
</t>
        </is>
      </c>
      <c r="L380" s="9" t="inlineStr">
        <is>
          <t>长度可任意定制；深度可任意定制；高度可任意定制；</t>
        </is>
      </c>
      <c r="M380" s="9" t="inlineStr">
        <is>
          <t>.</t>
        </is>
      </c>
      <c r="N380" s="8" t="inlineStr">
        <is>
          <t>✅ 可导入</t>
        </is>
      </c>
      <c r="O380" t="inlineStr">
        <is>
          <t>✓</t>
        </is>
      </c>
    </row>
    <row r="381" ht="18" customHeight="1">
      <c r="A381" s="5" t="inlineStr">
        <is>
          <t>PPS23160010401</t>
        </is>
      </c>
      <c r="B381" s="6" t="inlineStr">
        <is>
          <t>客厅-沙发</t>
        </is>
      </c>
      <c r="C381" s="6" t="inlineStr">
        <is>
          <t>云朵沙发</t>
        </is>
      </c>
      <c r="D381" s="6" t="inlineStr">
        <is>
          <t>https://img.alicdn.com/imgextra/i1/2215699812811/O1CN01dMYegZ1WdUBaps45D_!!2215699812811.jpg</t>
        </is>
      </c>
      <c r="E381" s="6" t="inlineStr">
        <is>
          <t>2023款沙发-320 五人位</t>
        </is>
      </c>
      <c r="F381" s="6" t="inlineStr">
        <is>
          <t>PPS2316001040117</t>
        </is>
      </c>
      <c r="G381" s="6" t="inlineStr">
        <is>
          <t>在售</t>
        </is>
      </c>
      <c r="H381" s="6"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1" s="6" t="inlineStr">
        <is>
          <t>北美进口FAS级樱桃木</t>
        </is>
      </c>
      <c r="J381" s="6" t="inlineStr">
        <is>
          <t>靠枕套：科技绒
靠枕芯：羽绒+珍珠棉
坐垫套：科技绒
坐垫芯：羽绒+珍珠棉+海绵</t>
        </is>
      </c>
      <c r="K381" s="6" t="inlineStr">
        <is>
          <t xml:space="preserve">长度：3200mm
深度：850mm
高度：1005
</t>
        </is>
      </c>
      <c r="L381" s="6" t="inlineStr">
        <is>
          <t>长度可任意定制；深度可任意定制；高度可任意定制；</t>
        </is>
      </c>
      <c r="M381" s="6" t="inlineStr">
        <is>
          <t>.</t>
        </is>
      </c>
      <c r="N381" s="8" t="inlineStr">
        <is>
          <t>✅ 可导入</t>
        </is>
      </c>
      <c r="O381" t="inlineStr">
        <is>
          <t>✓</t>
        </is>
      </c>
    </row>
    <row r="382" ht="18" customHeight="1">
      <c r="A382" s="5" t="inlineStr">
        <is>
          <t>PPS23980010606</t>
        </is>
      </c>
      <c r="B382" s="9" t="inlineStr">
        <is>
          <t>其它-其它</t>
        </is>
      </c>
      <c r="C382" s="9" t="inlineStr">
        <is>
          <t>畔色样块</t>
        </is>
      </c>
      <c r="D382" s="9" t="inlineStr">
        <is>
          <t>https://img.alicdn.com/imgextra/i3/2215699812811/O1CN01JalWos1WdUNVSGLYR_!!2215699812811.jpg</t>
        </is>
      </c>
      <c r="E382" s="9" t="inlineStr">
        <is>
          <t>榉木样块</t>
        </is>
      </c>
      <c r="F382" s="9" t="inlineStr">
        <is>
          <t>PPS2398001060611</t>
        </is>
      </c>
      <c r="G382" s="9" t="inlineStr">
        <is>
          <t>在售</t>
        </is>
      </c>
      <c r="H382" s="9"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2" s="9" t="inlineStr">
        <is>
          <t>德国进口AA级榉木</t>
        </is>
      </c>
      <c r="J382" s="9" t="inlineStr">
        <is>
          <t>无辅材</t>
        </is>
      </c>
      <c r="K382" s="9" t="inlineStr">
        <is>
          <t xml:space="preserve">长度：12mm
宽度：80mm
厚度：20mm
</t>
        </is>
      </c>
      <c r="L382" s="9" t="inlineStr">
        <is>
          <t>不可定制</t>
        </is>
      </c>
      <c r="M382" s="9" t="inlineStr">
        <is>
          <t>.</t>
        </is>
      </c>
      <c r="N382" s="8" t="inlineStr">
        <is>
          <t>✅ 可导入</t>
        </is>
      </c>
      <c r="O382" t="inlineStr">
        <is>
          <t>✓</t>
        </is>
      </c>
    </row>
    <row r="383" ht="18" customHeight="1">
      <c r="A383" s="5" t="inlineStr">
        <is>
          <t>PPS23980010606</t>
        </is>
      </c>
      <c r="B383" s="9" t="inlineStr">
        <is>
          <t>其它-其它</t>
        </is>
      </c>
      <c r="C383" s="9" t="inlineStr">
        <is>
          <t>畔色样块</t>
        </is>
      </c>
      <c r="D383" s="6" t="inlineStr">
        <is>
          <t>https://img.alicdn.com/imgextra/i3/2215699812811/O1CN01JalWos1WdUNVSGLYR_!!2215699812811.jpg</t>
        </is>
      </c>
      <c r="E383" s="6" t="inlineStr">
        <is>
          <t>樱桃木样块</t>
        </is>
      </c>
      <c r="F383" s="6" t="inlineStr">
        <is>
          <t>PPS2398001060612</t>
        </is>
      </c>
      <c r="G383" s="6" t="inlineStr">
        <is>
          <t>在售</t>
        </is>
      </c>
      <c r="H383" s="6"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3" s="6" t="inlineStr">
        <is>
          <t>北美进口FAS级樱桃木</t>
        </is>
      </c>
      <c r="J383" s="6" t="inlineStr">
        <is>
          <t>无辅材</t>
        </is>
      </c>
      <c r="K383" s="6" t="inlineStr">
        <is>
          <t xml:space="preserve">长度：12mm
宽度：80mm
厚度：20mm
</t>
        </is>
      </c>
      <c r="L383" s="6" t="inlineStr">
        <is>
          <t>不可定制</t>
        </is>
      </c>
      <c r="M383" s="6" t="inlineStr">
        <is>
          <t>.</t>
        </is>
      </c>
      <c r="N383" s="8" t="inlineStr">
        <is>
          <t>✅ 可导入</t>
        </is>
      </c>
      <c r="O383" t="inlineStr">
        <is>
          <t>✓</t>
        </is>
      </c>
    </row>
    <row r="384" ht="18" customHeight="1">
      <c r="A384" s="5" t="inlineStr">
        <is>
          <t>PPS23980010606</t>
        </is>
      </c>
      <c r="B384" s="9" t="inlineStr">
        <is>
          <t>其它-其它</t>
        </is>
      </c>
      <c r="C384" s="9" t="inlineStr">
        <is>
          <t>畔色样块</t>
        </is>
      </c>
      <c r="D384" s="9" t="inlineStr">
        <is>
          <t>https://img.alicdn.com/imgextra/i3/2215699812811/O1CN01JalWos1WdUNVSGLYR_!!2215699812811.jpg</t>
        </is>
      </c>
      <c r="E384" s="9" t="inlineStr">
        <is>
          <t>黑胡桃木样块</t>
        </is>
      </c>
      <c r="F384" s="9" t="inlineStr">
        <is>
          <t>PPS2398001060613</t>
        </is>
      </c>
      <c r="G384" s="9" t="inlineStr">
        <is>
          <t>在售</t>
        </is>
      </c>
      <c r="H384" s="9"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4" s="9" t="inlineStr">
        <is>
          <t>北美进口FAS级黑胡桃木</t>
        </is>
      </c>
      <c r="J384" s="9" t="inlineStr">
        <is>
          <t>无辅材</t>
        </is>
      </c>
      <c r="K384" s="9" t="inlineStr">
        <is>
          <t xml:space="preserve">长度：12mm
宽度：80mm
厚度：20mm
</t>
        </is>
      </c>
      <c r="L384" s="9" t="inlineStr">
        <is>
          <t>不可定制</t>
        </is>
      </c>
      <c r="M384" s="9" t="inlineStr">
        <is>
          <t>.</t>
        </is>
      </c>
      <c r="N384" s="8" t="inlineStr">
        <is>
          <t>✅ 可导入</t>
        </is>
      </c>
      <c r="O384" t="inlineStr">
        <is>
          <t>✓</t>
        </is>
      </c>
    </row>
    <row r="385" ht="18" customHeight="1">
      <c r="A385" s="5" t="inlineStr">
        <is>
          <t>PPS23980021212</t>
        </is>
      </c>
      <c r="B385" s="9" t="inlineStr">
        <is>
          <t>其它-其它</t>
        </is>
      </c>
      <c r="C385" s="6" t="inlineStr">
        <is>
          <t>畔色定制书柜</t>
        </is>
      </c>
      <c r="D385" s="6" t="inlineStr">
        <is>
          <t>https://img.alicdn.com/imgextra/i2/2215699812811/O1CN01OAHuSI1WdUIvAE2O7y_!!2215699812811.jpg</t>
        </is>
      </c>
      <c r="E385" s="6" t="inlineStr">
        <is>
          <t>定制</t>
        </is>
      </c>
      <c r="F385" s="6" t="inlineStr">
        <is>
          <t>PPS2398002121211</t>
        </is>
      </c>
      <c r="G385" s="6" t="inlineStr">
        <is>
          <t>在售</t>
        </is>
      </c>
      <c r="H385" s="6" t="inlineStr">
        <is>
          <t>暂无</t>
        </is>
      </c>
      <c r="I385" s="6" t="inlineStr">
        <is>
          <t>定制</t>
        </is>
      </c>
      <c r="J385" s="6" t="inlineStr">
        <is>
          <t>无辅材</t>
        </is>
      </c>
      <c r="K385" s="6" t="inlineStr">
        <is>
          <t>定制</t>
        </is>
      </c>
      <c r="L385" s="6" t="inlineStr">
        <is>
          <t>长度可任意定制；深度可任意定制；高度可任意定制；</t>
        </is>
      </c>
      <c r="M385" s="6" t="inlineStr">
        <is>
          <t>.</t>
        </is>
      </c>
      <c r="N385" s="8" t="inlineStr">
        <is>
          <t>✅ 可导入</t>
        </is>
      </c>
      <c r="O385" t="inlineStr">
        <is>
          <t>✓</t>
        </is>
      </c>
    </row>
    <row r="386" ht="18" customHeight="1">
      <c r="A386" s="5" t="inlineStr">
        <is>
          <t>PPS26990010428</t>
        </is>
      </c>
      <c r="B386" s="9" t="inlineStr">
        <is>
          <t>其它-其它</t>
        </is>
      </c>
      <c r="C386" s="9" t="inlineStr">
        <is>
          <t>全屋定制</t>
        </is>
      </c>
      <c r="D386" s="9" t="n"/>
      <c r="E386" s="9" t="inlineStr">
        <is>
          <t>定制</t>
        </is>
      </c>
      <c r="F386" s="96" t="inlineStr">
        <is>
          <t>PPS9999999900000</t>
        </is>
      </c>
      <c r="G386" s="9" t="n"/>
      <c r="H386" s="9" t="n"/>
      <c r="I386" s="9" t="n"/>
      <c r="J386" s="9" t="n"/>
      <c r="K386" s="9" t="n"/>
      <c r="L386" s="9" t="n"/>
      <c r="M386" s="9" t="inlineStr">
        <is>
          <t>.</t>
        </is>
      </c>
      <c r="N386" s="8" t="inlineStr">
        <is>
          <t>✅ 可导入</t>
        </is>
      </c>
      <c r="O386" t="inlineStr">
        <is>
          <t>✓</t>
        </is>
      </c>
    </row>
    <row r="387" ht="18" customHeight="1">
      <c r="A387" s="5" t="inlineStr">
        <is>
          <t>PPS24250080805</t>
        </is>
      </c>
      <c r="B387" s="9" t="inlineStr">
        <is>
          <t>其它-其它</t>
        </is>
      </c>
      <c r="C387" s="6" t="inlineStr">
        <is>
          <t>作废洞石大柜链接</t>
        </is>
      </c>
      <c r="D387" s="6" t="n"/>
      <c r="E387" s="6" t="inlineStr">
        <is>
          <t>作废洞石大柜链接</t>
        </is>
      </c>
      <c r="F387" s="96" t="inlineStr">
        <is>
          <t>PPS9999999900001</t>
        </is>
      </c>
      <c r="G387" s="6" t="n"/>
      <c r="H387" s="6" t="n"/>
      <c r="I387" s="6" t="n"/>
      <c r="J387" s="6" t="n"/>
      <c r="K387" s="6" t="n"/>
      <c r="L387" s="6" t="n"/>
      <c r="M387" s="6" t="inlineStr">
        <is>
          <t>.</t>
        </is>
      </c>
      <c r="N387" s="8" t="inlineStr">
        <is>
          <t>✅ 可导入</t>
        </is>
      </c>
      <c r="O387" t="inlineStr">
        <is>
          <t>✓</t>
        </is>
      </c>
    </row>
    <row r="388" ht="18" customHeight="1">
      <c r="A388" s="5" t="inlineStr">
        <is>
          <t>PPS26990050428</t>
        </is>
      </c>
      <c r="B388" s="9" t="inlineStr">
        <is>
          <t>其它-其它</t>
        </is>
      </c>
      <c r="C388" s="9" t="inlineStr">
        <is>
          <t>商家安装sku</t>
        </is>
      </c>
      <c r="D388" s="9" t="n"/>
      <c r="E388" s="9" t="inlineStr">
        <is>
          <t>商家安装sku</t>
        </is>
      </c>
      <c r="F388" s="96" t="inlineStr">
        <is>
          <t>PPS9999999900002</t>
        </is>
      </c>
      <c r="G388" s="9" t="n"/>
      <c r="H388" s="9" t="n"/>
      <c r="I388" s="9" t="n"/>
      <c r="J388" s="9" t="n"/>
      <c r="K388" s="9" t="n"/>
      <c r="L388" s="9" t="n"/>
      <c r="M388" s="9" t="inlineStr">
        <is>
          <t>.</t>
        </is>
      </c>
      <c r="N388" s="8" t="inlineStr">
        <is>
          <t>✅ 可导入</t>
        </is>
      </c>
      <c r="O388" t="inlineStr">
        <is>
          <t>✓</t>
        </is>
      </c>
    </row>
    <row r="389" ht="18" customHeight="1">
      <c r="A389" s="5" t="inlineStr">
        <is>
          <t>PPS26990090428</t>
        </is>
      </c>
      <c r="B389" s="9" t="inlineStr">
        <is>
          <t>其它-其它</t>
        </is>
      </c>
      <c r="C389" s="6" t="inlineStr">
        <is>
          <t>淘宝自动生成sku-送货入户</t>
        </is>
      </c>
      <c r="D389" s="6" t="n"/>
      <c r="E389" s="6" t="inlineStr">
        <is>
          <t>淘宝自动生成sku-送货入户</t>
        </is>
      </c>
      <c r="F389" s="96" t="inlineStr">
        <is>
          <t>PPS9999999900003</t>
        </is>
      </c>
      <c r="G389" s="6" t="n"/>
      <c r="H389" s="6" t="n"/>
      <c r="I389" s="6" t="n"/>
      <c r="J389" s="6" t="n"/>
      <c r="K389" s="6" t="n"/>
      <c r="L389" s="6" t="n"/>
      <c r="M389" s="6" t="inlineStr">
        <is>
          <t>.</t>
        </is>
      </c>
      <c r="N389" s="8" t="inlineStr">
        <is>
          <t>✅ 可导入</t>
        </is>
      </c>
      <c r="O389" t="inlineStr">
        <is>
          <t>✓</t>
        </is>
      </c>
    </row>
    <row r="390" ht="18" customHeight="1">
      <c r="A390" s="5" t="inlineStr">
        <is>
          <t>PPS23980050606</t>
        </is>
      </c>
      <c r="B390" s="9" t="inlineStr">
        <is>
          <t>其它-其它</t>
        </is>
      </c>
      <c r="C390" s="9" t="inlineStr">
        <is>
          <t>作废小样链接</t>
        </is>
      </c>
      <c r="D390" s="9" t="n"/>
      <c r="E390" s="9" t="n"/>
      <c r="F390" s="96" t="inlineStr">
        <is>
          <t>PPS9999999900004</t>
        </is>
      </c>
      <c r="G390" s="9" t="n"/>
      <c r="H390" s="9" t="n"/>
      <c r="I390" s="9" t="n"/>
      <c r="J390" s="9" t="n"/>
      <c r="K390" s="9" t="n"/>
      <c r="L390" s="9" t="n"/>
      <c r="M390" s="9" t="inlineStr">
        <is>
          <t>.</t>
        </is>
      </c>
      <c r="N390" s="8" t="inlineStr">
        <is>
          <t>✅ 可导入</t>
        </is>
      </c>
      <c r="O390" t="inlineStr">
        <is>
          <t>✓</t>
        </is>
      </c>
    </row>
    <row r="391" ht="18" customHeight="1">
      <c r="A391" s="5" t="inlineStr">
        <is>
          <t>PPS99999999999</t>
        </is>
      </c>
      <c r="B391" s="9" t="inlineStr">
        <is>
          <t>其它-其它</t>
        </is>
      </c>
      <c r="C391" s="6" t="inlineStr">
        <is>
          <t>纯定制</t>
        </is>
      </c>
      <c r="D391" s="6" t="n"/>
      <c r="E391" s="6" t="inlineStr">
        <is>
          <t>纯定制</t>
        </is>
      </c>
      <c r="F391" s="96" t="inlineStr">
        <is>
          <t>PPS9999999999995</t>
        </is>
      </c>
      <c r="G391" s="6" t="n"/>
      <c r="H391" s="6" t="n"/>
      <c r="I391" s="6" t="n"/>
      <c r="J391" s="6" t="n"/>
      <c r="K391" s="6" t="n"/>
      <c r="L391" s="6" t="n"/>
      <c r="M391" s="6" t="inlineStr">
        <is>
          <t>.</t>
        </is>
      </c>
      <c r="N391" s="8" t="inlineStr">
        <is>
          <t>✅ 可导入</t>
        </is>
      </c>
      <c r="O391" t="inlineStr">
        <is>
          <t>✓</t>
        </is>
      </c>
    </row>
    <row r="392" ht="18" customHeight="1">
      <c r="A392" s="5" t="inlineStr">
        <is>
          <t>PFG25250011225</t>
        </is>
      </c>
      <c r="B392" s="9" t="inlineStr">
        <is>
          <t>餐厅-柜</t>
        </is>
      </c>
      <c r="C392" s="9" t="inlineStr">
        <is>
          <t>孚格蜂蜜餐边柜</t>
        </is>
      </c>
      <c r="D392" s="9" t="inlineStr">
        <is>
          <t>https://item.taobao.com/item.htm?ft=t&amp;id=1049244225000</t>
        </is>
      </c>
      <c r="E392" s="9" t="inlineStr">
        <is>
          <t>蜂蜜柜-整柜-1.2米</t>
        </is>
      </c>
      <c r="F392" s="9" t="inlineStr">
        <is>
          <t>PFG2525001122511</t>
        </is>
      </c>
      <c r="G392" s="9" t="inlineStr">
        <is>
          <t>在售</t>
        </is>
      </c>
      <c r="H392" s="9"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2" s="9" t="inlineStr">
        <is>
          <t>海洋板</t>
        </is>
      </c>
      <c r="J392" s="9" t="inlineStr">
        <is>
          <t>洞石纹理板</t>
        </is>
      </c>
      <c r="K392" s="9" t="n"/>
      <c r="L392" s="9" t="inlineStr">
        <is>
          <t>长度可任意定制；深度可任意定制；高度可任意定制；</t>
        </is>
      </c>
      <c r="M392" s="9" t="inlineStr">
        <is>
          <t>.</t>
        </is>
      </c>
      <c r="N392" s="8" t="inlineStr">
        <is>
          <t>✅ 可导入</t>
        </is>
      </c>
      <c r="O392" t="inlineStr">
        <is>
          <t>✓</t>
        </is>
      </c>
    </row>
    <row r="393" ht="18" customHeight="1">
      <c r="A393" s="5" t="inlineStr">
        <is>
          <t>PFG25250011225</t>
        </is>
      </c>
      <c r="B393" s="9" t="inlineStr">
        <is>
          <t>餐厅-柜</t>
        </is>
      </c>
      <c r="C393" s="6" t="inlineStr">
        <is>
          <t>孚格蜂蜜餐边柜</t>
        </is>
      </c>
      <c r="D393" s="6" t="inlineStr">
        <is>
          <t>https://item.taobao.com/item.htm?ft=t&amp;id=1049244225000</t>
        </is>
      </c>
      <c r="E393" s="6" t="inlineStr">
        <is>
          <t>蜂蜜柜-整柜-1.5米</t>
        </is>
      </c>
      <c r="F393" s="6" t="inlineStr">
        <is>
          <t>PFG2525001122512</t>
        </is>
      </c>
      <c r="G393" s="6" t="inlineStr">
        <is>
          <t>在售</t>
        </is>
      </c>
      <c r="H393" s="6"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3" s="6" t="inlineStr">
        <is>
          <t>海洋板</t>
        </is>
      </c>
      <c r="J393" s="6" t="inlineStr">
        <is>
          <t>洞石纹理板</t>
        </is>
      </c>
      <c r="K393" s="6" t="n"/>
      <c r="L393" s="6" t="inlineStr">
        <is>
          <t>长度可任意定制；深度可任意定制；高度可任意定制；</t>
        </is>
      </c>
      <c r="M393" s="6" t="inlineStr">
        <is>
          <t>.</t>
        </is>
      </c>
      <c r="N393" s="8" t="inlineStr">
        <is>
          <t>✅ 可导入</t>
        </is>
      </c>
      <c r="O393" t="inlineStr">
        <is>
          <t>✓</t>
        </is>
      </c>
    </row>
    <row r="394" ht="18" customHeight="1">
      <c r="A394" s="5" t="inlineStr">
        <is>
          <t>PFG25250011225</t>
        </is>
      </c>
      <c r="B394" s="9" t="inlineStr">
        <is>
          <t>餐厅-柜</t>
        </is>
      </c>
      <c r="C394" s="9" t="inlineStr">
        <is>
          <t>孚格蜂蜜餐边柜</t>
        </is>
      </c>
      <c r="D394" s="9" t="inlineStr">
        <is>
          <t>https://item.taobao.com/item.htm?ft=t&amp;id=1049244225000</t>
        </is>
      </c>
      <c r="E394" s="9" t="inlineStr">
        <is>
          <t>蜂蜜柜-整柜-1.8米</t>
        </is>
      </c>
      <c r="F394" s="9" t="inlineStr">
        <is>
          <t>PFG2525001122513</t>
        </is>
      </c>
      <c r="G394" s="9" t="inlineStr">
        <is>
          <t>在售</t>
        </is>
      </c>
      <c r="H394" s="9"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4" s="9" t="inlineStr">
        <is>
          <t>海洋板</t>
        </is>
      </c>
      <c r="J394" s="9" t="inlineStr">
        <is>
          <t>洞石纹理板</t>
        </is>
      </c>
      <c r="K394" s="9" t="n"/>
      <c r="L394" s="9" t="inlineStr">
        <is>
          <t>长度可任意定制；深度可任意定制；高度可任意定制；</t>
        </is>
      </c>
      <c r="M394" s="9" t="inlineStr">
        <is>
          <t>.</t>
        </is>
      </c>
      <c r="N394" s="8" t="inlineStr">
        <is>
          <t>✅ 可导入</t>
        </is>
      </c>
      <c r="O394" t="inlineStr">
        <is>
          <t>✓</t>
        </is>
      </c>
    </row>
    <row r="395" ht="18" customHeight="1">
      <c r="A395" s="5" t="inlineStr">
        <is>
          <t>PFG25250011225</t>
        </is>
      </c>
      <c r="B395" s="9" t="inlineStr">
        <is>
          <t>餐厅-柜</t>
        </is>
      </c>
      <c r="C395" s="6" t="inlineStr">
        <is>
          <t>孚格蜂蜜餐边柜</t>
        </is>
      </c>
      <c r="D395" s="6" t="inlineStr">
        <is>
          <t>https://item.taobao.com/item.htm?ft=t&amp;id=1049244225000</t>
        </is>
      </c>
      <c r="E395" s="6" t="inlineStr">
        <is>
          <t>蜂蜜柜-整柜-2.1米</t>
        </is>
      </c>
      <c r="F395" s="6" t="inlineStr">
        <is>
          <t>PFG2525001122514</t>
        </is>
      </c>
      <c r="G395" s="6" t="inlineStr">
        <is>
          <t>在售</t>
        </is>
      </c>
      <c r="H395" s="6"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5" s="6" t="inlineStr">
        <is>
          <t>海洋板</t>
        </is>
      </c>
      <c r="J395" s="6" t="inlineStr">
        <is>
          <t>洞石纹理板</t>
        </is>
      </c>
      <c r="K395" s="6" t="n"/>
      <c r="L395" s="6" t="inlineStr">
        <is>
          <t>长度可任意定制；深度可任意定制；高度可任意定制；</t>
        </is>
      </c>
      <c r="M395" s="6" t="inlineStr">
        <is>
          <t>.</t>
        </is>
      </c>
      <c r="N395" s="8" t="inlineStr">
        <is>
          <t>✅ 可导入</t>
        </is>
      </c>
      <c r="O395" t="inlineStr">
        <is>
          <t>✓</t>
        </is>
      </c>
    </row>
    <row r="396" ht="18" customHeight="1">
      <c r="A396" s="5" t="inlineStr">
        <is>
          <t>PFG26250020110</t>
        </is>
      </c>
      <c r="B396" s="9" t="inlineStr">
        <is>
          <t>餐厅-柜</t>
        </is>
      </c>
      <c r="C396" s="9" t="inlineStr">
        <is>
          <t>孚格柚色餐边柜</t>
        </is>
      </c>
      <c r="D396" s="9" t="n"/>
      <c r="E396" s="9" t="inlineStr">
        <is>
          <t>柚色柜-整柜-1.5米</t>
        </is>
      </c>
      <c r="F396" s="9" t="inlineStr">
        <is>
          <t>PFG2625002011011</t>
        </is>
      </c>
      <c r="G396" s="9" t="inlineStr">
        <is>
          <t>下架</t>
        </is>
      </c>
      <c r="H396" s="9"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6" s="9" t="inlineStr">
        <is>
          <t>海洋板</t>
        </is>
      </c>
      <c r="J396" s="9" t="inlineStr">
        <is>
          <t>洞石纹理板</t>
        </is>
      </c>
      <c r="K396" s="9" t="n"/>
      <c r="L396" s="9" t="inlineStr">
        <is>
          <t>长度可任意定制；深度可任意定制；高度可任意定制；</t>
        </is>
      </c>
      <c r="M396" s="9" t="inlineStr">
        <is>
          <t>.</t>
        </is>
      </c>
      <c r="N396" s="8" t="inlineStr">
        <is>
          <t>✅ 可导入</t>
        </is>
      </c>
      <c r="O396" t="inlineStr">
        <is>
          <t>✓</t>
        </is>
      </c>
    </row>
    <row r="397" ht="18" customHeight="1">
      <c r="A397" s="5" t="inlineStr">
        <is>
          <t>PFG26250020110</t>
        </is>
      </c>
      <c r="B397" s="9" t="inlineStr">
        <is>
          <t>餐厅-柜</t>
        </is>
      </c>
      <c r="C397" s="6" t="inlineStr">
        <is>
          <t>孚格柚色餐边柜</t>
        </is>
      </c>
      <c r="D397" s="6" t="n"/>
      <c r="E397" s="6" t="inlineStr">
        <is>
          <t>柚色柜-整柜-1.8米</t>
        </is>
      </c>
      <c r="F397" s="6" t="inlineStr">
        <is>
          <t>PFG2625002011012</t>
        </is>
      </c>
      <c r="G397" s="6" t="inlineStr">
        <is>
          <t>下架</t>
        </is>
      </c>
      <c r="H397" s="6"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7" s="6" t="inlineStr">
        <is>
          <t>海洋板</t>
        </is>
      </c>
      <c r="J397" s="6" t="inlineStr">
        <is>
          <t>洞石纹理板</t>
        </is>
      </c>
      <c r="K397" s="6" t="n"/>
      <c r="L397" s="6" t="inlineStr">
        <is>
          <t>长度可任意定制；深度可任意定制；高度可任意定制；</t>
        </is>
      </c>
      <c r="M397" s="6" t="inlineStr">
        <is>
          <t>.</t>
        </is>
      </c>
      <c r="N397" s="8" t="inlineStr">
        <is>
          <t>✅ 可导入</t>
        </is>
      </c>
      <c r="O397" t="inlineStr">
        <is>
          <t>✓</t>
        </is>
      </c>
    </row>
    <row r="398" ht="18" customHeight="1">
      <c r="A398" s="5" t="inlineStr">
        <is>
          <t>PFG26250020110</t>
        </is>
      </c>
      <c r="B398" s="9" t="inlineStr">
        <is>
          <t>餐厅-柜</t>
        </is>
      </c>
      <c r="C398" s="9" t="inlineStr">
        <is>
          <t>孚格柚色餐边柜</t>
        </is>
      </c>
      <c r="D398" s="9" t="n"/>
      <c r="E398" s="9" t="inlineStr">
        <is>
          <t>柚色柜-整柜-2.1米</t>
        </is>
      </c>
      <c r="F398" s="9" t="inlineStr">
        <is>
          <t>PFG2625002011013</t>
        </is>
      </c>
      <c r="G398" s="9" t="inlineStr">
        <is>
          <t>下架</t>
        </is>
      </c>
      <c r="H398" s="9"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8" s="9" t="inlineStr">
        <is>
          <t>海洋板</t>
        </is>
      </c>
      <c r="J398" s="9" t="inlineStr">
        <is>
          <t>洞石纹理板</t>
        </is>
      </c>
      <c r="K398" s="9" t="n"/>
      <c r="L398" s="9" t="inlineStr">
        <is>
          <t>长度可任意定制；深度可任意定制；高度可任意定制；</t>
        </is>
      </c>
      <c r="M398" s="9" t="inlineStr">
        <is>
          <t>.</t>
        </is>
      </c>
      <c r="N398" s="8" t="inlineStr">
        <is>
          <t>✅ 可导入</t>
        </is>
      </c>
      <c r="O398" t="inlineStr">
        <is>
          <t>✓</t>
        </is>
      </c>
    </row>
    <row r="399" ht="18" customHeight="1">
      <c r="A399" s="5" t="inlineStr">
        <is>
          <t>PFG25250031226</t>
        </is>
      </c>
      <c r="B399" s="9" t="inlineStr">
        <is>
          <t>餐厅-柜</t>
        </is>
      </c>
      <c r="C399" s="6" t="inlineStr">
        <is>
          <t>孚格中古MCM餐边柜</t>
        </is>
      </c>
      <c r="D399" s="6" t="inlineStr">
        <is>
          <t>https://item.taobao.com/item.htm?ft=t&amp;id=1048643721621</t>
        </is>
      </c>
      <c r="E399" s="6" t="inlineStr">
        <is>
          <t>中古MCM柜-整柜-1.2米</t>
        </is>
      </c>
      <c r="F399" s="6" t="inlineStr">
        <is>
          <t>PFG2525003122611</t>
        </is>
      </c>
      <c r="G399" s="6" t="inlineStr">
        <is>
          <t>在售</t>
        </is>
      </c>
      <c r="H399" s="6"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399" s="6" t="inlineStr">
        <is>
          <t>海洋板</t>
        </is>
      </c>
      <c r="J399" s="6" t="inlineStr">
        <is>
          <t>洞石纹理板</t>
        </is>
      </c>
      <c r="K399" s="6" t="n"/>
      <c r="L399" s="6" t="inlineStr">
        <is>
          <t>长度可任意定制；深度可任意定制；高度可任意定制；</t>
        </is>
      </c>
      <c r="M399" s="6" t="inlineStr">
        <is>
          <t>.</t>
        </is>
      </c>
      <c r="N399" s="8" t="inlineStr">
        <is>
          <t>✅ 可导入</t>
        </is>
      </c>
      <c r="O399" t="inlineStr">
        <is>
          <t>✓</t>
        </is>
      </c>
    </row>
    <row r="400" ht="18" customHeight="1">
      <c r="A400" s="5" t="inlineStr">
        <is>
          <t>PFG25250031226</t>
        </is>
      </c>
      <c r="B400" s="9" t="inlineStr">
        <is>
          <t>餐厅-柜</t>
        </is>
      </c>
      <c r="C400" s="9" t="inlineStr">
        <is>
          <t>孚格中古MCM餐边柜</t>
        </is>
      </c>
      <c r="D400" s="9" t="inlineStr">
        <is>
          <t>https://item.taobao.com/item.htm?ft=t&amp;id=1048643721621</t>
        </is>
      </c>
      <c r="E400" s="9" t="inlineStr">
        <is>
          <t>中古MCM柜-整柜-1.5米</t>
        </is>
      </c>
      <c r="F400" s="9" t="inlineStr">
        <is>
          <t>PFG2525003122612</t>
        </is>
      </c>
      <c r="G400" s="9" t="inlineStr">
        <is>
          <t>在售</t>
        </is>
      </c>
      <c r="H400" s="9"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0" s="9" t="inlineStr">
        <is>
          <t>海洋板</t>
        </is>
      </c>
      <c r="J400" s="9" t="inlineStr">
        <is>
          <t>洞石纹理板</t>
        </is>
      </c>
      <c r="K400" s="9" t="n"/>
      <c r="L400" s="9" t="inlineStr">
        <is>
          <t>长度可任意定制；深度可任意定制；高度可任意定制；</t>
        </is>
      </c>
      <c r="M400" s="9" t="inlineStr">
        <is>
          <t>.</t>
        </is>
      </c>
      <c r="N400" s="8" t="inlineStr">
        <is>
          <t>✅ 可导入</t>
        </is>
      </c>
      <c r="O400" t="inlineStr">
        <is>
          <t>✓</t>
        </is>
      </c>
    </row>
    <row r="401" ht="18" customHeight="1">
      <c r="A401" s="5" t="inlineStr">
        <is>
          <t>PFG25250031226</t>
        </is>
      </c>
      <c r="B401" s="9" t="inlineStr">
        <is>
          <t>餐厅-柜</t>
        </is>
      </c>
      <c r="C401" s="6" t="inlineStr">
        <is>
          <t>孚格中古MCM餐边柜</t>
        </is>
      </c>
      <c r="D401" s="6" t="inlineStr">
        <is>
          <t>https://item.taobao.com/item.htm?ft=t&amp;id=1048643721621</t>
        </is>
      </c>
      <c r="E401" s="6" t="inlineStr">
        <is>
          <t>中古MCM柜-整柜-1.8米</t>
        </is>
      </c>
      <c r="F401" s="6" t="inlineStr">
        <is>
          <t>PFG2525003122613</t>
        </is>
      </c>
      <c r="G401" s="6" t="inlineStr">
        <is>
          <t>在售</t>
        </is>
      </c>
      <c r="H401" s="6"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1" s="6" t="inlineStr">
        <is>
          <t>海洋板</t>
        </is>
      </c>
      <c r="J401" s="6" t="inlineStr">
        <is>
          <t>洞石纹理板</t>
        </is>
      </c>
      <c r="K401" s="6" t="n"/>
      <c r="L401" s="6" t="inlineStr">
        <is>
          <t>长度可任意定制；深度可任意定制；高度可任意定制；</t>
        </is>
      </c>
      <c r="M401" s="6" t="inlineStr">
        <is>
          <t>.</t>
        </is>
      </c>
      <c r="N401" s="8" t="inlineStr">
        <is>
          <t>✅ 可导入</t>
        </is>
      </c>
      <c r="O401" t="inlineStr">
        <is>
          <t>✓</t>
        </is>
      </c>
    </row>
    <row r="402" ht="18" customHeight="1">
      <c r="A402" s="5" t="inlineStr">
        <is>
          <t>PFG25250031226</t>
        </is>
      </c>
      <c r="B402" s="9" t="inlineStr">
        <is>
          <t>餐厅-柜</t>
        </is>
      </c>
      <c r="C402" s="9" t="inlineStr">
        <is>
          <t>孚格中古MCM餐边柜</t>
        </is>
      </c>
      <c r="D402" s="9" t="inlineStr">
        <is>
          <t>https://item.taobao.com/item.htm?ft=t&amp;id=1048643721621</t>
        </is>
      </c>
      <c r="E402" s="9" t="inlineStr">
        <is>
          <t>中古MCM柜-整柜-2.1米</t>
        </is>
      </c>
      <c r="F402" s="9" t="inlineStr">
        <is>
          <t>PFG2525003122614</t>
        </is>
      </c>
      <c r="G402" s="9" t="inlineStr">
        <is>
          <t>在售</t>
        </is>
      </c>
      <c r="H402" s="9"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2" s="9" t="inlineStr">
        <is>
          <t>海洋板</t>
        </is>
      </c>
      <c r="J402" s="9" t="inlineStr">
        <is>
          <t>洞石纹理板</t>
        </is>
      </c>
      <c r="K402" s="9" t="n"/>
      <c r="L402" s="9" t="inlineStr">
        <is>
          <t>长度可任意定制；深度可任意定制；高度可任意定制；</t>
        </is>
      </c>
      <c r="M402" s="9" t="inlineStr">
        <is>
          <t>.</t>
        </is>
      </c>
      <c r="N402" s="8" t="inlineStr">
        <is>
          <t>✅ 可导入</t>
        </is>
      </c>
      <c r="O402" t="inlineStr">
        <is>
          <t>✓</t>
        </is>
      </c>
    </row>
    <row r="403" ht="18" customHeight="1">
      <c r="A403" s="5" t="inlineStr">
        <is>
          <t>PFG26250040110</t>
        </is>
      </c>
      <c r="B403" s="9" t="inlineStr">
        <is>
          <t>餐厅-柜</t>
        </is>
      </c>
      <c r="C403" s="6" t="inlineStr">
        <is>
          <t>孚格多功能餐边柜</t>
        </is>
      </c>
      <c r="D403" s="6" t="n"/>
      <c r="E403" s="6" t="inlineStr">
        <is>
          <t>多功能柜-整柜-1.5米</t>
        </is>
      </c>
      <c r="F403" s="6" t="inlineStr">
        <is>
          <t>PFG2625004011011</t>
        </is>
      </c>
      <c r="G403" s="6" t="inlineStr">
        <is>
          <t>下架</t>
        </is>
      </c>
      <c r="H403" s="6" t="inlineStr">
        <is>
          <t>.</t>
        </is>
      </c>
      <c r="I403" s="6" t="inlineStr">
        <is>
          <t>海洋板</t>
        </is>
      </c>
      <c r="J403" s="6" t="inlineStr">
        <is>
          <t>洞石纹理板</t>
        </is>
      </c>
      <c r="K403" s="6" t="n"/>
      <c r="L403" s="6" t="inlineStr">
        <is>
          <t>长度可任意定制；深度可任意定制；高度可任意定制；</t>
        </is>
      </c>
      <c r="M403" s="6" t="inlineStr">
        <is>
          <t>.</t>
        </is>
      </c>
      <c r="N403" s="8" t="inlineStr">
        <is>
          <t>✅ 可导入</t>
        </is>
      </c>
      <c r="O403" t="inlineStr">
        <is>
          <t>✓</t>
        </is>
      </c>
    </row>
    <row r="404" ht="18" customHeight="1">
      <c r="A404" s="5" t="inlineStr">
        <is>
          <t>PFG26250040110</t>
        </is>
      </c>
      <c r="B404" s="9" t="inlineStr">
        <is>
          <t>餐厅-柜</t>
        </is>
      </c>
      <c r="C404" s="9" t="inlineStr">
        <is>
          <t>孚格多功能餐边柜</t>
        </is>
      </c>
      <c r="D404" s="9" t="n"/>
      <c r="E404" s="9" t="inlineStr">
        <is>
          <t>多功能柜-整柜-1.8米</t>
        </is>
      </c>
      <c r="F404" s="9" t="inlineStr">
        <is>
          <t>PFG2625004011012</t>
        </is>
      </c>
      <c r="G404" s="9" t="inlineStr">
        <is>
          <t>下架</t>
        </is>
      </c>
      <c r="H404" s="9" t="inlineStr">
        <is>
          <t>.</t>
        </is>
      </c>
      <c r="I404" s="9" t="inlineStr">
        <is>
          <t>海洋板</t>
        </is>
      </c>
      <c r="J404" s="9" t="inlineStr">
        <is>
          <t>洞石纹理板</t>
        </is>
      </c>
      <c r="K404" s="9" t="n"/>
      <c r="L404" s="9" t="inlineStr">
        <is>
          <t>长度可任意定制；深度可任意定制；高度可任意定制；</t>
        </is>
      </c>
      <c r="M404" s="9" t="inlineStr">
        <is>
          <t>.</t>
        </is>
      </c>
      <c r="N404" s="8" t="inlineStr">
        <is>
          <t>✅ 可导入</t>
        </is>
      </c>
      <c r="O404" t="inlineStr">
        <is>
          <t>✓</t>
        </is>
      </c>
    </row>
    <row r="405" ht="18" customHeight="1">
      <c r="A405" s="5" t="inlineStr">
        <is>
          <t>PFG26250040110</t>
        </is>
      </c>
      <c r="B405" s="9" t="inlineStr">
        <is>
          <t>餐厅-柜</t>
        </is>
      </c>
      <c r="C405" s="6" t="inlineStr">
        <is>
          <t>孚格多功能餐边柜</t>
        </is>
      </c>
      <c r="D405" s="6" t="n"/>
      <c r="E405" s="6" t="inlineStr">
        <is>
          <t>多功能柜-整柜-2.1米</t>
        </is>
      </c>
      <c r="F405" s="6" t="inlineStr">
        <is>
          <t>PFG2625004011013</t>
        </is>
      </c>
      <c r="G405" s="6" t="inlineStr">
        <is>
          <t>下架</t>
        </is>
      </c>
      <c r="H405" s="6" t="inlineStr">
        <is>
          <t>.</t>
        </is>
      </c>
      <c r="I405" s="6" t="inlineStr">
        <is>
          <t>海洋板</t>
        </is>
      </c>
      <c r="J405" s="6" t="inlineStr">
        <is>
          <t>洞石纹理板</t>
        </is>
      </c>
      <c r="K405" s="6" t="n"/>
      <c r="L405" s="6" t="inlineStr">
        <is>
          <t>长度可任意定制；深度可任意定制；高度可任意定制；</t>
        </is>
      </c>
      <c r="M405" s="6" t="inlineStr">
        <is>
          <t>.</t>
        </is>
      </c>
      <c r="N405" s="8" t="inlineStr">
        <is>
          <t>✅ 可导入</t>
        </is>
      </c>
      <c r="O405" t="inlineStr">
        <is>
          <t>✓</t>
        </is>
      </c>
    </row>
    <row r="406" ht="18" customHeight="1">
      <c r="A406" s="5" t="inlineStr">
        <is>
          <t>PFG25250051220</t>
        </is>
      </c>
      <c r="B406" s="9" t="inlineStr">
        <is>
          <t>餐厅-柜</t>
        </is>
      </c>
      <c r="C406" s="9" t="inlineStr">
        <is>
          <t>孚格超薄餐边柜</t>
        </is>
      </c>
      <c r="D406" s="9" t="inlineStr">
        <is>
          <t>https://item.taobao.com/item.htm?ft=t&amp;id=1048358909253</t>
        </is>
      </c>
      <c r="E406" s="9" t="inlineStr">
        <is>
          <t>超薄窄柜-整柜-0.8米</t>
        </is>
      </c>
      <c r="F406" s="9" t="inlineStr">
        <is>
          <t>PFG2525005122011</t>
        </is>
      </c>
      <c r="G406" s="9" t="inlineStr">
        <is>
          <t>在售</t>
        </is>
      </c>
      <c r="H406"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6" s="9" t="inlineStr">
        <is>
          <t>海洋板</t>
        </is>
      </c>
      <c r="J406" s="9" t="inlineStr">
        <is>
          <t>洞石纹理板</t>
        </is>
      </c>
      <c r="K406" s="9" t="n"/>
      <c r="L406" s="9" t="inlineStr">
        <is>
          <t>长度可任意定制；深度可任意定制；高度可任意定制；</t>
        </is>
      </c>
      <c r="M406" s="9" t="inlineStr">
        <is>
          <t>.</t>
        </is>
      </c>
      <c r="N406" s="8" t="inlineStr">
        <is>
          <t>✅ 可导入</t>
        </is>
      </c>
      <c r="O406" t="inlineStr">
        <is>
          <t>✓</t>
        </is>
      </c>
    </row>
    <row r="407" ht="18" customHeight="1">
      <c r="A407" s="5" t="inlineStr">
        <is>
          <t>PFG25250051220</t>
        </is>
      </c>
      <c r="B407" s="9" t="inlineStr">
        <is>
          <t>餐厅-柜</t>
        </is>
      </c>
      <c r="C407" s="6" t="inlineStr">
        <is>
          <t>孚格超薄餐边柜</t>
        </is>
      </c>
      <c r="D407" s="6" t="inlineStr">
        <is>
          <t>https://item.taobao.com/item.htm?ft=t&amp;id=1048358909253</t>
        </is>
      </c>
      <c r="E407" s="6" t="inlineStr">
        <is>
          <t>超薄窄柜-整柜-1.0米</t>
        </is>
      </c>
      <c r="F407" s="6" t="inlineStr">
        <is>
          <t>PFG2525005122012</t>
        </is>
      </c>
      <c r="G407" s="6" t="inlineStr">
        <is>
          <t>在售</t>
        </is>
      </c>
      <c r="H407"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7" s="6" t="inlineStr">
        <is>
          <t>海洋板</t>
        </is>
      </c>
      <c r="J407" s="6" t="inlineStr">
        <is>
          <t>洞石纹理板</t>
        </is>
      </c>
      <c r="K407" s="6" t="n"/>
      <c r="L407" s="6" t="inlineStr">
        <is>
          <t>长度可任意定制；深度可任意定制；高度可任意定制；</t>
        </is>
      </c>
      <c r="M407" s="6" t="inlineStr">
        <is>
          <t>.</t>
        </is>
      </c>
      <c r="N407" s="8" t="inlineStr">
        <is>
          <t>✅ 可导入</t>
        </is>
      </c>
      <c r="O407" t="inlineStr">
        <is>
          <t>✓</t>
        </is>
      </c>
    </row>
    <row r="408" ht="18" customHeight="1">
      <c r="A408" s="5" t="inlineStr">
        <is>
          <t>PFG25250051220</t>
        </is>
      </c>
      <c r="B408" s="9" t="inlineStr">
        <is>
          <t>餐厅-柜</t>
        </is>
      </c>
      <c r="C408" s="9" t="inlineStr">
        <is>
          <t>孚格超薄餐边柜</t>
        </is>
      </c>
      <c r="D408" s="9" t="inlineStr">
        <is>
          <t>https://item.taobao.com/item.htm?ft=t&amp;id=1048358909253</t>
        </is>
      </c>
      <c r="E408" s="9" t="inlineStr">
        <is>
          <t>超薄窄柜-整柜-1.2米</t>
        </is>
      </c>
      <c r="F408" s="9" t="inlineStr">
        <is>
          <t>PFG2525005122013</t>
        </is>
      </c>
      <c r="G408" s="9" t="inlineStr">
        <is>
          <t>在售</t>
        </is>
      </c>
      <c r="H408"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8" s="9" t="inlineStr">
        <is>
          <t>海洋板</t>
        </is>
      </c>
      <c r="J408" s="9" t="inlineStr">
        <is>
          <t>洞石纹理板</t>
        </is>
      </c>
      <c r="K408" s="9" t="n"/>
      <c r="L408" s="9" t="inlineStr">
        <is>
          <t>长度可任意定制；深度可任意定制；高度可任意定制；</t>
        </is>
      </c>
      <c r="M408" s="9" t="inlineStr">
        <is>
          <t>.</t>
        </is>
      </c>
      <c r="N408" s="8" t="inlineStr">
        <is>
          <t>✅ 可导入</t>
        </is>
      </c>
      <c r="O408" t="inlineStr">
        <is>
          <t>✓</t>
        </is>
      </c>
    </row>
    <row r="409" ht="18" customHeight="1">
      <c r="A409" s="5" t="inlineStr">
        <is>
          <t>PFG25250051220</t>
        </is>
      </c>
      <c r="B409" s="9" t="inlineStr">
        <is>
          <t>餐厅-柜</t>
        </is>
      </c>
      <c r="C409" s="9" t="inlineStr">
        <is>
          <t>孚格超薄餐边柜</t>
        </is>
      </c>
      <c r="D409" s="9" t="inlineStr">
        <is>
          <t>https://item.taobao.com/item.htm?ft=t&amp;id=1048358909253</t>
        </is>
      </c>
      <c r="E409" s="9" t="inlineStr">
        <is>
          <t>超薄窄柜-整柜-玻璃门版-0.8米</t>
        </is>
      </c>
      <c r="F409" s="9" t="inlineStr">
        <is>
          <t>PFG2525005122014</t>
        </is>
      </c>
      <c r="G409" s="9" t="inlineStr">
        <is>
          <t>在售</t>
        </is>
      </c>
      <c r="H409"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9" s="9" t="inlineStr">
        <is>
          <t>海洋板</t>
        </is>
      </c>
      <c r="J409" s="9" t="inlineStr">
        <is>
          <t>洞石纹理板</t>
        </is>
      </c>
      <c r="K409" s="9" t="n"/>
      <c r="L409" s="9" t="inlineStr">
        <is>
          <t>长度可任意定制；深度可任意定制；高度可任意定制；</t>
        </is>
      </c>
      <c r="M409" s="9" t="inlineStr">
        <is>
          <t>.</t>
        </is>
      </c>
      <c r="N409" s="8" t="inlineStr">
        <is>
          <t>✅ 可导入</t>
        </is>
      </c>
      <c r="O409" t="inlineStr">
        <is>
          <t>✓</t>
        </is>
      </c>
    </row>
    <row r="410" ht="18" customHeight="1">
      <c r="A410" s="5" t="inlineStr">
        <is>
          <t>PFG25250051220</t>
        </is>
      </c>
      <c r="B410" s="9" t="inlineStr">
        <is>
          <t>餐厅-柜</t>
        </is>
      </c>
      <c r="C410" s="6" t="inlineStr">
        <is>
          <t>孚格超薄餐边柜</t>
        </is>
      </c>
      <c r="D410" s="6" t="inlineStr">
        <is>
          <t>https://item.taobao.com/item.htm?ft=t&amp;id=1048358909253</t>
        </is>
      </c>
      <c r="E410" s="9" t="inlineStr">
        <is>
          <t>超薄窄柜-整柜-玻璃门版-1.0米</t>
        </is>
      </c>
      <c r="F410" s="9" t="inlineStr">
        <is>
          <t>PFG2525005122015</t>
        </is>
      </c>
      <c r="G410" s="6" t="inlineStr">
        <is>
          <t>在售</t>
        </is>
      </c>
      <c r="H410"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0" s="6" t="inlineStr">
        <is>
          <t>海洋板</t>
        </is>
      </c>
      <c r="J410" s="6" t="inlineStr">
        <is>
          <t>洞石纹理板</t>
        </is>
      </c>
      <c r="K410" s="6" t="n"/>
      <c r="L410" s="6" t="inlineStr">
        <is>
          <t>长度可任意定制；深度可任意定制；高度可任意定制；</t>
        </is>
      </c>
      <c r="M410" s="6" t="inlineStr">
        <is>
          <t>.</t>
        </is>
      </c>
      <c r="N410" s="8" t="inlineStr">
        <is>
          <t>✅ 可导入</t>
        </is>
      </c>
      <c r="O410" t="inlineStr">
        <is>
          <t>✓</t>
        </is>
      </c>
    </row>
    <row r="411" ht="18" customHeight="1">
      <c r="A411" s="5" t="inlineStr">
        <is>
          <t>PFG25250051220</t>
        </is>
      </c>
      <c r="B411" s="9" t="inlineStr">
        <is>
          <t>餐厅-柜</t>
        </is>
      </c>
      <c r="C411" s="9" t="inlineStr">
        <is>
          <t>孚格超薄餐边柜</t>
        </is>
      </c>
      <c r="D411" s="9" t="inlineStr">
        <is>
          <t>https://item.taobao.com/item.htm?ft=t&amp;id=1048358909253</t>
        </is>
      </c>
      <c r="E411" s="9" t="inlineStr">
        <is>
          <t>超薄窄柜-整柜-玻璃门版-1.2米</t>
        </is>
      </c>
      <c r="F411" s="9" t="inlineStr">
        <is>
          <t>PFG2525005122016</t>
        </is>
      </c>
      <c r="G411" s="9" t="inlineStr">
        <is>
          <t>在售</t>
        </is>
      </c>
      <c r="H411"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1" s="9" t="inlineStr">
        <is>
          <t>海洋板</t>
        </is>
      </c>
      <c r="J411" s="9" t="inlineStr">
        <is>
          <t>洞石纹理板</t>
        </is>
      </c>
      <c r="K411" s="9" t="n"/>
      <c r="L411" s="9" t="inlineStr">
        <is>
          <t>长度可任意定制；深度可任意定制；高度可任意定制；</t>
        </is>
      </c>
      <c r="M411" s="9" t="inlineStr">
        <is>
          <t>.</t>
        </is>
      </c>
      <c r="N411" s="8" t="inlineStr">
        <is>
          <t>✅ 可导入</t>
        </is>
      </c>
      <c r="O411" t="inlineStr">
        <is>
          <t>✓</t>
        </is>
      </c>
    </row>
    <row r="412" ht="18" customHeight="1">
      <c r="A412" s="5" t="inlineStr">
        <is>
          <t>PFG25250051220</t>
        </is>
      </c>
      <c r="B412" s="9" t="inlineStr">
        <is>
          <t>餐厅-柜</t>
        </is>
      </c>
      <c r="C412" s="9" t="inlineStr">
        <is>
          <t>孚格超薄餐边柜</t>
        </is>
      </c>
      <c r="D412" s="9" t="inlineStr">
        <is>
          <t>https://item.taobao.com/item.htm?ft=t&amp;id=1048358909253</t>
        </is>
      </c>
      <c r="E412" s="9" t="inlineStr">
        <is>
          <t>超薄窄柜-整柜-洞洞板版-0.8米</t>
        </is>
      </c>
      <c r="F412" s="9" t="inlineStr">
        <is>
          <t>PFG2525005122017</t>
        </is>
      </c>
      <c r="G412" s="9" t="inlineStr">
        <is>
          <t>在售</t>
        </is>
      </c>
      <c r="H412"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2" s="9" t="inlineStr">
        <is>
          <t>海洋板</t>
        </is>
      </c>
      <c r="J412" s="9" t="inlineStr">
        <is>
          <t>洞石纹理板</t>
        </is>
      </c>
      <c r="K412" s="9" t="n"/>
      <c r="L412" s="9" t="inlineStr">
        <is>
          <t>长度可任意定制；深度可任意定制；高度可任意定制；</t>
        </is>
      </c>
      <c r="M412" s="9" t="inlineStr">
        <is>
          <t>.</t>
        </is>
      </c>
      <c r="N412" s="8" t="inlineStr">
        <is>
          <t>✅ 可导入</t>
        </is>
      </c>
      <c r="O412" t="inlineStr">
        <is>
          <t>✓</t>
        </is>
      </c>
    </row>
    <row r="413" ht="18" customHeight="1">
      <c r="A413" s="5" t="inlineStr">
        <is>
          <t>PFG25250051220</t>
        </is>
      </c>
      <c r="B413" s="9" t="inlineStr">
        <is>
          <t>餐厅-柜</t>
        </is>
      </c>
      <c r="C413" s="6" t="inlineStr">
        <is>
          <t>孚格超薄餐边柜</t>
        </is>
      </c>
      <c r="D413" s="6" t="inlineStr">
        <is>
          <t>https://item.taobao.com/item.htm?ft=t&amp;id=1048358909253</t>
        </is>
      </c>
      <c r="E413" s="9" t="inlineStr">
        <is>
          <t>超薄窄柜-整柜-洞洞板版-1.0米</t>
        </is>
      </c>
      <c r="F413" s="9" t="inlineStr">
        <is>
          <t>PFG2525005122018</t>
        </is>
      </c>
      <c r="G413" s="6" t="inlineStr">
        <is>
          <t>在售</t>
        </is>
      </c>
      <c r="H413" s="6"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3" s="6" t="inlineStr">
        <is>
          <t>海洋板</t>
        </is>
      </c>
      <c r="J413" s="6" t="inlineStr">
        <is>
          <t>洞石纹理板</t>
        </is>
      </c>
      <c r="K413" s="6" t="n"/>
      <c r="L413" s="6" t="inlineStr">
        <is>
          <t>长度可任意定制；深度可任意定制；高度可任意定制；</t>
        </is>
      </c>
      <c r="M413" s="6" t="inlineStr">
        <is>
          <t>.</t>
        </is>
      </c>
      <c r="N413" s="8" t="inlineStr">
        <is>
          <t>✅ 可导入</t>
        </is>
      </c>
      <c r="O413" t="inlineStr">
        <is>
          <t>✓</t>
        </is>
      </c>
    </row>
    <row r="414" ht="18" customHeight="1">
      <c r="A414" s="5" t="inlineStr">
        <is>
          <t>PFG25250051220</t>
        </is>
      </c>
      <c r="B414" s="9" t="inlineStr">
        <is>
          <t>餐厅-柜</t>
        </is>
      </c>
      <c r="C414" s="9" t="inlineStr">
        <is>
          <t>孚格超薄餐边柜</t>
        </is>
      </c>
      <c r="D414" s="9" t="inlineStr">
        <is>
          <t>https://item.taobao.com/item.htm?ft=t&amp;id=1048358909253</t>
        </is>
      </c>
      <c r="E414" s="9" t="inlineStr">
        <is>
          <t>超薄窄柜-整柜-洞洞板版-1.2米</t>
        </is>
      </c>
      <c r="F414" s="9" t="inlineStr">
        <is>
          <t>PFG2525005122019</t>
        </is>
      </c>
      <c r="G414" s="9" t="inlineStr">
        <is>
          <t>在售</t>
        </is>
      </c>
      <c r="H414" s="9"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4" s="9" t="inlineStr">
        <is>
          <t>海洋板</t>
        </is>
      </c>
      <c r="J414" s="9" t="inlineStr">
        <is>
          <t>洞石纹理板</t>
        </is>
      </c>
      <c r="K414" s="9" t="n"/>
      <c r="L414" s="9" t="inlineStr">
        <is>
          <t>长度可任意定制；深度可任意定制；高度可任意定制；</t>
        </is>
      </c>
      <c r="M414" s="9" t="inlineStr">
        <is>
          <t>.</t>
        </is>
      </c>
      <c r="N414" s="8" t="inlineStr">
        <is>
          <t>✅ 可导入</t>
        </is>
      </c>
      <c r="O414" t="inlineStr">
        <is>
          <t>✓</t>
        </is>
      </c>
    </row>
    <row r="415" ht="18" customHeight="1">
      <c r="A415" s="5" t="inlineStr">
        <is>
          <t>PFG25250061201</t>
        </is>
      </c>
      <c r="B415" s="9" t="inlineStr">
        <is>
          <t>餐厅-柜</t>
        </is>
      </c>
      <c r="C415" s="6" t="inlineStr">
        <is>
          <t>孚格柚色餐边窄柜</t>
        </is>
      </c>
      <c r="D415" s="6" t="n"/>
      <c r="E415" s="6" t="inlineStr">
        <is>
          <t>柚色窄柜-整柜-0.8米</t>
        </is>
      </c>
      <c r="F415" s="6" t="inlineStr">
        <is>
          <t>PFG2525006120111</t>
        </is>
      </c>
      <c r="G415" s="6" t="inlineStr">
        <is>
          <t>下架</t>
        </is>
      </c>
      <c r="H415" s="6"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5" s="6" t="inlineStr">
        <is>
          <t>海洋板</t>
        </is>
      </c>
      <c r="J415" s="6" t="inlineStr">
        <is>
          <t>洞石纹理板</t>
        </is>
      </c>
      <c r="K415" s="6" t="n"/>
      <c r="L415" s="6" t="inlineStr">
        <is>
          <t>长度可任意定制；深度可任意定制；高度可任意定制；</t>
        </is>
      </c>
      <c r="M415" s="6" t="inlineStr">
        <is>
          <t>.</t>
        </is>
      </c>
      <c r="N415" s="8" t="inlineStr">
        <is>
          <t>✅ 可导入</t>
        </is>
      </c>
      <c r="O415" t="inlineStr">
        <is>
          <t>✓</t>
        </is>
      </c>
    </row>
    <row r="416" ht="18" customHeight="1">
      <c r="A416" s="5" t="inlineStr">
        <is>
          <t>PFG25250061201</t>
        </is>
      </c>
      <c r="B416" s="9" t="inlineStr">
        <is>
          <t>餐厅-柜</t>
        </is>
      </c>
      <c r="C416" s="9" t="inlineStr">
        <is>
          <t>孚格柚色餐边窄柜</t>
        </is>
      </c>
      <c r="D416" s="9" t="n"/>
      <c r="E416" s="9" t="inlineStr">
        <is>
          <t>柚色窄柜-整柜-1.0米</t>
        </is>
      </c>
      <c r="F416" s="9" t="inlineStr">
        <is>
          <t>PFG2525006120112</t>
        </is>
      </c>
      <c r="G416" s="9" t="inlineStr">
        <is>
          <t>下架</t>
        </is>
      </c>
      <c r="H416" s="9"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6" s="9" t="inlineStr">
        <is>
          <t>海洋板</t>
        </is>
      </c>
      <c r="J416" s="9" t="inlineStr">
        <is>
          <t>洞石纹理板</t>
        </is>
      </c>
      <c r="K416" s="9" t="n"/>
      <c r="L416" s="9" t="inlineStr">
        <is>
          <t>长度可任意定制；深度可任意定制；高度可任意定制；</t>
        </is>
      </c>
      <c r="M416" s="9" t="inlineStr">
        <is>
          <t>.</t>
        </is>
      </c>
      <c r="N416" s="8" t="inlineStr">
        <is>
          <t>✅ 可导入</t>
        </is>
      </c>
      <c r="O416" t="inlineStr">
        <is>
          <t>✓</t>
        </is>
      </c>
    </row>
    <row r="417" ht="18" customHeight="1">
      <c r="A417" s="5" t="inlineStr">
        <is>
          <t>PFG25250061201</t>
        </is>
      </c>
      <c r="B417" s="9" t="inlineStr">
        <is>
          <t>餐厅-柜</t>
        </is>
      </c>
      <c r="C417" s="6" t="inlineStr">
        <is>
          <t>孚格柚色餐边窄柜</t>
        </is>
      </c>
      <c r="D417" s="6" t="n"/>
      <c r="E417" s="6" t="inlineStr">
        <is>
          <t>柚色窄柜-整柜-1.2米</t>
        </is>
      </c>
      <c r="F417" s="6" t="inlineStr">
        <is>
          <t>PFG2525006120113</t>
        </is>
      </c>
      <c r="G417" s="6" t="inlineStr">
        <is>
          <t>下架</t>
        </is>
      </c>
      <c r="H417" s="6"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7" s="6" t="inlineStr">
        <is>
          <t>海洋板</t>
        </is>
      </c>
      <c r="J417" s="6" t="inlineStr">
        <is>
          <t>洞石纹理板</t>
        </is>
      </c>
      <c r="K417" s="6" t="n"/>
      <c r="L417" s="6" t="inlineStr">
        <is>
          <t>长度可任意定制；深度可任意定制；高度可任意定制；</t>
        </is>
      </c>
      <c r="M417" s="6" t="inlineStr">
        <is>
          <t>.</t>
        </is>
      </c>
      <c r="N417" s="8" t="inlineStr">
        <is>
          <t>✅ 可导入</t>
        </is>
      </c>
      <c r="O417" t="inlineStr">
        <is>
          <t>✓</t>
        </is>
      </c>
    </row>
    <row r="418" ht="18" customHeight="1">
      <c r="A418" s="5" t="inlineStr">
        <is>
          <t>PFG25250071230</t>
        </is>
      </c>
      <c r="B418" s="9" t="inlineStr">
        <is>
          <t>餐厅-柜</t>
        </is>
      </c>
      <c r="C418" s="9" t="inlineStr">
        <is>
          <t>孚格中古半高餐边柜</t>
        </is>
      </c>
      <c r="D418" s="9" t="inlineStr">
        <is>
          <t>https://item.taobao.com/item.htm?ft=t&amp;id=1047689918230</t>
        </is>
      </c>
      <c r="E418" s="9" t="inlineStr">
        <is>
          <t>中古半高窄柜-整柜-0.8米</t>
        </is>
      </c>
      <c r="F418" s="9" t="inlineStr">
        <is>
          <t>PFG2525007123011</t>
        </is>
      </c>
      <c r="G418" s="9" t="inlineStr">
        <is>
          <t>在售</t>
        </is>
      </c>
      <c r="H418" s="9"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8" s="9" t="inlineStr">
        <is>
          <t>海洋板</t>
        </is>
      </c>
      <c r="J418" s="9" t="inlineStr">
        <is>
          <t>洞石纹理板</t>
        </is>
      </c>
      <c r="K418" s="9" t="n"/>
      <c r="L418" s="9" t="inlineStr">
        <is>
          <t>长度可任意定制；深度可任意定制；高度可任意定制；</t>
        </is>
      </c>
      <c r="M418" s="9" t="inlineStr">
        <is>
          <t>.</t>
        </is>
      </c>
      <c r="N418" s="8" t="inlineStr">
        <is>
          <t>✅ 可导入</t>
        </is>
      </c>
      <c r="O418" t="inlineStr">
        <is>
          <t>✓</t>
        </is>
      </c>
    </row>
    <row r="419" ht="18" customHeight="1">
      <c r="A419" s="5" t="inlineStr">
        <is>
          <t>PFG25250071230</t>
        </is>
      </c>
      <c r="B419" s="9" t="inlineStr">
        <is>
          <t>餐厅-柜</t>
        </is>
      </c>
      <c r="C419" s="6" t="inlineStr">
        <is>
          <t>孚格中古半高餐边柜</t>
        </is>
      </c>
      <c r="D419" s="6" t="inlineStr">
        <is>
          <t>https://item.taobao.com/item.htm?ft=t&amp;id=1047689918230</t>
        </is>
      </c>
      <c r="E419" s="6" t="inlineStr">
        <is>
          <t>中古半高窄柜-整柜-1.2米</t>
        </is>
      </c>
      <c r="F419" s="6" t="inlineStr">
        <is>
          <t>PFG2525007123012</t>
        </is>
      </c>
      <c r="G419" s="6" t="inlineStr">
        <is>
          <t>在售</t>
        </is>
      </c>
      <c r="H419" s="6"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9" s="6" t="inlineStr">
        <is>
          <t>海洋板</t>
        </is>
      </c>
      <c r="J419" s="6" t="inlineStr">
        <is>
          <t>洞石纹理板</t>
        </is>
      </c>
      <c r="K419" s="6" t="n"/>
      <c r="L419" s="6" t="inlineStr">
        <is>
          <t>长度可任意定制；深度可任意定制；高度可任意定制；</t>
        </is>
      </c>
      <c r="M419" s="6" t="inlineStr">
        <is>
          <t>.</t>
        </is>
      </c>
      <c r="N419" s="8" t="inlineStr">
        <is>
          <t>✅ 可导入</t>
        </is>
      </c>
      <c r="O419" t="inlineStr">
        <is>
          <t>✓</t>
        </is>
      </c>
    </row>
    <row r="420" ht="18" customHeight="1">
      <c r="A420" s="5" t="inlineStr">
        <is>
          <t>PFG25250071230</t>
        </is>
      </c>
      <c r="B420" s="9" t="inlineStr">
        <is>
          <t>餐厅-柜</t>
        </is>
      </c>
      <c r="C420" s="9" t="inlineStr">
        <is>
          <t>孚格中古半高餐边柜</t>
        </is>
      </c>
      <c r="D420" s="9" t="inlineStr">
        <is>
          <t>https://item.taobao.com/item.htm?ft=t&amp;id=1047689918230</t>
        </is>
      </c>
      <c r="E420" s="9" t="inlineStr">
        <is>
          <t>中古半高窄柜-整柜-1.5米</t>
        </is>
      </c>
      <c r="F420" s="9" t="inlineStr">
        <is>
          <t>PFG2525007123013</t>
        </is>
      </c>
      <c r="G420" s="9" t="inlineStr">
        <is>
          <t>在售</t>
        </is>
      </c>
      <c r="H420" s="9"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20" s="9" t="inlineStr">
        <is>
          <t>海洋板</t>
        </is>
      </c>
      <c r="J420" s="9" t="inlineStr">
        <is>
          <t>洞石纹理板</t>
        </is>
      </c>
      <c r="K420" s="9" t="n"/>
      <c r="L420" s="9" t="inlineStr">
        <is>
          <t>长度可任意定制；深度可任意定制；高度可任意定制；</t>
        </is>
      </c>
      <c r="M420" s="9" t="inlineStr">
        <is>
          <t>.</t>
        </is>
      </c>
      <c r="N420" s="8" t="inlineStr">
        <is>
          <t>✅ 可导入</t>
        </is>
      </c>
      <c r="O420" t="inlineStr">
        <is>
          <t>✓</t>
        </is>
      </c>
    </row>
    <row r="421" ht="18" customHeight="1">
      <c r="A421" s="5" t="inlineStr">
        <is>
          <t>PFG25210011220</t>
        </is>
      </c>
      <c r="B421" s="9" t="inlineStr">
        <is>
          <t>餐厅-桌</t>
        </is>
      </c>
      <c r="C421" s="6" t="inlineStr">
        <is>
          <t>孚格伸缩餐桌</t>
        </is>
      </c>
      <c r="D421" s="6" t="inlineStr">
        <is>
          <t>https://item.taobao.com/item.htm?ft=t&amp;id=1048652445939</t>
        </is>
      </c>
      <c r="E421" s="6" t="inlineStr">
        <is>
          <t>伸缩餐桌-1.2转1.8米</t>
        </is>
      </c>
      <c r="F421" s="6" t="inlineStr">
        <is>
          <t>PFG2521001122011</t>
        </is>
      </c>
      <c r="G421" s="6" t="inlineStr">
        <is>
          <t>在售</t>
        </is>
      </c>
      <c r="H421" s="6" t="inlineStr">
        <is>
          <t>清新蜂蜜配色。餐桌。主材采用纳米防火桌面、德国进口AA级榉木桌腿，85cm宽大台面操作舒适、立水离地设计、四腿独立支撑，丝滑轨道开合实现一桌多用、扫地机自如清扫无死角、桌下超高空间随意翘腿。环保安全儿童友好、耐火耐污防刮、坚固耐用。</t>
        </is>
      </c>
      <c r="I421" s="6" t="inlineStr">
        <is>
          <t>海洋板</t>
        </is>
      </c>
      <c r="J421" s="6" t="inlineStr">
        <is>
          <t>洞石纹理板</t>
        </is>
      </c>
      <c r="K421" s="6" t="n"/>
      <c r="L421" s="6" t="inlineStr">
        <is>
          <t>长度支持2100mm内定制；深度不可定制；高度支持800mm内定制</t>
        </is>
      </c>
      <c r="M421" s="6" t="inlineStr">
        <is>
          <t>.</t>
        </is>
      </c>
      <c r="N421" s="8" t="inlineStr">
        <is>
          <t>✅ 可导入</t>
        </is>
      </c>
      <c r="O421" t="inlineStr">
        <is>
          <t>✓</t>
        </is>
      </c>
    </row>
    <row r="422" ht="18" customHeight="1">
      <c r="A422" s="5" t="inlineStr">
        <is>
          <t>PFG25210021222</t>
        </is>
      </c>
      <c r="B422" s="9" t="inlineStr">
        <is>
          <t>餐厅-桌</t>
        </is>
      </c>
      <c r="C422" s="9" t="inlineStr">
        <is>
          <t>孚格蜂蜜餐桌</t>
        </is>
      </c>
      <c r="D422" s="9" t="inlineStr">
        <is>
          <t>https://item.taobao.com/item.htm?ft=t&amp;id=1046940323617</t>
        </is>
      </c>
      <c r="E422" s="9" t="inlineStr">
        <is>
          <t>蜂蜜餐桌-1.2米</t>
        </is>
      </c>
      <c r="F422" s="9" t="inlineStr">
        <is>
          <t>PFG2521002122211</t>
        </is>
      </c>
      <c r="G422" s="9" t="inlineStr">
        <is>
          <t>在售</t>
        </is>
      </c>
      <c r="H422" s="9"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2" s="9" t="inlineStr">
        <is>
          <t>德国进口AA级榉木</t>
        </is>
      </c>
      <c r="J422" s="9" t="inlineStr">
        <is>
          <t>美耐板</t>
        </is>
      </c>
      <c r="K422" s="9" t="n"/>
      <c r="L422" s="9" t="inlineStr">
        <is>
          <t>长度支持2300mm内定制；深度可任意定制；高度支持850mm内定制</t>
        </is>
      </c>
      <c r="M422" s="9" t="inlineStr">
        <is>
          <t>.</t>
        </is>
      </c>
      <c r="N422" s="8" t="inlineStr">
        <is>
          <t>✅ 可导入</t>
        </is>
      </c>
      <c r="O422" t="inlineStr">
        <is>
          <t>✓</t>
        </is>
      </c>
    </row>
    <row r="423" ht="18" customHeight="1">
      <c r="A423" s="5" t="inlineStr">
        <is>
          <t>PFG25210021222</t>
        </is>
      </c>
      <c r="B423" s="9" t="inlineStr">
        <is>
          <t>餐厅-桌</t>
        </is>
      </c>
      <c r="C423" s="6" t="inlineStr">
        <is>
          <t>孚格蜂蜜餐桌</t>
        </is>
      </c>
      <c r="D423" s="6" t="inlineStr">
        <is>
          <t>https://item.taobao.com/item.htm?ft=t&amp;id=1046940323617</t>
        </is>
      </c>
      <c r="E423" s="6" t="inlineStr">
        <is>
          <t>蜂蜜餐桌-1.4米</t>
        </is>
      </c>
      <c r="F423" s="6" t="inlineStr">
        <is>
          <t>PFG2521002122212</t>
        </is>
      </c>
      <c r="G423" s="6" t="inlineStr">
        <is>
          <t>在售</t>
        </is>
      </c>
      <c r="H423" s="6"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3" s="6" t="inlineStr">
        <is>
          <t>德国进口AA级榉木</t>
        </is>
      </c>
      <c r="J423" s="6" t="inlineStr">
        <is>
          <t>美耐板</t>
        </is>
      </c>
      <c r="K423" s="6" t="n"/>
      <c r="L423" s="6" t="inlineStr">
        <is>
          <t>长度支持2300mm内定制；深度可任意定制；高度支持850mm内定制</t>
        </is>
      </c>
      <c r="M423" s="6" t="inlineStr">
        <is>
          <t>.</t>
        </is>
      </c>
      <c r="N423" s="8" t="inlineStr">
        <is>
          <t>✅ 可导入</t>
        </is>
      </c>
      <c r="O423" t="inlineStr">
        <is>
          <t>✓</t>
        </is>
      </c>
    </row>
    <row r="424" ht="18" customHeight="1">
      <c r="A424" s="5" t="inlineStr">
        <is>
          <t>PFG25210021222</t>
        </is>
      </c>
      <c r="B424" s="9" t="inlineStr">
        <is>
          <t>餐厅-桌</t>
        </is>
      </c>
      <c r="C424" s="9" t="inlineStr">
        <is>
          <t>孚格蜂蜜餐桌</t>
        </is>
      </c>
      <c r="D424" s="9" t="inlineStr">
        <is>
          <t>https://item.taobao.com/item.htm?ft=t&amp;id=1046940323617</t>
        </is>
      </c>
      <c r="E424" s="9" t="inlineStr">
        <is>
          <t>蜂蜜餐桌-1.6米</t>
        </is>
      </c>
      <c r="F424" s="9" t="inlineStr">
        <is>
          <t>PFG2521002122213</t>
        </is>
      </c>
      <c r="G424" s="9" t="inlineStr">
        <is>
          <t>在售</t>
        </is>
      </c>
      <c r="H424" s="9"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4" s="9" t="inlineStr">
        <is>
          <t>德国进口AA级榉木</t>
        </is>
      </c>
      <c r="J424" s="9" t="inlineStr">
        <is>
          <t>美耐板</t>
        </is>
      </c>
      <c r="K424" s="9" t="n"/>
      <c r="L424" s="9" t="inlineStr">
        <is>
          <t>长度支持2300mm内定制；深度可任意定制；高度支持850mm内定制</t>
        </is>
      </c>
      <c r="M424" s="9" t="inlineStr">
        <is>
          <t>.</t>
        </is>
      </c>
      <c r="N424" s="8" t="inlineStr">
        <is>
          <t>✅ 可导入</t>
        </is>
      </c>
      <c r="O424" t="inlineStr">
        <is>
          <t>✓</t>
        </is>
      </c>
    </row>
    <row r="425" ht="18" customHeight="1">
      <c r="A425" s="5" t="inlineStr">
        <is>
          <t>PFG25210021222</t>
        </is>
      </c>
      <c r="B425" s="9" t="inlineStr">
        <is>
          <t>餐厅-桌</t>
        </is>
      </c>
      <c r="C425" s="6" t="inlineStr">
        <is>
          <t>孚格蜂蜜餐桌</t>
        </is>
      </c>
      <c r="D425" s="6" t="inlineStr">
        <is>
          <t>https://item.taobao.com/item.htm?ft=t&amp;id=1046940323617</t>
        </is>
      </c>
      <c r="E425" s="6" t="inlineStr">
        <is>
          <t>蜂蜜餐桌-1.8米</t>
        </is>
      </c>
      <c r="F425" s="6" t="inlineStr">
        <is>
          <t>PFG2521002122214</t>
        </is>
      </c>
      <c r="G425" s="6" t="inlineStr">
        <is>
          <t>在售</t>
        </is>
      </c>
      <c r="H425" s="6"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5" s="6" t="inlineStr">
        <is>
          <t>德国进口AA级榉木</t>
        </is>
      </c>
      <c r="J425" s="6" t="inlineStr">
        <is>
          <t>美耐板</t>
        </is>
      </c>
      <c r="K425" s="6" t="n"/>
      <c r="L425" s="6" t="inlineStr">
        <is>
          <t>长度支持2300mm内定制；深度可任意定制；高度支持850mm内定制</t>
        </is>
      </c>
      <c r="M425" s="6" t="inlineStr">
        <is>
          <t>.</t>
        </is>
      </c>
      <c r="N425" s="8" t="inlineStr">
        <is>
          <t>✅ 可导入</t>
        </is>
      </c>
      <c r="O425" t="inlineStr">
        <is>
          <t>✓</t>
        </is>
      </c>
    </row>
    <row r="426" ht="18" customHeight="1">
      <c r="A426" s="5" t="inlineStr">
        <is>
          <t>PFG26210030110</t>
        </is>
      </c>
      <c r="B426" s="9" t="inlineStr">
        <is>
          <t>餐厅-桌</t>
        </is>
      </c>
      <c r="C426" s="9" t="inlineStr">
        <is>
          <t>孚格弧型中古餐桌</t>
        </is>
      </c>
      <c r="D426" s="9" t="inlineStr">
        <is>
          <t>https://item.taobao.com/item.htm?ft=t&amp;id=1049559372756</t>
        </is>
      </c>
      <c r="E426" s="9" t="inlineStr">
        <is>
          <t>弧型中古餐桌-1.4米</t>
        </is>
      </c>
      <c r="F426" s="9" t="inlineStr">
        <is>
          <t>PFG2621003011011</t>
        </is>
      </c>
      <c r="G426" s="9" t="inlineStr">
        <is>
          <t>在售</t>
        </is>
      </c>
      <c r="H426" s="9"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6" s="9" t="inlineStr">
        <is>
          <t>德国进口AA级榉木</t>
        </is>
      </c>
      <c r="J426" s="9" t="inlineStr">
        <is>
          <t>美耐板</t>
        </is>
      </c>
      <c r="K426" s="9" t="n"/>
      <c r="L426" s="9" t="inlineStr">
        <is>
          <t>长度支持2300mm内定制；深度可任意定制；高度支持850mm内定制</t>
        </is>
      </c>
      <c r="M426" s="9" t="inlineStr">
        <is>
          <t>.</t>
        </is>
      </c>
      <c r="N426" s="8" t="inlineStr">
        <is>
          <t>✅ 可导入</t>
        </is>
      </c>
      <c r="O426" t="inlineStr">
        <is>
          <t>✓</t>
        </is>
      </c>
    </row>
    <row r="427" ht="18" customHeight="1">
      <c r="A427" s="5" t="inlineStr">
        <is>
          <t>PFG26210030110</t>
        </is>
      </c>
      <c r="B427" s="9" t="inlineStr">
        <is>
          <t>餐厅-桌</t>
        </is>
      </c>
      <c r="C427" s="6" t="inlineStr">
        <is>
          <t>孚格弧型中古餐桌</t>
        </is>
      </c>
      <c r="D427" s="6" t="inlineStr">
        <is>
          <t>https://item.taobao.com/item.htm?ft=t&amp;id=1049559372756</t>
        </is>
      </c>
      <c r="E427" s="6" t="inlineStr">
        <is>
          <t>弧型中古餐桌-1.6米</t>
        </is>
      </c>
      <c r="F427" s="6" t="inlineStr">
        <is>
          <t>PFG2621003011012</t>
        </is>
      </c>
      <c r="G427" s="6" t="inlineStr">
        <is>
          <t>在售</t>
        </is>
      </c>
      <c r="H427" s="6"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7" s="6" t="inlineStr">
        <is>
          <t>德国进口AA级榉木</t>
        </is>
      </c>
      <c r="J427" s="6" t="inlineStr">
        <is>
          <t>美耐板</t>
        </is>
      </c>
      <c r="K427" s="6" t="n"/>
      <c r="L427" s="6" t="inlineStr">
        <is>
          <t>长度支持2300mm内定制；深度可任意定制；高度支持850mm内定制</t>
        </is>
      </c>
      <c r="M427" s="6" t="inlineStr">
        <is>
          <t>.</t>
        </is>
      </c>
      <c r="N427" s="8" t="inlineStr">
        <is>
          <t>✅ 可导入</t>
        </is>
      </c>
      <c r="O427" t="inlineStr">
        <is>
          <t>✓</t>
        </is>
      </c>
    </row>
    <row r="428" ht="18" customHeight="1">
      <c r="A428" s="5" t="inlineStr">
        <is>
          <t>PFG26210030110</t>
        </is>
      </c>
      <c r="B428" s="9" t="inlineStr">
        <is>
          <t>餐厅-桌</t>
        </is>
      </c>
      <c r="C428" s="9" t="inlineStr">
        <is>
          <t>孚格弧型中古餐桌</t>
        </is>
      </c>
      <c r="D428" s="9" t="inlineStr">
        <is>
          <t>https://item.taobao.com/item.htm?ft=t&amp;id=1049559372756</t>
        </is>
      </c>
      <c r="E428" s="9" t="inlineStr">
        <is>
          <t>弧型中古餐桌-1.8米</t>
        </is>
      </c>
      <c r="F428" s="9" t="inlineStr">
        <is>
          <t>PFG2621003011013</t>
        </is>
      </c>
      <c r="G428" s="9" t="inlineStr">
        <is>
          <t>在售</t>
        </is>
      </c>
      <c r="H428" s="9"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8" s="9" t="inlineStr">
        <is>
          <t>德国进口AA级榉木</t>
        </is>
      </c>
      <c r="J428" s="9" t="inlineStr">
        <is>
          <t>美耐板</t>
        </is>
      </c>
      <c r="K428" s="9" t="n"/>
      <c r="L428" s="9" t="inlineStr">
        <is>
          <t>长度支持2300mm内定制；深度可任意定制；高度支持850mm内定制</t>
        </is>
      </c>
      <c r="M428" s="9" t="inlineStr">
        <is>
          <t>.</t>
        </is>
      </c>
      <c r="N428" s="8" t="inlineStr">
        <is>
          <t>✅ 可导入</t>
        </is>
      </c>
      <c r="O428" t="inlineStr">
        <is>
          <t>✓</t>
        </is>
      </c>
    </row>
    <row r="429" ht="18" customHeight="1">
      <c r="A429" s="5" t="inlineStr">
        <is>
          <t>PFG26210030110</t>
        </is>
      </c>
      <c r="B429" s="9" t="inlineStr">
        <is>
          <t>餐厅-桌</t>
        </is>
      </c>
      <c r="C429" s="6" t="inlineStr">
        <is>
          <t>孚格弧型中古餐桌</t>
        </is>
      </c>
      <c r="D429" s="6" t="inlineStr">
        <is>
          <t>https://item.taobao.com/item.htm?ft=t&amp;id=1049559372756</t>
        </is>
      </c>
      <c r="E429" s="6" t="inlineStr">
        <is>
          <t>弧型中古餐桌-2.0米</t>
        </is>
      </c>
      <c r="F429" s="6" t="inlineStr">
        <is>
          <t>PFG2621003011014</t>
        </is>
      </c>
      <c r="G429" s="6" t="inlineStr">
        <is>
          <t>在售</t>
        </is>
      </c>
      <c r="H429" s="6"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9" s="6" t="inlineStr">
        <is>
          <t>德国进口AA级榉木</t>
        </is>
      </c>
      <c r="J429" s="6" t="inlineStr">
        <is>
          <t>美耐板</t>
        </is>
      </c>
      <c r="K429" s="6" t="n"/>
      <c r="L429" s="6" t="inlineStr">
        <is>
          <t>长度支持2300mm内定制；深度可任意定制；高度支持850mm内定制</t>
        </is>
      </c>
      <c r="M429" s="6" t="inlineStr">
        <is>
          <t>.</t>
        </is>
      </c>
      <c r="N429" s="8" t="inlineStr">
        <is>
          <t>✅ 可导入</t>
        </is>
      </c>
      <c r="O429" t="inlineStr">
        <is>
          <t>✓</t>
        </is>
      </c>
    </row>
    <row r="430" ht="18" customHeight="1">
      <c r="A430" s="5" t="inlineStr">
        <is>
          <t>PFG26210040112</t>
        </is>
      </c>
      <c r="B430" s="9" t="inlineStr">
        <is>
          <t>餐厅-桌</t>
        </is>
      </c>
      <c r="C430" s="9" t="inlineStr">
        <is>
          <t>孚格柚色餐桌</t>
        </is>
      </c>
      <c r="D430" s="9" t="n"/>
      <c r="E430" s="9" t="inlineStr">
        <is>
          <t>柚色餐桌-1.4米</t>
        </is>
      </c>
      <c r="F430" s="9" t="inlineStr">
        <is>
          <t>PFG2621004011211</t>
        </is>
      </c>
      <c r="G430" s="9" t="inlineStr">
        <is>
          <t>下架</t>
        </is>
      </c>
      <c r="H430" s="9"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0" s="9" t="inlineStr">
        <is>
          <t>德国进口AA级榉木</t>
        </is>
      </c>
      <c r="J430" s="9" t="inlineStr">
        <is>
          <t>美耐板</t>
        </is>
      </c>
      <c r="K430" s="9" t="n"/>
      <c r="L430" s="9" t="inlineStr">
        <is>
          <t>长度支持2300mm内定制；深度可任意定制；高度支持850mm内定制</t>
        </is>
      </c>
      <c r="M430" s="9" t="inlineStr">
        <is>
          <t>.</t>
        </is>
      </c>
      <c r="N430" s="8" t="inlineStr">
        <is>
          <t>✅ 可导入</t>
        </is>
      </c>
      <c r="O430" t="inlineStr">
        <is>
          <t>✓</t>
        </is>
      </c>
    </row>
    <row r="431" ht="18" customHeight="1">
      <c r="A431" s="5" t="inlineStr">
        <is>
          <t>PFG26210040112</t>
        </is>
      </c>
      <c r="B431" s="9" t="inlineStr">
        <is>
          <t>餐厅-桌</t>
        </is>
      </c>
      <c r="C431" s="6" t="inlineStr">
        <is>
          <t>孚格柚色餐桌</t>
        </is>
      </c>
      <c r="D431" s="6" t="n"/>
      <c r="E431" s="6" t="inlineStr">
        <is>
          <t>柚色餐桌-1.6米</t>
        </is>
      </c>
      <c r="F431" s="6" t="inlineStr">
        <is>
          <t>PFG2621004011212</t>
        </is>
      </c>
      <c r="G431" s="6" t="inlineStr">
        <is>
          <t>下架</t>
        </is>
      </c>
      <c r="H431" s="6"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1" s="6" t="inlineStr">
        <is>
          <t>德国进口AA级榉木</t>
        </is>
      </c>
      <c r="J431" s="6" t="inlineStr">
        <is>
          <t>美耐板</t>
        </is>
      </c>
      <c r="K431" s="6" t="n"/>
      <c r="L431" s="6" t="inlineStr">
        <is>
          <t>长度支持2300mm内定制；深度可任意定制；高度支持850mm内定制</t>
        </is>
      </c>
      <c r="M431" s="6" t="inlineStr">
        <is>
          <t>.</t>
        </is>
      </c>
      <c r="N431" s="8" t="inlineStr">
        <is>
          <t>✅ 可导入</t>
        </is>
      </c>
      <c r="O431" t="inlineStr">
        <is>
          <t>✓</t>
        </is>
      </c>
    </row>
    <row r="432" ht="18" customHeight="1">
      <c r="A432" s="5" t="inlineStr">
        <is>
          <t>PFG26210040112</t>
        </is>
      </c>
      <c r="B432" s="9" t="inlineStr">
        <is>
          <t>餐厅-桌</t>
        </is>
      </c>
      <c r="C432" s="9" t="inlineStr">
        <is>
          <t>孚格柚色餐桌</t>
        </is>
      </c>
      <c r="D432" s="9" t="n"/>
      <c r="E432" s="9" t="inlineStr">
        <is>
          <t>柚色餐桌-1.8米</t>
        </is>
      </c>
      <c r="F432" s="9" t="inlineStr">
        <is>
          <t>PFG2621004011213</t>
        </is>
      </c>
      <c r="G432" s="9" t="inlineStr">
        <is>
          <t>下架</t>
        </is>
      </c>
      <c r="H432" s="9"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2" s="9" t="inlineStr">
        <is>
          <t>德国进口AA级榉木</t>
        </is>
      </c>
      <c r="J432" s="9" t="inlineStr">
        <is>
          <t>美耐板</t>
        </is>
      </c>
      <c r="K432" s="9" t="n"/>
      <c r="L432" s="9" t="inlineStr">
        <is>
          <t>长度支持2300mm内定制；深度可任意定制；高度支持850mm内定制</t>
        </is>
      </c>
      <c r="M432" s="9" t="inlineStr">
        <is>
          <t>.</t>
        </is>
      </c>
      <c r="N432" s="8" t="inlineStr">
        <is>
          <t>✅ 可导入</t>
        </is>
      </c>
      <c r="O432" t="inlineStr">
        <is>
          <t>✓</t>
        </is>
      </c>
    </row>
    <row r="433" ht="18" customHeight="1">
      <c r="A433" s="5" t="inlineStr">
        <is>
          <t>PFG26210040112</t>
        </is>
      </c>
      <c r="B433" s="9" t="inlineStr">
        <is>
          <t>餐厅-桌</t>
        </is>
      </c>
      <c r="C433" s="6" t="inlineStr">
        <is>
          <t>孚格柚色餐桌</t>
        </is>
      </c>
      <c r="D433" s="6" t="n"/>
      <c r="E433" s="6" t="inlineStr">
        <is>
          <t>柚色餐桌-2.0米</t>
        </is>
      </c>
      <c r="F433" s="6" t="inlineStr">
        <is>
          <t>PFG2621004011214</t>
        </is>
      </c>
      <c r="G433" s="6" t="inlineStr">
        <is>
          <t>下架</t>
        </is>
      </c>
      <c r="H433" s="6"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3" s="6" t="inlineStr">
        <is>
          <t>德国进口AA级榉木</t>
        </is>
      </c>
      <c r="J433" s="6" t="inlineStr">
        <is>
          <t>美耐板</t>
        </is>
      </c>
      <c r="K433" s="6" t="n"/>
      <c r="L433" s="6" t="inlineStr">
        <is>
          <t>长度支持2300mm内定制；深度可任意定制；高度支持850mm内定制</t>
        </is>
      </c>
      <c r="M433" s="6" t="inlineStr">
        <is>
          <t>.</t>
        </is>
      </c>
      <c r="N433" s="8" t="inlineStr">
        <is>
          <t>✅ 可导入</t>
        </is>
      </c>
      <c r="O433" t="inlineStr">
        <is>
          <t>✓</t>
        </is>
      </c>
    </row>
    <row r="434" ht="18" customHeight="1">
      <c r="A434" s="5" t="inlineStr">
        <is>
          <t>PFG26210050115</t>
        </is>
      </c>
      <c r="B434" s="9" t="inlineStr">
        <is>
          <t>餐厅-桌</t>
        </is>
      </c>
      <c r="C434" s="9" t="inlineStr">
        <is>
          <t>孚格斜切餐桌</t>
        </is>
      </c>
      <c r="D434" s="9" t="n"/>
      <c r="E434" s="9" t="inlineStr">
        <is>
          <t>斜切餐桌-1.4米</t>
        </is>
      </c>
      <c r="F434" s="9" t="inlineStr">
        <is>
          <t>PFG2621005011511</t>
        </is>
      </c>
      <c r="G434" s="9" t="inlineStr">
        <is>
          <t>下架</t>
        </is>
      </c>
      <c r="H434" s="9"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4" s="9" t="inlineStr">
        <is>
          <t>德国进口AA级榉木</t>
        </is>
      </c>
      <c r="J434" s="9" t="inlineStr">
        <is>
          <t>柚木拼花板</t>
        </is>
      </c>
      <c r="K434" s="9" t="n"/>
      <c r="L434" s="9" t="inlineStr">
        <is>
          <t>长度支持2300mm内定制；深度可任意定制；高度支持850mm内定制</t>
        </is>
      </c>
      <c r="M434" s="9" t="inlineStr">
        <is>
          <t>.</t>
        </is>
      </c>
      <c r="N434" s="8" t="inlineStr">
        <is>
          <t>✅ 可导入</t>
        </is>
      </c>
      <c r="O434" t="inlineStr">
        <is>
          <t>✓</t>
        </is>
      </c>
    </row>
    <row r="435" ht="18" customHeight="1">
      <c r="A435" s="5" t="inlineStr">
        <is>
          <t>PFG26210050115</t>
        </is>
      </c>
      <c r="B435" s="9" t="inlineStr">
        <is>
          <t>餐厅-桌</t>
        </is>
      </c>
      <c r="C435" s="6" t="inlineStr">
        <is>
          <t>孚格斜切餐桌</t>
        </is>
      </c>
      <c r="D435" s="6" t="n"/>
      <c r="E435" s="6" t="inlineStr">
        <is>
          <t>斜切餐桌-1.6米</t>
        </is>
      </c>
      <c r="F435" s="6" t="inlineStr">
        <is>
          <t>PFG2621005011512</t>
        </is>
      </c>
      <c r="G435" s="6" t="inlineStr">
        <is>
          <t>下架</t>
        </is>
      </c>
      <c r="H435" s="6"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5" s="6" t="inlineStr">
        <is>
          <t>德国进口AA级榉木</t>
        </is>
      </c>
      <c r="J435" s="6" t="inlineStr">
        <is>
          <t>柚木拼花板</t>
        </is>
      </c>
      <c r="K435" s="6" t="n"/>
      <c r="L435" s="6" t="inlineStr">
        <is>
          <t>长度支持2300mm内定制；深度可任意定制；高度支持850mm内定制</t>
        </is>
      </c>
      <c r="M435" s="6" t="inlineStr">
        <is>
          <t>.</t>
        </is>
      </c>
      <c r="N435" s="8" t="inlineStr">
        <is>
          <t>✅ 可导入</t>
        </is>
      </c>
      <c r="O435" t="inlineStr">
        <is>
          <t>✓</t>
        </is>
      </c>
    </row>
    <row r="436" ht="18" customHeight="1">
      <c r="A436" s="5" t="inlineStr">
        <is>
          <t>PFG26210050115</t>
        </is>
      </c>
      <c r="B436" s="9" t="inlineStr">
        <is>
          <t>餐厅-桌</t>
        </is>
      </c>
      <c r="C436" s="9" t="inlineStr">
        <is>
          <t>孚格斜切餐桌</t>
        </is>
      </c>
      <c r="D436" s="9" t="n"/>
      <c r="E436" s="9" t="inlineStr">
        <is>
          <t>斜切餐桌-1.8米</t>
        </is>
      </c>
      <c r="F436" s="9" t="inlineStr">
        <is>
          <t>PFG2621005011513</t>
        </is>
      </c>
      <c r="G436" s="9" t="inlineStr">
        <is>
          <t>下架</t>
        </is>
      </c>
      <c r="H436" s="9"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6" s="9" t="inlineStr">
        <is>
          <t>德国进口AA级榉木</t>
        </is>
      </c>
      <c r="J436" s="9" t="inlineStr">
        <is>
          <t>柚木拼花板</t>
        </is>
      </c>
      <c r="K436" s="9" t="n"/>
      <c r="L436" s="9" t="inlineStr">
        <is>
          <t>长度支持2300mm内定制；深度可任意定制；高度支持850mm内定制</t>
        </is>
      </c>
      <c r="M436" s="9" t="inlineStr">
        <is>
          <t>.</t>
        </is>
      </c>
      <c r="N436" s="8" t="inlineStr">
        <is>
          <t>✅ 可导入</t>
        </is>
      </c>
      <c r="O436" t="inlineStr">
        <is>
          <t>✓</t>
        </is>
      </c>
    </row>
    <row r="437" ht="18" customHeight="1">
      <c r="A437" s="5" t="inlineStr">
        <is>
          <t>PFG26210050115</t>
        </is>
      </c>
      <c r="B437" s="9" t="inlineStr">
        <is>
          <t>餐厅-桌</t>
        </is>
      </c>
      <c r="C437" s="6" t="inlineStr">
        <is>
          <t>孚格斜切餐桌</t>
        </is>
      </c>
      <c r="D437" s="6" t="n"/>
      <c r="E437" s="6" t="inlineStr">
        <is>
          <t>斜切餐桌-2.0米</t>
        </is>
      </c>
      <c r="F437" s="6" t="inlineStr">
        <is>
          <t>PFG2621005011514</t>
        </is>
      </c>
      <c r="G437" s="6" t="inlineStr">
        <is>
          <t>下架</t>
        </is>
      </c>
      <c r="H437" s="6"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7" s="6" t="inlineStr">
        <is>
          <t>德国进口AA级榉木</t>
        </is>
      </c>
      <c r="J437" s="6" t="inlineStr">
        <is>
          <t>柚木拼花板</t>
        </is>
      </c>
      <c r="K437" s="6" t="n"/>
      <c r="L437" s="6" t="inlineStr">
        <is>
          <t>长度支持2300mm内定制；深度可任意定制；高度支持850mm内定制</t>
        </is>
      </c>
      <c r="M437" s="6" t="inlineStr">
        <is>
          <t>.</t>
        </is>
      </c>
      <c r="N437" s="8" t="inlineStr">
        <is>
          <t>✅ 可导入</t>
        </is>
      </c>
      <c r="O437" t="inlineStr">
        <is>
          <t>✓</t>
        </is>
      </c>
    </row>
    <row r="438" ht="18" customHeight="1">
      <c r="A438" s="5" t="inlineStr">
        <is>
          <t>PFG26210060102</t>
        </is>
      </c>
      <c r="B438" s="9" t="inlineStr">
        <is>
          <t>餐厅-桌</t>
        </is>
      </c>
      <c r="C438" s="9" t="inlineStr">
        <is>
          <t>孚格中古岩板餐桌</t>
        </is>
      </c>
      <c r="D438" s="9" t="inlineStr">
        <is>
          <t>https://item.taobao.com/item.htm?ft=t&amp;id=1049556084959</t>
        </is>
      </c>
      <c r="E438" s="9" t="inlineStr">
        <is>
          <t>中古岩板餐桌-1.4米</t>
        </is>
      </c>
      <c r="F438" s="9" t="inlineStr">
        <is>
          <t>PFG2621006010211</t>
        </is>
      </c>
      <c r="G438" s="9" t="inlineStr">
        <is>
          <t>下架</t>
        </is>
      </c>
      <c r="H438" s="9"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8" s="9" t="inlineStr">
        <is>
          <t>德国进口AA级榉木</t>
        </is>
      </c>
      <c r="J438" s="9" t="inlineStr">
        <is>
          <t>岩板</t>
        </is>
      </c>
      <c r="K438" s="9" t="n"/>
      <c r="L438" s="9" t="inlineStr">
        <is>
          <t>长度支持2300mm内定制；深度可任意定制；高度支持850mm内定制</t>
        </is>
      </c>
      <c r="M438" s="9" t="inlineStr">
        <is>
          <t>.</t>
        </is>
      </c>
      <c r="N438" s="8" t="inlineStr">
        <is>
          <t>✅ 可导入</t>
        </is>
      </c>
      <c r="O438" t="inlineStr">
        <is>
          <t>✓</t>
        </is>
      </c>
    </row>
    <row r="439" ht="18" customHeight="1">
      <c r="A439" s="5" t="inlineStr">
        <is>
          <t>PFG26210060102</t>
        </is>
      </c>
      <c r="B439" s="9" t="inlineStr">
        <is>
          <t>餐厅-桌</t>
        </is>
      </c>
      <c r="C439" s="6" t="inlineStr">
        <is>
          <t>孚格中古岩板餐桌</t>
        </is>
      </c>
      <c r="D439" s="6" t="inlineStr">
        <is>
          <t>https://item.taobao.com/item.htm?ft=t&amp;id=1049556084959</t>
        </is>
      </c>
      <c r="E439" s="6" t="inlineStr">
        <is>
          <t>中古岩板餐桌-1.6米</t>
        </is>
      </c>
      <c r="F439" s="6" t="inlineStr">
        <is>
          <t>PFG2621006010212</t>
        </is>
      </c>
      <c r="G439" s="6" t="inlineStr">
        <is>
          <t>下架</t>
        </is>
      </c>
      <c r="H439" s="6"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9" s="6" t="inlineStr">
        <is>
          <t>德国进口AA级榉木</t>
        </is>
      </c>
      <c r="J439" s="6" t="inlineStr">
        <is>
          <t>岩板</t>
        </is>
      </c>
      <c r="K439" s="6" t="n"/>
      <c r="L439" s="6" t="inlineStr">
        <is>
          <t>长度支持2300mm内定制；深度可任意定制；高度支持850mm内定制</t>
        </is>
      </c>
      <c r="M439" s="6" t="inlineStr">
        <is>
          <t>.</t>
        </is>
      </c>
      <c r="N439" s="8" t="inlineStr">
        <is>
          <t>✅ 可导入</t>
        </is>
      </c>
      <c r="O439" t="inlineStr">
        <is>
          <t>✓</t>
        </is>
      </c>
    </row>
    <row r="440" ht="18" customHeight="1">
      <c r="A440" s="5" t="inlineStr">
        <is>
          <t>PFG26210060102</t>
        </is>
      </c>
      <c r="B440" s="9" t="inlineStr">
        <is>
          <t>餐厅-桌</t>
        </is>
      </c>
      <c r="C440" s="9" t="inlineStr">
        <is>
          <t>孚格中古岩板餐桌</t>
        </is>
      </c>
      <c r="D440" s="9" t="inlineStr">
        <is>
          <t>https://item.taobao.com/item.htm?ft=t&amp;id=1049556084959</t>
        </is>
      </c>
      <c r="E440" s="9" t="inlineStr">
        <is>
          <t>中古岩板餐桌-1.8米</t>
        </is>
      </c>
      <c r="F440" s="9" t="inlineStr">
        <is>
          <t>PFG2621006010213</t>
        </is>
      </c>
      <c r="G440" s="9" t="inlineStr">
        <is>
          <t>下架</t>
        </is>
      </c>
      <c r="H440" s="9"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0" s="9" t="inlineStr">
        <is>
          <t>德国进口AA级榉木</t>
        </is>
      </c>
      <c r="J440" s="9" t="inlineStr">
        <is>
          <t>岩板</t>
        </is>
      </c>
      <c r="K440" s="9" t="n"/>
      <c r="L440" s="9" t="inlineStr">
        <is>
          <t>长度支持2300mm内定制；深度可任意定制；高度支持850mm内定制</t>
        </is>
      </c>
      <c r="M440" s="9" t="inlineStr">
        <is>
          <t>.</t>
        </is>
      </c>
      <c r="N440" s="8" t="inlineStr">
        <is>
          <t>✅ 可导入</t>
        </is>
      </c>
      <c r="O440" t="inlineStr">
        <is>
          <t>✓</t>
        </is>
      </c>
    </row>
    <row r="441" ht="18" customHeight="1">
      <c r="A441" s="5" t="inlineStr">
        <is>
          <t>PFG26210060102</t>
        </is>
      </c>
      <c r="B441" s="9" t="inlineStr">
        <is>
          <t>餐厅-桌</t>
        </is>
      </c>
      <c r="C441" s="6" t="inlineStr">
        <is>
          <t>孚格中古岩板餐桌</t>
        </is>
      </c>
      <c r="D441" s="6" t="inlineStr">
        <is>
          <t>https://item.taobao.com/item.htm?ft=t&amp;id=1049556084959</t>
        </is>
      </c>
      <c r="E441" s="6" t="inlineStr">
        <is>
          <t>中古岩板餐桌-2.0米</t>
        </is>
      </c>
      <c r="F441" s="6" t="inlineStr">
        <is>
          <t>PFG2621006010214</t>
        </is>
      </c>
      <c r="G441" s="6" t="inlineStr">
        <is>
          <t>下架</t>
        </is>
      </c>
      <c r="H441" s="6"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1" s="6" t="inlineStr">
        <is>
          <t>德国进口AA级榉木</t>
        </is>
      </c>
      <c r="J441" s="6" t="inlineStr">
        <is>
          <t>岩板</t>
        </is>
      </c>
      <c r="K441" s="6" t="n"/>
      <c r="L441" s="6" t="inlineStr">
        <is>
          <t>长度支持2300mm内定制；深度可任意定制；高度支持850mm内定制</t>
        </is>
      </c>
      <c r="M441" s="6" t="inlineStr">
        <is>
          <t>.</t>
        </is>
      </c>
      <c r="N441" s="8" t="inlineStr">
        <is>
          <t>✅ 可导入</t>
        </is>
      </c>
      <c r="O441" t="inlineStr">
        <is>
          <t>✓</t>
        </is>
      </c>
    </row>
    <row r="442" ht="18" customHeight="1">
      <c r="A442" s="5" t="inlineStr">
        <is>
          <t>PFG26210070104</t>
        </is>
      </c>
      <c r="B442" s="9" t="inlineStr">
        <is>
          <t>餐厅-桌</t>
        </is>
      </c>
      <c r="C442" s="9" t="inlineStr">
        <is>
          <t>孚格中古霜白餐桌</t>
        </is>
      </c>
      <c r="D442" s="9" t="n"/>
      <c r="E442" s="9" t="inlineStr">
        <is>
          <t>中古霜白餐桌-1.4米</t>
        </is>
      </c>
      <c r="F442" s="9" t="inlineStr">
        <is>
          <t>PFG2621007010411</t>
        </is>
      </c>
      <c r="G442" s="9" t="inlineStr">
        <is>
          <t>下架</t>
        </is>
      </c>
      <c r="H442" s="9"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2" s="9" t="inlineStr">
        <is>
          <t>德国进口AA级榉木</t>
        </is>
      </c>
      <c r="J442" s="9" t="inlineStr">
        <is>
          <t>美耐板</t>
        </is>
      </c>
      <c r="K442" s="9" t="n"/>
      <c r="L442" s="9" t="inlineStr">
        <is>
          <t>长度支持2300mm内定制；深度可任意定制；高度支持850mm内定制</t>
        </is>
      </c>
      <c r="M442" s="9" t="inlineStr">
        <is>
          <t>.</t>
        </is>
      </c>
      <c r="N442" s="8" t="inlineStr">
        <is>
          <t>✅ 可导入</t>
        </is>
      </c>
      <c r="O442" t="inlineStr">
        <is>
          <t>✓</t>
        </is>
      </c>
    </row>
    <row r="443" ht="18" customHeight="1">
      <c r="A443" s="5" t="inlineStr">
        <is>
          <t>PFG26210070104</t>
        </is>
      </c>
      <c r="B443" s="9" t="inlineStr">
        <is>
          <t>餐厅-桌</t>
        </is>
      </c>
      <c r="C443" s="6" t="inlineStr">
        <is>
          <t>孚格中古霜白餐桌</t>
        </is>
      </c>
      <c r="D443" s="6" t="n"/>
      <c r="E443" s="6" t="inlineStr">
        <is>
          <t>中古霜白餐桌-1.6米</t>
        </is>
      </c>
      <c r="F443" s="6" t="inlineStr">
        <is>
          <t>PFG2621007010412</t>
        </is>
      </c>
      <c r="G443" s="6" t="inlineStr">
        <is>
          <t>下架</t>
        </is>
      </c>
      <c r="H443" s="6"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3" s="6" t="inlineStr">
        <is>
          <t>德国进口AA级榉木</t>
        </is>
      </c>
      <c r="J443" s="6" t="inlineStr">
        <is>
          <t>美耐板</t>
        </is>
      </c>
      <c r="K443" s="6" t="n"/>
      <c r="L443" s="6" t="inlineStr">
        <is>
          <t>长度支持2300mm内定制；深度可任意定制；高度支持850mm内定制</t>
        </is>
      </c>
      <c r="M443" s="6" t="inlineStr">
        <is>
          <t>.</t>
        </is>
      </c>
      <c r="N443" s="8" t="inlineStr">
        <is>
          <t>✅ 可导入</t>
        </is>
      </c>
      <c r="O443" t="inlineStr">
        <is>
          <t>✓</t>
        </is>
      </c>
    </row>
    <row r="444" ht="18" customHeight="1">
      <c r="A444" s="5" t="inlineStr">
        <is>
          <t>PFG26210070104</t>
        </is>
      </c>
      <c r="B444" s="9" t="inlineStr">
        <is>
          <t>餐厅-桌</t>
        </is>
      </c>
      <c r="C444" s="9" t="inlineStr">
        <is>
          <t>孚格中古霜白餐桌</t>
        </is>
      </c>
      <c r="D444" s="9" t="n"/>
      <c r="E444" s="9" t="inlineStr">
        <is>
          <t>中古霜白餐桌-1.8米</t>
        </is>
      </c>
      <c r="F444" s="9" t="inlineStr">
        <is>
          <t>PFG2621007010413</t>
        </is>
      </c>
      <c r="G444" s="9" t="inlineStr">
        <is>
          <t>下架</t>
        </is>
      </c>
      <c r="H444" s="9"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4" s="9" t="inlineStr">
        <is>
          <t>德国进口AA级榉木</t>
        </is>
      </c>
      <c r="J444" s="9" t="inlineStr">
        <is>
          <t>美耐板</t>
        </is>
      </c>
      <c r="K444" s="9" t="n"/>
      <c r="L444" s="9" t="inlineStr">
        <is>
          <t>长度支持2300mm内定制；深度可任意定制；高度支持850mm内定制</t>
        </is>
      </c>
      <c r="M444" s="9" t="inlineStr">
        <is>
          <t>.</t>
        </is>
      </c>
      <c r="N444" s="8" t="inlineStr">
        <is>
          <t>✅ 可导入</t>
        </is>
      </c>
      <c r="O444" t="inlineStr">
        <is>
          <t>✓</t>
        </is>
      </c>
    </row>
    <row r="445" ht="18" customHeight="1">
      <c r="A445" s="5" t="inlineStr">
        <is>
          <t>PFG26210070104</t>
        </is>
      </c>
      <c r="B445" s="9" t="inlineStr">
        <is>
          <t>餐厅-桌</t>
        </is>
      </c>
      <c r="C445" s="6" t="inlineStr">
        <is>
          <t>孚格中古霜白餐桌</t>
        </is>
      </c>
      <c r="D445" s="6" t="n"/>
      <c r="E445" s="6" t="inlineStr">
        <is>
          <t>中古霜白餐桌-2.0米</t>
        </is>
      </c>
      <c r="F445" s="6" t="inlineStr">
        <is>
          <t>PFG2621007010414</t>
        </is>
      </c>
      <c r="G445" s="6" t="inlineStr">
        <is>
          <t>下架</t>
        </is>
      </c>
      <c r="H445" s="6"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5" s="6" t="inlineStr">
        <is>
          <t>德国进口AA级榉木</t>
        </is>
      </c>
      <c r="J445" s="6" t="inlineStr">
        <is>
          <t>美耐板</t>
        </is>
      </c>
      <c r="K445" s="6" t="n"/>
      <c r="L445" s="6" t="inlineStr">
        <is>
          <t>长度支持2300mm内定制；深度可任意定制；高度支持850mm内定制</t>
        </is>
      </c>
      <c r="M445" s="6" t="inlineStr">
        <is>
          <t>.</t>
        </is>
      </c>
      <c r="N445" s="8" t="inlineStr">
        <is>
          <t>✅ 可导入</t>
        </is>
      </c>
      <c r="O445" t="inlineStr">
        <is>
          <t>✓</t>
        </is>
      </c>
    </row>
    <row r="446" ht="18" customHeight="1">
      <c r="A446" s="5" t="inlineStr">
        <is>
          <t>PFG26210080118</t>
        </is>
      </c>
      <c r="B446" s="9" t="inlineStr">
        <is>
          <t>餐厅-桌</t>
        </is>
      </c>
      <c r="C446" s="9" t="inlineStr">
        <is>
          <t>孚格榉木餐桌</t>
        </is>
      </c>
      <c r="D446" s="9" t="n"/>
      <c r="E446" s="9" t="inlineStr">
        <is>
          <t>榉木餐桌-1.4米</t>
        </is>
      </c>
      <c r="F446" s="9" t="inlineStr">
        <is>
          <t>PFG2621008011811</t>
        </is>
      </c>
      <c r="G446" s="9" t="inlineStr">
        <is>
          <t>下架</t>
        </is>
      </c>
      <c r="H446" s="9" t="inlineStr">
        <is>
          <t>.</t>
        </is>
      </c>
      <c r="I446" s="9" t="inlineStr">
        <is>
          <t>德国进口AA级榉木</t>
        </is>
      </c>
      <c r="J446" s="9" t="inlineStr">
        <is>
          <t>.</t>
        </is>
      </c>
      <c r="K446" s="9" t="n"/>
      <c r="L446" s="9" t="inlineStr">
        <is>
          <t>长度支持2300mm内定制；深度可任意定制；高度支持850mm内定制</t>
        </is>
      </c>
      <c r="M446" s="9" t="inlineStr">
        <is>
          <t>.</t>
        </is>
      </c>
      <c r="N446" s="8" t="inlineStr">
        <is>
          <t>✅ 可导入</t>
        </is>
      </c>
      <c r="O446" t="inlineStr">
        <is>
          <t>✓</t>
        </is>
      </c>
    </row>
    <row r="447" ht="18" customHeight="1">
      <c r="A447" s="5" t="inlineStr">
        <is>
          <t>PFG26210080118</t>
        </is>
      </c>
      <c r="B447" s="9" t="inlineStr">
        <is>
          <t>餐厅-桌</t>
        </is>
      </c>
      <c r="C447" s="6" t="inlineStr">
        <is>
          <t>孚格榉木餐桌</t>
        </is>
      </c>
      <c r="D447" s="6" t="n"/>
      <c r="E447" s="6" t="inlineStr">
        <is>
          <t>榉木餐桌-1.6米</t>
        </is>
      </c>
      <c r="F447" s="6" t="inlineStr">
        <is>
          <t>PFG2621008011812</t>
        </is>
      </c>
      <c r="G447" s="6" t="inlineStr">
        <is>
          <t>下架</t>
        </is>
      </c>
      <c r="H447" s="6" t="inlineStr">
        <is>
          <t>.</t>
        </is>
      </c>
      <c r="I447" s="6" t="inlineStr">
        <is>
          <t>德国进口AA级榉木</t>
        </is>
      </c>
      <c r="J447" s="6" t="inlineStr">
        <is>
          <t>.</t>
        </is>
      </c>
      <c r="K447" s="6" t="n"/>
      <c r="L447" s="6" t="inlineStr">
        <is>
          <t>长度支持2300mm内定制；深度可任意定制；高度支持850mm内定制</t>
        </is>
      </c>
      <c r="M447" s="6" t="inlineStr">
        <is>
          <t>.</t>
        </is>
      </c>
      <c r="N447" s="8" t="inlineStr">
        <is>
          <t>✅ 可导入</t>
        </is>
      </c>
      <c r="O447" t="inlineStr">
        <is>
          <t>✓</t>
        </is>
      </c>
    </row>
    <row r="448" ht="18" customHeight="1">
      <c r="A448" s="5" t="inlineStr">
        <is>
          <t>PFG26210080118</t>
        </is>
      </c>
      <c r="B448" s="9" t="inlineStr">
        <is>
          <t>餐厅-桌</t>
        </is>
      </c>
      <c r="C448" s="9" t="inlineStr">
        <is>
          <t>孚格榉木餐桌</t>
        </is>
      </c>
      <c r="D448" s="9" t="n"/>
      <c r="E448" s="9" t="inlineStr">
        <is>
          <t>榉木餐桌-1.8米</t>
        </is>
      </c>
      <c r="F448" s="9" t="inlineStr">
        <is>
          <t>PFG2621008011813</t>
        </is>
      </c>
      <c r="G448" s="9" t="inlineStr">
        <is>
          <t>下架</t>
        </is>
      </c>
      <c r="H448" s="9" t="inlineStr">
        <is>
          <t>.</t>
        </is>
      </c>
      <c r="I448" s="9" t="inlineStr">
        <is>
          <t>德国进口AA级榉木</t>
        </is>
      </c>
      <c r="J448" s="9" t="inlineStr">
        <is>
          <t>.</t>
        </is>
      </c>
      <c r="K448" s="9" t="n"/>
      <c r="L448" s="9" t="inlineStr">
        <is>
          <t>长度支持2300mm内定制；深度可任意定制；高度支持850mm内定制</t>
        </is>
      </c>
      <c r="M448" s="9" t="inlineStr">
        <is>
          <t>.</t>
        </is>
      </c>
      <c r="N448" s="8" t="inlineStr">
        <is>
          <t>✅ 可导入</t>
        </is>
      </c>
      <c r="O448" t="inlineStr">
        <is>
          <t>✓</t>
        </is>
      </c>
    </row>
    <row r="449" ht="18" customHeight="1">
      <c r="A449" s="5" t="inlineStr">
        <is>
          <t>PFG26210090110</t>
        </is>
      </c>
      <c r="B449" s="9" t="inlineStr">
        <is>
          <t>餐厅-桌</t>
        </is>
      </c>
      <c r="C449" s="6" t="inlineStr">
        <is>
          <t>孚格双层钢玻餐桌</t>
        </is>
      </c>
      <c r="D449" s="6" t="n"/>
      <c r="E449" s="6" t="inlineStr">
        <is>
          <t>双层钢玻餐桌-1.4米</t>
        </is>
      </c>
      <c r="F449" s="6" t="inlineStr">
        <is>
          <t>PFG2621009011011</t>
        </is>
      </c>
      <c r="G449" s="6" t="inlineStr">
        <is>
          <t>下架</t>
        </is>
      </c>
      <c r="H449" s="6"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9" s="6" t="inlineStr">
        <is>
          <t>德国进口AA级榉木</t>
        </is>
      </c>
      <c r="J449" s="6" t="inlineStr">
        <is>
          <t>钢化玻璃</t>
        </is>
      </c>
      <c r="K449" s="6" t="n"/>
      <c r="L449" s="6" t="inlineStr">
        <is>
          <t>长度支持2300mm内定制；深度可任意定制；高度支持850mm内定制</t>
        </is>
      </c>
      <c r="M449" s="6" t="inlineStr">
        <is>
          <t>.</t>
        </is>
      </c>
      <c r="N449" s="8" t="inlineStr">
        <is>
          <t>✅ 可导入</t>
        </is>
      </c>
      <c r="O449" t="inlineStr">
        <is>
          <t>✓</t>
        </is>
      </c>
    </row>
    <row r="450" ht="18" customHeight="1">
      <c r="A450" s="5" t="inlineStr">
        <is>
          <t>PFG26210090110</t>
        </is>
      </c>
      <c r="B450" s="9" t="inlineStr">
        <is>
          <t>餐厅-桌</t>
        </is>
      </c>
      <c r="C450" s="9" t="inlineStr">
        <is>
          <t>孚格双层钢玻餐桌</t>
        </is>
      </c>
      <c r="D450" s="9" t="n"/>
      <c r="E450" s="9" t="inlineStr">
        <is>
          <t>双层钢玻餐桌-1.6米</t>
        </is>
      </c>
      <c r="F450" s="9" t="inlineStr">
        <is>
          <t>PFG2621009011012</t>
        </is>
      </c>
      <c r="G450" s="9" t="inlineStr">
        <is>
          <t>下架</t>
        </is>
      </c>
      <c r="H450" s="9"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0" s="9" t="inlineStr">
        <is>
          <t>德国进口AA级榉木</t>
        </is>
      </c>
      <c r="J450" s="9" t="inlineStr">
        <is>
          <t>钢化玻璃</t>
        </is>
      </c>
      <c r="K450" s="9" t="n"/>
      <c r="L450" s="9" t="inlineStr">
        <is>
          <t>长度支持2300mm内定制；深度可任意定制；高度支持850mm内定制</t>
        </is>
      </c>
      <c r="M450" s="9" t="inlineStr">
        <is>
          <t>.</t>
        </is>
      </c>
      <c r="N450" s="8" t="inlineStr">
        <is>
          <t>✅ 可导入</t>
        </is>
      </c>
      <c r="O450" t="inlineStr">
        <is>
          <t>✓</t>
        </is>
      </c>
    </row>
    <row r="451" ht="18" customHeight="1">
      <c r="A451" s="5" t="inlineStr">
        <is>
          <t>PFG26210090110</t>
        </is>
      </c>
      <c r="B451" s="9" t="inlineStr">
        <is>
          <t>餐厅-桌</t>
        </is>
      </c>
      <c r="C451" s="6" t="inlineStr">
        <is>
          <t>孚格双层钢玻餐桌</t>
        </is>
      </c>
      <c r="D451" s="6" t="n"/>
      <c r="E451" s="6" t="inlineStr">
        <is>
          <t>双层钢玻餐桌-1.8米</t>
        </is>
      </c>
      <c r="F451" s="6" t="inlineStr">
        <is>
          <t>PFG2621009011013</t>
        </is>
      </c>
      <c r="G451" s="6" t="inlineStr">
        <is>
          <t>下架</t>
        </is>
      </c>
      <c r="H451" s="6"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1" s="6" t="inlineStr">
        <is>
          <t>德国进口AA级榉木</t>
        </is>
      </c>
      <c r="J451" s="6" t="inlineStr">
        <is>
          <t>钢化玻璃</t>
        </is>
      </c>
      <c r="K451" s="6" t="n"/>
      <c r="L451" s="6" t="inlineStr">
        <is>
          <t>长度支持2300mm内定制；深度可任意定制；高度支持850mm内定制</t>
        </is>
      </c>
      <c r="M451" s="6" t="inlineStr">
        <is>
          <t>.</t>
        </is>
      </c>
      <c r="N451" s="8" t="inlineStr">
        <is>
          <t>✅ 可导入</t>
        </is>
      </c>
      <c r="O451" t="inlineStr">
        <is>
          <t>✓</t>
        </is>
      </c>
    </row>
    <row r="452" ht="18" customHeight="1">
      <c r="A452" s="5" t="inlineStr">
        <is>
          <t>PFG26210090110</t>
        </is>
      </c>
      <c r="B452" s="9" t="inlineStr">
        <is>
          <t>餐厅-桌</t>
        </is>
      </c>
      <c r="C452" s="9" t="inlineStr">
        <is>
          <t>孚格双层钢玻餐桌</t>
        </is>
      </c>
      <c r="D452" s="9" t="n"/>
      <c r="E452" s="9" t="inlineStr">
        <is>
          <t>双层钢玻餐桌-2.0米</t>
        </is>
      </c>
      <c r="F452" s="9" t="inlineStr">
        <is>
          <t>PFG2621009011014</t>
        </is>
      </c>
      <c r="G452" s="9" t="inlineStr">
        <is>
          <t>下架</t>
        </is>
      </c>
      <c r="H452" s="9"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2" s="9" t="inlineStr">
        <is>
          <t>德国进口AA级榉木</t>
        </is>
      </c>
      <c r="J452" s="9" t="inlineStr">
        <is>
          <t>钢化玻璃</t>
        </is>
      </c>
      <c r="K452" s="9" t="n"/>
      <c r="L452" s="9" t="inlineStr">
        <is>
          <t>长度支持2300mm内定制；深度可任意定制；高度支持850mm内定制</t>
        </is>
      </c>
      <c r="M452" s="9" t="inlineStr">
        <is>
          <t>.</t>
        </is>
      </c>
      <c r="N452" s="8" t="inlineStr">
        <is>
          <t>✅ 可导入</t>
        </is>
      </c>
      <c r="O452" t="inlineStr">
        <is>
          <t>✓</t>
        </is>
      </c>
    </row>
    <row r="453" ht="18" customHeight="1">
      <c r="A453" s="5" t="inlineStr">
        <is>
          <t>PFG25211011220</t>
        </is>
      </c>
      <c r="B453" s="9" t="inlineStr">
        <is>
          <t>餐厅-桌</t>
        </is>
      </c>
      <c r="C453" s="6" t="inlineStr">
        <is>
          <t>孚格蜂蜜拼色圆桌</t>
        </is>
      </c>
      <c r="D453" s="6" t="inlineStr">
        <is>
          <t>https://item.taobao.com/item.htm?ft=t&amp;id=1049566272711</t>
        </is>
      </c>
      <c r="E453" s="6" t="inlineStr">
        <is>
          <t>蜂蜜拼色圆桌-0.9米</t>
        </is>
      </c>
      <c r="F453" s="6" t="inlineStr">
        <is>
          <t>PFG2521101122011</t>
        </is>
      </c>
      <c r="G453" s="6" t="inlineStr">
        <is>
          <t>在售</t>
        </is>
      </c>
      <c r="H453" s="6"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3" s="6" t="inlineStr">
        <is>
          <t>德国进口AA级榉木</t>
        </is>
      </c>
      <c r="J453" s="6" t="inlineStr">
        <is>
          <t>美耐板</t>
        </is>
      </c>
      <c r="K453" s="6" t="n"/>
      <c r="L453" s="6" t="inlineStr">
        <is>
          <t>长度支持1400mm内定制；高度支持850mm内定制</t>
        </is>
      </c>
      <c r="M453" s="6" t="inlineStr">
        <is>
          <t>.</t>
        </is>
      </c>
      <c r="N453" s="8" t="inlineStr">
        <is>
          <t>✅ 可导入</t>
        </is>
      </c>
      <c r="O453" t="inlineStr">
        <is>
          <t>✓</t>
        </is>
      </c>
    </row>
    <row r="454" ht="18" customHeight="1">
      <c r="A454" s="5" t="inlineStr">
        <is>
          <t>PFG25211011220</t>
        </is>
      </c>
      <c r="B454" s="9" t="inlineStr">
        <is>
          <t>餐厅-桌</t>
        </is>
      </c>
      <c r="C454" s="9" t="inlineStr">
        <is>
          <t>孚格蜂蜜拼色圆桌</t>
        </is>
      </c>
      <c r="D454" s="9" t="inlineStr">
        <is>
          <t>https://item.taobao.com/item.htm?ft=t&amp;id=1049566272711</t>
        </is>
      </c>
      <c r="E454" s="9" t="inlineStr">
        <is>
          <t>蜂蜜拼色圆桌-1.0米</t>
        </is>
      </c>
      <c r="F454" s="9" t="inlineStr">
        <is>
          <t>PFG2521101122012</t>
        </is>
      </c>
      <c r="G454" s="9" t="inlineStr">
        <is>
          <t>在售</t>
        </is>
      </c>
      <c r="H454" s="9"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4" s="9" t="inlineStr">
        <is>
          <t>德国进口AA级榉木</t>
        </is>
      </c>
      <c r="J454" s="9" t="inlineStr">
        <is>
          <t>美耐板</t>
        </is>
      </c>
      <c r="K454" s="9" t="n"/>
      <c r="L454" s="9" t="inlineStr">
        <is>
          <t>长度支持1400mm内定制；高度支持850mm内定制</t>
        </is>
      </c>
      <c r="M454" s="9" t="inlineStr">
        <is>
          <t>.</t>
        </is>
      </c>
      <c r="N454" s="8" t="inlineStr">
        <is>
          <t>✅ 可导入</t>
        </is>
      </c>
      <c r="O454" t="inlineStr">
        <is>
          <t>✓</t>
        </is>
      </c>
    </row>
    <row r="455" ht="18" customHeight="1">
      <c r="A455" s="5" t="inlineStr">
        <is>
          <t>PFG25211011220</t>
        </is>
      </c>
      <c r="B455" s="9" t="inlineStr">
        <is>
          <t>餐厅-桌</t>
        </is>
      </c>
      <c r="C455" s="6" t="inlineStr">
        <is>
          <t>孚格蜂蜜拼色圆桌</t>
        </is>
      </c>
      <c r="D455" s="6" t="inlineStr">
        <is>
          <t>https://item.taobao.com/item.htm?ft=t&amp;id=1049566272711</t>
        </is>
      </c>
      <c r="E455" s="6" t="inlineStr">
        <is>
          <t>蜂蜜拼色圆桌-1.1米</t>
        </is>
      </c>
      <c r="F455" s="6" t="inlineStr">
        <is>
          <t>PFG2521101122013</t>
        </is>
      </c>
      <c r="G455" s="6" t="inlineStr">
        <is>
          <t>在售</t>
        </is>
      </c>
      <c r="H455" s="6"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5" s="6" t="inlineStr">
        <is>
          <t>德国进口AA级榉木</t>
        </is>
      </c>
      <c r="J455" s="6" t="inlineStr">
        <is>
          <t>美耐板</t>
        </is>
      </c>
      <c r="K455" s="6" t="n"/>
      <c r="L455" s="6" t="inlineStr">
        <is>
          <t>长度支持1400mm内定制；高度支持850mm内定制</t>
        </is>
      </c>
      <c r="M455" s="6" t="inlineStr">
        <is>
          <t>.</t>
        </is>
      </c>
      <c r="N455" s="8" t="inlineStr">
        <is>
          <t>✅ 可导入</t>
        </is>
      </c>
      <c r="O455" t="inlineStr">
        <is>
          <t>✓</t>
        </is>
      </c>
    </row>
    <row r="456" ht="18" customHeight="1">
      <c r="A456" s="5" t="inlineStr">
        <is>
          <t>PFG25211011220</t>
        </is>
      </c>
      <c r="B456" s="9" t="inlineStr">
        <is>
          <t>餐厅-桌</t>
        </is>
      </c>
      <c r="C456" s="9" t="inlineStr">
        <is>
          <t>孚格蜂蜜拼色圆桌</t>
        </is>
      </c>
      <c r="D456" s="9" t="inlineStr">
        <is>
          <t>https://item.taobao.com/item.htm?ft=t&amp;id=1049566272711</t>
        </is>
      </c>
      <c r="E456" s="9" t="inlineStr">
        <is>
          <t>蜂蜜拼色圆桌-1.2米</t>
        </is>
      </c>
      <c r="F456" s="9" t="inlineStr">
        <is>
          <t>PFG2521101122014</t>
        </is>
      </c>
      <c r="G456" s="9" t="inlineStr">
        <is>
          <t>在售</t>
        </is>
      </c>
      <c r="H456" s="9"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6" s="9" t="inlineStr">
        <is>
          <t>德国进口AA级榉木</t>
        </is>
      </c>
      <c r="J456" s="9" t="inlineStr">
        <is>
          <t>美耐板</t>
        </is>
      </c>
      <c r="K456" s="9" t="n"/>
      <c r="L456" s="9" t="inlineStr">
        <is>
          <t>长度支持1400mm内定制；高度支持850mm内定制</t>
        </is>
      </c>
      <c r="M456" s="9" t="inlineStr">
        <is>
          <t>.</t>
        </is>
      </c>
      <c r="N456" s="8" t="inlineStr">
        <is>
          <t>✅ 可导入</t>
        </is>
      </c>
      <c r="O456" t="inlineStr">
        <is>
          <t>✓</t>
        </is>
      </c>
    </row>
    <row r="457" ht="18" customHeight="1">
      <c r="A457" s="5" t="inlineStr">
        <is>
          <t>PFG25211021222</t>
        </is>
      </c>
      <c r="B457" s="9" t="inlineStr">
        <is>
          <t>餐厅-桌</t>
        </is>
      </c>
      <c r="C457" s="6" t="inlineStr">
        <is>
          <t>孚格蜂蜜弧型小方桌</t>
        </is>
      </c>
      <c r="D457" s="6" t="inlineStr">
        <is>
          <t>https://item.taobao.com/item.htm?ft=t&amp;id=1048673741912</t>
        </is>
      </c>
      <c r="E457" s="6" t="inlineStr">
        <is>
          <t>蜂蜜弧型小方桌-1.0米</t>
        </is>
      </c>
      <c r="F457" s="6" t="inlineStr">
        <is>
          <t>PFG2521102122211</t>
        </is>
      </c>
      <c r="G457" s="6" t="inlineStr">
        <is>
          <t>在售</t>
        </is>
      </c>
      <c r="H457" s="6"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7" s="6" t="inlineStr">
        <is>
          <t>德国进口AA级榉木</t>
        </is>
      </c>
      <c r="J457" s="6" t="inlineStr">
        <is>
          <t>美耐板</t>
        </is>
      </c>
      <c r="K457" s="6" t="n"/>
      <c r="L457" s="6" t="inlineStr">
        <is>
          <t>长度支持1400mm内定制；高度支持850mm内定制</t>
        </is>
      </c>
      <c r="M457" s="6" t="inlineStr">
        <is>
          <t>.</t>
        </is>
      </c>
      <c r="N457" s="8" t="inlineStr">
        <is>
          <t>✅ 可导入</t>
        </is>
      </c>
      <c r="O457" t="inlineStr">
        <is>
          <t>✓</t>
        </is>
      </c>
    </row>
    <row r="458" ht="18" customHeight="1">
      <c r="A458" s="5" t="inlineStr">
        <is>
          <t>PFG25211021222</t>
        </is>
      </c>
      <c r="B458" s="9" t="inlineStr">
        <is>
          <t>餐厅-桌</t>
        </is>
      </c>
      <c r="C458" s="9" t="inlineStr">
        <is>
          <t>孚格蜂蜜弧型小方桌</t>
        </is>
      </c>
      <c r="D458" s="9" t="inlineStr">
        <is>
          <t>https://item.taobao.com/item.htm?ft=t&amp;id=1048673741912</t>
        </is>
      </c>
      <c r="E458" s="9" t="inlineStr">
        <is>
          <t>蜂蜜弧型小方桌-1.2米</t>
        </is>
      </c>
      <c r="F458" s="9" t="inlineStr">
        <is>
          <t>PFG2521102122212</t>
        </is>
      </c>
      <c r="G458" s="9" t="inlineStr">
        <is>
          <t>在售</t>
        </is>
      </c>
      <c r="H458" s="9"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8" s="9" t="inlineStr">
        <is>
          <t>德国进口AA级榉木</t>
        </is>
      </c>
      <c r="J458" s="9" t="inlineStr">
        <is>
          <t>美耐板</t>
        </is>
      </c>
      <c r="K458" s="9" t="n"/>
      <c r="L458" s="9" t="inlineStr">
        <is>
          <t>长度支持1400mm内定制；高度支持850mm内定制</t>
        </is>
      </c>
      <c r="M458" s="9" t="inlineStr">
        <is>
          <t>.</t>
        </is>
      </c>
      <c r="N458" s="8" t="inlineStr">
        <is>
          <t>✅ 可导入</t>
        </is>
      </c>
      <c r="O458" t="inlineStr">
        <is>
          <t>✓</t>
        </is>
      </c>
    </row>
    <row r="459" ht="18" customHeight="1">
      <c r="A459" s="5" t="inlineStr">
        <is>
          <t>PFG25211030110</t>
        </is>
      </c>
      <c r="B459" s="9" t="inlineStr">
        <is>
          <t>餐厅-桌</t>
        </is>
      </c>
      <c r="C459" s="6" t="inlineStr">
        <is>
          <t>孚格蜂蜜灵巧圆桌</t>
        </is>
      </c>
      <c r="D459" s="6" t="inlineStr">
        <is>
          <t>https://item.taobao.com/item.htm?ft=t&amp;id=1048673213825</t>
        </is>
      </c>
      <c r="E459" s="6" t="inlineStr">
        <is>
          <t>蜂蜜灵巧圆桌-0.9米</t>
        </is>
      </c>
      <c r="F459" s="6" t="inlineStr">
        <is>
          <t>PFG2521103011011</t>
        </is>
      </c>
      <c r="G459" s="6" t="inlineStr">
        <is>
          <t>在售</t>
        </is>
      </c>
      <c r="H459" s="6"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59" s="6" t="inlineStr">
        <is>
          <t>德国进口AA级榉木</t>
        </is>
      </c>
      <c r="J459" s="6" t="inlineStr">
        <is>
          <t>美耐板</t>
        </is>
      </c>
      <c r="K459" s="6" t="n"/>
      <c r="L459" s="6" t="inlineStr">
        <is>
          <t>长度支持1400mm内定制；高度支持850mm内定制</t>
        </is>
      </c>
      <c r="M459" s="6" t="inlineStr">
        <is>
          <t>.</t>
        </is>
      </c>
      <c r="N459" s="8" t="inlineStr">
        <is>
          <t>✅ 可导入</t>
        </is>
      </c>
      <c r="O459" t="inlineStr">
        <is>
          <t>✓</t>
        </is>
      </c>
    </row>
    <row r="460" ht="18" customHeight="1">
      <c r="A460" s="5" t="inlineStr">
        <is>
          <t>PFG25211030110</t>
        </is>
      </c>
      <c r="B460" s="9" t="inlineStr">
        <is>
          <t>餐厅-桌</t>
        </is>
      </c>
      <c r="C460" s="9" t="inlineStr">
        <is>
          <t>孚格蜂蜜灵巧圆桌</t>
        </is>
      </c>
      <c r="D460" s="9" t="inlineStr">
        <is>
          <t>https://item.taobao.com/item.htm?ft=t&amp;id=1048673213825</t>
        </is>
      </c>
      <c r="E460" s="9" t="inlineStr">
        <is>
          <t>蜂蜜灵巧圆桌-1.0米</t>
        </is>
      </c>
      <c r="F460" s="9" t="inlineStr">
        <is>
          <t>PFG2521103011012</t>
        </is>
      </c>
      <c r="G460" s="9" t="inlineStr">
        <is>
          <t>在售</t>
        </is>
      </c>
      <c r="H460" s="9"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0" s="9" t="inlineStr">
        <is>
          <t>德国进口AA级榉木</t>
        </is>
      </c>
      <c r="J460" s="9" t="inlineStr">
        <is>
          <t>美耐板</t>
        </is>
      </c>
      <c r="K460" s="9" t="n"/>
      <c r="L460" s="9" t="inlineStr">
        <is>
          <t>长度支持1400mm内定制；高度支持850mm内定制</t>
        </is>
      </c>
      <c r="M460" s="9" t="inlineStr">
        <is>
          <t>.</t>
        </is>
      </c>
      <c r="N460" s="8" t="inlineStr">
        <is>
          <t>✅ 可导入</t>
        </is>
      </c>
      <c r="O460" t="inlineStr">
        <is>
          <t>✓</t>
        </is>
      </c>
    </row>
    <row r="461" ht="18" customHeight="1">
      <c r="A461" s="5" t="inlineStr">
        <is>
          <t>PFG25211030110</t>
        </is>
      </c>
      <c r="B461" s="9" t="inlineStr">
        <is>
          <t>餐厅-桌</t>
        </is>
      </c>
      <c r="C461" s="6" t="inlineStr">
        <is>
          <t>孚格蜂蜜灵巧圆桌</t>
        </is>
      </c>
      <c r="D461" s="6" t="inlineStr">
        <is>
          <t>https://item.taobao.com/item.htm?ft=t&amp;id=1048673213825</t>
        </is>
      </c>
      <c r="E461" s="6" t="inlineStr">
        <is>
          <t>蜂蜜灵巧圆桌-1.1米</t>
        </is>
      </c>
      <c r="F461" s="6" t="inlineStr">
        <is>
          <t>PFG2521103011013</t>
        </is>
      </c>
      <c r="G461" s="6" t="inlineStr">
        <is>
          <t>在售</t>
        </is>
      </c>
      <c r="H461" s="6"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1" s="6" t="inlineStr">
        <is>
          <t>德国进口AA级榉木</t>
        </is>
      </c>
      <c r="J461" s="6" t="inlineStr">
        <is>
          <t>美耐板</t>
        </is>
      </c>
      <c r="K461" s="6" t="n"/>
      <c r="L461" s="6" t="inlineStr">
        <is>
          <t>长度支持1400mm内定制；高度支持850mm内定制</t>
        </is>
      </c>
      <c r="M461" s="6" t="inlineStr">
        <is>
          <t>.</t>
        </is>
      </c>
      <c r="N461" s="8" t="inlineStr">
        <is>
          <t>✅ 可导入</t>
        </is>
      </c>
      <c r="O461" t="inlineStr">
        <is>
          <t>✓</t>
        </is>
      </c>
    </row>
    <row r="462" ht="18" customHeight="1">
      <c r="A462" s="5" t="inlineStr">
        <is>
          <t>PFG25211030110</t>
        </is>
      </c>
      <c r="B462" s="9" t="inlineStr">
        <is>
          <t>餐厅-桌</t>
        </is>
      </c>
      <c r="C462" s="9" t="inlineStr">
        <is>
          <t>孚格蜂蜜灵巧圆桌</t>
        </is>
      </c>
      <c r="D462" s="9" t="inlineStr">
        <is>
          <t>https://item.taobao.com/item.htm?ft=t&amp;id=1048673213825</t>
        </is>
      </c>
      <c r="E462" s="9" t="inlineStr">
        <is>
          <t>蜂蜜灵巧圆桌-1.2米</t>
        </is>
      </c>
      <c r="F462" s="9" t="inlineStr">
        <is>
          <t>PFG2521103011014</t>
        </is>
      </c>
      <c r="G462" s="9" t="inlineStr">
        <is>
          <t>在售</t>
        </is>
      </c>
      <c r="H462" s="9"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2" s="9" t="inlineStr">
        <is>
          <t>德国进口AA级榉木</t>
        </is>
      </c>
      <c r="J462" s="9" t="inlineStr">
        <is>
          <t>美耐板</t>
        </is>
      </c>
      <c r="K462" s="9" t="n"/>
      <c r="L462" s="9" t="inlineStr">
        <is>
          <t>长度支持1400mm内定制；高度支持850mm内定制</t>
        </is>
      </c>
      <c r="M462" s="9" t="inlineStr">
        <is>
          <t>.</t>
        </is>
      </c>
      <c r="N462" s="8" t="inlineStr">
        <is>
          <t>✅ 可导入</t>
        </is>
      </c>
      <c r="O462" t="inlineStr">
        <is>
          <t>✓</t>
        </is>
      </c>
    </row>
    <row r="463" ht="18" customHeight="1">
      <c r="A463" s="5" t="inlineStr">
        <is>
          <t>PFG25211040112</t>
        </is>
      </c>
      <c r="B463" s="9" t="inlineStr">
        <is>
          <t>餐厅-桌</t>
        </is>
      </c>
      <c r="C463" s="6" t="inlineStr">
        <is>
          <t>孚格蜂蜜弧形圆桌</t>
        </is>
      </c>
      <c r="D463" s="6" t="inlineStr">
        <is>
          <t>https://item.taobao.com/item.htm?ft=t&amp;id=1046955919499</t>
        </is>
      </c>
      <c r="E463" s="6" t="inlineStr">
        <is>
          <t>蜂蜜弧形圆桌-0.9米</t>
        </is>
      </c>
      <c r="F463" s="6" t="inlineStr">
        <is>
          <t>PFG2521104011211</t>
        </is>
      </c>
      <c r="G463" s="6" t="inlineStr">
        <is>
          <t>在售</t>
        </is>
      </c>
      <c r="H463" s="6"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3" s="6" t="inlineStr">
        <is>
          <t>德国进口AA级榉木</t>
        </is>
      </c>
      <c r="J463" s="6" t="inlineStr">
        <is>
          <t>美耐板</t>
        </is>
      </c>
      <c r="K463" s="6" t="n"/>
      <c r="L463" s="6" t="inlineStr">
        <is>
          <t>长度支持1400mm内定制；高度支持850mm内定制</t>
        </is>
      </c>
      <c r="M463" s="6" t="inlineStr">
        <is>
          <t>.</t>
        </is>
      </c>
      <c r="N463" s="8" t="inlineStr">
        <is>
          <t>✅ 可导入</t>
        </is>
      </c>
      <c r="O463" t="inlineStr">
        <is>
          <t>✓</t>
        </is>
      </c>
    </row>
    <row r="464" ht="18" customHeight="1">
      <c r="A464" s="5" t="inlineStr">
        <is>
          <t>PFG25211040112</t>
        </is>
      </c>
      <c r="B464" s="9" t="inlineStr">
        <is>
          <t>餐厅-桌</t>
        </is>
      </c>
      <c r="C464" s="9" t="inlineStr">
        <is>
          <t>孚格蜂蜜弧形圆桌</t>
        </is>
      </c>
      <c r="D464" s="9" t="inlineStr">
        <is>
          <t>https://item.taobao.com/item.htm?ft=t&amp;id=1046955919499</t>
        </is>
      </c>
      <c r="E464" s="9" t="inlineStr">
        <is>
          <t>蜂蜜弧形圆桌-1.0米</t>
        </is>
      </c>
      <c r="F464" s="9" t="inlineStr">
        <is>
          <t>PFG2521104011212</t>
        </is>
      </c>
      <c r="G464" s="9" t="inlineStr">
        <is>
          <t>在售</t>
        </is>
      </c>
      <c r="H464" s="9"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4" s="9" t="inlineStr">
        <is>
          <t>德国进口AA级榉木</t>
        </is>
      </c>
      <c r="J464" s="9" t="inlineStr">
        <is>
          <t>美耐板</t>
        </is>
      </c>
      <c r="K464" s="9" t="n"/>
      <c r="L464" s="9" t="inlineStr">
        <is>
          <t>长度支持1400mm内定制；高度支持850mm内定制</t>
        </is>
      </c>
      <c r="M464" s="9" t="inlineStr">
        <is>
          <t>.</t>
        </is>
      </c>
      <c r="N464" s="8" t="inlineStr">
        <is>
          <t>✅ 可导入</t>
        </is>
      </c>
      <c r="O464" t="inlineStr">
        <is>
          <t>✓</t>
        </is>
      </c>
    </row>
    <row r="465" ht="18" customHeight="1">
      <c r="A465" s="5" t="inlineStr">
        <is>
          <t>PFG25211040112</t>
        </is>
      </c>
      <c r="B465" s="9" t="inlineStr">
        <is>
          <t>餐厅-桌</t>
        </is>
      </c>
      <c r="C465" s="6" t="inlineStr">
        <is>
          <t>孚格蜂蜜弧形圆桌</t>
        </is>
      </c>
      <c r="D465" s="6" t="inlineStr">
        <is>
          <t>https://item.taobao.com/item.htm?ft=t&amp;id=1046955919499</t>
        </is>
      </c>
      <c r="E465" s="6" t="inlineStr">
        <is>
          <t>蜂蜜弧形圆桌-1.1米</t>
        </is>
      </c>
      <c r="F465" s="6" t="inlineStr">
        <is>
          <t>PFG2521104011213</t>
        </is>
      </c>
      <c r="G465" s="6" t="inlineStr">
        <is>
          <t>在售</t>
        </is>
      </c>
      <c r="H465" s="6"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5" s="6" t="inlineStr">
        <is>
          <t>德国进口AA级榉木</t>
        </is>
      </c>
      <c r="J465" s="6" t="inlineStr">
        <is>
          <t>美耐板</t>
        </is>
      </c>
      <c r="K465" s="6" t="n"/>
      <c r="L465" s="6" t="inlineStr">
        <is>
          <t>长度支持1400mm内定制；高度支持850mm内定制</t>
        </is>
      </c>
      <c r="M465" s="6" t="inlineStr">
        <is>
          <t>.</t>
        </is>
      </c>
      <c r="N465" s="8" t="inlineStr">
        <is>
          <t>✅ 可导入</t>
        </is>
      </c>
      <c r="O465" t="inlineStr">
        <is>
          <t>✓</t>
        </is>
      </c>
    </row>
    <row r="466" ht="18" customHeight="1">
      <c r="A466" s="5" t="inlineStr">
        <is>
          <t>PFG25211040112</t>
        </is>
      </c>
      <c r="B466" s="9" t="inlineStr">
        <is>
          <t>餐厅-桌</t>
        </is>
      </c>
      <c r="C466" s="9" t="inlineStr">
        <is>
          <t>孚格蜂蜜弧形圆桌</t>
        </is>
      </c>
      <c r="D466" s="9" t="inlineStr">
        <is>
          <t>https://item.taobao.com/item.htm?ft=t&amp;id=1046955919499</t>
        </is>
      </c>
      <c r="E466" s="9" t="inlineStr">
        <is>
          <t>蜂蜜弧形圆桌-1.2米</t>
        </is>
      </c>
      <c r="F466" s="9" t="inlineStr">
        <is>
          <t>PFG2521104011214</t>
        </is>
      </c>
      <c r="G466" s="9" t="inlineStr">
        <is>
          <t>在售</t>
        </is>
      </c>
      <c r="H466" s="9"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6" s="9" t="inlineStr">
        <is>
          <t>德国进口AA级榉木</t>
        </is>
      </c>
      <c r="J466" s="9" t="inlineStr">
        <is>
          <t>美耐板</t>
        </is>
      </c>
      <c r="K466" s="9" t="n"/>
      <c r="L466" s="9" t="inlineStr">
        <is>
          <t>长度支持1400mm内定制；高度支持850mm内定制</t>
        </is>
      </c>
      <c r="M466" s="9" t="inlineStr">
        <is>
          <t>.</t>
        </is>
      </c>
      <c r="N466" s="8" t="inlineStr">
        <is>
          <t>✅ 可导入</t>
        </is>
      </c>
      <c r="O466" t="inlineStr">
        <is>
          <t>✓</t>
        </is>
      </c>
    </row>
    <row r="467" ht="18" customHeight="1">
      <c r="A467" s="5" t="inlineStr">
        <is>
          <t>PFG26211050115</t>
        </is>
      </c>
      <c r="B467" s="9" t="inlineStr">
        <is>
          <t>餐厅-桌</t>
        </is>
      </c>
      <c r="C467" s="6" t="inlineStr">
        <is>
          <t>孚格柚色玻璃圆桌</t>
        </is>
      </c>
      <c r="D467" s="6" t="n"/>
      <c r="E467" s="6" t="inlineStr">
        <is>
          <t>柚色玻璃圆桌-0.9米</t>
        </is>
      </c>
      <c r="F467" s="6" t="inlineStr">
        <is>
          <t>PFG2621105011511</t>
        </is>
      </c>
      <c r="G467" s="6" t="inlineStr">
        <is>
          <t>下架</t>
        </is>
      </c>
      <c r="H467" s="6"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7" s="6" t="inlineStr">
        <is>
          <t>德国进口AA级榉木</t>
        </is>
      </c>
      <c r="J467" s="6" t="inlineStr">
        <is>
          <t>.</t>
        </is>
      </c>
      <c r="K467" s="6" t="n"/>
      <c r="L467" s="6" t="inlineStr">
        <is>
          <t>长度支持1400mm内定制；高度支持850mm内定制</t>
        </is>
      </c>
      <c r="M467" s="6" t="inlineStr">
        <is>
          <t>.</t>
        </is>
      </c>
      <c r="N467" s="8" t="inlineStr">
        <is>
          <t>✅ 可导入</t>
        </is>
      </c>
      <c r="O467" t="inlineStr">
        <is>
          <t>✓</t>
        </is>
      </c>
    </row>
    <row r="468" ht="18" customHeight="1">
      <c r="A468" s="5" t="inlineStr">
        <is>
          <t>PFG26211050115</t>
        </is>
      </c>
      <c r="B468" s="9" t="inlineStr">
        <is>
          <t>餐厅-桌</t>
        </is>
      </c>
      <c r="C468" s="9" t="inlineStr">
        <is>
          <t>孚格柚色玻璃圆桌</t>
        </is>
      </c>
      <c r="D468" s="9" t="n"/>
      <c r="E468" s="9" t="inlineStr">
        <is>
          <t>柚色玻璃圆桌-1.0米</t>
        </is>
      </c>
      <c r="F468" s="9" t="inlineStr">
        <is>
          <t>PFG2621105011512</t>
        </is>
      </c>
      <c r="G468" s="9" t="inlineStr">
        <is>
          <t>下架</t>
        </is>
      </c>
      <c r="H468" s="9"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8" s="9" t="inlineStr">
        <is>
          <t>德国进口AA级榉木</t>
        </is>
      </c>
      <c r="J468" s="9" t="inlineStr">
        <is>
          <t>.</t>
        </is>
      </c>
      <c r="K468" s="9" t="n"/>
      <c r="L468" s="9" t="inlineStr">
        <is>
          <t>长度支持1400mm内定制；高度支持850mm内定制</t>
        </is>
      </c>
      <c r="M468" s="9" t="inlineStr">
        <is>
          <t>.</t>
        </is>
      </c>
      <c r="N468" s="8" t="inlineStr">
        <is>
          <t>✅ 可导入</t>
        </is>
      </c>
      <c r="O468" t="inlineStr">
        <is>
          <t>✓</t>
        </is>
      </c>
    </row>
    <row r="469" ht="18" customHeight="1">
      <c r="A469" s="5" t="inlineStr">
        <is>
          <t>PFG26211050115</t>
        </is>
      </c>
      <c r="B469" s="9" t="inlineStr">
        <is>
          <t>餐厅-桌</t>
        </is>
      </c>
      <c r="C469" s="6" t="inlineStr">
        <is>
          <t>孚格柚色玻璃圆桌</t>
        </is>
      </c>
      <c r="D469" s="6" t="n"/>
      <c r="E469" s="6" t="inlineStr">
        <is>
          <t>柚色玻璃圆桌-1.1米</t>
        </is>
      </c>
      <c r="F469" s="6" t="inlineStr">
        <is>
          <t>PFG2621105011513</t>
        </is>
      </c>
      <c r="G469" s="6" t="inlineStr">
        <is>
          <t>下架</t>
        </is>
      </c>
      <c r="H469" s="6"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9" s="6" t="inlineStr">
        <is>
          <t>德国进口AA级榉木</t>
        </is>
      </c>
      <c r="J469" s="6" t="inlineStr">
        <is>
          <t>.</t>
        </is>
      </c>
      <c r="K469" s="6" t="n"/>
      <c r="L469" s="6" t="inlineStr">
        <is>
          <t>长度支持1400mm内定制；高度支持850mm内定制</t>
        </is>
      </c>
      <c r="M469" s="6" t="inlineStr">
        <is>
          <t>.</t>
        </is>
      </c>
      <c r="N469" s="8" t="inlineStr">
        <is>
          <t>✅ 可导入</t>
        </is>
      </c>
      <c r="O469" t="inlineStr">
        <is>
          <t>✓</t>
        </is>
      </c>
    </row>
    <row r="470" ht="18" customHeight="1">
      <c r="A470" s="5" t="inlineStr">
        <is>
          <t>PFG26211050115</t>
        </is>
      </c>
      <c r="B470" s="9" t="inlineStr">
        <is>
          <t>餐厅-桌</t>
        </is>
      </c>
      <c r="C470" s="9" t="inlineStr">
        <is>
          <t>孚格柚色玻璃圆桌</t>
        </is>
      </c>
      <c r="D470" s="9" t="n"/>
      <c r="E470" s="9" t="inlineStr">
        <is>
          <t>柚色玻璃圆桌-1.2米</t>
        </is>
      </c>
      <c r="F470" s="9" t="inlineStr">
        <is>
          <t>PFG2621105011514</t>
        </is>
      </c>
      <c r="G470" s="9" t="inlineStr">
        <is>
          <t>下架</t>
        </is>
      </c>
      <c r="H470" s="9"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70" s="9" t="inlineStr">
        <is>
          <t>德国进口AA级榉木</t>
        </is>
      </c>
      <c r="J470" s="9" t="inlineStr">
        <is>
          <t>.</t>
        </is>
      </c>
      <c r="K470" s="9" t="n"/>
      <c r="L470" s="9" t="inlineStr">
        <is>
          <t>长度支持1400mm内定制；高度支持850mm内定制</t>
        </is>
      </c>
      <c r="M470" s="9" t="inlineStr">
        <is>
          <t>.</t>
        </is>
      </c>
      <c r="N470" s="8" t="inlineStr">
        <is>
          <t>✅ 可导入</t>
        </is>
      </c>
      <c r="O470" t="inlineStr">
        <is>
          <t>✓</t>
        </is>
      </c>
    </row>
    <row r="471" ht="18" customHeight="1">
      <c r="A471" s="5" t="inlineStr">
        <is>
          <t>PFG26211060102</t>
        </is>
      </c>
      <c r="B471" s="9" t="inlineStr">
        <is>
          <t>餐厅-桌</t>
        </is>
      </c>
      <c r="C471" s="6" t="inlineStr">
        <is>
          <t>孚格柚色拼花圆桌</t>
        </is>
      </c>
      <c r="D471" s="6" t="inlineStr">
        <is>
          <t>https://item.taobao.com/item.htm?ft=t&amp;id=1048675525212</t>
        </is>
      </c>
      <c r="E471" s="6" t="inlineStr">
        <is>
          <t>柚色拼花圆桌-0.9米</t>
        </is>
      </c>
      <c r="F471" s="6" t="inlineStr">
        <is>
          <t>PFG2621106010211</t>
        </is>
      </c>
      <c r="G471" s="6" t="inlineStr">
        <is>
          <t>在售</t>
        </is>
      </c>
      <c r="H471" s="6"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1" s="6" t="inlineStr">
        <is>
          <t>德国进口AA级榉木</t>
        </is>
      </c>
      <c r="J471" s="6" t="inlineStr">
        <is>
          <t>柚木拼花板</t>
        </is>
      </c>
      <c r="K471" s="6" t="n"/>
      <c r="L471" s="6" t="inlineStr">
        <is>
          <t>长度支持1400mm内定制；高度支持850mm内定制</t>
        </is>
      </c>
      <c r="M471" s="6" t="inlineStr">
        <is>
          <t>.</t>
        </is>
      </c>
      <c r="N471" s="8" t="inlineStr">
        <is>
          <t>✅ 可导入</t>
        </is>
      </c>
      <c r="O471" t="inlineStr">
        <is>
          <t>✓</t>
        </is>
      </c>
    </row>
    <row r="472" ht="18" customHeight="1">
      <c r="A472" s="5" t="inlineStr">
        <is>
          <t>PFG26211060102</t>
        </is>
      </c>
      <c r="B472" s="9" t="inlineStr">
        <is>
          <t>餐厅-桌</t>
        </is>
      </c>
      <c r="C472" s="9" t="inlineStr">
        <is>
          <t>孚格柚色拼花圆桌</t>
        </is>
      </c>
      <c r="D472" s="9" t="inlineStr">
        <is>
          <t>https://item.taobao.com/item.htm?ft=t&amp;id=1048675525212</t>
        </is>
      </c>
      <c r="E472" s="9" t="inlineStr">
        <is>
          <t>柚色拼花圆桌-1.0米</t>
        </is>
      </c>
      <c r="F472" s="9" t="inlineStr">
        <is>
          <t>PFG2621106010212</t>
        </is>
      </c>
      <c r="G472" s="9" t="inlineStr">
        <is>
          <t>在售</t>
        </is>
      </c>
      <c r="H472" s="9"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2" s="9" t="inlineStr">
        <is>
          <t>德国进口AA级榉木</t>
        </is>
      </c>
      <c r="J472" s="9" t="inlineStr">
        <is>
          <t>柚木拼花板</t>
        </is>
      </c>
      <c r="K472" s="9" t="n"/>
      <c r="L472" s="9" t="inlineStr">
        <is>
          <t>长度支持1400mm内定制；高度支持850mm内定制</t>
        </is>
      </c>
      <c r="M472" s="9" t="inlineStr">
        <is>
          <t>.</t>
        </is>
      </c>
      <c r="N472" s="8" t="inlineStr">
        <is>
          <t>✅ 可导入</t>
        </is>
      </c>
      <c r="O472" t="inlineStr">
        <is>
          <t>✓</t>
        </is>
      </c>
    </row>
    <row r="473" ht="18" customHeight="1">
      <c r="A473" s="5" t="inlineStr">
        <is>
          <t>PFG26211060102</t>
        </is>
      </c>
      <c r="B473" s="9" t="inlineStr">
        <is>
          <t>餐厅-桌</t>
        </is>
      </c>
      <c r="C473" s="6" t="inlineStr">
        <is>
          <t>孚格柚色拼花圆桌</t>
        </is>
      </c>
      <c r="D473" s="6" t="inlineStr">
        <is>
          <t>https://item.taobao.com/item.htm?ft=t&amp;id=1048675525212</t>
        </is>
      </c>
      <c r="E473" s="6" t="inlineStr">
        <is>
          <t>柚色拼花圆桌-1.1米</t>
        </is>
      </c>
      <c r="F473" s="6" t="inlineStr">
        <is>
          <t>PFG2621106010213</t>
        </is>
      </c>
      <c r="G473" s="6" t="inlineStr">
        <is>
          <t>在售</t>
        </is>
      </c>
      <c r="H473" s="6"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3" s="6" t="inlineStr">
        <is>
          <t>德国进口AA级榉木</t>
        </is>
      </c>
      <c r="J473" s="6" t="inlineStr">
        <is>
          <t>柚木拼花板</t>
        </is>
      </c>
      <c r="K473" s="6" t="n"/>
      <c r="L473" s="6" t="inlineStr">
        <is>
          <t>长度支持1400mm内定制；高度支持850mm内定制</t>
        </is>
      </c>
      <c r="M473" s="6" t="inlineStr">
        <is>
          <t>.</t>
        </is>
      </c>
      <c r="N473" s="8" t="inlineStr">
        <is>
          <t>✅ 可导入</t>
        </is>
      </c>
      <c r="O473" t="inlineStr">
        <is>
          <t>✓</t>
        </is>
      </c>
    </row>
    <row r="474" ht="18" customHeight="1">
      <c r="A474" s="5" t="inlineStr">
        <is>
          <t>PFG26211060102</t>
        </is>
      </c>
      <c r="B474" s="9" t="inlineStr">
        <is>
          <t>餐厅-桌</t>
        </is>
      </c>
      <c r="C474" s="9" t="inlineStr">
        <is>
          <t>孚格柚色拼花圆桌</t>
        </is>
      </c>
      <c r="D474" s="9" t="inlineStr">
        <is>
          <t>https://item.taobao.com/item.htm?ft=t&amp;id=1048675525212</t>
        </is>
      </c>
      <c r="E474" s="9" t="inlineStr">
        <is>
          <t>柚色拼花圆桌-1.2米</t>
        </is>
      </c>
      <c r="F474" s="9" t="inlineStr">
        <is>
          <t>PFG2621106010214</t>
        </is>
      </c>
      <c r="G474" s="9" t="inlineStr">
        <is>
          <t>在售</t>
        </is>
      </c>
      <c r="H474" s="9"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4" s="9" t="inlineStr">
        <is>
          <t>德国进口AA级榉木</t>
        </is>
      </c>
      <c r="J474" s="9" t="inlineStr">
        <is>
          <t>柚木拼花板</t>
        </is>
      </c>
      <c r="K474" s="9" t="n"/>
      <c r="L474" s="9" t="inlineStr">
        <is>
          <t>长度支持1400mm内定制；高度支持850mm内定制</t>
        </is>
      </c>
      <c r="M474" s="9" t="inlineStr">
        <is>
          <t>.</t>
        </is>
      </c>
      <c r="N474" s="8" t="inlineStr">
        <is>
          <t>✅ 可导入</t>
        </is>
      </c>
      <c r="O474" t="inlineStr">
        <is>
          <t>✓</t>
        </is>
      </c>
    </row>
    <row r="475" ht="18" customHeight="1">
      <c r="A475" s="5" t="inlineStr">
        <is>
          <t>PFG26211070123</t>
        </is>
      </c>
      <c r="B475" s="9" t="inlineStr">
        <is>
          <t>餐厅-桌</t>
        </is>
      </c>
      <c r="C475" s="6" t="inlineStr">
        <is>
          <t>孚格十字星圆桌</t>
        </is>
      </c>
      <c r="D475" s="6" t="inlineStr">
        <is>
          <t>https://item.taobao.com/item.htm?ft=t&amp;id=1047712938967</t>
        </is>
      </c>
      <c r="E475" s="6" t="inlineStr">
        <is>
          <t>十字星圆桌-0.9米</t>
        </is>
      </c>
      <c r="F475" s="6" t="inlineStr">
        <is>
          <t>PFG2621107012311</t>
        </is>
      </c>
      <c r="G475" s="6" t="inlineStr">
        <is>
          <t>在售</t>
        </is>
      </c>
      <c r="H475" s="6"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5" s="6" t="inlineStr">
        <is>
          <t>德国进口AA级榉木</t>
        </is>
      </c>
      <c r="J475" s="6" t="inlineStr">
        <is>
          <t>美耐板</t>
        </is>
      </c>
      <c r="K475" s="6" t="n"/>
      <c r="L475" s="6" t="inlineStr">
        <is>
          <t>长度支持1400mm内定制；高度支持850mm内定制</t>
        </is>
      </c>
      <c r="M475" s="6" t="inlineStr">
        <is>
          <t>.</t>
        </is>
      </c>
      <c r="N475" s="8" t="inlineStr">
        <is>
          <t>✅ 可导入</t>
        </is>
      </c>
      <c r="O475" t="inlineStr">
        <is>
          <t>✓</t>
        </is>
      </c>
    </row>
    <row r="476" ht="18" customHeight="1">
      <c r="A476" s="5" t="inlineStr">
        <is>
          <t>PFG26211070123</t>
        </is>
      </c>
      <c r="B476" s="9" t="inlineStr">
        <is>
          <t>餐厅-桌</t>
        </is>
      </c>
      <c r="C476" s="9" t="inlineStr">
        <is>
          <t>孚格十字星圆桌</t>
        </is>
      </c>
      <c r="D476" s="9" t="inlineStr">
        <is>
          <t>https://item.taobao.com/item.htm?ft=t&amp;id=1047712938967</t>
        </is>
      </c>
      <c r="E476" s="9" t="inlineStr">
        <is>
          <t>十字星圆桌-1.0米</t>
        </is>
      </c>
      <c r="F476" s="9" t="inlineStr">
        <is>
          <t>PFG2621107012312</t>
        </is>
      </c>
      <c r="G476" s="9" t="inlineStr">
        <is>
          <t>在售</t>
        </is>
      </c>
      <c r="H476" s="9"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6" s="9" t="inlineStr">
        <is>
          <t>德国进口AA级榉木</t>
        </is>
      </c>
      <c r="J476" s="9" t="inlineStr">
        <is>
          <t>美耐板</t>
        </is>
      </c>
      <c r="K476" s="9" t="n"/>
      <c r="L476" s="9" t="inlineStr">
        <is>
          <t>长度支持1400mm内定制；高度支持850mm内定制</t>
        </is>
      </c>
      <c r="M476" s="9" t="inlineStr">
        <is>
          <t>.</t>
        </is>
      </c>
      <c r="N476" s="8" t="inlineStr">
        <is>
          <t>✅ 可导入</t>
        </is>
      </c>
      <c r="O476" t="inlineStr">
        <is>
          <t>✓</t>
        </is>
      </c>
    </row>
    <row r="477" ht="18" customHeight="1">
      <c r="A477" s="5" t="inlineStr">
        <is>
          <t>PFG26211070123</t>
        </is>
      </c>
      <c r="B477" s="9" t="inlineStr">
        <is>
          <t>餐厅-桌</t>
        </is>
      </c>
      <c r="C477" s="6" t="inlineStr">
        <is>
          <t>孚格十字星圆桌</t>
        </is>
      </c>
      <c r="D477" s="6" t="inlineStr">
        <is>
          <t>https://item.taobao.com/item.htm?ft=t&amp;id=1047712938967</t>
        </is>
      </c>
      <c r="E477" s="6" t="inlineStr">
        <is>
          <t>十字星圆桌-1.1米</t>
        </is>
      </c>
      <c r="F477" s="6" t="inlineStr">
        <is>
          <t>PFG2621107012313</t>
        </is>
      </c>
      <c r="G477" s="6" t="inlineStr">
        <is>
          <t>在售</t>
        </is>
      </c>
      <c r="H477" s="6"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7" s="6" t="inlineStr">
        <is>
          <t>德国进口AA级榉木</t>
        </is>
      </c>
      <c r="J477" s="6" t="inlineStr">
        <is>
          <t>美耐板</t>
        </is>
      </c>
      <c r="K477" s="6" t="n"/>
      <c r="L477" s="6" t="inlineStr">
        <is>
          <t>长度支持1400mm内定制；高度支持850mm内定制</t>
        </is>
      </c>
      <c r="M477" s="6" t="inlineStr">
        <is>
          <t>.</t>
        </is>
      </c>
      <c r="N477" s="8" t="inlineStr">
        <is>
          <t>✅ 可导入</t>
        </is>
      </c>
      <c r="O477" t="inlineStr">
        <is>
          <t>✓</t>
        </is>
      </c>
    </row>
    <row r="478" ht="18" customHeight="1">
      <c r="A478" s="5" t="inlineStr">
        <is>
          <t>PFG26211070123</t>
        </is>
      </c>
      <c r="B478" s="9" t="inlineStr">
        <is>
          <t>餐厅-桌</t>
        </is>
      </c>
      <c r="C478" s="9" t="inlineStr">
        <is>
          <t>孚格十字星圆桌</t>
        </is>
      </c>
      <c r="D478" s="9" t="inlineStr">
        <is>
          <t>https://item.taobao.com/item.htm?ft=t&amp;id=1047712938967</t>
        </is>
      </c>
      <c r="E478" s="9" t="inlineStr">
        <is>
          <t>十字星圆桌-1.2米</t>
        </is>
      </c>
      <c r="F478" s="9" t="inlineStr">
        <is>
          <t>PFG2621107012314</t>
        </is>
      </c>
      <c r="G478" s="9" t="inlineStr">
        <is>
          <t>在售</t>
        </is>
      </c>
      <c r="H478" s="9"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8" s="9" t="inlineStr">
        <is>
          <t>德国进口AA级榉木</t>
        </is>
      </c>
      <c r="J478" s="9" t="inlineStr">
        <is>
          <t>美耐板</t>
        </is>
      </c>
      <c r="K478" s="9" t="n"/>
      <c r="L478" s="9" t="inlineStr">
        <is>
          <t>长度支持1400mm内定制；高度支持850mm内定制</t>
        </is>
      </c>
      <c r="M478" s="9" t="inlineStr">
        <is>
          <t>.</t>
        </is>
      </c>
      <c r="N478" s="8" t="inlineStr">
        <is>
          <t>✅ 可导入</t>
        </is>
      </c>
      <c r="O478" t="inlineStr">
        <is>
          <t>✓</t>
        </is>
      </c>
    </row>
    <row r="479" ht="18" customHeight="1">
      <c r="A479" s="5" t="inlineStr">
        <is>
          <t>PFG26211080110</t>
        </is>
      </c>
      <c r="B479" s="9" t="inlineStr">
        <is>
          <t>餐厅-桌</t>
        </is>
      </c>
      <c r="C479" s="6" t="inlineStr">
        <is>
          <t>孚格中古岩板圆桌</t>
        </is>
      </c>
      <c r="D479" s="6" t="inlineStr">
        <is>
          <t>https://item.taobao.com/item.htm?ft=t&amp;id=1046961563020</t>
        </is>
      </c>
      <c r="E479" s="6" t="inlineStr">
        <is>
          <t>中古岩板圆桌-0.9米</t>
        </is>
      </c>
      <c r="F479" s="6" t="inlineStr">
        <is>
          <t>PFG2621108011011</t>
        </is>
      </c>
      <c r="G479" s="6" t="inlineStr">
        <is>
          <t>在售</t>
        </is>
      </c>
      <c r="H479" s="6"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79" s="6" t="inlineStr">
        <is>
          <t>德国进口AA级榉木</t>
        </is>
      </c>
      <c r="J479" s="6" t="inlineStr">
        <is>
          <t>岩板</t>
        </is>
      </c>
      <c r="K479" s="6" t="n"/>
      <c r="L479" s="6" t="inlineStr">
        <is>
          <t>长度支持1400mm内定制；高度支持850mm内定制</t>
        </is>
      </c>
      <c r="M479" s="6" t="inlineStr">
        <is>
          <t>.</t>
        </is>
      </c>
      <c r="N479" s="8" t="inlineStr">
        <is>
          <t>✅ 可导入</t>
        </is>
      </c>
      <c r="O479" t="inlineStr">
        <is>
          <t>✓</t>
        </is>
      </c>
    </row>
    <row r="480" ht="18" customHeight="1">
      <c r="A480" s="5" t="inlineStr">
        <is>
          <t>PFG26211080110</t>
        </is>
      </c>
      <c r="B480" s="9" t="inlineStr">
        <is>
          <t>餐厅-桌</t>
        </is>
      </c>
      <c r="C480" s="9" t="inlineStr">
        <is>
          <t>孚格中古岩板圆桌</t>
        </is>
      </c>
      <c r="D480" s="9" t="inlineStr">
        <is>
          <t>https://item.taobao.com/item.htm?ft=t&amp;id=1046961563020</t>
        </is>
      </c>
      <c r="E480" s="9" t="inlineStr">
        <is>
          <t>中古岩板圆桌-1.0米</t>
        </is>
      </c>
      <c r="F480" s="9" t="inlineStr">
        <is>
          <t>PFG2621108011012</t>
        </is>
      </c>
      <c r="G480" s="9" t="inlineStr">
        <is>
          <t>在售</t>
        </is>
      </c>
      <c r="H480" s="9"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0" s="9" t="inlineStr">
        <is>
          <t>德国进口AA级榉木</t>
        </is>
      </c>
      <c r="J480" s="9" t="inlineStr">
        <is>
          <t>岩板</t>
        </is>
      </c>
      <c r="K480" s="9" t="n"/>
      <c r="L480" s="9" t="inlineStr">
        <is>
          <t>长度支持1400mm内定制；高度支持850mm内定制</t>
        </is>
      </c>
      <c r="M480" s="9" t="inlineStr">
        <is>
          <t>.</t>
        </is>
      </c>
      <c r="N480" s="8" t="inlineStr">
        <is>
          <t>✅ 可导入</t>
        </is>
      </c>
      <c r="O480" t="inlineStr">
        <is>
          <t>✓</t>
        </is>
      </c>
    </row>
    <row r="481" ht="18" customHeight="1">
      <c r="A481" s="5" t="inlineStr">
        <is>
          <t>PFG26211080110</t>
        </is>
      </c>
      <c r="B481" s="9" t="inlineStr">
        <is>
          <t>餐厅-桌</t>
        </is>
      </c>
      <c r="C481" s="6" t="inlineStr">
        <is>
          <t>孚格中古岩板圆桌</t>
        </is>
      </c>
      <c r="D481" s="6" t="inlineStr">
        <is>
          <t>https://item.taobao.com/item.htm?ft=t&amp;id=1046961563020</t>
        </is>
      </c>
      <c r="E481" s="6" t="inlineStr">
        <is>
          <t>中古岩板圆桌-1.1米</t>
        </is>
      </c>
      <c r="F481" s="6" t="inlineStr">
        <is>
          <t>PFG2621108011013</t>
        </is>
      </c>
      <c r="G481" s="6" t="inlineStr">
        <is>
          <t>在售</t>
        </is>
      </c>
      <c r="H481" s="6"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1" s="6" t="inlineStr">
        <is>
          <t>德国进口AA级榉木</t>
        </is>
      </c>
      <c r="J481" s="6" t="inlineStr">
        <is>
          <t>岩板</t>
        </is>
      </c>
      <c r="K481" s="6" t="n"/>
      <c r="L481" s="6" t="inlineStr">
        <is>
          <t>长度支持1400mm内定制；高度支持850mm内定制</t>
        </is>
      </c>
      <c r="M481" s="6" t="inlineStr">
        <is>
          <t>.</t>
        </is>
      </c>
      <c r="N481" s="8" t="inlineStr">
        <is>
          <t>✅ 可导入</t>
        </is>
      </c>
      <c r="O481" t="inlineStr">
        <is>
          <t>✓</t>
        </is>
      </c>
    </row>
    <row r="482" ht="18" customHeight="1">
      <c r="A482" s="5" t="inlineStr">
        <is>
          <t>PFG26211080110</t>
        </is>
      </c>
      <c r="B482" s="9" t="inlineStr">
        <is>
          <t>餐厅-桌</t>
        </is>
      </c>
      <c r="C482" s="9" t="inlineStr">
        <is>
          <t>孚格中古岩板圆桌</t>
        </is>
      </c>
      <c r="D482" s="9" t="inlineStr">
        <is>
          <t>https://item.taobao.com/item.htm?ft=t&amp;id=1046961563020</t>
        </is>
      </c>
      <c r="E482" s="9" t="inlineStr">
        <is>
          <t>中古岩板圆桌-1.2米</t>
        </is>
      </c>
      <c r="F482" s="9" t="inlineStr">
        <is>
          <t>PFG2621108011014</t>
        </is>
      </c>
      <c r="G482" s="9" t="inlineStr">
        <is>
          <t>在售</t>
        </is>
      </c>
      <c r="H482" s="9"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2" s="9" t="inlineStr">
        <is>
          <t>德国进口AA级榉木</t>
        </is>
      </c>
      <c r="J482" s="9" t="inlineStr">
        <is>
          <t>岩板</t>
        </is>
      </c>
      <c r="K482" s="9" t="n"/>
      <c r="L482" s="9" t="inlineStr">
        <is>
          <t>长度支持1400mm内定制；高度支持850mm内定制</t>
        </is>
      </c>
      <c r="M482" s="9" t="inlineStr">
        <is>
          <t>.</t>
        </is>
      </c>
      <c r="N482" s="8" t="inlineStr">
        <is>
          <t>✅ 可导入</t>
        </is>
      </c>
      <c r="O482" t="inlineStr">
        <is>
          <t>✓</t>
        </is>
      </c>
    </row>
    <row r="483" ht="18" customHeight="1">
      <c r="A483" s="5" t="inlineStr">
        <is>
          <t>PFG26211090120</t>
        </is>
      </c>
      <c r="B483" s="9" t="inlineStr">
        <is>
          <t>餐厅-桌</t>
        </is>
      </c>
      <c r="C483" s="6" t="inlineStr">
        <is>
          <t>孚格榉木拼色圆桌</t>
        </is>
      </c>
      <c r="D483" s="6" t="n"/>
      <c r="E483" s="6" t="inlineStr">
        <is>
          <t>榉木拼色圆桌-0.9米</t>
        </is>
      </c>
      <c r="F483" s="6" t="inlineStr">
        <is>
          <t>PFG2621109012011</t>
        </is>
      </c>
      <c r="G483" s="6" t="inlineStr">
        <is>
          <t>下架</t>
        </is>
      </c>
      <c r="H483" s="6"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3" s="6" t="inlineStr">
        <is>
          <t>德国进口AA级榉木</t>
        </is>
      </c>
      <c r="J483" s="6" t="inlineStr">
        <is>
          <t>美耐板</t>
        </is>
      </c>
      <c r="K483" s="6" t="n"/>
      <c r="L483" s="6" t="inlineStr">
        <is>
          <t>长度支持1400mm内定制；高度支持850mm内定制</t>
        </is>
      </c>
      <c r="M483" s="6" t="inlineStr">
        <is>
          <t>.</t>
        </is>
      </c>
      <c r="N483" s="8" t="inlineStr">
        <is>
          <t>✅ 可导入</t>
        </is>
      </c>
      <c r="O483" t="inlineStr">
        <is>
          <t>✓</t>
        </is>
      </c>
    </row>
    <row r="484" ht="18" customHeight="1">
      <c r="A484" s="5" t="inlineStr">
        <is>
          <t>PFG26211090120</t>
        </is>
      </c>
      <c r="B484" s="9" t="inlineStr">
        <is>
          <t>餐厅-桌</t>
        </is>
      </c>
      <c r="C484" s="9" t="inlineStr">
        <is>
          <t>孚格榉木拼色圆桌</t>
        </is>
      </c>
      <c r="D484" s="9" t="n"/>
      <c r="E484" s="9" t="inlineStr">
        <is>
          <t>榉木拼色圆桌-1.0米</t>
        </is>
      </c>
      <c r="F484" s="9" t="inlineStr">
        <is>
          <t>PFG2621109012012</t>
        </is>
      </c>
      <c r="G484" s="9" t="inlineStr">
        <is>
          <t>下架</t>
        </is>
      </c>
      <c r="H484" s="9"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4" s="9" t="inlineStr">
        <is>
          <t>德国进口AA级榉木</t>
        </is>
      </c>
      <c r="J484" s="9" t="inlineStr">
        <is>
          <t>美耐板</t>
        </is>
      </c>
      <c r="K484" s="9" t="n"/>
      <c r="L484" s="9" t="inlineStr">
        <is>
          <t>长度支持1400mm内定制；高度支持850mm内定制</t>
        </is>
      </c>
      <c r="M484" s="9" t="inlineStr">
        <is>
          <t>.</t>
        </is>
      </c>
      <c r="N484" s="8" t="inlineStr">
        <is>
          <t>✅ 可导入</t>
        </is>
      </c>
      <c r="O484" t="inlineStr">
        <is>
          <t>✓</t>
        </is>
      </c>
    </row>
    <row r="485" ht="18" customHeight="1">
      <c r="A485" s="5" t="inlineStr">
        <is>
          <t>PFG26211090120</t>
        </is>
      </c>
      <c r="B485" s="9" t="inlineStr">
        <is>
          <t>餐厅-桌</t>
        </is>
      </c>
      <c r="C485" s="6" t="inlineStr">
        <is>
          <t>孚格榉木拼色圆桌</t>
        </is>
      </c>
      <c r="D485" s="6" t="n"/>
      <c r="E485" s="6" t="inlineStr">
        <is>
          <t>榉木拼色圆桌-1.1米</t>
        </is>
      </c>
      <c r="F485" s="6" t="inlineStr">
        <is>
          <t>PFG2621109012013</t>
        </is>
      </c>
      <c r="G485" s="6" t="inlineStr">
        <is>
          <t>下架</t>
        </is>
      </c>
      <c r="H485" s="6"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5" s="6" t="inlineStr">
        <is>
          <t>德国进口AA级榉木</t>
        </is>
      </c>
      <c r="J485" s="6" t="inlineStr">
        <is>
          <t>美耐板</t>
        </is>
      </c>
      <c r="K485" s="6" t="n"/>
      <c r="L485" s="6" t="inlineStr">
        <is>
          <t>长度支持1400mm内定制；高度支持850mm内定制</t>
        </is>
      </c>
      <c r="M485" s="6" t="inlineStr">
        <is>
          <t>.</t>
        </is>
      </c>
      <c r="N485" s="8" t="inlineStr">
        <is>
          <t>✅ 可导入</t>
        </is>
      </c>
      <c r="O485" t="inlineStr">
        <is>
          <t>✓</t>
        </is>
      </c>
    </row>
    <row r="486" ht="18" customHeight="1">
      <c r="A486" s="5" t="inlineStr">
        <is>
          <t>PFG26211090120</t>
        </is>
      </c>
      <c r="B486" s="9" t="inlineStr">
        <is>
          <t>餐厅-桌</t>
        </is>
      </c>
      <c r="C486" s="9" t="inlineStr">
        <is>
          <t>孚格榉木拼色圆桌</t>
        </is>
      </c>
      <c r="D486" s="9" t="n"/>
      <c r="E486" s="9" t="inlineStr">
        <is>
          <t>榉木拼色圆桌-1.2米</t>
        </is>
      </c>
      <c r="F486" s="9" t="inlineStr">
        <is>
          <t>PFG2621109012014</t>
        </is>
      </c>
      <c r="G486" s="9" t="inlineStr">
        <is>
          <t>下架</t>
        </is>
      </c>
      <c r="H486" s="9"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6" s="9" t="inlineStr">
        <is>
          <t>德国进口AA级榉木</t>
        </is>
      </c>
      <c r="J486" s="9" t="inlineStr">
        <is>
          <t>美耐板</t>
        </is>
      </c>
      <c r="K486" s="9" t="n"/>
      <c r="L486" s="9" t="inlineStr">
        <is>
          <t>长度支持1400mm内定制；高度支持850mm内定制</t>
        </is>
      </c>
      <c r="M486" s="9" t="inlineStr">
        <is>
          <t>.</t>
        </is>
      </c>
      <c r="N486" s="8" t="inlineStr">
        <is>
          <t>✅ 可导入</t>
        </is>
      </c>
      <c r="O486" t="inlineStr">
        <is>
          <t>✓</t>
        </is>
      </c>
    </row>
    <row r="487" ht="18" customHeight="1">
      <c r="A487" s="5" t="inlineStr">
        <is>
          <t>PFG26211100122</t>
        </is>
      </c>
      <c r="B487" s="9" t="inlineStr">
        <is>
          <t>餐厅-桌</t>
        </is>
      </c>
      <c r="C487" s="6" t="inlineStr">
        <is>
          <t>孚格榉木弧型圆桌</t>
        </is>
      </c>
      <c r="D487" s="6" t="n"/>
      <c r="E487" s="6" t="inlineStr">
        <is>
          <t>榉木弧型圆桌-0.9米</t>
        </is>
      </c>
      <c r="F487" s="6" t="inlineStr">
        <is>
          <t>PFG2621110012211</t>
        </is>
      </c>
      <c r="G487" s="6" t="inlineStr">
        <is>
          <t>下架</t>
        </is>
      </c>
      <c r="H487" s="6"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7" s="6" t="inlineStr">
        <is>
          <t>德国进口AA级榉木</t>
        </is>
      </c>
      <c r="J487" s="6" t="inlineStr">
        <is>
          <t>美耐板</t>
        </is>
      </c>
      <c r="K487" s="6" t="n"/>
      <c r="L487" s="6" t="inlineStr">
        <is>
          <t>长度支持1400mm内定制；高度支持850mm内定制</t>
        </is>
      </c>
      <c r="M487" s="6" t="inlineStr">
        <is>
          <t>.</t>
        </is>
      </c>
      <c r="N487" s="8" t="inlineStr">
        <is>
          <t>✅ 可导入</t>
        </is>
      </c>
      <c r="O487" t="inlineStr">
        <is>
          <t>✓</t>
        </is>
      </c>
    </row>
    <row r="488" ht="18" customHeight="1">
      <c r="A488" s="5" t="inlineStr">
        <is>
          <t>PFG26211100122</t>
        </is>
      </c>
      <c r="B488" s="9" t="inlineStr">
        <is>
          <t>餐厅-桌</t>
        </is>
      </c>
      <c r="C488" s="9" t="inlineStr">
        <is>
          <t>孚格榉木弧型圆桌</t>
        </is>
      </c>
      <c r="D488" s="9" t="n"/>
      <c r="E488" s="9" t="inlineStr">
        <is>
          <t>榉木弧型圆桌-1.0米</t>
        </is>
      </c>
      <c r="F488" s="9" t="inlineStr">
        <is>
          <t>PFG2621110012212</t>
        </is>
      </c>
      <c r="G488" s="9" t="inlineStr">
        <is>
          <t>下架</t>
        </is>
      </c>
      <c r="H488" s="9"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8" s="9" t="inlineStr">
        <is>
          <t>德国进口AA级榉木</t>
        </is>
      </c>
      <c r="J488" s="9" t="inlineStr">
        <is>
          <t>美耐板</t>
        </is>
      </c>
      <c r="K488" s="9" t="n"/>
      <c r="L488" s="9" t="inlineStr">
        <is>
          <t>长度支持1400mm内定制；高度支持850mm内定制</t>
        </is>
      </c>
      <c r="M488" s="9" t="inlineStr">
        <is>
          <t>.</t>
        </is>
      </c>
      <c r="N488" s="8" t="inlineStr">
        <is>
          <t>✅ 可导入</t>
        </is>
      </c>
      <c r="O488" t="inlineStr">
        <is>
          <t>✓</t>
        </is>
      </c>
    </row>
    <row r="489" ht="18" customHeight="1">
      <c r="A489" s="5" t="inlineStr">
        <is>
          <t>PFG26211100122</t>
        </is>
      </c>
      <c r="B489" s="9" t="inlineStr">
        <is>
          <t>餐厅-桌</t>
        </is>
      </c>
      <c r="C489" s="6" t="inlineStr">
        <is>
          <t>孚格榉木弧型圆桌</t>
        </is>
      </c>
      <c r="D489" s="6" t="n"/>
      <c r="E489" s="6" t="inlineStr">
        <is>
          <t>榉木弧型圆桌-1.1米</t>
        </is>
      </c>
      <c r="F489" s="6" t="inlineStr">
        <is>
          <t>PFG2621110012213</t>
        </is>
      </c>
      <c r="G489" s="6" t="inlineStr">
        <is>
          <t>下架</t>
        </is>
      </c>
      <c r="H489" s="6"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9" s="6" t="inlineStr">
        <is>
          <t>德国进口AA级榉木</t>
        </is>
      </c>
      <c r="J489" s="6" t="inlineStr">
        <is>
          <t>美耐板</t>
        </is>
      </c>
      <c r="K489" s="6" t="n"/>
      <c r="L489" s="6" t="inlineStr">
        <is>
          <t>长度支持1400mm内定制；高度支持850mm内定制</t>
        </is>
      </c>
      <c r="M489" s="6" t="inlineStr">
        <is>
          <t>.</t>
        </is>
      </c>
      <c r="N489" s="8" t="inlineStr">
        <is>
          <t>✅ 可导入</t>
        </is>
      </c>
      <c r="O489" t="inlineStr">
        <is>
          <t>✓</t>
        </is>
      </c>
    </row>
    <row r="490" ht="18" customHeight="1">
      <c r="A490" s="5" t="inlineStr">
        <is>
          <t>PFG26211100122</t>
        </is>
      </c>
      <c r="B490" s="9" t="inlineStr">
        <is>
          <t>餐厅-桌</t>
        </is>
      </c>
      <c r="C490" s="9" t="inlineStr">
        <is>
          <t>孚格榉木弧型圆桌</t>
        </is>
      </c>
      <c r="D490" s="9" t="n"/>
      <c r="E490" s="9" t="inlineStr">
        <is>
          <t>榉木弧型圆桌-1.2米</t>
        </is>
      </c>
      <c r="F490" s="9" t="inlineStr">
        <is>
          <t>PFG2621110012214</t>
        </is>
      </c>
      <c r="G490" s="9" t="inlineStr">
        <is>
          <t>下架</t>
        </is>
      </c>
      <c r="H490" s="9"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90" s="9" t="inlineStr">
        <is>
          <t>德国进口AA级榉木</t>
        </is>
      </c>
      <c r="J490" s="9" t="inlineStr">
        <is>
          <t>美耐板</t>
        </is>
      </c>
      <c r="K490" s="9" t="n"/>
      <c r="L490" s="9" t="inlineStr">
        <is>
          <t>长度支持1400mm内定制；高度支持850mm内定制</t>
        </is>
      </c>
      <c r="M490" s="9" t="inlineStr">
        <is>
          <t>.</t>
        </is>
      </c>
      <c r="N490" s="8" t="inlineStr">
        <is>
          <t>✅ 可导入</t>
        </is>
      </c>
      <c r="O490" t="inlineStr">
        <is>
          <t>✓</t>
        </is>
      </c>
    </row>
    <row r="491" ht="18" customHeight="1">
      <c r="A491" s="5" t="inlineStr">
        <is>
          <t>PFG26211110124</t>
        </is>
      </c>
      <c r="B491" s="9" t="inlineStr">
        <is>
          <t>餐厅-桌</t>
        </is>
      </c>
      <c r="C491" s="6" t="inlineStr">
        <is>
          <t>孚格榉木岩板圆桌</t>
        </is>
      </c>
      <c r="D491" s="6" t="n"/>
      <c r="E491" s="6" t="inlineStr">
        <is>
          <t>榉木岩板圆桌-0.9米</t>
        </is>
      </c>
      <c r="F491" s="6" t="inlineStr">
        <is>
          <t>PFG2621111012411</t>
        </is>
      </c>
      <c r="G491" s="6" t="inlineStr">
        <is>
          <t>下架</t>
        </is>
      </c>
      <c r="H491" s="6"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1" s="6" t="inlineStr">
        <is>
          <t>德国进口AA级榉木</t>
        </is>
      </c>
      <c r="J491" s="6" t="inlineStr">
        <is>
          <t>岩板</t>
        </is>
      </c>
      <c r="K491" s="6" t="n"/>
      <c r="L491" s="6" t="inlineStr">
        <is>
          <t>长度支持1400mm内定制；高度支持850mm内定制</t>
        </is>
      </c>
      <c r="M491" s="6" t="inlineStr">
        <is>
          <t>.</t>
        </is>
      </c>
      <c r="N491" s="8" t="inlineStr">
        <is>
          <t>✅ 可导入</t>
        </is>
      </c>
      <c r="O491" t="inlineStr">
        <is>
          <t>✓</t>
        </is>
      </c>
    </row>
    <row r="492" ht="18" customHeight="1">
      <c r="A492" s="5" t="inlineStr">
        <is>
          <t>PFG26211110124</t>
        </is>
      </c>
      <c r="B492" s="9" t="inlineStr">
        <is>
          <t>餐厅-桌</t>
        </is>
      </c>
      <c r="C492" s="9" t="inlineStr">
        <is>
          <t>孚格榉木岩板圆桌</t>
        </is>
      </c>
      <c r="D492" s="9" t="n"/>
      <c r="E492" s="9" t="inlineStr">
        <is>
          <t>榉木岩板圆桌-1.0米</t>
        </is>
      </c>
      <c r="F492" s="9" t="inlineStr">
        <is>
          <t>PFG2621111012412</t>
        </is>
      </c>
      <c r="G492" s="9" t="inlineStr">
        <is>
          <t>下架</t>
        </is>
      </c>
      <c r="H492" s="9"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2" s="9" t="inlineStr">
        <is>
          <t>德国进口AA级榉木</t>
        </is>
      </c>
      <c r="J492" s="9" t="inlineStr">
        <is>
          <t>岩板</t>
        </is>
      </c>
      <c r="K492" s="9" t="n"/>
      <c r="L492" s="9" t="inlineStr">
        <is>
          <t>长度支持1400mm内定制；高度支持850mm内定制</t>
        </is>
      </c>
      <c r="M492" s="9" t="inlineStr">
        <is>
          <t>.</t>
        </is>
      </c>
      <c r="N492" s="8" t="inlineStr">
        <is>
          <t>✅ 可导入</t>
        </is>
      </c>
      <c r="O492" t="inlineStr">
        <is>
          <t>✓</t>
        </is>
      </c>
    </row>
    <row r="493" ht="18" customHeight="1">
      <c r="A493" s="5" t="inlineStr">
        <is>
          <t>PFG26211110124</t>
        </is>
      </c>
      <c r="B493" s="9" t="inlineStr">
        <is>
          <t>餐厅-桌</t>
        </is>
      </c>
      <c r="C493" s="6" t="inlineStr">
        <is>
          <t>孚格榉木岩板圆桌</t>
        </is>
      </c>
      <c r="D493" s="6" t="n"/>
      <c r="E493" s="6" t="inlineStr">
        <is>
          <t>榉木岩板圆桌-1.1米</t>
        </is>
      </c>
      <c r="F493" s="6" t="inlineStr">
        <is>
          <t>PFG2621111012413</t>
        </is>
      </c>
      <c r="G493" s="6" t="inlineStr">
        <is>
          <t>下架</t>
        </is>
      </c>
      <c r="H493" s="6"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3" s="6" t="inlineStr">
        <is>
          <t>德国进口AA级榉木</t>
        </is>
      </c>
      <c r="J493" s="6" t="inlineStr">
        <is>
          <t>岩板</t>
        </is>
      </c>
      <c r="K493" s="6" t="n"/>
      <c r="L493" s="6" t="inlineStr">
        <is>
          <t>长度支持1400mm内定制；高度支持850mm内定制</t>
        </is>
      </c>
      <c r="M493" s="6" t="inlineStr">
        <is>
          <t>.</t>
        </is>
      </c>
      <c r="N493" s="8" t="inlineStr">
        <is>
          <t>✅ 可导入</t>
        </is>
      </c>
      <c r="O493" t="inlineStr">
        <is>
          <t>✓</t>
        </is>
      </c>
    </row>
    <row r="494">
      <c r="N494" s="8" t="inlineStr">
        <is>
          <t>✅ 可导入</t>
        </is>
      </c>
    </row>
  </sheetData>
  <autoFilter ref="A2:J493"/>
  <mergeCells count="1">
    <mergeCell ref="A1:M1"/>
  </mergeCells>
  <dataValidations count="1">
    <dataValidation sqref="G3:G200" showDropDown="0" showInputMessage="1" showErrorMessage="1" allowBlank="1" errorTitle="输入无效" error="请从下拉列表中选择" promptTitle="上架状态" prompt="当前上架状态" type="list">
      <formula1>"在售,下架,停产"</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493"/>
  <sheetViews>
    <sheetView zoomScale="85" zoomScaleNormal="85" workbookViewId="0">
      <pane ySplit="2" topLeftCell="A366" activePane="bottomLeft" state="frozen"/>
      <selection pane="bottomLeft" activeCell="V390" sqref="V390"/>
    </sheetView>
  </sheetViews>
  <sheetFormatPr baseColWidth="8" defaultColWidth="8.875" defaultRowHeight="14.25"/>
  <cols>
    <col width="17.75" customWidth="1" style="106" min="1" max="1"/>
    <col width="39.75" customWidth="1" style="106" min="2" max="2"/>
    <col width="44.875" customWidth="1" style="106" min="3" max="3"/>
    <col width="16" customWidth="1" style="106" min="4" max="4"/>
    <col width="10" customWidth="1" style="106" min="5" max="5"/>
    <col width="14" customWidth="1" style="106" min="6" max="6"/>
    <col width="14" customWidth="1" style="140" min="7" max="10"/>
    <col width="18" customWidth="1" style="140" min="11" max="11"/>
    <col width="14" customWidth="1" style="140" min="12" max="12"/>
    <col width="14" customWidth="1" style="62" min="13" max="13"/>
    <col width="14" customWidth="1" style="141" min="14" max="45"/>
    <col width="14" customWidth="1" style="106" min="46" max="47"/>
    <col width="20.75" customWidth="1" style="106" min="48" max="48"/>
    <col width="23.375" customWidth="1" style="106" min="49" max="49"/>
    <col width="20.5" customWidth="1" style="106" min="50" max="50"/>
    <col width="14" customWidth="1" style="141" min="51" max="52"/>
    <col width="20" customWidth="1" style="62" min="53" max="53"/>
    <col width="14" customWidth="1" style="141" min="54" max="54"/>
    <col width="20.5" customWidth="1" style="106" min="55" max="55"/>
    <col width="10" customWidth="1" style="106" min="56" max="56"/>
    <col width="20" customWidth="1" style="106" min="57" max="57"/>
    <col width="14" customWidth="1" style="141" min="58" max="58"/>
    <col width="18.75" customWidth="1" style="62" min="59" max="59"/>
    <col width="18.75" customWidth="1" style="140" min="60" max="60"/>
    <col width="18.75" customWidth="1" style="62" min="61" max="62"/>
    <col width="18.75" customWidth="1" style="140" min="63" max="63"/>
    <col width="18.75" customWidth="1" style="62" min="64" max="64"/>
    <col width="18.75" customWidth="1" style="140" min="65" max="66"/>
    <col width="18.75" customWidth="1" style="62" min="67" max="68"/>
    <col width="18.75" customWidth="1" style="140" min="69" max="69"/>
    <col width="18.75" customWidth="1" style="62" min="70" max="70"/>
    <col width="18.75" customWidth="1" style="140" min="71" max="72"/>
    <col width="18" customWidth="1" style="106" min="73" max="73"/>
    <col width="8.875" customWidth="1" style="106" min="74" max="79"/>
    <col width="40" customWidth="1" style="106" min="80" max="80"/>
    <col width="55" customWidth="1" style="106" min="81" max="81"/>
    <col width="8.875" customWidth="1" style="106" min="82" max="85"/>
    <col width="8.875" customWidth="1" style="106" min="86" max="16384"/>
  </cols>
  <sheetData>
    <row r="1" ht="28.15" customHeight="1">
      <c r="A1" s="103" t="inlineStr">
        <is>
          <t>2-定价总表</t>
        </is>
      </c>
      <c r="B1" s="104" t="n"/>
      <c r="C1" s="104" t="n"/>
      <c r="D1" s="104" t="n"/>
      <c r="E1" s="104" t="n"/>
      <c r="F1" s="104" t="n"/>
      <c r="G1" s="104" t="n"/>
      <c r="H1" s="104" t="n"/>
      <c r="I1" s="104" t="n"/>
      <c r="J1" s="104" t="n"/>
      <c r="K1" s="104" t="n"/>
      <c r="L1" s="104" t="n"/>
      <c r="M1" s="104" t="n"/>
      <c r="N1" s="104" t="n"/>
      <c r="O1" s="104" t="n"/>
      <c r="P1" s="104" t="n"/>
      <c r="Q1" s="104" t="n"/>
      <c r="R1" s="104" t="n"/>
      <c r="S1" s="104" t="n"/>
      <c r="T1" s="104" t="n"/>
      <c r="U1" s="104" t="n"/>
      <c r="V1" s="104" t="n"/>
      <c r="W1" s="104" t="n"/>
      <c r="X1" s="104" t="n"/>
      <c r="Y1" s="104" t="n"/>
      <c r="Z1" s="104" t="n"/>
      <c r="AA1" s="104" t="n"/>
      <c r="AB1" s="104" t="n"/>
      <c r="AC1" s="104" t="n"/>
      <c r="AD1" s="104" t="n"/>
      <c r="AE1" s="104" t="n"/>
      <c r="AF1" s="104" t="n"/>
      <c r="AG1" s="104" t="n"/>
      <c r="AH1" s="104" t="n"/>
      <c r="AI1" s="104" t="n"/>
      <c r="AJ1" s="104" t="n"/>
      <c r="AK1" s="104" t="n"/>
      <c r="AL1" s="104" t="n"/>
      <c r="AM1" s="104" t="n"/>
      <c r="AN1" s="104" t="n"/>
      <c r="AO1" s="104" t="n"/>
      <c r="AP1" s="104" t="n"/>
      <c r="AQ1" s="104" t="n"/>
      <c r="AR1" s="104" t="n"/>
      <c r="AS1" s="104" t="n"/>
      <c r="AT1" s="104" t="n"/>
      <c r="AU1" s="104" t="n"/>
      <c r="AV1" s="104" t="n"/>
      <c r="AW1" s="104" t="n"/>
      <c r="AX1" s="104" t="n"/>
      <c r="AY1" s="104" t="n"/>
      <c r="AZ1" s="104" t="n"/>
      <c r="BA1" s="104" t="n"/>
      <c r="BB1" s="104" t="n"/>
      <c r="BC1" s="104" t="n"/>
      <c r="BD1" s="104" t="n"/>
      <c r="BE1" s="104" t="n"/>
      <c r="BF1" s="104" t="n"/>
      <c r="BG1" s="104" t="n"/>
      <c r="BH1" s="104" t="n"/>
      <c r="BI1" s="104" t="n"/>
      <c r="BJ1" s="104" t="n"/>
      <c r="BK1" s="104" t="n"/>
      <c r="BL1" s="104" t="n"/>
      <c r="BM1" s="104" t="n"/>
      <c r="BN1" s="104" t="n"/>
      <c r="BO1" s="104" t="n"/>
      <c r="BP1" s="104" t="n"/>
      <c r="BQ1" s="104" t="n"/>
      <c r="BR1" s="104" t="n"/>
      <c r="BS1" s="104" t="n"/>
      <c r="BT1" s="104" t="n"/>
      <c r="BU1" s="104" t="n"/>
      <c r="CC1" s="86" t="inlineStr">
        <is>
          <t>本表共 490 行数据，132 行存在问题。 主要问题: 数值含文本×111、公式错误×16、关键字段为空×5 导入将丢失的列(无系统字段映射): 图片链接、大促利润、即时毛利率、平台费率、税费、物流费用、安装费用、总出厂成本、木作成本、打包、外采配件成本、岩板、抽屉轨道、灯带、玻璃、电力轨道、打包纸片、铁销、连接片、铝合金轨道、塑料轨道、mini把手、免钉胶、雕刻、亚克力条、...</t>
        </is>
      </c>
    </row>
    <row r="2" ht="36" customFormat="1" customHeight="1" s="61">
      <c r="A2" s="63" t="inlineStr">
        <is>
          <t>产品编码</t>
        </is>
      </c>
      <c r="B2" s="63" t="inlineStr">
        <is>
          <t>产品名称</t>
        </is>
      </c>
      <c r="C2" s="63" t="inlineStr">
        <is>
          <t>SKU</t>
        </is>
      </c>
      <c r="D2" s="63" t="inlineStr">
        <is>
          <t>SKU编码</t>
        </is>
      </c>
      <c r="E2" s="63" t="inlineStr">
        <is>
          <t>图片链接</t>
        </is>
      </c>
      <c r="F2" s="63" t="inlineStr">
        <is>
          <t>产品大小类型</t>
        </is>
      </c>
      <c r="G2" s="142" t="inlineStr">
        <is>
          <t>标价计算</t>
        </is>
      </c>
      <c r="H2" s="142" t="inlineStr">
        <is>
          <t>日常价/单品宝</t>
        </is>
      </c>
      <c r="I2" s="142" t="inlineStr">
        <is>
          <t>小促价（超级立减）</t>
        </is>
      </c>
      <c r="J2" s="142" t="inlineStr">
        <is>
          <t>中促价（88券活动）</t>
        </is>
      </c>
      <c r="K2" s="143" t="inlineStr">
        <is>
          <t>大促到手价（双11）</t>
        </is>
      </c>
      <c r="L2" s="142" t="inlineStr">
        <is>
          <t>大促利润</t>
        </is>
      </c>
      <c r="M2" s="66" t="inlineStr">
        <is>
          <t>即时毛利率</t>
        </is>
      </c>
      <c r="N2" s="144" t="inlineStr">
        <is>
          <t>会计总成本</t>
        </is>
      </c>
      <c r="O2" s="144" t="inlineStr">
        <is>
          <t>平台费率</t>
        </is>
      </c>
      <c r="P2" s="144" t="inlineStr">
        <is>
          <t>税费</t>
        </is>
      </c>
      <c r="Q2" s="144" t="inlineStr">
        <is>
          <t>物理总成本</t>
        </is>
      </c>
      <c r="R2" s="144" t="inlineStr">
        <is>
          <t>物流费用</t>
        </is>
      </c>
      <c r="S2" s="144" t="inlineStr">
        <is>
          <t>安装费用</t>
        </is>
      </c>
      <c r="T2" s="145" t="inlineStr">
        <is>
          <t>总出厂成本</t>
        </is>
      </c>
      <c r="U2" s="145" t="inlineStr">
        <is>
          <t>木作成本</t>
        </is>
      </c>
      <c r="V2" s="145" t="inlineStr">
        <is>
          <t>打包</t>
        </is>
      </c>
      <c r="W2" s="145" t="inlineStr">
        <is>
          <t>外采配件成本</t>
        </is>
      </c>
      <c r="X2" s="144" t="inlineStr">
        <is>
          <t>岩板</t>
        </is>
      </c>
      <c r="Y2" s="144" t="inlineStr">
        <is>
          <t>抽屉轨道</t>
        </is>
      </c>
      <c r="Z2" s="144" t="inlineStr">
        <is>
          <t>灯带</t>
        </is>
      </c>
      <c r="AA2" s="144" t="inlineStr">
        <is>
          <t>玻璃</t>
        </is>
      </c>
      <c r="AB2" s="144" t="inlineStr">
        <is>
          <t>电力轨道</t>
        </is>
      </c>
      <c r="AC2" s="144" t="inlineStr">
        <is>
          <t>打包纸片</t>
        </is>
      </c>
      <c r="AD2" s="144" t="inlineStr">
        <is>
          <t>铁销</t>
        </is>
      </c>
      <c r="AE2" s="144" t="inlineStr">
        <is>
          <t>连接片</t>
        </is>
      </c>
      <c r="AF2" s="144" t="inlineStr">
        <is>
          <t>铝合金轨道</t>
        </is>
      </c>
      <c r="AG2" s="144" t="inlineStr">
        <is>
          <t>塑料轨道</t>
        </is>
      </c>
      <c r="AH2" s="144" t="inlineStr">
        <is>
          <t>mini把手</t>
        </is>
      </c>
      <c r="AI2" s="144" t="inlineStr">
        <is>
          <t>免钉胶</t>
        </is>
      </c>
      <c r="AJ2" s="144" t="inlineStr">
        <is>
          <t>雕刻</t>
        </is>
      </c>
      <c r="AK2" s="144" t="inlineStr">
        <is>
          <t>亚克力条</t>
        </is>
      </c>
      <c r="AL2" s="144" t="inlineStr">
        <is>
          <t>预埋套杆</t>
        </is>
      </c>
      <c r="AM2" s="144" t="inlineStr">
        <is>
          <t>理线架+插排</t>
        </is>
      </c>
      <c r="AN2" s="144" t="inlineStr">
        <is>
          <t>背板</t>
        </is>
      </c>
      <c r="AO2" s="144" t="inlineStr">
        <is>
          <t>装饰条（不锈钢）</t>
        </is>
      </c>
      <c r="AP2" s="144" t="inlineStr">
        <is>
          <t>腿部</t>
        </is>
      </c>
      <c r="AQ2" s="144" t="inlineStr">
        <is>
          <t>软包</t>
        </is>
      </c>
      <c r="AR2" s="144" t="inlineStr">
        <is>
          <t>床铺板</t>
        </is>
      </c>
      <c r="AS2" s="144" t="inlineStr">
        <is>
          <t>其他</t>
        </is>
      </c>
      <c r="AT2" s="69" t="inlineStr">
        <is>
          <t>外配件说明</t>
        </is>
      </c>
      <c r="AU2" s="69" t="inlineStr">
        <is>
          <t>配件备注</t>
        </is>
      </c>
      <c r="AV2" s="70" t="inlineStr">
        <is>
          <t>小红书商品ID</t>
        </is>
      </c>
      <c r="AW2" s="70" t="inlineStr">
        <is>
          <t>小红书SKU名</t>
        </is>
      </c>
      <c r="AX2" s="70" t="inlineStr">
        <is>
          <t>小红书SKU ID</t>
        </is>
      </c>
      <c r="AY2" s="70" t="inlineStr">
        <is>
          <t>RN 标价</t>
        </is>
      </c>
      <c r="AZ2" s="70" t="inlineStr">
        <is>
          <t>RN单品宝报名价</t>
        </is>
      </c>
      <c r="BA2" s="70" t="inlineStr">
        <is>
          <t>RN大促优惠比例</t>
        </is>
      </c>
      <c r="BB2" s="70" t="inlineStr">
        <is>
          <t>RN大促价格</t>
        </is>
      </c>
      <c r="BC2" s="71" t="inlineStr">
        <is>
          <t>淘宝商品ID</t>
        </is>
      </c>
      <c r="BD2" s="71" t="inlineStr">
        <is>
          <t>淘宝链接</t>
        </is>
      </c>
      <c r="BE2" s="71" t="inlineStr">
        <is>
          <t>淘宝SKU ID</t>
        </is>
      </c>
      <c r="BF2" s="146" t="inlineStr">
        <is>
          <t>淘宝活动报名价</t>
        </is>
      </c>
      <c r="BG2" s="73" t="inlineStr">
        <is>
          <t>店内活动-店铺宝</t>
        </is>
      </c>
      <c r="BH2" s="147" t="inlineStr">
        <is>
          <t>店内活动-到手价</t>
        </is>
      </c>
      <c r="BI2" s="75" t="inlineStr">
        <is>
          <t>无国补中促-平台立减 12%</t>
        </is>
      </c>
      <c r="BJ2" s="75" t="inlineStr">
        <is>
          <t>无国补中促-店铺宝</t>
        </is>
      </c>
      <c r="BK2" s="148" t="inlineStr">
        <is>
          <t>无国补中促-买家到手价（不含消费券）</t>
        </is>
      </c>
      <c r="BL2" s="75" t="inlineStr">
        <is>
          <t>无国补中促-88VIP佣金</t>
        </is>
      </c>
      <c r="BM2" s="148" t="inlineStr">
        <is>
          <t>无国补中促-店铺实收价格</t>
        </is>
      </c>
      <c r="BN2" s="148" t="inlineStr">
        <is>
          <t>无国补中促-88vip买家最终到手价</t>
        </is>
      </c>
      <c r="BO2" s="73" t="inlineStr">
        <is>
          <t>无国补大促-平台立减 12%</t>
        </is>
      </c>
      <c r="BP2" s="73" t="inlineStr">
        <is>
          <t>无国补大促-店铺宝设置</t>
        </is>
      </c>
      <c r="BQ2" s="147" t="inlineStr">
        <is>
          <t>无国补大促-买家到手价（不含消费券）</t>
        </is>
      </c>
      <c r="BR2" s="73" t="inlineStr">
        <is>
          <t>无国补大促-88VIP佣金</t>
        </is>
      </c>
      <c r="BS2" s="147" t="inlineStr">
        <is>
          <t>无国补大促-店铺实收价格</t>
        </is>
      </c>
      <c r="BT2" s="147" t="inlineStr">
        <is>
          <t>无国补大促-买家最终到手价</t>
        </is>
      </c>
      <c r="BU2" s="63" t="inlineStr">
        <is>
          <t>备注</t>
        </is>
      </c>
      <c r="CB2" s="4" t="inlineStr">
        <is>
          <t>导入校验</t>
        </is>
      </c>
      <c r="CC2" s="87" t="inlineStr">
        <is>
          <t>⚠️问题标注</t>
        </is>
      </c>
    </row>
    <row r="3" ht="18" customHeight="1">
      <c r="A3" s="77" t="inlineStr">
        <is>
          <t>PPS26330070320</t>
        </is>
      </c>
      <c r="B3" s="7" t="inlineStr">
        <is>
          <t>畔色榉木无边床 |榉木金属腿床</t>
        </is>
      </c>
      <c r="C3" s="7" t="inlineStr">
        <is>
          <t>榉木无边床-1.2米-榉木铺板</t>
        </is>
      </c>
      <c r="D3" s="7" t="inlineStr">
        <is>
          <t>PPS2633007032011</t>
        </is>
      </c>
      <c r="E3" s="7" t="inlineStr">
        <is>
          <t>https://img.alicdn.com/imgextra/i1/2215699812811/O1CN01weGhhJ1WdUTWXDll4_!!2215699812811.jpg</t>
        </is>
      </c>
      <c r="F3" s="7" t="inlineStr">
        <is>
          <t>中型</t>
        </is>
      </c>
      <c r="G3" s="149">
        <f>Q3/0.4</f>
        <v/>
      </c>
      <c r="H3" s="149">
        <f>G3*0.75</f>
        <v/>
      </c>
      <c r="I3" s="149">
        <f>Q3 / (0.855 - 0.02 - 0.006)</f>
        <v/>
      </c>
      <c r="J3" s="149">
        <f>Q3 / (0.87 - 0.02 - 0.006)</f>
        <v/>
      </c>
      <c r="K3" s="149">
        <f>Q3 / (0.9 - 0.02 - 0.006)</f>
        <v/>
      </c>
      <c r="L3" s="149">
        <f>K3-N3</f>
        <v/>
      </c>
      <c r="M3" s="79">
        <f>L3/K3</f>
        <v/>
      </c>
      <c r="N3" s="150">
        <f>O3+P3+Q3</f>
        <v/>
      </c>
      <c r="O3" s="150">
        <f>K3*0.006</f>
        <v/>
      </c>
      <c r="P3" s="150">
        <f>K3*0.02</f>
        <v/>
      </c>
      <c r="Q3" s="150">
        <f>SUM(R3:T3)</f>
        <v/>
      </c>
      <c r="R3" s="150">
        <f>IF(F3="大型",700,IF(F3="中型",300,IF(F3="小型",80,0)))</f>
        <v/>
      </c>
      <c r="S3" s="150">
        <f>IF(F3="大型",150,IF(F3="中型",100,IF(F3="小型",0,0)))</f>
        <v/>
      </c>
      <c r="T3" s="151">
        <f>SUM(U3:W3)</f>
        <v/>
      </c>
      <c r="U3" s="150" t="n">
        <v>1360</v>
      </c>
      <c r="V3" s="150" t="n">
        <v>140</v>
      </c>
      <c r="W3" s="150">
        <f>SUM(X3:AS3)</f>
        <v/>
      </c>
      <c r="X3" s="150" t="n">
        <v>0</v>
      </c>
      <c r="Y3" s="150" t="n">
        <v>0</v>
      </c>
      <c r="Z3" s="150" t="n">
        <v>0</v>
      </c>
      <c r="AA3" s="150" t="n">
        <v>0</v>
      </c>
      <c r="AB3" s="150" t="n">
        <v>0</v>
      </c>
      <c r="AC3" s="150" t="n">
        <v>0</v>
      </c>
      <c r="AD3" s="150" t="n">
        <v>0</v>
      </c>
      <c r="AE3" s="150" t="n">
        <v>0</v>
      </c>
      <c r="AF3" s="150" t="n">
        <v>0</v>
      </c>
      <c r="AG3" s="150" t="n">
        <v>0</v>
      </c>
      <c r="AH3" s="150" t="n">
        <v>0</v>
      </c>
      <c r="AI3" s="150" t="n">
        <v>0</v>
      </c>
      <c r="AJ3" s="150" t="n">
        <v>0</v>
      </c>
      <c r="AK3" s="150" t="n">
        <v>0</v>
      </c>
      <c r="AL3" s="150" t="n">
        <v>0</v>
      </c>
      <c r="AM3" s="150" t="n">
        <v>0</v>
      </c>
      <c r="AN3" s="150" t="n">
        <v>0</v>
      </c>
      <c r="AO3" s="150" t="n">
        <v>0</v>
      </c>
      <c r="AP3" s="150" t="n">
        <v>240</v>
      </c>
      <c r="AQ3" s="150" t="n">
        <v>0</v>
      </c>
      <c r="AR3" s="150" t="n">
        <v>590</v>
      </c>
      <c r="AS3" s="150" t="n">
        <v>0</v>
      </c>
      <c r="AT3" s="7" t="n"/>
      <c r="AU3" s="7" t="n"/>
      <c r="AV3" s="7" t="inlineStr">
        <is>
          <t>69f6f21130d08600013a69ea</t>
        </is>
      </c>
      <c r="AW3" s="7" t="inlineStr">
        <is>
          <t>榉木无边床-1.2米-榉木铺板</t>
        </is>
      </c>
      <c r="AX3" s="7" t="inlineStr">
        <is>
          <t>69f6f21130d08600013a69eb</t>
        </is>
      </c>
      <c r="AY3" s="150">
        <f>H3</f>
        <v/>
      </c>
      <c r="AZ3" s="150">
        <f>BB3/(1-BA3)</f>
        <v/>
      </c>
      <c r="BA3" s="82" t="n">
        <v>0.15</v>
      </c>
      <c r="BB3" s="150">
        <f>K3*0.96</f>
        <v/>
      </c>
      <c r="BC3" s="7" t="inlineStr">
        <is>
          <t>1038062316046</t>
        </is>
      </c>
      <c r="BD3" s="7" t="inlineStr">
        <is>
          <t>待定</t>
        </is>
      </c>
      <c r="BE3" s="7" t="n"/>
      <c r="BF3" s="150">
        <f>H3</f>
        <v/>
      </c>
      <c r="BG3" s="82">
        <f>BH3/BF3</f>
        <v/>
      </c>
      <c r="BH3" s="149">
        <f>I3</f>
        <v/>
      </c>
      <c r="BI3" s="82">
        <f>1-12%</f>
        <v/>
      </c>
      <c r="BJ3" s="82">
        <f>BK3/(BF3-BF3*(1-BI3))</f>
        <v/>
      </c>
      <c r="BK3" s="149">
        <f>BM3/(1-BL3)</f>
        <v/>
      </c>
      <c r="BL3" s="82" t="n">
        <v>0.01</v>
      </c>
      <c r="BM3" s="149">
        <f>J3</f>
        <v/>
      </c>
      <c r="BN3" s="149">
        <f>IF(BK3&gt;=1500,BK3-150,IF(BK3&gt;=800,BK3-80,IF(BK3&gt;=500,BK3-50,IF(BK3&gt;=200,BK3-20,BK3))))</f>
        <v/>
      </c>
      <c r="BO3" s="82">
        <f>1-12%</f>
        <v/>
      </c>
      <c r="BP3" s="82">
        <f>BQ3/(BF3-BF3*(1-BO3))</f>
        <v/>
      </c>
      <c r="BQ3" s="149">
        <f>BS3/(1-BR3)</f>
        <v/>
      </c>
      <c r="BR3" s="82" t="n">
        <v>0</v>
      </c>
      <c r="BS3" s="149">
        <f>K3</f>
        <v/>
      </c>
      <c r="BT3" s="149">
        <f>IF(BQ3&gt;=1500,BQ3-150,IF(BQ3&gt;=800,BQ3-80,IF(BQ3&gt;=500,BQ3-50,IF(BQ3&gt;=200,BQ3-20,BQ3))))</f>
        <v/>
      </c>
      <c r="BU3" s="7" t="n"/>
      <c r="CB3" s="8" t="inlineStr">
        <is>
          <t>✅ 可导入</t>
        </is>
      </c>
      <c r="CC3" t="inlineStr">
        <is>
          <t>✓</t>
        </is>
      </c>
    </row>
    <row r="4" ht="18" customHeight="1">
      <c r="A4" s="77" t="inlineStr">
        <is>
          <t>PPS26330070320</t>
        </is>
      </c>
      <c r="B4" s="10" t="inlineStr">
        <is>
          <t>畔色榉木无边床 |榉木金属腿床</t>
        </is>
      </c>
      <c r="C4" s="10" t="inlineStr">
        <is>
          <t>榉木无边床-1.35米-榉木铺板</t>
        </is>
      </c>
      <c r="D4" s="10" t="inlineStr">
        <is>
          <t>PPS2633007032012</t>
        </is>
      </c>
      <c r="E4" s="10" t="inlineStr">
        <is>
          <t>https://img.alicdn.com/imgextra/i1/2215699812811/O1CN01weGhhJ1WdUTWXDll4_!!2215699812811.jpg</t>
        </is>
      </c>
      <c r="F4" s="10" t="inlineStr">
        <is>
          <t>中型</t>
        </is>
      </c>
      <c r="G4" s="152">
        <f>Q4/0.4</f>
        <v/>
      </c>
      <c r="H4" s="152">
        <f>G4*0.75</f>
        <v/>
      </c>
      <c r="I4" s="152">
        <f>Q4 / (0.855 - 0.02 - 0.006)</f>
        <v/>
      </c>
      <c r="J4" s="152">
        <f>Q4 / (0.87 - 0.02 - 0.006)</f>
        <v/>
      </c>
      <c r="K4" s="152">
        <f>Q4 / (0.9 - 0.02 - 0.006)</f>
        <v/>
      </c>
      <c r="L4" s="152">
        <f>K4-N4</f>
        <v/>
      </c>
      <c r="M4" s="79">
        <f>L4/K4</f>
        <v/>
      </c>
      <c r="N4" s="153">
        <f>O4+P4+Q4</f>
        <v/>
      </c>
      <c r="O4" s="153">
        <f>K4*0.006</f>
        <v/>
      </c>
      <c r="P4" s="153">
        <f>K4*0.02</f>
        <v/>
      </c>
      <c r="Q4" s="153">
        <f>SUM(R4:T4)</f>
        <v/>
      </c>
      <c r="R4" s="153">
        <f>IF(F4="大型",700,IF(F4="中型",300,IF(F4="小型",80,0)))</f>
        <v/>
      </c>
      <c r="S4" s="153">
        <f>IF(F4="大型",150,IF(F4="中型",100,IF(F4="小型",0,0)))</f>
        <v/>
      </c>
      <c r="T4" s="151">
        <f>SUM(U4:W4)</f>
        <v/>
      </c>
      <c r="U4" s="153" t="n">
        <v>1390</v>
      </c>
      <c r="V4" s="153" t="n">
        <v>140</v>
      </c>
      <c r="W4" s="153">
        <f>SUM(X4:AS4)</f>
        <v/>
      </c>
      <c r="X4" s="153" t="n">
        <v>0</v>
      </c>
      <c r="Y4" s="153" t="n">
        <v>0</v>
      </c>
      <c r="Z4" s="153" t="n">
        <v>0</v>
      </c>
      <c r="AA4" s="153" t="n">
        <v>0</v>
      </c>
      <c r="AB4" s="153" t="n">
        <v>0</v>
      </c>
      <c r="AC4" s="153" t="n">
        <v>0</v>
      </c>
      <c r="AD4" s="153" t="n">
        <v>0</v>
      </c>
      <c r="AE4" s="153" t="n">
        <v>0</v>
      </c>
      <c r="AF4" s="153" t="n">
        <v>0</v>
      </c>
      <c r="AG4" s="153" t="n">
        <v>0</v>
      </c>
      <c r="AH4" s="153" t="n">
        <v>0</v>
      </c>
      <c r="AI4" s="153" t="n">
        <v>0</v>
      </c>
      <c r="AJ4" s="153" t="n">
        <v>0</v>
      </c>
      <c r="AK4" s="153" t="n">
        <v>0</v>
      </c>
      <c r="AL4" s="153" t="n">
        <v>0</v>
      </c>
      <c r="AM4" s="153" t="n">
        <v>0</v>
      </c>
      <c r="AN4" s="153" t="n">
        <v>0</v>
      </c>
      <c r="AO4" s="153" t="n">
        <v>0</v>
      </c>
      <c r="AP4" s="153" t="n">
        <v>240</v>
      </c>
      <c r="AQ4" s="153" t="n">
        <v>0</v>
      </c>
      <c r="AR4" s="153" t="n">
        <v>610</v>
      </c>
      <c r="AS4" s="153" t="n">
        <v>0</v>
      </c>
      <c r="AT4" s="10" t="n"/>
      <c r="AU4" s="10" t="n"/>
      <c r="AV4" s="10" t="inlineStr">
        <is>
          <t>69f6f21130d08600013a69ea</t>
        </is>
      </c>
      <c r="AW4" s="10" t="inlineStr">
        <is>
          <t>榉木无边床-1.35米-榉木铺板</t>
        </is>
      </c>
      <c r="AX4" s="10" t="inlineStr">
        <is>
          <t>69f6f21130d08600013a69ee</t>
        </is>
      </c>
      <c r="AY4" s="153">
        <f>H4</f>
        <v/>
      </c>
      <c r="AZ4" s="153">
        <f>BB4/(1-BA4)</f>
        <v/>
      </c>
      <c r="BA4" s="85" t="n">
        <v>0.15</v>
      </c>
      <c r="BB4" s="153">
        <f>K4*0.96</f>
        <v/>
      </c>
      <c r="BC4" s="10" t="inlineStr">
        <is>
          <t>1038062316046</t>
        </is>
      </c>
      <c r="BD4" s="10" t="inlineStr">
        <is>
          <t>待定</t>
        </is>
      </c>
      <c r="BE4" s="10" t="n"/>
      <c r="BF4" s="153">
        <f>H4</f>
        <v/>
      </c>
      <c r="BG4" s="85">
        <f>BH4/BF4</f>
        <v/>
      </c>
      <c r="BH4" s="152">
        <f>I4</f>
        <v/>
      </c>
      <c r="BI4" s="85">
        <f>1-12%</f>
        <v/>
      </c>
      <c r="BJ4" s="85">
        <f>BK4/(BF4-BF4*(1-BI4))</f>
        <v/>
      </c>
      <c r="BK4" s="152">
        <f>BM4/(1-BL4)</f>
        <v/>
      </c>
      <c r="BL4" s="85" t="n">
        <v>0.01</v>
      </c>
      <c r="BM4" s="152">
        <f>J4</f>
        <v/>
      </c>
      <c r="BN4" s="152">
        <f>IF(BK4&gt;=1500,BK4-150,IF(BK4&gt;=800,BK4-80,IF(BK4&gt;=500,BK4-50,IF(BK4&gt;=200,BK4-20,BK4))))</f>
        <v/>
      </c>
      <c r="BO4" s="85">
        <f>1-12%</f>
        <v/>
      </c>
      <c r="BP4" s="85">
        <f>BQ4/(BF4-BF4*(1-BO4))</f>
        <v/>
      </c>
      <c r="BQ4" s="152">
        <f>BS4/(1-BR4)</f>
        <v/>
      </c>
      <c r="BR4" s="85" t="n">
        <v>0</v>
      </c>
      <c r="BS4" s="152">
        <f>K4</f>
        <v/>
      </c>
      <c r="BT4" s="152">
        <f>IF(BQ4&gt;=1500,BQ4-150,IF(BQ4&gt;=800,BQ4-80,IF(BQ4&gt;=500,BQ4-50,IF(BQ4&gt;=200,BQ4-20,BQ4))))</f>
        <v/>
      </c>
      <c r="BU4" s="10" t="n"/>
      <c r="CB4" s="8" t="inlineStr">
        <is>
          <t>✅ 可导入</t>
        </is>
      </c>
      <c r="CC4" t="inlineStr">
        <is>
          <t>✓</t>
        </is>
      </c>
    </row>
    <row r="5" ht="18" customHeight="1">
      <c r="A5" s="77" t="inlineStr">
        <is>
          <t>PPS26330070320</t>
        </is>
      </c>
      <c r="B5" s="7" t="inlineStr">
        <is>
          <t>畔色榉木无边床 |榉木金属腿床</t>
        </is>
      </c>
      <c r="C5" s="7" t="inlineStr">
        <is>
          <t>榉木无边床-1.5米-榉木铺板</t>
        </is>
      </c>
      <c r="D5" s="7" t="inlineStr">
        <is>
          <t>PPS2633007032013</t>
        </is>
      </c>
      <c r="E5" s="7" t="inlineStr">
        <is>
          <t>https://img.alicdn.com/imgextra/i1/2215699812811/O1CN01weGhhJ1WdUTWXDll4_!!2215699812811.jpg</t>
        </is>
      </c>
      <c r="F5" s="7" t="inlineStr">
        <is>
          <t>中型</t>
        </is>
      </c>
      <c r="G5" s="149">
        <f>Q5/0.4</f>
        <v/>
      </c>
      <c r="H5" s="149">
        <f>G5*0.75</f>
        <v/>
      </c>
      <c r="I5" s="149">
        <f>Q5 / (0.855 - 0.02 - 0.006)</f>
        <v/>
      </c>
      <c r="J5" s="149">
        <f>Q5 / (0.87 - 0.02 - 0.006)</f>
        <v/>
      </c>
      <c r="K5" s="149">
        <f>Q5 / (0.9 - 0.02 - 0.006)</f>
        <v/>
      </c>
      <c r="L5" s="149">
        <f>K5-N5</f>
        <v/>
      </c>
      <c r="M5" s="79">
        <f>L5/K5</f>
        <v/>
      </c>
      <c r="N5" s="150">
        <f>O5+P5+Q5</f>
        <v/>
      </c>
      <c r="O5" s="150">
        <f>K5*0.006</f>
        <v/>
      </c>
      <c r="P5" s="150">
        <f>K5*0.02</f>
        <v/>
      </c>
      <c r="Q5" s="150">
        <f>SUM(R5:T5)</f>
        <v/>
      </c>
      <c r="R5" s="150">
        <f>IF(F5="大型",700,IF(F5="中型",300,IF(F5="小型",80,0)))</f>
        <v/>
      </c>
      <c r="S5" s="150">
        <f>IF(F5="大型",150,IF(F5="中型",100,IF(F5="小型",0,0)))</f>
        <v/>
      </c>
      <c r="T5" s="151">
        <f>SUM(U5:W5)</f>
        <v/>
      </c>
      <c r="U5" s="150" t="n">
        <v>1420</v>
      </c>
      <c r="V5" s="150" t="n">
        <v>150</v>
      </c>
      <c r="W5" s="150">
        <f>SUM(X5:AS5)</f>
        <v/>
      </c>
      <c r="X5" s="150" t="n">
        <v>0</v>
      </c>
      <c r="Y5" s="150" t="n">
        <v>0</v>
      </c>
      <c r="Z5" s="150" t="n">
        <v>0</v>
      </c>
      <c r="AA5" s="150" t="n">
        <v>0</v>
      </c>
      <c r="AB5" s="150" t="n">
        <v>0</v>
      </c>
      <c r="AC5" s="150" t="n">
        <v>0</v>
      </c>
      <c r="AD5" s="150" t="n">
        <v>0</v>
      </c>
      <c r="AE5" s="150" t="n">
        <v>0</v>
      </c>
      <c r="AF5" s="150" t="n">
        <v>0</v>
      </c>
      <c r="AG5" s="150" t="n">
        <v>0</v>
      </c>
      <c r="AH5" s="150" t="n">
        <v>0</v>
      </c>
      <c r="AI5" s="150" t="n">
        <v>0</v>
      </c>
      <c r="AJ5" s="150" t="n">
        <v>0</v>
      </c>
      <c r="AK5" s="150" t="n">
        <v>0</v>
      </c>
      <c r="AL5" s="150" t="n">
        <v>0</v>
      </c>
      <c r="AM5" s="150" t="n">
        <v>0</v>
      </c>
      <c r="AN5" s="150" t="n">
        <v>0</v>
      </c>
      <c r="AO5" s="150" t="n">
        <v>0</v>
      </c>
      <c r="AP5" s="150" t="n">
        <v>240</v>
      </c>
      <c r="AQ5" s="150" t="n">
        <v>0</v>
      </c>
      <c r="AR5" s="150" t="n">
        <v>630</v>
      </c>
      <c r="AS5" s="150" t="n">
        <v>0</v>
      </c>
      <c r="AT5" s="7" t="n"/>
      <c r="AU5" s="7" t="n"/>
      <c r="AV5" s="7" t="inlineStr">
        <is>
          <t>69f6f21130d08600013a69ea</t>
        </is>
      </c>
      <c r="AW5" s="7" t="inlineStr">
        <is>
          <t>榉木无边床-1.5米-榉木铺板</t>
        </is>
      </c>
      <c r="AX5" s="7" t="inlineStr">
        <is>
          <t>69f6f21130d08600013a69f1</t>
        </is>
      </c>
      <c r="AY5" s="150">
        <f>H5</f>
        <v/>
      </c>
      <c r="AZ5" s="150">
        <f>BB5/(1-BA5)</f>
        <v/>
      </c>
      <c r="BA5" s="82" t="n">
        <v>0.15</v>
      </c>
      <c r="BB5" s="150">
        <f>K5*0.96</f>
        <v/>
      </c>
      <c r="BC5" s="7" t="inlineStr">
        <is>
          <t>1038062316046</t>
        </is>
      </c>
      <c r="BD5" s="7" t="inlineStr">
        <is>
          <t>待定</t>
        </is>
      </c>
      <c r="BE5" s="7" t="n"/>
      <c r="BF5" s="150">
        <f>H5</f>
        <v/>
      </c>
      <c r="BG5" s="82">
        <f>BH5/BF5</f>
        <v/>
      </c>
      <c r="BH5" s="149">
        <f>I5</f>
        <v/>
      </c>
      <c r="BI5" s="82">
        <f>1-12%</f>
        <v/>
      </c>
      <c r="BJ5" s="82">
        <f>BK5/(BF5-BF5*(1-BI5))</f>
        <v/>
      </c>
      <c r="BK5" s="149">
        <f>BM5/(1-BL5)</f>
        <v/>
      </c>
      <c r="BL5" s="82" t="n">
        <v>0.01</v>
      </c>
      <c r="BM5" s="149">
        <f>J5</f>
        <v/>
      </c>
      <c r="BN5" s="149">
        <f>IF(BK5&gt;=1500,BK5-150,IF(BK5&gt;=800,BK5-80,IF(BK5&gt;=500,BK5-50,IF(BK5&gt;=200,BK5-20,BK5))))</f>
        <v/>
      </c>
      <c r="BO5" s="82">
        <f>1-12%</f>
        <v/>
      </c>
      <c r="BP5" s="82">
        <f>BQ5/(BF5-BF5*(1-BO5))</f>
        <v/>
      </c>
      <c r="BQ5" s="149">
        <f>BS5/(1-BR5)</f>
        <v/>
      </c>
      <c r="BR5" s="82" t="n">
        <v>0</v>
      </c>
      <c r="BS5" s="149">
        <f>K5</f>
        <v/>
      </c>
      <c r="BT5" s="149">
        <f>IF(BQ5&gt;=1500,BQ5-150,IF(BQ5&gt;=800,BQ5-80,IF(BQ5&gt;=500,BQ5-50,IF(BQ5&gt;=200,BQ5-20,BQ5))))</f>
        <v/>
      </c>
      <c r="BU5" s="7" t="n"/>
      <c r="CB5" s="8" t="inlineStr">
        <is>
          <t>✅ 可导入</t>
        </is>
      </c>
      <c r="CC5" t="inlineStr">
        <is>
          <t>✓</t>
        </is>
      </c>
    </row>
    <row r="6" ht="18" customHeight="1">
      <c r="A6" s="77" t="inlineStr">
        <is>
          <t>PPS26330070320</t>
        </is>
      </c>
      <c r="B6" s="10" t="inlineStr">
        <is>
          <t>畔色榉木无边床 |榉木金属腿床</t>
        </is>
      </c>
      <c r="C6" s="10" t="inlineStr">
        <is>
          <t>榉木无边床-1.8米-榉木铺板</t>
        </is>
      </c>
      <c r="D6" s="10" t="inlineStr">
        <is>
          <t>PPS2633007032014</t>
        </is>
      </c>
      <c r="E6" s="10" t="inlineStr">
        <is>
          <t>https://img.alicdn.com/imgextra/i1/2215699812811/O1CN01weGhhJ1WdUTWXDll4_!!2215699812811.jpg</t>
        </is>
      </c>
      <c r="F6" s="10" t="inlineStr">
        <is>
          <t>中型</t>
        </is>
      </c>
      <c r="G6" s="152">
        <f>Q6/0.4</f>
        <v/>
      </c>
      <c r="H6" s="152">
        <f>G6*0.75</f>
        <v/>
      </c>
      <c r="I6" s="152">
        <f>Q6 / (0.855 - 0.02 - 0.006)</f>
        <v/>
      </c>
      <c r="J6" s="152">
        <f>Q6 / (0.87 - 0.02 - 0.006)</f>
        <v/>
      </c>
      <c r="K6" s="152">
        <f>Q6 / (0.9 - 0.02 - 0.006)</f>
        <v/>
      </c>
      <c r="L6" s="149">
        <f>K6-N6</f>
        <v/>
      </c>
      <c r="M6" s="79">
        <f>L6/K6</f>
        <v/>
      </c>
      <c r="N6" s="150">
        <f>O6+P6+Q6</f>
        <v/>
      </c>
      <c r="O6" s="150">
        <f>K6*0.006</f>
        <v/>
      </c>
      <c r="P6" s="150">
        <f>K6*0.02</f>
        <v/>
      </c>
      <c r="Q6" s="150">
        <f>SUM(R6:T6)</f>
        <v/>
      </c>
      <c r="R6" s="150">
        <f>IF(F6="大型",700,IF(F6="中型",300,IF(F6="小型",80,0)))</f>
        <v/>
      </c>
      <c r="S6" s="150">
        <f>IF(F6="大型",150,IF(F6="中型",100,IF(F6="小型",0,0)))</f>
        <v/>
      </c>
      <c r="T6" s="151">
        <f>SUM(U6:W6)</f>
        <v/>
      </c>
      <c r="U6" s="153" t="n">
        <v>1500</v>
      </c>
      <c r="V6" s="153" t="n">
        <v>150</v>
      </c>
      <c r="W6" s="153">
        <f>SUM(X6:AS6)</f>
        <v/>
      </c>
      <c r="X6" s="153" t="n">
        <v>0</v>
      </c>
      <c r="Y6" s="153" t="n">
        <v>0</v>
      </c>
      <c r="Z6" s="153" t="n">
        <v>0</v>
      </c>
      <c r="AA6" s="153" t="n">
        <v>0</v>
      </c>
      <c r="AB6" s="153" t="n">
        <v>0</v>
      </c>
      <c r="AC6" s="153" t="n">
        <v>0</v>
      </c>
      <c r="AD6" s="153" t="n">
        <v>0</v>
      </c>
      <c r="AE6" s="153" t="n">
        <v>0</v>
      </c>
      <c r="AF6" s="153" t="n">
        <v>0</v>
      </c>
      <c r="AG6" s="153" t="n">
        <v>0</v>
      </c>
      <c r="AH6" s="153" t="n">
        <v>0</v>
      </c>
      <c r="AI6" s="153" t="n">
        <v>0</v>
      </c>
      <c r="AJ6" s="153" t="n">
        <v>0</v>
      </c>
      <c r="AK6" s="153" t="n">
        <v>0</v>
      </c>
      <c r="AL6" s="153" t="n">
        <v>0</v>
      </c>
      <c r="AM6" s="153" t="n">
        <v>0</v>
      </c>
      <c r="AN6" s="153" t="n">
        <v>0</v>
      </c>
      <c r="AO6" s="153" t="n">
        <v>0</v>
      </c>
      <c r="AP6" s="153" t="n">
        <v>240</v>
      </c>
      <c r="AQ6" s="153" t="n">
        <v>0</v>
      </c>
      <c r="AR6" s="153" t="n">
        <v>650</v>
      </c>
      <c r="AS6" s="153" t="n">
        <v>0</v>
      </c>
      <c r="AT6" s="10" t="n"/>
      <c r="AU6" s="10" t="n"/>
      <c r="AV6" s="10" t="inlineStr">
        <is>
          <t>69f6f21130d08600013a69ea</t>
        </is>
      </c>
      <c r="AW6" s="10" t="inlineStr">
        <is>
          <t>榉木无边床-1.8米-榉木铺板</t>
        </is>
      </c>
      <c r="AX6" s="10" t="inlineStr">
        <is>
          <t>69f6f21130d08600013a69f4</t>
        </is>
      </c>
      <c r="AY6" s="153">
        <f>H6</f>
        <v/>
      </c>
      <c r="AZ6" s="153">
        <f>BB6/(1-BA6)</f>
        <v/>
      </c>
      <c r="BA6" s="85" t="n">
        <v>0.15</v>
      </c>
      <c r="BB6" s="153">
        <f>K6*0.96</f>
        <v/>
      </c>
      <c r="BC6" s="10" t="inlineStr">
        <is>
          <t>1038062316046</t>
        </is>
      </c>
      <c r="BD6" s="10" t="inlineStr">
        <is>
          <t>待定</t>
        </is>
      </c>
      <c r="BE6" s="10" t="n"/>
      <c r="BF6" s="153">
        <f>H6</f>
        <v/>
      </c>
      <c r="BG6" s="85">
        <f>BH6/BF6</f>
        <v/>
      </c>
      <c r="BH6" s="152">
        <f>I6</f>
        <v/>
      </c>
      <c r="BI6" s="85">
        <f>1-12%</f>
        <v/>
      </c>
      <c r="BJ6" s="85">
        <f>BK6/(BF6-BF6*(1-BI6))</f>
        <v/>
      </c>
      <c r="BK6" s="152">
        <f>BM6/(1-BL6)</f>
        <v/>
      </c>
      <c r="BL6" s="85" t="n">
        <v>0.01</v>
      </c>
      <c r="BM6" s="152">
        <f>J6</f>
        <v/>
      </c>
      <c r="BN6" s="152">
        <f>IF(BK6&gt;=1500,BK6-150,IF(BK6&gt;=800,BK6-80,IF(BK6&gt;=500,BK6-50,IF(BK6&gt;=200,BK6-20,BK6))))</f>
        <v/>
      </c>
      <c r="BO6" s="85">
        <f>1-12%</f>
        <v/>
      </c>
      <c r="BP6" s="85">
        <f>BQ6/(BF6-BF6*(1-BO6))</f>
        <v/>
      </c>
      <c r="BQ6" s="152">
        <f>BS6/(1-BR6)</f>
        <v/>
      </c>
      <c r="BR6" s="85" t="n">
        <v>0</v>
      </c>
      <c r="BS6" s="152">
        <f>K6</f>
        <v/>
      </c>
      <c r="BT6" s="152">
        <f>IF(BQ6&gt;=1500,BQ6-150,IF(BQ6&gt;=800,BQ6-80,IF(BQ6&gt;=500,BQ6-50,IF(BQ6&gt;=200,BQ6-20,BQ6))))</f>
        <v/>
      </c>
      <c r="BU6" s="10" t="n"/>
      <c r="CB6" s="8" t="inlineStr">
        <is>
          <t>✅ 可导入</t>
        </is>
      </c>
      <c r="CC6" t="inlineStr">
        <is>
          <t>✓</t>
        </is>
      </c>
    </row>
    <row r="7" ht="18" customHeight="1">
      <c r="A7" s="77" t="inlineStr">
        <is>
          <t>PPS26330070320</t>
        </is>
      </c>
      <c r="B7" s="7" t="inlineStr">
        <is>
          <t>畔色榉木无边床 |榉木金属腿床</t>
        </is>
      </c>
      <c r="C7" s="7" t="inlineStr">
        <is>
          <t>榉木无边床-1.2米-松木铺板</t>
        </is>
      </c>
      <c r="D7" s="7" t="inlineStr">
        <is>
          <t>PPS2633007032015</t>
        </is>
      </c>
      <c r="E7" s="7" t="inlineStr">
        <is>
          <t>https://img.alicdn.com/imgextra/i1/2215699812811/O1CN01weGhhJ1WdUTWXDll4_!!2215699812811.jpg</t>
        </is>
      </c>
      <c r="F7" s="7" t="inlineStr">
        <is>
          <t>中型</t>
        </is>
      </c>
      <c r="G7" s="149">
        <f>Q7/0.4</f>
        <v/>
      </c>
      <c r="H7" s="149">
        <f>G7*0.75</f>
        <v/>
      </c>
      <c r="I7" s="149">
        <f>Q7 / (0.855 - 0.02 - 0.006)</f>
        <v/>
      </c>
      <c r="J7" s="149">
        <f>Q7 / (0.87 - 0.02 - 0.006)</f>
        <v/>
      </c>
      <c r="K7" s="149">
        <f>Q7 / (0.9 - 0.02 - 0.006)</f>
        <v/>
      </c>
      <c r="L7" s="149">
        <f>K7-N7</f>
        <v/>
      </c>
      <c r="M7" s="79">
        <f>L7/K7</f>
        <v/>
      </c>
      <c r="N7" s="150">
        <f>O7+P7+Q7</f>
        <v/>
      </c>
      <c r="O7" s="150">
        <f>K7*0.006</f>
        <v/>
      </c>
      <c r="P7" s="150">
        <f>K7*0.02</f>
        <v/>
      </c>
      <c r="Q7" s="150">
        <f>SUM(R7:T7)</f>
        <v/>
      </c>
      <c r="R7" s="150">
        <f>IF(F7="大型",700,IF(F7="中型",300,IF(F7="小型",80,0)))</f>
        <v/>
      </c>
      <c r="S7" s="150">
        <f>IF(F7="大型",150,IF(F7="中型",100,IF(F7="小型",0,0)))</f>
        <v/>
      </c>
      <c r="T7" s="151">
        <f>SUM(U7:W7)</f>
        <v/>
      </c>
      <c r="U7" s="150" t="n">
        <v>1390</v>
      </c>
      <c r="V7" s="150" t="n">
        <v>140</v>
      </c>
      <c r="W7" s="150">
        <f>SUM(X7:AS7)</f>
        <v/>
      </c>
      <c r="X7" s="150" t="n">
        <v>0</v>
      </c>
      <c r="Y7" s="150" t="n">
        <v>0</v>
      </c>
      <c r="Z7" s="150" t="n">
        <v>0</v>
      </c>
      <c r="AA7" s="150" t="n">
        <v>0</v>
      </c>
      <c r="AB7" s="150" t="n">
        <v>0</v>
      </c>
      <c r="AC7" s="150" t="n">
        <v>0</v>
      </c>
      <c r="AD7" s="150" t="n">
        <v>0</v>
      </c>
      <c r="AE7" s="150" t="n">
        <v>0</v>
      </c>
      <c r="AF7" s="150" t="n">
        <v>0</v>
      </c>
      <c r="AG7" s="150" t="n">
        <v>0</v>
      </c>
      <c r="AH7" s="150" t="n">
        <v>0</v>
      </c>
      <c r="AI7" s="150" t="n">
        <v>0</v>
      </c>
      <c r="AJ7" s="150" t="n">
        <v>0</v>
      </c>
      <c r="AK7" s="150" t="n">
        <v>0</v>
      </c>
      <c r="AL7" s="150" t="n">
        <v>0</v>
      </c>
      <c r="AM7" s="150" t="n">
        <v>0</v>
      </c>
      <c r="AN7" s="150" t="n">
        <v>0</v>
      </c>
      <c r="AO7" s="150" t="n">
        <v>0</v>
      </c>
      <c r="AP7" s="150" t="n">
        <v>240</v>
      </c>
      <c r="AQ7" s="150" t="n">
        <v>0</v>
      </c>
      <c r="AR7" s="150" t="n">
        <v>160</v>
      </c>
      <c r="AS7" s="150" t="n">
        <v>0</v>
      </c>
      <c r="AT7" s="7" t="n"/>
      <c r="AU7" s="7" t="n"/>
      <c r="AV7" s="7" t="inlineStr">
        <is>
          <t>69f6f21130d08600013a69ea</t>
        </is>
      </c>
      <c r="AW7" s="7" t="inlineStr">
        <is>
          <t>榉木无边床-1.2米-松木铺板</t>
        </is>
      </c>
      <c r="AX7" s="7" t="inlineStr">
        <is>
          <t>69f6f21130d08600013a69f7</t>
        </is>
      </c>
      <c r="AY7" s="150">
        <f>H7</f>
        <v/>
      </c>
      <c r="AZ7" s="150">
        <f>BB7/(1-BA7)</f>
        <v/>
      </c>
      <c r="BA7" s="82" t="n">
        <v>0.15</v>
      </c>
      <c r="BB7" s="150">
        <f>K7*0.96</f>
        <v/>
      </c>
      <c r="BC7" s="7" t="inlineStr">
        <is>
          <t>1038062316046</t>
        </is>
      </c>
      <c r="BD7" s="7" t="inlineStr">
        <is>
          <t>待定</t>
        </is>
      </c>
      <c r="BE7" s="7" t="n"/>
      <c r="BF7" s="150">
        <f>H7</f>
        <v/>
      </c>
      <c r="BG7" s="82">
        <f>BH7/BF7</f>
        <v/>
      </c>
      <c r="BH7" s="149">
        <f>I7</f>
        <v/>
      </c>
      <c r="BI7" s="82">
        <f>1-12%</f>
        <v/>
      </c>
      <c r="BJ7" s="82">
        <f>BK7/(BF7-BF7*(1-BI7))</f>
        <v/>
      </c>
      <c r="BK7" s="149">
        <f>BM7/(1-BL7)</f>
        <v/>
      </c>
      <c r="BL7" s="82" t="n">
        <v>0.01</v>
      </c>
      <c r="BM7" s="149">
        <f>J7</f>
        <v/>
      </c>
      <c r="BN7" s="149">
        <f>IF(BK7&gt;=1500,BK7-150,IF(BK7&gt;=800,BK7-80,IF(BK7&gt;=500,BK7-50,IF(BK7&gt;=200,BK7-20,BK7))))</f>
        <v/>
      </c>
      <c r="BO7" s="82">
        <f>1-12%</f>
        <v/>
      </c>
      <c r="BP7" s="82">
        <f>BQ7/(BF7-BF7*(1-BO7))</f>
        <v/>
      </c>
      <c r="BQ7" s="149">
        <f>BS7/(1-BR7)</f>
        <v/>
      </c>
      <c r="BR7" s="82" t="n">
        <v>0</v>
      </c>
      <c r="BS7" s="149">
        <f>K7</f>
        <v/>
      </c>
      <c r="BT7" s="149">
        <f>IF(BQ7&gt;=1500,BQ7-150,IF(BQ7&gt;=800,BQ7-80,IF(BQ7&gt;=500,BQ7-50,IF(BQ7&gt;=200,BQ7-20,BQ7))))</f>
        <v/>
      </c>
      <c r="BU7" s="7" t="n"/>
      <c r="CB7" s="8" t="inlineStr">
        <is>
          <t>✅ 可导入</t>
        </is>
      </c>
      <c r="CC7" t="inlineStr">
        <is>
          <t>✓</t>
        </is>
      </c>
    </row>
    <row r="8" ht="18" customHeight="1">
      <c r="A8" s="77" t="inlineStr">
        <is>
          <t>PPS26330070320</t>
        </is>
      </c>
      <c r="B8" s="10" t="inlineStr">
        <is>
          <t>畔色榉木无边床 |榉木金属腿床</t>
        </is>
      </c>
      <c r="C8" s="10" t="inlineStr">
        <is>
          <t>榉木无边床-1.35米-松木铺板</t>
        </is>
      </c>
      <c r="D8" s="10" t="inlineStr">
        <is>
          <t>PPS2633007032016</t>
        </is>
      </c>
      <c r="E8" s="10" t="inlineStr">
        <is>
          <t>https://img.alicdn.com/imgextra/i1/2215699812811/O1CN01weGhhJ1WdUTWXDll4_!!2215699812811.jpg</t>
        </is>
      </c>
      <c r="F8" s="10" t="inlineStr">
        <is>
          <t>中型</t>
        </is>
      </c>
      <c r="G8" s="152">
        <f>Q8/0.4</f>
        <v/>
      </c>
      <c r="H8" s="152">
        <f>G8*0.75</f>
        <v/>
      </c>
      <c r="I8" s="152">
        <f>Q8 / (0.855 - 0.02 - 0.006)</f>
        <v/>
      </c>
      <c r="J8" s="152">
        <f>Q8 / (0.87 - 0.02 - 0.006)</f>
        <v/>
      </c>
      <c r="K8" s="152">
        <f>Q8 / (0.9 - 0.02 - 0.006)</f>
        <v/>
      </c>
      <c r="L8" s="152">
        <f>K8-N8</f>
        <v/>
      </c>
      <c r="M8" s="79">
        <f>L8/K8</f>
        <v/>
      </c>
      <c r="N8" s="153">
        <f>O8+P8+Q8</f>
        <v/>
      </c>
      <c r="O8" s="153">
        <f>K8*0.006</f>
        <v/>
      </c>
      <c r="P8" s="153">
        <f>K8*0.02</f>
        <v/>
      </c>
      <c r="Q8" s="153">
        <f>SUM(R8:T8)</f>
        <v/>
      </c>
      <c r="R8" s="153">
        <f>IF(F8="大型",700,IF(F8="中型",300,IF(F8="小型",80,0)))</f>
        <v/>
      </c>
      <c r="S8" s="153">
        <f>IF(F8="大型",150,IF(F8="中型",100,IF(F8="小型",0,0)))</f>
        <v/>
      </c>
      <c r="T8" s="151">
        <f>SUM(U8:W8)</f>
        <v/>
      </c>
      <c r="U8" s="153" t="n">
        <v>1420</v>
      </c>
      <c r="V8" s="153" t="n">
        <v>140</v>
      </c>
      <c r="W8" s="153">
        <f>SUM(X8:AS8)</f>
        <v/>
      </c>
      <c r="X8" s="153" t="n">
        <v>0</v>
      </c>
      <c r="Y8" s="153" t="n">
        <v>0</v>
      </c>
      <c r="Z8" s="153" t="n">
        <v>0</v>
      </c>
      <c r="AA8" s="153" t="n">
        <v>0</v>
      </c>
      <c r="AB8" s="153" t="n">
        <v>0</v>
      </c>
      <c r="AC8" s="153" t="n">
        <v>0</v>
      </c>
      <c r="AD8" s="153" t="n">
        <v>0</v>
      </c>
      <c r="AE8" s="153" t="n">
        <v>0</v>
      </c>
      <c r="AF8" s="153" t="n">
        <v>0</v>
      </c>
      <c r="AG8" s="153" t="n">
        <v>0</v>
      </c>
      <c r="AH8" s="153" t="n">
        <v>0</v>
      </c>
      <c r="AI8" s="153" t="n">
        <v>0</v>
      </c>
      <c r="AJ8" s="153" t="n">
        <v>0</v>
      </c>
      <c r="AK8" s="153" t="n">
        <v>0</v>
      </c>
      <c r="AL8" s="153" t="n">
        <v>0</v>
      </c>
      <c r="AM8" s="153" t="n">
        <v>0</v>
      </c>
      <c r="AN8" s="153" t="n">
        <v>0</v>
      </c>
      <c r="AO8" s="153" t="n">
        <v>0</v>
      </c>
      <c r="AP8" s="153" t="n">
        <v>240</v>
      </c>
      <c r="AQ8" s="153" t="n">
        <v>0</v>
      </c>
      <c r="AR8" s="153" t="n">
        <v>180</v>
      </c>
      <c r="AS8" s="153" t="n">
        <v>0</v>
      </c>
      <c r="AT8" s="10" t="n"/>
      <c r="AU8" s="10" t="n"/>
      <c r="AV8" s="10" t="inlineStr">
        <is>
          <t>69f6f21130d08600013a69ea</t>
        </is>
      </c>
      <c r="AW8" s="10" t="inlineStr">
        <is>
          <t>榉木无边床-1.35米-松木铺板</t>
        </is>
      </c>
      <c r="AX8" s="10" t="inlineStr">
        <is>
          <t>69f6f21130d08600013a69fa</t>
        </is>
      </c>
      <c r="AY8" s="153">
        <f>H8</f>
        <v/>
      </c>
      <c r="AZ8" s="153">
        <f>BB8/(1-BA8)</f>
        <v/>
      </c>
      <c r="BA8" s="85" t="n">
        <v>0.15</v>
      </c>
      <c r="BB8" s="153">
        <f>K8*0.96</f>
        <v/>
      </c>
      <c r="BC8" s="10" t="inlineStr">
        <is>
          <t>1038062316046</t>
        </is>
      </c>
      <c r="BD8" s="10" t="inlineStr">
        <is>
          <t>待定</t>
        </is>
      </c>
      <c r="BE8" s="10" t="n"/>
      <c r="BF8" s="153">
        <f>H8</f>
        <v/>
      </c>
      <c r="BG8" s="85">
        <f>BH8/BF8</f>
        <v/>
      </c>
      <c r="BH8" s="152">
        <f>I8</f>
        <v/>
      </c>
      <c r="BI8" s="85">
        <f>1-12%</f>
        <v/>
      </c>
      <c r="BJ8" s="85">
        <f>BK8/(BF8-BF8*(1-BI8))</f>
        <v/>
      </c>
      <c r="BK8" s="152">
        <f>BM8/(1-BL8)</f>
        <v/>
      </c>
      <c r="BL8" s="85" t="n">
        <v>0.01</v>
      </c>
      <c r="BM8" s="152">
        <f>J8</f>
        <v/>
      </c>
      <c r="BN8" s="152">
        <f>IF(BK8&gt;=1500,BK8-150,IF(BK8&gt;=800,BK8-80,IF(BK8&gt;=500,BK8-50,IF(BK8&gt;=200,BK8-20,BK8))))</f>
        <v/>
      </c>
      <c r="BO8" s="85">
        <f>1-12%</f>
        <v/>
      </c>
      <c r="BP8" s="85">
        <f>BQ8/(BF8-BF8*(1-BO8))</f>
        <v/>
      </c>
      <c r="BQ8" s="152">
        <f>BS8/(1-BR8)</f>
        <v/>
      </c>
      <c r="BR8" s="85" t="n">
        <v>0</v>
      </c>
      <c r="BS8" s="152">
        <f>K8</f>
        <v/>
      </c>
      <c r="BT8" s="152">
        <f>IF(BQ8&gt;=1500,BQ8-150,IF(BQ8&gt;=800,BQ8-80,IF(BQ8&gt;=500,BQ8-50,IF(BQ8&gt;=200,BQ8-20,BQ8))))</f>
        <v/>
      </c>
      <c r="BU8" s="10" t="n"/>
      <c r="CB8" s="8" t="inlineStr">
        <is>
          <t>✅ 可导入</t>
        </is>
      </c>
      <c r="CC8" t="inlineStr">
        <is>
          <t>✓</t>
        </is>
      </c>
    </row>
    <row r="9" ht="18" customHeight="1">
      <c r="A9" s="77" t="inlineStr">
        <is>
          <t>PPS26330070320</t>
        </is>
      </c>
      <c r="B9" s="7" t="inlineStr">
        <is>
          <t>畔色榉木无边床 |榉木金属腿床</t>
        </is>
      </c>
      <c r="C9" s="7" t="inlineStr">
        <is>
          <t>榉木无边床-1.5米-松木铺板</t>
        </is>
      </c>
      <c r="D9" s="7" t="inlineStr">
        <is>
          <t>PPS2633007032017</t>
        </is>
      </c>
      <c r="E9" s="7" t="inlineStr">
        <is>
          <t>https://img.alicdn.com/imgextra/i1/2215699812811/O1CN01weGhhJ1WdUTWXDll4_!!2215699812811.jpg</t>
        </is>
      </c>
      <c r="F9" s="7" t="inlineStr">
        <is>
          <t>中型</t>
        </is>
      </c>
      <c r="G9" s="149">
        <f>Q9/0.4</f>
        <v/>
      </c>
      <c r="H9" s="149">
        <f>G9*0.75</f>
        <v/>
      </c>
      <c r="I9" s="149">
        <f>Q9 / (0.855 - 0.02 - 0.006)</f>
        <v/>
      </c>
      <c r="J9" s="149">
        <f>Q9 / (0.87 - 0.02 - 0.006)</f>
        <v/>
      </c>
      <c r="K9" s="149">
        <f>Q9 / (0.9 - 0.02 - 0.006)</f>
        <v/>
      </c>
      <c r="L9" s="149">
        <f>K9-N9</f>
        <v/>
      </c>
      <c r="M9" s="79">
        <f>L9/K9</f>
        <v/>
      </c>
      <c r="N9" s="150">
        <f>O9+P9+Q9</f>
        <v/>
      </c>
      <c r="O9" s="150">
        <f>K9*0.006</f>
        <v/>
      </c>
      <c r="P9" s="150">
        <f>K9*0.02</f>
        <v/>
      </c>
      <c r="Q9" s="150">
        <f>SUM(R9:T9)</f>
        <v/>
      </c>
      <c r="R9" s="150">
        <f>IF(F9="大型",700,IF(F9="中型",300,IF(F9="小型",80,0)))</f>
        <v/>
      </c>
      <c r="S9" s="150">
        <f>IF(F9="大型",150,IF(F9="中型",100,IF(F9="小型",0,0)))</f>
        <v/>
      </c>
      <c r="T9" s="151">
        <f>SUM(U9:W9)</f>
        <v/>
      </c>
      <c r="U9" s="150" t="n">
        <v>1470</v>
      </c>
      <c r="V9" s="150" t="n">
        <v>150</v>
      </c>
      <c r="W9" s="150">
        <f>SUM(X9:AS9)</f>
        <v/>
      </c>
      <c r="X9" s="150" t="n">
        <v>0</v>
      </c>
      <c r="Y9" s="150" t="n">
        <v>0</v>
      </c>
      <c r="Z9" s="150" t="n">
        <v>0</v>
      </c>
      <c r="AA9" s="150" t="n">
        <v>0</v>
      </c>
      <c r="AB9" s="150" t="n">
        <v>0</v>
      </c>
      <c r="AC9" s="150" t="n">
        <v>0</v>
      </c>
      <c r="AD9" s="150" t="n">
        <v>0</v>
      </c>
      <c r="AE9" s="150" t="n">
        <v>0</v>
      </c>
      <c r="AF9" s="150" t="n">
        <v>0</v>
      </c>
      <c r="AG9" s="150" t="n">
        <v>0</v>
      </c>
      <c r="AH9" s="150" t="n">
        <v>0</v>
      </c>
      <c r="AI9" s="150" t="n">
        <v>0</v>
      </c>
      <c r="AJ9" s="150" t="n">
        <v>0</v>
      </c>
      <c r="AK9" s="150" t="n">
        <v>0</v>
      </c>
      <c r="AL9" s="150" t="n">
        <v>0</v>
      </c>
      <c r="AM9" s="150" t="n">
        <v>0</v>
      </c>
      <c r="AN9" s="150" t="n">
        <v>0</v>
      </c>
      <c r="AO9" s="150" t="n">
        <v>0</v>
      </c>
      <c r="AP9" s="150" t="n">
        <v>240</v>
      </c>
      <c r="AQ9" s="150" t="n">
        <v>0</v>
      </c>
      <c r="AR9" s="150" t="n">
        <v>180</v>
      </c>
      <c r="AS9" s="150" t="n">
        <v>0</v>
      </c>
      <c r="AT9" s="7" t="n"/>
      <c r="AU9" s="7" t="n"/>
      <c r="AV9" s="7" t="inlineStr">
        <is>
          <t>69f6f21130d08600013a69ea</t>
        </is>
      </c>
      <c r="AW9" s="7" t="inlineStr">
        <is>
          <t>榉木无边床-1.5米-松木铺板</t>
        </is>
      </c>
      <c r="AX9" s="7" t="inlineStr">
        <is>
          <t>69f6f21130d08600013a69fd</t>
        </is>
      </c>
      <c r="AY9" s="150">
        <f>H9</f>
        <v/>
      </c>
      <c r="AZ9" s="150">
        <f>BB9/(1-BA9)</f>
        <v/>
      </c>
      <c r="BA9" s="82" t="n">
        <v>0.15</v>
      </c>
      <c r="BB9" s="150">
        <f>K9*0.96</f>
        <v/>
      </c>
      <c r="BC9" s="7" t="inlineStr">
        <is>
          <t>1038062316046</t>
        </is>
      </c>
      <c r="BD9" s="7" t="inlineStr">
        <is>
          <t>待定</t>
        </is>
      </c>
      <c r="BE9" s="7" t="n"/>
      <c r="BF9" s="150">
        <f>H9</f>
        <v/>
      </c>
      <c r="BG9" s="82">
        <f>BH9/BF9</f>
        <v/>
      </c>
      <c r="BH9" s="149">
        <f>I9</f>
        <v/>
      </c>
      <c r="BI9" s="82">
        <f>1-12%</f>
        <v/>
      </c>
      <c r="BJ9" s="82">
        <f>BK9/(BF9-BF9*(1-BI9))</f>
        <v/>
      </c>
      <c r="BK9" s="149">
        <f>BM9/(1-BL9)</f>
        <v/>
      </c>
      <c r="BL9" s="82" t="n">
        <v>0.01</v>
      </c>
      <c r="BM9" s="149">
        <f>J9</f>
        <v/>
      </c>
      <c r="BN9" s="149">
        <f>IF(BK9&gt;=1500,BK9-150,IF(BK9&gt;=800,BK9-80,IF(BK9&gt;=500,BK9-50,IF(BK9&gt;=200,BK9-20,BK9))))</f>
        <v/>
      </c>
      <c r="BO9" s="82">
        <f>1-12%</f>
        <v/>
      </c>
      <c r="BP9" s="82">
        <f>BQ9/(BF9-BF9*(1-BO9))</f>
        <v/>
      </c>
      <c r="BQ9" s="149">
        <f>BS9/(1-BR9)</f>
        <v/>
      </c>
      <c r="BR9" s="82" t="n">
        <v>0</v>
      </c>
      <c r="BS9" s="149">
        <f>K9</f>
        <v/>
      </c>
      <c r="BT9" s="149">
        <f>IF(BQ9&gt;=1500,BQ9-150,IF(BQ9&gt;=800,BQ9-80,IF(BQ9&gt;=500,BQ9-50,IF(BQ9&gt;=200,BQ9-20,BQ9))))</f>
        <v/>
      </c>
      <c r="BU9" s="7" t="n"/>
      <c r="CB9" s="8" t="inlineStr">
        <is>
          <t>✅ 可导入</t>
        </is>
      </c>
      <c r="CC9" t="inlineStr">
        <is>
          <t>✓</t>
        </is>
      </c>
    </row>
    <row r="10" ht="18" customHeight="1">
      <c r="A10" s="77" t="inlineStr">
        <is>
          <t>PPS26330070320</t>
        </is>
      </c>
      <c r="B10" s="10" t="inlineStr">
        <is>
          <t>畔色榉木无边床 |榉木金属腿床</t>
        </is>
      </c>
      <c r="C10" s="10" t="inlineStr">
        <is>
          <t>榉木无边床-1.8米-松木铺板</t>
        </is>
      </c>
      <c r="D10" s="10" t="inlineStr">
        <is>
          <t>PPS2633007032018</t>
        </is>
      </c>
      <c r="E10" s="10" t="inlineStr">
        <is>
          <t>https://img.alicdn.com/imgextra/i1/2215699812811/O1CN01weGhhJ1WdUTWXDll4_!!2215699812811.jpg</t>
        </is>
      </c>
      <c r="F10" s="10" t="inlineStr">
        <is>
          <t>中型</t>
        </is>
      </c>
      <c r="G10" s="152">
        <f>Q10/0.4</f>
        <v/>
      </c>
      <c r="H10" s="152">
        <f>G10*0.75</f>
        <v/>
      </c>
      <c r="I10" s="152">
        <f>Q10 / (0.855 - 0.02 - 0.006)</f>
        <v/>
      </c>
      <c r="J10" s="152">
        <f>Q10 / (0.87 - 0.02 - 0.006)</f>
        <v/>
      </c>
      <c r="K10" s="152">
        <f>Q10 / (0.9 - 0.02 - 0.006)</f>
        <v/>
      </c>
      <c r="L10" s="152">
        <f>K10-N10</f>
        <v/>
      </c>
      <c r="M10" s="79">
        <f>L10/K10</f>
        <v/>
      </c>
      <c r="N10" s="153">
        <f>O10+P10+Q10</f>
        <v/>
      </c>
      <c r="O10" s="153">
        <f>K10*0.006</f>
        <v/>
      </c>
      <c r="P10" s="153">
        <f>K10*0.02</f>
        <v/>
      </c>
      <c r="Q10" s="153">
        <f>SUM(R10:T10)</f>
        <v/>
      </c>
      <c r="R10" s="153">
        <f>IF(F10="大型",700,IF(F10="中型",300,IF(F10="小型",80,0)))</f>
        <v/>
      </c>
      <c r="S10" s="153">
        <f>IF(F10="大型",150,IF(F10="中型",100,IF(F10="小型",0,0)))</f>
        <v/>
      </c>
      <c r="T10" s="151">
        <f>SUM(U10:W10)</f>
        <v/>
      </c>
      <c r="U10" s="153" t="n">
        <v>1500</v>
      </c>
      <c r="V10" s="153" t="n">
        <v>150</v>
      </c>
      <c r="W10" s="153">
        <f>SUM(X10:AS10)</f>
        <v/>
      </c>
      <c r="X10" s="153" t="n">
        <v>0</v>
      </c>
      <c r="Y10" s="153" t="n">
        <v>0</v>
      </c>
      <c r="Z10" s="153" t="n">
        <v>0</v>
      </c>
      <c r="AA10" s="153" t="n">
        <v>0</v>
      </c>
      <c r="AB10" s="153" t="n">
        <v>0</v>
      </c>
      <c r="AC10" s="153" t="n">
        <v>0</v>
      </c>
      <c r="AD10" s="153" t="n">
        <v>0</v>
      </c>
      <c r="AE10" s="153" t="n">
        <v>0</v>
      </c>
      <c r="AF10" s="153" t="n">
        <v>0</v>
      </c>
      <c r="AG10" s="153" t="n">
        <v>0</v>
      </c>
      <c r="AH10" s="153" t="n">
        <v>0</v>
      </c>
      <c r="AI10" s="153" t="n">
        <v>0</v>
      </c>
      <c r="AJ10" s="153" t="n">
        <v>0</v>
      </c>
      <c r="AK10" s="153" t="n">
        <v>0</v>
      </c>
      <c r="AL10" s="153" t="n">
        <v>0</v>
      </c>
      <c r="AM10" s="153" t="n">
        <v>0</v>
      </c>
      <c r="AN10" s="153" t="n">
        <v>0</v>
      </c>
      <c r="AO10" s="153" t="n">
        <v>0</v>
      </c>
      <c r="AP10" s="153" t="n">
        <v>240</v>
      </c>
      <c r="AQ10" s="153" t="n">
        <v>0</v>
      </c>
      <c r="AR10" s="153" t="n">
        <v>200</v>
      </c>
      <c r="AS10" s="153" t="n">
        <v>0</v>
      </c>
      <c r="AT10" s="10" t="n"/>
      <c r="AU10" s="10" t="n"/>
      <c r="AV10" s="10" t="inlineStr">
        <is>
          <t>69f6f21130d08600013a69ea</t>
        </is>
      </c>
      <c r="AW10" s="10" t="inlineStr">
        <is>
          <t>榉木无边床-1.8米-松木铺板</t>
        </is>
      </c>
      <c r="AX10" s="10" t="inlineStr">
        <is>
          <t>69f6f21130d08600013a6a00</t>
        </is>
      </c>
      <c r="AY10" s="153">
        <f>H10</f>
        <v/>
      </c>
      <c r="AZ10" s="153">
        <f>BB10/(1-BA10)</f>
        <v/>
      </c>
      <c r="BA10" s="85" t="n">
        <v>0.15</v>
      </c>
      <c r="BB10" s="153">
        <f>K10*0.96</f>
        <v/>
      </c>
      <c r="BC10" s="10" t="inlineStr">
        <is>
          <t>1038062316046</t>
        </is>
      </c>
      <c r="BD10" s="10" t="inlineStr">
        <is>
          <t>待定</t>
        </is>
      </c>
      <c r="BE10" s="10" t="n"/>
      <c r="BF10" s="153">
        <f>H10</f>
        <v/>
      </c>
      <c r="BG10" s="85">
        <f>BH10/BF10</f>
        <v/>
      </c>
      <c r="BH10" s="152">
        <f>I10</f>
        <v/>
      </c>
      <c r="BI10" s="85">
        <f>1-12%</f>
        <v/>
      </c>
      <c r="BJ10" s="85">
        <f>BK10/(BF10-BF10*(1-BI10))</f>
        <v/>
      </c>
      <c r="BK10" s="152">
        <f>BM10/(1-BL10)</f>
        <v/>
      </c>
      <c r="BL10" s="85" t="n">
        <v>0.01</v>
      </c>
      <c r="BM10" s="152">
        <f>J10</f>
        <v/>
      </c>
      <c r="BN10" s="152">
        <f>IF(BK10&gt;=1500,BK10-150,IF(BK10&gt;=800,BK10-80,IF(BK10&gt;=500,BK10-50,IF(BK10&gt;=200,BK10-20,BK10))))</f>
        <v/>
      </c>
      <c r="BO10" s="85">
        <f>1-12%</f>
        <v/>
      </c>
      <c r="BP10" s="85">
        <f>BQ10/(BF10-BF10*(1-BO10))</f>
        <v/>
      </c>
      <c r="BQ10" s="152">
        <f>BS10/(1-BR10)</f>
        <v/>
      </c>
      <c r="BR10" s="85" t="n">
        <v>0</v>
      </c>
      <c r="BS10" s="152">
        <f>K10</f>
        <v/>
      </c>
      <c r="BT10" s="152">
        <f>IF(BQ10&gt;=1500,BQ10-150,IF(BQ10&gt;=800,BQ10-80,IF(BQ10&gt;=500,BQ10-50,IF(BQ10&gt;=200,BQ10-20,BQ10))))</f>
        <v/>
      </c>
      <c r="BU10" s="10" t="n"/>
      <c r="CB10" s="8" t="inlineStr">
        <is>
          <t>✅ 可导入</t>
        </is>
      </c>
      <c r="CC10" t="inlineStr">
        <is>
          <t>✓</t>
        </is>
      </c>
    </row>
    <row r="11" ht="18" customHeight="1">
      <c r="A11" s="77" t="inlineStr">
        <is>
          <t>PPS26330080322</t>
        </is>
      </c>
      <c r="B11" s="7" t="inlineStr">
        <is>
          <t>畔色榉木柔光双人床 |榉木小灯床</t>
        </is>
      </c>
      <c r="C11" s="7" t="inlineStr">
        <is>
          <t>榉木柔光床-1.2米-榉木铺板</t>
        </is>
      </c>
      <c r="D11" s="7" t="inlineStr">
        <is>
          <t>PPS2633008032211</t>
        </is>
      </c>
      <c r="E11" s="7" t="inlineStr">
        <is>
          <t>https://img.alicdn.com/imgextra/i3/2215699812811/O1CN011b8ljX1WdUTWEOKNH_!!2215699812811.jpg</t>
        </is>
      </c>
      <c r="F11" s="7" t="inlineStr">
        <is>
          <t>中型</t>
        </is>
      </c>
      <c r="G11" s="149">
        <f>Q11/0.4</f>
        <v/>
      </c>
      <c r="H11" s="149">
        <f>G11*0.75</f>
        <v/>
      </c>
      <c r="I11" s="149">
        <f>Q11 / (0.855 - 0.02 - 0.006)</f>
        <v/>
      </c>
      <c r="J11" s="149">
        <f>Q11 / (0.87 - 0.02 - 0.006)</f>
        <v/>
      </c>
      <c r="K11" s="149">
        <f>Q11 / (0.9 - 0.02 - 0.006)</f>
        <v/>
      </c>
      <c r="L11" s="149">
        <f>K11-N11</f>
        <v/>
      </c>
      <c r="M11" s="79">
        <f>L11/K11</f>
        <v/>
      </c>
      <c r="N11" s="150">
        <f>O11+P11+Q11</f>
        <v/>
      </c>
      <c r="O11" s="150">
        <f>K11*0.006</f>
        <v/>
      </c>
      <c r="P11" s="150">
        <f>K11*0.02</f>
        <v/>
      </c>
      <c r="Q11" s="150">
        <f>SUM(R11:T11)</f>
        <v/>
      </c>
      <c r="R11" s="150">
        <f>IF(F11="大型",700,IF(F11="中型",300,IF(F11="小型",80,0)))</f>
        <v/>
      </c>
      <c r="S11" s="150">
        <f>IF(F11="大型",150,IF(F11="中型",100,IF(F11="小型",0,0)))</f>
        <v/>
      </c>
      <c r="T11" s="151">
        <f>SUM(U11:W11)</f>
        <v/>
      </c>
      <c r="U11" s="150" t="n">
        <v>2010</v>
      </c>
      <c r="V11" s="150" t="n">
        <v>140</v>
      </c>
      <c r="W11" s="150">
        <f>SUM(X11:AS11)</f>
        <v/>
      </c>
      <c r="X11" s="150" t="n">
        <v>0</v>
      </c>
      <c r="Y11" s="150" t="n">
        <v>0</v>
      </c>
      <c r="Z11" s="150" t="n">
        <v>100</v>
      </c>
      <c r="AA11" s="150" t="n">
        <v>0</v>
      </c>
      <c r="AB11" s="150" t="n">
        <v>0</v>
      </c>
      <c r="AC11" s="150" t="n">
        <v>0</v>
      </c>
      <c r="AD11" s="150" t="n">
        <v>0</v>
      </c>
      <c r="AE11" s="150" t="n">
        <v>0</v>
      </c>
      <c r="AF11" s="150" t="n">
        <v>0</v>
      </c>
      <c r="AG11" s="150" t="n">
        <v>0</v>
      </c>
      <c r="AH11" s="150" t="n">
        <v>0</v>
      </c>
      <c r="AI11" s="150" t="n">
        <v>0</v>
      </c>
      <c r="AJ11" s="150" t="n">
        <v>0</v>
      </c>
      <c r="AK11" s="150" t="n">
        <v>0</v>
      </c>
      <c r="AL11" s="150" t="n">
        <v>0</v>
      </c>
      <c r="AM11" s="150" t="n">
        <v>0</v>
      </c>
      <c r="AN11" s="150" t="n">
        <v>0</v>
      </c>
      <c r="AO11" s="150" t="n">
        <v>0</v>
      </c>
      <c r="AP11" s="150" t="n">
        <v>0</v>
      </c>
      <c r="AQ11" s="150" t="n">
        <v>0</v>
      </c>
      <c r="AR11" s="150" t="n">
        <v>590</v>
      </c>
      <c r="AS11" s="150" t="n">
        <v>0</v>
      </c>
      <c r="AT11" s="7" t="n"/>
      <c r="AU11" s="7" t="inlineStr">
        <is>
          <t>外面价格：1.8床铺板打孔+纸箱+整片=23*22+50=556
1.5规格是536，1.2规格是516</t>
        </is>
      </c>
      <c r="AV11" s="7" t="inlineStr">
        <is>
          <t>69f6f3de6eeaf7000137dca2</t>
        </is>
      </c>
      <c r="AW11" s="7" t="inlineStr">
        <is>
          <t>榉木柔光床-1.2米-榉木铺板</t>
        </is>
      </c>
      <c r="AX11" s="7" t="inlineStr">
        <is>
          <t>69f6f3de6eeaf7000137dca3</t>
        </is>
      </c>
      <c r="AY11" s="150">
        <f>H11</f>
        <v/>
      </c>
      <c r="AZ11" s="150">
        <f>BB11/(1-BA11)</f>
        <v/>
      </c>
      <c r="BA11" s="82" t="n">
        <v>0.15</v>
      </c>
      <c r="BB11" s="150">
        <f>K11*0.96</f>
        <v/>
      </c>
      <c r="BC11" s="7" t="inlineStr">
        <is>
          <t>1036279566778</t>
        </is>
      </c>
      <c r="BD11" s="7" t="inlineStr">
        <is>
          <t>待定</t>
        </is>
      </c>
      <c r="BE11" s="7" t="n"/>
      <c r="BF11" s="150">
        <f>H11</f>
        <v/>
      </c>
      <c r="BG11" s="82">
        <f>BH11/BF11</f>
        <v/>
      </c>
      <c r="BH11" s="149">
        <f>I11</f>
        <v/>
      </c>
      <c r="BI11" s="82">
        <f>1-12%</f>
        <v/>
      </c>
      <c r="BJ11" s="82">
        <f>BK11/(BF11-BF11*(1-BI11))</f>
        <v/>
      </c>
      <c r="BK11" s="149">
        <f>BM11/(1-BL11)</f>
        <v/>
      </c>
      <c r="BL11" s="82" t="n">
        <v>0.01</v>
      </c>
      <c r="BM11" s="149">
        <f>J11</f>
        <v/>
      </c>
      <c r="BN11" s="149">
        <f>IF(BK11&gt;=1500,BK11-150,IF(BK11&gt;=800,BK11-80,IF(BK11&gt;=500,BK11-50,IF(BK11&gt;=200,BK11-20,BK11))))</f>
        <v/>
      </c>
      <c r="BO11" s="82">
        <f>1-12%</f>
        <v/>
      </c>
      <c r="BP11" s="82">
        <f>BQ11/(BF11-BF11*(1-BO11))</f>
        <v/>
      </c>
      <c r="BQ11" s="149">
        <f>BS11/(1-BR11)</f>
        <v/>
      </c>
      <c r="BR11" s="82" t="n">
        <v>0</v>
      </c>
      <c r="BS11" s="149">
        <f>K11</f>
        <v/>
      </c>
      <c r="BT11" s="149">
        <f>IF(BQ11&gt;=1500,BQ11-150,IF(BQ11&gt;=800,BQ11-80,IF(BQ11&gt;=500,BQ11-50,IF(BQ11&gt;=200,BQ11-20,BQ11))))</f>
        <v/>
      </c>
      <c r="BU11" s="7" t="n"/>
      <c r="CB11" s="8" t="inlineStr">
        <is>
          <t>✅ 可导入</t>
        </is>
      </c>
      <c r="CC11" t="inlineStr">
        <is>
          <t>✓</t>
        </is>
      </c>
    </row>
    <row r="12" ht="18" customHeight="1">
      <c r="A12" s="77" t="inlineStr">
        <is>
          <t>PPS26330080322</t>
        </is>
      </c>
      <c r="B12" s="10" t="inlineStr">
        <is>
          <t>畔色榉木柔光双人床 |榉木小灯床</t>
        </is>
      </c>
      <c r="C12" s="10" t="inlineStr">
        <is>
          <t>榉木柔光床-1.35米-榉木铺板</t>
        </is>
      </c>
      <c r="D12" s="10" t="inlineStr">
        <is>
          <t>PPS2633008032212</t>
        </is>
      </c>
      <c r="E12" s="10" t="inlineStr">
        <is>
          <t>https://img.alicdn.com/imgextra/i3/2215699812811/O1CN011b8ljX1WdUTWEOKNH_!!2215699812811.jpg</t>
        </is>
      </c>
      <c r="F12" s="10" t="inlineStr">
        <is>
          <t>中型</t>
        </is>
      </c>
      <c r="G12" s="152">
        <f>Q12/0.4</f>
        <v/>
      </c>
      <c r="H12" s="152">
        <f>G12*0.75</f>
        <v/>
      </c>
      <c r="I12" s="152">
        <f>Q12 / (0.855 - 0.02 - 0.006)</f>
        <v/>
      </c>
      <c r="J12" s="152">
        <f>Q12 / (0.87 - 0.02 - 0.006)</f>
        <v/>
      </c>
      <c r="K12" s="152">
        <f>Q12 / (0.9 - 0.02 - 0.006)</f>
        <v/>
      </c>
      <c r="L12" s="152">
        <f>K12-N12</f>
        <v/>
      </c>
      <c r="M12" s="79">
        <f>L12/K12</f>
        <v/>
      </c>
      <c r="N12" s="153">
        <f>O12+P12+Q12</f>
        <v/>
      </c>
      <c r="O12" s="153">
        <f>K12*0.006</f>
        <v/>
      </c>
      <c r="P12" s="153">
        <f>K12*0.02</f>
        <v/>
      </c>
      <c r="Q12" s="153">
        <f>SUM(R12:T12)</f>
        <v/>
      </c>
      <c r="R12" s="153">
        <f>IF(F12="大型",700,IF(F12="中型",300,IF(F12="小型",80,0)))</f>
        <v/>
      </c>
      <c r="S12" s="153">
        <f>IF(F12="大型",150,IF(F12="中型",100,IF(F12="小型",0,0)))</f>
        <v/>
      </c>
      <c r="T12" s="151">
        <f>SUM(U12:W12)</f>
        <v/>
      </c>
      <c r="U12" s="153" t="n">
        <v>2040</v>
      </c>
      <c r="V12" s="153" t="n">
        <v>140</v>
      </c>
      <c r="W12" s="153">
        <f>SUM(X12:AS12)</f>
        <v/>
      </c>
      <c r="X12" s="153" t="n">
        <v>0</v>
      </c>
      <c r="Y12" s="153" t="n">
        <v>0</v>
      </c>
      <c r="Z12" s="153" t="n">
        <v>100</v>
      </c>
      <c r="AA12" s="153" t="n">
        <v>0</v>
      </c>
      <c r="AB12" s="153" t="n">
        <v>0</v>
      </c>
      <c r="AC12" s="153" t="n">
        <v>0</v>
      </c>
      <c r="AD12" s="153" t="n">
        <v>0</v>
      </c>
      <c r="AE12" s="153" t="n">
        <v>0</v>
      </c>
      <c r="AF12" s="153" t="n">
        <v>0</v>
      </c>
      <c r="AG12" s="153" t="n">
        <v>0</v>
      </c>
      <c r="AH12" s="153" t="n">
        <v>0</v>
      </c>
      <c r="AI12" s="153" t="n">
        <v>0</v>
      </c>
      <c r="AJ12" s="153" t="n">
        <v>0</v>
      </c>
      <c r="AK12" s="153" t="n">
        <v>0</v>
      </c>
      <c r="AL12" s="153" t="n">
        <v>0</v>
      </c>
      <c r="AM12" s="153" t="n">
        <v>0</v>
      </c>
      <c r="AN12" s="153" t="n">
        <v>0</v>
      </c>
      <c r="AO12" s="153" t="n">
        <v>0</v>
      </c>
      <c r="AP12" s="153" t="n">
        <v>0</v>
      </c>
      <c r="AQ12" s="153" t="n">
        <v>0</v>
      </c>
      <c r="AR12" s="153" t="n">
        <v>610</v>
      </c>
      <c r="AS12" s="153" t="n">
        <v>0</v>
      </c>
      <c r="AT12" s="10" t="n"/>
      <c r="AU12" s="10" t="inlineStr">
        <is>
          <t>外面价格：1.8床铺板打孔+纸箱+整片=23*22+50=556
1.5规格是536，1.2规格是516</t>
        </is>
      </c>
      <c r="AV12" s="10" t="inlineStr">
        <is>
          <t>69f6f3de6eeaf7000137dca2</t>
        </is>
      </c>
      <c r="AW12" s="10" t="inlineStr">
        <is>
          <t>榉木柔光床-1.35米-榉木铺板</t>
        </is>
      </c>
      <c r="AX12" s="10" t="inlineStr">
        <is>
          <t>69f6f3de6eeaf7000137dca6</t>
        </is>
      </c>
      <c r="AY12" s="153">
        <f>H12</f>
        <v/>
      </c>
      <c r="AZ12" s="153">
        <f>BB12/(1-BA12)</f>
        <v/>
      </c>
      <c r="BA12" s="85" t="n">
        <v>0.15</v>
      </c>
      <c r="BB12" s="153">
        <f>K12*0.96</f>
        <v/>
      </c>
      <c r="BC12" s="10" t="inlineStr">
        <is>
          <t>1036279566778</t>
        </is>
      </c>
      <c r="BD12" s="10" t="inlineStr">
        <is>
          <t>待定</t>
        </is>
      </c>
      <c r="BE12" s="10" t="n"/>
      <c r="BF12" s="153">
        <f>H12</f>
        <v/>
      </c>
      <c r="BG12" s="85">
        <f>BH12/BF12</f>
        <v/>
      </c>
      <c r="BH12" s="152">
        <f>I12</f>
        <v/>
      </c>
      <c r="BI12" s="85">
        <f>1-12%</f>
        <v/>
      </c>
      <c r="BJ12" s="85">
        <f>BK12/(BF12-BF12*(1-BI12))</f>
        <v/>
      </c>
      <c r="BK12" s="152">
        <f>BM12/(1-BL12)</f>
        <v/>
      </c>
      <c r="BL12" s="85" t="n">
        <v>0.01</v>
      </c>
      <c r="BM12" s="152">
        <f>J12</f>
        <v/>
      </c>
      <c r="BN12" s="152">
        <f>IF(BK12&gt;=1500,BK12-150,IF(BK12&gt;=800,BK12-80,IF(BK12&gt;=500,BK12-50,IF(BK12&gt;=200,BK12-20,BK12))))</f>
        <v/>
      </c>
      <c r="BO12" s="85">
        <f>1-12%</f>
        <v/>
      </c>
      <c r="BP12" s="85">
        <f>BQ12/(BF12-BF12*(1-BO12))</f>
        <v/>
      </c>
      <c r="BQ12" s="152">
        <f>BS12/(1-BR12)</f>
        <v/>
      </c>
      <c r="BR12" s="85" t="n">
        <v>0</v>
      </c>
      <c r="BS12" s="152">
        <f>K12</f>
        <v/>
      </c>
      <c r="BT12" s="152">
        <f>IF(BQ12&gt;=1500,BQ12-150,IF(BQ12&gt;=800,BQ12-80,IF(BQ12&gt;=500,BQ12-50,IF(BQ12&gt;=200,BQ12-20,BQ12))))</f>
        <v/>
      </c>
      <c r="BU12" s="10" t="n"/>
      <c r="CB12" s="8" t="inlineStr">
        <is>
          <t>✅ 可导入</t>
        </is>
      </c>
      <c r="CC12" t="inlineStr">
        <is>
          <t>✓</t>
        </is>
      </c>
    </row>
    <row r="13" ht="18" customHeight="1">
      <c r="A13" s="77" t="inlineStr">
        <is>
          <t>PPS26330080322</t>
        </is>
      </c>
      <c r="B13" s="7" t="inlineStr">
        <is>
          <t>畔色榉木柔光双人床 |榉木小灯床</t>
        </is>
      </c>
      <c r="C13" s="7" t="inlineStr">
        <is>
          <t>榉木柔光床-1.5米-榉木铺板</t>
        </is>
      </c>
      <c r="D13" s="7" t="inlineStr">
        <is>
          <t>PPS2633008032213</t>
        </is>
      </c>
      <c r="E13" s="7" t="inlineStr">
        <is>
          <t>https://img.alicdn.com/imgextra/i3/2215699812811/O1CN011b8ljX1WdUTWEOKNH_!!2215699812811.jpg</t>
        </is>
      </c>
      <c r="F13" s="7" t="inlineStr">
        <is>
          <t>中型</t>
        </is>
      </c>
      <c r="G13" s="149">
        <f>Q13/0.4</f>
        <v/>
      </c>
      <c r="H13" s="149">
        <f>G13*0.75</f>
        <v/>
      </c>
      <c r="I13" s="149">
        <f>Q13 / (0.855 - 0.02 - 0.006)</f>
        <v/>
      </c>
      <c r="J13" s="149">
        <f>Q13 / (0.87 - 0.02 - 0.006)</f>
        <v/>
      </c>
      <c r="K13" s="149">
        <f>Q13 / (0.9 - 0.02 - 0.006)</f>
        <v/>
      </c>
      <c r="L13" s="149">
        <f>K13-N13</f>
        <v/>
      </c>
      <c r="M13" s="79">
        <f>L13/K13</f>
        <v/>
      </c>
      <c r="N13" s="150">
        <f>O13+P13+Q13</f>
        <v/>
      </c>
      <c r="O13" s="150">
        <f>K13*0.006</f>
        <v/>
      </c>
      <c r="P13" s="150">
        <f>K13*0.02</f>
        <v/>
      </c>
      <c r="Q13" s="150">
        <f>SUM(R13:T13)</f>
        <v/>
      </c>
      <c r="R13" s="150">
        <f>IF(F13="大型",700,IF(F13="中型",300,IF(F13="小型",80,0)))</f>
        <v/>
      </c>
      <c r="S13" s="150">
        <f>IF(F13="大型",150,IF(F13="中型",100,IF(F13="小型",0,0)))</f>
        <v/>
      </c>
      <c r="T13" s="151">
        <f>SUM(U13:W13)</f>
        <v/>
      </c>
      <c r="U13" s="150" t="n">
        <v>2120</v>
      </c>
      <c r="V13" s="150" t="n">
        <v>150</v>
      </c>
      <c r="W13" s="150">
        <f>SUM(X13:AS13)</f>
        <v/>
      </c>
      <c r="X13" s="150" t="n">
        <v>0</v>
      </c>
      <c r="Y13" s="150" t="n">
        <v>0</v>
      </c>
      <c r="Z13" s="150" t="n">
        <v>100</v>
      </c>
      <c r="AA13" s="150" t="n">
        <v>0</v>
      </c>
      <c r="AB13" s="150" t="n">
        <v>0</v>
      </c>
      <c r="AC13" s="150" t="n">
        <v>0</v>
      </c>
      <c r="AD13" s="150" t="n">
        <v>0</v>
      </c>
      <c r="AE13" s="150" t="n">
        <v>0</v>
      </c>
      <c r="AF13" s="150" t="n">
        <v>0</v>
      </c>
      <c r="AG13" s="150" t="n">
        <v>0</v>
      </c>
      <c r="AH13" s="150" t="n">
        <v>0</v>
      </c>
      <c r="AI13" s="150" t="n">
        <v>0</v>
      </c>
      <c r="AJ13" s="150" t="n">
        <v>0</v>
      </c>
      <c r="AK13" s="150" t="n">
        <v>0</v>
      </c>
      <c r="AL13" s="150" t="n">
        <v>0</v>
      </c>
      <c r="AM13" s="150" t="n">
        <v>0</v>
      </c>
      <c r="AN13" s="150" t="n">
        <v>0</v>
      </c>
      <c r="AO13" s="150" t="n">
        <v>0</v>
      </c>
      <c r="AP13" s="150" t="n">
        <v>0</v>
      </c>
      <c r="AQ13" s="150" t="n">
        <v>0</v>
      </c>
      <c r="AR13" s="150" t="n">
        <v>630</v>
      </c>
      <c r="AS13" s="150" t="n">
        <v>0</v>
      </c>
      <c r="AT13" s="7" t="n"/>
      <c r="AU13" s="7" t="inlineStr">
        <is>
          <t>外面价格：1.8床铺板打孔+纸箱+整片=23*22+50=556
1.5规格是536，1.2规格是516</t>
        </is>
      </c>
      <c r="AV13" s="7" t="inlineStr">
        <is>
          <t>69f6f3de6eeaf7000137dca2</t>
        </is>
      </c>
      <c r="AW13" s="7" t="inlineStr">
        <is>
          <t>榉木柔光床-1.5米-榉木铺板</t>
        </is>
      </c>
      <c r="AX13" s="7" t="inlineStr">
        <is>
          <t>69f6f3de6eeaf7000137dca9</t>
        </is>
      </c>
      <c r="AY13" s="150">
        <f>H13</f>
        <v/>
      </c>
      <c r="AZ13" s="150">
        <f>BB13/(1-BA13)</f>
        <v/>
      </c>
      <c r="BA13" s="82" t="n">
        <v>0.15</v>
      </c>
      <c r="BB13" s="150">
        <f>K13*0.96</f>
        <v/>
      </c>
      <c r="BC13" s="7" t="inlineStr">
        <is>
          <t>1036279566778</t>
        </is>
      </c>
      <c r="BD13" s="7" t="inlineStr">
        <is>
          <t>待定</t>
        </is>
      </c>
      <c r="BE13" s="7" t="n"/>
      <c r="BF13" s="150">
        <f>H13</f>
        <v/>
      </c>
      <c r="BG13" s="82">
        <f>BH13/BF13</f>
        <v/>
      </c>
      <c r="BH13" s="149">
        <f>I13</f>
        <v/>
      </c>
      <c r="BI13" s="82">
        <f>1-12%</f>
        <v/>
      </c>
      <c r="BJ13" s="82">
        <f>BK13/(BF13-BF13*(1-BI13))</f>
        <v/>
      </c>
      <c r="BK13" s="149">
        <f>BM13/(1-BL13)</f>
        <v/>
      </c>
      <c r="BL13" s="82" t="n">
        <v>0.01</v>
      </c>
      <c r="BM13" s="149">
        <f>J13</f>
        <v/>
      </c>
      <c r="BN13" s="149">
        <f>IF(BK13&gt;=1500,BK13-150,IF(BK13&gt;=800,BK13-80,IF(BK13&gt;=500,BK13-50,IF(BK13&gt;=200,BK13-20,BK13))))</f>
        <v/>
      </c>
      <c r="BO13" s="82">
        <f>1-12%</f>
        <v/>
      </c>
      <c r="BP13" s="82">
        <f>BQ13/(BF13-BF13*(1-BO13))</f>
        <v/>
      </c>
      <c r="BQ13" s="149">
        <f>BS13/(1-BR13)</f>
        <v/>
      </c>
      <c r="BR13" s="82" t="n">
        <v>0</v>
      </c>
      <c r="BS13" s="149">
        <f>K13</f>
        <v/>
      </c>
      <c r="BT13" s="149">
        <f>IF(BQ13&gt;=1500,BQ13-150,IF(BQ13&gt;=800,BQ13-80,IF(BQ13&gt;=500,BQ13-50,IF(BQ13&gt;=200,BQ13-20,BQ13))))</f>
        <v/>
      </c>
      <c r="BU13" s="7" t="n"/>
      <c r="CB13" s="8" t="inlineStr">
        <is>
          <t>✅ 可导入</t>
        </is>
      </c>
      <c r="CC13" t="inlineStr">
        <is>
          <t>✓</t>
        </is>
      </c>
    </row>
    <row r="14" ht="18" customHeight="1">
      <c r="A14" s="77" t="inlineStr">
        <is>
          <t>PPS26330080322</t>
        </is>
      </c>
      <c r="B14" s="10" t="inlineStr">
        <is>
          <t>畔色榉木柔光双人床 |榉木小灯床</t>
        </is>
      </c>
      <c r="C14" s="10" t="inlineStr">
        <is>
          <t>榉木柔光床-1.8米-榉木铺板</t>
        </is>
      </c>
      <c r="D14" s="10" t="inlineStr">
        <is>
          <t>PPS2633008032214</t>
        </is>
      </c>
      <c r="E14" s="10" t="inlineStr">
        <is>
          <t>https://img.alicdn.com/imgextra/i3/2215699812811/O1CN011b8ljX1WdUTWEOKNH_!!2215699812811.jpg</t>
        </is>
      </c>
      <c r="F14" s="10" t="inlineStr">
        <is>
          <t>中型</t>
        </is>
      </c>
      <c r="G14" s="152">
        <f>Q14/0.4</f>
        <v/>
      </c>
      <c r="H14" s="152">
        <f>G14*0.75</f>
        <v/>
      </c>
      <c r="I14" s="152">
        <f>Q14 / (0.855 - 0.02 - 0.006)</f>
        <v/>
      </c>
      <c r="J14" s="152">
        <f>Q14 / (0.87 - 0.02 - 0.006)</f>
        <v/>
      </c>
      <c r="K14" s="152">
        <f>Q14 / (0.9 - 0.02 - 0.006)</f>
        <v/>
      </c>
      <c r="L14" s="152">
        <f>K14-N14</f>
        <v/>
      </c>
      <c r="M14" s="79">
        <f>L14/K14</f>
        <v/>
      </c>
      <c r="N14" s="153">
        <f>O14+P14+Q14</f>
        <v/>
      </c>
      <c r="O14" s="153">
        <f>K14*0.006</f>
        <v/>
      </c>
      <c r="P14" s="153">
        <f>K14*0.02</f>
        <v/>
      </c>
      <c r="Q14" s="153">
        <f>SUM(R14:T14)</f>
        <v/>
      </c>
      <c r="R14" s="153">
        <f>IF(F14="大型",700,IF(F14="中型",300,IF(F14="小型",80,0)))</f>
        <v/>
      </c>
      <c r="S14" s="153">
        <f>IF(F14="大型",150,IF(F14="中型",100,IF(F14="小型",0,0)))</f>
        <v/>
      </c>
      <c r="T14" s="151">
        <f>SUM(U14:W14)</f>
        <v/>
      </c>
      <c r="U14" s="153" t="n">
        <v>2210</v>
      </c>
      <c r="V14" s="153" t="n">
        <v>150</v>
      </c>
      <c r="W14" s="153">
        <f>SUM(X14:AS14)</f>
        <v/>
      </c>
      <c r="X14" s="153" t="n">
        <v>0</v>
      </c>
      <c r="Y14" s="153" t="n">
        <v>0</v>
      </c>
      <c r="Z14" s="153" t="n">
        <v>100</v>
      </c>
      <c r="AA14" s="153" t="n">
        <v>0</v>
      </c>
      <c r="AB14" s="153" t="n">
        <v>0</v>
      </c>
      <c r="AC14" s="153" t="n">
        <v>0</v>
      </c>
      <c r="AD14" s="153" t="n">
        <v>0</v>
      </c>
      <c r="AE14" s="153" t="n">
        <v>0</v>
      </c>
      <c r="AF14" s="153" t="n">
        <v>0</v>
      </c>
      <c r="AG14" s="153" t="n">
        <v>0</v>
      </c>
      <c r="AH14" s="153" t="n">
        <v>0</v>
      </c>
      <c r="AI14" s="153" t="n">
        <v>0</v>
      </c>
      <c r="AJ14" s="153" t="n">
        <v>0</v>
      </c>
      <c r="AK14" s="153" t="n">
        <v>0</v>
      </c>
      <c r="AL14" s="153" t="n">
        <v>0</v>
      </c>
      <c r="AM14" s="153" t="n">
        <v>0</v>
      </c>
      <c r="AN14" s="153" t="n">
        <v>0</v>
      </c>
      <c r="AO14" s="153" t="n">
        <v>0</v>
      </c>
      <c r="AP14" s="153" t="n">
        <v>0</v>
      </c>
      <c r="AQ14" s="153" t="n">
        <v>0</v>
      </c>
      <c r="AR14" s="153" t="n">
        <v>650</v>
      </c>
      <c r="AS14" s="153" t="n">
        <v>0</v>
      </c>
      <c r="AT14" s="10" t="n"/>
      <c r="AU14" s="10" t="inlineStr">
        <is>
          <t>外面价格：1.8床铺板打孔+纸箱+整片=23*22+50=556
1.5规格是536，1.2规格是516</t>
        </is>
      </c>
      <c r="AV14" s="10" t="inlineStr">
        <is>
          <t>69f6f3de6eeaf7000137dca2</t>
        </is>
      </c>
      <c r="AW14" s="10" t="inlineStr">
        <is>
          <t>榉木柔光床-1.8米-榉木铺板</t>
        </is>
      </c>
      <c r="AX14" s="10" t="inlineStr">
        <is>
          <t>69f6f3de6eeaf7000137dcac</t>
        </is>
      </c>
      <c r="AY14" s="153">
        <f>H14</f>
        <v/>
      </c>
      <c r="AZ14" s="153">
        <f>BB14/(1-BA14)</f>
        <v/>
      </c>
      <c r="BA14" s="85" t="n">
        <v>0.15</v>
      </c>
      <c r="BB14" s="153">
        <f>K14*0.96</f>
        <v/>
      </c>
      <c r="BC14" s="10" t="inlineStr">
        <is>
          <t>1036279566778</t>
        </is>
      </c>
      <c r="BD14" s="10" t="inlineStr">
        <is>
          <t>待定</t>
        </is>
      </c>
      <c r="BE14" s="10" t="n"/>
      <c r="BF14" s="153">
        <f>H14</f>
        <v/>
      </c>
      <c r="BG14" s="85">
        <f>BH14/BF14</f>
        <v/>
      </c>
      <c r="BH14" s="152">
        <f>I14</f>
        <v/>
      </c>
      <c r="BI14" s="85">
        <f>1-12%</f>
        <v/>
      </c>
      <c r="BJ14" s="85">
        <f>BK14/(BF14-BF14*(1-BI14))</f>
        <v/>
      </c>
      <c r="BK14" s="152">
        <f>BM14/(1-BL14)</f>
        <v/>
      </c>
      <c r="BL14" s="85" t="n">
        <v>0.01</v>
      </c>
      <c r="BM14" s="152">
        <f>J14</f>
        <v/>
      </c>
      <c r="BN14" s="152">
        <f>IF(BK14&gt;=1500,BK14-150,IF(BK14&gt;=800,BK14-80,IF(BK14&gt;=500,BK14-50,IF(BK14&gt;=200,BK14-20,BK14))))</f>
        <v/>
      </c>
      <c r="BO14" s="85">
        <f>1-12%</f>
        <v/>
      </c>
      <c r="BP14" s="85">
        <f>BQ14/(BF14-BF14*(1-BO14))</f>
        <v/>
      </c>
      <c r="BQ14" s="152">
        <f>BS14/(1-BR14)</f>
        <v/>
      </c>
      <c r="BR14" s="85" t="n">
        <v>0</v>
      </c>
      <c r="BS14" s="152">
        <f>K14</f>
        <v/>
      </c>
      <c r="BT14" s="152">
        <f>IF(BQ14&gt;=1500,BQ14-150,IF(BQ14&gt;=800,BQ14-80,IF(BQ14&gt;=500,BQ14-50,IF(BQ14&gt;=200,BQ14-20,BQ14))))</f>
        <v/>
      </c>
      <c r="BU14" s="10" t="n"/>
      <c r="CB14" s="8" t="inlineStr">
        <is>
          <t>✅ 可导入</t>
        </is>
      </c>
      <c r="CC14" t="inlineStr">
        <is>
          <t>✓</t>
        </is>
      </c>
    </row>
    <row r="15" ht="18" customHeight="1">
      <c r="A15" s="77" t="inlineStr">
        <is>
          <t>PPS26330080322</t>
        </is>
      </c>
      <c r="B15" s="7" t="inlineStr">
        <is>
          <t>畔色榉木柔光双人床 |榉木小灯床</t>
        </is>
      </c>
      <c r="C15" s="7" t="inlineStr">
        <is>
          <t>榉木柔光床-1.2米-松木铺板</t>
        </is>
      </c>
      <c r="D15" s="7" t="inlineStr">
        <is>
          <t>PPS2633008032215</t>
        </is>
      </c>
      <c r="E15" s="7" t="inlineStr">
        <is>
          <t>https://img.alicdn.com/imgextra/i3/2215699812811/O1CN011b8ljX1WdUTWEOKNH_!!2215699812811.jpg</t>
        </is>
      </c>
      <c r="F15" s="7" t="inlineStr">
        <is>
          <t>中型</t>
        </is>
      </c>
      <c r="G15" s="149">
        <f>Q15/0.4</f>
        <v/>
      </c>
      <c r="H15" s="149">
        <f>G15*0.75</f>
        <v/>
      </c>
      <c r="I15" s="149">
        <f>Q15 / (0.855 - 0.02 - 0.006)</f>
        <v/>
      </c>
      <c r="J15" s="149">
        <f>Q15 / (0.87 - 0.02 - 0.006)</f>
        <v/>
      </c>
      <c r="K15" s="149">
        <f>Q15 / (0.9 - 0.02 - 0.006)</f>
        <v/>
      </c>
      <c r="L15" s="149">
        <f>K15-N15</f>
        <v/>
      </c>
      <c r="M15" s="79">
        <f>L15/K15</f>
        <v/>
      </c>
      <c r="N15" s="150">
        <f>O15+P15+Q15</f>
        <v/>
      </c>
      <c r="O15" s="150">
        <f>K15*0.006</f>
        <v/>
      </c>
      <c r="P15" s="150">
        <f>K15*0.02</f>
        <v/>
      </c>
      <c r="Q15" s="150">
        <f>SUM(R15:T15)</f>
        <v/>
      </c>
      <c r="R15" s="150">
        <f>IF(F15="大型",700,IF(F15="中型",300,IF(F15="小型",80,0)))</f>
        <v/>
      </c>
      <c r="S15" s="150">
        <f>IF(F15="大型",150,IF(F15="中型",100,IF(F15="小型",0,0)))</f>
        <v/>
      </c>
      <c r="T15" s="151">
        <f>SUM(U15:W15)</f>
        <v/>
      </c>
      <c r="U15" s="150" t="n">
        <v>1840</v>
      </c>
      <c r="V15" s="150" t="n">
        <v>140</v>
      </c>
      <c r="W15" s="150">
        <f>SUM(X15:AS15)</f>
        <v/>
      </c>
      <c r="X15" s="150" t="n">
        <v>0</v>
      </c>
      <c r="Y15" s="150" t="n">
        <v>0</v>
      </c>
      <c r="Z15" s="150" t="n">
        <v>100</v>
      </c>
      <c r="AA15" s="150" t="n">
        <v>0</v>
      </c>
      <c r="AB15" s="150" t="n">
        <v>0</v>
      </c>
      <c r="AC15" s="150" t="n">
        <v>0</v>
      </c>
      <c r="AD15" s="150" t="n">
        <v>0</v>
      </c>
      <c r="AE15" s="150" t="n">
        <v>0</v>
      </c>
      <c r="AF15" s="150" t="n">
        <v>0</v>
      </c>
      <c r="AG15" s="150" t="n">
        <v>0</v>
      </c>
      <c r="AH15" s="150" t="n">
        <v>0</v>
      </c>
      <c r="AI15" s="150" t="n">
        <v>0</v>
      </c>
      <c r="AJ15" s="150" t="n">
        <v>0</v>
      </c>
      <c r="AK15" s="150" t="n">
        <v>0</v>
      </c>
      <c r="AL15" s="150" t="n">
        <v>0</v>
      </c>
      <c r="AM15" s="150" t="n">
        <v>0</v>
      </c>
      <c r="AN15" s="150" t="n">
        <v>0</v>
      </c>
      <c r="AO15" s="150" t="n">
        <v>0</v>
      </c>
      <c r="AP15" s="150" t="n">
        <v>0</v>
      </c>
      <c r="AQ15" s="150" t="n">
        <v>0</v>
      </c>
      <c r="AR15" s="150" t="n">
        <v>160</v>
      </c>
      <c r="AS15" s="150" t="n">
        <v>0</v>
      </c>
      <c r="AT15" s="7" t="n"/>
      <c r="AU15" s="7" t="inlineStr">
        <is>
          <t>外面价格：1.8床铺板打孔+纸箱+整片=23*22+50=556
1.5规格是536，1.2规格是516</t>
        </is>
      </c>
      <c r="AV15" s="7" t="inlineStr">
        <is>
          <t>69f6f3de6eeaf7000137dca2</t>
        </is>
      </c>
      <c r="AW15" s="7" t="inlineStr">
        <is>
          <t>榉木柔光床-1.2米-松木铺板</t>
        </is>
      </c>
      <c r="AX15" s="7" t="inlineStr">
        <is>
          <t>69f6f3de6eeaf7000137dcaf</t>
        </is>
      </c>
      <c r="AY15" s="150">
        <f>H15</f>
        <v/>
      </c>
      <c r="AZ15" s="150">
        <f>BB15/(1-BA15)</f>
        <v/>
      </c>
      <c r="BA15" s="82" t="n">
        <v>0.15</v>
      </c>
      <c r="BB15" s="150">
        <f>K15*0.96</f>
        <v/>
      </c>
      <c r="BC15" s="7" t="inlineStr">
        <is>
          <t>1036279566778</t>
        </is>
      </c>
      <c r="BD15" s="7" t="inlineStr">
        <is>
          <t>待定</t>
        </is>
      </c>
      <c r="BE15" s="7" t="n"/>
      <c r="BF15" s="150">
        <f>H15</f>
        <v/>
      </c>
      <c r="BG15" s="82">
        <f>BH15/BF15</f>
        <v/>
      </c>
      <c r="BH15" s="149">
        <f>I15</f>
        <v/>
      </c>
      <c r="BI15" s="82">
        <f>1-12%</f>
        <v/>
      </c>
      <c r="BJ15" s="82">
        <f>BK15/(BF15-BF15*(1-BI15))</f>
        <v/>
      </c>
      <c r="BK15" s="149">
        <f>BM15/(1-BL15)</f>
        <v/>
      </c>
      <c r="BL15" s="82" t="n">
        <v>0.01</v>
      </c>
      <c r="BM15" s="149">
        <f>J15</f>
        <v/>
      </c>
      <c r="BN15" s="149">
        <f>IF(BK15&gt;=1500,BK15-150,IF(BK15&gt;=800,BK15-80,IF(BK15&gt;=500,BK15-50,IF(BK15&gt;=200,BK15-20,BK15))))</f>
        <v/>
      </c>
      <c r="BO15" s="82">
        <f>1-12%</f>
        <v/>
      </c>
      <c r="BP15" s="82">
        <f>BQ15/(BF15-BF15*(1-BO15))</f>
        <v/>
      </c>
      <c r="BQ15" s="149">
        <f>BS15/(1-BR15)</f>
        <v/>
      </c>
      <c r="BR15" s="82" t="n">
        <v>0</v>
      </c>
      <c r="BS15" s="149">
        <f>K15</f>
        <v/>
      </c>
      <c r="BT15" s="149">
        <f>IF(BQ15&gt;=1500,BQ15-150,IF(BQ15&gt;=800,BQ15-80,IF(BQ15&gt;=500,BQ15-50,IF(BQ15&gt;=200,BQ15-20,BQ15))))</f>
        <v/>
      </c>
      <c r="BU15" s="7" t="n"/>
      <c r="CB15" s="8" t="inlineStr">
        <is>
          <t>✅ 可导入</t>
        </is>
      </c>
      <c r="CC15" t="inlineStr">
        <is>
          <t>✓</t>
        </is>
      </c>
    </row>
    <row r="16" ht="18" customHeight="1">
      <c r="A16" s="77" t="inlineStr">
        <is>
          <t>PPS26330080322</t>
        </is>
      </c>
      <c r="B16" s="10" t="inlineStr">
        <is>
          <t>畔色榉木柔光双人床 |榉木小灯床</t>
        </is>
      </c>
      <c r="C16" s="10" t="inlineStr">
        <is>
          <t>榉木柔光床-1.35米-松木铺板</t>
        </is>
      </c>
      <c r="D16" s="10" t="inlineStr">
        <is>
          <t>PPS2633008032216</t>
        </is>
      </c>
      <c r="E16" s="10" t="inlineStr">
        <is>
          <t>https://img.alicdn.com/imgextra/i3/2215699812811/O1CN011b8ljX1WdUTWEOKNH_!!2215699812811.jpg</t>
        </is>
      </c>
      <c r="F16" s="10" t="inlineStr">
        <is>
          <t>中型</t>
        </is>
      </c>
      <c r="G16" s="152">
        <f>Q16/0.4</f>
        <v/>
      </c>
      <c r="H16" s="152">
        <f>G16*0.75</f>
        <v/>
      </c>
      <c r="I16" s="152">
        <f>Q16 / (0.855 - 0.02 - 0.006)</f>
        <v/>
      </c>
      <c r="J16" s="152">
        <f>Q16 / (0.87 - 0.02 - 0.006)</f>
        <v/>
      </c>
      <c r="K16" s="152">
        <f>Q16 / (0.9 - 0.02 - 0.006)</f>
        <v/>
      </c>
      <c r="L16" s="152">
        <f>K16-N16</f>
        <v/>
      </c>
      <c r="M16" s="79">
        <f>L16/K16</f>
        <v/>
      </c>
      <c r="N16" s="153">
        <f>O16+P16+Q16</f>
        <v/>
      </c>
      <c r="O16" s="153">
        <f>K16*0.006</f>
        <v/>
      </c>
      <c r="P16" s="153">
        <f>K16*0.02</f>
        <v/>
      </c>
      <c r="Q16" s="153">
        <f>SUM(R16:T16)</f>
        <v/>
      </c>
      <c r="R16" s="153">
        <f>IF(F16="大型",700,IF(F16="中型",300,IF(F16="小型",80,0)))</f>
        <v/>
      </c>
      <c r="S16" s="153">
        <f>IF(F16="大型",150,IF(F16="中型",100,IF(F16="小型",0,0)))</f>
        <v/>
      </c>
      <c r="T16" s="151">
        <f>SUM(U16:W16)</f>
        <v/>
      </c>
      <c r="U16" s="153" t="n">
        <v>1870</v>
      </c>
      <c r="V16" s="153" t="n">
        <v>140</v>
      </c>
      <c r="W16" s="153">
        <f>SUM(X16:AS16)</f>
        <v/>
      </c>
      <c r="X16" s="153" t="n">
        <v>0</v>
      </c>
      <c r="Y16" s="153" t="n">
        <v>0</v>
      </c>
      <c r="Z16" s="153" t="n">
        <v>100</v>
      </c>
      <c r="AA16" s="153" t="n">
        <v>0</v>
      </c>
      <c r="AB16" s="153" t="n">
        <v>0</v>
      </c>
      <c r="AC16" s="153" t="n">
        <v>0</v>
      </c>
      <c r="AD16" s="153" t="n">
        <v>0</v>
      </c>
      <c r="AE16" s="153" t="n">
        <v>0</v>
      </c>
      <c r="AF16" s="153" t="n">
        <v>0</v>
      </c>
      <c r="AG16" s="153" t="n">
        <v>0</v>
      </c>
      <c r="AH16" s="153" t="n">
        <v>0</v>
      </c>
      <c r="AI16" s="153" t="n">
        <v>0</v>
      </c>
      <c r="AJ16" s="153" t="n">
        <v>0</v>
      </c>
      <c r="AK16" s="153" t="n">
        <v>0</v>
      </c>
      <c r="AL16" s="153" t="n">
        <v>0</v>
      </c>
      <c r="AM16" s="153" t="n">
        <v>0</v>
      </c>
      <c r="AN16" s="153" t="n">
        <v>0</v>
      </c>
      <c r="AO16" s="153" t="n">
        <v>0</v>
      </c>
      <c r="AP16" s="153" t="n">
        <v>0</v>
      </c>
      <c r="AQ16" s="153" t="n">
        <v>0</v>
      </c>
      <c r="AR16" s="153" t="n">
        <v>180</v>
      </c>
      <c r="AS16" s="153" t="n">
        <v>0</v>
      </c>
      <c r="AT16" s="10" t="n"/>
      <c r="AU16" s="10" t="inlineStr">
        <is>
          <t>外面价格：1.8床铺板打孔+纸箱+整片=23*22+50=556
1.5规格是536，1.2规格是516</t>
        </is>
      </c>
      <c r="AV16" s="10" t="inlineStr">
        <is>
          <t>69f6f3de6eeaf7000137dca2</t>
        </is>
      </c>
      <c r="AW16" s="10" t="inlineStr">
        <is>
          <t>榉木柔光床-1.35米-松木铺板</t>
        </is>
      </c>
      <c r="AX16" s="10" t="inlineStr">
        <is>
          <t>69f6f3de6eeaf7000137dcb2</t>
        </is>
      </c>
      <c r="AY16" s="153">
        <f>H16</f>
        <v/>
      </c>
      <c r="AZ16" s="153">
        <f>BB16/(1-BA16)</f>
        <v/>
      </c>
      <c r="BA16" s="85" t="n">
        <v>0.15</v>
      </c>
      <c r="BB16" s="153">
        <f>K16*0.96</f>
        <v/>
      </c>
      <c r="BC16" s="10" t="inlineStr">
        <is>
          <t>1036279566778</t>
        </is>
      </c>
      <c r="BD16" s="10" t="inlineStr">
        <is>
          <t>待定</t>
        </is>
      </c>
      <c r="BE16" s="10" t="n"/>
      <c r="BF16" s="153">
        <f>H16</f>
        <v/>
      </c>
      <c r="BG16" s="85">
        <f>BH16/BF16</f>
        <v/>
      </c>
      <c r="BH16" s="152">
        <f>I16</f>
        <v/>
      </c>
      <c r="BI16" s="85">
        <f>1-12%</f>
        <v/>
      </c>
      <c r="BJ16" s="85">
        <f>BK16/(BF16-BF16*(1-BI16))</f>
        <v/>
      </c>
      <c r="BK16" s="152">
        <f>BM16/(1-BL16)</f>
        <v/>
      </c>
      <c r="BL16" s="85" t="n">
        <v>0.01</v>
      </c>
      <c r="BM16" s="152">
        <f>J16</f>
        <v/>
      </c>
      <c r="BN16" s="152">
        <f>IF(BK16&gt;=1500,BK16-150,IF(BK16&gt;=800,BK16-80,IF(BK16&gt;=500,BK16-50,IF(BK16&gt;=200,BK16-20,BK16))))</f>
        <v/>
      </c>
      <c r="BO16" s="85">
        <f>1-12%</f>
        <v/>
      </c>
      <c r="BP16" s="85">
        <f>BQ16/(BF16-BF16*(1-BO16))</f>
        <v/>
      </c>
      <c r="BQ16" s="152">
        <f>BS16/(1-BR16)</f>
        <v/>
      </c>
      <c r="BR16" s="85" t="n">
        <v>0</v>
      </c>
      <c r="BS16" s="152">
        <f>K16</f>
        <v/>
      </c>
      <c r="BT16" s="152">
        <f>IF(BQ16&gt;=1500,BQ16-150,IF(BQ16&gt;=800,BQ16-80,IF(BQ16&gt;=500,BQ16-50,IF(BQ16&gt;=200,BQ16-20,BQ16))))</f>
        <v/>
      </c>
      <c r="BU16" s="10" t="n"/>
      <c r="CB16" s="8" t="inlineStr">
        <is>
          <t>✅ 可导入</t>
        </is>
      </c>
      <c r="CC16" t="inlineStr">
        <is>
          <t>✓</t>
        </is>
      </c>
    </row>
    <row r="17" ht="18" customHeight="1">
      <c r="A17" s="77" t="inlineStr">
        <is>
          <t>PPS26330080322</t>
        </is>
      </c>
      <c r="B17" s="7" t="inlineStr">
        <is>
          <t>畔色榉木柔光双人床 |榉木小灯床</t>
        </is>
      </c>
      <c r="C17" s="7" t="inlineStr">
        <is>
          <t>榉木柔光床-1.5米-松木铺板</t>
        </is>
      </c>
      <c r="D17" s="7" t="inlineStr">
        <is>
          <t>PPS2633008032217</t>
        </is>
      </c>
      <c r="E17" s="7" t="inlineStr">
        <is>
          <t>https://img.alicdn.com/imgextra/i3/2215699812811/O1CN011b8ljX1WdUTWEOKNH_!!2215699812811.jpg</t>
        </is>
      </c>
      <c r="F17" s="7" t="inlineStr">
        <is>
          <t>中型</t>
        </is>
      </c>
      <c r="G17" s="149">
        <f>Q17/0.4</f>
        <v/>
      </c>
      <c r="H17" s="149">
        <f>G17*0.75</f>
        <v/>
      </c>
      <c r="I17" s="149">
        <f>Q17 / (0.855 - 0.02 - 0.006)</f>
        <v/>
      </c>
      <c r="J17" s="149">
        <f>Q17 / (0.87 - 0.02 - 0.006)</f>
        <v/>
      </c>
      <c r="K17" s="149">
        <f>Q17 / (0.9 - 0.02 - 0.006)</f>
        <v/>
      </c>
      <c r="L17" s="149">
        <f>K17-N17</f>
        <v/>
      </c>
      <c r="M17" s="79">
        <f>L17/K17</f>
        <v/>
      </c>
      <c r="N17" s="150">
        <f>O17+P17+Q17</f>
        <v/>
      </c>
      <c r="O17" s="150">
        <f>K17*0.006</f>
        <v/>
      </c>
      <c r="P17" s="150">
        <f>K17*0.02</f>
        <v/>
      </c>
      <c r="Q17" s="150">
        <f>SUM(R17:T17)</f>
        <v/>
      </c>
      <c r="R17" s="150">
        <f>IF(F17="大型",700,IF(F17="中型",300,IF(F17="小型",80,0)))</f>
        <v/>
      </c>
      <c r="S17" s="150">
        <f>IF(F17="大型",150,IF(F17="中型",100,IF(F17="小型",0,0)))</f>
        <v/>
      </c>
      <c r="T17" s="151">
        <f>SUM(U17:W17)</f>
        <v/>
      </c>
      <c r="U17" s="150" t="n">
        <v>1920</v>
      </c>
      <c r="V17" s="150" t="n">
        <v>150</v>
      </c>
      <c r="W17" s="150">
        <f>SUM(X17:AS17)</f>
        <v/>
      </c>
      <c r="X17" s="150" t="n">
        <v>0</v>
      </c>
      <c r="Y17" s="150" t="n">
        <v>0</v>
      </c>
      <c r="Z17" s="150" t="n">
        <v>100</v>
      </c>
      <c r="AA17" s="150" t="n">
        <v>0</v>
      </c>
      <c r="AB17" s="150" t="n">
        <v>0</v>
      </c>
      <c r="AC17" s="150" t="n">
        <v>0</v>
      </c>
      <c r="AD17" s="150" t="n">
        <v>0</v>
      </c>
      <c r="AE17" s="150" t="n">
        <v>0</v>
      </c>
      <c r="AF17" s="150" t="n">
        <v>0</v>
      </c>
      <c r="AG17" s="150" t="n">
        <v>0</v>
      </c>
      <c r="AH17" s="150" t="n">
        <v>0</v>
      </c>
      <c r="AI17" s="150" t="n">
        <v>0</v>
      </c>
      <c r="AJ17" s="150" t="n">
        <v>0</v>
      </c>
      <c r="AK17" s="150" t="n">
        <v>0</v>
      </c>
      <c r="AL17" s="150" t="n">
        <v>0</v>
      </c>
      <c r="AM17" s="150" t="n">
        <v>0</v>
      </c>
      <c r="AN17" s="150" t="n">
        <v>0</v>
      </c>
      <c r="AO17" s="150" t="n">
        <v>0</v>
      </c>
      <c r="AP17" s="150" t="n">
        <v>0</v>
      </c>
      <c r="AQ17" s="150" t="n">
        <v>0</v>
      </c>
      <c r="AR17" s="150" t="n">
        <v>180</v>
      </c>
      <c r="AS17" s="150" t="n">
        <v>0</v>
      </c>
      <c r="AT17" s="7" t="n"/>
      <c r="AU17" s="7" t="inlineStr">
        <is>
          <t>外面价格：1.8床铺板打孔+纸箱+整片=23*22+50=556
1.5规格是536，1.2规格是516</t>
        </is>
      </c>
      <c r="AV17" s="7" t="inlineStr">
        <is>
          <t>69f6f3de6eeaf7000137dca2</t>
        </is>
      </c>
      <c r="AW17" s="7" t="inlineStr">
        <is>
          <t>榉木柔光床-1.5米-松木铺板</t>
        </is>
      </c>
      <c r="AX17" s="7" t="inlineStr">
        <is>
          <t>69f6f3de6eeaf7000137dcb5</t>
        </is>
      </c>
      <c r="AY17" s="150">
        <f>H17</f>
        <v/>
      </c>
      <c r="AZ17" s="150">
        <f>BB17/(1-BA17)</f>
        <v/>
      </c>
      <c r="BA17" s="82" t="n">
        <v>0.15</v>
      </c>
      <c r="BB17" s="150">
        <f>K17*0.96</f>
        <v/>
      </c>
      <c r="BC17" s="7" t="inlineStr">
        <is>
          <t>1036279566778</t>
        </is>
      </c>
      <c r="BD17" s="7" t="inlineStr">
        <is>
          <t>待定</t>
        </is>
      </c>
      <c r="BE17" s="7" t="n"/>
      <c r="BF17" s="150">
        <f>H17</f>
        <v/>
      </c>
      <c r="BG17" s="82">
        <f>BH17/BF17</f>
        <v/>
      </c>
      <c r="BH17" s="149">
        <f>I17</f>
        <v/>
      </c>
      <c r="BI17" s="82">
        <f>1-12%</f>
        <v/>
      </c>
      <c r="BJ17" s="82">
        <f>BK17/(BF17-BF17*(1-BI17))</f>
        <v/>
      </c>
      <c r="BK17" s="149">
        <f>BM17/(1-BL17)</f>
        <v/>
      </c>
      <c r="BL17" s="82" t="n">
        <v>0.01</v>
      </c>
      <c r="BM17" s="149">
        <f>J17</f>
        <v/>
      </c>
      <c r="BN17" s="149">
        <f>IF(BK17&gt;=1500,BK17-150,IF(BK17&gt;=800,BK17-80,IF(BK17&gt;=500,BK17-50,IF(BK17&gt;=200,BK17-20,BK17))))</f>
        <v/>
      </c>
      <c r="BO17" s="82">
        <f>1-12%</f>
        <v/>
      </c>
      <c r="BP17" s="82">
        <f>BQ17/(BF17-BF17*(1-BO17))</f>
        <v/>
      </c>
      <c r="BQ17" s="149">
        <f>BS17/(1-BR17)</f>
        <v/>
      </c>
      <c r="BR17" s="82" t="n">
        <v>0</v>
      </c>
      <c r="BS17" s="149">
        <f>K17</f>
        <v/>
      </c>
      <c r="BT17" s="149">
        <f>IF(BQ17&gt;=1500,BQ17-150,IF(BQ17&gt;=800,BQ17-80,IF(BQ17&gt;=500,BQ17-50,IF(BQ17&gt;=200,BQ17-20,BQ17))))</f>
        <v/>
      </c>
      <c r="BU17" s="7" t="n"/>
      <c r="CB17" s="8" t="inlineStr">
        <is>
          <t>✅ 可导入</t>
        </is>
      </c>
      <c r="CC17" t="inlineStr">
        <is>
          <t>✓</t>
        </is>
      </c>
    </row>
    <row r="18" ht="18" customHeight="1">
      <c r="A18" s="77" t="inlineStr">
        <is>
          <t>PPS26330080322</t>
        </is>
      </c>
      <c r="B18" s="10" t="inlineStr">
        <is>
          <t>畔色榉木柔光双人床 |榉木小灯床</t>
        </is>
      </c>
      <c r="C18" s="10" t="inlineStr">
        <is>
          <t>榉木柔光床-1.8米-松木铺板</t>
        </is>
      </c>
      <c r="D18" s="10" t="inlineStr">
        <is>
          <t>PPS2633008032218</t>
        </is>
      </c>
      <c r="E18" s="10" t="inlineStr">
        <is>
          <t>https://img.alicdn.com/imgextra/i3/2215699812811/O1CN011b8ljX1WdUTWEOKNH_!!2215699812811.jpg</t>
        </is>
      </c>
      <c r="F18" s="10" t="inlineStr">
        <is>
          <t>中型</t>
        </is>
      </c>
      <c r="G18" s="152">
        <f>Q18/0.4</f>
        <v/>
      </c>
      <c r="H18" s="152">
        <f>G18*0.75</f>
        <v/>
      </c>
      <c r="I18" s="152">
        <f>Q18 / (0.855 - 0.02 - 0.006)</f>
        <v/>
      </c>
      <c r="J18" s="152">
        <f>Q18 / (0.87 - 0.02 - 0.006)</f>
        <v/>
      </c>
      <c r="K18" s="152">
        <f>Q18 / (0.9 - 0.02 - 0.006)</f>
        <v/>
      </c>
      <c r="L18" s="152">
        <f>K18-N18</f>
        <v/>
      </c>
      <c r="M18" s="79">
        <f>L18/K18</f>
        <v/>
      </c>
      <c r="N18" s="153">
        <f>O18+P18+Q18</f>
        <v/>
      </c>
      <c r="O18" s="153">
        <f>K18*0.006</f>
        <v/>
      </c>
      <c r="P18" s="153">
        <f>K18*0.02</f>
        <v/>
      </c>
      <c r="Q18" s="153">
        <f>SUM(R18:T18)</f>
        <v/>
      </c>
      <c r="R18" s="153">
        <f>IF(F18="大型",700,IF(F18="中型",300,IF(F18="小型",80,0)))</f>
        <v/>
      </c>
      <c r="S18" s="153">
        <f>IF(F18="大型",150,IF(F18="中型",100,IF(F18="小型",0,0)))</f>
        <v/>
      </c>
      <c r="T18" s="151">
        <f>SUM(U18:W18)</f>
        <v/>
      </c>
      <c r="U18" s="153" t="n">
        <v>2000</v>
      </c>
      <c r="V18" s="153" t="n">
        <v>150</v>
      </c>
      <c r="W18" s="153">
        <f>SUM(X18:AS18)</f>
        <v/>
      </c>
      <c r="X18" s="153" t="n">
        <v>0</v>
      </c>
      <c r="Y18" s="153" t="n">
        <v>0</v>
      </c>
      <c r="Z18" s="153" t="n">
        <v>100</v>
      </c>
      <c r="AA18" s="153" t="n">
        <v>0</v>
      </c>
      <c r="AB18" s="153" t="n">
        <v>0</v>
      </c>
      <c r="AC18" s="153" t="n">
        <v>0</v>
      </c>
      <c r="AD18" s="153" t="n">
        <v>0</v>
      </c>
      <c r="AE18" s="153" t="n">
        <v>0</v>
      </c>
      <c r="AF18" s="153" t="n">
        <v>0</v>
      </c>
      <c r="AG18" s="153" t="n">
        <v>0</v>
      </c>
      <c r="AH18" s="153" t="n">
        <v>0</v>
      </c>
      <c r="AI18" s="153" t="n">
        <v>0</v>
      </c>
      <c r="AJ18" s="153" t="n">
        <v>0</v>
      </c>
      <c r="AK18" s="153" t="n">
        <v>0</v>
      </c>
      <c r="AL18" s="153" t="n">
        <v>0</v>
      </c>
      <c r="AM18" s="153" t="n">
        <v>0</v>
      </c>
      <c r="AN18" s="153" t="n">
        <v>0</v>
      </c>
      <c r="AO18" s="153" t="n">
        <v>0</v>
      </c>
      <c r="AP18" s="153" t="n">
        <v>0</v>
      </c>
      <c r="AQ18" s="153" t="n">
        <v>0</v>
      </c>
      <c r="AR18" s="153" t="n">
        <v>200</v>
      </c>
      <c r="AS18" s="153" t="n">
        <v>0</v>
      </c>
      <c r="AT18" s="10" t="n"/>
      <c r="AU18" s="10" t="inlineStr">
        <is>
          <t>外面价格：1.8床铺板打孔+纸箱+整片=23*22+50=556
1.5规格是536，1.2规格是516</t>
        </is>
      </c>
      <c r="AV18" s="10" t="inlineStr">
        <is>
          <t>69f6f3de6eeaf7000137dca2</t>
        </is>
      </c>
      <c r="AW18" s="10" t="inlineStr">
        <is>
          <t>榉木柔光床-1.8米-松木铺板</t>
        </is>
      </c>
      <c r="AX18" s="10" t="inlineStr">
        <is>
          <t>69f6f3de6eeaf7000137dcb8</t>
        </is>
      </c>
      <c r="AY18" s="153">
        <f>H18</f>
        <v/>
      </c>
      <c r="AZ18" s="153">
        <f>BB18/(1-BA18)</f>
        <v/>
      </c>
      <c r="BA18" s="85" t="n">
        <v>0.15</v>
      </c>
      <c r="BB18" s="153">
        <f>K18*0.96</f>
        <v/>
      </c>
      <c r="BC18" s="10" t="inlineStr">
        <is>
          <t>1036279566778</t>
        </is>
      </c>
      <c r="BD18" s="10" t="inlineStr">
        <is>
          <t>待定</t>
        </is>
      </c>
      <c r="BE18" s="10" t="n"/>
      <c r="BF18" s="153">
        <f>H18</f>
        <v/>
      </c>
      <c r="BG18" s="85">
        <f>BH18/BF18</f>
        <v/>
      </c>
      <c r="BH18" s="152">
        <f>I18</f>
        <v/>
      </c>
      <c r="BI18" s="85">
        <f>1-12%</f>
        <v/>
      </c>
      <c r="BJ18" s="85">
        <f>BK18/(BF18-BF18*(1-BI18))</f>
        <v/>
      </c>
      <c r="BK18" s="152">
        <f>BM18/(1-BL18)</f>
        <v/>
      </c>
      <c r="BL18" s="85" t="n">
        <v>0.01</v>
      </c>
      <c r="BM18" s="152">
        <f>J18</f>
        <v/>
      </c>
      <c r="BN18" s="152">
        <f>IF(BK18&gt;=1500,BK18-150,IF(BK18&gt;=800,BK18-80,IF(BK18&gt;=500,BK18-50,IF(BK18&gt;=200,BK18-20,BK18))))</f>
        <v/>
      </c>
      <c r="BO18" s="85">
        <f>1-12%</f>
        <v/>
      </c>
      <c r="BP18" s="85">
        <f>BQ18/(BF18-BF18*(1-BO18))</f>
        <v/>
      </c>
      <c r="BQ18" s="152">
        <f>BS18/(1-BR18)</f>
        <v/>
      </c>
      <c r="BR18" s="85" t="n">
        <v>0</v>
      </c>
      <c r="BS18" s="152">
        <f>K18</f>
        <v/>
      </c>
      <c r="BT18" s="152">
        <f>IF(BQ18&gt;=1500,BQ18-150,IF(BQ18&gt;=800,BQ18-80,IF(BQ18&gt;=500,BQ18-50,IF(BQ18&gt;=200,BQ18-20,BQ18))))</f>
        <v/>
      </c>
      <c r="BU18" s="10" t="n"/>
      <c r="CB18" s="8" t="inlineStr">
        <is>
          <t>✅ 可导入</t>
        </is>
      </c>
      <c r="CC18" t="inlineStr">
        <is>
          <t>✓</t>
        </is>
      </c>
    </row>
    <row r="19" ht="18" customHeight="1">
      <c r="A19" s="77" t="inlineStr">
        <is>
          <t>PPS26330080322</t>
        </is>
      </c>
      <c r="B19" s="7" t="inlineStr">
        <is>
          <t>畔色榉木柔光双人床 |榉木小灯床</t>
        </is>
      </c>
      <c r="C19" s="7" t="inlineStr">
        <is>
          <t>榉木大靠背床（无灯）-1.2米-榉木铺板</t>
        </is>
      </c>
      <c r="D19" s="7" t="inlineStr">
        <is>
          <t>PPS2633008032219</t>
        </is>
      </c>
      <c r="E19" s="7" t="inlineStr">
        <is>
          <t>https://img.alicdn.com/imgextra/i3/2215699812811/O1CN011b8ljX1WdUTWEOKNH_!!2215699812811.jpg</t>
        </is>
      </c>
      <c r="F19" s="7" t="inlineStr">
        <is>
          <t>中型</t>
        </is>
      </c>
      <c r="G19" s="149">
        <f>Q19/0.4</f>
        <v/>
      </c>
      <c r="H19" s="149">
        <f>G19*0.75</f>
        <v/>
      </c>
      <c r="I19" s="149">
        <f>Q19 / (0.855 - 0.02 - 0.006)</f>
        <v/>
      </c>
      <c r="J19" s="149">
        <f>Q19 / (0.87 - 0.02 - 0.006)</f>
        <v/>
      </c>
      <c r="K19" s="149">
        <f>Q19 / (0.9 - 0.02 - 0.006)</f>
        <v/>
      </c>
      <c r="L19" s="149">
        <f>K19-N19</f>
        <v/>
      </c>
      <c r="M19" s="79">
        <f>L19/K19</f>
        <v/>
      </c>
      <c r="N19" s="150">
        <f>O19+P19+Q19</f>
        <v/>
      </c>
      <c r="O19" s="150">
        <f>K19*0.006</f>
        <v/>
      </c>
      <c r="P19" s="150">
        <f>K19*0.02</f>
        <v/>
      </c>
      <c r="Q19" s="150">
        <f>SUM(R19:T19)</f>
        <v/>
      </c>
      <c r="R19" s="150">
        <f>IF(F19="大型",700,IF(F19="中型",300,IF(F19="小型",80,0)))</f>
        <v/>
      </c>
      <c r="S19" s="150">
        <f>IF(F19="大型",150,IF(F19="中型",100,IF(F19="小型",0,0)))</f>
        <v/>
      </c>
      <c r="T19" s="151">
        <f>SUM(U19:W19)</f>
        <v/>
      </c>
      <c r="U19" s="150" t="n">
        <v>2010</v>
      </c>
      <c r="V19" s="150" t="n">
        <v>140</v>
      </c>
      <c r="W19" s="150">
        <f>SUM(X19:AS19)</f>
        <v/>
      </c>
      <c r="X19" s="150" t="n">
        <v>0</v>
      </c>
      <c r="Y19" s="150" t="n">
        <v>0</v>
      </c>
      <c r="Z19" s="150" t="n">
        <v>0</v>
      </c>
      <c r="AA19" s="150" t="n">
        <v>0</v>
      </c>
      <c r="AB19" s="150" t="n">
        <v>0</v>
      </c>
      <c r="AC19" s="150" t="n">
        <v>0</v>
      </c>
      <c r="AD19" s="150" t="n">
        <v>0</v>
      </c>
      <c r="AE19" s="150" t="n">
        <v>0</v>
      </c>
      <c r="AF19" s="150" t="n">
        <v>0</v>
      </c>
      <c r="AG19" s="150" t="n">
        <v>0</v>
      </c>
      <c r="AH19" s="150" t="n">
        <v>0</v>
      </c>
      <c r="AI19" s="150" t="n">
        <v>0</v>
      </c>
      <c r="AJ19" s="150" t="n">
        <v>0</v>
      </c>
      <c r="AK19" s="150" t="n">
        <v>0</v>
      </c>
      <c r="AL19" s="150" t="n">
        <v>0</v>
      </c>
      <c r="AM19" s="150" t="n">
        <v>0</v>
      </c>
      <c r="AN19" s="150" t="n">
        <v>0</v>
      </c>
      <c r="AO19" s="150" t="n">
        <v>0</v>
      </c>
      <c r="AP19" s="150" t="n">
        <v>0</v>
      </c>
      <c r="AQ19" s="150" t="n">
        <v>0</v>
      </c>
      <c r="AR19" s="150" t="n">
        <v>590</v>
      </c>
      <c r="AS19" s="150" t="n">
        <v>0</v>
      </c>
      <c r="AT19" s="7" t="n"/>
      <c r="AU19" s="7" t="inlineStr">
        <is>
          <t>外面价格：1.8床铺板打孔+纸箱+整片=23*22+50=556
1.5规格是536，1.2规格是516</t>
        </is>
      </c>
      <c r="AV19" s="7" t="inlineStr">
        <is>
          <t>69f6f3de6eeaf7000137dca2</t>
        </is>
      </c>
      <c r="AW19" s="7" t="inlineStr">
        <is>
          <t>榉木大靠背床（无灯）-1.2米-榉木铺板</t>
        </is>
      </c>
      <c r="AX19" s="7" t="inlineStr">
        <is>
          <t>69f6f3de6eeaf7000137dcbb</t>
        </is>
      </c>
      <c r="AY19" s="150">
        <f>H19</f>
        <v/>
      </c>
      <c r="AZ19" s="150">
        <f>BB19/(1-BA19)</f>
        <v/>
      </c>
      <c r="BA19" s="82" t="n">
        <v>0.15</v>
      </c>
      <c r="BB19" s="150">
        <f>K19*0.96</f>
        <v/>
      </c>
      <c r="BC19" s="7" t="inlineStr">
        <is>
          <t>1036279566778</t>
        </is>
      </c>
      <c r="BD19" s="7" t="inlineStr">
        <is>
          <t>待定</t>
        </is>
      </c>
      <c r="BE19" s="7" t="n"/>
      <c r="BF19" s="150">
        <f>H19</f>
        <v/>
      </c>
      <c r="BG19" s="82">
        <f>BH19/BF19</f>
        <v/>
      </c>
      <c r="BH19" s="149">
        <f>I19</f>
        <v/>
      </c>
      <c r="BI19" s="82">
        <f>1-12%</f>
        <v/>
      </c>
      <c r="BJ19" s="82">
        <f>BK19/(BF19-BF19*(1-BI19))</f>
        <v/>
      </c>
      <c r="BK19" s="149">
        <f>BM19/(1-BL19)</f>
        <v/>
      </c>
      <c r="BL19" s="82" t="n">
        <v>0.01</v>
      </c>
      <c r="BM19" s="149">
        <f>J19</f>
        <v/>
      </c>
      <c r="BN19" s="149">
        <f>IF(BK19&gt;=1500,BK19-150,IF(BK19&gt;=800,BK19-80,IF(BK19&gt;=500,BK19-50,IF(BK19&gt;=200,BK19-20,BK19))))</f>
        <v/>
      </c>
      <c r="BO19" s="82">
        <f>1-12%</f>
        <v/>
      </c>
      <c r="BP19" s="82">
        <f>BQ19/(BF19-BF19*(1-BO19))</f>
        <v/>
      </c>
      <c r="BQ19" s="149">
        <f>BS19/(1-BR19)</f>
        <v/>
      </c>
      <c r="BR19" s="82" t="n">
        <v>0</v>
      </c>
      <c r="BS19" s="149">
        <f>K19</f>
        <v/>
      </c>
      <c r="BT19" s="149">
        <f>IF(BQ19&gt;=1500,BQ19-150,IF(BQ19&gt;=800,BQ19-80,IF(BQ19&gt;=500,BQ19-50,IF(BQ19&gt;=200,BQ19-20,BQ19))))</f>
        <v/>
      </c>
      <c r="BU19" s="7" t="n"/>
      <c r="CB19" s="8" t="inlineStr">
        <is>
          <t>✅ 可导入</t>
        </is>
      </c>
      <c r="CC19" t="inlineStr">
        <is>
          <t>✓</t>
        </is>
      </c>
    </row>
    <row r="20" ht="18" customHeight="1">
      <c r="A20" s="77" t="inlineStr">
        <is>
          <t>PPS26330080322</t>
        </is>
      </c>
      <c r="B20" s="10" t="inlineStr">
        <is>
          <t>畔色榉木柔光双人床 |榉木小灯床</t>
        </is>
      </c>
      <c r="C20" s="10" t="inlineStr">
        <is>
          <t>榉木大靠背床（无灯）-1.35米-榉木铺板</t>
        </is>
      </c>
      <c r="D20" s="10" t="inlineStr">
        <is>
          <t>PPS2633008032220</t>
        </is>
      </c>
      <c r="E20" s="10" t="inlineStr">
        <is>
          <t>https://img.alicdn.com/imgextra/i3/2215699812811/O1CN011b8ljX1WdUTWEOKNH_!!2215699812811.jpg</t>
        </is>
      </c>
      <c r="F20" s="10" t="inlineStr">
        <is>
          <t>中型</t>
        </is>
      </c>
      <c r="G20" s="152">
        <f>Q20/0.4</f>
        <v/>
      </c>
      <c r="H20" s="152">
        <f>G20*0.75</f>
        <v/>
      </c>
      <c r="I20" s="152">
        <f>Q20 / (0.855 - 0.02 - 0.006)</f>
        <v/>
      </c>
      <c r="J20" s="152">
        <f>Q20 / (0.87 - 0.02 - 0.006)</f>
        <v/>
      </c>
      <c r="K20" s="152">
        <f>Q20 / (0.9 - 0.02 - 0.006)</f>
        <v/>
      </c>
      <c r="L20" s="152">
        <f>K20-N20</f>
        <v/>
      </c>
      <c r="M20" s="79">
        <f>L20/K20</f>
        <v/>
      </c>
      <c r="N20" s="153">
        <f>O20+P20+Q20</f>
        <v/>
      </c>
      <c r="O20" s="153">
        <f>K20*0.006</f>
        <v/>
      </c>
      <c r="P20" s="153">
        <f>K20*0.02</f>
        <v/>
      </c>
      <c r="Q20" s="153">
        <f>SUM(R20:T20)</f>
        <v/>
      </c>
      <c r="R20" s="153">
        <f>IF(F20="大型",700,IF(F20="中型",300,IF(F20="小型",80,0)))</f>
        <v/>
      </c>
      <c r="S20" s="153">
        <f>IF(F20="大型",150,IF(F20="中型",100,IF(F20="小型",0,0)))</f>
        <v/>
      </c>
      <c r="T20" s="151">
        <f>SUM(U20:W20)</f>
        <v/>
      </c>
      <c r="U20" s="153" t="n">
        <v>2040</v>
      </c>
      <c r="V20" s="153" t="n">
        <v>140</v>
      </c>
      <c r="W20" s="153">
        <f>SUM(X20:AS20)</f>
        <v/>
      </c>
      <c r="X20" s="153" t="n">
        <v>0</v>
      </c>
      <c r="Y20" s="153" t="n">
        <v>0</v>
      </c>
      <c r="Z20" s="153" t="n">
        <v>0</v>
      </c>
      <c r="AA20" s="153" t="n">
        <v>0</v>
      </c>
      <c r="AB20" s="153" t="n">
        <v>0</v>
      </c>
      <c r="AC20" s="153" t="n">
        <v>0</v>
      </c>
      <c r="AD20" s="153" t="n">
        <v>0</v>
      </c>
      <c r="AE20" s="153" t="n">
        <v>0</v>
      </c>
      <c r="AF20" s="153" t="n">
        <v>0</v>
      </c>
      <c r="AG20" s="153" t="n">
        <v>0</v>
      </c>
      <c r="AH20" s="153" t="n">
        <v>0</v>
      </c>
      <c r="AI20" s="153" t="n">
        <v>0</v>
      </c>
      <c r="AJ20" s="153" t="n">
        <v>0</v>
      </c>
      <c r="AK20" s="153" t="n">
        <v>0</v>
      </c>
      <c r="AL20" s="153" t="n">
        <v>0</v>
      </c>
      <c r="AM20" s="153" t="n">
        <v>0</v>
      </c>
      <c r="AN20" s="153" t="n">
        <v>0</v>
      </c>
      <c r="AO20" s="153" t="n">
        <v>0</v>
      </c>
      <c r="AP20" s="153" t="n">
        <v>0</v>
      </c>
      <c r="AQ20" s="153" t="n">
        <v>0</v>
      </c>
      <c r="AR20" s="153" t="n">
        <v>610</v>
      </c>
      <c r="AS20" s="153" t="n">
        <v>0</v>
      </c>
      <c r="AT20" s="10" t="n"/>
      <c r="AU20" s="10" t="inlineStr">
        <is>
          <t>外面价格：1.8床铺板打孔+纸箱+整片=23*22+50=556
1.5规格是536，1.2规格是516</t>
        </is>
      </c>
      <c r="AV20" s="10" t="inlineStr">
        <is>
          <t>69f6f3de6eeaf7000137dca2</t>
        </is>
      </c>
      <c r="AW20" s="10" t="inlineStr">
        <is>
          <t>榉木大靠背床（无灯）-1.35米-榉木铺板</t>
        </is>
      </c>
      <c r="AX20" s="10" t="inlineStr">
        <is>
          <t>69f6f3de6eeaf7000137dcbe</t>
        </is>
      </c>
      <c r="AY20" s="153">
        <f>H20</f>
        <v/>
      </c>
      <c r="AZ20" s="153">
        <f>BB20/(1-BA20)</f>
        <v/>
      </c>
      <c r="BA20" s="85" t="n">
        <v>0.15</v>
      </c>
      <c r="BB20" s="153">
        <f>K20*0.96</f>
        <v/>
      </c>
      <c r="BC20" s="10" t="inlineStr">
        <is>
          <t>1036279566778</t>
        </is>
      </c>
      <c r="BD20" s="10" t="inlineStr">
        <is>
          <t>待定</t>
        </is>
      </c>
      <c r="BE20" s="10" t="n"/>
      <c r="BF20" s="153">
        <f>H20</f>
        <v/>
      </c>
      <c r="BG20" s="85">
        <f>BH20/BF20</f>
        <v/>
      </c>
      <c r="BH20" s="152">
        <f>I20</f>
        <v/>
      </c>
      <c r="BI20" s="85">
        <f>1-12%</f>
        <v/>
      </c>
      <c r="BJ20" s="85">
        <f>BK20/(BF20-BF20*(1-BI20))</f>
        <v/>
      </c>
      <c r="BK20" s="152">
        <f>BM20/(1-BL20)</f>
        <v/>
      </c>
      <c r="BL20" s="85" t="n">
        <v>0.01</v>
      </c>
      <c r="BM20" s="152">
        <f>J20</f>
        <v/>
      </c>
      <c r="BN20" s="152">
        <f>IF(BK20&gt;=1500,BK20-150,IF(BK20&gt;=800,BK20-80,IF(BK20&gt;=500,BK20-50,IF(BK20&gt;=200,BK20-20,BK20))))</f>
        <v/>
      </c>
      <c r="BO20" s="85">
        <f>1-12%</f>
        <v/>
      </c>
      <c r="BP20" s="85">
        <f>BQ20/(BF20-BF20*(1-BO20))</f>
        <v/>
      </c>
      <c r="BQ20" s="152">
        <f>BS20/(1-BR20)</f>
        <v/>
      </c>
      <c r="BR20" s="85" t="n">
        <v>0</v>
      </c>
      <c r="BS20" s="152">
        <f>K20</f>
        <v/>
      </c>
      <c r="BT20" s="152">
        <f>IF(BQ20&gt;=1500,BQ20-150,IF(BQ20&gt;=800,BQ20-80,IF(BQ20&gt;=500,BQ20-50,IF(BQ20&gt;=200,BQ20-20,BQ20))))</f>
        <v/>
      </c>
      <c r="BU20" s="10" t="n"/>
      <c r="CB20" s="8" t="inlineStr">
        <is>
          <t>✅ 可导入</t>
        </is>
      </c>
      <c r="CC20" t="inlineStr">
        <is>
          <t>✓</t>
        </is>
      </c>
    </row>
    <row r="21" ht="18" customHeight="1">
      <c r="A21" s="77" t="inlineStr">
        <is>
          <t>PPS26330080322</t>
        </is>
      </c>
      <c r="B21" s="7" t="inlineStr">
        <is>
          <t>畔色榉木柔光双人床 |榉木小灯床</t>
        </is>
      </c>
      <c r="C21" s="7" t="inlineStr">
        <is>
          <t>榉木大靠背床（无灯）-1.5米-榉木铺板</t>
        </is>
      </c>
      <c r="D21" s="7" t="inlineStr">
        <is>
          <t>PPS2633008032221</t>
        </is>
      </c>
      <c r="E21" s="7" t="inlineStr">
        <is>
          <t>https://img.alicdn.com/imgextra/i3/2215699812811/O1CN011b8ljX1WdUTWEOKNH_!!2215699812811.jpg</t>
        </is>
      </c>
      <c r="F21" s="7" t="inlineStr">
        <is>
          <t>中型</t>
        </is>
      </c>
      <c r="G21" s="149">
        <f>Q21/0.4</f>
        <v/>
      </c>
      <c r="H21" s="149">
        <f>G21*0.75</f>
        <v/>
      </c>
      <c r="I21" s="149">
        <f>Q21 / (0.855 - 0.02 - 0.006)</f>
        <v/>
      </c>
      <c r="J21" s="149">
        <f>Q21 / (0.87 - 0.02 - 0.006)</f>
        <v/>
      </c>
      <c r="K21" s="149">
        <f>Q21 / (0.9 - 0.02 - 0.006)</f>
        <v/>
      </c>
      <c r="L21" s="149">
        <f>K21-N21</f>
        <v/>
      </c>
      <c r="M21" s="79">
        <f>L21/K21</f>
        <v/>
      </c>
      <c r="N21" s="150">
        <f>O21+P21+Q21</f>
        <v/>
      </c>
      <c r="O21" s="150">
        <f>K21*0.006</f>
        <v/>
      </c>
      <c r="P21" s="150">
        <f>K21*0.02</f>
        <v/>
      </c>
      <c r="Q21" s="150">
        <f>SUM(R21:T21)</f>
        <v/>
      </c>
      <c r="R21" s="150">
        <f>IF(F21="大型",700,IF(F21="中型",300,IF(F21="小型",80,0)))</f>
        <v/>
      </c>
      <c r="S21" s="150">
        <f>IF(F21="大型",150,IF(F21="中型",100,IF(F21="小型",0,0)))</f>
        <v/>
      </c>
      <c r="T21" s="151">
        <f>SUM(U21:W21)</f>
        <v/>
      </c>
      <c r="U21" s="150" t="n">
        <v>2120</v>
      </c>
      <c r="V21" s="150" t="n">
        <v>150</v>
      </c>
      <c r="W21" s="150">
        <f>SUM(X21:AS21)</f>
        <v/>
      </c>
      <c r="X21" s="150" t="n">
        <v>0</v>
      </c>
      <c r="Y21" s="150" t="n">
        <v>0</v>
      </c>
      <c r="Z21" s="150" t="n">
        <v>0</v>
      </c>
      <c r="AA21" s="150" t="n">
        <v>0</v>
      </c>
      <c r="AB21" s="150" t="n">
        <v>0</v>
      </c>
      <c r="AC21" s="150" t="n">
        <v>0</v>
      </c>
      <c r="AD21" s="150" t="n">
        <v>0</v>
      </c>
      <c r="AE21" s="150" t="n">
        <v>0</v>
      </c>
      <c r="AF21" s="150" t="n">
        <v>0</v>
      </c>
      <c r="AG21" s="150" t="n">
        <v>0</v>
      </c>
      <c r="AH21" s="150" t="n">
        <v>0</v>
      </c>
      <c r="AI21" s="150" t="n">
        <v>0</v>
      </c>
      <c r="AJ21" s="150" t="n">
        <v>0</v>
      </c>
      <c r="AK21" s="150" t="n">
        <v>0</v>
      </c>
      <c r="AL21" s="150" t="n">
        <v>0</v>
      </c>
      <c r="AM21" s="150" t="n">
        <v>0</v>
      </c>
      <c r="AN21" s="150" t="n">
        <v>0</v>
      </c>
      <c r="AO21" s="150" t="n">
        <v>0</v>
      </c>
      <c r="AP21" s="150" t="n">
        <v>0</v>
      </c>
      <c r="AQ21" s="150" t="n">
        <v>0</v>
      </c>
      <c r="AR21" s="150" t="n">
        <v>630</v>
      </c>
      <c r="AS21" s="150" t="n">
        <v>0</v>
      </c>
      <c r="AT21" s="7" t="n"/>
      <c r="AU21" s="7" t="inlineStr">
        <is>
          <t>外面价格：1.8床铺板打孔+纸箱+整片=23*22+50=556
1.5规格是536，1.2规格是516</t>
        </is>
      </c>
      <c r="AV21" s="7" t="inlineStr">
        <is>
          <t>69f6f3de6eeaf7000137dca2</t>
        </is>
      </c>
      <c r="AW21" s="7" t="inlineStr">
        <is>
          <t>榉木大靠背床（无灯）-1.5米-榉木铺板</t>
        </is>
      </c>
      <c r="AX21" s="7" t="inlineStr">
        <is>
          <t>69f6f3de6eeaf7000137dcc1</t>
        </is>
      </c>
      <c r="AY21" s="150">
        <f>H21</f>
        <v/>
      </c>
      <c r="AZ21" s="150">
        <f>BB21/(1-BA21)</f>
        <v/>
      </c>
      <c r="BA21" s="82" t="n">
        <v>0.15</v>
      </c>
      <c r="BB21" s="150">
        <f>K21*0.96</f>
        <v/>
      </c>
      <c r="BC21" s="7" t="inlineStr">
        <is>
          <t>1036279566778</t>
        </is>
      </c>
      <c r="BD21" s="7" t="inlineStr">
        <is>
          <t>待定</t>
        </is>
      </c>
      <c r="BE21" s="7" t="n"/>
      <c r="BF21" s="150">
        <f>H21</f>
        <v/>
      </c>
      <c r="BG21" s="82">
        <f>BH21/BF21</f>
        <v/>
      </c>
      <c r="BH21" s="149">
        <f>I21</f>
        <v/>
      </c>
      <c r="BI21" s="82">
        <f>1-12%</f>
        <v/>
      </c>
      <c r="BJ21" s="82">
        <f>BK21/(BF21-BF21*(1-BI21))</f>
        <v/>
      </c>
      <c r="BK21" s="149">
        <f>BM21/(1-BL21)</f>
        <v/>
      </c>
      <c r="BL21" s="82" t="n">
        <v>0.01</v>
      </c>
      <c r="BM21" s="149">
        <f>J21</f>
        <v/>
      </c>
      <c r="BN21" s="149">
        <f>IF(BK21&gt;=1500,BK21-150,IF(BK21&gt;=800,BK21-80,IF(BK21&gt;=500,BK21-50,IF(BK21&gt;=200,BK21-20,BK21))))</f>
        <v/>
      </c>
      <c r="BO21" s="82">
        <f>1-12%</f>
        <v/>
      </c>
      <c r="BP21" s="82">
        <f>BQ21/(BF21-BF21*(1-BO21))</f>
        <v/>
      </c>
      <c r="BQ21" s="149">
        <f>BS21/(1-BR21)</f>
        <v/>
      </c>
      <c r="BR21" s="82" t="n">
        <v>0</v>
      </c>
      <c r="BS21" s="149">
        <f>K21</f>
        <v/>
      </c>
      <c r="BT21" s="149">
        <f>IF(BQ21&gt;=1500,BQ21-150,IF(BQ21&gt;=800,BQ21-80,IF(BQ21&gt;=500,BQ21-50,IF(BQ21&gt;=200,BQ21-20,BQ21))))</f>
        <v/>
      </c>
      <c r="BU21" s="7" t="n"/>
      <c r="CB21" s="8" t="inlineStr">
        <is>
          <t>✅ 可导入</t>
        </is>
      </c>
      <c r="CC21" t="inlineStr">
        <is>
          <t>✓</t>
        </is>
      </c>
    </row>
    <row r="22" ht="18" customHeight="1">
      <c r="A22" s="77" t="inlineStr">
        <is>
          <t>PPS26330080322</t>
        </is>
      </c>
      <c r="B22" s="10" t="inlineStr">
        <is>
          <t>畔色榉木柔光双人床 |榉木小灯床</t>
        </is>
      </c>
      <c r="C22" s="10" t="inlineStr">
        <is>
          <t>榉木大靠背床（无灯）-1.8米-榉木铺板</t>
        </is>
      </c>
      <c r="D22" s="10" t="inlineStr">
        <is>
          <t>PPS2633008032222</t>
        </is>
      </c>
      <c r="E22" s="10" t="inlineStr">
        <is>
          <t>https://img.alicdn.com/imgextra/i3/2215699812811/O1CN011b8ljX1WdUTWEOKNH_!!2215699812811.jpg</t>
        </is>
      </c>
      <c r="F22" s="10" t="inlineStr">
        <is>
          <t>中型</t>
        </is>
      </c>
      <c r="G22" s="152">
        <f>Q22/0.4</f>
        <v/>
      </c>
      <c r="H22" s="152">
        <f>G22*0.75</f>
        <v/>
      </c>
      <c r="I22" s="152">
        <f>Q22 / (0.855 - 0.02 - 0.006)</f>
        <v/>
      </c>
      <c r="J22" s="152">
        <f>Q22 / (0.87 - 0.02 - 0.006)</f>
        <v/>
      </c>
      <c r="K22" s="152">
        <f>Q22 / (0.9 - 0.02 - 0.006)</f>
        <v/>
      </c>
      <c r="L22" s="152">
        <f>K22-N22</f>
        <v/>
      </c>
      <c r="M22" s="79">
        <f>L22/K22</f>
        <v/>
      </c>
      <c r="N22" s="153">
        <f>O22+P22+Q22</f>
        <v/>
      </c>
      <c r="O22" s="153">
        <f>K22*0.006</f>
        <v/>
      </c>
      <c r="P22" s="153">
        <f>K22*0.02</f>
        <v/>
      </c>
      <c r="Q22" s="153">
        <f>SUM(R22:T22)</f>
        <v/>
      </c>
      <c r="R22" s="153">
        <f>IF(F22="大型",700,IF(F22="中型",300,IF(F22="小型",80,0)))</f>
        <v/>
      </c>
      <c r="S22" s="153">
        <f>IF(F22="大型",150,IF(F22="中型",100,IF(F22="小型",0,0)))</f>
        <v/>
      </c>
      <c r="T22" s="151">
        <f>SUM(U22:W22)</f>
        <v/>
      </c>
      <c r="U22" s="153" t="n">
        <v>2210</v>
      </c>
      <c r="V22" s="153" t="n">
        <v>150</v>
      </c>
      <c r="W22" s="153">
        <f>SUM(X22:AS22)</f>
        <v/>
      </c>
      <c r="X22" s="153" t="n">
        <v>0</v>
      </c>
      <c r="Y22" s="153" t="n">
        <v>0</v>
      </c>
      <c r="Z22" s="153" t="n">
        <v>0</v>
      </c>
      <c r="AA22" s="153" t="n">
        <v>0</v>
      </c>
      <c r="AB22" s="153" t="n">
        <v>0</v>
      </c>
      <c r="AC22" s="153" t="n">
        <v>0</v>
      </c>
      <c r="AD22" s="153" t="n">
        <v>0</v>
      </c>
      <c r="AE22" s="153" t="n">
        <v>0</v>
      </c>
      <c r="AF22" s="153" t="n">
        <v>0</v>
      </c>
      <c r="AG22" s="153" t="n">
        <v>0</v>
      </c>
      <c r="AH22" s="153" t="n">
        <v>0</v>
      </c>
      <c r="AI22" s="153" t="n">
        <v>0</v>
      </c>
      <c r="AJ22" s="153" t="n">
        <v>0</v>
      </c>
      <c r="AK22" s="153" t="n">
        <v>0</v>
      </c>
      <c r="AL22" s="153" t="n">
        <v>0</v>
      </c>
      <c r="AM22" s="153" t="n">
        <v>0</v>
      </c>
      <c r="AN22" s="153" t="n">
        <v>0</v>
      </c>
      <c r="AO22" s="153" t="n">
        <v>0</v>
      </c>
      <c r="AP22" s="153" t="n">
        <v>0</v>
      </c>
      <c r="AQ22" s="153" t="n">
        <v>0</v>
      </c>
      <c r="AR22" s="153" t="n">
        <v>650</v>
      </c>
      <c r="AS22" s="153" t="n">
        <v>0</v>
      </c>
      <c r="AT22" s="10" t="n"/>
      <c r="AU22" s="10" t="inlineStr">
        <is>
          <t>外面价格：1.8床铺板打孔+纸箱+整片=23*22+50=556
1.5规格是536，1.2规格是516</t>
        </is>
      </c>
      <c r="AV22" s="10" t="inlineStr">
        <is>
          <t>69f6f3de6eeaf7000137dca2</t>
        </is>
      </c>
      <c r="AW22" s="10" t="inlineStr">
        <is>
          <t>榉木大靠背床（无灯）-1.8米-榉木铺板</t>
        </is>
      </c>
      <c r="AX22" s="10" t="inlineStr">
        <is>
          <t>69f6f3de6eeaf7000137dcc4</t>
        </is>
      </c>
      <c r="AY22" s="153">
        <f>H22</f>
        <v/>
      </c>
      <c r="AZ22" s="153">
        <f>BB22/(1-BA22)</f>
        <v/>
      </c>
      <c r="BA22" s="85" t="n">
        <v>0.15</v>
      </c>
      <c r="BB22" s="153">
        <f>K22*0.96</f>
        <v/>
      </c>
      <c r="BC22" s="10" t="inlineStr">
        <is>
          <t>1036279566778</t>
        </is>
      </c>
      <c r="BD22" s="10" t="inlineStr">
        <is>
          <t>待定</t>
        </is>
      </c>
      <c r="BE22" s="10" t="n"/>
      <c r="BF22" s="153">
        <f>H22</f>
        <v/>
      </c>
      <c r="BG22" s="85">
        <f>BH22/BF22</f>
        <v/>
      </c>
      <c r="BH22" s="152">
        <f>I22</f>
        <v/>
      </c>
      <c r="BI22" s="85">
        <f>1-12%</f>
        <v/>
      </c>
      <c r="BJ22" s="85">
        <f>BK22/(BF22-BF22*(1-BI22))</f>
        <v/>
      </c>
      <c r="BK22" s="152">
        <f>BM22/(1-BL22)</f>
        <v/>
      </c>
      <c r="BL22" s="85" t="n">
        <v>0.01</v>
      </c>
      <c r="BM22" s="152">
        <f>J22</f>
        <v/>
      </c>
      <c r="BN22" s="152">
        <f>IF(BK22&gt;=1500,BK22-150,IF(BK22&gt;=800,BK22-80,IF(BK22&gt;=500,BK22-50,IF(BK22&gt;=200,BK22-20,BK22))))</f>
        <v/>
      </c>
      <c r="BO22" s="85">
        <f>1-12%</f>
        <v/>
      </c>
      <c r="BP22" s="85">
        <f>BQ22/(BF22-BF22*(1-BO22))</f>
        <v/>
      </c>
      <c r="BQ22" s="152">
        <f>BS22/(1-BR22)</f>
        <v/>
      </c>
      <c r="BR22" s="85" t="n">
        <v>0</v>
      </c>
      <c r="BS22" s="152">
        <f>K22</f>
        <v/>
      </c>
      <c r="BT22" s="152">
        <f>IF(BQ22&gt;=1500,BQ22-150,IF(BQ22&gt;=800,BQ22-80,IF(BQ22&gt;=500,BQ22-50,IF(BQ22&gt;=200,BQ22-20,BQ22))))</f>
        <v/>
      </c>
      <c r="BU22" s="10" t="n"/>
      <c r="CB22" s="8" t="inlineStr">
        <is>
          <t>✅ 可导入</t>
        </is>
      </c>
      <c r="CC22" t="inlineStr">
        <is>
          <t>✓</t>
        </is>
      </c>
    </row>
    <row r="23" ht="18" customHeight="1">
      <c r="A23" s="77" t="inlineStr">
        <is>
          <t>PPS26330090325</t>
        </is>
      </c>
      <c r="B23" s="7" t="inlineStr">
        <is>
          <t>畔色榉木编织双人床 |榉木藤编床</t>
        </is>
      </c>
      <c r="C23" s="7" t="inlineStr">
        <is>
          <t>榉木编织床-1.2米-榉木铺板</t>
        </is>
      </c>
      <c r="D23" s="7" t="inlineStr">
        <is>
          <t>PPS2633009032511</t>
        </is>
      </c>
      <c r="E23" s="7" t="inlineStr">
        <is>
          <t>暂无</t>
        </is>
      </c>
      <c r="F23" s="7" t="inlineStr">
        <is>
          <t>中型</t>
        </is>
      </c>
      <c r="G23" s="149">
        <f>Q23/0.4</f>
        <v/>
      </c>
      <c r="H23" s="149">
        <f>G23*0.75</f>
        <v/>
      </c>
      <c r="I23" s="149">
        <f>Q23 / (0.855 - 0.02 - 0.006)</f>
        <v/>
      </c>
      <c r="J23" s="149">
        <f>Q23 / (0.87 - 0.02 - 0.006)</f>
        <v/>
      </c>
      <c r="K23" s="149">
        <f>Q23 / (0.9 - 0.02 - 0.006)</f>
        <v/>
      </c>
      <c r="L23" s="149">
        <f>K23-N23</f>
        <v/>
      </c>
      <c r="M23" s="79">
        <f>L23/K23</f>
        <v/>
      </c>
      <c r="N23" s="150">
        <f>O23+P23+Q23</f>
        <v/>
      </c>
      <c r="O23" s="150">
        <f>K23*0.006</f>
        <v/>
      </c>
      <c r="P23" s="150">
        <f>K23*0.02</f>
        <v/>
      </c>
      <c r="Q23" s="150">
        <f>SUM(R23:T23)</f>
        <v/>
      </c>
      <c r="R23" s="150">
        <f>IF(F23="大型",700,IF(F23="中型",300,IF(F23="小型",80,0)))</f>
        <v/>
      </c>
      <c r="S23" s="150">
        <f>IF(F23="大型",150,IF(F23="中型",100,IF(F23="小型",0,0)))</f>
        <v/>
      </c>
      <c r="T23" s="151">
        <f>SUM(U23:W23)</f>
        <v/>
      </c>
      <c r="U23" s="150" t="n">
        <v>0</v>
      </c>
      <c r="V23" s="150" t="n">
        <v>140</v>
      </c>
      <c r="W23" s="150">
        <f>SUM(X23:AS23)</f>
        <v/>
      </c>
      <c r="X23" s="150" t="n">
        <v>0</v>
      </c>
      <c r="Y23" s="150" t="n">
        <v>0</v>
      </c>
      <c r="Z23" s="150" t="n">
        <v>0</v>
      </c>
      <c r="AA23" s="150" t="n">
        <v>0</v>
      </c>
      <c r="AB23" s="150" t="n">
        <v>0</v>
      </c>
      <c r="AC23" s="150" t="n">
        <v>0</v>
      </c>
      <c r="AD23" s="150" t="n">
        <v>0</v>
      </c>
      <c r="AE23" s="150" t="n">
        <v>0</v>
      </c>
      <c r="AF23" s="150" t="n">
        <v>0</v>
      </c>
      <c r="AG23" s="150" t="n">
        <v>0</v>
      </c>
      <c r="AH23" s="150" t="n">
        <v>0</v>
      </c>
      <c r="AI23" s="150" t="n">
        <v>0</v>
      </c>
      <c r="AJ23" s="150" t="n">
        <v>0</v>
      </c>
      <c r="AK23" s="150" t="n">
        <v>0</v>
      </c>
      <c r="AL23" s="150" t="n">
        <v>0</v>
      </c>
      <c r="AM23" s="150" t="n">
        <v>0</v>
      </c>
      <c r="AN23" s="150" t="n">
        <v>0</v>
      </c>
      <c r="AO23" s="150" t="n">
        <v>0</v>
      </c>
      <c r="AP23" s="150" t="n">
        <v>0</v>
      </c>
      <c r="AQ23" s="150" t="n">
        <v>0</v>
      </c>
      <c r="AR23" s="150" t="n">
        <v>590</v>
      </c>
      <c r="AS23" s="150" t="n">
        <v>0</v>
      </c>
      <c r="AT23" s="7" t="n"/>
      <c r="AU23" s="7" t="n"/>
      <c r="AV23" s="7" t="inlineStr">
        <is>
          <t>/</t>
        </is>
      </c>
      <c r="AW23" s="7" t="inlineStr">
        <is>
          <t>/</t>
        </is>
      </c>
      <c r="AX23" s="7" t="inlineStr">
        <is>
          <t>/</t>
        </is>
      </c>
      <c r="AY23" s="150">
        <f>H23</f>
        <v/>
      </c>
      <c r="AZ23" s="150">
        <f>BB23/(1-BA23)</f>
        <v/>
      </c>
      <c r="BA23" s="82" t="n">
        <v>0.15</v>
      </c>
      <c r="BB23" s="150">
        <f>K23*0.96</f>
        <v/>
      </c>
      <c r="BC23" s="7" t="inlineStr">
        <is>
          <t>暂无</t>
        </is>
      </c>
      <c r="BD23" s="7" t="inlineStr">
        <is>
          <t>待定</t>
        </is>
      </c>
      <c r="BE23" s="7" t="n"/>
      <c r="BF23" s="150">
        <f>H23</f>
        <v/>
      </c>
      <c r="BG23" s="82">
        <f>BH23/BF23</f>
        <v/>
      </c>
      <c r="BH23" s="149">
        <f>I23</f>
        <v/>
      </c>
      <c r="BI23" s="82">
        <f>1-12%</f>
        <v/>
      </c>
      <c r="BJ23" s="82">
        <f>BK23/(BF23-BF23*(1-BI23))</f>
        <v/>
      </c>
      <c r="BK23" s="149">
        <f>BM23/(1-BL23)</f>
        <v/>
      </c>
      <c r="BL23" s="82" t="n">
        <v>0.01</v>
      </c>
      <c r="BM23" s="149">
        <f>J23</f>
        <v/>
      </c>
      <c r="BN23" s="149">
        <f>IF(BK23&gt;=1500,BK23-150,IF(BK23&gt;=800,BK23-80,IF(BK23&gt;=500,BK23-50,IF(BK23&gt;=200,BK23-20,BK23))))</f>
        <v/>
      </c>
      <c r="BO23" s="82">
        <f>1-12%</f>
        <v/>
      </c>
      <c r="BP23" s="82">
        <f>BQ23/(BF23-BF23*(1-BO23))</f>
        <v/>
      </c>
      <c r="BQ23" s="149">
        <f>BS23/(1-BR23)</f>
        <v/>
      </c>
      <c r="BR23" s="82" t="n">
        <v>0</v>
      </c>
      <c r="BS23" s="149">
        <f>K23</f>
        <v/>
      </c>
      <c r="BT23" s="149">
        <f>IF(BQ23&gt;=1500,BQ23-150,IF(BQ23&gt;=800,BQ23-80,IF(BQ23&gt;=500,BQ23-50,IF(BQ23&gt;=200,BQ23-20,BQ23))))</f>
        <v/>
      </c>
      <c r="BU23" s="7" t="n"/>
      <c r="CB23" s="8" t="inlineStr">
        <is>
          <t>✅ 可导入</t>
        </is>
      </c>
      <c r="CC23" s="122" t="inlineStr">
        <is>
          <t>木作成本原为文字，已置0待补</t>
        </is>
      </c>
    </row>
    <row r="24" ht="18" customHeight="1">
      <c r="A24" s="77" t="inlineStr">
        <is>
          <t>PPS26330090325</t>
        </is>
      </c>
      <c r="B24" s="10" t="inlineStr">
        <is>
          <t>畔色榉木编织双人床 |榉木藤编床</t>
        </is>
      </c>
      <c r="C24" s="10" t="inlineStr">
        <is>
          <t>榉木编织床-1.35米-榉木铺板</t>
        </is>
      </c>
      <c r="D24" s="10" t="inlineStr">
        <is>
          <t>PPS2633009032512</t>
        </is>
      </c>
      <c r="E24" s="10" t="inlineStr">
        <is>
          <t>暂无</t>
        </is>
      </c>
      <c r="F24" s="10" t="inlineStr">
        <is>
          <t>中型</t>
        </is>
      </c>
      <c r="G24" s="152">
        <f>Q24/0.4</f>
        <v/>
      </c>
      <c r="H24" s="152">
        <f>G24*0.75</f>
        <v/>
      </c>
      <c r="I24" s="152">
        <f>Q24 / (0.855 - 0.02 - 0.006)</f>
        <v/>
      </c>
      <c r="J24" s="152">
        <f>Q24 / (0.87 - 0.02 - 0.006)</f>
        <v/>
      </c>
      <c r="K24" s="152">
        <f>Q24 / (0.9 - 0.02 - 0.006)</f>
        <v/>
      </c>
      <c r="L24" s="152">
        <f>K24-N24</f>
        <v/>
      </c>
      <c r="M24" s="79">
        <f>L24/K24</f>
        <v/>
      </c>
      <c r="N24" s="153">
        <f>O24+P24+Q24</f>
        <v/>
      </c>
      <c r="O24" s="153">
        <f>K24*0.006</f>
        <v/>
      </c>
      <c r="P24" s="153">
        <f>K24*0.02</f>
        <v/>
      </c>
      <c r="Q24" s="153">
        <f>SUM(R24:T24)</f>
        <v/>
      </c>
      <c r="R24" s="153">
        <f>IF(F24="大型",700,IF(F24="中型",300,IF(F24="小型",80,0)))</f>
        <v/>
      </c>
      <c r="S24" s="153">
        <f>IF(F24="大型",150,IF(F24="中型",100,IF(F24="小型",0,0)))</f>
        <v/>
      </c>
      <c r="T24" s="151">
        <f>SUM(U24:W24)</f>
        <v/>
      </c>
      <c r="U24" s="153" t="n">
        <v>0</v>
      </c>
      <c r="V24" s="153" t="n">
        <v>140</v>
      </c>
      <c r="W24" s="153">
        <f>SUM(X24:AS24)</f>
        <v/>
      </c>
      <c r="X24" s="153" t="n">
        <v>0</v>
      </c>
      <c r="Y24" s="153" t="n">
        <v>0</v>
      </c>
      <c r="Z24" s="153" t="n">
        <v>0</v>
      </c>
      <c r="AA24" s="153" t="n">
        <v>0</v>
      </c>
      <c r="AB24" s="153" t="n">
        <v>0</v>
      </c>
      <c r="AC24" s="153" t="n">
        <v>0</v>
      </c>
      <c r="AD24" s="153" t="n">
        <v>0</v>
      </c>
      <c r="AE24" s="153" t="n">
        <v>0</v>
      </c>
      <c r="AF24" s="153" t="n">
        <v>0</v>
      </c>
      <c r="AG24" s="153" t="n">
        <v>0</v>
      </c>
      <c r="AH24" s="153" t="n">
        <v>0</v>
      </c>
      <c r="AI24" s="153" t="n">
        <v>0</v>
      </c>
      <c r="AJ24" s="153" t="n">
        <v>0</v>
      </c>
      <c r="AK24" s="153" t="n">
        <v>0</v>
      </c>
      <c r="AL24" s="153" t="n">
        <v>0</v>
      </c>
      <c r="AM24" s="153" t="n">
        <v>0</v>
      </c>
      <c r="AN24" s="153" t="n">
        <v>0</v>
      </c>
      <c r="AO24" s="153" t="n">
        <v>0</v>
      </c>
      <c r="AP24" s="153" t="n">
        <v>0</v>
      </c>
      <c r="AQ24" s="153" t="n">
        <v>0</v>
      </c>
      <c r="AR24" s="153" t="n">
        <v>610</v>
      </c>
      <c r="AS24" s="153" t="n">
        <v>0</v>
      </c>
      <c r="AT24" s="10" t="n"/>
      <c r="AU24" s="10" t="n"/>
      <c r="AV24" s="10" t="inlineStr">
        <is>
          <t>/</t>
        </is>
      </c>
      <c r="AW24" s="10" t="inlineStr">
        <is>
          <t>/</t>
        </is>
      </c>
      <c r="AX24" s="10" t="inlineStr">
        <is>
          <t>/</t>
        </is>
      </c>
      <c r="AY24" s="153">
        <f>H24</f>
        <v/>
      </c>
      <c r="AZ24" s="153">
        <f>BB24/(1-BA24)</f>
        <v/>
      </c>
      <c r="BA24" s="85" t="n">
        <v>0.15</v>
      </c>
      <c r="BB24" s="153">
        <f>K24*0.96</f>
        <v/>
      </c>
      <c r="BC24" s="10" t="inlineStr">
        <is>
          <t>暂无</t>
        </is>
      </c>
      <c r="BD24" s="10" t="inlineStr">
        <is>
          <t>待定</t>
        </is>
      </c>
      <c r="BE24" s="10" t="n"/>
      <c r="BF24" s="153">
        <f>H24</f>
        <v/>
      </c>
      <c r="BG24" s="85">
        <f>BH24/BF24</f>
        <v/>
      </c>
      <c r="BH24" s="152">
        <f>I24</f>
        <v/>
      </c>
      <c r="BI24" s="85">
        <f>1-12%</f>
        <v/>
      </c>
      <c r="BJ24" s="85">
        <f>BK24/(BF24-BF24*(1-BI24))</f>
        <v/>
      </c>
      <c r="BK24" s="152">
        <f>BM24/(1-BL24)</f>
        <v/>
      </c>
      <c r="BL24" s="85" t="n">
        <v>0.01</v>
      </c>
      <c r="BM24" s="152">
        <f>J24</f>
        <v/>
      </c>
      <c r="BN24" s="152">
        <f>IF(BK24&gt;=1500,BK24-150,IF(BK24&gt;=800,BK24-80,IF(BK24&gt;=500,BK24-50,IF(BK24&gt;=200,BK24-20,BK24))))</f>
        <v/>
      </c>
      <c r="BO24" s="85">
        <f>1-12%</f>
        <v/>
      </c>
      <c r="BP24" s="85">
        <f>BQ24/(BF24-BF24*(1-BO24))</f>
        <v/>
      </c>
      <c r="BQ24" s="152">
        <f>BS24/(1-BR24)</f>
        <v/>
      </c>
      <c r="BR24" s="85" t="n">
        <v>0</v>
      </c>
      <c r="BS24" s="152">
        <f>K24</f>
        <v/>
      </c>
      <c r="BT24" s="152">
        <f>IF(BQ24&gt;=1500,BQ24-150,IF(BQ24&gt;=800,BQ24-80,IF(BQ24&gt;=500,BQ24-50,IF(BQ24&gt;=200,BQ24-20,BQ24))))</f>
        <v/>
      </c>
      <c r="BU24" s="10" t="n"/>
      <c r="CB24" s="8" t="inlineStr">
        <is>
          <t>✅ 可导入</t>
        </is>
      </c>
      <c r="CC24" s="88" t="inlineStr">
        <is>
          <t>木作成本原为文字，已置0待补</t>
        </is>
      </c>
    </row>
    <row r="25" ht="18" customHeight="1">
      <c r="A25" s="77" t="inlineStr">
        <is>
          <t>PPS26330090325</t>
        </is>
      </c>
      <c r="B25" s="7" t="inlineStr">
        <is>
          <t>畔色榉木编织双人床 |榉木藤编床</t>
        </is>
      </c>
      <c r="C25" s="7" t="inlineStr">
        <is>
          <t>榉木编织床-1.5米-榉木铺板</t>
        </is>
      </c>
      <c r="D25" s="7" t="inlineStr">
        <is>
          <t>PPS2633009032513</t>
        </is>
      </c>
      <c r="E25" s="7" t="inlineStr">
        <is>
          <t>暂无</t>
        </is>
      </c>
      <c r="F25" s="7" t="inlineStr">
        <is>
          <t>中型</t>
        </is>
      </c>
      <c r="G25" s="149">
        <f>Q25/0.4</f>
        <v/>
      </c>
      <c r="H25" s="149">
        <f>G25*0.75</f>
        <v/>
      </c>
      <c r="I25" s="149">
        <f>Q25 / (0.855 - 0.02 - 0.006)</f>
        <v/>
      </c>
      <c r="J25" s="149">
        <f>Q25 / (0.87 - 0.02 - 0.006)</f>
        <v/>
      </c>
      <c r="K25" s="149">
        <f>Q25 / (0.9 - 0.02 - 0.006)</f>
        <v/>
      </c>
      <c r="L25" s="149">
        <f>K25-N25</f>
        <v/>
      </c>
      <c r="M25" s="79">
        <f>L25/K25</f>
        <v/>
      </c>
      <c r="N25" s="150">
        <f>O25+P25+Q25</f>
        <v/>
      </c>
      <c r="O25" s="150">
        <f>K25*0.006</f>
        <v/>
      </c>
      <c r="P25" s="150">
        <f>K25*0.02</f>
        <v/>
      </c>
      <c r="Q25" s="150">
        <f>SUM(R25:T25)</f>
        <v/>
      </c>
      <c r="R25" s="150">
        <f>IF(F25="大型",700,IF(F25="中型",300,IF(F25="小型",80,0)))</f>
        <v/>
      </c>
      <c r="S25" s="150">
        <f>IF(F25="大型",150,IF(F25="中型",100,IF(F25="小型",0,0)))</f>
        <v/>
      </c>
      <c r="T25" s="151">
        <f>SUM(U25:W25)</f>
        <v/>
      </c>
      <c r="U25" s="150" t="n">
        <v>0</v>
      </c>
      <c r="V25" s="150" t="n">
        <v>150</v>
      </c>
      <c r="W25" s="150">
        <f>SUM(X25:AS25)</f>
        <v/>
      </c>
      <c r="X25" s="150" t="n">
        <v>0</v>
      </c>
      <c r="Y25" s="150" t="n">
        <v>0</v>
      </c>
      <c r="Z25" s="150" t="n">
        <v>0</v>
      </c>
      <c r="AA25" s="150" t="n">
        <v>0</v>
      </c>
      <c r="AB25" s="150" t="n">
        <v>0</v>
      </c>
      <c r="AC25" s="150" t="n">
        <v>0</v>
      </c>
      <c r="AD25" s="150" t="n">
        <v>0</v>
      </c>
      <c r="AE25" s="150" t="n">
        <v>0</v>
      </c>
      <c r="AF25" s="150" t="n">
        <v>0</v>
      </c>
      <c r="AG25" s="150" t="n">
        <v>0</v>
      </c>
      <c r="AH25" s="150" t="n">
        <v>0</v>
      </c>
      <c r="AI25" s="150" t="n">
        <v>0</v>
      </c>
      <c r="AJ25" s="150" t="n">
        <v>0</v>
      </c>
      <c r="AK25" s="150" t="n">
        <v>0</v>
      </c>
      <c r="AL25" s="150" t="n">
        <v>0</v>
      </c>
      <c r="AM25" s="150" t="n">
        <v>0</v>
      </c>
      <c r="AN25" s="150" t="n">
        <v>0</v>
      </c>
      <c r="AO25" s="150" t="n">
        <v>0</v>
      </c>
      <c r="AP25" s="150" t="n">
        <v>0</v>
      </c>
      <c r="AQ25" s="150" t="n">
        <v>0</v>
      </c>
      <c r="AR25" s="150" t="n">
        <v>630</v>
      </c>
      <c r="AS25" s="150" t="n">
        <v>0</v>
      </c>
      <c r="AT25" s="7" t="n"/>
      <c r="AU25" s="7" t="n"/>
      <c r="AV25" s="7" t="inlineStr">
        <is>
          <t>/</t>
        </is>
      </c>
      <c r="AW25" s="7" t="inlineStr">
        <is>
          <t>/</t>
        </is>
      </c>
      <c r="AX25" s="7" t="inlineStr">
        <is>
          <t>/</t>
        </is>
      </c>
      <c r="AY25" s="150">
        <f>H25</f>
        <v/>
      </c>
      <c r="AZ25" s="150">
        <f>BB25/(1-BA25)</f>
        <v/>
      </c>
      <c r="BA25" s="82" t="n">
        <v>0.15</v>
      </c>
      <c r="BB25" s="150">
        <f>K25*0.96</f>
        <v/>
      </c>
      <c r="BC25" s="7" t="inlineStr">
        <is>
          <t>暂无</t>
        </is>
      </c>
      <c r="BD25" s="7" t="inlineStr">
        <is>
          <t>待定</t>
        </is>
      </c>
      <c r="BE25" s="7" t="n"/>
      <c r="BF25" s="150">
        <f>H25</f>
        <v/>
      </c>
      <c r="BG25" s="82">
        <f>BH25/BF25</f>
        <v/>
      </c>
      <c r="BH25" s="149">
        <f>I25</f>
        <v/>
      </c>
      <c r="BI25" s="82">
        <f>1-12%</f>
        <v/>
      </c>
      <c r="BJ25" s="82">
        <f>BK25/(BF25-BF25*(1-BI25))</f>
        <v/>
      </c>
      <c r="BK25" s="149">
        <f>BM25/(1-BL25)</f>
        <v/>
      </c>
      <c r="BL25" s="82" t="n">
        <v>0.01</v>
      </c>
      <c r="BM25" s="149">
        <f>J25</f>
        <v/>
      </c>
      <c r="BN25" s="149">
        <f>IF(BK25&gt;=1500,BK25-150,IF(BK25&gt;=800,BK25-80,IF(BK25&gt;=500,BK25-50,IF(BK25&gt;=200,BK25-20,BK25))))</f>
        <v/>
      </c>
      <c r="BO25" s="82">
        <f>1-12%</f>
        <v/>
      </c>
      <c r="BP25" s="82">
        <f>BQ25/(BF25-BF25*(1-BO25))</f>
        <v/>
      </c>
      <c r="BQ25" s="149">
        <f>BS25/(1-BR25)</f>
        <v/>
      </c>
      <c r="BR25" s="82" t="n">
        <v>0</v>
      </c>
      <c r="BS25" s="149">
        <f>K25</f>
        <v/>
      </c>
      <c r="BT25" s="149">
        <f>IF(BQ25&gt;=1500,BQ25-150,IF(BQ25&gt;=800,BQ25-80,IF(BQ25&gt;=500,BQ25-50,IF(BQ25&gt;=200,BQ25-20,BQ25))))</f>
        <v/>
      </c>
      <c r="BU25" s="7" t="n"/>
      <c r="CB25" s="8" t="inlineStr">
        <is>
          <t>✅ 可导入</t>
        </is>
      </c>
      <c r="CC25" s="88" t="inlineStr">
        <is>
          <t>木作成本原为文字，已置0待补</t>
        </is>
      </c>
    </row>
    <row r="26" ht="18" customHeight="1">
      <c r="A26" s="77" t="inlineStr">
        <is>
          <t>PPS26330090325</t>
        </is>
      </c>
      <c r="B26" s="10" t="inlineStr">
        <is>
          <t>畔色榉木编织双人床 |榉木藤编床</t>
        </is>
      </c>
      <c r="C26" s="10" t="inlineStr">
        <is>
          <t>榉木编织床-1.8米-榉木铺板</t>
        </is>
      </c>
      <c r="D26" s="10" t="inlineStr">
        <is>
          <t>PPS2633009032514</t>
        </is>
      </c>
      <c r="E26" s="10" t="inlineStr">
        <is>
          <t>暂无</t>
        </is>
      </c>
      <c r="F26" s="10" t="inlineStr">
        <is>
          <t>中型</t>
        </is>
      </c>
      <c r="G26" s="152">
        <f>Q26/0.4</f>
        <v/>
      </c>
      <c r="H26" s="152">
        <f>G26*0.75</f>
        <v/>
      </c>
      <c r="I26" s="152">
        <f>Q26 / (0.855 - 0.02 - 0.006)</f>
        <v/>
      </c>
      <c r="J26" s="152">
        <f>Q26 / (0.87 - 0.02 - 0.006)</f>
        <v/>
      </c>
      <c r="K26" s="152">
        <f>Q26 / (0.9 - 0.02 - 0.006)</f>
        <v/>
      </c>
      <c r="L26" s="152">
        <f>K26-N26</f>
        <v/>
      </c>
      <c r="M26" s="79">
        <f>L26/K26</f>
        <v/>
      </c>
      <c r="N26" s="153">
        <f>O26+P26+Q26</f>
        <v/>
      </c>
      <c r="O26" s="153">
        <f>K26*0.006</f>
        <v/>
      </c>
      <c r="P26" s="153">
        <f>K26*0.02</f>
        <v/>
      </c>
      <c r="Q26" s="153">
        <f>SUM(R26:T26)</f>
        <v/>
      </c>
      <c r="R26" s="153">
        <f>IF(F26="大型",700,IF(F26="中型",300,IF(F26="小型",80,0)))</f>
        <v/>
      </c>
      <c r="S26" s="153">
        <f>IF(F26="大型",150,IF(F26="中型",100,IF(F26="小型",0,0)))</f>
        <v/>
      </c>
      <c r="T26" s="151">
        <f>SUM(U26:W26)</f>
        <v/>
      </c>
      <c r="U26" s="153" t="n">
        <v>0</v>
      </c>
      <c r="V26" s="153" t="n">
        <v>150</v>
      </c>
      <c r="W26" s="153">
        <f>SUM(X26:AS26)</f>
        <v/>
      </c>
      <c r="X26" s="153" t="n">
        <v>0</v>
      </c>
      <c r="Y26" s="153" t="n">
        <v>0</v>
      </c>
      <c r="Z26" s="153" t="n">
        <v>0</v>
      </c>
      <c r="AA26" s="153" t="n">
        <v>0</v>
      </c>
      <c r="AB26" s="153" t="n">
        <v>0</v>
      </c>
      <c r="AC26" s="153" t="n">
        <v>0</v>
      </c>
      <c r="AD26" s="153" t="n">
        <v>0</v>
      </c>
      <c r="AE26" s="153" t="n">
        <v>0</v>
      </c>
      <c r="AF26" s="153" t="n">
        <v>0</v>
      </c>
      <c r="AG26" s="153" t="n">
        <v>0</v>
      </c>
      <c r="AH26" s="153" t="n">
        <v>0</v>
      </c>
      <c r="AI26" s="153" t="n">
        <v>0</v>
      </c>
      <c r="AJ26" s="153" t="n">
        <v>0</v>
      </c>
      <c r="AK26" s="153" t="n">
        <v>0</v>
      </c>
      <c r="AL26" s="153" t="n">
        <v>0</v>
      </c>
      <c r="AM26" s="153" t="n">
        <v>0</v>
      </c>
      <c r="AN26" s="153" t="n">
        <v>0</v>
      </c>
      <c r="AO26" s="153" t="n">
        <v>0</v>
      </c>
      <c r="AP26" s="153" t="n">
        <v>0</v>
      </c>
      <c r="AQ26" s="153" t="n">
        <v>0</v>
      </c>
      <c r="AR26" s="153" t="n">
        <v>650</v>
      </c>
      <c r="AS26" s="153" t="n">
        <v>0</v>
      </c>
      <c r="AT26" s="10" t="n"/>
      <c r="AU26" s="10" t="n"/>
      <c r="AV26" s="10" t="inlineStr">
        <is>
          <t>/</t>
        </is>
      </c>
      <c r="AW26" s="10" t="inlineStr">
        <is>
          <t>/</t>
        </is>
      </c>
      <c r="AX26" s="10" t="inlineStr">
        <is>
          <t>/</t>
        </is>
      </c>
      <c r="AY26" s="153">
        <f>H26</f>
        <v/>
      </c>
      <c r="AZ26" s="153">
        <f>BB26/(1-BA26)</f>
        <v/>
      </c>
      <c r="BA26" s="85" t="n">
        <v>0.15</v>
      </c>
      <c r="BB26" s="153">
        <f>K26*0.96</f>
        <v/>
      </c>
      <c r="BC26" s="10" t="inlineStr">
        <is>
          <t>暂无</t>
        </is>
      </c>
      <c r="BD26" s="10" t="inlineStr">
        <is>
          <t>待定</t>
        </is>
      </c>
      <c r="BE26" s="10" t="n"/>
      <c r="BF26" s="153">
        <f>H26</f>
        <v/>
      </c>
      <c r="BG26" s="85">
        <f>BH26/BF26</f>
        <v/>
      </c>
      <c r="BH26" s="152">
        <f>I26</f>
        <v/>
      </c>
      <c r="BI26" s="85">
        <f>1-12%</f>
        <v/>
      </c>
      <c r="BJ26" s="85">
        <f>BK26/(BF26-BF26*(1-BI26))</f>
        <v/>
      </c>
      <c r="BK26" s="152">
        <f>BM26/(1-BL26)</f>
        <v/>
      </c>
      <c r="BL26" s="85" t="n">
        <v>0.01</v>
      </c>
      <c r="BM26" s="152">
        <f>J26</f>
        <v/>
      </c>
      <c r="BN26" s="152">
        <f>IF(BK26&gt;=1500,BK26-150,IF(BK26&gt;=800,BK26-80,IF(BK26&gt;=500,BK26-50,IF(BK26&gt;=200,BK26-20,BK26))))</f>
        <v/>
      </c>
      <c r="BO26" s="85">
        <f>1-12%</f>
        <v/>
      </c>
      <c r="BP26" s="85">
        <f>BQ26/(BF26-BF26*(1-BO26))</f>
        <v/>
      </c>
      <c r="BQ26" s="152">
        <f>BS26/(1-BR26)</f>
        <v/>
      </c>
      <c r="BR26" s="85" t="n">
        <v>0</v>
      </c>
      <c r="BS26" s="152">
        <f>K26</f>
        <v/>
      </c>
      <c r="BT26" s="152">
        <f>IF(BQ26&gt;=1500,BQ26-150,IF(BQ26&gt;=800,BQ26-80,IF(BQ26&gt;=500,BQ26-50,IF(BQ26&gt;=200,BQ26-20,BQ26))))</f>
        <v/>
      </c>
      <c r="BU26" s="10" t="n"/>
      <c r="CB26" s="8" t="inlineStr">
        <is>
          <t>✅ 可导入</t>
        </is>
      </c>
      <c r="CC26" s="88" t="inlineStr">
        <is>
          <t>木作成本原为文字，已置0待补</t>
        </is>
      </c>
    </row>
    <row r="27" ht="18" customHeight="1">
      <c r="A27" s="77" t="inlineStr">
        <is>
          <t>PPS26330090325</t>
        </is>
      </c>
      <c r="B27" s="7" t="inlineStr">
        <is>
          <t>畔色榉木编织双人床 |榉木藤编床</t>
        </is>
      </c>
      <c r="C27" s="7" t="inlineStr">
        <is>
          <t>榉木编织床-1.2米-松木铺板</t>
        </is>
      </c>
      <c r="D27" s="7" t="inlineStr">
        <is>
          <t>PPS2633009032515</t>
        </is>
      </c>
      <c r="E27" s="7" t="inlineStr">
        <is>
          <t>暂无</t>
        </is>
      </c>
      <c r="F27" s="7" t="inlineStr">
        <is>
          <t>中型</t>
        </is>
      </c>
      <c r="G27" s="149">
        <f>Q27/0.4</f>
        <v/>
      </c>
      <c r="H27" s="149">
        <f>G27*0.75</f>
        <v/>
      </c>
      <c r="I27" s="149">
        <f>Q27 / (0.855 - 0.02 - 0.006)</f>
        <v/>
      </c>
      <c r="J27" s="149">
        <f>Q27 / (0.87 - 0.02 - 0.006)</f>
        <v/>
      </c>
      <c r="K27" s="149">
        <f>Q27 / (0.9 - 0.02 - 0.006)</f>
        <v/>
      </c>
      <c r="L27" s="149">
        <f>K27-N27</f>
        <v/>
      </c>
      <c r="M27" s="79">
        <f>L27/K27</f>
        <v/>
      </c>
      <c r="N27" s="150">
        <f>O27+P27+Q27</f>
        <v/>
      </c>
      <c r="O27" s="150">
        <f>K27*0.006</f>
        <v/>
      </c>
      <c r="P27" s="150">
        <f>K27*0.02</f>
        <v/>
      </c>
      <c r="Q27" s="150">
        <f>SUM(R27:T27)</f>
        <v/>
      </c>
      <c r="R27" s="150">
        <f>IF(F27="大型",700,IF(F27="中型",300,IF(F27="小型",80,0)))</f>
        <v/>
      </c>
      <c r="S27" s="150">
        <f>IF(F27="大型",150,IF(F27="中型",100,IF(F27="小型",0,0)))</f>
        <v/>
      </c>
      <c r="T27" s="151">
        <f>SUM(U27:W27)</f>
        <v/>
      </c>
      <c r="U27" s="150" t="n">
        <v>0</v>
      </c>
      <c r="V27" s="150" t="n">
        <v>140</v>
      </c>
      <c r="W27" s="150">
        <f>SUM(X27:AS27)</f>
        <v/>
      </c>
      <c r="X27" s="150" t="n">
        <v>0</v>
      </c>
      <c r="Y27" s="150" t="n">
        <v>0</v>
      </c>
      <c r="Z27" s="150" t="n">
        <v>0</v>
      </c>
      <c r="AA27" s="150" t="n">
        <v>0</v>
      </c>
      <c r="AB27" s="150" t="n">
        <v>0</v>
      </c>
      <c r="AC27" s="150" t="n">
        <v>0</v>
      </c>
      <c r="AD27" s="150" t="n">
        <v>0</v>
      </c>
      <c r="AE27" s="150" t="n">
        <v>0</v>
      </c>
      <c r="AF27" s="150" t="n">
        <v>0</v>
      </c>
      <c r="AG27" s="150" t="n">
        <v>0</v>
      </c>
      <c r="AH27" s="150" t="n">
        <v>0</v>
      </c>
      <c r="AI27" s="150" t="n">
        <v>0</v>
      </c>
      <c r="AJ27" s="150" t="n">
        <v>0</v>
      </c>
      <c r="AK27" s="150" t="n">
        <v>0</v>
      </c>
      <c r="AL27" s="150" t="n">
        <v>0</v>
      </c>
      <c r="AM27" s="150" t="n">
        <v>0</v>
      </c>
      <c r="AN27" s="150" t="n">
        <v>0</v>
      </c>
      <c r="AO27" s="150" t="n">
        <v>0</v>
      </c>
      <c r="AP27" s="150" t="n">
        <v>0</v>
      </c>
      <c r="AQ27" s="150" t="n">
        <v>0</v>
      </c>
      <c r="AR27" s="150" t="n">
        <v>160</v>
      </c>
      <c r="AS27" s="150" t="n">
        <v>0</v>
      </c>
      <c r="AT27" s="7" t="n"/>
      <c r="AU27" s="7" t="n"/>
      <c r="AV27" s="7" t="inlineStr">
        <is>
          <t>/</t>
        </is>
      </c>
      <c r="AW27" s="7" t="inlineStr">
        <is>
          <t>/</t>
        </is>
      </c>
      <c r="AX27" s="7" t="inlineStr">
        <is>
          <t>/</t>
        </is>
      </c>
      <c r="AY27" s="150">
        <f>H27</f>
        <v/>
      </c>
      <c r="AZ27" s="150">
        <f>BB27/(1-BA27)</f>
        <v/>
      </c>
      <c r="BA27" s="82" t="n">
        <v>0.15</v>
      </c>
      <c r="BB27" s="150">
        <f>K27*0.96</f>
        <v/>
      </c>
      <c r="BC27" s="7" t="inlineStr">
        <is>
          <t>暂无</t>
        </is>
      </c>
      <c r="BD27" s="7" t="inlineStr">
        <is>
          <t>待定</t>
        </is>
      </c>
      <c r="BE27" s="7" t="n"/>
      <c r="BF27" s="150">
        <f>H27</f>
        <v/>
      </c>
      <c r="BG27" s="82">
        <f>BH27/BF27</f>
        <v/>
      </c>
      <c r="BH27" s="149">
        <f>I27</f>
        <v/>
      </c>
      <c r="BI27" s="82">
        <f>1-12%</f>
        <v/>
      </c>
      <c r="BJ27" s="82">
        <f>BK27/(BF27-BF27*(1-BI27))</f>
        <v/>
      </c>
      <c r="BK27" s="149">
        <f>BM27/(1-BL27)</f>
        <v/>
      </c>
      <c r="BL27" s="82" t="n">
        <v>0.01</v>
      </c>
      <c r="BM27" s="149">
        <f>J27</f>
        <v/>
      </c>
      <c r="BN27" s="149">
        <f>IF(BK27&gt;=1500,BK27-150,IF(BK27&gt;=800,BK27-80,IF(BK27&gt;=500,BK27-50,IF(BK27&gt;=200,BK27-20,BK27))))</f>
        <v/>
      </c>
      <c r="BO27" s="82">
        <f>1-12%</f>
        <v/>
      </c>
      <c r="BP27" s="82">
        <f>BQ27/(BF27-BF27*(1-BO27))</f>
        <v/>
      </c>
      <c r="BQ27" s="149">
        <f>BS27/(1-BR27)</f>
        <v/>
      </c>
      <c r="BR27" s="82" t="n">
        <v>0</v>
      </c>
      <c r="BS27" s="149">
        <f>K27</f>
        <v/>
      </c>
      <c r="BT27" s="149">
        <f>IF(BQ27&gt;=1500,BQ27-150,IF(BQ27&gt;=800,BQ27-80,IF(BQ27&gt;=500,BQ27-50,IF(BQ27&gt;=200,BQ27-20,BQ27))))</f>
        <v/>
      </c>
      <c r="BU27" s="7" t="n"/>
      <c r="CB27" s="8" t="inlineStr">
        <is>
          <t>✅ 可导入</t>
        </is>
      </c>
      <c r="CC27" s="88" t="inlineStr">
        <is>
          <t>木作成本原为文字，已置0待补</t>
        </is>
      </c>
    </row>
    <row r="28" ht="18" customHeight="1">
      <c r="A28" s="77" t="inlineStr">
        <is>
          <t>PPS26330090325</t>
        </is>
      </c>
      <c r="B28" s="10" t="inlineStr">
        <is>
          <t>畔色榉木编织双人床 |榉木藤编床</t>
        </is>
      </c>
      <c r="C28" s="10" t="inlineStr">
        <is>
          <t>榉木编织床-1.35米-松木铺板</t>
        </is>
      </c>
      <c r="D28" s="10" t="inlineStr">
        <is>
          <t>PPS2633009032516</t>
        </is>
      </c>
      <c r="E28" s="10" t="inlineStr">
        <is>
          <t>暂无</t>
        </is>
      </c>
      <c r="F28" s="10" t="inlineStr">
        <is>
          <t>中型</t>
        </is>
      </c>
      <c r="G28" s="152">
        <f>Q28/0.4</f>
        <v/>
      </c>
      <c r="H28" s="152">
        <f>G28*0.75</f>
        <v/>
      </c>
      <c r="I28" s="152">
        <f>Q28 / (0.855 - 0.02 - 0.006)</f>
        <v/>
      </c>
      <c r="J28" s="152">
        <f>Q28 / (0.87 - 0.02 - 0.006)</f>
        <v/>
      </c>
      <c r="K28" s="152">
        <f>Q28 / (0.9 - 0.02 - 0.006)</f>
        <v/>
      </c>
      <c r="L28" s="152">
        <f>K28-N28</f>
        <v/>
      </c>
      <c r="M28" s="79">
        <f>L28/K28</f>
        <v/>
      </c>
      <c r="N28" s="153">
        <f>O28+P28+Q28</f>
        <v/>
      </c>
      <c r="O28" s="153">
        <f>K28*0.006</f>
        <v/>
      </c>
      <c r="P28" s="153">
        <f>K28*0.02</f>
        <v/>
      </c>
      <c r="Q28" s="153">
        <f>SUM(R28:T28)</f>
        <v/>
      </c>
      <c r="R28" s="153">
        <f>IF(F28="大型",700,IF(F28="中型",300,IF(F28="小型",80,0)))</f>
        <v/>
      </c>
      <c r="S28" s="153">
        <f>IF(F28="大型",150,IF(F28="中型",100,IF(F28="小型",0,0)))</f>
        <v/>
      </c>
      <c r="T28" s="151">
        <f>SUM(U28:W28)</f>
        <v/>
      </c>
      <c r="U28" s="153" t="n">
        <v>0</v>
      </c>
      <c r="V28" s="153" t="n">
        <v>140</v>
      </c>
      <c r="W28" s="153">
        <f>SUM(X28:AS28)</f>
        <v/>
      </c>
      <c r="X28" s="153" t="n">
        <v>0</v>
      </c>
      <c r="Y28" s="153" t="n">
        <v>0</v>
      </c>
      <c r="Z28" s="153" t="n">
        <v>0</v>
      </c>
      <c r="AA28" s="153" t="n">
        <v>0</v>
      </c>
      <c r="AB28" s="153" t="n">
        <v>0</v>
      </c>
      <c r="AC28" s="153" t="n">
        <v>0</v>
      </c>
      <c r="AD28" s="153" t="n">
        <v>0</v>
      </c>
      <c r="AE28" s="153" t="n">
        <v>0</v>
      </c>
      <c r="AF28" s="153" t="n">
        <v>0</v>
      </c>
      <c r="AG28" s="153" t="n">
        <v>0</v>
      </c>
      <c r="AH28" s="153" t="n">
        <v>0</v>
      </c>
      <c r="AI28" s="153" t="n">
        <v>0</v>
      </c>
      <c r="AJ28" s="153" t="n">
        <v>0</v>
      </c>
      <c r="AK28" s="153" t="n">
        <v>0</v>
      </c>
      <c r="AL28" s="153" t="n">
        <v>0</v>
      </c>
      <c r="AM28" s="153" t="n">
        <v>0</v>
      </c>
      <c r="AN28" s="153" t="n">
        <v>0</v>
      </c>
      <c r="AO28" s="153" t="n">
        <v>0</v>
      </c>
      <c r="AP28" s="153" t="n">
        <v>0</v>
      </c>
      <c r="AQ28" s="153" t="n">
        <v>0</v>
      </c>
      <c r="AR28" s="153" t="n">
        <v>180</v>
      </c>
      <c r="AS28" s="153" t="n">
        <v>0</v>
      </c>
      <c r="AT28" s="10" t="n"/>
      <c r="AU28" s="10" t="n"/>
      <c r="AV28" s="10" t="inlineStr">
        <is>
          <t>/</t>
        </is>
      </c>
      <c r="AW28" s="10" t="inlineStr">
        <is>
          <t>/</t>
        </is>
      </c>
      <c r="AX28" s="10" t="inlineStr">
        <is>
          <t>/</t>
        </is>
      </c>
      <c r="AY28" s="153">
        <f>H28</f>
        <v/>
      </c>
      <c r="AZ28" s="153">
        <f>BB28/(1-BA28)</f>
        <v/>
      </c>
      <c r="BA28" s="85" t="n">
        <v>0.15</v>
      </c>
      <c r="BB28" s="153">
        <f>K28*0.96</f>
        <v/>
      </c>
      <c r="BC28" s="10" t="inlineStr">
        <is>
          <t>暂无</t>
        </is>
      </c>
      <c r="BD28" s="10" t="inlineStr">
        <is>
          <t>待定</t>
        </is>
      </c>
      <c r="BE28" s="10" t="n"/>
      <c r="BF28" s="153">
        <f>H28</f>
        <v/>
      </c>
      <c r="BG28" s="85">
        <f>BH28/BF28</f>
        <v/>
      </c>
      <c r="BH28" s="152">
        <f>I28</f>
        <v/>
      </c>
      <c r="BI28" s="85">
        <f>1-12%</f>
        <v/>
      </c>
      <c r="BJ28" s="85">
        <f>BK28/(BF28-BF28*(1-BI28))</f>
        <v/>
      </c>
      <c r="BK28" s="152">
        <f>BM28/(1-BL28)</f>
        <v/>
      </c>
      <c r="BL28" s="85" t="n">
        <v>0.01</v>
      </c>
      <c r="BM28" s="152">
        <f>J28</f>
        <v/>
      </c>
      <c r="BN28" s="152">
        <f>IF(BK28&gt;=1500,BK28-150,IF(BK28&gt;=800,BK28-80,IF(BK28&gt;=500,BK28-50,IF(BK28&gt;=200,BK28-20,BK28))))</f>
        <v/>
      </c>
      <c r="BO28" s="85">
        <f>1-12%</f>
        <v/>
      </c>
      <c r="BP28" s="85">
        <f>BQ28/(BF28-BF28*(1-BO28))</f>
        <v/>
      </c>
      <c r="BQ28" s="152">
        <f>BS28/(1-BR28)</f>
        <v/>
      </c>
      <c r="BR28" s="85" t="n">
        <v>0</v>
      </c>
      <c r="BS28" s="152">
        <f>K28</f>
        <v/>
      </c>
      <c r="BT28" s="152">
        <f>IF(BQ28&gt;=1500,BQ28-150,IF(BQ28&gt;=800,BQ28-80,IF(BQ28&gt;=500,BQ28-50,IF(BQ28&gt;=200,BQ28-20,BQ28))))</f>
        <v/>
      </c>
      <c r="BU28" s="10" t="n"/>
      <c r="CB28" s="8" t="inlineStr">
        <is>
          <t>✅ 可导入</t>
        </is>
      </c>
      <c r="CC28" s="88" t="inlineStr">
        <is>
          <t>木作成本原为文字，已置0待补</t>
        </is>
      </c>
    </row>
    <row r="29" ht="18" customHeight="1">
      <c r="A29" s="77" t="inlineStr">
        <is>
          <t>PPS26330090325</t>
        </is>
      </c>
      <c r="B29" s="7" t="inlineStr">
        <is>
          <t>畔色榉木编织双人床 |榉木藤编床</t>
        </is>
      </c>
      <c r="C29" s="7" t="inlineStr">
        <is>
          <t>榉木编织床-1.5米-松木铺板</t>
        </is>
      </c>
      <c r="D29" s="7" t="inlineStr">
        <is>
          <t>PPS2633009032517</t>
        </is>
      </c>
      <c r="E29" s="7" t="inlineStr">
        <is>
          <t>暂无</t>
        </is>
      </c>
      <c r="F29" s="7" t="inlineStr">
        <is>
          <t>中型</t>
        </is>
      </c>
      <c r="G29" s="149">
        <f>Q29/0.4</f>
        <v/>
      </c>
      <c r="H29" s="149">
        <f>G29*0.75</f>
        <v/>
      </c>
      <c r="I29" s="149">
        <f>Q29 / (0.855 - 0.02 - 0.006)</f>
        <v/>
      </c>
      <c r="J29" s="149">
        <f>Q29 / (0.87 - 0.02 - 0.006)</f>
        <v/>
      </c>
      <c r="K29" s="149">
        <f>Q29 / (0.9 - 0.02 - 0.006)</f>
        <v/>
      </c>
      <c r="L29" s="149">
        <f>K29-N29</f>
        <v/>
      </c>
      <c r="M29" s="79">
        <f>L29/K29</f>
        <v/>
      </c>
      <c r="N29" s="150">
        <f>O29+P29+Q29</f>
        <v/>
      </c>
      <c r="O29" s="150">
        <f>K29*0.006</f>
        <v/>
      </c>
      <c r="P29" s="150">
        <f>K29*0.02</f>
        <v/>
      </c>
      <c r="Q29" s="150">
        <f>SUM(R29:T29)</f>
        <v/>
      </c>
      <c r="R29" s="150">
        <f>IF(F29="大型",700,IF(F29="中型",300,IF(F29="小型",80,0)))</f>
        <v/>
      </c>
      <c r="S29" s="150">
        <f>IF(F29="大型",150,IF(F29="中型",100,IF(F29="小型",0,0)))</f>
        <v/>
      </c>
      <c r="T29" s="151">
        <f>SUM(U29:W29)</f>
        <v/>
      </c>
      <c r="U29" s="150" t="n">
        <v>0</v>
      </c>
      <c r="V29" s="150" t="n">
        <v>150</v>
      </c>
      <c r="W29" s="150">
        <f>SUM(X29:AS29)</f>
        <v/>
      </c>
      <c r="X29" s="150" t="n">
        <v>0</v>
      </c>
      <c r="Y29" s="150" t="n">
        <v>0</v>
      </c>
      <c r="Z29" s="150" t="n">
        <v>0</v>
      </c>
      <c r="AA29" s="150" t="n">
        <v>0</v>
      </c>
      <c r="AB29" s="150" t="n">
        <v>0</v>
      </c>
      <c r="AC29" s="150" t="n">
        <v>0</v>
      </c>
      <c r="AD29" s="150" t="n">
        <v>0</v>
      </c>
      <c r="AE29" s="150" t="n">
        <v>0</v>
      </c>
      <c r="AF29" s="150" t="n">
        <v>0</v>
      </c>
      <c r="AG29" s="150" t="n">
        <v>0</v>
      </c>
      <c r="AH29" s="150" t="n">
        <v>0</v>
      </c>
      <c r="AI29" s="150" t="n">
        <v>0</v>
      </c>
      <c r="AJ29" s="150" t="n">
        <v>0</v>
      </c>
      <c r="AK29" s="150" t="n">
        <v>0</v>
      </c>
      <c r="AL29" s="150" t="n">
        <v>0</v>
      </c>
      <c r="AM29" s="150" t="n">
        <v>0</v>
      </c>
      <c r="AN29" s="150" t="n">
        <v>0</v>
      </c>
      <c r="AO29" s="150" t="n">
        <v>0</v>
      </c>
      <c r="AP29" s="150" t="n">
        <v>0</v>
      </c>
      <c r="AQ29" s="150" t="n">
        <v>0</v>
      </c>
      <c r="AR29" s="150" t="n">
        <v>180</v>
      </c>
      <c r="AS29" s="150" t="n">
        <v>0</v>
      </c>
      <c r="AT29" s="7" t="n"/>
      <c r="AU29" s="7" t="n"/>
      <c r="AV29" s="7" t="inlineStr">
        <is>
          <t>/</t>
        </is>
      </c>
      <c r="AW29" s="7" t="inlineStr">
        <is>
          <t>/</t>
        </is>
      </c>
      <c r="AX29" s="7" t="inlineStr">
        <is>
          <t>/</t>
        </is>
      </c>
      <c r="AY29" s="150">
        <f>H29</f>
        <v/>
      </c>
      <c r="AZ29" s="150">
        <f>BB29/(1-BA29)</f>
        <v/>
      </c>
      <c r="BA29" s="82" t="n">
        <v>0.15</v>
      </c>
      <c r="BB29" s="150">
        <f>K29*0.96</f>
        <v/>
      </c>
      <c r="BC29" s="7" t="inlineStr">
        <is>
          <t>暂无</t>
        </is>
      </c>
      <c r="BD29" s="7" t="inlineStr">
        <is>
          <t>待定</t>
        </is>
      </c>
      <c r="BE29" s="7" t="n"/>
      <c r="BF29" s="150">
        <f>H29</f>
        <v/>
      </c>
      <c r="BG29" s="82">
        <f>BH29/BF29</f>
        <v/>
      </c>
      <c r="BH29" s="149">
        <f>I29</f>
        <v/>
      </c>
      <c r="BI29" s="82">
        <f>1-12%</f>
        <v/>
      </c>
      <c r="BJ29" s="82">
        <f>BK29/(BF29-BF29*(1-BI29))</f>
        <v/>
      </c>
      <c r="BK29" s="149">
        <f>BM29/(1-BL29)</f>
        <v/>
      </c>
      <c r="BL29" s="82" t="n">
        <v>0.01</v>
      </c>
      <c r="BM29" s="149">
        <f>J29</f>
        <v/>
      </c>
      <c r="BN29" s="149">
        <f>IF(BK29&gt;=1500,BK29-150,IF(BK29&gt;=800,BK29-80,IF(BK29&gt;=500,BK29-50,IF(BK29&gt;=200,BK29-20,BK29))))</f>
        <v/>
      </c>
      <c r="BO29" s="82">
        <f>1-12%</f>
        <v/>
      </c>
      <c r="BP29" s="82">
        <f>BQ29/(BF29-BF29*(1-BO29))</f>
        <v/>
      </c>
      <c r="BQ29" s="149">
        <f>BS29/(1-BR29)</f>
        <v/>
      </c>
      <c r="BR29" s="82" t="n">
        <v>0</v>
      </c>
      <c r="BS29" s="149">
        <f>K29</f>
        <v/>
      </c>
      <c r="BT29" s="149">
        <f>IF(BQ29&gt;=1500,BQ29-150,IF(BQ29&gt;=800,BQ29-80,IF(BQ29&gt;=500,BQ29-50,IF(BQ29&gt;=200,BQ29-20,BQ29))))</f>
        <v/>
      </c>
      <c r="BU29" s="7" t="n"/>
      <c r="CB29" s="8" t="inlineStr">
        <is>
          <t>✅ 可导入</t>
        </is>
      </c>
      <c r="CC29" s="88" t="inlineStr">
        <is>
          <t>木作成本原为文字，已置0待补</t>
        </is>
      </c>
    </row>
    <row r="30" ht="18" customHeight="1">
      <c r="A30" s="77" t="inlineStr">
        <is>
          <t>PPS26330090325</t>
        </is>
      </c>
      <c r="B30" s="10" t="inlineStr">
        <is>
          <t>畔色榉木编织双人床 |榉木藤编床</t>
        </is>
      </c>
      <c r="C30" s="10" t="inlineStr">
        <is>
          <t>榉木编织床-1.8米-松木铺板</t>
        </is>
      </c>
      <c r="D30" s="10" t="inlineStr">
        <is>
          <t>PPS2633009032518</t>
        </is>
      </c>
      <c r="E30" s="10" t="inlineStr">
        <is>
          <t>暂无</t>
        </is>
      </c>
      <c r="F30" s="10" t="inlineStr">
        <is>
          <t>中型</t>
        </is>
      </c>
      <c r="G30" s="152">
        <f>Q30/0.4</f>
        <v/>
      </c>
      <c r="H30" s="152">
        <f>G30*0.75</f>
        <v/>
      </c>
      <c r="I30" s="152">
        <f>Q30 / (0.855 - 0.02 - 0.006)</f>
        <v/>
      </c>
      <c r="J30" s="152">
        <f>Q30 / (0.87 - 0.02 - 0.006)</f>
        <v/>
      </c>
      <c r="K30" s="152">
        <f>Q30 / (0.9 - 0.02 - 0.006)</f>
        <v/>
      </c>
      <c r="L30" s="152">
        <f>K30-N30</f>
        <v/>
      </c>
      <c r="M30" s="79">
        <f>L30/K30</f>
        <v/>
      </c>
      <c r="N30" s="153">
        <f>O30+P30+Q30</f>
        <v/>
      </c>
      <c r="O30" s="153">
        <f>K30*0.006</f>
        <v/>
      </c>
      <c r="P30" s="153">
        <f>K30*0.02</f>
        <v/>
      </c>
      <c r="Q30" s="153">
        <f>SUM(R30:T30)</f>
        <v/>
      </c>
      <c r="R30" s="153">
        <f>IF(F30="大型",700,IF(F30="中型",300,IF(F30="小型",80,0)))</f>
        <v/>
      </c>
      <c r="S30" s="153">
        <f>IF(F30="大型",150,IF(F30="中型",100,IF(F30="小型",0,0)))</f>
        <v/>
      </c>
      <c r="T30" s="151">
        <f>SUM(U30:W30)</f>
        <v/>
      </c>
      <c r="U30" s="153" t="n">
        <v>0</v>
      </c>
      <c r="V30" s="153" t="n">
        <v>150</v>
      </c>
      <c r="W30" s="153">
        <f>SUM(X30:AS30)</f>
        <v/>
      </c>
      <c r="X30" s="153" t="n">
        <v>0</v>
      </c>
      <c r="Y30" s="153" t="n">
        <v>0</v>
      </c>
      <c r="Z30" s="153" t="n">
        <v>0</v>
      </c>
      <c r="AA30" s="153" t="n">
        <v>0</v>
      </c>
      <c r="AB30" s="153" t="n">
        <v>0</v>
      </c>
      <c r="AC30" s="153" t="n">
        <v>0</v>
      </c>
      <c r="AD30" s="153" t="n">
        <v>0</v>
      </c>
      <c r="AE30" s="153" t="n">
        <v>0</v>
      </c>
      <c r="AF30" s="153" t="n">
        <v>0</v>
      </c>
      <c r="AG30" s="153" t="n">
        <v>0</v>
      </c>
      <c r="AH30" s="153" t="n">
        <v>0</v>
      </c>
      <c r="AI30" s="153" t="n">
        <v>0</v>
      </c>
      <c r="AJ30" s="153" t="n">
        <v>0</v>
      </c>
      <c r="AK30" s="153" t="n">
        <v>0</v>
      </c>
      <c r="AL30" s="153" t="n">
        <v>0</v>
      </c>
      <c r="AM30" s="153" t="n">
        <v>0</v>
      </c>
      <c r="AN30" s="153" t="n">
        <v>0</v>
      </c>
      <c r="AO30" s="153" t="n">
        <v>0</v>
      </c>
      <c r="AP30" s="153" t="n">
        <v>0</v>
      </c>
      <c r="AQ30" s="153" t="n">
        <v>0</v>
      </c>
      <c r="AR30" s="153" t="n">
        <v>200</v>
      </c>
      <c r="AS30" s="153" t="n">
        <v>0</v>
      </c>
      <c r="AT30" s="10" t="n"/>
      <c r="AU30" s="10" t="n"/>
      <c r="AV30" s="10" t="inlineStr">
        <is>
          <t>/</t>
        </is>
      </c>
      <c r="AW30" s="10" t="inlineStr">
        <is>
          <t>/</t>
        </is>
      </c>
      <c r="AX30" s="10" t="inlineStr">
        <is>
          <t>/</t>
        </is>
      </c>
      <c r="AY30" s="153">
        <f>H30</f>
        <v/>
      </c>
      <c r="AZ30" s="153">
        <f>BB30/(1-BA30)</f>
        <v/>
      </c>
      <c r="BA30" s="85" t="n">
        <v>0.15</v>
      </c>
      <c r="BB30" s="153">
        <f>K30*0.96</f>
        <v/>
      </c>
      <c r="BC30" s="10" t="inlineStr">
        <is>
          <t>暂无</t>
        </is>
      </c>
      <c r="BD30" s="10" t="inlineStr">
        <is>
          <t>待定</t>
        </is>
      </c>
      <c r="BE30" s="10" t="n"/>
      <c r="BF30" s="153">
        <f>H30</f>
        <v/>
      </c>
      <c r="BG30" s="85">
        <f>BH30/BF30</f>
        <v/>
      </c>
      <c r="BH30" s="152">
        <f>I30</f>
        <v/>
      </c>
      <c r="BI30" s="85">
        <f>1-12%</f>
        <v/>
      </c>
      <c r="BJ30" s="85">
        <f>BK30/(BF30-BF30*(1-BI30))</f>
        <v/>
      </c>
      <c r="BK30" s="152">
        <f>BM30/(1-BL30)</f>
        <v/>
      </c>
      <c r="BL30" s="85" t="n">
        <v>0.01</v>
      </c>
      <c r="BM30" s="152">
        <f>J30</f>
        <v/>
      </c>
      <c r="BN30" s="152">
        <f>IF(BK30&gt;=1500,BK30-150,IF(BK30&gt;=800,BK30-80,IF(BK30&gt;=500,BK30-50,IF(BK30&gt;=200,BK30-20,BK30))))</f>
        <v/>
      </c>
      <c r="BO30" s="85">
        <f>1-12%</f>
        <v/>
      </c>
      <c r="BP30" s="85">
        <f>BQ30/(BF30-BF30*(1-BO30))</f>
        <v/>
      </c>
      <c r="BQ30" s="152">
        <f>BS30/(1-BR30)</f>
        <v/>
      </c>
      <c r="BR30" s="85" t="n">
        <v>0</v>
      </c>
      <c r="BS30" s="152">
        <f>K30</f>
        <v/>
      </c>
      <c r="BT30" s="152">
        <f>IF(BQ30&gt;=1500,BQ30-150,IF(BQ30&gt;=800,BQ30-80,IF(BQ30&gt;=500,BQ30-50,IF(BQ30&gt;=200,BQ30-20,BQ30))))</f>
        <v/>
      </c>
      <c r="BU30" s="10" t="n"/>
      <c r="CB30" s="8" t="inlineStr">
        <is>
          <t>✅ 可导入</t>
        </is>
      </c>
      <c r="CC30" s="88" t="inlineStr">
        <is>
          <t>木作成本原为文字，已置0待补</t>
        </is>
      </c>
    </row>
    <row r="31" ht="18" customHeight="1">
      <c r="A31" s="77" t="inlineStr">
        <is>
          <t>PPS26330100225</t>
        </is>
      </c>
      <c r="B31" s="7" t="inlineStr">
        <is>
          <t>畔色樱桃木齐边双人床 |樱桃木方腿床</t>
        </is>
      </c>
      <c r="C31" s="7" t="inlineStr">
        <is>
          <t>樱桃木齐边床-1.2米-榉木铺板</t>
        </is>
      </c>
      <c r="D31" s="7" t="inlineStr">
        <is>
          <t>PPS2633010022511</t>
        </is>
      </c>
      <c r="E31" s="7" t="inlineStr">
        <is>
          <t>https://img.alicdn.com/imgextra/i1/2215699812811/O1CN01MO8BI01WdUTZAVi4D_!!2215699812811.jpg</t>
        </is>
      </c>
      <c r="F31" s="7" t="inlineStr">
        <is>
          <t>中型</t>
        </is>
      </c>
      <c r="G31" s="149">
        <f>Q31/0.4</f>
        <v/>
      </c>
      <c r="H31" s="149">
        <f>G31*0.75</f>
        <v/>
      </c>
      <c r="I31" s="149">
        <f>Q31 / (0.855 - 0.02 - 0.006)</f>
        <v/>
      </c>
      <c r="J31" s="149">
        <f>Q31 / (0.87 - 0.02 - 0.006)</f>
        <v/>
      </c>
      <c r="K31" s="149">
        <f>Q31 / (0.9 - 0.02 - 0.006)</f>
        <v/>
      </c>
      <c r="L31" s="149">
        <f>K31-N31</f>
        <v/>
      </c>
      <c r="M31" s="79">
        <f>L31/K31</f>
        <v/>
      </c>
      <c r="N31" s="150">
        <f>O31+P31+Q31</f>
        <v/>
      </c>
      <c r="O31" s="150">
        <f>K31*0.006</f>
        <v/>
      </c>
      <c r="P31" s="150">
        <f>K31*0.02</f>
        <v/>
      </c>
      <c r="Q31" s="150">
        <f>SUM(R31:T31)</f>
        <v/>
      </c>
      <c r="R31" s="150">
        <f>IF(F31="大型",700,IF(F31="中型",300,IF(F31="小型",80,0)))</f>
        <v/>
      </c>
      <c r="S31" s="150">
        <f>IF(F31="大型",150,IF(F31="中型",100,IF(F31="小型",0,0)))</f>
        <v/>
      </c>
      <c r="T31" s="151">
        <f>SUM(U31:W31)</f>
        <v/>
      </c>
      <c r="U31" s="150" t="n">
        <v>1610</v>
      </c>
      <c r="V31" s="150" t="n">
        <v>140</v>
      </c>
      <c r="W31" s="150">
        <f>SUM(X31:AS31)</f>
        <v/>
      </c>
      <c r="X31" s="150" t="n">
        <v>0</v>
      </c>
      <c r="Y31" s="150" t="n">
        <v>0</v>
      </c>
      <c r="Z31" s="150" t="n">
        <v>0</v>
      </c>
      <c r="AA31" s="150" t="n">
        <v>0</v>
      </c>
      <c r="AB31" s="150" t="n">
        <v>0</v>
      </c>
      <c r="AC31" s="150" t="n">
        <v>0</v>
      </c>
      <c r="AD31" s="150" t="n">
        <v>0</v>
      </c>
      <c r="AE31" s="150" t="n">
        <v>0</v>
      </c>
      <c r="AF31" s="150" t="n">
        <v>0</v>
      </c>
      <c r="AG31" s="150" t="n">
        <v>0</v>
      </c>
      <c r="AH31" s="150" t="n">
        <v>0</v>
      </c>
      <c r="AI31" s="150" t="n">
        <v>0</v>
      </c>
      <c r="AJ31" s="150" t="n">
        <v>0</v>
      </c>
      <c r="AK31" s="150" t="n">
        <v>0</v>
      </c>
      <c r="AL31" s="150" t="n">
        <v>0</v>
      </c>
      <c r="AM31" s="150" t="n">
        <v>0</v>
      </c>
      <c r="AN31" s="150" t="n">
        <v>0</v>
      </c>
      <c r="AO31" s="150" t="n">
        <v>210</v>
      </c>
      <c r="AP31" s="150" t="n">
        <v>0</v>
      </c>
      <c r="AQ31" s="150" t="n">
        <v>0</v>
      </c>
      <c r="AR31" s="150" t="n">
        <v>590</v>
      </c>
      <c r="AS31" s="150" t="n">
        <v>0</v>
      </c>
      <c r="AT31" s="7" t="inlineStr">
        <is>
          <t>装饰片；30*3*660mm；单价45；床腿内嵌条20*15*230mm；单价30</t>
        </is>
      </c>
      <c r="AU31" s="7" t="n"/>
      <c r="AV31" s="7" t="inlineStr">
        <is>
          <t>69f6d01f0511b500017699cb</t>
        </is>
      </c>
      <c r="AW31" s="7" t="inlineStr">
        <is>
          <t>樱桃木齐边床-1.2米-榉木铺板</t>
        </is>
      </c>
      <c r="AX31" s="7" t="inlineStr">
        <is>
          <t>69f6d01f0511b500017699cc</t>
        </is>
      </c>
      <c r="AY31" s="150">
        <f>H31</f>
        <v/>
      </c>
      <c r="AZ31" s="150">
        <f>BB31/(1-BA31)</f>
        <v/>
      </c>
      <c r="BA31" s="82" t="n">
        <v>0.15</v>
      </c>
      <c r="BB31" s="150">
        <f>K31*0.96</f>
        <v/>
      </c>
      <c r="BC31" s="7" t="inlineStr">
        <is>
          <t>1038064128030</t>
        </is>
      </c>
      <c r="BD31" s="7" t="inlineStr">
        <is>
          <t>待定</t>
        </is>
      </c>
      <c r="BE31" s="7" t="n"/>
      <c r="BF31" s="150">
        <f>H31</f>
        <v/>
      </c>
      <c r="BG31" s="82">
        <f>BH31/BF31</f>
        <v/>
      </c>
      <c r="BH31" s="149">
        <f>I31</f>
        <v/>
      </c>
      <c r="BI31" s="82">
        <f>1-12%</f>
        <v/>
      </c>
      <c r="BJ31" s="82">
        <f>BK31/(BF31-BF31*(1-BI31))</f>
        <v/>
      </c>
      <c r="BK31" s="149">
        <f>BM31/(1-BL31)</f>
        <v/>
      </c>
      <c r="BL31" s="82" t="n">
        <v>0.01</v>
      </c>
      <c r="BM31" s="149">
        <f>J31</f>
        <v/>
      </c>
      <c r="BN31" s="149">
        <f>IF(BK31&gt;=1500,BK31-150,IF(BK31&gt;=800,BK31-80,IF(BK31&gt;=500,BK31-50,IF(BK31&gt;=200,BK31-20,BK31))))</f>
        <v/>
      </c>
      <c r="BO31" s="82">
        <f>1-12%</f>
        <v/>
      </c>
      <c r="BP31" s="82">
        <f>BQ31/(BF31-BF31*(1-BO31))</f>
        <v/>
      </c>
      <c r="BQ31" s="149">
        <f>BS31/(1-BR31)</f>
        <v/>
      </c>
      <c r="BR31" s="82" t="n">
        <v>0</v>
      </c>
      <c r="BS31" s="149">
        <f>K31</f>
        <v/>
      </c>
      <c r="BT31" s="149">
        <f>IF(BQ31&gt;=1500,BQ31-150,IF(BQ31&gt;=800,BQ31-80,IF(BQ31&gt;=500,BQ31-50,IF(BQ31&gt;=200,BQ31-20,BQ31))))</f>
        <v/>
      </c>
      <c r="BU31" s="7" t="n"/>
      <c r="CB31" s="8" t="inlineStr">
        <is>
          <t>✅ 可导入</t>
        </is>
      </c>
      <c r="CC31" t="inlineStr">
        <is>
          <t>✓</t>
        </is>
      </c>
    </row>
    <row r="32" ht="18" customHeight="1">
      <c r="A32" s="77" t="inlineStr">
        <is>
          <t>PPS26330100225</t>
        </is>
      </c>
      <c r="B32" s="10" t="inlineStr">
        <is>
          <t>畔色樱桃木齐边双人床 |樱桃木方腿床</t>
        </is>
      </c>
      <c r="C32" s="10" t="inlineStr">
        <is>
          <t>樱桃木齐边床-1.35米-榉木铺板</t>
        </is>
      </c>
      <c r="D32" s="10" t="inlineStr">
        <is>
          <t>PPS2633010022512</t>
        </is>
      </c>
      <c r="E32" s="10" t="inlineStr">
        <is>
          <t>https://img.alicdn.com/imgextra/i1/2215699812811/O1CN01MO8BI01WdUTZAVi4D_!!2215699812811.jpg</t>
        </is>
      </c>
      <c r="F32" s="10" t="inlineStr">
        <is>
          <t>中型</t>
        </is>
      </c>
      <c r="G32" s="152">
        <f>Q32/0.4</f>
        <v/>
      </c>
      <c r="H32" s="152">
        <f>G32*0.75</f>
        <v/>
      </c>
      <c r="I32" s="152">
        <f>Q32 / (0.855 - 0.02 - 0.006)</f>
        <v/>
      </c>
      <c r="J32" s="152">
        <f>Q32 / (0.87 - 0.02 - 0.006)</f>
        <v/>
      </c>
      <c r="K32" s="152">
        <f>Q32 / (0.9 - 0.02 - 0.006)</f>
        <v/>
      </c>
      <c r="L32" s="152">
        <f>K32-N32</f>
        <v/>
      </c>
      <c r="M32" s="79">
        <f>L32/K32</f>
        <v/>
      </c>
      <c r="N32" s="153">
        <f>O32+P32+Q32</f>
        <v/>
      </c>
      <c r="O32" s="153">
        <f>K32*0.006</f>
        <v/>
      </c>
      <c r="P32" s="153">
        <f>K32*0.02</f>
        <v/>
      </c>
      <c r="Q32" s="153">
        <f>SUM(R32:T32)</f>
        <v/>
      </c>
      <c r="R32" s="153">
        <f>IF(F32="大型",700,IF(F32="中型",300,IF(F32="小型",80,0)))</f>
        <v/>
      </c>
      <c r="S32" s="153">
        <f>IF(F32="大型",150,IF(F32="中型",100,IF(F32="小型",0,0)))</f>
        <v/>
      </c>
      <c r="T32" s="151">
        <f>SUM(U32:W32)</f>
        <v/>
      </c>
      <c r="U32" s="153" t="n">
        <v>1640</v>
      </c>
      <c r="V32" s="153" t="n">
        <v>140</v>
      </c>
      <c r="W32" s="153">
        <f>SUM(X32:AS32)</f>
        <v/>
      </c>
      <c r="X32" s="153" t="n">
        <v>0</v>
      </c>
      <c r="Y32" s="153" t="n">
        <v>0</v>
      </c>
      <c r="Z32" s="153" t="n">
        <v>0</v>
      </c>
      <c r="AA32" s="153" t="n">
        <v>0</v>
      </c>
      <c r="AB32" s="153" t="n">
        <v>0</v>
      </c>
      <c r="AC32" s="153" t="n">
        <v>0</v>
      </c>
      <c r="AD32" s="153" t="n">
        <v>0</v>
      </c>
      <c r="AE32" s="153" t="n">
        <v>0</v>
      </c>
      <c r="AF32" s="153" t="n">
        <v>0</v>
      </c>
      <c r="AG32" s="153" t="n">
        <v>0</v>
      </c>
      <c r="AH32" s="153" t="n">
        <v>0</v>
      </c>
      <c r="AI32" s="153" t="n">
        <v>0</v>
      </c>
      <c r="AJ32" s="153" t="n">
        <v>0</v>
      </c>
      <c r="AK32" s="153" t="n">
        <v>0</v>
      </c>
      <c r="AL32" s="153" t="n">
        <v>0</v>
      </c>
      <c r="AM32" s="153" t="n">
        <v>0</v>
      </c>
      <c r="AN32" s="153" t="n">
        <v>0</v>
      </c>
      <c r="AO32" s="153" t="n">
        <v>210</v>
      </c>
      <c r="AP32" s="153" t="n">
        <v>0</v>
      </c>
      <c r="AQ32" s="153" t="n">
        <v>0</v>
      </c>
      <c r="AR32" s="153" t="n">
        <v>610</v>
      </c>
      <c r="AS32" s="153" t="n">
        <v>0</v>
      </c>
      <c r="AT32" s="10" t="n"/>
      <c r="AU32" s="10" t="n"/>
      <c r="AV32" s="10" t="inlineStr">
        <is>
          <t>69f6d01f0511b500017699cb</t>
        </is>
      </c>
      <c r="AW32" s="10" t="inlineStr">
        <is>
          <t>樱桃木齐边床-1.35米-榉木铺板</t>
        </is>
      </c>
      <c r="AX32" s="10" t="inlineStr">
        <is>
          <t>69f6d01f0511b500017699cf</t>
        </is>
      </c>
      <c r="AY32" s="153">
        <f>H32</f>
        <v/>
      </c>
      <c r="AZ32" s="153">
        <f>BB32/(1-BA32)</f>
        <v/>
      </c>
      <c r="BA32" s="85" t="n">
        <v>0.15</v>
      </c>
      <c r="BB32" s="153">
        <f>K32*0.96</f>
        <v/>
      </c>
      <c r="BC32" s="10" t="inlineStr">
        <is>
          <t>1038064128030</t>
        </is>
      </c>
      <c r="BD32" s="10" t="inlineStr">
        <is>
          <t>待定</t>
        </is>
      </c>
      <c r="BE32" s="10" t="n"/>
      <c r="BF32" s="153">
        <f>H32</f>
        <v/>
      </c>
      <c r="BG32" s="85">
        <f>BH32/BF32</f>
        <v/>
      </c>
      <c r="BH32" s="152">
        <f>I32</f>
        <v/>
      </c>
      <c r="BI32" s="85">
        <f>1-12%</f>
        <v/>
      </c>
      <c r="BJ32" s="85">
        <f>BK32/(BF32-BF32*(1-BI32))</f>
        <v/>
      </c>
      <c r="BK32" s="152">
        <f>BM32/(1-BL32)</f>
        <v/>
      </c>
      <c r="BL32" s="85" t="n">
        <v>0.01</v>
      </c>
      <c r="BM32" s="152">
        <f>J32</f>
        <v/>
      </c>
      <c r="BN32" s="152">
        <f>IF(BK32&gt;=1500,BK32-150,IF(BK32&gt;=800,BK32-80,IF(BK32&gt;=500,BK32-50,IF(BK32&gt;=200,BK32-20,BK32))))</f>
        <v/>
      </c>
      <c r="BO32" s="85">
        <f>1-12%</f>
        <v/>
      </c>
      <c r="BP32" s="85">
        <f>BQ32/(BF32-BF32*(1-BO32))</f>
        <v/>
      </c>
      <c r="BQ32" s="152">
        <f>BS32/(1-BR32)</f>
        <v/>
      </c>
      <c r="BR32" s="85" t="n">
        <v>0</v>
      </c>
      <c r="BS32" s="152">
        <f>K32</f>
        <v/>
      </c>
      <c r="BT32" s="152">
        <f>IF(BQ32&gt;=1500,BQ32-150,IF(BQ32&gt;=800,BQ32-80,IF(BQ32&gt;=500,BQ32-50,IF(BQ32&gt;=200,BQ32-20,BQ32))))</f>
        <v/>
      </c>
      <c r="BU32" s="10" t="n"/>
      <c r="CB32" s="8" t="inlineStr">
        <is>
          <t>✅ 可导入</t>
        </is>
      </c>
      <c r="CC32" t="inlineStr">
        <is>
          <t>✓</t>
        </is>
      </c>
    </row>
    <row r="33" ht="18" customHeight="1">
      <c r="A33" s="77" t="inlineStr">
        <is>
          <t>PPS26330100225</t>
        </is>
      </c>
      <c r="B33" s="7" t="inlineStr">
        <is>
          <t>畔色樱桃木齐边双人床 |樱桃木方腿床</t>
        </is>
      </c>
      <c r="C33" s="7" t="inlineStr">
        <is>
          <t>樱桃木齐边床-1.5米-榉木铺板</t>
        </is>
      </c>
      <c r="D33" s="7" t="inlineStr">
        <is>
          <t>PPS2633010022513</t>
        </is>
      </c>
      <c r="E33" s="7" t="inlineStr">
        <is>
          <t>https://img.alicdn.com/imgextra/i1/2215699812811/O1CN01MO8BI01WdUTZAVi4D_!!2215699812811.jpg</t>
        </is>
      </c>
      <c r="F33" s="7" t="inlineStr">
        <is>
          <t>中型</t>
        </is>
      </c>
      <c r="G33" s="149">
        <f>Q33/0.4</f>
        <v/>
      </c>
      <c r="H33" s="149">
        <f>G33*0.75</f>
        <v/>
      </c>
      <c r="I33" s="149">
        <f>Q33 / (0.855 - 0.02 - 0.006)</f>
        <v/>
      </c>
      <c r="J33" s="149">
        <f>Q33 / (0.87 - 0.02 - 0.006)</f>
        <v/>
      </c>
      <c r="K33" s="149">
        <f>Q33 / (0.9 - 0.02 - 0.006)</f>
        <v/>
      </c>
      <c r="L33" s="149">
        <f>K33-N33</f>
        <v/>
      </c>
      <c r="M33" s="79">
        <f>L33/K33</f>
        <v/>
      </c>
      <c r="N33" s="150">
        <f>O33+P33+Q33</f>
        <v/>
      </c>
      <c r="O33" s="150">
        <f>K33*0.006</f>
        <v/>
      </c>
      <c r="P33" s="150">
        <f>K33*0.02</f>
        <v/>
      </c>
      <c r="Q33" s="150">
        <f>SUM(R33:T33)</f>
        <v/>
      </c>
      <c r="R33" s="150">
        <f>IF(F33="大型",700,IF(F33="中型",300,IF(F33="小型",80,0)))</f>
        <v/>
      </c>
      <c r="S33" s="150">
        <f>IF(F33="大型",150,IF(F33="中型",100,IF(F33="小型",0,0)))</f>
        <v/>
      </c>
      <c r="T33" s="151">
        <f>SUM(U33:W33)</f>
        <v/>
      </c>
      <c r="U33" s="150" t="n">
        <v>1670</v>
      </c>
      <c r="V33" s="150" t="n">
        <v>150</v>
      </c>
      <c r="W33" s="150">
        <f>SUM(X33:AS33)</f>
        <v/>
      </c>
      <c r="X33" s="150" t="n">
        <v>0</v>
      </c>
      <c r="Y33" s="150" t="n">
        <v>0</v>
      </c>
      <c r="Z33" s="150" t="n">
        <v>0</v>
      </c>
      <c r="AA33" s="150" t="n">
        <v>0</v>
      </c>
      <c r="AB33" s="150" t="n">
        <v>0</v>
      </c>
      <c r="AC33" s="150" t="n">
        <v>0</v>
      </c>
      <c r="AD33" s="150" t="n">
        <v>0</v>
      </c>
      <c r="AE33" s="150" t="n">
        <v>0</v>
      </c>
      <c r="AF33" s="150" t="n">
        <v>0</v>
      </c>
      <c r="AG33" s="150" t="n">
        <v>0</v>
      </c>
      <c r="AH33" s="150" t="n">
        <v>0</v>
      </c>
      <c r="AI33" s="150" t="n">
        <v>0</v>
      </c>
      <c r="AJ33" s="150" t="n">
        <v>0</v>
      </c>
      <c r="AK33" s="150" t="n">
        <v>0</v>
      </c>
      <c r="AL33" s="150" t="n">
        <v>0</v>
      </c>
      <c r="AM33" s="150" t="n">
        <v>0</v>
      </c>
      <c r="AN33" s="150" t="n">
        <v>0</v>
      </c>
      <c r="AO33" s="150" t="n">
        <v>210</v>
      </c>
      <c r="AP33" s="150" t="n">
        <v>0</v>
      </c>
      <c r="AQ33" s="150" t="n">
        <v>0</v>
      </c>
      <c r="AR33" s="150" t="n">
        <v>630</v>
      </c>
      <c r="AS33" s="150" t="n">
        <v>0</v>
      </c>
      <c r="AT33" s="7" t="n"/>
      <c r="AU33" s="7" t="n"/>
      <c r="AV33" s="7" t="inlineStr">
        <is>
          <t>69f6d01f0511b500017699cb</t>
        </is>
      </c>
      <c r="AW33" s="7" t="inlineStr">
        <is>
          <t>樱桃木齐边床-1.5米-榉木铺板</t>
        </is>
      </c>
      <c r="AX33" s="7" t="inlineStr">
        <is>
          <t>69f6d01f0511b500017699d2</t>
        </is>
      </c>
      <c r="AY33" s="150">
        <f>H33</f>
        <v/>
      </c>
      <c r="AZ33" s="150">
        <f>BB33/(1-BA33)</f>
        <v/>
      </c>
      <c r="BA33" s="82" t="n">
        <v>0.15</v>
      </c>
      <c r="BB33" s="150">
        <f>K33*0.96</f>
        <v/>
      </c>
      <c r="BC33" s="7" t="inlineStr">
        <is>
          <t>1038064128030</t>
        </is>
      </c>
      <c r="BD33" s="7" t="inlineStr">
        <is>
          <t>待定</t>
        </is>
      </c>
      <c r="BE33" s="7" t="n"/>
      <c r="BF33" s="150">
        <f>H33</f>
        <v/>
      </c>
      <c r="BG33" s="82">
        <f>BH33/BF33</f>
        <v/>
      </c>
      <c r="BH33" s="149">
        <f>I33</f>
        <v/>
      </c>
      <c r="BI33" s="82">
        <f>1-12%</f>
        <v/>
      </c>
      <c r="BJ33" s="82">
        <f>BK33/(BF33-BF33*(1-BI33))</f>
        <v/>
      </c>
      <c r="BK33" s="149">
        <f>BM33/(1-BL33)</f>
        <v/>
      </c>
      <c r="BL33" s="82" t="n">
        <v>0.01</v>
      </c>
      <c r="BM33" s="149">
        <f>J33</f>
        <v/>
      </c>
      <c r="BN33" s="149">
        <f>IF(BK33&gt;=1500,BK33-150,IF(BK33&gt;=800,BK33-80,IF(BK33&gt;=500,BK33-50,IF(BK33&gt;=200,BK33-20,BK33))))</f>
        <v/>
      </c>
      <c r="BO33" s="82">
        <f>1-12%</f>
        <v/>
      </c>
      <c r="BP33" s="82">
        <f>BQ33/(BF33-BF33*(1-BO33))</f>
        <v/>
      </c>
      <c r="BQ33" s="149">
        <f>BS33/(1-BR33)</f>
        <v/>
      </c>
      <c r="BR33" s="82" t="n">
        <v>0</v>
      </c>
      <c r="BS33" s="149">
        <f>K33</f>
        <v/>
      </c>
      <c r="BT33" s="149">
        <f>IF(BQ33&gt;=1500,BQ33-150,IF(BQ33&gt;=800,BQ33-80,IF(BQ33&gt;=500,BQ33-50,IF(BQ33&gt;=200,BQ33-20,BQ33))))</f>
        <v/>
      </c>
      <c r="BU33" s="7" t="n"/>
      <c r="CB33" s="8" t="inlineStr">
        <is>
          <t>✅ 可导入</t>
        </is>
      </c>
      <c r="CC33" t="inlineStr">
        <is>
          <t>✓</t>
        </is>
      </c>
    </row>
    <row r="34" ht="18" customHeight="1">
      <c r="A34" s="77" t="inlineStr">
        <is>
          <t>PPS26330100225</t>
        </is>
      </c>
      <c r="B34" s="10" t="inlineStr">
        <is>
          <t>畔色樱桃木齐边双人床 |樱桃木方腿床</t>
        </is>
      </c>
      <c r="C34" s="10" t="inlineStr">
        <is>
          <t>樱桃木齐边床-1.8米-榉木铺板</t>
        </is>
      </c>
      <c r="D34" s="10" t="inlineStr">
        <is>
          <t>PPS2633010022514</t>
        </is>
      </c>
      <c r="E34" s="10" t="inlineStr">
        <is>
          <t>https://img.alicdn.com/imgextra/i1/2215699812811/O1CN01MO8BI01WdUTZAVi4D_!!2215699812811.jpg</t>
        </is>
      </c>
      <c r="F34" s="10" t="inlineStr">
        <is>
          <t>中型</t>
        </is>
      </c>
      <c r="G34" s="152">
        <f>Q34/0.4</f>
        <v/>
      </c>
      <c r="H34" s="152">
        <f>G34*0.75</f>
        <v/>
      </c>
      <c r="I34" s="152">
        <f>Q34 / (0.855 - 0.02 - 0.006)</f>
        <v/>
      </c>
      <c r="J34" s="152">
        <f>Q34 / (0.87 - 0.02 - 0.006)</f>
        <v/>
      </c>
      <c r="K34" s="152">
        <f>Q34 / (0.9 - 0.02 - 0.006)</f>
        <v/>
      </c>
      <c r="L34" s="152">
        <f>K34-N34</f>
        <v/>
      </c>
      <c r="M34" s="79">
        <f>L34/K34</f>
        <v/>
      </c>
      <c r="N34" s="153">
        <f>O34+P34+Q34</f>
        <v/>
      </c>
      <c r="O34" s="153">
        <f>K34*0.006</f>
        <v/>
      </c>
      <c r="P34" s="153">
        <f>K34*0.02</f>
        <v/>
      </c>
      <c r="Q34" s="153">
        <f>SUM(R34:T34)</f>
        <v/>
      </c>
      <c r="R34" s="153">
        <f>IF(F34="大型",700,IF(F34="中型",300,IF(F34="小型",80,0)))</f>
        <v/>
      </c>
      <c r="S34" s="153">
        <f>IF(F34="大型",150,IF(F34="中型",100,IF(F34="小型",0,0)))</f>
        <v/>
      </c>
      <c r="T34" s="151">
        <f>SUM(U34:W34)</f>
        <v/>
      </c>
      <c r="U34" s="153" t="n">
        <v>1750</v>
      </c>
      <c r="V34" s="153" t="n">
        <v>150</v>
      </c>
      <c r="W34" s="153">
        <f>SUM(X34:AS34)</f>
        <v/>
      </c>
      <c r="X34" s="153" t="n">
        <v>0</v>
      </c>
      <c r="Y34" s="153" t="n">
        <v>0</v>
      </c>
      <c r="Z34" s="153" t="n">
        <v>0</v>
      </c>
      <c r="AA34" s="153" t="n">
        <v>0</v>
      </c>
      <c r="AB34" s="153" t="n">
        <v>0</v>
      </c>
      <c r="AC34" s="153" t="n">
        <v>0</v>
      </c>
      <c r="AD34" s="153" t="n">
        <v>0</v>
      </c>
      <c r="AE34" s="153" t="n">
        <v>0</v>
      </c>
      <c r="AF34" s="153" t="n">
        <v>0</v>
      </c>
      <c r="AG34" s="153" t="n">
        <v>0</v>
      </c>
      <c r="AH34" s="153" t="n">
        <v>0</v>
      </c>
      <c r="AI34" s="153" t="n">
        <v>0</v>
      </c>
      <c r="AJ34" s="153" t="n">
        <v>0</v>
      </c>
      <c r="AK34" s="153" t="n">
        <v>0</v>
      </c>
      <c r="AL34" s="153" t="n">
        <v>0</v>
      </c>
      <c r="AM34" s="153" t="n">
        <v>0</v>
      </c>
      <c r="AN34" s="153" t="n">
        <v>0</v>
      </c>
      <c r="AO34" s="153" t="n">
        <v>210</v>
      </c>
      <c r="AP34" s="153" t="n">
        <v>0</v>
      </c>
      <c r="AQ34" s="153" t="n">
        <v>0</v>
      </c>
      <c r="AR34" s="153" t="n">
        <v>650</v>
      </c>
      <c r="AS34" s="153" t="n">
        <v>0</v>
      </c>
      <c r="AT34" s="10" t="n"/>
      <c r="AU34" s="10" t="n"/>
      <c r="AV34" s="10" t="inlineStr">
        <is>
          <t>69f6d01f0511b500017699cb</t>
        </is>
      </c>
      <c r="AW34" s="10" t="inlineStr">
        <is>
          <t>樱桃木齐边床-1.8米-榉木铺板</t>
        </is>
      </c>
      <c r="AX34" s="10" t="inlineStr">
        <is>
          <t>69f6d01f0511b500017699d5</t>
        </is>
      </c>
      <c r="AY34" s="153">
        <f>H34</f>
        <v/>
      </c>
      <c r="AZ34" s="153">
        <f>BB34/(1-BA34)</f>
        <v/>
      </c>
      <c r="BA34" s="85" t="n">
        <v>0.15</v>
      </c>
      <c r="BB34" s="153">
        <f>K34*0.96</f>
        <v/>
      </c>
      <c r="BC34" s="10" t="inlineStr">
        <is>
          <t>1038064128030</t>
        </is>
      </c>
      <c r="BD34" s="10" t="inlineStr">
        <is>
          <t>待定</t>
        </is>
      </c>
      <c r="BE34" s="10" t="n"/>
      <c r="BF34" s="153">
        <f>H34</f>
        <v/>
      </c>
      <c r="BG34" s="85">
        <f>BH34/BF34</f>
        <v/>
      </c>
      <c r="BH34" s="152">
        <f>I34</f>
        <v/>
      </c>
      <c r="BI34" s="85">
        <f>1-12%</f>
        <v/>
      </c>
      <c r="BJ34" s="85">
        <f>BK34/(BF34-BF34*(1-BI34))</f>
        <v/>
      </c>
      <c r="BK34" s="152">
        <f>BM34/(1-BL34)</f>
        <v/>
      </c>
      <c r="BL34" s="85" t="n">
        <v>0.01</v>
      </c>
      <c r="BM34" s="152">
        <f>J34</f>
        <v/>
      </c>
      <c r="BN34" s="152">
        <f>IF(BK34&gt;=1500,BK34-150,IF(BK34&gt;=800,BK34-80,IF(BK34&gt;=500,BK34-50,IF(BK34&gt;=200,BK34-20,BK34))))</f>
        <v/>
      </c>
      <c r="BO34" s="85">
        <f>1-12%</f>
        <v/>
      </c>
      <c r="BP34" s="85">
        <f>BQ34/(BF34-BF34*(1-BO34))</f>
        <v/>
      </c>
      <c r="BQ34" s="152">
        <f>BS34/(1-BR34)</f>
        <v/>
      </c>
      <c r="BR34" s="85" t="n">
        <v>0</v>
      </c>
      <c r="BS34" s="152">
        <f>K34</f>
        <v/>
      </c>
      <c r="BT34" s="152">
        <f>IF(BQ34&gt;=1500,BQ34-150,IF(BQ34&gt;=800,BQ34-80,IF(BQ34&gt;=500,BQ34-50,IF(BQ34&gt;=200,BQ34-20,BQ34))))</f>
        <v/>
      </c>
      <c r="BU34" s="10" t="n"/>
      <c r="CB34" s="8" t="inlineStr">
        <is>
          <t>✅ 可导入</t>
        </is>
      </c>
      <c r="CC34" t="inlineStr">
        <is>
          <t>✓</t>
        </is>
      </c>
    </row>
    <row r="35" ht="18" customHeight="1">
      <c r="A35" s="77" t="inlineStr">
        <is>
          <t>PPS26330100225</t>
        </is>
      </c>
      <c r="B35" s="7" t="inlineStr">
        <is>
          <t>畔色樱桃木齐边双人床 |樱桃木方腿床</t>
        </is>
      </c>
      <c r="C35" s="7" t="inlineStr">
        <is>
          <t>樱桃木齐边床-1.2米-松木铺板</t>
        </is>
      </c>
      <c r="D35" s="7" t="inlineStr">
        <is>
          <t>PPS2633010022515</t>
        </is>
      </c>
      <c r="E35" s="7" t="inlineStr">
        <is>
          <t>https://img.alicdn.com/imgextra/i1/2215699812811/O1CN01MO8BI01WdUTZAVi4D_!!2215699812811.jpg</t>
        </is>
      </c>
      <c r="F35" s="7" t="inlineStr">
        <is>
          <t>中型</t>
        </is>
      </c>
      <c r="G35" s="149">
        <f>Q35/0.4</f>
        <v/>
      </c>
      <c r="H35" s="149">
        <f>G35*0.75</f>
        <v/>
      </c>
      <c r="I35" s="149">
        <f>Q35 / (0.855 - 0.02 - 0.006)</f>
        <v/>
      </c>
      <c r="J35" s="149">
        <f>Q35 / (0.87 - 0.02 - 0.006)</f>
        <v/>
      </c>
      <c r="K35" s="149">
        <f>Q35 / (0.9 - 0.02 - 0.006)</f>
        <v/>
      </c>
      <c r="L35" s="149">
        <f>K35-N35</f>
        <v/>
      </c>
      <c r="M35" s="79">
        <f>L35/K35</f>
        <v/>
      </c>
      <c r="N35" s="150">
        <f>O35+P35+Q35</f>
        <v/>
      </c>
      <c r="O35" s="150">
        <f>K35*0.006</f>
        <v/>
      </c>
      <c r="P35" s="150">
        <f>K35*0.02</f>
        <v/>
      </c>
      <c r="Q35" s="150">
        <f>SUM(R35:T35)</f>
        <v/>
      </c>
      <c r="R35" s="150">
        <f>IF(F35="大型",700,IF(F35="中型",300,IF(F35="小型",80,0)))</f>
        <v/>
      </c>
      <c r="S35" s="150">
        <f>IF(F35="大型",150,IF(F35="中型",100,IF(F35="小型",0,0)))</f>
        <v/>
      </c>
      <c r="T35" s="151">
        <f>SUM(U35:W35)</f>
        <v/>
      </c>
      <c r="U35" s="150" t="n">
        <v>1640</v>
      </c>
      <c r="V35" s="150" t="n">
        <v>140</v>
      </c>
      <c r="W35" s="150">
        <f>SUM(X35:AS35)</f>
        <v/>
      </c>
      <c r="X35" s="150" t="n">
        <v>0</v>
      </c>
      <c r="Y35" s="150" t="n">
        <v>0</v>
      </c>
      <c r="Z35" s="150" t="n">
        <v>0</v>
      </c>
      <c r="AA35" s="150" t="n">
        <v>0</v>
      </c>
      <c r="AB35" s="150" t="n">
        <v>0</v>
      </c>
      <c r="AC35" s="150" t="n">
        <v>0</v>
      </c>
      <c r="AD35" s="150" t="n">
        <v>0</v>
      </c>
      <c r="AE35" s="150" t="n">
        <v>0</v>
      </c>
      <c r="AF35" s="150" t="n">
        <v>0</v>
      </c>
      <c r="AG35" s="150" t="n">
        <v>0</v>
      </c>
      <c r="AH35" s="150" t="n">
        <v>0</v>
      </c>
      <c r="AI35" s="150" t="n">
        <v>0</v>
      </c>
      <c r="AJ35" s="150" t="n">
        <v>0</v>
      </c>
      <c r="AK35" s="150" t="n">
        <v>0</v>
      </c>
      <c r="AL35" s="150" t="n">
        <v>0</v>
      </c>
      <c r="AM35" s="150" t="n">
        <v>0</v>
      </c>
      <c r="AN35" s="150" t="n">
        <v>0</v>
      </c>
      <c r="AO35" s="150" t="n">
        <v>210</v>
      </c>
      <c r="AP35" s="150" t="n">
        <v>0</v>
      </c>
      <c r="AQ35" s="150" t="n">
        <v>0</v>
      </c>
      <c r="AR35" s="150" t="n">
        <v>160</v>
      </c>
      <c r="AS35" s="150" t="n">
        <v>0</v>
      </c>
      <c r="AT35" s="7" t="n"/>
      <c r="AU35" s="7" t="n"/>
      <c r="AV35" s="7" t="inlineStr">
        <is>
          <t>69f6d01f0511b500017699cb</t>
        </is>
      </c>
      <c r="AW35" s="7" t="inlineStr">
        <is>
          <t>樱桃木齐边床-1.2米-松木铺板</t>
        </is>
      </c>
      <c r="AX35" s="7" t="inlineStr">
        <is>
          <t>69f6d01f0511b500017699d8</t>
        </is>
      </c>
      <c r="AY35" s="150">
        <f>H35</f>
        <v/>
      </c>
      <c r="AZ35" s="150">
        <f>BB35/(1-BA35)</f>
        <v/>
      </c>
      <c r="BA35" s="82" t="n">
        <v>0.15</v>
      </c>
      <c r="BB35" s="150">
        <f>K35*0.96</f>
        <v/>
      </c>
      <c r="BC35" s="7" t="inlineStr">
        <is>
          <t>1038064128030</t>
        </is>
      </c>
      <c r="BD35" s="7" t="inlineStr">
        <is>
          <t>待定</t>
        </is>
      </c>
      <c r="BE35" s="7" t="n"/>
      <c r="BF35" s="150">
        <f>H35</f>
        <v/>
      </c>
      <c r="BG35" s="82">
        <f>BH35/BF35</f>
        <v/>
      </c>
      <c r="BH35" s="149">
        <f>I35</f>
        <v/>
      </c>
      <c r="BI35" s="82">
        <f>1-12%</f>
        <v/>
      </c>
      <c r="BJ35" s="82">
        <f>BK35/(BF35-BF35*(1-BI35))</f>
        <v/>
      </c>
      <c r="BK35" s="149">
        <f>BM35/(1-BL35)</f>
        <v/>
      </c>
      <c r="BL35" s="82" t="n">
        <v>0.01</v>
      </c>
      <c r="BM35" s="149">
        <f>J35</f>
        <v/>
      </c>
      <c r="BN35" s="149">
        <f>IF(BK35&gt;=1500,BK35-150,IF(BK35&gt;=800,BK35-80,IF(BK35&gt;=500,BK35-50,IF(BK35&gt;=200,BK35-20,BK35))))</f>
        <v/>
      </c>
      <c r="BO35" s="82">
        <f>1-12%</f>
        <v/>
      </c>
      <c r="BP35" s="82">
        <f>BQ35/(BF35-BF35*(1-BO35))</f>
        <v/>
      </c>
      <c r="BQ35" s="149">
        <f>BS35/(1-BR35)</f>
        <v/>
      </c>
      <c r="BR35" s="82" t="n">
        <v>0</v>
      </c>
      <c r="BS35" s="149">
        <f>K35</f>
        <v/>
      </c>
      <c r="BT35" s="149">
        <f>IF(BQ35&gt;=1500,BQ35-150,IF(BQ35&gt;=800,BQ35-80,IF(BQ35&gt;=500,BQ35-50,IF(BQ35&gt;=200,BQ35-20,BQ35))))</f>
        <v/>
      </c>
      <c r="BU35" s="7" t="n"/>
      <c r="CB35" s="8" t="inlineStr">
        <is>
          <t>✅ 可导入</t>
        </is>
      </c>
      <c r="CC35" t="inlineStr">
        <is>
          <t>✓</t>
        </is>
      </c>
    </row>
    <row r="36" ht="18" customHeight="1">
      <c r="A36" s="77" t="inlineStr">
        <is>
          <t>PPS26330100225</t>
        </is>
      </c>
      <c r="B36" s="10" t="inlineStr">
        <is>
          <t>畔色樱桃木齐边双人床 |樱桃木方腿床</t>
        </is>
      </c>
      <c r="C36" s="10" t="inlineStr">
        <is>
          <t>樱桃木齐边床-1.35米-松木铺板</t>
        </is>
      </c>
      <c r="D36" s="10" t="inlineStr">
        <is>
          <t>PPS2633010022516</t>
        </is>
      </c>
      <c r="E36" s="10" t="inlineStr">
        <is>
          <t>https://img.alicdn.com/imgextra/i1/2215699812811/O1CN01MO8BI01WdUTZAVi4D_!!2215699812811.jpg</t>
        </is>
      </c>
      <c r="F36" s="10" t="inlineStr">
        <is>
          <t>中型</t>
        </is>
      </c>
      <c r="G36" s="152">
        <f>Q36/0.4</f>
        <v/>
      </c>
      <c r="H36" s="152">
        <f>G36*0.75</f>
        <v/>
      </c>
      <c r="I36" s="152">
        <f>Q36 / (0.855 - 0.02 - 0.006)</f>
        <v/>
      </c>
      <c r="J36" s="152">
        <f>Q36 / (0.87 - 0.02 - 0.006)</f>
        <v/>
      </c>
      <c r="K36" s="152">
        <f>Q36 / (0.9 - 0.02 - 0.006)</f>
        <v/>
      </c>
      <c r="L36" s="152">
        <f>K36-N36</f>
        <v/>
      </c>
      <c r="M36" s="79">
        <f>L36/K36</f>
        <v/>
      </c>
      <c r="N36" s="153">
        <f>O36+P36+Q36</f>
        <v/>
      </c>
      <c r="O36" s="153">
        <f>K36*0.006</f>
        <v/>
      </c>
      <c r="P36" s="153">
        <f>K36*0.02</f>
        <v/>
      </c>
      <c r="Q36" s="153">
        <f>SUM(R36:T36)</f>
        <v/>
      </c>
      <c r="R36" s="153">
        <f>IF(F36="大型",700,IF(F36="中型",300,IF(F36="小型",80,0)))</f>
        <v/>
      </c>
      <c r="S36" s="153">
        <f>IF(F36="大型",150,IF(F36="中型",100,IF(F36="小型",0,0)))</f>
        <v/>
      </c>
      <c r="T36" s="151">
        <f>SUM(U36:W36)</f>
        <v/>
      </c>
      <c r="U36" s="153" t="n">
        <v>1690</v>
      </c>
      <c r="V36" s="153" t="n">
        <v>140</v>
      </c>
      <c r="W36" s="153">
        <f>SUM(X36:AS36)</f>
        <v/>
      </c>
      <c r="X36" s="153" t="n">
        <v>0</v>
      </c>
      <c r="Y36" s="153" t="n">
        <v>0</v>
      </c>
      <c r="Z36" s="153" t="n">
        <v>0</v>
      </c>
      <c r="AA36" s="153" t="n">
        <v>0</v>
      </c>
      <c r="AB36" s="153" t="n">
        <v>0</v>
      </c>
      <c r="AC36" s="153" t="n">
        <v>0</v>
      </c>
      <c r="AD36" s="153" t="n">
        <v>0</v>
      </c>
      <c r="AE36" s="153" t="n">
        <v>0</v>
      </c>
      <c r="AF36" s="153" t="n">
        <v>0</v>
      </c>
      <c r="AG36" s="153" t="n">
        <v>0</v>
      </c>
      <c r="AH36" s="153" t="n">
        <v>0</v>
      </c>
      <c r="AI36" s="153" t="n">
        <v>0</v>
      </c>
      <c r="AJ36" s="153" t="n">
        <v>0</v>
      </c>
      <c r="AK36" s="153" t="n">
        <v>0</v>
      </c>
      <c r="AL36" s="153" t="n">
        <v>0</v>
      </c>
      <c r="AM36" s="153" t="n">
        <v>0</v>
      </c>
      <c r="AN36" s="153" t="n">
        <v>0</v>
      </c>
      <c r="AO36" s="153" t="n">
        <v>210</v>
      </c>
      <c r="AP36" s="153" t="n">
        <v>0</v>
      </c>
      <c r="AQ36" s="153" t="n">
        <v>0</v>
      </c>
      <c r="AR36" s="153" t="n">
        <v>180</v>
      </c>
      <c r="AS36" s="153" t="n">
        <v>0</v>
      </c>
      <c r="AT36" s="10" t="n"/>
      <c r="AU36" s="10" t="n"/>
      <c r="AV36" s="10" t="inlineStr">
        <is>
          <t>69f6d01f0511b500017699cb</t>
        </is>
      </c>
      <c r="AW36" s="10" t="inlineStr">
        <is>
          <t>樱桃木齐边床-1.35米-松木铺板</t>
        </is>
      </c>
      <c r="AX36" s="10" t="inlineStr">
        <is>
          <t>69f6d01f0511b500017699db</t>
        </is>
      </c>
      <c r="AY36" s="153">
        <f>H36</f>
        <v/>
      </c>
      <c r="AZ36" s="153">
        <f>BB36/(1-BA36)</f>
        <v/>
      </c>
      <c r="BA36" s="85" t="n">
        <v>0.15</v>
      </c>
      <c r="BB36" s="153">
        <f>K36*0.96</f>
        <v/>
      </c>
      <c r="BC36" s="10" t="inlineStr">
        <is>
          <t>1038064128030</t>
        </is>
      </c>
      <c r="BD36" s="10" t="inlineStr">
        <is>
          <t>待定</t>
        </is>
      </c>
      <c r="BE36" s="10" t="n"/>
      <c r="BF36" s="153">
        <f>H36</f>
        <v/>
      </c>
      <c r="BG36" s="85">
        <f>BH36/BF36</f>
        <v/>
      </c>
      <c r="BH36" s="152">
        <f>I36</f>
        <v/>
      </c>
      <c r="BI36" s="85">
        <f>1-12%</f>
        <v/>
      </c>
      <c r="BJ36" s="85">
        <f>BK36/(BF36-BF36*(1-BI36))</f>
        <v/>
      </c>
      <c r="BK36" s="152">
        <f>BM36/(1-BL36)</f>
        <v/>
      </c>
      <c r="BL36" s="85" t="n">
        <v>0.01</v>
      </c>
      <c r="BM36" s="152">
        <f>J36</f>
        <v/>
      </c>
      <c r="BN36" s="152">
        <f>IF(BK36&gt;=1500,BK36-150,IF(BK36&gt;=800,BK36-80,IF(BK36&gt;=500,BK36-50,IF(BK36&gt;=200,BK36-20,BK36))))</f>
        <v/>
      </c>
      <c r="BO36" s="85">
        <f>1-12%</f>
        <v/>
      </c>
      <c r="BP36" s="85">
        <f>BQ36/(BF36-BF36*(1-BO36))</f>
        <v/>
      </c>
      <c r="BQ36" s="152">
        <f>BS36/(1-BR36)</f>
        <v/>
      </c>
      <c r="BR36" s="85" t="n">
        <v>0</v>
      </c>
      <c r="BS36" s="152">
        <f>K36</f>
        <v/>
      </c>
      <c r="BT36" s="152">
        <f>IF(BQ36&gt;=1500,BQ36-150,IF(BQ36&gt;=800,BQ36-80,IF(BQ36&gt;=500,BQ36-50,IF(BQ36&gt;=200,BQ36-20,BQ36))))</f>
        <v/>
      </c>
      <c r="BU36" s="10" t="n"/>
      <c r="CB36" s="8" t="inlineStr">
        <is>
          <t>✅ 可导入</t>
        </is>
      </c>
      <c r="CC36" t="inlineStr">
        <is>
          <t>✓</t>
        </is>
      </c>
    </row>
    <row r="37" ht="18" customHeight="1">
      <c r="A37" s="77" t="inlineStr">
        <is>
          <t>PPS26330100225</t>
        </is>
      </c>
      <c r="B37" s="7" t="inlineStr">
        <is>
          <t>畔色樱桃木齐边双人床 |樱桃木方腿床</t>
        </is>
      </c>
      <c r="C37" s="7" t="inlineStr">
        <is>
          <t>樱桃木齐边床-1.5米-松木铺板</t>
        </is>
      </c>
      <c r="D37" s="7" t="inlineStr">
        <is>
          <t>PPS2633010022517</t>
        </is>
      </c>
      <c r="E37" s="7" t="inlineStr">
        <is>
          <t>https://img.alicdn.com/imgextra/i1/2215699812811/O1CN01MO8BI01WdUTZAVi4D_!!2215699812811.jpg</t>
        </is>
      </c>
      <c r="F37" s="7" t="inlineStr">
        <is>
          <t>中型</t>
        </is>
      </c>
      <c r="G37" s="149">
        <f>Q37/0.4</f>
        <v/>
      </c>
      <c r="H37" s="149">
        <f>G37*0.75</f>
        <v/>
      </c>
      <c r="I37" s="149">
        <f>Q37 / (0.855 - 0.02 - 0.006)</f>
        <v/>
      </c>
      <c r="J37" s="149">
        <f>Q37 / (0.87 - 0.02 - 0.006)</f>
        <v/>
      </c>
      <c r="K37" s="149">
        <f>Q37 / (0.9 - 0.02 - 0.006)</f>
        <v/>
      </c>
      <c r="L37" s="149">
        <f>K37-N37</f>
        <v/>
      </c>
      <c r="M37" s="79">
        <f>L37/K37</f>
        <v/>
      </c>
      <c r="N37" s="150">
        <f>O37+P37+Q37</f>
        <v/>
      </c>
      <c r="O37" s="150">
        <f>K37*0.006</f>
        <v/>
      </c>
      <c r="P37" s="150">
        <f>K37*0.02</f>
        <v/>
      </c>
      <c r="Q37" s="150">
        <f>SUM(R37:T37)</f>
        <v/>
      </c>
      <c r="R37" s="150">
        <f>IF(F37="大型",700,IF(F37="中型",300,IF(F37="小型",80,0)))</f>
        <v/>
      </c>
      <c r="S37" s="150">
        <f>IF(F37="大型",150,IF(F37="中型",100,IF(F37="小型",0,0)))</f>
        <v/>
      </c>
      <c r="T37" s="151">
        <f>SUM(U37:W37)</f>
        <v/>
      </c>
      <c r="U37" s="150" t="n">
        <v>1720</v>
      </c>
      <c r="V37" s="150" t="n">
        <v>150</v>
      </c>
      <c r="W37" s="150">
        <f>SUM(X37:AS37)</f>
        <v/>
      </c>
      <c r="X37" s="150" t="n">
        <v>0</v>
      </c>
      <c r="Y37" s="150" t="n">
        <v>0</v>
      </c>
      <c r="Z37" s="150" t="n">
        <v>0</v>
      </c>
      <c r="AA37" s="150" t="n">
        <v>0</v>
      </c>
      <c r="AB37" s="150" t="n">
        <v>0</v>
      </c>
      <c r="AC37" s="150" t="n">
        <v>0</v>
      </c>
      <c r="AD37" s="150" t="n">
        <v>0</v>
      </c>
      <c r="AE37" s="150" t="n">
        <v>0</v>
      </c>
      <c r="AF37" s="150" t="n">
        <v>0</v>
      </c>
      <c r="AG37" s="150" t="n">
        <v>0</v>
      </c>
      <c r="AH37" s="150" t="n">
        <v>0</v>
      </c>
      <c r="AI37" s="150" t="n">
        <v>0</v>
      </c>
      <c r="AJ37" s="150" t="n">
        <v>0</v>
      </c>
      <c r="AK37" s="150" t="n">
        <v>0</v>
      </c>
      <c r="AL37" s="150" t="n">
        <v>0</v>
      </c>
      <c r="AM37" s="150" t="n">
        <v>0</v>
      </c>
      <c r="AN37" s="150" t="n">
        <v>0</v>
      </c>
      <c r="AO37" s="150" t="n">
        <v>210</v>
      </c>
      <c r="AP37" s="150" t="n">
        <v>0</v>
      </c>
      <c r="AQ37" s="150" t="n">
        <v>0</v>
      </c>
      <c r="AR37" s="150" t="n">
        <v>180</v>
      </c>
      <c r="AS37" s="150" t="n">
        <v>0</v>
      </c>
      <c r="AT37" s="7" t="n"/>
      <c r="AU37" s="7" t="n"/>
      <c r="AV37" s="7" t="inlineStr">
        <is>
          <t>69f6d01f0511b500017699cb</t>
        </is>
      </c>
      <c r="AW37" s="7" t="inlineStr">
        <is>
          <t>樱桃木齐边床-1.5米-松木铺板</t>
        </is>
      </c>
      <c r="AX37" s="7" t="inlineStr">
        <is>
          <t>69f6d01f0511b500017699de</t>
        </is>
      </c>
      <c r="AY37" s="150">
        <f>H37</f>
        <v/>
      </c>
      <c r="AZ37" s="150">
        <f>BB37/(1-BA37)</f>
        <v/>
      </c>
      <c r="BA37" s="82" t="n">
        <v>0.15</v>
      </c>
      <c r="BB37" s="150">
        <f>K37*0.96</f>
        <v/>
      </c>
      <c r="BC37" s="7" t="inlineStr">
        <is>
          <t>1038064128030</t>
        </is>
      </c>
      <c r="BD37" s="7" t="inlineStr">
        <is>
          <t>待定</t>
        </is>
      </c>
      <c r="BE37" s="7" t="n"/>
      <c r="BF37" s="150">
        <f>H37</f>
        <v/>
      </c>
      <c r="BG37" s="82">
        <f>BH37/BF37</f>
        <v/>
      </c>
      <c r="BH37" s="149">
        <f>I37</f>
        <v/>
      </c>
      <c r="BI37" s="82">
        <f>1-12%</f>
        <v/>
      </c>
      <c r="BJ37" s="82">
        <f>BK37/(BF37-BF37*(1-BI37))</f>
        <v/>
      </c>
      <c r="BK37" s="149">
        <f>BM37/(1-BL37)</f>
        <v/>
      </c>
      <c r="BL37" s="82" t="n">
        <v>0.01</v>
      </c>
      <c r="BM37" s="149">
        <f>J37</f>
        <v/>
      </c>
      <c r="BN37" s="149">
        <f>IF(BK37&gt;=1500,BK37-150,IF(BK37&gt;=800,BK37-80,IF(BK37&gt;=500,BK37-50,IF(BK37&gt;=200,BK37-20,BK37))))</f>
        <v/>
      </c>
      <c r="BO37" s="82">
        <f>1-12%</f>
        <v/>
      </c>
      <c r="BP37" s="82">
        <f>BQ37/(BF37-BF37*(1-BO37))</f>
        <v/>
      </c>
      <c r="BQ37" s="149">
        <f>BS37/(1-BR37)</f>
        <v/>
      </c>
      <c r="BR37" s="82" t="n">
        <v>0</v>
      </c>
      <c r="BS37" s="149">
        <f>K37</f>
        <v/>
      </c>
      <c r="BT37" s="149">
        <f>IF(BQ37&gt;=1500,BQ37-150,IF(BQ37&gt;=800,BQ37-80,IF(BQ37&gt;=500,BQ37-50,IF(BQ37&gt;=200,BQ37-20,BQ37))))</f>
        <v/>
      </c>
      <c r="BU37" s="7" t="n"/>
      <c r="CB37" s="8" t="inlineStr">
        <is>
          <t>✅ 可导入</t>
        </is>
      </c>
      <c r="CC37" t="inlineStr">
        <is>
          <t>✓</t>
        </is>
      </c>
    </row>
    <row r="38" ht="18" customHeight="1">
      <c r="A38" s="77" t="inlineStr">
        <is>
          <t>PPS26330100225</t>
        </is>
      </c>
      <c r="B38" s="10" t="inlineStr">
        <is>
          <t>畔色樱桃木齐边双人床 |樱桃木方腿床</t>
        </is>
      </c>
      <c r="C38" s="10" t="inlineStr">
        <is>
          <t>樱桃木齐边床-1.8米-松木铺板</t>
        </is>
      </c>
      <c r="D38" s="10" t="inlineStr">
        <is>
          <t>PPS2633010022518</t>
        </is>
      </c>
      <c r="E38" s="10" t="inlineStr">
        <is>
          <t>https://img.alicdn.com/imgextra/i1/2215699812811/O1CN01MO8BI01WdUTZAVi4D_!!2215699812811.jpg</t>
        </is>
      </c>
      <c r="F38" s="10" t="inlineStr">
        <is>
          <t>中型</t>
        </is>
      </c>
      <c r="G38" s="152">
        <f>Q38/0.4</f>
        <v/>
      </c>
      <c r="H38" s="152">
        <f>G38*0.75</f>
        <v/>
      </c>
      <c r="I38" s="152">
        <f>Q38 / (0.855 - 0.02 - 0.006)</f>
        <v/>
      </c>
      <c r="J38" s="152">
        <f>Q38 / (0.87 - 0.02 - 0.006)</f>
        <v/>
      </c>
      <c r="K38" s="152">
        <f>Q38 / (0.9 - 0.02 - 0.006)</f>
        <v/>
      </c>
      <c r="L38" s="152">
        <f>K38-N38</f>
        <v/>
      </c>
      <c r="M38" s="79">
        <f>L38/K38</f>
        <v/>
      </c>
      <c r="N38" s="153">
        <f>O38+P38+Q38</f>
        <v/>
      </c>
      <c r="O38" s="153">
        <f>K38*0.006</f>
        <v/>
      </c>
      <c r="P38" s="153">
        <f>K38*0.02</f>
        <v/>
      </c>
      <c r="Q38" s="153">
        <f>SUM(R38:T38)</f>
        <v/>
      </c>
      <c r="R38" s="153">
        <f>IF(F38="大型",700,IF(F38="中型",300,IF(F38="小型",80,0)))</f>
        <v/>
      </c>
      <c r="S38" s="153">
        <f>IF(F38="大型",150,IF(F38="中型",100,IF(F38="小型",0,0)))</f>
        <v/>
      </c>
      <c r="T38" s="151">
        <f>SUM(U38:W38)</f>
        <v/>
      </c>
      <c r="U38" s="153" t="n">
        <v>1800</v>
      </c>
      <c r="V38" s="153" t="n">
        <v>150</v>
      </c>
      <c r="W38" s="153">
        <f>SUM(X38:AS38)</f>
        <v/>
      </c>
      <c r="X38" s="153" t="n">
        <v>0</v>
      </c>
      <c r="Y38" s="153" t="n">
        <v>0</v>
      </c>
      <c r="Z38" s="153" t="n">
        <v>0</v>
      </c>
      <c r="AA38" s="153" t="n">
        <v>0</v>
      </c>
      <c r="AB38" s="153" t="n">
        <v>0</v>
      </c>
      <c r="AC38" s="153" t="n">
        <v>0</v>
      </c>
      <c r="AD38" s="153" t="n">
        <v>0</v>
      </c>
      <c r="AE38" s="153" t="n">
        <v>0</v>
      </c>
      <c r="AF38" s="153" t="n">
        <v>0</v>
      </c>
      <c r="AG38" s="153" t="n">
        <v>0</v>
      </c>
      <c r="AH38" s="153" t="n">
        <v>0</v>
      </c>
      <c r="AI38" s="153" t="n">
        <v>0</v>
      </c>
      <c r="AJ38" s="153" t="n">
        <v>0</v>
      </c>
      <c r="AK38" s="153" t="n">
        <v>0</v>
      </c>
      <c r="AL38" s="153" t="n">
        <v>0</v>
      </c>
      <c r="AM38" s="153" t="n">
        <v>0</v>
      </c>
      <c r="AN38" s="153" t="n">
        <v>0</v>
      </c>
      <c r="AO38" s="153" t="n">
        <v>210</v>
      </c>
      <c r="AP38" s="153" t="n">
        <v>0</v>
      </c>
      <c r="AQ38" s="153" t="n">
        <v>0</v>
      </c>
      <c r="AR38" s="153" t="n">
        <v>200</v>
      </c>
      <c r="AS38" s="153" t="n">
        <v>0</v>
      </c>
      <c r="AT38" s="10" t="n"/>
      <c r="AU38" s="10" t="n"/>
      <c r="AV38" s="10" t="inlineStr">
        <is>
          <t>69f6d01f0511b500017699cb</t>
        </is>
      </c>
      <c r="AW38" s="10" t="inlineStr">
        <is>
          <t>樱桃木齐边床-1.8米-松木铺板</t>
        </is>
      </c>
      <c r="AX38" s="10" t="inlineStr">
        <is>
          <t>69f6d01f0511b500017699e1</t>
        </is>
      </c>
      <c r="AY38" s="153">
        <f>H38</f>
        <v/>
      </c>
      <c r="AZ38" s="153">
        <f>BB38/(1-BA38)</f>
        <v/>
      </c>
      <c r="BA38" s="85" t="n">
        <v>0.15</v>
      </c>
      <c r="BB38" s="153">
        <f>K38*0.96</f>
        <v/>
      </c>
      <c r="BC38" s="10" t="inlineStr">
        <is>
          <t>1038064128030</t>
        </is>
      </c>
      <c r="BD38" s="10" t="inlineStr">
        <is>
          <t>待定</t>
        </is>
      </c>
      <c r="BE38" s="10" t="n"/>
      <c r="BF38" s="153">
        <f>H38</f>
        <v/>
      </c>
      <c r="BG38" s="85">
        <f>BH38/BF38</f>
        <v/>
      </c>
      <c r="BH38" s="152">
        <f>I38</f>
        <v/>
      </c>
      <c r="BI38" s="85">
        <f>1-12%</f>
        <v/>
      </c>
      <c r="BJ38" s="85">
        <f>BK38/(BF38-BF38*(1-BI38))</f>
        <v/>
      </c>
      <c r="BK38" s="152">
        <f>BM38/(1-BL38)</f>
        <v/>
      </c>
      <c r="BL38" s="85" t="n">
        <v>0.01</v>
      </c>
      <c r="BM38" s="152">
        <f>J38</f>
        <v/>
      </c>
      <c r="BN38" s="152">
        <f>IF(BK38&gt;=1500,BK38-150,IF(BK38&gt;=800,BK38-80,IF(BK38&gt;=500,BK38-50,IF(BK38&gt;=200,BK38-20,BK38))))</f>
        <v/>
      </c>
      <c r="BO38" s="85">
        <f>1-12%</f>
        <v/>
      </c>
      <c r="BP38" s="85">
        <f>BQ38/(BF38-BF38*(1-BO38))</f>
        <v/>
      </c>
      <c r="BQ38" s="152">
        <f>BS38/(1-BR38)</f>
        <v/>
      </c>
      <c r="BR38" s="85" t="n">
        <v>0</v>
      </c>
      <c r="BS38" s="152">
        <f>K38</f>
        <v/>
      </c>
      <c r="BT38" s="152">
        <f>IF(BQ38&gt;=1500,BQ38-150,IF(BQ38&gt;=800,BQ38-80,IF(BQ38&gt;=500,BQ38-50,IF(BQ38&gt;=200,BQ38-20,BQ38))))</f>
        <v/>
      </c>
      <c r="BU38" s="10" t="n"/>
      <c r="CB38" s="8" t="inlineStr">
        <is>
          <t>✅ 可导入</t>
        </is>
      </c>
      <c r="CC38" t="inlineStr">
        <is>
          <t>✓</t>
        </is>
      </c>
    </row>
    <row r="39" ht="18" customHeight="1">
      <c r="A39" s="77" t="inlineStr">
        <is>
          <t>PPS26330100225</t>
        </is>
      </c>
      <c r="B39" s="7" t="inlineStr">
        <is>
          <t>畔色樱桃木齐边双人床 |樱桃木方腿床</t>
        </is>
      </c>
      <c r="C39" s="7" t="inlineStr">
        <is>
          <t>樱桃木齐边床（软包款）-1.2米-榉木铺板</t>
        </is>
      </c>
      <c r="D39" s="7" t="inlineStr">
        <is>
          <t>PPS2633010022519</t>
        </is>
      </c>
      <c r="E39" s="7" t="inlineStr">
        <is>
          <t>https://img.alicdn.com/imgextra/i1/2215699812811/O1CN01MO8BI01WdUTZAVi4D_!!2215699812811.jpg</t>
        </is>
      </c>
      <c r="F39" s="7" t="inlineStr">
        <is>
          <t>中型</t>
        </is>
      </c>
      <c r="G39" s="149">
        <f>Q39/0.4</f>
        <v/>
      </c>
      <c r="H39" s="149">
        <f>G39*0.75</f>
        <v/>
      </c>
      <c r="I39" s="149">
        <f>Q39 / (0.855 - 0.02 - 0.006)</f>
        <v/>
      </c>
      <c r="J39" s="149">
        <f>Q39 / (0.87 - 0.02 - 0.006)</f>
        <v/>
      </c>
      <c r="K39" s="149">
        <f>Q39 / (0.9 - 0.02 - 0.006)</f>
        <v/>
      </c>
      <c r="L39" s="149">
        <f>K39-N39</f>
        <v/>
      </c>
      <c r="M39" s="79">
        <f>L39/K39</f>
        <v/>
      </c>
      <c r="N39" s="150">
        <f>O39+P39+Q39</f>
        <v/>
      </c>
      <c r="O39" s="150">
        <f>K39*0.006</f>
        <v/>
      </c>
      <c r="P39" s="150">
        <f>K39*0.02</f>
        <v/>
      </c>
      <c r="Q39" s="150">
        <f>SUM(R39:T39)</f>
        <v/>
      </c>
      <c r="R39" s="150">
        <f>IF(F39="大型",700,IF(F39="中型",300,IF(F39="小型",80,0)))</f>
        <v/>
      </c>
      <c r="S39" s="150">
        <f>IF(F39="大型",150,IF(F39="中型",100,IF(F39="小型",0,0)))</f>
        <v/>
      </c>
      <c r="T39" s="151">
        <f>SUM(U39:W39)</f>
        <v/>
      </c>
      <c r="U39" s="150" t="n">
        <v>1610</v>
      </c>
      <c r="V39" s="150" t="n">
        <v>140</v>
      </c>
      <c r="W39" s="150">
        <f>SUM(X39:AS39)</f>
        <v/>
      </c>
      <c r="X39" s="150" t="n">
        <v>0</v>
      </c>
      <c r="Y39" s="150" t="n">
        <v>0</v>
      </c>
      <c r="Z39" s="150" t="n">
        <v>0</v>
      </c>
      <c r="AA39" s="150" t="n">
        <v>0</v>
      </c>
      <c r="AB39" s="150" t="n">
        <v>0</v>
      </c>
      <c r="AC39" s="150" t="n">
        <v>0</v>
      </c>
      <c r="AD39" s="150" t="n">
        <v>0</v>
      </c>
      <c r="AE39" s="150" t="n">
        <v>0</v>
      </c>
      <c r="AF39" s="150" t="n">
        <v>0</v>
      </c>
      <c r="AG39" s="150" t="n">
        <v>0</v>
      </c>
      <c r="AH39" s="150" t="n">
        <v>0</v>
      </c>
      <c r="AI39" s="150" t="n">
        <v>0</v>
      </c>
      <c r="AJ39" s="150" t="n">
        <v>0</v>
      </c>
      <c r="AK39" s="150" t="n">
        <v>0</v>
      </c>
      <c r="AL39" s="150" t="n">
        <v>0</v>
      </c>
      <c r="AM39" s="150" t="n">
        <v>0</v>
      </c>
      <c r="AN39" s="150" t="n">
        <v>0</v>
      </c>
      <c r="AO39" s="150" t="n">
        <v>0</v>
      </c>
      <c r="AP39" s="150" t="n">
        <v>0</v>
      </c>
      <c r="AQ39" s="150" t="n">
        <v>440</v>
      </c>
      <c r="AR39" s="150" t="n">
        <v>590</v>
      </c>
      <c r="AS39" s="150" t="n">
        <v>0</v>
      </c>
      <c r="AT39" s="7" t="inlineStr">
        <is>
          <t>黑色软包：240元；超纤皮加冲孔200元；</t>
        </is>
      </c>
      <c r="AU39" s="7" t="n"/>
      <c r="AV39" s="7" t="inlineStr">
        <is>
          <t>69f6d01f0511b500017699cb</t>
        </is>
      </c>
      <c r="AW39" s="7" t="inlineStr">
        <is>
          <t>樱桃木齐边床（软包款）-1.2米-榉木铺板</t>
        </is>
      </c>
      <c r="AX39" s="7" t="inlineStr">
        <is>
          <t>69f6d01f0511b500017699e4</t>
        </is>
      </c>
      <c r="AY39" s="150">
        <f>H39</f>
        <v/>
      </c>
      <c r="AZ39" s="150">
        <f>BB39/(1-BA39)</f>
        <v/>
      </c>
      <c r="BA39" s="82" t="n">
        <v>0.15</v>
      </c>
      <c r="BB39" s="150">
        <f>K39*0.96</f>
        <v/>
      </c>
      <c r="BC39" s="7" t="inlineStr">
        <is>
          <t>1038064128030</t>
        </is>
      </c>
      <c r="BD39" s="7" t="inlineStr">
        <is>
          <t>待定</t>
        </is>
      </c>
      <c r="BE39" s="7" t="n"/>
      <c r="BF39" s="150">
        <f>H39</f>
        <v/>
      </c>
      <c r="BG39" s="82">
        <f>BH39/BF39</f>
        <v/>
      </c>
      <c r="BH39" s="149">
        <f>I39</f>
        <v/>
      </c>
      <c r="BI39" s="82">
        <f>1-12%</f>
        <v/>
      </c>
      <c r="BJ39" s="82">
        <f>BK39/(BF39-BF39*(1-BI39))</f>
        <v/>
      </c>
      <c r="BK39" s="149">
        <f>BM39/(1-BL39)</f>
        <v/>
      </c>
      <c r="BL39" s="82" t="n">
        <v>0.01</v>
      </c>
      <c r="BM39" s="149">
        <f>J39</f>
        <v/>
      </c>
      <c r="BN39" s="149">
        <f>IF(BK39&gt;=1500,BK39-150,IF(BK39&gt;=800,BK39-80,IF(BK39&gt;=500,BK39-50,IF(BK39&gt;=200,BK39-20,BK39))))</f>
        <v/>
      </c>
      <c r="BO39" s="82">
        <f>1-12%</f>
        <v/>
      </c>
      <c r="BP39" s="82">
        <f>BQ39/(BF39-BF39*(1-BO39))</f>
        <v/>
      </c>
      <c r="BQ39" s="149">
        <f>BS39/(1-BR39)</f>
        <v/>
      </c>
      <c r="BR39" s="82" t="n">
        <v>0</v>
      </c>
      <c r="BS39" s="149">
        <f>K39</f>
        <v/>
      </c>
      <c r="BT39" s="149">
        <f>IF(BQ39&gt;=1500,BQ39-150,IF(BQ39&gt;=800,BQ39-80,IF(BQ39&gt;=500,BQ39-50,IF(BQ39&gt;=200,BQ39-20,BQ39))))</f>
        <v/>
      </c>
      <c r="BU39" s="7" t="n"/>
      <c r="CB39" s="8" t="inlineStr">
        <is>
          <t>✅ 可导入</t>
        </is>
      </c>
      <c r="CC39" t="inlineStr">
        <is>
          <t>✓</t>
        </is>
      </c>
    </row>
    <row r="40" ht="18" customHeight="1">
      <c r="A40" s="77" t="inlineStr">
        <is>
          <t>PPS26330100225</t>
        </is>
      </c>
      <c r="B40" s="10" t="inlineStr">
        <is>
          <t>畔色樱桃木齐边双人床 |樱桃木方腿床</t>
        </is>
      </c>
      <c r="C40" s="10" t="inlineStr">
        <is>
          <t>樱桃木齐边床（软包款）-1.35米-榉木铺板</t>
        </is>
      </c>
      <c r="D40" s="10" t="inlineStr">
        <is>
          <t>PPS2633010022520</t>
        </is>
      </c>
      <c r="E40" s="10" t="inlineStr">
        <is>
          <t>https://img.alicdn.com/imgextra/i1/2215699812811/O1CN01MO8BI01WdUTZAVi4D_!!2215699812811.jpg</t>
        </is>
      </c>
      <c r="F40" s="10" t="inlineStr">
        <is>
          <t>中型</t>
        </is>
      </c>
      <c r="G40" s="152">
        <f>Q40/0.4</f>
        <v/>
      </c>
      <c r="H40" s="152">
        <f>G40*0.75</f>
        <v/>
      </c>
      <c r="I40" s="152">
        <f>Q40 / (0.855 - 0.02 - 0.006)</f>
        <v/>
      </c>
      <c r="J40" s="152">
        <f>Q40 / (0.87 - 0.02 - 0.006)</f>
        <v/>
      </c>
      <c r="K40" s="152">
        <f>Q40 / (0.9 - 0.02 - 0.006)</f>
        <v/>
      </c>
      <c r="L40" s="152">
        <f>K40-N40</f>
        <v/>
      </c>
      <c r="M40" s="79">
        <f>L40/K40</f>
        <v/>
      </c>
      <c r="N40" s="153">
        <f>O40+P40+Q40</f>
        <v/>
      </c>
      <c r="O40" s="153">
        <f>K40*0.006</f>
        <v/>
      </c>
      <c r="P40" s="153">
        <f>K40*0.02</f>
        <v/>
      </c>
      <c r="Q40" s="153">
        <f>SUM(R40:T40)</f>
        <v/>
      </c>
      <c r="R40" s="153">
        <f>IF(F40="大型",700,IF(F40="中型",300,IF(F40="小型",80,0)))</f>
        <v/>
      </c>
      <c r="S40" s="153">
        <f>IF(F40="大型",150,IF(F40="中型",100,IF(F40="小型",0,0)))</f>
        <v/>
      </c>
      <c r="T40" s="151">
        <f>SUM(U40:W40)</f>
        <v/>
      </c>
      <c r="U40" s="153" t="n">
        <v>1640</v>
      </c>
      <c r="V40" s="153" t="n">
        <v>140</v>
      </c>
      <c r="W40" s="153">
        <f>SUM(X40:AS40)</f>
        <v/>
      </c>
      <c r="X40" s="153" t="n">
        <v>0</v>
      </c>
      <c r="Y40" s="153" t="n">
        <v>0</v>
      </c>
      <c r="Z40" s="153" t="n">
        <v>0</v>
      </c>
      <c r="AA40" s="153" t="n">
        <v>0</v>
      </c>
      <c r="AB40" s="153" t="n">
        <v>0</v>
      </c>
      <c r="AC40" s="153" t="n">
        <v>0</v>
      </c>
      <c r="AD40" s="153" t="n">
        <v>0</v>
      </c>
      <c r="AE40" s="153" t="n">
        <v>0</v>
      </c>
      <c r="AF40" s="153" t="n">
        <v>0</v>
      </c>
      <c r="AG40" s="153" t="n">
        <v>0</v>
      </c>
      <c r="AH40" s="153" t="n">
        <v>0</v>
      </c>
      <c r="AI40" s="153" t="n">
        <v>0</v>
      </c>
      <c r="AJ40" s="153" t="n">
        <v>0</v>
      </c>
      <c r="AK40" s="153" t="n">
        <v>0</v>
      </c>
      <c r="AL40" s="153" t="n">
        <v>0</v>
      </c>
      <c r="AM40" s="153" t="n">
        <v>0</v>
      </c>
      <c r="AN40" s="153" t="n">
        <v>0</v>
      </c>
      <c r="AO40" s="153" t="n">
        <v>0</v>
      </c>
      <c r="AP40" s="153" t="n">
        <v>0</v>
      </c>
      <c r="AQ40" s="153" t="n">
        <v>470</v>
      </c>
      <c r="AR40" s="153" t="n">
        <v>610</v>
      </c>
      <c r="AS40" s="153" t="n">
        <v>0</v>
      </c>
      <c r="AT40" s="10" t="inlineStr">
        <is>
          <t>黑色软包：260元；超纤皮加冲孔210元；</t>
        </is>
      </c>
      <c r="AU40" s="10" t="n"/>
      <c r="AV40" s="10" t="inlineStr">
        <is>
          <t>69f6d01f0511b500017699cb</t>
        </is>
      </c>
      <c r="AW40" s="10" t="inlineStr">
        <is>
          <t>樱桃木齐边床（软包款）-1.35米-榉木铺板</t>
        </is>
      </c>
      <c r="AX40" s="10" t="inlineStr">
        <is>
          <t>69f6d01f0511b500017699e7</t>
        </is>
      </c>
      <c r="AY40" s="153">
        <f>H40</f>
        <v/>
      </c>
      <c r="AZ40" s="153">
        <f>BB40/(1-BA40)</f>
        <v/>
      </c>
      <c r="BA40" s="85" t="n">
        <v>0.15</v>
      </c>
      <c r="BB40" s="153">
        <f>K40*0.96</f>
        <v/>
      </c>
      <c r="BC40" s="10" t="inlineStr">
        <is>
          <t>1038064128030</t>
        </is>
      </c>
      <c r="BD40" s="10" t="inlineStr">
        <is>
          <t>待定</t>
        </is>
      </c>
      <c r="BE40" s="10" t="n"/>
      <c r="BF40" s="153">
        <f>H40</f>
        <v/>
      </c>
      <c r="BG40" s="85">
        <f>BH40/BF40</f>
        <v/>
      </c>
      <c r="BH40" s="152">
        <f>I40</f>
        <v/>
      </c>
      <c r="BI40" s="85">
        <f>1-12%</f>
        <v/>
      </c>
      <c r="BJ40" s="85">
        <f>BK40/(BF40-BF40*(1-BI40))</f>
        <v/>
      </c>
      <c r="BK40" s="152">
        <f>BM40/(1-BL40)</f>
        <v/>
      </c>
      <c r="BL40" s="85" t="n">
        <v>0.01</v>
      </c>
      <c r="BM40" s="152">
        <f>J40</f>
        <v/>
      </c>
      <c r="BN40" s="152">
        <f>IF(BK40&gt;=1500,BK40-150,IF(BK40&gt;=800,BK40-80,IF(BK40&gt;=500,BK40-50,IF(BK40&gt;=200,BK40-20,BK40))))</f>
        <v/>
      </c>
      <c r="BO40" s="85">
        <f>1-12%</f>
        <v/>
      </c>
      <c r="BP40" s="85">
        <f>BQ40/(BF40-BF40*(1-BO40))</f>
        <v/>
      </c>
      <c r="BQ40" s="152">
        <f>BS40/(1-BR40)</f>
        <v/>
      </c>
      <c r="BR40" s="85" t="n">
        <v>0</v>
      </c>
      <c r="BS40" s="152">
        <f>K40</f>
        <v/>
      </c>
      <c r="BT40" s="152">
        <f>IF(BQ40&gt;=1500,BQ40-150,IF(BQ40&gt;=800,BQ40-80,IF(BQ40&gt;=500,BQ40-50,IF(BQ40&gt;=200,BQ40-20,BQ40))))</f>
        <v/>
      </c>
      <c r="BU40" s="10" t="n"/>
      <c r="CB40" s="8" t="inlineStr">
        <is>
          <t>✅ 可导入</t>
        </is>
      </c>
      <c r="CC40" t="inlineStr">
        <is>
          <t>✓</t>
        </is>
      </c>
    </row>
    <row r="41" ht="18" customHeight="1">
      <c r="A41" s="77" t="inlineStr">
        <is>
          <t>PPS26330100225</t>
        </is>
      </c>
      <c r="B41" s="7" t="inlineStr">
        <is>
          <t>畔色樱桃木齐边双人床 |樱桃木方腿床</t>
        </is>
      </c>
      <c r="C41" s="7" t="inlineStr">
        <is>
          <t>樱桃木齐边床（软包款）-1.5米-榉木铺板</t>
        </is>
      </c>
      <c r="D41" s="7" t="inlineStr">
        <is>
          <t>PPS2633010022521</t>
        </is>
      </c>
      <c r="E41" s="7" t="inlineStr">
        <is>
          <t>https://img.alicdn.com/imgextra/i1/2215699812811/O1CN01MO8BI01WdUTZAVi4D_!!2215699812811.jpg</t>
        </is>
      </c>
      <c r="F41" s="7" t="inlineStr">
        <is>
          <t>中型</t>
        </is>
      </c>
      <c r="G41" s="149">
        <f>Q41/0.4</f>
        <v/>
      </c>
      <c r="H41" s="149">
        <f>G41*0.75</f>
        <v/>
      </c>
      <c r="I41" s="149">
        <f>Q41 / (0.855 - 0.02 - 0.006)</f>
        <v/>
      </c>
      <c r="J41" s="149">
        <f>Q41 / (0.87 - 0.02 - 0.006)</f>
        <v/>
      </c>
      <c r="K41" s="149">
        <f>Q41 / (0.9 - 0.02 - 0.006)</f>
        <v/>
      </c>
      <c r="L41" s="149">
        <f>K41-N41</f>
        <v/>
      </c>
      <c r="M41" s="79">
        <f>L41/K41</f>
        <v/>
      </c>
      <c r="N41" s="150">
        <f>O41+P41+Q41</f>
        <v/>
      </c>
      <c r="O41" s="150">
        <f>K41*0.006</f>
        <v/>
      </c>
      <c r="P41" s="150">
        <f>K41*0.02</f>
        <v/>
      </c>
      <c r="Q41" s="150">
        <f>SUM(R41:T41)</f>
        <v/>
      </c>
      <c r="R41" s="150">
        <f>IF(F41="大型",700,IF(F41="中型",300,IF(F41="小型",80,0)))</f>
        <v/>
      </c>
      <c r="S41" s="150">
        <f>IF(F41="大型",150,IF(F41="中型",100,IF(F41="小型",0,0)))</f>
        <v/>
      </c>
      <c r="T41" s="151">
        <f>SUM(U41:W41)</f>
        <v/>
      </c>
      <c r="U41" s="150" t="n">
        <v>1670</v>
      </c>
      <c r="V41" s="150" t="n">
        <v>150</v>
      </c>
      <c r="W41" s="150">
        <f>SUM(X41:AS41)</f>
        <v/>
      </c>
      <c r="X41" s="150" t="n">
        <v>0</v>
      </c>
      <c r="Y41" s="150" t="n">
        <v>0</v>
      </c>
      <c r="Z41" s="150" t="n">
        <v>0</v>
      </c>
      <c r="AA41" s="150" t="n">
        <v>0</v>
      </c>
      <c r="AB41" s="150" t="n">
        <v>0</v>
      </c>
      <c r="AC41" s="150" t="n">
        <v>0</v>
      </c>
      <c r="AD41" s="150" t="n">
        <v>0</v>
      </c>
      <c r="AE41" s="150" t="n">
        <v>0</v>
      </c>
      <c r="AF41" s="150" t="n">
        <v>0</v>
      </c>
      <c r="AG41" s="150" t="n">
        <v>0</v>
      </c>
      <c r="AH41" s="150" t="n">
        <v>0</v>
      </c>
      <c r="AI41" s="150" t="n">
        <v>0</v>
      </c>
      <c r="AJ41" s="150" t="n">
        <v>0</v>
      </c>
      <c r="AK41" s="150" t="n">
        <v>0</v>
      </c>
      <c r="AL41" s="150" t="n">
        <v>0</v>
      </c>
      <c r="AM41" s="150" t="n">
        <v>0</v>
      </c>
      <c r="AN41" s="150" t="n">
        <v>0</v>
      </c>
      <c r="AO41" s="150" t="n">
        <v>0</v>
      </c>
      <c r="AP41" s="150" t="n">
        <v>0</v>
      </c>
      <c r="AQ41" s="150" t="n">
        <v>500</v>
      </c>
      <c r="AR41" s="150" t="n">
        <v>630</v>
      </c>
      <c r="AS41" s="150" t="n">
        <v>0</v>
      </c>
      <c r="AT41" s="7" t="inlineStr">
        <is>
          <t>黑色软包：280元；超纤皮加冲孔220元；</t>
        </is>
      </c>
      <c r="AU41" s="7" t="n"/>
      <c r="AV41" s="7" t="inlineStr">
        <is>
          <t>69f6d01f0511b500017699cb</t>
        </is>
      </c>
      <c r="AW41" s="7" t="inlineStr">
        <is>
          <t>樱桃木齐边床（软包款）-1.5米-榉木铺板</t>
        </is>
      </c>
      <c r="AX41" s="7" t="inlineStr">
        <is>
          <t>69f6d01f0511b500017699ea</t>
        </is>
      </c>
      <c r="AY41" s="150">
        <f>H41</f>
        <v/>
      </c>
      <c r="AZ41" s="150">
        <f>BB41/(1-BA41)</f>
        <v/>
      </c>
      <c r="BA41" s="82" t="n">
        <v>0.15</v>
      </c>
      <c r="BB41" s="150">
        <f>K41*0.96</f>
        <v/>
      </c>
      <c r="BC41" s="7" t="inlineStr">
        <is>
          <t>1038064128030</t>
        </is>
      </c>
      <c r="BD41" s="7" t="inlineStr">
        <is>
          <t>待定</t>
        </is>
      </c>
      <c r="BE41" s="7" t="n"/>
      <c r="BF41" s="150">
        <f>H41</f>
        <v/>
      </c>
      <c r="BG41" s="82">
        <f>BH41/BF41</f>
        <v/>
      </c>
      <c r="BH41" s="149">
        <f>I41</f>
        <v/>
      </c>
      <c r="BI41" s="82">
        <f>1-12%</f>
        <v/>
      </c>
      <c r="BJ41" s="82">
        <f>BK41/(BF41-BF41*(1-BI41))</f>
        <v/>
      </c>
      <c r="BK41" s="149">
        <f>BM41/(1-BL41)</f>
        <v/>
      </c>
      <c r="BL41" s="82" t="n">
        <v>0.01</v>
      </c>
      <c r="BM41" s="149">
        <f>J41</f>
        <v/>
      </c>
      <c r="BN41" s="149">
        <f>IF(BK41&gt;=1500,BK41-150,IF(BK41&gt;=800,BK41-80,IF(BK41&gt;=500,BK41-50,IF(BK41&gt;=200,BK41-20,BK41))))</f>
        <v/>
      </c>
      <c r="BO41" s="82">
        <f>1-12%</f>
        <v/>
      </c>
      <c r="BP41" s="82">
        <f>BQ41/(BF41-BF41*(1-BO41))</f>
        <v/>
      </c>
      <c r="BQ41" s="149">
        <f>BS41/(1-BR41)</f>
        <v/>
      </c>
      <c r="BR41" s="82" t="n">
        <v>0</v>
      </c>
      <c r="BS41" s="149">
        <f>K41</f>
        <v/>
      </c>
      <c r="BT41" s="149">
        <f>IF(BQ41&gt;=1500,BQ41-150,IF(BQ41&gt;=800,BQ41-80,IF(BQ41&gt;=500,BQ41-50,IF(BQ41&gt;=200,BQ41-20,BQ41))))</f>
        <v/>
      </c>
      <c r="BU41" s="7" t="n"/>
      <c r="CB41" s="8" t="inlineStr">
        <is>
          <t>✅ 可导入</t>
        </is>
      </c>
      <c r="CC41" t="inlineStr">
        <is>
          <t>✓</t>
        </is>
      </c>
    </row>
    <row r="42" ht="18" customHeight="1">
      <c r="A42" s="77" t="inlineStr">
        <is>
          <t>PPS26330100225</t>
        </is>
      </c>
      <c r="B42" s="10" t="inlineStr">
        <is>
          <t>畔色樱桃木齐边双人床 |樱桃木方腿床</t>
        </is>
      </c>
      <c r="C42" s="10" t="inlineStr">
        <is>
          <t>樱桃木齐边床（软包款）-1.8米-榉木铺板</t>
        </is>
      </c>
      <c r="D42" s="10" t="inlineStr">
        <is>
          <t>PPS2633010022522</t>
        </is>
      </c>
      <c r="E42" s="10" t="inlineStr">
        <is>
          <t>https://img.alicdn.com/imgextra/i1/2215699812811/O1CN01MO8BI01WdUTZAVi4D_!!2215699812811.jpg</t>
        </is>
      </c>
      <c r="F42" s="10" t="inlineStr">
        <is>
          <t>中型</t>
        </is>
      </c>
      <c r="G42" s="152">
        <f>Q42/0.4</f>
        <v/>
      </c>
      <c r="H42" s="152">
        <f>G42*0.75</f>
        <v/>
      </c>
      <c r="I42" s="152">
        <f>Q42 / (0.855 - 0.02 - 0.006)</f>
        <v/>
      </c>
      <c r="J42" s="152">
        <f>Q42 / (0.87 - 0.02 - 0.006)</f>
        <v/>
      </c>
      <c r="K42" s="152">
        <f>Q42 / (0.9 - 0.02 - 0.006)</f>
        <v/>
      </c>
      <c r="L42" s="152">
        <f>K42-N42</f>
        <v/>
      </c>
      <c r="M42" s="79">
        <f>L42/K42</f>
        <v/>
      </c>
      <c r="N42" s="153">
        <f>O42+P42+Q42</f>
        <v/>
      </c>
      <c r="O42" s="153">
        <f>K42*0.006</f>
        <v/>
      </c>
      <c r="P42" s="153">
        <f>K42*0.02</f>
        <v/>
      </c>
      <c r="Q42" s="153">
        <f>SUM(R42:T42)</f>
        <v/>
      </c>
      <c r="R42" s="153">
        <f>IF(F42="大型",700,IF(F42="中型",300,IF(F42="小型",80,0)))</f>
        <v/>
      </c>
      <c r="S42" s="153">
        <f>IF(F42="大型",150,IF(F42="中型",100,IF(F42="小型",0,0)))</f>
        <v/>
      </c>
      <c r="T42" s="151">
        <f>SUM(U42:W42)</f>
        <v/>
      </c>
      <c r="U42" s="153" t="n">
        <v>1750</v>
      </c>
      <c r="V42" s="153" t="n">
        <v>150</v>
      </c>
      <c r="W42" s="153">
        <f>SUM(X42:AS42)</f>
        <v/>
      </c>
      <c r="X42" s="153" t="n">
        <v>0</v>
      </c>
      <c r="Y42" s="153" t="n">
        <v>0</v>
      </c>
      <c r="Z42" s="153" t="n">
        <v>0</v>
      </c>
      <c r="AA42" s="153" t="n">
        <v>0</v>
      </c>
      <c r="AB42" s="153" t="n">
        <v>0</v>
      </c>
      <c r="AC42" s="153" t="n">
        <v>0</v>
      </c>
      <c r="AD42" s="153" t="n">
        <v>0</v>
      </c>
      <c r="AE42" s="153" t="n">
        <v>0</v>
      </c>
      <c r="AF42" s="153" t="n">
        <v>0</v>
      </c>
      <c r="AG42" s="153" t="n">
        <v>0</v>
      </c>
      <c r="AH42" s="153" t="n">
        <v>0</v>
      </c>
      <c r="AI42" s="153" t="n">
        <v>0</v>
      </c>
      <c r="AJ42" s="153" t="n">
        <v>0</v>
      </c>
      <c r="AK42" s="153" t="n">
        <v>0</v>
      </c>
      <c r="AL42" s="153" t="n">
        <v>0</v>
      </c>
      <c r="AM42" s="153" t="n">
        <v>0</v>
      </c>
      <c r="AN42" s="153" t="n">
        <v>0</v>
      </c>
      <c r="AO42" s="153" t="n">
        <v>0</v>
      </c>
      <c r="AP42" s="153" t="n">
        <v>0</v>
      </c>
      <c r="AQ42" s="153" t="n">
        <v>531</v>
      </c>
      <c r="AR42" s="153" t="n">
        <v>650</v>
      </c>
      <c r="AS42" s="153" t="n">
        <v>0</v>
      </c>
      <c r="AT42" s="10" t="inlineStr">
        <is>
          <t>黑色软包：300元；超纤皮加冲孔230元；</t>
        </is>
      </c>
      <c r="AU42" s="10" t="n"/>
      <c r="AV42" s="10" t="inlineStr">
        <is>
          <t>69f6d01f0511b500017699cb</t>
        </is>
      </c>
      <c r="AW42" s="10" t="inlineStr">
        <is>
          <t>樱桃木齐边床（软包款）-1.8米-榉木铺板</t>
        </is>
      </c>
      <c r="AX42" s="10" t="inlineStr">
        <is>
          <t>69f6d01f0511b500017699ed</t>
        </is>
      </c>
      <c r="AY42" s="153">
        <f>H42</f>
        <v/>
      </c>
      <c r="AZ42" s="153">
        <f>BB42/(1-BA42)</f>
        <v/>
      </c>
      <c r="BA42" s="85" t="n">
        <v>0.15</v>
      </c>
      <c r="BB42" s="153">
        <f>K42*0.96</f>
        <v/>
      </c>
      <c r="BC42" s="10" t="inlineStr">
        <is>
          <t>1038064128030</t>
        </is>
      </c>
      <c r="BD42" s="10" t="inlineStr">
        <is>
          <t>待定</t>
        </is>
      </c>
      <c r="BE42" s="10" t="n"/>
      <c r="BF42" s="153">
        <f>H42</f>
        <v/>
      </c>
      <c r="BG42" s="85">
        <f>BH42/BF42</f>
        <v/>
      </c>
      <c r="BH42" s="152">
        <f>I42</f>
        <v/>
      </c>
      <c r="BI42" s="85">
        <f>1-12%</f>
        <v/>
      </c>
      <c r="BJ42" s="85">
        <f>BK42/(BF42-BF42*(1-BI42))</f>
        <v/>
      </c>
      <c r="BK42" s="152">
        <f>BM42/(1-BL42)</f>
        <v/>
      </c>
      <c r="BL42" s="85" t="n">
        <v>0.01</v>
      </c>
      <c r="BM42" s="152">
        <f>J42</f>
        <v/>
      </c>
      <c r="BN42" s="152">
        <f>IF(BK42&gt;=1500,BK42-150,IF(BK42&gt;=800,BK42-80,IF(BK42&gt;=500,BK42-50,IF(BK42&gt;=200,BK42-20,BK42))))</f>
        <v/>
      </c>
      <c r="BO42" s="85">
        <f>1-12%</f>
        <v/>
      </c>
      <c r="BP42" s="85">
        <f>BQ42/(BF42-BF42*(1-BO42))</f>
        <v/>
      </c>
      <c r="BQ42" s="152">
        <f>BS42/(1-BR42)</f>
        <v/>
      </c>
      <c r="BR42" s="85" t="n">
        <v>0</v>
      </c>
      <c r="BS42" s="152">
        <f>K42</f>
        <v/>
      </c>
      <c r="BT42" s="152">
        <f>IF(BQ42&gt;=1500,BQ42-150,IF(BQ42&gt;=800,BQ42-80,IF(BQ42&gt;=500,BQ42-50,IF(BQ42&gt;=200,BQ42-20,BQ42))))</f>
        <v/>
      </c>
      <c r="BU42" s="10" t="n"/>
      <c r="CB42" s="8" t="inlineStr">
        <is>
          <t>✅ 可导入</t>
        </is>
      </c>
      <c r="CC42" t="inlineStr">
        <is>
          <t>✓</t>
        </is>
      </c>
    </row>
    <row r="43" ht="18" customHeight="1">
      <c r="A43" s="77" t="inlineStr">
        <is>
          <t>PPS26330110226</t>
        </is>
      </c>
      <c r="B43" s="7" t="inlineStr">
        <is>
          <t>畔色樱桃木静音双人床 |樱桃木小金属腿床</t>
        </is>
      </c>
      <c r="C43" s="7" t="inlineStr">
        <is>
          <t>樱桃木静音床-1.2米-榉木铺板</t>
        </is>
      </c>
      <c r="D43" s="7" t="inlineStr">
        <is>
          <t>PPS2633011022611</t>
        </is>
      </c>
      <c r="E43" s="7" t="inlineStr">
        <is>
          <t>https://img.alicdn.com/imgextra/i1/2215699812811/O1CN01J8FGAH1WdUTYbCp0i_!!2215699812811.jpg</t>
        </is>
      </c>
      <c r="F43" s="7" t="inlineStr">
        <is>
          <t>中型</t>
        </is>
      </c>
      <c r="G43" s="149">
        <f>Q43/0.4</f>
        <v/>
      </c>
      <c r="H43" s="149">
        <f>G43*0.75</f>
        <v/>
      </c>
      <c r="I43" s="149">
        <f>Q43 / (0.855 - 0.02 - 0.006)</f>
        <v/>
      </c>
      <c r="J43" s="149">
        <f>Q43 / (0.87 - 0.02 - 0.006)</f>
        <v/>
      </c>
      <c r="K43" s="149">
        <f>Q43 / (0.9 - 0.02 - 0.006)</f>
        <v/>
      </c>
      <c r="L43" s="149">
        <f>K43-N43</f>
        <v/>
      </c>
      <c r="M43" s="79">
        <f>L43/K43</f>
        <v/>
      </c>
      <c r="N43" s="150">
        <f>O43+P43+Q43</f>
        <v/>
      </c>
      <c r="O43" s="150">
        <f>K43*0.006</f>
        <v/>
      </c>
      <c r="P43" s="150">
        <f>K43*0.02</f>
        <v/>
      </c>
      <c r="Q43" s="150">
        <f>SUM(R43:T43)</f>
        <v/>
      </c>
      <c r="R43" s="150">
        <f>IF(F43="大型",700,IF(F43="中型",300,IF(F43="小型",80,0)))</f>
        <v/>
      </c>
      <c r="S43" s="150">
        <f>IF(F43="大型",150,IF(F43="中型",100,IF(F43="小型",0,0)))</f>
        <v/>
      </c>
      <c r="T43" s="151">
        <f>SUM(U43:W43)</f>
        <v/>
      </c>
      <c r="U43" s="150" t="n">
        <v>1660</v>
      </c>
      <c r="V43" s="150" t="n">
        <v>140</v>
      </c>
      <c r="W43" s="150">
        <f>SUM(X43:AS43)</f>
        <v/>
      </c>
      <c r="X43" s="150" t="n">
        <v>0</v>
      </c>
      <c r="Y43" s="150" t="n">
        <v>0</v>
      </c>
      <c r="Z43" s="150" t="n">
        <v>0</v>
      </c>
      <c r="AA43" s="150" t="n">
        <v>0</v>
      </c>
      <c r="AB43" s="150" t="n">
        <v>0</v>
      </c>
      <c r="AC43" s="150" t="n">
        <v>0</v>
      </c>
      <c r="AD43" s="150" t="n">
        <v>0</v>
      </c>
      <c r="AE43" s="150" t="n">
        <v>0</v>
      </c>
      <c r="AF43" s="150" t="n">
        <v>0</v>
      </c>
      <c r="AG43" s="150" t="n">
        <v>0</v>
      </c>
      <c r="AH43" s="150" t="n">
        <v>0</v>
      </c>
      <c r="AI43" s="150" t="n">
        <v>0</v>
      </c>
      <c r="AJ43" s="150" t="n">
        <v>0</v>
      </c>
      <c r="AK43" s="150" t="n">
        <v>0</v>
      </c>
      <c r="AL43" s="150" t="n">
        <v>0</v>
      </c>
      <c r="AM43" s="150" t="n">
        <v>0</v>
      </c>
      <c r="AN43" s="150" t="n">
        <v>0</v>
      </c>
      <c r="AO43" s="150" t="n">
        <v>0</v>
      </c>
      <c r="AP43" s="150" t="n">
        <v>320</v>
      </c>
      <c r="AQ43" s="150" t="n">
        <v>0</v>
      </c>
      <c r="AR43" s="150" t="n">
        <v>590</v>
      </c>
      <c r="AS43" s="150" t="n">
        <v>0</v>
      </c>
      <c r="AT43" s="7" t="n"/>
      <c r="AU43" s="7" t="n"/>
      <c r="AV43" s="7" t="inlineStr">
        <is>
          <t>69f6eaf230d08600013976ea</t>
        </is>
      </c>
      <c r="AW43" s="7" t="inlineStr">
        <is>
          <t>樱桃木静音床-1.2米-榉木铺板</t>
        </is>
      </c>
      <c r="AX43" s="7" t="inlineStr">
        <is>
          <t>69f6eaf230d08600013976eb</t>
        </is>
      </c>
      <c r="AY43" s="150">
        <f>H43</f>
        <v/>
      </c>
      <c r="AZ43" s="150">
        <f>BB43/(1-BA43)</f>
        <v/>
      </c>
      <c r="BA43" s="82" t="n">
        <v>0.15</v>
      </c>
      <c r="BB43" s="150">
        <f>K43*0.96</f>
        <v/>
      </c>
      <c r="BC43" s="7" t="inlineStr">
        <is>
          <t>1036273574687</t>
        </is>
      </c>
      <c r="BD43" s="7" t="inlineStr">
        <is>
          <t>待定</t>
        </is>
      </c>
      <c r="BE43" s="7" t="n"/>
      <c r="BF43" s="150">
        <f>H43</f>
        <v/>
      </c>
      <c r="BG43" s="82">
        <f>BH43/BF43</f>
        <v/>
      </c>
      <c r="BH43" s="149">
        <f>I43</f>
        <v/>
      </c>
      <c r="BI43" s="82">
        <f>1-12%</f>
        <v/>
      </c>
      <c r="BJ43" s="82">
        <f>BK43/(BF43-BF43*(1-BI43))</f>
        <v/>
      </c>
      <c r="BK43" s="149">
        <f>BM43/(1-BL43)</f>
        <v/>
      </c>
      <c r="BL43" s="82" t="n">
        <v>0.01</v>
      </c>
      <c r="BM43" s="149">
        <f>J43</f>
        <v/>
      </c>
      <c r="BN43" s="149">
        <f>IF(BK43&gt;=1500,BK43-150,IF(BK43&gt;=800,BK43-80,IF(BK43&gt;=500,BK43-50,IF(BK43&gt;=200,BK43-20,BK43))))</f>
        <v/>
      </c>
      <c r="BO43" s="82">
        <f>1-12%</f>
        <v/>
      </c>
      <c r="BP43" s="82">
        <f>BQ43/(BF43-BF43*(1-BO43))</f>
        <v/>
      </c>
      <c r="BQ43" s="149">
        <f>BS43/(1-BR43)</f>
        <v/>
      </c>
      <c r="BR43" s="82" t="n">
        <v>0</v>
      </c>
      <c r="BS43" s="149">
        <f>K43</f>
        <v/>
      </c>
      <c r="BT43" s="149">
        <f>IF(BQ43&gt;=1500,BQ43-150,IF(BQ43&gt;=800,BQ43-80,IF(BQ43&gt;=500,BQ43-50,IF(BQ43&gt;=200,BQ43-20,BQ43))))</f>
        <v/>
      </c>
      <c r="BU43" s="7" t="n"/>
      <c r="CB43" s="8" t="inlineStr">
        <is>
          <t>✅ 可导入</t>
        </is>
      </c>
      <c r="CC43" t="inlineStr">
        <is>
          <t>✓</t>
        </is>
      </c>
    </row>
    <row r="44" ht="18" customHeight="1">
      <c r="A44" s="77" t="inlineStr">
        <is>
          <t>PPS26330110226</t>
        </is>
      </c>
      <c r="B44" s="10" t="inlineStr">
        <is>
          <t>畔色樱桃木静音双人床 |樱桃木小金属腿床</t>
        </is>
      </c>
      <c r="C44" s="10" t="inlineStr">
        <is>
          <t>樱桃木静音床-1.35米-榉木铺板</t>
        </is>
      </c>
      <c r="D44" s="10" t="inlineStr">
        <is>
          <t>PPS2633011022612</t>
        </is>
      </c>
      <c r="E44" s="10" t="inlineStr">
        <is>
          <t>https://img.alicdn.com/imgextra/i1/2215699812811/O1CN01J8FGAH1WdUTYbCp0i_!!2215699812811.jpg</t>
        </is>
      </c>
      <c r="F44" s="10" t="inlineStr">
        <is>
          <t>中型</t>
        </is>
      </c>
      <c r="G44" s="152">
        <f>Q44/0.4</f>
        <v/>
      </c>
      <c r="H44" s="152">
        <f>G44*0.75</f>
        <v/>
      </c>
      <c r="I44" s="152">
        <f>Q44 / (0.855 - 0.02 - 0.006)</f>
        <v/>
      </c>
      <c r="J44" s="152">
        <f>Q44 / (0.87 - 0.02 - 0.006)</f>
        <v/>
      </c>
      <c r="K44" s="152">
        <f>Q44 / (0.9 - 0.02 - 0.006)</f>
        <v/>
      </c>
      <c r="L44" s="152">
        <f>K44-N44</f>
        <v/>
      </c>
      <c r="M44" s="79">
        <f>L44/K44</f>
        <v/>
      </c>
      <c r="N44" s="153">
        <f>O44+P44+Q44</f>
        <v/>
      </c>
      <c r="O44" s="153">
        <f>K44*0.006</f>
        <v/>
      </c>
      <c r="P44" s="153">
        <f>K44*0.02</f>
        <v/>
      </c>
      <c r="Q44" s="153">
        <f>SUM(R44:T44)</f>
        <v/>
      </c>
      <c r="R44" s="153">
        <f>IF(F44="大型",700,IF(F44="中型",300,IF(F44="小型",80,0)))</f>
        <v/>
      </c>
      <c r="S44" s="153">
        <f>IF(F44="大型",150,IF(F44="中型",100,IF(F44="小型",0,0)))</f>
        <v/>
      </c>
      <c r="T44" s="151">
        <f>SUM(U44:W44)</f>
        <v/>
      </c>
      <c r="U44" s="153" t="n">
        <v>1690</v>
      </c>
      <c r="V44" s="153" t="n">
        <v>140</v>
      </c>
      <c r="W44" s="153">
        <f>SUM(X44:AS44)</f>
        <v/>
      </c>
      <c r="X44" s="153" t="n">
        <v>0</v>
      </c>
      <c r="Y44" s="153" t="n">
        <v>0</v>
      </c>
      <c r="Z44" s="153" t="n">
        <v>0</v>
      </c>
      <c r="AA44" s="153" t="n">
        <v>0</v>
      </c>
      <c r="AB44" s="153" t="n">
        <v>0</v>
      </c>
      <c r="AC44" s="153" t="n">
        <v>0</v>
      </c>
      <c r="AD44" s="153" t="n">
        <v>0</v>
      </c>
      <c r="AE44" s="153" t="n">
        <v>0</v>
      </c>
      <c r="AF44" s="153" t="n">
        <v>0</v>
      </c>
      <c r="AG44" s="153" t="n">
        <v>0</v>
      </c>
      <c r="AH44" s="153" t="n">
        <v>0</v>
      </c>
      <c r="AI44" s="153" t="n">
        <v>0</v>
      </c>
      <c r="AJ44" s="153" t="n">
        <v>0</v>
      </c>
      <c r="AK44" s="153" t="n">
        <v>0</v>
      </c>
      <c r="AL44" s="153" t="n">
        <v>0</v>
      </c>
      <c r="AM44" s="153" t="n">
        <v>0</v>
      </c>
      <c r="AN44" s="153" t="n">
        <v>0</v>
      </c>
      <c r="AO44" s="153" t="n">
        <v>0</v>
      </c>
      <c r="AP44" s="153" t="n">
        <v>320</v>
      </c>
      <c r="AQ44" s="153" t="n">
        <v>0</v>
      </c>
      <c r="AR44" s="153" t="n">
        <v>610</v>
      </c>
      <c r="AS44" s="153" t="n">
        <v>0</v>
      </c>
      <c r="AT44" s="10" t="n"/>
      <c r="AU44" s="10" t="n"/>
      <c r="AV44" s="10" t="inlineStr">
        <is>
          <t>69f6eaf230d08600013976ea</t>
        </is>
      </c>
      <c r="AW44" s="10" t="inlineStr">
        <is>
          <t>樱桃木静音床-1.35米-榉木铺板</t>
        </is>
      </c>
      <c r="AX44" s="10" t="inlineStr">
        <is>
          <t>69f6eaf230d08600013976ee</t>
        </is>
      </c>
      <c r="AY44" s="153">
        <f>H44</f>
        <v/>
      </c>
      <c r="AZ44" s="153">
        <f>BB44/(1-BA44)</f>
        <v/>
      </c>
      <c r="BA44" s="85" t="n">
        <v>0.15</v>
      </c>
      <c r="BB44" s="153">
        <f>K44*0.96</f>
        <v/>
      </c>
      <c r="BC44" s="10" t="inlineStr">
        <is>
          <t>1036273574687</t>
        </is>
      </c>
      <c r="BD44" s="10" t="inlineStr">
        <is>
          <t>待定</t>
        </is>
      </c>
      <c r="BE44" s="10" t="n"/>
      <c r="BF44" s="153">
        <f>H44</f>
        <v/>
      </c>
      <c r="BG44" s="85">
        <f>BH44/BF44</f>
        <v/>
      </c>
      <c r="BH44" s="152">
        <f>I44</f>
        <v/>
      </c>
      <c r="BI44" s="85">
        <f>1-12%</f>
        <v/>
      </c>
      <c r="BJ44" s="85">
        <f>BK44/(BF44-BF44*(1-BI44))</f>
        <v/>
      </c>
      <c r="BK44" s="152">
        <f>BM44/(1-BL44)</f>
        <v/>
      </c>
      <c r="BL44" s="85" t="n">
        <v>0.01</v>
      </c>
      <c r="BM44" s="152">
        <f>J44</f>
        <v/>
      </c>
      <c r="BN44" s="152">
        <f>IF(BK44&gt;=1500,BK44-150,IF(BK44&gt;=800,BK44-80,IF(BK44&gt;=500,BK44-50,IF(BK44&gt;=200,BK44-20,BK44))))</f>
        <v/>
      </c>
      <c r="BO44" s="85">
        <f>1-12%</f>
        <v/>
      </c>
      <c r="BP44" s="85">
        <f>BQ44/(BF44-BF44*(1-BO44))</f>
        <v/>
      </c>
      <c r="BQ44" s="152">
        <f>BS44/(1-BR44)</f>
        <v/>
      </c>
      <c r="BR44" s="85" t="n">
        <v>0</v>
      </c>
      <c r="BS44" s="152">
        <f>K44</f>
        <v/>
      </c>
      <c r="BT44" s="152">
        <f>IF(BQ44&gt;=1500,BQ44-150,IF(BQ44&gt;=800,BQ44-80,IF(BQ44&gt;=500,BQ44-50,IF(BQ44&gt;=200,BQ44-20,BQ44))))</f>
        <v/>
      </c>
      <c r="BU44" s="10" t="n"/>
      <c r="CB44" s="8" t="inlineStr">
        <is>
          <t>✅ 可导入</t>
        </is>
      </c>
      <c r="CC44" t="inlineStr">
        <is>
          <t>✓</t>
        </is>
      </c>
    </row>
    <row r="45" ht="18" customHeight="1">
      <c r="A45" s="77" t="inlineStr">
        <is>
          <t>PPS26330110226</t>
        </is>
      </c>
      <c r="B45" s="7" t="inlineStr">
        <is>
          <t>畔色樱桃木静音双人床 |樱桃木小金属腿床</t>
        </is>
      </c>
      <c r="C45" s="7" t="inlineStr">
        <is>
          <t>樱桃木静音床-1.5米-榉木铺板</t>
        </is>
      </c>
      <c r="D45" s="7" t="inlineStr">
        <is>
          <t>PPS2633011022613</t>
        </is>
      </c>
      <c r="E45" s="7" t="inlineStr">
        <is>
          <t>https://img.alicdn.com/imgextra/i1/2215699812811/O1CN01J8FGAH1WdUTYbCp0i_!!2215699812811.jpg</t>
        </is>
      </c>
      <c r="F45" s="7" t="inlineStr">
        <is>
          <t>中型</t>
        </is>
      </c>
      <c r="G45" s="149">
        <f>Q45/0.4</f>
        <v/>
      </c>
      <c r="H45" s="149">
        <f>G45*0.75</f>
        <v/>
      </c>
      <c r="I45" s="149">
        <f>Q45 / (0.855 - 0.02 - 0.006)</f>
        <v/>
      </c>
      <c r="J45" s="149">
        <f>Q45 / (0.87 - 0.02 - 0.006)</f>
        <v/>
      </c>
      <c r="K45" s="149">
        <f>Q45 / (0.9 - 0.02 - 0.006)</f>
        <v/>
      </c>
      <c r="L45" s="149">
        <f>K45-N45</f>
        <v/>
      </c>
      <c r="M45" s="79">
        <f>L45/K45</f>
        <v/>
      </c>
      <c r="N45" s="150">
        <f>O45+P45+Q45</f>
        <v/>
      </c>
      <c r="O45" s="150">
        <f>K45*0.006</f>
        <v/>
      </c>
      <c r="P45" s="150">
        <f>K45*0.02</f>
        <v/>
      </c>
      <c r="Q45" s="150">
        <f>SUM(R45:T45)</f>
        <v/>
      </c>
      <c r="R45" s="150">
        <f>IF(F45="大型",700,IF(F45="中型",300,IF(F45="小型",80,0)))</f>
        <v/>
      </c>
      <c r="S45" s="150">
        <f>IF(F45="大型",150,IF(F45="中型",100,IF(F45="小型",0,0)))</f>
        <v/>
      </c>
      <c r="T45" s="151">
        <f>SUM(U45:W45)</f>
        <v/>
      </c>
      <c r="U45" s="150" t="n">
        <v>1770</v>
      </c>
      <c r="V45" s="150" t="n">
        <v>150</v>
      </c>
      <c r="W45" s="150">
        <f>SUM(X45:AS45)</f>
        <v/>
      </c>
      <c r="X45" s="150" t="n">
        <v>0</v>
      </c>
      <c r="Y45" s="150" t="n">
        <v>0</v>
      </c>
      <c r="Z45" s="150" t="n">
        <v>0</v>
      </c>
      <c r="AA45" s="150" t="n">
        <v>0</v>
      </c>
      <c r="AB45" s="150" t="n">
        <v>0</v>
      </c>
      <c r="AC45" s="150" t="n">
        <v>0</v>
      </c>
      <c r="AD45" s="150" t="n">
        <v>0</v>
      </c>
      <c r="AE45" s="150" t="n">
        <v>0</v>
      </c>
      <c r="AF45" s="150" t="n">
        <v>0</v>
      </c>
      <c r="AG45" s="150" t="n">
        <v>0</v>
      </c>
      <c r="AH45" s="150" t="n">
        <v>0</v>
      </c>
      <c r="AI45" s="150" t="n">
        <v>0</v>
      </c>
      <c r="AJ45" s="150" t="n">
        <v>0</v>
      </c>
      <c r="AK45" s="150" t="n">
        <v>0</v>
      </c>
      <c r="AL45" s="150" t="n">
        <v>0</v>
      </c>
      <c r="AM45" s="150" t="n">
        <v>0</v>
      </c>
      <c r="AN45" s="150" t="n">
        <v>0</v>
      </c>
      <c r="AO45" s="150" t="n">
        <v>0</v>
      </c>
      <c r="AP45" s="150" t="n">
        <v>320</v>
      </c>
      <c r="AQ45" s="150" t="n">
        <v>0</v>
      </c>
      <c r="AR45" s="150" t="n">
        <v>630</v>
      </c>
      <c r="AS45" s="150" t="n">
        <v>0</v>
      </c>
      <c r="AT45" s="7" t="n"/>
      <c r="AU45" s="7" t="n"/>
      <c r="AV45" s="7" t="inlineStr">
        <is>
          <t>69f6eaf230d08600013976ea</t>
        </is>
      </c>
      <c r="AW45" s="7" t="inlineStr">
        <is>
          <t>樱桃木静音床-1.5米-榉木铺板</t>
        </is>
      </c>
      <c r="AX45" s="7" t="inlineStr">
        <is>
          <t>69f6eaf230d08600013976f1</t>
        </is>
      </c>
      <c r="AY45" s="150">
        <f>H45</f>
        <v/>
      </c>
      <c r="AZ45" s="150">
        <f>BB45/(1-BA45)</f>
        <v/>
      </c>
      <c r="BA45" s="82" t="n">
        <v>0.15</v>
      </c>
      <c r="BB45" s="150">
        <f>K45*0.96</f>
        <v/>
      </c>
      <c r="BC45" s="7" t="inlineStr">
        <is>
          <t>1036273574687</t>
        </is>
      </c>
      <c r="BD45" s="7" t="inlineStr">
        <is>
          <t>待定</t>
        </is>
      </c>
      <c r="BE45" s="7" t="n"/>
      <c r="BF45" s="150">
        <f>H45</f>
        <v/>
      </c>
      <c r="BG45" s="82">
        <f>BH45/BF45</f>
        <v/>
      </c>
      <c r="BH45" s="149">
        <f>I45</f>
        <v/>
      </c>
      <c r="BI45" s="82">
        <f>1-12%</f>
        <v/>
      </c>
      <c r="BJ45" s="82">
        <f>BK45/(BF45-BF45*(1-BI45))</f>
        <v/>
      </c>
      <c r="BK45" s="149">
        <f>BM45/(1-BL45)</f>
        <v/>
      </c>
      <c r="BL45" s="82" t="n">
        <v>0.01</v>
      </c>
      <c r="BM45" s="149">
        <f>J45</f>
        <v/>
      </c>
      <c r="BN45" s="149">
        <f>IF(BK45&gt;=1500,BK45-150,IF(BK45&gt;=800,BK45-80,IF(BK45&gt;=500,BK45-50,IF(BK45&gt;=200,BK45-20,BK45))))</f>
        <v/>
      </c>
      <c r="BO45" s="82">
        <f>1-12%</f>
        <v/>
      </c>
      <c r="BP45" s="82">
        <f>BQ45/(BF45-BF45*(1-BO45))</f>
        <v/>
      </c>
      <c r="BQ45" s="149">
        <f>BS45/(1-BR45)</f>
        <v/>
      </c>
      <c r="BR45" s="82" t="n">
        <v>0</v>
      </c>
      <c r="BS45" s="149">
        <f>K45</f>
        <v/>
      </c>
      <c r="BT45" s="149">
        <f>IF(BQ45&gt;=1500,BQ45-150,IF(BQ45&gt;=800,BQ45-80,IF(BQ45&gt;=500,BQ45-50,IF(BQ45&gt;=200,BQ45-20,BQ45))))</f>
        <v/>
      </c>
      <c r="BU45" s="7" t="n"/>
      <c r="CB45" s="8" t="inlineStr">
        <is>
          <t>✅ 可导入</t>
        </is>
      </c>
      <c r="CC45" t="inlineStr">
        <is>
          <t>✓</t>
        </is>
      </c>
    </row>
    <row r="46" ht="18" customHeight="1">
      <c r="A46" s="77" t="inlineStr">
        <is>
          <t>PPS26330110226</t>
        </is>
      </c>
      <c r="B46" s="10" t="inlineStr">
        <is>
          <t>畔色樱桃木静音双人床 |樱桃木小金属腿床</t>
        </is>
      </c>
      <c r="C46" s="10" t="inlineStr">
        <is>
          <t>樱桃木静音床-1.8米-榉木铺板</t>
        </is>
      </c>
      <c r="D46" s="10" t="inlineStr">
        <is>
          <t>PPS2633011022614</t>
        </is>
      </c>
      <c r="E46" s="10" t="inlineStr">
        <is>
          <t>https://img.alicdn.com/imgextra/i1/2215699812811/O1CN01J8FGAH1WdUTYbCp0i_!!2215699812811.jpg</t>
        </is>
      </c>
      <c r="F46" s="10" t="inlineStr">
        <is>
          <t>中型</t>
        </is>
      </c>
      <c r="G46" s="152">
        <f>Q46/0.4</f>
        <v/>
      </c>
      <c r="H46" s="152">
        <f>G46*0.75</f>
        <v/>
      </c>
      <c r="I46" s="152">
        <f>Q46 / (0.855 - 0.02 - 0.006)</f>
        <v/>
      </c>
      <c r="J46" s="152">
        <f>Q46 / (0.87 - 0.02 - 0.006)</f>
        <v/>
      </c>
      <c r="K46" s="152">
        <f>Q46 / (0.9 - 0.02 - 0.006)</f>
        <v/>
      </c>
      <c r="L46" s="152">
        <f>K46-N46</f>
        <v/>
      </c>
      <c r="M46" s="79">
        <f>L46/K46</f>
        <v/>
      </c>
      <c r="N46" s="153">
        <f>O46+P46+Q46</f>
        <v/>
      </c>
      <c r="O46" s="153">
        <f>K46*0.006</f>
        <v/>
      </c>
      <c r="P46" s="153">
        <f>K46*0.02</f>
        <v/>
      </c>
      <c r="Q46" s="153">
        <f>SUM(R46:T46)</f>
        <v/>
      </c>
      <c r="R46" s="153">
        <f>IF(F46="大型",700,IF(F46="中型",300,IF(F46="小型",80,0)))</f>
        <v/>
      </c>
      <c r="S46" s="153">
        <f>IF(F46="大型",150,IF(F46="中型",100,IF(F46="小型",0,0)))</f>
        <v/>
      </c>
      <c r="T46" s="151">
        <f>SUM(U46:W46)</f>
        <v/>
      </c>
      <c r="U46" s="153" t="n">
        <v>1890</v>
      </c>
      <c r="V46" s="153" t="n">
        <v>150</v>
      </c>
      <c r="W46" s="153">
        <f>SUM(X46:AS46)</f>
        <v/>
      </c>
      <c r="X46" s="153" t="n">
        <v>0</v>
      </c>
      <c r="Y46" s="153" t="n">
        <v>0</v>
      </c>
      <c r="Z46" s="153" t="n">
        <v>0</v>
      </c>
      <c r="AA46" s="153" t="n">
        <v>0</v>
      </c>
      <c r="AB46" s="153" t="n">
        <v>0</v>
      </c>
      <c r="AC46" s="153" t="n">
        <v>0</v>
      </c>
      <c r="AD46" s="153" t="n">
        <v>0</v>
      </c>
      <c r="AE46" s="153" t="n">
        <v>0</v>
      </c>
      <c r="AF46" s="153" t="n">
        <v>0</v>
      </c>
      <c r="AG46" s="153" t="n">
        <v>0</v>
      </c>
      <c r="AH46" s="153" t="n">
        <v>0</v>
      </c>
      <c r="AI46" s="153" t="n">
        <v>0</v>
      </c>
      <c r="AJ46" s="153" t="n">
        <v>0</v>
      </c>
      <c r="AK46" s="153" t="n">
        <v>0</v>
      </c>
      <c r="AL46" s="153" t="n">
        <v>0</v>
      </c>
      <c r="AM46" s="153" t="n">
        <v>0</v>
      </c>
      <c r="AN46" s="153" t="n">
        <v>0</v>
      </c>
      <c r="AO46" s="153" t="n">
        <v>0</v>
      </c>
      <c r="AP46" s="153" t="n">
        <v>320</v>
      </c>
      <c r="AQ46" s="153" t="n">
        <v>0</v>
      </c>
      <c r="AR46" s="153" t="n">
        <v>650</v>
      </c>
      <c r="AS46" s="153" t="n">
        <v>0</v>
      </c>
      <c r="AT46" s="10" t="n"/>
      <c r="AU46" s="10" t="n"/>
      <c r="AV46" s="10" t="inlineStr">
        <is>
          <t>69f6eaf230d08600013976ea</t>
        </is>
      </c>
      <c r="AW46" s="10" t="inlineStr">
        <is>
          <t>樱桃木静音床-1.8米-榉木铺板</t>
        </is>
      </c>
      <c r="AX46" s="10" t="inlineStr">
        <is>
          <t>69f6eaf230d08600013976f4</t>
        </is>
      </c>
      <c r="AY46" s="153">
        <f>H46</f>
        <v/>
      </c>
      <c r="AZ46" s="153">
        <f>BB46/(1-BA46)</f>
        <v/>
      </c>
      <c r="BA46" s="85" t="n">
        <v>0.15</v>
      </c>
      <c r="BB46" s="153">
        <f>K46*0.96</f>
        <v/>
      </c>
      <c r="BC46" s="10" t="inlineStr">
        <is>
          <t>1036273574687</t>
        </is>
      </c>
      <c r="BD46" s="10" t="inlineStr">
        <is>
          <t>待定</t>
        </is>
      </c>
      <c r="BE46" s="10" t="n"/>
      <c r="BF46" s="153">
        <f>H46</f>
        <v/>
      </c>
      <c r="BG46" s="85">
        <f>BH46/BF46</f>
        <v/>
      </c>
      <c r="BH46" s="152">
        <f>I46</f>
        <v/>
      </c>
      <c r="BI46" s="85">
        <f>1-12%</f>
        <v/>
      </c>
      <c r="BJ46" s="85">
        <f>BK46/(BF46-BF46*(1-BI46))</f>
        <v/>
      </c>
      <c r="BK46" s="152">
        <f>BM46/(1-BL46)</f>
        <v/>
      </c>
      <c r="BL46" s="85" t="n">
        <v>0.01</v>
      </c>
      <c r="BM46" s="152">
        <f>J46</f>
        <v/>
      </c>
      <c r="BN46" s="152">
        <f>IF(BK46&gt;=1500,BK46-150,IF(BK46&gt;=800,BK46-80,IF(BK46&gt;=500,BK46-50,IF(BK46&gt;=200,BK46-20,BK46))))</f>
        <v/>
      </c>
      <c r="BO46" s="85">
        <f>1-12%</f>
        <v/>
      </c>
      <c r="BP46" s="85">
        <f>BQ46/(BF46-BF46*(1-BO46))</f>
        <v/>
      </c>
      <c r="BQ46" s="152">
        <f>BS46/(1-BR46)</f>
        <v/>
      </c>
      <c r="BR46" s="85" t="n">
        <v>0</v>
      </c>
      <c r="BS46" s="152">
        <f>K46</f>
        <v/>
      </c>
      <c r="BT46" s="152">
        <f>IF(BQ46&gt;=1500,BQ46-150,IF(BQ46&gt;=800,BQ46-80,IF(BQ46&gt;=500,BQ46-50,IF(BQ46&gt;=200,BQ46-20,BQ46))))</f>
        <v/>
      </c>
      <c r="BU46" s="10" t="n"/>
      <c r="CB46" s="8" t="inlineStr">
        <is>
          <t>✅ 可导入</t>
        </is>
      </c>
      <c r="CC46" t="inlineStr">
        <is>
          <t>✓</t>
        </is>
      </c>
    </row>
    <row r="47" ht="18" customHeight="1">
      <c r="A47" s="77" t="inlineStr">
        <is>
          <t>PPS26330110226</t>
        </is>
      </c>
      <c r="B47" s="7" t="inlineStr">
        <is>
          <t>畔色樱桃木静音双人床 |樱桃木小金属腿床</t>
        </is>
      </c>
      <c r="C47" s="7" t="inlineStr">
        <is>
          <t>樱桃木静音床-1.2米-松木铺板</t>
        </is>
      </c>
      <c r="D47" s="7" t="inlineStr">
        <is>
          <t>PPS2633011022615</t>
        </is>
      </c>
      <c r="E47" s="7" t="inlineStr">
        <is>
          <t>https://img.alicdn.com/imgextra/i1/2215699812811/O1CN01J8FGAH1WdUTYbCp0i_!!2215699812811.jpg</t>
        </is>
      </c>
      <c r="F47" s="7" t="inlineStr">
        <is>
          <t>中型</t>
        </is>
      </c>
      <c r="G47" s="149">
        <f>Q47/0.4</f>
        <v/>
      </c>
      <c r="H47" s="149">
        <f>G47*0.75</f>
        <v/>
      </c>
      <c r="I47" s="149">
        <f>Q47 / (0.855 - 0.02 - 0.006)</f>
        <v/>
      </c>
      <c r="J47" s="149">
        <f>Q47 / (0.87 - 0.02 - 0.006)</f>
        <v/>
      </c>
      <c r="K47" s="149">
        <f>Q47 / (0.9 - 0.02 - 0.006)</f>
        <v/>
      </c>
      <c r="L47" s="149">
        <f>K47-N47</f>
        <v/>
      </c>
      <c r="M47" s="79">
        <f>L47/K47</f>
        <v/>
      </c>
      <c r="N47" s="150">
        <f>O47+P47+Q47</f>
        <v/>
      </c>
      <c r="O47" s="150">
        <f>K47*0.006</f>
        <v/>
      </c>
      <c r="P47" s="150">
        <f>K47*0.02</f>
        <v/>
      </c>
      <c r="Q47" s="150">
        <f>SUM(R47:T47)</f>
        <v/>
      </c>
      <c r="R47" s="150">
        <f>IF(F47="大型",700,IF(F47="中型",300,IF(F47="小型",80,0)))</f>
        <v/>
      </c>
      <c r="S47" s="150">
        <f>IF(F47="大型",150,IF(F47="中型",100,IF(F47="小型",0,0)))</f>
        <v/>
      </c>
      <c r="T47" s="151">
        <f>SUM(U47:W47)</f>
        <v/>
      </c>
      <c r="U47" s="150" t="n">
        <v>1640</v>
      </c>
      <c r="V47" s="150" t="n">
        <v>140</v>
      </c>
      <c r="W47" s="150">
        <f>SUM(X47:AS47)</f>
        <v/>
      </c>
      <c r="X47" s="150" t="n">
        <v>0</v>
      </c>
      <c r="Y47" s="150" t="n">
        <v>0</v>
      </c>
      <c r="Z47" s="150" t="n">
        <v>0</v>
      </c>
      <c r="AA47" s="150" t="n">
        <v>0</v>
      </c>
      <c r="AB47" s="150" t="n">
        <v>0</v>
      </c>
      <c r="AC47" s="150" t="n">
        <v>0</v>
      </c>
      <c r="AD47" s="150" t="n">
        <v>0</v>
      </c>
      <c r="AE47" s="150" t="n">
        <v>0</v>
      </c>
      <c r="AF47" s="150" t="n">
        <v>0</v>
      </c>
      <c r="AG47" s="150" t="n">
        <v>0</v>
      </c>
      <c r="AH47" s="150" t="n">
        <v>0</v>
      </c>
      <c r="AI47" s="150" t="n">
        <v>0</v>
      </c>
      <c r="AJ47" s="150" t="n">
        <v>0</v>
      </c>
      <c r="AK47" s="150" t="n">
        <v>0</v>
      </c>
      <c r="AL47" s="150" t="n">
        <v>0</v>
      </c>
      <c r="AM47" s="150" t="n">
        <v>0</v>
      </c>
      <c r="AN47" s="150" t="n">
        <v>0</v>
      </c>
      <c r="AO47" s="150" t="n">
        <v>0</v>
      </c>
      <c r="AP47" s="150" t="n">
        <v>320</v>
      </c>
      <c r="AQ47" s="150" t="n">
        <v>0</v>
      </c>
      <c r="AR47" s="150" t="n">
        <v>160</v>
      </c>
      <c r="AS47" s="150" t="n">
        <v>0</v>
      </c>
      <c r="AT47" s="7" t="n"/>
      <c r="AU47" s="7" t="n"/>
      <c r="AV47" s="7" t="inlineStr">
        <is>
          <t>69f6eaf230d08600013976ea</t>
        </is>
      </c>
      <c r="AW47" s="7" t="inlineStr">
        <is>
          <t>樱桃木静音床-1.2米-松木铺板</t>
        </is>
      </c>
      <c r="AX47" s="7" t="inlineStr">
        <is>
          <t>69f6eaf230d08600013976f7</t>
        </is>
      </c>
      <c r="AY47" s="150">
        <f>H47</f>
        <v/>
      </c>
      <c r="AZ47" s="150">
        <f>BB47/(1-BA47)</f>
        <v/>
      </c>
      <c r="BA47" s="82" t="n">
        <v>0.15</v>
      </c>
      <c r="BB47" s="150">
        <f>K47*0.96</f>
        <v/>
      </c>
      <c r="BC47" s="7" t="inlineStr">
        <is>
          <t>1036273574687</t>
        </is>
      </c>
      <c r="BD47" s="7" t="inlineStr">
        <is>
          <t>待定</t>
        </is>
      </c>
      <c r="BE47" s="7" t="n"/>
      <c r="BF47" s="150">
        <f>H47</f>
        <v/>
      </c>
      <c r="BG47" s="82">
        <f>BH47/BF47</f>
        <v/>
      </c>
      <c r="BH47" s="149">
        <f>I47</f>
        <v/>
      </c>
      <c r="BI47" s="82">
        <f>1-12%</f>
        <v/>
      </c>
      <c r="BJ47" s="82">
        <f>BK47/(BF47-BF47*(1-BI47))</f>
        <v/>
      </c>
      <c r="BK47" s="149">
        <f>BM47/(1-BL47)</f>
        <v/>
      </c>
      <c r="BL47" s="82" t="n">
        <v>0.01</v>
      </c>
      <c r="BM47" s="149">
        <f>J47</f>
        <v/>
      </c>
      <c r="BN47" s="149">
        <f>IF(BK47&gt;=1500,BK47-150,IF(BK47&gt;=800,BK47-80,IF(BK47&gt;=500,BK47-50,IF(BK47&gt;=200,BK47-20,BK47))))</f>
        <v/>
      </c>
      <c r="BO47" s="82">
        <f>1-12%</f>
        <v/>
      </c>
      <c r="BP47" s="82">
        <f>BQ47/(BF47-BF47*(1-BO47))</f>
        <v/>
      </c>
      <c r="BQ47" s="149">
        <f>BS47/(1-BR47)</f>
        <v/>
      </c>
      <c r="BR47" s="82" t="n">
        <v>0</v>
      </c>
      <c r="BS47" s="149">
        <f>K47</f>
        <v/>
      </c>
      <c r="BT47" s="149">
        <f>IF(BQ47&gt;=1500,BQ47-150,IF(BQ47&gt;=800,BQ47-80,IF(BQ47&gt;=500,BQ47-50,IF(BQ47&gt;=200,BQ47-20,BQ47))))</f>
        <v/>
      </c>
      <c r="BU47" s="7" t="n"/>
      <c r="CB47" s="8" t="inlineStr">
        <is>
          <t>✅ 可导入</t>
        </is>
      </c>
      <c r="CC47" t="inlineStr">
        <is>
          <t>✓</t>
        </is>
      </c>
    </row>
    <row r="48" ht="18" customHeight="1">
      <c r="A48" s="77" t="inlineStr">
        <is>
          <t>PPS26330110226</t>
        </is>
      </c>
      <c r="B48" s="10" t="inlineStr">
        <is>
          <t>畔色樱桃木静音双人床 |樱桃木小金属腿床</t>
        </is>
      </c>
      <c r="C48" s="10" t="inlineStr">
        <is>
          <t>樱桃木静音床-1.35米-松木铺板</t>
        </is>
      </c>
      <c r="D48" s="10" t="inlineStr">
        <is>
          <t>PPS2633011022616</t>
        </is>
      </c>
      <c r="E48" s="10" t="inlineStr">
        <is>
          <t>https://img.alicdn.com/imgextra/i1/2215699812811/O1CN01J8FGAH1WdUTYbCp0i_!!2215699812811.jpg</t>
        </is>
      </c>
      <c r="F48" s="10" t="inlineStr">
        <is>
          <t>中型</t>
        </is>
      </c>
      <c r="G48" s="152">
        <f>Q48/0.4</f>
        <v/>
      </c>
      <c r="H48" s="152">
        <f>G48*0.75</f>
        <v/>
      </c>
      <c r="I48" s="152">
        <f>Q48 / (0.855 - 0.02 - 0.006)</f>
        <v/>
      </c>
      <c r="J48" s="152">
        <f>Q48 / (0.87 - 0.02 - 0.006)</f>
        <v/>
      </c>
      <c r="K48" s="152">
        <f>Q48 / (0.9 - 0.02 - 0.006)</f>
        <v/>
      </c>
      <c r="L48" s="152">
        <f>K48-N48</f>
        <v/>
      </c>
      <c r="M48" s="79">
        <f>L48/K48</f>
        <v/>
      </c>
      <c r="N48" s="153">
        <f>O48+P48+Q48</f>
        <v/>
      </c>
      <c r="O48" s="153">
        <f>K48*0.006</f>
        <v/>
      </c>
      <c r="P48" s="153">
        <f>K48*0.02</f>
        <v/>
      </c>
      <c r="Q48" s="153">
        <f>SUM(R48:T48)</f>
        <v/>
      </c>
      <c r="R48" s="153">
        <f>IF(F48="大型",700,IF(F48="中型",300,IF(F48="小型",80,0)))</f>
        <v/>
      </c>
      <c r="S48" s="153">
        <f>IF(F48="大型",150,IF(F48="中型",100,IF(F48="小型",0,0)))</f>
        <v/>
      </c>
      <c r="T48" s="151">
        <f>SUM(U48:W48)</f>
        <v/>
      </c>
      <c r="U48" s="153" t="n">
        <v>1670</v>
      </c>
      <c r="V48" s="153" t="n">
        <v>140</v>
      </c>
      <c r="W48" s="153">
        <f>SUM(X48:AS48)</f>
        <v/>
      </c>
      <c r="X48" s="153" t="n">
        <v>0</v>
      </c>
      <c r="Y48" s="153" t="n">
        <v>0</v>
      </c>
      <c r="Z48" s="153" t="n">
        <v>0</v>
      </c>
      <c r="AA48" s="153" t="n">
        <v>0</v>
      </c>
      <c r="AB48" s="153" t="n">
        <v>0</v>
      </c>
      <c r="AC48" s="153" t="n">
        <v>0</v>
      </c>
      <c r="AD48" s="153" t="n">
        <v>0</v>
      </c>
      <c r="AE48" s="153" t="n">
        <v>0</v>
      </c>
      <c r="AF48" s="153" t="n">
        <v>0</v>
      </c>
      <c r="AG48" s="153" t="n">
        <v>0</v>
      </c>
      <c r="AH48" s="153" t="n">
        <v>0</v>
      </c>
      <c r="AI48" s="153" t="n">
        <v>0</v>
      </c>
      <c r="AJ48" s="153" t="n">
        <v>0</v>
      </c>
      <c r="AK48" s="153" t="n">
        <v>0</v>
      </c>
      <c r="AL48" s="153" t="n">
        <v>0</v>
      </c>
      <c r="AM48" s="153" t="n">
        <v>0</v>
      </c>
      <c r="AN48" s="153" t="n">
        <v>0</v>
      </c>
      <c r="AO48" s="153" t="n">
        <v>0</v>
      </c>
      <c r="AP48" s="153" t="n">
        <v>320</v>
      </c>
      <c r="AQ48" s="153" t="n">
        <v>0</v>
      </c>
      <c r="AR48" s="153" t="n">
        <v>180</v>
      </c>
      <c r="AS48" s="153" t="n">
        <v>0</v>
      </c>
      <c r="AT48" s="10" t="n"/>
      <c r="AU48" s="10" t="n"/>
      <c r="AV48" s="10" t="inlineStr">
        <is>
          <t>69f6eaf230d08600013976ea</t>
        </is>
      </c>
      <c r="AW48" s="10" t="inlineStr">
        <is>
          <t>樱桃木静音床-1.35米-松木铺板</t>
        </is>
      </c>
      <c r="AX48" s="10" t="inlineStr">
        <is>
          <t>69f6eaf230d08600013976fa</t>
        </is>
      </c>
      <c r="AY48" s="153">
        <f>H48</f>
        <v/>
      </c>
      <c r="AZ48" s="153">
        <f>BB48/(1-BA48)</f>
        <v/>
      </c>
      <c r="BA48" s="85" t="n">
        <v>0.15</v>
      </c>
      <c r="BB48" s="153">
        <f>K48*0.96</f>
        <v/>
      </c>
      <c r="BC48" s="10" t="inlineStr">
        <is>
          <t>1036273574687</t>
        </is>
      </c>
      <c r="BD48" s="10" t="inlineStr">
        <is>
          <t>待定</t>
        </is>
      </c>
      <c r="BE48" s="10" t="n"/>
      <c r="BF48" s="153">
        <f>H48</f>
        <v/>
      </c>
      <c r="BG48" s="85">
        <f>BH48/BF48</f>
        <v/>
      </c>
      <c r="BH48" s="152">
        <f>I48</f>
        <v/>
      </c>
      <c r="BI48" s="85">
        <f>1-12%</f>
        <v/>
      </c>
      <c r="BJ48" s="85">
        <f>BK48/(BF48-BF48*(1-BI48))</f>
        <v/>
      </c>
      <c r="BK48" s="152">
        <f>BM48/(1-BL48)</f>
        <v/>
      </c>
      <c r="BL48" s="85" t="n">
        <v>0.01</v>
      </c>
      <c r="BM48" s="152">
        <f>J48</f>
        <v/>
      </c>
      <c r="BN48" s="152">
        <f>IF(BK48&gt;=1500,BK48-150,IF(BK48&gt;=800,BK48-80,IF(BK48&gt;=500,BK48-50,IF(BK48&gt;=200,BK48-20,BK48))))</f>
        <v/>
      </c>
      <c r="BO48" s="85">
        <f>1-12%</f>
        <v/>
      </c>
      <c r="BP48" s="85">
        <f>BQ48/(BF48-BF48*(1-BO48))</f>
        <v/>
      </c>
      <c r="BQ48" s="152">
        <f>BS48/(1-BR48)</f>
        <v/>
      </c>
      <c r="BR48" s="85" t="n">
        <v>0</v>
      </c>
      <c r="BS48" s="152">
        <f>K48</f>
        <v/>
      </c>
      <c r="BT48" s="152">
        <f>IF(BQ48&gt;=1500,BQ48-150,IF(BQ48&gt;=800,BQ48-80,IF(BQ48&gt;=500,BQ48-50,IF(BQ48&gt;=200,BQ48-20,BQ48))))</f>
        <v/>
      </c>
      <c r="BU48" s="10" t="n"/>
      <c r="CB48" s="8" t="inlineStr">
        <is>
          <t>✅ 可导入</t>
        </is>
      </c>
      <c r="CC48" t="inlineStr">
        <is>
          <t>✓</t>
        </is>
      </c>
    </row>
    <row r="49" ht="18" customHeight="1">
      <c r="A49" s="77" t="inlineStr">
        <is>
          <t>PPS26330110226</t>
        </is>
      </c>
      <c r="B49" s="7" t="inlineStr">
        <is>
          <t>畔色樱桃木静音双人床 |樱桃木小金属腿床</t>
        </is>
      </c>
      <c r="C49" s="7" t="inlineStr">
        <is>
          <t>樱桃木静音床-1.5米-松木铺板</t>
        </is>
      </c>
      <c r="D49" s="7" t="inlineStr">
        <is>
          <t>PPS2633011022617</t>
        </is>
      </c>
      <c r="E49" s="7" t="inlineStr">
        <is>
          <t>https://img.alicdn.com/imgextra/i1/2215699812811/O1CN01J8FGAH1WdUTYbCp0i_!!2215699812811.jpg</t>
        </is>
      </c>
      <c r="F49" s="7" t="inlineStr">
        <is>
          <t>中型</t>
        </is>
      </c>
      <c r="G49" s="149">
        <f>Q49/0.4</f>
        <v/>
      </c>
      <c r="H49" s="149">
        <f>G49*0.75</f>
        <v/>
      </c>
      <c r="I49" s="149">
        <f>Q49 / (0.855 - 0.02 - 0.006)</f>
        <v/>
      </c>
      <c r="J49" s="149">
        <f>Q49 / (0.87 - 0.02 - 0.006)</f>
        <v/>
      </c>
      <c r="K49" s="149">
        <f>Q49 / (0.9 - 0.02 - 0.006)</f>
        <v/>
      </c>
      <c r="L49" s="149">
        <f>K49-N49</f>
        <v/>
      </c>
      <c r="M49" s="79">
        <f>L49/K49</f>
        <v/>
      </c>
      <c r="N49" s="150">
        <f>O49+P49+Q49</f>
        <v/>
      </c>
      <c r="O49" s="150">
        <f>K49*0.006</f>
        <v/>
      </c>
      <c r="P49" s="150">
        <f>K49*0.02</f>
        <v/>
      </c>
      <c r="Q49" s="150">
        <f>SUM(R49:T49)</f>
        <v/>
      </c>
      <c r="R49" s="150">
        <f>IF(F49="大型",700,IF(F49="中型",300,IF(F49="小型",80,0)))</f>
        <v/>
      </c>
      <c r="S49" s="150">
        <f>IF(F49="大型",150,IF(F49="中型",100,IF(F49="小型",0,0)))</f>
        <v/>
      </c>
      <c r="T49" s="151">
        <f>SUM(U49:W49)</f>
        <v/>
      </c>
      <c r="U49" s="150" t="n">
        <v>1720</v>
      </c>
      <c r="V49" s="150" t="n">
        <v>150</v>
      </c>
      <c r="W49" s="150">
        <f>SUM(X49:AS49)</f>
        <v/>
      </c>
      <c r="X49" s="150" t="n">
        <v>0</v>
      </c>
      <c r="Y49" s="150" t="n">
        <v>0</v>
      </c>
      <c r="Z49" s="150" t="n">
        <v>0</v>
      </c>
      <c r="AA49" s="150" t="n">
        <v>0</v>
      </c>
      <c r="AB49" s="150" t="n">
        <v>0</v>
      </c>
      <c r="AC49" s="150" t="n">
        <v>0</v>
      </c>
      <c r="AD49" s="150" t="n">
        <v>0</v>
      </c>
      <c r="AE49" s="150" t="n">
        <v>0</v>
      </c>
      <c r="AF49" s="150" t="n">
        <v>0</v>
      </c>
      <c r="AG49" s="150" t="n">
        <v>0</v>
      </c>
      <c r="AH49" s="150" t="n">
        <v>0</v>
      </c>
      <c r="AI49" s="150" t="n">
        <v>0</v>
      </c>
      <c r="AJ49" s="150" t="n">
        <v>0</v>
      </c>
      <c r="AK49" s="150" t="n">
        <v>0</v>
      </c>
      <c r="AL49" s="150" t="n">
        <v>0</v>
      </c>
      <c r="AM49" s="150" t="n">
        <v>0</v>
      </c>
      <c r="AN49" s="150" t="n">
        <v>0</v>
      </c>
      <c r="AO49" s="150" t="n">
        <v>0</v>
      </c>
      <c r="AP49" s="150" t="n">
        <v>320</v>
      </c>
      <c r="AQ49" s="150" t="n">
        <v>0</v>
      </c>
      <c r="AR49" s="150" t="n">
        <v>180</v>
      </c>
      <c r="AS49" s="150" t="n">
        <v>0</v>
      </c>
      <c r="AT49" s="7" t="n"/>
      <c r="AU49" s="7" t="n"/>
      <c r="AV49" s="7" t="inlineStr">
        <is>
          <t>69f6eaf230d08600013976ea</t>
        </is>
      </c>
      <c r="AW49" s="7" t="inlineStr">
        <is>
          <t>樱桃木静音床-1.5米-松木铺板</t>
        </is>
      </c>
      <c r="AX49" s="7" t="inlineStr">
        <is>
          <t>69f6eaf230d08600013976fd</t>
        </is>
      </c>
      <c r="AY49" s="150">
        <f>H49</f>
        <v/>
      </c>
      <c r="AZ49" s="150">
        <f>BB49/(1-BA49)</f>
        <v/>
      </c>
      <c r="BA49" s="82" t="n">
        <v>0.15</v>
      </c>
      <c r="BB49" s="150">
        <f>K49*0.96</f>
        <v/>
      </c>
      <c r="BC49" s="7" t="inlineStr">
        <is>
          <t>1036273574687</t>
        </is>
      </c>
      <c r="BD49" s="7" t="inlineStr">
        <is>
          <t>待定</t>
        </is>
      </c>
      <c r="BE49" s="7" t="n"/>
      <c r="BF49" s="150">
        <f>H49</f>
        <v/>
      </c>
      <c r="BG49" s="82">
        <f>BH49/BF49</f>
        <v/>
      </c>
      <c r="BH49" s="149">
        <f>I49</f>
        <v/>
      </c>
      <c r="BI49" s="82">
        <f>1-12%</f>
        <v/>
      </c>
      <c r="BJ49" s="82">
        <f>BK49/(BF49-BF49*(1-BI49))</f>
        <v/>
      </c>
      <c r="BK49" s="149">
        <f>BM49/(1-BL49)</f>
        <v/>
      </c>
      <c r="BL49" s="82" t="n">
        <v>0.01</v>
      </c>
      <c r="BM49" s="149">
        <f>J49</f>
        <v/>
      </c>
      <c r="BN49" s="149">
        <f>IF(BK49&gt;=1500,BK49-150,IF(BK49&gt;=800,BK49-80,IF(BK49&gt;=500,BK49-50,IF(BK49&gt;=200,BK49-20,BK49))))</f>
        <v/>
      </c>
      <c r="BO49" s="82">
        <f>1-12%</f>
        <v/>
      </c>
      <c r="BP49" s="82">
        <f>BQ49/(BF49-BF49*(1-BO49))</f>
        <v/>
      </c>
      <c r="BQ49" s="149">
        <f>BS49/(1-BR49)</f>
        <v/>
      </c>
      <c r="BR49" s="82" t="n">
        <v>0</v>
      </c>
      <c r="BS49" s="149">
        <f>K49</f>
        <v/>
      </c>
      <c r="BT49" s="149">
        <f>IF(BQ49&gt;=1500,BQ49-150,IF(BQ49&gt;=800,BQ49-80,IF(BQ49&gt;=500,BQ49-50,IF(BQ49&gt;=200,BQ49-20,BQ49))))</f>
        <v/>
      </c>
      <c r="BU49" s="7" t="n"/>
      <c r="CB49" s="8" t="inlineStr">
        <is>
          <t>✅ 可导入</t>
        </is>
      </c>
      <c r="CC49" t="inlineStr">
        <is>
          <t>✓</t>
        </is>
      </c>
    </row>
    <row r="50" ht="18" customHeight="1">
      <c r="A50" s="77" t="inlineStr">
        <is>
          <t>PPS26330110226</t>
        </is>
      </c>
      <c r="B50" s="10" t="inlineStr">
        <is>
          <t>畔色樱桃木静音双人床 |樱桃木小金属腿床</t>
        </is>
      </c>
      <c r="C50" s="10" t="inlineStr">
        <is>
          <t>樱桃木静音床-1.8米-松木铺板</t>
        </is>
      </c>
      <c r="D50" s="10" t="inlineStr">
        <is>
          <t>PPS2633011022618</t>
        </is>
      </c>
      <c r="E50" s="10" t="inlineStr">
        <is>
          <t>https://img.alicdn.com/imgextra/i1/2215699812811/O1CN01J8FGAH1WdUTYbCp0i_!!2215699812811.jpg</t>
        </is>
      </c>
      <c r="F50" s="10" t="inlineStr">
        <is>
          <t>中型</t>
        </is>
      </c>
      <c r="G50" s="152">
        <f>Q50/0.4</f>
        <v/>
      </c>
      <c r="H50" s="152">
        <f>G50*0.75</f>
        <v/>
      </c>
      <c r="I50" s="152">
        <f>Q50 / (0.855 - 0.02 - 0.006)</f>
        <v/>
      </c>
      <c r="J50" s="152">
        <f>Q50 / (0.87 - 0.02 - 0.006)</f>
        <v/>
      </c>
      <c r="K50" s="152">
        <f>Q50 / (0.9 - 0.02 - 0.006)</f>
        <v/>
      </c>
      <c r="L50" s="152">
        <f>K50-N50</f>
        <v/>
      </c>
      <c r="M50" s="79">
        <f>L50/K50</f>
        <v/>
      </c>
      <c r="N50" s="153">
        <f>O50+P50+Q50</f>
        <v/>
      </c>
      <c r="O50" s="153">
        <f>K50*0.006</f>
        <v/>
      </c>
      <c r="P50" s="153">
        <f>K50*0.02</f>
        <v/>
      </c>
      <c r="Q50" s="153">
        <f>SUM(R50:T50)</f>
        <v/>
      </c>
      <c r="R50" s="153">
        <f>IF(F50="大型",700,IF(F50="中型",300,IF(F50="小型",80,0)))</f>
        <v/>
      </c>
      <c r="S50" s="153">
        <f>IF(F50="大型",150,IF(F50="中型",100,IF(F50="小型",0,0)))</f>
        <v/>
      </c>
      <c r="T50" s="151">
        <f>SUM(U50:W50)</f>
        <v/>
      </c>
      <c r="U50" s="153" t="n">
        <v>1800</v>
      </c>
      <c r="V50" s="153" t="n">
        <v>150</v>
      </c>
      <c r="W50" s="153">
        <f>SUM(X50:AS50)</f>
        <v/>
      </c>
      <c r="X50" s="153" t="n">
        <v>0</v>
      </c>
      <c r="Y50" s="153" t="n">
        <v>0</v>
      </c>
      <c r="Z50" s="153" t="n">
        <v>0</v>
      </c>
      <c r="AA50" s="153" t="n">
        <v>0</v>
      </c>
      <c r="AB50" s="153" t="n">
        <v>0</v>
      </c>
      <c r="AC50" s="153" t="n">
        <v>0</v>
      </c>
      <c r="AD50" s="153" t="n">
        <v>0</v>
      </c>
      <c r="AE50" s="153" t="n">
        <v>0</v>
      </c>
      <c r="AF50" s="153" t="n">
        <v>0</v>
      </c>
      <c r="AG50" s="153" t="n">
        <v>0</v>
      </c>
      <c r="AH50" s="153" t="n">
        <v>0</v>
      </c>
      <c r="AI50" s="153" t="n">
        <v>0</v>
      </c>
      <c r="AJ50" s="153" t="n">
        <v>0</v>
      </c>
      <c r="AK50" s="153" t="n">
        <v>0</v>
      </c>
      <c r="AL50" s="153" t="n">
        <v>0</v>
      </c>
      <c r="AM50" s="153" t="n">
        <v>0</v>
      </c>
      <c r="AN50" s="153" t="n">
        <v>0</v>
      </c>
      <c r="AO50" s="153" t="n">
        <v>0</v>
      </c>
      <c r="AP50" s="153" t="n">
        <v>320</v>
      </c>
      <c r="AQ50" s="153" t="n">
        <v>0</v>
      </c>
      <c r="AR50" s="153" t="n">
        <v>200</v>
      </c>
      <c r="AS50" s="153" t="n">
        <v>0</v>
      </c>
      <c r="AT50" s="10" t="n"/>
      <c r="AU50" s="10" t="n"/>
      <c r="AV50" s="10" t="inlineStr">
        <is>
          <t>69f6eaf230d08600013976ea</t>
        </is>
      </c>
      <c r="AW50" s="10" t="inlineStr">
        <is>
          <t>樱桃木静音床-1.8米-松木铺板</t>
        </is>
      </c>
      <c r="AX50" s="10" t="inlineStr">
        <is>
          <t>69f6eaf230d0860001397700</t>
        </is>
      </c>
      <c r="AY50" s="153">
        <f>H50</f>
        <v/>
      </c>
      <c r="AZ50" s="153">
        <f>BB50/(1-BA50)</f>
        <v/>
      </c>
      <c r="BA50" s="85" t="n">
        <v>0.15</v>
      </c>
      <c r="BB50" s="153">
        <f>K50*0.96</f>
        <v/>
      </c>
      <c r="BC50" s="10" t="inlineStr">
        <is>
          <t>1036273574687</t>
        </is>
      </c>
      <c r="BD50" s="10" t="inlineStr">
        <is>
          <t>待定</t>
        </is>
      </c>
      <c r="BE50" s="10" t="n"/>
      <c r="BF50" s="153">
        <f>H50</f>
        <v/>
      </c>
      <c r="BG50" s="85">
        <f>BH50/BF50</f>
        <v/>
      </c>
      <c r="BH50" s="152">
        <f>I50</f>
        <v/>
      </c>
      <c r="BI50" s="85">
        <f>1-12%</f>
        <v/>
      </c>
      <c r="BJ50" s="85">
        <f>BK50/(BF50-BF50*(1-BI50))</f>
        <v/>
      </c>
      <c r="BK50" s="152">
        <f>BM50/(1-BL50)</f>
        <v/>
      </c>
      <c r="BL50" s="85" t="n">
        <v>0.01</v>
      </c>
      <c r="BM50" s="152">
        <f>J50</f>
        <v/>
      </c>
      <c r="BN50" s="152">
        <f>IF(BK50&gt;=1500,BK50-150,IF(BK50&gt;=800,BK50-80,IF(BK50&gt;=500,BK50-50,IF(BK50&gt;=200,BK50-20,BK50))))</f>
        <v/>
      </c>
      <c r="BO50" s="85">
        <f>1-12%</f>
        <v/>
      </c>
      <c r="BP50" s="85">
        <f>BQ50/(BF50-BF50*(1-BO50))</f>
        <v/>
      </c>
      <c r="BQ50" s="152">
        <f>BS50/(1-BR50)</f>
        <v/>
      </c>
      <c r="BR50" s="85" t="n">
        <v>0</v>
      </c>
      <c r="BS50" s="152">
        <f>K50</f>
        <v/>
      </c>
      <c r="BT50" s="152">
        <f>IF(BQ50&gt;=1500,BQ50-150,IF(BQ50&gt;=800,BQ50-80,IF(BQ50&gt;=500,BQ50-50,IF(BQ50&gt;=200,BQ50-20,BQ50))))</f>
        <v/>
      </c>
      <c r="BU50" s="10" t="n"/>
      <c r="CB50" s="8" t="inlineStr">
        <is>
          <t>✅ 可导入</t>
        </is>
      </c>
      <c r="CC50" t="inlineStr">
        <is>
          <t>✓</t>
        </is>
      </c>
    </row>
    <row r="51" ht="18" customHeight="1">
      <c r="A51" s="77" t="inlineStr">
        <is>
          <t>PPS26330110226</t>
        </is>
      </c>
      <c r="B51" s="7" t="inlineStr">
        <is>
          <t>畔色樱桃木静音双人床 |樱桃木小金属腿床</t>
        </is>
      </c>
      <c r="C51" s="7" t="inlineStr">
        <is>
          <t>樱桃木静音床-配件-mini床头柜</t>
        </is>
      </c>
      <c r="D51" s="7" t="inlineStr">
        <is>
          <t>PPS2633011022619</t>
        </is>
      </c>
      <c r="E51" s="7" t="inlineStr">
        <is>
          <t>https://img.alicdn.com/imgextra/i1/2215699812811/O1CN01J8FGAH1WdUTYbCp0i_!!2215699812811.jpg</t>
        </is>
      </c>
      <c r="F51" s="7" t="inlineStr">
        <is>
          <t>中型</t>
        </is>
      </c>
      <c r="G51" s="149">
        <f>Q51/0.4</f>
        <v/>
      </c>
      <c r="H51" s="149">
        <f>G51*0.75</f>
        <v/>
      </c>
      <c r="I51" s="149">
        <f>Q51 / (0.855 - 0.02 - 0.006)</f>
        <v/>
      </c>
      <c r="J51" s="149">
        <f>Q51 / (0.87 - 0.02 - 0.006)</f>
        <v/>
      </c>
      <c r="K51" s="149">
        <f>Q51 / (0.9 - 0.02 - 0.006)</f>
        <v/>
      </c>
      <c r="L51" s="149">
        <f>K51-N51</f>
        <v/>
      </c>
      <c r="M51" s="79">
        <f>L51/K51</f>
        <v/>
      </c>
      <c r="N51" s="150">
        <f>O51+P51+Q51</f>
        <v/>
      </c>
      <c r="O51" s="150">
        <f>ZS21*0.006</f>
        <v/>
      </c>
      <c r="P51" s="150">
        <f>ZS21*0.02</f>
        <v/>
      </c>
      <c r="Q51" s="150">
        <f>SUM(R51:T51)</f>
        <v/>
      </c>
      <c r="R51" s="150">
        <f>IF(F51="大型",700,IF(F51="中型",300,IF(F51="小型",80,0)))</f>
        <v/>
      </c>
      <c r="S51" s="150">
        <f>IF(F51="大型",150,IF(F51="中型",100,IF(F51="小型",0,0)))</f>
        <v/>
      </c>
      <c r="T51" s="151">
        <f>SUM(U51:W51)</f>
        <v/>
      </c>
      <c r="U51" s="150" t="n">
        <v>40</v>
      </c>
      <c r="V51" s="150" t="n">
        <v>20</v>
      </c>
      <c r="W51" s="150">
        <f>SUM(X51:AS51)</f>
        <v/>
      </c>
      <c r="X51" s="150" t="n">
        <v>0</v>
      </c>
      <c r="Y51" s="150" t="n">
        <v>0</v>
      </c>
      <c r="Z51" s="150" t="n">
        <v>0</v>
      </c>
      <c r="AA51" s="150" t="n">
        <v>0</v>
      </c>
      <c r="AB51" s="150" t="n">
        <v>0</v>
      </c>
      <c r="AC51" s="150" t="n">
        <v>0</v>
      </c>
      <c r="AD51" s="150" t="n">
        <v>0</v>
      </c>
      <c r="AE51" s="150" t="n">
        <v>0</v>
      </c>
      <c r="AF51" s="150" t="n">
        <v>0</v>
      </c>
      <c r="AG51" s="150" t="n">
        <v>0</v>
      </c>
      <c r="AH51" s="150" t="n">
        <v>0</v>
      </c>
      <c r="AI51" s="150" t="n">
        <v>0</v>
      </c>
      <c r="AJ51" s="150" t="n">
        <v>0</v>
      </c>
      <c r="AK51" s="150" t="n">
        <v>0</v>
      </c>
      <c r="AL51" s="150" t="n">
        <v>0</v>
      </c>
      <c r="AM51" s="150" t="n">
        <v>0</v>
      </c>
      <c r="AN51" s="150" t="n">
        <v>0</v>
      </c>
      <c r="AO51" s="150" t="n">
        <v>0</v>
      </c>
      <c r="AP51" s="150" t="n">
        <v>0</v>
      </c>
      <c r="AQ51" s="150" t="n">
        <v>0</v>
      </c>
      <c r="AR51" s="150" t="n">
        <v>0</v>
      </c>
      <c r="AS51" s="150" t="n">
        <v>0</v>
      </c>
      <c r="AT51" s="7" t="n"/>
      <c r="AU51" s="7" t="n"/>
      <c r="AV51" s="7" t="inlineStr">
        <is>
          <t>69f6eaf230d08600013976ea</t>
        </is>
      </c>
      <c r="AW51" s="7" t="inlineStr">
        <is>
          <t>樱桃木静音床-配件-mini床头柜</t>
        </is>
      </c>
      <c r="AX51" s="7" t="inlineStr">
        <is>
          <t>69f6eaf230d0860001397703</t>
        </is>
      </c>
      <c r="AY51" s="150">
        <f>H51</f>
        <v/>
      </c>
      <c r="AZ51" s="150">
        <f>BB51/(1-BA51)</f>
        <v/>
      </c>
      <c r="BA51" s="82" t="n">
        <v>0.15</v>
      </c>
      <c r="BB51" s="150">
        <f>K51*0.96</f>
        <v/>
      </c>
      <c r="BC51" s="7" t="inlineStr">
        <is>
          <t>1036273574687</t>
        </is>
      </c>
      <c r="BD51" s="7" t="inlineStr">
        <is>
          <t>待定</t>
        </is>
      </c>
      <c r="BE51" s="7" t="n"/>
      <c r="BF51" s="150">
        <f>H51</f>
        <v/>
      </c>
      <c r="BG51" s="82">
        <f>BH51/BF51</f>
        <v/>
      </c>
      <c r="BH51" s="149">
        <f>I51</f>
        <v/>
      </c>
      <c r="BI51" s="82">
        <f>1-12%</f>
        <v/>
      </c>
      <c r="BJ51" s="82">
        <f>BK51/(BF51-BF51*(1-BI51))</f>
        <v/>
      </c>
      <c r="BK51" s="149">
        <f>BM51/(1-BL51)</f>
        <v/>
      </c>
      <c r="BL51" s="82" t="n">
        <v>0.01</v>
      </c>
      <c r="BM51" s="149">
        <f>J51</f>
        <v/>
      </c>
      <c r="BN51" s="149">
        <f>IF(BK51&gt;=1500,BK51-150,IF(BK51&gt;=800,BK51-80,IF(BK51&gt;=500,BK51-50,IF(BK51&gt;=200,BK51-20,BK51))))</f>
        <v/>
      </c>
      <c r="BO51" s="82">
        <f>1-12%</f>
        <v/>
      </c>
      <c r="BP51" s="82">
        <f>BQ51/(BF51-BF51*(1-BO51))</f>
        <v/>
      </c>
      <c r="BQ51" s="149">
        <f>BS51/(1-BR51)</f>
        <v/>
      </c>
      <c r="BR51" s="82" t="n">
        <v>0</v>
      </c>
      <c r="BS51" s="149">
        <f>K51</f>
        <v/>
      </c>
      <c r="BT51" s="149">
        <f>IF(BQ51&gt;=1500,BQ51-150,IF(BQ51&gt;=800,BQ51-80,IF(BQ51&gt;=500,BQ51-50,IF(BQ51&gt;=200,BQ51-20,BQ51))))</f>
        <v/>
      </c>
      <c r="BU51" s="7" t="n"/>
      <c r="CB51" s="8" t="inlineStr">
        <is>
          <t>✅ 可导入</t>
        </is>
      </c>
      <c r="CC51" t="inlineStr">
        <is>
          <t>✓</t>
        </is>
      </c>
    </row>
    <row r="52" ht="18" customHeight="1">
      <c r="A52" s="77" t="inlineStr">
        <is>
          <t>PPS26330120327</t>
        </is>
      </c>
      <c r="B52" s="10" t="inlineStr">
        <is>
          <t>畔色樱桃木箱体床 |樱桃木软包箱体床</t>
        </is>
      </c>
      <c r="C52" s="10" t="inlineStr">
        <is>
          <t>樱桃木箱体床-软包床头-1.5米-榉木铺板</t>
        </is>
      </c>
      <c r="D52" s="10" t="inlineStr">
        <is>
          <t>PPS2633012032711</t>
        </is>
      </c>
      <c r="E52" s="10" t="inlineStr">
        <is>
          <t>https://img.alicdn.com/imgextra/i2/2215699812811/O1CN01oo0Q9I1WdUTX1875x_!!2215699812811.jpg</t>
        </is>
      </c>
      <c r="F52" s="10" t="inlineStr">
        <is>
          <t>中型</t>
        </is>
      </c>
      <c r="G52" s="152">
        <f>Q52/0.4</f>
        <v/>
      </c>
      <c r="H52" s="152">
        <f>G52*0.75</f>
        <v/>
      </c>
      <c r="I52" s="152">
        <f>Q52 / (0.855 - 0.02 - 0.006)</f>
        <v/>
      </c>
      <c r="J52" s="152">
        <f>Q52 / (0.87 - 0.02 - 0.006)</f>
        <v/>
      </c>
      <c r="K52" s="152">
        <f>Q52 / (0.9 - 0.02 - 0.006)</f>
        <v/>
      </c>
      <c r="L52" s="152">
        <f>K52-N52</f>
        <v/>
      </c>
      <c r="M52" s="79">
        <f>L52/K52</f>
        <v/>
      </c>
      <c r="N52" s="153">
        <f>O52+P52+Q52</f>
        <v/>
      </c>
      <c r="O52" s="153">
        <f>ZS22*0.006</f>
        <v/>
      </c>
      <c r="P52" s="153">
        <f>ZS22*0.02</f>
        <v/>
      </c>
      <c r="Q52" s="153">
        <f>SUM(R52:T52)</f>
        <v/>
      </c>
      <c r="R52" s="153">
        <f>IF(F52="大型",700,IF(F52="中型",300,IF(F52="小型",80,0)))</f>
        <v/>
      </c>
      <c r="S52" s="153">
        <f>IF(F52="大型",150,IF(F52="中型",100,IF(F52="小型",0,0)))</f>
        <v/>
      </c>
      <c r="T52" s="151">
        <f>SUM(U52:W52)</f>
        <v/>
      </c>
      <c r="U52" s="153" t="n">
        <v>1770</v>
      </c>
      <c r="V52" s="153" t="n">
        <v>200</v>
      </c>
      <c r="W52" s="153">
        <f>SUM(X52:AS52)</f>
        <v/>
      </c>
      <c r="X52" s="153" t="n">
        <v>0</v>
      </c>
      <c r="Y52" s="153" t="n">
        <v>0</v>
      </c>
      <c r="Z52" s="153" t="n">
        <v>0</v>
      </c>
      <c r="AA52" s="153" t="n">
        <v>0</v>
      </c>
      <c r="AB52" s="153" t="n">
        <v>0</v>
      </c>
      <c r="AC52" s="153" t="n">
        <v>0</v>
      </c>
      <c r="AD52" s="153" t="n">
        <v>0</v>
      </c>
      <c r="AE52" s="153" t="n">
        <v>0</v>
      </c>
      <c r="AF52" s="153" t="n">
        <v>0</v>
      </c>
      <c r="AG52" s="153" t="n">
        <v>0</v>
      </c>
      <c r="AH52" s="153" t="n">
        <v>0</v>
      </c>
      <c r="AI52" s="153" t="n">
        <v>0</v>
      </c>
      <c r="AJ52" s="153" t="n">
        <v>0</v>
      </c>
      <c r="AK52" s="153" t="n">
        <v>0</v>
      </c>
      <c r="AL52" s="153" t="n">
        <v>0</v>
      </c>
      <c r="AM52" s="153" t="n">
        <v>0</v>
      </c>
      <c r="AN52" s="153" t="n">
        <v>0</v>
      </c>
      <c r="AO52" s="153" t="n">
        <v>0</v>
      </c>
      <c r="AP52" s="153" t="n">
        <v>0</v>
      </c>
      <c r="AQ52" s="153" t="n">
        <v>1030</v>
      </c>
      <c r="AR52" s="153" t="n">
        <v>630</v>
      </c>
      <c r="AS52" s="153" t="n">
        <v>0</v>
      </c>
      <c r="AT52" s="10" t="inlineStr">
        <is>
          <t>大象耳朵：420；超纤皮加冲孔210元；液压杆400元</t>
        </is>
      </c>
      <c r="AU52" s="10" t="n"/>
      <c r="AV52" s="10" t="inlineStr">
        <is>
          <t>69f6effa9dea2d0001b313db</t>
        </is>
      </c>
      <c r="AW52" s="10" t="inlineStr">
        <is>
          <t>樱桃木箱体床-软包床头-1.5米-榉木铺板</t>
        </is>
      </c>
      <c r="AX52" s="10" t="inlineStr">
        <is>
          <t>69f6effa9dea2d0001b313dc</t>
        </is>
      </c>
      <c r="AY52" s="153">
        <f>H52</f>
        <v/>
      </c>
      <c r="AZ52" s="153">
        <f>BB52/(1-BA52)</f>
        <v/>
      </c>
      <c r="BA52" s="85" t="n">
        <v>0.15</v>
      </c>
      <c r="BB52" s="153">
        <f>K52*0.96</f>
        <v/>
      </c>
      <c r="BC52" s="10" t="inlineStr">
        <is>
          <t>1037224597517</t>
        </is>
      </c>
      <c r="BD52" s="10" t="inlineStr">
        <is>
          <t>待定</t>
        </is>
      </c>
      <c r="BE52" s="10" t="n"/>
      <c r="BF52" s="153">
        <f>H52</f>
        <v/>
      </c>
      <c r="BG52" s="85">
        <f>BH52/BF52</f>
        <v/>
      </c>
      <c r="BH52" s="152">
        <f>I52</f>
        <v/>
      </c>
      <c r="BI52" s="85">
        <f>1-12%</f>
        <v/>
      </c>
      <c r="BJ52" s="85">
        <f>BK52/(BF52-BF52*(1-BI52))</f>
        <v/>
      </c>
      <c r="BK52" s="152">
        <f>BM52/(1-BL52)</f>
        <v/>
      </c>
      <c r="BL52" s="85" t="n">
        <v>0.01</v>
      </c>
      <c r="BM52" s="152">
        <f>J52</f>
        <v/>
      </c>
      <c r="BN52" s="152">
        <f>IF(BK52&gt;=1500,BK52-150,IF(BK52&gt;=800,BK52-80,IF(BK52&gt;=500,BK52-50,IF(BK52&gt;=200,BK52-20,BK52))))</f>
        <v/>
      </c>
      <c r="BO52" s="85">
        <f>1-12%</f>
        <v/>
      </c>
      <c r="BP52" s="85">
        <f>BQ52/(BF52-BF52*(1-BO52))</f>
        <v/>
      </c>
      <c r="BQ52" s="152">
        <f>BS52/(1-BR52)</f>
        <v/>
      </c>
      <c r="BR52" s="85" t="n">
        <v>0</v>
      </c>
      <c r="BS52" s="152">
        <f>K52</f>
        <v/>
      </c>
      <c r="BT52" s="152">
        <f>IF(BQ52&gt;=1500,BQ52-150,IF(BQ52&gt;=800,BQ52-80,IF(BQ52&gt;=500,BQ52-50,IF(BQ52&gt;=200,BQ52-20,BQ52))))</f>
        <v/>
      </c>
      <c r="BU52" s="10" t="n"/>
      <c r="CB52" s="8" t="inlineStr">
        <is>
          <t>✅ 可导入</t>
        </is>
      </c>
      <c r="CC52" t="inlineStr">
        <is>
          <t>✓</t>
        </is>
      </c>
    </row>
    <row r="53" ht="18" customHeight="1">
      <c r="A53" s="77" t="inlineStr">
        <is>
          <t>PPS26330120327</t>
        </is>
      </c>
      <c r="B53" s="7" t="inlineStr">
        <is>
          <t>畔色樱桃木箱体床 |樱桃木软包箱体床</t>
        </is>
      </c>
      <c r="C53" s="7" t="inlineStr">
        <is>
          <t>樱桃木箱体床-软包床头-1.8米-榉木铺板</t>
        </is>
      </c>
      <c r="D53" s="7" t="inlineStr">
        <is>
          <t>PPS2633012032712</t>
        </is>
      </c>
      <c r="E53" s="7" t="inlineStr">
        <is>
          <t>https://img.alicdn.com/imgextra/i2/2215699812811/O1CN01oo0Q9I1WdUTX1875x_!!2215699812811.jpg</t>
        </is>
      </c>
      <c r="F53" s="7" t="inlineStr">
        <is>
          <t>中型</t>
        </is>
      </c>
      <c r="G53" s="149">
        <f>Q53/0.4</f>
        <v/>
      </c>
      <c r="H53" s="149">
        <f>G53*0.75</f>
        <v/>
      </c>
      <c r="I53" s="149">
        <f>Q53 / (0.855 - 0.02 - 0.006)</f>
        <v/>
      </c>
      <c r="J53" s="149">
        <f>Q53 / (0.87 - 0.02 - 0.006)</f>
        <v/>
      </c>
      <c r="K53" s="149">
        <f>Q53 / (0.9 - 0.02 - 0.006)</f>
        <v/>
      </c>
      <c r="L53" s="149">
        <f>K53-N53</f>
        <v/>
      </c>
      <c r="M53" s="79">
        <f>L53/K53</f>
        <v/>
      </c>
      <c r="N53" s="150">
        <f>O53+P53+Q53</f>
        <v/>
      </c>
      <c r="O53" s="150">
        <f>ZS23*0.006</f>
        <v/>
      </c>
      <c r="P53" s="150">
        <f>ZS23*0.02</f>
        <v/>
      </c>
      <c r="Q53" s="150">
        <f>SUM(R53:T53)</f>
        <v/>
      </c>
      <c r="R53" s="150">
        <f>IF(F53="大型",700,IF(F53="中型",300,IF(F53="小型",80,0)))</f>
        <v/>
      </c>
      <c r="S53" s="150">
        <f>IF(F53="大型",150,IF(F53="中型",100,IF(F53="小型",0,0)))</f>
        <v/>
      </c>
      <c r="T53" s="151">
        <f>SUM(U53:W53)</f>
        <v/>
      </c>
      <c r="U53" s="150" t="n">
        <v>1890</v>
      </c>
      <c r="V53" s="150" t="n">
        <v>230</v>
      </c>
      <c r="W53" s="150">
        <f>SUM(X53:AS53)</f>
        <v/>
      </c>
      <c r="X53" s="150" t="n">
        <v>0</v>
      </c>
      <c r="Y53" s="150" t="n">
        <v>0</v>
      </c>
      <c r="Z53" s="150" t="n">
        <v>0</v>
      </c>
      <c r="AA53" s="150" t="n">
        <v>0</v>
      </c>
      <c r="AB53" s="150" t="n">
        <v>0</v>
      </c>
      <c r="AC53" s="150" t="n">
        <v>0</v>
      </c>
      <c r="AD53" s="150" t="n">
        <v>0</v>
      </c>
      <c r="AE53" s="150" t="n">
        <v>0</v>
      </c>
      <c r="AF53" s="150" t="n">
        <v>0</v>
      </c>
      <c r="AG53" s="150" t="n">
        <v>0</v>
      </c>
      <c r="AH53" s="150" t="n">
        <v>0</v>
      </c>
      <c r="AI53" s="150" t="n">
        <v>0</v>
      </c>
      <c r="AJ53" s="150" t="n">
        <v>0</v>
      </c>
      <c r="AK53" s="150" t="n">
        <v>0</v>
      </c>
      <c r="AL53" s="150" t="n">
        <v>0</v>
      </c>
      <c r="AM53" s="150" t="n">
        <v>0</v>
      </c>
      <c r="AN53" s="150" t="n">
        <v>0</v>
      </c>
      <c r="AO53" s="150" t="n">
        <v>0</v>
      </c>
      <c r="AP53" s="150" t="n">
        <v>0</v>
      </c>
      <c r="AQ53" s="150" t="n">
        <v>1081</v>
      </c>
      <c r="AR53" s="150" t="n">
        <v>650</v>
      </c>
      <c r="AS53" s="150" t="n">
        <v>0</v>
      </c>
      <c r="AT53" s="7" t="inlineStr">
        <is>
          <t>大象耳朵：450；超纤皮加冲孔231元；液压杆400元</t>
        </is>
      </c>
      <c r="AU53" s="7" t="n"/>
      <c r="AV53" s="7" t="inlineStr">
        <is>
          <t>69f6effa9dea2d0001b313db</t>
        </is>
      </c>
      <c r="AW53" s="7" t="inlineStr">
        <is>
          <t>樱桃木箱体床-软包床头-1.8米-榉木铺板</t>
        </is>
      </c>
      <c r="AX53" s="7" t="inlineStr">
        <is>
          <t>69f6effa9dea2d0001b313df</t>
        </is>
      </c>
      <c r="AY53" s="150">
        <f>H53</f>
        <v/>
      </c>
      <c r="AZ53" s="150">
        <f>BB53/(1-BA53)</f>
        <v/>
      </c>
      <c r="BA53" s="82" t="n">
        <v>0.15</v>
      </c>
      <c r="BB53" s="150">
        <f>K53*0.96</f>
        <v/>
      </c>
      <c r="BC53" s="7" t="inlineStr">
        <is>
          <t>1037224597517</t>
        </is>
      </c>
      <c r="BD53" s="7" t="inlineStr">
        <is>
          <t>待定</t>
        </is>
      </c>
      <c r="BE53" s="7" t="n"/>
      <c r="BF53" s="150">
        <f>H53</f>
        <v/>
      </c>
      <c r="BG53" s="82">
        <f>BH53/BF53</f>
        <v/>
      </c>
      <c r="BH53" s="149">
        <f>I53</f>
        <v/>
      </c>
      <c r="BI53" s="82">
        <f>1-12%</f>
        <v/>
      </c>
      <c r="BJ53" s="82">
        <f>BK53/(BF53-BF53*(1-BI53))</f>
        <v/>
      </c>
      <c r="BK53" s="149">
        <f>BM53/(1-BL53)</f>
        <v/>
      </c>
      <c r="BL53" s="82" t="n">
        <v>0.01</v>
      </c>
      <c r="BM53" s="149">
        <f>J53</f>
        <v/>
      </c>
      <c r="BN53" s="149">
        <f>IF(BK53&gt;=1500,BK53-150,IF(BK53&gt;=800,BK53-80,IF(BK53&gt;=500,BK53-50,IF(BK53&gt;=200,BK53-20,BK53))))</f>
        <v/>
      </c>
      <c r="BO53" s="82">
        <f>1-12%</f>
        <v/>
      </c>
      <c r="BP53" s="82">
        <f>BQ53/(BF53-BF53*(1-BO53))</f>
        <v/>
      </c>
      <c r="BQ53" s="149">
        <f>BS53/(1-BR53)</f>
        <v/>
      </c>
      <c r="BR53" s="82" t="n">
        <v>0</v>
      </c>
      <c r="BS53" s="149">
        <f>K53</f>
        <v/>
      </c>
      <c r="BT53" s="149">
        <f>IF(BQ53&gt;=1500,BQ53-150,IF(BQ53&gt;=800,BQ53-80,IF(BQ53&gt;=500,BQ53-50,IF(BQ53&gt;=200,BQ53-20,BQ53))))</f>
        <v/>
      </c>
      <c r="BU53" s="7" t="n"/>
      <c r="CB53" s="8" t="inlineStr">
        <is>
          <t>✅ 可导入</t>
        </is>
      </c>
      <c r="CC53" t="inlineStr">
        <is>
          <t>✓</t>
        </is>
      </c>
    </row>
    <row r="54" ht="18" customHeight="1">
      <c r="A54" s="77" t="inlineStr">
        <is>
          <t>PPS26330120327</t>
        </is>
      </c>
      <c r="B54" s="10" t="inlineStr">
        <is>
          <t>畔色樱桃木箱体床 |樱桃木软包箱体床</t>
        </is>
      </c>
      <c r="C54" s="10" t="inlineStr">
        <is>
          <t>樱桃木箱体床-无床头-1.5米-榉木铺板</t>
        </is>
      </c>
      <c r="D54" s="10" t="inlineStr">
        <is>
          <t>PPS2633012032713</t>
        </is>
      </c>
      <c r="E54" s="10" t="inlineStr">
        <is>
          <t>https://img.alicdn.com/imgextra/i2/2215699812811/O1CN01oo0Q9I1WdUTX1875x_!!2215699812811.jpg</t>
        </is>
      </c>
      <c r="F54" s="10" t="inlineStr">
        <is>
          <t>中型</t>
        </is>
      </c>
      <c r="G54" s="152">
        <f>Q54/0.4</f>
        <v/>
      </c>
      <c r="H54" s="152">
        <f>G54*0.75</f>
        <v/>
      </c>
      <c r="I54" s="152">
        <f>Q54 / (0.855 - 0.02 - 0.006)</f>
        <v/>
      </c>
      <c r="J54" s="152">
        <f>Q54 / (0.87 - 0.02 - 0.006)</f>
        <v/>
      </c>
      <c r="K54" s="152">
        <f>Q54 / (0.9 - 0.02 - 0.006)</f>
        <v/>
      </c>
      <c r="L54" s="152">
        <f>K54-N54</f>
        <v/>
      </c>
      <c r="M54" s="79">
        <f>L54/K54</f>
        <v/>
      </c>
      <c r="N54" s="153">
        <f>O54+P54+Q54</f>
        <v/>
      </c>
      <c r="O54" s="153">
        <f>ZS24*0.006</f>
        <v/>
      </c>
      <c r="P54" s="153">
        <f>ZS24*0.02</f>
        <v/>
      </c>
      <c r="Q54" s="153">
        <f>SUM(R54:T54)</f>
        <v/>
      </c>
      <c r="R54" s="153">
        <f>IF(F54="大型",700,IF(F54="中型",300,IF(F54="小型",80,0)))</f>
        <v/>
      </c>
      <c r="S54" s="153">
        <f>IF(F54="大型",150,IF(F54="中型",100,IF(F54="小型",0,0)))</f>
        <v/>
      </c>
      <c r="T54" s="151">
        <f>SUM(U54:W54)</f>
        <v/>
      </c>
      <c r="U54" s="153" t="n">
        <v>1470</v>
      </c>
      <c r="V54" s="153" t="n">
        <v>150</v>
      </c>
      <c r="W54" s="153">
        <f>SUM(X54:AS54)</f>
        <v/>
      </c>
      <c r="X54" s="153" t="n">
        <v>0</v>
      </c>
      <c r="Y54" s="153" t="n">
        <v>0</v>
      </c>
      <c r="Z54" s="153" t="n">
        <v>0</v>
      </c>
      <c r="AA54" s="153" t="n">
        <v>0</v>
      </c>
      <c r="AB54" s="153" t="n">
        <v>0</v>
      </c>
      <c r="AC54" s="153" t="n">
        <v>0</v>
      </c>
      <c r="AD54" s="153" t="n">
        <v>0</v>
      </c>
      <c r="AE54" s="153" t="n">
        <v>0</v>
      </c>
      <c r="AF54" s="153" t="n">
        <v>0</v>
      </c>
      <c r="AG54" s="153" t="n">
        <v>0</v>
      </c>
      <c r="AH54" s="153" t="n">
        <v>0</v>
      </c>
      <c r="AI54" s="153" t="n">
        <v>0</v>
      </c>
      <c r="AJ54" s="153" t="n">
        <v>0</v>
      </c>
      <c r="AK54" s="153" t="n">
        <v>0</v>
      </c>
      <c r="AL54" s="153" t="n">
        <v>0</v>
      </c>
      <c r="AM54" s="153" t="n">
        <v>0</v>
      </c>
      <c r="AN54" s="153" t="n">
        <v>0</v>
      </c>
      <c r="AO54" s="153" t="n">
        <v>0</v>
      </c>
      <c r="AP54" s="153" t="n">
        <v>0</v>
      </c>
      <c r="AQ54" s="153" t="n">
        <v>400</v>
      </c>
      <c r="AR54" s="153" t="n">
        <v>630</v>
      </c>
      <c r="AS54" s="153" t="n">
        <v>0</v>
      </c>
      <c r="AT54" s="10" t="inlineStr">
        <is>
          <t>液压杆400元</t>
        </is>
      </c>
      <c r="AU54" s="10" t="n"/>
      <c r="AV54" s="10" t="inlineStr">
        <is>
          <t>69f6effa9dea2d0001b313db</t>
        </is>
      </c>
      <c r="AW54" s="10" t="inlineStr">
        <is>
          <t>樱桃木箱体床-无床头-1.5米-榉木铺板</t>
        </is>
      </c>
      <c r="AX54" s="10" t="inlineStr">
        <is>
          <t>69f6effa9dea2d0001b313e2</t>
        </is>
      </c>
      <c r="AY54" s="153">
        <f>H54</f>
        <v/>
      </c>
      <c r="AZ54" s="153">
        <f>BB54/(1-BA54)</f>
        <v/>
      </c>
      <c r="BA54" s="85" t="n">
        <v>0.15</v>
      </c>
      <c r="BB54" s="153">
        <f>K54*0.96</f>
        <v/>
      </c>
      <c r="BC54" s="10" t="inlineStr">
        <is>
          <t>1037224597517</t>
        </is>
      </c>
      <c r="BD54" s="10" t="inlineStr">
        <is>
          <t>待定</t>
        </is>
      </c>
      <c r="BE54" s="10" t="n"/>
      <c r="BF54" s="153">
        <f>H54</f>
        <v/>
      </c>
      <c r="BG54" s="85">
        <f>BH54/BF54</f>
        <v/>
      </c>
      <c r="BH54" s="152">
        <f>I54</f>
        <v/>
      </c>
      <c r="BI54" s="85">
        <f>1-12%</f>
        <v/>
      </c>
      <c r="BJ54" s="85">
        <f>BK54/(BF54-BF54*(1-BI54))</f>
        <v/>
      </c>
      <c r="BK54" s="152">
        <f>BM54/(1-BL54)</f>
        <v/>
      </c>
      <c r="BL54" s="85" t="n">
        <v>0.01</v>
      </c>
      <c r="BM54" s="152">
        <f>J54</f>
        <v/>
      </c>
      <c r="BN54" s="152">
        <f>IF(BK54&gt;=1500,BK54-150,IF(BK54&gt;=800,BK54-80,IF(BK54&gt;=500,BK54-50,IF(BK54&gt;=200,BK54-20,BK54))))</f>
        <v/>
      </c>
      <c r="BO54" s="85">
        <f>1-12%</f>
        <v/>
      </c>
      <c r="BP54" s="85">
        <f>BQ54/(BF54-BF54*(1-BO54))</f>
        <v/>
      </c>
      <c r="BQ54" s="152">
        <f>BS54/(1-BR54)</f>
        <v/>
      </c>
      <c r="BR54" s="85" t="n">
        <v>0</v>
      </c>
      <c r="BS54" s="152">
        <f>K54</f>
        <v/>
      </c>
      <c r="BT54" s="152">
        <f>IF(BQ54&gt;=1500,BQ54-150,IF(BQ54&gt;=800,BQ54-80,IF(BQ54&gt;=500,BQ54-50,IF(BQ54&gt;=200,BQ54-20,BQ54))))</f>
        <v/>
      </c>
      <c r="BU54" s="10" t="n"/>
      <c r="CB54" s="8" t="inlineStr">
        <is>
          <t>✅ 可导入</t>
        </is>
      </c>
      <c r="CC54" t="inlineStr">
        <is>
          <t>✓</t>
        </is>
      </c>
    </row>
    <row r="55" ht="18" customHeight="1">
      <c r="A55" s="77" t="inlineStr">
        <is>
          <t>PPS26330120327</t>
        </is>
      </c>
      <c r="B55" s="7" t="inlineStr">
        <is>
          <t>畔色樱桃木箱体床 |樱桃木软包箱体床</t>
        </is>
      </c>
      <c r="C55" s="7" t="inlineStr">
        <is>
          <t>樱桃木箱体床-无床头-1.8米-榉木铺板</t>
        </is>
      </c>
      <c r="D55" s="7" t="inlineStr">
        <is>
          <t>PPS2633012032714</t>
        </is>
      </c>
      <c r="E55" s="7" t="inlineStr">
        <is>
          <t>https://img.alicdn.com/imgextra/i2/2215699812811/O1CN01oo0Q9I1WdUTX1875x_!!2215699812811.jpg</t>
        </is>
      </c>
      <c r="F55" s="7" t="inlineStr">
        <is>
          <t>中型</t>
        </is>
      </c>
      <c r="G55" s="149">
        <f>Q55/0.4</f>
        <v/>
      </c>
      <c r="H55" s="149">
        <f>G55*0.75</f>
        <v/>
      </c>
      <c r="I55" s="149">
        <f>Q55 / (0.855 - 0.02 - 0.006)</f>
        <v/>
      </c>
      <c r="J55" s="149">
        <f>Q55 / (0.87 - 0.02 - 0.006)</f>
        <v/>
      </c>
      <c r="K55" s="149">
        <f>Q55 / (0.9 - 0.02 - 0.006)</f>
        <v/>
      </c>
      <c r="L55" s="149">
        <f>K55-N55</f>
        <v/>
      </c>
      <c r="M55" s="79">
        <f>L55/K55</f>
        <v/>
      </c>
      <c r="N55" s="150">
        <f>O55+P55+Q55</f>
        <v/>
      </c>
      <c r="O55" s="150">
        <f>ZS25*0.006</f>
        <v/>
      </c>
      <c r="P55" s="150">
        <f>ZS25*0.02</f>
        <v/>
      </c>
      <c r="Q55" s="150">
        <f>SUM(R55:T55)</f>
        <v/>
      </c>
      <c r="R55" s="150">
        <f>IF(F55="大型",700,IF(F55="中型",300,IF(F55="小型",80,0)))</f>
        <v/>
      </c>
      <c r="S55" s="150">
        <f>IF(F55="大型",150,IF(F55="中型",100,IF(F55="小型",0,0)))</f>
        <v/>
      </c>
      <c r="T55" s="151">
        <f>SUM(U55:W55)</f>
        <v/>
      </c>
      <c r="U55" s="150" t="n">
        <v>1590</v>
      </c>
      <c r="V55" s="150" t="n">
        <v>180</v>
      </c>
      <c r="W55" s="150">
        <f>SUM(X55:AS55)</f>
        <v/>
      </c>
      <c r="X55" s="150" t="n">
        <v>0</v>
      </c>
      <c r="Y55" s="150" t="n">
        <v>0</v>
      </c>
      <c r="Z55" s="150" t="n">
        <v>0</v>
      </c>
      <c r="AA55" s="150" t="n">
        <v>0</v>
      </c>
      <c r="AB55" s="150" t="n">
        <v>0</v>
      </c>
      <c r="AC55" s="150" t="n">
        <v>0</v>
      </c>
      <c r="AD55" s="150" t="n">
        <v>0</v>
      </c>
      <c r="AE55" s="150" t="n">
        <v>0</v>
      </c>
      <c r="AF55" s="150" t="n">
        <v>0</v>
      </c>
      <c r="AG55" s="150" t="n">
        <v>0</v>
      </c>
      <c r="AH55" s="150" t="n">
        <v>0</v>
      </c>
      <c r="AI55" s="150" t="n">
        <v>0</v>
      </c>
      <c r="AJ55" s="150" t="n">
        <v>0</v>
      </c>
      <c r="AK55" s="150" t="n">
        <v>0</v>
      </c>
      <c r="AL55" s="150" t="n">
        <v>0</v>
      </c>
      <c r="AM55" s="150" t="n">
        <v>0</v>
      </c>
      <c r="AN55" s="150" t="n">
        <v>0</v>
      </c>
      <c r="AO55" s="150" t="n">
        <v>0</v>
      </c>
      <c r="AP55" s="150" t="n">
        <v>0</v>
      </c>
      <c r="AQ55" s="150" t="n">
        <v>400</v>
      </c>
      <c r="AR55" s="150" t="n">
        <v>650</v>
      </c>
      <c r="AS55" s="150" t="n">
        <v>0</v>
      </c>
      <c r="AT55" s="7" t="inlineStr">
        <is>
          <t>液压杆400元</t>
        </is>
      </c>
      <c r="AU55" s="7" t="n"/>
      <c r="AV55" s="7" t="inlineStr">
        <is>
          <t>69f6effa9dea2d0001b313db</t>
        </is>
      </c>
      <c r="AW55" s="7" t="inlineStr">
        <is>
          <t>樱桃木箱体床-无床头-1.8米-榉木铺板</t>
        </is>
      </c>
      <c r="AX55" s="7" t="inlineStr">
        <is>
          <t>69f6effa9dea2d0001b313e5</t>
        </is>
      </c>
      <c r="AY55" s="150">
        <f>H55</f>
        <v/>
      </c>
      <c r="AZ55" s="150">
        <f>BB55/(1-BA55)</f>
        <v/>
      </c>
      <c r="BA55" s="82" t="n">
        <v>0.15</v>
      </c>
      <c r="BB55" s="150">
        <f>K55*0.96</f>
        <v/>
      </c>
      <c r="BC55" s="7" t="inlineStr">
        <is>
          <t>1037224597517</t>
        </is>
      </c>
      <c r="BD55" s="7" t="inlineStr">
        <is>
          <t>待定</t>
        </is>
      </c>
      <c r="BE55" s="7" t="n"/>
      <c r="BF55" s="150">
        <f>H55</f>
        <v/>
      </c>
      <c r="BG55" s="82">
        <f>BH55/BF55</f>
        <v/>
      </c>
      <c r="BH55" s="149">
        <f>I55</f>
        <v/>
      </c>
      <c r="BI55" s="82">
        <f>1-12%</f>
        <v/>
      </c>
      <c r="BJ55" s="82">
        <f>BK55/(BF55-BF55*(1-BI55))</f>
        <v/>
      </c>
      <c r="BK55" s="149">
        <f>BM55/(1-BL55)</f>
        <v/>
      </c>
      <c r="BL55" s="82" t="n">
        <v>0.01</v>
      </c>
      <c r="BM55" s="149">
        <f>J55</f>
        <v/>
      </c>
      <c r="BN55" s="149">
        <f>IF(BK55&gt;=1500,BK55-150,IF(BK55&gt;=800,BK55-80,IF(BK55&gt;=500,BK55-50,IF(BK55&gt;=200,BK55-20,BK55))))</f>
        <v/>
      </c>
      <c r="BO55" s="82">
        <f>1-12%</f>
        <v/>
      </c>
      <c r="BP55" s="82">
        <f>BQ55/(BF55-BF55*(1-BO55))</f>
        <v/>
      </c>
      <c r="BQ55" s="149">
        <f>BS55/(1-BR55)</f>
        <v/>
      </c>
      <c r="BR55" s="82" t="n">
        <v>0</v>
      </c>
      <c r="BS55" s="149">
        <f>K55</f>
        <v/>
      </c>
      <c r="BT55" s="149">
        <f>IF(BQ55&gt;=1500,BQ55-150,IF(BQ55&gt;=800,BQ55-80,IF(BQ55&gt;=500,BQ55-50,IF(BQ55&gt;=200,BQ55-20,BQ55))))</f>
        <v/>
      </c>
      <c r="BU55" s="7" t="n"/>
      <c r="CB55" s="8" t="inlineStr">
        <is>
          <t>✅ 可导入</t>
        </is>
      </c>
      <c r="CC55" t="inlineStr">
        <is>
          <t>✓</t>
        </is>
      </c>
    </row>
    <row r="56" ht="18" customHeight="1">
      <c r="A56" s="77" t="inlineStr">
        <is>
          <t>PPS26330130115</t>
        </is>
      </c>
      <c r="B56" s="10" t="inlineStr">
        <is>
          <t>畔色黑胡桃木梯形腿双人床 |黑胡桃木拱形腿床</t>
        </is>
      </c>
      <c r="C56" s="10" t="inlineStr">
        <is>
          <t>黑胡桃木梯形腿床-1.2米-榉木铺板</t>
        </is>
      </c>
      <c r="D56" s="10" t="inlineStr">
        <is>
          <t>PPS2633013011511</t>
        </is>
      </c>
      <c r="E56" s="10" t="inlineStr">
        <is>
          <t>https://img.alicdn.com/imgextra/i1/2215699812811/O1CN018XX4eC1WdUTgNWN85_!!2215699812811.jpg</t>
        </is>
      </c>
      <c r="F56" s="10" t="inlineStr">
        <is>
          <t>中型</t>
        </is>
      </c>
      <c r="G56" s="152">
        <f>Q56/0.4</f>
        <v/>
      </c>
      <c r="H56" s="152">
        <f>G56*0.75</f>
        <v/>
      </c>
      <c r="I56" s="152">
        <f>Q56 / (0.79 - 0.02 - 0.006)</f>
        <v/>
      </c>
      <c r="J56" s="152">
        <f>Q56 / (0.8 - 0.02 - 0.006)</f>
        <v/>
      </c>
      <c r="K56" s="152">
        <f>Q56 / (0.82 - 0.02 - 0.006)</f>
        <v/>
      </c>
      <c r="L56" s="152">
        <f>K56-N56</f>
        <v/>
      </c>
      <c r="M56" s="79">
        <f>L56/K56</f>
        <v/>
      </c>
      <c r="N56" s="153">
        <f>O56+P56+Q56</f>
        <v/>
      </c>
      <c r="O56" s="153">
        <f>ZS26*0.006</f>
        <v/>
      </c>
      <c r="P56" s="153">
        <f>ZS26*0.02</f>
        <v/>
      </c>
      <c r="Q56" s="153">
        <f>SUM(R56:T56)</f>
        <v/>
      </c>
      <c r="R56" s="153">
        <f>IF(F56="大型",700,IF(F56="中型",300,IF(F56="小型",80,0)))</f>
        <v/>
      </c>
      <c r="S56" s="153">
        <f>IF(F56="大型",150,IF(F56="中型",100,IF(F56="小型",0,0)))</f>
        <v/>
      </c>
      <c r="T56" s="151">
        <f>SUM(U56:W56)</f>
        <v/>
      </c>
      <c r="U56" s="153" t="n">
        <v>1810</v>
      </c>
      <c r="V56" s="153" t="n">
        <v>140</v>
      </c>
      <c r="W56" s="153">
        <f>SUM(X56:AS56)</f>
        <v/>
      </c>
      <c r="X56" s="153" t="n">
        <v>0</v>
      </c>
      <c r="Y56" s="153" t="n">
        <v>0</v>
      </c>
      <c r="Z56" s="153" t="n">
        <v>0</v>
      </c>
      <c r="AA56" s="153" t="n">
        <v>0</v>
      </c>
      <c r="AB56" s="153" t="n">
        <v>0</v>
      </c>
      <c r="AC56" s="153" t="n">
        <v>0</v>
      </c>
      <c r="AD56" s="153" t="n">
        <v>0</v>
      </c>
      <c r="AE56" s="153" t="n">
        <v>0</v>
      </c>
      <c r="AF56" s="153" t="n">
        <v>0</v>
      </c>
      <c r="AG56" s="153" t="n">
        <v>0</v>
      </c>
      <c r="AH56" s="153" t="n">
        <v>0</v>
      </c>
      <c r="AI56" s="153" t="n">
        <v>0</v>
      </c>
      <c r="AJ56" s="153" t="n">
        <v>0</v>
      </c>
      <c r="AK56" s="153" t="n">
        <v>0</v>
      </c>
      <c r="AL56" s="153" t="n">
        <v>0</v>
      </c>
      <c r="AM56" s="153" t="n">
        <v>0</v>
      </c>
      <c r="AN56" s="153" t="n">
        <v>0</v>
      </c>
      <c r="AO56" s="153" t="n">
        <v>0</v>
      </c>
      <c r="AP56" s="153" t="n">
        <v>0</v>
      </c>
      <c r="AQ56" s="153" t="n">
        <v>320</v>
      </c>
      <c r="AR56" s="153" t="n">
        <v>590</v>
      </c>
      <c r="AS56" s="153" t="n">
        <v>0</v>
      </c>
      <c r="AT56" s="10" t="inlineStr">
        <is>
          <t>拉点床软包：320</t>
        </is>
      </c>
      <c r="AU56" s="10" t="inlineStr">
        <is>
          <t>1.8床铺板打孔+纸箱+整片=23*22+50=556
1.5规格是536，1.2规格是520</t>
        </is>
      </c>
      <c r="AV56" s="10" t="inlineStr">
        <is>
          <t>69f6f7fa0283e20001b46bbb</t>
        </is>
      </c>
      <c r="AW56" s="10" t="inlineStr">
        <is>
          <t>黑胡桃木梯形腿床-1.2米-榉木铺板</t>
        </is>
      </c>
      <c r="AX56" s="10" t="inlineStr">
        <is>
          <t>69f6f7fa0283e20001b46bbc</t>
        </is>
      </c>
      <c r="AY56" s="153">
        <f>H56</f>
        <v/>
      </c>
      <c r="AZ56" s="153">
        <f>BB56/(1-BA56)</f>
        <v/>
      </c>
      <c r="BA56" s="85" t="n">
        <v>0.15</v>
      </c>
      <c r="BB56" s="153">
        <f>K56*0.96</f>
        <v/>
      </c>
      <c r="BC56" s="10" t="inlineStr">
        <is>
          <t>1038071596128</t>
        </is>
      </c>
      <c r="BD56" s="10" t="inlineStr">
        <is>
          <t>待定</t>
        </is>
      </c>
      <c r="BE56" s="10" t="n"/>
      <c r="BF56" s="153">
        <f>H56</f>
        <v/>
      </c>
      <c r="BG56" s="85">
        <f>BH56/BF56</f>
        <v/>
      </c>
      <c r="BH56" s="152">
        <f>I56</f>
        <v/>
      </c>
      <c r="BI56" s="85">
        <f>1-12%</f>
        <v/>
      </c>
      <c r="BJ56" s="85">
        <f>BK56/(BF56-BF56*(1-BI56))</f>
        <v/>
      </c>
      <c r="BK56" s="152">
        <f>BM56/(1-BL56)</f>
        <v/>
      </c>
      <c r="BL56" s="85" t="n">
        <v>0.01</v>
      </c>
      <c r="BM56" s="152">
        <f>J56</f>
        <v/>
      </c>
      <c r="BN56" s="152">
        <f>IF(BK56&gt;=1500,BK56-150,IF(BK56&gt;=800,BK56-80,IF(BK56&gt;=500,BK56-50,IF(BK56&gt;=200,BK56-20,BK56))))</f>
        <v/>
      </c>
      <c r="BO56" s="85">
        <f>1-12%</f>
        <v/>
      </c>
      <c r="BP56" s="85">
        <f>BQ56/(BF56-BF56*(1-BO56))</f>
        <v/>
      </c>
      <c r="BQ56" s="152">
        <f>BS56/(1-BR56)</f>
        <v/>
      </c>
      <c r="BR56" s="85" t="n">
        <v>0</v>
      </c>
      <c r="BS56" s="152">
        <f>K56</f>
        <v/>
      </c>
      <c r="BT56" s="152">
        <f>IF(BQ56&gt;=1500,BQ56-150,IF(BQ56&gt;=800,BQ56-80,IF(BQ56&gt;=500,BQ56-50,IF(BQ56&gt;=200,BQ56-20,BQ56))))</f>
        <v/>
      </c>
      <c r="BU56" s="10" t="n"/>
      <c r="CB56" s="8" t="inlineStr">
        <is>
          <t>✅ 可导入</t>
        </is>
      </c>
      <c r="CC56" t="inlineStr">
        <is>
          <t>✓</t>
        </is>
      </c>
    </row>
    <row r="57" ht="18" customHeight="1">
      <c r="A57" s="77" t="inlineStr">
        <is>
          <t>PPS26330130115</t>
        </is>
      </c>
      <c r="B57" s="7" t="inlineStr">
        <is>
          <t>畔色黑胡桃木梯形腿双人床 |黑胡桃木拱形腿床</t>
        </is>
      </c>
      <c r="C57" s="7" t="inlineStr">
        <is>
          <t>黑胡桃木梯形腿床-1.35米-榉木铺板</t>
        </is>
      </c>
      <c r="D57" s="7" t="inlineStr">
        <is>
          <t>PPS2633013011512</t>
        </is>
      </c>
      <c r="E57" s="7" t="inlineStr">
        <is>
          <t>https://img.alicdn.com/imgextra/i1/2215699812811/O1CN018XX4eC1WdUTgNWN85_!!2215699812811.jpg</t>
        </is>
      </c>
      <c r="F57" s="7" t="inlineStr">
        <is>
          <t>中型</t>
        </is>
      </c>
      <c r="G57" s="149">
        <f>Q57/0.4</f>
        <v/>
      </c>
      <c r="H57" s="149">
        <f>G57*0.75</f>
        <v/>
      </c>
      <c r="I57" s="149">
        <f>Q57 / (0.79 - 0.02 - 0.006)</f>
        <v/>
      </c>
      <c r="J57" s="149">
        <f>Q57 / (0.8 - 0.02 - 0.006)</f>
        <v/>
      </c>
      <c r="K57" s="149">
        <f>Q57 / (0.82 - 0.02 - 0.006)</f>
        <v/>
      </c>
      <c r="L57" s="149">
        <f>K57-N57</f>
        <v/>
      </c>
      <c r="M57" s="79">
        <f>L57/K57</f>
        <v/>
      </c>
      <c r="N57" s="150">
        <f>O57+P57+Q57</f>
        <v/>
      </c>
      <c r="O57" s="150">
        <f>ZS27*0.006</f>
        <v/>
      </c>
      <c r="P57" s="150">
        <f>ZS27*0.02</f>
        <v/>
      </c>
      <c r="Q57" s="150">
        <f>SUM(R57:T57)</f>
        <v/>
      </c>
      <c r="R57" s="150">
        <f>IF(F57="大型",700,IF(F57="中型",300,IF(F57="小型",80,0)))</f>
        <v/>
      </c>
      <c r="S57" s="150">
        <f>IF(F57="大型",150,IF(F57="中型",100,IF(F57="小型",0,0)))</f>
        <v/>
      </c>
      <c r="T57" s="151">
        <f>SUM(U57:W57)</f>
        <v/>
      </c>
      <c r="U57" s="150" t="n">
        <v>1840</v>
      </c>
      <c r="V57" s="150" t="n">
        <v>140</v>
      </c>
      <c r="W57" s="150">
        <f>SUM(X57:AS57)</f>
        <v/>
      </c>
      <c r="X57" s="150" t="n">
        <v>0</v>
      </c>
      <c r="Y57" s="150" t="n">
        <v>0</v>
      </c>
      <c r="Z57" s="150" t="n">
        <v>0</v>
      </c>
      <c r="AA57" s="150" t="n">
        <v>0</v>
      </c>
      <c r="AB57" s="150" t="n">
        <v>0</v>
      </c>
      <c r="AC57" s="150" t="n">
        <v>0</v>
      </c>
      <c r="AD57" s="150" t="n">
        <v>0</v>
      </c>
      <c r="AE57" s="150" t="n">
        <v>0</v>
      </c>
      <c r="AF57" s="150" t="n">
        <v>0</v>
      </c>
      <c r="AG57" s="150" t="n">
        <v>0</v>
      </c>
      <c r="AH57" s="150" t="n">
        <v>0</v>
      </c>
      <c r="AI57" s="150" t="n">
        <v>0</v>
      </c>
      <c r="AJ57" s="150" t="n">
        <v>0</v>
      </c>
      <c r="AK57" s="150" t="n">
        <v>0</v>
      </c>
      <c r="AL57" s="150" t="n">
        <v>0</v>
      </c>
      <c r="AM57" s="150" t="n">
        <v>0</v>
      </c>
      <c r="AN57" s="150" t="n">
        <v>0</v>
      </c>
      <c r="AO57" s="150" t="n">
        <v>0</v>
      </c>
      <c r="AP57" s="150" t="n">
        <v>0</v>
      </c>
      <c r="AQ57" s="150" t="n">
        <v>330</v>
      </c>
      <c r="AR57" s="150" t="n">
        <v>610</v>
      </c>
      <c r="AS57" s="150" t="n">
        <v>0</v>
      </c>
      <c r="AT57" s="7" t="inlineStr">
        <is>
          <t>拉点床软包：330</t>
        </is>
      </c>
      <c r="AU57" s="7" t="inlineStr">
        <is>
          <t>1.8床铺板打孔+纸箱+整片=23*22+50=556
1.5规格是536，1.2规格是521</t>
        </is>
      </c>
      <c r="AV57" s="7" t="inlineStr">
        <is>
          <t>69f6f7fa0283e20001b46bbb</t>
        </is>
      </c>
      <c r="AW57" s="7" t="inlineStr">
        <is>
          <t>黑胡桃木梯形腿床-1.35米-榉木铺板</t>
        </is>
      </c>
      <c r="AX57" s="7" t="inlineStr">
        <is>
          <t>69f6f7fa0283e20001b46bbf</t>
        </is>
      </c>
      <c r="AY57" s="150">
        <f>H57</f>
        <v/>
      </c>
      <c r="AZ57" s="150">
        <f>BB57/(1-BA57)</f>
        <v/>
      </c>
      <c r="BA57" s="82" t="n">
        <v>0.15</v>
      </c>
      <c r="BB57" s="150">
        <f>K57*0.96</f>
        <v/>
      </c>
      <c r="BC57" s="7" t="inlineStr">
        <is>
          <t>1038071596128</t>
        </is>
      </c>
      <c r="BD57" s="7" t="inlineStr">
        <is>
          <t>待定</t>
        </is>
      </c>
      <c r="BE57" s="7" t="n"/>
      <c r="BF57" s="150">
        <f>H57</f>
        <v/>
      </c>
      <c r="BG57" s="82">
        <f>BH57/BF57</f>
        <v/>
      </c>
      <c r="BH57" s="149">
        <f>I57</f>
        <v/>
      </c>
      <c r="BI57" s="82">
        <f>1-12%</f>
        <v/>
      </c>
      <c r="BJ57" s="82">
        <f>BK57/(BF57-BF57*(1-BI57))</f>
        <v/>
      </c>
      <c r="BK57" s="149">
        <f>BM57/(1-BL57)</f>
        <v/>
      </c>
      <c r="BL57" s="82" t="n">
        <v>0.01</v>
      </c>
      <c r="BM57" s="149">
        <f>J57</f>
        <v/>
      </c>
      <c r="BN57" s="149">
        <f>IF(BK57&gt;=1500,BK57-150,IF(BK57&gt;=800,BK57-80,IF(BK57&gt;=500,BK57-50,IF(BK57&gt;=200,BK57-20,BK57))))</f>
        <v/>
      </c>
      <c r="BO57" s="82">
        <f>1-12%</f>
        <v/>
      </c>
      <c r="BP57" s="82">
        <f>BQ57/(BF57-BF57*(1-BO57))</f>
        <v/>
      </c>
      <c r="BQ57" s="149">
        <f>BS57/(1-BR57)</f>
        <v/>
      </c>
      <c r="BR57" s="82" t="n">
        <v>0</v>
      </c>
      <c r="BS57" s="149">
        <f>K57</f>
        <v/>
      </c>
      <c r="BT57" s="149">
        <f>IF(BQ57&gt;=1500,BQ57-150,IF(BQ57&gt;=800,BQ57-80,IF(BQ57&gt;=500,BQ57-50,IF(BQ57&gt;=200,BQ57-20,BQ57))))</f>
        <v/>
      </c>
      <c r="BU57" s="7" t="n"/>
      <c r="CB57" s="8" t="inlineStr">
        <is>
          <t>✅ 可导入</t>
        </is>
      </c>
      <c r="CC57" t="inlineStr">
        <is>
          <t>✓</t>
        </is>
      </c>
    </row>
    <row r="58" ht="18" customHeight="1">
      <c r="A58" s="77" t="inlineStr">
        <is>
          <t>PPS26330130115</t>
        </is>
      </c>
      <c r="B58" s="10" t="inlineStr">
        <is>
          <t>畔色黑胡桃木梯形腿双人床 |黑胡桃木拱形腿床</t>
        </is>
      </c>
      <c r="C58" s="10" t="inlineStr">
        <is>
          <t>黑胡桃木梯形腿床-1.5米-榉木铺板</t>
        </is>
      </c>
      <c r="D58" s="10" t="inlineStr">
        <is>
          <t>PPS2633013011513</t>
        </is>
      </c>
      <c r="E58" s="10" t="inlineStr">
        <is>
          <t>https://img.alicdn.com/imgextra/i1/2215699812811/O1CN018XX4eC1WdUTgNWN85_!!2215699812811.jpg</t>
        </is>
      </c>
      <c r="F58" s="10" t="inlineStr">
        <is>
          <t>中型</t>
        </is>
      </c>
      <c r="G58" s="152">
        <f>Q58/0.4</f>
        <v/>
      </c>
      <c r="H58" s="152">
        <f>G58*0.75</f>
        <v/>
      </c>
      <c r="I58" s="152">
        <f>Q58 / (0.79 - 0.02 - 0.006)</f>
        <v/>
      </c>
      <c r="J58" s="152">
        <f>Q58 / (0.8 - 0.02 - 0.006)</f>
        <v/>
      </c>
      <c r="K58" s="152">
        <f>Q58 / (0.82 - 0.02 - 0.006)</f>
        <v/>
      </c>
      <c r="L58" s="152">
        <f>K58-N58</f>
        <v/>
      </c>
      <c r="M58" s="79">
        <f>L58/K58</f>
        <v/>
      </c>
      <c r="N58" s="153">
        <f>O58+P58+Q58</f>
        <v/>
      </c>
      <c r="O58" s="153">
        <f>ZS28*0.006</f>
        <v/>
      </c>
      <c r="P58" s="153">
        <f>ZS28*0.02</f>
        <v/>
      </c>
      <c r="Q58" s="153">
        <f>SUM(R58:T58)</f>
        <v/>
      </c>
      <c r="R58" s="153">
        <f>IF(F58="大型",700,IF(F58="中型",300,IF(F58="小型",80,0)))</f>
        <v/>
      </c>
      <c r="S58" s="153">
        <f>IF(F58="大型",150,IF(F58="中型",100,IF(F58="小型",0,0)))</f>
        <v/>
      </c>
      <c r="T58" s="151">
        <f>SUM(U58:W58)</f>
        <v/>
      </c>
      <c r="U58" s="153" t="n">
        <v>1920</v>
      </c>
      <c r="V58" s="153" t="n">
        <v>150</v>
      </c>
      <c r="W58" s="153">
        <f>SUM(X58:AS58)</f>
        <v/>
      </c>
      <c r="X58" s="153" t="n">
        <v>0</v>
      </c>
      <c r="Y58" s="153" t="n">
        <v>0</v>
      </c>
      <c r="Z58" s="153" t="n">
        <v>0</v>
      </c>
      <c r="AA58" s="153" t="n">
        <v>0</v>
      </c>
      <c r="AB58" s="153" t="n">
        <v>0</v>
      </c>
      <c r="AC58" s="153" t="n">
        <v>0</v>
      </c>
      <c r="AD58" s="153" t="n">
        <v>0</v>
      </c>
      <c r="AE58" s="153" t="n">
        <v>0</v>
      </c>
      <c r="AF58" s="153" t="n">
        <v>0</v>
      </c>
      <c r="AG58" s="153" t="n">
        <v>0</v>
      </c>
      <c r="AH58" s="153" t="n">
        <v>0</v>
      </c>
      <c r="AI58" s="153" t="n">
        <v>0</v>
      </c>
      <c r="AJ58" s="153" t="n">
        <v>0</v>
      </c>
      <c r="AK58" s="153" t="n">
        <v>0</v>
      </c>
      <c r="AL58" s="153" t="n">
        <v>0</v>
      </c>
      <c r="AM58" s="153" t="n">
        <v>0</v>
      </c>
      <c r="AN58" s="153" t="n">
        <v>0</v>
      </c>
      <c r="AO58" s="153" t="n">
        <v>0</v>
      </c>
      <c r="AP58" s="153" t="n">
        <v>0</v>
      </c>
      <c r="AQ58" s="153" t="n">
        <v>340</v>
      </c>
      <c r="AR58" s="153" t="n">
        <v>630</v>
      </c>
      <c r="AS58" s="153" t="n">
        <v>0</v>
      </c>
      <c r="AT58" s="10" t="inlineStr">
        <is>
          <t>拉点床软包：340</t>
        </is>
      </c>
      <c r="AU58" s="10" t="inlineStr">
        <is>
          <t>1.8床铺板打孔+纸箱+整片=23*22+50=556
1.5规格是536，1.2规格是522</t>
        </is>
      </c>
      <c r="AV58" s="10" t="inlineStr">
        <is>
          <t>69f6f7fa0283e20001b46bbb</t>
        </is>
      </c>
      <c r="AW58" s="10" t="inlineStr">
        <is>
          <t>黑胡桃木梯形腿床-1.5米-榉木铺板</t>
        </is>
      </c>
      <c r="AX58" s="10" t="inlineStr">
        <is>
          <t>69f6f7fa0283e20001b46bc2</t>
        </is>
      </c>
      <c r="AY58" s="153">
        <f>H58</f>
        <v/>
      </c>
      <c r="AZ58" s="153">
        <f>BB58/(1-BA58)</f>
        <v/>
      </c>
      <c r="BA58" s="85" t="n">
        <v>0.15</v>
      </c>
      <c r="BB58" s="153">
        <f>K58*0.96</f>
        <v/>
      </c>
      <c r="BC58" s="10" t="inlineStr">
        <is>
          <t>1038071596128</t>
        </is>
      </c>
      <c r="BD58" s="10" t="inlineStr">
        <is>
          <t>待定</t>
        </is>
      </c>
      <c r="BE58" s="10" t="n"/>
      <c r="BF58" s="153">
        <f>H58</f>
        <v/>
      </c>
      <c r="BG58" s="85">
        <f>BH58/BF58</f>
        <v/>
      </c>
      <c r="BH58" s="152">
        <f>I58</f>
        <v/>
      </c>
      <c r="BI58" s="85">
        <f>1-12%</f>
        <v/>
      </c>
      <c r="BJ58" s="85">
        <f>BK58/(BF58-BF58*(1-BI58))</f>
        <v/>
      </c>
      <c r="BK58" s="152">
        <f>BM58/(1-BL58)</f>
        <v/>
      </c>
      <c r="BL58" s="85" t="n">
        <v>0.01</v>
      </c>
      <c r="BM58" s="152">
        <f>J58</f>
        <v/>
      </c>
      <c r="BN58" s="152">
        <f>IF(BK58&gt;=1500,BK58-150,IF(BK58&gt;=800,BK58-80,IF(BK58&gt;=500,BK58-50,IF(BK58&gt;=200,BK58-20,BK58))))</f>
        <v/>
      </c>
      <c r="BO58" s="85">
        <f>1-12%</f>
        <v/>
      </c>
      <c r="BP58" s="85">
        <f>BQ58/(BF58-BF58*(1-BO58))</f>
        <v/>
      </c>
      <c r="BQ58" s="152">
        <f>BS58/(1-BR58)</f>
        <v/>
      </c>
      <c r="BR58" s="85" t="n">
        <v>0</v>
      </c>
      <c r="BS58" s="152">
        <f>K58</f>
        <v/>
      </c>
      <c r="BT58" s="152">
        <f>IF(BQ58&gt;=1500,BQ58-150,IF(BQ58&gt;=800,BQ58-80,IF(BQ58&gt;=500,BQ58-50,IF(BQ58&gt;=200,BQ58-20,BQ58))))</f>
        <v/>
      </c>
      <c r="BU58" s="10" t="n"/>
      <c r="CB58" s="8" t="inlineStr">
        <is>
          <t>✅ 可导入</t>
        </is>
      </c>
      <c r="CC58" t="inlineStr">
        <is>
          <t>✓</t>
        </is>
      </c>
    </row>
    <row r="59" ht="18" customHeight="1">
      <c r="A59" s="77" t="inlineStr">
        <is>
          <t>PPS26330130115</t>
        </is>
      </c>
      <c r="B59" s="7" t="inlineStr">
        <is>
          <t>畔色黑胡桃木梯形腿双人床 |黑胡桃木拱形腿床</t>
        </is>
      </c>
      <c r="C59" s="7" t="inlineStr">
        <is>
          <t>黑胡桃木梯形腿床-1.8米-榉木铺板</t>
        </is>
      </c>
      <c r="D59" s="7" t="inlineStr">
        <is>
          <t>PPS2633013011514</t>
        </is>
      </c>
      <c r="E59" s="7" t="inlineStr">
        <is>
          <t>https://img.alicdn.com/imgextra/i1/2215699812811/O1CN018XX4eC1WdUTgNWN85_!!2215699812811.jpg</t>
        </is>
      </c>
      <c r="F59" s="7" t="inlineStr">
        <is>
          <t>中型</t>
        </is>
      </c>
      <c r="G59" s="149">
        <f>Q59/0.4</f>
        <v/>
      </c>
      <c r="H59" s="149">
        <f>G59*0.75</f>
        <v/>
      </c>
      <c r="I59" s="149">
        <f>Q59 / (0.79 - 0.02 - 0.006)</f>
        <v/>
      </c>
      <c r="J59" s="149">
        <f>Q59 / (0.8 - 0.02 - 0.006)</f>
        <v/>
      </c>
      <c r="K59" s="149">
        <f>Q59 / (0.82 - 0.02 - 0.006)</f>
        <v/>
      </c>
      <c r="L59" s="149">
        <f>K59-N59</f>
        <v/>
      </c>
      <c r="M59" s="79">
        <f>L59/K59</f>
        <v/>
      </c>
      <c r="N59" s="150">
        <f>O59+P59+Q59</f>
        <v/>
      </c>
      <c r="O59" s="150">
        <f>ZS29*0.006</f>
        <v/>
      </c>
      <c r="P59" s="150">
        <f>ZS29*0.02</f>
        <v/>
      </c>
      <c r="Q59" s="150">
        <f>SUM(R59:T59)</f>
        <v/>
      </c>
      <c r="R59" s="150">
        <f>IF(F59="大型",700,IF(F59="中型",300,IF(F59="小型",80,0)))</f>
        <v/>
      </c>
      <c r="S59" s="150">
        <f>IF(F59="大型",150,IF(F59="中型",100,IF(F59="小型",0,0)))</f>
        <v/>
      </c>
      <c r="T59" s="151">
        <f>SUM(U59:W59)</f>
        <v/>
      </c>
      <c r="U59" s="150" t="n">
        <v>2050</v>
      </c>
      <c r="V59" s="150" t="n">
        <v>150</v>
      </c>
      <c r="W59" s="150">
        <f>SUM(X59:AS59)</f>
        <v/>
      </c>
      <c r="X59" s="150" t="n">
        <v>0</v>
      </c>
      <c r="Y59" s="150" t="n">
        <v>0</v>
      </c>
      <c r="Z59" s="150" t="n">
        <v>0</v>
      </c>
      <c r="AA59" s="150" t="n">
        <v>0</v>
      </c>
      <c r="AB59" s="150" t="n">
        <v>0</v>
      </c>
      <c r="AC59" s="150" t="n">
        <v>0</v>
      </c>
      <c r="AD59" s="150" t="n">
        <v>0</v>
      </c>
      <c r="AE59" s="150" t="n">
        <v>0</v>
      </c>
      <c r="AF59" s="150" t="n">
        <v>0</v>
      </c>
      <c r="AG59" s="150" t="n">
        <v>0</v>
      </c>
      <c r="AH59" s="150" t="n">
        <v>0</v>
      </c>
      <c r="AI59" s="150" t="n">
        <v>0</v>
      </c>
      <c r="AJ59" s="150" t="n">
        <v>0</v>
      </c>
      <c r="AK59" s="150" t="n">
        <v>0</v>
      </c>
      <c r="AL59" s="150" t="n">
        <v>0</v>
      </c>
      <c r="AM59" s="150" t="n">
        <v>0</v>
      </c>
      <c r="AN59" s="150" t="n">
        <v>0</v>
      </c>
      <c r="AO59" s="150" t="n">
        <v>0</v>
      </c>
      <c r="AP59" s="150" t="n">
        <v>0</v>
      </c>
      <c r="AQ59" s="150" t="n">
        <v>350</v>
      </c>
      <c r="AR59" s="150" t="n">
        <v>650</v>
      </c>
      <c r="AS59" s="150" t="n">
        <v>0</v>
      </c>
      <c r="AT59" s="7" t="inlineStr">
        <is>
          <t>拉点床软包：350</t>
        </is>
      </c>
      <c r="AU59" s="7" t="inlineStr">
        <is>
          <t>1.8床铺板打孔+纸箱+整片=23*22+50=556
1.5规格是536，1.2规格是523</t>
        </is>
      </c>
      <c r="AV59" s="7" t="inlineStr">
        <is>
          <t>69f6f7fa0283e20001b46bbb</t>
        </is>
      </c>
      <c r="AW59" s="7" t="inlineStr">
        <is>
          <t>黑胡桃木梯形腿床-1.8米-榉木铺板</t>
        </is>
      </c>
      <c r="AX59" s="7" t="inlineStr">
        <is>
          <t>69f6f7fa0283e20001b46bc5</t>
        </is>
      </c>
      <c r="AY59" s="150">
        <f>H59</f>
        <v/>
      </c>
      <c r="AZ59" s="150">
        <f>BB59/(1-BA59)</f>
        <v/>
      </c>
      <c r="BA59" s="82" t="n">
        <v>0.15</v>
      </c>
      <c r="BB59" s="150">
        <f>K59*0.96</f>
        <v/>
      </c>
      <c r="BC59" s="7" t="inlineStr">
        <is>
          <t>1038071596128</t>
        </is>
      </c>
      <c r="BD59" s="7" t="inlineStr">
        <is>
          <t>待定</t>
        </is>
      </c>
      <c r="BE59" s="7" t="n"/>
      <c r="BF59" s="150">
        <f>H59</f>
        <v/>
      </c>
      <c r="BG59" s="82">
        <f>BH59/BF59</f>
        <v/>
      </c>
      <c r="BH59" s="149">
        <f>I59</f>
        <v/>
      </c>
      <c r="BI59" s="82">
        <f>1-12%</f>
        <v/>
      </c>
      <c r="BJ59" s="82">
        <f>BK59/(BF59-BF59*(1-BI59))</f>
        <v/>
      </c>
      <c r="BK59" s="149">
        <f>BM59/(1-BL59)</f>
        <v/>
      </c>
      <c r="BL59" s="82" t="n">
        <v>0.01</v>
      </c>
      <c r="BM59" s="149">
        <f>J59</f>
        <v/>
      </c>
      <c r="BN59" s="149">
        <f>IF(BK59&gt;=1500,BK59-150,IF(BK59&gt;=800,BK59-80,IF(BK59&gt;=500,BK59-50,IF(BK59&gt;=200,BK59-20,BK59))))</f>
        <v/>
      </c>
      <c r="BO59" s="82">
        <f>1-12%</f>
        <v/>
      </c>
      <c r="BP59" s="82">
        <f>BQ59/(BF59-BF59*(1-BO59))</f>
        <v/>
      </c>
      <c r="BQ59" s="149">
        <f>BS59/(1-BR59)</f>
        <v/>
      </c>
      <c r="BR59" s="82" t="n">
        <v>0</v>
      </c>
      <c r="BS59" s="149">
        <f>K59</f>
        <v/>
      </c>
      <c r="BT59" s="149">
        <f>IF(BQ59&gt;=1500,BQ59-150,IF(BQ59&gt;=800,BQ59-80,IF(BQ59&gt;=500,BQ59-50,IF(BQ59&gt;=200,BQ59-20,BQ59))))</f>
        <v/>
      </c>
      <c r="BU59" s="7" t="n"/>
      <c r="CB59" s="8" t="inlineStr">
        <is>
          <t>✅ 可导入</t>
        </is>
      </c>
      <c r="CC59" t="inlineStr">
        <is>
          <t>✓</t>
        </is>
      </c>
    </row>
    <row r="60" ht="18" customHeight="1">
      <c r="A60" s="77" t="inlineStr">
        <is>
          <t>PPS26330130115</t>
        </is>
      </c>
      <c r="B60" s="10" t="inlineStr">
        <is>
          <t>畔色黑胡桃木梯形腿双人床 |黑胡桃木拱形腿床</t>
        </is>
      </c>
      <c r="C60" s="10" t="inlineStr">
        <is>
          <t>黑胡桃木梯形腿床-1.2米-松木铺板</t>
        </is>
      </c>
      <c r="D60" s="10" t="inlineStr">
        <is>
          <t>PPS2633013011515</t>
        </is>
      </c>
      <c r="E60" s="10" t="inlineStr">
        <is>
          <t>https://img.alicdn.com/imgextra/i1/2215699812811/O1CN018XX4eC1WdUTgNWN85_!!2215699812811.jpg</t>
        </is>
      </c>
      <c r="F60" s="10" t="inlineStr">
        <is>
          <t>中型</t>
        </is>
      </c>
      <c r="G60" s="152">
        <f>Q60/0.4</f>
        <v/>
      </c>
      <c r="H60" s="152">
        <f>G60*0.75</f>
        <v/>
      </c>
      <c r="I60" s="152">
        <f>Q60 / (0.79 - 0.02 - 0.006)</f>
        <v/>
      </c>
      <c r="J60" s="152">
        <f>Q60 / (0.8 - 0.02 - 0.006)</f>
        <v/>
      </c>
      <c r="K60" s="152">
        <f>Q60 / (0.82 - 0.02 - 0.006)</f>
        <v/>
      </c>
      <c r="L60" s="152">
        <f>K60-N60</f>
        <v/>
      </c>
      <c r="M60" s="79">
        <f>L60/K60</f>
        <v/>
      </c>
      <c r="N60" s="153">
        <f>O60+P60+Q60</f>
        <v/>
      </c>
      <c r="O60" s="153">
        <f>ZS30*0.006</f>
        <v/>
      </c>
      <c r="P60" s="153">
        <f>ZS30*0.02</f>
        <v/>
      </c>
      <c r="Q60" s="153">
        <f>SUM(R60:T60)</f>
        <v/>
      </c>
      <c r="R60" s="153">
        <f>IF(F60="大型",700,IF(F60="中型",300,IF(F60="小型",80,0)))</f>
        <v/>
      </c>
      <c r="S60" s="153">
        <f>IF(F60="大型",150,IF(F60="中型",100,IF(F60="小型",0,0)))</f>
        <v/>
      </c>
      <c r="T60" s="151">
        <f>SUM(U60:W60)</f>
        <v/>
      </c>
      <c r="U60" s="153" t="n">
        <v>1740</v>
      </c>
      <c r="V60" s="153" t="n">
        <v>140</v>
      </c>
      <c r="W60" s="153">
        <f>SUM(X60:AS60)</f>
        <v/>
      </c>
      <c r="X60" s="153" t="n">
        <v>0</v>
      </c>
      <c r="Y60" s="153" t="n">
        <v>0</v>
      </c>
      <c r="Z60" s="153" t="n">
        <v>0</v>
      </c>
      <c r="AA60" s="153" t="n">
        <v>0</v>
      </c>
      <c r="AB60" s="153" t="n">
        <v>0</v>
      </c>
      <c r="AC60" s="153" t="n">
        <v>0</v>
      </c>
      <c r="AD60" s="153" t="n">
        <v>0</v>
      </c>
      <c r="AE60" s="153" t="n">
        <v>0</v>
      </c>
      <c r="AF60" s="153" t="n">
        <v>0</v>
      </c>
      <c r="AG60" s="153" t="n">
        <v>0</v>
      </c>
      <c r="AH60" s="153" t="n">
        <v>0</v>
      </c>
      <c r="AI60" s="153" t="n">
        <v>0</v>
      </c>
      <c r="AJ60" s="153" t="n">
        <v>0</v>
      </c>
      <c r="AK60" s="153" t="n">
        <v>0</v>
      </c>
      <c r="AL60" s="153" t="n">
        <v>0</v>
      </c>
      <c r="AM60" s="153" t="n">
        <v>0</v>
      </c>
      <c r="AN60" s="153" t="n">
        <v>0</v>
      </c>
      <c r="AO60" s="153" t="n">
        <v>0</v>
      </c>
      <c r="AP60" s="153" t="n">
        <v>0</v>
      </c>
      <c r="AQ60" s="153" t="n">
        <v>320</v>
      </c>
      <c r="AR60" s="153" t="n">
        <v>160</v>
      </c>
      <c r="AS60" s="153" t="n">
        <v>0</v>
      </c>
      <c r="AT60" s="10" t="inlineStr">
        <is>
          <t>拉点床软包：320</t>
        </is>
      </c>
      <c r="AU60" s="10" t="inlineStr">
        <is>
          <t>1.8床铺板打孔+纸箱+整片=23*22+50=556
1.5规格是536，1.2规格是524</t>
        </is>
      </c>
      <c r="AV60" s="10" t="inlineStr">
        <is>
          <t>69f6f7fa0283e20001b46bbb</t>
        </is>
      </c>
      <c r="AW60" s="10" t="inlineStr">
        <is>
          <t>黑胡桃木梯形腿床-1.2米-松木铺板</t>
        </is>
      </c>
      <c r="AX60" s="10" t="inlineStr">
        <is>
          <t>69f6f7fa0283e20001b46bc8</t>
        </is>
      </c>
      <c r="AY60" s="153">
        <f>H60</f>
        <v/>
      </c>
      <c r="AZ60" s="153">
        <f>BB60/(1-BA60)</f>
        <v/>
      </c>
      <c r="BA60" s="85" t="n">
        <v>0.15</v>
      </c>
      <c r="BB60" s="153">
        <f>K60*0.96</f>
        <v/>
      </c>
      <c r="BC60" s="10" t="inlineStr">
        <is>
          <t>1038071596128</t>
        </is>
      </c>
      <c r="BD60" s="10" t="inlineStr">
        <is>
          <t>待定</t>
        </is>
      </c>
      <c r="BE60" s="10" t="n"/>
      <c r="BF60" s="153">
        <f>H60</f>
        <v/>
      </c>
      <c r="BG60" s="85">
        <f>BH60/BF60</f>
        <v/>
      </c>
      <c r="BH60" s="152">
        <f>I60</f>
        <v/>
      </c>
      <c r="BI60" s="85">
        <f>1-12%</f>
        <v/>
      </c>
      <c r="BJ60" s="85">
        <f>BK60/(BF60-BF60*(1-BI60))</f>
        <v/>
      </c>
      <c r="BK60" s="152">
        <f>BM60/(1-BL60)</f>
        <v/>
      </c>
      <c r="BL60" s="85" t="n">
        <v>0.01</v>
      </c>
      <c r="BM60" s="152">
        <f>J60</f>
        <v/>
      </c>
      <c r="BN60" s="152">
        <f>IF(BK60&gt;=1500,BK60-150,IF(BK60&gt;=800,BK60-80,IF(BK60&gt;=500,BK60-50,IF(BK60&gt;=200,BK60-20,BK60))))</f>
        <v/>
      </c>
      <c r="BO60" s="85">
        <f>1-12%</f>
        <v/>
      </c>
      <c r="BP60" s="85">
        <f>BQ60/(BF60-BF60*(1-BO60))</f>
        <v/>
      </c>
      <c r="BQ60" s="152">
        <f>BS60/(1-BR60)</f>
        <v/>
      </c>
      <c r="BR60" s="85" t="n">
        <v>0</v>
      </c>
      <c r="BS60" s="152">
        <f>K60</f>
        <v/>
      </c>
      <c r="BT60" s="152">
        <f>IF(BQ60&gt;=1500,BQ60-150,IF(BQ60&gt;=800,BQ60-80,IF(BQ60&gt;=500,BQ60-50,IF(BQ60&gt;=200,BQ60-20,BQ60))))</f>
        <v/>
      </c>
      <c r="BU60" s="10" t="n"/>
      <c r="CB60" s="8" t="inlineStr">
        <is>
          <t>✅ 可导入</t>
        </is>
      </c>
      <c r="CC60" t="inlineStr">
        <is>
          <t>✓</t>
        </is>
      </c>
    </row>
    <row r="61" ht="18" customHeight="1">
      <c r="A61" s="77" t="inlineStr">
        <is>
          <t>PPS26330130115</t>
        </is>
      </c>
      <c r="B61" s="7" t="inlineStr">
        <is>
          <t>畔色黑胡桃木梯形腿双人床 |黑胡桃木拱形腿床</t>
        </is>
      </c>
      <c r="C61" s="7" t="inlineStr">
        <is>
          <t>黑胡桃木梯形腿床-1.35米-松木铺板</t>
        </is>
      </c>
      <c r="D61" s="7" t="inlineStr">
        <is>
          <t>PPS2633013011516</t>
        </is>
      </c>
      <c r="E61" s="7" t="inlineStr">
        <is>
          <t>https://img.alicdn.com/imgextra/i1/2215699812811/O1CN018XX4eC1WdUTgNWN85_!!2215699812811.jpg</t>
        </is>
      </c>
      <c r="F61" s="7" t="inlineStr">
        <is>
          <t>中型</t>
        </is>
      </c>
      <c r="G61" s="149">
        <f>Q61/0.4</f>
        <v/>
      </c>
      <c r="H61" s="149">
        <f>G61*0.75</f>
        <v/>
      </c>
      <c r="I61" s="149">
        <f>Q61 / (0.79 - 0.02 - 0.006)</f>
        <v/>
      </c>
      <c r="J61" s="149">
        <f>Q61 / (0.8 - 0.02 - 0.006)</f>
        <v/>
      </c>
      <c r="K61" s="149">
        <f>Q61 / (0.82 - 0.02 - 0.006)</f>
        <v/>
      </c>
      <c r="L61" s="149">
        <f>K61-N61</f>
        <v/>
      </c>
      <c r="M61" s="79">
        <f>L61/K61</f>
        <v/>
      </c>
      <c r="N61" s="150">
        <f>O61+P61+Q61</f>
        <v/>
      </c>
      <c r="O61" s="150">
        <f>K61*0.006</f>
        <v/>
      </c>
      <c r="P61" s="150">
        <f>K61*0.02</f>
        <v/>
      </c>
      <c r="Q61" s="150">
        <f>SUM(R61:T61)</f>
        <v/>
      </c>
      <c r="R61" s="150">
        <f>IF(F61="大型",700,IF(F61="中型",300,IF(F61="小型",80,0)))</f>
        <v/>
      </c>
      <c r="S61" s="150">
        <f>IF(F61="大型",150,IF(F61="中型",100,IF(F61="小型",0,0)))</f>
        <v/>
      </c>
      <c r="T61" s="151">
        <f>SUM(U61:W61)</f>
        <v/>
      </c>
      <c r="U61" s="150" t="n">
        <v>1770</v>
      </c>
      <c r="V61" s="150" t="n">
        <v>140</v>
      </c>
      <c r="W61" s="150">
        <f>SUM(X61:AS61)</f>
        <v/>
      </c>
      <c r="X61" s="150" t="n">
        <v>0</v>
      </c>
      <c r="Y61" s="150" t="n">
        <v>0</v>
      </c>
      <c r="Z61" s="150" t="n">
        <v>0</v>
      </c>
      <c r="AA61" s="150" t="n">
        <v>0</v>
      </c>
      <c r="AB61" s="150" t="n">
        <v>0</v>
      </c>
      <c r="AC61" s="150" t="n">
        <v>0</v>
      </c>
      <c r="AD61" s="150" t="n">
        <v>0</v>
      </c>
      <c r="AE61" s="150" t="n">
        <v>0</v>
      </c>
      <c r="AF61" s="150" t="n">
        <v>0</v>
      </c>
      <c r="AG61" s="150" t="n">
        <v>0</v>
      </c>
      <c r="AH61" s="150" t="n">
        <v>0</v>
      </c>
      <c r="AI61" s="150" t="n">
        <v>0</v>
      </c>
      <c r="AJ61" s="150" t="n">
        <v>0</v>
      </c>
      <c r="AK61" s="150" t="n">
        <v>0</v>
      </c>
      <c r="AL61" s="150" t="n">
        <v>0</v>
      </c>
      <c r="AM61" s="150" t="n">
        <v>0</v>
      </c>
      <c r="AN61" s="150" t="n">
        <v>0</v>
      </c>
      <c r="AO61" s="150" t="n">
        <v>0</v>
      </c>
      <c r="AP61" s="150" t="n">
        <v>0</v>
      </c>
      <c r="AQ61" s="150" t="n">
        <v>330</v>
      </c>
      <c r="AR61" s="150" t="n">
        <v>180</v>
      </c>
      <c r="AS61" s="150" t="n">
        <v>0</v>
      </c>
      <c r="AT61" s="7" t="inlineStr">
        <is>
          <t>拉点床软包：330</t>
        </is>
      </c>
      <c r="AU61" s="7" t="inlineStr">
        <is>
          <t>1.8床铺板打孔+纸箱+整片=23*22+50=556
1.5规格是536，1.2规格是525</t>
        </is>
      </c>
      <c r="AV61" s="7" t="inlineStr">
        <is>
          <t>69f6f7fa0283e20001b46bbb</t>
        </is>
      </c>
      <c r="AW61" s="7" t="inlineStr">
        <is>
          <t>黑胡桃木梯形腿床-1.35米-松木铺板</t>
        </is>
      </c>
      <c r="AX61" s="7" t="inlineStr">
        <is>
          <t>69f6f7fa0283e20001b46bcb</t>
        </is>
      </c>
      <c r="AY61" s="150">
        <f>H61</f>
        <v/>
      </c>
      <c r="AZ61" s="150">
        <f>BB61/(1-BA61)</f>
        <v/>
      </c>
      <c r="BA61" s="82" t="n">
        <v>0.15</v>
      </c>
      <c r="BB61" s="150">
        <f>K61*0.96</f>
        <v/>
      </c>
      <c r="BC61" s="7" t="inlineStr">
        <is>
          <t>1038071596128</t>
        </is>
      </c>
      <c r="BD61" s="7" t="inlineStr">
        <is>
          <t>待定</t>
        </is>
      </c>
      <c r="BE61" s="7" t="n"/>
      <c r="BF61" s="150">
        <f>H61</f>
        <v/>
      </c>
      <c r="BG61" s="82">
        <f>BH61/BF61</f>
        <v/>
      </c>
      <c r="BH61" s="149">
        <f>I61</f>
        <v/>
      </c>
      <c r="BI61" s="82">
        <f>1-12%</f>
        <v/>
      </c>
      <c r="BJ61" s="82">
        <f>BK61/(BF61-BF61*(1-BI61))</f>
        <v/>
      </c>
      <c r="BK61" s="149">
        <f>BM61/(1-BL61)</f>
        <v/>
      </c>
      <c r="BL61" s="82" t="n">
        <v>0.01</v>
      </c>
      <c r="BM61" s="149">
        <f>J61</f>
        <v/>
      </c>
      <c r="BN61" s="149">
        <f>IF(BK61&gt;=1500,BK61-150,IF(BK61&gt;=800,BK61-80,IF(BK61&gt;=500,BK61-50,IF(BK61&gt;=200,BK61-20,BK61))))</f>
        <v/>
      </c>
      <c r="BO61" s="82">
        <f>1-12%</f>
        <v/>
      </c>
      <c r="BP61" s="82">
        <f>BQ61/(BF61-BF61*(1-BO61))</f>
        <v/>
      </c>
      <c r="BQ61" s="149">
        <f>BS61/(1-BR61)</f>
        <v/>
      </c>
      <c r="BR61" s="82" t="n">
        <v>0</v>
      </c>
      <c r="BS61" s="149">
        <f>K61</f>
        <v/>
      </c>
      <c r="BT61" s="149">
        <f>IF(BQ61&gt;=1500,BQ61-150,IF(BQ61&gt;=800,BQ61-80,IF(BQ61&gt;=500,BQ61-50,IF(BQ61&gt;=200,BQ61-20,BQ61))))</f>
        <v/>
      </c>
      <c r="BU61" s="7" t="n"/>
      <c r="CB61" s="8" t="inlineStr">
        <is>
          <t>✅ 可导入</t>
        </is>
      </c>
      <c r="CC61" t="inlineStr">
        <is>
          <t>✓</t>
        </is>
      </c>
    </row>
    <row r="62" ht="18" customHeight="1">
      <c r="A62" s="77" t="inlineStr">
        <is>
          <t>PPS26330130115</t>
        </is>
      </c>
      <c r="B62" s="10" t="inlineStr">
        <is>
          <t>畔色黑胡桃木梯形腿双人床 |黑胡桃木拱形腿床</t>
        </is>
      </c>
      <c r="C62" s="10" t="inlineStr">
        <is>
          <t>黑胡桃木梯形腿床-1.5米-松木铺板</t>
        </is>
      </c>
      <c r="D62" s="10" t="inlineStr">
        <is>
          <t>PPS2633013011517</t>
        </is>
      </c>
      <c r="E62" s="10" t="inlineStr">
        <is>
          <t>https://img.alicdn.com/imgextra/i1/2215699812811/O1CN018XX4eC1WdUTgNWN85_!!2215699812811.jpg</t>
        </is>
      </c>
      <c r="F62" s="10" t="inlineStr">
        <is>
          <t>中型</t>
        </is>
      </c>
      <c r="G62" s="152">
        <f>Q62/0.4</f>
        <v/>
      </c>
      <c r="H62" s="152">
        <f>G62*0.75</f>
        <v/>
      </c>
      <c r="I62" s="152">
        <f>Q62 / (0.79 - 0.02 - 0.006)</f>
        <v/>
      </c>
      <c r="J62" s="152">
        <f>Q62 / (0.8 - 0.02 - 0.006)</f>
        <v/>
      </c>
      <c r="K62" s="152">
        <f>Q62 / (0.82 - 0.02 - 0.006)</f>
        <v/>
      </c>
      <c r="L62" s="152">
        <f>K62-N62</f>
        <v/>
      </c>
      <c r="M62" s="79">
        <f>L62/K62</f>
        <v/>
      </c>
      <c r="N62" s="153">
        <f>O62+P62+Q62</f>
        <v/>
      </c>
      <c r="O62" s="153">
        <f>K62*0.006</f>
        <v/>
      </c>
      <c r="P62" s="153">
        <f>K62*0.02</f>
        <v/>
      </c>
      <c r="Q62" s="153">
        <f>SUM(R62:T62)</f>
        <v/>
      </c>
      <c r="R62" s="153">
        <f>IF(F62="大型",700,IF(F62="中型",300,IF(F62="小型",80,0)))</f>
        <v/>
      </c>
      <c r="S62" s="153">
        <f>IF(F62="大型",150,IF(F62="中型",100,IF(F62="小型",0,0)))</f>
        <v/>
      </c>
      <c r="T62" s="151">
        <f>SUM(U62:W62)</f>
        <v/>
      </c>
      <c r="U62" s="153" t="n">
        <v>1820</v>
      </c>
      <c r="V62" s="153" t="n">
        <v>150</v>
      </c>
      <c r="W62" s="153">
        <f>SUM(X62:AS62)</f>
        <v/>
      </c>
      <c r="X62" s="153" t="n">
        <v>0</v>
      </c>
      <c r="Y62" s="153" t="n">
        <v>0</v>
      </c>
      <c r="Z62" s="153" t="n">
        <v>0</v>
      </c>
      <c r="AA62" s="153" t="n">
        <v>0</v>
      </c>
      <c r="AB62" s="153" t="n">
        <v>0</v>
      </c>
      <c r="AC62" s="153" t="n">
        <v>0</v>
      </c>
      <c r="AD62" s="153" t="n">
        <v>0</v>
      </c>
      <c r="AE62" s="153" t="n">
        <v>0</v>
      </c>
      <c r="AF62" s="153" t="n">
        <v>0</v>
      </c>
      <c r="AG62" s="153" t="n">
        <v>0</v>
      </c>
      <c r="AH62" s="153" t="n">
        <v>0</v>
      </c>
      <c r="AI62" s="153" t="n">
        <v>0</v>
      </c>
      <c r="AJ62" s="153" t="n">
        <v>0</v>
      </c>
      <c r="AK62" s="153" t="n">
        <v>0</v>
      </c>
      <c r="AL62" s="153" t="n">
        <v>0</v>
      </c>
      <c r="AM62" s="153" t="n">
        <v>0</v>
      </c>
      <c r="AN62" s="153" t="n">
        <v>0</v>
      </c>
      <c r="AO62" s="153" t="n">
        <v>0</v>
      </c>
      <c r="AP62" s="153" t="n">
        <v>0</v>
      </c>
      <c r="AQ62" s="153" t="n">
        <v>340</v>
      </c>
      <c r="AR62" s="153" t="n">
        <v>180</v>
      </c>
      <c r="AS62" s="153" t="n">
        <v>0</v>
      </c>
      <c r="AT62" s="10" t="inlineStr">
        <is>
          <t>拉点床软包：340</t>
        </is>
      </c>
      <c r="AU62" s="10" t="inlineStr">
        <is>
          <t>1.8床铺板打孔+纸箱+整片=23*22+50=556
1.5规格是536，1.2规格是526</t>
        </is>
      </c>
      <c r="AV62" s="10" t="inlineStr">
        <is>
          <t>69f6f7fa0283e20001b46bbb</t>
        </is>
      </c>
      <c r="AW62" s="10" t="inlineStr">
        <is>
          <t>黑胡桃木梯形腿床-1.5米-松木铺板</t>
        </is>
      </c>
      <c r="AX62" s="10" t="inlineStr">
        <is>
          <t>69f6f7fa0283e20001b46bce</t>
        </is>
      </c>
      <c r="AY62" s="153">
        <f>H62</f>
        <v/>
      </c>
      <c r="AZ62" s="153">
        <f>BB62/(1-BA62)</f>
        <v/>
      </c>
      <c r="BA62" s="85" t="n">
        <v>0.15</v>
      </c>
      <c r="BB62" s="153">
        <f>K62*0.96</f>
        <v/>
      </c>
      <c r="BC62" s="10" t="inlineStr">
        <is>
          <t>1038071596128</t>
        </is>
      </c>
      <c r="BD62" s="10" t="inlineStr">
        <is>
          <t>待定</t>
        </is>
      </c>
      <c r="BE62" s="10" t="n"/>
      <c r="BF62" s="153">
        <f>H62</f>
        <v/>
      </c>
      <c r="BG62" s="85">
        <f>BH62/BF62</f>
        <v/>
      </c>
      <c r="BH62" s="152">
        <f>I62</f>
        <v/>
      </c>
      <c r="BI62" s="85">
        <f>1-12%</f>
        <v/>
      </c>
      <c r="BJ62" s="85">
        <f>BK62/(BF62-BF62*(1-BI62))</f>
        <v/>
      </c>
      <c r="BK62" s="152">
        <f>BM62/(1-BL62)</f>
        <v/>
      </c>
      <c r="BL62" s="85" t="n">
        <v>0.01</v>
      </c>
      <c r="BM62" s="152">
        <f>J62</f>
        <v/>
      </c>
      <c r="BN62" s="152">
        <f>IF(BK62&gt;=1500,BK62-150,IF(BK62&gt;=800,BK62-80,IF(BK62&gt;=500,BK62-50,IF(BK62&gt;=200,BK62-20,BK62))))</f>
        <v/>
      </c>
      <c r="BO62" s="85">
        <f>1-12%</f>
        <v/>
      </c>
      <c r="BP62" s="85">
        <f>BQ62/(BF62-BF62*(1-BO62))</f>
        <v/>
      </c>
      <c r="BQ62" s="152">
        <f>BS62/(1-BR62)</f>
        <v/>
      </c>
      <c r="BR62" s="85" t="n">
        <v>0</v>
      </c>
      <c r="BS62" s="152">
        <f>K62</f>
        <v/>
      </c>
      <c r="BT62" s="152">
        <f>IF(BQ62&gt;=1500,BQ62-150,IF(BQ62&gt;=800,BQ62-80,IF(BQ62&gt;=500,BQ62-50,IF(BQ62&gt;=200,BQ62-20,BQ62))))</f>
        <v/>
      </c>
      <c r="BU62" s="10" t="n"/>
      <c r="CB62" s="8" t="inlineStr">
        <is>
          <t>✅ 可导入</t>
        </is>
      </c>
      <c r="CC62" t="inlineStr">
        <is>
          <t>✓</t>
        </is>
      </c>
    </row>
    <row r="63" ht="18" customHeight="1">
      <c r="A63" s="77" t="inlineStr">
        <is>
          <t>PPS26330130115</t>
        </is>
      </c>
      <c r="B63" s="7" t="inlineStr">
        <is>
          <t>畔色黑胡桃木梯形腿双人床 |黑胡桃木拱形腿床</t>
        </is>
      </c>
      <c r="C63" s="7" t="inlineStr">
        <is>
          <t>黑胡桃木梯形腿床-1.8米-松木铺板</t>
        </is>
      </c>
      <c r="D63" s="7" t="inlineStr">
        <is>
          <t>PPS2633013011518</t>
        </is>
      </c>
      <c r="E63" s="7" t="inlineStr">
        <is>
          <t>https://img.alicdn.com/imgextra/i1/2215699812811/O1CN018XX4eC1WdUTgNWN85_!!2215699812811.jpg</t>
        </is>
      </c>
      <c r="F63" s="7" t="inlineStr">
        <is>
          <t>中型</t>
        </is>
      </c>
      <c r="G63" s="149">
        <f>Q63/0.4</f>
        <v/>
      </c>
      <c r="H63" s="149">
        <f>G63*0.75</f>
        <v/>
      </c>
      <c r="I63" s="149">
        <f>Q63 / (0.79 - 0.02 - 0.006)</f>
        <v/>
      </c>
      <c r="J63" s="149">
        <f>Q63 / (0.8 - 0.02 - 0.006)</f>
        <v/>
      </c>
      <c r="K63" s="149">
        <f>Q63 / (0.82 - 0.02 - 0.006)</f>
        <v/>
      </c>
      <c r="L63" s="149">
        <f>K63-N63</f>
        <v/>
      </c>
      <c r="M63" s="79">
        <f>L63/K63</f>
        <v/>
      </c>
      <c r="N63" s="150">
        <f>O63+P63+Q63</f>
        <v/>
      </c>
      <c r="O63" s="150">
        <f>K63*0.006</f>
        <v/>
      </c>
      <c r="P63" s="150">
        <f>K63*0.02</f>
        <v/>
      </c>
      <c r="Q63" s="150">
        <f>SUM(R63:T63)</f>
        <v/>
      </c>
      <c r="R63" s="150">
        <f>IF(F63="大型",700,IF(F63="中型",300,IF(F63="小型",80,0)))</f>
        <v/>
      </c>
      <c r="S63" s="150">
        <f>IF(F63="大型",150,IF(F63="中型",100,IF(F63="小型",0,0)))</f>
        <v/>
      </c>
      <c r="T63" s="151">
        <f>SUM(U63:W63)</f>
        <v/>
      </c>
      <c r="U63" s="150" t="n">
        <v>1900</v>
      </c>
      <c r="V63" s="150" t="n">
        <v>150</v>
      </c>
      <c r="W63" s="150">
        <f>SUM(X63:AS63)</f>
        <v/>
      </c>
      <c r="X63" s="150" t="n">
        <v>0</v>
      </c>
      <c r="Y63" s="150" t="n">
        <v>0</v>
      </c>
      <c r="Z63" s="150" t="n">
        <v>0</v>
      </c>
      <c r="AA63" s="150" t="n">
        <v>0</v>
      </c>
      <c r="AB63" s="150" t="n">
        <v>0</v>
      </c>
      <c r="AC63" s="150" t="n">
        <v>0</v>
      </c>
      <c r="AD63" s="150" t="n">
        <v>0</v>
      </c>
      <c r="AE63" s="150" t="n">
        <v>0</v>
      </c>
      <c r="AF63" s="150" t="n">
        <v>0</v>
      </c>
      <c r="AG63" s="150" t="n">
        <v>0</v>
      </c>
      <c r="AH63" s="150" t="n">
        <v>0</v>
      </c>
      <c r="AI63" s="150" t="n">
        <v>0</v>
      </c>
      <c r="AJ63" s="150" t="n">
        <v>0</v>
      </c>
      <c r="AK63" s="150" t="n">
        <v>0</v>
      </c>
      <c r="AL63" s="150" t="n">
        <v>0</v>
      </c>
      <c r="AM63" s="150" t="n">
        <v>0</v>
      </c>
      <c r="AN63" s="150" t="n">
        <v>0</v>
      </c>
      <c r="AO63" s="150" t="n">
        <v>0</v>
      </c>
      <c r="AP63" s="150" t="n">
        <v>0</v>
      </c>
      <c r="AQ63" s="150" t="n">
        <v>350</v>
      </c>
      <c r="AR63" s="150" t="n">
        <v>200</v>
      </c>
      <c r="AS63" s="150" t="n">
        <v>0</v>
      </c>
      <c r="AT63" s="7" t="inlineStr">
        <is>
          <t>拉点床软包：350</t>
        </is>
      </c>
      <c r="AU63" s="7" t="inlineStr">
        <is>
          <t>1.8床铺板打孔+纸箱+整片=23*22+50=556
1.5规格是536，1.2规格是527</t>
        </is>
      </c>
      <c r="AV63" s="7" t="inlineStr">
        <is>
          <t>69f6f7fa0283e20001b46bbb</t>
        </is>
      </c>
      <c r="AW63" s="7" t="inlineStr">
        <is>
          <t>黑胡桃木梯形腿床-1.8米-松木铺板</t>
        </is>
      </c>
      <c r="AX63" s="7" t="inlineStr">
        <is>
          <t>69f6f7fa0283e20001b46bd1</t>
        </is>
      </c>
      <c r="AY63" s="150">
        <f>H63</f>
        <v/>
      </c>
      <c r="AZ63" s="150">
        <f>BB63/(1-BA63)</f>
        <v/>
      </c>
      <c r="BA63" s="82" t="n">
        <v>0.15</v>
      </c>
      <c r="BB63" s="150">
        <f>K63*0.96</f>
        <v/>
      </c>
      <c r="BC63" s="7" t="inlineStr">
        <is>
          <t>1038071596128</t>
        </is>
      </c>
      <c r="BD63" s="7" t="inlineStr">
        <is>
          <t>待定</t>
        </is>
      </c>
      <c r="BE63" s="7" t="n"/>
      <c r="BF63" s="150">
        <f>H63</f>
        <v/>
      </c>
      <c r="BG63" s="82">
        <f>BH63/BF63</f>
        <v/>
      </c>
      <c r="BH63" s="149">
        <f>I63</f>
        <v/>
      </c>
      <c r="BI63" s="82">
        <f>1-12%</f>
        <v/>
      </c>
      <c r="BJ63" s="82">
        <f>BK63/(BF63-BF63*(1-BI63))</f>
        <v/>
      </c>
      <c r="BK63" s="149">
        <f>BM63/(1-BL63)</f>
        <v/>
      </c>
      <c r="BL63" s="82" t="n">
        <v>0.01</v>
      </c>
      <c r="BM63" s="149">
        <f>J63</f>
        <v/>
      </c>
      <c r="BN63" s="149">
        <f>IF(BK63&gt;=1500,BK63-150,IF(BK63&gt;=800,BK63-80,IF(BK63&gt;=500,BK63-50,IF(BK63&gt;=200,BK63-20,BK63))))</f>
        <v/>
      </c>
      <c r="BO63" s="82">
        <f>1-12%</f>
        <v/>
      </c>
      <c r="BP63" s="82">
        <f>BQ63/(BF63-BF63*(1-BO63))</f>
        <v/>
      </c>
      <c r="BQ63" s="149">
        <f>BS63/(1-BR63)</f>
        <v/>
      </c>
      <c r="BR63" s="82" t="n">
        <v>0</v>
      </c>
      <c r="BS63" s="149">
        <f>K63</f>
        <v/>
      </c>
      <c r="BT63" s="149">
        <f>IF(BQ63&gt;=1500,BQ63-150,IF(BQ63&gt;=800,BQ63-80,IF(BQ63&gt;=500,BQ63-50,IF(BQ63&gt;=200,BQ63-20,BQ63))))</f>
        <v/>
      </c>
      <c r="BU63" s="7" t="n"/>
      <c r="CB63" s="8" t="inlineStr">
        <is>
          <t>✅ 可导入</t>
        </is>
      </c>
      <c r="CC63" t="inlineStr">
        <is>
          <t>✓</t>
        </is>
      </c>
    </row>
    <row r="64" ht="18" customHeight="1">
      <c r="A64" s="77" t="inlineStr">
        <is>
          <t>PPS26330140117</t>
        </is>
      </c>
      <c r="B64" s="10" t="inlineStr">
        <is>
          <t>畔色黑胡桃木软包双人床 |黑胡桃木落地大软包床</t>
        </is>
      </c>
      <c r="C64" s="10" t="inlineStr">
        <is>
          <t>黑胡桃木软包床-1.2米-榉木铺板</t>
        </is>
      </c>
      <c r="D64" s="10" t="inlineStr">
        <is>
          <t>PPS2633014011711</t>
        </is>
      </c>
      <c r="E64" s="10" t="inlineStr">
        <is>
          <t>https://img.alicdn.com/imgextra/i4/2215699812811/O1CN01eDD7Xt1WdUTbnanUa_!!2215699812811.jpg</t>
        </is>
      </c>
      <c r="F64" s="10" t="inlineStr">
        <is>
          <t>中型</t>
        </is>
      </c>
      <c r="G64" s="152">
        <f>Q64/0.4</f>
        <v/>
      </c>
      <c r="H64" s="152">
        <f>G64*0.75</f>
        <v/>
      </c>
      <c r="I64" s="152">
        <f>Q64 / (0.79 - 0.02 - 0.006)</f>
        <v/>
      </c>
      <c r="J64" s="152">
        <f>Q64 / (0.8 - 0.02 - 0.006)</f>
        <v/>
      </c>
      <c r="K64" s="152">
        <f>Q64 / (0.82 - 0.02 - 0.006)</f>
        <v/>
      </c>
      <c r="L64" s="152">
        <f>K64-N64</f>
        <v/>
      </c>
      <c r="M64" s="79">
        <f>L64/K64</f>
        <v/>
      </c>
      <c r="N64" s="153">
        <f>O64+P64+Q64</f>
        <v/>
      </c>
      <c r="O64" s="153">
        <f>K64*0.006</f>
        <v/>
      </c>
      <c r="P64" s="153">
        <f>K64*0.02</f>
        <v/>
      </c>
      <c r="Q64" s="153">
        <f>SUM(R64:T64)</f>
        <v/>
      </c>
      <c r="R64" s="153">
        <f>IF(F64="大型",700,IF(F64="中型",300,IF(F64="小型",80,0)))</f>
        <v/>
      </c>
      <c r="S64" s="153">
        <f>IF(F64="大型",150,IF(F64="中型",100,IF(F64="小型",0,0)))</f>
        <v/>
      </c>
      <c r="T64" s="151">
        <f>SUM(U64:W64)</f>
        <v/>
      </c>
      <c r="U64" s="153" t="n">
        <v>2260</v>
      </c>
      <c r="V64" s="153" t="n">
        <v>140</v>
      </c>
      <c r="W64" s="153">
        <f>SUM(X64:AS64)</f>
        <v/>
      </c>
      <c r="X64" s="153" t="n">
        <v>0</v>
      </c>
      <c r="Y64" s="153" t="n">
        <v>0</v>
      </c>
      <c r="Z64" s="153" t="n">
        <v>0</v>
      </c>
      <c r="AA64" s="153" t="n">
        <v>0</v>
      </c>
      <c r="AB64" s="153" t="n">
        <v>0</v>
      </c>
      <c r="AC64" s="153" t="n">
        <v>0</v>
      </c>
      <c r="AD64" s="153" t="n">
        <v>0</v>
      </c>
      <c r="AE64" s="153" t="n">
        <v>0</v>
      </c>
      <c r="AF64" s="153" t="n">
        <v>0</v>
      </c>
      <c r="AG64" s="153" t="n">
        <v>0</v>
      </c>
      <c r="AH64" s="153" t="n">
        <v>0</v>
      </c>
      <c r="AI64" s="153" t="n">
        <v>0</v>
      </c>
      <c r="AJ64" s="153" t="n">
        <v>0</v>
      </c>
      <c r="AK64" s="153" t="n">
        <v>0</v>
      </c>
      <c r="AL64" s="153" t="n">
        <v>0</v>
      </c>
      <c r="AM64" s="153" t="n">
        <v>0</v>
      </c>
      <c r="AN64" s="153" t="n">
        <v>0</v>
      </c>
      <c r="AO64" s="153" t="n">
        <v>0</v>
      </c>
      <c r="AP64" s="153" t="n">
        <v>0</v>
      </c>
      <c r="AQ64" s="153" t="n">
        <v>400</v>
      </c>
      <c r="AR64" s="153" t="n">
        <v>590</v>
      </c>
      <c r="AS64" s="153" t="n">
        <v>0</v>
      </c>
      <c r="AT64" s="10" t="inlineStr">
        <is>
          <t>灯芯绒软包320元（含加工费150元）；灯芯绒80元</t>
        </is>
      </c>
      <c r="AU64" s="10" t="inlineStr">
        <is>
          <t>1.8床铺板打孔+纸箱+整片=23*22+50=556
1.5规格是536，1.2规格是520</t>
        </is>
      </c>
      <c r="AV64" s="10" t="inlineStr">
        <is>
          <t>69f6f672273c7d000171f0cf</t>
        </is>
      </c>
      <c r="AW64" s="10" t="inlineStr">
        <is>
          <t>黑胡桃木软包床-1.2米-榉木铺板</t>
        </is>
      </c>
      <c r="AX64" s="10" t="inlineStr">
        <is>
          <t>69f6f672273c7d000171f0d0</t>
        </is>
      </c>
      <c r="AY64" s="153">
        <f>H64</f>
        <v/>
      </c>
      <c r="AZ64" s="153">
        <f>BB64/(1-BA64)</f>
        <v/>
      </c>
      <c r="BA64" s="85" t="n">
        <v>0.15</v>
      </c>
      <c r="BB64" s="153">
        <f>K64*0.96</f>
        <v/>
      </c>
      <c r="BC64" s="10" t="inlineStr">
        <is>
          <t>1035582527998</t>
        </is>
      </c>
      <c r="BD64" s="10" t="inlineStr">
        <is>
          <t>待定</t>
        </is>
      </c>
      <c r="BE64" s="10" t="n"/>
      <c r="BF64" s="153">
        <f>H64</f>
        <v/>
      </c>
      <c r="BG64" s="85">
        <f>BH64/BF64</f>
        <v/>
      </c>
      <c r="BH64" s="152">
        <f>I64</f>
        <v/>
      </c>
      <c r="BI64" s="85">
        <f>1-12%</f>
        <v/>
      </c>
      <c r="BJ64" s="85">
        <f>BK64/(BF64-BF64*(1-BI64))</f>
        <v/>
      </c>
      <c r="BK64" s="152">
        <f>BM64/(1-BL64)</f>
        <v/>
      </c>
      <c r="BL64" s="85" t="n">
        <v>0.01</v>
      </c>
      <c r="BM64" s="152">
        <f>J64</f>
        <v/>
      </c>
      <c r="BN64" s="152">
        <f>IF(BK64&gt;=1500,BK64-150,IF(BK64&gt;=800,BK64-80,IF(BK64&gt;=500,BK64-50,IF(BK64&gt;=200,BK64-20,BK64))))</f>
        <v/>
      </c>
      <c r="BO64" s="85">
        <f>1-12%</f>
        <v/>
      </c>
      <c r="BP64" s="85">
        <f>BQ64/(BF64-BF64*(1-BO64))</f>
        <v/>
      </c>
      <c r="BQ64" s="152">
        <f>BS64/(1-BR64)</f>
        <v/>
      </c>
      <c r="BR64" s="85" t="n">
        <v>0</v>
      </c>
      <c r="BS64" s="152">
        <f>K64</f>
        <v/>
      </c>
      <c r="BT64" s="152">
        <f>IF(BQ64&gt;=1500,BQ64-150,IF(BQ64&gt;=800,BQ64-80,IF(BQ64&gt;=500,BQ64-50,IF(BQ64&gt;=200,BQ64-20,BQ64))))</f>
        <v/>
      </c>
      <c r="BU64" s="10" t="n"/>
      <c r="CB64" s="8" t="inlineStr">
        <is>
          <t>✅ 可导入</t>
        </is>
      </c>
      <c r="CC64" t="inlineStr">
        <is>
          <t>✓</t>
        </is>
      </c>
    </row>
    <row r="65" ht="18" customHeight="1">
      <c r="A65" s="77" t="inlineStr">
        <is>
          <t>PPS26330140117</t>
        </is>
      </c>
      <c r="B65" s="7" t="inlineStr">
        <is>
          <t>畔色黑胡桃木软包双人床 |黑胡桃木落地大软包床</t>
        </is>
      </c>
      <c r="C65" s="7" t="inlineStr">
        <is>
          <t>黑胡桃木软包床-1.35米-榉木铺板</t>
        </is>
      </c>
      <c r="D65" s="7" t="inlineStr">
        <is>
          <t>PPS2633014011712</t>
        </is>
      </c>
      <c r="E65" s="7" t="inlineStr">
        <is>
          <t>https://img.alicdn.com/imgextra/i4/2215699812811/O1CN01eDD7Xt1WdUTbnanUa_!!2215699812811.jpg</t>
        </is>
      </c>
      <c r="F65" s="7" t="inlineStr">
        <is>
          <t>中型</t>
        </is>
      </c>
      <c r="G65" s="149">
        <f>Q65/0.4</f>
        <v/>
      </c>
      <c r="H65" s="149">
        <f>G65*0.75</f>
        <v/>
      </c>
      <c r="I65" s="149">
        <f>Q65 / (0.79 - 0.02 - 0.006)</f>
        <v/>
      </c>
      <c r="J65" s="149">
        <f>Q65 / (0.8 - 0.02 - 0.006)</f>
        <v/>
      </c>
      <c r="K65" s="149">
        <f>Q65 / (0.82 - 0.02 - 0.006)</f>
        <v/>
      </c>
      <c r="L65" s="149">
        <f>K65-N65</f>
        <v/>
      </c>
      <c r="M65" s="79">
        <f>L65/K65</f>
        <v/>
      </c>
      <c r="N65" s="150">
        <f>O65+P65+Q65</f>
        <v/>
      </c>
      <c r="O65" s="150">
        <f>K65*0.006</f>
        <v/>
      </c>
      <c r="P65" s="150">
        <f>K65*0.02</f>
        <v/>
      </c>
      <c r="Q65" s="150">
        <f>SUM(R65:T65)</f>
        <v/>
      </c>
      <c r="R65" s="150">
        <f>IF(F65="大型",700,IF(F65="中型",300,IF(F65="小型",80,0)))</f>
        <v/>
      </c>
      <c r="S65" s="150">
        <f>IF(F65="大型",150,IF(F65="中型",100,IF(F65="小型",0,0)))</f>
        <v/>
      </c>
      <c r="T65" s="151">
        <f>SUM(U65:W65)</f>
        <v/>
      </c>
      <c r="U65" s="150" t="n">
        <v>2290</v>
      </c>
      <c r="V65" s="150" t="n">
        <v>140</v>
      </c>
      <c r="W65" s="150">
        <f>SUM(X65:AS65)</f>
        <v/>
      </c>
      <c r="X65" s="150" t="n">
        <v>0</v>
      </c>
      <c r="Y65" s="150" t="n">
        <v>0</v>
      </c>
      <c r="Z65" s="150" t="n">
        <v>0</v>
      </c>
      <c r="AA65" s="150" t="n">
        <v>0</v>
      </c>
      <c r="AB65" s="150" t="n">
        <v>0</v>
      </c>
      <c r="AC65" s="150" t="n">
        <v>0</v>
      </c>
      <c r="AD65" s="150" t="n">
        <v>0</v>
      </c>
      <c r="AE65" s="150" t="n">
        <v>0</v>
      </c>
      <c r="AF65" s="150" t="n">
        <v>0</v>
      </c>
      <c r="AG65" s="150" t="n">
        <v>0</v>
      </c>
      <c r="AH65" s="150" t="n">
        <v>0</v>
      </c>
      <c r="AI65" s="150" t="n">
        <v>0</v>
      </c>
      <c r="AJ65" s="150" t="n">
        <v>0</v>
      </c>
      <c r="AK65" s="150" t="n">
        <v>0</v>
      </c>
      <c r="AL65" s="150" t="n">
        <v>0</v>
      </c>
      <c r="AM65" s="150" t="n">
        <v>0</v>
      </c>
      <c r="AN65" s="150" t="n">
        <v>0</v>
      </c>
      <c r="AO65" s="150" t="n">
        <v>0</v>
      </c>
      <c r="AP65" s="150" t="n">
        <v>0</v>
      </c>
      <c r="AQ65" s="150" t="n">
        <v>420</v>
      </c>
      <c r="AR65" s="150" t="n">
        <v>610</v>
      </c>
      <c r="AS65" s="150" t="n">
        <v>0</v>
      </c>
      <c r="AT65" s="7" t="inlineStr">
        <is>
          <t>灯芯绒软包330元（含加工费150元）；灯芯绒90元</t>
        </is>
      </c>
      <c r="AU65" s="7" t="inlineStr">
        <is>
          <t>1.8床铺板打孔+纸箱+整片=23*22+50=556
1.5规格是536，1.2规格是521</t>
        </is>
      </c>
      <c r="AV65" s="7" t="inlineStr">
        <is>
          <t>69f6f672273c7d000171f0cf</t>
        </is>
      </c>
      <c r="AW65" s="7" t="inlineStr">
        <is>
          <t>黑胡桃木软包床-1.35米-榉木铺板</t>
        </is>
      </c>
      <c r="AX65" s="7" t="inlineStr">
        <is>
          <t>69f6f672273c7d000171f0d3</t>
        </is>
      </c>
      <c r="AY65" s="150">
        <f>H65</f>
        <v/>
      </c>
      <c r="AZ65" s="150">
        <f>BB65/(1-BA65)</f>
        <v/>
      </c>
      <c r="BA65" s="82" t="n">
        <v>0.15</v>
      </c>
      <c r="BB65" s="150">
        <f>K65*0.96</f>
        <v/>
      </c>
      <c r="BC65" s="7" t="inlineStr">
        <is>
          <t>1035582527998</t>
        </is>
      </c>
      <c r="BD65" s="7" t="inlineStr">
        <is>
          <t>待定</t>
        </is>
      </c>
      <c r="BE65" s="7" t="n"/>
      <c r="BF65" s="150">
        <f>H65</f>
        <v/>
      </c>
      <c r="BG65" s="82">
        <f>BH65/BF65</f>
        <v/>
      </c>
      <c r="BH65" s="149">
        <f>I65</f>
        <v/>
      </c>
      <c r="BI65" s="82">
        <f>1-12%</f>
        <v/>
      </c>
      <c r="BJ65" s="82">
        <f>BK65/(BF65-BF65*(1-BI65))</f>
        <v/>
      </c>
      <c r="BK65" s="149">
        <f>BM65/(1-BL65)</f>
        <v/>
      </c>
      <c r="BL65" s="82" t="n">
        <v>0.01</v>
      </c>
      <c r="BM65" s="149">
        <f>J65</f>
        <v/>
      </c>
      <c r="BN65" s="149">
        <f>IF(BK65&gt;=1500,BK65-150,IF(BK65&gt;=800,BK65-80,IF(BK65&gt;=500,BK65-50,IF(BK65&gt;=200,BK65-20,BK65))))</f>
        <v/>
      </c>
      <c r="BO65" s="82">
        <f>1-12%</f>
        <v/>
      </c>
      <c r="BP65" s="82">
        <f>BQ65/(BF65-BF65*(1-BO65))</f>
        <v/>
      </c>
      <c r="BQ65" s="149">
        <f>BS65/(1-BR65)</f>
        <v/>
      </c>
      <c r="BR65" s="82" t="n">
        <v>0</v>
      </c>
      <c r="BS65" s="149">
        <f>K65</f>
        <v/>
      </c>
      <c r="BT65" s="149">
        <f>IF(BQ65&gt;=1500,BQ65-150,IF(BQ65&gt;=800,BQ65-80,IF(BQ65&gt;=500,BQ65-50,IF(BQ65&gt;=200,BQ65-20,BQ65))))</f>
        <v/>
      </c>
      <c r="BU65" s="7" t="n"/>
      <c r="CB65" s="8" t="inlineStr">
        <is>
          <t>✅ 可导入</t>
        </is>
      </c>
      <c r="CC65" t="inlineStr">
        <is>
          <t>✓</t>
        </is>
      </c>
    </row>
    <row r="66" ht="18" customHeight="1">
      <c r="A66" s="77" t="inlineStr">
        <is>
          <t>PPS26330140117</t>
        </is>
      </c>
      <c r="B66" s="10" t="inlineStr">
        <is>
          <t>畔色黑胡桃木软包双人床 |黑胡桃木落地大软包床</t>
        </is>
      </c>
      <c r="C66" s="10" t="inlineStr">
        <is>
          <t>黑胡桃木软包床-1.5米-榉木铺板</t>
        </is>
      </c>
      <c r="D66" s="10" t="inlineStr">
        <is>
          <t>PPS2633014011713</t>
        </is>
      </c>
      <c r="E66" s="10" t="inlineStr">
        <is>
          <t>https://img.alicdn.com/imgextra/i4/2215699812811/O1CN01eDD7Xt1WdUTbnanUa_!!2215699812811.jpg</t>
        </is>
      </c>
      <c r="F66" s="10" t="inlineStr">
        <is>
          <t>中型</t>
        </is>
      </c>
      <c r="G66" s="152">
        <f>Q66/0.4</f>
        <v/>
      </c>
      <c r="H66" s="152">
        <f>G66*0.75</f>
        <v/>
      </c>
      <c r="I66" s="152">
        <f>Q66 / (0.79 - 0.02 - 0.006)</f>
        <v/>
      </c>
      <c r="J66" s="152">
        <f>Q66 / (0.8 - 0.02 - 0.006)</f>
        <v/>
      </c>
      <c r="K66" s="152">
        <f>Q66 / (0.82 - 0.02 - 0.006)</f>
        <v/>
      </c>
      <c r="L66" s="152">
        <f>K66-N66</f>
        <v/>
      </c>
      <c r="M66" s="79">
        <f>L66/K66</f>
        <v/>
      </c>
      <c r="N66" s="153">
        <f>O66+P66+Q66</f>
        <v/>
      </c>
      <c r="O66" s="153">
        <f>K66*0.006</f>
        <v/>
      </c>
      <c r="P66" s="153">
        <f>K66*0.02</f>
        <v/>
      </c>
      <c r="Q66" s="153">
        <f>SUM(R66:T66)</f>
        <v/>
      </c>
      <c r="R66" s="153">
        <f>IF(F66="大型",700,IF(F66="中型",300,IF(F66="小型",80,0)))</f>
        <v/>
      </c>
      <c r="S66" s="153">
        <f>IF(F66="大型",150,IF(F66="中型",100,IF(F66="小型",0,0)))</f>
        <v/>
      </c>
      <c r="T66" s="151">
        <f>SUM(U66:W66)</f>
        <v/>
      </c>
      <c r="U66" s="153" t="n">
        <v>2370</v>
      </c>
      <c r="V66" s="153" t="n">
        <v>150</v>
      </c>
      <c r="W66" s="153">
        <f>SUM(X66:AS66)</f>
        <v/>
      </c>
      <c r="X66" s="153" t="n">
        <v>0</v>
      </c>
      <c r="Y66" s="153" t="n">
        <v>0</v>
      </c>
      <c r="Z66" s="153" t="n">
        <v>0</v>
      </c>
      <c r="AA66" s="153" t="n">
        <v>0</v>
      </c>
      <c r="AB66" s="153" t="n">
        <v>0</v>
      </c>
      <c r="AC66" s="153" t="n">
        <v>0</v>
      </c>
      <c r="AD66" s="153" t="n">
        <v>0</v>
      </c>
      <c r="AE66" s="153" t="n">
        <v>0</v>
      </c>
      <c r="AF66" s="153" t="n">
        <v>0</v>
      </c>
      <c r="AG66" s="153" t="n">
        <v>0</v>
      </c>
      <c r="AH66" s="153" t="n">
        <v>0</v>
      </c>
      <c r="AI66" s="153" t="n">
        <v>0</v>
      </c>
      <c r="AJ66" s="153" t="n">
        <v>0</v>
      </c>
      <c r="AK66" s="153" t="n">
        <v>0</v>
      </c>
      <c r="AL66" s="153" t="n">
        <v>0</v>
      </c>
      <c r="AM66" s="153" t="n">
        <v>0</v>
      </c>
      <c r="AN66" s="153" t="n">
        <v>0</v>
      </c>
      <c r="AO66" s="153" t="n">
        <v>0</v>
      </c>
      <c r="AP66" s="153" t="n">
        <v>0</v>
      </c>
      <c r="AQ66" s="153" t="n">
        <v>440</v>
      </c>
      <c r="AR66" s="153" t="n">
        <v>630</v>
      </c>
      <c r="AS66" s="153" t="n">
        <v>0</v>
      </c>
      <c r="AT66" s="10" t="inlineStr">
        <is>
          <t>灯芯绒软包340元（含加工费150元）；灯芯绒100元</t>
        </is>
      </c>
      <c r="AU66" s="10" t="inlineStr">
        <is>
          <t>1.8床铺板打孔+纸箱+整片=23*22+50=556
1.5规格是536，1.2规格是522</t>
        </is>
      </c>
      <c r="AV66" s="10" t="inlineStr">
        <is>
          <t>69f6f672273c7d000171f0cf</t>
        </is>
      </c>
      <c r="AW66" s="10" t="inlineStr">
        <is>
          <t>黑胡桃木软包床-1.5米-榉木铺板</t>
        </is>
      </c>
      <c r="AX66" s="10" t="inlineStr">
        <is>
          <t>69f6f672273c7d000171f0d6</t>
        </is>
      </c>
      <c r="AY66" s="153">
        <f>H66</f>
        <v/>
      </c>
      <c r="AZ66" s="153">
        <f>BB66/(1-BA66)</f>
        <v/>
      </c>
      <c r="BA66" s="85" t="n">
        <v>0.15</v>
      </c>
      <c r="BB66" s="153">
        <f>K66*0.96</f>
        <v/>
      </c>
      <c r="BC66" s="10" t="inlineStr">
        <is>
          <t>1035582527998</t>
        </is>
      </c>
      <c r="BD66" s="10" t="inlineStr">
        <is>
          <t>待定</t>
        </is>
      </c>
      <c r="BE66" s="10" t="n"/>
      <c r="BF66" s="153">
        <f>H66</f>
        <v/>
      </c>
      <c r="BG66" s="85">
        <f>BH66/BF66</f>
        <v/>
      </c>
      <c r="BH66" s="152">
        <f>I66</f>
        <v/>
      </c>
      <c r="BI66" s="85">
        <f>1-12%</f>
        <v/>
      </c>
      <c r="BJ66" s="85">
        <f>BK66/(BF66-BF66*(1-BI66))</f>
        <v/>
      </c>
      <c r="BK66" s="152">
        <f>BM66/(1-BL66)</f>
        <v/>
      </c>
      <c r="BL66" s="85" t="n">
        <v>0.01</v>
      </c>
      <c r="BM66" s="152">
        <f>J66</f>
        <v/>
      </c>
      <c r="BN66" s="152">
        <f>IF(BK66&gt;=1500,BK66-150,IF(BK66&gt;=800,BK66-80,IF(BK66&gt;=500,BK66-50,IF(BK66&gt;=200,BK66-20,BK66))))</f>
        <v/>
      </c>
      <c r="BO66" s="85">
        <f>1-12%</f>
        <v/>
      </c>
      <c r="BP66" s="85">
        <f>BQ66/(BF66-BF66*(1-BO66))</f>
        <v/>
      </c>
      <c r="BQ66" s="152">
        <f>BS66/(1-BR66)</f>
        <v/>
      </c>
      <c r="BR66" s="85" t="n">
        <v>0</v>
      </c>
      <c r="BS66" s="152">
        <f>K66</f>
        <v/>
      </c>
      <c r="BT66" s="152">
        <f>IF(BQ66&gt;=1500,BQ66-150,IF(BQ66&gt;=800,BQ66-80,IF(BQ66&gt;=500,BQ66-50,IF(BQ66&gt;=200,BQ66-20,BQ66))))</f>
        <v/>
      </c>
      <c r="BU66" s="10" t="n"/>
      <c r="CB66" s="8" t="inlineStr">
        <is>
          <t>✅ 可导入</t>
        </is>
      </c>
      <c r="CC66" t="inlineStr">
        <is>
          <t>✓</t>
        </is>
      </c>
    </row>
    <row r="67" ht="18" customHeight="1">
      <c r="A67" s="77" t="inlineStr">
        <is>
          <t>PPS26330140117</t>
        </is>
      </c>
      <c r="B67" s="7" t="inlineStr">
        <is>
          <t>畔色黑胡桃木软包双人床 |黑胡桃木落地大软包床</t>
        </is>
      </c>
      <c r="C67" s="7" t="inlineStr">
        <is>
          <t>黑胡桃木软包床-1.8米-榉木铺板</t>
        </is>
      </c>
      <c r="D67" s="7" t="inlineStr">
        <is>
          <t>PPS2633014011714</t>
        </is>
      </c>
      <c r="E67" s="7" t="inlineStr">
        <is>
          <t>https://img.alicdn.com/imgextra/i4/2215699812811/O1CN01eDD7Xt1WdUTbnanUa_!!2215699812811.jpg</t>
        </is>
      </c>
      <c r="F67" s="7" t="inlineStr">
        <is>
          <t>中型</t>
        </is>
      </c>
      <c r="G67" s="149">
        <f>Q67/0.4</f>
        <v/>
      </c>
      <c r="H67" s="149">
        <f>G67*0.75</f>
        <v/>
      </c>
      <c r="I67" s="149">
        <f>Q67 / (0.79 - 0.02 - 0.006)</f>
        <v/>
      </c>
      <c r="J67" s="149">
        <f>Q67 / (0.8 - 0.02 - 0.006)</f>
        <v/>
      </c>
      <c r="K67" s="149">
        <f>Q67 / (0.82 - 0.02 - 0.006)</f>
        <v/>
      </c>
      <c r="L67" s="149">
        <f>K67-N67</f>
        <v/>
      </c>
      <c r="M67" s="79">
        <f>L67/K67</f>
        <v/>
      </c>
      <c r="N67" s="150">
        <f>O67+P67+Q67</f>
        <v/>
      </c>
      <c r="O67" s="150">
        <f>K67*0.006</f>
        <v/>
      </c>
      <c r="P67" s="150">
        <f>K67*0.02</f>
        <v/>
      </c>
      <c r="Q67" s="150">
        <f>SUM(R67:T67)</f>
        <v/>
      </c>
      <c r="R67" s="150">
        <f>IF(F67="大型",700,IF(F67="中型",300,IF(F67="小型",80,0)))</f>
        <v/>
      </c>
      <c r="S67" s="150">
        <f>IF(F67="大型",150,IF(F67="中型",100,IF(F67="小型",0,0)))</f>
        <v/>
      </c>
      <c r="T67" s="151">
        <f>SUM(U67:W67)</f>
        <v/>
      </c>
      <c r="U67" s="150" t="n">
        <v>2500</v>
      </c>
      <c r="V67" s="150" t="n">
        <v>150</v>
      </c>
      <c r="W67" s="150">
        <f>SUM(X67:AS67)</f>
        <v/>
      </c>
      <c r="X67" s="150" t="n">
        <v>0</v>
      </c>
      <c r="Y67" s="150" t="n">
        <v>0</v>
      </c>
      <c r="Z67" s="150" t="n">
        <v>0</v>
      </c>
      <c r="AA67" s="150" t="n">
        <v>0</v>
      </c>
      <c r="AB67" s="150" t="n">
        <v>0</v>
      </c>
      <c r="AC67" s="150" t="n">
        <v>0</v>
      </c>
      <c r="AD67" s="150" t="n">
        <v>0</v>
      </c>
      <c r="AE67" s="150" t="n">
        <v>0</v>
      </c>
      <c r="AF67" s="150" t="n">
        <v>0</v>
      </c>
      <c r="AG67" s="150" t="n">
        <v>0</v>
      </c>
      <c r="AH67" s="150" t="n">
        <v>0</v>
      </c>
      <c r="AI67" s="150" t="n">
        <v>0</v>
      </c>
      <c r="AJ67" s="150" t="n">
        <v>0</v>
      </c>
      <c r="AK67" s="150" t="n">
        <v>0</v>
      </c>
      <c r="AL67" s="150" t="n">
        <v>0</v>
      </c>
      <c r="AM67" s="150" t="n">
        <v>0</v>
      </c>
      <c r="AN67" s="150" t="n">
        <v>0</v>
      </c>
      <c r="AO67" s="150" t="n">
        <v>0</v>
      </c>
      <c r="AP67" s="150" t="n">
        <v>0</v>
      </c>
      <c r="AQ67" s="150" t="n">
        <v>470</v>
      </c>
      <c r="AR67" s="150" t="n">
        <v>650</v>
      </c>
      <c r="AS67" s="150" t="n">
        <v>0</v>
      </c>
      <c r="AT67" s="7" t="inlineStr">
        <is>
          <t>灯芯绒软包350元（含加工费150元）；灯芯绒120元</t>
        </is>
      </c>
      <c r="AU67" s="7" t="inlineStr">
        <is>
          <t>1.8床铺板打孔+纸箱+整片=23*22+50=556
1.5规格是536，1.2规格是523</t>
        </is>
      </c>
      <c r="AV67" s="7" t="inlineStr">
        <is>
          <t>69f6f672273c7d000171f0cf</t>
        </is>
      </c>
      <c r="AW67" s="7" t="inlineStr">
        <is>
          <t>黑胡桃木软包床-1.8米-榉木铺板</t>
        </is>
      </c>
      <c r="AX67" s="7" t="inlineStr">
        <is>
          <t>69f6f672273c7d000171f0d9</t>
        </is>
      </c>
      <c r="AY67" s="150">
        <f>H67</f>
        <v/>
      </c>
      <c r="AZ67" s="150">
        <f>BB67/(1-BA67)</f>
        <v/>
      </c>
      <c r="BA67" s="82" t="n">
        <v>0.15</v>
      </c>
      <c r="BB67" s="150">
        <f>K67*0.96</f>
        <v/>
      </c>
      <c r="BC67" s="7" t="inlineStr">
        <is>
          <t>1035582527998</t>
        </is>
      </c>
      <c r="BD67" s="7" t="inlineStr">
        <is>
          <t>待定</t>
        </is>
      </c>
      <c r="BE67" s="7" t="n"/>
      <c r="BF67" s="150">
        <f>H67</f>
        <v/>
      </c>
      <c r="BG67" s="82">
        <f>BH67/BF67</f>
        <v/>
      </c>
      <c r="BH67" s="149">
        <f>I67</f>
        <v/>
      </c>
      <c r="BI67" s="82">
        <f>1-12%</f>
        <v/>
      </c>
      <c r="BJ67" s="82">
        <f>BK67/(BF67-BF67*(1-BI67))</f>
        <v/>
      </c>
      <c r="BK67" s="149">
        <f>BM67/(1-BL67)</f>
        <v/>
      </c>
      <c r="BL67" s="82" t="n">
        <v>0.01</v>
      </c>
      <c r="BM67" s="149">
        <f>J67</f>
        <v/>
      </c>
      <c r="BN67" s="149">
        <f>IF(BK67&gt;=1500,BK67-150,IF(BK67&gt;=800,BK67-80,IF(BK67&gt;=500,BK67-50,IF(BK67&gt;=200,BK67-20,BK67))))</f>
        <v/>
      </c>
      <c r="BO67" s="82">
        <f>1-12%</f>
        <v/>
      </c>
      <c r="BP67" s="82">
        <f>BQ67/(BF67-BF67*(1-BO67))</f>
        <v/>
      </c>
      <c r="BQ67" s="149">
        <f>BS67/(1-BR67)</f>
        <v/>
      </c>
      <c r="BR67" s="82" t="n">
        <v>0</v>
      </c>
      <c r="BS67" s="149">
        <f>K67</f>
        <v/>
      </c>
      <c r="BT67" s="149">
        <f>IF(BQ67&gt;=1500,BQ67-150,IF(BQ67&gt;=800,BQ67-80,IF(BQ67&gt;=500,BQ67-50,IF(BQ67&gt;=200,BQ67-20,BQ67))))</f>
        <v/>
      </c>
      <c r="BU67" s="7" t="n"/>
      <c r="CB67" s="8" t="inlineStr">
        <is>
          <t>✅ 可导入</t>
        </is>
      </c>
      <c r="CC67" t="inlineStr">
        <is>
          <t>✓</t>
        </is>
      </c>
    </row>
    <row r="68" ht="18" customHeight="1">
      <c r="A68" s="77" t="inlineStr">
        <is>
          <t>PPS26330140117</t>
        </is>
      </c>
      <c r="B68" s="10" t="inlineStr">
        <is>
          <t>畔色黑胡桃木软包双人床 |黑胡桃木落地大软包床</t>
        </is>
      </c>
      <c r="C68" s="10" t="inlineStr">
        <is>
          <t>黑胡桃木软包床-1.2米-松木铺板</t>
        </is>
      </c>
      <c r="D68" s="10" t="inlineStr">
        <is>
          <t>PPS2633014011715</t>
        </is>
      </c>
      <c r="E68" s="10" t="inlineStr">
        <is>
          <t>https://img.alicdn.com/imgextra/i4/2215699812811/O1CN01eDD7Xt1WdUTbnanUa_!!2215699812811.jpg</t>
        </is>
      </c>
      <c r="F68" s="10" t="inlineStr">
        <is>
          <t>中型</t>
        </is>
      </c>
      <c r="G68" s="152">
        <f>Q68/0.4</f>
        <v/>
      </c>
      <c r="H68" s="152">
        <f>G68*0.75</f>
        <v/>
      </c>
      <c r="I68" s="152">
        <f>Q68 / (0.79 - 0.02 - 0.006)</f>
        <v/>
      </c>
      <c r="J68" s="152">
        <f>Q68 / (0.8 - 0.02 - 0.006)</f>
        <v/>
      </c>
      <c r="K68" s="152">
        <f>Q68 / (0.82 - 0.02 - 0.006)</f>
        <v/>
      </c>
      <c r="L68" s="152">
        <f>K68-N68</f>
        <v/>
      </c>
      <c r="M68" s="79">
        <f>L68/K68</f>
        <v/>
      </c>
      <c r="N68" s="153">
        <f>O68+P68+Q68</f>
        <v/>
      </c>
      <c r="O68" s="153">
        <f>K68*0.006</f>
        <v/>
      </c>
      <c r="P68" s="153">
        <f>K68*0.02</f>
        <v/>
      </c>
      <c r="Q68" s="153">
        <f>SUM(R68:T68)</f>
        <v/>
      </c>
      <c r="R68" s="153">
        <f>IF(F68="大型",700,IF(F68="中型",300,IF(F68="小型",80,0)))</f>
        <v/>
      </c>
      <c r="S68" s="153">
        <f>IF(F68="大型",150,IF(F68="中型",100,IF(F68="小型",0,0)))</f>
        <v/>
      </c>
      <c r="T68" s="151">
        <f>SUM(U68:W68)</f>
        <v/>
      </c>
      <c r="U68" s="153" t="n">
        <v>2090</v>
      </c>
      <c r="V68" s="153" t="n">
        <v>140</v>
      </c>
      <c r="W68" s="153">
        <f>SUM(X68:AS68)</f>
        <v/>
      </c>
      <c r="X68" s="153" t="n">
        <v>0</v>
      </c>
      <c r="Y68" s="153" t="n">
        <v>0</v>
      </c>
      <c r="Z68" s="153" t="n">
        <v>0</v>
      </c>
      <c r="AA68" s="153" t="n">
        <v>0</v>
      </c>
      <c r="AB68" s="153" t="n">
        <v>0</v>
      </c>
      <c r="AC68" s="153" t="n">
        <v>0</v>
      </c>
      <c r="AD68" s="153" t="n">
        <v>0</v>
      </c>
      <c r="AE68" s="153" t="n">
        <v>0</v>
      </c>
      <c r="AF68" s="153" t="n">
        <v>0</v>
      </c>
      <c r="AG68" s="153" t="n">
        <v>0</v>
      </c>
      <c r="AH68" s="153" t="n">
        <v>0</v>
      </c>
      <c r="AI68" s="153" t="n">
        <v>0</v>
      </c>
      <c r="AJ68" s="153" t="n">
        <v>0</v>
      </c>
      <c r="AK68" s="153" t="n">
        <v>0</v>
      </c>
      <c r="AL68" s="153" t="n">
        <v>0</v>
      </c>
      <c r="AM68" s="153" t="n">
        <v>0</v>
      </c>
      <c r="AN68" s="153" t="n">
        <v>0</v>
      </c>
      <c r="AO68" s="153" t="n">
        <v>0</v>
      </c>
      <c r="AP68" s="153" t="n">
        <v>0</v>
      </c>
      <c r="AQ68" s="153" t="n">
        <v>400</v>
      </c>
      <c r="AR68" s="153" t="n">
        <v>160</v>
      </c>
      <c r="AS68" s="153" t="n">
        <v>0</v>
      </c>
      <c r="AT68" s="10" t="inlineStr">
        <is>
          <t>灯芯绒软包320元（含加工费150元）；灯芯绒80元</t>
        </is>
      </c>
      <c r="AU68" s="10" t="inlineStr">
        <is>
          <t>1.8床铺板打孔+纸箱+整片=23*22+50=556
1.5规格是536，1.2规格是524</t>
        </is>
      </c>
      <c r="AV68" s="10" t="inlineStr">
        <is>
          <t>69f6f672273c7d000171f0cf</t>
        </is>
      </c>
      <c r="AW68" s="10" t="inlineStr">
        <is>
          <t>黑胡桃木软包床-1.2米-松木铺板</t>
        </is>
      </c>
      <c r="AX68" s="10" t="inlineStr">
        <is>
          <t>69f6f672273c7d000171f0dc</t>
        </is>
      </c>
      <c r="AY68" s="153">
        <f>H68</f>
        <v/>
      </c>
      <c r="AZ68" s="153">
        <f>BB68/(1-BA68)</f>
        <v/>
      </c>
      <c r="BA68" s="85" t="n">
        <v>0.15</v>
      </c>
      <c r="BB68" s="153">
        <f>K68*0.96</f>
        <v/>
      </c>
      <c r="BC68" s="10" t="inlineStr">
        <is>
          <t>1035582527998</t>
        </is>
      </c>
      <c r="BD68" s="10" t="inlineStr">
        <is>
          <t>待定</t>
        </is>
      </c>
      <c r="BE68" s="10" t="n"/>
      <c r="BF68" s="153">
        <f>H68</f>
        <v/>
      </c>
      <c r="BG68" s="85">
        <f>BH68/BF68</f>
        <v/>
      </c>
      <c r="BH68" s="152">
        <f>I68</f>
        <v/>
      </c>
      <c r="BI68" s="85">
        <f>1-12%</f>
        <v/>
      </c>
      <c r="BJ68" s="85">
        <f>BK68/(BF68-BF68*(1-BI68))</f>
        <v/>
      </c>
      <c r="BK68" s="152">
        <f>BM68/(1-BL68)</f>
        <v/>
      </c>
      <c r="BL68" s="85" t="n">
        <v>0.01</v>
      </c>
      <c r="BM68" s="152">
        <f>J68</f>
        <v/>
      </c>
      <c r="BN68" s="152">
        <f>IF(BK68&gt;=1500,BK68-150,IF(BK68&gt;=800,BK68-80,IF(BK68&gt;=500,BK68-50,IF(BK68&gt;=200,BK68-20,BK68))))</f>
        <v/>
      </c>
      <c r="BO68" s="85">
        <f>1-12%</f>
        <v/>
      </c>
      <c r="BP68" s="85">
        <f>BQ68/(BF68-BF68*(1-BO68))</f>
        <v/>
      </c>
      <c r="BQ68" s="152">
        <f>BS68/(1-BR68)</f>
        <v/>
      </c>
      <c r="BR68" s="85" t="n">
        <v>0</v>
      </c>
      <c r="BS68" s="152">
        <f>K68</f>
        <v/>
      </c>
      <c r="BT68" s="152">
        <f>IF(BQ68&gt;=1500,BQ68-150,IF(BQ68&gt;=800,BQ68-80,IF(BQ68&gt;=500,BQ68-50,IF(BQ68&gt;=200,BQ68-20,BQ68))))</f>
        <v/>
      </c>
      <c r="BU68" s="10" t="n"/>
      <c r="CB68" s="8" t="inlineStr">
        <is>
          <t>✅ 可导入</t>
        </is>
      </c>
      <c r="CC68" t="inlineStr">
        <is>
          <t>✓</t>
        </is>
      </c>
    </row>
    <row r="69" ht="18" customHeight="1">
      <c r="A69" s="77" t="inlineStr">
        <is>
          <t>PPS26330140117</t>
        </is>
      </c>
      <c r="B69" s="7" t="inlineStr">
        <is>
          <t>畔色黑胡桃木软包双人床 |黑胡桃木落地大软包床</t>
        </is>
      </c>
      <c r="C69" s="7" t="inlineStr">
        <is>
          <t>黑胡桃木软包床-1.35米-松木铺板</t>
        </is>
      </c>
      <c r="D69" s="7" t="inlineStr">
        <is>
          <t>PPS2633014011716</t>
        </is>
      </c>
      <c r="E69" s="7" t="inlineStr">
        <is>
          <t>https://img.alicdn.com/imgextra/i4/2215699812811/O1CN01eDD7Xt1WdUTbnanUa_!!2215699812811.jpg</t>
        </is>
      </c>
      <c r="F69" s="7" t="inlineStr">
        <is>
          <t>中型</t>
        </is>
      </c>
      <c r="G69" s="149">
        <f>Q69/0.4</f>
        <v/>
      </c>
      <c r="H69" s="149">
        <f>G69*0.75</f>
        <v/>
      </c>
      <c r="I69" s="149">
        <f>Q69 / (0.79 - 0.02 - 0.006)</f>
        <v/>
      </c>
      <c r="J69" s="149">
        <f>Q69 / (0.8 - 0.02 - 0.006)</f>
        <v/>
      </c>
      <c r="K69" s="149">
        <f>Q69 / (0.82 - 0.02 - 0.006)</f>
        <v/>
      </c>
      <c r="L69" s="149">
        <f>K69-N69</f>
        <v/>
      </c>
      <c r="M69" s="79">
        <f>L69/K69</f>
        <v/>
      </c>
      <c r="N69" s="150">
        <f>O69+P69+Q69</f>
        <v/>
      </c>
      <c r="O69" s="150">
        <f>K69*0.006</f>
        <v/>
      </c>
      <c r="P69" s="150">
        <f>K69*0.02</f>
        <v/>
      </c>
      <c r="Q69" s="150">
        <f>SUM(R69:T69)</f>
        <v/>
      </c>
      <c r="R69" s="150">
        <f>IF(F69="大型",700,IF(F69="中型",300,IF(F69="小型",80,0)))</f>
        <v/>
      </c>
      <c r="S69" s="150">
        <f>IF(F69="大型",150,IF(F69="中型",100,IF(F69="小型",0,0)))</f>
        <v/>
      </c>
      <c r="T69" s="151">
        <f>SUM(U69:W69)</f>
        <v/>
      </c>
      <c r="U69" s="150" t="n">
        <v>2120</v>
      </c>
      <c r="V69" s="150" t="n">
        <v>140</v>
      </c>
      <c r="W69" s="150">
        <f>SUM(X69:AS69)</f>
        <v/>
      </c>
      <c r="X69" s="150" t="n">
        <v>0</v>
      </c>
      <c r="Y69" s="150" t="n">
        <v>0</v>
      </c>
      <c r="Z69" s="150" t="n">
        <v>0</v>
      </c>
      <c r="AA69" s="150" t="n">
        <v>0</v>
      </c>
      <c r="AB69" s="150" t="n">
        <v>0</v>
      </c>
      <c r="AC69" s="150" t="n">
        <v>0</v>
      </c>
      <c r="AD69" s="150" t="n">
        <v>0</v>
      </c>
      <c r="AE69" s="150" t="n">
        <v>0</v>
      </c>
      <c r="AF69" s="150" t="n">
        <v>0</v>
      </c>
      <c r="AG69" s="150" t="n">
        <v>0</v>
      </c>
      <c r="AH69" s="150" t="n">
        <v>0</v>
      </c>
      <c r="AI69" s="150" t="n">
        <v>0</v>
      </c>
      <c r="AJ69" s="150" t="n">
        <v>0</v>
      </c>
      <c r="AK69" s="150" t="n">
        <v>0</v>
      </c>
      <c r="AL69" s="150" t="n">
        <v>0</v>
      </c>
      <c r="AM69" s="150" t="n">
        <v>0</v>
      </c>
      <c r="AN69" s="150" t="n">
        <v>0</v>
      </c>
      <c r="AO69" s="150" t="n">
        <v>0</v>
      </c>
      <c r="AP69" s="150" t="n">
        <v>0</v>
      </c>
      <c r="AQ69" s="150" t="n">
        <v>420</v>
      </c>
      <c r="AR69" s="150" t="n">
        <v>180</v>
      </c>
      <c r="AS69" s="150" t="n">
        <v>0</v>
      </c>
      <c r="AT69" s="7" t="inlineStr">
        <is>
          <t>灯芯绒软包330元（含加工费150元）；灯芯绒90元</t>
        </is>
      </c>
      <c r="AU69" s="7" t="inlineStr">
        <is>
          <t>1.8床铺板打孔+纸箱+整片=23*22+50=556
1.5规格是536，1.2规格是525</t>
        </is>
      </c>
      <c r="AV69" s="7" t="inlineStr">
        <is>
          <t>69f6f672273c7d000171f0cf</t>
        </is>
      </c>
      <c r="AW69" s="7" t="inlineStr">
        <is>
          <t>黑胡桃木软包床-1.35米-松木铺板</t>
        </is>
      </c>
      <c r="AX69" s="7" t="inlineStr">
        <is>
          <t>69f6f672273c7d000171f0df</t>
        </is>
      </c>
      <c r="AY69" s="150">
        <f>H69</f>
        <v/>
      </c>
      <c r="AZ69" s="150">
        <f>BB69/(1-BA69)</f>
        <v/>
      </c>
      <c r="BA69" s="82" t="n">
        <v>0.15</v>
      </c>
      <c r="BB69" s="150">
        <f>K69*0.96</f>
        <v/>
      </c>
      <c r="BC69" s="7" t="inlineStr">
        <is>
          <t>1035582527998</t>
        </is>
      </c>
      <c r="BD69" s="7" t="inlineStr">
        <is>
          <t>待定</t>
        </is>
      </c>
      <c r="BE69" s="7" t="n"/>
      <c r="BF69" s="150">
        <f>H69</f>
        <v/>
      </c>
      <c r="BG69" s="82">
        <f>BH69/BF69</f>
        <v/>
      </c>
      <c r="BH69" s="149">
        <f>I69</f>
        <v/>
      </c>
      <c r="BI69" s="82">
        <f>1-12%</f>
        <v/>
      </c>
      <c r="BJ69" s="82">
        <f>BK69/(BF69-BF69*(1-BI69))</f>
        <v/>
      </c>
      <c r="BK69" s="149">
        <f>BM69/(1-BL69)</f>
        <v/>
      </c>
      <c r="BL69" s="82" t="n">
        <v>0.01</v>
      </c>
      <c r="BM69" s="149">
        <f>J69</f>
        <v/>
      </c>
      <c r="BN69" s="149">
        <f>IF(BK69&gt;=1500,BK69-150,IF(BK69&gt;=800,BK69-80,IF(BK69&gt;=500,BK69-50,IF(BK69&gt;=200,BK69-20,BK69))))</f>
        <v/>
      </c>
      <c r="BO69" s="82">
        <f>1-12%</f>
        <v/>
      </c>
      <c r="BP69" s="82">
        <f>BQ69/(BF69-BF69*(1-BO69))</f>
        <v/>
      </c>
      <c r="BQ69" s="149">
        <f>BS69/(1-BR69)</f>
        <v/>
      </c>
      <c r="BR69" s="82" t="n">
        <v>0</v>
      </c>
      <c r="BS69" s="149">
        <f>K69</f>
        <v/>
      </c>
      <c r="BT69" s="149">
        <f>IF(BQ69&gt;=1500,BQ69-150,IF(BQ69&gt;=800,BQ69-80,IF(BQ69&gt;=500,BQ69-50,IF(BQ69&gt;=200,BQ69-20,BQ69))))</f>
        <v/>
      </c>
      <c r="BU69" s="7" t="n"/>
      <c r="CB69" s="8" t="inlineStr">
        <is>
          <t>✅ 可导入</t>
        </is>
      </c>
      <c r="CC69" t="inlineStr">
        <is>
          <t>✓</t>
        </is>
      </c>
    </row>
    <row r="70" ht="18" customHeight="1">
      <c r="A70" s="77" t="inlineStr">
        <is>
          <t>PPS26330140117</t>
        </is>
      </c>
      <c r="B70" s="10" t="inlineStr">
        <is>
          <t>畔色黑胡桃木软包双人床 |黑胡桃木落地大软包床</t>
        </is>
      </c>
      <c r="C70" s="10" t="inlineStr">
        <is>
          <t>黑胡桃木软包床-1.5米-松木铺板</t>
        </is>
      </c>
      <c r="D70" s="10" t="inlineStr">
        <is>
          <t>PPS2633014011717</t>
        </is>
      </c>
      <c r="E70" s="10" t="inlineStr">
        <is>
          <t>https://img.alicdn.com/imgextra/i4/2215699812811/O1CN01eDD7Xt1WdUTbnanUa_!!2215699812811.jpg</t>
        </is>
      </c>
      <c r="F70" s="10" t="inlineStr">
        <is>
          <t>中型</t>
        </is>
      </c>
      <c r="G70" s="152">
        <f>Q70/0.4</f>
        <v/>
      </c>
      <c r="H70" s="152">
        <f>G70*0.75</f>
        <v/>
      </c>
      <c r="I70" s="152">
        <f>Q70 / (0.79 - 0.02 - 0.006)</f>
        <v/>
      </c>
      <c r="J70" s="152">
        <f>Q70 / (0.8 - 0.02 - 0.006)</f>
        <v/>
      </c>
      <c r="K70" s="152">
        <f>Q70 / (0.82 - 0.02 - 0.006)</f>
        <v/>
      </c>
      <c r="L70" s="152">
        <f>K70-N70</f>
        <v/>
      </c>
      <c r="M70" s="79">
        <f>L70/K70</f>
        <v/>
      </c>
      <c r="N70" s="153">
        <f>O70+P70+Q70</f>
        <v/>
      </c>
      <c r="O70" s="153">
        <f>K70*0.006</f>
        <v/>
      </c>
      <c r="P70" s="153">
        <f>K70*0.02</f>
        <v/>
      </c>
      <c r="Q70" s="153">
        <f>SUM(R70:T70)</f>
        <v/>
      </c>
      <c r="R70" s="153">
        <f>IF(F70="大型",700,IF(F70="中型",300,IF(F70="小型",80,0)))</f>
        <v/>
      </c>
      <c r="S70" s="153">
        <f>IF(F70="大型",150,IF(F70="中型",100,IF(F70="小型",0,0)))</f>
        <v/>
      </c>
      <c r="T70" s="151">
        <f>SUM(U70:W70)</f>
        <v/>
      </c>
      <c r="U70" s="153" t="n">
        <v>2220</v>
      </c>
      <c r="V70" s="153" t="n">
        <v>150</v>
      </c>
      <c r="W70" s="153">
        <f>SUM(X70:AS70)</f>
        <v/>
      </c>
      <c r="X70" s="153" t="n">
        <v>0</v>
      </c>
      <c r="Y70" s="153" t="n">
        <v>0</v>
      </c>
      <c r="Z70" s="153" t="n">
        <v>0</v>
      </c>
      <c r="AA70" s="153" t="n">
        <v>0</v>
      </c>
      <c r="AB70" s="153" t="n">
        <v>0</v>
      </c>
      <c r="AC70" s="153" t="n">
        <v>0</v>
      </c>
      <c r="AD70" s="153" t="n">
        <v>0</v>
      </c>
      <c r="AE70" s="153" t="n">
        <v>0</v>
      </c>
      <c r="AF70" s="153" t="n">
        <v>0</v>
      </c>
      <c r="AG70" s="153" t="n">
        <v>0</v>
      </c>
      <c r="AH70" s="153" t="n">
        <v>0</v>
      </c>
      <c r="AI70" s="153" t="n">
        <v>0</v>
      </c>
      <c r="AJ70" s="153" t="n">
        <v>0</v>
      </c>
      <c r="AK70" s="153" t="n">
        <v>0</v>
      </c>
      <c r="AL70" s="153" t="n">
        <v>0</v>
      </c>
      <c r="AM70" s="153" t="n">
        <v>0</v>
      </c>
      <c r="AN70" s="153" t="n">
        <v>0</v>
      </c>
      <c r="AO70" s="153" t="n">
        <v>0</v>
      </c>
      <c r="AP70" s="153" t="n">
        <v>0</v>
      </c>
      <c r="AQ70" s="153" t="n">
        <v>440</v>
      </c>
      <c r="AR70" s="153" t="n">
        <v>180</v>
      </c>
      <c r="AS70" s="153" t="n">
        <v>0</v>
      </c>
      <c r="AT70" s="10" t="inlineStr">
        <is>
          <t>灯芯绒软包340元（含加工费150元）；灯芯绒100元</t>
        </is>
      </c>
      <c r="AU70" s="10" t="inlineStr">
        <is>
          <t>1.8床铺板打孔+纸箱+整片=23*22+50=556
1.5规格是536，1.2规格是526</t>
        </is>
      </c>
      <c r="AV70" s="10" t="inlineStr">
        <is>
          <t>69f6f672273c7d000171f0cf</t>
        </is>
      </c>
      <c r="AW70" s="10" t="inlineStr">
        <is>
          <t>黑胡桃木软包床-1.5米-松木铺板</t>
        </is>
      </c>
      <c r="AX70" s="10" t="inlineStr">
        <is>
          <t>69f6f672273c7d000171f0e2</t>
        </is>
      </c>
      <c r="AY70" s="153">
        <f>H70</f>
        <v/>
      </c>
      <c r="AZ70" s="153">
        <f>BB70/(1-BA70)</f>
        <v/>
      </c>
      <c r="BA70" s="85" t="n">
        <v>0.15</v>
      </c>
      <c r="BB70" s="153">
        <f>K70*0.96</f>
        <v/>
      </c>
      <c r="BC70" s="10" t="inlineStr">
        <is>
          <t>1035582527998</t>
        </is>
      </c>
      <c r="BD70" s="10" t="inlineStr">
        <is>
          <t>待定</t>
        </is>
      </c>
      <c r="BE70" s="10" t="n"/>
      <c r="BF70" s="153">
        <f>H70</f>
        <v/>
      </c>
      <c r="BG70" s="85">
        <f>BH70/BF70</f>
        <v/>
      </c>
      <c r="BH70" s="152">
        <f>I70</f>
        <v/>
      </c>
      <c r="BI70" s="85">
        <f>1-12%</f>
        <v/>
      </c>
      <c r="BJ70" s="85">
        <f>BK70/(BF70-BF70*(1-BI70))</f>
        <v/>
      </c>
      <c r="BK70" s="152">
        <f>BM70/(1-BL70)</f>
        <v/>
      </c>
      <c r="BL70" s="85" t="n">
        <v>0.01</v>
      </c>
      <c r="BM70" s="152">
        <f>J70</f>
        <v/>
      </c>
      <c r="BN70" s="152">
        <f>IF(BK70&gt;=1500,BK70-150,IF(BK70&gt;=800,BK70-80,IF(BK70&gt;=500,BK70-50,IF(BK70&gt;=200,BK70-20,BK70))))</f>
        <v/>
      </c>
      <c r="BO70" s="85">
        <f>1-12%</f>
        <v/>
      </c>
      <c r="BP70" s="85">
        <f>BQ70/(BF70-BF70*(1-BO70))</f>
        <v/>
      </c>
      <c r="BQ70" s="152">
        <f>BS70/(1-BR70)</f>
        <v/>
      </c>
      <c r="BR70" s="85" t="n">
        <v>0</v>
      </c>
      <c r="BS70" s="152">
        <f>K70</f>
        <v/>
      </c>
      <c r="BT70" s="152">
        <f>IF(BQ70&gt;=1500,BQ70-150,IF(BQ70&gt;=800,BQ70-80,IF(BQ70&gt;=500,BQ70-50,IF(BQ70&gt;=200,BQ70-20,BQ70))))</f>
        <v/>
      </c>
      <c r="BU70" s="10" t="n"/>
      <c r="CB70" s="8" t="inlineStr">
        <is>
          <t>✅ 可导入</t>
        </is>
      </c>
      <c r="CC70" t="inlineStr">
        <is>
          <t>✓</t>
        </is>
      </c>
    </row>
    <row r="71" ht="18" customHeight="1">
      <c r="A71" s="77" t="inlineStr">
        <is>
          <t>PPS26330140117</t>
        </is>
      </c>
      <c r="B71" s="7" t="inlineStr">
        <is>
          <t>畔色黑胡桃木软包双人床 |黑胡桃木落地大软包床</t>
        </is>
      </c>
      <c r="C71" s="7" t="inlineStr">
        <is>
          <t>黑胡桃木软包床-1.8米-松木铺板</t>
        </is>
      </c>
      <c r="D71" s="7" t="inlineStr">
        <is>
          <t>PPS2633014011718</t>
        </is>
      </c>
      <c r="E71" s="7" t="inlineStr">
        <is>
          <t>https://img.alicdn.com/imgextra/i4/2215699812811/O1CN01eDD7Xt1WdUTbnanUa_!!2215699812811.jpg</t>
        </is>
      </c>
      <c r="F71" s="7" t="inlineStr">
        <is>
          <t>中型</t>
        </is>
      </c>
      <c r="G71" s="149">
        <f>Q71/0.4</f>
        <v/>
      </c>
      <c r="H71" s="149">
        <f>G71*0.75</f>
        <v/>
      </c>
      <c r="I71" s="149">
        <f>Q71 / (0.79 - 0.02 - 0.006)</f>
        <v/>
      </c>
      <c r="J71" s="149">
        <f>Q71 / (0.8 - 0.02 - 0.006)</f>
        <v/>
      </c>
      <c r="K71" s="149">
        <f>Q71 / (0.82 - 0.02 - 0.006)</f>
        <v/>
      </c>
      <c r="L71" s="149">
        <f>K71-N71</f>
        <v/>
      </c>
      <c r="M71" s="79">
        <f>L71/K71</f>
        <v/>
      </c>
      <c r="N71" s="150">
        <f>O71+P71+Q71</f>
        <v/>
      </c>
      <c r="O71" s="150">
        <f>K71*0.006</f>
        <v/>
      </c>
      <c r="P71" s="150">
        <f>K71*0.02</f>
        <v/>
      </c>
      <c r="Q71" s="150">
        <f>SUM(R71:T71)</f>
        <v/>
      </c>
      <c r="R71" s="150">
        <f>IF(F71="大型",700,IF(F71="中型",300,IF(F71="小型",80,0)))</f>
        <v/>
      </c>
      <c r="S71" s="150">
        <f>IF(F71="大型",150,IF(F71="中型",100,IF(F71="小型",0,0)))</f>
        <v/>
      </c>
      <c r="T71" s="151">
        <f>SUM(U71:W71)</f>
        <v/>
      </c>
      <c r="U71" s="150" t="n">
        <v>2350</v>
      </c>
      <c r="V71" s="150" t="n">
        <v>150</v>
      </c>
      <c r="W71" s="150">
        <f>SUM(X71:AS71)</f>
        <v/>
      </c>
      <c r="X71" s="150" t="n">
        <v>0</v>
      </c>
      <c r="Y71" s="150" t="n">
        <v>0</v>
      </c>
      <c r="Z71" s="150" t="n">
        <v>0</v>
      </c>
      <c r="AA71" s="150" t="n">
        <v>0</v>
      </c>
      <c r="AB71" s="150" t="n">
        <v>0</v>
      </c>
      <c r="AC71" s="150" t="n">
        <v>0</v>
      </c>
      <c r="AD71" s="150" t="n">
        <v>0</v>
      </c>
      <c r="AE71" s="150" t="n">
        <v>0</v>
      </c>
      <c r="AF71" s="150" t="n">
        <v>0</v>
      </c>
      <c r="AG71" s="150" t="n">
        <v>0</v>
      </c>
      <c r="AH71" s="150" t="n">
        <v>0</v>
      </c>
      <c r="AI71" s="150" t="n">
        <v>0</v>
      </c>
      <c r="AJ71" s="150" t="n">
        <v>0</v>
      </c>
      <c r="AK71" s="150" t="n">
        <v>0</v>
      </c>
      <c r="AL71" s="150" t="n">
        <v>0</v>
      </c>
      <c r="AM71" s="150" t="n">
        <v>0</v>
      </c>
      <c r="AN71" s="150" t="n">
        <v>0</v>
      </c>
      <c r="AO71" s="150" t="n">
        <v>0</v>
      </c>
      <c r="AP71" s="150" t="n">
        <v>0</v>
      </c>
      <c r="AQ71" s="150" t="n">
        <v>470</v>
      </c>
      <c r="AR71" s="150" t="n">
        <v>200</v>
      </c>
      <c r="AS71" s="150" t="n">
        <v>0</v>
      </c>
      <c r="AT71" s="7" t="inlineStr">
        <is>
          <t>灯芯绒软包350元（含加工费150元）；灯芯绒120元</t>
        </is>
      </c>
      <c r="AU71" s="7" t="inlineStr">
        <is>
          <t>1.8床铺板打孔+纸箱+整片=23*22+50=556
1.5规格是536，1.2规格是527</t>
        </is>
      </c>
      <c r="AV71" s="7" t="inlineStr">
        <is>
          <t>69f6f672273c7d000171f0cf</t>
        </is>
      </c>
      <c r="AW71" s="7" t="inlineStr">
        <is>
          <t>黑胡桃木软包床-1.8米-松木铺板</t>
        </is>
      </c>
      <c r="AX71" s="7" t="inlineStr">
        <is>
          <t>69f6f672273c7d000171f0e5</t>
        </is>
      </c>
      <c r="AY71" s="150">
        <f>H71</f>
        <v/>
      </c>
      <c r="AZ71" s="150">
        <f>BB71/(1-BA71)</f>
        <v/>
      </c>
      <c r="BA71" s="82" t="n">
        <v>0.15</v>
      </c>
      <c r="BB71" s="150">
        <f>K71*0.96</f>
        <v/>
      </c>
      <c r="BC71" s="7" t="inlineStr">
        <is>
          <t>1035582527998</t>
        </is>
      </c>
      <c r="BD71" s="7" t="inlineStr">
        <is>
          <t>待定</t>
        </is>
      </c>
      <c r="BE71" s="7" t="n"/>
      <c r="BF71" s="150">
        <f>H71</f>
        <v/>
      </c>
      <c r="BG71" s="82">
        <f>BH71/BF71</f>
        <v/>
      </c>
      <c r="BH71" s="149">
        <f>I71</f>
        <v/>
      </c>
      <c r="BI71" s="82">
        <f>1-12%</f>
        <v/>
      </c>
      <c r="BJ71" s="82">
        <f>BK71/(BF71-BF71*(1-BI71))</f>
        <v/>
      </c>
      <c r="BK71" s="149">
        <f>BM71/(1-BL71)</f>
        <v/>
      </c>
      <c r="BL71" s="82" t="n">
        <v>0.01</v>
      </c>
      <c r="BM71" s="149">
        <f>J71</f>
        <v/>
      </c>
      <c r="BN71" s="149">
        <f>IF(BK71&gt;=1500,BK71-150,IF(BK71&gt;=800,BK71-80,IF(BK71&gt;=500,BK71-50,IF(BK71&gt;=200,BK71-20,BK71))))</f>
        <v/>
      </c>
      <c r="BO71" s="82">
        <f>1-12%</f>
        <v/>
      </c>
      <c r="BP71" s="82">
        <f>BQ71/(BF71-BF71*(1-BO71))</f>
        <v/>
      </c>
      <c r="BQ71" s="149">
        <f>BS71/(1-BR71)</f>
        <v/>
      </c>
      <c r="BR71" s="82" t="n">
        <v>0</v>
      </c>
      <c r="BS71" s="149">
        <f>K71</f>
        <v/>
      </c>
      <c r="BT71" s="149">
        <f>IF(BQ71&gt;=1500,BQ71-150,IF(BQ71&gt;=800,BQ71-80,IF(BQ71&gt;=500,BQ71-50,IF(BQ71&gt;=200,BQ71-20,BQ71))))</f>
        <v/>
      </c>
      <c r="BU71" s="7" t="n"/>
      <c r="CB71" s="8" t="inlineStr">
        <is>
          <t>✅ 可导入</t>
        </is>
      </c>
      <c r="CC71" t="inlineStr">
        <is>
          <t>✓</t>
        </is>
      </c>
    </row>
    <row r="72" ht="18" customHeight="1">
      <c r="A72" s="77" t="inlineStr">
        <is>
          <t>PPS26330140117</t>
        </is>
      </c>
      <c r="B72" s="10" t="inlineStr">
        <is>
          <t>畔色黑胡桃木软包双人床 |黑胡桃木落地大软包床</t>
        </is>
      </c>
      <c r="C72" s="10" t="inlineStr">
        <is>
          <t>黑胡桃木榻榻米（无床头）-1.2米-榉木铺板</t>
        </is>
      </c>
      <c r="D72" s="10" t="inlineStr">
        <is>
          <t>PPS2633014011719</t>
        </is>
      </c>
      <c r="E72" s="10" t="inlineStr">
        <is>
          <t>https://img.alicdn.com/imgextra/i4/2215699812811/O1CN01eDD7Xt1WdUTbnanUa_!!2215699812811.jpg</t>
        </is>
      </c>
      <c r="F72" s="10" t="inlineStr">
        <is>
          <t>中型</t>
        </is>
      </c>
      <c r="G72" s="152">
        <f>Q72/0.4</f>
        <v/>
      </c>
      <c r="H72" s="152">
        <f>G72*0.75</f>
        <v/>
      </c>
      <c r="I72" s="152">
        <f>Q72 / (0.79 - 0.02 - 0.006)</f>
        <v/>
      </c>
      <c r="J72" s="152">
        <f>Q72 / (0.8 - 0.02 - 0.006)</f>
        <v/>
      </c>
      <c r="K72" s="152">
        <f>Q72 / (0.82 - 0.02 - 0.006)</f>
        <v/>
      </c>
      <c r="L72" s="152">
        <f>K72-N72</f>
        <v/>
      </c>
      <c r="M72" s="79">
        <f>L72/K72</f>
        <v/>
      </c>
      <c r="N72" s="153">
        <f>O72+P72+Q72</f>
        <v/>
      </c>
      <c r="O72" s="153">
        <f>K72*0.006</f>
        <v/>
      </c>
      <c r="P72" s="153">
        <f>K72*0.02</f>
        <v/>
      </c>
      <c r="Q72" s="153">
        <f>SUM(R72:T72)</f>
        <v/>
      </c>
      <c r="R72" s="153">
        <f>IF(F72="大型",700,IF(F72="中型",300,IF(F72="小型",80,0)))</f>
        <v/>
      </c>
      <c r="S72" s="153">
        <f>IF(F72="大型",150,IF(F72="中型",100,IF(F72="小型",0,0)))</f>
        <v/>
      </c>
      <c r="T72" s="151">
        <f>SUM(U72:W72)</f>
        <v/>
      </c>
      <c r="U72" s="153" t="n">
        <v>2260</v>
      </c>
      <c r="V72" s="153" t="n">
        <v>140</v>
      </c>
      <c r="W72" s="153">
        <f>SUM(X72:AS72)</f>
        <v/>
      </c>
      <c r="X72" s="153" t="n">
        <v>0</v>
      </c>
      <c r="Y72" s="153" t="n">
        <v>0</v>
      </c>
      <c r="Z72" s="153" t="n">
        <v>0</v>
      </c>
      <c r="AA72" s="153" t="n">
        <v>0</v>
      </c>
      <c r="AB72" s="153" t="n">
        <v>0</v>
      </c>
      <c r="AC72" s="153" t="n">
        <v>0</v>
      </c>
      <c r="AD72" s="153" t="n">
        <v>0</v>
      </c>
      <c r="AE72" s="153" t="n">
        <v>0</v>
      </c>
      <c r="AF72" s="153" t="n">
        <v>0</v>
      </c>
      <c r="AG72" s="153" t="n">
        <v>0</v>
      </c>
      <c r="AH72" s="153" t="n">
        <v>0</v>
      </c>
      <c r="AI72" s="153" t="n">
        <v>0</v>
      </c>
      <c r="AJ72" s="153" t="n">
        <v>0</v>
      </c>
      <c r="AK72" s="153" t="n">
        <v>0</v>
      </c>
      <c r="AL72" s="153" t="n">
        <v>0</v>
      </c>
      <c r="AM72" s="153" t="n">
        <v>0</v>
      </c>
      <c r="AN72" s="153" t="n">
        <v>0</v>
      </c>
      <c r="AO72" s="153" t="n">
        <v>0</v>
      </c>
      <c r="AP72" s="153" t="n">
        <v>0</v>
      </c>
      <c r="AQ72" s="153" t="n">
        <v>0</v>
      </c>
      <c r="AR72" s="153" t="n">
        <v>590</v>
      </c>
      <c r="AS72" s="153" t="n">
        <v>0</v>
      </c>
      <c r="AT72" s="10" t="n"/>
      <c r="AU72" s="10" t="inlineStr">
        <is>
          <t>1.8床铺板打孔+纸箱+整片=23*22+50=556
1.5规格是536，1.2规格是528</t>
        </is>
      </c>
      <c r="AV72" s="10" t="inlineStr">
        <is>
          <t>69f6f672273c7d000171f0cf</t>
        </is>
      </c>
      <c r="AW72" s="10" t="inlineStr">
        <is>
          <t>黑胡桃木榻榻米（无床头）-1.2米-榉木铺板</t>
        </is>
      </c>
      <c r="AX72" s="10" t="inlineStr">
        <is>
          <t>69f6f672273c7d000171f0e8</t>
        </is>
      </c>
      <c r="AY72" s="153">
        <f>H72</f>
        <v/>
      </c>
      <c r="AZ72" s="153">
        <f>BB72/(1-BA72)</f>
        <v/>
      </c>
      <c r="BA72" s="85" t="n">
        <v>0.15</v>
      </c>
      <c r="BB72" s="153">
        <f>K72*0.96</f>
        <v/>
      </c>
      <c r="BC72" s="10" t="inlineStr">
        <is>
          <t>1035582527998</t>
        </is>
      </c>
      <c r="BD72" s="10" t="inlineStr">
        <is>
          <t>待定</t>
        </is>
      </c>
      <c r="BE72" s="10" t="n"/>
      <c r="BF72" s="153">
        <f>H72</f>
        <v/>
      </c>
      <c r="BG72" s="85">
        <f>BH72/BF72</f>
        <v/>
      </c>
      <c r="BH72" s="152">
        <f>I72</f>
        <v/>
      </c>
      <c r="BI72" s="85">
        <f>1-12%</f>
        <v/>
      </c>
      <c r="BJ72" s="85">
        <f>BK72/(BF72-BF72*(1-BI72))</f>
        <v/>
      </c>
      <c r="BK72" s="152">
        <f>BM72/(1-BL72)</f>
        <v/>
      </c>
      <c r="BL72" s="85" t="n">
        <v>0.01</v>
      </c>
      <c r="BM72" s="152">
        <f>J72</f>
        <v/>
      </c>
      <c r="BN72" s="152">
        <f>IF(BK72&gt;=1500,BK72-150,IF(BK72&gt;=800,BK72-80,IF(BK72&gt;=500,BK72-50,IF(BK72&gt;=200,BK72-20,BK72))))</f>
        <v/>
      </c>
      <c r="BO72" s="85">
        <f>1-12%</f>
        <v/>
      </c>
      <c r="BP72" s="85">
        <f>BQ72/(BF72-BF72*(1-BO72))</f>
        <v/>
      </c>
      <c r="BQ72" s="152">
        <f>BS72/(1-BR72)</f>
        <v/>
      </c>
      <c r="BR72" s="85" t="n">
        <v>0</v>
      </c>
      <c r="BS72" s="152">
        <f>K72</f>
        <v/>
      </c>
      <c r="BT72" s="152">
        <f>IF(BQ72&gt;=1500,BQ72-150,IF(BQ72&gt;=800,BQ72-80,IF(BQ72&gt;=500,BQ72-50,IF(BQ72&gt;=200,BQ72-20,BQ72))))</f>
        <v/>
      </c>
      <c r="BU72" s="10" t="n"/>
      <c r="CB72" s="8" t="inlineStr">
        <is>
          <t>✅ 可导入</t>
        </is>
      </c>
      <c r="CC72" t="inlineStr">
        <is>
          <t>✓</t>
        </is>
      </c>
    </row>
    <row r="73" ht="18" customHeight="1">
      <c r="A73" s="77" t="inlineStr">
        <is>
          <t>PPS26330140117</t>
        </is>
      </c>
      <c r="B73" s="7" t="inlineStr">
        <is>
          <t>畔色黑胡桃木软包双人床 |黑胡桃木落地大软包床</t>
        </is>
      </c>
      <c r="C73" s="7" t="inlineStr">
        <is>
          <t>黑胡桃木榻榻米（无床头）-1.35米-榉木铺板</t>
        </is>
      </c>
      <c r="D73" s="7" t="inlineStr">
        <is>
          <t>PPS2633014011720</t>
        </is>
      </c>
      <c r="E73" s="7" t="inlineStr">
        <is>
          <t>https://img.alicdn.com/imgextra/i4/2215699812811/O1CN01eDD7Xt1WdUTbnanUa_!!2215699812811.jpg</t>
        </is>
      </c>
      <c r="F73" s="7" t="inlineStr">
        <is>
          <t>中型</t>
        </is>
      </c>
      <c r="G73" s="149">
        <f>Q73/0.4</f>
        <v/>
      </c>
      <c r="H73" s="149">
        <f>G73*0.75</f>
        <v/>
      </c>
      <c r="I73" s="149">
        <f>Q73 / (0.79 - 0.02 - 0.006)</f>
        <v/>
      </c>
      <c r="J73" s="149">
        <f>Q73 / (0.8 - 0.02 - 0.006)</f>
        <v/>
      </c>
      <c r="K73" s="149">
        <f>Q73 / (0.82 - 0.02 - 0.006)</f>
        <v/>
      </c>
      <c r="L73" s="149">
        <f>K73-N73</f>
        <v/>
      </c>
      <c r="M73" s="79">
        <f>L73/K73</f>
        <v/>
      </c>
      <c r="N73" s="150">
        <f>O73+P73+Q73</f>
        <v/>
      </c>
      <c r="O73" s="150">
        <f>K73*0.006</f>
        <v/>
      </c>
      <c r="P73" s="150">
        <f>K73*0.02</f>
        <v/>
      </c>
      <c r="Q73" s="150">
        <f>SUM(R73:T73)</f>
        <v/>
      </c>
      <c r="R73" s="150">
        <f>IF(F73="大型",700,IF(F73="中型",300,IF(F73="小型",80,0)))</f>
        <v/>
      </c>
      <c r="S73" s="150">
        <f>IF(F73="大型",150,IF(F73="中型",100,IF(F73="小型",0,0)))</f>
        <v/>
      </c>
      <c r="T73" s="151">
        <f>SUM(U73:W73)</f>
        <v/>
      </c>
      <c r="U73" s="150" t="n">
        <v>2290</v>
      </c>
      <c r="V73" s="150" t="n">
        <v>140</v>
      </c>
      <c r="W73" s="150">
        <f>SUM(X73:AS73)</f>
        <v/>
      </c>
      <c r="X73" s="150" t="n">
        <v>0</v>
      </c>
      <c r="Y73" s="150" t="n">
        <v>0</v>
      </c>
      <c r="Z73" s="150" t="n">
        <v>0</v>
      </c>
      <c r="AA73" s="150" t="n">
        <v>0</v>
      </c>
      <c r="AB73" s="150" t="n">
        <v>0</v>
      </c>
      <c r="AC73" s="150" t="n">
        <v>0</v>
      </c>
      <c r="AD73" s="150" t="n">
        <v>0</v>
      </c>
      <c r="AE73" s="150" t="n">
        <v>0</v>
      </c>
      <c r="AF73" s="150" t="n">
        <v>0</v>
      </c>
      <c r="AG73" s="150" t="n">
        <v>0</v>
      </c>
      <c r="AH73" s="150" t="n">
        <v>0</v>
      </c>
      <c r="AI73" s="150" t="n">
        <v>0</v>
      </c>
      <c r="AJ73" s="150" t="n">
        <v>0</v>
      </c>
      <c r="AK73" s="150" t="n">
        <v>0</v>
      </c>
      <c r="AL73" s="150" t="n">
        <v>0</v>
      </c>
      <c r="AM73" s="150" t="n">
        <v>0</v>
      </c>
      <c r="AN73" s="150" t="n">
        <v>0</v>
      </c>
      <c r="AO73" s="150" t="n">
        <v>0</v>
      </c>
      <c r="AP73" s="150" t="n">
        <v>0</v>
      </c>
      <c r="AQ73" s="150" t="n">
        <v>0</v>
      </c>
      <c r="AR73" s="150" t="n">
        <v>610</v>
      </c>
      <c r="AS73" s="150" t="n">
        <v>0</v>
      </c>
      <c r="AT73" s="7" t="n"/>
      <c r="AU73" s="7" t="inlineStr">
        <is>
          <t>1.8床铺板打孔+纸箱+整片=23*22+50=556
1.5规格是536，1.2规格是529</t>
        </is>
      </c>
      <c r="AV73" s="7" t="inlineStr">
        <is>
          <t>69f6f672273c7d000171f0cf</t>
        </is>
      </c>
      <c r="AW73" s="7" t="inlineStr">
        <is>
          <t>黑胡桃木榻榻米（无床头）-1.35米-榉木铺板</t>
        </is>
      </c>
      <c r="AX73" s="7" t="inlineStr">
        <is>
          <t>69f6f672273c7d000171f0eb</t>
        </is>
      </c>
      <c r="AY73" s="150">
        <f>H73</f>
        <v/>
      </c>
      <c r="AZ73" s="150">
        <f>BB73/(1-BA73)</f>
        <v/>
      </c>
      <c r="BA73" s="82" t="n">
        <v>0.15</v>
      </c>
      <c r="BB73" s="150">
        <f>K73*0.96</f>
        <v/>
      </c>
      <c r="BC73" s="7" t="inlineStr">
        <is>
          <t>1035582527998</t>
        </is>
      </c>
      <c r="BD73" s="7" t="inlineStr">
        <is>
          <t>待定</t>
        </is>
      </c>
      <c r="BE73" s="7" t="n"/>
      <c r="BF73" s="150">
        <f>H73</f>
        <v/>
      </c>
      <c r="BG73" s="82">
        <f>BH73/BF73</f>
        <v/>
      </c>
      <c r="BH73" s="149">
        <f>I73</f>
        <v/>
      </c>
      <c r="BI73" s="82">
        <f>1-12%</f>
        <v/>
      </c>
      <c r="BJ73" s="82">
        <f>BK73/(BF73-BF73*(1-BI73))</f>
        <v/>
      </c>
      <c r="BK73" s="149">
        <f>BM73/(1-BL73)</f>
        <v/>
      </c>
      <c r="BL73" s="82" t="n">
        <v>0.01</v>
      </c>
      <c r="BM73" s="149">
        <f>J73</f>
        <v/>
      </c>
      <c r="BN73" s="149">
        <f>IF(BK73&gt;=1500,BK73-150,IF(BK73&gt;=800,BK73-80,IF(BK73&gt;=500,BK73-50,IF(BK73&gt;=200,BK73-20,BK73))))</f>
        <v/>
      </c>
      <c r="BO73" s="82">
        <f>1-12%</f>
        <v/>
      </c>
      <c r="BP73" s="82">
        <f>BQ73/(BF73-BF73*(1-BO73))</f>
        <v/>
      </c>
      <c r="BQ73" s="149">
        <f>BS73/(1-BR73)</f>
        <v/>
      </c>
      <c r="BR73" s="82" t="n">
        <v>0</v>
      </c>
      <c r="BS73" s="149">
        <f>K73</f>
        <v/>
      </c>
      <c r="BT73" s="149">
        <f>IF(BQ73&gt;=1500,BQ73-150,IF(BQ73&gt;=800,BQ73-80,IF(BQ73&gt;=500,BQ73-50,IF(BQ73&gt;=200,BQ73-20,BQ73))))</f>
        <v/>
      </c>
      <c r="BU73" s="7" t="n"/>
      <c r="CB73" s="8" t="inlineStr">
        <is>
          <t>✅ 可导入</t>
        </is>
      </c>
      <c r="CC73" t="inlineStr">
        <is>
          <t>✓</t>
        </is>
      </c>
    </row>
    <row r="74" ht="18" customHeight="1">
      <c r="A74" s="77" t="inlineStr">
        <is>
          <t>PPS26330140117</t>
        </is>
      </c>
      <c r="B74" s="10" t="inlineStr">
        <is>
          <t>畔色黑胡桃木软包双人床 |黑胡桃木落地大软包床</t>
        </is>
      </c>
      <c r="C74" s="10" t="inlineStr">
        <is>
          <t>黑胡桃木榻榻米（无床头）-1.5米-榉木铺板</t>
        </is>
      </c>
      <c r="D74" s="10" t="inlineStr">
        <is>
          <t>PPS2633014011721</t>
        </is>
      </c>
      <c r="E74" s="10" t="inlineStr">
        <is>
          <t>https://img.alicdn.com/imgextra/i4/2215699812811/O1CN01eDD7Xt1WdUTbnanUa_!!2215699812811.jpg</t>
        </is>
      </c>
      <c r="F74" s="10" t="inlineStr">
        <is>
          <t>中型</t>
        </is>
      </c>
      <c r="G74" s="152">
        <f>Q74/0.4</f>
        <v/>
      </c>
      <c r="H74" s="152">
        <f>G74*0.75</f>
        <v/>
      </c>
      <c r="I74" s="152">
        <f>Q74 / (0.79 - 0.02 - 0.006)</f>
        <v/>
      </c>
      <c r="J74" s="152">
        <f>Q74 / (0.8 - 0.02 - 0.006)</f>
        <v/>
      </c>
      <c r="K74" s="152">
        <f>Q74 / (0.82 - 0.02 - 0.006)</f>
        <v/>
      </c>
      <c r="L74" s="152">
        <f>K74-N74</f>
        <v/>
      </c>
      <c r="M74" s="79">
        <f>L74/K74</f>
        <v/>
      </c>
      <c r="N74" s="153">
        <f>O74+P74+Q74</f>
        <v/>
      </c>
      <c r="O74" s="153">
        <f>K74*0.006</f>
        <v/>
      </c>
      <c r="P74" s="153">
        <f>K74*0.02</f>
        <v/>
      </c>
      <c r="Q74" s="153">
        <f>SUM(R74:T74)</f>
        <v/>
      </c>
      <c r="R74" s="153">
        <f>IF(F74="大型",700,IF(F74="中型",300,IF(F74="小型",80,0)))</f>
        <v/>
      </c>
      <c r="S74" s="153">
        <f>IF(F74="大型",150,IF(F74="中型",100,IF(F74="小型",0,0)))</f>
        <v/>
      </c>
      <c r="T74" s="151">
        <f>SUM(U74:W74)</f>
        <v/>
      </c>
      <c r="U74" s="153" t="n">
        <v>2370</v>
      </c>
      <c r="V74" s="153" t="n">
        <v>150</v>
      </c>
      <c r="W74" s="153">
        <f>SUM(X74:AS74)</f>
        <v/>
      </c>
      <c r="X74" s="153" t="n">
        <v>0</v>
      </c>
      <c r="Y74" s="153" t="n">
        <v>0</v>
      </c>
      <c r="Z74" s="153" t="n">
        <v>0</v>
      </c>
      <c r="AA74" s="153" t="n">
        <v>0</v>
      </c>
      <c r="AB74" s="153" t="n">
        <v>0</v>
      </c>
      <c r="AC74" s="153" t="n">
        <v>0</v>
      </c>
      <c r="AD74" s="153" t="n">
        <v>0</v>
      </c>
      <c r="AE74" s="153" t="n">
        <v>0</v>
      </c>
      <c r="AF74" s="153" t="n">
        <v>0</v>
      </c>
      <c r="AG74" s="153" t="n">
        <v>0</v>
      </c>
      <c r="AH74" s="153" t="n">
        <v>0</v>
      </c>
      <c r="AI74" s="153" t="n">
        <v>0</v>
      </c>
      <c r="AJ74" s="153" t="n">
        <v>0</v>
      </c>
      <c r="AK74" s="153" t="n">
        <v>0</v>
      </c>
      <c r="AL74" s="153" t="n">
        <v>0</v>
      </c>
      <c r="AM74" s="153" t="n">
        <v>0</v>
      </c>
      <c r="AN74" s="153" t="n">
        <v>0</v>
      </c>
      <c r="AO74" s="153" t="n">
        <v>0</v>
      </c>
      <c r="AP74" s="153" t="n">
        <v>0</v>
      </c>
      <c r="AQ74" s="153" t="n">
        <v>0</v>
      </c>
      <c r="AR74" s="153" t="n">
        <v>630</v>
      </c>
      <c r="AS74" s="153" t="n">
        <v>0</v>
      </c>
      <c r="AT74" s="10" t="n"/>
      <c r="AU74" s="10" t="inlineStr">
        <is>
          <t>1.8床铺板打孔+纸箱+整片=23*22+50=556
1.5规格是536，1.2规格是530</t>
        </is>
      </c>
      <c r="AV74" s="10" t="inlineStr">
        <is>
          <t>69f6f672273c7d000171f0cf</t>
        </is>
      </c>
      <c r="AW74" s="10" t="inlineStr">
        <is>
          <t>黑胡桃木榻榻米（无床头）-1.5米-榉木铺板</t>
        </is>
      </c>
      <c r="AX74" s="10" t="inlineStr">
        <is>
          <t>69f6f672273c7d000171f0ee</t>
        </is>
      </c>
      <c r="AY74" s="153">
        <f>H74</f>
        <v/>
      </c>
      <c r="AZ74" s="153">
        <f>BB74/(1-BA74)</f>
        <v/>
      </c>
      <c r="BA74" s="85" t="n">
        <v>0.15</v>
      </c>
      <c r="BB74" s="153">
        <f>K74*0.96</f>
        <v/>
      </c>
      <c r="BC74" s="10" t="inlineStr">
        <is>
          <t>1035582527998</t>
        </is>
      </c>
      <c r="BD74" s="10" t="inlineStr">
        <is>
          <t>待定</t>
        </is>
      </c>
      <c r="BE74" s="10" t="n"/>
      <c r="BF74" s="153">
        <f>H74</f>
        <v/>
      </c>
      <c r="BG74" s="85">
        <f>BH74/BF74</f>
        <v/>
      </c>
      <c r="BH74" s="152">
        <f>I74</f>
        <v/>
      </c>
      <c r="BI74" s="85">
        <f>1-12%</f>
        <v/>
      </c>
      <c r="BJ74" s="85">
        <f>BK74/(BF74-BF74*(1-BI74))</f>
        <v/>
      </c>
      <c r="BK74" s="152">
        <f>BM74/(1-BL74)</f>
        <v/>
      </c>
      <c r="BL74" s="85" t="n">
        <v>0.01</v>
      </c>
      <c r="BM74" s="152">
        <f>J74</f>
        <v/>
      </c>
      <c r="BN74" s="152">
        <f>IF(BK74&gt;=1500,BK74-150,IF(BK74&gt;=800,BK74-80,IF(BK74&gt;=500,BK74-50,IF(BK74&gt;=200,BK74-20,BK74))))</f>
        <v/>
      </c>
      <c r="BO74" s="85">
        <f>1-12%</f>
        <v/>
      </c>
      <c r="BP74" s="85">
        <f>BQ74/(BF74-BF74*(1-BO74))</f>
        <v/>
      </c>
      <c r="BQ74" s="152">
        <f>BS74/(1-BR74)</f>
        <v/>
      </c>
      <c r="BR74" s="85" t="n">
        <v>0</v>
      </c>
      <c r="BS74" s="152">
        <f>K74</f>
        <v/>
      </c>
      <c r="BT74" s="152">
        <f>IF(BQ74&gt;=1500,BQ74-150,IF(BQ74&gt;=800,BQ74-80,IF(BQ74&gt;=500,BQ74-50,IF(BQ74&gt;=200,BQ74-20,BQ74))))</f>
        <v/>
      </c>
      <c r="BU74" s="10" t="n"/>
      <c r="CB74" s="8" t="inlineStr">
        <is>
          <t>✅ 可导入</t>
        </is>
      </c>
      <c r="CC74" t="inlineStr">
        <is>
          <t>✓</t>
        </is>
      </c>
    </row>
    <row r="75" ht="18" customHeight="1">
      <c r="A75" s="77" t="inlineStr">
        <is>
          <t>PPS26330140117</t>
        </is>
      </c>
      <c r="B75" s="7" t="inlineStr">
        <is>
          <t>畔色黑胡桃木软包双人床 |黑胡桃木落地大软包床</t>
        </is>
      </c>
      <c r="C75" s="7" t="inlineStr">
        <is>
          <t>黑胡桃木榻榻米（无床头）-1.8米-榉木铺板</t>
        </is>
      </c>
      <c r="D75" s="7" t="inlineStr">
        <is>
          <t>PPS2633014011722</t>
        </is>
      </c>
      <c r="E75" s="7" t="inlineStr">
        <is>
          <t>https://img.alicdn.com/imgextra/i4/2215699812811/O1CN01eDD7Xt1WdUTbnanUa_!!2215699812811.jpg</t>
        </is>
      </c>
      <c r="F75" s="7" t="inlineStr">
        <is>
          <t>中型</t>
        </is>
      </c>
      <c r="G75" s="149">
        <f>Q75/0.4</f>
        <v/>
      </c>
      <c r="H75" s="149">
        <f>G75*0.75</f>
        <v/>
      </c>
      <c r="I75" s="149">
        <f>Q75 / (0.79 - 0.02 - 0.006)</f>
        <v/>
      </c>
      <c r="J75" s="149">
        <f>Q75 / (0.8 - 0.02 - 0.006)</f>
        <v/>
      </c>
      <c r="K75" s="149">
        <f>Q75 / (0.82 - 0.02 - 0.006)</f>
        <v/>
      </c>
      <c r="L75" s="149">
        <f>K75-N75</f>
        <v/>
      </c>
      <c r="M75" s="79">
        <f>L75/K75</f>
        <v/>
      </c>
      <c r="N75" s="150">
        <f>O75+P75+Q75</f>
        <v/>
      </c>
      <c r="O75" s="150">
        <f>K75*0.006</f>
        <v/>
      </c>
      <c r="P75" s="150">
        <f>K75*0.02</f>
        <v/>
      </c>
      <c r="Q75" s="150">
        <f>SUM(R75:T75)</f>
        <v/>
      </c>
      <c r="R75" s="150">
        <f>IF(F75="大型",700,IF(F75="中型",300,IF(F75="小型",80,0)))</f>
        <v/>
      </c>
      <c r="S75" s="150">
        <f>IF(F75="大型",150,IF(F75="中型",100,IF(F75="小型",0,0)))</f>
        <v/>
      </c>
      <c r="T75" s="151">
        <f>SUM(U75:W75)</f>
        <v/>
      </c>
      <c r="U75" s="150" t="n">
        <v>2500</v>
      </c>
      <c r="V75" s="150" t="n">
        <v>150</v>
      </c>
      <c r="W75" s="150">
        <f>SUM(X75:AS75)</f>
        <v/>
      </c>
      <c r="X75" s="150" t="n">
        <v>0</v>
      </c>
      <c r="Y75" s="150" t="n">
        <v>0</v>
      </c>
      <c r="Z75" s="150" t="n">
        <v>0</v>
      </c>
      <c r="AA75" s="150" t="n">
        <v>0</v>
      </c>
      <c r="AB75" s="150" t="n">
        <v>0</v>
      </c>
      <c r="AC75" s="150" t="n">
        <v>0</v>
      </c>
      <c r="AD75" s="150" t="n">
        <v>0</v>
      </c>
      <c r="AE75" s="150" t="n">
        <v>0</v>
      </c>
      <c r="AF75" s="150" t="n">
        <v>0</v>
      </c>
      <c r="AG75" s="150" t="n">
        <v>0</v>
      </c>
      <c r="AH75" s="150" t="n">
        <v>0</v>
      </c>
      <c r="AI75" s="150" t="n">
        <v>0</v>
      </c>
      <c r="AJ75" s="150" t="n">
        <v>0</v>
      </c>
      <c r="AK75" s="150" t="n">
        <v>0</v>
      </c>
      <c r="AL75" s="150" t="n">
        <v>0</v>
      </c>
      <c r="AM75" s="150" t="n">
        <v>0</v>
      </c>
      <c r="AN75" s="150" t="n">
        <v>0</v>
      </c>
      <c r="AO75" s="150" t="n">
        <v>0</v>
      </c>
      <c r="AP75" s="150" t="n">
        <v>0</v>
      </c>
      <c r="AQ75" s="150" t="n">
        <v>0</v>
      </c>
      <c r="AR75" s="150" t="n">
        <v>650</v>
      </c>
      <c r="AS75" s="150" t="n">
        <v>0</v>
      </c>
      <c r="AT75" s="7" t="n"/>
      <c r="AU75" s="7" t="inlineStr">
        <is>
          <t>1.8床铺板打孔+纸箱+整片=23*22+50=556
1.5规格是536，1.2规格是531</t>
        </is>
      </c>
      <c r="AV75" s="7" t="inlineStr">
        <is>
          <t>69f6f672273c7d000171f0cf</t>
        </is>
      </c>
      <c r="AW75" s="7" t="inlineStr">
        <is>
          <t>黑胡桃木榻榻米（无床头）-1.8米-榉木铺板</t>
        </is>
      </c>
      <c r="AX75" s="7" t="inlineStr">
        <is>
          <t>69f6f672273c7d000171f0f1</t>
        </is>
      </c>
      <c r="AY75" s="150">
        <f>H75</f>
        <v/>
      </c>
      <c r="AZ75" s="150">
        <f>BB75/(1-BA75)</f>
        <v/>
      </c>
      <c r="BA75" s="82" t="n">
        <v>0.15</v>
      </c>
      <c r="BB75" s="150">
        <f>K75*0.96</f>
        <v/>
      </c>
      <c r="BC75" s="7" t="inlineStr">
        <is>
          <t>1035582527998</t>
        </is>
      </c>
      <c r="BD75" s="7" t="inlineStr">
        <is>
          <t>待定</t>
        </is>
      </c>
      <c r="BE75" s="7" t="n"/>
      <c r="BF75" s="150">
        <f>H75</f>
        <v/>
      </c>
      <c r="BG75" s="82">
        <f>BH75/BF75</f>
        <v/>
      </c>
      <c r="BH75" s="149">
        <f>I75</f>
        <v/>
      </c>
      <c r="BI75" s="82">
        <f>1-12%</f>
        <v/>
      </c>
      <c r="BJ75" s="82">
        <f>BK75/(BF75-BF75*(1-BI75))</f>
        <v/>
      </c>
      <c r="BK75" s="149">
        <f>BM75/(1-BL75)</f>
        <v/>
      </c>
      <c r="BL75" s="82" t="n">
        <v>0.01</v>
      </c>
      <c r="BM75" s="149">
        <f>J75</f>
        <v/>
      </c>
      <c r="BN75" s="149">
        <f>IF(BK75&gt;=1500,BK75-150,IF(BK75&gt;=800,BK75-80,IF(BK75&gt;=500,BK75-50,IF(BK75&gt;=200,BK75-20,BK75))))</f>
        <v/>
      </c>
      <c r="BO75" s="82">
        <f>1-12%</f>
        <v/>
      </c>
      <c r="BP75" s="82">
        <f>BQ75/(BF75-BF75*(1-BO75))</f>
        <v/>
      </c>
      <c r="BQ75" s="149">
        <f>BS75/(1-BR75)</f>
        <v/>
      </c>
      <c r="BR75" s="82" t="n">
        <v>0</v>
      </c>
      <c r="BS75" s="149">
        <f>K75</f>
        <v/>
      </c>
      <c r="BT75" s="149">
        <f>IF(BQ75&gt;=1500,BQ75-150,IF(BQ75&gt;=800,BQ75-80,IF(BQ75&gt;=500,BQ75-50,IF(BQ75&gt;=200,BQ75-20,BQ75))))</f>
        <v/>
      </c>
      <c r="BU75" s="7" t="n"/>
      <c r="CB75" s="8" t="inlineStr">
        <is>
          <t>✅ 可导入</t>
        </is>
      </c>
      <c r="CC75" t="inlineStr">
        <is>
          <t>✓</t>
        </is>
      </c>
    </row>
    <row r="76" ht="18" customHeight="1">
      <c r="A76" s="77" t="inlineStr">
        <is>
          <t>PPS26330150118</t>
        </is>
      </c>
      <c r="B76" s="10" t="inlineStr">
        <is>
          <t>畔色黑胡桃木悬浮双人床 |黑胡桃木标准床</t>
        </is>
      </c>
      <c r="C76" s="10" t="inlineStr">
        <is>
          <t>黑胡桃木悬浮床-1.2米-榉木铺板</t>
        </is>
      </c>
      <c r="D76" s="10" t="inlineStr">
        <is>
          <t>PPS2633015011811</t>
        </is>
      </c>
      <c r="E76" s="10" t="inlineStr">
        <is>
          <t>https://img.alicdn.com/imgextra/i4/2215699812811/O1CN015fCgsq1WdUTgF91sN_!!2215699812811.jpg</t>
        </is>
      </c>
      <c r="F76" s="10" t="inlineStr">
        <is>
          <t>中型</t>
        </is>
      </c>
      <c r="G76" s="152">
        <f>Q76/0.4</f>
        <v/>
      </c>
      <c r="H76" s="152">
        <f>G76*0.75</f>
        <v/>
      </c>
      <c r="I76" s="152">
        <f>Q76 / (0.79 - 0.02 - 0.006)</f>
        <v/>
      </c>
      <c r="J76" s="152">
        <f>Q76 / (0.8 - 0.02 - 0.006)</f>
        <v/>
      </c>
      <c r="K76" s="152">
        <f>Q76 / (0.82 - 0.02 - 0.006)</f>
        <v/>
      </c>
      <c r="L76" s="152">
        <f>K76-N76</f>
        <v/>
      </c>
      <c r="M76" s="79">
        <f>L76/K76</f>
        <v/>
      </c>
      <c r="N76" s="153">
        <f>O76+P76+Q76</f>
        <v/>
      </c>
      <c r="O76" s="153">
        <f>K76*0.006</f>
        <v/>
      </c>
      <c r="P76" s="153">
        <f>K76*0.02</f>
        <v/>
      </c>
      <c r="Q76" s="153">
        <f>SUM(R76:T76)</f>
        <v/>
      </c>
      <c r="R76" s="153">
        <f>IF(F76="大型",700,IF(F76="中型",300,IF(F76="小型",80,0)))</f>
        <v/>
      </c>
      <c r="S76" s="153">
        <f>IF(F76="大型",150,IF(F76="中型",100,IF(F76="小型",0,0)))</f>
        <v/>
      </c>
      <c r="T76" s="151">
        <f>SUM(U76:W76)</f>
        <v/>
      </c>
      <c r="U76" s="153" t="n">
        <v>2710</v>
      </c>
      <c r="V76" s="153" t="n">
        <v>140</v>
      </c>
      <c r="W76" s="153">
        <f>SUM(X76:AS76)</f>
        <v/>
      </c>
      <c r="X76" s="153" t="n">
        <v>0</v>
      </c>
      <c r="Y76" s="153" t="n">
        <v>0</v>
      </c>
      <c r="Z76" s="153" t="n">
        <v>73</v>
      </c>
      <c r="AA76" s="153" t="n">
        <v>0</v>
      </c>
      <c r="AB76" s="153" t="n">
        <v>0</v>
      </c>
      <c r="AC76" s="153" t="n">
        <v>0</v>
      </c>
      <c r="AD76" s="153" t="n">
        <v>0</v>
      </c>
      <c r="AE76" s="153" t="n">
        <v>0</v>
      </c>
      <c r="AF76" s="153" t="n">
        <v>0</v>
      </c>
      <c r="AG76" s="153" t="n">
        <v>0</v>
      </c>
      <c r="AH76" s="153" t="n">
        <v>0</v>
      </c>
      <c r="AI76" s="153" t="n">
        <v>0</v>
      </c>
      <c r="AJ76" s="153" t="n">
        <v>0</v>
      </c>
      <c r="AK76" s="153" t="n">
        <v>0</v>
      </c>
      <c r="AL76" s="153" t="n">
        <v>0</v>
      </c>
      <c r="AM76" s="153" t="n">
        <v>0</v>
      </c>
      <c r="AN76" s="153" t="n">
        <v>0</v>
      </c>
      <c r="AO76" s="153" t="n">
        <v>0</v>
      </c>
      <c r="AP76" s="153" t="n">
        <v>0</v>
      </c>
      <c r="AQ76" s="153" t="n">
        <v>0</v>
      </c>
      <c r="AR76" s="153" t="n">
        <v>590</v>
      </c>
      <c r="AS76" s="153" t="n">
        <v>0</v>
      </c>
      <c r="AT76" s="10" t="n"/>
      <c r="AU76" s="10" t="inlineStr">
        <is>
          <t>1.8床铺板打孔+纸箱+整片=23*22+50=556
1.5规格是536，1.2规格是520</t>
        </is>
      </c>
      <c r="AV76" s="10" t="inlineStr">
        <is>
          <t>69f6f4f6f888bb0001debee9</t>
        </is>
      </c>
      <c r="AW76" s="10" t="inlineStr">
        <is>
          <t>黑胡桃木悬浮床-1.2米-榉木铺板</t>
        </is>
      </c>
      <c r="AX76" s="10" t="inlineStr">
        <is>
          <t>69f6f4f6f888bb0001debeea</t>
        </is>
      </c>
      <c r="AY76" s="153">
        <f>H76</f>
        <v/>
      </c>
      <c r="AZ76" s="153">
        <f>BB76/(1-BA76)</f>
        <v/>
      </c>
      <c r="BA76" s="85" t="n">
        <v>0.15</v>
      </c>
      <c r="BB76" s="153">
        <f>K76*0.96</f>
        <v/>
      </c>
      <c r="BC76" s="10" t="inlineStr">
        <is>
          <t>1037237545657</t>
        </is>
      </c>
      <c r="BD76" s="10" t="inlineStr">
        <is>
          <t>待定</t>
        </is>
      </c>
      <c r="BE76" s="10" t="n"/>
      <c r="BF76" s="153">
        <f>H76</f>
        <v/>
      </c>
      <c r="BG76" s="85">
        <f>BH76/BF76</f>
        <v/>
      </c>
      <c r="BH76" s="152">
        <f>I76</f>
        <v/>
      </c>
      <c r="BI76" s="85">
        <f>1-12%</f>
        <v/>
      </c>
      <c r="BJ76" s="85">
        <f>BK76/(BF76-BF76*(1-BI76))</f>
        <v/>
      </c>
      <c r="BK76" s="152">
        <f>BM76/(1-BL76)</f>
        <v/>
      </c>
      <c r="BL76" s="85" t="n">
        <v>0.01</v>
      </c>
      <c r="BM76" s="152">
        <f>J76</f>
        <v/>
      </c>
      <c r="BN76" s="152">
        <f>IF(BK76&gt;=1500,BK76-150,IF(BK76&gt;=800,BK76-80,IF(BK76&gt;=500,BK76-50,IF(BK76&gt;=200,BK76-20,BK76))))</f>
        <v/>
      </c>
      <c r="BO76" s="85">
        <f>1-12%</f>
        <v/>
      </c>
      <c r="BP76" s="85">
        <f>BQ76/(BF76-BF76*(1-BO76))</f>
        <v/>
      </c>
      <c r="BQ76" s="152">
        <f>BS76/(1-BR76)</f>
        <v/>
      </c>
      <c r="BR76" s="85" t="n">
        <v>0</v>
      </c>
      <c r="BS76" s="152">
        <f>K76</f>
        <v/>
      </c>
      <c r="BT76" s="152">
        <f>IF(BQ76&gt;=1500,BQ76-150,IF(BQ76&gt;=800,BQ76-80,IF(BQ76&gt;=500,BQ76-50,IF(BQ76&gt;=200,BQ76-20,BQ76))))</f>
        <v/>
      </c>
      <c r="BU76" s="10" t="n"/>
      <c r="CB76" s="8" t="inlineStr">
        <is>
          <t>✅ 可导入</t>
        </is>
      </c>
      <c r="CC76" t="inlineStr">
        <is>
          <t>✓</t>
        </is>
      </c>
    </row>
    <row r="77" ht="18" customHeight="1">
      <c r="A77" s="77" t="inlineStr">
        <is>
          <t>PPS26330150118</t>
        </is>
      </c>
      <c r="B77" s="7" t="inlineStr">
        <is>
          <t>畔色黑胡桃木悬浮双人床 |黑胡桃木标准床</t>
        </is>
      </c>
      <c r="C77" s="7" t="inlineStr">
        <is>
          <t>黑胡桃木悬浮床-1.35米-榉木铺板</t>
        </is>
      </c>
      <c r="D77" s="7" t="inlineStr">
        <is>
          <t>PPS2633015011812</t>
        </is>
      </c>
      <c r="E77" s="7" t="inlineStr">
        <is>
          <t>https://img.alicdn.com/imgextra/i4/2215699812811/O1CN015fCgsq1WdUTgF91sN_!!2215699812811.jpg</t>
        </is>
      </c>
      <c r="F77" s="7" t="inlineStr">
        <is>
          <t>中型</t>
        </is>
      </c>
      <c r="G77" s="149">
        <f>Q77/0.4</f>
        <v/>
      </c>
      <c r="H77" s="149">
        <f>G77*0.75</f>
        <v/>
      </c>
      <c r="I77" s="149">
        <f>Q77 / (0.79 - 0.02 - 0.006)</f>
        <v/>
      </c>
      <c r="J77" s="149">
        <f>Q77 / (0.8 - 0.02 - 0.006)</f>
        <v/>
      </c>
      <c r="K77" s="149">
        <f>Q77 / (0.82 - 0.02 - 0.006)</f>
        <v/>
      </c>
      <c r="L77" s="149">
        <f>K77-N77</f>
        <v/>
      </c>
      <c r="M77" s="79">
        <f>L77/K77</f>
        <v/>
      </c>
      <c r="N77" s="150">
        <f>O77+P77+Q77</f>
        <v/>
      </c>
      <c r="O77" s="150">
        <f>K77*0.006</f>
        <v/>
      </c>
      <c r="P77" s="150">
        <f>K77*0.02</f>
        <v/>
      </c>
      <c r="Q77" s="150">
        <f>SUM(R77:T77)</f>
        <v/>
      </c>
      <c r="R77" s="150">
        <f>IF(F77="大型",700,IF(F77="中型",300,IF(F77="小型",80,0)))</f>
        <v/>
      </c>
      <c r="S77" s="150">
        <f>IF(F77="大型",150,IF(F77="中型",100,IF(F77="小型",0,0)))</f>
        <v/>
      </c>
      <c r="T77" s="151">
        <f>SUM(U77:W77)</f>
        <v/>
      </c>
      <c r="U77" s="150" t="n">
        <v>2740</v>
      </c>
      <c r="V77" s="150" t="n">
        <v>140</v>
      </c>
      <c r="W77" s="150">
        <f>SUM(X77:AS77)</f>
        <v/>
      </c>
      <c r="X77" s="150" t="n">
        <v>0</v>
      </c>
      <c r="Y77" s="150" t="n">
        <v>0</v>
      </c>
      <c r="Z77" s="150" t="n">
        <v>73</v>
      </c>
      <c r="AA77" s="150" t="n"/>
      <c r="AB77" s="150" t="n">
        <v>0</v>
      </c>
      <c r="AC77" s="150" t="n">
        <v>0</v>
      </c>
      <c r="AD77" s="150" t="n">
        <v>0</v>
      </c>
      <c r="AE77" s="150" t="n">
        <v>0</v>
      </c>
      <c r="AF77" s="150" t="n">
        <v>0</v>
      </c>
      <c r="AG77" s="150" t="n">
        <v>0</v>
      </c>
      <c r="AH77" s="150" t="n">
        <v>0</v>
      </c>
      <c r="AI77" s="150" t="n">
        <v>0</v>
      </c>
      <c r="AJ77" s="150" t="n">
        <v>0</v>
      </c>
      <c r="AK77" s="150" t="n">
        <v>0</v>
      </c>
      <c r="AL77" s="150" t="n">
        <v>0</v>
      </c>
      <c r="AM77" s="150" t="n">
        <v>0</v>
      </c>
      <c r="AN77" s="150" t="n">
        <v>0</v>
      </c>
      <c r="AO77" s="150" t="n">
        <v>0</v>
      </c>
      <c r="AP77" s="150" t="n">
        <v>0</v>
      </c>
      <c r="AQ77" s="150" t="n">
        <v>0</v>
      </c>
      <c r="AR77" s="150" t="n">
        <v>610</v>
      </c>
      <c r="AS77" s="150" t="n">
        <v>0</v>
      </c>
      <c r="AT77" s="7" t="n"/>
      <c r="AU77" s="7" t="inlineStr">
        <is>
          <t>1.8床铺板打孔+纸箱+整片=23*22+50=556
1.5规格是536，1.2规格是521</t>
        </is>
      </c>
      <c r="AV77" s="7" t="inlineStr">
        <is>
          <t>69f6f4f6f888bb0001debee9</t>
        </is>
      </c>
      <c r="AW77" s="7" t="inlineStr">
        <is>
          <t>黑胡桃木悬浮床-1.35米-榉木铺板</t>
        </is>
      </c>
      <c r="AX77" s="7" t="inlineStr">
        <is>
          <t>69f6f4f6f888bb0001debeed</t>
        </is>
      </c>
      <c r="AY77" s="150">
        <f>H77</f>
        <v/>
      </c>
      <c r="AZ77" s="150">
        <f>BB77/(1-BA77)</f>
        <v/>
      </c>
      <c r="BA77" s="82" t="n">
        <v>0.15</v>
      </c>
      <c r="BB77" s="150">
        <f>K77*0.96</f>
        <v/>
      </c>
      <c r="BC77" s="7" t="inlineStr">
        <is>
          <t>1037237545657</t>
        </is>
      </c>
      <c r="BD77" s="7" t="inlineStr">
        <is>
          <t>待定</t>
        </is>
      </c>
      <c r="BE77" s="7" t="n"/>
      <c r="BF77" s="150">
        <f>H77</f>
        <v/>
      </c>
      <c r="BG77" s="82">
        <f>BH77/BF77</f>
        <v/>
      </c>
      <c r="BH77" s="149">
        <f>I77</f>
        <v/>
      </c>
      <c r="BI77" s="82">
        <f>1-12%</f>
        <v/>
      </c>
      <c r="BJ77" s="82">
        <f>BK77/(BF77-BF77*(1-BI77))</f>
        <v/>
      </c>
      <c r="BK77" s="149">
        <f>BM77/(1-BL77)</f>
        <v/>
      </c>
      <c r="BL77" s="82" t="n">
        <v>0.01</v>
      </c>
      <c r="BM77" s="149">
        <f>J77</f>
        <v/>
      </c>
      <c r="BN77" s="149">
        <f>IF(BK77&gt;=1500,BK77-150,IF(BK77&gt;=800,BK77-80,IF(BK77&gt;=500,BK77-50,IF(BK77&gt;=200,BK77-20,BK77))))</f>
        <v/>
      </c>
      <c r="BO77" s="82">
        <f>1-12%</f>
        <v/>
      </c>
      <c r="BP77" s="82">
        <f>BQ77/(BF77-BF77*(1-BO77))</f>
        <v/>
      </c>
      <c r="BQ77" s="149">
        <f>BS77/(1-BR77)</f>
        <v/>
      </c>
      <c r="BR77" s="82" t="n">
        <v>0</v>
      </c>
      <c r="BS77" s="149">
        <f>K77</f>
        <v/>
      </c>
      <c r="BT77" s="149">
        <f>IF(BQ77&gt;=1500,BQ77-150,IF(BQ77&gt;=800,BQ77-80,IF(BQ77&gt;=500,BQ77-50,IF(BQ77&gt;=200,BQ77-20,BQ77))))</f>
        <v/>
      </c>
      <c r="BU77" s="7" t="n"/>
      <c r="CB77" s="8" t="inlineStr">
        <is>
          <t>✅ 可导入</t>
        </is>
      </c>
      <c r="CC77" t="inlineStr">
        <is>
          <t>✓</t>
        </is>
      </c>
    </row>
    <row r="78" ht="18" customHeight="1">
      <c r="A78" s="77" t="inlineStr">
        <is>
          <t>PPS26330150118</t>
        </is>
      </c>
      <c r="B78" s="10" t="inlineStr">
        <is>
          <t>畔色黑胡桃木悬浮双人床 |黑胡桃木标准床</t>
        </is>
      </c>
      <c r="C78" s="10" t="inlineStr">
        <is>
          <t>黑胡桃木悬浮床-1.5米-榉木铺板</t>
        </is>
      </c>
      <c r="D78" s="10" t="inlineStr">
        <is>
          <t>PPS2633015011813</t>
        </is>
      </c>
      <c r="E78" s="10" t="inlineStr">
        <is>
          <t>https://img.alicdn.com/imgextra/i4/2215699812811/O1CN015fCgsq1WdUTgF91sN_!!2215699812811.jpg</t>
        </is>
      </c>
      <c r="F78" s="10" t="inlineStr">
        <is>
          <t>中型</t>
        </is>
      </c>
      <c r="G78" s="152">
        <f>Q78/0.4</f>
        <v/>
      </c>
      <c r="H78" s="152">
        <f>G78*0.75</f>
        <v/>
      </c>
      <c r="I78" s="152">
        <f>Q78 / (0.79 - 0.02 - 0.006)</f>
        <v/>
      </c>
      <c r="J78" s="152">
        <f>Q78 / (0.8 - 0.02 - 0.006)</f>
        <v/>
      </c>
      <c r="K78" s="152">
        <f>Q78 / (0.82 - 0.02 - 0.006)</f>
        <v/>
      </c>
      <c r="L78" s="152">
        <f>K78-N78</f>
        <v/>
      </c>
      <c r="M78" s="79">
        <f>L78/K78</f>
        <v/>
      </c>
      <c r="N78" s="153">
        <f>O78+P78+Q78</f>
        <v/>
      </c>
      <c r="O78" s="153">
        <f>K78*0.006</f>
        <v/>
      </c>
      <c r="P78" s="153">
        <f>K78*0.02</f>
        <v/>
      </c>
      <c r="Q78" s="153">
        <f>SUM(R78:T78)</f>
        <v/>
      </c>
      <c r="R78" s="153">
        <f>IF(F78="大型",700,IF(F78="中型",300,IF(F78="小型",80,0)))</f>
        <v/>
      </c>
      <c r="S78" s="153">
        <f>IF(F78="大型",150,IF(F78="中型",100,IF(F78="小型",0,0)))</f>
        <v/>
      </c>
      <c r="T78" s="151">
        <f>SUM(U78:W78)</f>
        <v/>
      </c>
      <c r="U78" s="153" t="n">
        <v>2820</v>
      </c>
      <c r="V78" s="153" t="n">
        <v>150</v>
      </c>
      <c r="W78" s="153">
        <f>SUM(X78:AS78)</f>
        <v/>
      </c>
      <c r="X78" s="153" t="n">
        <v>0</v>
      </c>
      <c r="Y78" s="153" t="n">
        <v>0</v>
      </c>
      <c r="Z78" s="153" t="n">
        <v>73</v>
      </c>
      <c r="AA78" s="153" t="n">
        <v>0</v>
      </c>
      <c r="AB78" s="153" t="n">
        <v>0</v>
      </c>
      <c r="AC78" s="153" t="n">
        <v>0</v>
      </c>
      <c r="AD78" s="153" t="n">
        <v>0</v>
      </c>
      <c r="AE78" s="153" t="n">
        <v>0</v>
      </c>
      <c r="AF78" s="153" t="n">
        <v>0</v>
      </c>
      <c r="AG78" s="153" t="n">
        <v>0</v>
      </c>
      <c r="AH78" s="153" t="n">
        <v>0</v>
      </c>
      <c r="AI78" s="153" t="n">
        <v>0</v>
      </c>
      <c r="AJ78" s="153" t="n">
        <v>0</v>
      </c>
      <c r="AK78" s="153" t="n">
        <v>0</v>
      </c>
      <c r="AL78" s="153" t="n">
        <v>0</v>
      </c>
      <c r="AM78" s="153" t="n">
        <v>0</v>
      </c>
      <c r="AN78" s="153" t="n">
        <v>0</v>
      </c>
      <c r="AO78" s="153" t="n">
        <v>0</v>
      </c>
      <c r="AP78" s="153" t="n">
        <v>0</v>
      </c>
      <c r="AQ78" s="153" t="n">
        <v>0</v>
      </c>
      <c r="AR78" s="153" t="n">
        <v>630</v>
      </c>
      <c r="AS78" s="153" t="n">
        <v>0</v>
      </c>
      <c r="AT78" s="10" t="n"/>
      <c r="AU78" s="10" t="inlineStr">
        <is>
          <t>1.8床铺板打孔+纸箱+整片=23*22+50=556
1.5规格是536，1.2规格是522</t>
        </is>
      </c>
      <c r="AV78" s="10" t="inlineStr">
        <is>
          <t>69f6f4f6f888bb0001debee9</t>
        </is>
      </c>
      <c r="AW78" s="10" t="inlineStr">
        <is>
          <t>黑胡桃木悬浮床-1.5米-榉木铺板</t>
        </is>
      </c>
      <c r="AX78" s="10" t="inlineStr">
        <is>
          <t>69f6f4f6f888bb0001debef0</t>
        </is>
      </c>
      <c r="AY78" s="153">
        <f>H78</f>
        <v/>
      </c>
      <c r="AZ78" s="153">
        <f>BB78/(1-BA78)</f>
        <v/>
      </c>
      <c r="BA78" s="85" t="n">
        <v>0.15</v>
      </c>
      <c r="BB78" s="153">
        <f>K78*0.96</f>
        <v/>
      </c>
      <c r="BC78" s="10" t="inlineStr">
        <is>
          <t>1037237545657</t>
        </is>
      </c>
      <c r="BD78" s="10" t="inlineStr">
        <is>
          <t>待定</t>
        </is>
      </c>
      <c r="BE78" s="10" t="n"/>
      <c r="BF78" s="153">
        <f>H78</f>
        <v/>
      </c>
      <c r="BG78" s="85">
        <f>BH78/BF78</f>
        <v/>
      </c>
      <c r="BH78" s="152">
        <f>I78</f>
        <v/>
      </c>
      <c r="BI78" s="85">
        <f>1-12%</f>
        <v/>
      </c>
      <c r="BJ78" s="85">
        <f>BK78/(BF78-BF78*(1-BI78))</f>
        <v/>
      </c>
      <c r="BK78" s="152">
        <f>BM78/(1-BL78)</f>
        <v/>
      </c>
      <c r="BL78" s="85" t="n">
        <v>0.01</v>
      </c>
      <c r="BM78" s="152">
        <f>J78</f>
        <v/>
      </c>
      <c r="BN78" s="152">
        <f>IF(BK78&gt;=1500,BK78-150,IF(BK78&gt;=800,BK78-80,IF(BK78&gt;=500,BK78-50,IF(BK78&gt;=200,BK78-20,BK78))))</f>
        <v/>
      </c>
      <c r="BO78" s="85">
        <f>1-12%</f>
        <v/>
      </c>
      <c r="BP78" s="85">
        <f>BQ78/(BF78-BF78*(1-BO78))</f>
        <v/>
      </c>
      <c r="BQ78" s="152">
        <f>BS78/(1-BR78)</f>
        <v/>
      </c>
      <c r="BR78" s="85" t="n">
        <v>0</v>
      </c>
      <c r="BS78" s="152">
        <f>K78</f>
        <v/>
      </c>
      <c r="BT78" s="152">
        <f>IF(BQ78&gt;=1500,BQ78-150,IF(BQ78&gt;=800,BQ78-80,IF(BQ78&gt;=500,BQ78-50,IF(BQ78&gt;=200,BQ78-20,BQ78))))</f>
        <v/>
      </c>
      <c r="BU78" s="10" t="n"/>
      <c r="CB78" s="8" t="inlineStr">
        <is>
          <t>✅ 可导入</t>
        </is>
      </c>
      <c r="CC78" t="inlineStr">
        <is>
          <t>✓</t>
        </is>
      </c>
    </row>
    <row r="79" ht="18" customHeight="1">
      <c r="A79" s="77" t="inlineStr">
        <is>
          <t>PPS26330150118</t>
        </is>
      </c>
      <c r="B79" s="7" t="inlineStr">
        <is>
          <t>畔色黑胡桃木悬浮双人床 |黑胡桃木标准床</t>
        </is>
      </c>
      <c r="C79" s="7" t="inlineStr">
        <is>
          <t>黑胡桃木悬浮床-1.8米-榉木铺板</t>
        </is>
      </c>
      <c r="D79" s="7" t="inlineStr">
        <is>
          <t>PPS2633015011814</t>
        </is>
      </c>
      <c r="E79" s="7" t="inlineStr">
        <is>
          <t>https://img.alicdn.com/imgextra/i4/2215699812811/O1CN015fCgsq1WdUTgF91sN_!!2215699812811.jpg</t>
        </is>
      </c>
      <c r="F79" s="7" t="inlineStr">
        <is>
          <t>中型</t>
        </is>
      </c>
      <c r="G79" s="149">
        <f>Q79/0.4</f>
        <v/>
      </c>
      <c r="H79" s="149">
        <f>G79*0.75</f>
        <v/>
      </c>
      <c r="I79" s="149">
        <f>Q79 / (0.79 - 0.02 - 0.006)</f>
        <v/>
      </c>
      <c r="J79" s="149">
        <f>Q79 / (0.8 - 0.02 - 0.006)</f>
        <v/>
      </c>
      <c r="K79" s="149">
        <f>Q79 / (0.82 - 0.02 - 0.006)</f>
        <v/>
      </c>
      <c r="L79" s="149">
        <f>K79-N79</f>
        <v/>
      </c>
      <c r="M79" s="79">
        <f>L79/K79</f>
        <v/>
      </c>
      <c r="N79" s="150">
        <f>O79+P79+Q79</f>
        <v/>
      </c>
      <c r="O79" s="150">
        <f>K79*0.006</f>
        <v/>
      </c>
      <c r="P79" s="150">
        <f>K79*0.02</f>
        <v/>
      </c>
      <c r="Q79" s="150">
        <f>SUM(R79:T79)</f>
        <v/>
      </c>
      <c r="R79" s="150">
        <f>IF(F79="大型",700,IF(F79="中型",300,IF(F79="小型",80,0)))</f>
        <v/>
      </c>
      <c r="S79" s="150">
        <f>IF(F79="大型",150,IF(F79="中型",100,IF(F79="小型",0,0)))</f>
        <v/>
      </c>
      <c r="T79" s="151">
        <f>SUM(U79:W79)</f>
        <v/>
      </c>
      <c r="U79" s="150" t="n">
        <v>2950</v>
      </c>
      <c r="V79" s="150" t="n">
        <v>150</v>
      </c>
      <c r="W79" s="150">
        <f>SUM(X79:AS79)</f>
        <v/>
      </c>
      <c r="X79" s="150" t="n">
        <v>0</v>
      </c>
      <c r="Y79" s="150" t="n">
        <v>0</v>
      </c>
      <c r="Z79" s="150" t="n">
        <v>73</v>
      </c>
      <c r="AA79" s="150" t="n">
        <v>0</v>
      </c>
      <c r="AB79" s="150" t="n">
        <v>0</v>
      </c>
      <c r="AC79" s="150" t="n">
        <v>0</v>
      </c>
      <c r="AD79" s="150" t="n">
        <v>0</v>
      </c>
      <c r="AE79" s="150" t="n">
        <v>0</v>
      </c>
      <c r="AF79" s="150" t="n">
        <v>0</v>
      </c>
      <c r="AG79" s="150" t="n">
        <v>0</v>
      </c>
      <c r="AH79" s="150" t="n">
        <v>0</v>
      </c>
      <c r="AI79" s="150" t="n">
        <v>0</v>
      </c>
      <c r="AJ79" s="150" t="n">
        <v>0</v>
      </c>
      <c r="AK79" s="150" t="n">
        <v>0</v>
      </c>
      <c r="AL79" s="150" t="n">
        <v>0</v>
      </c>
      <c r="AM79" s="150" t="n">
        <v>0</v>
      </c>
      <c r="AN79" s="150" t="n">
        <v>0</v>
      </c>
      <c r="AO79" s="150" t="n">
        <v>0</v>
      </c>
      <c r="AP79" s="150" t="n">
        <v>0</v>
      </c>
      <c r="AQ79" s="150" t="n">
        <v>0</v>
      </c>
      <c r="AR79" s="150" t="n">
        <v>650</v>
      </c>
      <c r="AS79" s="150" t="n">
        <v>0</v>
      </c>
      <c r="AT79" s="7" t="n"/>
      <c r="AU79" s="7" t="inlineStr">
        <is>
          <t>1.8床铺板打孔+纸箱+整片=23*22+50=556
1.5规格是536，1.2规格是523</t>
        </is>
      </c>
      <c r="AV79" s="7" t="inlineStr">
        <is>
          <t>69f6f4f6f888bb0001debee9</t>
        </is>
      </c>
      <c r="AW79" s="7" t="inlineStr">
        <is>
          <t>黑胡桃木悬浮床-1.8米-榉木铺板</t>
        </is>
      </c>
      <c r="AX79" s="7" t="inlineStr">
        <is>
          <t>69f6f4f6f888bb0001debef3</t>
        </is>
      </c>
      <c r="AY79" s="150">
        <f>H79</f>
        <v/>
      </c>
      <c r="AZ79" s="150">
        <f>BB79/(1-BA79)</f>
        <v/>
      </c>
      <c r="BA79" s="82" t="n">
        <v>0.15</v>
      </c>
      <c r="BB79" s="150">
        <f>K79*0.96</f>
        <v/>
      </c>
      <c r="BC79" s="7" t="inlineStr">
        <is>
          <t>1037237545657</t>
        </is>
      </c>
      <c r="BD79" s="7" t="inlineStr">
        <is>
          <t>待定</t>
        </is>
      </c>
      <c r="BE79" s="7" t="n"/>
      <c r="BF79" s="150">
        <f>H79</f>
        <v/>
      </c>
      <c r="BG79" s="82">
        <f>BH79/BF79</f>
        <v/>
      </c>
      <c r="BH79" s="149">
        <f>I79</f>
        <v/>
      </c>
      <c r="BI79" s="82">
        <f>1-12%</f>
        <v/>
      </c>
      <c r="BJ79" s="82">
        <f>BK79/(BF79-BF79*(1-BI79))</f>
        <v/>
      </c>
      <c r="BK79" s="149">
        <f>BM79/(1-BL79)</f>
        <v/>
      </c>
      <c r="BL79" s="82" t="n">
        <v>0.01</v>
      </c>
      <c r="BM79" s="149">
        <f>J79</f>
        <v/>
      </c>
      <c r="BN79" s="149">
        <f>IF(BK79&gt;=1500,BK79-150,IF(BK79&gt;=800,BK79-80,IF(BK79&gt;=500,BK79-50,IF(BK79&gt;=200,BK79-20,BK79))))</f>
        <v/>
      </c>
      <c r="BO79" s="82">
        <f>1-12%</f>
        <v/>
      </c>
      <c r="BP79" s="82">
        <f>BQ79/(BF79-BF79*(1-BO79))</f>
        <v/>
      </c>
      <c r="BQ79" s="149">
        <f>BS79/(1-BR79)</f>
        <v/>
      </c>
      <c r="BR79" s="82" t="n">
        <v>0</v>
      </c>
      <c r="BS79" s="149">
        <f>K79</f>
        <v/>
      </c>
      <c r="BT79" s="149">
        <f>IF(BQ79&gt;=1500,BQ79-150,IF(BQ79&gt;=800,BQ79-80,IF(BQ79&gt;=500,BQ79-50,IF(BQ79&gt;=200,BQ79-20,BQ79))))</f>
        <v/>
      </c>
      <c r="BU79" s="7" t="n"/>
      <c r="CB79" s="8" t="inlineStr">
        <is>
          <t>✅ 可导入</t>
        </is>
      </c>
      <c r="CC79" t="inlineStr">
        <is>
          <t>✓</t>
        </is>
      </c>
    </row>
    <row r="80" ht="18" customHeight="1">
      <c r="A80" s="77" t="inlineStr">
        <is>
          <t>PPS26330150118</t>
        </is>
      </c>
      <c r="B80" s="10" t="inlineStr">
        <is>
          <t>畔色黑胡桃木悬浮双人床 |黑胡桃木标准床</t>
        </is>
      </c>
      <c r="C80" s="10" t="inlineStr">
        <is>
          <t>黑胡桃木悬浮床-1.2米-松木铺板</t>
        </is>
      </c>
      <c r="D80" s="10" t="inlineStr">
        <is>
          <t>PPS2633015011815</t>
        </is>
      </c>
      <c r="E80" s="10" t="inlineStr">
        <is>
          <t>https://img.alicdn.com/imgextra/i4/2215699812811/O1CN015fCgsq1WdUTgF91sN_!!2215699812811.jpg</t>
        </is>
      </c>
      <c r="F80" s="10" t="inlineStr">
        <is>
          <t>中型</t>
        </is>
      </c>
      <c r="G80" s="152">
        <f>Q80/0.4</f>
        <v/>
      </c>
      <c r="H80" s="152">
        <f>G80*0.75</f>
        <v/>
      </c>
      <c r="I80" s="152">
        <f>Q80 / (0.79 - 0.02 - 0.006)</f>
        <v/>
      </c>
      <c r="J80" s="152">
        <f>Q80 / (0.8 - 0.02 - 0.006)</f>
        <v/>
      </c>
      <c r="K80" s="152">
        <f>Q80 / (0.82 - 0.02 - 0.006)</f>
        <v/>
      </c>
      <c r="L80" s="152">
        <f>K80-N80</f>
        <v/>
      </c>
      <c r="M80" s="79">
        <f>L80/K80</f>
        <v/>
      </c>
      <c r="N80" s="153">
        <f>O80+P80+Q80</f>
        <v/>
      </c>
      <c r="O80" s="153">
        <f>K80*0.006</f>
        <v/>
      </c>
      <c r="P80" s="153">
        <f>K80*0.02</f>
        <v/>
      </c>
      <c r="Q80" s="153">
        <f>SUM(R80:T80)</f>
        <v/>
      </c>
      <c r="R80" s="153">
        <f>IF(F80="大型",700,IF(F80="中型",300,IF(F80="小型",80,0)))</f>
        <v/>
      </c>
      <c r="S80" s="153">
        <f>IF(F80="大型",150,IF(F80="中型",100,IF(F80="小型",0,0)))</f>
        <v/>
      </c>
      <c r="T80" s="151">
        <f>SUM(U80:W80)</f>
        <v/>
      </c>
      <c r="U80" s="153" t="n">
        <v>2490</v>
      </c>
      <c r="V80" s="153" t="n">
        <v>140</v>
      </c>
      <c r="W80" s="153">
        <f>SUM(X80:AS80)</f>
        <v/>
      </c>
      <c r="X80" s="153" t="n">
        <v>0</v>
      </c>
      <c r="Y80" s="153" t="n">
        <v>0</v>
      </c>
      <c r="Z80" s="153" t="n">
        <v>73</v>
      </c>
      <c r="AA80" s="153" t="n">
        <v>0</v>
      </c>
      <c r="AB80" s="153" t="n">
        <v>0</v>
      </c>
      <c r="AC80" s="153" t="n">
        <v>0</v>
      </c>
      <c r="AD80" s="153" t="n">
        <v>0</v>
      </c>
      <c r="AE80" s="153" t="n">
        <v>0</v>
      </c>
      <c r="AF80" s="153" t="n">
        <v>0</v>
      </c>
      <c r="AG80" s="153" t="n">
        <v>0</v>
      </c>
      <c r="AH80" s="153" t="n">
        <v>0</v>
      </c>
      <c r="AI80" s="153" t="n">
        <v>0</v>
      </c>
      <c r="AJ80" s="153" t="n">
        <v>0</v>
      </c>
      <c r="AK80" s="153" t="n">
        <v>0</v>
      </c>
      <c r="AL80" s="153" t="n">
        <v>0</v>
      </c>
      <c r="AM80" s="153" t="n">
        <v>0</v>
      </c>
      <c r="AN80" s="153" t="n">
        <v>0</v>
      </c>
      <c r="AO80" s="153" t="n">
        <v>0</v>
      </c>
      <c r="AP80" s="153" t="n">
        <v>0</v>
      </c>
      <c r="AQ80" s="153" t="n">
        <v>0</v>
      </c>
      <c r="AR80" s="153" t="n">
        <v>160</v>
      </c>
      <c r="AS80" s="153" t="n">
        <v>0</v>
      </c>
      <c r="AT80" s="10" t="n"/>
      <c r="AU80" s="10" t="inlineStr">
        <is>
          <t>1.8床铺板打孔+纸箱+整片=23*22+50=556
1.5规格是536，1.2规格是524</t>
        </is>
      </c>
      <c r="AV80" s="10" t="inlineStr">
        <is>
          <t>69f6f4f6f888bb0001debee9</t>
        </is>
      </c>
      <c r="AW80" s="10" t="inlineStr">
        <is>
          <t>黑胡桃木悬浮床-1.2米-松木铺板</t>
        </is>
      </c>
      <c r="AX80" s="10" t="inlineStr">
        <is>
          <t>69f6f4f6f888bb0001debef6</t>
        </is>
      </c>
      <c r="AY80" s="153">
        <f>H80</f>
        <v/>
      </c>
      <c r="AZ80" s="153">
        <f>BB80/(1-BA80)</f>
        <v/>
      </c>
      <c r="BA80" s="85" t="n">
        <v>0.15</v>
      </c>
      <c r="BB80" s="153">
        <f>K80*0.96</f>
        <v/>
      </c>
      <c r="BC80" s="10" t="inlineStr">
        <is>
          <t>1037237545657</t>
        </is>
      </c>
      <c r="BD80" s="10" t="inlineStr">
        <is>
          <t>待定</t>
        </is>
      </c>
      <c r="BE80" s="10" t="n"/>
      <c r="BF80" s="153">
        <f>H80</f>
        <v/>
      </c>
      <c r="BG80" s="85">
        <f>BH80/BF80</f>
        <v/>
      </c>
      <c r="BH80" s="152">
        <f>I80</f>
        <v/>
      </c>
      <c r="BI80" s="85">
        <f>1-12%</f>
        <v/>
      </c>
      <c r="BJ80" s="85">
        <f>BK80/(BF80-BF80*(1-BI80))</f>
        <v/>
      </c>
      <c r="BK80" s="152">
        <f>BM80/(1-BL80)</f>
        <v/>
      </c>
      <c r="BL80" s="85" t="n">
        <v>0.01</v>
      </c>
      <c r="BM80" s="152">
        <f>J80</f>
        <v/>
      </c>
      <c r="BN80" s="152">
        <f>IF(BK80&gt;=1500,BK80-150,IF(BK80&gt;=800,BK80-80,IF(BK80&gt;=500,BK80-50,IF(BK80&gt;=200,BK80-20,BK80))))</f>
        <v/>
      </c>
      <c r="BO80" s="85">
        <f>1-12%</f>
        <v/>
      </c>
      <c r="BP80" s="85">
        <f>BQ80/(BF80-BF80*(1-BO80))</f>
        <v/>
      </c>
      <c r="BQ80" s="152">
        <f>BS80/(1-BR80)</f>
        <v/>
      </c>
      <c r="BR80" s="85" t="n">
        <v>0</v>
      </c>
      <c r="BS80" s="152">
        <f>K80</f>
        <v/>
      </c>
      <c r="BT80" s="152">
        <f>IF(BQ80&gt;=1500,BQ80-150,IF(BQ80&gt;=800,BQ80-80,IF(BQ80&gt;=500,BQ80-50,IF(BQ80&gt;=200,BQ80-20,BQ80))))</f>
        <v/>
      </c>
      <c r="BU80" s="10" t="n"/>
      <c r="CB80" s="8" t="inlineStr">
        <is>
          <t>✅ 可导入</t>
        </is>
      </c>
      <c r="CC80" t="inlineStr">
        <is>
          <t>✓</t>
        </is>
      </c>
    </row>
    <row r="81" ht="18" customHeight="1">
      <c r="A81" s="77" t="inlineStr">
        <is>
          <t>PPS26330150118</t>
        </is>
      </c>
      <c r="B81" s="7" t="inlineStr">
        <is>
          <t>畔色黑胡桃木悬浮双人床 |黑胡桃木标准床</t>
        </is>
      </c>
      <c r="C81" s="7" t="inlineStr">
        <is>
          <t>黑胡桃木悬浮床-1.35米-松木铺板</t>
        </is>
      </c>
      <c r="D81" s="7" t="inlineStr">
        <is>
          <t>PPS2633015011816</t>
        </is>
      </c>
      <c r="E81" s="7" t="inlineStr">
        <is>
          <t>https://img.alicdn.com/imgextra/i4/2215699812811/O1CN015fCgsq1WdUTgF91sN_!!2215699812811.jpg</t>
        </is>
      </c>
      <c r="F81" s="7" t="inlineStr">
        <is>
          <t>中型</t>
        </is>
      </c>
      <c r="G81" s="149">
        <f>Q81/0.4</f>
        <v/>
      </c>
      <c r="H81" s="149">
        <f>G81*0.75</f>
        <v/>
      </c>
      <c r="I81" s="149">
        <f>Q81 / (0.79 - 0.02 - 0.006)</f>
        <v/>
      </c>
      <c r="J81" s="149">
        <f>Q81 / (0.8 - 0.02 - 0.006)</f>
        <v/>
      </c>
      <c r="K81" s="149">
        <f>Q81 / (0.82 - 0.02 - 0.006)</f>
        <v/>
      </c>
      <c r="L81" s="149">
        <f>K81-N81</f>
        <v/>
      </c>
      <c r="M81" s="79">
        <f>L81/K81</f>
        <v/>
      </c>
      <c r="N81" s="150">
        <f>O81+P81+Q81</f>
        <v/>
      </c>
      <c r="O81" s="150">
        <f>K81*0.006</f>
        <v/>
      </c>
      <c r="P81" s="150">
        <f>K81*0.02</f>
        <v/>
      </c>
      <c r="Q81" s="150">
        <f>SUM(R81:T81)</f>
        <v/>
      </c>
      <c r="R81" s="150">
        <f>IF(F81="大型",700,IF(F81="中型",300,IF(F81="小型",80,0)))</f>
        <v/>
      </c>
      <c r="S81" s="150">
        <f>IF(F81="大型",150,IF(F81="中型",100,IF(F81="小型",0,0)))</f>
        <v/>
      </c>
      <c r="T81" s="151">
        <f>SUM(U81:W81)</f>
        <v/>
      </c>
      <c r="U81" s="150" t="n">
        <v>2520</v>
      </c>
      <c r="V81" s="150" t="n">
        <v>140</v>
      </c>
      <c r="W81" s="150">
        <f>SUM(X81:AS81)</f>
        <v/>
      </c>
      <c r="X81" s="150" t="n">
        <v>0</v>
      </c>
      <c r="Y81" s="150" t="n">
        <v>0</v>
      </c>
      <c r="Z81" s="150" t="n">
        <v>73</v>
      </c>
      <c r="AA81" s="150" t="n">
        <v>0</v>
      </c>
      <c r="AB81" s="150" t="n">
        <v>0</v>
      </c>
      <c r="AC81" s="150" t="n">
        <v>0</v>
      </c>
      <c r="AD81" s="150" t="n">
        <v>0</v>
      </c>
      <c r="AE81" s="150" t="n">
        <v>0</v>
      </c>
      <c r="AF81" s="150" t="n">
        <v>0</v>
      </c>
      <c r="AG81" s="150" t="n">
        <v>0</v>
      </c>
      <c r="AH81" s="150" t="n">
        <v>0</v>
      </c>
      <c r="AI81" s="150" t="n">
        <v>0</v>
      </c>
      <c r="AJ81" s="150" t="n">
        <v>0</v>
      </c>
      <c r="AK81" s="150" t="n">
        <v>0</v>
      </c>
      <c r="AL81" s="150" t="n">
        <v>0</v>
      </c>
      <c r="AM81" s="150" t="n">
        <v>0</v>
      </c>
      <c r="AN81" s="150" t="n">
        <v>0</v>
      </c>
      <c r="AO81" s="150" t="n">
        <v>0</v>
      </c>
      <c r="AP81" s="150" t="n">
        <v>0</v>
      </c>
      <c r="AQ81" s="150" t="n">
        <v>0</v>
      </c>
      <c r="AR81" s="150" t="n">
        <v>180</v>
      </c>
      <c r="AS81" s="150" t="n">
        <v>0</v>
      </c>
      <c r="AT81" s="7" t="n"/>
      <c r="AU81" s="7" t="inlineStr">
        <is>
          <t>1.8床铺板打孔+纸箱+整片=23*22+50=556
1.5规格是536，1.2规格是525</t>
        </is>
      </c>
      <c r="AV81" s="7" t="inlineStr">
        <is>
          <t>69f6f4f6f888bb0001debee9</t>
        </is>
      </c>
      <c r="AW81" s="7" t="inlineStr">
        <is>
          <t>黑胡桃木悬浮床-1.35米-松木铺板</t>
        </is>
      </c>
      <c r="AX81" s="7" t="inlineStr">
        <is>
          <t>69f6f4f6f888bb0001debef9</t>
        </is>
      </c>
      <c r="AY81" s="150">
        <f>H81</f>
        <v/>
      </c>
      <c r="AZ81" s="150">
        <f>BB81/(1-BA81)</f>
        <v/>
      </c>
      <c r="BA81" s="82" t="n">
        <v>0.15</v>
      </c>
      <c r="BB81" s="150">
        <f>K81*0.96</f>
        <v/>
      </c>
      <c r="BC81" s="7" t="inlineStr">
        <is>
          <t>1037237545657</t>
        </is>
      </c>
      <c r="BD81" s="7" t="inlineStr">
        <is>
          <t>待定</t>
        </is>
      </c>
      <c r="BE81" s="7" t="n"/>
      <c r="BF81" s="150">
        <f>H81</f>
        <v/>
      </c>
      <c r="BG81" s="82">
        <f>BH81/BF81</f>
        <v/>
      </c>
      <c r="BH81" s="149">
        <f>I81</f>
        <v/>
      </c>
      <c r="BI81" s="82">
        <f>1-12%</f>
        <v/>
      </c>
      <c r="BJ81" s="82">
        <f>BK81/(BF81-BF81*(1-BI81))</f>
        <v/>
      </c>
      <c r="BK81" s="149">
        <f>BM81/(1-BL81)</f>
        <v/>
      </c>
      <c r="BL81" s="82" t="n">
        <v>0.01</v>
      </c>
      <c r="BM81" s="149">
        <f>J81</f>
        <v/>
      </c>
      <c r="BN81" s="149">
        <f>IF(BK81&gt;=1500,BK81-150,IF(BK81&gt;=800,BK81-80,IF(BK81&gt;=500,BK81-50,IF(BK81&gt;=200,BK81-20,BK81))))</f>
        <v/>
      </c>
      <c r="BO81" s="82">
        <f>1-12%</f>
        <v/>
      </c>
      <c r="BP81" s="82">
        <f>BQ81/(BF81-BF81*(1-BO81))</f>
        <v/>
      </c>
      <c r="BQ81" s="149">
        <f>BS81/(1-BR81)</f>
        <v/>
      </c>
      <c r="BR81" s="82" t="n">
        <v>0</v>
      </c>
      <c r="BS81" s="149">
        <f>K81</f>
        <v/>
      </c>
      <c r="BT81" s="149">
        <f>IF(BQ81&gt;=1500,BQ81-150,IF(BQ81&gt;=800,BQ81-80,IF(BQ81&gt;=500,BQ81-50,IF(BQ81&gt;=200,BQ81-20,BQ81))))</f>
        <v/>
      </c>
      <c r="BU81" s="7" t="n"/>
      <c r="CB81" s="8" t="inlineStr">
        <is>
          <t>✅ 可导入</t>
        </is>
      </c>
      <c r="CC81" t="inlineStr">
        <is>
          <t>✓</t>
        </is>
      </c>
    </row>
    <row r="82" ht="18" customHeight="1">
      <c r="A82" s="77" t="inlineStr">
        <is>
          <t>PPS26330150118</t>
        </is>
      </c>
      <c r="B82" s="10" t="inlineStr">
        <is>
          <t>畔色黑胡桃木悬浮双人床 |黑胡桃木标准床</t>
        </is>
      </c>
      <c r="C82" s="10" t="inlineStr">
        <is>
          <t>黑胡桃木悬浮床-1.5米-松木铺板</t>
        </is>
      </c>
      <c r="D82" s="10" t="inlineStr">
        <is>
          <t>PPS2633015011817</t>
        </is>
      </c>
      <c r="E82" s="10" t="inlineStr">
        <is>
          <t>https://img.alicdn.com/imgextra/i4/2215699812811/O1CN015fCgsq1WdUTgF91sN_!!2215699812811.jpg</t>
        </is>
      </c>
      <c r="F82" s="10" t="inlineStr">
        <is>
          <t>中型</t>
        </is>
      </c>
      <c r="G82" s="152">
        <f>Q82/0.4</f>
        <v/>
      </c>
      <c r="H82" s="152">
        <f>G82*0.75</f>
        <v/>
      </c>
      <c r="I82" s="152">
        <f>Q82 / (0.79 - 0.02 - 0.006)</f>
        <v/>
      </c>
      <c r="J82" s="152">
        <f>Q82 / (0.8 - 0.02 - 0.006)</f>
        <v/>
      </c>
      <c r="K82" s="152">
        <f>Q82 / (0.82 - 0.02 - 0.006)</f>
        <v/>
      </c>
      <c r="L82" s="152">
        <f>K82-N82</f>
        <v/>
      </c>
      <c r="M82" s="79">
        <f>L82/K82</f>
        <v/>
      </c>
      <c r="N82" s="153">
        <f>O82+P82+Q82</f>
        <v/>
      </c>
      <c r="O82" s="153">
        <f>K82*0.006</f>
        <v/>
      </c>
      <c r="P82" s="153">
        <f>K82*0.02</f>
        <v/>
      </c>
      <c r="Q82" s="153">
        <f>SUM(R82:T82)</f>
        <v/>
      </c>
      <c r="R82" s="153">
        <f>IF(F82="大型",700,IF(F82="中型",300,IF(F82="小型",80,0)))</f>
        <v/>
      </c>
      <c r="S82" s="153">
        <f>IF(F82="大型",150,IF(F82="中型",100,IF(F82="小型",0,0)))</f>
        <v/>
      </c>
      <c r="T82" s="151">
        <f>SUM(U82:W82)</f>
        <v/>
      </c>
      <c r="U82" s="153" t="n">
        <v>2670</v>
      </c>
      <c r="V82" s="153" t="n">
        <v>150</v>
      </c>
      <c r="W82" s="153">
        <f>SUM(X82:AS82)</f>
        <v/>
      </c>
      <c r="X82" s="153" t="n">
        <v>0</v>
      </c>
      <c r="Y82" s="153" t="n">
        <v>0</v>
      </c>
      <c r="Z82" s="153" t="n">
        <v>73</v>
      </c>
      <c r="AA82" s="153" t="n">
        <v>0</v>
      </c>
      <c r="AB82" s="153" t="n">
        <v>0</v>
      </c>
      <c r="AC82" s="153" t="n">
        <v>0</v>
      </c>
      <c r="AD82" s="153" t="n">
        <v>0</v>
      </c>
      <c r="AE82" s="153" t="n">
        <v>0</v>
      </c>
      <c r="AF82" s="153" t="n">
        <v>0</v>
      </c>
      <c r="AG82" s="153" t="n">
        <v>0</v>
      </c>
      <c r="AH82" s="153" t="n">
        <v>0</v>
      </c>
      <c r="AI82" s="153" t="n">
        <v>0</v>
      </c>
      <c r="AJ82" s="153" t="n">
        <v>0</v>
      </c>
      <c r="AK82" s="153" t="n">
        <v>0</v>
      </c>
      <c r="AL82" s="153" t="n">
        <v>0</v>
      </c>
      <c r="AM82" s="153" t="n">
        <v>0</v>
      </c>
      <c r="AN82" s="153" t="n">
        <v>0</v>
      </c>
      <c r="AO82" s="153" t="n">
        <v>0</v>
      </c>
      <c r="AP82" s="153" t="n">
        <v>0</v>
      </c>
      <c r="AQ82" s="153" t="n">
        <v>0</v>
      </c>
      <c r="AR82" s="153" t="n">
        <v>180</v>
      </c>
      <c r="AS82" s="153" t="n">
        <v>0</v>
      </c>
      <c r="AT82" s="10" t="n"/>
      <c r="AU82" s="10" t="inlineStr">
        <is>
          <t>1.8床铺板打孔+纸箱+整片=23*22+50=556
1.5规格是536，1.2规格是526</t>
        </is>
      </c>
      <c r="AV82" s="10" t="inlineStr">
        <is>
          <t>69f6f4f6f888bb0001debee9</t>
        </is>
      </c>
      <c r="AW82" s="10" t="inlineStr">
        <is>
          <t>黑胡桃木悬浮床-1.5米-松木铺板</t>
        </is>
      </c>
      <c r="AX82" s="10" t="inlineStr">
        <is>
          <t>69f6f4f6f888bb0001debefc</t>
        </is>
      </c>
      <c r="AY82" s="153">
        <f>H82</f>
        <v/>
      </c>
      <c r="AZ82" s="153">
        <f>BB82/(1-BA82)</f>
        <v/>
      </c>
      <c r="BA82" s="85" t="n">
        <v>0.15</v>
      </c>
      <c r="BB82" s="153">
        <f>K82*0.96</f>
        <v/>
      </c>
      <c r="BC82" s="10" t="inlineStr">
        <is>
          <t>1037237545657</t>
        </is>
      </c>
      <c r="BD82" s="10" t="inlineStr">
        <is>
          <t>待定</t>
        </is>
      </c>
      <c r="BE82" s="10" t="n"/>
      <c r="BF82" s="153">
        <f>H82</f>
        <v/>
      </c>
      <c r="BG82" s="85">
        <f>BH82/BF82</f>
        <v/>
      </c>
      <c r="BH82" s="152">
        <f>I82</f>
        <v/>
      </c>
      <c r="BI82" s="85">
        <f>1-12%</f>
        <v/>
      </c>
      <c r="BJ82" s="85">
        <f>BK82/(BF82-BF82*(1-BI82))</f>
        <v/>
      </c>
      <c r="BK82" s="152">
        <f>BM82/(1-BL82)</f>
        <v/>
      </c>
      <c r="BL82" s="85" t="n">
        <v>0.01</v>
      </c>
      <c r="BM82" s="152">
        <f>J82</f>
        <v/>
      </c>
      <c r="BN82" s="152">
        <f>IF(BK82&gt;=1500,BK82-150,IF(BK82&gt;=800,BK82-80,IF(BK82&gt;=500,BK82-50,IF(BK82&gt;=200,BK82-20,BK82))))</f>
        <v/>
      </c>
      <c r="BO82" s="85">
        <f>1-12%</f>
        <v/>
      </c>
      <c r="BP82" s="85">
        <f>BQ82/(BF82-BF82*(1-BO82))</f>
        <v/>
      </c>
      <c r="BQ82" s="152">
        <f>BS82/(1-BR82)</f>
        <v/>
      </c>
      <c r="BR82" s="85" t="n">
        <v>0</v>
      </c>
      <c r="BS82" s="152">
        <f>K82</f>
        <v/>
      </c>
      <c r="BT82" s="152">
        <f>IF(BQ82&gt;=1500,BQ82-150,IF(BQ82&gt;=800,BQ82-80,IF(BQ82&gt;=500,BQ82-50,IF(BQ82&gt;=200,BQ82-20,BQ82))))</f>
        <v/>
      </c>
      <c r="BU82" s="10" t="n"/>
      <c r="CB82" s="8" t="inlineStr">
        <is>
          <t>✅ 可导入</t>
        </is>
      </c>
      <c r="CC82" t="inlineStr">
        <is>
          <t>✓</t>
        </is>
      </c>
    </row>
    <row r="83" ht="18" customHeight="1">
      <c r="A83" s="77" t="inlineStr">
        <is>
          <t>PPS26330150118</t>
        </is>
      </c>
      <c r="B83" s="7" t="inlineStr">
        <is>
          <t>畔色黑胡桃木悬浮双人床 |黑胡桃木标准床</t>
        </is>
      </c>
      <c r="C83" s="7" t="inlineStr">
        <is>
          <t>黑胡桃木悬浮床-1.8米-松木铺板</t>
        </is>
      </c>
      <c r="D83" s="7" t="inlineStr">
        <is>
          <t>PPS2633015011818</t>
        </is>
      </c>
      <c r="E83" s="7" t="inlineStr">
        <is>
          <t>https://img.alicdn.com/imgextra/i4/2215699812811/O1CN015fCgsq1WdUTgF91sN_!!2215699812811.jpg</t>
        </is>
      </c>
      <c r="F83" s="7" t="inlineStr">
        <is>
          <t>中型</t>
        </is>
      </c>
      <c r="G83" s="149">
        <f>Q83/0.4</f>
        <v/>
      </c>
      <c r="H83" s="149">
        <f>G83*0.75</f>
        <v/>
      </c>
      <c r="I83" s="149">
        <f>Q83 / (0.79 - 0.02 - 0.006)</f>
        <v/>
      </c>
      <c r="J83" s="149">
        <f>Q83 / (0.8 - 0.02 - 0.006)</f>
        <v/>
      </c>
      <c r="K83" s="149">
        <f>Q83 / (0.82 - 0.02 - 0.006)</f>
        <v/>
      </c>
      <c r="L83" s="149">
        <f>K83-N83</f>
        <v/>
      </c>
      <c r="M83" s="79">
        <f>L83/K83</f>
        <v/>
      </c>
      <c r="N83" s="150">
        <f>O83+P83+Q83</f>
        <v/>
      </c>
      <c r="O83" s="150">
        <f>K83*0.006</f>
        <v/>
      </c>
      <c r="P83" s="150">
        <f>K83*0.02</f>
        <v/>
      </c>
      <c r="Q83" s="150">
        <f>SUM(R83:T83)</f>
        <v/>
      </c>
      <c r="R83" s="150">
        <f>IF(F83="大型",700,IF(F83="中型",300,IF(F83="小型",80,0)))</f>
        <v/>
      </c>
      <c r="S83" s="150">
        <f>IF(F83="大型",150,IF(F83="中型",100,IF(F83="小型",0,0)))</f>
        <v/>
      </c>
      <c r="T83" s="151">
        <f>SUM(U83:W83)</f>
        <v/>
      </c>
      <c r="U83" s="150" t="n">
        <v>2800</v>
      </c>
      <c r="V83" s="150" t="n">
        <v>150</v>
      </c>
      <c r="W83" s="150">
        <f>SUM(X83:AS83)</f>
        <v/>
      </c>
      <c r="X83" s="150" t="n">
        <v>0</v>
      </c>
      <c r="Y83" s="150" t="n">
        <v>0</v>
      </c>
      <c r="Z83" s="150" t="n">
        <v>73</v>
      </c>
      <c r="AA83" s="150" t="n">
        <v>0</v>
      </c>
      <c r="AB83" s="150" t="n">
        <v>0</v>
      </c>
      <c r="AC83" s="150" t="n">
        <v>0</v>
      </c>
      <c r="AD83" s="150" t="n">
        <v>0</v>
      </c>
      <c r="AE83" s="150" t="n">
        <v>0</v>
      </c>
      <c r="AF83" s="150" t="n">
        <v>0</v>
      </c>
      <c r="AG83" s="150" t="n">
        <v>0</v>
      </c>
      <c r="AH83" s="150" t="n">
        <v>0</v>
      </c>
      <c r="AI83" s="150" t="n">
        <v>0</v>
      </c>
      <c r="AJ83" s="150" t="n">
        <v>0</v>
      </c>
      <c r="AK83" s="150" t="n">
        <v>0</v>
      </c>
      <c r="AL83" s="150" t="n">
        <v>0</v>
      </c>
      <c r="AM83" s="150" t="n">
        <v>0</v>
      </c>
      <c r="AN83" s="150" t="n">
        <v>0</v>
      </c>
      <c r="AO83" s="150" t="n">
        <v>0</v>
      </c>
      <c r="AP83" s="150" t="n">
        <v>0</v>
      </c>
      <c r="AQ83" s="150" t="n">
        <v>0</v>
      </c>
      <c r="AR83" s="150" t="n">
        <v>200</v>
      </c>
      <c r="AS83" s="150" t="n">
        <v>0</v>
      </c>
      <c r="AT83" s="7" t="n"/>
      <c r="AU83" s="7" t="inlineStr">
        <is>
          <t>1.8床铺板打孔+纸箱+整片=23*22+50=556
1.5规格是536，1.2规格是527</t>
        </is>
      </c>
      <c r="AV83" s="7" t="inlineStr">
        <is>
          <t>69f6f4f6f888bb0001debee9</t>
        </is>
      </c>
      <c r="AW83" s="7" t="inlineStr">
        <is>
          <t>黑胡桃木悬浮床-1.8米-松木铺板</t>
        </is>
      </c>
      <c r="AX83" s="7" t="inlineStr">
        <is>
          <t>69f6f4f6f888bb0001debeff</t>
        </is>
      </c>
      <c r="AY83" s="150">
        <f>H83</f>
        <v/>
      </c>
      <c r="AZ83" s="150">
        <f>BB83/(1-BA83)</f>
        <v/>
      </c>
      <c r="BA83" s="82" t="n">
        <v>0.15</v>
      </c>
      <c r="BB83" s="150">
        <f>K83*0.96</f>
        <v/>
      </c>
      <c r="BC83" s="7" t="inlineStr">
        <is>
          <t>1037237545657</t>
        </is>
      </c>
      <c r="BD83" s="7" t="inlineStr">
        <is>
          <t>待定</t>
        </is>
      </c>
      <c r="BE83" s="7" t="n"/>
      <c r="BF83" s="150">
        <f>H83</f>
        <v/>
      </c>
      <c r="BG83" s="82">
        <f>BH83/BF83</f>
        <v/>
      </c>
      <c r="BH83" s="149">
        <f>I83</f>
        <v/>
      </c>
      <c r="BI83" s="82">
        <f>1-12%</f>
        <v/>
      </c>
      <c r="BJ83" s="82">
        <f>BK83/(BF83-BF83*(1-BI83))</f>
        <v/>
      </c>
      <c r="BK83" s="149">
        <f>BM83/(1-BL83)</f>
        <v/>
      </c>
      <c r="BL83" s="82" t="n">
        <v>0.01</v>
      </c>
      <c r="BM83" s="149">
        <f>J83</f>
        <v/>
      </c>
      <c r="BN83" s="149">
        <f>IF(BK83&gt;=1500,BK83-150,IF(BK83&gt;=800,BK83-80,IF(BK83&gt;=500,BK83-50,IF(BK83&gt;=200,BK83-20,BK83))))</f>
        <v/>
      </c>
      <c r="BO83" s="82">
        <f>1-12%</f>
        <v/>
      </c>
      <c r="BP83" s="82">
        <f>BQ83/(BF83-BF83*(1-BO83))</f>
        <v/>
      </c>
      <c r="BQ83" s="149">
        <f>BS83/(1-BR83)</f>
        <v/>
      </c>
      <c r="BR83" s="82" t="n">
        <v>0</v>
      </c>
      <c r="BS83" s="149">
        <f>K83</f>
        <v/>
      </c>
      <c r="BT83" s="149">
        <f>IF(BQ83&gt;=1500,BQ83-150,IF(BQ83&gt;=800,BQ83-80,IF(BQ83&gt;=500,BQ83-50,IF(BQ83&gt;=200,BQ83-20,BQ83))))</f>
        <v/>
      </c>
      <c r="BU83" s="7" t="n"/>
      <c r="CB83" s="8" t="inlineStr">
        <is>
          <t>✅ 可导入</t>
        </is>
      </c>
      <c r="CC83" t="inlineStr">
        <is>
          <t>✓</t>
        </is>
      </c>
    </row>
    <row r="84" ht="18" customHeight="1">
      <c r="A84" s="77" t="inlineStr">
        <is>
          <t>PPS26380040225</t>
        </is>
      </c>
      <c r="B84" s="10" t="inlineStr">
        <is>
          <t>畔色榉木床头柜 |榉木铁板床头柜</t>
        </is>
      </c>
      <c r="C84" s="10" t="inlineStr">
        <is>
          <t>榉木床头柜-标准</t>
        </is>
      </c>
      <c r="D84" s="10" t="inlineStr">
        <is>
          <t>PPS2638004022511</t>
        </is>
      </c>
      <c r="E84" s="10" t="inlineStr">
        <is>
          <t>https://img.alicdn.com/imgextra/i1/2215699812811/O1CN01v4u1KN1WdUTcaGHb9_!!2215699812811.jpg</t>
        </is>
      </c>
      <c r="F84" s="10" t="inlineStr">
        <is>
          <t>小型</t>
        </is>
      </c>
      <c r="G84" s="152">
        <f>Q84/0.4</f>
        <v/>
      </c>
      <c r="H84" s="152">
        <f>G84*0.75</f>
        <v/>
      </c>
      <c r="I84" s="152">
        <f>Q84 / (0.79 - 0.02 - 0.006)</f>
        <v/>
      </c>
      <c r="J84" s="152">
        <f>Q84 / (0.8 - 0.02 - 0.006)</f>
        <v/>
      </c>
      <c r="K84" s="152">
        <f>Q84 / (0.82 - 0.02 - 0.006)</f>
        <v/>
      </c>
      <c r="L84" s="152">
        <f>K84-N84</f>
        <v/>
      </c>
      <c r="M84" s="79">
        <f>L84/K84</f>
        <v/>
      </c>
      <c r="N84" s="153">
        <f>O84+P84+Q84</f>
        <v/>
      </c>
      <c r="O84" s="153">
        <f>K84*0.006</f>
        <v/>
      </c>
      <c r="P84" s="153">
        <f>K84*0.02</f>
        <v/>
      </c>
      <c r="Q84" s="153">
        <f>SUM(R84:T84)</f>
        <v/>
      </c>
      <c r="R84" s="153">
        <f>IF(F84="大型",700,IF(F84="中型",300,IF(F84="小型",80,0)))</f>
        <v/>
      </c>
      <c r="S84" s="153">
        <f>IF(F84="大型",150,IF(F84="中型",100,IF(F84="小型",0,0)))</f>
        <v/>
      </c>
      <c r="T84" s="151">
        <f>SUM(U84:W84)</f>
        <v/>
      </c>
      <c r="U84" s="153" t="n">
        <v>450</v>
      </c>
      <c r="V84" s="153" t="n">
        <v>50</v>
      </c>
      <c r="W84" s="153">
        <f>SUM(X84:AS84)</f>
        <v/>
      </c>
      <c r="X84" s="153" t="n">
        <v>0</v>
      </c>
      <c r="Y84" s="153" t="n">
        <v>0</v>
      </c>
      <c r="Z84" s="153" t="n">
        <v>0</v>
      </c>
      <c r="AA84" s="153" t="n">
        <v>0</v>
      </c>
      <c r="AB84" s="153" t="n">
        <v>0</v>
      </c>
      <c r="AC84" s="153" t="n">
        <v>0</v>
      </c>
      <c r="AD84" s="153" t="n">
        <v>0</v>
      </c>
      <c r="AE84" s="153" t="n">
        <v>0</v>
      </c>
      <c r="AF84" s="153" t="n">
        <v>0</v>
      </c>
      <c r="AG84" s="153" t="n">
        <v>0</v>
      </c>
      <c r="AH84" s="153" t="n">
        <v>0</v>
      </c>
      <c r="AI84" s="153" t="n">
        <v>0</v>
      </c>
      <c r="AJ84" s="153" t="n">
        <v>0</v>
      </c>
      <c r="AK84" s="153" t="n">
        <v>0</v>
      </c>
      <c r="AL84" s="153" t="n">
        <v>0</v>
      </c>
      <c r="AM84" s="153" t="n">
        <v>0</v>
      </c>
      <c r="AN84" s="153" t="n">
        <v>0</v>
      </c>
      <c r="AO84" s="153" t="n">
        <v>240</v>
      </c>
      <c r="AP84" s="153" t="n">
        <v>0</v>
      </c>
      <c r="AQ84" s="153" t="n">
        <v>0</v>
      </c>
      <c r="AR84" s="153" t="n">
        <v>0</v>
      </c>
      <c r="AS84" s="153" t="n">
        <v>0</v>
      </c>
      <c r="AT84" s="10" t="inlineStr">
        <is>
          <t>碳素钢（铁板）:240元（包含2个侧板+1个横条）</t>
        </is>
      </c>
      <c r="AU84" s="10" t="n"/>
      <c r="AV84" s="10" t="inlineStr">
        <is>
          <t>69f6f9f343360b0001b1eb1a</t>
        </is>
      </c>
      <c r="AW84" s="10" t="inlineStr">
        <is>
          <t>榉木床头柜-标准</t>
        </is>
      </c>
      <c r="AX84" s="10" t="inlineStr">
        <is>
          <t>69f6f9f343360b0001b1eb1b</t>
        </is>
      </c>
      <c r="AY84" s="153">
        <f>H84</f>
        <v/>
      </c>
      <c r="AZ84" s="153">
        <f>BB84/(1-BA84)</f>
        <v/>
      </c>
      <c r="BA84" s="85" t="n">
        <v>0.15</v>
      </c>
      <c r="BB84" s="153">
        <f>K84*0.96</f>
        <v/>
      </c>
      <c r="BC84" s="10" t="inlineStr">
        <is>
          <t>1036312802226</t>
        </is>
      </c>
      <c r="BD84" s="10" t="inlineStr">
        <is>
          <t>待定</t>
        </is>
      </c>
      <c r="BE84" s="10" t="n"/>
      <c r="BF84" s="153">
        <f>H84</f>
        <v/>
      </c>
      <c r="BG84" s="85">
        <f>BH84/BF84</f>
        <v/>
      </c>
      <c r="BH84" s="152">
        <f>I84</f>
        <v/>
      </c>
      <c r="BI84" s="85">
        <f>1-12%</f>
        <v/>
      </c>
      <c r="BJ84" s="85">
        <f>BK84/(BF84-BF84*(1-BI84))</f>
        <v/>
      </c>
      <c r="BK84" s="152">
        <f>BM84/(1-BL84)</f>
        <v/>
      </c>
      <c r="BL84" s="85" t="n">
        <v>0.01</v>
      </c>
      <c r="BM84" s="152">
        <f>J84</f>
        <v/>
      </c>
      <c r="BN84" s="152">
        <f>IF(BK84&gt;=1500,BK84-150,IF(BK84&gt;=800,BK84-80,IF(BK84&gt;=500,BK84-50,IF(BK84&gt;=200,BK84-20,BK84))))</f>
        <v/>
      </c>
      <c r="BO84" s="85">
        <f>1-12%</f>
        <v/>
      </c>
      <c r="BP84" s="85">
        <f>BQ84/(BF84-BF84*(1-BO84))</f>
        <v/>
      </c>
      <c r="BQ84" s="152">
        <f>BS84/(1-BR84)</f>
        <v/>
      </c>
      <c r="BR84" s="85" t="n">
        <v>0</v>
      </c>
      <c r="BS84" s="152">
        <f>K84</f>
        <v/>
      </c>
      <c r="BT84" s="152">
        <f>IF(BQ84&gt;=1500,BQ84-150,IF(BQ84&gt;=800,BQ84-80,IF(BQ84&gt;=500,BQ84-50,IF(BQ84&gt;=200,BQ84-20,BQ84))))</f>
        <v/>
      </c>
      <c r="BU84" s="10" t="n"/>
      <c r="CB84" s="8" t="inlineStr">
        <is>
          <t>✅ 可导入</t>
        </is>
      </c>
      <c r="CC84" t="inlineStr">
        <is>
          <t>✓</t>
        </is>
      </c>
    </row>
    <row r="85" ht="18" customHeight="1">
      <c r="A85" s="77" t="inlineStr">
        <is>
          <t>PPS26380040225</t>
        </is>
      </c>
      <c r="B85" s="7" t="inlineStr">
        <is>
          <t>畔色榉木床头柜 |榉木铁板床头柜</t>
        </is>
      </c>
      <c r="C85" s="7" t="inlineStr">
        <is>
          <t>榉木床头柜-窄款</t>
        </is>
      </c>
      <c r="D85" s="7" t="inlineStr">
        <is>
          <t>PPS2638004022512</t>
        </is>
      </c>
      <c r="E85" s="7" t="inlineStr">
        <is>
          <t>https://img.alicdn.com/imgextra/i1/2215699812811/O1CN01v4u1KN1WdUTcaGHb9_!!2215699812811.jpg</t>
        </is>
      </c>
      <c r="F85" s="7" t="inlineStr">
        <is>
          <t>小型</t>
        </is>
      </c>
      <c r="G85" s="149">
        <f>Q85/0.4</f>
        <v/>
      </c>
      <c r="H85" s="149">
        <f>G85*0.75</f>
        <v/>
      </c>
      <c r="I85" s="149">
        <f>Q85 / (0.79 - 0.02 - 0.006)</f>
        <v/>
      </c>
      <c r="J85" s="149">
        <f>Q85 / (0.8 - 0.02 - 0.006)</f>
        <v/>
      </c>
      <c r="K85" s="149">
        <f>Q85 / (0.82 - 0.02 - 0.006)</f>
        <v/>
      </c>
      <c r="L85" s="149">
        <f>K85-N85</f>
        <v/>
      </c>
      <c r="M85" s="79">
        <f>L85/K85</f>
        <v/>
      </c>
      <c r="N85" s="150">
        <f>O85+P85+Q85</f>
        <v/>
      </c>
      <c r="O85" s="150">
        <f>K85*0.006</f>
        <v/>
      </c>
      <c r="P85" s="150">
        <f>K85*0.02</f>
        <v/>
      </c>
      <c r="Q85" s="150">
        <f>SUM(R85:T85)</f>
        <v/>
      </c>
      <c r="R85" s="150">
        <f>IF(F85="大型",700,IF(F85="中型",300,IF(F85="小型",80,0)))</f>
        <v/>
      </c>
      <c r="S85" s="150">
        <f>IF(F85="大型",150,IF(F85="中型",100,IF(F85="小型",0,0)))</f>
        <v/>
      </c>
      <c r="T85" s="151">
        <f>SUM(U85:W85)</f>
        <v/>
      </c>
      <c r="U85" s="150" t="n">
        <v>400</v>
      </c>
      <c r="V85" s="150" t="n">
        <v>50</v>
      </c>
      <c r="W85" s="150">
        <f>SUM(X85:AS85)</f>
        <v/>
      </c>
      <c r="X85" s="150" t="n">
        <v>0</v>
      </c>
      <c r="Y85" s="150" t="n">
        <v>0</v>
      </c>
      <c r="Z85" s="150" t="n">
        <v>0</v>
      </c>
      <c r="AA85" s="150" t="n">
        <v>0</v>
      </c>
      <c r="AB85" s="150" t="n">
        <v>0</v>
      </c>
      <c r="AC85" s="150" t="n">
        <v>0</v>
      </c>
      <c r="AD85" s="150" t="n">
        <v>0</v>
      </c>
      <c r="AE85" s="150" t="n">
        <v>0</v>
      </c>
      <c r="AF85" s="150" t="n">
        <v>0</v>
      </c>
      <c r="AG85" s="150" t="n">
        <v>0</v>
      </c>
      <c r="AH85" s="150" t="n">
        <v>0</v>
      </c>
      <c r="AI85" s="150" t="n">
        <v>0</v>
      </c>
      <c r="AJ85" s="150" t="n">
        <v>0</v>
      </c>
      <c r="AK85" s="150" t="n">
        <v>0</v>
      </c>
      <c r="AL85" s="150" t="n">
        <v>0</v>
      </c>
      <c r="AM85" s="150" t="n">
        <v>0</v>
      </c>
      <c r="AN85" s="150" t="n">
        <v>0</v>
      </c>
      <c r="AO85" s="150" t="n">
        <v>240</v>
      </c>
      <c r="AP85" s="150" t="n">
        <v>0</v>
      </c>
      <c r="AQ85" s="150" t="n">
        <v>0</v>
      </c>
      <c r="AR85" s="150" t="n">
        <v>0</v>
      </c>
      <c r="AS85" s="150" t="n">
        <v>0</v>
      </c>
      <c r="AT85" s="7" t="inlineStr">
        <is>
          <t>碳素钢（铁板）:240元（包含2个侧板+2个横条）</t>
        </is>
      </c>
      <c r="AU85" s="7" t="n"/>
      <c r="AV85" s="7" t="inlineStr">
        <is>
          <t>69f6f9f343360b0001b1eb1a</t>
        </is>
      </c>
      <c r="AW85" s="7" t="inlineStr">
        <is>
          <t>榉木床头柜-窄款</t>
        </is>
      </c>
      <c r="AX85" s="7" t="inlineStr">
        <is>
          <t>69f6f9f343360b0001b1eb1e</t>
        </is>
      </c>
      <c r="AY85" s="150">
        <f>H85</f>
        <v/>
      </c>
      <c r="AZ85" s="150">
        <f>BB85/(1-BA85)</f>
        <v/>
      </c>
      <c r="BA85" s="82" t="n">
        <v>0.15</v>
      </c>
      <c r="BB85" s="150">
        <f>K85*0.96</f>
        <v/>
      </c>
      <c r="BC85" s="7" t="inlineStr">
        <is>
          <t>1036312802226</t>
        </is>
      </c>
      <c r="BD85" s="7" t="inlineStr">
        <is>
          <t>待定</t>
        </is>
      </c>
      <c r="BE85" s="7" t="n"/>
      <c r="BF85" s="150">
        <f>H85</f>
        <v/>
      </c>
      <c r="BG85" s="82">
        <f>BH85/BF85</f>
        <v/>
      </c>
      <c r="BH85" s="149">
        <f>I85</f>
        <v/>
      </c>
      <c r="BI85" s="82">
        <f>1-12%</f>
        <v/>
      </c>
      <c r="BJ85" s="82">
        <f>BK85/(BF85-BF85*(1-BI85))</f>
        <v/>
      </c>
      <c r="BK85" s="149">
        <f>BM85/(1-BL85)</f>
        <v/>
      </c>
      <c r="BL85" s="82" t="n">
        <v>0.01</v>
      </c>
      <c r="BM85" s="149">
        <f>J85</f>
        <v/>
      </c>
      <c r="BN85" s="149">
        <f>IF(BK85&gt;=1500,BK85-150,IF(BK85&gt;=800,BK85-80,IF(BK85&gt;=500,BK85-50,IF(BK85&gt;=200,BK85-20,BK85))))</f>
        <v/>
      </c>
      <c r="BO85" s="82">
        <f>1-12%</f>
        <v/>
      </c>
      <c r="BP85" s="82">
        <f>BQ85/(BF85-BF85*(1-BO85))</f>
        <v/>
      </c>
      <c r="BQ85" s="149">
        <f>BS85/(1-BR85)</f>
        <v/>
      </c>
      <c r="BR85" s="82" t="n">
        <v>0</v>
      </c>
      <c r="BS85" s="149">
        <f>K85</f>
        <v/>
      </c>
      <c r="BT85" s="149">
        <f>IF(BQ85&gt;=1500,BQ85-150,IF(BQ85&gt;=800,BQ85-80,IF(BQ85&gt;=500,BQ85-50,IF(BQ85&gt;=200,BQ85-20,BQ85))))</f>
        <v/>
      </c>
      <c r="BU85" s="7" t="n"/>
      <c r="CB85" s="8" t="inlineStr">
        <is>
          <t>✅ 可导入</t>
        </is>
      </c>
      <c r="CC85" t="inlineStr">
        <is>
          <t>✓</t>
        </is>
      </c>
    </row>
    <row r="86" ht="18" customHeight="1">
      <c r="A86" s="77" t="inlineStr">
        <is>
          <t>PPS26380050301</t>
        </is>
      </c>
      <c r="B86" s="10" t="inlineStr">
        <is>
          <t>畔色樱桃木轻盈边柜 |樱桃木玻璃床头柜 |黑色玻璃床头柜 |樱桃木玻璃边柜</t>
        </is>
      </c>
      <c r="C86" s="10" t="inlineStr">
        <is>
          <t>轻盈边柜-榉木黑-木底座</t>
        </is>
      </c>
      <c r="D86" s="10" t="inlineStr">
        <is>
          <t>PPS2638005030111</t>
        </is>
      </c>
      <c r="E86" s="10" t="inlineStr">
        <is>
          <t>https://img.alicdn.com/imgextra/i4/2215699812811/O1CN01aV7b7w1WdUTd0Dctr_!!2215699812811.jpg</t>
        </is>
      </c>
      <c r="F86" s="10" t="inlineStr">
        <is>
          <t>小型</t>
        </is>
      </c>
      <c r="G86" s="152">
        <f>Q86/0.4</f>
        <v/>
      </c>
      <c r="H86" s="152">
        <f>G86*0.75</f>
        <v/>
      </c>
      <c r="I86" s="152">
        <f>Q86 / (0.83 - 0.02 - 0.006)</f>
        <v/>
      </c>
      <c r="J86" s="152">
        <f>Q86 / (0.85 - 0.02 - 0.006)</f>
        <v/>
      </c>
      <c r="K86" s="152">
        <f>Q86 / (0.95 - 0.02 - 0.006)</f>
        <v/>
      </c>
      <c r="L86" s="152">
        <f>K86-N86</f>
        <v/>
      </c>
      <c r="M86" s="79">
        <f>L86/K86</f>
        <v/>
      </c>
      <c r="N86" s="153">
        <f>O86+P86+Q86</f>
        <v/>
      </c>
      <c r="O86" s="153">
        <f>K86*0.006</f>
        <v/>
      </c>
      <c r="P86" s="153">
        <f>K86*0.02</f>
        <v/>
      </c>
      <c r="Q86" s="153">
        <f>SUM(R86:T86)</f>
        <v/>
      </c>
      <c r="R86" s="153" t="n">
        <v>50</v>
      </c>
      <c r="S86" s="153">
        <f>IF(F86="大型",150,IF(F86="中型",100,IF(F86="小型",0,0)))</f>
        <v/>
      </c>
      <c r="T86" s="151">
        <f>SUM(U86:W86)</f>
        <v/>
      </c>
      <c r="U86" s="153" t="n">
        <v>200</v>
      </c>
      <c r="V86" s="153" t="n">
        <v>50</v>
      </c>
      <c r="W86" s="153">
        <f>SUM(X86:AS86)</f>
        <v/>
      </c>
      <c r="X86" s="153" t="n">
        <v>0</v>
      </c>
      <c r="Y86" s="153" t="n">
        <v>0</v>
      </c>
      <c r="Z86" s="153" t="n">
        <v>0</v>
      </c>
      <c r="AA86" s="153" t="n">
        <v>150</v>
      </c>
      <c r="AB86" s="153" t="n">
        <v>0</v>
      </c>
      <c r="AC86" s="153" t="n">
        <v>0</v>
      </c>
      <c r="AD86" s="153" t="n">
        <v>0</v>
      </c>
      <c r="AE86" s="153" t="n">
        <v>0</v>
      </c>
      <c r="AF86" s="153" t="n">
        <v>0</v>
      </c>
      <c r="AG86" s="153" t="n">
        <v>0</v>
      </c>
      <c r="AH86" s="153" t="n">
        <v>0</v>
      </c>
      <c r="AI86" s="153" t="n">
        <v>0</v>
      </c>
      <c r="AJ86" s="153" t="n">
        <v>0</v>
      </c>
      <c r="AK86" s="153" t="n">
        <v>0</v>
      </c>
      <c r="AL86" s="153" t="n">
        <v>15</v>
      </c>
      <c r="AM86" s="153" t="n">
        <v>0</v>
      </c>
      <c r="AN86" s="153" t="n">
        <v>0</v>
      </c>
      <c r="AO86" s="153" t="n">
        <v>0</v>
      </c>
      <c r="AP86" s="153" t="n">
        <v>0</v>
      </c>
      <c r="AQ86" s="153" t="n">
        <v>0</v>
      </c>
      <c r="AR86" s="153" t="n">
        <v>0</v>
      </c>
      <c r="AS86" s="153" t="n">
        <v>0</v>
      </c>
      <c r="AT86" s="10" t="n"/>
      <c r="AU86" s="10" t="n"/>
      <c r="AV86" s="10" t="inlineStr">
        <is>
          <t>69f425f515602900015c53bd</t>
        </is>
      </c>
      <c r="AW86" s="10" t="inlineStr">
        <is>
          <t>轻盈边柜-榉木黑-原木底座</t>
        </is>
      </c>
      <c r="AX86" s="10" t="inlineStr">
        <is>
          <t>69f425f515602900015c53be</t>
        </is>
      </c>
      <c r="AY86" s="153">
        <f>H86</f>
        <v/>
      </c>
      <c r="AZ86" s="153">
        <f>BB86/(1-BA86)</f>
        <v/>
      </c>
      <c r="BA86" s="85" t="n">
        <v>0.15</v>
      </c>
      <c r="BB86" s="153">
        <f>K86*0.96</f>
        <v/>
      </c>
      <c r="BC86" s="10" t="inlineStr">
        <is>
          <t>1038087212258</t>
        </is>
      </c>
      <c r="BD86" s="10" t="inlineStr">
        <is>
          <t>待定</t>
        </is>
      </c>
      <c r="BE86" s="10" t="n"/>
      <c r="BF86" s="153">
        <f>H86</f>
        <v/>
      </c>
      <c r="BG86" s="85">
        <f>BH86/BF86</f>
        <v/>
      </c>
      <c r="BH86" s="152">
        <f>I86</f>
        <v/>
      </c>
      <c r="BI86" s="85">
        <f>1-12%</f>
        <v/>
      </c>
      <c r="BJ86" s="85">
        <f>BK86/(BF86-BF86*(1-BI86))</f>
        <v/>
      </c>
      <c r="BK86" s="152">
        <f>BM86/(1-BL86)</f>
        <v/>
      </c>
      <c r="BL86" s="85" t="n">
        <v>0.01</v>
      </c>
      <c r="BM86" s="152">
        <f>J86</f>
        <v/>
      </c>
      <c r="BN86" s="152">
        <f>IF(BK86&gt;=1500,BK86-150,IF(BK86&gt;=800,BK86-80,IF(BK86&gt;=500,BK86-50,IF(BK86&gt;=200,BK86-20,BK86))))</f>
        <v/>
      </c>
      <c r="BO86" s="85">
        <f>1-12%</f>
        <v/>
      </c>
      <c r="BP86" s="85">
        <f>BQ86/(BF86-BF86*(1-BO86))</f>
        <v/>
      </c>
      <c r="BQ86" s="152">
        <f>BS86/(1-BR86)</f>
        <v/>
      </c>
      <c r="BR86" s="85" t="n">
        <v>0</v>
      </c>
      <c r="BS86" s="152">
        <f>K86</f>
        <v/>
      </c>
      <c r="BT86" s="152">
        <f>IF(BQ86&gt;=1500,BQ86-150,IF(BQ86&gt;=800,BQ86-80,IF(BQ86&gt;=500,BQ86-50,IF(BQ86&gt;=200,BQ86-20,BQ86))))</f>
        <v/>
      </c>
      <c r="BU86" s="10" t="n"/>
      <c r="CB86" s="8" t="inlineStr">
        <is>
          <t>✅ 可导入</t>
        </is>
      </c>
      <c r="CC86" t="inlineStr">
        <is>
          <t>✓</t>
        </is>
      </c>
    </row>
    <row r="87" ht="18" customHeight="1">
      <c r="A87" s="77" t="inlineStr">
        <is>
          <t>PPS26380050301</t>
        </is>
      </c>
      <c r="B87" s="7" t="inlineStr">
        <is>
          <t>畔色樱桃木轻盈边柜 |樱桃木玻璃床头柜 |黑色玻璃床头柜 |樱桃木玻璃边柜</t>
        </is>
      </c>
      <c r="C87" s="7" t="inlineStr">
        <is>
          <t>轻盈边柜-樱桃木-木底座</t>
        </is>
      </c>
      <c r="D87" s="7" t="inlineStr">
        <is>
          <t>PPS2638005030112</t>
        </is>
      </c>
      <c r="E87" s="7" t="inlineStr">
        <is>
          <t>https://img.alicdn.com/imgextra/i4/2215699812811/O1CN01aV7b7w1WdUTd0Dctr_!!2215699812811.jpg</t>
        </is>
      </c>
      <c r="F87" s="7" t="inlineStr">
        <is>
          <t>小型</t>
        </is>
      </c>
      <c r="G87" s="149">
        <f>Q87/0.4</f>
        <v/>
      </c>
      <c r="H87" s="149">
        <f>G87*0.75</f>
        <v/>
      </c>
      <c r="I87" s="149">
        <f>Q87 / (0.83 - 0.02 - 0.006)</f>
        <v/>
      </c>
      <c r="J87" s="149">
        <f>Q87 / (0.85 - 0.02 - 0.006)</f>
        <v/>
      </c>
      <c r="K87" s="149">
        <f>Q87 / (0.95 - 0.02 - 0.006)</f>
        <v/>
      </c>
      <c r="L87" s="149">
        <f>K87-N87</f>
        <v/>
      </c>
      <c r="M87" s="79">
        <f>L87/K87</f>
        <v/>
      </c>
      <c r="N87" s="150">
        <f>O87+P87+Q87</f>
        <v/>
      </c>
      <c r="O87" s="150">
        <f>K87*0.006</f>
        <v/>
      </c>
      <c r="P87" s="150">
        <f>K87*0.02</f>
        <v/>
      </c>
      <c r="Q87" s="150">
        <f>SUM(R87:T87)</f>
        <v/>
      </c>
      <c r="R87" s="150" t="n">
        <v>50</v>
      </c>
      <c r="S87" s="150">
        <f>IF(F87="大型",150,IF(F87="中型",100,IF(F87="小型",0,0)))</f>
        <v/>
      </c>
      <c r="T87" s="151">
        <f>SUM(U87:W87)</f>
        <v/>
      </c>
      <c r="U87" s="150" t="n">
        <v>220</v>
      </c>
      <c r="V87" s="150" t="n">
        <v>50</v>
      </c>
      <c r="W87" s="150">
        <f>SUM(X87:AS87)</f>
        <v/>
      </c>
      <c r="X87" s="150" t="n">
        <v>0</v>
      </c>
      <c r="Y87" s="150" t="n">
        <v>0</v>
      </c>
      <c r="Z87" s="150" t="n">
        <v>0</v>
      </c>
      <c r="AA87" s="150" t="n">
        <v>150</v>
      </c>
      <c r="AB87" s="150" t="n">
        <v>0</v>
      </c>
      <c r="AC87" s="150" t="n">
        <v>0</v>
      </c>
      <c r="AD87" s="150" t="n">
        <v>0</v>
      </c>
      <c r="AE87" s="150" t="n">
        <v>0</v>
      </c>
      <c r="AF87" s="150" t="n">
        <v>0</v>
      </c>
      <c r="AG87" s="150" t="n">
        <v>0</v>
      </c>
      <c r="AH87" s="150" t="n">
        <v>0</v>
      </c>
      <c r="AI87" s="150" t="n">
        <v>0</v>
      </c>
      <c r="AJ87" s="150" t="n">
        <v>0</v>
      </c>
      <c r="AK87" s="150" t="n">
        <v>0</v>
      </c>
      <c r="AL87" s="150" t="n">
        <v>15</v>
      </c>
      <c r="AM87" s="150" t="n">
        <v>0</v>
      </c>
      <c r="AN87" s="150" t="n">
        <v>0</v>
      </c>
      <c r="AO87" s="150" t="n">
        <v>0</v>
      </c>
      <c r="AP87" s="150" t="n">
        <v>0</v>
      </c>
      <c r="AQ87" s="150" t="n">
        <v>0</v>
      </c>
      <c r="AR87" s="150" t="n">
        <v>0</v>
      </c>
      <c r="AS87" s="150" t="n">
        <v>0</v>
      </c>
      <c r="AT87" s="7" t="n"/>
      <c r="AU87" s="7" t="n"/>
      <c r="AV87" s="7" t="inlineStr">
        <is>
          <t>69f425f515602900015c53bd</t>
        </is>
      </c>
      <c r="AW87" s="7" t="inlineStr">
        <is>
          <t>轻盈边柜-樱桃木-原木底座</t>
        </is>
      </c>
      <c r="AX87" s="7" t="inlineStr">
        <is>
          <t>69f425f515602900015c53c1</t>
        </is>
      </c>
      <c r="AY87" s="150">
        <f>H87</f>
        <v/>
      </c>
      <c r="AZ87" s="150">
        <f>BB87/(1-BA87)</f>
        <v/>
      </c>
      <c r="BA87" s="82" t="n">
        <v>0.15</v>
      </c>
      <c r="BB87" s="150">
        <f>K87*0.96</f>
        <v/>
      </c>
      <c r="BC87" s="7" t="inlineStr">
        <is>
          <t>1038087212258</t>
        </is>
      </c>
      <c r="BD87" s="7" t="inlineStr">
        <is>
          <t>待定</t>
        </is>
      </c>
      <c r="BE87" s="7" t="n"/>
      <c r="BF87" s="150">
        <f>H87</f>
        <v/>
      </c>
      <c r="BG87" s="82">
        <f>BH87/BF87</f>
        <v/>
      </c>
      <c r="BH87" s="149">
        <f>I87</f>
        <v/>
      </c>
      <c r="BI87" s="82">
        <f>1-12%</f>
        <v/>
      </c>
      <c r="BJ87" s="82">
        <f>BK87/(BF87-BF87*(1-BI87))</f>
        <v/>
      </c>
      <c r="BK87" s="149">
        <f>BM87/(1-BL87)</f>
        <v/>
      </c>
      <c r="BL87" s="82" t="n">
        <v>0.01</v>
      </c>
      <c r="BM87" s="149">
        <f>J87</f>
        <v/>
      </c>
      <c r="BN87" s="149">
        <f>IF(BK87&gt;=1500,BK87-150,IF(BK87&gt;=800,BK87-80,IF(BK87&gt;=500,BK87-50,IF(BK87&gt;=200,BK87-20,BK87))))</f>
        <v/>
      </c>
      <c r="BO87" s="82">
        <f>1-12%</f>
        <v/>
      </c>
      <c r="BP87" s="82">
        <f>BQ87/(BF87-BF87*(1-BO87))</f>
        <v/>
      </c>
      <c r="BQ87" s="149">
        <f>BS87/(1-BR87)</f>
        <v/>
      </c>
      <c r="BR87" s="82" t="n">
        <v>0</v>
      </c>
      <c r="BS87" s="149">
        <f>K87</f>
        <v/>
      </c>
      <c r="BT87" s="149">
        <f>IF(BQ87&gt;=1500,BQ87-150,IF(BQ87&gt;=800,BQ87-80,IF(BQ87&gt;=500,BQ87-50,IF(BQ87&gt;=200,BQ87-20,BQ87))))</f>
        <v/>
      </c>
      <c r="BU87" s="7" t="n"/>
      <c r="CB87" s="8" t="inlineStr">
        <is>
          <t>✅ 可导入</t>
        </is>
      </c>
      <c r="CC87" t="inlineStr">
        <is>
          <t>✓</t>
        </is>
      </c>
    </row>
    <row r="88" ht="18" customHeight="1">
      <c r="A88" s="77" t="inlineStr">
        <is>
          <t>PPS26380050301</t>
        </is>
      </c>
      <c r="B88" s="10" t="inlineStr">
        <is>
          <t>畔色樱桃木轻盈边柜 |樱桃木玻璃床头柜 |黑色玻璃床头柜 |樱桃木玻璃边柜</t>
        </is>
      </c>
      <c r="C88" s="10" t="inlineStr">
        <is>
          <t>轻盈边柜-黑胡桃木-木底座</t>
        </is>
      </c>
      <c r="D88" s="10" t="inlineStr">
        <is>
          <t>PPS2638005030113</t>
        </is>
      </c>
      <c r="E88" s="10" t="inlineStr">
        <is>
          <t>https://img.alicdn.com/imgextra/i4/2215699812811/O1CN01aV7b7w1WdUTd0Dctr_!!2215699812811.jpg</t>
        </is>
      </c>
      <c r="F88" s="10" t="inlineStr">
        <is>
          <t>小型</t>
        </is>
      </c>
      <c r="G88" s="152">
        <f>Q88/0.4</f>
        <v/>
      </c>
      <c r="H88" s="152">
        <f>G88*0.75</f>
        <v/>
      </c>
      <c r="I88" s="152">
        <f>Q88 / (0.83 - 0.02 - 0.006)</f>
        <v/>
      </c>
      <c r="J88" s="152">
        <f>Q88 / (0.85 - 0.02 - 0.006)</f>
        <v/>
      </c>
      <c r="K88" s="152">
        <f>Q88 / (0.95 - 0.02 - 0.006)</f>
        <v/>
      </c>
      <c r="L88" s="152">
        <f>K88-N88</f>
        <v/>
      </c>
      <c r="M88" s="79">
        <f>L88/K88</f>
        <v/>
      </c>
      <c r="N88" s="153">
        <f>O88+P88+Q88</f>
        <v/>
      </c>
      <c r="O88" s="153">
        <f>K88*0.006</f>
        <v/>
      </c>
      <c r="P88" s="153">
        <f>K88*0.02</f>
        <v/>
      </c>
      <c r="Q88" s="153">
        <f>SUM(R88:T88)</f>
        <v/>
      </c>
      <c r="R88" s="153" t="n">
        <v>50</v>
      </c>
      <c r="S88" s="153">
        <f>IF(F88="大型",150,IF(F88="中型",100,IF(F88="小型",0,0)))</f>
        <v/>
      </c>
      <c r="T88" s="151">
        <f>SUM(U88:W88)</f>
        <v/>
      </c>
      <c r="U88" s="153" t="n">
        <v>280</v>
      </c>
      <c r="V88" s="153" t="n">
        <v>50</v>
      </c>
      <c r="W88" s="153">
        <f>SUM(X88:AS88)</f>
        <v/>
      </c>
      <c r="X88" s="153" t="n">
        <v>0</v>
      </c>
      <c r="Y88" s="153" t="n">
        <v>0</v>
      </c>
      <c r="Z88" s="153" t="n">
        <v>0</v>
      </c>
      <c r="AA88" s="153" t="n">
        <v>150</v>
      </c>
      <c r="AB88" s="153" t="n">
        <v>0</v>
      </c>
      <c r="AC88" s="153" t="n">
        <v>0</v>
      </c>
      <c r="AD88" s="153" t="n">
        <v>0</v>
      </c>
      <c r="AE88" s="153" t="n">
        <v>0</v>
      </c>
      <c r="AF88" s="153" t="n">
        <v>0</v>
      </c>
      <c r="AG88" s="153" t="n">
        <v>0</v>
      </c>
      <c r="AH88" s="153" t="n">
        <v>0</v>
      </c>
      <c r="AI88" s="153" t="n">
        <v>0</v>
      </c>
      <c r="AJ88" s="153" t="n">
        <v>0</v>
      </c>
      <c r="AK88" s="153" t="n">
        <v>0</v>
      </c>
      <c r="AL88" s="153" t="n">
        <v>15</v>
      </c>
      <c r="AM88" s="153" t="n">
        <v>0</v>
      </c>
      <c r="AN88" s="153" t="n">
        <v>0</v>
      </c>
      <c r="AO88" s="153" t="n">
        <v>0</v>
      </c>
      <c r="AP88" s="153" t="n">
        <v>0</v>
      </c>
      <c r="AQ88" s="153" t="n">
        <v>0</v>
      </c>
      <c r="AR88" s="153" t="n">
        <v>0</v>
      </c>
      <c r="AS88" s="153" t="n">
        <v>0</v>
      </c>
      <c r="AT88" s="10" t="n"/>
      <c r="AU88" s="10" t="n"/>
      <c r="AV88" s="10" t="inlineStr">
        <is>
          <t>/</t>
        </is>
      </c>
      <c r="AW88" s="10" t="inlineStr">
        <is>
          <t>/</t>
        </is>
      </c>
      <c r="AX88" s="10" t="inlineStr">
        <is>
          <t>/</t>
        </is>
      </c>
      <c r="AY88" s="153">
        <f>H88</f>
        <v/>
      </c>
      <c r="AZ88" s="153">
        <f>BB88/(1-BA88)</f>
        <v/>
      </c>
      <c r="BA88" s="85" t="n">
        <v>0.15</v>
      </c>
      <c r="BB88" s="153">
        <f>K88*0.96</f>
        <v/>
      </c>
      <c r="BC88" s="10" t="inlineStr">
        <is>
          <t>1038087212258</t>
        </is>
      </c>
      <c r="BD88" s="10" t="inlineStr">
        <is>
          <t>待定</t>
        </is>
      </c>
      <c r="BE88" s="10" t="n"/>
      <c r="BF88" s="153">
        <f>H88</f>
        <v/>
      </c>
      <c r="BG88" s="85">
        <f>BH88/BF88</f>
        <v/>
      </c>
      <c r="BH88" s="152">
        <f>I88</f>
        <v/>
      </c>
      <c r="BI88" s="85">
        <f>1-12%</f>
        <v/>
      </c>
      <c r="BJ88" s="85">
        <f>BK88/(BF88-BF88*(1-BI88))</f>
        <v/>
      </c>
      <c r="BK88" s="152">
        <f>BM88/(1-BL88)</f>
        <v/>
      </c>
      <c r="BL88" s="85" t="n">
        <v>0.01</v>
      </c>
      <c r="BM88" s="152">
        <f>J88</f>
        <v/>
      </c>
      <c r="BN88" s="152">
        <f>IF(BK88&gt;=1500,BK88-150,IF(BK88&gt;=800,BK88-80,IF(BK88&gt;=500,BK88-50,IF(BK88&gt;=200,BK88-20,BK88))))</f>
        <v/>
      </c>
      <c r="BO88" s="85">
        <f>1-12%</f>
        <v/>
      </c>
      <c r="BP88" s="85">
        <f>BQ88/(BF88-BF88*(1-BO88))</f>
        <v/>
      </c>
      <c r="BQ88" s="152">
        <f>BS88/(1-BR88)</f>
        <v/>
      </c>
      <c r="BR88" s="85" t="n">
        <v>0</v>
      </c>
      <c r="BS88" s="152">
        <f>K88</f>
        <v/>
      </c>
      <c r="BT88" s="152">
        <f>IF(BQ88&gt;=1500,BQ88-150,IF(BQ88&gt;=800,BQ88-80,IF(BQ88&gt;=500,BQ88-50,IF(BQ88&gt;=200,BQ88-20,BQ88))))</f>
        <v/>
      </c>
      <c r="BU88" s="10" t="n"/>
      <c r="CB88" s="8" t="inlineStr">
        <is>
          <t>✅ 可导入</t>
        </is>
      </c>
      <c r="CC88" t="inlineStr">
        <is>
          <t>✓</t>
        </is>
      </c>
    </row>
    <row r="89" ht="18" customHeight="1">
      <c r="A89" s="77" t="inlineStr">
        <is>
          <t>PPS26380050301</t>
        </is>
      </c>
      <c r="B89" s="7" t="inlineStr">
        <is>
          <t>畔色樱桃木轻盈边柜 |樱桃木玻璃床头柜 |黑色玻璃床头柜 |樱桃木玻璃边柜</t>
        </is>
      </c>
      <c r="C89" s="7" t="inlineStr">
        <is>
          <t>轻盈边柜-榉木黑-玻璃底座</t>
        </is>
      </c>
      <c r="D89" s="7" t="inlineStr">
        <is>
          <t>PPS2638005030114</t>
        </is>
      </c>
      <c r="E89" s="7" t="inlineStr">
        <is>
          <t>https://img.alicdn.com/imgextra/i4/2215699812811/O1CN01aV7b7w1WdUTd0Dctr_!!2215699812811.jpg</t>
        </is>
      </c>
      <c r="F89" s="7" t="inlineStr">
        <is>
          <t>小型</t>
        </is>
      </c>
      <c r="G89" s="149">
        <f>Q89/0.4</f>
        <v/>
      </c>
      <c r="H89" s="149">
        <f>G89*0.75</f>
        <v/>
      </c>
      <c r="I89" s="149">
        <f>Q89 / (0.83 - 0.02 - 0.006)</f>
        <v/>
      </c>
      <c r="J89" s="149">
        <f>Q89 / (0.85 - 0.02 - 0.006)</f>
        <v/>
      </c>
      <c r="K89" s="149">
        <f>Q89 / (0.95 - 0.02 - 0.006)</f>
        <v/>
      </c>
      <c r="L89" s="149">
        <f>K89-N89</f>
        <v/>
      </c>
      <c r="M89" s="79">
        <f>L89/K89</f>
        <v/>
      </c>
      <c r="N89" s="150">
        <f>O89+P89+Q89</f>
        <v/>
      </c>
      <c r="O89" s="150">
        <f>K89*0.006</f>
        <v/>
      </c>
      <c r="P89" s="150">
        <f>K89*0.02</f>
        <v/>
      </c>
      <c r="Q89" s="150">
        <f>SUM(R89:T89)</f>
        <v/>
      </c>
      <c r="R89" s="150" t="n">
        <v>50</v>
      </c>
      <c r="S89" s="150">
        <f>IF(F89="大型",150,IF(F89="中型",100,IF(F89="小型",0,0)))</f>
        <v/>
      </c>
      <c r="T89" s="151">
        <f>SUM(U89:W89)</f>
        <v/>
      </c>
      <c r="U89" s="150" t="n">
        <v>160</v>
      </c>
      <c r="V89" s="150" t="n">
        <v>50</v>
      </c>
      <c r="W89" s="150">
        <f>SUM(X89:AS89)</f>
        <v/>
      </c>
      <c r="X89" s="150" t="n">
        <v>0</v>
      </c>
      <c r="Y89" s="150" t="n">
        <v>0</v>
      </c>
      <c r="Z89" s="150" t="n">
        <v>0</v>
      </c>
      <c r="AA89" s="150" t="n">
        <v>180</v>
      </c>
      <c r="AB89" s="150" t="n">
        <v>0</v>
      </c>
      <c r="AC89" s="150" t="n">
        <v>0</v>
      </c>
      <c r="AD89" s="150" t="n">
        <v>0</v>
      </c>
      <c r="AE89" s="150" t="n">
        <v>0</v>
      </c>
      <c r="AF89" s="150" t="n">
        <v>0</v>
      </c>
      <c r="AG89" s="150" t="n">
        <v>0</v>
      </c>
      <c r="AH89" s="150" t="n">
        <v>0</v>
      </c>
      <c r="AI89" s="150" t="n">
        <v>0</v>
      </c>
      <c r="AJ89" s="150" t="n">
        <v>0</v>
      </c>
      <c r="AK89" s="150" t="n">
        <v>0</v>
      </c>
      <c r="AL89" s="150" t="n">
        <v>15</v>
      </c>
      <c r="AM89" s="150" t="n">
        <v>0</v>
      </c>
      <c r="AN89" s="150" t="n">
        <v>0</v>
      </c>
      <c r="AO89" s="150" t="n">
        <v>0</v>
      </c>
      <c r="AP89" s="150" t="n">
        <v>0</v>
      </c>
      <c r="AQ89" s="150" t="n">
        <v>0</v>
      </c>
      <c r="AR89" s="150" t="n">
        <v>0</v>
      </c>
      <c r="AS89" s="150" t="n">
        <v>0</v>
      </c>
      <c r="AT89" s="7" t="n"/>
      <c r="AU89" s="7" t="n"/>
      <c r="AV89" s="7" t="inlineStr">
        <is>
          <t>69f425f515602900015c53bd</t>
        </is>
      </c>
      <c r="AW89" s="7" t="inlineStr">
        <is>
          <t>轻盈边柜-榉木黑-玻璃底座</t>
        </is>
      </c>
      <c r="AX89" s="7" t="inlineStr">
        <is>
          <t>69f425f515602900015c53c4</t>
        </is>
      </c>
      <c r="AY89" s="150">
        <f>H89</f>
        <v/>
      </c>
      <c r="AZ89" s="150">
        <f>BB89/(1-BA89)</f>
        <v/>
      </c>
      <c r="BA89" s="82" t="n">
        <v>0.15</v>
      </c>
      <c r="BB89" s="150">
        <f>K89*0.96</f>
        <v/>
      </c>
      <c r="BC89" s="7" t="inlineStr">
        <is>
          <t>1038087212258</t>
        </is>
      </c>
      <c r="BD89" s="7" t="inlineStr">
        <is>
          <t>待定</t>
        </is>
      </c>
      <c r="BE89" s="7" t="n"/>
      <c r="BF89" s="150">
        <f>H89</f>
        <v/>
      </c>
      <c r="BG89" s="82">
        <f>BH89/BF89</f>
        <v/>
      </c>
      <c r="BH89" s="149">
        <f>I89</f>
        <v/>
      </c>
      <c r="BI89" s="82">
        <f>1-12%</f>
        <v/>
      </c>
      <c r="BJ89" s="82">
        <f>BK89/(BF89-BF89*(1-BI89))</f>
        <v/>
      </c>
      <c r="BK89" s="149">
        <f>BM89/(1-BL89)</f>
        <v/>
      </c>
      <c r="BL89" s="82" t="n">
        <v>0.01</v>
      </c>
      <c r="BM89" s="149">
        <f>J89</f>
        <v/>
      </c>
      <c r="BN89" s="149">
        <f>IF(BK89&gt;=1500,BK89-150,IF(BK89&gt;=800,BK89-80,IF(BK89&gt;=500,BK89-50,IF(BK89&gt;=200,BK89-20,BK89))))</f>
        <v/>
      </c>
      <c r="BO89" s="82">
        <f>1-12%</f>
        <v/>
      </c>
      <c r="BP89" s="82">
        <f>BQ89/(BF89-BF89*(1-BO89))</f>
        <v/>
      </c>
      <c r="BQ89" s="149">
        <f>BS89/(1-BR89)</f>
        <v/>
      </c>
      <c r="BR89" s="82" t="n">
        <v>0</v>
      </c>
      <c r="BS89" s="149">
        <f>K89</f>
        <v/>
      </c>
      <c r="BT89" s="149">
        <f>IF(BQ89&gt;=1500,BQ89-150,IF(BQ89&gt;=800,BQ89-80,IF(BQ89&gt;=500,BQ89-50,IF(BQ89&gt;=200,BQ89-20,BQ89))))</f>
        <v/>
      </c>
      <c r="BU89" s="7" t="n"/>
      <c r="CB89" s="8" t="inlineStr">
        <is>
          <t>✅ 可导入</t>
        </is>
      </c>
      <c r="CC89" t="inlineStr">
        <is>
          <t>✓</t>
        </is>
      </c>
    </row>
    <row r="90" ht="18" customHeight="1">
      <c r="A90" s="77" t="inlineStr">
        <is>
          <t>PPS26380050301</t>
        </is>
      </c>
      <c r="B90" s="10" t="inlineStr">
        <is>
          <t>畔色樱桃木轻盈边柜 |樱桃木玻璃床头柜 |黑色玻璃床头柜 |樱桃木玻璃边柜</t>
        </is>
      </c>
      <c r="C90" s="10" t="inlineStr">
        <is>
          <t>轻盈边柜-樱桃木-玻璃底座</t>
        </is>
      </c>
      <c r="D90" s="10" t="inlineStr">
        <is>
          <t>PPS2638005030115</t>
        </is>
      </c>
      <c r="E90" s="10" t="inlineStr">
        <is>
          <t>https://img.alicdn.com/imgextra/i4/2215699812811/O1CN01aV7b7w1WdUTd0Dctr_!!2215699812811.jpg</t>
        </is>
      </c>
      <c r="F90" s="10" t="inlineStr">
        <is>
          <t>小型</t>
        </is>
      </c>
      <c r="G90" s="152">
        <f>Q90/0.4</f>
        <v/>
      </c>
      <c r="H90" s="152">
        <f>G90*0.75</f>
        <v/>
      </c>
      <c r="I90" s="152">
        <f>Q90 / (0.83 - 0.02 - 0.006)</f>
        <v/>
      </c>
      <c r="J90" s="152">
        <f>Q90 / (0.85 - 0.02 - 0.006)</f>
        <v/>
      </c>
      <c r="K90" s="152">
        <f>Q90 / (0.95 - 0.02 - 0.006)</f>
        <v/>
      </c>
      <c r="L90" s="152">
        <f>K90-N90</f>
        <v/>
      </c>
      <c r="M90" s="79">
        <f>L90/K90</f>
        <v/>
      </c>
      <c r="N90" s="153">
        <f>O90+P90+Q90</f>
        <v/>
      </c>
      <c r="O90" s="153">
        <f>K90*0.006</f>
        <v/>
      </c>
      <c r="P90" s="153">
        <f>K90*0.02</f>
        <v/>
      </c>
      <c r="Q90" s="153">
        <f>SUM(R90:T90)</f>
        <v/>
      </c>
      <c r="R90" s="153" t="n">
        <v>50</v>
      </c>
      <c r="S90" s="153">
        <f>IF(F90="大型",150,IF(F90="中型",100,IF(F90="小型",0,0)))</f>
        <v/>
      </c>
      <c r="T90" s="151">
        <f>SUM(U90:W90)</f>
        <v/>
      </c>
      <c r="U90" s="153" t="n">
        <v>170</v>
      </c>
      <c r="V90" s="153" t="n">
        <v>50</v>
      </c>
      <c r="W90" s="153">
        <f>SUM(X90:AS90)</f>
        <v/>
      </c>
      <c r="X90" s="153" t="n">
        <v>0</v>
      </c>
      <c r="Y90" s="153" t="n">
        <v>0</v>
      </c>
      <c r="Z90" s="153" t="n">
        <v>0</v>
      </c>
      <c r="AA90" s="153" t="n">
        <v>180</v>
      </c>
      <c r="AB90" s="153" t="n">
        <v>0</v>
      </c>
      <c r="AC90" s="153" t="n">
        <v>0</v>
      </c>
      <c r="AD90" s="153" t="n">
        <v>0</v>
      </c>
      <c r="AE90" s="153" t="n">
        <v>0</v>
      </c>
      <c r="AF90" s="153" t="n">
        <v>0</v>
      </c>
      <c r="AG90" s="153" t="n">
        <v>0</v>
      </c>
      <c r="AH90" s="153" t="n">
        <v>0</v>
      </c>
      <c r="AI90" s="153" t="n">
        <v>0</v>
      </c>
      <c r="AJ90" s="153" t="n">
        <v>0</v>
      </c>
      <c r="AK90" s="153" t="n">
        <v>0</v>
      </c>
      <c r="AL90" s="153" t="n">
        <v>15</v>
      </c>
      <c r="AM90" s="153" t="n">
        <v>0</v>
      </c>
      <c r="AN90" s="153" t="n">
        <v>0</v>
      </c>
      <c r="AO90" s="153" t="n">
        <v>0</v>
      </c>
      <c r="AP90" s="153" t="n">
        <v>0</v>
      </c>
      <c r="AQ90" s="153" t="n">
        <v>0</v>
      </c>
      <c r="AR90" s="153" t="n">
        <v>0</v>
      </c>
      <c r="AS90" s="153" t="n">
        <v>0</v>
      </c>
      <c r="AT90" s="10" t="n"/>
      <c r="AU90" s="10" t="n"/>
      <c r="AV90" s="10" t="inlineStr">
        <is>
          <t>69f425f515602900015c53bd</t>
        </is>
      </c>
      <c r="AW90" s="10" t="inlineStr">
        <is>
          <t>轻盈边柜-樱桃木-玻璃底座</t>
        </is>
      </c>
      <c r="AX90" s="10" t="inlineStr">
        <is>
          <t>69f425f515602900015c53c7</t>
        </is>
      </c>
      <c r="AY90" s="153">
        <f>H90</f>
        <v/>
      </c>
      <c r="AZ90" s="153">
        <f>BB90/(1-BA90)</f>
        <v/>
      </c>
      <c r="BA90" s="85" t="n">
        <v>0.15</v>
      </c>
      <c r="BB90" s="153">
        <f>K90*0.96</f>
        <v/>
      </c>
      <c r="BC90" s="10" t="inlineStr">
        <is>
          <t>1038087212258</t>
        </is>
      </c>
      <c r="BD90" s="10" t="inlineStr">
        <is>
          <t>待定</t>
        </is>
      </c>
      <c r="BE90" s="10" t="n"/>
      <c r="BF90" s="153">
        <f>H90</f>
        <v/>
      </c>
      <c r="BG90" s="85">
        <f>BH90/BF90</f>
        <v/>
      </c>
      <c r="BH90" s="152">
        <f>I90</f>
        <v/>
      </c>
      <c r="BI90" s="85">
        <f>1-12%</f>
        <v/>
      </c>
      <c r="BJ90" s="85">
        <f>BK90/(BF90-BF90*(1-BI90))</f>
        <v/>
      </c>
      <c r="BK90" s="152">
        <f>BM90/(1-BL90)</f>
        <v/>
      </c>
      <c r="BL90" s="85" t="n">
        <v>0.01</v>
      </c>
      <c r="BM90" s="152">
        <f>J90</f>
        <v/>
      </c>
      <c r="BN90" s="152">
        <f>IF(BK90&gt;=1500,BK90-150,IF(BK90&gt;=800,BK90-80,IF(BK90&gt;=500,BK90-50,IF(BK90&gt;=200,BK90-20,BK90))))</f>
        <v/>
      </c>
      <c r="BO90" s="85">
        <f>1-12%</f>
        <v/>
      </c>
      <c r="BP90" s="85">
        <f>BQ90/(BF90-BF90*(1-BO90))</f>
        <v/>
      </c>
      <c r="BQ90" s="152">
        <f>BS90/(1-BR90)</f>
        <v/>
      </c>
      <c r="BR90" s="85" t="n">
        <v>0</v>
      </c>
      <c r="BS90" s="152">
        <f>K90</f>
        <v/>
      </c>
      <c r="BT90" s="152">
        <f>IF(BQ90&gt;=1500,BQ90-150,IF(BQ90&gt;=800,BQ90-80,IF(BQ90&gt;=500,BQ90-50,IF(BQ90&gt;=200,BQ90-20,BQ90))))</f>
        <v/>
      </c>
      <c r="BU90" s="10" t="n"/>
      <c r="CB90" s="8" t="inlineStr">
        <is>
          <t>✅ 可导入</t>
        </is>
      </c>
      <c r="CC90" t="inlineStr">
        <is>
          <t>✓</t>
        </is>
      </c>
    </row>
    <row r="91" ht="18" customHeight="1">
      <c r="A91" s="77" t="inlineStr">
        <is>
          <t>PPS26380050301</t>
        </is>
      </c>
      <c r="B91" s="7" t="inlineStr">
        <is>
          <t>畔色樱桃木轻盈边柜 |樱桃木玻璃床头柜 |黑色玻璃床头柜 |樱桃木玻璃边柜</t>
        </is>
      </c>
      <c r="C91" s="7" t="inlineStr">
        <is>
          <t>轻盈边柜-黑胡桃木-玻璃底座</t>
        </is>
      </c>
      <c r="D91" s="7" t="inlineStr">
        <is>
          <t>PPS2638005030116</t>
        </is>
      </c>
      <c r="E91" s="7" t="inlineStr">
        <is>
          <t>https://img.alicdn.com/imgextra/i4/2215699812811/O1CN01aV7b7w1WdUTd0Dctr_!!2215699812811.jpg</t>
        </is>
      </c>
      <c r="F91" s="7" t="inlineStr">
        <is>
          <t>小型</t>
        </is>
      </c>
      <c r="G91" s="149">
        <f>Q91/0.4</f>
        <v/>
      </c>
      <c r="H91" s="149">
        <f>G91*0.75</f>
        <v/>
      </c>
      <c r="I91" s="149">
        <f>Q91 / (0.83 - 0.02 - 0.006)</f>
        <v/>
      </c>
      <c r="J91" s="149">
        <f>Q91 / (0.85 - 0.02 - 0.006)</f>
        <v/>
      </c>
      <c r="K91" s="149">
        <f>Q91 / (0.95 - 0.02 - 0.006)</f>
        <v/>
      </c>
      <c r="L91" s="149">
        <f>K91-N91</f>
        <v/>
      </c>
      <c r="M91" s="79">
        <f>L91/K91</f>
        <v/>
      </c>
      <c r="N91" s="150">
        <f>O91+P91+Q91</f>
        <v/>
      </c>
      <c r="O91" s="150">
        <f>K91*0.006</f>
        <v/>
      </c>
      <c r="P91" s="150">
        <f>K91*0.02</f>
        <v/>
      </c>
      <c r="Q91" s="150">
        <f>SUM(R91:T91)</f>
        <v/>
      </c>
      <c r="R91" s="150" t="n">
        <v>50</v>
      </c>
      <c r="S91" s="150">
        <f>IF(F91="大型",150,IF(F91="中型",100,IF(F91="小型",0,0)))</f>
        <v/>
      </c>
      <c r="T91" s="151">
        <f>SUM(U91:W91)</f>
        <v/>
      </c>
      <c r="U91" s="150" t="n">
        <v>230</v>
      </c>
      <c r="V91" s="150" t="n">
        <v>50</v>
      </c>
      <c r="W91" s="150">
        <f>SUM(X91:AS91)</f>
        <v/>
      </c>
      <c r="X91" s="150" t="n">
        <v>0</v>
      </c>
      <c r="Y91" s="150" t="n">
        <v>0</v>
      </c>
      <c r="Z91" s="150" t="n">
        <v>0</v>
      </c>
      <c r="AA91" s="150" t="n">
        <v>180</v>
      </c>
      <c r="AB91" s="150" t="n">
        <v>0</v>
      </c>
      <c r="AC91" s="150" t="n">
        <v>0</v>
      </c>
      <c r="AD91" s="150" t="n">
        <v>0</v>
      </c>
      <c r="AE91" s="150" t="n">
        <v>0</v>
      </c>
      <c r="AF91" s="150" t="n">
        <v>0</v>
      </c>
      <c r="AG91" s="150" t="n">
        <v>0</v>
      </c>
      <c r="AH91" s="150" t="n">
        <v>0</v>
      </c>
      <c r="AI91" s="150" t="n">
        <v>0</v>
      </c>
      <c r="AJ91" s="150" t="n">
        <v>0</v>
      </c>
      <c r="AK91" s="150" t="n">
        <v>0</v>
      </c>
      <c r="AL91" s="150" t="n">
        <v>15</v>
      </c>
      <c r="AM91" s="150" t="n">
        <v>0</v>
      </c>
      <c r="AN91" s="150" t="n">
        <v>0</v>
      </c>
      <c r="AO91" s="150" t="n">
        <v>0</v>
      </c>
      <c r="AP91" s="150" t="n">
        <v>0</v>
      </c>
      <c r="AQ91" s="150" t="n">
        <v>0</v>
      </c>
      <c r="AR91" s="150" t="n">
        <v>0</v>
      </c>
      <c r="AS91" s="150" t="n">
        <v>0</v>
      </c>
      <c r="AT91" s="7" t="n"/>
      <c r="AU91" s="7" t="n"/>
      <c r="AV91" s="7" t="inlineStr">
        <is>
          <t>/</t>
        </is>
      </c>
      <c r="AW91" s="7" t="inlineStr">
        <is>
          <t>/</t>
        </is>
      </c>
      <c r="AX91" s="7" t="inlineStr">
        <is>
          <t>/</t>
        </is>
      </c>
      <c r="AY91" s="150">
        <f>H91</f>
        <v/>
      </c>
      <c r="AZ91" s="150">
        <f>BB91/(1-BA91)</f>
        <v/>
      </c>
      <c r="BA91" s="82" t="n">
        <v>0.15</v>
      </c>
      <c r="BB91" s="150">
        <f>K91*0.96</f>
        <v/>
      </c>
      <c r="BC91" s="7" t="inlineStr">
        <is>
          <t>1038087212258</t>
        </is>
      </c>
      <c r="BD91" s="7" t="inlineStr">
        <is>
          <t>待定</t>
        </is>
      </c>
      <c r="BE91" s="7" t="n"/>
      <c r="BF91" s="150">
        <f>H91</f>
        <v/>
      </c>
      <c r="BG91" s="82">
        <f>BH91/BF91</f>
        <v/>
      </c>
      <c r="BH91" s="149">
        <f>I91</f>
        <v/>
      </c>
      <c r="BI91" s="82">
        <f>1-12%</f>
        <v/>
      </c>
      <c r="BJ91" s="82">
        <f>BK91/(BF91-BF91*(1-BI91))</f>
        <v/>
      </c>
      <c r="BK91" s="149">
        <f>BM91/(1-BL91)</f>
        <v/>
      </c>
      <c r="BL91" s="82" t="n">
        <v>0.01</v>
      </c>
      <c r="BM91" s="149">
        <f>J91</f>
        <v/>
      </c>
      <c r="BN91" s="149">
        <f>IF(BK91&gt;=1500,BK91-150,IF(BK91&gt;=800,BK91-80,IF(BK91&gt;=500,BK91-50,IF(BK91&gt;=200,BK91-20,BK91))))</f>
        <v/>
      </c>
      <c r="BO91" s="82">
        <f>1-12%</f>
        <v/>
      </c>
      <c r="BP91" s="82">
        <f>BQ91/(BF91-BF91*(1-BO91))</f>
        <v/>
      </c>
      <c r="BQ91" s="149">
        <f>BS91/(1-BR91)</f>
        <v/>
      </c>
      <c r="BR91" s="82" t="n">
        <v>0</v>
      </c>
      <c r="BS91" s="149">
        <f>K91</f>
        <v/>
      </c>
      <c r="BT91" s="149">
        <f>IF(BQ91&gt;=1500,BQ91-150,IF(BQ91&gt;=800,BQ91-80,IF(BQ91&gt;=500,BQ91-50,IF(BQ91&gt;=200,BQ91-20,BQ91))))</f>
        <v/>
      </c>
      <c r="BU91" s="7" t="n"/>
      <c r="CB91" s="8" t="inlineStr">
        <is>
          <t>✅ 可导入</t>
        </is>
      </c>
      <c r="CC91" t="inlineStr">
        <is>
          <t>✓</t>
        </is>
      </c>
    </row>
    <row r="92" ht="18" customHeight="1">
      <c r="A92" s="77" t="inlineStr">
        <is>
          <t>PPS26390070315</t>
        </is>
      </c>
      <c r="B92" s="10" t="inlineStr">
        <is>
          <t>畔色樱桃木床头窄柜 | 樱桃木窄床头柜</t>
        </is>
      </c>
      <c r="C92" s="10" t="inlineStr">
        <is>
          <t>樱桃木床头窄柜-标准宽度</t>
        </is>
      </c>
      <c r="D92" s="10" t="inlineStr">
        <is>
          <t>PPS2639007031511</t>
        </is>
      </c>
      <c r="E92" s="10" t="inlineStr">
        <is>
          <t>https://img.alicdn.com/imgextra/i3/2215699812811/O1CN01Iuil5d1WdUTXCr2Tl_!!2215699812811.jpg</t>
        </is>
      </c>
      <c r="F92" s="10" t="inlineStr">
        <is>
          <t>小型</t>
        </is>
      </c>
      <c r="G92" s="152">
        <f>Q92/0.4</f>
        <v/>
      </c>
      <c r="H92" s="152">
        <f>G92*0.75</f>
        <v/>
      </c>
      <c r="I92" s="152">
        <f>Q92 / (0.79 - 0.02 - 0.006)</f>
        <v/>
      </c>
      <c r="J92" s="152">
        <f>Q92 / (0.8 - 0.02 - 0.006)</f>
        <v/>
      </c>
      <c r="K92" s="152">
        <f>Q92 / (0.9 - 0.02 - 0.006)</f>
        <v/>
      </c>
      <c r="L92" s="152">
        <f>K92-N92</f>
        <v/>
      </c>
      <c r="M92" s="79">
        <f>L92/K92</f>
        <v/>
      </c>
      <c r="N92" s="153">
        <f>O92+P92+Q92</f>
        <v/>
      </c>
      <c r="O92" s="153">
        <f>K92*0.006</f>
        <v/>
      </c>
      <c r="P92" s="153">
        <f>K92*0.02</f>
        <v/>
      </c>
      <c r="Q92" s="153">
        <f>SUM(R92:T92)</f>
        <v/>
      </c>
      <c r="R92" s="153">
        <f>IF(F92="大型",700,IF(F92="中型",300,IF(F92="小型",80,0)))</f>
        <v/>
      </c>
      <c r="S92" s="153">
        <f>IF(F92="大型",150,IF(F92="中型",100,IF(F92="小型",0,0)))</f>
        <v/>
      </c>
      <c r="T92" s="151">
        <f>SUM(U92:W92)</f>
        <v/>
      </c>
      <c r="U92" s="153" t="n">
        <v>500</v>
      </c>
      <c r="V92" s="153" t="n">
        <v>50</v>
      </c>
      <c r="W92" s="153">
        <f>SUM(X92:AS92)</f>
        <v/>
      </c>
      <c r="X92" s="153" t="n">
        <v>0</v>
      </c>
      <c r="Y92" s="153" t="n">
        <v>0</v>
      </c>
      <c r="Z92" s="153" t="n">
        <v>0</v>
      </c>
      <c r="AA92" s="153" t="n">
        <v>0</v>
      </c>
      <c r="AB92" s="153" t="n">
        <v>0</v>
      </c>
      <c r="AC92" s="153" t="n">
        <v>0</v>
      </c>
      <c r="AD92" s="153" t="n">
        <v>0</v>
      </c>
      <c r="AE92" s="153" t="n">
        <v>0</v>
      </c>
      <c r="AF92" s="153" t="n">
        <v>0</v>
      </c>
      <c r="AG92" s="153" t="n">
        <v>0</v>
      </c>
      <c r="AH92" s="153" t="n">
        <v>0</v>
      </c>
      <c r="AI92" s="153" t="n">
        <v>0</v>
      </c>
      <c r="AJ92" s="153" t="n">
        <v>0</v>
      </c>
      <c r="AK92" s="153" t="n">
        <v>0</v>
      </c>
      <c r="AL92" s="153" t="n">
        <v>0</v>
      </c>
      <c r="AM92" s="153" t="n">
        <v>0</v>
      </c>
      <c r="AN92" s="153" t="n">
        <v>0</v>
      </c>
      <c r="AO92" s="153" t="n">
        <v>0</v>
      </c>
      <c r="AP92" s="153" t="n">
        <v>100</v>
      </c>
      <c r="AQ92" s="153" t="n">
        <v>0</v>
      </c>
      <c r="AR92" s="153" t="n">
        <v>0</v>
      </c>
      <c r="AS92" s="153" t="n">
        <v>0</v>
      </c>
      <c r="AT92" s="10" t="inlineStr">
        <is>
          <t>黑色金属腿：100元</t>
        </is>
      </c>
      <c r="AU92" s="10" t="n"/>
      <c r="AV92" s="10" t="inlineStr">
        <is>
          <t>69f6f8cb6bdc380001d3bbde</t>
        </is>
      </c>
      <c r="AW92" s="10" t="n">
        <v>0</v>
      </c>
      <c r="AX92" s="10" t="inlineStr">
        <is>
          <t>69f6f8cb6bdc380001d3bbdf</t>
        </is>
      </c>
      <c r="AY92" s="153">
        <f>H92</f>
        <v/>
      </c>
      <c r="AZ92" s="153">
        <f>BB92/(1-BA92)</f>
        <v/>
      </c>
      <c r="BA92" s="85" t="n">
        <v>0.15</v>
      </c>
      <c r="BB92" s="153">
        <f>K92*0.96</f>
        <v/>
      </c>
      <c r="BC92" s="10" t="inlineStr">
        <is>
          <t>1037239277197</t>
        </is>
      </c>
      <c r="BD92" s="10" t="inlineStr">
        <is>
          <t>待定</t>
        </is>
      </c>
      <c r="BE92" s="10" t="n"/>
      <c r="BF92" s="153">
        <f>H92</f>
        <v/>
      </c>
      <c r="BG92" s="85">
        <f>BH92/BF92</f>
        <v/>
      </c>
      <c r="BH92" s="152">
        <f>I92</f>
        <v/>
      </c>
      <c r="BI92" s="85">
        <f>1-12%</f>
        <v/>
      </c>
      <c r="BJ92" s="85">
        <f>BK92/(BF92-BF92*(1-BI92))</f>
        <v/>
      </c>
      <c r="BK92" s="152">
        <f>BM92/(1-BL92)</f>
        <v/>
      </c>
      <c r="BL92" s="85" t="n">
        <v>0.01</v>
      </c>
      <c r="BM92" s="152">
        <f>J92</f>
        <v/>
      </c>
      <c r="BN92" s="152">
        <f>IF(BK92&gt;=1500,BK92-150,IF(BK92&gt;=800,BK92-80,IF(BK92&gt;=500,BK92-50,IF(BK92&gt;=200,BK92-20,BK92))))</f>
        <v/>
      </c>
      <c r="BO92" s="85">
        <f>1-12%</f>
        <v/>
      </c>
      <c r="BP92" s="85">
        <f>BQ92/(BF92-BF92*(1-BO92))</f>
        <v/>
      </c>
      <c r="BQ92" s="152">
        <f>BS92/(1-BR92)</f>
        <v/>
      </c>
      <c r="BR92" s="85" t="n">
        <v>0</v>
      </c>
      <c r="BS92" s="152">
        <f>K92</f>
        <v/>
      </c>
      <c r="BT92" s="152">
        <f>IF(BQ92&gt;=1500,BQ92-150,IF(BQ92&gt;=800,BQ92-80,IF(BQ92&gt;=500,BQ92-50,IF(BQ92&gt;=200,BQ92-20,BQ92))))</f>
        <v/>
      </c>
      <c r="BU92" s="10" t="n"/>
      <c r="CB92" s="8" t="inlineStr">
        <is>
          <t>✅ 可导入</t>
        </is>
      </c>
      <c r="CC92" t="inlineStr">
        <is>
          <t>✓</t>
        </is>
      </c>
    </row>
    <row r="93" ht="18" customHeight="1">
      <c r="A93" s="77" t="inlineStr">
        <is>
          <t>PPS26380060320</t>
        </is>
      </c>
      <c r="B93" s="7" t="inlineStr">
        <is>
          <t>畔色黑胡桃木床头柜 |黑胡桃木岩板床头柜</t>
        </is>
      </c>
      <c r="C93" s="7" t="inlineStr">
        <is>
          <t>黑胡桃木床头柜-岩板台面</t>
        </is>
      </c>
      <c r="D93" s="7" t="inlineStr">
        <is>
          <t>PPS2638006032011</t>
        </is>
      </c>
      <c r="E93" s="7" t="inlineStr">
        <is>
          <t>https://img.alicdn.com/imgextra/i2/2215699812811/O1CN01m01PAA1WdUTaTRZji_!!2215699812811.jpg</t>
        </is>
      </c>
      <c r="F93" s="7" t="inlineStr">
        <is>
          <t>小型</t>
        </is>
      </c>
      <c r="G93" s="149">
        <f>Q93/0.4</f>
        <v/>
      </c>
      <c r="H93" s="149">
        <f>G93*0.75</f>
        <v/>
      </c>
      <c r="I93" s="149">
        <f>Q93 / (0.79 - 0.02 - 0.006)</f>
        <v/>
      </c>
      <c r="J93" s="149">
        <f>Q93 / (0.8 - 0.02 - 0.006)</f>
        <v/>
      </c>
      <c r="K93" s="149">
        <f>Q93 / (0.82 - 0.02 - 0.006)</f>
        <v/>
      </c>
      <c r="L93" s="149">
        <f>K93-N93</f>
        <v/>
      </c>
      <c r="M93" s="79">
        <f>L93/K93</f>
        <v/>
      </c>
      <c r="N93" s="150">
        <f>O93+P93+Q93</f>
        <v/>
      </c>
      <c r="O93" s="150">
        <f>K93*0.006</f>
        <v/>
      </c>
      <c r="P93" s="150">
        <f>K93*0.02</f>
        <v/>
      </c>
      <c r="Q93" s="150">
        <f>SUM(R93:T93)</f>
        <v/>
      </c>
      <c r="R93" s="150">
        <f>IF(F93="大型",700,IF(F93="中型",300,IF(F93="小型",80,0)))</f>
        <v/>
      </c>
      <c r="S93" s="150">
        <f>IF(F93="大型",150,IF(F93="中型",100,IF(F93="小型",0,0)))</f>
        <v/>
      </c>
      <c r="T93" s="151">
        <f>SUM(U93:W93)</f>
        <v/>
      </c>
      <c r="U93" s="150" t="n">
        <v>900</v>
      </c>
      <c r="V93" s="150" t="n">
        <v>50</v>
      </c>
      <c r="W93" s="150">
        <f>SUM(X93:AS93)</f>
        <v/>
      </c>
      <c r="X93" s="150" t="n">
        <v>100</v>
      </c>
      <c r="Y93" s="150" t="n">
        <v>0</v>
      </c>
      <c r="Z93" s="150" t="n">
        <v>0</v>
      </c>
      <c r="AA93" s="150" t="n">
        <v>0</v>
      </c>
      <c r="AB93" s="150" t="n">
        <v>0</v>
      </c>
      <c r="AC93" s="150" t="n">
        <v>0</v>
      </c>
      <c r="AD93" s="150" t="n">
        <v>0</v>
      </c>
      <c r="AE93" s="150" t="n">
        <v>0</v>
      </c>
      <c r="AF93" s="150" t="n">
        <v>0</v>
      </c>
      <c r="AG93" s="150" t="n">
        <v>0</v>
      </c>
      <c r="AH93" s="150" t="n">
        <v>24</v>
      </c>
      <c r="AI93" s="150" t="n">
        <v>0</v>
      </c>
      <c r="AJ93" s="150" t="n">
        <v>0</v>
      </c>
      <c r="AK93" s="150" t="n">
        <v>0</v>
      </c>
      <c r="AL93" s="150" t="n">
        <v>0</v>
      </c>
      <c r="AM93" s="150" t="n">
        <v>0</v>
      </c>
      <c r="AN93" s="150" t="n">
        <v>0</v>
      </c>
      <c r="AO93" s="150" t="n">
        <v>0</v>
      </c>
      <c r="AP93" s="150" t="n">
        <v>0</v>
      </c>
      <c r="AQ93" s="150" t="n">
        <v>0</v>
      </c>
      <c r="AR93" s="150" t="n">
        <v>0</v>
      </c>
      <c r="AS93" s="150" t="n">
        <v>0</v>
      </c>
      <c r="AT93" s="7" t="n"/>
      <c r="AU93" s="7" t="n"/>
      <c r="AV93" s="7" t="inlineStr">
        <is>
          <t>69f6fab6e0e86e0001766018</t>
        </is>
      </c>
      <c r="AW93" s="7" t="inlineStr">
        <is>
          <t>黑胡桃木床头柜-岩板台面</t>
        </is>
      </c>
      <c r="AX93" s="7" t="inlineStr">
        <is>
          <t>69f6fab6e0e86e0001766019</t>
        </is>
      </c>
      <c r="AY93" s="150">
        <f>H93</f>
        <v/>
      </c>
      <c r="AZ93" s="150">
        <f>BB93/(1-BA93)</f>
        <v/>
      </c>
      <c r="BA93" s="82" t="n">
        <v>0.15</v>
      </c>
      <c r="BB93" s="150">
        <f>K93*0.96</f>
        <v/>
      </c>
      <c r="BC93" s="7" t="inlineStr">
        <is>
          <t>1038088884522</t>
        </is>
      </c>
      <c r="BD93" s="7" t="inlineStr">
        <is>
          <t>待定</t>
        </is>
      </c>
      <c r="BE93" s="7" t="n"/>
      <c r="BF93" s="150">
        <f>H93</f>
        <v/>
      </c>
      <c r="BG93" s="82">
        <f>BH93/BF93</f>
        <v/>
      </c>
      <c r="BH93" s="149">
        <f>I93</f>
        <v/>
      </c>
      <c r="BI93" s="82">
        <f>1-12%</f>
        <v/>
      </c>
      <c r="BJ93" s="82">
        <f>BK93/(BF93-BF93*(1-BI93))</f>
        <v/>
      </c>
      <c r="BK93" s="149">
        <f>BM93/(1-BL93)</f>
        <v/>
      </c>
      <c r="BL93" s="82" t="n">
        <v>0.01</v>
      </c>
      <c r="BM93" s="149">
        <f>J93</f>
        <v/>
      </c>
      <c r="BN93" s="149">
        <f>IF(BK93&gt;=1500,BK93-150,IF(BK93&gt;=800,BK93-80,IF(BK93&gt;=500,BK93-50,IF(BK93&gt;=200,BK93-20,BK93))))</f>
        <v/>
      </c>
      <c r="BO93" s="82">
        <f>1-12%</f>
        <v/>
      </c>
      <c r="BP93" s="82">
        <f>BQ93/(BF93-BF93*(1-BO93))</f>
        <v/>
      </c>
      <c r="BQ93" s="149">
        <f>BS93/(1-BR93)</f>
        <v/>
      </c>
      <c r="BR93" s="82" t="n">
        <v>0</v>
      </c>
      <c r="BS93" s="149">
        <f>K93</f>
        <v/>
      </c>
      <c r="BT93" s="149">
        <f>IF(BQ93&gt;=1500,BQ93-150,IF(BQ93&gt;=800,BQ93-80,IF(BQ93&gt;=500,BQ93-50,IF(BQ93&gt;=200,BQ93-20,BQ93))))</f>
        <v/>
      </c>
      <c r="BU93" s="7" t="n"/>
      <c r="CB93" s="8" t="inlineStr">
        <is>
          <t>✅ 可导入</t>
        </is>
      </c>
      <c r="CC93" t="inlineStr">
        <is>
          <t>✓</t>
        </is>
      </c>
    </row>
    <row r="94" ht="18" customHeight="1">
      <c r="A94" s="77" t="inlineStr">
        <is>
          <t>PPS26380060320</t>
        </is>
      </c>
      <c r="B94" s="10" t="inlineStr">
        <is>
          <t>畔色黑胡桃木床头柜 |黑胡桃木岩板床头柜</t>
        </is>
      </c>
      <c r="C94" s="10" t="inlineStr">
        <is>
          <t>黑胡桃木床头柜-木台面</t>
        </is>
      </c>
      <c r="D94" s="10" t="inlineStr">
        <is>
          <t>PPS2638006032012</t>
        </is>
      </c>
      <c r="E94" s="10" t="inlineStr">
        <is>
          <t>https://img.alicdn.com/imgextra/i2/2215699812811/O1CN01m01PAA1WdUTaTRZji_!!2215699812811.jpg</t>
        </is>
      </c>
      <c r="F94" s="10" t="inlineStr">
        <is>
          <t>小型</t>
        </is>
      </c>
      <c r="G94" s="152">
        <f>Q94/0.4</f>
        <v/>
      </c>
      <c r="H94" s="152">
        <f>G94*0.75</f>
        <v/>
      </c>
      <c r="I94" s="152">
        <f>Q94 / (0.79 - 0.02 - 0.006)</f>
        <v/>
      </c>
      <c r="J94" s="152">
        <f>Q94 / (0.8 - 0.02 - 0.006)</f>
        <v/>
      </c>
      <c r="K94" s="152">
        <f>Q94 / (0.82 - 0.02 - 0.006)</f>
        <v/>
      </c>
      <c r="L94" s="152">
        <f>K94-N94</f>
        <v/>
      </c>
      <c r="M94" s="79">
        <f>L94/K94</f>
        <v/>
      </c>
      <c r="N94" s="153">
        <f>O94+P94+Q94</f>
        <v/>
      </c>
      <c r="O94" s="153">
        <f>K94*0.006</f>
        <v/>
      </c>
      <c r="P94" s="153">
        <f>K94*0.02</f>
        <v/>
      </c>
      <c r="Q94" s="153">
        <f>SUM(R94:T94)</f>
        <v/>
      </c>
      <c r="R94" s="153">
        <f>IF(F94="大型",700,IF(F94="中型",300,IF(F94="小型",80,0)))</f>
        <v/>
      </c>
      <c r="S94" s="153">
        <f>IF(F94="大型",150,IF(F94="中型",100,IF(F94="小型",0,0)))</f>
        <v/>
      </c>
      <c r="T94" s="151">
        <f>SUM(U94:W94)</f>
        <v/>
      </c>
      <c r="U94" s="153" t="n">
        <v>900</v>
      </c>
      <c r="V94" s="153" t="n">
        <v>50</v>
      </c>
      <c r="W94" s="153">
        <f>SUM(X94:AS94)</f>
        <v/>
      </c>
      <c r="X94" s="153" t="n">
        <v>0</v>
      </c>
      <c r="Y94" s="153" t="n">
        <v>0</v>
      </c>
      <c r="Z94" s="153" t="n">
        <v>0</v>
      </c>
      <c r="AA94" s="153" t="n">
        <v>0</v>
      </c>
      <c r="AB94" s="153" t="n">
        <v>0</v>
      </c>
      <c r="AC94" s="153" t="n">
        <v>0</v>
      </c>
      <c r="AD94" s="153" t="n">
        <v>0</v>
      </c>
      <c r="AE94" s="153" t="n">
        <v>0</v>
      </c>
      <c r="AF94" s="153" t="n">
        <v>0</v>
      </c>
      <c r="AG94" s="153" t="n">
        <v>0</v>
      </c>
      <c r="AH94" s="153" t="n">
        <v>24</v>
      </c>
      <c r="AI94" s="153" t="n">
        <v>0</v>
      </c>
      <c r="AJ94" s="153" t="n">
        <v>0</v>
      </c>
      <c r="AK94" s="153" t="n">
        <v>0</v>
      </c>
      <c r="AL94" s="153" t="n">
        <v>0</v>
      </c>
      <c r="AM94" s="153" t="n">
        <v>0</v>
      </c>
      <c r="AN94" s="153" t="n">
        <v>0</v>
      </c>
      <c r="AO94" s="153" t="n">
        <v>0</v>
      </c>
      <c r="AP94" s="153" t="n">
        <v>0</v>
      </c>
      <c r="AQ94" s="153" t="n">
        <v>0</v>
      </c>
      <c r="AR94" s="153" t="n">
        <v>0</v>
      </c>
      <c r="AS94" s="153" t="n">
        <v>0</v>
      </c>
      <c r="AT94" s="10" t="n"/>
      <c r="AU94" s="10" t="n"/>
      <c r="AV94" s="10" t="inlineStr">
        <is>
          <t>69f6fab6e0e86e0001766018</t>
        </is>
      </c>
      <c r="AW94" s="10" t="inlineStr">
        <is>
          <t>黑胡桃木床头柜-木台面</t>
        </is>
      </c>
      <c r="AX94" s="10" t="inlineStr">
        <is>
          <t>69f6fab6e0e86e000176601c</t>
        </is>
      </c>
      <c r="AY94" s="153">
        <f>H94</f>
        <v/>
      </c>
      <c r="AZ94" s="153">
        <f>BB94/(1-BA94)</f>
        <v/>
      </c>
      <c r="BA94" s="85" t="n">
        <v>0.15</v>
      </c>
      <c r="BB94" s="153">
        <f>K94*0.96</f>
        <v/>
      </c>
      <c r="BC94" s="10" t="inlineStr">
        <is>
          <t>1038088884522</t>
        </is>
      </c>
      <c r="BD94" s="10" t="inlineStr">
        <is>
          <t>待定</t>
        </is>
      </c>
      <c r="BE94" s="10" t="n"/>
      <c r="BF94" s="153">
        <f>H94</f>
        <v/>
      </c>
      <c r="BG94" s="85">
        <f>BH94/BF94</f>
        <v/>
      </c>
      <c r="BH94" s="152">
        <f>I94</f>
        <v/>
      </c>
      <c r="BI94" s="85">
        <f>1-12%</f>
        <v/>
      </c>
      <c r="BJ94" s="85">
        <f>BK94/(BF94-BF94*(1-BI94))</f>
        <v/>
      </c>
      <c r="BK94" s="152">
        <f>BM94/(1-BL94)</f>
        <v/>
      </c>
      <c r="BL94" s="85" t="n">
        <v>0.01</v>
      </c>
      <c r="BM94" s="152">
        <f>J94</f>
        <v/>
      </c>
      <c r="BN94" s="152">
        <f>IF(BK94&gt;=1500,BK94-150,IF(BK94&gt;=800,BK94-80,IF(BK94&gt;=500,BK94-50,IF(BK94&gt;=200,BK94-20,BK94))))</f>
        <v/>
      </c>
      <c r="BO94" s="85">
        <f>1-12%</f>
        <v/>
      </c>
      <c r="BP94" s="85">
        <f>BQ94/(BF94-BF94*(1-BO94))</f>
        <v/>
      </c>
      <c r="BQ94" s="152">
        <f>BS94/(1-BR94)</f>
        <v/>
      </c>
      <c r="BR94" s="85" t="n">
        <v>0</v>
      </c>
      <c r="BS94" s="152">
        <f>K94</f>
        <v/>
      </c>
      <c r="BT94" s="152">
        <f>IF(BQ94&gt;=1500,BQ94-150,IF(BQ94&gt;=800,BQ94-80,IF(BQ94&gt;=500,BQ94-50,IF(BQ94&gt;=200,BQ94-20,BQ94))))</f>
        <v/>
      </c>
      <c r="BU94" s="10" t="n"/>
      <c r="CB94" s="8" t="inlineStr">
        <is>
          <t>✅ 可导入</t>
        </is>
      </c>
      <c r="CC94" t="inlineStr">
        <is>
          <t>✓</t>
        </is>
      </c>
    </row>
    <row r="95" ht="18" customHeight="1">
      <c r="A95" s="77" t="inlineStr">
        <is>
          <t>PPS25250090401</t>
        </is>
      </c>
      <c r="B95" s="7" t="inlineStr">
        <is>
          <t>樱桃木基础餐边柜 |樱桃木AA柱餐边柜下柜</t>
        </is>
      </c>
      <c r="C95" s="7" t="inlineStr">
        <is>
          <t>基础柜-下柜-2.1米-无轨道</t>
        </is>
      </c>
      <c r="D95" s="7" t="inlineStr">
        <is>
          <t>PPS2525009040111</t>
        </is>
      </c>
      <c r="E95" s="7" t="inlineStr">
        <is>
          <t>https://img.alicdn.com/imgextra/i4/2215699812811/O1CN01f4ih2H1WdUTjPeRt9_!!2215699812811.jpg</t>
        </is>
      </c>
      <c r="F95" s="7" t="inlineStr">
        <is>
          <t>中型</t>
        </is>
      </c>
      <c r="G95" s="149">
        <f>Q95/0.4</f>
        <v/>
      </c>
      <c r="H95" s="149">
        <f>G95*0.75</f>
        <v/>
      </c>
      <c r="I95" s="149">
        <f>Q95 / (0.79 - 0.02 - 0.006)</f>
        <v/>
      </c>
      <c r="J95" s="149">
        <f>Q95 / (0.8 - 0.02 - 0.006)</f>
        <v/>
      </c>
      <c r="K95" s="149">
        <f>Q95 / (0.82 - 0.02 - 0.006)</f>
        <v/>
      </c>
      <c r="L95" s="149">
        <f>K95-N95</f>
        <v/>
      </c>
      <c r="M95" s="79">
        <f>L95/K95</f>
        <v/>
      </c>
      <c r="N95" s="150">
        <f>O95+P95+Q95</f>
        <v/>
      </c>
      <c r="O95" s="150">
        <f>K95*0.006</f>
        <v/>
      </c>
      <c r="P95" s="150">
        <f>K95*0.02</f>
        <v/>
      </c>
      <c r="Q95" s="150">
        <f>SUM(R95:T95)</f>
        <v/>
      </c>
      <c r="R95" s="150">
        <f>IF(F95="大型",700,IF(F95="中型",300,IF(F95="小型",80,0)))</f>
        <v/>
      </c>
      <c r="S95" s="150" t="n"/>
      <c r="T95" s="151">
        <f>SUM(U95:W95)</f>
        <v/>
      </c>
      <c r="U95" s="150" t="n">
        <v>3100</v>
      </c>
      <c r="V95" s="150" t="n">
        <v>300</v>
      </c>
      <c r="W95" s="150">
        <f>SUM(X95:AS95)</f>
        <v/>
      </c>
      <c r="X95" s="150" t="n">
        <v>380</v>
      </c>
      <c r="Y95" s="150" t="n">
        <v>0</v>
      </c>
      <c r="Z95" s="150" t="n">
        <v>0</v>
      </c>
      <c r="AA95" s="150" t="n">
        <v>0</v>
      </c>
      <c r="AB95" s="150" t="n">
        <v>0</v>
      </c>
      <c r="AC95" s="150" t="n">
        <v>0</v>
      </c>
      <c r="AD95" s="150" t="n">
        <v>0</v>
      </c>
      <c r="AE95" s="150" t="n">
        <v>0</v>
      </c>
      <c r="AF95" s="150" t="n">
        <v>0</v>
      </c>
      <c r="AG95" s="150" t="n">
        <v>0</v>
      </c>
      <c r="AH95" s="150" t="n">
        <v>0</v>
      </c>
      <c r="AI95" s="150" t="n">
        <v>0</v>
      </c>
      <c r="AJ95" s="150" t="n">
        <v>0</v>
      </c>
      <c r="AK95" s="150" t="n">
        <v>0</v>
      </c>
      <c r="AL95" s="150" t="n">
        <v>0</v>
      </c>
      <c r="AM95" s="150" t="n">
        <v>0</v>
      </c>
      <c r="AN95" s="150" t="n">
        <v>0</v>
      </c>
      <c r="AO95" s="150" t="n">
        <v>0</v>
      </c>
      <c r="AP95" s="150" t="n">
        <v>0</v>
      </c>
      <c r="AQ95" s="150" t="n">
        <v>0</v>
      </c>
      <c r="AR95" s="150" t="n">
        <v>0</v>
      </c>
      <c r="AS95" s="150" t="n">
        <v>0</v>
      </c>
      <c r="AT95" s="7" t="inlineStr">
        <is>
          <t>岩板</t>
        </is>
      </c>
      <c r="AU95" s="7" t="inlineStr">
        <is>
          <t>江西0420 更新</t>
        </is>
      </c>
      <c r="AV95" s="7" t="inlineStr">
        <is>
          <t>69f6fc1a81bc01000109c017</t>
        </is>
      </c>
      <c r="AW95" s="7" t="inlineStr">
        <is>
          <t>基础柜-下柜-2.1米-无轨道</t>
        </is>
      </c>
      <c r="AX95" s="7" t="inlineStr">
        <is>
          <t>69f6fc1a81bc01000109c018</t>
        </is>
      </c>
      <c r="AY95" s="150">
        <f>H95</f>
        <v/>
      </c>
      <c r="AZ95" s="150">
        <f>BB95/(1-BA95)</f>
        <v/>
      </c>
      <c r="BA95" s="82" t="n">
        <v>0.15</v>
      </c>
      <c r="BB95" s="150">
        <f>K95*0.96</f>
        <v/>
      </c>
      <c r="BC95" s="7" t="inlineStr">
        <is>
          <t>1044450741007</t>
        </is>
      </c>
      <c r="BD95" s="7" t="inlineStr">
        <is>
          <t>待定</t>
        </is>
      </c>
      <c r="BE95" s="7" t="inlineStr">
        <is>
          <t>6066017208183</t>
        </is>
      </c>
      <c r="BF95" s="150">
        <f>H95</f>
        <v/>
      </c>
      <c r="BG95" s="82">
        <f>BH95/BF95</f>
        <v/>
      </c>
      <c r="BH95" s="149">
        <f>I95</f>
        <v/>
      </c>
      <c r="BI95" s="82">
        <f>1-12%</f>
        <v/>
      </c>
      <c r="BJ95" s="82">
        <f>BK95/(BF95-BF95*(1-BI95))</f>
        <v/>
      </c>
      <c r="BK95" s="149">
        <f>BM95/(1-BL95)</f>
        <v/>
      </c>
      <c r="BL95" s="82" t="n">
        <v>0.01</v>
      </c>
      <c r="BM95" s="149">
        <f>J95</f>
        <v/>
      </c>
      <c r="BN95" s="149">
        <f>IF(BK95&gt;=1500,BK95-150,IF(BK95&gt;=800,BK95-80,IF(BK95&gt;=500,BK95-50,IF(BK95&gt;=200,BK95-20,BK95))))</f>
        <v/>
      </c>
      <c r="BO95" s="82">
        <f>1-12%</f>
        <v/>
      </c>
      <c r="BP95" s="82">
        <f>BQ95/(BF95-BF95*(1-BO95))</f>
        <v/>
      </c>
      <c r="BQ95" s="149">
        <f>BS95/(1-BR95)</f>
        <v/>
      </c>
      <c r="BR95" s="82" t="n">
        <v>0</v>
      </c>
      <c r="BS95" s="149">
        <f>K95</f>
        <v/>
      </c>
      <c r="BT95" s="149">
        <f>IF(BQ95&gt;=1500,BQ95-150,IF(BQ95&gt;=800,BQ95-80,IF(BQ95&gt;=500,BQ95-50,IF(BQ95&gt;=200,BQ95-20,BQ95))))</f>
        <v/>
      </c>
      <c r="BU95" s="7" t="n"/>
      <c r="CB95" s="8" t="inlineStr">
        <is>
          <t>✅ 可导入</t>
        </is>
      </c>
      <c r="CC95" t="inlineStr">
        <is>
          <t>✓</t>
        </is>
      </c>
    </row>
    <row r="96" ht="18" customHeight="1">
      <c r="A96" s="77" t="inlineStr">
        <is>
          <t>PPS25250090401</t>
        </is>
      </c>
      <c r="B96" s="10" t="inlineStr">
        <is>
          <t>樱桃木基础餐边柜 |樱桃木AA柱餐边柜下柜</t>
        </is>
      </c>
      <c r="C96" s="10" t="inlineStr">
        <is>
          <t>基础柜-下柜-1.8米-无轨道</t>
        </is>
      </c>
      <c r="D96" s="10" t="inlineStr">
        <is>
          <t>PPS2525009040112</t>
        </is>
      </c>
      <c r="E96" s="10" t="inlineStr">
        <is>
          <t>https://img.alicdn.com/imgextra/i4/2215699812811/O1CN01f4ih2H1WdUTjPeRt9_!!2215699812811.jpg</t>
        </is>
      </c>
      <c r="F96" s="10" t="inlineStr">
        <is>
          <t>中型</t>
        </is>
      </c>
      <c r="G96" s="152">
        <f>Q96/0.4</f>
        <v/>
      </c>
      <c r="H96" s="152">
        <f>G96*0.75</f>
        <v/>
      </c>
      <c r="I96" s="152">
        <f>Q96 / (0.79 - 0.02 - 0.006)</f>
        <v/>
      </c>
      <c r="J96" s="152">
        <f>Q96 / (0.8 - 0.02 - 0.006)</f>
        <v/>
      </c>
      <c r="K96" s="152">
        <f>Q96 / (0.82 - 0.02 - 0.006)</f>
        <v/>
      </c>
      <c r="L96" s="152">
        <f>K96-N96</f>
        <v/>
      </c>
      <c r="M96" s="79">
        <f>L96/K96</f>
        <v/>
      </c>
      <c r="N96" s="153">
        <f>O96+P96+Q96</f>
        <v/>
      </c>
      <c r="O96" s="153">
        <f>K96*0.006</f>
        <v/>
      </c>
      <c r="P96" s="153">
        <f>K96*0.02</f>
        <v/>
      </c>
      <c r="Q96" s="153">
        <f>SUM(R96:T96)</f>
        <v/>
      </c>
      <c r="R96" s="153">
        <f>IF(F96="大型",700,IF(F96="中型",300,IF(F96="小型",80,0)))</f>
        <v/>
      </c>
      <c r="S96" s="153" t="n">
        <v>80</v>
      </c>
      <c r="T96" s="151">
        <f>SUM(U96:W96)</f>
        <v/>
      </c>
      <c r="U96" s="153" t="n">
        <v>2900</v>
      </c>
      <c r="V96" s="153" t="n">
        <v>260</v>
      </c>
      <c r="W96" s="153">
        <f>SUM(X96:AS96)</f>
        <v/>
      </c>
      <c r="X96" s="153" t="n">
        <v>240</v>
      </c>
      <c r="Y96" s="153" t="n">
        <v>0</v>
      </c>
      <c r="Z96" s="153" t="n">
        <v>0</v>
      </c>
      <c r="AA96" s="153" t="n">
        <v>0</v>
      </c>
      <c r="AB96" s="153" t="n">
        <v>0</v>
      </c>
      <c r="AC96" s="153" t="n">
        <v>0</v>
      </c>
      <c r="AD96" s="153" t="n">
        <v>0</v>
      </c>
      <c r="AE96" s="153" t="n">
        <v>0</v>
      </c>
      <c r="AF96" s="153" t="n">
        <v>0</v>
      </c>
      <c r="AG96" s="153" t="n">
        <v>0</v>
      </c>
      <c r="AH96" s="153" t="n">
        <v>0</v>
      </c>
      <c r="AI96" s="153" t="n">
        <v>0</v>
      </c>
      <c r="AJ96" s="153" t="n">
        <v>0</v>
      </c>
      <c r="AK96" s="153" t="n">
        <v>0</v>
      </c>
      <c r="AL96" s="153" t="n">
        <v>0</v>
      </c>
      <c r="AM96" s="153" t="n">
        <v>0</v>
      </c>
      <c r="AN96" s="153" t="n">
        <v>0</v>
      </c>
      <c r="AO96" s="153" t="n">
        <v>0</v>
      </c>
      <c r="AP96" s="153" t="n">
        <v>0</v>
      </c>
      <c r="AQ96" s="153" t="n">
        <v>0</v>
      </c>
      <c r="AR96" s="153" t="n">
        <v>0</v>
      </c>
      <c r="AS96" s="153" t="n">
        <v>0</v>
      </c>
      <c r="AT96" s="10" t="inlineStr">
        <is>
          <t>岩板</t>
        </is>
      </c>
      <c r="AU96" s="10" t="inlineStr">
        <is>
          <t>江西0420 更新</t>
        </is>
      </c>
      <c r="AV96" s="10" t="inlineStr">
        <is>
          <t>69f6fc1a81bc01000109c017</t>
        </is>
      </c>
      <c r="AW96" s="10" t="inlineStr">
        <is>
          <t>基础柜-下柜-1.8米-无轨道</t>
        </is>
      </c>
      <c r="AX96" s="10" t="inlineStr">
        <is>
          <t>69f6fc1a81bc01000109c01b</t>
        </is>
      </c>
      <c r="AY96" s="153">
        <f>H96</f>
        <v/>
      </c>
      <c r="AZ96" s="153">
        <f>BB96/(1-BA96)</f>
        <v/>
      </c>
      <c r="BA96" s="85" t="n">
        <v>0.15</v>
      </c>
      <c r="BB96" s="153">
        <f>K96*0.96</f>
        <v/>
      </c>
      <c r="BC96" s="10" t="inlineStr">
        <is>
          <t>1044450741007</t>
        </is>
      </c>
      <c r="BD96" s="10" t="inlineStr">
        <is>
          <t>待定</t>
        </is>
      </c>
      <c r="BE96" s="10" t="inlineStr">
        <is>
          <t>6066017208182</t>
        </is>
      </c>
      <c r="BF96" s="153">
        <f>H96</f>
        <v/>
      </c>
      <c r="BG96" s="85">
        <f>BH96/BF96</f>
        <v/>
      </c>
      <c r="BH96" s="152">
        <f>I96</f>
        <v/>
      </c>
      <c r="BI96" s="85">
        <f>1-12%</f>
        <v/>
      </c>
      <c r="BJ96" s="85">
        <f>BK96/(BF96-BF96*(1-BI96))</f>
        <v/>
      </c>
      <c r="BK96" s="152">
        <f>BM96/(1-BL96)</f>
        <v/>
      </c>
      <c r="BL96" s="85" t="n">
        <v>0.01</v>
      </c>
      <c r="BM96" s="152">
        <f>J96</f>
        <v/>
      </c>
      <c r="BN96" s="152">
        <f>IF(BK96&gt;=1500,BK96-150,IF(BK96&gt;=800,BK96-80,IF(BK96&gt;=500,BK96-50,IF(BK96&gt;=200,BK96-20,BK96))))</f>
        <v/>
      </c>
      <c r="BO96" s="85">
        <f>1-12%</f>
        <v/>
      </c>
      <c r="BP96" s="85">
        <f>BQ96/(BF96-BF96*(1-BO96))</f>
        <v/>
      </c>
      <c r="BQ96" s="152">
        <f>BS96/(1-BR96)</f>
        <v/>
      </c>
      <c r="BR96" s="85" t="n">
        <v>0</v>
      </c>
      <c r="BS96" s="152">
        <f>K96</f>
        <v/>
      </c>
      <c r="BT96" s="152">
        <f>IF(BQ96&gt;=1500,BQ96-150,IF(BQ96&gt;=800,BQ96-80,IF(BQ96&gt;=500,BQ96-50,IF(BQ96&gt;=200,BQ96-20,BQ96))))</f>
        <v/>
      </c>
      <c r="BU96" s="10" t="n"/>
      <c r="CB96" s="8" t="inlineStr">
        <is>
          <t>✅ 可导入</t>
        </is>
      </c>
      <c r="CC96" t="inlineStr">
        <is>
          <t>✓</t>
        </is>
      </c>
    </row>
    <row r="97" ht="18" customHeight="1">
      <c r="A97" s="77" t="inlineStr">
        <is>
          <t>PPS25250090401</t>
        </is>
      </c>
      <c r="B97" s="7" t="inlineStr">
        <is>
          <t>樱桃木基础餐边柜 |樱桃木AA柱餐边柜下柜</t>
        </is>
      </c>
      <c r="C97" s="7" t="inlineStr">
        <is>
          <t>基础柜-下柜-1.5米-无轨道</t>
        </is>
      </c>
      <c r="D97" s="7" t="inlineStr">
        <is>
          <t>PPS2525009040113</t>
        </is>
      </c>
      <c r="E97" s="7" t="inlineStr">
        <is>
          <t>https://img.alicdn.com/imgextra/i4/2215699812811/O1CN01f4ih2H1WdUTjPeRt9_!!2215699812811.jpg</t>
        </is>
      </c>
      <c r="F97" s="7" t="inlineStr">
        <is>
          <t>中型</t>
        </is>
      </c>
      <c r="G97" s="149">
        <f>Q97/0.4</f>
        <v/>
      </c>
      <c r="H97" s="149">
        <f>G97*0.75</f>
        <v/>
      </c>
      <c r="I97" s="149">
        <f>Q97 / (0.79 - 0.02 - 0.006)</f>
        <v/>
      </c>
      <c r="J97" s="149">
        <f>Q97 / (0.8 - 0.02 - 0.006)</f>
        <v/>
      </c>
      <c r="K97" s="149">
        <f>Q97 / (0.82 - 0.02 - 0.006)</f>
        <v/>
      </c>
      <c r="L97" s="149">
        <f>K97-N97</f>
        <v/>
      </c>
      <c r="M97" s="79">
        <f>L97/K97</f>
        <v/>
      </c>
      <c r="N97" s="150">
        <f>O97+P97+Q97</f>
        <v/>
      </c>
      <c r="O97" s="150">
        <f>K97*0.006</f>
        <v/>
      </c>
      <c r="P97" s="150">
        <f>K97*0.02</f>
        <v/>
      </c>
      <c r="Q97" s="150">
        <f>SUM(R97:T97)</f>
        <v/>
      </c>
      <c r="R97" s="150">
        <f>IF(F97="大型",700,IF(F97="中型",300,IF(F97="小型",80,0)))</f>
        <v/>
      </c>
      <c r="S97" s="150" t="n">
        <v>80</v>
      </c>
      <c r="T97" s="151">
        <f>SUM(U97:W97)</f>
        <v/>
      </c>
      <c r="U97" s="150" t="n">
        <v>2600</v>
      </c>
      <c r="V97" s="150" t="n">
        <v>240</v>
      </c>
      <c r="W97" s="150">
        <f>SUM(X97:AS97)</f>
        <v/>
      </c>
      <c r="X97" s="150" t="n">
        <v>240</v>
      </c>
      <c r="Y97" s="150" t="n">
        <v>0</v>
      </c>
      <c r="Z97" s="150" t="n">
        <v>0</v>
      </c>
      <c r="AA97" s="150" t="n">
        <v>0</v>
      </c>
      <c r="AB97" s="150" t="n">
        <v>0</v>
      </c>
      <c r="AC97" s="150" t="n">
        <v>0</v>
      </c>
      <c r="AD97" s="150" t="n">
        <v>0</v>
      </c>
      <c r="AE97" s="150" t="n">
        <v>0</v>
      </c>
      <c r="AF97" s="150" t="n">
        <v>0</v>
      </c>
      <c r="AG97" s="150" t="n">
        <v>0</v>
      </c>
      <c r="AH97" s="150" t="n">
        <v>0</v>
      </c>
      <c r="AI97" s="150" t="n">
        <v>0</v>
      </c>
      <c r="AJ97" s="150" t="n">
        <v>0</v>
      </c>
      <c r="AK97" s="150" t="n">
        <v>0</v>
      </c>
      <c r="AL97" s="150" t="n">
        <v>0</v>
      </c>
      <c r="AM97" s="150" t="n">
        <v>0</v>
      </c>
      <c r="AN97" s="150" t="n">
        <v>0</v>
      </c>
      <c r="AO97" s="150" t="n">
        <v>0</v>
      </c>
      <c r="AP97" s="150" t="n">
        <v>0</v>
      </c>
      <c r="AQ97" s="150" t="n">
        <v>0</v>
      </c>
      <c r="AR97" s="150" t="n">
        <v>0</v>
      </c>
      <c r="AS97" s="150" t="n">
        <v>0</v>
      </c>
      <c r="AT97" s="7" t="inlineStr">
        <is>
          <t>岩板</t>
        </is>
      </c>
      <c r="AU97" s="7" t="inlineStr">
        <is>
          <t>江西0420 更新</t>
        </is>
      </c>
      <c r="AV97" s="7" t="inlineStr">
        <is>
          <t>69f6fc1a81bc01000109c017</t>
        </is>
      </c>
      <c r="AW97" s="7" t="inlineStr">
        <is>
          <t>基础柜-下柜-1.5米-无轨道</t>
        </is>
      </c>
      <c r="AX97" s="7" t="inlineStr">
        <is>
          <t>69f6fc1a81bc01000109c01e</t>
        </is>
      </c>
      <c r="AY97" s="150">
        <f>H97</f>
        <v/>
      </c>
      <c r="AZ97" s="150">
        <f>BB97/(1-BA97)</f>
        <v/>
      </c>
      <c r="BA97" s="82" t="n">
        <v>0.15</v>
      </c>
      <c r="BB97" s="150">
        <f>K97*0.96</f>
        <v/>
      </c>
      <c r="BC97" s="7" t="inlineStr">
        <is>
          <t>1044450741007</t>
        </is>
      </c>
      <c r="BD97" s="7" t="inlineStr">
        <is>
          <t>待定</t>
        </is>
      </c>
      <c r="BE97" s="7" t="inlineStr">
        <is>
          <t>6066017208181</t>
        </is>
      </c>
      <c r="BF97" s="150">
        <f>H97</f>
        <v/>
      </c>
      <c r="BG97" s="82">
        <f>BH97/BF97</f>
        <v/>
      </c>
      <c r="BH97" s="149">
        <f>I97</f>
        <v/>
      </c>
      <c r="BI97" s="82">
        <f>1-12%</f>
        <v/>
      </c>
      <c r="BJ97" s="82">
        <f>BK97/(BF97-BF97*(1-BI97))</f>
        <v/>
      </c>
      <c r="BK97" s="149">
        <f>BM97/(1-BL97)</f>
        <v/>
      </c>
      <c r="BL97" s="82" t="n">
        <v>0.01</v>
      </c>
      <c r="BM97" s="149">
        <f>J97</f>
        <v/>
      </c>
      <c r="BN97" s="149">
        <f>IF(BK97&gt;=1500,BK97-150,IF(BK97&gt;=800,BK97-80,IF(BK97&gt;=500,BK97-50,IF(BK97&gt;=200,BK97-20,BK97))))</f>
        <v/>
      </c>
      <c r="BO97" s="82">
        <f>1-12%</f>
        <v/>
      </c>
      <c r="BP97" s="82">
        <f>BQ97/(BF97-BF97*(1-BO97))</f>
        <v/>
      </c>
      <c r="BQ97" s="149">
        <f>BS97/(1-BR97)</f>
        <v/>
      </c>
      <c r="BR97" s="82" t="n">
        <v>0</v>
      </c>
      <c r="BS97" s="149">
        <f>K97</f>
        <v/>
      </c>
      <c r="BT97" s="149">
        <f>IF(BQ97&gt;=1500,BQ97-150,IF(BQ97&gt;=800,BQ97-80,IF(BQ97&gt;=500,BQ97-50,IF(BQ97&gt;=200,BQ97-20,BQ97))))</f>
        <v/>
      </c>
      <c r="BU97" s="7" t="n"/>
      <c r="CB97" s="8" t="inlineStr">
        <is>
          <t>✅ 可导入</t>
        </is>
      </c>
      <c r="CC97" t="inlineStr">
        <is>
          <t>✓</t>
        </is>
      </c>
    </row>
    <row r="98" ht="18" customHeight="1">
      <c r="A98" s="77" t="inlineStr">
        <is>
          <t>PPS25250090401</t>
        </is>
      </c>
      <c r="B98" s="10" t="inlineStr">
        <is>
          <t>樱桃木基础餐边柜 |樱桃木AA柱餐边柜下柜</t>
        </is>
      </c>
      <c r="C98" s="10" t="inlineStr">
        <is>
          <t>基础柜-下柜-1.2米-无轨道</t>
        </is>
      </c>
      <c r="D98" s="10" t="inlineStr">
        <is>
          <t>PPS2525009040114</t>
        </is>
      </c>
      <c r="E98" s="10" t="inlineStr">
        <is>
          <t>https://img.alicdn.com/imgextra/i4/2215699812811/O1CN01f4ih2H1WdUTjPeRt9_!!2215699812811.jpg</t>
        </is>
      </c>
      <c r="F98" s="10" t="inlineStr">
        <is>
          <t>中型</t>
        </is>
      </c>
      <c r="G98" s="152">
        <f>Q98/0.4</f>
        <v/>
      </c>
      <c r="H98" s="152">
        <f>G98*0.75</f>
        <v/>
      </c>
      <c r="I98" s="152">
        <f>Q98 / (0.79 - 0.02 - 0.006)</f>
        <v/>
      </c>
      <c r="J98" s="152">
        <f>Q98 / (0.8 - 0.02 - 0.006)</f>
        <v/>
      </c>
      <c r="K98" s="152">
        <f>Q98 / (0.82 - 0.02 - 0.006)</f>
        <v/>
      </c>
      <c r="L98" s="152">
        <f>K98-N98</f>
        <v/>
      </c>
      <c r="M98" s="79">
        <f>L98/K98</f>
        <v/>
      </c>
      <c r="N98" s="153">
        <f>O98+P98+Q98</f>
        <v/>
      </c>
      <c r="O98" s="153">
        <f>K98*0.006</f>
        <v/>
      </c>
      <c r="P98" s="153">
        <f>K98*0.02</f>
        <v/>
      </c>
      <c r="Q98" s="153">
        <f>SUM(R98:T98)</f>
        <v/>
      </c>
      <c r="R98" s="153">
        <f>IF(F98="大型",700,IF(F98="中型",300,IF(F98="小型",80,0)))</f>
        <v/>
      </c>
      <c r="S98" s="153" t="n">
        <v>80</v>
      </c>
      <c r="T98" s="151">
        <f>SUM(U98:W98)</f>
        <v/>
      </c>
      <c r="U98" s="153" t="n">
        <v>2200</v>
      </c>
      <c r="V98" s="153" t="n">
        <v>200</v>
      </c>
      <c r="W98" s="153">
        <f>SUM(X98:AS98)</f>
        <v/>
      </c>
      <c r="X98" s="153" t="n">
        <v>240</v>
      </c>
      <c r="Y98" s="153" t="n">
        <v>0</v>
      </c>
      <c r="Z98" s="153" t="n">
        <v>0</v>
      </c>
      <c r="AA98" s="153" t="n">
        <v>0</v>
      </c>
      <c r="AB98" s="153" t="n">
        <v>0</v>
      </c>
      <c r="AC98" s="153" t="n">
        <v>0</v>
      </c>
      <c r="AD98" s="153" t="n">
        <v>0</v>
      </c>
      <c r="AE98" s="153" t="n">
        <v>0</v>
      </c>
      <c r="AF98" s="153" t="n">
        <v>0</v>
      </c>
      <c r="AG98" s="153" t="n">
        <v>0</v>
      </c>
      <c r="AH98" s="153" t="n">
        <v>0</v>
      </c>
      <c r="AI98" s="153" t="n">
        <v>0</v>
      </c>
      <c r="AJ98" s="153" t="n">
        <v>0</v>
      </c>
      <c r="AK98" s="153" t="n">
        <v>0</v>
      </c>
      <c r="AL98" s="153" t="n">
        <v>0</v>
      </c>
      <c r="AM98" s="153" t="n">
        <v>0</v>
      </c>
      <c r="AN98" s="153" t="n">
        <v>0</v>
      </c>
      <c r="AO98" s="153" t="n">
        <v>0</v>
      </c>
      <c r="AP98" s="153" t="n">
        <v>0</v>
      </c>
      <c r="AQ98" s="153" t="n">
        <v>0</v>
      </c>
      <c r="AR98" s="153" t="n">
        <v>0</v>
      </c>
      <c r="AS98" s="153" t="n">
        <v>0</v>
      </c>
      <c r="AT98" s="10" t="inlineStr">
        <is>
          <t>岩板</t>
        </is>
      </c>
      <c r="AU98" s="10" t="inlineStr">
        <is>
          <t>江西0420 更新</t>
        </is>
      </c>
      <c r="AV98" s="10" t="inlineStr">
        <is>
          <t>69f6fc1a81bc01000109c017</t>
        </is>
      </c>
      <c r="AW98" s="10" t="inlineStr">
        <is>
          <t>基础柜-下柜-1.2米-无轨道</t>
        </is>
      </c>
      <c r="AX98" s="10" t="inlineStr">
        <is>
          <t>69f6fc1a81bc01000109c021</t>
        </is>
      </c>
      <c r="AY98" s="153">
        <f>H98</f>
        <v/>
      </c>
      <c r="AZ98" s="153">
        <f>BB98/(1-BA98)</f>
        <v/>
      </c>
      <c r="BA98" s="85" t="n">
        <v>0.15</v>
      </c>
      <c r="BB98" s="153">
        <f>K98*0.96</f>
        <v/>
      </c>
      <c r="BC98" s="10" t="inlineStr">
        <is>
          <t>1044450741007</t>
        </is>
      </c>
      <c r="BD98" s="10" t="inlineStr">
        <is>
          <t>待定</t>
        </is>
      </c>
      <c r="BE98" s="10" t="inlineStr">
        <is>
          <t>6066934585955</t>
        </is>
      </c>
      <c r="BF98" s="153">
        <f>H98</f>
        <v/>
      </c>
      <c r="BG98" s="85">
        <f>BH98/BF98</f>
        <v/>
      </c>
      <c r="BH98" s="152">
        <f>I98</f>
        <v/>
      </c>
      <c r="BI98" s="85">
        <f>1-12%</f>
        <v/>
      </c>
      <c r="BJ98" s="85">
        <f>BK98/(BF98-BF98*(1-BI98))</f>
        <v/>
      </c>
      <c r="BK98" s="152">
        <f>BM98/(1-BL98)</f>
        <v/>
      </c>
      <c r="BL98" s="85" t="n">
        <v>0.01</v>
      </c>
      <c r="BM98" s="152">
        <f>J98</f>
        <v/>
      </c>
      <c r="BN98" s="152">
        <f>IF(BK98&gt;=1500,BK98-150,IF(BK98&gt;=800,BK98-80,IF(BK98&gt;=500,BK98-50,IF(BK98&gt;=200,BK98-20,BK98))))</f>
        <v/>
      </c>
      <c r="BO98" s="85">
        <f>1-12%</f>
        <v/>
      </c>
      <c r="BP98" s="85">
        <f>BQ98/(BF98-BF98*(1-BO98))</f>
        <v/>
      </c>
      <c r="BQ98" s="152">
        <f>BS98/(1-BR98)</f>
        <v/>
      </c>
      <c r="BR98" s="85" t="n">
        <v>0</v>
      </c>
      <c r="BS98" s="152">
        <f>K98</f>
        <v/>
      </c>
      <c r="BT98" s="152">
        <f>IF(BQ98&gt;=1500,BQ98-150,IF(BQ98&gt;=800,BQ98-80,IF(BQ98&gt;=500,BQ98-50,IF(BQ98&gt;=200,BQ98-20,BQ98))))</f>
        <v/>
      </c>
      <c r="BU98" s="10" t="n"/>
      <c r="CB98" s="8" t="inlineStr">
        <is>
          <t>✅ 可导入</t>
        </is>
      </c>
      <c r="CC98" t="inlineStr">
        <is>
          <t>✓</t>
        </is>
      </c>
    </row>
    <row r="99" ht="18" customHeight="1">
      <c r="A99" s="77" t="inlineStr">
        <is>
          <t>PPS25250090401</t>
        </is>
      </c>
      <c r="B99" s="7" t="inlineStr">
        <is>
          <t>樱桃木基础餐边柜 |樱桃木AA柱餐边柜下柜</t>
        </is>
      </c>
      <c r="C99" s="7" t="inlineStr">
        <is>
          <t>基础柜-下柜-2.1米-带电力轨道</t>
        </is>
      </c>
      <c r="D99" s="7" t="inlineStr">
        <is>
          <t>PPS2525009040115</t>
        </is>
      </c>
      <c r="E99" s="7" t="inlineStr">
        <is>
          <t>https://img.alicdn.com/imgextra/i4/2215699812811/O1CN01f4ih2H1WdUTjPeRt9_!!2215699812811.jpg</t>
        </is>
      </c>
      <c r="F99" s="7" t="inlineStr">
        <is>
          <t>中型</t>
        </is>
      </c>
      <c r="G99" s="149">
        <f>Q99/0.4</f>
        <v/>
      </c>
      <c r="H99" s="149">
        <f>G99*0.75</f>
        <v/>
      </c>
      <c r="I99" s="149">
        <f>Q99 / (0.79 - 0.02 - 0.006)</f>
        <v/>
      </c>
      <c r="J99" s="149">
        <f>Q99 / (0.8 - 0.02 - 0.006)</f>
        <v/>
      </c>
      <c r="K99" s="149">
        <f>Q99 / (0.82 - 0.02 - 0.006)</f>
        <v/>
      </c>
      <c r="L99" s="149">
        <f>K99-N99</f>
        <v/>
      </c>
      <c r="M99" s="79">
        <f>L99/K99</f>
        <v/>
      </c>
      <c r="N99" s="150">
        <f>O99+P99+Q99</f>
        <v/>
      </c>
      <c r="O99" s="150">
        <f>K99*0.006</f>
        <v/>
      </c>
      <c r="P99" s="150">
        <f>K99*0.02</f>
        <v/>
      </c>
      <c r="Q99" s="150">
        <f>SUM(R99:T99)</f>
        <v/>
      </c>
      <c r="R99" s="150">
        <f>IF(F99="大型",700,IF(F99="中型",300,IF(F99="小型",80,0)))</f>
        <v/>
      </c>
      <c r="S99" s="150" t="n">
        <v>80</v>
      </c>
      <c r="T99" s="151">
        <f>SUM(U99:W99)</f>
        <v/>
      </c>
      <c r="U99" s="150" t="n">
        <v>3205</v>
      </c>
      <c r="V99" s="150" t="n">
        <v>300</v>
      </c>
      <c r="W99" s="150">
        <f>SUM(X99:AS99)</f>
        <v/>
      </c>
      <c r="X99" s="150" t="n">
        <v>380</v>
      </c>
      <c r="Y99" s="150" t="n">
        <v>0</v>
      </c>
      <c r="Z99" s="150" t="n">
        <v>0</v>
      </c>
      <c r="AA99" s="150" t="n">
        <v>0</v>
      </c>
      <c r="AB99" s="150" t="n">
        <v>657.08</v>
      </c>
      <c r="AC99" s="150" t="n">
        <v>0</v>
      </c>
      <c r="AD99" s="150" t="n">
        <v>0</v>
      </c>
      <c r="AE99" s="150" t="n">
        <v>0</v>
      </c>
      <c r="AF99" s="150" t="n">
        <v>0</v>
      </c>
      <c r="AG99" s="150" t="n">
        <v>0</v>
      </c>
      <c r="AH99" s="150" t="n">
        <v>0</v>
      </c>
      <c r="AI99" s="150" t="n">
        <v>0</v>
      </c>
      <c r="AJ99" s="150" t="n">
        <v>0</v>
      </c>
      <c r="AK99" s="150" t="n">
        <v>0</v>
      </c>
      <c r="AL99" s="150" t="n">
        <v>0</v>
      </c>
      <c r="AM99" s="150" t="n">
        <v>0</v>
      </c>
      <c r="AN99" s="150" t="n">
        <v>0</v>
      </c>
      <c r="AO99" s="150" t="n">
        <v>0</v>
      </c>
      <c r="AP99" s="150" t="n">
        <v>0</v>
      </c>
      <c r="AQ99" s="150" t="n">
        <v>0</v>
      </c>
      <c r="AR99" s="150" t="n">
        <v>0</v>
      </c>
      <c r="AS99" s="150" t="n">
        <v>0</v>
      </c>
      <c r="AT99" s="7" t="inlineStr">
        <is>
          <t>岩板</t>
        </is>
      </c>
      <c r="AU99" s="7" t="inlineStr">
        <is>
          <t>江西0420 更新</t>
        </is>
      </c>
      <c r="AV99" s="7" t="inlineStr">
        <is>
          <t>69f6fc1a81bc01000109c017</t>
        </is>
      </c>
      <c r="AW99" s="7" t="inlineStr">
        <is>
          <t>基础柜-下柜-2.1米-带电力轨道</t>
        </is>
      </c>
      <c r="AX99" s="7" t="inlineStr">
        <is>
          <t>69f6fc1a81bc01000109c024</t>
        </is>
      </c>
      <c r="AY99" s="150">
        <f>H99</f>
        <v/>
      </c>
      <c r="AZ99" s="150">
        <f>BB99/(1-BA99)</f>
        <v/>
      </c>
      <c r="BA99" s="82" t="n">
        <v>0.15</v>
      </c>
      <c r="BB99" s="150">
        <f>K99*0.96</f>
        <v/>
      </c>
      <c r="BC99" s="7" t="inlineStr">
        <is>
          <t>1044450741007</t>
        </is>
      </c>
      <c r="BD99" s="7" t="inlineStr">
        <is>
          <t>待定</t>
        </is>
      </c>
      <c r="BE99" s="7" t="inlineStr">
        <is>
          <t>6070923677591</t>
        </is>
      </c>
      <c r="BF99" s="150">
        <f>H99</f>
        <v/>
      </c>
      <c r="BG99" s="82">
        <f>BH99/BF99</f>
        <v/>
      </c>
      <c r="BH99" s="149">
        <f>I99</f>
        <v/>
      </c>
      <c r="BI99" s="82">
        <f>1-12%</f>
        <v/>
      </c>
      <c r="BJ99" s="82">
        <f>BK99/(BF99-BF99*(1-BI99))</f>
        <v/>
      </c>
      <c r="BK99" s="149">
        <f>BM99/(1-BL99)</f>
        <v/>
      </c>
      <c r="BL99" s="82" t="n">
        <v>0.01</v>
      </c>
      <c r="BM99" s="149">
        <f>J99</f>
        <v/>
      </c>
      <c r="BN99" s="149">
        <f>IF(BK99&gt;=1500,BK99-150,IF(BK99&gt;=800,BK99-80,IF(BK99&gt;=500,BK99-50,IF(BK99&gt;=200,BK99-20,BK99))))</f>
        <v/>
      </c>
      <c r="BO99" s="82">
        <f>1-12%</f>
        <v/>
      </c>
      <c r="BP99" s="82">
        <f>BQ99/(BF99-BF99*(1-BO99))</f>
        <v/>
      </c>
      <c r="BQ99" s="149">
        <f>BS99/(1-BR99)</f>
        <v/>
      </c>
      <c r="BR99" s="82" t="n">
        <v>0</v>
      </c>
      <c r="BS99" s="149">
        <f>K99</f>
        <v/>
      </c>
      <c r="BT99" s="149">
        <f>IF(BQ99&gt;=1500,BQ99-150,IF(BQ99&gt;=800,BQ99-80,IF(BQ99&gt;=500,BQ99-50,IF(BQ99&gt;=200,BQ99-20,BQ99))))</f>
        <v/>
      </c>
      <c r="BU99" s="7" t="n"/>
      <c r="CB99" s="8" t="inlineStr">
        <is>
          <t>✅ 可导入</t>
        </is>
      </c>
      <c r="CC99" t="inlineStr">
        <is>
          <t>✓</t>
        </is>
      </c>
    </row>
    <row r="100" ht="18" customHeight="1">
      <c r="A100" s="77" t="inlineStr">
        <is>
          <t>PPS25250090401</t>
        </is>
      </c>
      <c r="B100" s="10" t="inlineStr">
        <is>
          <t>樱桃木基础餐边柜 |樱桃木AA柱餐边柜下柜</t>
        </is>
      </c>
      <c r="C100" s="10" t="inlineStr">
        <is>
          <t>基础柜-下柜-1.8米-带电力轨道</t>
        </is>
      </c>
      <c r="D100" s="10" t="inlineStr">
        <is>
          <t>PPS2525009040116</t>
        </is>
      </c>
      <c r="E100" s="10" t="inlineStr">
        <is>
          <t>https://img.alicdn.com/imgextra/i4/2215699812811/O1CN01f4ih2H1WdUTjPeRt9_!!2215699812811.jpg</t>
        </is>
      </c>
      <c r="F100" s="10" t="inlineStr">
        <is>
          <t>中型</t>
        </is>
      </c>
      <c r="G100" s="152">
        <f>Q100/0.4</f>
        <v/>
      </c>
      <c r="H100" s="152">
        <f>G100*0.75</f>
        <v/>
      </c>
      <c r="I100" s="152">
        <f>Q100 / (0.79 - 0.02 - 0.006)</f>
        <v/>
      </c>
      <c r="J100" s="152">
        <f>Q100 / (0.8 - 0.02 - 0.006)</f>
        <v/>
      </c>
      <c r="K100" s="152">
        <f>Q100 / (0.82 - 0.02 - 0.006)</f>
        <v/>
      </c>
      <c r="L100" s="152">
        <f>K100-N100</f>
        <v/>
      </c>
      <c r="M100" s="79">
        <f>L100/K100</f>
        <v/>
      </c>
      <c r="N100" s="153">
        <f>O100+P100+Q100</f>
        <v/>
      </c>
      <c r="O100" s="153">
        <f>K100*0.006</f>
        <v/>
      </c>
      <c r="P100" s="153">
        <f>K100*0.02</f>
        <v/>
      </c>
      <c r="Q100" s="153">
        <f>SUM(R100:T100)</f>
        <v/>
      </c>
      <c r="R100" s="153">
        <f>IF(F100="大型",700,IF(F100="中型",300,IF(F100="小型",80,0)))</f>
        <v/>
      </c>
      <c r="S100" s="153" t="n">
        <v>80</v>
      </c>
      <c r="T100" s="151">
        <f>SUM(U100:W100)</f>
        <v/>
      </c>
      <c r="U100" s="153" t="n">
        <v>2985</v>
      </c>
      <c r="V100" s="153" t="n">
        <v>260</v>
      </c>
      <c r="W100" s="153">
        <f>SUM(X100:AS100)</f>
        <v/>
      </c>
      <c r="X100" s="153" t="n">
        <v>240</v>
      </c>
      <c r="Y100" s="153" t="n">
        <v>0</v>
      </c>
      <c r="Z100" s="153" t="n">
        <v>0</v>
      </c>
      <c r="AA100" s="153" t="n">
        <v>0</v>
      </c>
      <c r="AB100" s="153" t="n">
        <v>579.08</v>
      </c>
      <c r="AC100" s="153" t="n">
        <v>0</v>
      </c>
      <c r="AD100" s="153" t="n">
        <v>0</v>
      </c>
      <c r="AE100" s="153" t="n">
        <v>0</v>
      </c>
      <c r="AF100" s="153" t="n">
        <v>0</v>
      </c>
      <c r="AG100" s="153" t="n">
        <v>0</v>
      </c>
      <c r="AH100" s="153" t="n">
        <v>0</v>
      </c>
      <c r="AI100" s="153" t="n">
        <v>0</v>
      </c>
      <c r="AJ100" s="153" t="n">
        <v>0</v>
      </c>
      <c r="AK100" s="153" t="n">
        <v>0</v>
      </c>
      <c r="AL100" s="153" t="n">
        <v>0</v>
      </c>
      <c r="AM100" s="153" t="n">
        <v>0</v>
      </c>
      <c r="AN100" s="153" t="n">
        <v>0</v>
      </c>
      <c r="AO100" s="153" t="n">
        <v>0</v>
      </c>
      <c r="AP100" s="153" t="n">
        <v>0</v>
      </c>
      <c r="AQ100" s="153" t="n">
        <v>0</v>
      </c>
      <c r="AR100" s="153" t="n">
        <v>0</v>
      </c>
      <c r="AS100" s="153" t="n">
        <v>0</v>
      </c>
      <c r="AT100" s="10" t="inlineStr">
        <is>
          <t>岩板</t>
        </is>
      </c>
      <c r="AU100" s="10" t="inlineStr">
        <is>
          <t>江西0420 更新</t>
        </is>
      </c>
      <c r="AV100" s="10" t="inlineStr">
        <is>
          <t>69f6fc1a81bc01000109c017</t>
        </is>
      </c>
      <c r="AW100" s="10" t="inlineStr">
        <is>
          <t>基础柜-下柜-1.8米-带电力轨道</t>
        </is>
      </c>
      <c r="AX100" s="10" t="inlineStr">
        <is>
          <t>69f6fc1a81bc01000109c027</t>
        </is>
      </c>
      <c r="AY100" s="153">
        <f>H100</f>
        <v/>
      </c>
      <c r="AZ100" s="153">
        <f>BB100/(1-BA100)</f>
        <v/>
      </c>
      <c r="BA100" s="85" t="n">
        <v>0.15</v>
      </c>
      <c r="BB100" s="153">
        <f>K100*0.96</f>
        <v/>
      </c>
      <c r="BC100" s="10" t="inlineStr">
        <is>
          <t>1044450741007</t>
        </is>
      </c>
      <c r="BD100" s="10" t="inlineStr">
        <is>
          <t>待定</t>
        </is>
      </c>
      <c r="BE100" s="10" t="inlineStr">
        <is>
          <t>6070923677590</t>
        </is>
      </c>
      <c r="BF100" s="153">
        <f>H100</f>
        <v/>
      </c>
      <c r="BG100" s="85">
        <f>BH100/BF100</f>
        <v/>
      </c>
      <c r="BH100" s="152">
        <f>I100</f>
        <v/>
      </c>
      <c r="BI100" s="85">
        <f>1-12%</f>
        <v/>
      </c>
      <c r="BJ100" s="85">
        <f>BK100/(BF100-BF100*(1-BI100))</f>
        <v/>
      </c>
      <c r="BK100" s="152">
        <f>BM100/(1-BL100)</f>
        <v/>
      </c>
      <c r="BL100" s="85" t="n">
        <v>0.01</v>
      </c>
      <c r="BM100" s="152">
        <f>J100</f>
        <v/>
      </c>
      <c r="BN100" s="152">
        <f>IF(BK100&gt;=1500,BK100-150,IF(BK100&gt;=800,BK100-80,IF(BK100&gt;=500,BK100-50,IF(BK100&gt;=200,BK100-20,BK100))))</f>
        <v/>
      </c>
      <c r="BO100" s="85">
        <f>1-12%</f>
        <v/>
      </c>
      <c r="BP100" s="85">
        <f>BQ100/(BF100-BF100*(1-BO100))</f>
        <v/>
      </c>
      <c r="BQ100" s="152">
        <f>BS100/(1-BR100)</f>
        <v/>
      </c>
      <c r="BR100" s="85" t="n">
        <v>0</v>
      </c>
      <c r="BS100" s="152">
        <f>K100</f>
        <v/>
      </c>
      <c r="BT100" s="152">
        <f>IF(BQ100&gt;=1500,BQ100-150,IF(BQ100&gt;=800,BQ100-80,IF(BQ100&gt;=500,BQ100-50,IF(BQ100&gt;=200,BQ100-20,BQ100))))</f>
        <v/>
      </c>
      <c r="BU100" s="10" t="n"/>
      <c r="CB100" s="8" t="inlineStr">
        <is>
          <t>✅ 可导入</t>
        </is>
      </c>
      <c r="CC100" t="inlineStr">
        <is>
          <t>✓</t>
        </is>
      </c>
    </row>
    <row r="101" ht="18" customHeight="1">
      <c r="A101" s="77" t="inlineStr">
        <is>
          <t>PPS25250090401</t>
        </is>
      </c>
      <c r="B101" s="7" t="inlineStr">
        <is>
          <t>樱桃木基础餐边柜 |樱桃木AA柱餐边柜下柜</t>
        </is>
      </c>
      <c r="C101" s="7" t="inlineStr">
        <is>
          <t>基础柜-下柜-1.5米-带电力轨道</t>
        </is>
      </c>
      <c r="D101" s="7" t="inlineStr">
        <is>
          <t>PPS2525009040117</t>
        </is>
      </c>
      <c r="E101" s="7" t="inlineStr">
        <is>
          <t>https://img.alicdn.com/imgextra/i4/2215699812811/O1CN01f4ih2H1WdUTjPeRt9_!!2215699812811.jpg</t>
        </is>
      </c>
      <c r="F101" s="7" t="inlineStr">
        <is>
          <t>中型</t>
        </is>
      </c>
      <c r="G101" s="149">
        <f>Q101/0.4</f>
        <v/>
      </c>
      <c r="H101" s="149">
        <f>G101*0.75</f>
        <v/>
      </c>
      <c r="I101" s="149">
        <f>Q101 / (0.79 - 0.02 - 0.006)</f>
        <v/>
      </c>
      <c r="J101" s="149">
        <f>Q101 / (0.8 - 0.02 - 0.006)</f>
        <v/>
      </c>
      <c r="K101" s="149">
        <f>Q101 / (0.82 - 0.02 - 0.006)</f>
        <v/>
      </c>
      <c r="L101" s="149">
        <f>K101-N101</f>
        <v/>
      </c>
      <c r="M101" s="79">
        <f>L101/K101</f>
        <v/>
      </c>
      <c r="N101" s="150">
        <f>O101+P101+Q101</f>
        <v/>
      </c>
      <c r="O101" s="150">
        <f>K101*0.006</f>
        <v/>
      </c>
      <c r="P101" s="150">
        <f>K101*0.02</f>
        <v/>
      </c>
      <c r="Q101" s="150">
        <f>SUM(R101:T101)</f>
        <v/>
      </c>
      <c r="R101" s="150">
        <f>IF(F101="大型",700,IF(F101="中型",300,IF(F101="小型",80,0)))</f>
        <v/>
      </c>
      <c r="S101" s="150" t="n">
        <v>80</v>
      </c>
      <c r="T101" s="151">
        <f>SUM(U101:W101)</f>
        <v/>
      </c>
      <c r="U101" s="150" t="n">
        <v>2665</v>
      </c>
      <c r="V101" s="150" t="n">
        <v>240</v>
      </c>
      <c r="W101" s="150">
        <f>SUM(X101:AS101)</f>
        <v/>
      </c>
      <c r="X101" s="150" t="n">
        <v>240</v>
      </c>
      <c r="Y101" s="150" t="n">
        <v>0</v>
      </c>
      <c r="Z101" s="150" t="n">
        <v>0</v>
      </c>
      <c r="AA101" s="150" t="n">
        <v>0</v>
      </c>
      <c r="AB101" s="150" t="n">
        <v>501</v>
      </c>
      <c r="AC101" s="150" t="n">
        <v>0</v>
      </c>
      <c r="AD101" s="150" t="n">
        <v>0</v>
      </c>
      <c r="AE101" s="150" t="n">
        <v>0</v>
      </c>
      <c r="AF101" s="150" t="n">
        <v>0</v>
      </c>
      <c r="AG101" s="150" t="n">
        <v>0</v>
      </c>
      <c r="AH101" s="150" t="n">
        <v>0</v>
      </c>
      <c r="AI101" s="150" t="n">
        <v>0</v>
      </c>
      <c r="AJ101" s="150" t="n">
        <v>0</v>
      </c>
      <c r="AK101" s="150" t="n">
        <v>0</v>
      </c>
      <c r="AL101" s="150" t="n">
        <v>0</v>
      </c>
      <c r="AM101" s="150" t="n">
        <v>0</v>
      </c>
      <c r="AN101" s="150" t="n">
        <v>0</v>
      </c>
      <c r="AO101" s="150" t="n">
        <v>0</v>
      </c>
      <c r="AP101" s="150" t="n">
        <v>0</v>
      </c>
      <c r="AQ101" s="150" t="n">
        <v>0</v>
      </c>
      <c r="AR101" s="150" t="n">
        <v>0</v>
      </c>
      <c r="AS101" s="150" t="n">
        <v>0</v>
      </c>
      <c r="AT101" s="7" t="inlineStr">
        <is>
          <t>岩板</t>
        </is>
      </c>
      <c r="AU101" s="7" t="inlineStr">
        <is>
          <t>江西0420 更新</t>
        </is>
      </c>
      <c r="AV101" s="7" t="inlineStr">
        <is>
          <t>69f6fc1a81bc01000109c017</t>
        </is>
      </c>
      <c r="AW101" s="7" t="inlineStr">
        <is>
          <t>基础柜-下柜-1.5米-带电力轨道</t>
        </is>
      </c>
      <c r="AX101" s="7" t="inlineStr">
        <is>
          <t>69f6fc1a81bc01000109c02a</t>
        </is>
      </c>
      <c r="AY101" s="150">
        <f>H101</f>
        <v/>
      </c>
      <c r="AZ101" s="150">
        <f>BB101/(1-BA101)</f>
        <v/>
      </c>
      <c r="BA101" s="82" t="n">
        <v>0.15</v>
      </c>
      <c r="BB101" s="150">
        <f>K101*0.96</f>
        <v/>
      </c>
      <c r="BC101" s="7" t="inlineStr">
        <is>
          <t>1044450741007</t>
        </is>
      </c>
      <c r="BD101" s="7" t="inlineStr">
        <is>
          <t>待定</t>
        </is>
      </c>
      <c r="BE101" s="7" t="inlineStr">
        <is>
          <t>6070923677589</t>
        </is>
      </c>
      <c r="BF101" s="150">
        <f>H101</f>
        <v/>
      </c>
      <c r="BG101" s="82">
        <f>BH101/BF101</f>
        <v/>
      </c>
      <c r="BH101" s="149">
        <f>I101</f>
        <v/>
      </c>
      <c r="BI101" s="82">
        <f>1-12%</f>
        <v/>
      </c>
      <c r="BJ101" s="82">
        <f>BK101/(BF101-BF101*(1-BI101))</f>
        <v/>
      </c>
      <c r="BK101" s="149">
        <f>BM101/(1-BL101)</f>
        <v/>
      </c>
      <c r="BL101" s="82" t="n">
        <v>0.01</v>
      </c>
      <c r="BM101" s="149">
        <f>J101</f>
        <v/>
      </c>
      <c r="BN101" s="149">
        <f>IF(BK101&gt;=1500,BK101-150,IF(BK101&gt;=800,BK101-80,IF(BK101&gt;=500,BK101-50,IF(BK101&gt;=200,BK101-20,BK101))))</f>
        <v/>
      </c>
      <c r="BO101" s="82">
        <f>1-12%</f>
        <v/>
      </c>
      <c r="BP101" s="82">
        <f>BQ101/(BF101-BF101*(1-BO101))</f>
        <v/>
      </c>
      <c r="BQ101" s="149">
        <f>BS101/(1-BR101)</f>
        <v/>
      </c>
      <c r="BR101" s="82" t="n">
        <v>0</v>
      </c>
      <c r="BS101" s="149">
        <f>K101</f>
        <v/>
      </c>
      <c r="BT101" s="149">
        <f>IF(BQ101&gt;=1500,BQ101-150,IF(BQ101&gt;=800,BQ101-80,IF(BQ101&gt;=500,BQ101-50,IF(BQ101&gt;=200,BQ101-20,BQ101))))</f>
        <v/>
      </c>
      <c r="BU101" s="7" t="n"/>
      <c r="CB101" s="8" t="inlineStr">
        <is>
          <t>✅ 可导入</t>
        </is>
      </c>
      <c r="CC101" t="inlineStr">
        <is>
          <t>✓</t>
        </is>
      </c>
    </row>
    <row r="102" ht="18" customHeight="1">
      <c r="A102" s="77" t="inlineStr">
        <is>
          <t>PPS25250090401</t>
        </is>
      </c>
      <c r="B102" s="10" t="inlineStr">
        <is>
          <t>樱桃木基础餐边柜 |樱桃木AA柱餐边柜下柜</t>
        </is>
      </c>
      <c r="C102" s="10" t="inlineStr">
        <is>
          <t>基础柜-下柜-1.2米-带电力轨道</t>
        </is>
      </c>
      <c r="D102" s="10" t="inlineStr">
        <is>
          <t>PPS2525009040118</t>
        </is>
      </c>
      <c r="E102" s="10" t="inlineStr">
        <is>
          <t>https://img.alicdn.com/imgextra/i4/2215699812811/O1CN01f4ih2H1WdUTjPeRt9_!!2215699812811.jpg</t>
        </is>
      </c>
      <c r="F102" s="10" t="inlineStr">
        <is>
          <t>中型</t>
        </is>
      </c>
      <c r="G102" s="152">
        <f>Q102/0.4</f>
        <v/>
      </c>
      <c r="H102" s="152">
        <f>G102*0.75</f>
        <v/>
      </c>
      <c r="I102" s="152">
        <f>Q102 / (0.79 - 0.02 - 0.006)</f>
        <v/>
      </c>
      <c r="J102" s="152">
        <f>Q102 / (0.8 - 0.02 - 0.006)</f>
        <v/>
      </c>
      <c r="K102" s="152">
        <f>Q102 / (0.82 - 0.02 - 0.006)</f>
        <v/>
      </c>
      <c r="L102" s="152">
        <f>K102-N102</f>
        <v/>
      </c>
      <c r="M102" s="79">
        <f>L102/K102</f>
        <v/>
      </c>
      <c r="N102" s="153">
        <f>O102+P102+Q102</f>
        <v/>
      </c>
      <c r="O102" s="153">
        <f>K102*0.006</f>
        <v/>
      </c>
      <c r="P102" s="153">
        <f>K102*0.02</f>
        <v/>
      </c>
      <c r="Q102" s="153">
        <f>SUM(R102:T102)</f>
        <v/>
      </c>
      <c r="R102" s="153">
        <f>IF(F102="大型",700,IF(F102="中型",300,IF(F102="小型",80,0)))</f>
        <v/>
      </c>
      <c r="S102" s="153" t="n">
        <v>80</v>
      </c>
      <c r="T102" s="151">
        <f>SUM(U102:W102)</f>
        <v/>
      </c>
      <c r="U102" s="153" t="n">
        <v>2255</v>
      </c>
      <c r="V102" s="153" t="n">
        <v>200</v>
      </c>
      <c r="W102" s="153">
        <f>SUM(X102:AS102)</f>
        <v/>
      </c>
      <c r="X102" s="153" t="n">
        <v>240</v>
      </c>
      <c r="Y102" s="153" t="n">
        <v>0</v>
      </c>
      <c r="Z102" s="153" t="n">
        <v>0</v>
      </c>
      <c r="AA102" s="153" t="n">
        <v>0</v>
      </c>
      <c r="AB102" s="153" t="n">
        <v>411.08</v>
      </c>
      <c r="AC102" s="153" t="n">
        <v>0</v>
      </c>
      <c r="AD102" s="153" t="n">
        <v>0</v>
      </c>
      <c r="AE102" s="153" t="n">
        <v>0</v>
      </c>
      <c r="AF102" s="153" t="n">
        <v>0</v>
      </c>
      <c r="AG102" s="153" t="n">
        <v>0</v>
      </c>
      <c r="AH102" s="153" t="n">
        <v>0</v>
      </c>
      <c r="AI102" s="153" t="n">
        <v>0</v>
      </c>
      <c r="AJ102" s="153" t="n">
        <v>0</v>
      </c>
      <c r="AK102" s="153" t="n">
        <v>0</v>
      </c>
      <c r="AL102" s="153" t="n">
        <v>0</v>
      </c>
      <c r="AM102" s="153" t="n">
        <v>0</v>
      </c>
      <c r="AN102" s="153" t="n">
        <v>0</v>
      </c>
      <c r="AO102" s="153" t="n">
        <v>0</v>
      </c>
      <c r="AP102" s="153" t="n">
        <v>0</v>
      </c>
      <c r="AQ102" s="153" t="n">
        <v>0</v>
      </c>
      <c r="AR102" s="153" t="n">
        <v>0</v>
      </c>
      <c r="AS102" s="153" t="n">
        <v>0</v>
      </c>
      <c r="AT102" s="10" t="inlineStr">
        <is>
          <t>岩板</t>
        </is>
      </c>
      <c r="AU102" s="10" t="inlineStr">
        <is>
          <t>江西0420 更新</t>
        </is>
      </c>
      <c r="AV102" s="10" t="inlineStr">
        <is>
          <t>69f6fc1a81bc01000109c017</t>
        </is>
      </c>
      <c r="AW102" s="10" t="inlineStr">
        <is>
          <t>基础柜-下柜-1.2米-带电力轨道</t>
        </is>
      </c>
      <c r="AX102" s="10" t="inlineStr">
        <is>
          <t>69f6fc1a81bc01000109c02d</t>
        </is>
      </c>
      <c r="AY102" s="153">
        <f>H102</f>
        <v/>
      </c>
      <c r="AZ102" s="153">
        <f>BB102/(1-BA102)</f>
        <v/>
      </c>
      <c r="BA102" s="85" t="n">
        <v>0.15</v>
      </c>
      <c r="BB102" s="153">
        <f>K102*0.96</f>
        <v/>
      </c>
      <c r="BC102" s="10" t="inlineStr">
        <is>
          <t>1044450741007</t>
        </is>
      </c>
      <c r="BD102" s="10" t="inlineStr">
        <is>
          <t>待定</t>
        </is>
      </c>
      <c r="BE102" s="10" t="inlineStr">
        <is>
          <t>6070923677588</t>
        </is>
      </c>
      <c r="BF102" s="153">
        <f>H102</f>
        <v/>
      </c>
      <c r="BG102" s="85">
        <f>BH102/BF102</f>
        <v/>
      </c>
      <c r="BH102" s="152">
        <f>I102</f>
        <v/>
      </c>
      <c r="BI102" s="85">
        <f>1-12%</f>
        <v/>
      </c>
      <c r="BJ102" s="85">
        <f>BK102/(BF102-BF102*(1-BI102))</f>
        <v/>
      </c>
      <c r="BK102" s="152">
        <f>BM102/(1-BL102)</f>
        <v/>
      </c>
      <c r="BL102" s="85" t="n">
        <v>0.01</v>
      </c>
      <c r="BM102" s="152">
        <f>J102</f>
        <v/>
      </c>
      <c r="BN102" s="152">
        <f>IF(BK102&gt;=1500,BK102-150,IF(BK102&gt;=800,BK102-80,IF(BK102&gt;=500,BK102-50,IF(BK102&gt;=200,BK102-20,BK102))))</f>
        <v/>
      </c>
      <c r="BO102" s="85">
        <f>1-12%</f>
        <v/>
      </c>
      <c r="BP102" s="85">
        <f>BQ102/(BF102-BF102*(1-BO102))</f>
        <v/>
      </c>
      <c r="BQ102" s="152">
        <f>BS102/(1-BR102)</f>
        <v/>
      </c>
      <c r="BR102" s="85" t="n">
        <v>0</v>
      </c>
      <c r="BS102" s="152">
        <f>K102</f>
        <v/>
      </c>
      <c r="BT102" s="152">
        <f>IF(BQ102&gt;=1500,BQ102-150,IF(BQ102&gt;=800,BQ102-80,IF(BQ102&gt;=500,BQ102-50,IF(BQ102&gt;=200,BQ102-20,BQ102))))</f>
        <v/>
      </c>
      <c r="BU102" s="10" t="n"/>
      <c r="CB102" s="8" t="inlineStr">
        <is>
          <t>✅ 可导入</t>
        </is>
      </c>
      <c r="CC102" t="inlineStr">
        <is>
          <t>✓</t>
        </is>
      </c>
    </row>
    <row r="103" ht="18" customHeight="1">
      <c r="A103" s="77" t="inlineStr">
        <is>
          <t>PPS25250090403</t>
        </is>
      </c>
      <c r="B103" s="7" t="inlineStr">
        <is>
          <t>樱桃木基础餐边柜 |樱桃木AA柱餐边柜</t>
        </is>
      </c>
      <c r="C103" s="7" t="inlineStr">
        <is>
          <t>基础柜-整柜AA柱背板-2.1米</t>
        </is>
      </c>
      <c r="D103" s="7" t="inlineStr">
        <is>
          <t>PPS2525009040111</t>
        </is>
      </c>
      <c r="E103" s="7" t="inlineStr">
        <is>
          <t>https://img.alicdn.com/imgextra/i2/2215699812811/O1CN01JuK2F31WdUOrID1Wc_!!2215699812811.jpg</t>
        </is>
      </c>
      <c r="F103" s="7" t="inlineStr">
        <is>
          <t>大型</t>
        </is>
      </c>
      <c r="G103" s="149">
        <f>Q103/0.4</f>
        <v/>
      </c>
      <c r="H103" s="149">
        <f>G103*0.75</f>
        <v/>
      </c>
      <c r="I103" s="149">
        <f>Q103 / (0.79 - 0.02 - 0.006)</f>
        <v/>
      </c>
      <c r="J103" s="149">
        <f>Q103 / (0.8 - 0.02 - 0.006)</f>
        <v/>
      </c>
      <c r="K103" s="149">
        <f>Q103 / (0.83 - 0.02 - 0.006)</f>
        <v/>
      </c>
      <c r="L103" s="149">
        <f>K103-N103</f>
        <v/>
      </c>
      <c r="M103" s="79">
        <f>L103/K103</f>
        <v/>
      </c>
      <c r="N103" s="150">
        <f>O103+P103+Q103</f>
        <v/>
      </c>
      <c r="O103" s="150">
        <f>K103*0.006</f>
        <v/>
      </c>
      <c r="P103" s="150">
        <f>K103*0.02</f>
        <v/>
      </c>
      <c r="Q103" s="150">
        <f>SUM(R103:T103)</f>
        <v/>
      </c>
      <c r="R103" s="150" t="n">
        <v>700</v>
      </c>
      <c r="S103" s="150" t="n">
        <v>280</v>
      </c>
      <c r="T103" s="151">
        <f>SUM(U103:W103)</f>
        <v/>
      </c>
      <c r="U103" s="150" t="n">
        <v>4700</v>
      </c>
      <c r="V103" s="150" t="n">
        <v>470</v>
      </c>
      <c r="W103" s="150">
        <f>SUM(X103:AS103)</f>
        <v/>
      </c>
      <c r="X103" s="150" t="n">
        <v>380</v>
      </c>
      <c r="Y103" s="150" t="n">
        <v>0</v>
      </c>
      <c r="Z103" s="150" t="n">
        <v>74.09999999999999</v>
      </c>
      <c r="AA103" s="150" t="n">
        <v>72</v>
      </c>
      <c r="AB103" s="150" t="n">
        <v>657.08</v>
      </c>
      <c r="AC103" s="150" t="n">
        <v>0</v>
      </c>
      <c r="AD103" s="150" t="n">
        <v>1.2</v>
      </c>
      <c r="AE103" s="150" t="n">
        <v>6</v>
      </c>
      <c r="AF103" s="150" t="n">
        <v>0</v>
      </c>
      <c r="AG103" s="150" t="n">
        <v>13.75</v>
      </c>
      <c r="AH103" s="150" t="n">
        <v>0</v>
      </c>
      <c r="AI103" s="150" t="n">
        <v>0</v>
      </c>
      <c r="AJ103" s="150" t="n">
        <v>0</v>
      </c>
      <c r="AK103" s="150" t="n">
        <v>0</v>
      </c>
      <c r="AL103" s="150" t="n">
        <v>0</v>
      </c>
      <c r="AM103" s="150" t="n">
        <v>0</v>
      </c>
      <c r="AN103" s="150" t="n">
        <v>0</v>
      </c>
      <c r="AO103" s="150" t="n">
        <v>0</v>
      </c>
      <c r="AP103" s="150" t="n">
        <v>0</v>
      </c>
      <c r="AQ103" s="150" t="n">
        <v>0</v>
      </c>
      <c r="AR103" s="150" t="n">
        <v>0</v>
      </c>
      <c r="AS103" s="150" t="n">
        <v>47.91</v>
      </c>
      <c r="AT103" s="7" t="inlineStr">
        <is>
          <t>岩板+灯带+玻璃+抽屉轨道+aa柱+电力轨道+打包纸片+铁销配件+连接片</t>
        </is>
      </c>
      <c r="AU103" s="7" t="inlineStr">
        <is>
          <t>江西12.26 更新</t>
        </is>
      </c>
      <c r="AV103" s="7" t="inlineStr">
        <is>
          <t>684066062b69e8000159bb9d</t>
        </is>
      </c>
      <c r="AW103" s="7" t="inlineStr">
        <is>
          <t>整柜AA柱背板-2.1米</t>
        </is>
      </c>
      <c r="AX103" s="7" t="inlineStr">
        <is>
          <t>684066062b69e8000159bb9e</t>
        </is>
      </c>
      <c r="AY103" s="150">
        <f>H103</f>
        <v/>
      </c>
      <c r="AZ103" s="150">
        <f>BB103/(1-BA103)</f>
        <v/>
      </c>
      <c r="BA103" s="82" t="n">
        <v>0.15</v>
      </c>
      <c r="BB103" s="150">
        <f>K103*0.96</f>
        <v/>
      </c>
      <c r="BC103" s="7" t="inlineStr">
        <is>
          <t>916666142721</t>
        </is>
      </c>
      <c r="BD103" s="7" t="inlineStr">
        <is>
          <t>https://item.taobao.com/item.htm?id=916666142721 | https://item.taobao.com/item.htm?id=928309307277</t>
        </is>
      </c>
      <c r="BE103" s="7" t="n"/>
      <c r="BF103" s="150">
        <f>H103</f>
        <v/>
      </c>
      <c r="BG103" s="82">
        <f>BH103/BF103</f>
        <v/>
      </c>
      <c r="BH103" s="149">
        <f>I103</f>
        <v/>
      </c>
      <c r="BI103" s="82">
        <f>1-12%</f>
        <v/>
      </c>
      <c r="BJ103" s="82">
        <f>BK103/(BF103-BF103*(1-BI103))</f>
        <v/>
      </c>
      <c r="BK103" s="149">
        <f>BM103/(1-BL103)</f>
        <v/>
      </c>
      <c r="BL103" s="82" t="n">
        <v>0.01</v>
      </c>
      <c r="BM103" s="149">
        <f>J103</f>
        <v/>
      </c>
      <c r="BN103" s="149">
        <f>IF(BK103&gt;=1500,BK103-150,IF(BK103&gt;=800,BK103-80,IF(BK103&gt;=500,BK103-50,IF(BK103&gt;=200,BK103-20,BK103))))</f>
        <v/>
      </c>
      <c r="BO103" s="82">
        <f>1-12%</f>
        <v/>
      </c>
      <c r="BP103" s="82">
        <f>BQ103/(BF103-BF103*(1-BO103))</f>
        <v/>
      </c>
      <c r="BQ103" s="149">
        <f>BS103/(1-BR103)</f>
        <v/>
      </c>
      <c r="BR103" s="82" t="n">
        <v>0</v>
      </c>
      <c r="BS103" s="149">
        <f>K103</f>
        <v/>
      </c>
      <c r="BT103" s="149">
        <f>IF(BQ103&gt;=1500,BQ103-150,IF(BQ103&gt;=800,BQ103-80,IF(BQ103&gt;=500,BQ103-50,IF(BQ103&gt;=200,BQ103-20,BQ103))))</f>
        <v/>
      </c>
      <c r="BU103" s="7" t="n"/>
      <c r="CB103" s="8" t="inlineStr">
        <is>
          <t>✅ 可导入</t>
        </is>
      </c>
      <c r="CC103" t="inlineStr">
        <is>
          <t>✓</t>
        </is>
      </c>
    </row>
    <row r="104" ht="18" customHeight="1">
      <c r="A104" s="77" t="inlineStr">
        <is>
          <t>PPS25250090403</t>
        </is>
      </c>
      <c r="B104" s="10" t="inlineStr">
        <is>
          <t>樱桃木基础餐边柜 |樱桃木AA柱餐边柜</t>
        </is>
      </c>
      <c r="C104" s="10" t="inlineStr">
        <is>
          <t>基础柜-整柜AA柱背板-1.8米</t>
        </is>
      </c>
      <c r="D104" s="10" t="inlineStr">
        <is>
          <t>PPS2525009040112</t>
        </is>
      </c>
      <c r="E104" s="10" t="inlineStr">
        <is>
          <t>https://img.alicdn.com/imgextra/i2/2215699812811/O1CN01JuK2F31WdUOrID1Wc_!!2215699812811.jpg</t>
        </is>
      </c>
      <c r="F104" s="10" t="inlineStr">
        <is>
          <t>大型</t>
        </is>
      </c>
      <c r="G104" s="152">
        <f>Q104/0.4</f>
        <v/>
      </c>
      <c r="H104" s="152">
        <f>G104*0.75</f>
        <v/>
      </c>
      <c r="I104" s="152">
        <f>Q104 / (0.79 - 0.02 - 0.006)</f>
        <v/>
      </c>
      <c r="J104" s="152">
        <f>Q104 / (0.8 - 0.02 - 0.006)</f>
        <v/>
      </c>
      <c r="K104" s="152">
        <f>Q104 / (0.83 - 0.02 - 0.006)</f>
        <v/>
      </c>
      <c r="L104" s="152">
        <f>K104-N104</f>
        <v/>
      </c>
      <c r="M104" s="79">
        <f>L104/K104</f>
        <v/>
      </c>
      <c r="N104" s="153">
        <f>O104+P104+Q104</f>
        <v/>
      </c>
      <c r="O104" s="153">
        <f>K104*0.006</f>
        <v/>
      </c>
      <c r="P104" s="153">
        <f>K104*0.02</f>
        <v/>
      </c>
      <c r="Q104" s="153">
        <f>SUM(R104:T104)</f>
        <v/>
      </c>
      <c r="R104" s="153" t="n">
        <v>700</v>
      </c>
      <c r="S104" s="153" t="n">
        <v>250</v>
      </c>
      <c r="T104" s="151">
        <f>SUM(U104:W104)</f>
        <v/>
      </c>
      <c r="U104" s="153" t="n">
        <v>4500</v>
      </c>
      <c r="V104" s="153" t="n">
        <v>450</v>
      </c>
      <c r="W104" s="153">
        <f>SUM(X104:AS104)</f>
        <v/>
      </c>
      <c r="X104" s="153" t="n">
        <v>240</v>
      </c>
      <c r="Y104" s="153" t="n">
        <v>0</v>
      </c>
      <c r="Z104" s="153" t="n">
        <v>69.09999999999999</v>
      </c>
      <c r="AA104" s="153" t="n">
        <v>66</v>
      </c>
      <c r="AB104" s="153" t="n">
        <v>579.08</v>
      </c>
      <c r="AC104" s="153" t="n">
        <v>0</v>
      </c>
      <c r="AD104" s="153" t="n">
        <v>1.2</v>
      </c>
      <c r="AE104" s="153" t="n">
        <v>6</v>
      </c>
      <c r="AF104" s="153" t="n">
        <v>0</v>
      </c>
      <c r="AG104" s="153" t="n">
        <v>11.75</v>
      </c>
      <c r="AH104" s="153" t="n">
        <v>0</v>
      </c>
      <c r="AI104" s="153" t="n">
        <v>0</v>
      </c>
      <c r="AJ104" s="153" t="n">
        <v>0</v>
      </c>
      <c r="AK104" s="153" t="n">
        <v>0</v>
      </c>
      <c r="AL104" s="153" t="n">
        <v>0</v>
      </c>
      <c r="AM104" s="153" t="n">
        <v>0</v>
      </c>
      <c r="AN104" s="153" t="n">
        <v>0</v>
      </c>
      <c r="AO104" s="153" t="n">
        <v>0</v>
      </c>
      <c r="AP104" s="153" t="n">
        <v>0</v>
      </c>
      <c r="AQ104" s="153" t="n">
        <v>0</v>
      </c>
      <c r="AR104" s="153" t="n">
        <v>0</v>
      </c>
      <c r="AS104" s="153" t="n">
        <v>47.91</v>
      </c>
      <c r="AT104" s="10" t="inlineStr">
        <is>
          <t>岩板+灯带+玻璃+抽屉轨道+aa柱+电力轨道+打包纸片+铁销配件+连接片</t>
        </is>
      </c>
      <c r="AU104" s="10" t="inlineStr">
        <is>
          <t>江西12.26 更新</t>
        </is>
      </c>
      <c r="AV104" s="10" t="inlineStr">
        <is>
          <t>684066062b69e8000159bb9d</t>
        </is>
      </c>
      <c r="AW104" s="10" t="inlineStr">
        <is>
          <t>整柜AA柱背板-1.8米</t>
        </is>
      </c>
      <c r="AX104" s="10" t="inlineStr">
        <is>
          <t>684066062b69e8000159bba1</t>
        </is>
      </c>
      <c r="AY104" s="153">
        <f>H104</f>
        <v/>
      </c>
      <c r="AZ104" s="153">
        <f>BB104/(1-BA104)</f>
        <v/>
      </c>
      <c r="BA104" s="85" t="n">
        <v>0.15</v>
      </c>
      <c r="BB104" s="153">
        <f>K104*0.96</f>
        <v/>
      </c>
      <c r="BC104" s="10" t="inlineStr">
        <is>
          <t>916666142721</t>
        </is>
      </c>
      <c r="BD104" s="10" t="inlineStr">
        <is>
          <t>https://item.taobao.com/item.htm?id=916666142721 | https://item.taobao.com/item.htm?id=928309307277</t>
        </is>
      </c>
      <c r="BE104" s="10" t="n"/>
      <c r="BF104" s="153">
        <f>H104</f>
        <v/>
      </c>
      <c r="BG104" s="85">
        <f>BH104/BF104</f>
        <v/>
      </c>
      <c r="BH104" s="152">
        <f>I104</f>
        <v/>
      </c>
      <c r="BI104" s="85">
        <f>1-12%</f>
        <v/>
      </c>
      <c r="BJ104" s="85">
        <f>BK104/(BF104-BF104*(1-BI104))</f>
        <v/>
      </c>
      <c r="BK104" s="152">
        <f>BM104/(1-BL104)</f>
        <v/>
      </c>
      <c r="BL104" s="85" t="n">
        <v>0.01</v>
      </c>
      <c r="BM104" s="152">
        <f>J104</f>
        <v/>
      </c>
      <c r="BN104" s="152">
        <f>IF(BK104&gt;=1500,BK104-150,IF(BK104&gt;=800,BK104-80,IF(BK104&gt;=500,BK104-50,IF(BK104&gt;=200,BK104-20,BK104))))</f>
        <v/>
      </c>
      <c r="BO104" s="85">
        <f>1-12%</f>
        <v/>
      </c>
      <c r="BP104" s="85">
        <f>BQ104/(BF104-BF104*(1-BO104))</f>
        <v/>
      </c>
      <c r="BQ104" s="152">
        <f>BS104/(1-BR104)</f>
        <v/>
      </c>
      <c r="BR104" s="85" t="n">
        <v>0</v>
      </c>
      <c r="BS104" s="152">
        <f>K104</f>
        <v/>
      </c>
      <c r="BT104" s="152">
        <f>IF(BQ104&gt;=1500,BQ104-150,IF(BQ104&gt;=800,BQ104-80,IF(BQ104&gt;=500,BQ104-50,IF(BQ104&gt;=200,BQ104-20,BQ104))))</f>
        <v/>
      </c>
      <c r="BU104" s="10" t="n"/>
      <c r="CB104" s="8" t="inlineStr">
        <is>
          <t>✅ 可导入</t>
        </is>
      </c>
      <c r="CC104" t="inlineStr">
        <is>
          <t>✓</t>
        </is>
      </c>
    </row>
    <row r="105" ht="18" customHeight="1">
      <c r="A105" s="77" t="inlineStr">
        <is>
          <t>PPS25250090403</t>
        </is>
      </c>
      <c r="B105" s="7" t="inlineStr">
        <is>
          <t>樱桃木基础餐边柜 |樱桃木AA柱餐边柜</t>
        </is>
      </c>
      <c r="C105" s="7" t="inlineStr">
        <is>
          <t>基础柜-整柜AA柱背板-1.5米</t>
        </is>
      </c>
      <c r="D105" s="7" t="inlineStr">
        <is>
          <t>PPS2525009040113</t>
        </is>
      </c>
      <c r="E105" s="7" t="inlineStr">
        <is>
          <t>https://img.alicdn.com/imgextra/i2/2215699812811/O1CN01JuK2F31WdUOrID1Wc_!!2215699812811.jpg</t>
        </is>
      </c>
      <c r="F105" s="7" t="inlineStr">
        <is>
          <t>大型</t>
        </is>
      </c>
      <c r="G105" s="149">
        <f>Q105/0.4</f>
        <v/>
      </c>
      <c r="H105" s="149">
        <f>G105*0.75</f>
        <v/>
      </c>
      <c r="I105" s="149">
        <f>Q105 / (0.79 - 0.02 - 0.006)</f>
        <v/>
      </c>
      <c r="J105" s="149">
        <f>Q105 / (0.8 - 0.02 - 0.006)</f>
        <v/>
      </c>
      <c r="K105" s="149">
        <f>Q105 / (0.83 - 0.02 - 0.006)</f>
        <v/>
      </c>
      <c r="L105" s="149">
        <f>K105-N105</f>
        <v/>
      </c>
      <c r="M105" s="79">
        <f>L105/K105</f>
        <v/>
      </c>
      <c r="N105" s="150">
        <f>O105+P105+Q105</f>
        <v/>
      </c>
      <c r="O105" s="150">
        <f>K105*0.006</f>
        <v/>
      </c>
      <c r="P105" s="150">
        <f>K105*0.02</f>
        <v/>
      </c>
      <c r="Q105" s="150">
        <f>SUM(R105:T105)</f>
        <v/>
      </c>
      <c r="R105" s="150" t="n">
        <v>700</v>
      </c>
      <c r="S105" s="150" t="n">
        <v>180</v>
      </c>
      <c r="T105" s="151">
        <f>SUM(U105:W105)</f>
        <v/>
      </c>
      <c r="U105" s="150" t="n">
        <v>4300</v>
      </c>
      <c r="V105" s="150" t="n">
        <v>430</v>
      </c>
      <c r="W105" s="150">
        <f>SUM(X105:AS105)</f>
        <v/>
      </c>
      <c r="X105" s="150" t="n">
        <v>240</v>
      </c>
      <c r="Y105" s="150" t="n">
        <v>0</v>
      </c>
      <c r="Z105" s="150" t="n">
        <v>64.09999999999999</v>
      </c>
      <c r="AA105" s="150" t="n">
        <v>50</v>
      </c>
      <c r="AB105" s="150" t="n">
        <v>501</v>
      </c>
      <c r="AC105" s="150" t="n">
        <v>0</v>
      </c>
      <c r="AD105" s="150" t="n">
        <v>1.2</v>
      </c>
      <c r="AE105" s="150" t="n">
        <v>6</v>
      </c>
      <c r="AF105" s="150" t="n">
        <v>0</v>
      </c>
      <c r="AG105" s="150" t="n">
        <v>8.75</v>
      </c>
      <c r="AH105" s="150" t="n">
        <v>0</v>
      </c>
      <c r="AI105" s="150" t="n">
        <v>0</v>
      </c>
      <c r="AJ105" s="150" t="n">
        <v>0</v>
      </c>
      <c r="AK105" s="150" t="n">
        <v>0</v>
      </c>
      <c r="AL105" s="150" t="n">
        <v>0</v>
      </c>
      <c r="AM105" s="150" t="n">
        <v>0</v>
      </c>
      <c r="AN105" s="150" t="n">
        <v>0</v>
      </c>
      <c r="AO105" s="150" t="n">
        <v>0</v>
      </c>
      <c r="AP105" s="150" t="n">
        <v>0</v>
      </c>
      <c r="AQ105" s="150" t="n">
        <v>0</v>
      </c>
      <c r="AR105" s="150" t="n">
        <v>0</v>
      </c>
      <c r="AS105" s="150" t="n">
        <v>47.91</v>
      </c>
      <c r="AT105" s="7" t="inlineStr">
        <is>
          <t>岩板+灯带+玻璃+抽屉轨道+aa柱+电力轨道+打包纸片+铁销配件+连接片</t>
        </is>
      </c>
      <c r="AU105" s="7" t="inlineStr">
        <is>
          <t>江西12.26 更新</t>
        </is>
      </c>
      <c r="AV105" s="7" t="inlineStr">
        <is>
          <t>684066062b69e8000159bb9d</t>
        </is>
      </c>
      <c r="AW105" s="7" t="inlineStr">
        <is>
          <t>整柜AA柱背板-1.5米</t>
        </is>
      </c>
      <c r="AX105" s="7" t="inlineStr">
        <is>
          <t>684066062b69e8000159bba4</t>
        </is>
      </c>
      <c r="AY105" s="150">
        <f>H105</f>
        <v/>
      </c>
      <c r="AZ105" s="150">
        <f>BB105/(1-BA105)</f>
        <v/>
      </c>
      <c r="BA105" s="82" t="n">
        <v>0.15</v>
      </c>
      <c r="BB105" s="150">
        <f>K105*0.96</f>
        <v/>
      </c>
      <c r="BC105" s="7" t="inlineStr">
        <is>
          <t>916666142721</t>
        </is>
      </c>
      <c r="BD105" s="7" t="inlineStr">
        <is>
          <t>https://item.taobao.com/item.htm?id=916666142721 | https://item.taobao.com/item.htm?id=928309307277</t>
        </is>
      </c>
      <c r="BE105" s="7" t="n"/>
      <c r="BF105" s="150">
        <f>H105</f>
        <v/>
      </c>
      <c r="BG105" s="82">
        <f>BH105/BF105</f>
        <v/>
      </c>
      <c r="BH105" s="149">
        <f>I105</f>
        <v/>
      </c>
      <c r="BI105" s="82">
        <f>1-12%</f>
        <v/>
      </c>
      <c r="BJ105" s="82">
        <f>BK105/(BF105-BF105*(1-BI105))</f>
        <v/>
      </c>
      <c r="BK105" s="149">
        <f>BM105/(1-BL105)</f>
        <v/>
      </c>
      <c r="BL105" s="82" t="n">
        <v>0.01</v>
      </c>
      <c r="BM105" s="149">
        <f>J105</f>
        <v/>
      </c>
      <c r="BN105" s="149">
        <f>IF(BK105&gt;=1500,BK105-150,IF(BK105&gt;=800,BK105-80,IF(BK105&gt;=500,BK105-50,IF(BK105&gt;=200,BK105-20,BK105))))</f>
        <v/>
      </c>
      <c r="BO105" s="82">
        <f>1-12%</f>
        <v/>
      </c>
      <c r="BP105" s="82">
        <f>BQ105/(BF105-BF105*(1-BO105))</f>
        <v/>
      </c>
      <c r="BQ105" s="149">
        <f>BS105/(1-BR105)</f>
        <v/>
      </c>
      <c r="BR105" s="82" t="n">
        <v>0</v>
      </c>
      <c r="BS105" s="149">
        <f>K105</f>
        <v/>
      </c>
      <c r="BT105" s="149">
        <f>IF(BQ105&gt;=1500,BQ105-150,IF(BQ105&gt;=800,BQ105-80,IF(BQ105&gt;=500,BQ105-50,IF(BQ105&gt;=200,BQ105-20,BQ105))))</f>
        <v/>
      </c>
      <c r="BU105" s="7" t="n"/>
      <c r="CB105" s="8" t="inlineStr">
        <is>
          <t>✅ 可导入</t>
        </is>
      </c>
      <c r="CC105" t="inlineStr">
        <is>
          <t>✓</t>
        </is>
      </c>
    </row>
    <row r="106" ht="18" customHeight="1">
      <c r="A106" s="77" t="inlineStr">
        <is>
          <t>PPS25250090403</t>
        </is>
      </c>
      <c r="B106" s="10" t="inlineStr">
        <is>
          <t>樱桃木基础餐边柜 |樱桃木AA柱餐边柜</t>
        </is>
      </c>
      <c r="C106" s="10" t="inlineStr">
        <is>
          <t>基础柜-整柜AA柱背板-1.2米</t>
        </is>
      </c>
      <c r="D106" s="10" t="inlineStr">
        <is>
          <t>PPS2525009040114</t>
        </is>
      </c>
      <c r="E106" s="10" t="inlineStr">
        <is>
          <t>https://img.alicdn.com/imgextra/i2/2215699812811/O1CN01JuK2F31WdUOrID1Wc_!!2215699812811.jpg</t>
        </is>
      </c>
      <c r="F106" s="10" t="inlineStr">
        <is>
          <t>大型</t>
        </is>
      </c>
      <c r="G106" s="152">
        <f>Q106/0.4</f>
        <v/>
      </c>
      <c r="H106" s="152">
        <f>G106*0.75</f>
        <v/>
      </c>
      <c r="I106" s="152">
        <f>Q106 / (0.79 - 0.02 - 0.006)</f>
        <v/>
      </c>
      <c r="J106" s="152">
        <f>Q106 / (0.8 - 0.02 - 0.006)</f>
        <v/>
      </c>
      <c r="K106" s="152">
        <f>Q106 / (0.83 - 0.02 - 0.006)</f>
        <v/>
      </c>
      <c r="L106" s="152">
        <f>K106-N106</f>
        <v/>
      </c>
      <c r="M106" s="79">
        <f>L106/K106</f>
        <v/>
      </c>
      <c r="N106" s="153">
        <f>O106+P106+Q106</f>
        <v/>
      </c>
      <c r="O106" s="153">
        <f>K106*0.006</f>
        <v/>
      </c>
      <c r="P106" s="153">
        <f>K106*0.02</f>
        <v/>
      </c>
      <c r="Q106" s="153">
        <f>SUM(R106:T106)</f>
        <v/>
      </c>
      <c r="R106" s="153" t="n">
        <v>700</v>
      </c>
      <c r="S106" s="153" t="n">
        <v>150</v>
      </c>
      <c r="T106" s="151">
        <f>SUM(U106:W106)</f>
        <v/>
      </c>
      <c r="U106" s="153" t="n">
        <v>4100</v>
      </c>
      <c r="V106" s="153" t="n">
        <v>360</v>
      </c>
      <c r="W106" s="153">
        <f>SUM(X106:AS106)</f>
        <v/>
      </c>
      <c r="X106" s="153" t="n">
        <v>240</v>
      </c>
      <c r="Y106" s="153" t="n">
        <v>0</v>
      </c>
      <c r="Z106" s="153" t="n">
        <v>59.1</v>
      </c>
      <c r="AA106" s="153" t="n">
        <v>34</v>
      </c>
      <c r="AB106" s="153" t="n">
        <v>411.08</v>
      </c>
      <c r="AC106" s="153" t="n">
        <v>0</v>
      </c>
      <c r="AD106" s="153" t="n">
        <v>1.2</v>
      </c>
      <c r="AE106" s="153" t="n">
        <v>6</v>
      </c>
      <c r="AF106" s="153" t="n">
        <v>0</v>
      </c>
      <c r="AG106" s="153" t="n">
        <v>8.75</v>
      </c>
      <c r="AH106" s="153" t="n">
        <v>0</v>
      </c>
      <c r="AI106" s="153" t="n">
        <v>0</v>
      </c>
      <c r="AJ106" s="153" t="n">
        <v>0</v>
      </c>
      <c r="AK106" s="153" t="n">
        <v>0</v>
      </c>
      <c r="AL106" s="153" t="n">
        <v>0</v>
      </c>
      <c r="AM106" s="153" t="n">
        <v>0</v>
      </c>
      <c r="AN106" s="153" t="n">
        <v>0</v>
      </c>
      <c r="AO106" s="153" t="n">
        <v>0</v>
      </c>
      <c r="AP106" s="153" t="n">
        <v>0</v>
      </c>
      <c r="AQ106" s="153" t="n">
        <v>0</v>
      </c>
      <c r="AR106" s="153" t="n">
        <v>0</v>
      </c>
      <c r="AS106" s="153" t="n">
        <v>47.91</v>
      </c>
      <c r="AT106" s="10" t="inlineStr">
        <is>
          <t>岩板+灯带+玻璃+抽屉轨道+aa柱+电力轨道+打包纸片+铁销配件+连接片</t>
        </is>
      </c>
      <c r="AU106" s="10" t="inlineStr">
        <is>
          <t>江西12.26 更新</t>
        </is>
      </c>
      <c r="AV106" s="10" t="inlineStr">
        <is>
          <t>/</t>
        </is>
      </c>
      <c r="AW106" s="10" t="inlineStr">
        <is>
          <t>/</t>
        </is>
      </c>
      <c r="AX106" s="10" t="inlineStr">
        <is>
          <t>/</t>
        </is>
      </c>
      <c r="AY106" s="153">
        <f>H106</f>
        <v/>
      </c>
      <c r="AZ106" s="153">
        <f>BB106/(1-BA106)</f>
        <v/>
      </c>
      <c r="BA106" s="85" t="n">
        <v>0.15</v>
      </c>
      <c r="BB106" s="153">
        <f>K106*0.96</f>
        <v/>
      </c>
      <c r="BC106" s="10" t="inlineStr">
        <is>
          <t>916666142721</t>
        </is>
      </c>
      <c r="BD106" s="10" t="inlineStr">
        <is>
          <t>https://item.taobao.com/item.htm?id=916666142721 | https://item.taobao.com/item.htm?id=928309307277</t>
        </is>
      </c>
      <c r="BE106" s="10" t="n"/>
      <c r="BF106" s="153">
        <f>H106</f>
        <v/>
      </c>
      <c r="BG106" s="85">
        <f>BH106/BF106</f>
        <v/>
      </c>
      <c r="BH106" s="152">
        <f>I106</f>
        <v/>
      </c>
      <c r="BI106" s="85">
        <f>1-12%</f>
        <v/>
      </c>
      <c r="BJ106" s="85">
        <f>BK106/(BF106-BF106*(1-BI106))</f>
        <v/>
      </c>
      <c r="BK106" s="152">
        <f>BM106/(1-BL106)</f>
        <v/>
      </c>
      <c r="BL106" s="85" t="n">
        <v>0.01</v>
      </c>
      <c r="BM106" s="152">
        <f>J106</f>
        <v/>
      </c>
      <c r="BN106" s="152">
        <f>IF(BK106&gt;=1500,BK106-150,IF(BK106&gt;=800,BK106-80,IF(BK106&gt;=500,BK106-50,IF(BK106&gt;=200,BK106-20,BK106))))</f>
        <v/>
      </c>
      <c r="BO106" s="85">
        <f>1-12%</f>
        <v/>
      </c>
      <c r="BP106" s="85">
        <f>BQ106/(BF106-BF106*(1-BO106))</f>
        <v/>
      </c>
      <c r="BQ106" s="152">
        <f>BS106/(1-BR106)</f>
        <v/>
      </c>
      <c r="BR106" s="85" t="n">
        <v>0</v>
      </c>
      <c r="BS106" s="152">
        <f>K106</f>
        <v/>
      </c>
      <c r="BT106" s="152">
        <f>IF(BQ106&gt;=1500,BQ106-150,IF(BQ106&gt;=800,BQ106-80,IF(BQ106&gt;=500,BQ106-50,IF(BQ106&gt;=200,BQ106-20,BQ106))))</f>
        <v/>
      </c>
      <c r="BU106" s="10" t="n"/>
      <c r="CB106" s="8" t="inlineStr">
        <is>
          <t>✅ 可导入</t>
        </is>
      </c>
      <c r="CC106" t="inlineStr">
        <is>
          <t>✓</t>
        </is>
      </c>
    </row>
    <row r="107" ht="18" customHeight="1">
      <c r="A107" s="77" t="inlineStr">
        <is>
          <t>PPS25250090403</t>
        </is>
      </c>
      <c r="B107" s="7" t="inlineStr">
        <is>
          <t>樱桃木基础餐边柜 |樱桃木AA柱餐边柜</t>
        </is>
      </c>
      <c r="C107" s="7" t="inlineStr">
        <is>
          <t>基础柜-整柜洞洞板背板-2.1米</t>
        </is>
      </c>
      <c r="D107" s="7" t="inlineStr">
        <is>
          <t>PPS2525009040115</t>
        </is>
      </c>
      <c r="E107" s="7" t="inlineStr">
        <is>
          <t>https://img.alicdn.com/imgextra/i2/2215699812811/O1CN01JuK2F31WdUOrID1Wc_!!2215699812811.jpg</t>
        </is>
      </c>
      <c r="F107" s="7" t="inlineStr">
        <is>
          <t>大型</t>
        </is>
      </c>
      <c r="G107" s="149">
        <f>Q107/0.4</f>
        <v/>
      </c>
      <c r="H107" s="149">
        <f>G107*0.75</f>
        <v/>
      </c>
      <c r="I107" s="149">
        <f>Q107 / (0.8 - 0.02 - 0.006)</f>
        <v/>
      </c>
      <c r="J107" s="149">
        <f>Q107 / (0.81 - 0.02 - 0.006)</f>
        <v/>
      </c>
      <c r="K107" s="149">
        <f>Q107 / (0.83 - 0.02 - 0.006)</f>
        <v/>
      </c>
      <c r="L107" s="149">
        <f>K107-N107</f>
        <v/>
      </c>
      <c r="M107" s="79">
        <f>L107/K107</f>
        <v/>
      </c>
      <c r="N107" s="150">
        <f>O107+P107+Q107</f>
        <v/>
      </c>
      <c r="O107" s="150">
        <f>K107*0.006</f>
        <v/>
      </c>
      <c r="P107" s="150">
        <f>K107*0.02</f>
        <v/>
      </c>
      <c r="Q107" s="150">
        <f>SUM(R107:T107)</f>
        <v/>
      </c>
      <c r="R107" s="150" t="n">
        <v>700</v>
      </c>
      <c r="S107" s="150" t="n">
        <v>280</v>
      </c>
      <c r="T107" s="151">
        <f>SUM(U107:W107)</f>
        <v/>
      </c>
      <c r="U107" s="150" t="n">
        <v>4550</v>
      </c>
      <c r="V107" s="150" t="n">
        <v>470</v>
      </c>
      <c r="W107" s="150">
        <f>SUM(X107:AS107)</f>
        <v/>
      </c>
      <c r="X107" s="150" t="n">
        <v>380</v>
      </c>
      <c r="Y107" s="150" t="n">
        <v>0</v>
      </c>
      <c r="Z107" s="150" t="n">
        <v>74.09999999999999</v>
      </c>
      <c r="AA107" s="150" t="n">
        <v>72</v>
      </c>
      <c r="AB107" s="150" t="n">
        <v>655</v>
      </c>
      <c r="AC107" s="150" t="n">
        <v>0</v>
      </c>
      <c r="AD107" s="150" t="n">
        <v>1.2</v>
      </c>
      <c r="AE107" s="150" t="n">
        <v>6</v>
      </c>
      <c r="AF107" s="150" t="n">
        <v>0</v>
      </c>
      <c r="AG107" s="150" t="n">
        <v>13.75</v>
      </c>
      <c r="AH107" s="150" t="n">
        <v>0</v>
      </c>
      <c r="AI107" s="150" t="n">
        <v>0</v>
      </c>
      <c r="AJ107" s="150" t="n">
        <v>0</v>
      </c>
      <c r="AK107" s="150" t="n">
        <v>0</v>
      </c>
      <c r="AL107" s="150" t="n">
        <v>0</v>
      </c>
      <c r="AM107" s="150" t="n">
        <v>0</v>
      </c>
      <c r="AN107" s="150" t="n">
        <v>350</v>
      </c>
      <c r="AO107" s="150" t="n">
        <v>0</v>
      </c>
      <c r="AP107" s="150" t="n">
        <v>0</v>
      </c>
      <c r="AQ107" s="150" t="n">
        <v>0</v>
      </c>
      <c r="AR107" s="150" t="n">
        <v>0</v>
      </c>
      <c r="AS107" s="150" t="n">
        <v>0</v>
      </c>
      <c r="AT107" s="7" t="inlineStr">
        <is>
          <t>岩板+灯带+玻璃+抽屉轨道+洞洞板+电力轨道+打包纸片+铁销配件+连接片</t>
        </is>
      </c>
      <c r="AU107" s="7" t="inlineStr">
        <is>
          <t>* 需要实际做了调整价格</t>
        </is>
      </c>
      <c r="AV107" s="7" t="inlineStr">
        <is>
          <t>683ff6052f87160015ac29f6</t>
        </is>
      </c>
      <c r="AW107" s="7" t="inlineStr">
        <is>
          <t>整柜洞洞板背板-2.1米</t>
        </is>
      </c>
      <c r="AX107" s="7" t="inlineStr">
        <is>
          <t>684066062b69e8000159bba7</t>
        </is>
      </c>
      <c r="AY107" s="150">
        <f>H107</f>
        <v/>
      </c>
      <c r="AZ107" s="150">
        <f>BB107/(1-BA107)</f>
        <v/>
      </c>
      <c r="BA107" s="82" t="n">
        <v>0.15</v>
      </c>
      <c r="BB107" s="150">
        <f>K107*0.96</f>
        <v/>
      </c>
      <c r="BC107" s="7" t="inlineStr">
        <is>
          <t>928309307277</t>
        </is>
      </c>
      <c r="BD107" s="7" t="inlineStr">
        <is>
          <t>https://item.taobao.com/item.htm?id=916666142721 | https://item.taobao.com/item.htm?id=928309307277</t>
        </is>
      </c>
      <c r="BE107" s="7" t="n"/>
      <c r="BF107" s="150">
        <f>H107</f>
        <v/>
      </c>
      <c r="BG107" s="82">
        <f>BH107/BF107</f>
        <v/>
      </c>
      <c r="BH107" s="149">
        <f>I107</f>
        <v/>
      </c>
      <c r="BI107" s="82">
        <f>1-12%</f>
        <v/>
      </c>
      <c r="BJ107" s="82">
        <f>BK107/(BF107-BF107*(1-BI107))</f>
        <v/>
      </c>
      <c r="BK107" s="149">
        <f>BM107/(1-BL107)</f>
        <v/>
      </c>
      <c r="BL107" s="82" t="n">
        <v>0.01</v>
      </c>
      <c r="BM107" s="149">
        <f>J107</f>
        <v/>
      </c>
      <c r="BN107" s="149">
        <f>IF(BK107&gt;=1500,BK107-150,IF(BK107&gt;=800,BK107-80,IF(BK107&gt;=500,BK107-50,IF(BK107&gt;=200,BK107-20,BK107))))</f>
        <v/>
      </c>
      <c r="BO107" s="82">
        <f>1-12%</f>
        <v/>
      </c>
      <c r="BP107" s="82">
        <f>BQ107/(BF107-BF107*(1-BO107))</f>
        <v/>
      </c>
      <c r="BQ107" s="149">
        <f>BS107/(1-BR107)</f>
        <v/>
      </c>
      <c r="BR107" s="82" t="n">
        <v>0</v>
      </c>
      <c r="BS107" s="149">
        <f>K107</f>
        <v/>
      </c>
      <c r="BT107" s="149">
        <f>IF(BQ107&gt;=1500,BQ107-150,IF(BQ107&gt;=800,BQ107-80,IF(BQ107&gt;=500,BQ107-50,IF(BQ107&gt;=200,BQ107-20,BQ107))))</f>
        <v/>
      </c>
      <c r="BU107" s="7" t="n"/>
      <c r="CB107" s="8" t="inlineStr">
        <is>
          <t>✅ 可导入</t>
        </is>
      </c>
      <c r="CC107" t="inlineStr">
        <is>
          <t>✓</t>
        </is>
      </c>
    </row>
    <row r="108" ht="18" customHeight="1">
      <c r="A108" s="77" t="inlineStr">
        <is>
          <t>PPS25250090403</t>
        </is>
      </c>
      <c r="B108" s="10" t="inlineStr">
        <is>
          <t>樱桃木基础餐边柜 |樱桃木AA柱餐边柜</t>
        </is>
      </c>
      <c r="C108" s="10" t="inlineStr">
        <is>
          <t>基础柜-整柜洞洞板背板-1.8米</t>
        </is>
      </c>
      <c r="D108" s="10" t="inlineStr">
        <is>
          <t>PPS2525009040116</t>
        </is>
      </c>
      <c r="E108" s="10" t="inlineStr">
        <is>
          <t>https://img.alicdn.com/imgextra/i2/2215699812811/O1CN01JuK2F31WdUOrID1Wc_!!2215699812811.jpg</t>
        </is>
      </c>
      <c r="F108" s="10" t="inlineStr">
        <is>
          <t>大型</t>
        </is>
      </c>
      <c r="G108" s="152">
        <f>Q108/0.4</f>
        <v/>
      </c>
      <c r="H108" s="152">
        <f>G108*0.75</f>
        <v/>
      </c>
      <c r="I108" s="152">
        <f>Q108 / (0.8 - 0.02 - 0.006)</f>
        <v/>
      </c>
      <c r="J108" s="152">
        <f>Q108 / (0.81 - 0.02 - 0.006)</f>
        <v/>
      </c>
      <c r="K108" s="152">
        <f>Q108 / (0.83 - 0.02 - 0.006)</f>
        <v/>
      </c>
      <c r="L108" s="152">
        <f>K108-N108</f>
        <v/>
      </c>
      <c r="M108" s="79">
        <f>L108/K108</f>
        <v/>
      </c>
      <c r="N108" s="153">
        <f>O108+P108+Q108</f>
        <v/>
      </c>
      <c r="O108" s="153">
        <f>K108*0.006</f>
        <v/>
      </c>
      <c r="P108" s="153">
        <f>K108*0.02</f>
        <v/>
      </c>
      <c r="Q108" s="153">
        <f>SUM(R108:T108)</f>
        <v/>
      </c>
      <c r="R108" s="153" t="n">
        <v>700</v>
      </c>
      <c r="S108" s="153" t="n">
        <v>250</v>
      </c>
      <c r="T108" s="151">
        <f>SUM(U108:W108)</f>
        <v/>
      </c>
      <c r="U108" s="153" t="n">
        <v>4350</v>
      </c>
      <c r="V108" s="153" t="n">
        <v>450</v>
      </c>
      <c r="W108" s="153">
        <f>SUM(X108:AS108)</f>
        <v/>
      </c>
      <c r="X108" s="153" t="n">
        <v>240</v>
      </c>
      <c r="Y108" s="153" t="n">
        <v>0</v>
      </c>
      <c r="Z108" s="153" t="n">
        <v>69.09999999999999</v>
      </c>
      <c r="AA108" s="153" t="n">
        <v>66</v>
      </c>
      <c r="AB108" s="153" t="n">
        <v>577</v>
      </c>
      <c r="AC108" s="153" t="n">
        <v>0</v>
      </c>
      <c r="AD108" s="153" t="n">
        <v>1.2</v>
      </c>
      <c r="AE108" s="153" t="n">
        <v>6</v>
      </c>
      <c r="AF108" s="153" t="n">
        <v>0</v>
      </c>
      <c r="AG108" s="153" t="n">
        <v>11.75</v>
      </c>
      <c r="AH108" s="153" t="n">
        <v>0</v>
      </c>
      <c r="AI108" s="153" t="n">
        <v>0</v>
      </c>
      <c r="AJ108" s="153" t="n">
        <v>0</v>
      </c>
      <c r="AK108" s="153" t="n">
        <v>0</v>
      </c>
      <c r="AL108" s="153" t="n">
        <v>0</v>
      </c>
      <c r="AM108" s="153" t="n">
        <v>0</v>
      </c>
      <c r="AN108" s="153" t="n">
        <v>300</v>
      </c>
      <c r="AO108" s="153" t="n">
        <v>0</v>
      </c>
      <c r="AP108" s="153" t="n">
        <v>0</v>
      </c>
      <c r="AQ108" s="153" t="n">
        <v>0</v>
      </c>
      <c r="AR108" s="153" t="n">
        <v>0</v>
      </c>
      <c r="AS108" s="153" t="n">
        <v>0</v>
      </c>
      <c r="AT108" s="10" t="inlineStr">
        <is>
          <t>岩板+灯带+玻璃+抽屉轨道+洞洞板+电力轨道+打包纸片+铁销配件+连接片</t>
        </is>
      </c>
      <c r="AU108" s="10" t="inlineStr">
        <is>
          <t>* 需要实际做了调整价格</t>
        </is>
      </c>
      <c r="AV108" s="10" t="inlineStr">
        <is>
          <t>683ff6052f87160015ac29f6</t>
        </is>
      </c>
      <c r="AW108" s="10" t="inlineStr">
        <is>
          <t>整柜洞洞板背板-1.8米</t>
        </is>
      </c>
      <c r="AX108" s="10" t="inlineStr">
        <is>
          <t>684066062b69e8000159bbaa</t>
        </is>
      </c>
      <c r="AY108" s="153">
        <f>H108</f>
        <v/>
      </c>
      <c r="AZ108" s="153">
        <f>BB108/(1-BA108)</f>
        <v/>
      </c>
      <c r="BA108" s="85" t="n">
        <v>0.15</v>
      </c>
      <c r="BB108" s="153">
        <f>K108*0.96</f>
        <v/>
      </c>
      <c r="BC108" s="10" t="inlineStr">
        <is>
          <t>928309307277</t>
        </is>
      </c>
      <c r="BD108" s="10" t="inlineStr">
        <is>
          <t>https://item.taobao.com/item.htm?id=916666142721 | https://item.taobao.com/item.htm?id=928309307277</t>
        </is>
      </c>
      <c r="BE108" s="10" t="n"/>
      <c r="BF108" s="153">
        <f>H108</f>
        <v/>
      </c>
      <c r="BG108" s="85">
        <f>BH108/BF108</f>
        <v/>
      </c>
      <c r="BH108" s="152">
        <f>I108</f>
        <v/>
      </c>
      <c r="BI108" s="85">
        <f>1-12%</f>
        <v/>
      </c>
      <c r="BJ108" s="85">
        <f>BK108/(BF108-BF108*(1-BI108))</f>
        <v/>
      </c>
      <c r="BK108" s="152">
        <f>BM108/(1-BL108)</f>
        <v/>
      </c>
      <c r="BL108" s="85" t="n">
        <v>0.01</v>
      </c>
      <c r="BM108" s="152">
        <f>J108</f>
        <v/>
      </c>
      <c r="BN108" s="152">
        <f>IF(BK108&gt;=1500,BK108-150,IF(BK108&gt;=800,BK108-80,IF(BK108&gt;=500,BK108-50,IF(BK108&gt;=200,BK108-20,BK108))))</f>
        <v/>
      </c>
      <c r="BO108" s="85">
        <f>1-12%</f>
        <v/>
      </c>
      <c r="BP108" s="85">
        <f>BQ108/(BF108-BF108*(1-BO108))</f>
        <v/>
      </c>
      <c r="BQ108" s="152">
        <f>BS108/(1-BR108)</f>
        <v/>
      </c>
      <c r="BR108" s="85" t="n">
        <v>0</v>
      </c>
      <c r="BS108" s="152">
        <f>K108</f>
        <v/>
      </c>
      <c r="BT108" s="152">
        <f>IF(BQ108&gt;=1500,BQ108-150,IF(BQ108&gt;=800,BQ108-80,IF(BQ108&gt;=500,BQ108-50,IF(BQ108&gt;=200,BQ108-20,BQ108))))</f>
        <v/>
      </c>
      <c r="BU108" s="10" t="n"/>
      <c r="CB108" s="8" t="inlineStr">
        <is>
          <t>✅ 可导入</t>
        </is>
      </c>
      <c r="CC108" t="inlineStr">
        <is>
          <t>✓</t>
        </is>
      </c>
    </row>
    <row r="109" ht="18" customHeight="1">
      <c r="A109" s="77" t="inlineStr">
        <is>
          <t>PPS25250090403</t>
        </is>
      </c>
      <c r="B109" s="7" t="inlineStr">
        <is>
          <t>樱桃木基础餐边柜 |樱桃木AA柱餐边柜</t>
        </is>
      </c>
      <c r="C109" s="7" t="inlineStr">
        <is>
          <t>基础柜-整柜洞洞板背板-1.5米</t>
        </is>
      </c>
      <c r="D109" s="7" t="inlineStr">
        <is>
          <t>PPS2525009040117</t>
        </is>
      </c>
      <c r="E109" s="7" t="inlineStr">
        <is>
          <t>https://img.alicdn.com/imgextra/i2/2215699812811/O1CN01JuK2F31WdUOrID1Wc_!!2215699812811.jpg</t>
        </is>
      </c>
      <c r="F109" s="7" t="inlineStr">
        <is>
          <t>大型</t>
        </is>
      </c>
      <c r="G109" s="149">
        <f>Q109/0.4</f>
        <v/>
      </c>
      <c r="H109" s="149">
        <f>G109*0.75</f>
        <v/>
      </c>
      <c r="I109" s="149">
        <f>Q109 / (0.8 - 0.02 - 0.006)</f>
        <v/>
      </c>
      <c r="J109" s="149">
        <f>Q109 / (0.81 - 0.02 - 0.006)</f>
        <v/>
      </c>
      <c r="K109" s="149">
        <f>Q109 / (0.83 - 0.02 - 0.006)</f>
        <v/>
      </c>
      <c r="L109" s="149">
        <f>K109-N109</f>
        <v/>
      </c>
      <c r="M109" s="79">
        <f>L109/K109</f>
        <v/>
      </c>
      <c r="N109" s="150">
        <f>O109+P109+Q109</f>
        <v/>
      </c>
      <c r="O109" s="150">
        <f>K109*0.006</f>
        <v/>
      </c>
      <c r="P109" s="150">
        <f>K109*0.02</f>
        <v/>
      </c>
      <c r="Q109" s="150">
        <f>SUM(R109:T109)</f>
        <v/>
      </c>
      <c r="R109" s="150" t="n">
        <v>700</v>
      </c>
      <c r="S109" s="150" t="n">
        <v>180</v>
      </c>
      <c r="T109" s="151">
        <f>SUM(U109:W109)</f>
        <v/>
      </c>
      <c r="U109" s="150" t="n">
        <v>4150</v>
      </c>
      <c r="V109" s="150" t="n">
        <v>430</v>
      </c>
      <c r="W109" s="150">
        <f>SUM(X109:AS109)</f>
        <v/>
      </c>
      <c r="X109" s="150" t="n">
        <v>240</v>
      </c>
      <c r="Y109" s="150" t="n">
        <v>0</v>
      </c>
      <c r="Z109" s="150" t="n">
        <v>64.09999999999999</v>
      </c>
      <c r="AA109" s="150" t="n">
        <v>50</v>
      </c>
      <c r="AB109" s="150" t="n">
        <v>499</v>
      </c>
      <c r="AC109" s="150" t="n">
        <v>0</v>
      </c>
      <c r="AD109" s="150" t="n">
        <v>1.2</v>
      </c>
      <c r="AE109" s="150" t="n">
        <v>6</v>
      </c>
      <c r="AF109" s="150" t="n">
        <v>0</v>
      </c>
      <c r="AG109" s="150" t="n">
        <v>8.75</v>
      </c>
      <c r="AH109" s="150" t="n">
        <v>0</v>
      </c>
      <c r="AI109" s="150" t="n">
        <v>0</v>
      </c>
      <c r="AJ109" s="150" t="n">
        <v>0</v>
      </c>
      <c r="AK109" s="150" t="n">
        <v>0</v>
      </c>
      <c r="AL109" s="150" t="n">
        <v>0</v>
      </c>
      <c r="AM109" s="150" t="n">
        <v>0</v>
      </c>
      <c r="AN109" s="150" t="n">
        <v>260</v>
      </c>
      <c r="AO109" s="150" t="n">
        <v>0</v>
      </c>
      <c r="AP109" s="150" t="n">
        <v>0</v>
      </c>
      <c r="AQ109" s="150" t="n">
        <v>0</v>
      </c>
      <c r="AR109" s="150" t="n">
        <v>0</v>
      </c>
      <c r="AS109" s="150" t="n">
        <v>0</v>
      </c>
      <c r="AT109" s="7" t="inlineStr">
        <is>
          <t>岩板+灯带+玻璃+抽屉轨道+洞洞板+电力轨道+打包纸片+铁销配件+连接片</t>
        </is>
      </c>
      <c r="AU109" s="7" t="inlineStr">
        <is>
          <t>* 需要实际做了调整价格</t>
        </is>
      </c>
      <c r="AV109" s="7" t="inlineStr">
        <is>
          <t>683ff6052f87160015ac29f6</t>
        </is>
      </c>
      <c r="AW109" s="7" t="inlineStr">
        <is>
          <t>整柜洞洞板背板-1.5米</t>
        </is>
      </c>
      <c r="AX109" s="7" t="inlineStr">
        <is>
          <t>684066062b69e8000159bbad</t>
        </is>
      </c>
      <c r="AY109" s="150">
        <f>H109</f>
        <v/>
      </c>
      <c r="AZ109" s="150">
        <f>BB109/(1-BA109)</f>
        <v/>
      </c>
      <c r="BA109" s="82" t="n">
        <v>0.15</v>
      </c>
      <c r="BB109" s="150">
        <f>K109*0.96</f>
        <v/>
      </c>
      <c r="BC109" s="7" t="inlineStr">
        <is>
          <t>928309307277</t>
        </is>
      </c>
      <c r="BD109" s="7" t="inlineStr">
        <is>
          <t>https://item.taobao.com/item.htm?id=916666142721 | https://item.taobao.com/item.htm?id=928309307277</t>
        </is>
      </c>
      <c r="BE109" s="7" t="n"/>
      <c r="BF109" s="150">
        <f>H109</f>
        <v/>
      </c>
      <c r="BG109" s="82">
        <f>BH109/BF109</f>
        <v/>
      </c>
      <c r="BH109" s="149">
        <f>I109</f>
        <v/>
      </c>
      <c r="BI109" s="82">
        <f>1-12%</f>
        <v/>
      </c>
      <c r="BJ109" s="82">
        <f>BK109/(BF109-BF109*(1-BI109))</f>
        <v/>
      </c>
      <c r="BK109" s="149">
        <f>BM109/(1-BL109)</f>
        <v/>
      </c>
      <c r="BL109" s="82" t="n">
        <v>0.01</v>
      </c>
      <c r="BM109" s="149">
        <f>J109</f>
        <v/>
      </c>
      <c r="BN109" s="149">
        <f>IF(BK109&gt;=1500,BK109-150,IF(BK109&gt;=800,BK109-80,IF(BK109&gt;=500,BK109-50,IF(BK109&gt;=200,BK109-20,BK109))))</f>
        <v/>
      </c>
      <c r="BO109" s="82">
        <f>1-12%</f>
        <v/>
      </c>
      <c r="BP109" s="82">
        <f>BQ109/(BF109-BF109*(1-BO109))</f>
        <v/>
      </c>
      <c r="BQ109" s="149">
        <f>BS109/(1-BR109)</f>
        <v/>
      </c>
      <c r="BR109" s="82" t="n">
        <v>0</v>
      </c>
      <c r="BS109" s="149">
        <f>K109</f>
        <v/>
      </c>
      <c r="BT109" s="149">
        <f>IF(BQ109&gt;=1500,BQ109-150,IF(BQ109&gt;=800,BQ109-80,IF(BQ109&gt;=500,BQ109-50,IF(BQ109&gt;=200,BQ109-20,BQ109))))</f>
        <v/>
      </c>
      <c r="BU109" s="7" t="n"/>
      <c r="CB109" s="8" t="inlineStr">
        <is>
          <t>✅ 可导入</t>
        </is>
      </c>
      <c r="CC109" t="inlineStr">
        <is>
          <t>✓</t>
        </is>
      </c>
    </row>
    <row r="110" ht="18" customHeight="1">
      <c r="A110" s="77" t="inlineStr">
        <is>
          <t>PPS25250090403</t>
        </is>
      </c>
      <c r="B110" s="10" t="inlineStr">
        <is>
          <t>樱桃木基础餐边柜 |樱桃木AA柱餐边柜</t>
        </is>
      </c>
      <c r="C110" s="10" t="inlineStr">
        <is>
          <t>基础柜-整柜洞洞板背板-1.2米</t>
        </is>
      </c>
      <c r="D110" s="10" t="inlineStr">
        <is>
          <t>PPS2525009040118</t>
        </is>
      </c>
      <c r="E110" s="10" t="inlineStr">
        <is>
          <t>https://img.alicdn.com/imgextra/i2/2215699812811/O1CN01JuK2F31WdUOrID1Wc_!!2215699812811.jpg</t>
        </is>
      </c>
      <c r="F110" s="10" t="inlineStr">
        <is>
          <t>大型</t>
        </is>
      </c>
      <c r="G110" s="152">
        <f>Q110/0.4</f>
        <v/>
      </c>
      <c r="H110" s="152">
        <f>G110*0.75</f>
        <v/>
      </c>
      <c r="I110" s="152">
        <f>Q110 / (0.8 - 0.02 - 0.006)</f>
        <v/>
      </c>
      <c r="J110" s="152">
        <f>Q110 / (0.81 - 0.02 - 0.006)</f>
        <v/>
      </c>
      <c r="K110" s="152">
        <f>Q110 / (0.83 - 0.02 - 0.006)</f>
        <v/>
      </c>
      <c r="L110" s="152">
        <f>K110-N110</f>
        <v/>
      </c>
      <c r="M110" s="79">
        <f>L110/K110</f>
        <v/>
      </c>
      <c r="N110" s="153">
        <f>O110+P110+Q110</f>
        <v/>
      </c>
      <c r="O110" s="153">
        <f>K110*0.006</f>
        <v/>
      </c>
      <c r="P110" s="153">
        <f>K110*0.02</f>
        <v/>
      </c>
      <c r="Q110" s="153">
        <f>SUM(R110:T110)</f>
        <v/>
      </c>
      <c r="R110" s="153" t="n">
        <v>700</v>
      </c>
      <c r="S110" s="153" t="n">
        <v>150</v>
      </c>
      <c r="T110" s="151">
        <f>SUM(U110:W110)</f>
        <v/>
      </c>
      <c r="U110" s="153" t="n">
        <v>3950</v>
      </c>
      <c r="V110" s="153" t="n">
        <v>360</v>
      </c>
      <c r="W110" s="153">
        <f>SUM(X110:AS110)</f>
        <v/>
      </c>
      <c r="X110" s="153" t="n">
        <v>240</v>
      </c>
      <c r="Y110" s="153" t="n">
        <v>0</v>
      </c>
      <c r="Z110" s="153" t="n">
        <v>59.1</v>
      </c>
      <c r="AA110" s="153" t="n">
        <v>34</v>
      </c>
      <c r="AB110" s="153" t="n">
        <v>421</v>
      </c>
      <c r="AC110" s="153" t="n">
        <v>0</v>
      </c>
      <c r="AD110" s="153" t="n">
        <v>1.2</v>
      </c>
      <c r="AE110" s="153" t="n">
        <v>6</v>
      </c>
      <c r="AF110" s="153" t="n">
        <v>0</v>
      </c>
      <c r="AG110" s="153" t="n">
        <v>8.75</v>
      </c>
      <c r="AH110" s="153" t="n">
        <v>0</v>
      </c>
      <c r="AI110" s="153" t="n">
        <v>0</v>
      </c>
      <c r="AJ110" s="153" t="n">
        <v>0</v>
      </c>
      <c r="AK110" s="153" t="n">
        <v>0</v>
      </c>
      <c r="AL110" s="153" t="n">
        <v>0</v>
      </c>
      <c r="AM110" s="153" t="n">
        <v>0</v>
      </c>
      <c r="AN110" s="153" t="n">
        <v>200</v>
      </c>
      <c r="AO110" s="153" t="n">
        <v>0</v>
      </c>
      <c r="AP110" s="153" t="n">
        <v>0</v>
      </c>
      <c r="AQ110" s="153" t="n">
        <v>0</v>
      </c>
      <c r="AR110" s="153" t="n">
        <v>0</v>
      </c>
      <c r="AS110" s="153" t="n">
        <v>0</v>
      </c>
      <c r="AT110" s="10" t="inlineStr">
        <is>
          <t>岩板+灯带+玻璃+抽屉轨道+洞洞板+电力轨道+打包纸片+铁销配件+连接片</t>
        </is>
      </c>
      <c r="AU110" s="10" t="inlineStr">
        <is>
          <t>* 需要实际做了调整价格</t>
        </is>
      </c>
      <c r="AV110" s="10" t="inlineStr">
        <is>
          <t>/</t>
        </is>
      </c>
      <c r="AW110" s="10" t="inlineStr">
        <is>
          <t>/</t>
        </is>
      </c>
      <c r="AX110" s="10" t="inlineStr">
        <is>
          <t>/</t>
        </is>
      </c>
      <c r="AY110" s="153">
        <f>H110</f>
        <v/>
      </c>
      <c r="AZ110" s="153">
        <f>BB110/(1-BA110)</f>
        <v/>
      </c>
      <c r="BA110" s="85" t="n">
        <v>0.15</v>
      </c>
      <c r="BB110" s="153">
        <f>K110*0.96</f>
        <v/>
      </c>
      <c r="BC110" s="10" t="inlineStr">
        <is>
          <t>928309307277</t>
        </is>
      </c>
      <c r="BD110" s="10" t="inlineStr">
        <is>
          <t>https://item.taobao.com/item.htm?id=916666142721 | https://item.taobao.com/item.htm?id=928309307277</t>
        </is>
      </c>
      <c r="BE110" s="10" t="n"/>
      <c r="BF110" s="153">
        <f>H110</f>
        <v/>
      </c>
      <c r="BG110" s="85">
        <f>BH110/BF110</f>
        <v/>
      </c>
      <c r="BH110" s="152">
        <f>I110</f>
        <v/>
      </c>
      <c r="BI110" s="85">
        <f>1-12%</f>
        <v/>
      </c>
      <c r="BJ110" s="85">
        <f>BK110/(BF110-BF110*(1-BI110))</f>
        <v/>
      </c>
      <c r="BK110" s="152">
        <f>BM110/(1-BL110)</f>
        <v/>
      </c>
      <c r="BL110" s="85" t="n">
        <v>0.01</v>
      </c>
      <c r="BM110" s="152">
        <f>J110</f>
        <v/>
      </c>
      <c r="BN110" s="152">
        <f>IF(BK110&gt;=1500,BK110-150,IF(BK110&gt;=800,BK110-80,IF(BK110&gt;=500,BK110-50,IF(BK110&gt;=200,BK110-20,BK110))))</f>
        <v/>
      </c>
      <c r="BO110" s="85">
        <f>1-12%</f>
        <v/>
      </c>
      <c r="BP110" s="85">
        <f>BQ110/(BF110-BF110*(1-BO110))</f>
        <v/>
      </c>
      <c r="BQ110" s="152">
        <f>BS110/(1-BR110)</f>
        <v/>
      </c>
      <c r="BR110" s="85" t="n">
        <v>0</v>
      </c>
      <c r="BS110" s="152">
        <f>K110</f>
        <v/>
      </c>
      <c r="BT110" s="152">
        <f>IF(BQ110&gt;=1500,BQ110-150,IF(BQ110&gt;=800,BQ110-80,IF(BQ110&gt;=500,BQ110-50,IF(BQ110&gt;=200,BQ110-20,BQ110))))</f>
        <v/>
      </c>
      <c r="BU110" s="10" t="n"/>
      <c r="CB110" s="8" t="inlineStr">
        <is>
          <t>✅ 可导入</t>
        </is>
      </c>
      <c r="CC110" t="inlineStr">
        <is>
          <t>✓</t>
        </is>
      </c>
    </row>
    <row r="111" ht="18" customHeight="1">
      <c r="A111" s="77" t="inlineStr">
        <is>
          <t>PPS25250100405</t>
        </is>
      </c>
      <c r="B111" s="7" t="inlineStr">
        <is>
          <t>樱桃木窄柜 |樱桃木1米餐边柜</t>
        </is>
      </c>
      <c r="C111" s="7" t="inlineStr">
        <is>
          <t>窄柜-整柜洞石背板-1.2米</t>
        </is>
      </c>
      <c r="D111" s="7" t="inlineStr">
        <is>
          <t>PPS2525010040511</t>
        </is>
      </c>
      <c r="E111" s="7" t="inlineStr">
        <is>
          <t>https://img.alicdn.com/imgextra/i2/2215699812811/O1CN015zkqb51WdUOfdHLdz_!!2215699812811.jpg</t>
        </is>
      </c>
      <c r="F111" s="7" t="inlineStr">
        <is>
          <t>中型</t>
        </is>
      </c>
      <c r="G111" s="149">
        <f>Q111/0.4</f>
        <v/>
      </c>
      <c r="H111" s="149">
        <f>G111*0.75</f>
        <v/>
      </c>
      <c r="I111" s="149">
        <f>Q111 / (0.79 - 0.02 - 0.006)</f>
        <v/>
      </c>
      <c r="J111" s="149">
        <f>Q111 / (0.8 - 0.02 - 0.006)</f>
        <v/>
      </c>
      <c r="K111" s="149">
        <f>Q111 / (0.825 - 0.02 - 0.006)</f>
        <v/>
      </c>
      <c r="L111" s="149">
        <f>K111-N111</f>
        <v/>
      </c>
      <c r="M111" s="79">
        <f>L111/K111</f>
        <v/>
      </c>
      <c r="N111" s="150">
        <f>O111+P111+Q111</f>
        <v/>
      </c>
      <c r="O111" s="150">
        <f>K111*0.006</f>
        <v/>
      </c>
      <c r="P111" s="150">
        <f>K111*0.02</f>
        <v/>
      </c>
      <c r="Q111" s="150">
        <f>SUM(R111:T111)</f>
        <v/>
      </c>
      <c r="R111" s="150" t="n">
        <v>350</v>
      </c>
      <c r="S111" s="150" t="n">
        <v>90</v>
      </c>
      <c r="T111" s="151">
        <f>SUM(U111:W111)</f>
        <v/>
      </c>
      <c r="U111" s="150" t="n">
        <v>3000</v>
      </c>
      <c r="V111" s="150" t="n">
        <v>170</v>
      </c>
      <c r="W111" s="150">
        <f>SUM(X111:AS111)</f>
        <v/>
      </c>
      <c r="X111" s="150" t="n">
        <v>220</v>
      </c>
      <c r="Y111" s="150" t="n">
        <v>18</v>
      </c>
      <c r="Z111" s="150" t="n">
        <v>41.05</v>
      </c>
      <c r="AA111" s="150" t="n">
        <v>60</v>
      </c>
      <c r="AB111" s="150" t="n">
        <v>411.08</v>
      </c>
      <c r="AC111" s="150" t="n">
        <v>70</v>
      </c>
      <c r="AD111" s="150" t="n">
        <v>1.2</v>
      </c>
      <c r="AE111" s="150" t="n">
        <v>3.5</v>
      </c>
      <c r="AF111" s="150" t="n">
        <v>76</v>
      </c>
      <c r="AG111" s="150" t="n">
        <v>0</v>
      </c>
      <c r="AH111" s="150" t="n">
        <v>0</v>
      </c>
      <c r="AI111" s="150" t="n">
        <v>0</v>
      </c>
      <c r="AJ111" s="150" t="n">
        <v>0</v>
      </c>
      <c r="AK111" s="150" t="n">
        <v>0</v>
      </c>
      <c r="AL111" s="150" t="n">
        <v>2.5</v>
      </c>
      <c r="AM111" s="150" t="n">
        <v>0</v>
      </c>
      <c r="AN111" s="150" t="n">
        <v>115</v>
      </c>
      <c r="AO111" s="150" t="n">
        <v>0</v>
      </c>
      <c r="AP111" s="150" t="n">
        <v>0</v>
      </c>
      <c r="AQ111" s="150" t="n">
        <v>0</v>
      </c>
      <c r="AR111" s="150" t="n">
        <v>0</v>
      </c>
      <c r="AS111" s="150" t="n">
        <v>3.5</v>
      </c>
      <c r="AT111" s="7" t="inlineStr">
        <is>
          <t>岩板+灯带+玻璃+抽屉轨道+隔板轨道+玻璃塑料轨道+洞石板+电力轨道+连接片+轨道固定片+其他螺丝杆预埋铁销</t>
        </is>
      </c>
      <c r="AU111" s="7" t="inlineStr">
        <is>
          <t>江西12.26 更新</t>
        </is>
      </c>
      <c r="AV111" s="7" t="inlineStr">
        <is>
          <t>68406408b68cf8000197ae53</t>
        </is>
      </c>
      <c r="AW111" s="7" t="inlineStr">
        <is>
          <t>整柜洞石背板-1.2米</t>
        </is>
      </c>
      <c r="AX111" s="7" t="inlineStr">
        <is>
          <t>68406408b68cf8000197ae54</t>
        </is>
      </c>
      <c r="AY111" s="150">
        <f>H111</f>
        <v/>
      </c>
      <c r="AZ111" s="150">
        <f>BB111/(1-BA111)</f>
        <v/>
      </c>
      <c r="BA111" s="82" t="n">
        <v>0.15</v>
      </c>
      <c r="BB111" s="150">
        <f>K111*0.96</f>
        <v/>
      </c>
      <c r="BC111" s="7" t="inlineStr">
        <is>
          <t>917179577721</t>
        </is>
      </c>
      <c r="BD111" s="7" t="inlineStr">
        <is>
          <t>https://item.taobao.com/item.htm?id=917179577721</t>
        </is>
      </c>
      <c r="BE111" s="7" t="n"/>
      <c r="BF111" s="150">
        <f>H111</f>
        <v/>
      </c>
      <c r="BG111" s="82">
        <f>BH111/BF111</f>
        <v/>
      </c>
      <c r="BH111" s="149">
        <f>I111</f>
        <v/>
      </c>
      <c r="BI111" s="82">
        <f>1-12%</f>
        <v/>
      </c>
      <c r="BJ111" s="82">
        <f>BK111/(BF111-BF111*(1-BI111))</f>
        <v/>
      </c>
      <c r="BK111" s="149">
        <f>BM111/(1-BL111)</f>
        <v/>
      </c>
      <c r="BL111" s="82" t="n">
        <v>0.01</v>
      </c>
      <c r="BM111" s="149">
        <f>J111</f>
        <v/>
      </c>
      <c r="BN111" s="149">
        <f>IF(BK111&gt;=1500,BK111-150,IF(BK111&gt;=800,BK111-80,IF(BK111&gt;=500,BK111-50,IF(BK111&gt;=200,BK111-20,BK111))))</f>
        <v/>
      </c>
      <c r="BO111" s="82">
        <f>1-12%</f>
        <v/>
      </c>
      <c r="BP111" s="82">
        <f>BQ111/(BF111-BF111*(1-BO111))</f>
        <v/>
      </c>
      <c r="BQ111" s="149">
        <f>BS111/(1-BR111)</f>
        <v/>
      </c>
      <c r="BR111" s="82" t="n">
        <v>0</v>
      </c>
      <c r="BS111" s="149">
        <f>K111</f>
        <v/>
      </c>
      <c r="BT111" s="149">
        <f>IF(BQ111&gt;=1500,BQ111-150,IF(BQ111&gt;=800,BQ111-80,IF(BQ111&gt;=500,BQ111-50,IF(BQ111&gt;=200,BQ111-20,BQ111))))</f>
        <v/>
      </c>
      <c r="BU111" s="7" t="n"/>
      <c r="CB111" s="8" t="inlineStr">
        <is>
          <t>✅ 可导入</t>
        </is>
      </c>
      <c r="CC111" t="inlineStr">
        <is>
          <t>✓</t>
        </is>
      </c>
    </row>
    <row r="112" ht="18" customHeight="1">
      <c r="A112" s="77" t="inlineStr">
        <is>
          <t>PPS25250100405</t>
        </is>
      </c>
      <c r="B112" s="10" t="inlineStr">
        <is>
          <t>樱桃木窄柜 |樱桃木1米餐边柜</t>
        </is>
      </c>
      <c r="C112" s="10" t="inlineStr">
        <is>
          <t>窄柜-整柜洞石背板-1.0米</t>
        </is>
      </c>
      <c r="D112" s="10" t="inlineStr">
        <is>
          <t>PPS2525010040512</t>
        </is>
      </c>
      <c r="E112" s="10" t="inlineStr">
        <is>
          <t>https://img.alicdn.com/imgextra/i2/2215699812811/O1CN015zkqb51WdUOfdHLdz_!!2215699812811.jpg</t>
        </is>
      </c>
      <c r="F112" s="10" t="inlineStr">
        <is>
          <t>中型</t>
        </is>
      </c>
      <c r="G112" s="152">
        <f>Q112/0.4</f>
        <v/>
      </c>
      <c r="H112" s="152">
        <f>G112*0.75</f>
        <v/>
      </c>
      <c r="I112" s="152">
        <f>Q112 / (0.79 - 0.02 - 0.006)</f>
        <v/>
      </c>
      <c r="J112" s="152">
        <f>Q112 / (0.8 - 0.02 - 0.006)</f>
        <v/>
      </c>
      <c r="K112" s="152">
        <f>Q112 / (0.825 - 0.02 - 0.006)</f>
        <v/>
      </c>
      <c r="L112" s="152">
        <f>K112-N112</f>
        <v/>
      </c>
      <c r="M112" s="79">
        <f>L112/K112</f>
        <v/>
      </c>
      <c r="N112" s="153">
        <f>O112+P112+Q112</f>
        <v/>
      </c>
      <c r="O112" s="153">
        <f>K112*0.006</f>
        <v/>
      </c>
      <c r="P112" s="153">
        <f>K112*0.02</f>
        <v/>
      </c>
      <c r="Q112" s="153">
        <f>SUM(R112:T112)</f>
        <v/>
      </c>
      <c r="R112" s="153" t="n">
        <v>350</v>
      </c>
      <c r="S112" s="153" t="n">
        <v>90</v>
      </c>
      <c r="T112" s="151">
        <f>SUM(U112:W112)</f>
        <v/>
      </c>
      <c r="U112" s="153" t="n">
        <v>2900</v>
      </c>
      <c r="V112" s="153" t="n">
        <v>170</v>
      </c>
      <c r="W112" s="153">
        <f>SUM(X112:AS112)</f>
        <v/>
      </c>
      <c r="X112" s="153" t="n">
        <v>190</v>
      </c>
      <c r="Y112" s="153" t="n">
        <v>18</v>
      </c>
      <c r="Z112" s="153" t="n">
        <v>30.455</v>
      </c>
      <c r="AA112" s="153" t="n">
        <v>68</v>
      </c>
      <c r="AB112" s="153" t="n">
        <v>359.08</v>
      </c>
      <c r="AC112" s="153" t="n">
        <v>70</v>
      </c>
      <c r="AD112" s="153" t="n">
        <v>1.2</v>
      </c>
      <c r="AE112" s="153" t="n">
        <v>3.5</v>
      </c>
      <c r="AF112" s="153" t="n">
        <v>38</v>
      </c>
      <c r="AG112" s="153" t="n">
        <v>0</v>
      </c>
      <c r="AH112" s="153" t="n">
        <v>0</v>
      </c>
      <c r="AI112" s="153" t="n">
        <v>0</v>
      </c>
      <c r="AJ112" s="153" t="n">
        <v>0</v>
      </c>
      <c r="AK112" s="153" t="n">
        <v>0</v>
      </c>
      <c r="AL112" s="153" t="n">
        <v>2.5</v>
      </c>
      <c r="AM112" s="153" t="n">
        <v>0</v>
      </c>
      <c r="AN112" s="153" t="n">
        <v>115</v>
      </c>
      <c r="AO112" s="153" t="n">
        <v>0</v>
      </c>
      <c r="AP112" s="153" t="n">
        <v>0</v>
      </c>
      <c r="AQ112" s="153" t="n">
        <v>0</v>
      </c>
      <c r="AR112" s="153" t="n">
        <v>0</v>
      </c>
      <c r="AS112" s="153" t="n">
        <v>3.5</v>
      </c>
      <c r="AT112" s="10" t="inlineStr">
        <is>
          <t>岩板+灯带+玻璃+抽屉轨道+隔板轨道+玻璃塑料轨道+洞石板+电力轨道+连接片+轨道固定片+其他螺丝杆预埋铁销</t>
        </is>
      </c>
      <c r="AU112" s="10" t="inlineStr">
        <is>
          <t>江西12.26 更新</t>
        </is>
      </c>
      <c r="AV112" s="10" t="inlineStr">
        <is>
          <t>68406408b68cf8000197ae53</t>
        </is>
      </c>
      <c r="AW112" s="10" t="inlineStr">
        <is>
          <t>整柜洞石背板-1.0米</t>
        </is>
      </c>
      <c r="AX112" s="10" t="inlineStr">
        <is>
          <t>68406408b68cf8000197ae57</t>
        </is>
      </c>
      <c r="AY112" s="153">
        <f>H112</f>
        <v/>
      </c>
      <c r="AZ112" s="153">
        <f>BB112/(1-BA112)</f>
        <v/>
      </c>
      <c r="BA112" s="85" t="n">
        <v>0.15</v>
      </c>
      <c r="BB112" s="153">
        <f>K112*0.96</f>
        <v/>
      </c>
      <c r="BC112" s="10" t="inlineStr">
        <is>
          <t>917179577721</t>
        </is>
      </c>
      <c r="BD112" s="10" t="inlineStr">
        <is>
          <t>https://item.taobao.com/item.htm?id=917179577721</t>
        </is>
      </c>
      <c r="BE112" s="10" t="n"/>
      <c r="BF112" s="153">
        <f>H112</f>
        <v/>
      </c>
      <c r="BG112" s="85">
        <f>BH112/BF112</f>
        <v/>
      </c>
      <c r="BH112" s="152">
        <f>I112</f>
        <v/>
      </c>
      <c r="BI112" s="85">
        <f>1-12%</f>
        <v/>
      </c>
      <c r="BJ112" s="85">
        <f>BK112/(BF112-BF112*(1-BI112))</f>
        <v/>
      </c>
      <c r="BK112" s="152">
        <f>BM112/(1-BL112)</f>
        <v/>
      </c>
      <c r="BL112" s="85" t="n">
        <v>0.01</v>
      </c>
      <c r="BM112" s="152">
        <f>J112</f>
        <v/>
      </c>
      <c r="BN112" s="152">
        <f>IF(BK112&gt;=1500,BK112-150,IF(BK112&gt;=800,BK112-80,IF(BK112&gt;=500,BK112-50,IF(BK112&gt;=200,BK112-20,BK112))))</f>
        <v/>
      </c>
      <c r="BO112" s="85">
        <f>1-12%</f>
        <v/>
      </c>
      <c r="BP112" s="85">
        <f>BQ112/(BF112-BF112*(1-BO112))</f>
        <v/>
      </c>
      <c r="BQ112" s="152">
        <f>BS112/(1-BR112)</f>
        <v/>
      </c>
      <c r="BR112" s="85" t="n">
        <v>0</v>
      </c>
      <c r="BS112" s="152">
        <f>K112</f>
        <v/>
      </c>
      <c r="BT112" s="152">
        <f>IF(BQ112&gt;=1500,BQ112-150,IF(BQ112&gt;=800,BQ112-80,IF(BQ112&gt;=500,BQ112-50,IF(BQ112&gt;=200,BQ112-20,BQ112))))</f>
        <v/>
      </c>
      <c r="BU112" s="10" t="n"/>
      <c r="CB112" s="8" t="inlineStr">
        <is>
          <t>✅ 可导入</t>
        </is>
      </c>
      <c r="CC112" t="inlineStr">
        <is>
          <t>✓</t>
        </is>
      </c>
    </row>
    <row r="113" ht="18" customHeight="1">
      <c r="A113" s="77" t="inlineStr">
        <is>
          <t>PPS25250100405</t>
        </is>
      </c>
      <c r="B113" s="7" t="inlineStr">
        <is>
          <t>樱桃木窄柜 |樱桃木1米餐边柜</t>
        </is>
      </c>
      <c r="C113" s="7" t="inlineStr">
        <is>
          <t>窄柜-整柜洞石背板-0.8米</t>
        </is>
      </c>
      <c r="D113" s="7" t="inlineStr">
        <is>
          <t>PPS2525010040513</t>
        </is>
      </c>
      <c r="E113" s="7" t="inlineStr">
        <is>
          <t>https://img.alicdn.com/imgextra/i2/2215699812811/O1CN015zkqb51WdUOfdHLdz_!!2215699812811.jpg</t>
        </is>
      </c>
      <c r="F113" s="7" t="inlineStr">
        <is>
          <t>中型</t>
        </is>
      </c>
      <c r="G113" s="149">
        <f>Q113/0.4</f>
        <v/>
      </c>
      <c r="H113" s="149">
        <f>G113*0.75</f>
        <v/>
      </c>
      <c r="I113" s="149">
        <f>Q113 / (0.79 - 0.02 - 0.006)</f>
        <v/>
      </c>
      <c r="J113" s="149">
        <f>Q113 / (0.8 - 0.02 - 0.006)</f>
        <v/>
      </c>
      <c r="K113" s="149">
        <f>Q113 / (0.825 - 0.02 - 0.006)</f>
        <v/>
      </c>
      <c r="L113" s="149">
        <f>K113-N113</f>
        <v/>
      </c>
      <c r="M113" s="79">
        <f>L113/K113</f>
        <v/>
      </c>
      <c r="N113" s="150">
        <f>O113+P113+Q113</f>
        <v/>
      </c>
      <c r="O113" s="150">
        <f>K113*0.006</f>
        <v/>
      </c>
      <c r="P113" s="150">
        <f>K113*0.02</f>
        <v/>
      </c>
      <c r="Q113" s="150">
        <f>SUM(R113:T113)</f>
        <v/>
      </c>
      <c r="R113" s="150" t="n">
        <v>350</v>
      </c>
      <c r="S113" s="150" t="n">
        <v>90</v>
      </c>
      <c r="T113" s="151">
        <f>SUM(U113:W113)</f>
        <v/>
      </c>
      <c r="U113" s="150" t="n">
        <v>2800</v>
      </c>
      <c r="V113" s="150" t="n">
        <v>170</v>
      </c>
      <c r="W113" s="150">
        <f>SUM(X113:AS113)</f>
        <v/>
      </c>
      <c r="X113" s="150" t="n">
        <v>160</v>
      </c>
      <c r="Y113" s="150" t="n">
        <v>18</v>
      </c>
      <c r="Z113" s="150" t="n">
        <v>30.255</v>
      </c>
      <c r="AA113" s="150" t="n">
        <v>40</v>
      </c>
      <c r="AB113" s="150" t="n">
        <v>307.08</v>
      </c>
      <c r="AC113" s="150" t="n">
        <v>70</v>
      </c>
      <c r="AD113" s="150" t="n">
        <v>1.2</v>
      </c>
      <c r="AE113" s="150" t="n">
        <v>3.5</v>
      </c>
      <c r="AF113" s="150" t="n">
        <v>30</v>
      </c>
      <c r="AG113" s="150" t="n">
        <v>0</v>
      </c>
      <c r="AH113" s="150" t="n">
        <v>0</v>
      </c>
      <c r="AI113" s="150" t="n">
        <v>0</v>
      </c>
      <c r="AJ113" s="150" t="n">
        <v>0</v>
      </c>
      <c r="AK113" s="150" t="n">
        <v>0</v>
      </c>
      <c r="AL113" s="150" t="n">
        <v>2.5</v>
      </c>
      <c r="AM113" s="150" t="n">
        <v>0</v>
      </c>
      <c r="AN113" s="150" t="n">
        <v>115</v>
      </c>
      <c r="AO113" s="150" t="n">
        <v>0</v>
      </c>
      <c r="AP113" s="150" t="n">
        <v>0</v>
      </c>
      <c r="AQ113" s="150" t="n">
        <v>0</v>
      </c>
      <c r="AR113" s="150" t="n">
        <v>0</v>
      </c>
      <c r="AS113" s="150" t="n">
        <v>3.5</v>
      </c>
      <c r="AT113" s="7" t="inlineStr">
        <is>
          <t>岩板+灯带+玻璃+抽屉轨道+隔板轨道+玻璃塑料轨道+洞石板+电力轨道+连接片+轨道固定片+其他螺丝杆预埋铁销</t>
        </is>
      </c>
      <c r="AU113" s="7" t="inlineStr">
        <is>
          <t>江西12.26 更新</t>
        </is>
      </c>
      <c r="AV113" s="7" t="inlineStr">
        <is>
          <t>68406408b68cf8000197ae53</t>
        </is>
      </c>
      <c r="AW113" s="7" t="inlineStr">
        <is>
          <t>整柜洞石背板-0.8米</t>
        </is>
      </c>
      <c r="AX113" s="7" t="inlineStr">
        <is>
          <t>68406408b68cf8000197ae5a</t>
        </is>
      </c>
      <c r="AY113" s="150">
        <f>H113</f>
        <v/>
      </c>
      <c r="AZ113" s="150">
        <f>BB113/(1-BA113)</f>
        <v/>
      </c>
      <c r="BA113" s="82" t="n">
        <v>0.15</v>
      </c>
      <c r="BB113" s="150">
        <f>K113*0.96</f>
        <v/>
      </c>
      <c r="BC113" s="7" t="inlineStr">
        <is>
          <t>917179577721</t>
        </is>
      </c>
      <c r="BD113" s="7" t="inlineStr">
        <is>
          <t>https://item.taobao.com/item.htm?id=917179577721</t>
        </is>
      </c>
      <c r="BE113" s="7" t="n"/>
      <c r="BF113" s="150">
        <f>H113</f>
        <v/>
      </c>
      <c r="BG113" s="82">
        <f>BH113/BF113</f>
        <v/>
      </c>
      <c r="BH113" s="149">
        <f>I113</f>
        <v/>
      </c>
      <c r="BI113" s="82">
        <f>1-12%</f>
        <v/>
      </c>
      <c r="BJ113" s="82">
        <f>BK113/(BF113-BF113*(1-BI113))</f>
        <v/>
      </c>
      <c r="BK113" s="149">
        <f>BM113/(1-BL113)</f>
        <v/>
      </c>
      <c r="BL113" s="82" t="n">
        <v>0.01</v>
      </c>
      <c r="BM113" s="149">
        <f>J113</f>
        <v/>
      </c>
      <c r="BN113" s="149">
        <f>IF(BK113&gt;=1500,BK113-150,IF(BK113&gt;=800,BK113-80,IF(BK113&gt;=500,BK113-50,IF(BK113&gt;=200,BK113-20,BK113))))</f>
        <v/>
      </c>
      <c r="BO113" s="82">
        <f>1-12%</f>
        <v/>
      </c>
      <c r="BP113" s="82">
        <f>BQ113/(BF113-BF113*(1-BO113))</f>
        <v/>
      </c>
      <c r="BQ113" s="149">
        <f>BS113/(1-BR113)</f>
        <v/>
      </c>
      <c r="BR113" s="82" t="n">
        <v>0</v>
      </c>
      <c r="BS113" s="149">
        <f>K113</f>
        <v/>
      </c>
      <c r="BT113" s="149">
        <f>IF(BQ113&gt;=1500,BQ113-150,IF(BQ113&gt;=800,BQ113-80,IF(BQ113&gt;=500,BQ113-50,IF(BQ113&gt;=200,BQ113-20,BQ113))))</f>
        <v/>
      </c>
      <c r="BU113" s="7" t="n"/>
      <c r="CB113" s="8" t="inlineStr">
        <is>
          <t>✅ 可导入</t>
        </is>
      </c>
      <c r="CC113" t="inlineStr">
        <is>
          <t>✓</t>
        </is>
      </c>
    </row>
    <row r="114" ht="18" customHeight="1">
      <c r="A114" s="77" t="inlineStr">
        <is>
          <t>PPS25250100405</t>
        </is>
      </c>
      <c r="B114" s="10" t="inlineStr">
        <is>
          <t>樱桃木窄柜 |樱桃木1米餐边柜</t>
        </is>
      </c>
      <c r="C114" s="10" t="inlineStr">
        <is>
          <t>窄柜-整柜洞洞板背板-1.2米</t>
        </is>
      </c>
      <c r="D114" s="10" t="inlineStr">
        <is>
          <t>PPS2525010040514</t>
        </is>
      </c>
      <c r="E114" s="10" t="inlineStr">
        <is>
          <t>https://img.alicdn.com/imgextra/i2/2215699812811/O1CN015zkqb51WdUOfdHLdz_!!2215699812811.jpg</t>
        </is>
      </c>
      <c r="F114" s="10" t="inlineStr">
        <is>
          <t>中型</t>
        </is>
      </c>
      <c r="G114" s="152">
        <f>Q114/0.4</f>
        <v/>
      </c>
      <c r="H114" s="152">
        <f>G114*0.75</f>
        <v/>
      </c>
      <c r="I114" s="152">
        <f>Q114 / (0.79 - 0.02 - 0.006)</f>
        <v/>
      </c>
      <c r="J114" s="152">
        <f>Q114 / (0.85 - 0.02 - 0.006)</f>
        <v/>
      </c>
      <c r="K114" s="152">
        <f>Q114 / (0.88 - 0.02 - 0.006)</f>
        <v/>
      </c>
      <c r="L114" s="152">
        <f>K114-N114</f>
        <v/>
      </c>
      <c r="M114" s="79">
        <f>L114/K114</f>
        <v/>
      </c>
      <c r="N114" s="153">
        <f>O114+P114+Q114</f>
        <v/>
      </c>
      <c r="O114" s="153">
        <f>K114*0.006</f>
        <v/>
      </c>
      <c r="P114" s="153">
        <f>K114*0.02</f>
        <v/>
      </c>
      <c r="Q114" s="153">
        <f>SUM(R114:T114)</f>
        <v/>
      </c>
      <c r="R114" s="153" t="n">
        <v>350</v>
      </c>
      <c r="S114" s="153" t="n">
        <v>90</v>
      </c>
      <c r="T114" s="151">
        <f>SUM(U114:W114)</f>
        <v/>
      </c>
      <c r="U114" s="153" t="n">
        <v>2900</v>
      </c>
      <c r="V114" s="153" t="n">
        <v>170</v>
      </c>
      <c r="W114" s="153">
        <f>SUM(X114:AS114)</f>
        <v/>
      </c>
      <c r="X114" s="153" t="n">
        <v>220</v>
      </c>
      <c r="Y114" s="153" t="n">
        <v>18</v>
      </c>
      <c r="Z114" s="153" t="n">
        <v>41.05</v>
      </c>
      <c r="AA114" s="153" t="n">
        <v>60</v>
      </c>
      <c r="AB114" s="153" t="n">
        <v>421</v>
      </c>
      <c r="AC114" s="153" t="n">
        <v>70</v>
      </c>
      <c r="AD114" s="153" t="n">
        <v>1.2</v>
      </c>
      <c r="AE114" s="153" t="n">
        <v>3.5</v>
      </c>
      <c r="AF114" s="153" t="n">
        <v>0</v>
      </c>
      <c r="AG114" s="153" t="n">
        <v>0</v>
      </c>
      <c r="AH114" s="153" t="n">
        <v>0</v>
      </c>
      <c r="AI114" s="153" t="n">
        <v>0</v>
      </c>
      <c r="AJ114" s="153" t="n">
        <v>0</v>
      </c>
      <c r="AK114" s="153" t="n">
        <v>0</v>
      </c>
      <c r="AL114" s="153" t="n">
        <v>0</v>
      </c>
      <c r="AM114" s="153" t="n">
        <v>0</v>
      </c>
      <c r="AN114" s="153" t="n">
        <v>200</v>
      </c>
      <c r="AO114" s="153" t="n">
        <v>0</v>
      </c>
      <c r="AP114" s="153" t="n">
        <v>0</v>
      </c>
      <c r="AQ114" s="153" t="n">
        <v>0</v>
      </c>
      <c r="AR114" s="153" t="n">
        <v>0</v>
      </c>
      <c r="AS114" s="153" t="n">
        <v>3.5</v>
      </c>
      <c r="AT114" s="10" t="inlineStr">
        <is>
          <t>岩板+灯带+玻璃+抽屉轨道+隔板轨道+玻璃塑料轨道+洞洞板+电力轨道+连接片+轨道固定片+其他螺丝杆预埋铁销</t>
        </is>
      </c>
      <c r="AU114" s="10" t="inlineStr">
        <is>
          <t>江西12.26 更新</t>
        </is>
      </c>
      <c r="AV114" s="10" t="inlineStr">
        <is>
          <t>68406408b68cf8000197ae53</t>
        </is>
      </c>
      <c r="AW114" s="10" t="inlineStr">
        <is>
          <t>整柜洞洞板背板-1.2米</t>
        </is>
      </c>
      <c r="AX114" s="10" t="inlineStr">
        <is>
          <t>68406408b68cf8000197ae5d</t>
        </is>
      </c>
      <c r="AY114" s="153">
        <f>H114</f>
        <v/>
      </c>
      <c r="AZ114" s="153">
        <f>BB114/(1-BA114)</f>
        <v/>
      </c>
      <c r="BA114" s="85" t="n">
        <v>0.15</v>
      </c>
      <c r="BB114" s="153">
        <f>K114*0.96</f>
        <v/>
      </c>
      <c r="BC114" s="10" t="inlineStr">
        <is>
          <t>917179577721</t>
        </is>
      </c>
      <c r="BD114" s="10" t="inlineStr">
        <is>
          <t>https://item.taobao.com/item.htm?id=917179577721</t>
        </is>
      </c>
      <c r="BE114" s="10" t="n"/>
      <c r="BF114" s="153">
        <f>H114</f>
        <v/>
      </c>
      <c r="BG114" s="85">
        <f>BH114/BF114</f>
        <v/>
      </c>
      <c r="BH114" s="152">
        <f>I114</f>
        <v/>
      </c>
      <c r="BI114" s="85">
        <f>1-12%</f>
        <v/>
      </c>
      <c r="BJ114" s="85">
        <f>BK114/(BF114-BF114*(1-BI114))</f>
        <v/>
      </c>
      <c r="BK114" s="152">
        <f>BM114/(1-BL114)</f>
        <v/>
      </c>
      <c r="BL114" s="85" t="n">
        <v>0.01</v>
      </c>
      <c r="BM114" s="152">
        <f>J114</f>
        <v/>
      </c>
      <c r="BN114" s="152">
        <f>IF(BK114&gt;=1500,BK114-150,IF(BK114&gt;=800,BK114-80,IF(BK114&gt;=500,BK114-50,IF(BK114&gt;=200,BK114-20,BK114))))</f>
        <v/>
      </c>
      <c r="BO114" s="85">
        <f>1-12%</f>
        <v/>
      </c>
      <c r="BP114" s="85">
        <f>BQ114/(BF114-BF114*(1-BO114))</f>
        <v/>
      </c>
      <c r="BQ114" s="152">
        <f>BS114/(1-BR114)</f>
        <v/>
      </c>
      <c r="BR114" s="85" t="n">
        <v>0</v>
      </c>
      <c r="BS114" s="152">
        <f>K114</f>
        <v/>
      </c>
      <c r="BT114" s="152">
        <f>IF(BQ114&gt;=1500,BQ114-150,IF(BQ114&gt;=800,BQ114-80,IF(BQ114&gt;=500,BQ114-50,IF(BQ114&gt;=200,BQ114-20,BQ114))))</f>
        <v/>
      </c>
      <c r="BU114" s="10" t="n"/>
      <c r="CB114" s="8" t="inlineStr">
        <is>
          <t>✅ 可导入</t>
        </is>
      </c>
      <c r="CC114" t="inlineStr">
        <is>
          <t>✓</t>
        </is>
      </c>
    </row>
    <row r="115" ht="18" customHeight="1">
      <c r="A115" s="77" t="inlineStr">
        <is>
          <t>PPS25250100405</t>
        </is>
      </c>
      <c r="B115" s="7" t="inlineStr">
        <is>
          <t>樱桃木窄柜 |樱桃木1米餐边柜</t>
        </is>
      </c>
      <c r="C115" s="7" t="inlineStr">
        <is>
          <t>窄柜-整柜洞洞板背板-1.0米</t>
        </is>
      </c>
      <c r="D115" s="7" t="inlineStr">
        <is>
          <t>PPS2525010040515</t>
        </is>
      </c>
      <c r="E115" s="7" t="inlineStr">
        <is>
          <t>https://img.alicdn.com/imgextra/i2/2215699812811/O1CN015zkqb51WdUOfdHLdz_!!2215699812811.jpg</t>
        </is>
      </c>
      <c r="F115" s="7" t="inlineStr">
        <is>
          <t>中型</t>
        </is>
      </c>
      <c r="G115" s="149">
        <f>Q115/0.4</f>
        <v/>
      </c>
      <c r="H115" s="149">
        <f>G115*0.75</f>
        <v/>
      </c>
      <c r="I115" s="149">
        <f>Q115 / (0.79 - 0.02 - 0.006)</f>
        <v/>
      </c>
      <c r="J115" s="149">
        <f>Q115 / (0.85 - 0.02 - 0.006)</f>
        <v/>
      </c>
      <c r="K115" s="149">
        <f>Q115 / (0.88 - 0.02 - 0.006)</f>
        <v/>
      </c>
      <c r="L115" s="149">
        <f>K115-N115</f>
        <v/>
      </c>
      <c r="M115" s="79">
        <f>L115/K115</f>
        <v/>
      </c>
      <c r="N115" s="150">
        <f>O115+P115+Q115</f>
        <v/>
      </c>
      <c r="O115" s="150">
        <f>K115*0.006</f>
        <v/>
      </c>
      <c r="P115" s="150">
        <f>K115*0.02</f>
        <v/>
      </c>
      <c r="Q115" s="150">
        <f>SUM(R115:T115)</f>
        <v/>
      </c>
      <c r="R115" s="150" t="n">
        <v>350</v>
      </c>
      <c r="S115" s="150" t="n">
        <v>90</v>
      </c>
      <c r="T115" s="151">
        <f>SUM(U115:W115)</f>
        <v/>
      </c>
      <c r="U115" s="150" t="n">
        <v>2800</v>
      </c>
      <c r="V115" s="150" t="n">
        <v>170</v>
      </c>
      <c r="W115" s="150">
        <f>SUM(X115:AS115)</f>
        <v/>
      </c>
      <c r="X115" s="150" t="n">
        <v>190</v>
      </c>
      <c r="Y115" s="150" t="n">
        <v>18</v>
      </c>
      <c r="Z115" s="150" t="n">
        <v>30.455</v>
      </c>
      <c r="AA115" s="150" t="n">
        <v>68</v>
      </c>
      <c r="AB115" s="150" t="n">
        <v>369</v>
      </c>
      <c r="AC115" s="150" t="n">
        <v>70</v>
      </c>
      <c r="AD115" s="150" t="n">
        <v>1.2</v>
      </c>
      <c r="AE115" s="150" t="n">
        <v>3.5</v>
      </c>
      <c r="AF115" s="150" t="n">
        <v>0</v>
      </c>
      <c r="AG115" s="150" t="n">
        <v>0</v>
      </c>
      <c r="AH115" s="150" t="n">
        <v>0</v>
      </c>
      <c r="AI115" s="150" t="n">
        <v>0</v>
      </c>
      <c r="AJ115" s="150" t="n">
        <v>0</v>
      </c>
      <c r="AK115" s="150" t="n">
        <v>0</v>
      </c>
      <c r="AL115" s="150" t="n">
        <v>0</v>
      </c>
      <c r="AM115" s="150" t="n">
        <v>0</v>
      </c>
      <c r="AN115" s="150" t="n">
        <v>170</v>
      </c>
      <c r="AO115" s="150" t="n">
        <v>0</v>
      </c>
      <c r="AP115" s="150" t="n">
        <v>0</v>
      </c>
      <c r="AQ115" s="150" t="n">
        <v>0</v>
      </c>
      <c r="AR115" s="150" t="n">
        <v>0</v>
      </c>
      <c r="AS115" s="150" t="n">
        <v>3.5</v>
      </c>
      <c r="AT115" s="7" t="inlineStr">
        <is>
          <t>岩板+灯带+玻璃+抽屉轨道+隔板轨道+玻璃塑料轨道+洞洞板+电力轨道+连接片+轨道固定片+其他螺丝杆预埋铁销</t>
        </is>
      </c>
      <c r="AU115" s="7" t="inlineStr">
        <is>
          <t>江西12.26 更新</t>
        </is>
      </c>
      <c r="AV115" s="7" t="inlineStr">
        <is>
          <t>68406408b68cf8000197ae53</t>
        </is>
      </c>
      <c r="AW115" s="7" t="inlineStr">
        <is>
          <t>整柜洞洞板背板-1米</t>
        </is>
      </c>
      <c r="AX115" s="7" t="inlineStr">
        <is>
          <t>68406408b68cf8000197ae60</t>
        </is>
      </c>
      <c r="AY115" s="150">
        <f>H115</f>
        <v/>
      </c>
      <c r="AZ115" s="150">
        <f>BB115/(1-BA115)</f>
        <v/>
      </c>
      <c r="BA115" s="82" t="n">
        <v>0.15</v>
      </c>
      <c r="BB115" s="150">
        <f>K115*0.96</f>
        <v/>
      </c>
      <c r="BC115" s="7" t="inlineStr">
        <is>
          <t>917179577721</t>
        </is>
      </c>
      <c r="BD115" s="7" t="inlineStr">
        <is>
          <t>https://item.taobao.com/item.htm?id=917179577721</t>
        </is>
      </c>
      <c r="BE115" s="7" t="n"/>
      <c r="BF115" s="150">
        <f>H115</f>
        <v/>
      </c>
      <c r="BG115" s="82">
        <f>BH115/BF115</f>
        <v/>
      </c>
      <c r="BH115" s="149">
        <f>I115</f>
        <v/>
      </c>
      <c r="BI115" s="82">
        <f>1-12%</f>
        <v/>
      </c>
      <c r="BJ115" s="82">
        <f>BK115/(BF115-BF115*(1-BI115))</f>
        <v/>
      </c>
      <c r="BK115" s="149">
        <f>BM115/(1-BL115)</f>
        <v/>
      </c>
      <c r="BL115" s="82" t="n">
        <v>0.01</v>
      </c>
      <c r="BM115" s="149">
        <f>J115</f>
        <v/>
      </c>
      <c r="BN115" s="149">
        <f>IF(BK115&gt;=1500,BK115-150,IF(BK115&gt;=800,BK115-80,IF(BK115&gt;=500,BK115-50,IF(BK115&gt;=200,BK115-20,BK115))))</f>
        <v/>
      </c>
      <c r="BO115" s="82">
        <f>1-12%</f>
        <v/>
      </c>
      <c r="BP115" s="82">
        <f>BQ115/(BF115-BF115*(1-BO115))</f>
        <v/>
      </c>
      <c r="BQ115" s="149">
        <f>BS115/(1-BR115)</f>
        <v/>
      </c>
      <c r="BR115" s="82" t="n">
        <v>0</v>
      </c>
      <c r="BS115" s="149">
        <f>K115</f>
        <v/>
      </c>
      <c r="BT115" s="149">
        <f>IF(BQ115&gt;=1500,BQ115-150,IF(BQ115&gt;=800,BQ115-80,IF(BQ115&gt;=500,BQ115-50,IF(BQ115&gt;=200,BQ115-20,BQ115))))</f>
        <v/>
      </c>
      <c r="BU115" s="7" t="n"/>
      <c r="CB115" s="8" t="inlineStr">
        <is>
          <t>✅ 可导入</t>
        </is>
      </c>
      <c r="CC115" t="inlineStr">
        <is>
          <t>✓</t>
        </is>
      </c>
    </row>
    <row r="116" ht="18" customHeight="1">
      <c r="A116" s="77" t="inlineStr">
        <is>
          <t>PPS25250100405</t>
        </is>
      </c>
      <c r="B116" s="10" t="inlineStr">
        <is>
          <t>樱桃木窄柜 |樱桃木1米餐边柜</t>
        </is>
      </c>
      <c r="C116" s="10" t="inlineStr">
        <is>
          <t>窄柜-整柜洞洞板背板-0.8米</t>
        </is>
      </c>
      <c r="D116" s="10" t="inlineStr">
        <is>
          <t>PPS2525010040516</t>
        </is>
      </c>
      <c r="E116" s="10" t="inlineStr">
        <is>
          <t>https://img.alicdn.com/imgextra/i2/2215699812811/O1CN015zkqb51WdUOfdHLdz_!!2215699812811.jpg</t>
        </is>
      </c>
      <c r="F116" s="10" t="inlineStr">
        <is>
          <t>中型</t>
        </is>
      </c>
      <c r="G116" s="152">
        <f>Q116/0.4</f>
        <v/>
      </c>
      <c r="H116" s="152">
        <f>G116*0.75</f>
        <v/>
      </c>
      <c r="I116" s="152">
        <f>Q116 / (0.79 - 0.02 - 0.006)</f>
        <v/>
      </c>
      <c r="J116" s="152">
        <f>Q116 / (0.85 - 0.02 - 0.006)</f>
        <v/>
      </c>
      <c r="K116" s="152">
        <f>Q116 / (0.88 - 0.02 - 0.006)</f>
        <v/>
      </c>
      <c r="L116" s="152">
        <f>K116-N116</f>
        <v/>
      </c>
      <c r="M116" s="79">
        <f>L116/K116</f>
        <v/>
      </c>
      <c r="N116" s="153">
        <f>O116+P116+Q116</f>
        <v/>
      </c>
      <c r="O116" s="153">
        <f>K116*0.006</f>
        <v/>
      </c>
      <c r="P116" s="153">
        <f>K116*0.02</f>
        <v/>
      </c>
      <c r="Q116" s="153">
        <f>SUM(R116:T116)</f>
        <v/>
      </c>
      <c r="R116" s="153" t="n">
        <v>350</v>
      </c>
      <c r="S116" s="153" t="n">
        <v>90</v>
      </c>
      <c r="T116" s="151">
        <f>SUM(U116:W116)</f>
        <v/>
      </c>
      <c r="U116" s="153" t="n">
        <v>2700</v>
      </c>
      <c r="V116" s="153" t="n">
        <v>170</v>
      </c>
      <c r="W116" s="153">
        <f>SUM(X116:AS116)</f>
        <v/>
      </c>
      <c r="X116" s="153" t="n">
        <v>160</v>
      </c>
      <c r="Y116" s="153" t="n">
        <v>18</v>
      </c>
      <c r="Z116" s="153" t="n">
        <v>30.255</v>
      </c>
      <c r="AA116" s="153" t="n">
        <v>40</v>
      </c>
      <c r="AB116" s="153" t="n">
        <v>317</v>
      </c>
      <c r="AC116" s="153" t="n">
        <v>70</v>
      </c>
      <c r="AD116" s="153" t="n">
        <v>1.2</v>
      </c>
      <c r="AE116" s="153" t="n">
        <v>3.5</v>
      </c>
      <c r="AF116" s="153" t="n">
        <v>0</v>
      </c>
      <c r="AG116" s="153" t="n">
        <v>0</v>
      </c>
      <c r="AH116" s="153" t="n">
        <v>0</v>
      </c>
      <c r="AI116" s="153" t="n">
        <v>0</v>
      </c>
      <c r="AJ116" s="153" t="n">
        <v>0</v>
      </c>
      <c r="AK116" s="153" t="n">
        <v>0</v>
      </c>
      <c r="AL116" s="153" t="n">
        <v>0</v>
      </c>
      <c r="AM116" s="153" t="n">
        <v>0</v>
      </c>
      <c r="AN116" s="153" t="n">
        <v>140</v>
      </c>
      <c r="AO116" s="153" t="n">
        <v>0</v>
      </c>
      <c r="AP116" s="153" t="n">
        <v>0</v>
      </c>
      <c r="AQ116" s="153" t="n">
        <v>0</v>
      </c>
      <c r="AR116" s="153" t="n">
        <v>0</v>
      </c>
      <c r="AS116" s="153" t="n">
        <v>3.5</v>
      </c>
      <c r="AT116" s="10" t="inlineStr">
        <is>
          <t>岩板+灯带+玻璃+抽屉轨道+隔板轨道+玻璃塑料轨道+洞洞板+电力轨道+连接片+轨道固定片+其他螺丝杆预埋铁销</t>
        </is>
      </c>
      <c r="AU116" s="10" t="inlineStr">
        <is>
          <t>江西12.26 更新</t>
        </is>
      </c>
      <c r="AV116" s="10" t="inlineStr">
        <is>
          <t>68406408b68cf8000197ae53</t>
        </is>
      </c>
      <c r="AW116" s="10" t="inlineStr">
        <is>
          <t>整柜洞洞板背板-0.8米</t>
        </is>
      </c>
      <c r="AX116" s="10" t="inlineStr">
        <is>
          <t>68406408b68cf8000197ae63</t>
        </is>
      </c>
      <c r="AY116" s="153">
        <f>H116</f>
        <v/>
      </c>
      <c r="AZ116" s="153">
        <f>BB116/(1-BA116)</f>
        <v/>
      </c>
      <c r="BA116" s="85" t="n">
        <v>0.15</v>
      </c>
      <c r="BB116" s="153">
        <f>K116*0.96</f>
        <v/>
      </c>
      <c r="BC116" s="10" t="inlineStr">
        <is>
          <t>917179577721</t>
        </is>
      </c>
      <c r="BD116" s="10" t="inlineStr">
        <is>
          <t>https://item.taobao.com/item.htm?id=917179577721</t>
        </is>
      </c>
      <c r="BE116" s="10" t="n"/>
      <c r="BF116" s="153">
        <f>H116</f>
        <v/>
      </c>
      <c r="BG116" s="85">
        <f>BH116/BF116</f>
        <v/>
      </c>
      <c r="BH116" s="152">
        <f>I116</f>
        <v/>
      </c>
      <c r="BI116" s="85">
        <f>1-12%</f>
        <v/>
      </c>
      <c r="BJ116" s="85">
        <f>BK116/(BF116-BF116*(1-BI116))</f>
        <v/>
      </c>
      <c r="BK116" s="152">
        <f>BM116/(1-BL116)</f>
        <v/>
      </c>
      <c r="BL116" s="85" t="n">
        <v>0.01</v>
      </c>
      <c r="BM116" s="152">
        <f>J116</f>
        <v/>
      </c>
      <c r="BN116" s="152">
        <f>IF(BK116&gt;=1500,BK116-150,IF(BK116&gt;=800,BK116-80,IF(BK116&gt;=500,BK116-50,IF(BK116&gt;=200,BK116-20,BK116))))</f>
        <v/>
      </c>
      <c r="BO116" s="85">
        <f>1-12%</f>
        <v/>
      </c>
      <c r="BP116" s="85">
        <f>BQ116/(BF116-BF116*(1-BO116))</f>
        <v/>
      </c>
      <c r="BQ116" s="152">
        <f>BS116/(1-BR116)</f>
        <v/>
      </c>
      <c r="BR116" s="85" t="n">
        <v>0</v>
      </c>
      <c r="BS116" s="152">
        <f>K116</f>
        <v/>
      </c>
      <c r="BT116" s="152">
        <f>IF(BQ116&gt;=1500,BQ116-150,IF(BQ116&gt;=800,BQ116-80,IF(BQ116&gt;=500,BQ116-50,IF(BQ116&gt;=200,BQ116-20,BQ116))))</f>
        <v/>
      </c>
      <c r="BU116" s="10" t="n"/>
      <c r="CB116" s="8" t="inlineStr">
        <is>
          <t>✅ 可导入</t>
        </is>
      </c>
      <c r="CC116" t="inlineStr">
        <is>
          <t>✓</t>
        </is>
      </c>
    </row>
    <row r="117" ht="18" customHeight="1">
      <c r="A117" s="77" t="inlineStr">
        <is>
          <t>PPS25250110410</t>
        </is>
      </c>
      <c r="B117" s="7" t="inlineStr">
        <is>
          <t>樱桃木旋转柜2025版</t>
        </is>
      </c>
      <c r="C117" s="7" t="inlineStr">
        <is>
          <t>旋转柜-仅餐桌-1.6米</t>
        </is>
      </c>
      <c r="D117" s="7" t="inlineStr">
        <is>
          <t>PPS2525011041011</t>
        </is>
      </c>
      <c r="E117" s="7" t="inlineStr">
        <is>
          <t>暂无</t>
        </is>
      </c>
      <c r="F117" s="7" t="inlineStr">
        <is>
          <t>大型</t>
        </is>
      </c>
      <c r="G117" s="149">
        <f>Q117/0.4</f>
        <v/>
      </c>
      <c r="H117" s="149">
        <f>G117*0.75</f>
        <v/>
      </c>
      <c r="I117" s="149">
        <f>Q117 / (0.78 - 0.02 - 0.006)</f>
        <v/>
      </c>
      <c r="J117" s="149">
        <f>Q117 / (0.8 - 0.02 - 0.006)</f>
        <v/>
      </c>
      <c r="K117" s="149">
        <f>Q117 / (0.9 - 0.02 - 0.006)</f>
        <v/>
      </c>
      <c r="L117" s="149">
        <f>K117-N117</f>
        <v/>
      </c>
      <c r="M117" s="79">
        <f>L117/K117</f>
        <v/>
      </c>
      <c r="N117" s="150">
        <f>O117+P117+Q117</f>
        <v/>
      </c>
      <c r="O117" s="150">
        <f>K117*0.006</f>
        <v/>
      </c>
      <c r="P117" s="150">
        <f>K117*0.02</f>
        <v/>
      </c>
      <c r="Q117" s="150">
        <f>SUM(R117:T117)</f>
        <v/>
      </c>
      <c r="R117" s="150">
        <f>IF(F117="大型",700,IF(F117="中型",300,IF(F117="小型",80,0)))</f>
        <v/>
      </c>
      <c r="S117" s="150">
        <f>IF(F117="大型",150,IF(F117="中型",50,IF(F117="小型",0,0)))</f>
        <v/>
      </c>
      <c r="T117" s="151">
        <f>SUM(U117:W117)</f>
        <v/>
      </c>
      <c r="U117" s="150" t="n">
        <v>0</v>
      </c>
      <c r="V117" s="150" t="n">
        <v>0</v>
      </c>
      <c r="W117" s="150">
        <f>SUM(X117:AS117)</f>
        <v/>
      </c>
      <c r="X117" s="150" t="n">
        <v>0</v>
      </c>
      <c r="Y117" s="150" t="n">
        <v>0</v>
      </c>
      <c r="Z117" s="150" t="n">
        <v>0</v>
      </c>
      <c r="AA117" s="150" t="n">
        <v>0</v>
      </c>
      <c r="AB117" s="150" t="n">
        <v>0</v>
      </c>
      <c r="AC117" s="150" t="n">
        <v>0</v>
      </c>
      <c r="AD117" s="150" t="n">
        <v>0</v>
      </c>
      <c r="AE117" s="150" t="n">
        <v>0</v>
      </c>
      <c r="AF117" s="150" t="n">
        <v>0</v>
      </c>
      <c r="AG117" s="150" t="n">
        <v>0</v>
      </c>
      <c r="AH117" s="150" t="n">
        <v>0</v>
      </c>
      <c r="AI117" s="150" t="n">
        <v>0</v>
      </c>
      <c r="AJ117" s="150" t="n">
        <v>0</v>
      </c>
      <c r="AK117" s="150" t="n">
        <v>0</v>
      </c>
      <c r="AL117" s="150" t="n">
        <v>0</v>
      </c>
      <c r="AM117" s="150" t="n">
        <v>0</v>
      </c>
      <c r="AN117" s="150" t="n">
        <v>0</v>
      </c>
      <c r="AO117" s="150" t="n">
        <v>0</v>
      </c>
      <c r="AP117" s="150" t="n">
        <v>0</v>
      </c>
      <c r="AQ117" s="150" t="n">
        <v>0</v>
      </c>
      <c r="AR117" s="150" t="n">
        <v>0</v>
      </c>
      <c r="AS117" s="150" t="n">
        <v>0</v>
      </c>
      <c r="AT117" s="7" t="n"/>
      <c r="AU117" s="7" t="n"/>
      <c r="AV117" s="7" t="inlineStr">
        <is>
          <t>/</t>
        </is>
      </c>
      <c r="AW117" s="7" t="inlineStr">
        <is>
          <t>/</t>
        </is>
      </c>
      <c r="AX117" s="7" t="inlineStr">
        <is>
          <t>/</t>
        </is>
      </c>
      <c r="AY117" s="150">
        <f>H117</f>
        <v/>
      </c>
      <c r="AZ117" s="150">
        <f>BB117/(1-BA117)</f>
        <v/>
      </c>
      <c r="BA117" s="82" t="n">
        <v>0.15</v>
      </c>
      <c r="BB117" s="150">
        <f>K117*0.96</f>
        <v/>
      </c>
      <c r="BC117" s="7" t="inlineStr">
        <is>
          <t>待定</t>
        </is>
      </c>
      <c r="BD117" s="7" t="inlineStr">
        <is>
          <t>待定</t>
        </is>
      </c>
      <c r="BE117" s="7" t="n"/>
      <c r="BF117" s="150">
        <f>H117</f>
        <v/>
      </c>
      <c r="BG117" s="82">
        <f>BH117/BF117</f>
        <v/>
      </c>
      <c r="BH117" s="149">
        <f>I117</f>
        <v/>
      </c>
      <c r="BI117" s="82">
        <f>1-12%</f>
        <v/>
      </c>
      <c r="BJ117" s="82">
        <f>BK117/(BF117-BF117*(1-BI117))</f>
        <v/>
      </c>
      <c r="BK117" s="149">
        <f>BM117/(1-BL117)</f>
        <v/>
      </c>
      <c r="BL117" s="82" t="n">
        <v>0.01</v>
      </c>
      <c r="BM117" s="149">
        <f>J117</f>
        <v/>
      </c>
      <c r="BN117" s="149">
        <f>IF(BK117&gt;=1500,BK117-150,IF(BK117&gt;=800,BK117-80,IF(BK117&gt;=500,BK117-50,IF(BK117&gt;=200,BK117-20,BK117))))</f>
        <v/>
      </c>
      <c r="BO117" s="82">
        <f>1-12%</f>
        <v/>
      </c>
      <c r="BP117" s="82">
        <f>BQ117/(BF117-BF117*(1-BO117))</f>
        <v/>
      </c>
      <c r="BQ117" s="149">
        <f>BS117/(1-BR117)</f>
        <v/>
      </c>
      <c r="BR117" s="82" t="n">
        <v>0</v>
      </c>
      <c r="BS117" s="149">
        <f>K117</f>
        <v/>
      </c>
      <c r="BT117" s="149">
        <f>IF(BQ117&gt;=1500,BQ117-150,IF(BQ117&gt;=800,BQ117-80,IF(BQ117&gt;=500,BQ117-50,IF(BQ117&gt;=200,BQ117-20,BQ117))))</f>
        <v/>
      </c>
      <c r="BU117" s="7" t="n"/>
      <c r="CB117" s="8" t="inlineStr">
        <is>
          <t>✅ 可导入</t>
        </is>
      </c>
      <c r="CC117" s="88" t="inlineStr">
        <is>
          <t>木作成本原为文字，已置0待补</t>
        </is>
      </c>
    </row>
    <row r="118" ht="18" customHeight="1">
      <c r="A118" s="77" t="inlineStr">
        <is>
          <t>PPS25250110410</t>
        </is>
      </c>
      <c r="B118" s="10" t="inlineStr">
        <is>
          <t>樱桃木旋转柜2025版</t>
        </is>
      </c>
      <c r="C118" s="10" t="inlineStr">
        <is>
          <t>旋转柜-仅餐桌-1.4米</t>
        </is>
      </c>
      <c r="D118" s="10" t="inlineStr">
        <is>
          <t>PPS2525011041012</t>
        </is>
      </c>
      <c r="E118" s="10" t="inlineStr">
        <is>
          <t>暂无</t>
        </is>
      </c>
      <c r="F118" s="10" t="inlineStr">
        <is>
          <t>大型</t>
        </is>
      </c>
      <c r="G118" s="152">
        <f>Q118/0.4</f>
        <v/>
      </c>
      <c r="H118" s="152">
        <f>G118*0.75</f>
        <v/>
      </c>
      <c r="I118" s="152">
        <f>Q118 / (0.78 - 0.02 - 0.006)</f>
        <v/>
      </c>
      <c r="J118" s="152">
        <f>Q118 / (0.8 - 0.02 - 0.006)</f>
        <v/>
      </c>
      <c r="K118" s="152">
        <f>Q118 / (0.9 - 0.02 - 0.006)</f>
        <v/>
      </c>
      <c r="L118" s="152">
        <f>K118-N118</f>
        <v/>
      </c>
      <c r="M118" s="79">
        <f>L118/K118</f>
        <v/>
      </c>
      <c r="N118" s="153">
        <f>O118+P118+Q118</f>
        <v/>
      </c>
      <c r="O118" s="153">
        <f>K118*0.006</f>
        <v/>
      </c>
      <c r="P118" s="153">
        <f>K118*0.02</f>
        <v/>
      </c>
      <c r="Q118" s="153">
        <f>SUM(R118:T118)</f>
        <v/>
      </c>
      <c r="R118" s="153">
        <f>IF(F118="大型",700,IF(F118="中型",300,IF(F118="小型",80,0)))</f>
        <v/>
      </c>
      <c r="S118" s="153">
        <f>IF(F118="大型",150,IF(F118="中型",50,IF(F118="小型",0,0)))</f>
        <v/>
      </c>
      <c r="T118" s="151">
        <f>SUM(U118:W118)</f>
        <v/>
      </c>
      <c r="U118" s="153" t="n">
        <v>0</v>
      </c>
      <c r="V118" s="153" t="n">
        <v>0</v>
      </c>
      <c r="W118" s="153">
        <f>SUM(X118:AS118)</f>
        <v/>
      </c>
      <c r="X118" s="153" t="n">
        <v>0</v>
      </c>
      <c r="Y118" s="153" t="n">
        <v>0</v>
      </c>
      <c r="Z118" s="153" t="n">
        <v>0</v>
      </c>
      <c r="AA118" s="153" t="n">
        <v>0</v>
      </c>
      <c r="AB118" s="153" t="n">
        <v>0</v>
      </c>
      <c r="AC118" s="153" t="n">
        <v>0</v>
      </c>
      <c r="AD118" s="153" t="n">
        <v>0</v>
      </c>
      <c r="AE118" s="153" t="n">
        <v>0</v>
      </c>
      <c r="AF118" s="153" t="n">
        <v>0</v>
      </c>
      <c r="AG118" s="153" t="n">
        <v>0</v>
      </c>
      <c r="AH118" s="153" t="n">
        <v>0</v>
      </c>
      <c r="AI118" s="153" t="n">
        <v>0</v>
      </c>
      <c r="AJ118" s="153" t="n">
        <v>0</v>
      </c>
      <c r="AK118" s="153" t="n">
        <v>0</v>
      </c>
      <c r="AL118" s="153" t="n">
        <v>0</v>
      </c>
      <c r="AM118" s="153" t="n">
        <v>0</v>
      </c>
      <c r="AN118" s="153" t="n">
        <v>0</v>
      </c>
      <c r="AO118" s="153" t="n">
        <v>0</v>
      </c>
      <c r="AP118" s="153" t="n">
        <v>0</v>
      </c>
      <c r="AQ118" s="153" t="n">
        <v>0</v>
      </c>
      <c r="AR118" s="153" t="n">
        <v>0</v>
      </c>
      <c r="AS118" s="153" t="n">
        <v>0</v>
      </c>
      <c r="AT118" s="10" t="n"/>
      <c r="AU118" s="10" t="n"/>
      <c r="AV118" s="10" t="inlineStr">
        <is>
          <t>/</t>
        </is>
      </c>
      <c r="AW118" s="10" t="inlineStr">
        <is>
          <t>/</t>
        </is>
      </c>
      <c r="AX118" s="10" t="inlineStr">
        <is>
          <t>/</t>
        </is>
      </c>
      <c r="AY118" s="153">
        <f>H118</f>
        <v/>
      </c>
      <c r="AZ118" s="153">
        <f>BB118/(1-BA118)</f>
        <v/>
      </c>
      <c r="BA118" s="85" t="n">
        <v>0.15</v>
      </c>
      <c r="BB118" s="153">
        <f>K118*0.96</f>
        <v/>
      </c>
      <c r="BC118" s="10" t="inlineStr">
        <is>
          <t>待定</t>
        </is>
      </c>
      <c r="BD118" s="10" t="inlineStr">
        <is>
          <t>待定</t>
        </is>
      </c>
      <c r="BE118" s="10" t="n"/>
      <c r="BF118" s="153">
        <f>H118</f>
        <v/>
      </c>
      <c r="BG118" s="85">
        <f>BH118/BF118</f>
        <v/>
      </c>
      <c r="BH118" s="152">
        <f>I118</f>
        <v/>
      </c>
      <c r="BI118" s="85">
        <f>1-12%</f>
        <v/>
      </c>
      <c r="BJ118" s="85">
        <f>BK118/(BF118-BF118*(1-BI118))</f>
        <v/>
      </c>
      <c r="BK118" s="152">
        <f>BM118/(1-BL118)</f>
        <v/>
      </c>
      <c r="BL118" s="85" t="n">
        <v>0.01</v>
      </c>
      <c r="BM118" s="152">
        <f>J118</f>
        <v/>
      </c>
      <c r="BN118" s="152">
        <f>IF(BK118&gt;=1500,BK118-150,IF(BK118&gt;=800,BK118-80,IF(BK118&gt;=500,BK118-50,IF(BK118&gt;=200,BK118-20,BK118))))</f>
        <v/>
      </c>
      <c r="BO118" s="85">
        <f>1-12%</f>
        <v/>
      </c>
      <c r="BP118" s="85">
        <f>BQ118/(BF118-BF118*(1-BO118))</f>
        <v/>
      </c>
      <c r="BQ118" s="152">
        <f>BS118/(1-BR118)</f>
        <v/>
      </c>
      <c r="BR118" s="85" t="n">
        <v>0</v>
      </c>
      <c r="BS118" s="152">
        <f>K118</f>
        <v/>
      </c>
      <c r="BT118" s="152">
        <f>IF(BQ118&gt;=1500,BQ118-150,IF(BQ118&gt;=800,BQ118-80,IF(BQ118&gt;=500,BQ118-50,IF(BQ118&gt;=200,BQ118-20,BQ118))))</f>
        <v/>
      </c>
      <c r="BU118" s="10" t="n"/>
      <c r="CB118" s="8" t="inlineStr">
        <is>
          <t>✅ 可导入</t>
        </is>
      </c>
      <c r="CC118" s="88" t="inlineStr">
        <is>
          <t>木作成本原为文字，已置0待补</t>
        </is>
      </c>
    </row>
    <row r="119" ht="18" customHeight="1">
      <c r="A119" s="77" t="inlineStr">
        <is>
          <t>PPS25250110410</t>
        </is>
      </c>
      <c r="B119" s="7" t="inlineStr">
        <is>
          <t>樱桃木旋转柜2025版</t>
        </is>
      </c>
      <c r="C119" s="7" t="inlineStr">
        <is>
          <t>旋转柜-仅餐桌-1.1米</t>
        </is>
      </c>
      <c r="D119" s="7" t="inlineStr">
        <is>
          <t>PPS2525011041013</t>
        </is>
      </c>
      <c r="E119" s="7" t="inlineStr">
        <is>
          <t>暂无</t>
        </is>
      </c>
      <c r="F119" s="7" t="inlineStr">
        <is>
          <t>大型</t>
        </is>
      </c>
      <c r="G119" s="149">
        <f>Q119/0.4</f>
        <v/>
      </c>
      <c r="H119" s="149">
        <f>G119*0.75</f>
        <v/>
      </c>
      <c r="I119" s="149">
        <f>Q119 / (0.78 - 0.02 - 0.006)</f>
        <v/>
      </c>
      <c r="J119" s="149">
        <f>Q119 / (0.8 - 0.02 - 0.006)</f>
        <v/>
      </c>
      <c r="K119" s="149">
        <f>Q119 / (0.9 - 0.02 - 0.006)</f>
        <v/>
      </c>
      <c r="L119" s="149">
        <f>K119-N119</f>
        <v/>
      </c>
      <c r="M119" s="79">
        <f>L119/K119</f>
        <v/>
      </c>
      <c r="N119" s="150">
        <f>O119+P119+Q119</f>
        <v/>
      </c>
      <c r="O119" s="150">
        <f>K119*0.006</f>
        <v/>
      </c>
      <c r="P119" s="150">
        <f>K119*0.02</f>
        <v/>
      </c>
      <c r="Q119" s="150">
        <f>SUM(R119:T119)</f>
        <v/>
      </c>
      <c r="R119" s="150">
        <f>IF(F119="大型",700,IF(F119="中型",300,IF(F119="小型",80,0)))</f>
        <v/>
      </c>
      <c r="S119" s="150">
        <f>IF(F119="大型",150,IF(F119="中型",50,IF(F119="小型",0,0)))</f>
        <v/>
      </c>
      <c r="T119" s="151">
        <f>SUM(U119:W119)</f>
        <v/>
      </c>
      <c r="U119" s="150" t="n">
        <v>0</v>
      </c>
      <c r="V119" s="150" t="n">
        <v>0</v>
      </c>
      <c r="W119" s="150">
        <f>SUM(X119:AS119)</f>
        <v/>
      </c>
      <c r="X119" s="150" t="n">
        <v>0</v>
      </c>
      <c r="Y119" s="150" t="n">
        <v>0</v>
      </c>
      <c r="Z119" s="150" t="n">
        <v>0</v>
      </c>
      <c r="AA119" s="150" t="n">
        <v>0</v>
      </c>
      <c r="AB119" s="150" t="n">
        <v>0</v>
      </c>
      <c r="AC119" s="150" t="n">
        <v>0</v>
      </c>
      <c r="AD119" s="150" t="n">
        <v>0</v>
      </c>
      <c r="AE119" s="150" t="n">
        <v>0</v>
      </c>
      <c r="AF119" s="150" t="n">
        <v>0</v>
      </c>
      <c r="AG119" s="150" t="n">
        <v>0</v>
      </c>
      <c r="AH119" s="150" t="n">
        <v>0</v>
      </c>
      <c r="AI119" s="150" t="n">
        <v>0</v>
      </c>
      <c r="AJ119" s="150" t="n">
        <v>0</v>
      </c>
      <c r="AK119" s="150" t="n">
        <v>0</v>
      </c>
      <c r="AL119" s="150" t="n">
        <v>0</v>
      </c>
      <c r="AM119" s="150" t="n">
        <v>0</v>
      </c>
      <c r="AN119" s="150" t="n">
        <v>0</v>
      </c>
      <c r="AO119" s="150" t="n">
        <v>0</v>
      </c>
      <c r="AP119" s="150" t="n">
        <v>0</v>
      </c>
      <c r="AQ119" s="150" t="n">
        <v>0</v>
      </c>
      <c r="AR119" s="150" t="n">
        <v>0</v>
      </c>
      <c r="AS119" s="150" t="n">
        <v>0</v>
      </c>
      <c r="AT119" s="7" t="n"/>
      <c r="AU119" s="7" t="n"/>
      <c r="AV119" s="7" t="inlineStr">
        <is>
          <t>/</t>
        </is>
      </c>
      <c r="AW119" s="7" t="inlineStr">
        <is>
          <t>/</t>
        </is>
      </c>
      <c r="AX119" s="7" t="inlineStr">
        <is>
          <t>/</t>
        </is>
      </c>
      <c r="AY119" s="150">
        <f>H119</f>
        <v/>
      </c>
      <c r="AZ119" s="150">
        <f>BB119/(1-BA119)</f>
        <v/>
      </c>
      <c r="BA119" s="82" t="n">
        <v>0.15</v>
      </c>
      <c r="BB119" s="150">
        <f>K119*0.96</f>
        <v/>
      </c>
      <c r="BC119" s="7" t="inlineStr">
        <is>
          <t>待定</t>
        </is>
      </c>
      <c r="BD119" s="7" t="inlineStr">
        <is>
          <t>待定</t>
        </is>
      </c>
      <c r="BE119" s="7" t="n"/>
      <c r="BF119" s="150">
        <f>H119</f>
        <v/>
      </c>
      <c r="BG119" s="82">
        <f>BH119/BF119</f>
        <v/>
      </c>
      <c r="BH119" s="149">
        <f>I119</f>
        <v/>
      </c>
      <c r="BI119" s="82">
        <f>1-12%</f>
        <v/>
      </c>
      <c r="BJ119" s="82">
        <f>BK119/(BF119-BF119*(1-BI119))</f>
        <v/>
      </c>
      <c r="BK119" s="149">
        <f>BM119/(1-BL119)</f>
        <v/>
      </c>
      <c r="BL119" s="82" t="n">
        <v>0.01</v>
      </c>
      <c r="BM119" s="149">
        <f>J119</f>
        <v/>
      </c>
      <c r="BN119" s="149">
        <f>IF(BK119&gt;=1500,BK119-150,IF(BK119&gt;=800,BK119-80,IF(BK119&gt;=500,BK119-50,IF(BK119&gt;=200,BK119-20,BK119))))</f>
        <v/>
      </c>
      <c r="BO119" s="82">
        <f>1-12%</f>
        <v/>
      </c>
      <c r="BP119" s="82">
        <f>BQ119/(BF119-BF119*(1-BO119))</f>
        <v/>
      </c>
      <c r="BQ119" s="149">
        <f>BS119/(1-BR119)</f>
        <v/>
      </c>
      <c r="BR119" s="82" t="n">
        <v>0</v>
      </c>
      <c r="BS119" s="149">
        <f>K119</f>
        <v/>
      </c>
      <c r="BT119" s="149">
        <f>IF(BQ119&gt;=1500,BQ119-150,IF(BQ119&gt;=800,BQ119-80,IF(BQ119&gt;=500,BQ119-50,IF(BQ119&gt;=200,BQ119-20,BQ119))))</f>
        <v/>
      </c>
      <c r="BU119" s="7" t="n"/>
      <c r="CB119" s="8" t="inlineStr">
        <is>
          <t>✅ 可导入</t>
        </is>
      </c>
      <c r="CC119" s="88" t="inlineStr">
        <is>
          <t>木作成本原为文字，已置0待补</t>
        </is>
      </c>
    </row>
    <row r="120" ht="18" customHeight="1">
      <c r="A120" s="77" t="inlineStr">
        <is>
          <t>PPS25250110410</t>
        </is>
      </c>
      <c r="B120" s="10" t="inlineStr">
        <is>
          <t>樱桃木旋转柜2025版</t>
        </is>
      </c>
      <c r="C120" s="10" t="inlineStr">
        <is>
          <t>旋转柜-仅餐桌-1.0米</t>
        </is>
      </c>
      <c r="D120" s="10" t="inlineStr">
        <is>
          <t>PPS2525011041014</t>
        </is>
      </c>
      <c r="E120" s="10" t="inlineStr">
        <is>
          <t>暂无</t>
        </is>
      </c>
      <c r="F120" s="10" t="inlineStr">
        <is>
          <t>大型</t>
        </is>
      </c>
      <c r="G120" s="152">
        <f>Q120/0.4</f>
        <v/>
      </c>
      <c r="H120" s="152">
        <f>G120*0.75</f>
        <v/>
      </c>
      <c r="I120" s="152">
        <f>Q120 / (0.78 - 0.02 - 0.006)</f>
        <v/>
      </c>
      <c r="J120" s="152">
        <f>Q120 / (0.8 - 0.02 - 0.006)</f>
        <v/>
      </c>
      <c r="K120" s="152">
        <f>Q120 / (0.9 - 0.02 - 0.006)</f>
        <v/>
      </c>
      <c r="L120" s="152">
        <f>K120-N120</f>
        <v/>
      </c>
      <c r="M120" s="79">
        <f>L120/K120</f>
        <v/>
      </c>
      <c r="N120" s="153">
        <f>O120+P120+Q120</f>
        <v/>
      </c>
      <c r="O120" s="153">
        <f>K120*0.006</f>
        <v/>
      </c>
      <c r="P120" s="153">
        <f>K120*0.02</f>
        <v/>
      </c>
      <c r="Q120" s="153">
        <f>SUM(R120:T120)</f>
        <v/>
      </c>
      <c r="R120" s="153">
        <f>IF(F120="大型",700,IF(F120="中型",300,IF(F120="小型",80,0)))</f>
        <v/>
      </c>
      <c r="S120" s="153">
        <f>IF(F120="大型",150,IF(F120="中型",50,IF(F120="小型",0,0)))</f>
        <v/>
      </c>
      <c r="T120" s="151">
        <f>SUM(U120:W120)</f>
        <v/>
      </c>
      <c r="U120" s="153" t="n">
        <v>0</v>
      </c>
      <c r="V120" s="153" t="n">
        <v>0</v>
      </c>
      <c r="W120" s="153">
        <f>SUM(X120:AS120)</f>
        <v/>
      </c>
      <c r="X120" s="153" t="n">
        <v>0</v>
      </c>
      <c r="Y120" s="153" t="n">
        <v>0</v>
      </c>
      <c r="Z120" s="153" t="n">
        <v>0</v>
      </c>
      <c r="AA120" s="153" t="n">
        <v>0</v>
      </c>
      <c r="AB120" s="153" t="n">
        <v>0</v>
      </c>
      <c r="AC120" s="153" t="n">
        <v>0</v>
      </c>
      <c r="AD120" s="153" t="n">
        <v>0</v>
      </c>
      <c r="AE120" s="153" t="n">
        <v>0</v>
      </c>
      <c r="AF120" s="153" t="n">
        <v>0</v>
      </c>
      <c r="AG120" s="153" t="n">
        <v>0</v>
      </c>
      <c r="AH120" s="153" t="n">
        <v>0</v>
      </c>
      <c r="AI120" s="153" t="n">
        <v>0</v>
      </c>
      <c r="AJ120" s="153" t="n">
        <v>0</v>
      </c>
      <c r="AK120" s="153" t="n">
        <v>0</v>
      </c>
      <c r="AL120" s="153" t="n">
        <v>0</v>
      </c>
      <c r="AM120" s="153" t="n">
        <v>0</v>
      </c>
      <c r="AN120" s="153" t="n">
        <v>0</v>
      </c>
      <c r="AO120" s="153" t="n">
        <v>0</v>
      </c>
      <c r="AP120" s="153" t="n">
        <v>0</v>
      </c>
      <c r="AQ120" s="153" t="n">
        <v>0</v>
      </c>
      <c r="AR120" s="153" t="n">
        <v>0</v>
      </c>
      <c r="AS120" s="153" t="n">
        <v>0</v>
      </c>
      <c r="AT120" s="10" t="n"/>
      <c r="AU120" s="10" t="n"/>
      <c r="AV120" s="10" t="inlineStr">
        <is>
          <t>/</t>
        </is>
      </c>
      <c r="AW120" s="10" t="inlineStr">
        <is>
          <t>/</t>
        </is>
      </c>
      <c r="AX120" s="10" t="inlineStr">
        <is>
          <t>/</t>
        </is>
      </c>
      <c r="AY120" s="153">
        <f>H120</f>
        <v/>
      </c>
      <c r="AZ120" s="153">
        <f>BB120/(1-BA120)</f>
        <v/>
      </c>
      <c r="BA120" s="85" t="n">
        <v>0.15</v>
      </c>
      <c r="BB120" s="153">
        <f>K120*0.96</f>
        <v/>
      </c>
      <c r="BC120" s="10" t="inlineStr">
        <is>
          <t>待定</t>
        </is>
      </c>
      <c r="BD120" s="10" t="inlineStr">
        <is>
          <t>待定</t>
        </is>
      </c>
      <c r="BE120" s="10" t="n"/>
      <c r="BF120" s="153">
        <f>H120</f>
        <v/>
      </c>
      <c r="BG120" s="85">
        <f>BH120/BF120</f>
        <v/>
      </c>
      <c r="BH120" s="152">
        <f>I120</f>
        <v/>
      </c>
      <c r="BI120" s="85">
        <f>1-12%</f>
        <v/>
      </c>
      <c r="BJ120" s="85">
        <f>BK120/(BF120-BF120*(1-BI120))</f>
        <v/>
      </c>
      <c r="BK120" s="152">
        <f>BM120/(1-BL120)</f>
        <v/>
      </c>
      <c r="BL120" s="85" t="n">
        <v>0.01</v>
      </c>
      <c r="BM120" s="152">
        <f>J120</f>
        <v/>
      </c>
      <c r="BN120" s="152">
        <f>IF(BK120&gt;=1500,BK120-150,IF(BK120&gt;=800,BK120-80,IF(BK120&gt;=500,BK120-50,IF(BK120&gt;=200,BK120-20,BK120))))</f>
        <v/>
      </c>
      <c r="BO120" s="85">
        <f>1-12%</f>
        <v/>
      </c>
      <c r="BP120" s="85">
        <f>BQ120/(BF120-BF120*(1-BO120))</f>
        <v/>
      </c>
      <c r="BQ120" s="152">
        <f>BS120/(1-BR120)</f>
        <v/>
      </c>
      <c r="BR120" s="85" t="n">
        <v>0</v>
      </c>
      <c r="BS120" s="152">
        <f>K120</f>
        <v/>
      </c>
      <c r="BT120" s="152">
        <f>IF(BQ120&gt;=1500,BQ120-150,IF(BQ120&gt;=800,BQ120-80,IF(BQ120&gt;=500,BQ120-50,IF(BQ120&gt;=200,BQ120-20,BQ120))))</f>
        <v/>
      </c>
      <c r="BU120" s="10" t="n"/>
      <c r="CB120" s="8" t="inlineStr">
        <is>
          <t>✅ 可导入</t>
        </is>
      </c>
      <c r="CC120" s="88" t="inlineStr">
        <is>
          <t>木作成本原为文字，已置0待补</t>
        </is>
      </c>
    </row>
    <row r="121" ht="18" customHeight="1">
      <c r="A121" s="77" t="inlineStr">
        <is>
          <t>PPS25250110410</t>
        </is>
      </c>
      <c r="B121" s="7" t="inlineStr">
        <is>
          <t>樱桃木旋转柜2025版</t>
        </is>
      </c>
      <c r="C121" s="7" t="inlineStr">
        <is>
          <t>旋转柜-下柜-2.1米+1.6米餐桌</t>
        </is>
      </c>
      <c r="D121" s="7" t="inlineStr">
        <is>
          <t>PPS2525011041015</t>
        </is>
      </c>
      <c r="E121" s="7" t="inlineStr">
        <is>
          <t>暂无</t>
        </is>
      </c>
      <c r="F121" s="7" t="inlineStr">
        <is>
          <t>大型</t>
        </is>
      </c>
      <c r="G121" s="149">
        <f>Q121/0.4</f>
        <v/>
      </c>
      <c r="H121" s="149">
        <f>G121*0.75</f>
        <v/>
      </c>
      <c r="I121" s="149">
        <f>Q121 / (0.78 - 0.02 - 0.006)</f>
        <v/>
      </c>
      <c r="J121" s="149">
        <f>Q121 / (0.8 - 0.02 - 0.006)</f>
        <v/>
      </c>
      <c r="K121" s="149">
        <f>Q121 / (0.9 - 0.02 - 0.006)</f>
        <v/>
      </c>
      <c r="L121" s="149">
        <f>K121-N121</f>
        <v/>
      </c>
      <c r="M121" s="79">
        <f>L121/K121</f>
        <v/>
      </c>
      <c r="N121" s="150">
        <f>O121+P121+Q121</f>
        <v/>
      </c>
      <c r="O121" s="150">
        <f>K121*0.006</f>
        <v/>
      </c>
      <c r="P121" s="150">
        <f>K121*0.02</f>
        <v/>
      </c>
      <c r="Q121" s="150">
        <f>SUM(R121:T121)</f>
        <v/>
      </c>
      <c r="R121" s="150">
        <f>IF(F121="大型",700,IF(F121="中型",300,IF(F121="小型",80,0)))</f>
        <v/>
      </c>
      <c r="S121" s="150">
        <f>IF(F121="大型",150,IF(F121="中型",50,IF(F121="小型",0,0)))</f>
        <v/>
      </c>
      <c r="T121" s="151">
        <f>SUM(U121:W121)</f>
        <v/>
      </c>
      <c r="U121" s="150" t="n">
        <v>0</v>
      </c>
      <c r="V121" s="150" t="n">
        <v>0</v>
      </c>
      <c r="W121" s="150">
        <f>SUM(X121:AS121)</f>
        <v/>
      </c>
      <c r="X121" s="150" t="n">
        <v>0</v>
      </c>
      <c r="Y121" s="150" t="n">
        <v>0</v>
      </c>
      <c r="Z121" s="150" t="n">
        <v>0</v>
      </c>
      <c r="AA121" s="150" t="n">
        <v>0</v>
      </c>
      <c r="AB121" s="150" t="n">
        <v>0</v>
      </c>
      <c r="AC121" s="150" t="n">
        <v>0</v>
      </c>
      <c r="AD121" s="150" t="n">
        <v>0</v>
      </c>
      <c r="AE121" s="150" t="n">
        <v>0</v>
      </c>
      <c r="AF121" s="150" t="n">
        <v>0</v>
      </c>
      <c r="AG121" s="150" t="n">
        <v>0</v>
      </c>
      <c r="AH121" s="150" t="n">
        <v>0</v>
      </c>
      <c r="AI121" s="150" t="n">
        <v>0</v>
      </c>
      <c r="AJ121" s="150" t="n">
        <v>0</v>
      </c>
      <c r="AK121" s="150" t="n">
        <v>0</v>
      </c>
      <c r="AL121" s="150" t="n">
        <v>0</v>
      </c>
      <c r="AM121" s="150" t="n">
        <v>0</v>
      </c>
      <c r="AN121" s="150" t="n">
        <v>0</v>
      </c>
      <c r="AO121" s="150" t="n">
        <v>0</v>
      </c>
      <c r="AP121" s="150" t="n">
        <v>0</v>
      </c>
      <c r="AQ121" s="150" t="n">
        <v>0</v>
      </c>
      <c r="AR121" s="150" t="n">
        <v>0</v>
      </c>
      <c r="AS121" s="150" t="n">
        <v>0</v>
      </c>
      <c r="AT121" s="7" t="n"/>
      <c r="AU121" s="7" t="n"/>
      <c r="AV121" s="7" t="inlineStr">
        <is>
          <t>/</t>
        </is>
      </c>
      <c r="AW121" s="7" t="inlineStr">
        <is>
          <t>/</t>
        </is>
      </c>
      <c r="AX121" s="7" t="inlineStr">
        <is>
          <t>/</t>
        </is>
      </c>
      <c r="AY121" s="150">
        <f>H121</f>
        <v/>
      </c>
      <c r="AZ121" s="150">
        <f>BB121/(1-BA121)</f>
        <v/>
      </c>
      <c r="BA121" s="82" t="n">
        <v>0.15</v>
      </c>
      <c r="BB121" s="150">
        <f>K121*0.96</f>
        <v/>
      </c>
      <c r="BC121" s="7" t="inlineStr">
        <is>
          <t>待定</t>
        </is>
      </c>
      <c r="BD121" s="7" t="inlineStr">
        <is>
          <t>待定</t>
        </is>
      </c>
      <c r="BE121" s="7" t="n"/>
      <c r="BF121" s="150">
        <f>H121</f>
        <v/>
      </c>
      <c r="BG121" s="82">
        <f>BH121/BF121</f>
        <v/>
      </c>
      <c r="BH121" s="149">
        <f>I121</f>
        <v/>
      </c>
      <c r="BI121" s="82">
        <f>1-12%</f>
        <v/>
      </c>
      <c r="BJ121" s="82">
        <f>BK121/(BF121-BF121*(1-BI121))</f>
        <v/>
      </c>
      <c r="BK121" s="149">
        <f>BM121/(1-BL121)</f>
        <v/>
      </c>
      <c r="BL121" s="82" t="n">
        <v>0.01</v>
      </c>
      <c r="BM121" s="149">
        <f>J121</f>
        <v/>
      </c>
      <c r="BN121" s="149">
        <f>IF(BK121&gt;=1500,BK121-150,IF(BK121&gt;=800,BK121-80,IF(BK121&gt;=500,BK121-50,IF(BK121&gt;=200,BK121-20,BK121))))</f>
        <v/>
      </c>
      <c r="BO121" s="82">
        <f>1-12%</f>
        <v/>
      </c>
      <c r="BP121" s="82">
        <f>BQ121/(BF121-BF121*(1-BO121))</f>
        <v/>
      </c>
      <c r="BQ121" s="149">
        <f>BS121/(1-BR121)</f>
        <v/>
      </c>
      <c r="BR121" s="82" t="n">
        <v>0</v>
      </c>
      <c r="BS121" s="149">
        <f>K121</f>
        <v/>
      </c>
      <c r="BT121" s="149">
        <f>IF(BQ121&gt;=1500,BQ121-150,IF(BQ121&gt;=800,BQ121-80,IF(BQ121&gt;=500,BQ121-50,IF(BQ121&gt;=200,BQ121-20,BQ121))))</f>
        <v/>
      </c>
      <c r="BU121" s="7" t="n"/>
      <c r="CB121" s="8" t="inlineStr">
        <is>
          <t>✅ 可导入</t>
        </is>
      </c>
      <c r="CC121" s="88" t="inlineStr">
        <is>
          <t>木作成本原为文字，已置0待补</t>
        </is>
      </c>
    </row>
    <row r="122" ht="18" customHeight="1">
      <c r="A122" s="77" t="inlineStr">
        <is>
          <t>PPS25250110410</t>
        </is>
      </c>
      <c r="B122" s="10" t="inlineStr">
        <is>
          <t>樱桃木旋转柜2025版</t>
        </is>
      </c>
      <c r="C122" s="10" t="inlineStr">
        <is>
          <t>旋转柜-下柜-1.8米+1.4米餐桌</t>
        </is>
      </c>
      <c r="D122" s="10" t="inlineStr">
        <is>
          <t>PPS2525011041016</t>
        </is>
      </c>
      <c r="E122" s="10" t="inlineStr">
        <is>
          <t>暂无</t>
        </is>
      </c>
      <c r="F122" s="10" t="inlineStr">
        <is>
          <t>大型</t>
        </is>
      </c>
      <c r="G122" s="152">
        <f>Q122/0.4</f>
        <v/>
      </c>
      <c r="H122" s="152">
        <f>G122*0.75</f>
        <v/>
      </c>
      <c r="I122" s="152">
        <f>Q122 / (0.78 - 0.02 - 0.006)</f>
        <v/>
      </c>
      <c r="J122" s="152">
        <f>Q122 / (0.8 - 0.02 - 0.006)</f>
        <v/>
      </c>
      <c r="K122" s="152">
        <f>Q122 / (0.9 - 0.02 - 0.006)</f>
        <v/>
      </c>
      <c r="L122" s="152">
        <f>K122-N122</f>
        <v/>
      </c>
      <c r="M122" s="79">
        <f>L122/K122</f>
        <v/>
      </c>
      <c r="N122" s="153">
        <f>O122+P122+Q122</f>
        <v/>
      </c>
      <c r="O122" s="153">
        <f>K122*0.006</f>
        <v/>
      </c>
      <c r="P122" s="153">
        <f>K122*0.02</f>
        <v/>
      </c>
      <c r="Q122" s="153">
        <f>SUM(R122:T122)</f>
        <v/>
      </c>
      <c r="R122" s="153">
        <f>IF(F122="大型",700,IF(F122="中型",300,IF(F122="小型",80,0)))</f>
        <v/>
      </c>
      <c r="S122" s="153">
        <f>IF(F122="大型",150,IF(F122="中型",50,IF(F122="小型",0,0)))</f>
        <v/>
      </c>
      <c r="T122" s="151">
        <f>SUM(U122:W122)</f>
        <v/>
      </c>
      <c r="U122" s="153" t="n">
        <v>0</v>
      </c>
      <c r="V122" s="153" t="n">
        <v>0</v>
      </c>
      <c r="W122" s="153">
        <f>SUM(X122:AS122)</f>
        <v/>
      </c>
      <c r="X122" s="153" t="n">
        <v>0</v>
      </c>
      <c r="Y122" s="153" t="n">
        <v>0</v>
      </c>
      <c r="Z122" s="153" t="n">
        <v>0</v>
      </c>
      <c r="AA122" s="153" t="n">
        <v>0</v>
      </c>
      <c r="AB122" s="153" t="n">
        <v>0</v>
      </c>
      <c r="AC122" s="153" t="n">
        <v>0</v>
      </c>
      <c r="AD122" s="153" t="n">
        <v>0</v>
      </c>
      <c r="AE122" s="153" t="n">
        <v>0</v>
      </c>
      <c r="AF122" s="153" t="n">
        <v>0</v>
      </c>
      <c r="AG122" s="153" t="n">
        <v>0</v>
      </c>
      <c r="AH122" s="153" t="n">
        <v>0</v>
      </c>
      <c r="AI122" s="153" t="n">
        <v>0</v>
      </c>
      <c r="AJ122" s="153" t="n">
        <v>0</v>
      </c>
      <c r="AK122" s="153" t="n">
        <v>0</v>
      </c>
      <c r="AL122" s="153" t="n">
        <v>0</v>
      </c>
      <c r="AM122" s="153" t="n">
        <v>0</v>
      </c>
      <c r="AN122" s="153" t="n">
        <v>0</v>
      </c>
      <c r="AO122" s="153" t="n">
        <v>0</v>
      </c>
      <c r="AP122" s="153" t="n">
        <v>0</v>
      </c>
      <c r="AQ122" s="153" t="n">
        <v>0</v>
      </c>
      <c r="AR122" s="153" t="n">
        <v>0</v>
      </c>
      <c r="AS122" s="153" t="n">
        <v>0</v>
      </c>
      <c r="AT122" s="10" t="n"/>
      <c r="AU122" s="10" t="n"/>
      <c r="AV122" s="10" t="inlineStr">
        <is>
          <t>/</t>
        </is>
      </c>
      <c r="AW122" s="10" t="inlineStr">
        <is>
          <t>/</t>
        </is>
      </c>
      <c r="AX122" s="10" t="inlineStr">
        <is>
          <t>/</t>
        </is>
      </c>
      <c r="AY122" s="153">
        <f>H122</f>
        <v/>
      </c>
      <c r="AZ122" s="153">
        <f>BB122/(1-BA122)</f>
        <v/>
      </c>
      <c r="BA122" s="85" t="n">
        <v>0.15</v>
      </c>
      <c r="BB122" s="153">
        <f>K122*0.96</f>
        <v/>
      </c>
      <c r="BC122" s="10" t="inlineStr">
        <is>
          <t>待定</t>
        </is>
      </c>
      <c r="BD122" s="10" t="inlineStr">
        <is>
          <t>待定</t>
        </is>
      </c>
      <c r="BE122" s="10" t="n"/>
      <c r="BF122" s="153">
        <f>H122</f>
        <v/>
      </c>
      <c r="BG122" s="85">
        <f>BH122/BF122</f>
        <v/>
      </c>
      <c r="BH122" s="152">
        <f>I122</f>
        <v/>
      </c>
      <c r="BI122" s="85">
        <f>1-12%</f>
        <v/>
      </c>
      <c r="BJ122" s="85">
        <f>BK122/(BF122-BF122*(1-BI122))</f>
        <v/>
      </c>
      <c r="BK122" s="152">
        <f>BM122/(1-BL122)</f>
        <v/>
      </c>
      <c r="BL122" s="85" t="n">
        <v>0.01</v>
      </c>
      <c r="BM122" s="152">
        <f>J122</f>
        <v/>
      </c>
      <c r="BN122" s="152">
        <f>IF(BK122&gt;=1500,BK122-150,IF(BK122&gt;=800,BK122-80,IF(BK122&gt;=500,BK122-50,IF(BK122&gt;=200,BK122-20,BK122))))</f>
        <v/>
      </c>
      <c r="BO122" s="85">
        <f>1-12%</f>
        <v/>
      </c>
      <c r="BP122" s="85">
        <f>BQ122/(BF122-BF122*(1-BO122))</f>
        <v/>
      </c>
      <c r="BQ122" s="152">
        <f>BS122/(1-BR122)</f>
        <v/>
      </c>
      <c r="BR122" s="85" t="n">
        <v>0</v>
      </c>
      <c r="BS122" s="152">
        <f>K122</f>
        <v/>
      </c>
      <c r="BT122" s="152">
        <f>IF(BQ122&gt;=1500,BQ122-150,IF(BQ122&gt;=800,BQ122-80,IF(BQ122&gt;=500,BQ122-50,IF(BQ122&gt;=200,BQ122-20,BQ122))))</f>
        <v/>
      </c>
      <c r="BU122" s="10" t="n"/>
      <c r="CB122" s="8" t="inlineStr">
        <is>
          <t>✅ 可导入</t>
        </is>
      </c>
      <c r="CC122" s="88" t="inlineStr">
        <is>
          <t>木作成本原为文字，已置0待补</t>
        </is>
      </c>
    </row>
    <row r="123" ht="18" customHeight="1">
      <c r="A123" s="77" t="inlineStr">
        <is>
          <t>PPS25250110410</t>
        </is>
      </c>
      <c r="B123" s="7" t="inlineStr">
        <is>
          <t>樱桃木旋转柜2025版</t>
        </is>
      </c>
      <c r="C123" s="7" t="inlineStr">
        <is>
          <t>旋转柜-下柜-1.5米+1.1米餐桌</t>
        </is>
      </c>
      <c r="D123" s="7" t="inlineStr">
        <is>
          <t>PPS2525011041017</t>
        </is>
      </c>
      <c r="E123" s="7" t="inlineStr">
        <is>
          <t>暂无</t>
        </is>
      </c>
      <c r="F123" s="7" t="inlineStr">
        <is>
          <t>大型</t>
        </is>
      </c>
      <c r="G123" s="149">
        <f>Q123/0.4</f>
        <v/>
      </c>
      <c r="H123" s="149">
        <f>G123*0.75</f>
        <v/>
      </c>
      <c r="I123" s="149">
        <f>Q123 / (0.78 - 0.02 - 0.006)</f>
        <v/>
      </c>
      <c r="J123" s="149">
        <f>Q123 / (0.8 - 0.02 - 0.006)</f>
        <v/>
      </c>
      <c r="K123" s="149">
        <f>Q123 / (0.9 - 0.02 - 0.006)</f>
        <v/>
      </c>
      <c r="L123" s="149">
        <f>K123-N123</f>
        <v/>
      </c>
      <c r="M123" s="79">
        <f>L123/K123</f>
        <v/>
      </c>
      <c r="N123" s="150">
        <f>O123+P123+Q123</f>
        <v/>
      </c>
      <c r="O123" s="150">
        <f>K123*0.006</f>
        <v/>
      </c>
      <c r="P123" s="150">
        <f>K123*0.02</f>
        <v/>
      </c>
      <c r="Q123" s="150">
        <f>SUM(R123:T123)</f>
        <v/>
      </c>
      <c r="R123" s="150">
        <f>IF(F123="大型",700,IF(F123="中型",300,IF(F123="小型",80,0)))</f>
        <v/>
      </c>
      <c r="S123" s="150">
        <f>IF(F123="大型",150,IF(F123="中型",50,IF(F123="小型",0,0)))</f>
        <v/>
      </c>
      <c r="T123" s="151">
        <f>SUM(U123:W123)</f>
        <v/>
      </c>
      <c r="U123" s="150" t="n">
        <v>0</v>
      </c>
      <c r="V123" s="150" t="n">
        <v>0</v>
      </c>
      <c r="W123" s="150">
        <f>SUM(X123:AS123)</f>
        <v/>
      </c>
      <c r="X123" s="150" t="n">
        <v>0</v>
      </c>
      <c r="Y123" s="150" t="n">
        <v>0</v>
      </c>
      <c r="Z123" s="150" t="n">
        <v>0</v>
      </c>
      <c r="AA123" s="150" t="n">
        <v>0</v>
      </c>
      <c r="AB123" s="150" t="n">
        <v>0</v>
      </c>
      <c r="AC123" s="150" t="n">
        <v>0</v>
      </c>
      <c r="AD123" s="150" t="n">
        <v>0</v>
      </c>
      <c r="AE123" s="150" t="n">
        <v>0</v>
      </c>
      <c r="AF123" s="150" t="n">
        <v>0</v>
      </c>
      <c r="AG123" s="150" t="n">
        <v>0</v>
      </c>
      <c r="AH123" s="150" t="n">
        <v>0</v>
      </c>
      <c r="AI123" s="150" t="n">
        <v>0</v>
      </c>
      <c r="AJ123" s="150" t="n">
        <v>0</v>
      </c>
      <c r="AK123" s="150" t="n">
        <v>0</v>
      </c>
      <c r="AL123" s="150" t="n">
        <v>0</v>
      </c>
      <c r="AM123" s="150" t="n">
        <v>0</v>
      </c>
      <c r="AN123" s="150" t="n">
        <v>0</v>
      </c>
      <c r="AO123" s="150" t="n">
        <v>0</v>
      </c>
      <c r="AP123" s="150" t="n">
        <v>0</v>
      </c>
      <c r="AQ123" s="150" t="n">
        <v>0</v>
      </c>
      <c r="AR123" s="150" t="n">
        <v>0</v>
      </c>
      <c r="AS123" s="150" t="n">
        <v>0</v>
      </c>
      <c r="AT123" s="7" t="n"/>
      <c r="AU123" s="7" t="n"/>
      <c r="AV123" s="7" t="inlineStr">
        <is>
          <t>/</t>
        </is>
      </c>
      <c r="AW123" s="7" t="inlineStr">
        <is>
          <t>/</t>
        </is>
      </c>
      <c r="AX123" s="7" t="inlineStr">
        <is>
          <t>/</t>
        </is>
      </c>
      <c r="AY123" s="150">
        <f>H123</f>
        <v/>
      </c>
      <c r="AZ123" s="150">
        <f>BB123/(1-BA123)</f>
        <v/>
      </c>
      <c r="BA123" s="82" t="n">
        <v>0.15</v>
      </c>
      <c r="BB123" s="150">
        <f>K123*0.96</f>
        <v/>
      </c>
      <c r="BC123" s="7" t="inlineStr">
        <is>
          <t>待定</t>
        </is>
      </c>
      <c r="BD123" s="7" t="inlineStr">
        <is>
          <t>待定</t>
        </is>
      </c>
      <c r="BE123" s="7" t="n"/>
      <c r="BF123" s="150">
        <f>H123</f>
        <v/>
      </c>
      <c r="BG123" s="82">
        <f>BH123/BF123</f>
        <v/>
      </c>
      <c r="BH123" s="149">
        <f>I123</f>
        <v/>
      </c>
      <c r="BI123" s="82">
        <f>1-12%</f>
        <v/>
      </c>
      <c r="BJ123" s="82">
        <f>BK123/(BF123-BF123*(1-BI123))</f>
        <v/>
      </c>
      <c r="BK123" s="149">
        <f>BM123/(1-BL123)</f>
        <v/>
      </c>
      <c r="BL123" s="82" t="n">
        <v>0.01</v>
      </c>
      <c r="BM123" s="149">
        <f>J123</f>
        <v/>
      </c>
      <c r="BN123" s="149">
        <f>IF(BK123&gt;=1500,BK123-150,IF(BK123&gt;=800,BK123-80,IF(BK123&gt;=500,BK123-50,IF(BK123&gt;=200,BK123-20,BK123))))</f>
        <v/>
      </c>
      <c r="BO123" s="82">
        <f>1-12%</f>
        <v/>
      </c>
      <c r="BP123" s="82">
        <f>BQ123/(BF123-BF123*(1-BO123))</f>
        <v/>
      </c>
      <c r="BQ123" s="149">
        <f>BS123/(1-BR123)</f>
        <v/>
      </c>
      <c r="BR123" s="82" t="n">
        <v>0</v>
      </c>
      <c r="BS123" s="149">
        <f>K123</f>
        <v/>
      </c>
      <c r="BT123" s="149">
        <f>IF(BQ123&gt;=1500,BQ123-150,IF(BQ123&gt;=800,BQ123-80,IF(BQ123&gt;=500,BQ123-50,IF(BQ123&gt;=200,BQ123-20,BQ123))))</f>
        <v/>
      </c>
      <c r="BU123" s="7" t="n"/>
      <c r="CB123" s="8" t="inlineStr">
        <is>
          <t>✅ 可导入</t>
        </is>
      </c>
      <c r="CC123" s="88" t="inlineStr">
        <is>
          <t>木作成本原为文字，已置0待补</t>
        </is>
      </c>
    </row>
    <row r="124" ht="18" customHeight="1">
      <c r="A124" s="77" t="inlineStr">
        <is>
          <t>PPS25250110410</t>
        </is>
      </c>
      <c r="B124" s="10" t="inlineStr">
        <is>
          <t>樱桃木旋转柜2025版</t>
        </is>
      </c>
      <c r="C124" s="10" t="inlineStr">
        <is>
          <t>旋转柜-下柜-1.2米+1.0米餐桌</t>
        </is>
      </c>
      <c r="D124" s="10" t="inlineStr">
        <is>
          <t>PPS2525011041018</t>
        </is>
      </c>
      <c r="E124" s="10" t="inlineStr">
        <is>
          <t>暂无</t>
        </is>
      </c>
      <c r="F124" s="10" t="inlineStr">
        <is>
          <t>大型</t>
        </is>
      </c>
      <c r="G124" s="152">
        <f>Q124/0.4</f>
        <v/>
      </c>
      <c r="H124" s="152">
        <f>G124*0.75</f>
        <v/>
      </c>
      <c r="I124" s="152">
        <f>Q124 / (0.78 - 0.02 - 0.006)</f>
        <v/>
      </c>
      <c r="J124" s="152">
        <f>Q124 / (0.8 - 0.02 - 0.006)</f>
        <v/>
      </c>
      <c r="K124" s="152">
        <f>Q124 / (0.9 - 0.02 - 0.006)</f>
        <v/>
      </c>
      <c r="L124" s="152">
        <f>K124-N124</f>
        <v/>
      </c>
      <c r="M124" s="79">
        <f>L124/K124</f>
        <v/>
      </c>
      <c r="N124" s="153">
        <f>O124+P124+Q124</f>
        <v/>
      </c>
      <c r="O124" s="153">
        <f>K124*0.006</f>
        <v/>
      </c>
      <c r="P124" s="153">
        <f>K124*0.02</f>
        <v/>
      </c>
      <c r="Q124" s="153">
        <f>SUM(R124:T124)</f>
        <v/>
      </c>
      <c r="R124" s="153">
        <f>IF(F124="大型",700,IF(F124="中型",300,IF(F124="小型",80,0)))</f>
        <v/>
      </c>
      <c r="S124" s="153">
        <f>IF(F124="大型",150,IF(F124="中型",50,IF(F124="小型",0,0)))</f>
        <v/>
      </c>
      <c r="T124" s="151">
        <f>SUM(U124:W124)</f>
        <v/>
      </c>
      <c r="U124" s="153" t="n">
        <v>0</v>
      </c>
      <c r="V124" s="153" t="n">
        <v>0</v>
      </c>
      <c r="W124" s="153">
        <f>SUM(X124:AS124)</f>
        <v/>
      </c>
      <c r="X124" s="153" t="n">
        <v>0</v>
      </c>
      <c r="Y124" s="153" t="n">
        <v>0</v>
      </c>
      <c r="Z124" s="153" t="n">
        <v>0</v>
      </c>
      <c r="AA124" s="153" t="n">
        <v>0</v>
      </c>
      <c r="AB124" s="153" t="n">
        <v>0</v>
      </c>
      <c r="AC124" s="153" t="n">
        <v>0</v>
      </c>
      <c r="AD124" s="153" t="n">
        <v>0</v>
      </c>
      <c r="AE124" s="153" t="n">
        <v>0</v>
      </c>
      <c r="AF124" s="153" t="n">
        <v>0</v>
      </c>
      <c r="AG124" s="153" t="n">
        <v>0</v>
      </c>
      <c r="AH124" s="153" t="n">
        <v>0</v>
      </c>
      <c r="AI124" s="153" t="n">
        <v>0</v>
      </c>
      <c r="AJ124" s="153" t="n">
        <v>0</v>
      </c>
      <c r="AK124" s="153" t="n">
        <v>0</v>
      </c>
      <c r="AL124" s="153" t="n">
        <v>0</v>
      </c>
      <c r="AM124" s="153" t="n">
        <v>0</v>
      </c>
      <c r="AN124" s="153" t="n">
        <v>0</v>
      </c>
      <c r="AO124" s="153" t="n">
        <v>0</v>
      </c>
      <c r="AP124" s="153" t="n">
        <v>0</v>
      </c>
      <c r="AQ124" s="153" t="n">
        <v>0</v>
      </c>
      <c r="AR124" s="153" t="n">
        <v>0</v>
      </c>
      <c r="AS124" s="153" t="n">
        <v>0</v>
      </c>
      <c r="AT124" s="10" t="n"/>
      <c r="AU124" s="10" t="n"/>
      <c r="AV124" s="10" t="inlineStr">
        <is>
          <t>/</t>
        </is>
      </c>
      <c r="AW124" s="10" t="inlineStr">
        <is>
          <t>/</t>
        </is>
      </c>
      <c r="AX124" s="10" t="inlineStr">
        <is>
          <t>/</t>
        </is>
      </c>
      <c r="AY124" s="153">
        <f>H124</f>
        <v/>
      </c>
      <c r="AZ124" s="153">
        <f>BB124/(1-BA124)</f>
        <v/>
      </c>
      <c r="BA124" s="85" t="n">
        <v>0.15</v>
      </c>
      <c r="BB124" s="153">
        <f>K124*0.96</f>
        <v/>
      </c>
      <c r="BC124" s="10" t="inlineStr">
        <is>
          <t>待定</t>
        </is>
      </c>
      <c r="BD124" s="10" t="inlineStr">
        <is>
          <t>待定</t>
        </is>
      </c>
      <c r="BE124" s="10" t="n"/>
      <c r="BF124" s="153">
        <f>H124</f>
        <v/>
      </c>
      <c r="BG124" s="85">
        <f>BH124/BF124</f>
        <v/>
      </c>
      <c r="BH124" s="152">
        <f>I124</f>
        <v/>
      </c>
      <c r="BI124" s="85">
        <f>1-12%</f>
        <v/>
      </c>
      <c r="BJ124" s="85">
        <f>BK124/(BF124-BF124*(1-BI124))</f>
        <v/>
      </c>
      <c r="BK124" s="152">
        <f>BM124/(1-BL124)</f>
        <v/>
      </c>
      <c r="BL124" s="85" t="n">
        <v>0.01</v>
      </c>
      <c r="BM124" s="152">
        <f>J124</f>
        <v/>
      </c>
      <c r="BN124" s="152">
        <f>IF(BK124&gt;=1500,BK124-150,IF(BK124&gt;=800,BK124-80,IF(BK124&gt;=500,BK124-50,IF(BK124&gt;=200,BK124-20,BK124))))</f>
        <v/>
      </c>
      <c r="BO124" s="85">
        <f>1-12%</f>
        <v/>
      </c>
      <c r="BP124" s="85">
        <f>BQ124/(BF124-BF124*(1-BO124))</f>
        <v/>
      </c>
      <c r="BQ124" s="152">
        <f>BS124/(1-BR124)</f>
        <v/>
      </c>
      <c r="BR124" s="85" t="n">
        <v>0</v>
      </c>
      <c r="BS124" s="152">
        <f>K124</f>
        <v/>
      </c>
      <c r="BT124" s="152">
        <f>IF(BQ124&gt;=1500,BQ124-150,IF(BQ124&gt;=800,BQ124-80,IF(BQ124&gt;=500,BQ124-50,IF(BQ124&gt;=200,BQ124-20,BQ124))))</f>
        <v/>
      </c>
      <c r="BU124" s="10" t="n"/>
      <c r="CB124" s="8" t="inlineStr">
        <is>
          <t>✅ 可导入</t>
        </is>
      </c>
      <c r="CC124" s="88" t="inlineStr">
        <is>
          <t>木作成本原为文字，已置0待补</t>
        </is>
      </c>
    </row>
    <row r="125" ht="18" customHeight="1">
      <c r="A125" s="77" t="inlineStr">
        <is>
          <t>PPS25250110410</t>
        </is>
      </c>
      <c r="B125" s="7" t="inlineStr">
        <is>
          <t>樱桃木旋转柜2025版</t>
        </is>
      </c>
      <c r="C125" s="7" t="inlineStr">
        <is>
          <t>旋转柜-樱桃木整柜2.1米+1.6米餐桌</t>
        </is>
      </c>
      <c r="D125" s="7" t="inlineStr">
        <is>
          <t>PPS2525011041019</t>
        </is>
      </c>
      <c r="E125" s="7" t="inlineStr">
        <is>
          <t>暂无</t>
        </is>
      </c>
      <c r="F125" s="7" t="inlineStr">
        <is>
          <t>大型</t>
        </is>
      </c>
      <c r="G125" s="149">
        <f>Q125/0.4</f>
        <v/>
      </c>
      <c r="H125" s="149">
        <f>G125*0.75</f>
        <v/>
      </c>
      <c r="I125" s="149">
        <f>Q125 / (0.78 - 0.02 - 0.006)</f>
        <v/>
      </c>
      <c r="J125" s="149">
        <f>Q125 / (0.8 - 0.02 - 0.006)</f>
        <v/>
      </c>
      <c r="K125" s="149">
        <f>Q125 / (0.9 - 0.02 - 0.006)</f>
        <v/>
      </c>
      <c r="L125" s="149">
        <f>K125-N125</f>
        <v/>
      </c>
      <c r="M125" s="79">
        <f>L125/K125</f>
        <v/>
      </c>
      <c r="N125" s="150">
        <f>O125+P125+Q125</f>
        <v/>
      </c>
      <c r="O125" s="150">
        <f>K125*0.006</f>
        <v/>
      </c>
      <c r="P125" s="150">
        <f>K125*0.02</f>
        <v/>
      </c>
      <c r="Q125" s="150">
        <f>SUM(R125:T125)</f>
        <v/>
      </c>
      <c r="R125" s="150">
        <f>IF(F125="大型",700,IF(F125="中型",300,IF(F125="小型",80,0)))</f>
        <v/>
      </c>
      <c r="S125" s="150">
        <f>IF(F125="大型",150,IF(F125="中型",50,IF(F125="小型",0,0)))</f>
        <v/>
      </c>
      <c r="T125" s="151">
        <f>SUM(U125:W125)</f>
        <v/>
      </c>
      <c r="U125" s="150" t="n">
        <v>0</v>
      </c>
      <c r="V125" s="150" t="n">
        <v>0</v>
      </c>
      <c r="W125" s="150">
        <f>SUM(X125:AS125)</f>
        <v/>
      </c>
      <c r="X125" s="150" t="n">
        <v>0</v>
      </c>
      <c r="Y125" s="150" t="n">
        <v>0</v>
      </c>
      <c r="Z125" s="150" t="n">
        <v>0</v>
      </c>
      <c r="AA125" s="150" t="n">
        <v>0</v>
      </c>
      <c r="AB125" s="150" t="n">
        <v>0</v>
      </c>
      <c r="AC125" s="150" t="n">
        <v>0</v>
      </c>
      <c r="AD125" s="150" t="n">
        <v>0</v>
      </c>
      <c r="AE125" s="150" t="n">
        <v>0</v>
      </c>
      <c r="AF125" s="150" t="n">
        <v>0</v>
      </c>
      <c r="AG125" s="150" t="n">
        <v>0</v>
      </c>
      <c r="AH125" s="150" t="n">
        <v>0</v>
      </c>
      <c r="AI125" s="150" t="n">
        <v>0</v>
      </c>
      <c r="AJ125" s="150" t="n">
        <v>0</v>
      </c>
      <c r="AK125" s="150" t="n">
        <v>0</v>
      </c>
      <c r="AL125" s="150" t="n">
        <v>0</v>
      </c>
      <c r="AM125" s="150" t="n">
        <v>0</v>
      </c>
      <c r="AN125" s="150" t="n">
        <v>0</v>
      </c>
      <c r="AO125" s="150" t="n">
        <v>0</v>
      </c>
      <c r="AP125" s="150" t="n">
        <v>0</v>
      </c>
      <c r="AQ125" s="150" t="n">
        <v>0</v>
      </c>
      <c r="AR125" s="150" t="n">
        <v>0</v>
      </c>
      <c r="AS125" s="150" t="n">
        <v>0</v>
      </c>
      <c r="AT125" s="7" t="n"/>
      <c r="AU125" s="7" t="n"/>
      <c r="AV125" s="7" t="inlineStr">
        <is>
          <t>/</t>
        </is>
      </c>
      <c r="AW125" s="7" t="inlineStr">
        <is>
          <t>/</t>
        </is>
      </c>
      <c r="AX125" s="7" t="inlineStr">
        <is>
          <t>/</t>
        </is>
      </c>
      <c r="AY125" s="150">
        <f>H125</f>
        <v/>
      </c>
      <c r="AZ125" s="150">
        <f>BB125/(1-BA125)</f>
        <v/>
      </c>
      <c r="BA125" s="82" t="n">
        <v>0.15</v>
      </c>
      <c r="BB125" s="150">
        <f>K125*0.96</f>
        <v/>
      </c>
      <c r="BC125" s="7" t="inlineStr">
        <is>
          <t>待定</t>
        </is>
      </c>
      <c r="BD125" s="7" t="inlineStr">
        <is>
          <t>待定</t>
        </is>
      </c>
      <c r="BE125" s="7" t="n"/>
      <c r="BF125" s="150">
        <f>H125</f>
        <v/>
      </c>
      <c r="BG125" s="82">
        <f>BH125/BF125</f>
        <v/>
      </c>
      <c r="BH125" s="149">
        <f>I125</f>
        <v/>
      </c>
      <c r="BI125" s="82">
        <f>1-12%</f>
        <v/>
      </c>
      <c r="BJ125" s="82">
        <f>BK125/(BF125-BF125*(1-BI125))</f>
        <v/>
      </c>
      <c r="BK125" s="149">
        <f>BM125/(1-BL125)</f>
        <v/>
      </c>
      <c r="BL125" s="82" t="n">
        <v>0.01</v>
      </c>
      <c r="BM125" s="149">
        <f>J125</f>
        <v/>
      </c>
      <c r="BN125" s="149">
        <f>IF(BK125&gt;=1500,BK125-150,IF(BK125&gt;=800,BK125-80,IF(BK125&gt;=500,BK125-50,IF(BK125&gt;=200,BK125-20,BK125))))</f>
        <v/>
      </c>
      <c r="BO125" s="82">
        <f>1-12%</f>
        <v/>
      </c>
      <c r="BP125" s="82">
        <f>BQ125/(BF125-BF125*(1-BO125))</f>
        <v/>
      </c>
      <c r="BQ125" s="149">
        <f>BS125/(1-BR125)</f>
        <v/>
      </c>
      <c r="BR125" s="82" t="n">
        <v>0</v>
      </c>
      <c r="BS125" s="149">
        <f>K125</f>
        <v/>
      </c>
      <c r="BT125" s="149">
        <f>IF(BQ125&gt;=1500,BQ125-150,IF(BQ125&gt;=800,BQ125-80,IF(BQ125&gt;=500,BQ125-50,IF(BQ125&gt;=200,BQ125-20,BQ125))))</f>
        <v/>
      </c>
      <c r="BU125" s="7" t="n"/>
      <c r="CB125" s="8" t="inlineStr">
        <is>
          <t>✅ 可导入</t>
        </is>
      </c>
      <c r="CC125" s="88" t="inlineStr">
        <is>
          <t>木作成本原为文字，已置0待补</t>
        </is>
      </c>
    </row>
    <row r="126" ht="18" customHeight="1">
      <c r="A126" s="77" t="inlineStr">
        <is>
          <t>PPS25250110410</t>
        </is>
      </c>
      <c r="B126" s="10" t="inlineStr">
        <is>
          <t>樱桃木旋转柜2025版</t>
        </is>
      </c>
      <c r="C126" s="10" t="inlineStr">
        <is>
          <t>旋转柜-樱桃木整柜1.8米+1.4米餐桌</t>
        </is>
      </c>
      <c r="D126" s="10" t="inlineStr">
        <is>
          <t>PPS2525011041020</t>
        </is>
      </c>
      <c r="E126" s="10" t="inlineStr">
        <is>
          <t>暂无</t>
        </is>
      </c>
      <c r="F126" s="10" t="inlineStr">
        <is>
          <t>大型</t>
        </is>
      </c>
      <c r="G126" s="152">
        <f>Q126/0.4</f>
        <v/>
      </c>
      <c r="H126" s="152">
        <f>G126*0.75</f>
        <v/>
      </c>
      <c r="I126" s="152">
        <f>Q126 / (0.78 - 0.02 - 0.006)</f>
        <v/>
      </c>
      <c r="J126" s="152">
        <f>Q126 / (0.8 - 0.02 - 0.006)</f>
        <v/>
      </c>
      <c r="K126" s="152">
        <f>Q126 / (0.9 - 0.02 - 0.006)</f>
        <v/>
      </c>
      <c r="L126" s="152">
        <f>K126-N126</f>
        <v/>
      </c>
      <c r="M126" s="79">
        <f>L126/K126</f>
        <v/>
      </c>
      <c r="N126" s="153">
        <f>O126+P126+Q126</f>
        <v/>
      </c>
      <c r="O126" s="153">
        <f>K126*0.006</f>
        <v/>
      </c>
      <c r="P126" s="153">
        <f>K126*0.02</f>
        <v/>
      </c>
      <c r="Q126" s="153">
        <f>SUM(R126:T126)</f>
        <v/>
      </c>
      <c r="R126" s="153">
        <f>IF(F126="大型",700,IF(F126="中型",300,IF(F126="小型",80,0)))</f>
        <v/>
      </c>
      <c r="S126" s="153">
        <f>IF(F126="大型",150,IF(F126="中型",50,IF(F126="小型",0,0)))</f>
        <v/>
      </c>
      <c r="T126" s="151">
        <f>SUM(U126:W126)</f>
        <v/>
      </c>
      <c r="U126" s="153" t="n">
        <v>0</v>
      </c>
      <c r="V126" s="153" t="n">
        <v>0</v>
      </c>
      <c r="W126" s="153">
        <f>SUM(X126:AS126)</f>
        <v/>
      </c>
      <c r="X126" s="153" t="n">
        <v>0</v>
      </c>
      <c r="Y126" s="153" t="n">
        <v>0</v>
      </c>
      <c r="Z126" s="153" t="n">
        <v>0</v>
      </c>
      <c r="AA126" s="153" t="n">
        <v>0</v>
      </c>
      <c r="AB126" s="153" t="n">
        <v>0</v>
      </c>
      <c r="AC126" s="153" t="n">
        <v>0</v>
      </c>
      <c r="AD126" s="153" t="n">
        <v>0</v>
      </c>
      <c r="AE126" s="153" t="n">
        <v>0</v>
      </c>
      <c r="AF126" s="153" t="n">
        <v>0</v>
      </c>
      <c r="AG126" s="153" t="n">
        <v>0</v>
      </c>
      <c r="AH126" s="153" t="n">
        <v>0</v>
      </c>
      <c r="AI126" s="153" t="n">
        <v>0</v>
      </c>
      <c r="AJ126" s="153" t="n">
        <v>0</v>
      </c>
      <c r="AK126" s="153" t="n">
        <v>0</v>
      </c>
      <c r="AL126" s="153" t="n">
        <v>0</v>
      </c>
      <c r="AM126" s="153" t="n">
        <v>0</v>
      </c>
      <c r="AN126" s="153" t="n">
        <v>0</v>
      </c>
      <c r="AO126" s="153" t="n">
        <v>0</v>
      </c>
      <c r="AP126" s="153" t="n">
        <v>0</v>
      </c>
      <c r="AQ126" s="153" t="n">
        <v>0</v>
      </c>
      <c r="AR126" s="153" t="n">
        <v>0</v>
      </c>
      <c r="AS126" s="153" t="n">
        <v>0</v>
      </c>
      <c r="AT126" s="10" t="n"/>
      <c r="AU126" s="10" t="n"/>
      <c r="AV126" s="10" t="inlineStr">
        <is>
          <t>/</t>
        </is>
      </c>
      <c r="AW126" s="10" t="inlineStr">
        <is>
          <t>/</t>
        </is>
      </c>
      <c r="AX126" s="10" t="inlineStr">
        <is>
          <t>/</t>
        </is>
      </c>
      <c r="AY126" s="153">
        <f>H126</f>
        <v/>
      </c>
      <c r="AZ126" s="153">
        <f>BB126/(1-BA126)</f>
        <v/>
      </c>
      <c r="BA126" s="85" t="n">
        <v>0.15</v>
      </c>
      <c r="BB126" s="153">
        <f>K126*0.96</f>
        <v/>
      </c>
      <c r="BC126" s="10" t="inlineStr">
        <is>
          <t>待定</t>
        </is>
      </c>
      <c r="BD126" s="10" t="inlineStr">
        <is>
          <t>待定</t>
        </is>
      </c>
      <c r="BE126" s="10" t="n"/>
      <c r="BF126" s="153">
        <f>H126</f>
        <v/>
      </c>
      <c r="BG126" s="85">
        <f>BH126/BF126</f>
        <v/>
      </c>
      <c r="BH126" s="152">
        <f>I126</f>
        <v/>
      </c>
      <c r="BI126" s="85">
        <f>1-12%</f>
        <v/>
      </c>
      <c r="BJ126" s="85">
        <f>BK126/(BF126-BF126*(1-BI126))</f>
        <v/>
      </c>
      <c r="BK126" s="152">
        <f>BM126/(1-BL126)</f>
        <v/>
      </c>
      <c r="BL126" s="85" t="n">
        <v>0.01</v>
      </c>
      <c r="BM126" s="152">
        <f>J126</f>
        <v/>
      </c>
      <c r="BN126" s="152">
        <f>IF(BK126&gt;=1500,BK126-150,IF(BK126&gt;=800,BK126-80,IF(BK126&gt;=500,BK126-50,IF(BK126&gt;=200,BK126-20,BK126))))</f>
        <v/>
      </c>
      <c r="BO126" s="85">
        <f>1-12%</f>
        <v/>
      </c>
      <c r="BP126" s="85">
        <f>BQ126/(BF126-BF126*(1-BO126))</f>
        <v/>
      </c>
      <c r="BQ126" s="152">
        <f>BS126/(1-BR126)</f>
        <v/>
      </c>
      <c r="BR126" s="85" t="n">
        <v>0</v>
      </c>
      <c r="BS126" s="152">
        <f>K126</f>
        <v/>
      </c>
      <c r="BT126" s="152">
        <f>IF(BQ126&gt;=1500,BQ126-150,IF(BQ126&gt;=800,BQ126-80,IF(BQ126&gt;=500,BQ126-50,IF(BQ126&gt;=200,BQ126-20,BQ126))))</f>
        <v/>
      </c>
      <c r="BU126" s="10" t="n"/>
      <c r="CB126" s="8" t="inlineStr">
        <is>
          <t>✅ 可导入</t>
        </is>
      </c>
      <c r="CC126" s="88" t="inlineStr">
        <is>
          <t>木作成本原为文字，已置0待补</t>
        </is>
      </c>
    </row>
    <row r="127" ht="18" customHeight="1">
      <c r="A127" s="77" t="inlineStr">
        <is>
          <t>PPS25250110410</t>
        </is>
      </c>
      <c r="B127" s="7" t="inlineStr">
        <is>
          <t>樱桃木旋转柜2025版</t>
        </is>
      </c>
      <c r="C127" s="7" t="inlineStr">
        <is>
          <t>旋转柜-樱桃木整柜1.5米+1.1米餐桌</t>
        </is>
      </c>
      <c r="D127" s="7" t="inlineStr">
        <is>
          <t>PPS2525011041021</t>
        </is>
      </c>
      <c r="E127" s="7" t="inlineStr">
        <is>
          <t>暂无</t>
        </is>
      </c>
      <c r="F127" s="7" t="inlineStr">
        <is>
          <t>大型</t>
        </is>
      </c>
      <c r="G127" s="149">
        <f>Q127/0.4</f>
        <v/>
      </c>
      <c r="H127" s="149">
        <f>G127*0.75</f>
        <v/>
      </c>
      <c r="I127" s="149">
        <f>Q127 / (0.78 - 0.02 - 0.006)</f>
        <v/>
      </c>
      <c r="J127" s="149">
        <f>Q127 / (0.8 - 0.02 - 0.006)</f>
        <v/>
      </c>
      <c r="K127" s="149">
        <f>Q127 / (0.9 - 0.02 - 0.006)</f>
        <v/>
      </c>
      <c r="L127" s="149">
        <f>K127-N127</f>
        <v/>
      </c>
      <c r="M127" s="79">
        <f>L127/K127</f>
        <v/>
      </c>
      <c r="N127" s="150">
        <f>O127+P127+Q127</f>
        <v/>
      </c>
      <c r="O127" s="150">
        <f>K127*0.006</f>
        <v/>
      </c>
      <c r="P127" s="150">
        <f>K127*0.02</f>
        <v/>
      </c>
      <c r="Q127" s="150">
        <f>SUM(R127:T127)</f>
        <v/>
      </c>
      <c r="R127" s="150">
        <f>IF(F127="大型",700,IF(F127="中型",300,IF(F127="小型",80,0)))</f>
        <v/>
      </c>
      <c r="S127" s="150">
        <f>IF(F127="大型",150,IF(F127="中型",50,IF(F127="小型",0,0)))</f>
        <v/>
      </c>
      <c r="T127" s="151">
        <f>SUM(U127:W127)</f>
        <v/>
      </c>
      <c r="U127" s="150" t="n">
        <v>0</v>
      </c>
      <c r="V127" s="150" t="n">
        <v>0</v>
      </c>
      <c r="W127" s="150">
        <f>SUM(X127:AS127)</f>
        <v/>
      </c>
      <c r="X127" s="150" t="n">
        <v>0</v>
      </c>
      <c r="Y127" s="150" t="n">
        <v>0</v>
      </c>
      <c r="Z127" s="150" t="n">
        <v>0</v>
      </c>
      <c r="AA127" s="150" t="n">
        <v>0</v>
      </c>
      <c r="AB127" s="150" t="n">
        <v>0</v>
      </c>
      <c r="AC127" s="150" t="n">
        <v>0</v>
      </c>
      <c r="AD127" s="150" t="n">
        <v>0</v>
      </c>
      <c r="AE127" s="150" t="n">
        <v>0</v>
      </c>
      <c r="AF127" s="150" t="n">
        <v>0</v>
      </c>
      <c r="AG127" s="150" t="n">
        <v>0</v>
      </c>
      <c r="AH127" s="150" t="n">
        <v>0</v>
      </c>
      <c r="AI127" s="150" t="n">
        <v>0</v>
      </c>
      <c r="AJ127" s="150" t="n">
        <v>0</v>
      </c>
      <c r="AK127" s="150" t="n">
        <v>0</v>
      </c>
      <c r="AL127" s="150" t="n">
        <v>0</v>
      </c>
      <c r="AM127" s="150" t="n">
        <v>0</v>
      </c>
      <c r="AN127" s="150" t="n">
        <v>0</v>
      </c>
      <c r="AO127" s="150" t="n">
        <v>0</v>
      </c>
      <c r="AP127" s="150" t="n">
        <v>0</v>
      </c>
      <c r="AQ127" s="150" t="n">
        <v>0</v>
      </c>
      <c r="AR127" s="150" t="n">
        <v>0</v>
      </c>
      <c r="AS127" s="150" t="n">
        <v>0</v>
      </c>
      <c r="AT127" s="7" t="n"/>
      <c r="AU127" s="7" t="n"/>
      <c r="AV127" s="7" t="inlineStr">
        <is>
          <t>/</t>
        </is>
      </c>
      <c r="AW127" s="7" t="inlineStr">
        <is>
          <t>/</t>
        </is>
      </c>
      <c r="AX127" s="7" t="inlineStr">
        <is>
          <t>/</t>
        </is>
      </c>
      <c r="AY127" s="150">
        <f>H127</f>
        <v/>
      </c>
      <c r="AZ127" s="150">
        <f>BB127/(1-BA127)</f>
        <v/>
      </c>
      <c r="BA127" s="82" t="n">
        <v>0.15</v>
      </c>
      <c r="BB127" s="150">
        <f>K127*0.96</f>
        <v/>
      </c>
      <c r="BC127" s="7" t="inlineStr">
        <is>
          <t>待定</t>
        </is>
      </c>
      <c r="BD127" s="7" t="inlineStr">
        <is>
          <t>待定</t>
        </is>
      </c>
      <c r="BE127" s="7" t="n"/>
      <c r="BF127" s="150">
        <f>H127</f>
        <v/>
      </c>
      <c r="BG127" s="82">
        <f>BH127/BF127</f>
        <v/>
      </c>
      <c r="BH127" s="149">
        <f>I127</f>
        <v/>
      </c>
      <c r="BI127" s="82">
        <f>1-12%</f>
        <v/>
      </c>
      <c r="BJ127" s="82">
        <f>BK127/(BF127-BF127*(1-BI127))</f>
        <v/>
      </c>
      <c r="BK127" s="149">
        <f>BM127/(1-BL127)</f>
        <v/>
      </c>
      <c r="BL127" s="82" t="n">
        <v>0.01</v>
      </c>
      <c r="BM127" s="149">
        <f>J127</f>
        <v/>
      </c>
      <c r="BN127" s="149">
        <f>IF(BK127&gt;=1500,BK127-150,IF(BK127&gt;=800,BK127-80,IF(BK127&gt;=500,BK127-50,IF(BK127&gt;=200,BK127-20,BK127))))</f>
        <v/>
      </c>
      <c r="BO127" s="82">
        <f>1-12%</f>
        <v/>
      </c>
      <c r="BP127" s="82">
        <f>BQ127/(BF127-BF127*(1-BO127))</f>
        <v/>
      </c>
      <c r="BQ127" s="149">
        <f>BS127/(1-BR127)</f>
        <v/>
      </c>
      <c r="BR127" s="82" t="n">
        <v>0</v>
      </c>
      <c r="BS127" s="149">
        <f>K127</f>
        <v/>
      </c>
      <c r="BT127" s="149">
        <f>IF(BQ127&gt;=1500,BQ127-150,IF(BQ127&gt;=800,BQ127-80,IF(BQ127&gt;=500,BQ127-50,IF(BQ127&gt;=200,BQ127-20,BQ127))))</f>
        <v/>
      </c>
      <c r="BU127" s="7" t="n"/>
      <c r="CB127" s="8" t="inlineStr">
        <is>
          <t>✅ 可导入</t>
        </is>
      </c>
      <c r="CC127" s="88" t="inlineStr">
        <is>
          <t>木作成本原为文字，已置0待补</t>
        </is>
      </c>
    </row>
    <row r="128" ht="18" customHeight="1">
      <c r="A128" s="77" t="inlineStr">
        <is>
          <t>PPS25250110410</t>
        </is>
      </c>
      <c r="B128" s="10" t="inlineStr">
        <is>
          <t>樱桃木旋转柜2025版</t>
        </is>
      </c>
      <c r="C128" s="10" t="inlineStr">
        <is>
          <t>旋转柜-樱桃木整柜1.2米+1.0米餐桌</t>
        </is>
      </c>
      <c r="D128" s="10" t="inlineStr">
        <is>
          <t>PPS2525011041022</t>
        </is>
      </c>
      <c r="E128" s="10" t="inlineStr">
        <is>
          <t>暂无</t>
        </is>
      </c>
      <c r="F128" s="10" t="inlineStr">
        <is>
          <t>大型</t>
        </is>
      </c>
      <c r="G128" s="152">
        <f>Q128/0.4</f>
        <v/>
      </c>
      <c r="H128" s="152">
        <f>G128*0.75</f>
        <v/>
      </c>
      <c r="I128" s="152">
        <f>Q128 / (0.78 - 0.02 - 0.006)</f>
        <v/>
      </c>
      <c r="J128" s="152">
        <f>Q128 / (0.8 - 0.02 - 0.006)</f>
        <v/>
      </c>
      <c r="K128" s="152">
        <f>Q128 / (0.9 - 0.02 - 0.006)</f>
        <v/>
      </c>
      <c r="L128" s="152">
        <f>K128-N128</f>
        <v/>
      </c>
      <c r="M128" s="79">
        <f>L128/K128</f>
        <v/>
      </c>
      <c r="N128" s="153">
        <f>O128+P128+Q128</f>
        <v/>
      </c>
      <c r="O128" s="153">
        <f>K128*0.006</f>
        <v/>
      </c>
      <c r="P128" s="153">
        <f>K128*0.02</f>
        <v/>
      </c>
      <c r="Q128" s="153">
        <f>SUM(R128:T128)</f>
        <v/>
      </c>
      <c r="R128" s="153">
        <f>IF(F128="大型",700,IF(F128="中型",300,IF(F128="小型",80,0)))</f>
        <v/>
      </c>
      <c r="S128" s="153">
        <f>IF(F128="大型",150,IF(F128="中型",50,IF(F128="小型",0,0)))</f>
        <v/>
      </c>
      <c r="T128" s="151">
        <f>SUM(U128:W128)</f>
        <v/>
      </c>
      <c r="U128" s="153" t="n">
        <v>0</v>
      </c>
      <c r="V128" s="153" t="n">
        <v>0</v>
      </c>
      <c r="W128" s="153">
        <f>SUM(X128:AS128)</f>
        <v/>
      </c>
      <c r="X128" s="153" t="n">
        <v>0</v>
      </c>
      <c r="Y128" s="153" t="n">
        <v>0</v>
      </c>
      <c r="Z128" s="153" t="n">
        <v>0</v>
      </c>
      <c r="AA128" s="153" t="n">
        <v>0</v>
      </c>
      <c r="AB128" s="153" t="n">
        <v>0</v>
      </c>
      <c r="AC128" s="153" t="n">
        <v>0</v>
      </c>
      <c r="AD128" s="153" t="n">
        <v>0</v>
      </c>
      <c r="AE128" s="153" t="n">
        <v>0</v>
      </c>
      <c r="AF128" s="153" t="n">
        <v>0</v>
      </c>
      <c r="AG128" s="153" t="n">
        <v>0</v>
      </c>
      <c r="AH128" s="153" t="n">
        <v>0</v>
      </c>
      <c r="AI128" s="153" t="n">
        <v>0</v>
      </c>
      <c r="AJ128" s="153" t="n">
        <v>0</v>
      </c>
      <c r="AK128" s="153" t="n">
        <v>0</v>
      </c>
      <c r="AL128" s="153" t="n">
        <v>0</v>
      </c>
      <c r="AM128" s="153" t="n">
        <v>0</v>
      </c>
      <c r="AN128" s="153" t="n">
        <v>0</v>
      </c>
      <c r="AO128" s="153" t="n">
        <v>0</v>
      </c>
      <c r="AP128" s="153" t="n">
        <v>0</v>
      </c>
      <c r="AQ128" s="153" t="n">
        <v>0</v>
      </c>
      <c r="AR128" s="153" t="n">
        <v>0</v>
      </c>
      <c r="AS128" s="153" t="n">
        <v>0</v>
      </c>
      <c r="AT128" s="10" t="n"/>
      <c r="AU128" s="10" t="n"/>
      <c r="AV128" s="10" t="inlineStr">
        <is>
          <t>/</t>
        </is>
      </c>
      <c r="AW128" s="10" t="inlineStr">
        <is>
          <t>/</t>
        </is>
      </c>
      <c r="AX128" s="10" t="inlineStr">
        <is>
          <t>/</t>
        </is>
      </c>
      <c r="AY128" s="153">
        <f>H128</f>
        <v/>
      </c>
      <c r="AZ128" s="153">
        <f>BB128/(1-BA128)</f>
        <v/>
      </c>
      <c r="BA128" s="85" t="n">
        <v>0.15</v>
      </c>
      <c r="BB128" s="153">
        <f>K128*0.96</f>
        <v/>
      </c>
      <c r="BC128" s="10" t="inlineStr">
        <is>
          <t>待定</t>
        </is>
      </c>
      <c r="BD128" s="10" t="inlineStr">
        <is>
          <t>待定</t>
        </is>
      </c>
      <c r="BE128" s="10" t="n"/>
      <c r="BF128" s="153">
        <f>H128</f>
        <v/>
      </c>
      <c r="BG128" s="85">
        <f>BH128/BF128</f>
        <v/>
      </c>
      <c r="BH128" s="152">
        <f>I128</f>
        <v/>
      </c>
      <c r="BI128" s="85">
        <f>1-12%</f>
        <v/>
      </c>
      <c r="BJ128" s="85">
        <f>BK128/(BF128-BF128*(1-BI128))</f>
        <v/>
      </c>
      <c r="BK128" s="152">
        <f>BM128/(1-BL128)</f>
        <v/>
      </c>
      <c r="BL128" s="85" t="n">
        <v>0.01</v>
      </c>
      <c r="BM128" s="152">
        <f>J128</f>
        <v/>
      </c>
      <c r="BN128" s="152">
        <f>IF(BK128&gt;=1500,BK128-150,IF(BK128&gt;=800,BK128-80,IF(BK128&gt;=500,BK128-50,IF(BK128&gt;=200,BK128-20,BK128))))</f>
        <v/>
      </c>
      <c r="BO128" s="85">
        <f>1-12%</f>
        <v/>
      </c>
      <c r="BP128" s="85">
        <f>BQ128/(BF128-BF128*(1-BO128))</f>
        <v/>
      </c>
      <c r="BQ128" s="152">
        <f>BS128/(1-BR128)</f>
        <v/>
      </c>
      <c r="BR128" s="85" t="n">
        <v>0</v>
      </c>
      <c r="BS128" s="152">
        <f>K128</f>
        <v/>
      </c>
      <c r="BT128" s="152">
        <f>IF(BQ128&gt;=1500,BQ128-150,IF(BQ128&gt;=800,BQ128-80,IF(BQ128&gt;=500,BQ128-50,IF(BQ128&gt;=200,BQ128-20,BQ128))))</f>
        <v/>
      </c>
      <c r="BU128" s="10" t="n"/>
      <c r="CB128" s="8" t="inlineStr">
        <is>
          <t>✅ 可导入</t>
        </is>
      </c>
      <c r="CC128" s="88" t="inlineStr">
        <is>
          <t>木作成本原为文字，已置0待补</t>
        </is>
      </c>
    </row>
    <row r="129" ht="18" customHeight="1">
      <c r="A129" s="77" t="inlineStr">
        <is>
          <t>PPS25250110410</t>
        </is>
      </c>
      <c r="B129" s="7" t="inlineStr">
        <is>
          <t>樱桃木旋转柜2025版</t>
        </is>
      </c>
      <c r="C129" s="7" t="inlineStr">
        <is>
          <t>旋转柜-榉木整柜2.1米+1.6米餐桌</t>
        </is>
      </c>
      <c r="D129" s="7" t="inlineStr">
        <is>
          <t>PPS2525011041023</t>
        </is>
      </c>
      <c r="E129" s="7" t="inlineStr">
        <is>
          <t>暂无</t>
        </is>
      </c>
      <c r="F129" s="7" t="inlineStr">
        <is>
          <t>大型</t>
        </is>
      </c>
      <c r="G129" s="149">
        <f>Q129/0.4</f>
        <v/>
      </c>
      <c r="H129" s="149">
        <f>G129*0.75</f>
        <v/>
      </c>
      <c r="I129" s="149">
        <f>Q129 / (0.78 - 0.02 - 0.006)</f>
        <v/>
      </c>
      <c r="J129" s="149">
        <f>Q129 / (0.8 - 0.02 - 0.006)</f>
        <v/>
      </c>
      <c r="K129" s="149">
        <f>Q129 / (0.9 - 0.02 - 0.006)</f>
        <v/>
      </c>
      <c r="L129" s="149">
        <f>K129-N129</f>
        <v/>
      </c>
      <c r="M129" s="79">
        <f>L129/K129</f>
        <v/>
      </c>
      <c r="N129" s="150">
        <f>O129+P129+Q129</f>
        <v/>
      </c>
      <c r="O129" s="150">
        <f>K129*0.006</f>
        <v/>
      </c>
      <c r="P129" s="150">
        <f>K129*0.02</f>
        <v/>
      </c>
      <c r="Q129" s="150">
        <f>SUM(R129:T129)</f>
        <v/>
      </c>
      <c r="R129" s="150">
        <f>IF(F129="大型",700,IF(F129="中型",300,IF(F129="小型",80,0)))</f>
        <v/>
      </c>
      <c r="S129" s="150">
        <f>IF(F129="大型",150,IF(F129="中型",50,IF(F129="小型",0,0)))</f>
        <v/>
      </c>
      <c r="T129" s="151">
        <f>SUM(U129:W129)</f>
        <v/>
      </c>
      <c r="U129" s="150" t="n">
        <v>0</v>
      </c>
      <c r="V129" s="150" t="n">
        <v>0</v>
      </c>
      <c r="W129" s="150">
        <f>SUM(X129:AS129)</f>
        <v/>
      </c>
      <c r="X129" s="150" t="n">
        <v>0</v>
      </c>
      <c r="Y129" s="150" t="n">
        <v>0</v>
      </c>
      <c r="Z129" s="150" t="n">
        <v>0</v>
      </c>
      <c r="AA129" s="150" t="n">
        <v>0</v>
      </c>
      <c r="AB129" s="150" t="n">
        <v>0</v>
      </c>
      <c r="AC129" s="150" t="n">
        <v>0</v>
      </c>
      <c r="AD129" s="150" t="n">
        <v>0</v>
      </c>
      <c r="AE129" s="150" t="n">
        <v>0</v>
      </c>
      <c r="AF129" s="150" t="n">
        <v>0</v>
      </c>
      <c r="AG129" s="150" t="n">
        <v>0</v>
      </c>
      <c r="AH129" s="150" t="n">
        <v>0</v>
      </c>
      <c r="AI129" s="150" t="n">
        <v>0</v>
      </c>
      <c r="AJ129" s="150" t="n">
        <v>0</v>
      </c>
      <c r="AK129" s="150" t="n">
        <v>0</v>
      </c>
      <c r="AL129" s="150" t="n">
        <v>0</v>
      </c>
      <c r="AM129" s="150" t="n">
        <v>0</v>
      </c>
      <c r="AN129" s="150" t="n">
        <v>0</v>
      </c>
      <c r="AO129" s="150" t="n">
        <v>0</v>
      </c>
      <c r="AP129" s="150" t="n">
        <v>0</v>
      </c>
      <c r="AQ129" s="150" t="n">
        <v>0</v>
      </c>
      <c r="AR129" s="150" t="n">
        <v>0</v>
      </c>
      <c r="AS129" s="150" t="n">
        <v>0</v>
      </c>
      <c r="AT129" s="7" t="n"/>
      <c r="AU129" s="7" t="n"/>
      <c r="AV129" s="7" t="inlineStr">
        <is>
          <t>/</t>
        </is>
      </c>
      <c r="AW129" s="7" t="inlineStr">
        <is>
          <t>/</t>
        </is>
      </c>
      <c r="AX129" s="7" t="inlineStr">
        <is>
          <t>/</t>
        </is>
      </c>
      <c r="AY129" s="150">
        <f>H129</f>
        <v/>
      </c>
      <c r="AZ129" s="150">
        <f>BB129/(1-BA129)</f>
        <v/>
      </c>
      <c r="BA129" s="82" t="n">
        <v>0.15</v>
      </c>
      <c r="BB129" s="150">
        <f>K129*0.96</f>
        <v/>
      </c>
      <c r="BC129" s="7" t="inlineStr">
        <is>
          <t>待定</t>
        </is>
      </c>
      <c r="BD129" s="7" t="inlineStr">
        <is>
          <t>待定</t>
        </is>
      </c>
      <c r="BE129" s="7" t="n"/>
      <c r="BF129" s="150">
        <f>H129</f>
        <v/>
      </c>
      <c r="BG129" s="82">
        <f>BH129/BF129</f>
        <v/>
      </c>
      <c r="BH129" s="149">
        <f>I129</f>
        <v/>
      </c>
      <c r="BI129" s="82">
        <f>1-12%</f>
        <v/>
      </c>
      <c r="BJ129" s="82">
        <f>BK129/(BF129-BF129*(1-BI129))</f>
        <v/>
      </c>
      <c r="BK129" s="149">
        <f>BM129/(1-BL129)</f>
        <v/>
      </c>
      <c r="BL129" s="82" t="n">
        <v>0.01</v>
      </c>
      <c r="BM129" s="149">
        <f>J129</f>
        <v/>
      </c>
      <c r="BN129" s="149">
        <f>IF(BK129&gt;=1500,BK129-150,IF(BK129&gt;=800,BK129-80,IF(BK129&gt;=500,BK129-50,IF(BK129&gt;=200,BK129-20,BK129))))</f>
        <v/>
      </c>
      <c r="BO129" s="82">
        <f>1-12%</f>
        <v/>
      </c>
      <c r="BP129" s="82">
        <f>BQ129/(BF129-BF129*(1-BO129))</f>
        <v/>
      </c>
      <c r="BQ129" s="149">
        <f>BS129/(1-BR129)</f>
        <v/>
      </c>
      <c r="BR129" s="82" t="n">
        <v>0</v>
      </c>
      <c r="BS129" s="149">
        <f>K129</f>
        <v/>
      </c>
      <c r="BT129" s="149">
        <f>IF(BQ129&gt;=1500,BQ129-150,IF(BQ129&gt;=800,BQ129-80,IF(BQ129&gt;=500,BQ129-50,IF(BQ129&gt;=200,BQ129-20,BQ129))))</f>
        <v/>
      </c>
      <c r="BU129" s="7" t="n"/>
      <c r="CB129" s="8" t="inlineStr">
        <is>
          <t>✅ 可导入</t>
        </is>
      </c>
      <c r="CC129" s="88" t="inlineStr">
        <is>
          <t>木作成本原为文字，已置0待补</t>
        </is>
      </c>
    </row>
    <row r="130" ht="18" customHeight="1">
      <c r="A130" s="77" t="inlineStr">
        <is>
          <t>PPS25250110410</t>
        </is>
      </c>
      <c r="B130" s="10" t="inlineStr">
        <is>
          <t>樱桃木旋转柜2025版</t>
        </is>
      </c>
      <c r="C130" s="10" t="inlineStr">
        <is>
          <t>旋转柜-榉木整柜1.8米+1.4米餐桌</t>
        </is>
      </c>
      <c r="D130" s="10" t="inlineStr">
        <is>
          <t>PPS2525011041024</t>
        </is>
      </c>
      <c r="E130" s="10" t="inlineStr">
        <is>
          <t>暂无</t>
        </is>
      </c>
      <c r="F130" s="10" t="inlineStr">
        <is>
          <t>大型</t>
        </is>
      </c>
      <c r="G130" s="152">
        <f>Q130/0.4</f>
        <v/>
      </c>
      <c r="H130" s="152">
        <f>G130*0.75</f>
        <v/>
      </c>
      <c r="I130" s="152">
        <f>Q130 / (0.78 - 0.02 - 0.006)</f>
        <v/>
      </c>
      <c r="J130" s="152">
        <f>Q130 / (0.8 - 0.02 - 0.006)</f>
        <v/>
      </c>
      <c r="K130" s="152">
        <f>Q130 / (0.9 - 0.02 - 0.006)</f>
        <v/>
      </c>
      <c r="L130" s="152">
        <f>K130-N130</f>
        <v/>
      </c>
      <c r="M130" s="79">
        <f>L130/K130</f>
        <v/>
      </c>
      <c r="N130" s="153">
        <f>O130+P130+Q130</f>
        <v/>
      </c>
      <c r="O130" s="153">
        <f>K130*0.006</f>
        <v/>
      </c>
      <c r="P130" s="153">
        <f>K130*0.02</f>
        <v/>
      </c>
      <c r="Q130" s="153">
        <f>SUM(R130:T130)</f>
        <v/>
      </c>
      <c r="R130" s="153">
        <f>IF(F130="大型",700,IF(F130="中型",300,IF(F130="小型",80,0)))</f>
        <v/>
      </c>
      <c r="S130" s="153">
        <f>IF(F130="大型",150,IF(F130="中型",50,IF(F130="小型",0,0)))</f>
        <v/>
      </c>
      <c r="T130" s="151">
        <f>SUM(U130:W130)</f>
        <v/>
      </c>
      <c r="U130" s="153" t="n">
        <v>0</v>
      </c>
      <c r="V130" s="153" t="n">
        <v>0</v>
      </c>
      <c r="W130" s="153">
        <f>SUM(X130:AS130)</f>
        <v/>
      </c>
      <c r="X130" s="153" t="n">
        <v>0</v>
      </c>
      <c r="Y130" s="153" t="n">
        <v>0</v>
      </c>
      <c r="Z130" s="153" t="n">
        <v>0</v>
      </c>
      <c r="AA130" s="153" t="n">
        <v>0</v>
      </c>
      <c r="AB130" s="153" t="n">
        <v>0</v>
      </c>
      <c r="AC130" s="153" t="n">
        <v>0</v>
      </c>
      <c r="AD130" s="153" t="n">
        <v>0</v>
      </c>
      <c r="AE130" s="153" t="n">
        <v>0</v>
      </c>
      <c r="AF130" s="153" t="n">
        <v>0</v>
      </c>
      <c r="AG130" s="153" t="n">
        <v>0</v>
      </c>
      <c r="AH130" s="153" t="n">
        <v>0</v>
      </c>
      <c r="AI130" s="153" t="n">
        <v>0</v>
      </c>
      <c r="AJ130" s="153" t="n">
        <v>0</v>
      </c>
      <c r="AK130" s="153" t="n">
        <v>0</v>
      </c>
      <c r="AL130" s="153" t="n">
        <v>0</v>
      </c>
      <c r="AM130" s="153" t="n">
        <v>0</v>
      </c>
      <c r="AN130" s="153" t="n">
        <v>0</v>
      </c>
      <c r="AO130" s="153" t="n">
        <v>0</v>
      </c>
      <c r="AP130" s="153" t="n">
        <v>0</v>
      </c>
      <c r="AQ130" s="153" t="n">
        <v>0</v>
      </c>
      <c r="AR130" s="153" t="n">
        <v>0</v>
      </c>
      <c r="AS130" s="153" t="n">
        <v>0</v>
      </c>
      <c r="AT130" s="10" t="n"/>
      <c r="AU130" s="10" t="n"/>
      <c r="AV130" s="10" t="inlineStr">
        <is>
          <t>/</t>
        </is>
      </c>
      <c r="AW130" s="10" t="inlineStr">
        <is>
          <t>/</t>
        </is>
      </c>
      <c r="AX130" s="10" t="inlineStr">
        <is>
          <t>/</t>
        </is>
      </c>
      <c r="AY130" s="153">
        <f>H130</f>
        <v/>
      </c>
      <c r="AZ130" s="153">
        <f>BB130/(1-BA130)</f>
        <v/>
      </c>
      <c r="BA130" s="85" t="n">
        <v>0.15</v>
      </c>
      <c r="BB130" s="153">
        <f>K130*0.96</f>
        <v/>
      </c>
      <c r="BC130" s="10" t="inlineStr">
        <is>
          <t>待定</t>
        </is>
      </c>
      <c r="BD130" s="10" t="inlineStr">
        <is>
          <t>待定</t>
        </is>
      </c>
      <c r="BE130" s="10" t="n"/>
      <c r="BF130" s="153">
        <f>H130</f>
        <v/>
      </c>
      <c r="BG130" s="85">
        <f>BH130/BF130</f>
        <v/>
      </c>
      <c r="BH130" s="152">
        <f>I130</f>
        <v/>
      </c>
      <c r="BI130" s="85">
        <f>1-12%</f>
        <v/>
      </c>
      <c r="BJ130" s="85">
        <f>BK130/(BF130-BF130*(1-BI130))</f>
        <v/>
      </c>
      <c r="BK130" s="152">
        <f>BM130/(1-BL130)</f>
        <v/>
      </c>
      <c r="BL130" s="85" t="n">
        <v>0.01</v>
      </c>
      <c r="BM130" s="152">
        <f>J130</f>
        <v/>
      </c>
      <c r="BN130" s="152">
        <f>IF(BK130&gt;=1500,BK130-150,IF(BK130&gt;=800,BK130-80,IF(BK130&gt;=500,BK130-50,IF(BK130&gt;=200,BK130-20,BK130))))</f>
        <v/>
      </c>
      <c r="BO130" s="85">
        <f>1-12%</f>
        <v/>
      </c>
      <c r="BP130" s="85">
        <f>BQ130/(BF130-BF130*(1-BO130))</f>
        <v/>
      </c>
      <c r="BQ130" s="152">
        <f>BS130/(1-BR130)</f>
        <v/>
      </c>
      <c r="BR130" s="85" t="n">
        <v>0</v>
      </c>
      <c r="BS130" s="152">
        <f>K130</f>
        <v/>
      </c>
      <c r="BT130" s="152">
        <f>IF(BQ130&gt;=1500,BQ130-150,IF(BQ130&gt;=800,BQ130-80,IF(BQ130&gt;=500,BQ130-50,IF(BQ130&gt;=200,BQ130-20,BQ130))))</f>
        <v/>
      </c>
      <c r="BU130" s="10" t="n"/>
      <c r="CB130" s="8" t="inlineStr">
        <is>
          <t>✅ 可导入</t>
        </is>
      </c>
      <c r="CC130" s="88" t="inlineStr">
        <is>
          <t>木作成本原为文字，已置0待补</t>
        </is>
      </c>
    </row>
    <row r="131" ht="18" customHeight="1">
      <c r="A131" s="77" t="inlineStr">
        <is>
          <t>PPS25250110410</t>
        </is>
      </c>
      <c r="B131" s="7" t="inlineStr">
        <is>
          <t>樱桃木旋转柜2025版</t>
        </is>
      </c>
      <c r="C131" s="7" t="inlineStr">
        <is>
          <t>旋转柜-榉木整柜1.5米+1.1米餐桌</t>
        </is>
      </c>
      <c r="D131" s="7" t="inlineStr">
        <is>
          <t>PPS2525011041025</t>
        </is>
      </c>
      <c r="E131" s="7" t="inlineStr">
        <is>
          <t>暂无</t>
        </is>
      </c>
      <c r="F131" s="7" t="inlineStr">
        <is>
          <t>大型</t>
        </is>
      </c>
      <c r="G131" s="149">
        <f>Q131/0.4</f>
        <v/>
      </c>
      <c r="H131" s="149">
        <f>G131*0.75</f>
        <v/>
      </c>
      <c r="I131" s="149">
        <f>Q131 / (0.78 - 0.02 - 0.006)</f>
        <v/>
      </c>
      <c r="J131" s="149">
        <f>Q131 / (0.8 - 0.02 - 0.006)</f>
        <v/>
      </c>
      <c r="K131" s="149">
        <f>Q131 / (0.9 - 0.02 - 0.006)</f>
        <v/>
      </c>
      <c r="L131" s="149">
        <f>K131-N131</f>
        <v/>
      </c>
      <c r="M131" s="79">
        <f>L131/K131</f>
        <v/>
      </c>
      <c r="N131" s="150">
        <f>O131+P131+Q131</f>
        <v/>
      </c>
      <c r="O131" s="150">
        <f>K131*0.006</f>
        <v/>
      </c>
      <c r="P131" s="150">
        <f>K131*0.02</f>
        <v/>
      </c>
      <c r="Q131" s="150">
        <f>SUM(R131:T131)</f>
        <v/>
      </c>
      <c r="R131" s="150">
        <f>IF(F131="大型",700,IF(F131="中型",300,IF(F131="小型",80,0)))</f>
        <v/>
      </c>
      <c r="S131" s="150">
        <f>IF(F131="大型",150,IF(F131="中型",50,IF(F131="小型",0,0)))</f>
        <v/>
      </c>
      <c r="T131" s="151">
        <f>SUM(U131:W131)</f>
        <v/>
      </c>
      <c r="U131" s="150" t="n">
        <v>0</v>
      </c>
      <c r="V131" s="150" t="n">
        <v>0</v>
      </c>
      <c r="W131" s="150">
        <f>SUM(X131:AS131)</f>
        <v/>
      </c>
      <c r="X131" s="150" t="n">
        <v>0</v>
      </c>
      <c r="Y131" s="150" t="n">
        <v>0</v>
      </c>
      <c r="Z131" s="150" t="n">
        <v>0</v>
      </c>
      <c r="AA131" s="150" t="n">
        <v>0</v>
      </c>
      <c r="AB131" s="150" t="n">
        <v>0</v>
      </c>
      <c r="AC131" s="150" t="n">
        <v>0</v>
      </c>
      <c r="AD131" s="150" t="n">
        <v>0</v>
      </c>
      <c r="AE131" s="150" t="n">
        <v>0</v>
      </c>
      <c r="AF131" s="150" t="n">
        <v>0</v>
      </c>
      <c r="AG131" s="150" t="n">
        <v>0</v>
      </c>
      <c r="AH131" s="150" t="n">
        <v>0</v>
      </c>
      <c r="AI131" s="150" t="n">
        <v>0</v>
      </c>
      <c r="AJ131" s="150" t="n">
        <v>0</v>
      </c>
      <c r="AK131" s="150" t="n">
        <v>0</v>
      </c>
      <c r="AL131" s="150" t="n">
        <v>0</v>
      </c>
      <c r="AM131" s="150" t="n">
        <v>0</v>
      </c>
      <c r="AN131" s="150" t="n">
        <v>0</v>
      </c>
      <c r="AO131" s="150" t="n">
        <v>0</v>
      </c>
      <c r="AP131" s="150" t="n">
        <v>0</v>
      </c>
      <c r="AQ131" s="150" t="n">
        <v>0</v>
      </c>
      <c r="AR131" s="150" t="n">
        <v>0</v>
      </c>
      <c r="AS131" s="150" t="n">
        <v>0</v>
      </c>
      <c r="AT131" s="7" t="n"/>
      <c r="AU131" s="7" t="n"/>
      <c r="AV131" s="7" t="inlineStr">
        <is>
          <t>/</t>
        </is>
      </c>
      <c r="AW131" s="7" t="inlineStr">
        <is>
          <t>/</t>
        </is>
      </c>
      <c r="AX131" s="7" t="inlineStr">
        <is>
          <t>/</t>
        </is>
      </c>
      <c r="AY131" s="150">
        <f>H131</f>
        <v/>
      </c>
      <c r="AZ131" s="150">
        <f>BB131/(1-BA131)</f>
        <v/>
      </c>
      <c r="BA131" s="82" t="n">
        <v>0.15</v>
      </c>
      <c r="BB131" s="150">
        <f>K131*0.96</f>
        <v/>
      </c>
      <c r="BC131" s="7" t="inlineStr">
        <is>
          <t>待定</t>
        </is>
      </c>
      <c r="BD131" s="7" t="inlineStr">
        <is>
          <t>待定</t>
        </is>
      </c>
      <c r="BE131" s="7" t="n"/>
      <c r="BF131" s="150">
        <f>H131</f>
        <v/>
      </c>
      <c r="BG131" s="82">
        <f>BH131/BF131</f>
        <v/>
      </c>
      <c r="BH131" s="149">
        <f>I131</f>
        <v/>
      </c>
      <c r="BI131" s="82">
        <f>1-12%</f>
        <v/>
      </c>
      <c r="BJ131" s="82">
        <f>BK131/(BF131-BF131*(1-BI131))</f>
        <v/>
      </c>
      <c r="BK131" s="149">
        <f>BM131/(1-BL131)</f>
        <v/>
      </c>
      <c r="BL131" s="82" t="n">
        <v>0.01</v>
      </c>
      <c r="BM131" s="149">
        <f>J131</f>
        <v/>
      </c>
      <c r="BN131" s="149">
        <f>IF(BK131&gt;=1500,BK131-150,IF(BK131&gt;=800,BK131-80,IF(BK131&gt;=500,BK131-50,IF(BK131&gt;=200,BK131-20,BK131))))</f>
        <v/>
      </c>
      <c r="BO131" s="82">
        <f>1-12%</f>
        <v/>
      </c>
      <c r="BP131" s="82">
        <f>BQ131/(BF131-BF131*(1-BO131))</f>
        <v/>
      </c>
      <c r="BQ131" s="149">
        <f>BS131/(1-BR131)</f>
        <v/>
      </c>
      <c r="BR131" s="82" t="n">
        <v>0</v>
      </c>
      <c r="BS131" s="149">
        <f>K131</f>
        <v/>
      </c>
      <c r="BT131" s="149">
        <f>IF(BQ131&gt;=1500,BQ131-150,IF(BQ131&gt;=800,BQ131-80,IF(BQ131&gt;=500,BQ131-50,IF(BQ131&gt;=200,BQ131-20,BQ131))))</f>
        <v/>
      </c>
      <c r="BU131" s="7" t="n"/>
      <c r="CB131" s="8" t="inlineStr">
        <is>
          <t>✅ 可导入</t>
        </is>
      </c>
      <c r="CC131" s="88" t="inlineStr">
        <is>
          <t>木作成本原为文字，已置0待补</t>
        </is>
      </c>
    </row>
    <row r="132" ht="18" customHeight="1">
      <c r="A132" s="77" t="inlineStr">
        <is>
          <t>PPS25250110410</t>
        </is>
      </c>
      <c r="B132" s="10" t="inlineStr">
        <is>
          <t>樱桃木旋转柜2025版</t>
        </is>
      </c>
      <c r="C132" s="10" t="inlineStr">
        <is>
          <t>旋转柜-榉木整柜1.2米+1.0米餐桌</t>
        </is>
      </c>
      <c r="D132" s="10" t="inlineStr">
        <is>
          <t>PPS2525011041026</t>
        </is>
      </c>
      <c r="E132" s="10" t="inlineStr">
        <is>
          <t>暂无</t>
        </is>
      </c>
      <c r="F132" s="10" t="inlineStr">
        <is>
          <t>大型</t>
        </is>
      </c>
      <c r="G132" s="152">
        <f>Q132/0.4</f>
        <v/>
      </c>
      <c r="H132" s="152">
        <f>G132*0.75</f>
        <v/>
      </c>
      <c r="I132" s="152">
        <f>Q132 / (0.78 - 0.02 - 0.006)</f>
        <v/>
      </c>
      <c r="J132" s="152">
        <f>Q132 / (0.8 - 0.02 - 0.006)</f>
        <v/>
      </c>
      <c r="K132" s="152">
        <f>Q132 / (0.9 - 0.02 - 0.006)</f>
        <v/>
      </c>
      <c r="L132" s="152">
        <f>K132-N132</f>
        <v/>
      </c>
      <c r="M132" s="79">
        <f>L132/K132</f>
        <v/>
      </c>
      <c r="N132" s="153">
        <f>O132+P132+Q132</f>
        <v/>
      </c>
      <c r="O132" s="153">
        <f>K132*0.006</f>
        <v/>
      </c>
      <c r="P132" s="153">
        <f>K132*0.02</f>
        <v/>
      </c>
      <c r="Q132" s="153">
        <f>SUM(R132:T132)</f>
        <v/>
      </c>
      <c r="R132" s="153">
        <f>IF(F132="大型",700,IF(F132="中型",300,IF(F132="小型",80,0)))</f>
        <v/>
      </c>
      <c r="S132" s="153">
        <f>IF(F132="大型",150,IF(F132="中型",50,IF(F132="小型",0,0)))</f>
        <v/>
      </c>
      <c r="T132" s="151">
        <f>SUM(U132:W132)</f>
        <v/>
      </c>
      <c r="U132" s="153" t="n">
        <v>0</v>
      </c>
      <c r="V132" s="153" t="n">
        <v>0</v>
      </c>
      <c r="W132" s="153">
        <f>SUM(X132:AS132)</f>
        <v/>
      </c>
      <c r="X132" s="153" t="n">
        <v>0</v>
      </c>
      <c r="Y132" s="153" t="n">
        <v>0</v>
      </c>
      <c r="Z132" s="153" t="n">
        <v>0</v>
      </c>
      <c r="AA132" s="153" t="n">
        <v>0</v>
      </c>
      <c r="AB132" s="153" t="n">
        <v>0</v>
      </c>
      <c r="AC132" s="153" t="n">
        <v>0</v>
      </c>
      <c r="AD132" s="153" t="n">
        <v>0</v>
      </c>
      <c r="AE132" s="153" t="n">
        <v>0</v>
      </c>
      <c r="AF132" s="153" t="n">
        <v>0</v>
      </c>
      <c r="AG132" s="153" t="n">
        <v>0</v>
      </c>
      <c r="AH132" s="153" t="n">
        <v>0</v>
      </c>
      <c r="AI132" s="153" t="n">
        <v>0</v>
      </c>
      <c r="AJ132" s="153" t="n">
        <v>0</v>
      </c>
      <c r="AK132" s="153" t="n">
        <v>0</v>
      </c>
      <c r="AL132" s="153" t="n">
        <v>0</v>
      </c>
      <c r="AM132" s="153" t="n">
        <v>0</v>
      </c>
      <c r="AN132" s="153" t="n">
        <v>0</v>
      </c>
      <c r="AO132" s="153" t="n">
        <v>0</v>
      </c>
      <c r="AP132" s="153" t="n">
        <v>0</v>
      </c>
      <c r="AQ132" s="153" t="n">
        <v>0</v>
      </c>
      <c r="AR132" s="153" t="n">
        <v>0</v>
      </c>
      <c r="AS132" s="153" t="n">
        <v>0</v>
      </c>
      <c r="AT132" s="10" t="n"/>
      <c r="AU132" s="10" t="n"/>
      <c r="AV132" s="10" t="inlineStr">
        <is>
          <t>/</t>
        </is>
      </c>
      <c r="AW132" s="10" t="inlineStr">
        <is>
          <t>/</t>
        </is>
      </c>
      <c r="AX132" s="10" t="inlineStr">
        <is>
          <t>/</t>
        </is>
      </c>
      <c r="AY132" s="153">
        <f>H132</f>
        <v/>
      </c>
      <c r="AZ132" s="153">
        <f>BB132/(1-BA132)</f>
        <v/>
      </c>
      <c r="BA132" s="85" t="n">
        <v>0.15</v>
      </c>
      <c r="BB132" s="153">
        <f>K132*0.96</f>
        <v/>
      </c>
      <c r="BC132" s="10" t="inlineStr">
        <is>
          <t>待定</t>
        </is>
      </c>
      <c r="BD132" s="10" t="inlineStr">
        <is>
          <t>待定</t>
        </is>
      </c>
      <c r="BE132" s="10" t="n"/>
      <c r="BF132" s="153">
        <f>H132</f>
        <v/>
      </c>
      <c r="BG132" s="85">
        <f>BH132/BF132</f>
        <v/>
      </c>
      <c r="BH132" s="152">
        <f>I132</f>
        <v/>
      </c>
      <c r="BI132" s="85">
        <f>1-12%</f>
        <v/>
      </c>
      <c r="BJ132" s="85">
        <f>BK132/(BF132-BF132*(1-BI132))</f>
        <v/>
      </c>
      <c r="BK132" s="152">
        <f>BM132/(1-BL132)</f>
        <v/>
      </c>
      <c r="BL132" s="85" t="n">
        <v>0.01</v>
      </c>
      <c r="BM132" s="152">
        <f>J132</f>
        <v/>
      </c>
      <c r="BN132" s="152">
        <f>IF(BK132&gt;=1500,BK132-150,IF(BK132&gt;=800,BK132-80,IF(BK132&gt;=500,BK132-50,IF(BK132&gt;=200,BK132-20,BK132))))</f>
        <v/>
      </c>
      <c r="BO132" s="85">
        <f>1-12%</f>
        <v/>
      </c>
      <c r="BP132" s="85">
        <f>BQ132/(BF132-BF132*(1-BO132))</f>
        <v/>
      </c>
      <c r="BQ132" s="152">
        <f>BS132/(1-BR132)</f>
        <v/>
      </c>
      <c r="BR132" s="85" t="n">
        <v>0</v>
      </c>
      <c r="BS132" s="152">
        <f>K132</f>
        <v/>
      </c>
      <c r="BT132" s="152">
        <f>IF(BQ132&gt;=1500,BQ132-150,IF(BQ132&gt;=800,BQ132-80,IF(BQ132&gt;=500,BQ132-50,IF(BQ132&gt;=200,BQ132-20,BQ132))))</f>
        <v/>
      </c>
      <c r="BU132" s="10" t="n"/>
      <c r="CB132" s="8" t="inlineStr">
        <is>
          <t>✅ 可导入</t>
        </is>
      </c>
      <c r="CC132" s="88" t="inlineStr">
        <is>
          <t>木作成本原为文字，已置0待补</t>
        </is>
      </c>
    </row>
    <row r="133" ht="18" customHeight="1">
      <c r="A133" s="77" t="inlineStr">
        <is>
          <t>PPS25250120415</t>
        </is>
      </c>
      <c r="B133" s="7" t="inlineStr">
        <is>
          <t>黑胡桃木基础餐边柜 |黑胡桃木鎏金餐边柜</t>
        </is>
      </c>
      <c r="C133" s="7" t="inlineStr">
        <is>
          <t>鎏金柜-下柜-2.1米</t>
        </is>
      </c>
      <c r="D133" s="7" t="inlineStr">
        <is>
          <t>PPS2525012041511</t>
        </is>
      </c>
      <c r="E133" s="7" t="inlineStr">
        <is>
          <t>https://img.alicdn.com/imgextra/i2/2215699812811/O1CN01LqXfwL1WdUSLwnM1F_!!2215699812811.jpg</t>
        </is>
      </c>
      <c r="F133" s="7" t="inlineStr">
        <is>
          <t>大型</t>
        </is>
      </c>
      <c r="G133" s="149">
        <f>Q133/0.4</f>
        <v/>
      </c>
      <c r="H133" s="149">
        <f>G133*0.75</f>
        <v/>
      </c>
      <c r="I133" s="149">
        <f>Q133 / (0.72 - 0.02 - 0.006)</f>
        <v/>
      </c>
      <c r="J133" s="149">
        <f>Q133 / (0.74 - 0.02 - 0.006)</f>
        <v/>
      </c>
      <c r="K133" s="149">
        <f>Q133 / (0.9 - 0.02 - 0.006)</f>
        <v/>
      </c>
      <c r="L133" s="149">
        <f>K133-N133</f>
        <v/>
      </c>
      <c r="M133" s="79">
        <f>L133/K133</f>
        <v/>
      </c>
      <c r="N133" s="150">
        <f>O133+P133+Q133</f>
        <v/>
      </c>
      <c r="O133" s="150">
        <f>K133*0.006</f>
        <v/>
      </c>
      <c r="P133" s="150">
        <f>K133*0.02</f>
        <v/>
      </c>
      <c r="Q133" s="150">
        <f>SUM(R133:T133)</f>
        <v/>
      </c>
      <c r="R133" s="150">
        <f>IF(F133="大型",700,IF(F133="中型",300,IF(F133="小型",80,0)))</f>
        <v/>
      </c>
      <c r="S133" s="150">
        <f>IF(F133="大型",150,IF(F133="中型",50,IF(F133="小型",0,0)))</f>
        <v/>
      </c>
      <c r="T133" s="151">
        <f>SUM(U133:W133)</f>
        <v/>
      </c>
      <c r="U133" s="150" t="n">
        <v>0</v>
      </c>
      <c r="V133" s="150" t="n">
        <v>0</v>
      </c>
      <c r="W133" s="150">
        <f>SUM(X133:AS133)</f>
        <v/>
      </c>
      <c r="X133" s="150" t="n">
        <v>0</v>
      </c>
      <c r="Y133" s="150" t="n">
        <v>0</v>
      </c>
      <c r="Z133" s="150" t="n">
        <v>0</v>
      </c>
      <c r="AA133" s="150" t="n">
        <v>0</v>
      </c>
      <c r="AB133" s="150" t="n">
        <v>0</v>
      </c>
      <c r="AC133" s="150" t="n">
        <v>0</v>
      </c>
      <c r="AD133" s="150" t="n">
        <v>0</v>
      </c>
      <c r="AE133" s="150" t="n">
        <v>0</v>
      </c>
      <c r="AF133" s="150" t="n">
        <v>0</v>
      </c>
      <c r="AG133" s="150" t="n">
        <v>0</v>
      </c>
      <c r="AH133" s="150" t="n">
        <v>0</v>
      </c>
      <c r="AI133" s="150" t="n">
        <v>0</v>
      </c>
      <c r="AJ133" s="150" t="n">
        <v>0</v>
      </c>
      <c r="AK133" s="150" t="n">
        <v>0</v>
      </c>
      <c r="AL133" s="150" t="n">
        <v>0</v>
      </c>
      <c r="AM133" s="150" t="n">
        <v>0</v>
      </c>
      <c r="AN133" s="150" t="n">
        <v>0</v>
      </c>
      <c r="AO133" s="150" t="n">
        <v>0</v>
      </c>
      <c r="AP133" s="150" t="n">
        <v>0</v>
      </c>
      <c r="AQ133" s="150" t="n">
        <v>0</v>
      </c>
      <c r="AR133" s="150" t="n">
        <v>0</v>
      </c>
      <c r="AS133" s="150" t="n">
        <v>0</v>
      </c>
      <c r="AT133" s="7" t="n"/>
      <c r="AU133" s="7" t="n"/>
      <c r="AV133" s="7" t="inlineStr">
        <is>
          <t>/</t>
        </is>
      </c>
      <c r="AW133" s="7" t="inlineStr">
        <is>
          <t>/</t>
        </is>
      </c>
      <c r="AX133" s="7" t="inlineStr">
        <is>
          <t>/</t>
        </is>
      </c>
      <c r="AY133" s="150">
        <f>H133</f>
        <v/>
      </c>
      <c r="AZ133" s="150">
        <f>BB133/(1-BA133)</f>
        <v/>
      </c>
      <c r="BA133" s="82" t="n">
        <v>0.15</v>
      </c>
      <c r="BB133" s="150">
        <f>K133*0.96</f>
        <v/>
      </c>
      <c r="BC133" s="7" t="inlineStr">
        <is>
          <t>1007407909979</t>
        </is>
      </c>
      <c r="BD133" s="7" t="inlineStr">
        <is>
          <t>https://item.taobao.com/item.htm?id=1007407909979</t>
        </is>
      </c>
      <c r="BE133" s="7" t="n"/>
      <c r="BF133" s="150">
        <f>H133</f>
        <v/>
      </c>
      <c r="BG133" s="82">
        <f>BH133/BF133</f>
        <v/>
      </c>
      <c r="BH133" s="149">
        <f>I133</f>
        <v/>
      </c>
      <c r="BI133" s="82">
        <f>1-12%</f>
        <v/>
      </c>
      <c r="BJ133" s="82">
        <f>BK133/(BF133-BF133*(1-BI133))</f>
        <v/>
      </c>
      <c r="BK133" s="149">
        <f>BM133/(1-BL133)</f>
        <v/>
      </c>
      <c r="BL133" s="82" t="n">
        <v>0.01</v>
      </c>
      <c r="BM133" s="149">
        <f>J133</f>
        <v/>
      </c>
      <c r="BN133" s="149">
        <f>IF(BK133&gt;=1500,BK133-150,IF(BK133&gt;=800,BK133-80,IF(BK133&gt;=500,BK133-50,IF(BK133&gt;=200,BK133-20,BK133))))</f>
        <v/>
      </c>
      <c r="BO133" s="82">
        <f>1-12%</f>
        <v/>
      </c>
      <c r="BP133" s="82">
        <f>BQ133/(BF133-BF133*(1-BO133))</f>
        <v/>
      </c>
      <c r="BQ133" s="149">
        <f>BS133/(1-BR133)</f>
        <v/>
      </c>
      <c r="BR133" s="82" t="n">
        <v>0</v>
      </c>
      <c r="BS133" s="149">
        <f>K133</f>
        <v/>
      </c>
      <c r="BT133" s="149">
        <f>IF(BQ133&gt;=1500,BQ133-150,IF(BQ133&gt;=800,BQ133-80,IF(BQ133&gt;=500,BQ133-50,IF(BQ133&gt;=200,BQ133-20,BQ133))))</f>
        <v/>
      </c>
      <c r="BU133" s="7" t="n"/>
      <c r="CB133" s="8" t="inlineStr">
        <is>
          <t>✅ 可导入</t>
        </is>
      </c>
      <c r="CC133" s="88" t="inlineStr">
        <is>
          <t>木作成本原为文字，已置0待补</t>
        </is>
      </c>
    </row>
    <row r="134" ht="18" customHeight="1">
      <c r="A134" s="77" t="inlineStr">
        <is>
          <t>PPS25250120415</t>
        </is>
      </c>
      <c r="B134" s="10" t="inlineStr">
        <is>
          <t>黑胡桃木基础餐边柜 |黑胡桃木鎏金餐边柜</t>
        </is>
      </c>
      <c r="C134" s="10" t="inlineStr">
        <is>
          <t>鎏金柜-下柜-1.8米</t>
        </is>
      </c>
      <c r="D134" s="10" t="inlineStr">
        <is>
          <t>PPS2525012041512</t>
        </is>
      </c>
      <c r="E134" s="10" t="inlineStr">
        <is>
          <t>https://img.alicdn.com/imgextra/i2/2215699812811/O1CN01LqXfwL1WdUSLwnM1F_!!2215699812811.jpg</t>
        </is>
      </c>
      <c r="F134" s="10" t="inlineStr">
        <is>
          <t>大型</t>
        </is>
      </c>
      <c r="G134" s="152">
        <f>Q134/0.4</f>
        <v/>
      </c>
      <c r="H134" s="152">
        <f>G134*0.75</f>
        <v/>
      </c>
      <c r="I134" s="152">
        <f>Q134 / (0.72 - 0.02 - 0.006)</f>
        <v/>
      </c>
      <c r="J134" s="152">
        <f>Q134 / (0.74 - 0.02 - 0.006)</f>
        <v/>
      </c>
      <c r="K134" s="152">
        <f>Q134 / (0.9 - 0.02 - 0.006)</f>
        <v/>
      </c>
      <c r="L134" s="152">
        <f>K134-N134</f>
        <v/>
      </c>
      <c r="M134" s="79">
        <f>L134/K134</f>
        <v/>
      </c>
      <c r="N134" s="153">
        <f>O134+P134+Q134</f>
        <v/>
      </c>
      <c r="O134" s="153">
        <f>K134*0.006</f>
        <v/>
      </c>
      <c r="P134" s="153">
        <f>K134*0.02</f>
        <v/>
      </c>
      <c r="Q134" s="153">
        <f>SUM(R134:T134)</f>
        <v/>
      </c>
      <c r="R134" s="153">
        <f>IF(F134="大型",700,IF(F134="中型",300,IF(F134="小型",80,0)))</f>
        <v/>
      </c>
      <c r="S134" s="153">
        <f>IF(F134="大型",150,IF(F134="中型",50,IF(F134="小型",0,0)))</f>
        <v/>
      </c>
      <c r="T134" s="151">
        <f>SUM(U134:W134)</f>
        <v/>
      </c>
      <c r="U134" s="153" t="n">
        <v>0</v>
      </c>
      <c r="V134" s="153" t="n">
        <v>0</v>
      </c>
      <c r="W134" s="153">
        <f>SUM(X134:AS134)</f>
        <v/>
      </c>
      <c r="X134" s="153" t="n">
        <v>0</v>
      </c>
      <c r="Y134" s="153" t="n">
        <v>0</v>
      </c>
      <c r="Z134" s="153" t="n">
        <v>0</v>
      </c>
      <c r="AA134" s="153" t="n">
        <v>0</v>
      </c>
      <c r="AB134" s="153" t="n">
        <v>0</v>
      </c>
      <c r="AC134" s="153" t="n">
        <v>0</v>
      </c>
      <c r="AD134" s="153" t="n">
        <v>0</v>
      </c>
      <c r="AE134" s="153" t="n">
        <v>0</v>
      </c>
      <c r="AF134" s="153" t="n">
        <v>0</v>
      </c>
      <c r="AG134" s="153" t="n">
        <v>0</v>
      </c>
      <c r="AH134" s="153" t="n">
        <v>0</v>
      </c>
      <c r="AI134" s="153" t="n">
        <v>0</v>
      </c>
      <c r="AJ134" s="153" t="n">
        <v>0</v>
      </c>
      <c r="AK134" s="153" t="n">
        <v>0</v>
      </c>
      <c r="AL134" s="153" t="n">
        <v>0</v>
      </c>
      <c r="AM134" s="153" t="n">
        <v>0</v>
      </c>
      <c r="AN134" s="153" t="n">
        <v>0</v>
      </c>
      <c r="AO134" s="153" t="n">
        <v>0</v>
      </c>
      <c r="AP134" s="153" t="n">
        <v>0</v>
      </c>
      <c r="AQ134" s="153" t="n">
        <v>0</v>
      </c>
      <c r="AR134" s="153" t="n">
        <v>0</v>
      </c>
      <c r="AS134" s="153" t="n">
        <v>0</v>
      </c>
      <c r="AT134" s="10" t="n"/>
      <c r="AU134" s="10" t="n"/>
      <c r="AV134" s="10" t="inlineStr">
        <is>
          <t>/</t>
        </is>
      </c>
      <c r="AW134" s="10" t="inlineStr">
        <is>
          <t>/</t>
        </is>
      </c>
      <c r="AX134" s="10" t="inlineStr">
        <is>
          <t>/</t>
        </is>
      </c>
      <c r="AY134" s="153">
        <f>H134</f>
        <v/>
      </c>
      <c r="AZ134" s="153">
        <f>BB134/(1-BA134)</f>
        <v/>
      </c>
      <c r="BA134" s="85" t="n">
        <v>0.15</v>
      </c>
      <c r="BB134" s="153">
        <f>K134*0.96</f>
        <v/>
      </c>
      <c r="BC134" s="10" t="inlineStr">
        <is>
          <t>1007407909979</t>
        </is>
      </c>
      <c r="BD134" s="10" t="inlineStr">
        <is>
          <t>https://item.taobao.com/item.htm?id=1007407909979</t>
        </is>
      </c>
      <c r="BE134" s="10" t="n"/>
      <c r="BF134" s="153">
        <f>H134</f>
        <v/>
      </c>
      <c r="BG134" s="85">
        <f>BH134/BF134</f>
        <v/>
      </c>
      <c r="BH134" s="152">
        <f>I134</f>
        <v/>
      </c>
      <c r="BI134" s="85">
        <f>1-12%</f>
        <v/>
      </c>
      <c r="BJ134" s="85">
        <f>BK134/(BF134-BF134*(1-BI134))</f>
        <v/>
      </c>
      <c r="BK134" s="152">
        <f>BM134/(1-BL134)</f>
        <v/>
      </c>
      <c r="BL134" s="85" t="n">
        <v>0.01</v>
      </c>
      <c r="BM134" s="152">
        <f>J134</f>
        <v/>
      </c>
      <c r="BN134" s="152">
        <f>IF(BK134&gt;=1500,BK134-150,IF(BK134&gt;=800,BK134-80,IF(BK134&gt;=500,BK134-50,IF(BK134&gt;=200,BK134-20,BK134))))</f>
        <v/>
      </c>
      <c r="BO134" s="85">
        <f>1-12%</f>
        <v/>
      </c>
      <c r="BP134" s="85">
        <f>BQ134/(BF134-BF134*(1-BO134))</f>
        <v/>
      </c>
      <c r="BQ134" s="152">
        <f>BS134/(1-BR134)</f>
        <v/>
      </c>
      <c r="BR134" s="85" t="n">
        <v>0</v>
      </c>
      <c r="BS134" s="152">
        <f>K134</f>
        <v/>
      </c>
      <c r="BT134" s="152">
        <f>IF(BQ134&gt;=1500,BQ134-150,IF(BQ134&gt;=800,BQ134-80,IF(BQ134&gt;=500,BQ134-50,IF(BQ134&gt;=200,BQ134-20,BQ134))))</f>
        <v/>
      </c>
      <c r="BU134" s="10" t="n"/>
      <c r="CB134" s="8" t="inlineStr">
        <is>
          <t>✅ 可导入</t>
        </is>
      </c>
      <c r="CC134" s="88" t="inlineStr">
        <is>
          <t>木作成本原为文字，已置0待补</t>
        </is>
      </c>
    </row>
    <row r="135" ht="18" customHeight="1">
      <c r="A135" s="77" t="inlineStr">
        <is>
          <t>PPS25250120415</t>
        </is>
      </c>
      <c r="B135" s="7" t="inlineStr">
        <is>
          <t>黑胡桃木基础餐边柜 |黑胡桃木鎏金餐边柜</t>
        </is>
      </c>
      <c r="C135" s="7" t="inlineStr">
        <is>
          <t>鎏金柜-下柜-1.5米</t>
        </is>
      </c>
      <c r="D135" s="7" t="inlineStr">
        <is>
          <t>PPS2525012041513</t>
        </is>
      </c>
      <c r="E135" s="7" t="inlineStr">
        <is>
          <t>https://img.alicdn.com/imgextra/i2/2215699812811/O1CN01LqXfwL1WdUSLwnM1F_!!2215699812811.jpg</t>
        </is>
      </c>
      <c r="F135" s="7" t="inlineStr">
        <is>
          <t>大型</t>
        </is>
      </c>
      <c r="G135" s="149">
        <f>Q135/0.4</f>
        <v/>
      </c>
      <c r="H135" s="149">
        <f>G135*0.75</f>
        <v/>
      </c>
      <c r="I135" s="149">
        <f>Q135 / (0.72 - 0.02 - 0.006)</f>
        <v/>
      </c>
      <c r="J135" s="149">
        <f>Q135 / (0.74 - 0.02 - 0.006)</f>
        <v/>
      </c>
      <c r="K135" s="149">
        <f>Q135 / (0.9 - 0.02 - 0.006)</f>
        <v/>
      </c>
      <c r="L135" s="149">
        <f>K135-N135</f>
        <v/>
      </c>
      <c r="M135" s="79">
        <f>L135/K135</f>
        <v/>
      </c>
      <c r="N135" s="150">
        <f>O135+P135+Q135</f>
        <v/>
      </c>
      <c r="O135" s="150">
        <f>K135*0.006</f>
        <v/>
      </c>
      <c r="P135" s="150">
        <f>K135*0.02</f>
        <v/>
      </c>
      <c r="Q135" s="150">
        <f>SUM(R135:T135)</f>
        <v/>
      </c>
      <c r="R135" s="150">
        <f>IF(F135="大型",700,IF(F135="中型",300,IF(F135="小型",80,0)))</f>
        <v/>
      </c>
      <c r="S135" s="150">
        <f>IF(F135="大型",150,IF(F135="中型",50,IF(F135="小型",0,0)))</f>
        <v/>
      </c>
      <c r="T135" s="151">
        <f>SUM(U135:W135)</f>
        <v/>
      </c>
      <c r="U135" s="150" t="n">
        <v>0</v>
      </c>
      <c r="V135" s="150" t="n">
        <v>0</v>
      </c>
      <c r="W135" s="150">
        <f>SUM(X135:AS135)</f>
        <v/>
      </c>
      <c r="X135" s="150" t="n">
        <v>0</v>
      </c>
      <c r="Y135" s="150" t="n">
        <v>0</v>
      </c>
      <c r="Z135" s="150" t="n">
        <v>0</v>
      </c>
      <c r="AA135" s="150" t="n">
        <v>0</v>
      </c>
      <c r="AB135" s="150" t="n">
        <v>0</v>
      </c>
      <c r="AC135" s="150" t="n">
        <v>0</v>
      </c>
      <c r="AD135" s="150" t="n">
        <v>0</v>
      </c>
      <c r="AE135" s="150" t="n">
        <v>0</v>
      </c>
      <c r="AF135" s="150" t="n">
        <v>0</v>
      </c>
      <c r="AG135" s="150" t="n">
        <v>0</v>
      </c>
      <c r="AH135" s="150" t="n">
        <v>0</v>
      </c>
      <c r="AI135" s="150" t="n">
        <v>0</v>
      </c>
      <c r="AJ135" s="150" t="n">
        <v>0</v>
      </c>
      <c r="AK135" s="150" t="n">
        <v>0</v>
      </c>
      <c r="AL135" s="150" t="n">
        <v>0</v>
      </c>
      <c r="AM135" s="150" t="n">
        <v>0</v>
      </c>
      <c r="AN135" s="150" t="n">
        <v>0</v>
      </c>
      <c r="AO135" s="150" t="n">
        <v>0</v>
      </c>
      <c r="AP135" s="150" t="n">
        <v>0</v>
      </c>
      <c r="AQ135" s="150" t="n">
        <v>0</v>
      </c>
      <c r="AR135" s="150" t="n">
        <v>0</v>
      </c>
      <c r="AS135" s="150" t="n">
        <v>0</v>
      </c>
      <c r="AT135" s="7" t="n"/>
      <c r="AU135" s="7" t="n"/>
      <c r="AV135" s="7" t="inlineStr">
        <is>
          <t>/</t>
        </is>
      </c>
      <c r="AW135" s="7" t="inlineStr">
        <is>
          <t>/</t>
        </is>
      </c>
      <c r="AX135" s="7" t="inlineStr">
        <is>
          <t>/</t>
        </is>
      </c>
      <c r="AY135" s="150">
        <f>H135</f>
        <v/>
      </c>
      <c r="AZ135" s="150">
        <f>BB135/(1-BA135)</f>
        <v/>
      </c>
      <c r="BA135" s="82" t="n">
        <v>0.15</v>
      </c>
      <c r="BB135" s="150">
        <f>K135*0.96</f>
        <v/>
      </c>
      <c r="BC135" s="7" t="inlineStr">
        <is>
          <t>1007407909979</t>
        </is>
      </c>
      <c r="BD135" s="7" t="inlineStr">
        <is>
          <t>https://item.taobao.com/item.htm?id=1007407909979</t>
        </is>
      </c>
      <c r="BE135" s="7" t="n"/>
      <c r="BF135" s="150">
        <f>H135</f>
        <v/>
      </c>
      <c r="BG135" s="82">
        <f>BH135/BF135</f>
        <v/>
      </c>
      <c r="BH135" s="149">
        <f>I135</f>
        <v/>
      </c>
      <c r="BI135" s="82">
        <f>1-12%</f>
        <v/>
      </c>
      <c r="BJ135" s="82">
        <f>BK135/(BF135-BF135*(1-BI135))</f>
        <v/>
      </c>
      <c r="BK135" s="149">
        <f>BM135/(1-BL135)</f>
        <v/>
      </c>
      <c r="BL135" s="82" t="n">
        <v>0.01</v>
      </c>
      <c r="BM135" s="149">
        <f>J135</f>
        <v/>
      </c>
      <c r="BN135" s="149">
        <f>IF(BK135&gt;=1500,BK135-150,IF(BK135&gt;=800,BK135-80,IF(BK135&gt;=500,BK135-50,IF(BK135&gt;=200,BK135-20,BK135))))</f>
        <v/>
      </c>
      <c r="BO135" s="82">
        <f>1-12%</f>
        <v/>
      </c>
      <c r="BP135" s="82">
        <f>BQ135/(BF135-BF135*(1-BO135))</f>
        <v/>
      </c>
      <c r="BQ135" s="149">
        <f>BS135/(1-BR135)</f>
        <v/>
      </c>
      <c r="BR135" s="82" t="n">
        <v>0</v>
      </c>
      <c r="BS135" s="149">
        <f>K135</f>
        <v/>
      </c>
      <c r="BT135" s="149">
        <f>IF(BQ135&gt;=1500,BQ135-150,IF(BQ135&gt;=800,BQ135-80,IF(BQ135&gt;=500,BQ135-50,IF(BQ135&gt;=200,BQ135-20,BQ135))))</f>
        <v/>
      </c>
      <c r="BU135" s="7" t="n"/>
      <c r="CB135" s="8" t="inlineStr">
        <is>
          <t>✅ 可导入</t>
        </is>
      </c>
      <c r="CC135" s="88" t="inlineStr">
        <is>
          <t>木作成本原为文字，已置0待补</t>
        </is>
      </c>
    </row>
    <row r="136" ht="18" customHeight="1">
      <c r="A136" s="77" t="inlineStr">
        <is>
          <t>PPS25250120415</t>
        </is>
      </c>
      <c r="B136" s="10" t="inlineStr">
        <is>
          <t>黑胡桃木基础餐边柜 |黑胡桃木鎏金餐边柜</t>
        </is>
      </c>
      <c r="C136" s="10" t="inlineStr">
        <is>
          <t>鎏金柜-下柜-1.2米</t>
        </is>
      </c>
      <c r="D136" s="10" t="inlineStr">
        <is>
          <t>PPS2525012041514</t>
        </is>
      </c>
      <c r="E136" s="10" t="inlineStr">
        <is>
          <t>https://img.alicdn.com/imgextra/i2/2215699812811/O1CN01LqXfwL1WdUSLwnM1F_!!2215699812811.jpg</t>
        </is>
      </c>
      <c r="F136" s="10" t="inlineStr">
        <is>
          <t>大型</t>
        </is>
      </c>
      <c r="G136" s="152">
        <f>Q136/0.4</f>
        <v/>
      </c>
      <c r="H136" s="152">
        <f>G136*0.75</f>
        <v/>
      </c>
      <c r="I136" s="152">
        <f>Q136 / (0.72 - 0.02 - 0.006)</f>
        <v/>
      </c>
      <c r="J136" s="152">
        <f>Q136 / (0.74 - 0.02 - 0.006)</f>
        <v/>
      </c>
      <c r="K136" s="152">
        <f>Q136 / (0.9 - 0.02 - 0.006)</f>
        <v/>
      </c>
      <c r="L136" s="152">
        <f>K136-N136</f>
        <v/>
      </c>
      <c r="M136" s="79">
        <f>L136/K136</f>
        <v/>
      </c>
      <c r="N136" s="153">
        <f>O136+P136+Q136</f>
        <v/>
      </c>
      <c r="O136" s="153">
        <f>K136*0.006</f>
        <v/>
      </c>
      <c r="P136" s="153">
        <f>K136*0.02</f>
        <v/>
      </c>
      <c r="Q136" s="153">
        <f>SUM(R136:T136)</f>
        <v/>
      </c>
      <c r="R136" s="153">
        <f>IF(F136="大型",700,IF(F136="中型",300,IF(F136="小型",80,0)))</f>
        <v/>
      </c>
      <c r="S136" s="153">
        <f>IF(F136="大型",150,IF(F136="中型",50,IF(F136="小型",0,0)))</f>
        <v/>
      </c>
      <c r="T136" s="151">
        <f>SUM(U136:W136)</f>
        <v/>
      </c>
      <c r="U136" s="153" t="n">
        <v>0</v>
      </c>
      <c r="V136" s="153" t="n">
        <v>0</v>
      </c>
      <c r="W136" s="153">
        <f>SUM(X136:AS136)</f>
        <v/>
      </c>
      <c r="X136" s="153" t="n">
        <v>0</v>
      </c>
      <c r="Y136" s="153" t="n">
        <v>0</v>
      </c>
      <c r="Z136" s="153" t="n">
        <v>0</v>
      </c>
      <c r="AA136" s="153" t="n">
        <v>0</v>
      </c>
      <c r="AB136" s="153" t="n">
        <v>0</v>
      </c>
      <c r="AC136" s="153" t="n">
        <v>0</v>
      </c>
      <c r="AD136" s="153" t="n">
        <v>0</v>
      </c>
      <c r="AE136" s="153" t="n">
        <v>0</v>
      </c>
      <c r="AF136" s="153" t="n">
        <v>0</v>
      </c>
      <c r="AG136" s="153" t="n">
        <v>0</v>
      </c>
      <c r="AH136" s="153" t="n">
        <v>0</v>
      </c>
      <c r="AI136" s="153" t="n">
        <v>0</v>
      </c>
      <c r="AJ136" s="153" t="n">
        <v>0</v>
      </c>
      <c r="AK136" s="153" t="n">
        <v>0</v>
      </c>
      <c r="AL136" s="153" t="n">
        <v>0</v>
      </c>
      <c r="AM136" s="153" t="n">
        <v>0</v>
      </c>
      <c r="AN136" s="153" t="n">
        <v>0</v>
      </c>
      <c r="AO136" s="153" t="n">
        <v>0</v>
      </c>
      <c r="AP136" s="153" t="n">
        <v>0</v>
      </c>
      <c r="AQ136" s="153" t="n">
        <v>0</v>
      </c>
      <c r="AR136" s="153" t="n">
        <v>0</v>
      </c>
      <c r="AS136" s="153" t="n">
        <v>0</v>
      </c>
      <c r="AT136" s="10" t="n"/>
      <c r="AU136" s="10" t="n"/>
      <c r="AV136" s="10" t="inlineStr">
        <is>
          <t>/</t>
        </is>
      </c>
      <c r="AW136" s="10" t="inlineStr">
        <is>
          <t>/</t>
        </is>
      </c>
      <c r="AX136" s="10" t="inlineStr">
        <is>
          <t>/</t>
        </is>
      </c>
      <c r="AY136" s="153">
        <f>H136</f>
        <v/>
      </c>
      <c r="AZ136" s="153">
        <f>BB136/(1-BA136)</f>
        <v/>
      </c>
      <c r="BA136" s="85" t="n">
        <v>0.15</v>
      </c>
      <c r="BB136" s="153">
        <f>K136*0.96</f>
        <v/>
      </c>
      <c r="BC136" s="10" t="inlineStr">
        <is>
          <t>1007407909979</t>
        </is>
      </c>
      <c r="BD136" s="10" t="inlineStr">
        <is>
          <t>https://item.taobao.com/item.htm?id=1007407909979</t>
        </is>
      </c>
      <c r="BE136" s="10" t="n"/>
      <c r="BF136" s="153">
        <f>H136</f>
        <v/>
      </c>
      <c r="BG136" s="85">
        <f>BH136/BF136</f>
        <v/>
      </c>
      <c r="BH136" s="152">
        <f>I136</f>
        <v/>
      </c>
      <c r="BI136" s="85">
        <f>1-12%</f>
        <v/>
      </c>
      <c r="BJ136" s="85">
        <f>BK136/(BF136-BF136*(1-BI136))</f>
        <v/>
      </c>
      <c r="BK136" s="152">
        <f>BM136/(1-BL136)</f>
        <v/>
      </c>
      <c r="BL136" s="85" t="n">
        <v>0.01</v>
      </c>
      <c r="BM136" s="152">
        <f>J136</f>
        <v/>
      </c>
      <c r="BN136" s="152">
        <f>IF(BK136&gt;=1500,BK136-150,IF(BK136&gt;=800,BK136-80,IF(BK136&gt;=500,BK136-50,IF(BK136&gt;=200,BK136-20,BK136))))</f>
        <v/>
      </c>
      <c r="BO136" s="85">
        <f>1-12%</f>
        <v/>
      </c>
      <c r="BP136" s="85">
        <f>BQ136/(BF136-BF136*(1-BO136))</f>
        <v/>
      </c>
      <c r="BQ136" s="152">
        <f>BS136/(1-BR136)</f>
        <v/>
      </c>
      <c r="BR136" s="85" t="n">
        <v>0</v>
      </c>
      <c r="BS136" s="152">
        <f>K136</f>
        <v/>
      </c>
      <c r="BT136" s="152">
        <f>IF(BQ136&gt;=1500,BQ136-150,IF(BQ136&gt;=800,BQ136-80,IF(BQ136&gt;=500,BQ136-50,IF(BQ136&gt;=200,BQ136-20,BQ136))))</f>
        <v/>
      </c>
      <c r="BU136" s="10" t="n"/>
      <c r="CB136" s="8" t="inlineStr">
        <is>
          <t>✅ 可导入</t>
        </is>
      </c>
      <c r="CC136" s="88" t="inlineStr">
        <is>
          <t>木作成本原为文字，已置0待补</t>
        </is>
      </c>
    </row>
    <row r="137" ht="18" customHeight="1">
      <c r="A137" s="77" t="inlineStr">
        <is>
          <t>PPS25250120415</t>
        </is>
      </c>
      <c r="B137" s="7" t="inlineStr">
        <is>
          <t>黑胡桃木基础餐边柜 |黑胡桃木鎏金餐边柜</t>
        </is>
      </c>
      <c r="C137" s="7" t="inlineStr">
        <is>
          <t>鎏金柜-整柜-2.1米</t>
        </is>
      </c>
      <c r="D137" s="7" t="inlineStr">
        <is>
          <t>PPS2525012041515</t>
        </is>
      </c>
      <c r="E137" s="7" t="inlineStr">
        <is>
          <t>https://img.alicdn.com/imgextra/i2/2215699812811/O1CN01LqXfwL1WdUSLwnM1F_!!2215699812811.jpg</t>
        </is>
      </c>
      <c r="F137" s="7" t="inlineStr">
        <is>
          <t>大型</t>
        </is>
      </c>
      <c r="G137" s="149">
        <f>Q137/0.4</f>
        <v/>
      </c>
      <c r="H137" s="149">
        <f>G137*0.75</f>
        <v/>
      </c>
      <c r="I137" s="149">
        <f>Q137 / (0.76 - 0.02 - 0.006)</f>
        <v/>
      </c>
      <c r="J137" s="149">
        <f>Q137 / (0.77 - 0.02 - 0.006)</f>
        <v/>
      </c>
      <c r="K137" s="149">
        <f>Q137 / (0.8 - 0.02 - 0.006)</f>
        <v/>
      </c>
      <c r="L137" s="149">
        <f>K137-N137</f>
        <v/>
      </c>
      <c r="M137" s="79">
        <f>L137/K137</f>
        <v/>
      </c>
      <c r="N137" s="150">
        <f>O137+P137+Q137</f>
        <v/>
      </c>
      <c r="O137" s="150">
        <f>K137*0.006</f>
        <v/>
      </c>
      <c r="P137" s="150">
        <f>K137*0.02</f>
        <v/>
      </c>
      <c r="Q137" s="150">
        <f>SUM(R137:T137)</f>
        <v/>
      </c>
      <c r="R137" s="150" t="n">
        <v>1000</v>
      </c>
      <c r="S137" s="150" t="n">
        <v>280</v>
      </c>
      <c r="T137" s="151">
        <f>SUM(U137:W137)</f>
        <v/>
      </c>
      <c r="U137" s="150" t="n">
        <v>7900</v>
      </c>
      <c r="V137" s="150" t="n">
        <v>490</v>
      </c>
      <c r="W137" s="150">
        <f>SUM(X137:AS137)</f>
        <v/>
      </c>
      <c r="X137" s="150" t="n">
        <v>380</v>
      </c>
      <c r="Y137" s="150" t="n">
        <v>0</v>
      </c>
      <c r="Z137" s="150" t="n">
        <v>81.09999999999999</v>
      </c>
      <c r="AA137" s="150" t="n">
        <v>145</v>
      </c>
      <c r="AB137" s="150" t="n">
        <v>657.08</v>
      </c>
      <c r="AC137" s="150" t="n">
        <v>0</v>
      </c>
      <c r="AD137" s="150" t="n">
        <v>1.2</v>
      </c>
      <c r="AE137" s="150" t="n">
        <v>6</v>
      </c>
      <c r="AF137" s="150" t="n">
        <v>0</v>
      </c>
      <c r="AG137" s="150" t="n">
        <v>13.75</v>
      </c>
      <c r="AH137" s="150" t="n">
        <v>0</v>
      </c>
      <c r="AI137" s="150" t="n">
        <v>0</v>
      </c>
      <c r="AJ137" s="150" t="n">
        <v>0</v>
      </c>
      <c r="AK137" s="150" t="n">
        <v>0</v>
      </c>
      <c r="AL137" s="150" t="n">
        <v>2.5</v>
      </c>
      <c r="AM137" s="150" t="n">
        <v>0</v>
      </c>
      <c r="AN137" s="150" t="n">
        <v>283.333333333333</v>
      </c>
      <c r="AO137" s="150" t="n">
        <v>0</v>
      </c>
      <c r="AP137" s="150" t="n">
        <v>0</v>
      </c>
      <c r="AQ137" s="150" t="n">
        <v>0</v>
      </c>
      <c r="AR137" s="150" t="n">
        <v>0</v>
      </c>
      <c r="AS137" s="150" t="n">
        <v>0</v>
      </c>
      <c r="AT137" s="7" t="inlineStr">
        <is>
          <t>岩板+灯带+玻璃+抽屉轨道+aa柱+电力轨道+鎏金背板+推拉门雕刻+包装</t>
        </is>
      </c>
      <c r="AU137" s="7" t="inlineStr">
        <is>
          <t>江西12.26 更新</t>
        </is>
      </c>
      <c r="AV137" s="7" t="inlineStr">
        <is>
          <t>/</t>
        </is>
      </c>
      <c r="AW137" s="7" t="inlineStr">
        <is>
          <t>/</t>
        </is>
      </c>
      <c r="AX137" s="7" t="inlineStr">
        <is>
          <t>/</t>
        </is>
      </c>
      <c r="AY137" s="150">
        <f>H137</f>
        <v/>
      </c>
      <c r="AZ137" s="150">
        <f>BB137/(1-BA137)</f>
        <v/>
      </c>
      <c r="BA137" s="82" t="n">
        <v>0.15</v>
      </c>
      <c r="BB137" s="150">
        <f>K137*0.96</f>
        <v/>
      </c>
      <c r="BC137" s="7" t="inlineStr">
        <is>
          <t>1007407909979</t>
        </is>
      </c>
      <c r="BD137" s="7" t="inlineStr">
        <is>
          <t>https://item.taobao.com/item.htm?id=1007407909979</t>
        </is>
      </c>
      <c r="BE137" s="7" t="n"/>
      <c r="BF137" s="150">
        <f>H137</f>
        <v/>
      </c>
      <c r="BG137" s="82">
        <f>BH137/BF137</f>
        <v/>
      </c>
      <c r="BH137" s="149">
        <f>I137</f>
        <v/>
      </c>
      <c r="BI137" s="82">
        <f>1-12%</f>
        <v/>
      </c>
      <c r="BJ137" s="82">
        <f>BK137/(BF137-BF137*(1-BI137))</f>
        <v/>
      </c>
      <c r="BK137" s="149">
        <f>BM137/(1-BL137)</f>
        <v/>
      </c>
      <c r="BL137" s="82" t="n">
        <v>0.01</v>
      </c>
      <c r="BM137" s="149">
        <f>J137</f>
        <v/>
      </c>
      <c r="BN137" s="149">
        <f>IF(BK137&gt;=1500,BK137-150,IF(BK137&gt;=800,BK137-80,IF(BK137&gt;=500,BK137-50,IF(BK137&gt;=200,BK137-20,BK137))))</f>
        <v/>
      </c>
      <c r="BO137" s="82">
        <f>1-12%</f>
        <v/>
      </c>
      <c r="BP137" s="82">
        <f>BQ137/(BF137-BF137*(1-BO137))</f>
        <v/>
      </c>
      <c r="BQ137" s="149">
        <f>BS137/(1-BR137)</f>
        <v/>
      </c>
      <c r="BR137" s="82" t="n">
        <v>0</v>
      </c>
      <c r="BS137" s="149">
        <f>K137</f>
        <v/>
      </c>
      <c r="BT137" s="149">
        <f>IF(BQ137&gt;=1500,BQ137-150,IF(BQ137&gt;=800,BQ137-80,IF(BQ137&gt;=500,BQ137-50,IF(BQ137&gt;=200,BQ137-20,BQ137))))</f>
        <v/>
      </c>
      <c r="BU137" s="7" t="n"/>
      <c r="CB137" s="8" t="inlineStr">
        <is>
          <t>✅ 可导入</t>
        </is>
      </c>
      <c r="CC137" t="inlineStr">
        <is>
          <t>✓</t>
        </is>
      </c>
    </row>
    <row r="138" ht="18" customHeight="1">
      <c r="A138" s="77" t="inlineStr">
        <is>
          <t>PPS25250120415</t>
        </is>
      </c>
      <c r="B138" s="10" t="inlineStr">
        <is>
          <t>黑胡桃木基础餐边柜 |黑胡桃木鎏金餐边柜</t>
        </is>
      </c>
      <c r="C138" s="10" t="inlineStr">
        <is>
          <t>鎏金柜-整柜-1.8米</t>
        </is>
      </c>
      <c r="D138" s="10" t="inlineStr">
        <is>
          <t>PPS2525012041516</t>
        </is>
      </c>
      <c r="E138" s="10" t="inlineStr">
        <is>
          <t>https://img.alicdn.com/imgextra/i2/2215699812811/O1CN01LqXfwL1WdUSLwnM1F_!!2215699812811.jpg</t>
        </is>
      </c>
      <c r="F138" s="10" t="inlineStr">
        <is>
          <t>大型</t>
        </is>
      </c>
      <c r="G138" s="152">
        <f>Q138/0.4</f>
        <v/>
      </c>
      <c r="H138" s="152">
        <f>G138*0.75</f>
        <v/>
      </c>
      <c r="I138" s="152">
        <f>Q138 / (0.76 - 0.02 - 0.006)</f>
        <v/>
      </c>
      <c r="J138" s="152">
        <f>Q138 / (0.77 - 0.02 - 0.006)</f>
        <v/>
      </c>
      <c r="K138" s="152">
        <f>Q138 / (0.8 - 0.02 - 0.006)</f>
        <v/>
      </c>
      <c r="L138" s="152">
        <f>K138-N138</f>
        <v/>
      </c>
      <c r="M138" s="79">
        <f>L138/K138</f>
        <v/>
      </c>
      <c r="N138" s="153">
        <f>O138+P138+Q138</f>
        <v/>
      </c>
      <c r="O138" s="153">
        <f>K138*0.006</f>
        <v/>
      </c>
      <c r="P138" s="153">
        <f>K138*0.02</f>
        <v/>
      </c>
      <c r="Q138" s="153">
        <f>SUM(R138:T138)</f>
        <v/>
      </c>
      <c r="R138" s="153" t="n">
        <v>950</v>
      </c>
      <c r="S138" s="153" t="n">
        <v>250</v>
      </c>
      <c r="T138" s="151">
        <f>SUM(U138:W138)</f>
        <v/>
      </c>
      <c r="U138" s="153" t="n">
        <v>7600</v>
      </c>
      <c r="V138" s="153" t="n">
        <v>470</v>
      </c>
      <c r="W138" s="153">
        <f>SUM(X138:AS138)</f>
        <v/>
      </c>
      <c r="X138" s="153" t="n">
        <v>240</v>
      </c>
      <c r="Y138" s="153" t="n">
        <v>0</v>
      </c>
      <c r="Z138" s="153" t="n">
        <v>75.09999999999999</v>
      </c>
      <c r="AA138" s="153" t="n">
        <v>130</v>
      </c>
      <c r="AB138" s="153" t="n">
        <v>579.08</v>
      </c>
      <c r="AC138" s="153" t="n">
        <v>0</v>
      </c>
      <c r="AD138" s="153" t="n">
        <v>1.2</v>
      </c>
      <c r="AE138" s="153" t="n">
        <v>6</v>
      </c>
      <c r="AF138" s="153" t="n">
        <v>0</v>
      </c>
      <c r="AG138" s="153" t="n">
        <v>11.75</v>
      </c>
      <c r="AH138" s="153" t="n">
        <v>0</v>
      </c>
      <c r="AI138" s="153" t="n">
        <v>0</v>
      </c>
      <c r="AJ138" s="153" t="n">
        <v>0</v>
      </c>
      <c r="AK138" s="153" t="n">
        <v>0</v>
      </c>
      <c r="AL138" s="153" t="n">
        <v>2.5</v>
      </c>
      <c r="AM138" s="153" t="n">
        <v>0</v>
      </c>
      <c r="AN138" s="153" t="n">
        <v>283.333333333333</v>
      </c>
      <c r="AO138" s="153" t="n">
        <v>0</v>
      </c>
      <c r="AP138" s="153" t="n">
        <v>0</v>
      </c>
      <c r="AQ138" s="153" t="n">
        <v>0</v>
      </c>
      <c r="AR138" s="153" t="n">
        <v>0</v>
      </c>
      <c r="AS138" s="153" t="n">
        <v>0</v>
      </c>
      <c r="AT138" s="10" t="inlineStr">
        <is>
          <t>岩板+灯带+玻璃+抽屉轨道+aa柱+电力轨道+鎏金背板+推拉门雕刻+包装</t>
        </is>
      </c>
      <c r="AU138" s="10" t="inlineStr">
        <is>
          <t>江西12.26 更新</t>
        </is>
      </c>
      <c r="AV138" s="10" t="inlineStr">
        <is>
          <t>/</t>
        </is>
      </c>
      <c r="AW138" s="10" t="inlineStr">
        <is>
          <t>/</t>
        </is>
      </c>
      <c r="AX138" s="10" t="inlineStr">
        <is>
          <t>/</t>
        </is>
      </c>
      <c r="AY138" s="153">
        <f>H138</f>
        <v/>
      </c>
      <c r="AZ138" s="153">
        <f>BB138/(1-BA138)</f>
        <v/>
      </c>
      <c r="BA138" s="85" t="n">
        <v>0.15</v>
      </c>
      <c r="BB138" s="153">
        <f>K138*0.96</f>
        <v/>
      </c>
      <c r="BC138" s="10" t="inlineStr">
        <is>
          <t>1007407909979</t>
        </is>
      </c>
      <c r="BD138" s="10" t="inlineStr">
        <is>
          <t>https://item.taobao.com/item.htm?id=1007407909979</t>
        </is>
      </c>
      <c r="BE138" s="10" t="n"/>
      <c r="BF138" s="153">
        <f>H138</f>
        <v/>
      </c>
      <c r="BG138" s="85">
        <f>BH138/BF138</f>
        <v/>
      </c>
      <c r="BH138" s="152">
        <f>I138</f>
        <v/>
      </c>
      <c r="BI138" s="85">
        <f>1-12%</f>
        <v/>
      </c>
      <c r="BJ138" s="85">
        <f>BK138/(BF138-BF138*(1-BI138))</f>
        <v/>
      </c>
      <c r="BK138" s="152">
        <f>BM138/(1-BL138)</f>
        <v/>
      </c>
      <c r="BL138" s="85" t="n">
        <v>0.01</v>
      </c>
      <c r="BM138" s="152">
        <f>J138</f>
        <v/>
      </c>
      <c r="BN138" s="152">
        <f>IF(BK138&gt;=1500,BK138-150,IF(BK138&gt;=800,BK138-80,IF(BK138&gt;=500,BK138-50,IF(BK138&gt;=200,BK138-20,BK138))))</f>
        <v/>
      </c>
      <c r="BO138" s="85">
        <f>1-12%</f>
        <v/>
      </c>
      <c r="BP138" s="85">
        <f>BQ138/(BF138-BF138*(1-BO138))</f>
        <v/>
      </c>
      <c r="BQ138" s="152">
        <f>BS138/(1-BR138)</f>
        <v/>
      </c>
      <c r="BR138" s="85" t="n">
        <v>0</v>
      </c>
      <c r="BS138" s="152">
        <f>K138</f>
        <v/>
      </c>
      <c r="BT138" s="152">
        <f>IF(BQ138&gt;=1500,BQ138-150,IF(BQ138&gt;=800,BQ138-80,IF(BQ138&gt;=500,BQ138-50,IF(BQ138&gt;=200,BQ138-20,BQ138))))</f>
        <v/>
      </c>
      <c r="BU138" s="10" t="n"/>
      <c r="CB138" s="8" t="inlineStr">
        <is>
          <t>✅ 可导入</t>
        </is>
      </c>
      <c r="CC138" t="inlineStr">
        <is>
          <t>✓</t>
        </is>
      </c>
    </row>
    <row r="139" ht="18" customHeight="1">
      <c r="A139" s="77" t="inlineStr">
        <is>
          <t>PPS25250120415</t>
        </is>
      </c>
      <c r="B139" s="7" t="inlineStr">
        <is>
          <t>黑胡桃木基础餐边柜 |黑胡桃木鎏金餐边柜</t>
        </is>
      </c>
      <c r="C139" s="7" t="inlineStr">
        <is>
          <t>鎏金柜-整柜-1.5米</t>
        </is>
      </c>
      <c r="D139" s="7" t="inlineStr">
        <is>
          <t>PPS2525012041517</t>
        </is>
      </c>
      <c r="E139" s="7" t="inlineStr">
        <is>
          <t>https://img.alicdn.com/imgextra/i2/2215699812811/O1CN01LqXfwL1WdUSLwnM1F_!!2215699812811.jpg</t>
        </is>
      </c>
      <c r="F139" s="7" t="inlineStr">
        <is>
          <t>大型</t>
        </is>
      </c>
      <c r="G139" s="149">
        <f>Q139/0.4</f>
        <v/>
      </c>
      <c r="H139" s="149">
        <f>G139*0.75</f>
        <v/>
      </c>
      <c r="I139" s="149">
        <f>Q139 / (0.76 - 0.02 - 0.006)</f>
        <v/>
      </c>
      <c r="J139" s="149">
        <f>Q139 / (0.77 - 0.02 - 0.006)</f>
        <v/>
      </c>
      <c r="K139" s="149">
        <f>Q139 / (0.8 - 0.02 - 0.006)</f>
        <v/>
      </c>
      <c r="L139" s="149">
        <f>K139-N139</f>
        <v/>
      </c>
      <c r="M139" s="79">
        <f>L139/K139</f>
        <v/>
      </c>
      <c r="N139" s="150">
        <f>O139+P139+Q139</f>
        <v/>
      </c>
      <c r="O139" s="150">
        <f>K139*0.006</f>
        <v/>
      </c>
      <c r="P139" s="150">
        <f>K139*0.02</f>
        <v/>
      </c>
      <c r="Q139" s="150">
        <f>SUM(R139:T139)</f>
        <v/>
      </c>
      <c r="R139" s="150" t="n">
        <v>800</v>
      </c>
      <c r="S139" s="150" t="n">
        <v>180</v>
      </c>
      <c r="T139" s="151">
        <f>SUM(U139:W139)</f>
        <v/>
      </c>
      <c r="U139" s="150" t="n">
        <v>7300</v>
      </c>
      <c r="V139" s="150" t="n">
        <v>410</v>
      </c>
      <c r="W139" s="150">
        <f>SUM(X139:AS139)</f>
        <v/>
      </c>
      <c r="X139" s="150" t="n">
        <v>240</v>
      </c>
      <c r="Y139" s="150" t="n">
        <v>0</v>
      </c>
      <c r="Z139" s="150" t="n">
        <v>69.09999999999999</v>
      </c>
      <c r="AA139" s="150" t="n">
        <v>115</v>
      </c>
      <c r="AB139" s="150" t="n">
        <v>501</v>
      </c>
      <c r="AC139" s="150" t="n">
        <v>0</v>
      </c>
      <c r="AD139" s="150" t="n">
        <v>1.2</v>
      </c>
      <c r="AE139" s="150" t="n">
        <v>6</v>
      </c>
      <c r="AF139" s="150" t="n">
        <v>0</v>
      </c>
      <c r="AG139" s="150" t="n">
        <v>8.75</v>
      </c>
      <c r="AH139" s="150" t="n">
        <v>0</v>
      </c>
      <c r="AI139" s="150" t="n">
        <v>0</v>
      </c>
      <c r="AJ139" s="150" t="n">
        <v>0</v>
      </c>
      <c r="AK139" s="150" t="n">
        <v>0</v>
      </c>
      <c r="AL139" s="150" t="n">
        <v>2.5</v>
      </c>
      <c r="AM139" s="150" t="n">
        <v>0</v>
      </c>
      <c r="AN139" s="150" t="n">
        <v>283.333333333333</v>
      </c>
      <c r="AO139" s="150" t="n">
        <v>0</v>
      </c>
      <c r="AP139" s="150" t="n">
        <v>0</v>
      </c>
      <c r="AQ139" s="150" t="n">
        <v>0</v>
      </c>
      <c r="AR139" s="150" t="n">
        <v>0</v>
      </c>
      <c r="AS139" s="150" t="n">
        <v>0</v>
      </c>
      <c r="AT139" s="7" t="inlineStr">
        <is>
          <t>岩板+灯带+玻璃+抽屉轨道+aa柱+电力轨道+鎏金背板+推拉门雕刻+包装</t>
        </is>
      </c>
      <c r="AU139" s="7" t="inlineStr">
        <is>
          <t>江西12.26 更新</t>
        </is>
      </c>
      <c r="AV139" s="7" t="inlineStr">
        <is>
          <t>/</t>
        </is>
      </c>
      <c r="AW139" s="7" t="inlineStr">
        <is>
          <t>/</t>
        </is>
      </c>
      <c r="AX139" s="7" t="inlineStr">
        <is>
          <t>/</t>
        </is>
      </c>
      <c r="AY139" s="150">
        <f>H139</f>
        <v/>
      </c>
      <c r="AZ139" s="150">
        <f>BB139/(1-BA139)</f>
        <v/>
      </c>
      <c r="BA139" s="82" t="n">
        <v>0.15</v>
      </c>
      <c r="BB139" s="150">
        <f>K139*0.96</f>
        <v/>
      </c>
      <c r="BC139" s="7" t="inlineStr">
        <is>
          <t>1007407909979</t>
        </is>
      </c>
      <c r="BD139" s="7" t="inlineStr">
        <is>
          <t>https://item.taobao.com/item.htm?id=1007407909979</t>
        </is>
      </c>
      <c r="BE139" s="7" t="n"/>
      <c r="BF139" s="150">
        <f>H139</f>
        <v/>
      </c>
      <c r="BG139" s="82">
        <f>BH139/BF139</f>
        <v/>
      </c>
      <c r="BH139" s="149">
        <f>I139</f>
        <v/>
      </c>
      <c r="BI139" s="82">
        <f>1-12%</f>
        <v/>
      </c>
      <c r="BJ139" s="82">
        <f>BK139/(BF139-BF139*(1-BI139))</f>
        <v/>
      </c>
      <c r="BK139" s="149">
        <f>BM139/(1-BL139)</f>
        <v/>
      </c>
      <c r="BL139" s="82" t="n">
        <v>0.01</v>
      </c>
      <c r="BM139" s="149">
        <f>J139</f>
        <v/>
      </c>
      <c r="BN139" s="149">
        <f>IF(BK139&gt;=1500,BK139-150,IF(BK139&gt;=800,BK139-80,IF(BK139&gt;=500,BK139-50,IF(BK139&gt;=200,BK139-20,BK139))))</f>
        <v/>
      </c>
      <c r="BO139" s="82">
        <f>1-12%</f>
        <v/>
      </c>
      <c r="BP139" s="82">
        <f>BQ139/(BF139-BF139*(1-BO139))</f>
        <v/>
      </c>
      <c r="BQ139" s="149">
        <f>BS139/(1-BR139)</f>
        <v/>
      </c>
      <c r="BR139" s="82" t="n">
        <v>0</v>
      </c>
      <c r="BS139" s="149">
        <f>K139</f>
        <v/>
      </c>
      <c r="BT139" s="149">
        <f>IF(BQ139&gt;=1500,BQ139-150,IF(BQ139&gt;=800,BQ139-80,IF(BQ139&gt;=500,BQ139-50,IF(BQ139&gt;=200,BQ139-20,BQ139))))</f>
        <v/>
      </c>
      <c r="BU139" s="7" t="n"/>
      <c r="CB139" s="8" t="inlineStr">
        <is>
          <t>✅ 可导入</t>
        </is>
      </c>
      <c r="CC139" t="inlineStr">
        <is>
          <t>✓</t>
        </is>
      </c>
    </row>
    <row r="140" ht="18" customHeight="1">
      <c r="A140" s="77" t="inlineStr">
        <is>
          <t>PPS25250120415</t>
        </is>
      </c>
      <c r="B140" s="10" t="inlineStr">
        <is>
          <t>黑胡桃木基础餐边柜 |黑胡桃木鎏金餐边柜</t>
        </is>
      </c>
      <c r="C140" s="10" t="inlineStr">
        <is>
          <t>鎏金柜-整柜-1.2米</t>
        </is>
      </c>
      <c r="D140" s="10" t="inlineStr">
        <is>
          <t>PPS2525012041518</t>
        </is>
      </c>
      <c r="E140" s="10" t="inlineStr">
        <is>
          <t>https://img.alicdn.com/imgextra/i2/2215699812811/O1CN01LqXfwL1WdUSLwnM1F_!!2215699812811.jpg</t>
        </is>
      </c>
      <c r="F140" s="10" t="inlineStr">
        <is>
          <t>大型</t>
        </is>
      </c>
      <c r="G140" s="152">
        <f>Q140/0.4</f>
        <v/>
      </c>
      <c r="H140" s="152">
        <f>G140*0.75</f>
        <v/>
      </c>
      <c r="I140" s="152">
        <f>Q140 / (0.76 - 0.02 - 0.006)</f>
        <v/>
      </c>
      <c r="J140" s="152">
        <f>Q140 / (0.77 - 0.02 - 0.006)</f>
        <v/>
      </c>
      <c r="K140" s="152">
        <f>Q140 / (0.8 - 0.02 - 0.006)</f>
        <v/>
      </c>
      <c r="L140" s="152">
        <f>K140-N140</f>
        <v/>
      </c>
      <c r="M140" s="79">
        <f>L140/K140</f>
        <v/>
      </c>
      <c r="N140" s="153">
        <f>O140+P140+Q140</f>
        <v/>
      </c>
      <c r="O140" s="153">
        <f>K140*0.006</f>
        <v/>
      </c>
      <c r="P140" s="153">
        <f>K140*0.02</f>
        <v/>
      </c>
      <c r="Q140" s="153">
        <f>SUM(R140:T140)</f>
        <v/>
      </c>
      <c r="R140" s="153" t="n">
        <v>700</v>
      </c>
      <c r="S140" s="153" t="n">
        <v>150</v>
      </c>
      <c r="T140" s="151">
        <f>SUM(U140:W140)</f>
        <v/>
      </c>
      <c r="U140" s="153" t="n">
        <v>7000</v>
      </c>
      <c r="V140" s="153" t="n">
        <v>330</v>
      </c>
      <c r="W140" s="153">
        <f>SUM(X140:AS140)</f>
        <v/>
      </c>
      <c r="X140" s="153" t="n">
        <v>240</v>
      </c>
      <c r="Y140" s="153" t="n">
        <v>0</v>
      </c>
      <c r="Z140" s="153" t="n">
        <v>63.1</v>
      </c>
      <c r="AA140" s="153" t="n">
        <v>100</v>
      </c>
      <c r="AB140" s="153" t="n">
        <v>411.08</v>
      </c>
      <c r="AC140" s="153" t="n">
        <v>0</v>
      </c>
      <c r="AD140" s="153" t="n">
        <v>1.2</v>
      </c>
      <c r="AE140" s="153" t="n">
        <v>6</v>
      </c>
      <c r="AF140" s="153" t="n">
        <v>0</v>
      </c>
      <c r="AG140" s="153" t="n">
        <v>8.75</v>
      </c>
      <c r="AH140" s="153" t="n">
        <v>0</v>
      </c>
      <c r="AI140" s="153" t="n">
        <v>0</v>
      </c>
      <c r="AJ140" s="153" t="n">
        <v>0</v>
      </c>
      <c r="AK140" s="153" t="n">
        <v>0</v>
      </c>
      <c r="AL140" s="153" t="n">
        <v>2.5</v>
      </c>
      <c r="AM140" s="153" t="n">
        <v>0</v>
      </c>
      <c r="AN140" s="153" t="n">
        <v>283.333333333333</v>
      </c>
      <c r="AO140" s="153" t="n">
        <v>0</v>
      </c>
      <c r="AP140" s="153" t="n">
        <v>0</v>
      </c>
      <c r="AQ140" s="153" t="n">
        <v>0</v>
      </c>
      <c r="AR140" s="153" t="n">
        <v>0</v>
      </c>
      <c r="AS140" s="153" t="n">
        <v>0</v>
      </c>
      <c r="AT140" s="10" t="inlineStr">
        <is>
          <t>岩板+灯带+玻璃+抽屉轨道+aa柱+电力轨道+鎏金背板+推拉门雕刻+包装</t>
        </is>
      </c>
      <c r="AU140" s="10" t="inlineStr">
        <is>
          <t>江西12.26 更新</t>
        </is>
      </c>
      <c r="AV140" s="10" t="inlineStr">
        <is>
          <t>/</t>
        </is>
      </c>
      <c r="AW140" s="10" t="inlineStr">
        <is>
          <t>/</t>
        </is>
      </c>
      <c r="AX140" s="10" t="inlineStr">
        <is>
          <t>/</t>
        </is>
      </c>
      <c r="AY140" s="153">
        <f>H140</f>
        <v/>
      </c>
      <c r="AZ140" s="153">
        <f>BB140/(1-BA140)</f>
        <v/>
      </c>
      <c r="BA140" s="85" t="n">
        <v>0.15</v>
      </c>
      <c r="BB140" s="153">
        <f>K140*0.96</f>
        <v/>
      </c>
      <c r="BC140" s="10" t="inlineStr">
        <is>
          <t>1007407909979</t>
        </is>
      </c>
      <c r="BD140" s="10" t="inlineStr">
        <is>
          <t>https://item.taobao.com/item.htm?id=1007407909979</t>
        </is>
      </c>
      <c r="BE140" s="10" t="n"/>
      <c r="BF140" s="153">
        <f>H140</f>
        <v/>
      </c>
      <c r="BG140" s="85">
        <f>BH140/BF140</f>
        <v/>
      </c>
      <c r="BH140" s="152">
        <f>I140</f>
        <v/>
      </c>
      <c r="BI140" s="85">
        <f>1-12%</f>
        <v/>
      </c>
      <c r="BJ140" s="85">
        <f>BK140/(BF140-BF140*(1-BI140))</f>
        <v/>
      </c>
      <c r="BK140" s="152">
        <f>BM140/(1-BL140)</f>
        <v/>
      </c>
      <c r="BL140" s="85" t="n">
        <v>0.01</v>
      </c>
      <c r="BM140" s="152">
        <f>J140</f>
        <v/>
      </c>
      <c r="BN140" s="152">
        <f>IF(BK140&gt;=1500,BK140-150,IF(BK140&gt;=800,BK140-80,IF(BK140&gt;=500,BK140-50,IF(BK140&gt;=200,BK140-20,BK140))))</f>
        <v/>
      </c>
      <c r="BO140" s="85">
        <f>1-12%</f>
        <v/>
      </c>
      <c r="BP140" s="85">
        <f>BQ140/(BF140-BF140*(1-BO140))</f>
        <v/>
      </c>
      <c r="BQ140" s="152">
        <f>BS140/(1-BR140)</f>
        <v/>
      </c>
      <c r="BR140" s="85" t="n">
        <v>0</v>
      </c>
      <c r="BS140" s="152">
        <f>K140</f>
        <v/>
      </c>
      <c r="BT140" s="152">
        <f>IF(BQ140&gt;=1500,BQ140-150,IF(BQ140&gt;=800,BQ140-80,IF(BQ140&gt;=500,BQ140-50,IF(BQ140&gt;=200,BQ140-20,BQ140))))</f>
        <v/>
      </c>
      <c r="BU140" s="10" t="n"/>
      <c r="CB140" s="8" t="inlineStr">
        <is>
          <t>✅ 可导入</t>
        </is>
      </c>
      <c r="CC140" t="inlineStr">
        <is>
          <t>✓</t>
        </is>
      </c>
    </row>
    <row r="141" ht="18" customHeight="1">
      <c r="A141" s="77" t="inlineStr">
        <is>
          <t>PPS25250130420</t>
        </is>
      </c>
      <c r="B141" s="7" t="inlineStr">
        <is>
          <t>黑胡桃木太空舱餐边柜 |黑胡桃木曜黑餐边柜</t>
        </is>
      </c>
      <c r="C141" s="7" t="inlineStr">
        <is>
          <t>曜黑柜-下柜-2.1米</t>
        </is>
      </c>
      <c r="D141" s="7" t="inlineStr">
        <is>
          <t>PPS2525013042011</t>
        </is>
      </c>
      <c r="E141" s="7" t="inlineStr">
        <is>
          <t>https://img.alicdn.com/imgextra/i4/2215699812811/O1CN01ZVbAmW1WdUOts4jRu_!!2215699812811.jpg</t>
        </is>
      </c>
      <c r="F141" s="7" t="inlineStr">
        <is>
          <t>大型</t>
        </is>
      </c>
      <c r="G141" s="149">
        <f>Q141/0.4</f>
        <v/>
      </c>
      <c r="H141" s="149">
        <f>G141*0.75</f>
        <v/>
      </c>
      <c r="I141" s="149">
        <f>Q141 / (0.84 - 0.02 - 0.006)</f>
        <v/>
      </c>
      <c r="J141" s="149">
        <f>Q141 / (0.85 - 0.02 - 0.006)</f>
        <v/>
      </c>
      <c r="K141" s="149">
        <f>Q141 / (0.9 - 0.02 - 0.006)</f>
        <v/>
      </c>
      <c r="L141" s="149">
        <f>K141-N141</f>
        <v/>
      </c>
      <c r="M141" s="79">
        <f>L141/K141</f>
        <v/>
      </c>
      <c r="N141" s="150">
        <f>O141+P141+Q141</f>
        <v/>
      </c>
      <c r="O141" s="150">
        <f>K141*0.006</f>
        <v/>
      </c>
      <c r="P141" s="150">
        <f>K141*0.02</f>
        <v/>
      </c>
      <c r="Q141" s="150">
        <f>SUM(R141:T141)</f>
        <v/>
      </c>
      <c r="R141" s="150">
        <f>IF(F141="大型",700,IF(F141="中型",300,IF(F141="小型",80,0)))</f>
        <v/>
      </c>
      <c r="S141" s="150">
        <f>IF(F141="大型",150,IF(F141="中型",50,IF(F141="小型",0,0)))</f>
        <v/>
      </c>
      <c r="T141" s="151">
        <f>SUM(U141:W141)</f>
        <v/>
      </c>
      <c r="U141" s="150" t="n">
        <v>4800</v>
      </c>
      <c r="V141" s="150" t="n">
        <v>313.333333333333</v>
      </c>
      <c r="W141" s="150">
        <f>SUM(X141:AS141)</f>
        <v/>
      </c>
      <c r="X141" s="150" t="n">
        <v>380</v>
      </c>
      <c r="Y141" s="150" t="n">
        <v>0</v>
      </c>
      <c r="Z141" s="150" t="n">
        <v>0</v>
      </c>
      <c r="AA141" s="150" t="n">
        <v>0</v>
      </c>
      <c r="AB141" s="150" t="n">
        <v>0</v>
      </c>
      <c r="AC141" s="150" t="n">
        <v>0</v>
      </c>
      <c r="AD141" s="150" t="n">
        <v>0</v>
      </c>
      <c r="AE141" s="150" t="n">
        <v>0</v>
      </c>
      <c r="AF141" s="150" t="n">
        <v>20</v>
      </c>
      <c r="AG141" s="150" t="n">
        <v>0</v>
      </c>
      <c r="AH141" s="150" t="n">
        <v>0</v>
      </c>
      <c r="AI141" s="150" t="n">
        <v>0</v>
      </c>
      <c r="AJ141" s="150" t="n">
        <v>60</v>
      </c>
      <c r="AK141" s="150" t="n">
        <v>0</v>
      </c>
      <c r="AL141" s="150" t="n">
        <v>0</v>
      </c>
      <c r="AM141" s="150" t="n">
        <v>0</v>
      </c>
      <c r="AN141" s="150" t="n">
        <v>0</v>
      </c>
      <c r="AO141" s="150" t="n">
        <v>0</v>
      </c>
      <c r="AP141" s="150" t="n">
        <v>0</v>
      </c>
      <c r="AQ141" s="150" t="n">
        <v>0</v>
      </c>
      <c r="AR141" s="150" t="n">
        <v>0</v>
      </c>
      <c r="AS141" s="150" t="n">
        <v>0</v>
      </c>
      <c r="AT141" s="7" t="n"/>
      <c r="AU141" s="7" t="n"/>
      <c r="AV141" s="7" t="inlineStr">
        <is>
          <t>/</t>
        </is>
      </c>
      <c r="AW141" s="7" t="inlineStr">
        <is>
          <t>/</t>
        </is>
      </c>
      <c r="AX141" s="7" t="inlineStr">
        <is>
          <t>/</t>
        </is>
      </c>
      <c r="AY141" s="150">
        <f>H141</f>
        <v/>
      </c>
      <c r="AZ141" s="150">
        <f>BB141/(1-BA141)</f>
        <v/>
      </c>
      <c r="BA141" s="82" t="n">
        <v>0.15</v>
      </c>
      <c r="BB141" s="150">
        <f>K141*0.96</f>
        <v/>
      </c>
      <c r="BC141" s="7" t="inlineStr">
        <is>
          <t>919649052479</t>
        </is>
      </c>
      <c r="BD141" s="7" t="inlineStr">
        <is>
          <t>https://item.taobao.com/item.htm?id=919649052479</t>
        </is>
      </c>
      <c r="BE141" s="7" t="n"/>
      <c r="BF141" s="150">
        <f>H141</f>
        <v/>
      </c>
      <c r="BG141" s="82">
        <f>BH141/BF141</f>
        <v/>
      </c>
      <c r="BH141" s="149">
        <f>I141</f>
        <v/>
      </c>
      <c r="BI141" s="82">
        <f>1-12%</f>
        <v/>
      </c>
      <c r="BJ141" s="82">
        <f>BK141/(BF141-BF141*(1-BI141))</f>
        <v/>
      </c>
      <c r="BK141" s="149">
        <f>BM141/(1-BL141)</f>
        <v/>
      </c>
      <c r="BL141" s="82" t="n">
        <v>0.01</v>
      </c>
      <c r="BM141" s="149">
        <f>J141</f>
        <v/>
      </c>
      <c r="BN141" s="149">
        <f>IF(BK141&gt;=1500,BK141-150,IF(BK141&gt;=800,BK141-80,IF(BK141&gt;=500,BK141-50,IF(BK141&gt;=200,BK141-20,BK141))))</f>
        <v/>
      </c>
      <c r="BO141" s="82">
        <f>1-12%</f>
        <v/>
      </c>
      <c r="BP141" s="82">
        <f>BQ141/(BF141-BF141*(1-BO141))</f>
        <v/>
      </c>
      <c r="BQ141" s="149">
        <f>BS141/(1-BR141)</f>
        <v/>
      </c>
      <c r="BR141" s="82" t="n">
        <v>0</v>
      </c>
      <c r="BS141" s="149">
        <f>K141</f>
        <v/>
      </c>
      <c r="BT141" s="149">
        <f>IF(BQ141&gt;=1500,BQ141-150,IF(BQ141&gt;=800,BQ141-80,IF(BQ141&gt;=500,BQ141-50,IF(BQ141&gt;=200,BQ141-20,BQ141))))</f>
        <v/>
      </c>
      <c r="BU141" s="7" t="n"/>
      <c r="CB141" s="8" t="inlineStr">
        <is>
          <t>✅ 可导入</t>
        </is>
      </c>
      <c r="CC141" t="inlineStr">
        <is>
          <t>✓</t>
        </is>
      </c>
    </row>
    <row r="142" ht="18" customHeight="1">
      <c r="A142" s="77" t="inlineStr">
        <is>
          <t>PPS25250130420</t>
        </is>
      </c>
      <c r="B142" s="10" t="inlineStr">
        <is>
          <t>黑胡桃木太空舱餐边柜 |黑胡桃木曜黑餐边柜</t>
        </is>
      </c>
      <c r="C142" s="10" t="inlineStr">
        <is>
          <t>曜黑柜-下柜-1.8米</t>
        </is>
      </c>
      <c r="D142" s="10" t="inlineStr">
        <is>
          <t>PPS2525013042012</t>
        </is>
      </c>
      <c r="E142" s="10" t="inlineStr">
        <is>
          <t>https://img.alicdn.com/imgextra/i4/2215699812811/O1CN01ZVbAmW1WdUOts4jRu_!!2215699812811.jpg</t>
        </is>
      </c>
      <c r="F142" s="10" t="inlineStr">
        <is>
          <t>大型</t>
        </is>
      </c>
      <c r="G142" s="152">
        <f>Q142/0.4</f>
        <v/>
      </c>
      <c r="H142" s="152">
        <f>G142*0.75</f>
        <v/>
      </c>
      <c r="I142" s="152">
        <f>Q142 / (0.84 - 0.02 - 0.006)</f>
        <v/>
      </c>
      <c r="J142" s="152">
        <f>Q142 / (0.85 - 0.02 - 0.006)</f>
        <v/>
      </c>
      <c r="K142" s="152">
        <f>Q142 / (0.9 - 0.02 - 0.006)</f>
        <v/>
      </c>
      <c r="L142" s="152">
        <f>K142-N142</f>
        <v/>
      </c>
      <c r="M142" s="79">
        <f>L142/K142</f>
        <v/>
      </c>
      <c r="N142" s="153">
        <f>O142+P142+Q142</f>
        <v/>
      </c>
      <c r="O142" s="153">
        <f>K142*0.006</f>
        <v/>
      </c>
      <c r="P142" s="153">
        <f>K142*0.02</f>
        <v/>
      </c>
      <c r="Q142" s="153">
        <f>SUM(R142:T142)</f>
        <v/>
      </c>
      <c r="R142" s="153">
        <f>IF(F142="大型",700,IF(F142="中型",300,IF(F142="小型",80,0)))</f>
        <v/>
      </c>
      <c r="S142" s="153">
        <f>IF(F142="大型",150,IF(F142="中型",50,IF(F142="小型",0,0)))</f>
        <v/>
      </c>
      <c r="T142" s="151">
        <f>SUM(U142:W142)</f>
        <v/>
      </c>
      <c r="U142" s="153" t="n">
        <v>4300</v>
      </c>
      <c r="V142" s="153" t="n">
        <v>300</v>
      </c>
      <c r="W142" s="153">
        <f>SUM(X142:AS142)</f>
        <v/>
      </c>
      <c r="X142" s="153" t="n">
        <v>240</v>
      </c>
      <c r="Y142" s="153" t="n">
        <v>0</v>
      </c>
      <c r="Z142" s="153" t="n">
        <v>0</v>
      </c>
      <c r="AA142" s="153" t="n">
        <v>0</v>
      </c>
      <c r="AB142" s="153" t="n">
        <v>0</v>
      </c>
      <c r="AC142" s="153" t="n">
        <v>0</v>
      </c>
      <c r="AD142" s="153" t="n">
        <v>0</v>
      </c>
      <c r="AE142" s="153" t="n">
        <v>0</v>
      </c>
      <c r="AF142" s="153" t="n">
        <v>15</v>
      </c>
      <c r="AG142" s="153" t="n">
        <v>0</v>
      </c>
      <c r="AH142" s="153" t="n">
        <v>0</v>
      </c>
      <c r="AI142" s="153" t="n">
        <v>0</v>
      </c>
      <c r="AJ142" s="153" t="n">
        <v>60</v>
      </c>
      <c r="AK142" s="153" t="n">
        <v>0</v>
      </c>
      <c r="AL142" s="153" t="n">
        <v>0</v>
      </c>
      <c r="AM142" s="153" t="n">
        <v>0</v>
      </c>
      <c r="AN142" s="153" t="n">
        <v>0</v>
      </c>
      <c r="AO142" s="153" t="n">
        <v>0</v>
      </c>
      <c r="AP142" s="153" t="n">
        <v>0</v>
      </c>
      <c r="AQ142" s="153" t="n">
        <v>0</v>
      </c>
      <c r="AR142" s="153" t="n">
        <v>0</v>
      </c>
      <c r="AS142" s="153" t="n">
        <v>0</v>
      </c>
      <c r="AT142" s="10" t="n"/>
      <c r="AU142" s="10" t="n"/>
      <c r="AV142" s="10" t="inlineStr">
        <is>
          <t>/</t>
        </is>
      </c>
      <c r="AW142" s="10" t="inlineStr">
        <is>
          <t>/</t>
        </is>
      </c>
      <c r="AX142" s="10" t="inlineStr">
        <is>
          <t>/</t>
        </is>
      </c>
      <c r="AY142" s="153">
        <f>H142</f>
        <v/>
      </c>
      <c r="AZ142" s="153">
        <f>BB142/(1-BA142)</f>
        <v/>
      </c>
      <c r="BA142" s="85" t="n">
        <v>0.15</v>
      </c>
      <c r="BB142" s="153">
        <f>K142*0.96</f>
        <v/>
      </c>
      <c r="BC142" s="10" t="inlineStr">
        <is>
          <t>919649052479</t>
        </is>
      </c>
      <c r="BD142" s="10" t="inlineStr">
        <is>
          <t>https://item.taobao.com/item.htm?id=919649052479</t>
        </is>
      </c>
      <c r="BE142" s="10" t="n"/>
      <c r="BF142" s="153">
        <f>H142</f>
        <v/>
      </c>
      <c r="BG142" s="85">
        <f>BH142/BF142</f>
        <v/>
      </c>
      <c r="BH142" s="152">
        <f>I142</f>
        <v/>
      </c>
      <c r="BI142" s="85">
        <f>1-12%</f>
        <v/>
      </c>
      <c r="BJ142" s="85">
        <f>BK142/(BF142-BF142*(1-BI142))</f>
        <v/>
      </c>
      <c r="BK142" s="152">
        <f>BM142/(1-BL142)</f>
        <v/>
      </c>
      <c r="BL142" s="85" t="n">
        <v>0.01</v>
      </c>
      <c r="BM142" s="152">
        <f>J142</f>
        <v/>
      </c>
      <c r="BN142" s="152">
        <f>IF(BK142&gt;=1500,BK142-150,IF(BK142&gt;=800,BK142-80,IF(BK142&gt;=500,BK142-50,IF(BK142&gt;=200,BK142-20,BK142))))</f>
        <v/>
      </c>
      <c r="BO142" s="85">
        <f>1-12%</f>
        <v/>
      </c>
      <c r="BP142" s="85">
        <f>BQ142/(BF142-BF142*(1-BO142))</f>
        <v/>
      </c>
      <c r="BQ142" s="152">
        <f>BS142/(1-BR142)</f>
        <v/>
      </c>
      <c r="BR142" s="85" t="n">
        <v>0</v>
      </c>
      <c r="BS142" s="152">
        <f>K142</f>
        <v/>
      </c>
      <c r="BT142" s="152">
        <f>IF(BQ142&gt;=1500,BQ142-150,IF(BQ142&gt;=800,BQ142-80,IF(BQ142&gt;=500,BQ142-50,IF(BQ142&gt;=200,BQ142-20,BQ142))))</f>
        <v/>
      </c>
      <c r="BU142" s="10" t="n"/>
      <c r="CB142" s="8" t="inlineStr">
        <is>
          <t>✅ 可导入</t>
        </is>
      </c>
      <c r="CC142" t="inlineStr">
        <is>
          <t>✓</t>
        </is>
      </c>
    </row>
    <row r="143" ht="18" customHeight="1">
      <c r="A143" s="77" t="inlineStr">
        <is>
          <t>PPS25250130420</t>
        </is>
      </c>
      <c r="B143" s="7" t="inlineStr">
        <is>
          <t>黑胡桃木太空舱餐边柜 |黑胡桃木曜黑餐边柜</t>
        </is>
      </c>
      <c r="C143" s="7" t="inlineStr">
        <is>
          <t>曜黑柜-下柜-1.5米</t>
        </is>
      </c>
      <c r="D143" s="7" t="inlineStr">
        <is>
          <t>PPS2525013042013</t>
        </is>
      </c>
      <c r="E143" s="7" t="inlineStr">
        <is>
          <t>https://img.alicdn.com/imgextra/i4/2215699812811/O1CN01ZVbAmW1WdUOts4jRu_!!2215699812811.jpg</t>
        </is>
      </c>
      <c r="F143" s="7" t="inlineStr">
        <is>
          <t>大型</t>
        </is>
      </c>
      <c r="G143" s="149">
        <f>Q143/0.4</f>
        <v/>
      </c>
      <c r="H143" s="149">
        <f>G143*0.75</f>
        <v/>
      </c>
      <c r="I143" s="149">
        <f>Q143 / (0.84 - 0.02 - 0.006)</f>
        <v/>
      </c>
      <c r="J143" s="149">
        <f>Q143 / (0.85 - 0.02 - 0.006)</f>
        <v/>
      </c>
      <c r="K143" s="149">
        <f>Q143 / (0.9 - 0.02 - 0.006)</f>
        <v/>
      </c>
      <c r="L143" s="149">
        <f>K143-N143</f>
        <v/>
      </c>
      <c r="M143" s="79">
        <f>L143/K143</f>
        <v/>
      </c>
      <c r="N143" s="150">
        <f>O143+P143+Q143</f>
        <v/>
      </c>
      <c r="O143" s="150">
        <f>K143*0.006</f>
        <v/>
      </c>
      <c r="P143" s="150">
        <f>K143*0.02</f>
        <v/>
      </c>
      <c r="Q143" s="150">
        <f>SUM(R143:T143)</f>
        <v/>
      </c>
      <c r="R143" s="150">
        <f>IF(F143="大型",700,IF(F143="中型",300,IF(F143="小型",80,0)))</f>
        <v/>
      </c>
      <c r="S143" s="150">
        <f>IF(F143="大型",150,IF(F143="中型",50,IF(F143="小型",0,0)))</f>
        <v/>
      </c>
      <c r="T143" s="151">
        <f>SUM(U143:W143)</f>
        <v/>
      </c>
      <c r="U143" s="150" t="n">
        <v>3700</v>
      </c>
      <c r="V143" s="150" t="n">
        <v>286.666666666667</v>
      </c>
      <c r="W143" s="150">
        <f>SUM(X143:AS143)</f>
        <v/>
      </c>
      <c r="X143" s="150" t="n">
        <v>240</v>
      </c>
      <c r="Y143" s="150" t="n">
        <v>0</v>
      </c>
      <c r="Z143" s="150" t="n">
        <v>0</v>
      </c>
      <c r="AA143" s="150" t="n">
        <v>0</v>
      </c>
      <c r="AB143" s="150" t="n">
        <v>0</v>
      </c>
      <c r="AC143" s="150" t="n">
        <v>0</v>
      </c>
      <c r="AD143" s="150" t="n">
        <v>0</v>
      </c>
      <c r="AE143" s="150" t="n">
        <v>0</v>
      </c>
      <c r="AF143" s="150" t="n">
        <v>10</v>
      </c>
      <c r="AG143" s="150" t="n">
        <v>0</v>
      </c>
      <c r="AH143" s="150" t="n">
        <v>0</v>
      </c>
      <c r="AI143" s="150" t="n">
        <v>0</v>
      </c>
      <c r="AJ143" s="150" t="n">
        <v>60</v>
      </c>
      <c r="AK143" s="150" t="n">
        <v>0</v>
      </c>
      <c r="AL143" s="150" t="n">
        <v>0</v>
      </c>
      <c r="AM143" s="150" t="n">
        <v>0</v>
      </c>
      <c r="AN143" s="150" t="n">
        <v>0</v>
      </c>
      <c r="AO143" s="150" t="n">
        <v>0</v>
      </c>
      <c r="AP143" s="150" t="n">
        <v>0</v>
      </c>
      <c r="AQ143" s="150" t="n">
        <v>0</v>
      </c>
      <c r="AR143" s="150" t="n">
        <v>0</v>
      </c>
      <c r="AS143" s="150" t="n">
        <v>0</v>
      </c>
      <c r="AT143" s="7" t="n"/>
      <c r="AU143" s="7" t="n"/>
      <c r="AV143" s="7" t="inlineStr">
        <is>
          <t>/</t>
        </is>
      </c>
      <c r="AW143" s="7" t="inlineStr">
        <is>
          <t>/</t>
        </is>
      </c>
      <c r="AX143" s="7" t="inlineStr">
        <is>
          <t>/</t>
        </is>
      </c>
      <c r="AY143" s="150">
        <f>H143</f>
        <v/>
      </c>
      <c r="AZ143" s="150">
        <f>BB143/(1-BA143)</f>
        <v/>
      </c>
      <c r="BA143" s="82" t="n">
        <v>0.15</v>
      </c>
      <c r="BB143" s="150">
        <f>K143*0.96</f>
        <v/>
      </c>
      <c r="BC143" s="7" t="inlineStr">
        <is>
          <t>919649052479</t>
        </is>
      </c>
      <c r="BD143" s="7" t="inlineStr">
        <is>
          <t>https://item.taobao.com/item.htm?id=919649052479</t>
        </is>
      </c>
      <c r="BE143" s="7" t="n"/>
      <c r="BF143" s="150">
        <f>H143</f>
        <v/>
      </c>
      <c r="BG143" s="82">
        <f>BH143/BF143</f>
        <v/>
      </c>
      <c r="BH143" s="149">
        <f>I143</f>
        <v/>
      </c>
      <c r="BI143" s="82">
        <f>1-12%</f>
        <v/>
      </c>
      <c r="BJ143" s="82">
        <f>BK143/(BF143-BF143*(1-BI143))</f>
        <v/>
      </c>
      <c r="BK143" s="149">
        <f>BM143/(1-BL143)</f>
        <v/>
      </c>
      <c r="BL143" s="82" t="n">
        <v>0.01</v>
      </c>
      <c r="BM143" s="149">
        <f>J143</f>
        <v/>
      </c>
      <c r="BN143" s="149">
        <f>IF(BK143&gt;=1500,BK143-150,IF(BK143&gt;=800,BK143-80,IF(BK143&gt;=500,BK143-50,IF(BK143&gt;=200,BK143-20,BK143))))</f>
        <v/>
      </c>
      <c r="BO143" s="82">
        <f>1-12%</f>
        <v/>
      </c>
      <c r="BP143" s="82">
        <f>BQ143/(BF143-BF143*(1-BO143))</f>
        <v/>
      </c>
      <c r="BQ143" s="149">
        <f>BS143/(1-BR143)</f>
        <v/>
      </c>
      <c r="BR143" s="82" t="n">
        <v>0</v>
      </c>
      <c r="BS143" s="149">
        <f>K143</f>
        <v/>
      </c>
      <c r="BT143" s="149">
        <f>IF(BQ143&gt;=1500,BQ143-150,IF(BQ143&gt;=800,BQ143-80,IF(BQ143&gt;=500,BQ143-50,IF(BQ143&gt;=200,BQ143-20,BQ143))))</f>
        <v/>
      </c>
      <c r="BU143" s="7" t="n"/>
      <c r="CB143" s="8" t="inlineStr">
        <is>
          <t>✅ 可导入</t>
        </is>
      </c>
      <c r="CC143" t="inlineStr">
        <is>
          <t>✓</t>
        </is>
      </c>
    </row>
    <row r="144" ht="18" customHeight="1">
      <c r="A144" s="77" t="inlineStr">
        <is>
          <t>PPS25250130420</t>
        </is>
      </c>
      <c r="B144" s="10" t="inlineStr">
        <is>
          <t>黑胡桃木太空舱餐边柜 |黑胡桃木曜黑餐边柜</t>
        </is>
      </c>
      <c r="C144" s="10" t="inlineStr">
        <is>
          <t>曜黑柜-下柜-1.2米</t>
        </is>
      </c>
      <c r="D144" s="10" t="inlineStr">
        <is>
          <t>PPS2525013042014</t>
        </is>
      </c>
      <c r="E144" s="10" t="inlineStr">
        <is>
          <t>https://img.alicdn.com/imgextra/i4/2215699812811/O1CN01ZVbAmW1WdUOts4jRu_!!2215699812811.jpg</t>
        </is>
      </c>
      <c r="F144" s="10" t="inlineStr">
        <is>
          <t>大型</t>
        </is>
      </c>
      <c r="G144" s="152">
        <f>Q144/0.4</f>
        <v/>
      </c>
      <c r="H144" s="152">
        <f>G144*0.75</f>
        <v/>
      </c>
      <c r="I144" s="152">
        <f>Q144 / (0.84 - 0.02 - 0.006)</f>
        <v/>
      </c>
      <c r="J144" s="152">
        <f>Q144 / (0.85 - 0.02 - 0.006)</f>
        <v/>
      </c>
      <c r="K144" s="152">
        <f>Q144 / (0.9 - 0.02 - 0.006)</f>
        <v/>
      </c>
      <c r="L144" s="152">
        <f>K144-N144</f>
        <v/>
      </c>
      <c r="M144" s="79">
        <f>L144/K144</f>
        <v/>
      </c>
      <c r="N144" s="153">
        <f>O144+P144+Q144</f>
        <v/>
      </c>
      <c r="O144" s="153">
        <f>K144*0.006</f>
        <v/>
      </c>
      <c r="P144" s="153">
        <f>K144*0.02</f>
        <v/>
      </c>
      <c r="Q144" s="153">
        <f>SUM(R144:T144)</f>
        <v/>
      </c>
      <c r="R144" s="153">
        <f>IF(F144="大型",700,IF(F144="中型",300,IF(F144="小型",80,0)))</f>
        <v/>
      </c>
      <c r="S144" s="153">
        <f>IF(F144="大型",150,IF(F144="中型",50,IF(F144="小型",0,0)))</f>
        <v/>
      </c>
      <c r="T144" s="151">
        <f>SUM(U144:W144)</f>
        <v/>
      </c>
      <c r="U144" s="153" t="n">
        <v>3250</v>
      </c>
      <c r="V144" s="153" t="n">
        <v>240</v>
      </c>
      <c r="W144" s="153">
        <f>SUM(X144:AS144)</f>
        <v/>
      </c>
      <c r="X144" s="153" t="n">
        <v>240</v>
      </c>
      <c r="Y144" s="153" t="n">
        <v>0</v>
      </c>
      <c r="Z144" s="153" t="n">
        <v>0</v>
      </c>
      <c r="AA144" s="153" t="n">
        <v>0</v>
      </c>
      <c r="AB144" s="153" t="n">
        <v>0</v>
      </c>
      <c r="AC144" s="153" t="n">
        <v>0</v>
      </c>
      <c r="AD144" s="153" t="n">
        <v>0</v>
      </c>
      <c r="AE144" s="153" t="n">
        <v>0</v>
      </c>
      <c r="AF144" s="153" t="n">
        <v>5</v>
      </c>
      <c r="AG144" s="153" t="n">
        <v>0</v>
      </c>
      <c r="AH144" s="153" t="n">
        <v>0</v>
      </c>
      <c r="AI144" s="153" t="n">
        <v>0</v>
      </c>
      <c r="AJ144" s="153" t="n">
        <v>60</v>
      </c>
      <c r="AK144" s="153" t="n">
        <v>0</v>
      </c>
      <c r="AL144" s="153" t="n">
        <v>0</v>
      </c>
      <c r="AM144" s="153" t="n">
        <v>0</v>
      </c>
      <c r="AN144" s="153" t="n">
        <v>0</v>
      </c>
      <c r="AO144" s="153" t="n">
        <v>0</v>
      </c>
      <c r="AP144" s="153" t="n">
        <v>0</v>
      </c>
      <c r="AQ144" s="153" t="n">
        <v>0</v>
      </c>
      <c r="AR144" s="153" t="n">
        <v>0</v>
      </c>
      <c r="AS144" s="153" t="n">
        <v>0</v>
      </c>
      <c r="AT144" s="10" t="n"/>
      <c r="AU144" s="10" t="n"/>
      <c r="AV144" s="10" t="inlineStr">
        <is>
          <t>/</t>
        </is>
      </c>
      <c r="AW144" s="10" t="inlineStr">
        <is>
          <t>/</t>
        </is>
      </c>
      <c r="AX144" s="10" t="inlineStr">
        <is>
          <t>/</t>
        </is>
      </c>
      <c r="AY144" s="153">
        <f>H144</f>
        <v/>
      </c>
      <c r="AZ144" s="153">
        <f>BB144/(1-BA144)</f>
        <v/>
      </c>
      <c r="BA144" s="85" t="n">
        <v>0.15</v>
      </c>
      <c r="BB144" s="153">
        <f>K144*0.96</f>
        <v/>
      </c>
      <c r="BC144" s="10" t="inlineStr">
        <is>
          <t>919649052479</t>
        </is>
      </c>
      <c r="BD144" s="10" t="inlineStr">
        <is>
          <t>https://item.taobao.com/item.htm?id=919649052479</t>
        </is>
      </c>
      <c r="BE144" s="10" t="n"/>
      <c r="BF144" s="153">
        <f>H144</f>
        <v/>
      </c>
      <c r="BG144" s="85">
        <f>BH144/BF144</f>
        <v/>
      </c>
      <c r="BH144" s="152">
        <f>I144</f>
        <v/>
      </c>
      <c r="BI144" s="85">
        <f>1-12%</f>
        <v/>
      </c>
      <c r="BJ144" s="85">
        <f>BK144/(BF144-BF144*(1-BI144))</f>
        <v/>
      </c>
      <c r="BK144" s="152">
        <f>BM144/(1-BL144)</f>
        <v/>
      </c>
      <c r="BL144" s="85" t="n">
        <v>0.01</v>
      </c>
      <c r="BM144" s="152">
        <f>J144</f>
        <v/>
      </c>
      <c r="BN144" s="152">
        <f>IF(BK144&gt;=1500,BK144-150,IF(BK144&gt;=800,BK144-80,IF(BK144&gt;=500,BK144-50,IF(BK144&gt;=200,BK144-20,BK144))))</f>
        <v/>
      </c>
      <c r="BO144" s="85">
        <f>1-12%</f>
        <v/>
      </c>
      <c r="BP144" s="85">
        <f>BQ144/(BF144-BF144*(1-BO144))</f>
        <v/>
      </c>
      <c r="BQ144" s="152">
        <f>BS144/(1-BR144)</f>
        <v/>
      </c>
      <c r="BR144" s="85" t="n">
        <v>0</v>
      </c>
      <c r="BS144" s="152">
        <f>K144</f>
        <v/>
      </c>
      <c r="BT144" s="152">
        <f>IF(BQ144&gt;=1500,BQ144-150,IF(BQ144&gt;=800,BQ144-80,IF(BQ144&gt;=500,BQ144-50,IF(BQ144&gt;=200,BQ144-20,BQ144))))</f>
        <v/>
      </c>
      <c r="BU144" s="10" t="n"/>
      <c r="CB144" s="8" t="inlineStr">
        <is>
          <t>✅ 可导入</t>
        </is>
      </c>
      <c r="CC144" t="inlineStr">
        <is>
          <t>✓</t>
        </is>
      </c>
    </row>
    <row r="145" ht="18" customHeight="1">
      <c r="A145" s="77" t="inlineStr">
        <is>
          <t>PPS25250130420</t>
        </is>
      </c>
      <c r="B145" s="7" t="inlineStr">
        <is>
          <t>黑胡桃木太空舱餐边柜 |黑胡桃木曜黑餐边柜</t>
        </is>
      </c>
      <c r="C145" s="7" t="inlineStr">
        <is>
          <t>曜黑柜-整柜-2.1米</t>
        </is>
      </c>
      <c r="D145" s="7" t="inlineStr">
        <is>
          <t>PPS2525013042015</t>
        </is>
      </c>
      <c r="E145" s="7" t="inlineStr">
        <is>
          <t>https://img.alicdn.com/imgextra/i4/2215699812811/O1CN01ZVbAmW1WdUOts4jRu_!!2215699812811.jpg</t>
        </is>
      </c>
      <c r="F145" s="7" t="inlineStr">
        <is>
          <t>大型</t>
        </is>
      </c>
      <c r="G145" s="149">
        <f>Q145/0.4</f>
        <v/>
      </c>
      <c r="H145" s="149">
        <f>G145*0.75</f>
        <v/>
      </c>
      <c r="I145" s="149">
        <f>Q145 / (0.76 - 0.02 - 0.006)</f>
        <v/>
      </c>
      <c r="J145" s="149">
        <f>Q145 / (0.77 - 0.02 - 0.006)</f>
        <v/>
      </c>
      <c r="K145" s="149">
        <f>Q145 / (0.8 - 0.02 - 0.006)</f>
        <v/>
      </c>
      <c r="L145" s="149">
        <f>K145-N145</f>
        <v/>
      </c>
      <c r="M145" s="79">
        <f>L145/K145</f>
        <v/>
      </c>
      <c r="N145" s="150">
        <f>O145+P145+Q145</f>
        <v/>
      </c>
      <c r="O145" s="150">
        <f>K145*0.006</f>
        <v/>
      </c>
      <c r="P145" s="150">
        <f>K145*0.02</f>
        <v/>
      </c>
      <c r="Q145" s="150">
        <f>SUM(R145:T145)</f>
        <v/>
      </c>
      <c r="R145" s="150" t="n">
        <v>1000</v>
      </c>
      <c r="S145" s="150" t="n">
        <v>280</v>
      </c>
      <c r="T145" s="151">
        <f>SUM(U145:W145)</f>
        <v/>
      </c>
      <c r="U145" s="150" t="n">
        <v>8500</v>
      </c>
      <c r="V145" s="150" t="n">
        <v>470</v>
      </c>
      <c r="W145" s="150">
        <f>SUM(X145:AS145)</f>
        <v/>
      </c>
      <c r="X145" s="150" t="n">
        <v>380</v>
      </c>
      <c r="Y145" s="150" t="n">
        <v>0</v>
      </c>
      <c r="Z145" s="150" t="n">
        <v>108.875</v>
      </c>
      <c r="AA145" s="150" t="n">
        <v>44</v>
      </c>
      <c r="AB145" s="150" t="n">
        <v>657.08</v>
      </c>
      <c r="AC145" s="150" t="n">
        <v>0</v>
      </c>
      <c r="AD145" s="150" t="n">
        <v>1.2</v>
      </c>
      <c r="AE145" s="150" t="n">
        <v>6</v>
      </c>
      <c r="AF145" s="150" t="n">
        <v>46</v>
      </c>
      <c r="AG145" s="150" t="n">
        <v>0</v>
      </c>
      <c r="AH145" s="150" t="n">
        <v>0</v>
      </c>
      <c r="AI145" s="150" t="n">
        <v>0</v>
      </c>
      <c r="AJ145" s="150" t="n">
        <v>60</v>
      </c>
      <c r="AK145" s="150" t="n">
        <v>0</v>
      </c>
      <c r="AL145" s="150" t="n">
        <v>0</v>
      </c>
      <c r="AM145" s="150" t="n">
        <v>0</v>
      </c>
      <c r="AN145" s="150" t="n">
        <v>283.333333333333</v>
      </c>
      <c r="AO145" s="150" t="n">
        <v>0</v>
      </c>
      <c r="AP145" s="150" t="n">
        <v>0</v>
      </c>
      <c r="AQ145" s="150" t="n">
        <v>0</v>
      </c>
      <c r="AR145" s="150" t="n">
        <v>0</v>
      </c>
      <c r="AS145" s="150" t="n">
        <v>12</v>
      </c>
      <c r="AT145" s="7" t="inlineStr">
        <is>
          <t>岩板+灯带+无线开关隔板灯带+玻璃+把手+抽屉轨道+隔板轨道+电力轨道+气压杆+鎏金背板+双开门雕刻+轨道固定片+铁销+背板链接片</t>
        </is>
      </c>
      <c r="AU145" s="7" t="inlineStr">
        <is>
          <t>江西12.26 更新</t>
        </is>
      </c>
      <c r="AV145" s="7" t="inlineStr">
        <is>
          <t>68406897d0af0a00017a91cb</t>
        </is>
      </c>
      <c r="AW145" s="7" t="inlineStr">
        <is>
          <t>整柜-2.1米</t>
        </is>
      </c>
      <c r="AX145" s="7" t="inlineStr">
        <is>
          <t>68406897d0af0a00017a91cc</t>
        </is>
      </c>
      <c r="AY145" s="150">
        <f>H145</f>
        <v/>
      </c>
      <c r="AZ145" s="150">
        <f>BB145/(1-BA145)</f>
        <v/>
      </c>
      <c r="BA145" s="82" t="n">
        <v>0.15</v>
      </c>
      <c r="BB145" s="150">
        <f>K145*0.96</f>
        <v/>
      </c>
      <c r="BC145" s="7" t="inlineStr">
        <is>
          <t>919649052479</t>
        </is>
      </c>
      <c r="BD145" s="7" t="inlineStr">
        <is>
          <t>https://item.taobao.com/item.htm?id=919649052479</t>
        </is>
      </c>
      <c r="BE145" s="7" t="n"/>
      <c r="BF145" s="150">
        <f>H145</f>
        <v/>
      </c>
      <c r="BG145" s="82">
        <f>BH145/BF145</f>
        <v/>
      </c>
      <c r="BH145" s="149">
        <f>I145</f>
        <v/>
      </c>
      <c r="BI145" s="82">
        <f>1-12%</f>
        <v/>
      </c>
      <c r="BJ145" s="82">
        <f>BK145/(BF145-BF145*(1-BI145))</f>
        <v/>
      </c>
      <c r="BK145" s="149">
        <f>BM145/(1-BL145)</f>
        <v/>
      </c>
      <c r="BL145" s="82" t="n">
        <v>0.01</v>
      </c>
      <c r="BM145" s="149">
        <f>J145</f>
        <v/>
      </c>
      <c r="BN145" s="149">
        <f>IF(BK145&gt;=1500,BK145-150,IF(BK145&gt;=800,BK145-80,IF(BK145&gt;=500,BK145-50,IF(BK145&gt;=200,BK145-20,BK145))))</f>
        <v/>
      </c>
      <c r="BO145" s="82">
        <f>1-12%</f>
        <v/>
      </c>
      <c r="BP145" s="82">
        <f>BQ145/(BF145-BF145*(1-BO145))</f>
        <v/>
      </c>
      <c r="BQ145" s="149">
        <f>BS145/(1-BR145)</f>
        <v/>
      </c>
      <c r="BR145" s="82" t="n">
        <v>0</v>
      </c>
      <c r="BS145" s="149">
        <f>K145</f>
        <v/>
      </c>
      <c r="BT145" s="149">
        <f>IF(BQ145&gt;=1500,BQ145-150,IF(BQ145&gt;=800,BQ145-80,IF(BQ145&gt;=500,BQ145-50,IF(BQ145&gt;=200,BQ145-20,BQ145))))</f>
        <v/>
      </c>
      <c r="BU145" s="7" t="n"/>
      <c r="CB145" s="8" t="inlineStr">
        <is>
          <t>✅ 可导入</t>
        </is>
      </c>
      <c r="CC145" t="inlineStr">
        <is>
          <t>✓</t>
        </is>
      </c>
    </row>
    <row r="146" ht="18" customHeight="1">
      <c r="A146" s="77" t="inlineStr">
        <is>
          <t>PPS25250130420</t>
        </is>
      </c>
      <c r="B146" s="10" t="inlineStr">
        <is>
          <t>黑胡桃木太空舱餐边柜 |黑胡桃木曜黑餐边柜</t>
        </is>
      </c>
      <c r="C146" s="10" t="inlineStr">
        <is>
          <t>曜黑柜-整柜-1.8米</t>
        </is>
      </c>
      <c r="D146" s="10" t="inlineStr">
        <is>
          <t>PPS2525013042016</t>
        </is>
      </c>
      <c r="E146" s="10" t="inlineStr">
        <is>
          <t>https://img.alicdn.com/imgextra/i4/2215699812811/O1CN01ZVbAmW1WdUOts4jRu_!!2215699812811.jpg</t>
        </is>
      </c>
      <c r="F146" s="10" t="inlineStr">
        <is>
          <t>大型</t>
        </is>
      </c>
      <c r="G146" s="152">
        <f>Q146/0.4</f>
        <v/>
      </c>
      <c r="H146" s="152">
        <f>G146*0.75</f>
        <v/>
      </c>
      <c r="I146" s="152">
        <f>Q146 / (0.76 - 0.02 - 0.006)</f>
        <v/>
      </c>
      <c r="J146" s="152">
        <f>Q146 / (0.77 - 0.02 - 0.006)</f>
        <v/>
      </c>
      <c r="K146" s="152">
        <f>Q146 / (0.8 - 0.02 - 0.006)</f>
        <v/>
      </c>
      <c r="L146" s="152">
        <f>K146-N146</f>
        <v/>
      </c>
      <c r="M146" s="79">
        <f>L146/K146</f>
        <v/>
      </c>
      <c r="N146" s="153">
        <f>O146+P146+Q146</f>
        <v/>
      </c>
      <c r="O146" s="153">
        <f>K146*0.006</f>
        <v/>
      </c>
      <c r="P146" s="153">
        <f>K146*0.02</f>
        <v/>
      </c>
      <c r="Q146" s="153">
        <f>SUM(R146:T146)</f>
        <v/>
      </c>
      <c r="R146" s="153" t="n">
        <v>950</v>
      </c>
      <c r="S146" s="153" t="n">
        <v>250</v>
      </c>
      <c r="T146" s="151">
        <f>SUM(U146:W146)</f>
        <v/>
      </c>
      <c r="U146" s="153" t="n">
        <v>8200</v>
      </c>
      <c r="V146" s="153" t="n">
        <v>450</v>
      </c>
      <c r="W146" s="153">
        <f>SUM(X146:AS146)</f>
        <v/>
      </c>
      <c r="X146" s="153" t="n">
        <v>240</v>
      </c>
      <c r="Y146" s="153" t="n">
        <v>0</v>
      </c>
      <c r="Z146" s="153" t="n">
        <v>101.375</v>
      </c>
      <c r="AA146" s="153" t="n">
        <v>36</v>
      </c>
      <c r="AB146" s="153" t="n">
        <v>579.08</v>
      </c>
      <c r="AC146" s="153" t="n">
        <v>0</v>
      </c>
      <c r="AD146" s="153" t="n">
        <v>1.2</v>
      </c>
      <c r="AE146" s="153" t="n">
        <v>6</v>
      </c>
      <c r="AF146" s="153" t="n">
        <v>40</v>
      </c>
      <c r="AG146" s="153" t="n">
        <v>0</v>
      </c>
      <c r="AH146" s="153" t="n">
        <v>0</v>
      </c>
      <c r="AI146" s="153" t="n">
        <v>0</v>
      </c>
      <c r="AJ146" s="153" t="n">
        <v>60</v>
      </c>
      <c r="AK146" s="153" t="n">
        <v>0</v>
      </c>
      <c r="AL146" s="153" t="n">
        <v>0</v>
      </c>
      <c r="AM146" s="153" t="n">
        <v>0</v>
      </c>
      <c r="AN146" s="153" t="n">
        <v>283.333333333333</v>
      </c>
      <c r="AO146" s="153" t="n">
        <v>0</v>
      </c>
      <c r="AP146" s="153" t="n">
        <v>0</v>
      </c>
      <c r="AQ146" s="153" t="n">
        <v>0</v>
      </c>
      <c r="AR146" s="153" t="n">
        <v>0</v>
      </c>
      <c r="AS146" s="153" t="n">
        <v>12</v>
      </c>
      <c r="AT146" s="10" t="inlineStr">
        <is>
          <t>岩板+灯带+无线开关隔板灯带+玻璃+把手+抽屉轨道+隔板轨道+电力轨道+气压杆+鎏金背板+双开门雕刻+轨道固定片+铁销+背板链接片</t>
        </is>
      </c>
      <c r="AU146" s="10" t="inlineStr">
        <is>
          <t>江西12.26 更新</t>
        </is>
      </c>
      <c r="AV146" s="10" t="inlineStr">
        <is>
          <t>68406897d0af0a00017a91cb</t>
        </is>
      </c>
      <c r="AW146" s="10" t="inlineStr">
        <is>
          <t>整柜-1.8米</t>
        </is>
      </c>
      <c r="AX146" s="10" t="inlineStr">
        <is>
          <t>68406897d0af0a00017a91cf</t>
        </is>
      </c>
      <c r="AY146" s="153">
        <f>H146</f>
        <v/>
      </c>
      <c r="AZ146" s="153">
        <f>BB146/(1-BA146)</f>
        <v/>
      </c>
      <c r="BA146" s="85" t="n">
        <v>0.15</v>
      </c>
      <c r="BB146" s="153">
        <f>K146*0.96</f>
        <v/>
      </c>
      <c r="BC146" s="10" t="inlineStr">
        <is>
          <t>919649052479</t>
        </is>
      </c>
      <c r="BD146" s="10" t="inlineStr">
        <is>
          <t>https://item.taobao.com/item.htm?id=919649052479</t>
        </is>
      </c>
      <c r="BE146" s="10" t="n"/>
      <c r="BF146" s="153">
        <f>H146</f>
        <v/>
      </c>
      <c r="BG146" s="85">
        <f>BH146/BF146</f>
        <v/>
      </c>
      <c r="BH146" s="152">
        <f>I146</f>
        <v/>
      </c>
      <c r="BI146" s="85">
        <f>1-12%</f>
        <v/>
      </c>
      <c r="BJ146" s="85">
        <f>BK146/(BF146-BF146*(1-BI146))</f>
        <v/>
      </c>
      <c r="BK146" s="152">
        <f>BM146/(1-BL146)</f>
        <v/>
      </c>
      <c r="BL146" s="85" t="n">
        <v>0.01</v>
      </c>
      <c r="BM146" s="152">
        <f>J146</f>
        <v/>
      </c>
      <c r="BN146" s="152">
        <f>IF(BK146&gt;=1500,BK146-150,IF(BK146&gt;=800,BK146-80,IF(BK146&gt;=500,BK146-50,IF(BK146&gt;=200,BK146-20,BK146))))</f>
        <v/>
      </c>
      <c r="BO146" s="85">
        <f>1-12%</f>
        <v/>
      </c>
      <c r="BP146" s="85">
        <f>BQ146/(BF146-BF146*(1-BO146))</f>
        <v/>
      </c>
      <c r="BQ146" s="152">
        <f>BS146/(1-BR146)</f>
        <v/>
      </c>
      <c r="BR146" s="85" t="n">
        <v>0</v>
      </c>
      <c r="BS146" s="152">
        <f>K146</f>
        <v/>
      </c>
      <c r="BT146" s="152">
        <f>IF(BQ146&gt;=1500,BQ146-150,IF(BQ146&gt;=800,BQ146-80,IF(BQ146&gt;=500,BQ146-50,IF(BQ146&gt;=200,BQ146-20,BQ146))))</f>
        <v/>
      </c>
      <c r="BU146" s="10" t="n"/>
      <c r="CB146" s="8" t="inlineStr">
        <is>
          <t>✅ 可导入</t>
        </is>
      </c>
      <c r="CC146" t="inlineStr">
        <is>
          <t>✓</t>
        </is>
      </c>
    </row>
    <row r="147" ht="18" customHeight="1">
      <c r="A147" s="77" t="inlineStr">
        <is>
          <t>PPS25250130420</t>
        </is>
      </c>
      <c r="B147" s="7" t="inlineStr">
        <is>
          <t>黑胡桃木太空舱餐边柜 |黑胡桃木曜黑餐边柜</t>
        </is>
      </c>
      <c r="C147" s="7" t="inlineStr">
        <is>
          <t>曜黑柜-整柜-1.5米</t>
        </is>
      </c>
      <c r="D147" s="7" t="inlineStr">
        <is>
          <t>PPS2525013042017</t>
        </is>
      </c>
      <c r="E147" s="7" t="inlineStr">
        <is>
          <t>https://img.alicdn.com/imgextra/i4/2215699812811/O1CN01ZVbAmW1WdUOts4jRu_!!2215699812811.jpg</t>
        </is>
      </c>
      <c r="F147" s="7" t="inlineStr">
        <is>
          <t>大型</t>
        </is>
      </c>
      <c r="G147" s="149">
        <f>Q147/0.4</f>
        <v/>
      </c>
      <c r="H147" s="149">
        <f>G147*0.75</f>
        <v/>
      </c>
      <c r="I147" s="149">
        <f>Q147 / (0.76 - 0.02 - 0.006)</f>
        <v/>
      </c>
      <c r="J147" s="149">
        <f>Q147 / (0.77 - 0.02 - 0.006)</f>
        <v/>
      </c>
      <c r="K147" s="149">
        <f>Q147 / (0.8 - 0.02 - 0.006)</f>
        <v/>
      </c>
      <c r="L147" s="149">
        <f>K147-N147</f>
        <v/>
      </c>
      <c r="M147" s="79">
        <f>L147/K147</f>
        <v/>
      </c>
      <c r="N147" s="150">
        <f>O147+P147+Q147</f>
        <v/>
      </c>
      <c r="O147" s="150">
        <f>K147*0.006</f>
        <v/>
      </c>
      <c r="P147" s="150">
        <f>K147*0.02</f>
        <v/>
      </c>
      <c r="Q147" s="150">
        <f>SUM(R147:T147)</f>
        <v/>
      </c>
      <c r="R147" s="150" t="n">
        <v>800</v>
      </c>
      <c r="S147" s="150" t="n">
        <v>180</v>
      </c>
      <c r="T147" s="151">
        <f>SUM(U147:W147)</f>
        <v/>
      </c>
      <c r="U147" s="150" t="n">
        <v>8000</v>
      </c>
      <c r="V147" s="150" t="n">
        <v>430</v>
      </c>
      <c r="W147" s="150">
        <f>SUM(X147:AS147)</f>
        <v/>
      </c>
      <c r="X147" s="150" t="n">
        <v>240</v>
      </c>
      <c r="Y147" s="150" t="n">
        <v>0</v>
      </c>
      <c r="Z147" s="150" t="n">
        <v>93.875</v>
      </c>
      <c r="AA147" s="150" t="n">
        <v>28</v>
      </c>
      <c r="AB147" s="150" t="n">
        <v>501</v>
      </c>
      <c r="AC147" s="150" t="n">
        <v>0</v>
      </c>
      <c r="AD147" s="150" t="n">
        <v>1.2</v>
      </c>
      <c r="AE147" s="150" t="n">
        <v>6</v>
      </c>
      <c r="AF147" s="150" t="n">
        <v>38</v>
      </c>
      <c r="AG147" s="150" t="n">
        <v>0</v>
      </c>
      <c r="AH147" s="150" t="n">
        <v>0</v>
      </c>
      <c r="AI147" s="150" t="n">
        <v>0</v>
      </c>
      <c r="AJ147" s="150" t="n">
        <v>60</v>
      </c>
      <c r="AK147" s="150" t="n">
        <v>0</v>
      </c>
      <c r="AL147" s="150" t="n">
        <v>0</v>
      </c>
      <c r="AM147" s="150" t="n">
        <v>0</v>
      </c>
      <c r="AN147" s="150" t="n">
        <v>283.333333333333</v>
      </c>
      <c r="AO147" s="150" t="n">
        <v>0</v>
      </c>
      <c r="AP147" s="150" t="n">
        <v>0</v>
      </c>
      <c r="AQ147" s="150" t="n">
        <v>0</v>
      </c>
      <c r="AR147" s="150" t="n">
        <v>0</v>
      </c>
      <c r="AS147" s="150" t="n">
        <v>12</v>
      </c>
      <c r="AT147" s="7" t="inlineStr">
        <is>
          <t>岩板+灯带+无线开关隔板灯带+玻璃+把手+抽屉轨道+隔板轨道+电力轨道+气压杆+鎏金背板+双开门雕刻+轨道固定片+铁销+背板链接片</t>
        </is>
      </c>
      <c r="AU147" s="7" t="inlineStr">
        <is>
          <t>江西12.26 更新</t>
        </is>
      </c>
      <c r="AV147" s="7" t="inlineStr">
        <is>
          <t>68406897d0af0a00017a91cb</t>
        </is>
      </c>
      <c r="AW147" s="7" t="inlineStr">
        <is>
          <t>整柜-1.5米</t>
        </is>
      </c>
      <c r="AX147" s="7" t="inlineStr">
        <is>
          <t>68406897d0af0a00017a91d2</t>
        </is>
      </c>
      <c r="AY147" s="150">
        <f>H147</f>
        <v/>
      </c>
      <c r="AZ147" s="150">
        <f>BB147/(1-BA147)</f>
        <v/>
      </c>
      <c r="BA147" s="82" t="n">
        <v>0.15</v>
      </c>
      <c r="BB147" s="150">
        <f>K147*0.96</f>
        <v/>
      </c>
      <c r="BC147" s="7" t="inlineStr">
        <is>
          <t>919649052479</t>
        </is>
      </c>
      <c r="BD147" s="7" t="inlineStr">
        <is>
          <t>https://item.taobao.com/item.htm?id=919649052479</t>
        </is>
      </c>
      <c r="BE147" s="7" t="n"/>
      <c r="BF147" s="150">
        <f>H147</f>
        <v/>
      </c>
      <c r="BG147" s="82">
        <f>BH147/BF147</f>
        <v/>
      </c>
      <c r="BH147" s="149">
        <f>I147</f>
        <v/>
      </c>
      <c r="BI147" s="82">
        <f>1-12%</f>
        <v/>
      </c>
      <c r="BJ147" s="82">
        <f>BK147/(BF147-BF147*(1-BI147))</f>
        <v/>
      </c>
      <c r="BK147" s="149">
        <f>BM147/(1-BL147)</f>
        <v/>
      </c>
      <c r="BL147" s="82" t="n">
        <v>0.01</v>
      </c>
      <c r="BM147" s="149">
        <f>J147</f>
        <v/>
      </c>
      <c r="BN147" s="149">
        <f>IF(BK147&gt;=1500,BK147-150,IF(BK147&gt;=800,BK147-80,IF(BK147&gt;=500,BK147-50,IF(BK147&gt;=200,BK147-20,BK147))))</f>
        <v/>
      </c>
      <c r="BO147" s="82">
        <f>1-12%</f>
        <v/>
      </c>
      <c r="BP147" s="82">
        <f>BQ147/(BF147-BF147*(1-BO147))</f>
        <v/>
      </c>
      <c r="BQ147" s="149">
        <f>BS147/(1-BR147)</f>
        <v/>
      </c>
      <c r="BR147" s="82" t="n">
        <v>0</v>
      </c>
      <c r="BS147" s="149">
        <f>K147</f>
        <v/>
      </c>
      <c r="BT147" s="149">
        <f>IF(BQ147&gt;=1500,BQ147-150,IF(BQ147&gt;=800,BQ147-80,IF(BQ147&gt;=500,BQ147-50,IF(BQ147&gt;=200,BQ147-20,BQ147))))</f>
        <v/>
      </c>
      <c r="BU147" s="7" t="n"/>
      <c r="CB147" s="8" t="inlineStr">
        <is>
          <t>✅ 可导入</t>
        </is>
      </c>
      <c r="CC147" t="inlineStr">
        <is>
          <t>✓</t>
        </is>
      </c>
    </row>
    <row r="148" ht="18" customHeight="1">
      <c r="A148" s="77" t="inlineStr">
        <is>
          <t>PPS25250130420</t>
        </is>
      </c>
      <c r="B148" s="10" t="inlineStr">
        <is>
          <t>黑胡桃木太空舱餐边柜 |黑胡桃木曜黑餐边柜</t>
        </is>
      </c>
      <c r="C148" s="10" t="inlineStr">
        <is>
          <t>曜黑柜-整柜-1.2米</t>
        </is>
      </c>
      <c r="D148" s="10" t="inlineStr">
        <is>
          <t>PPS2525013042018</t>
        </is>
      </c>
      <c r="E148" s="10" t="inlineStr">
        <is>
          <t>https://img.alicdn.com/imgextra/i4/2215699812811/O1CN01ZVbAmW1WdUOts4jRu_!!2215699812811.jpg</t>
        </is>
      </c>
      <c r="F148" s="10" t="inlineStr">
        <is>
          <t>大型</t>
        </is>
      </c>
      <c r="G148" s="152">
        <f>Q148/0.4</f>
        <v/>
      </c>
      <c r="H148" s="152">
        <f>G148*0.75</f>
        <v/>
      </c>
      <c r="I148" s="152">
        <f>Q148 / (0.76 - 0.02 - 0.006)</f>
        <v/>
      </c>
      <c r="J148" s="152">
        <f>Q148 / (0.77 - 0.02 - 0.006)</f>
        <v/>
      </c>
      <c r="K148" s="152">
        <f>Q148 / (0.83 - 0.02 - 0.006)</f>
        <v/>
      </c>
      <c r="L148" s="152">
        <f>K148-N148</f>
        <v/>
      </c>
      <c r="M148" s="79">
        <f>L148/K148</f>
        <v/>
      </c>
      <c r="N148" s="153">
        <f>O148+P148+Q148</f>
        <v/>
      </c>
      <c r="O148" s="153">
        <f>K148*0.006</f>
        <v/>
      </c>
      <c r="P148" s="153">
        <f>K148*0.02</f>
        <v/>
      </c>
      <c r="Q148" s="153">
        <f>SUM(R148:T148)</f>
        <v/>
      </c>
      <c r="R148" s="153" t="n">
        <v>700</v>
      </c>
      <c r="S148" s="153" t="n">
        <v>150</v>
      </c>
      <c r="T148" s="151">
        <f>SUM(U148:W148)</f>
        <v/>
      </c>
      <c r="U148" s="153" t="n">
        <v>7800</v>
      </c>
      <c r="V148" s="153" t="n">
        <v>360</v>
      </c>
      <c r="W148" s="153">
        <f>SUM(X148:AS148)</f>
        <v/>
      </c>
      <c r="X148" s="153" t="n">
        <v>240</v>
      </c>
      <c r="Y148" s="153" t="n">
        <v>0</v>
      </c>
      <c r="Z148" s="153" t="n">
        <v>86.375</v>
      </c>
      <c r="AA148" s="153" t="n">
        <v>20</v>
      </c>
      <c r="AB148" s="153" t="n">
        <v>411.08</v>
      </c>
      <c r="AC148" s="153" t="n">
        <v>0</v>
      </c>
      <c r="AD148" s="153" t="n">
        <v>1.2</v>
      </c>
      <c r="AE148" s="153" t="n">
        <v>6</v>
      </c>
      <c r="AF148" s="153" t="n">
        <v>38</v>
      </c>
      <c r="AG148" s="153" t="n">
        <v>0</v>
      </c>
      <c r="AH148" s="153" t="n">
        <v>0</v>
      </c>
      <c r="AI148" s="153" t="n">
        <v>0</v>
      </c>
      <c r="AJ148" s="153" t="n">
        <v>60</v>
      </c>
      <c r="AK148" s="153" t="n">
        <v>0</v>
      </c>
      <c r="AL148" s="153" t="n">
        <v>0</v>
      </c>
      <c r="AM148" s="153" t="n">
        <v>0</v>
      </c>
      <c r="AN148" s="153" t="n">
        <v>283.333333333333</v>
      </c>
      <c r="AO148" s="153" t="n">
        <v>0</v>
      </c>
      <c r="AP148" s="153" t="n">
        <v>0</v>
      </c>
      <c r="AQ148" s="153" t="n">
        <v>0</v>
      </c>
      <c r="AR148" s="153" t="n">
        <v>0</v>
      </c>
      <c r="AS148" s="153" t="n">
        <v>12</v>
      </c>
      <c r="AT148" s="10" t="inlineStr">
        <is>
          <t>岩板+灯带+无线开关隔板灯带+玻璃+把手+抽屉轨道+隔板轨道+电力轨道+气压杆+鎏金背板+双开门雕刻+轨道固定片+铁销+背板链接片</t>
        </is>
      </c>
      <c r="AU148" s="10" t="inlineStr">
        <is>
          <t>江西12.26 更新</t>
        </is>
      </c>
      <c r="AV148" s="10" t="inlineStr">
        <is>
          <t>68406897d0af0a00017a91cb</t>
        </is>
      </c>
      <c r="AW148" s="10" t="inlineStr">
        <is>
          <t>整柜-1.2米</t>
        </is>
      </c>
      <c r="AX148" s="10" t="inlineStr">
        <is>
          <t>68406897d0af0a00017a91d5</t>
        </is>
      </c>
      <c r="AY148" s="153">
        <f>H148</f>
        <v/>
      </c>
      <c r="AZ148" s="153">
        <f>BB148/(1-BA148)</f>
        <v/>
      </c>
      <c r="BA148" s="85" t="n">
        <v>0.15</v>
      </c>
      <c r="BB148" s="153">
        <f>K148*0.96</f>
        <v/>
      </c>
      <c r="BC148" s="10" t="inlineStr">
        <is>
          <t>919649052479</t>
        </is>
      </c>
      <c r="BD148" s="10" t="inlineStr">
        <is>
          <t>https://item.taobao.com/item.htm?id=919649052479</t>
        </is>
      </c>
      <c r="BE148" s="10" t="n"/>
      <c r="BF148" s="153">
        <f>H148</f>
        <v/>
      </c>
      <c r="BG148" s="85">
        <f>BH148/BF148</f>
        <v/>
      </c>
      <c r="BH148" s="152">
        <f>I148</f>
        <v/>
      </c>
      <c r="BI148" s="85">
        <f>1-12%</f>
        <v/>
      </c>
      <c r="BJ148" s="85">
        <f>BK148/(BF148-BF148*(1-BI148))</f>
        <v/>
      </c>
      <c r="BK148" s="152">
        <f>BM148/(1-BL148)</f>
        <v/>
      </c>
      <c r="BL148" s="85" t="n">
        <v>0.01</v>
      </c>
      <c r="BM148" s="152">
        <f>J148</f>
        <v/>
      </c>
      <c r="BN148" s="152">
        <f>IF(BK148&gt;=1500,BK148-150,IF(BK148&gt;=800,BK148-80,IF(BK148&gt;=500,BK148-50,IF(BK148&gt;=200,BK148-20,BK148))))</f>
        <v/>
      </c>
      <c r="BO148" s="85">
        <f>1-12%</f>
        <v/>
      </c>
      <c r="BP148" s="85">
        <f>BQ148/(BF148-BF148*(1-BO148))</f>
        <v/>
      </c>
      <c r="BQ148" s="152">
        <f>BS148/(1-BR148)</f>
        <v/>
      </c>
      <c r="BR148" s="85" t="n">
        <v>0</v>
      </c>
      <c r="BS148" s="152">
        <f>K148</f>
        <v/>
      </c>
      <c r="BT148" s="152">
        <f>IF(BQ148&gt;=1500,BQ148-150,IF(BQ148&gt;=800,BQ148-80,IF(BQ148&gt;=500,BQ148-50,IF(BQ148&gt;=200,BQ148-20,BQ148))))</f>
        <v/>
      </c>
      <c r="BU148" s="10" t="n"/>
      <c r="CB148" s="8" t="inlineStr">
        <is>
          <t>✅ 可导入</t>
        </is>
      </c>
      <c r="CC148" t="inlineStr">
        <is>
          <t>✓</t>
        </is>
      </c>
    </row>
    <row r="149" ht="18" customHeight="1">
      <c r="A149" s="77" t="inlineStr">
        <is>
          <t>PPS25210080401</t>
        </is>
      </c>
      <c r="B149" s="7" t="inlineStr">
        <is>
          <t>畔色樱桃木岩板餐桌2025 |樱桃木洞石餐桌 |樱桃木圆弧餐桌</t>
        </is>
      </c>
      <c r="C149" s="7" t="inlineStr">
        <is>
          <t>洞石岩板-1.4米</t>
        </is>
      </c>
      <c r="D149" s="7" t="inlineStr">
        <is>
          <t>PPS2521008040111</t>
        </is>
      </c>
      <c r="E149" s="7" t="inlineStr">
        <is>
          <t>https://img.alicdn.com/imgextra/i3/2215699812811/O1CN01KFsIXt1WdUOhnryKK_!!2215699812811.jpg</t>
        </is>
      </c>
      <c r="F149" s="7" t="inlineStr">
        <is>
          <t>中型</t>
        </is>
      </c>
      <c r="G149" s="149">
        <f>Q149/0.4</f>
        <v/>
      </c>
      <c r="H149" s="149">
        <f>G149*0.75</f>
        <v/>
      </c>
      <c r="I149" s="149">
        <f>Q149 / (0.8 - 0.02 - 0.006)</f>
        <v/>
      </c>
      <c r="J149" s="149">
        <f>Q149 / (0.82 - 0.02 - 0.006)</f>
        <v/>
      </c>
      <c r="K149" s="149">
        <f>Q149 / (0.86 - 0.02 - 0.006)</f>
        <v/>
      </c>
      <c r="L149" s="149">
        <f>K149-N149</f>
        <v/>
      </c>
      <c r="M149" s="79">
        <f>L149/K149</f>
        <v/>
      </c>
      <c r="N149" s="150">
        <f>O149+P149+Q149</f>
        <v/>
      </c>
      <c r="O149" s="150">
        <f>K149*0.006</f>
        <v/>
      </c>
      <c r="P149" s="150">
        <f>K149*0.02</f>
        <v/>
      </c>
      <c r="Q149" s="150">
        <f>SUM(R149:T149)</f>
        <v/>
      </c>
      <c r="R149" s="150">
        <f>IF(F149="大型",700,IF(F149="中型",300,IF(F149="小型",80,0)))</f>
        <v/>
      </c>
      <c r="S149" s="150">
        <f>IF(F149="大型",150,IF(F149="中型",100,IF(F149="小型",0,0)))</f>
        <v/>
      </c>
      <c r="T149" s="151">
        <f>SUM(U149:W149)</f>
        <v/>
      </c>
      <c r="U149" s="150" t="n">
        <v>1150</v>
      </c>
      <c r="V149" s="150" t="n">
        <v>90</v>
      </c>
      <c r="W149" s="150">
        <f>SUM(X149:AS149)</f>
        <v/>
      </c>
      <c r="X149" s="150" t="n">
        <v>476</v>
      </c>
      <c r="Y149" s="150" t="n">
        <v>0</v>
      </c>
      <c r="Z149" s="150" t="n">
        <v>0</v>
      </c>
      <c r="AA149" s="150" t="n">
        <v>0</v>
      </c>
      <c r="AB149" s="150" t="n">
        <v>0</v>
      </c>
      <c r="AC149" s="150" t="n">
        <v>0</v>
      </c>
      <c r="AD149" s="150" t="n">
        <v>0</v>
      </c>
      <c r="AE149" s="150" t="n">
        <v>0</v>
      </c>
      <c r="AF149" s="150" t="n">
        <v>0</v>
      </c>
      <c r="AG149" s="150" t="n">
        <v>0</v>
      </c>
      <c r="AH149" s="150" t="n">
        <v>0</v>
      </c>
      <c r="AI149" s="150" t="n">
        <v>0.9</v>
      </c>
      <c r="AJ149" s="150" t="n">
        <v>0</v>
      </c>
      <c r="AK149" s="150" t="n">
        <v>0</v>
      </c>
      <c r="AL149" s="150" t="n">
        <v>0</v>
      </c>
      <c r="AM149" s="150" t="n">
        <v>0</v>
      </c>
      <c r="AN149" s="150" t="n">
        <v>0</v>
      </c>
      <c r="AO149" s="150" t="n">
        <v>0</v>
      </c>
      <c r="AP149" s="150" t="n">
        <v>0</v>
      </c>
      <c r="AQ149" s="150" t="n">
        <v>0</v>
      </c>
      <c r="AR149" s="150" t="n">
        <v>0</v>
      </c>
      <c r="AS149" s="150" t="n">
        <v>0</v>
      </c>
      <c r="AT149" s="7" t="inlineStr">
        <is>
          <t>岩板+免钉胶</t>
        </is>
      </c>
      <c r="AU149" s="7" t="inlineStr">
        <is>
          <t>江西12.26 更新</t>
        </is>
      </c>
      <c r="AV149" s="7" t="inlineStr">
        <is>
          <t>68406a5c9e365d000197c569</t>
        </is>
      </c>
      <c r="AW149" s="7" t="inlineStr">
        <is>
          <t>洞石岩板-1.4米</t>
        </is>
      </c>
      <c r="AX149" s="7" t="inlineStr">
        <is>
          <t>68406a5c9e365d000197c56a</t>
        </is>
      </c>
      <c r="AY149" s="150">
        <f>H149</f>
        <v/>
      </c>
      <c r="AZ149" s="150">
        <f>BB149/(1-BA149)</f>
        <v/>
      </c>
      <c r="BA149" s="82" t="n">
        <v>0.15</v>
      </c>
      <c r="BB149" s="150">
        <f>K149*0.96</f>
        <v/>
      </c>
      <c r="BC149" s="7" t="inlineStr">
        <is>
          <t>918340407291</t>
        </is>
      </c>
      <c r="BD149" s="7" t="inlineStr">
        <is>
          <t>https://item.taobao.com/item.htm?id=918340407291</t>
        </is>
      </c>
      <c r="BE149" s="7" t="n"/>
      <c r="BF149" s="150">
        <f>H149</f>
        <v/>
      </c>
      <c r="BG149" s="82">
        <f>BH149/BF149</f>
        <v/>
      </c>
      <c r="BH149" s="149">
        <f>I149</f>
        <v/>
      </c>
      <c r="BI149" s="82">
        <f>1-12%</f>
        <v/>
      </c>
      <c r="BJ149" s="82">
        <f>BK149/(BF149-BF149*(1-BI149))</f>
        <v/>
      </c>
      <c r="BK149" s="149">
        <f>BM149/(1-BL149)</f>
        <v/>
      </c>
      <c r="BL149" s="82" t="n">
        <v>0.01</v>
      </c>
      <c r="BM149" s="149">
        <f>J149</f>
        <v/>
      </c>
      <c r="BN149" s="149">
        <f>IF(BK149&gt;=1500,BK149-150,IF(BK149&gt;=800,BK149-80,IF(BK149&gt;=500,BK149-50,IF(BK149&gt;=200,BK149-20,BK149))))</f>
        <v/>
      </c>
      <c r="BO149" s="82">
        <f>1-12%</f>
        <v/>
      </c>
      <c r="BP149" s="82">
        <f>BQ149/(BF149-BF149*(1-BO149))</f>
        <v/>
      </c>
      <c r="BQ149" s="149">
        <f>BS149/(1-BR149)</f>
        <v/>
      </c>
      <c r="BR149" s="82" t="n">
        <v>0</v>
      </c>
      <c r="BS149" s="149">
        <f>K149</f>
        <v/>
      </c>
      <c r="BT149" s="149">
        <f>IF(BQ149&gt;=1500,BQ149-150,IF(BQ149&gt;=800,BQ149-80,IF(BQ149&gt;=500,BQ149-50,IF(BQ149&gt;=200,BQ149-20,BQ149))))</f>
        <v/>
      </c>
      <c r="BU149" s="7" t="n"/>
      <c r="CB149" s="8" t="inlineStr">
        <is>
          <t>✅ 可导入</t>
        </is>
      </c>
      <c r="CC149" t="inlineStr">
        <is>
          <t>✓</t>
        </is>
      </c>
    </row>
    <row r="150" ht="18" customHeight="1">
      <c r="A150" s="77" t="inlineStr">
        <is>
          <t>PPS25210080401</t>
        </is>
      </c>
      <c r="B150" s="10" t="inlineStr">
        <is>
          <t>畔色樱桃木岩板餐桌2025 |樱桃木洞石餐桌 |樱桃木圆弧餐桌</t>
        </is>
      </c>
      <c r="C150" s="10" t="inlineStr">
        <is>
          <t>洞石岩板-1.6米</t>
        </is>
      </c>
      <c r="D150" s="10" t="inlineStr">
        <is>
          <t>PPS2521008040112</t>
        </is>
      </c>
      <c r="E150" s="10" t="inlineStr">
        <is>
          <t>https://img.alicdn.com/imgextra/i3/2215699812811/O1CN01KFsIXt1WdUOhnryKK_!!2215699812811.jpg</t>
        </is>
      </c>
      <c r="F150" s="10" t="inlineStr">
        <is>
          <t>中型</t>
        </is>
      </c>
      <c r="G150" s="152">
        <f>Q150/0.4</f>
        <v/>
      </c>
      <c r="H150" s="152">
        <f>G150*0.75</f>
        <v/>
      </c>
      <c r="I150" s="152">
        <f>Q150 / (0.8 - 0.02 - 0.006)</f>
        <v/>
      </c>
      <c r="J150" s="152">
        <f>Q150 / (0.82 - 0.02 - 0.006)</f>
        <v/>
      </c>
      <c r="K150" s="152">
        <f>Q150 / (0.86 - 0.02 - 0.006)</f>
        <v/>
      </c>
      <c r="L150" s="152">
        <f>K150-N150</f>
        <v/>
      </c>
      <c r="M150" s="79">
        <f>L150/K150</f>
        <v/>
      </c>
      <c r="N150" s="153">
        <f>O150+P150+Q150</f>
        <v/>
      </c>
      <c r="O150" s="153">
        <f>K150*0.006</f>
        <v/>
      </c>
      <c r="P150" s="153">
        <f>K150*0.02</f>
        <v/>
      </c>
      <c r="Q150" s="153">
        <f>SUM(R150:T150)</f>
        <v/>
      </c>
      <c r="R150" s="153">
        <f>IF(F150="大型",700,IF(F150="中型",300,IF(F150="小型",80,0)))</f>
        <v/>
      </c>
      <c r="S150" s="153">
        <f>IF(F150="大型",150,IF(F150="中型",100,IF(F150="小型",0,0)))</f>
        <v/>
      </c>
      <c r="T150" s="151">
        <f>SUM(U150:W150)</f>
        <v/>
      </c>
      <c r="U150" s="153" t="n">
        <v>1200</v>
      </c>
      <c r="V150" s="153" t="n">
        <v>100</v>
      </c>
      <c r="W150" s="153">
        <f>SUM(X150:AS150)</f>
        <v/>
      </c>
      <c r="X150" s="153" t="n">
        <v>544</v>
      </c>
      <c r="Y150" s="153" t="n">
        <v>0</v>
      </c>
      <c r="Z150" s="153" t="n">
        <v>0</v>
      </c>
      <c r="AA150" s="153" t="n">
        <v>0</v>
      </c>
      <c r="AB150" s="153" t="n">
        <v>0</v>
      </c>
      <c r="AC150" s="153" t="n">
        <v>0</v>
      </c>
      <c r="AD150" s="153" t="n">
        <v>0</v>
      </c>
      <c r="AE150" s="153" t="n">
        <v>0</v>
      </c>
      <c r="AF150" s="153" t="n">
        <v>0</v>
      </c>
      <c r="AG150" s="153" t="n">
        <v>0</v>
      </c>
      <c r="AH150" s="153" t="n">
        <v>0</v>
      </c>
      <c r="AI150" s="153" t="n">
        <v>0.9</v>
      </c>
      <c r="AJ150" s="153" t="n">
        <v>0</v>
      </c>
      <c r="AK150" s="153" t="n">
        <v>0</v>
      </c>
      <c r="AL150" s="153" t="n">
        <v>0</v>
      </c>
      <c r="AM150" s="153" t="n">
        <v>0</v>
      </c>
      <c r="AN150" s="153" t="n">
        <v>0</v>
      </c>
      <c r="AO150" s="153" t="n">
        <v>0</v>
      </c>
      <c r="AP150" s="153" t="n">
        <v>0</v>
      </c>
      <c r="AQ150" s="153" t="n">
        <v>0</v>
      </c>
      <c r="AR150" s="153" t="n">
        <v>0</v>
      </c>
      <c r="AS150" s="153" t="n">
        <v>0</v>
      </c>
      <c r="AT150" s="10" t="inlineStr">
        <is>
          <t>岩板+免钉胶</t>
        </is>
      </c>
      <c r="AU150" s="10" t="inlineStr">
        <is>
          <t>江西12.26 更新</t>
        </is>
      </c>
      <c r="AV150" s="10" t="inlineStr">
        <is>
          <t>68406a5c9e365d000197c569</t>
        </is>
      </c>
      <c r="AW150" s="10" t="inlineStr">
        <is>
          <t>洞石岩板-1.6米</t>
        </is>
      </c>
      <c r="AX150" s="10" t="inlineStr">
        <is>
          <t>68406a5c9e365d000197c56d</t>
        </is>
      </c>
      <c r="AY150" s="153">
        <f>H150</f>
        <v/>
      </c>
      <c r="AZ150" s="153">
        <f>BB150/(1-BA150)</f>
        <v/>
      </c>
      <c r="BA150" s="85" t="n">
        <v>0.15</v>
      </c>
      <c r="BB150" s="153">
        <f>K150*0.96</f>
        <v/>
      </c>
      <c r="BC150" s="10" t="inlineStr">
        <is>
          <t>918340407291</t>
        </is>
      </c>
      <c r="BD150" s="10" t="inlineStr">
        <is>
          <t>https://item.taobao.com/item.htm?id=918340407291</t>
        </is>
      </c>
      <c r="BE150" s="10" t="n"/>
      <c r="BF150" s="153">
        <f>H150</f>
        <v/>
      </c>
      <c r="BG150" s="85">
        <f>BH150/BF150</f>
        <v/>
      </c>
      <c r="BH150" s="152">
        <f>I150</f>
        <v/>
      </c>
      <c r="BI150" s="85">
        <f>1-12%</f>
        <v/>
      </c>
      <c r="BJ150" s="85">
        <f>BK150/(BF150-BF150*(1-BI150))</f>
        <v/>
      </c>
      <c r="BK150" s="152">
        <f>BM150/(1-BL150)</f>
        <v/>
      </c>
      <c r="BL150" s="85" t="n">
        <v>0.01</v>
      </c>
      <c r="BM150" s="152">
        <f>J150</f>
        <v/>
      </c>
      <c r="BN150" s="152">
        <f>IF(BK150&gt;=1500,BK150-150,IF(BK150&gt;=800,BK150-80,IF(BK150&gt;=500,BK150-50,IF(BK150&gt;=200,BK150-20,BK150))))</f>
        <v/>
      </c>
      <c r="BO150" s="85">
        <f>1-12%</f>
        <v/>
      </c>
      <c r="BP150" s="85">
        <f>BQ150/(BF150-BF150*(1-BO150))</f>
        <v/>
      </c>
      <c r="BQ150" s="152">
        <f>BS150/(1-BR150)</f>
        <v/>
      </c>
      <c r="BR150" s="85" t="n">
        <v>0</v>
      </c>
      <c r="BS150" s="152">
        <f>K150</f>
        <v/>
      </c>
      <c r="BT150" s="152">
        <f>IF(BQ150&gt;=1500,BQ150-150,IF(BQ150&gt;=800,BQ150-80,IF(BQ150&gt;=500,BQ150-50,IF(BQ150&gt;=200,BQ150-20,BQ150))))</f>
        <v/>
      </c>
      <c r="BU150" s="10" t="n"/>
      <c r="CB150" s="8" t="inlineStr">
        <is>
          <t>✅ 可导入</t>
        </is>
      </c>
      <c r="CC150" t="inlineStr">
        <is>
          <t>✓</t>
        </is>
      </c>
    </row>
    <row r="151" ht="18" customHeight="1">
      <c r="A151" s="77" t="inlineStr">
        <is>
          <t>PPS25210080401</t>
        </is>
      </c>
      <c r="B151" s="7" t="inlineStr">
        <is>
          <t>畔色樱桃木岩板餐桌2025 |樱桃木洞石餐桌 |樱桃木圆弧餐桌</t>
        </is>
      </c>
      <c r="C151" s="7" t="inlineStr">
        <is>
          <t>洞石岩板-1.8米</t>
        </is>
      </c>
      <c r="D151" s="7" t="inlineStr">
        <is>
          <t>PPS2521008040113</t>
        </is>
      </c>
      <c r="E151" s="7" t="inlineStr">
        <is>
          <t>https://img.alicdn.com/imgextra/i3/2215699812811/O1CN01KFsIXt1WdUOhnryKK_!!2215699812811.jpg</t>
        </is>
      </c>
      <c r="F151" s="7" t="inlineStr">
        <is>
          <t>中型</t>
        </is>
      </c>
      <c r="G151" s="149">
        <f>Q151/0.4</f>
        <v/>
      </c>
      <c r="H151" s="149">
        <f>G151*0.75</f>
        <v/>
      </c>
      <c r="I151" s="149">
        <f>Q151 / (0.8 - 0.02 - 0.006)</f>
        <v/>
      </c>
      <c r="J151" s="149">
        <f>Q151 / (0.82 - 0.02 - 0.006)</f>
        <v/>
      </c>
      <c r="K151" s="149">
        <f>Q151 / (0.86 - 0.02 - 0.006)</f>
        <v/>
      </c>
      <c r="L151" s="149">
        <f>K151-N151</f>
        <v/>
      </c>
      <c r="M151" s="79">
        <f>L151/K151</f>
        <v/>
      </c>
      <c r="N151" s="150">
        <f>O151+P151+Q151</f>
        <v/>
      </c>
      <c r="O151" s="150">
        <f>K151*0.006</f>
        <v/>
      </c>
      <c r="P151" s="150">
        <f>K151*0.02</f>
        <v/>
      </c>
      <c r="Q151" s="150">
        <f>SUM(R151:T151)</f>
        <v/>
      </c>
      <c r="R151" s="150">
        <f>IF(F151="大型",700,IF(F151="中型",300,IF(F151="小型",80,0)))</f>
        <v/>
      </c>
      <c r="S151" s="150">
        <f>IF(F151="大型",150,IF(F151="中型",100,IF(F151="小型",0,0)))</f>
        <v/>
      </c>
      <c r="T151" s="151">
        <f>SUM(U151:W151)</f>
        <v/>
      </c>
      <c r="U151" s="150" t="n">
        <v>1250</v>
      </c>
      <c r="V151" s="150" t="n">
        <v>100</v>
      </c>
      <c r="W151" s="150">
        <f>SUM(X151:AS151)</f>
        <v/>
      </c>
      <c r="X151" s="150" t="n">
        <v>612</v>
      </c>
      <c r="Y151" s="150" t="n">
        <v>0</v>
      </c>
      <c r="Z151" s="150" t="n">
        <v>0</v>
      </c>
      <c r="AA151" s="150" t="n">
        <v>0</v>
      </c>
      <c r="AB151" s="150" t="n">
        <v>0</v>
      </c>
      <c r="AC151" s="150" t="n">
        <v>0</v>
      </c>
      <c r="AD151" s="150" t="n">
        <v>0</v>
      </c>
      <c r="AE151" s="150" t="n">
        <v>0</v>
      </c>
      <c r="AF151" s="150" t="n">
        <v>0</v>
      </c>
      <c r="AG151" s="150" t="n">
        <v>0</v>
      </c>
      <c r="AH151" s="150" t="n">
        <v>0</v>
      </c>
      <c r="AI151" s="150" t="n">
        <v>0.9</v>
      </c>
      <c r="AJ151" s="150" t="n">
        <v>0</v>
      </c>
      <c r="AK151" s="150" t="n">
        <v>0</v>
      </c>
      <c r="AL151" s="150" t="n">
        <v>0</v>
      </c>
      <c r="AM151" s="150" t="n">
        <v>0</v>
      </c>
      <c r="AN151" s="150" t="n">
        <v>0</v>
      </c>
      <c r="AO151" s="150" t="n">
        <v>0</v>
      </c>
      <c r="AP151" s="150" t="n">
        <v>0</v>
      </c>
      <c r="AQ151" s="150" t="n">
        <v>0</v>
      </c>
      <c r="AR151" s="150" t="n">
        <v>0</v>
      </c>
      <c r="AS151" s="150" t="n">
        <v>0</v>
      </c>
      <c r="AT151" s="7" t="inlineStr">
        <is>
          <t>岩板+免钉胶</t>
        </is>
      </c>
      <c r="AU151" s="7" t="inlineStr">
        <is>
          <t>江西12.26 更新</t>
        </is>
      </c>
      <c r="AV151" s="7" t="inlineStr">
        <is>
          <t>68406a5c9e365d000197c569</t>
        </is>
      </c>
      <c r="AW151" s="7" t="inlineStr">
        <is>
          <t>洞石岩板-1.8米</t>
        </is>
      </c>
      <c r="AX151" s="7" t="inlineStr">
        <is>
          <t>68406a5c9e365d000197c570</t>
        </is>
      </c>
      <c r="AY151" s="150">
        <f>H151</f>
        <v/>
      </c>
      <c r="AZ151" s="150">
        <f>BB151/(1-BA151)</f>
        <v/>
      </c>
      <c r="BA151" s="82" t="n">
        <v>0.15</v>
      </c>
      <c r="BB151" s="150">
        <f>K151*0.96</f>
        <v/>
      </c>
      <c r="BC151" s="7" t="inlineStr">
        <is>
          <t>918340407291</t>
        </is>
      </c>
      <c r="BD151" s="7" t="inlineStr">
        <is>
          <t>https://item.taobao.com/item.htm?id=918340407291</t>
        </is>
      </c>
      <c r="BE151" s="7" t="n"/>
      <c r="BF151" s="150">
        <f>H151</f>
        <v/>
      </c>
      <c r="BG151" s="82">
        <f>BH151/BF151</f>
        <v/>
      </c>
      <c r="BH151" s="149">
        <f>I151</f>
        <v/>
      </c>
      <c r="BI151" s="82">
        <f>1-12%</f>
        <v/>
      </c>
      <c r="BJ151" s="82">
        <f>BK151/(BF151-BF151*(1-BI151))</f>
        <v/>
      </c>
      <c r="BK151" s="149">
        <f>BM151/(1-BL151)</f>
        <v/>
      </c>
      <c r="BL151" s="82" t="n">
        <v>0.01</v>
      </c>
      <c r="BM151" s="149">
        <f>J151</f>
        <v/>
      </c>
      <c r="BN151" s="149">
        <f>IF(BK151&gt;=1500,BK151-150,IF(BK151&gt;=800,BK151-80,IF(BK151&gt;=500,BK151-50,IF(BK151&gt;=200,BK151-20,BK151))))</f>
        <v/>
      </c>
      <c r="BO151" s="82">
        <f>1-12%</f>
        <v/>
      </c>
      <c r="BP151" s="82">
        <f>BQ151/(BF151-BF151*(1-BO151))</f>
        <v/>
      </c>
      <c r="BQ151" s="149">
        <f>BS151/(1-BR151)</f>
        <v/>
      </c>
      <c r="BR151" s="82" t="n">
        <v>0</v>
      </c>
      <c r="BS151" s="149">
        <f>K151</f>
        <v/>
      </c>
      <c r="BT151" s="149">
        <f>IF(BQ151&gt;=1500,BQ151-150,IF(BQ151&gt;=800,BQ151-80,IF(BQ151&gt;=500,BQ151-50,IF(BQ151&gt;=200,BQ151-20,BQ151))))</f>
        <v/>
      </c>
      <c r="BU151" s="7" t="n"/>
      <c r="CB151" s="8" t="inlineStr">
        <is>
          <t>✅ 可导入</t>
        </is>
      </c>
      <c r="CC151" t="inlineStr">
        <is>
          <t>✓</t>
        </is>
      </c>
    </row>
    <row r="152" ht="18" customHeight="1">
      <c r="A152" s="77" t="inlineStr">
        <is>
          <t>PPS25210080401</t>
        </is>
      </c>
      <c r="B152" s="10" t="inlineStr">
        <is>
          <t>畔色樱桃木岩板餐桌2025 |樱桃木洞石餐桌 |樱桃木圆弧餐桌</t>
        </is>
      </c>
      <c r="C152" s="10" t="inlineStr">
        <is>
          <t>洞石岩板-2.0米</t>
        </is>
      </c>
      <c r="D152" s="10" t="inlineStr">
        <is>
          <t>PPS2521008040114</t>
        </is>
      </c>
      <c r="E152" s="10" t="inlineStr">
        <is>
          <t>https://img.alicdn.com/imgextra/i3/2215699812811/O1CN01KFsIXt1WdUOhnryKK_!!2215699812811.jpg</t>
        </is>
      </c>
      <c r="F152" s="10" t="inlineStr">
        <is>
          <t>中型</t>
        </is>
      </c>
      <c r="G152" s="152">
        <f>Q152/0.4</f>
        <v/>
      </c>
      <c r="H152" s="152">
        <f>G152*0.75</f>
        <v/>
      </c>
      <c r="I152" s="152">
        <f>Q152 / (0.8 - 0.02 - 0.006)</f>
        <v/>
      </c>
      <c r="J152" s="152">
        <f>Q152 / (0.82 - 0.02 - 0.006)</f>
        <v/>
      </c>
      <c r="K152" s="152">
        <f>Q152 / (0.86 - 0.02 - 0.006)</f>
        <v/>
      </c>
      <c r="L152" s="152">
        <f>K152-N152</f>
        <v/>
      </c>
      <c r="M152" s="79">
        <f>L152/K152</f>
        <v/>
      </c>
      <c r="N152" s="153">
        <f>O152+P152+Q152</f>
        <v/>
      </c>
      <c r="O152" s="153">
        <f>K152*0.006</f>
        <v/>
      </c>
      <c r="P152" s="153">
        <f>K152*0.02</f>
        <v/>
      </c>
      <c r="Q152" s="153">
        <f>SUM(R152:T152)</f>
        <v/>
      </c>
      <c r="R152" s="153">
        <f>IF(F152="大型",700,IF(F152="中型",300,IF(F152="小型",80,0)))</f>
        <v/>
      </c>
      <c r="S152" s="153">
        <f>IF(F152="大型",150,IF(F152="中型",100,IF(F152="小型",0,0)))</f>
        <v/>
      </c>
      <c r="T152" s="151">
        <f>SUM(U152:W152)</f>
        <v/>
      </c>
      <c r="U152" s="153" t="n">
        <v>1350</v>
      </c>
      <c r="V152" s="153" t="n">
        <v>120</v>
      </c>
      <c r="W152" s="153">
        <f>SUM(X152:AS152)</f>
        <v/>
      </c>
      <c r="X152" s="153" t="n">
        <v>680</v>
      </c>
      <c r="Y152" s="153" t="n">
        <v>0</v>
      </c>
      <c r="Z152" s="153" t="n">
        <v>0</v>
      </c>
      <c r="AA152" s="153" t="n">
        <v>0</v>
      </c>
      <c r="AB152" s="153" t="n">
        <v>0</v>
      </c>
      <c r="AC152" s="153" t="n">
        <v>0</v>
      </c>
      <c r="AD152" s="153" t="n">
        <v>0</v>
      </c>
      <c r="AE152" s="153" t="n">
        <v>0</v>
      </c>
      <c r="AF152" s="153" t="n">
        <v>0</v>
      </c>
      <c r="AG152" s="153" t="n">
        <v>0</v>
      </c>
      <c r="AH152" s="153" t="n">
        <v>0</v>
      </c>
      <c r="AI152" s="153" t="n">
        <v>0.9</v>
      </c>
      <c r="AJ152" s="153" t="n">
        <v>0</v>
      </c>
      <c r="AK152" s="153" t="n">
        <v>0</v>
      </c>
      <c r="AL152" s="153" t="n">
        <v>0</v>
      </c>
      <c r="AM152" s="153" t="n">
        <v>0</v>
      </c>
      <c r="AN152" s="153" t="n">
        <v>0</v>
      </c>
      <c r="AO152" s="153" t="n">
        <v>0</v>
      </c>
      <c r="AP152" s="153" t="n">
        <v>0</v>
      </c>
      <c r="AQ152" s="153" t="n">
        <v>0</v>
      </c>
      <c r="AR152" s="153" t="n">
        <v>0</v>
      </c>
      <c r="AS152" s="153" t="n">
        <v>0</v>
      </c>
      <c r="AT152" s="10" t="inlineStr">
        <is>
          <t>岩板+免钉胶</t>
        </is>
      </c>
      <c r="AU152" s="10" t="inlineStr">
        <is>
          <t>江西12.26 更新</t>
        </is>
      </c>
      <c r="AV152" s="10" t="inlineStr">
        <is>
          <t>68406a5c9e365d000197c569</t>
        </is>
      </c>
      <c r="AW152" s="10" t="inlineStr">
        <is>
          <t>洞石岩板-2.0米</t>
        </is>
      </c>
      <c r="AX152" s="10" t="inlineStr">
        <is>
          <t>68406a5c9e365d000197c573</t>
        </is>
      </c>
      <c r="AY152" s="153">
        <f>H152</f>
        <v/>
      </c>
      <c r="AZ152" s="153">
        <f>BB152/(1-BA152)</f>
        <v/>
      </c>
      <c r="BA152" s="85" t="n">
        <v>0.15</v>
      </c>
      <c r="BB152" s="153">
        <f>K152*0.96</f>
        <v/>
      </c>
      <c r="BC152" s="10" t="inlineStr">
        <is>
          <t>918340407291</t>
        </is>
      </c>
      <c r="BD152" s="10" t="inlineStr">
        <is>
          <t>https://item.taobao.com/item.htm?id=918340407291</t>
        </is>
      </c>
      <c r="BE152" s="10" t="n"/>
      <c r="BF152" s="153">
        <f>H152</f>
        <v/>
      </c>
      <c r="BG152" s="85">
        <f>BH152/BF152</f>
        <v/>
      </c>
      <c r="BH152" s="152">
        <f>I152</f>
        <v/>
      </c>
      <c r="BI152" s="85">
        <f>1-12%</f>
        <v/>
      </c>
      <c r="BJ152" s="85">
        <f>BK152/(BF152-BF152*(1-BI152))</f>
        <v/>
      </c>
      <c r="BK152" s="152">
        <f>BM152/(1-BL152)</f>
        <v/>
      </c>
      <c r="BL152" s="85" t="n">
        <v>0.01</v>
      </c>
      <c r="BM152" s="152">
        <f>J152</f>
        <v/>
      </c>
      <c r="BN152" s="152">
        <f>IF(BK152&gt;=1500,BK152-150,IF(BK152&gt;=800,BK152-80,IF(BK152&gt;=500,BK152-50,IF(BK152&gt;=200,BK152-20,BK152))))</f>
        <v/>
      </c>
      <c r="BO152" s="85">
        <f>1-12%</f>
        <v/>
      </c>
      <c r="BP152" s="85">
        <f>BQ152/(BF152-BF152*(1-BO152))</f>
        <v/>
      </c>
      <c r="BQ152" s="152">
        <f>BS152/(1-BR152)</f>
        <v/>
      </c>
      <c r="BR152" s="85" t="n">
        <v>0</v>
      </c>
      <c r="BS152" s="152">
        <f>K152</f>
        <v/>
      </c>
      <c r="BT152" s="152">
        <f>IF(BQ152&gt;=1500,BQ152-150,IF(BQ152&gt;=800,BQ152-80,IF(BQ152&gt;=500,BQ152-50,IF(BQ152&gt;=200,BQ152-20,BQ152))))</f>
        <v/>
      </c>
      <c r="BU152" s="10" t="n"/>
      <c r="CB152" s="8" t="inlineStr">
        <is>
          <t>✅ 可导入</t>
        </is>
      </c>
      <c r="CC152" t="inlineStr">
        <is>
          <t>✓</t>
        </is>
      </c>
    </row>
    <row r="153" ht="18" customHeight="1">
      <c r="A153" s="77" t="inlineStr">
        <is>
          <t>PPS25210080401</t>
        </is>
      </c>
      <c r="B153" s="7" t="inlineStr">
        <is>
          <t>畔色樱桃木岩板餐桌2025 |樱桃木洞石餐桌 |樱桃木圆弧餐桌</t>
        </is>
      </c>
      <c r="C153" s="7" t="inlineStr">
        <is>
          <t>黑色岩板-1.4米</t>
        </is>
      </c>
      <c r="D153" s="7" t="inlineStr">
        <is>
          <t>PPS2521008040115</t>
        </is>
      </c>
      <c r="E153" s="7" t="inlineStr">
        <is>
          <t>https://img.alicdn.com/imgextra/i3/2215699812811/O1CN01KFsIXt1WdUOhnryKK_!!2215699812811.jpg</t>
        </is>
      </c>
      <c r="F153" s="7" t="inlineStr">
        <is>
          <t>中型</t>
        </is>
      </c>
      <c r="G153" s="149">
        <f>Q153/0.4</f>
        <v/>
      </c>
      <c r="H153" s="149">
        <f>G153*0.75</f>
        <v/>
      </c>
      <c r="I153" s="149">
        <f>Q153 / (0.8 - 0.02 - 0.006)</f>
        <v/>
      </c>
      <c r="J153" s="149">
        <f>Q153 / (0.82 - 0.02 - 0.006)</f>
        <v/>
      </c>
      <c r="K153" s="149">
        <f>Q153 / (0.86 - 0.02 - 0.006)</f>
        <v/>
      </c>
      <c r="L153" s="149">
        <f>K153-N153</f>
        <v/>
      </c>
      <c r="M153" s="79">
        <f>L153/K153</f>
        <v/>
      </c>
      <c r="N153" s="150">
        <f>O153+P153+Q153</f>
        <v/>
      </c>
      <c r="O153" s="150">
        <f>K153*0.006</f>
        <v/>
      </c>
      <c r="P153" s="150">
        <f>K153*0.02</f>
        <v/>
      </c>
      <c r="Q153" s="150">
        <f>SUM(R153:T153)</f>
        <v/>
      </c>
      <c r="R153" s="150">
        <f>IF(F153="大型",700,IF(F153="中型",300,IF(F153="小型",80,0)))</f>
        <v/>
      </c>
      <c r="S153" s="150">
        <f>IF(F153="大型",150,IF(F153="中型",100,IF(F153="小型",0,0)))</f>
        <v/>
      </c>
      <c r="T153" s="151">
        <f>SUM(U153:W153)</f>
        <v/>
      </c>
      <c r="U153" s="150" t="n">
        <v>1150</v>
      </c>
      <c r="V153" s="150" t="n">
        <v>170</v>
      </c>
      <c r="W153" s="150">
        <f>SUM(X153:AS153)</f>
        <v/>
      </c>
      <c r="X153" s="150" t="n">
        <v>240</v>
      </c>
      <c r="Y153" s="150" t="n">
        <v>0</v>
      </c>
      <c r="Z153" s="150" t="n">
        <v>0</v>
      </c>
      <c r="AA153" s="150" t="n">
        <v>0</v>
      </c>
      <c r="AB153" s="150" t="n">
        <v>0</v>
      </c>
      <c r="AC153" s="150" t="n">
        <v>0</v>
      </c>
      <c r="AD153" s="150" t="n">
        <v>0</v>
      </c>
      <c r="AE153" s="150" t="n">
        <v>0</v>
      </c>
      <c r="AF153" s="150" t="n">
        <v>0</v>
      </c>
      <c r="AG153" s="150" t="n">
        <v>0</v>
      </c>
      <c r="AH153" s="150" t="n">
        <v>0</v>
      </c>
      <c r="AI153" s="150" t="n">
        <v>0.9</v>
      </c>
      <c r="AJ153" s="150" t="n">
        <v>0</v>
      </c>
      <c r="AK153" s="150" t="n">
        <v>0</v>
      </c>
      <c r="AL153" s="150" t="n">
        <v>0</v>
      </c>
      <c r="AM153" s="150" t="n">
        <v>0</v>
      </c>
      <c r="AN153" s="150" t="n">
        <v>0</v>
      </c>
      <c r="AO153" s="150" t="n">
        <v>0</v>
      </c>
      <c r="AP153" s="150" t="n">
        <v>0</v>
      </c>
      <c r="AQ153" s="150" t="n">
        <v>0</v>
      </c>
      <c r="AR153" s="150" t="n">
        <v>0</v>
      </c>
      <c r="AS153" s="150" t="n">
        <v>0</v>
      </c>
      <c r="AT153" s="7" t="inlineStr">
        <is>
          <t>岩板+免钉胶</t>
        </is>
      </c>
      <c r="AU153" s="7" t="inlineStr">
        <is>
          <t>江西12.26 更新</t>
        </is>
      </c>
      <c r="AV153" s="7" t="inlineStr">
        <is>
          <t>68406a5c9e365d000197c569</t>
        </is>
      </c>
      <c r="AW153" s="7" t="inlineStr">
        <is>
          <t>黑色岩板-1.4米</t>
        </is>
      </c>
      <c r="AX153" s="7" t="inlineStr">
        <is>
          <t>68406a5c9e365d000197c576</t>
        </is>
      </c>
      <c r="AY153" s="150">
        <f>H153</f>
        <v/>
      </c>
      <c r="AZ153" s="150">
        <f>BB153/(1-BA153)</f>
        <v/>
      </c>
      <c r="BA153" s="82" t="n">
        <v>0.15</v>
      </c>
      <c r="BB153" s="150">
        <f>K153*0.96</f>
        <v/>
      </c>
      <c r="BC153" s="7" t="inlineStr">
        <is>
          <t>918340407291</t>
        </is>
      </c>
      <c r="BD153" s="7" t="inlineStr">
        <is>
          <t>https://item.taobao.com/item.htm?id=918340407291</t>
        </is>
      </c>
      <c r="BE153" s="7" t="n"/>
      <c r="BF153" s="150">
        <f>H153</f>
        <v/>
      </c>
      <c r="BG153" s="82">
        <f>BH153/BF153</f>
        <v/>
      </c>
      <c r="BH153" s="149">
        <f>I153</f>
        <v/>
      </c>
      <c r="BI153" s="82">
        <f>1-12%</f>
        <v/>
      </c>
      <c r="BJ153" s="82">
        <f>BK153/(BF153-BF153*(1-BI153))</f>
        <v/>
      </c>
      <c r="BK153" s="149">
        <f>BM153/(1-BL153)</f>
        <v/>
      </c>
      <c r="BL153" s="82" t="n">
        <v>0.01</v>
      </c>
      <c r="BM153" s="149">
        <f>J153</f>
        <v/>
      </c>
      <c r="BN153" s="149">
        <f>IF(BK153&gt;=1500,BK153-150,IF(BK153&gt;=800,BK153-80,IF(BK153&gt;=500,BK153-50,IF(BK153&gt;=200,BK153-20,BK153))))</f>
        <v/>
      </c>
      <c r="BO153" s="82">
        <f>1-12%</f>
        <v/>
      </c>
      <c r="BP153" s="82">
        <f>BQ153/(BF153-BF153*(1-BO153))</f>
        <v/>
      </c>
      <c r="BQ153" s="149">
        <f>BS153/(1-BR153)</f>
        <v/>
      </c>
      <c r="BR153" s="82" t="n">
        <v>0</v>
      </c>
      <c r="BS153" s="149">
        <f>K153</f>
        <v/>
      </c>
      <c r="BT153" s="149">
        <f>IF(BQ153&gt;=1500,BQ153-150,IF(BQ153&gt;=800,BQ153-80,IF(BQ153&gt;=500,BQ153-50,IF(BQ153&gt;=200,BQ153-20,BQ153))))</f>
        <v/>
      </c>
      <c r="BU153" s="7" t="n"/>
      <c r="CB153" s="8" t="inlineStr">
        <is>
          <t>✅ 可导入</t>
        </is>
      </c>
      <c r="CC153" t="inlineStr">
        <is>
          <t>✓</t>
        </is>
      </c>
    </row>
    <row r="154" ht="18" customHeight="1">
      <c r="A154" s="77" t="inlineStr">
        <is>
          <t>PPS25210080401</t>
        </is>
      </c>
      <c r="B154" s="10" t="inlineStr">
        <is>
          <t>畔色樱桃木岩板餐桌2025 |樱桃木洞石餐桌 |樱桃木圆弧餐桌</t>
        </is>
      </c>
      <c r="C154" s="10" t="inlineStr">
        <is>
          <t>黑色岩板-1.6米</t>
        </is>
      </c>
      <c r="D154" s="10" t="inlineStr">
        <is>
          <t>PPS2521008040116</t>
        </is>
      </c>
      <c r="E154" s="10" t="inlineStr">
        <is>
          <t>https://img.alicdn.com/imgextra/i3/2215699812811/O1CN01KFsIXt1WdUOhnryKK_!!2215699812811.jpg</t>
        </is>
      </c>
      <c r="F154" s="10" t="inlineStr">
        <is>
          <t>中型</t>
        </is>
      </c>
      <c r="G154" s="152">
        <f>Q154/0.4</f>
        <v/>
      </c>
      <c r="H154" s="152">
        <f>G154*0.75</f>
        <v/>
      </c>
      <c r="I154" s="152">
        <f>Q154 / (0.8 - 0.02 - 0.006)</f>
        <v/>
      </c>
      <c r="J154" s="152">
        <f>Q154 / (0.82 - 0.02 - 0.006)</f>
        <v/>
      </c>
      <c r="K154" s="152">
        <f>Q154 / (0.86 - 0.02 - 0.006)</f>
        <v/>
      </c>
      <c r="L154" s="152">
        <f>K154-N154</f>
        <v/>
      </c>
      <c r="M154" s="79">
        <f>L154/K154</f>
        <v/>
      </c>
      <c r="N154" s="153">
        <f>O154+P154+Q154</f>
        <v/>
      </c>
      <c r="O154" s="153">
        <f>K154*0.006</f>
        <v/>
      </c>
      <c r="P154" s="153">
        <f>K154*0.02</f>
        <v/>
      </c>
      <c r="Q154" s="153">
        <f>SUM(R154:T154)</f>
        <v/>
      </c>
      <c r="R154" s="153">
        <f>IF(F154="大型",700,IF(F154="中型",300,IF(F154="小型",80,0)))</f>
        <v/>
      </c>
      <c r="S154" s="153">
        <f>IF(F154="大型",150,IF(F154="中型",100,IF(F154="小型",0,0)))</f>
        <v/>
      </c>
      <c r="T154" s="151">
        <f>SUM(U154:W154)</f>
        <v/>
      </c>
      <c r="U154" s="153" t="n">
        <v>1200</v>
      </c>
      <c r="V154" s="153" t="n">
        <v>180</v>
      </c>
      <c r="W154" s="153">
        <f>SUM(X154:AS154)</f>
        <v/>
      </c>
      <c r="X154" s="153" t="n">
        <v>240</v>
      </c>
      <c r="Y154" s="153" t="n">
        <v>0</v>
      </c>
      <c r="Z154" s="153" t="n">
        <v>0</v>
      </c>
      <c r="AA154" s="153" t="n">
        <v>0</v>
      </c>
      <c r="AB154" s="153" t="n">
        <v>0</v>
      </c>
      <c r="AC154" s="153" t="n">
        <v>0</v>
      </c>
      <c r="AD154" s="153" t="n">
        <v>0</v>
      </c>
      <c r="AE154" s="153" t="n">
        <v>0</v>
      </c>
      <c r="AF154" s="153" t="n">
        <v>0</v>
      </c>
      <c r="AG154" s="153" t="n">
        <v>0</v>
      </c>
      <c r="AH154" s="153" t="n">
        <v>0</v>
      </c>
      <c r="AI154" s="153" t="n">
        <v>0.9</v>
      </c>
      <c r="AJ154" s="153" t="n">
        <v>0</v>
      </c>
      <c r="AK154" s="153" t="n">
        <v>0</v>
      </c>
      <c r="AL154" s="153" t="n">
        <v>0</v>
      </c>
      <c r="AM154" s="153" t="n">
        <v>0</v>
      </c>
      <c r="AN154" s="153" t="n">
        <v>0</v>
      </c>
      <c r="AO154" s="153" t="n">
        <v>0</v>
      </c>
      <c r="AP154" s="153" t="n">
        <v>0</v>
      </c>
      <c r="AQ154" s="153" t="n">
        <v>0</v>
      </c>
      <c r="AR154" s="153" t="n">
        <v>0</v>
      </c>
      <c r="AS154" s="153" t="n">
        <v>0</v>
      </c>
      <c r="AT154" s="10" t="inlineStr">
        <is>
          <t>岩板+免钉胶</t>
        </is>
      </c>
      <c r="AU154" s="10" t="inlineStr">
        <is>
          <t>江西12.26 更新</t>
        </is>
      </c>
      <c r="AV154" s="10" t="inlineStr">
        <is>
          <t>68406a5c9e365d000197c569</t>
        </is>
      </c>
      <c r="AW154" s="10" t="inlineStr">
        <is>
          <t>黑色岩板-1.6米</t>
        </is>
      </c>
      <c r="AX154" s="10" t="inlineStr">
        <is>
          <t>68406a5c9e365d000197c579</t>
        </is>
      </c>
      <c r="AY154" s="153">
        <f>H154</f>
        <v/>
      </c>
      <c r="AZ154" s="153">
        <f>BB154/(1-BA154)</f>
        <v/>
      </c>
      <c r="BA154" s="85" t="n">
        <v>0.15</v>
      </c>
      <c r="BB154" s="153">
        <f>K154*0.96</f>
        <v/>
      </c>
      <c r="BC154" s="10" t="inlineStr">
        <is>
          <t>918340407291</t>
        </is>
      </c>
      <c r="BD154" s="10" t="inlineStr">
        <is>
          <t>https://item.taobao.com/item.htm?id=918340407291</t>
        </is>
      </c>
      <c r="BE154" s="10" t="n"/>
      <c r="BF154" s="153">
        <f>H154</f>
        <v/>
      </c>
      <c r="BG154" s="85">
        <f>BH154/BF154</f>
        <v/>
      </c>
      <c r="BH154" s="152">
        <f>I154</f>
        <v/>
      </c>
      <c r="BI154" s="85">
        <f>1-12%</f>
        <v/>
      </c>
      <c r="BJ154" s="85">
        <f>BK154/(BF154-BF154*(1-BI154))</f>
        <v/>
      </c>
      <c r="BK154" s="152">
        <f>BM154/(1-BL154)</f>
        <v/>
      </c>
      <c r="BL154" s="85" t="n">
        <v>0.01</v>
      </c>
      <c r="BM154" s="152">
        <f>J154</f>
        <v/>
      </c>
      <c r="BN154" s="152">
        <f>IF(BK154&gt;=1500,BK154-150,IF(BK154&gt;=800,BK154-80,IF(BK154&gt;=500,BK154-50,IF(BK154&gt;=200,BK154-20,BK154))))</f>
        <v/>
      </c>
      <c r="BO154" s="85">
        <f>1-12%</f>
        <v/>
      </c>
      <c r="BP154" s="85">
        <f>BQ154/(BF154-BF154*(1-BO154))</f>
        <v/>
      </c>
      <c r="BQ154" s="152">
        <f>BS154/(1-BR154)</f>
        <v/>
      </c>
      <c r="BR154" s="85" t="n">
        <v>0</v>
      </c>
      <c r="BS154" s="152">
        <f>K154</f>
        <v/>
      </c>
      <c r="BT154" s="152">
        <f>IF(BQ154&gt;=1500,BQ154-150,IF(BQ154&gt;=800,BQ154-80,IF(BQ154&gt;=500,BQ154-50,IF(BQ154&gt;=200,BQ154-20,BQ154))))</f>
        <v/>
      </c>
      <c r="BU154" s="10" t="n"/>
      <c r="CB154" s="8" t="inlineStr">
        <is>
          <t>✅ 可导入</t>
        </is>
      </c>
      <c r="CC154" t="inlineStr">
        <is>
          <t>✓</t>
        </is>
      </c>
    </row>
    <row r="155" ht="18" customHeight="1">
      <c r="A155" s="77" t="inlineStr">
        <is>
          <t>PPS25210080401</t>
        </is>
      </c>
      <c r="B155" s="7" t="inlineStr">
        <is>
          <t>畔色樱桃木岩板餐桌2025 |樱桃木洞石餐桌 |樱桃木圆弧餐桌</t>
        </is>
      </c>
      <c r="C155" s="7" t="inlineStr">
        <is>
          <t>黑色岩板-1.8米</t>
        </is>
      </c>
      <c r="D155" s="7" t="inlineStr">
        <is>
          <t>PPS2521008040117</t>
        </is>
      </c>
      <c r="E155" s="7" t="inlineStr">
        <is>
          <t>https://img.alicdn.com/imgextra/i3/2215699812811/O1CN01KFsIXt1WdUOhnryKK_!!2215699812811.jpg</t>
        </is>
      </c>
      <c r="F155" s="7" t="inlineStr">
        <is>
          <t>中型</t>
        </is>
      </c>
      <c r="G155" s="149">
        <f>Q155/0.4</f>
        <v/>
      </c>
      <c r="H155" s="149">
        <f>G155*0.75</f>
        <v/>
      </c>
      <c r="I155" s="149">
        <f>Q155 / (0.8 - 0.02 - 0.006)</f>
        <v/>
      </c>
      <c r="J155" s="149">
        <f>Q155 / (0.82 - 0.02 - 0.006)</f>
        <v/>
      </c>
      <c r="K155" s="149">
        <f>Q155 / (0.86 - 0.02 - 0.006)</f>
        <v/>
      </c>
      <c r="L155" s="149">
        <f>K155-N155</f>
        <v/>
      </c>
      <c r="M155" s="79">
        <f>L155/K155</f>
        <v/>
      </c>
      <c r="N155" s="150">
        <f>O155+P155+Q155</f>
        <v/>
      </c>
      <c r="O155" s="150">
        <f>K155*0.006</f>
        <v/>
      </c>
      <c r="P155" s="150">
        <f>K155*0.02</f>
        <v/>
      </c>
      <c r="Q155" s="150">
        <f>SUM(R155:T155)</f>
        <v/>
      </c>
      <c r="R155" s="150">
        <f>IF(F155="大型",700,IF(F155="中型",300,IF(F155="小型",80,0)))</f>
        <v/>
      </c>
      <c r="S155" s="150">
        <f>IF(F155="大型",150,IF(F155="中型",100,IF(F155="小型",0,0)))</f>
        <v/>
      </c>
      <c r="T155" s="151">
        <f>SUM(U155:W155)</f>
        <v/>
      </c>
      <c r="U155" s="150" t="n">
        <v>1250</v>
      </c>
      <c r="V155" s="150" t="n">
        <v>180</v>
      </c>
      <c r="W155" s="150">
        <f>SUM(X155:AS155)</f>
        <v/>
      </c>
      <c r="X155" s="150" t="n">
        <v>260</v>
      </c>
      <c r="Y155" s="150" t="n">
        <v>0</v>
      </c>
      <c r="Z155" s="150" t="n">
        <v>0</v>
      </c>
      <c r="AA155" s="150" t="n">
        <v>0</v>
      </c>
      <c r="AB155" s="150" t="n">
        <v>0</v>
      </c>
      <c r="AC155" s="150" t="n">
        <v>0</v>
      </c>
      <c r="AD155" s="150" t="n">
        <v>0</v>
      </c>
      <c r="AE155" s="150" t="n">
        <v>0</v>
      </c>
      <c r="AF155" s="150" t="n">
        <v>0</v>
      </c>
      <c r="AG155" s="150" t="n">
        <v>0</v>
      </c>
      <c r="AH155" s="150" t="n">
        <v>0</v>
      </c>
      <c r="AI155" s="150" t="n">
        <v>0.9</v>
      </c>
      <c r="AJ155" s="150" t="n">
        <v>0</v>
      </c>
      <c r="AK155" s="150" t="n">
        <v>0</v>
      </c>
      <c r="AL155" s="150" t="n">
        <v>0</v>
      </c>
      <c r="AM155" s="150" t="n">
        <v>0</v>
      </c>
      <c r="AN155" s="150" t="n">
        <v>0</v>
      </c>
      <c r="AO155" s="150" t="n">
        <v>0</v>
      </c>
      <c r="AP155" s="150" t="n">
        <v>0</v>
      </c>
      <c r="AQ155" s="150" t="n">
        <v>0</v>
      </c>
      <c r="AR155" s="150" t="n">
        <v>0</v>
      </c>
      <c r="AS155" s="150" t="n">
        <v>0</v>
      </c>
      <c r="AT155" s="7" t="inlineStr">
        <is>
          <t>岩板+免钉胶</t>
        </is>
      </c>
      <c r="AU155" s="7" t="inlineStr">
        <is>
          <t>江西12.26 更新</t>
        </is>
      </c>
      <c r="AV155" s="7" t="inlineStr">
        <is>
          <t>68406a5c9e365d000197c569</t>
        </is>
      </c>
      <c r="AW155" s="7" t="inlineStr">
        <is>
          <t>黑色岩板-1.8米</t>
        </is>
      </c>
      <c r="AX155" s="7" t="inlineStr">
        <is>
          <t>68406a5c9e365d000197c57c</t>
        </is>
      </c>
      <c r="AY155" s="150">
        <f>H155</f>
        <v/>
      </c>
      <c r="AZ155" s="150">
        <f>BB155/(1-BA155)</f>
        <v/>
      </c>
      <c r="BA155" s="82" t="n">
        <v>0.15</v>
      </c>
      <c r="BB155" s="150">
        <f>K155*0.96</f>
        <v/>
      </c>
      <c r="BC155" s="7" t="inlineStr">
        <is>
          <t>918340407291</t>
        </is>
      </c>
      <c r="BD155" s="7" t="inlineStr">
        <is>
          <t>https://item.taobao.com/item.htm?id=918340407291</t>
        </is>
      </c>
      <c r="BE155" s="7" t="n"/>
      <c r="BF155" s="150">
        <f>H155</f>
        <v/>
      </c>
      <c r="BG155" s="82">
        <f>BH155/BF155</f>
        <v/>
      </c>
      <c r="BH155" s="149">
        <f>I155</f>
        <v/>
      </c>
      <c r="BI155" s="82">
        <f>1-12%</f>
        <v/>
      </c>
      <c r="BJ155" s="82">
        <f>BK155/(BF155-BF155*(1-BI155))</f>
        <v/>
      </c>
      <c r="BK155" s="149">
        <f>BM155/(1-BL155)</f>
        <v/>
      </c>
      <c r="BL155" s="82" t="n">
        <v>0.01</v>
      </c>
      <c r="BM155" s="149">
        <f>J155</f>
        <v/>
      </c>
      <c r="BN155" s="149">
        <f>IF(BK155&gt;=1500,BK155-150,IF(BK155&gt;=800,BK155-80,IF(BK155&gt;=500,BK155-50,IF(BK155&gt;=200,BK155-20,BK155))))</f>
        <v/>
      </c>
      <c r="BO155" s="82">
        <f>1-12%</f>
        <v/>
      </c>
      <c r="BP155" s="82">
        <f>BQ155/(BF155-BF155*(1-BO155))</f>
        <v/>
      </c>
      <c r="BQ155" s="149">
        <f>BS155/(1-BR155)</f>
        <v/>
      </c>
      <c r="BR155" s="82" t="n">
        <v>0</v>
      </c>
      <c r="BS155" s="149">
        <f>K155</f>
        <v/>
      </c>
      <c r="BT155" s="149">
        <f>IF(BQ155&gt;=1500,BQ155-150,IF(BQ155&gt;=800,BQ155-80,IF(BQ155&gt;=500,BQ155-50,IF(BQ155&gt;=200,BQ155-20,BQ155))))</f>
        <v/>
      </c>
      <c r="BU155" s="7" t="n"/>
      <c r="CB155" s="8" t="inlineStr">
        <is>
          <t>✅ 可导入</t>
        </is>
      </c>
      <c r="CC155" t="inlineStr">
        <is>
          <t>✓</t>
        </is>
      </c>
    </row>
    <row r="156" ht="18" customHeight="1">
      <c r="A156" s="77" t="inlineStr">
        <is>
          <t>PPS25210080401</t>
        </is>
      </c>
      <c r="B156" s="10" t="inlineStr">
        <is>
          <t>畔色樱桃木岩板餐桌2025 |樱桃木洞石餐桌 |樱桃木圆弧餐桌</t>
        </is>
      </c>
      <c r="C156" s="10" t="inlineStr">
        <is>
          <t>黑色岩板-2.0米</t>
        </is>
      </c>
      <c r="D156" s="10" t="inlineStr">
        <is>
          <t>PPS2521008040118</t>
        </is>
      </c>
      <c r="E156" s="10" t="inlineStr">
        <is>
          <t>https://img.alicdn.com/imgextra/i3/2215699812811/O1CN01KFsIXt1WdUOhnryKK_!!2215699812811.jpg</t>
        </is>
      </c>
      <c r="F156" s="10" t="inlineStr">
        <is>
          <t>中型</t>
        </is>
      </c>
      <c r="G156" s="152">
        <f>Q156/0.4</f>
        <v/>
      </c>
      <c r="H156" s="152">
        <f>G156*0.75</f>
        <v/>
      </c>
      <c r="I156" s="152">
        <f>Q156 / (0.8 - 0.02 - 0.006)</f>
        <v/>
      </c>
      <c r="J156" s="152">
        <f>Q156 / (0.82 - 0.02 - 0.006)</f>
        <v/>
      </c>
      <c r="K156" s="152">
        <f>Q156 / (0.86 - 0.02 - 0.006)</f>
        <v/>
      </c>
      <c r="L156" s="152">
        <f>K156-N156</f>
        <v/>
      </c>
      <c r="M156" s="79">
        <f>L156/K156</f>
        <v/>
      </c>
      <c r="N156" s="153">
        <f>O156+P156+Q156</f>
        <v/>
      </c>
      <c r="O156" s="153">
        <f>K156*0.006</f>
        <v/>
      </c>
      <c r="P156" s="153">
        <f>K156*0.02</f>
        <v/>
      </c>
      <c r="Q156" s="153">
        <f>SUM(R156:T156)</f>
        <v/>
      </c>
      <c r="R156" s="153">
        <f>IF(F156="大型",700,IF(F156="中型",300,IF(F156="小型",80,0)))</f>
        <v/>
      </c>
      <c r="S156" s="153">
        <f>IF(F156="大型",150,IF(F156="中型",100,IF(F156="小型",0,0)))</f>
        <v/>
      </c>
      <c r="T156" s="151">
        <f>SUM(U156:W156)</f>
        <v/>
      </c>
      <c r="U156" s="153" t="n">
        <v>1350</v>
      </c>
      <c r="V156" s="153" t="n">
        <v>210</v>
      </c>
      <c r="W156" s="153">
        <f>SUM(X156:AS156)</f>
        <v/>
      </c>
      <c r="X156" s="153" t="n">
        <v>510</v>
      </c>
      <c r="Y156" s="153" t="n">
        <v>0</v>
      </c>
      <c r="Z156" s="153" t="n">
        <v>0</v>
      </c>
      <c r="AA156" s="153" t="n">
        <v>0</v>
      </c>
      <c r="AB156" s="153" t="n">
        <v>0</v>
      </c>
      <c r="AC156" s="153" t="n">
        <v>0</v>
      </c>
      <c r="AD156" s="153" t="n">
        <v>0</v>
      </c>
      <c r="AE156" s="153" t="n">
        <v>0</v>
      </c>
      <c r="AF156" s="153" t="n">
        <v>0</v>
      </c>
      <c r="AG156" s="153" t="n">
        <v>0</v>
      </c>
      <c r="AH156" s="153" t="n">
        <v>0</v>
      </c>
      <c r="AI156" s="153" t="n">
        <v>0.9</v>
      </c>
      <c r="AJ156" s="153" t="n">
        <v>0</v>
      </c>
      <c r="AK156" s="153" t="n">
        <v>0</v>
      </c>
      <c r="AL156" s="153" t="n">
        <v>0</v>
      </c>
      <c r="AM156" s="153" t="n">
        <v>0</v>
      </c>
      <c r="AN156" s="153" t="n">
        <v>0</v>
      </c>
      <c r="AO156" s="153" t="n">
        <v>0</v>
      </c>
      <c r="AP156" s="153" t="n">
        <v>0</v>
      </c>
      <c r="AQ156" s="153" t="n">
        <v>0</v>
      </c>
      <c r="AR156" s="153" t="n">
        <v>0</v>
      </c>
      <c r="AS156" s="153" t="n">
        <v>0</v>
      </c>
      <c r="AT156" s="10" t="inlineStr">
        <is>
          <t>岩板+免钉胶</t>
        </is>
      </c>
      <c r="AU156" s="10" t="inlineStr">
        <is>
          <t>江西12.26 更新</t>
        </is>
      </c>
      <c r="AV156" s="10" t="inlineStr">
        <is>
          <t>68406a5c9e365d000197c569</t>
        </is>
      </c>
      <c r="AW156" s="10" t="inlineStr">
        <is>
          <t>黑色岩板-2.0米</t>
        </is>
      </c>
      <c r="AX156" s="10" t="inlineStr">
        <is>
          <t>68406a5c9e365d000197c57f</t>
        </is>
      </c>
      <c r="AY156" s="153">
        <f>H156</f>
        <v/>
      </c>
      <c r="AZ156" s="153">
        <f>BB156/(1-BA156)</f>
        <v/>
      </c>
      <c r="BA156" s="85" t="n">
        <v>0.15</v>
      </c>
      <c r="BB156" s="153">
        <f>K156*0.96</f>
        <v/>
      </c>
      <c r="BC156" s="10" t="inlineStr">
        <is>
          <t>918340407291</t>
        </is>
      </c>
      <c r="BD156" s="10" t="inlineStr">
        <is>
          <t>https://item.taobao.com/item.htm?id=918340407291</t>
        </is>
      </c>
      <c r="BE156" s="10" t="n"/>
      <c r="BF156" s="153">
        <f>H156</f>
        <v/>
      </c>
      <c r="BG156" s="85">
        <f>BH156/BF156</f>
        <v/>
      </c>
      <c r="BH156" s="152">
        <f>I156</f>
        <v/>
      </c>
      <c r="BI156" s="85">
        <f>1-12%</f>
        <v/>
      </c>
      <c r="BJ156" s="85">
        <f>BK156/(BF156-BF156*(1-BI156))</f>
        <v/>
      </c>
      <c r="BK156" s="152">
        <f>BM156/(1-BL156)</f>
        <v/>
      </c>
      <c r="BL156" s="85" t="n">
        <v>0.01</v>
      </c>
      <c r="BM156" s="152">
        <f>J156</f>
        <v/>
      </c>
      <c r="BN156" s="152">
        <f>IF(BK156&gt;=1500,BK156-150,IF(BK156&gt;=800,BK156-80,IF(BK156&gt;=500,BK156-50,IF(BK156&gt;=200,BK156-20,BK156))))</f>
        <v/>
      </c>
      <c r="BO156" s="85">
        <f>1-12%</f>
        <v/>
      </c>
      <c r="BP156" s="85">
        <f>BQ156/(BF156-BF156*(1-BO156))</f>
        <v/>
      </c>
      <c r="BQ156" s="152">
        <f>BS156/(1-BR156)</f>
        <v/>
      </c>
      <c r="BR156" s="85" t="n">
        <v>0</v>
      </c>
      <c r="BS156" s="152">
        <f>K156</f>
        <v/>
      </c>
      <c r="BT156" s="152">
        <f>IF(BQ156&gt;=1500,BQ156-150,IF(BQ156&gt;=800,BQ156-80,IF(BQ156&gt;=500,BQ156-50,IF(BQ156&gt;=200,BQ156-20,BQ156))))</f>
        <v/>
      </c>
      <c r="BU156" s="10" t="n"/>
      <c r="CB156" s="8" t="inlineStr">
        <is>
          <t>✅ 可导入</t>
        </is>
      </c>
      <c r="CC156" t="inlineStr">
        <is>
          <t>✓</t>
        </is>
      </c>
    </row>
    <row r="157" ht="18" customHeight="1">
      <c r="A157" s="77" t="inlineStr">
        <is>
          <t>PPS25210080401</t>
        </is>
      </c>
      <c r="B157" s="7" t="inlineStr">
        <is>
          <t>畔色樱桃木岩板餐桌2025 |樱桃木洞石餐桌 |樱桃木圆弧餐桌</t>
        </is>
      </c>
      <c r="C157" s="7" t="inlineStr">
        <is>
          <t>樱桃木-1.4米</t>
        </is>
      </c>
      <c r="D157" s="7" t="inlineStr">
        <is>
          <t>PPS2521008040119</t>
        </is>
      </c>
      <c r="E157" s="7" t="inlineStr">
        <is>
          <t>https://img.alicdn.com/imgextra/i3/2215699812811/O1CN01KFsIXt1WdUOhnryKK_!!2215699812811.jpg</t>
        </is>
      </c>
      <c r="F157" s="7" t="inlineStr">
        <is>
          <t>中型</t>
        </is>
      </c>
      <c r="G157" s="149">
        <f>Q157/0.4</f>
        <v/>
      </c>
      <c r="H157" s="149">
        <f>G157*0.75</f>
        <v/>
      </c>
      <c r="I157" s="149">
        <f>Q157 / (0.8 - 0.02 - 0.006)</f>
        <v/>
      </c>
      <c r="J157" s="149">
        <f>Q157 / (0.82 - 0.02 - 0.006)</f>
        <v/>
      </c>
      <c r="K157" s="149">
        <f>Q157 / (0.86 - 0.02 - 0.006)</f>
        <v/>
      </c>
      <c r="L157" s="149">
        <f>K157-N157</f>
        <v/>
      </c>
      <c r="M157" s="79">
        <f>L157/K157</f>
        <v/>
      </c>
      <c r="N157" s="150">
        <f>O157+P157+Q157</f>
        <v/>
      </c>
      <c r="O157" s="150">
        <f>K157*0.006</f>
        <v/>
      </c>
      <c r="P157" s="150">
        <f>K157*0.02</f>
        <v/>
      </c>
      <c r="Q157" s="150">
        <f>SUM(R157:T157)</f>
        <v/>
      </c>
      <c r="R157" s="150">
        <f>IF(F157="大型",700,IF(F157="中型",300,IF(F157="小型",80,0)))</f>
        <v/>
      </c>
      <c r="S157" s="150">
        <f>IF(F157="大型",150,IF(F157="中型",100,IF(F157="小型",0,0)))</f>
        <v/>
      </c>
      <c r="T157" s="151">
        <f>SUM(U157:W157)</f>
        <v/>
      </c>
      <c r="U157" s="150" t="n">
        <v>1650</v>
      </c>
      <c r="V157" s="150" t="n">
        <v>170</v>
      </c>
      <c r="W157" s="150">
        <f>SUM(X157:AS157)</f>
        <v/>
      </c>
      <c r="X157" s="150" t="n">
        <v>0</v>
      </c>
      <c r="Y157" s="150" t="n">
        <v>0</v>
      </c>
      <c r="Z157" s="150" t="n">
        <v>0</v>
      </c>
      <c r="AA157" s="150" t="n">
        <v>0</v>
      </c>
      <c r="AB157" s="150" t="n">
        <v>0</v>
      </c>
      <c r="AC157" s="150" t="n">
        <v>0</v>
      </c>
      <c r="AD157" s="150" t="n">
        <v>0</v>
      </c>
      <c r="AE157" s="150" t="n">
        <v>0</v>
      </c>
      <c r="AF157" s="150" t="n">
        <v>0</v>
      </c>
      <c r="AG157" s="150" t="n">
        <v>0</v>
      </c>
      <c r="AH157" s="150" t="n">
        <v>0</v>
      </c>
      <c r="AI157" s="150" t="n">
        <v>0.9</v>
      </c>
      <c r="AJ157" s="150" t="n">
        <v>0</v>
      </c>
      <c r="AK157" s="150" t="n">
        <v>0</v>
      </c>
      <c r="AL157" s="150" t="n">
        <v>0</v>
      </c>
      <c r="AM157" s="150" t="n">
        <v>0</v>
      </c>
      <c r="AN157" s="150" t="n">
        <v>0</v>
      </c>
      <c r="AO157" s="150" t="n">
        <v>0</v>
      </c>
      <c r="AP157" s="150" t="n">
        <v>0</v>
      </c>
      <c r="AQ157" s="150" t="n">
        <v>0</v>
      </c>
      <c r="AR157" s="150" t="n">
        <v>0</v>
      </c>
      <c r="AS157" s="150" t="n">
        <v>0</v>
      </c>
      <c r="AT157" s="7" t="inlineStr">
        <is>
          <t>免钉胶</t>
        </is>
      </c>
      <c r="AU157" s="7" t="inlineStr">
        <is>
          <t>江西12.26 更新</t>
        </is>
      </c>
      <c r="AV157" s="7" t="inlineStr">
        <is>
          <t>68406a5c9e365d000197c569</t>
        </is>
      </c>
      <c r="AW157" s="7" t="inlineStr">
        <is>
          <t>樱桃木-1.4米</t>
        </is>
      </c>
      <c r="AX157" s="7" t="inlineStr">
        <is>
          <t>68406a5c9e365d000197c582</t>
        </is>
      </c>
      <c r="AY157" s="150">
        <f>H157</f>
        <v/>
      </c>
      <c r="AZ157" s="150">
        <f>BB157/(1-BA157)</f>
        <v/>
      </c>
      <c r="BA157" s="82" t="n">
        <v>0.15</v>
      </c>
      <c r="BB157" s="150">
        <f>K157*0.96</f>
        <v/>
      </c>
      <c r="BC157" s="7" t="inlineStr">
        <is>
          <t>918340407291</t>
        </is>
      </c>
      <c r="BD157" s="7" t="inlineStr">
        <is>
          <t>https://item.taobao.com/item.htm?id=918340407291</t>
        </is>
      </c>
      <c r="BE157" s="7" t="n"/>
      <c r="BF157" s="150">
        <f>H157</f>
        <v/>
      </c>
      <c r="BG157" s="82">
        <f>BH157/BF157</f>
        <v/>
      </c>
      <c r="BH157" s="149">
        <f>I157</f>
        <v/>
      </c>
      <c r="BI157" s="82">
        <f>1-12%</f>
        <v/>
      </c>
      <c r="BJ157" s="82">
        <f>BK157/(BF157-BF157*(1-BI157))</f>
        <v/>
      </c>
      <c r="BK157" s="149">
        <f>BM157/(1-BL157)</f>
        <v/>
      </c>
      <c r="BL157" s="82" t="n">
        <v>0.01</v>
      </c>
      <c r="BM157" s="149">
        <f>J157</f>
        <v/>
      </c>
      <c r="BN157" s="149">
        <f>IF(BK157&gt;=1500,BK157-150,IF(BK157&gt;=800,BK157-80,IF(BK157&gt;=500,BK157-50,IF(BK157&gt;=200,BK157-20,BK157))))</f>
        <v/>
      </c>
      <c r="BO157" s="82">
        <f>1-12%</f>
        <v/>
      </c>
      <c r="BP157" s="82">
        <f>BQ157/(BF157-BF157*(1-BO157))</f>
        <v/>
      </c>
      <c r="BQ157" s="149">
        <f>BS157/(1-BR157)</f>
        <v/>
      </c>
      <c r="BR157" s="82" t="n">
        <v>0</v>
      </c>
      <c r="BS157" s="149">
        <f>K157</f>
        <v/>
      </c>
      <c r="BT157" s="149">
        <f>IF(BQ157&gt;=1500,BQ157-150,IF(BQ157&gt;=800,BQ157-80,IF(BQ157&gt;=500,BQ157-50,IF(BQ157&gt;=200,BQ157-20,BQ157))))</f>
        <v/>
      </c>
      <c r="BU157" s="7" t="n"/>
      <c r="CB157" s="8" t="inlineStr">
        <is>
          <t>✅ 可导入</t>
        </is>
      </c>
      <c r="CC157" t="inlineStr">
        <is>
          <t>✓</t>
        </is>
      </c>
    </row>
    <row r="158" ht="18" customHeight="1">
      <c r="A158" s="77" t="inlineStr">
        <is>
          <t>PPS25210080401</t>
        </is>
      </c>
      <c r="B158" s="10" t="inlineStr">
        <is>
          <t>畔色樱桃木岩板餐桌2025 |樱桃木洞石餐桌 |樱桃木圆弧餐桌</t>
        </is>
      </c>
      <c r="C158" s="10" t="inlineStr">
        <is>
          <t>樱桃木-1.6米</t>
        </is>
      </c>
      <c r="D158" s="10" t="inlineStr">
        <is>
          <t>PPS2521008040120</t>
        </is>
      </c>
      <c r="E158" s="10" t="inlineStr">
        <is>
          <t>https://img.alicdn.com/imgextra/i3/2215699812811/O1CN01KFsIXt1WdUOhnryKK_!!2215699812811.jpg</t>
        </is>
      </c>
      <c r="F158" s="10" t="inlineStr">
        <is>
          <t>中型</t>
        </is>
      </c>
      <c r="G158" s="152">
        <f>Q158/0.4</f>
        <v/>
      </c>
      <c r="H158" s="152">
        <f>G158*0.75</f>
        <v/>
      </c>
      <c r="I158" s="152">
        <f>Q158 / (0.8 - 0.02 - 0.006)</f>
        <v/>
      </c>
      <c r="J158" s="152">
        <f>Q158 / (0.82 - 0.02 - 0.006)</f>
        <v/>
      </c>
      <c r="K158" s="152">
        <f>Q158 / (0.86 - 0.02 - 0.006)</f>
        <v/>
      </c>
      <c r="L158" s="152">
        <f>K158-N158</f>
        <v/>
      </c>
      <c r="M158" s="79">
        <f>L158/K158</f>
        <v/>
      </c>
      <c r="N158" s="153">
        <f>O158+P158+Q158</f>
        <v/>
      </c>
      <c r="O158" s="153">
        <f>K158*0.006</f>
        <v/>
      </c>
      <c r="P158" s="153">
        <f>K158*0.02</f>
        <v/>
      </c>
      <c r="Q158" s="153">
        <f>SUM(R158:T158)</f>
        <v/>
      </c>
      <c r="R158" s="153">
        <f>IF(F158="大型",700,IF(F158="中型",300,IF(F158="小型",80,0)))</f>
        <v/>
      </c>
      <c r="S158" s="153">
        <f>IF(F158="大型",150,IF(F158="中型",100,IF(F158="小型",0,0)))</f>
        <v/>
      </c>
      <c r="T158" s="151">
        <f>SUM(U158:W158)</f>
        <v/>
      </c>
      <c r="U158" s="153" t="n">
        <v>1700</v>
      </c>
      <c r="V158" s="153" t="n">
        <v>180</v>
      </c>
      <c r="W158" s="153">
        <f>SUM(X158:AS158)</f>
        <v/>
      </c>
      <c r="X158" s="153" t="n">
        <v>0</v>
      </c>
      <c r="Y158" s="153" t="n">
        <v>0</v>
      </c>
      <c r="Z158" s="153" t="n">
        <v>0</v>
      </c>
      <c r="AA158" s="153" t="n">
        <v>0</v>
      </c>
      <c r="AB158" s="153" t="n">
        <v>0</v>
      </c>
      <c r="AC158" s="153" t="n">
        <v>0</v>
      </c>
      <c r="AD158" s="153" t="n">
        <v>0</v>
      </c>
      <c r="AE158" s="153" t="n">
        <v>0</v>
      </c>
      <c r="AF158" s="153" t="n">
        <v>0</v>
      </c>
      <c r="AG158" s="153" t="n">
        <v>0</v>
      </c>
      <c r="AH158" s="153" t="n">
        <v>0</v>
      </c>
      <c r="AI158" s="153" t="n">
        <v>0.9</v>
      </c>
      <c r="AJ158" s="153" t="n">
        <v>0</v>
      </c>
      <c r="AK158" s="153" t="n">
        <v>0</v>
      </c>
      <c r="AL158" s="153" t="n">
        <v>0</v>
      </c>
      <c r="AM158" s="153" t="n">
        <v>0</v>
      </c>
      <c r="AN158" s="153" t="n">
        <v>0</v>
      </c>
      <c r="AO158" s="153" t="n">
        <v>0</v>
      </c>
      <c r="AP158" s="153" t="n">
        <v>0</v>
      </c>
      <c r="AQ158" s="153" t="n">
        <v>0</v>
      </c>
      <c r="AR158" s="153" t="n">
        <v>0</v>
      </c>
      <c r="AS158" s="153" t="n">
        <v>0</v>
      </c>
      <c r="AT158" s="10" t="inlineStr">
        <is>
          <t>免钉胶</t>
        </is>
      </c>
      <c r="AU158" s="10" t="inlineStr">
        <is>
          <t>江西12.26 更新</t>
        </is>
      </c>
      <c r="AV158" s="10" t="inlineStr">
        <is>
          <t>68406a5c9e365d000197c569</t>
        </is>
      </c>
      <c r="AW158" s="10" t="inlineStr">
        <is>
          <t>樱桃木-1.6米</t>
        </is>
      </c>
      <c r="AX158" s="10" t="inlineStr">
        <is>
          <t>68406a5c9e365d000197c585</t>
        </is>
      </c>
      <c r="AY158" s="153">
        <f>H158</f>
        <v/>
      </c>
      <c r="AZ158" s="153">
        <f>BB158/(1-BA158)</f>
        <v/>
      </c>
      <c r="BA158" s="85" t="n">
        <v>0.15</v>
      </c>
      <c r="BB158" s="153">
        <f>K158*0.96</f>
        <v/>
      </c>
      <c r="BC158" s="10" t="inlineStr">
        <is>
          <t>918340407291</t>
        </is>
      </c>
      <c r="BD158" s="10" t="inlineStr">
        <is>
          <t>https://item.taobao.com/item.htm?id=918340407291</t>
        </is>
      </c>
      <c r="BE158" s="10" t="n"/>
      <c r="BF158" s="153">
        <f>H158</f>
        <v/>
      </c>
      <c r="BG158" s="85">
        <f>BH158/BF158</f>
        <v/>
      </c>
      <c r="BH158" s="152">
        <f>I158</f>
        <v/>
      </c>
      <c r="BI158" s="85">
        <f>1-12%</f>
        <v/>
      </c>
      <c r="BJ158" s="85">
        <f>BK158/(BF158-BF158*(1-BI158))</f>
        <v/>
      </c>
      <c r="BK158" s="152">
        <f>BM158/(1-BL158)</f>
        <v/>
      </c>
      <c r="BL158" s="85" t="n">
        <v>0.01</v>
      </c>
      <c r="BM158" s="152">
        <f>J158</f>
        <v/>
      </c>
      <c r="BN158" s="152">
        <f>IF(BK158&gt;=1500,BK158-150,IF(BK158&gt;=800,BK158-80,IF(BK158&gt;=500,BK158-50,IF(BK158&gt;=200,BK158-20,BK158))))</f>
        <v/>
      </c>
      <c r="BO158" s="85">
        <f>1-12%</f>
        <v/>
      </c>
      <c r="BP158" s="85">
        <f>BQ158/(BF158-BF158*(1-BO158))</f>
        <v/>
      </c>
      <c r="BQ158" s="152">
        <f>BS158/(1-BR158)</f>
        <v/>
      </c>
      <c r="BR158" s="85" t="n">
        <v>0</v>
      </c>
      <c r="BS158" s="152">
        <f>K158</f>
        <v/>
      </c>
      <c r="BT158" s="152">
        <f>IF(BQ158&gt;=1500,BQ158-150,IF(BQ158&gt;=800,BQ158-80,IF(BQ158&gt;=500,BQ158-50,IF(BQ158&gt;=200,BQ158-20,BQ158))))</f>
        <v/>
      </c>
      <c r="BU158" s="10" t="n"/>
      <c r="CB158" s="8" t="inlineStr">
        <is>
          <t>✅ 可导入</t>
        </is>
      </c>
      <c r="CC158" t="inlineStr">
        <is>
          <t>✓</t>
        </is>
      </c>
    </row>
    <row r="159" ht="18" customHeight="1">
      <c r="A159" s="77" t="inlineStr">
        <is>
          <t>PPS25210080401</t>
        </is>
      </c>
      <c r="B159" s="7" t="inlineStr">
        <is>
          <t>畔色樱桃木岩板餐桌2025 |樱桃木洞石餐桌 |樱桃木圆弧餐桌</t>
        </is>
      </c>
      <c r="C159" s="7" t="inlineStr">
        <is>
          <t>樱桃木-1.8米</t>
        </is>
      </c>
      <c r="D159" s="7" t="inlineStr">
        <is>
          <t>PPS2521008040121</t>
        </is>
      </c>
      <c r="E159" s="7" t="inlineStr">
        <is>
          <t>https://img.alicdn.com/imgextra/i3/2215699812811/O1CN01KFsIXt1WdUOhnryKK_!!2215699812811.jpg</t>
        </is>
      </c>
      <c r="F159" s="7" t="inlineStr">
        <is>
          <t>中型</t>
        </is>
      </c>
      <c r="G159" s="149">
        <f>Q159/0.4</f>
        <v/>
      </c>
      <c r="H159" s="149">
        <f>G159*0.75</f>
        <v/>
      </c>
      <c r="I159" s="149">
        <f>Q159 / (0.8 - 0.02 - 0.006)</f>
        <v/>
      </c>
      <c r="J159" s="149">
        <f>Q159 / (0.82 - 0.02 - 0.006)</f>
        <v/>
      </c>
      <c r="K159" s="149">
        <f>Q159 / (0.86 - 0.02 - 0.006)</f>
        <v/>
      </c>
      <c r="L159" s="149">
        <f>K159-N159</f>
        <v/>
      </c>
      <c r="M159" s="79">
        <f>L159/K159</f>
        <v/>
      </c>
      <c r="N159" s="150">
        <f>O159+P159+Q159</f>
        <v/>
      </c>
      <c r="O159" s="150">
        <f>K159*0.006</f>
        <v/>
      </c>
      <c r="P159" s="150">
        <f>K159*0.02</f>
        <v/>
      </c>
      <c r="Q159" s="150">
        <f>SUM(R159:T159)</f>
        <v/>
      </c>
      <c r="R159" s="150">
        <f>IF(F159="大型",700,IF(F159="中型",300,IF(F159="小型",80,0)))</f>
        <v/>
      </c>
      <c r="S159" s="150">
        <f>IF(F159="大型",150,IF(F159="中型",100,IF(F159="小型",0,0)))</f>
        <v/>
      </c>
      <c r="T159" s="151">
        <f>SUM(U159:W159)</f>
        <v/>
      </c>
      <c r="U159" s="150" t="n">
        <v>1730</v>
      </c>
      <c r="V159" s="150" t="n">
        <v>180</v>
      </c>
      <c r="W159" s="150">
        <f>SUM(X159:AS159)</f>
        <v/>
      </c>
      <c r="X159" s="150" t="n">
        <v>0</v>
      </c>
      <c r="Y159" s="150" t="n">
        <v>0</v>
      </c>
      <c r="Z159" s="150" t="n">
        <v>0</v>
      </c>
      <c r="AA159" s="150" t="n">
        <v>0</v>
      </c>
      <c r="AB159" s="150" t="n">
        <v>0</v>
      </c>
      <c r="AC159" s="150" t="n">
        <v>0</v>
      </c>
      <c r="AD159" s="150" t="n">
        <v>0</v>
      </c>
      <c r="AE159" s="150" t="n">
        <v>0</v>
      </c>
      <c r="AF159" s="150" t="n">
        <v>0</v>
      </c>
      <c r="AG159" s="150" t="n">
        <v>0</v>
      </c>
      <c r="AH159" s="150" t="n">
        <v>0</v>
      </c>
      <c r="AI159" s="150" t="n">
        <v>0.9</v>
      </c>
      <c r="AJ159" s="150" t="n">
        <v>0</v>
      </c>
      <c r="AK159" s="150" t="n">
        <v>0</v>
      </c>
      <c r="AL159" s="150" t="n">
        <v>0</v>
      </c>
      <c r="AM159" s="150" t="n">
        <v>0</v>
      </c>
      <c r="AN159" s="150" t="n">
        <v>0</v>
      </c>
      <c r="AO159" s="150" t="n">
        <v>0</v>
      </c>
      <c r="AP159" s="150" t="n">
        <v>0</v>
      </c>
      <c r="AQ159" s="150" t="n">
        <v>0</v>
      </c>
      <c r="AR159" s="150" t="n">
        <v>0</v>
      </c>
      <c r="AS159" s="150" t="n">
        <v>0</v>
      </c>
      <c r="AT159" s="7" t="inlineStr">
        <is>
          <t>免钉胶</t>
        </is>
      </c>
      <c r="AU159" s="7" t="inlineStr">
        <is>
          <t>江西12.26 更新</t>
        </is>
      </c>
      <c r="AV159" s="7" t="inlineStr">
        <is>
          <t>68406a5c9e365d000197c569</t>
        </is>
      </c>
      <c r="AW159" s="7" t="inlineStr">
        <is>
          <t>樱桃木-1.8米</t>
        </is>
      </c>
      <c r="AX159" s="7" t="inlineStr">
        <is>
          <t>68406a5c9e365d000197c588</t>
        </is>
      </c>
      <c r="AY159" s="150">
        <f>H159</f>
        <v/>
      </c>
      <c r="AZ159" s="150">
        <f>BB159/(1-BA159)</f>
        <v/>
      </c>
      <c r="BA159" s="82" t="n">
        <v>0.15</v>
      </c>
      <c r="BB159" s="150">
        <f>K159*0.96</f>
        <v/>
      </c>
      <c r="BC159" s="7" t="inlineStr">
        <is>
          <t>918340407291</t>
        </is>
      </c>
      <c r="BD159" s="7" t="inlineStr">
        <is>
          <t>https://item.taobao.com/item.htm?id=918340407291</t>
        </is>
      </c>
      <c r="BE159" s="7" t="n"/>
      <c r="BF159" s="150">
        <f>H159</f>
        <v/>
      </c>
      <c r="BG159" s="82">
        <f>BH159/BF159</f>
        <v/>
      </c>
      <c r="BH159" s="149">
        <f>I159</f>
        <v/>
      </c>
      <c r="BI159" s="82">
        <f>1-12%</f>
        <v/>
      </c>
      <c r="BJ159" s="82">
        <f>BK159/(BF159-BF159*(1-BI159))</f>
        <v/>
      </c>
      <c r="BK159" s="149">
        <f>BM159/(1-BL159)</f>
        <v/>
      </c>
      <c r="BL159" s="82" t="n">
        <v>0.01</v>
      </c>
      <c r="BM159" s="149">
        <f>J159</f>
        <v/>
      </c>
      <c r="BN159" s="149">
        <f>IF(BK159&gt;=1500,BK159-150,IF(BK159&gt;=800,BK159-80,IF(BK159&gt;=500,BK159-50,IF(BK159&gt;=200,BK159-20,BK159))))</f>
        <v/>
      </c>
      <c r="BO159" s="82">
        <f>1-12%</f>
        <v/>
      </c>
      <c r="BP159" s="82">
        <f>BQ159/(BF159-BF159*(1-BO159))</f>
        <v/>
      </c>
      <c r="BQ159" s="149">
        <f>BS159/(1-BR159)</f>
        <v/>
      </c>
      <c r="BR159" s="82" t="n">
        <v>0</v>
      </c>
      <c r="BS159" s="149">
        <f>K159</f>
        <v/>
      </c>
      <c r="BT159" s="149">
        <f>IF(BQ159&gt;=1500,BQ159-150,IF(BQ159&gt;=800,BQ159-80,IF(BQ159&gt;=500,BQ159-50,IF(BQ159&gt;=200,BQ159-20,BQ159))))</f>
        <v/>
      </c>
      <c r="BU159" s="7" t="n"/>
      <c r="CB159" s="8" t="inlineStr">
        <is>
          <t>✅ 可导入</t>
        </is>
      </c>
      <c r="CC159" t="inlineStr">
        <is>
          <t>✓</t>
        </is>
      </c>
    </row>
    <row r="160" ht="18" customHeight="1">
      <c r="A160" s="77" t="inlineStr">
        <is>
          <t>PPS25210080401</t>
        </is>
      </c>
      <c r="B160" s="10" t="inlineStr">
        <is>
          <t>畔色樱桃木岩板餐桌2025 |樱桃木洞石餐桌 |樱桃木圆弧餐桌</t>
        </is>
      </c>
      <c r="C160" s="10" t="inlineStr">
        <is>
          <t>樱桃木-2.0米</t>
        </is>
      </c>
      <c r="D160" s="10" t="inlineStr">
        <is>
          <t>PPS2521008040122</t>
        </is>
      </c>
      <c r="E160" s="10" t="inlineStr">
        <is>
          <t>https://img.alicdn.com/imgextra/i3/2215699812811/O1CN01KFsIXt1WdUOhnryKK_!!2215699812811.jpg</t>
        </is>
      </c>
      <c r="F160" s="10" t="inlineStr">
        <is>
          <t>中型</t>
        </is>
      </c>
      <c r="G160" s="152">
        <f>Q160/0.4</f>
        <v/>
      </c>
      <c r="H160" s="152">
        <f>G160*0.75</f>
        <v/>
      </c>
      <c r="I160" s="152">
        <f>Q160 / (0.8 - 0.02 - 0.006)</f>
        <v/>
      </c>
      <c r="J160" s="152">
        <f>Q160 / (0.82 - 0.02 - 0.006)</f>
        <v/>
      </c>
      <c r="K160" s="152">
        <f>Q160 / (0.86 - 0.02 - 0.006)</f>
        <v/>
      </c>
      <c r="L160" s="152">
        <f>K160-N160</f>
        <v/>
      </c>
      <c r="M160" s="79">
        <f>L160/K160</f>
        <v/>
      </c>
      <c r="N160" s="153">
        <f>O160+P160+Q160</f>
        <v/>
      </c>
      <c r="O160" s="153">
        <f>K160*0.006</f>
        <v/>
      </c>
      <c r="P160" s="153">
        <f>K160*0.02</f>
        <v/>
      </c>
      <c r="Q160" s="153">
        <f>SUM(R160:T160)</f>
        <v/>
      </c>
      <c r="R160" s="153">
        <f>IF(F160="大型",700,IF(F160="中型",300,IF(F160="小型",80,0)))</f>
        <v/>
      </c>
      <c r="S160" s="153">
        <f>IF(F160="大型",150,IF(F160="中型",100,IF(F160="小型",0,0)))</f>
        <v/>
      </c>
      <c r="T160" s="151">
        <f>SUM(U160:W160)</f>
        <v/>
      </c>
      <c r="U160" s="153" t="n">
        <v>1800</v>
      </c>
      <c r="V160" s="153" t="n">
        <v>210</v>
      </c>
      <c r="W160" s="153">
        <f>SUM(X160:AS160)</f>
        <v/>
      </c>
      <c r="X160" s="153" t="n">
        <v>0</v>
      </c>
      <c r="Y160" s="153" t="n">
        <v>0</v>
      </c>
      <c r="Z160" s="153" t="n">
        <v>0</v>
      </c>
      <c r="AA160" s="153" t="n">
        <v>0</v>
      </c>
      <c r="AB160" s="153" t="n">
        <v>0</v>
      </c>
      <c r="AC160" s="153" t="n">
        <v>0</v>
      </c>
      <c r="AD160" s="153" t="n">
        <v>0</v>
      </c>
      <c r="AE160" s="153" t="n">
        <v>0</v>
      </c>
      <c r="AF160" s="153" t="n">
        <v>0</v>
      </c>
      <c r="AG160" s="153" t="n">
        <v>0</v>
      </c>
      <c r="AH160" s="153" t="n">
        <v>0</v>
      </c>
      <c r="AI160" s="153" t="n">
        <v>0.9</v>
      </c>
      <c r="AJ160" s="153" t="n">
        <v>0</v>
      </c>
      <c r="AK160" s="153" t="n">
        <v>0</v>
      </c>
      <c r="AL160" s="153" t="n">
        <v>0</v>
      </c>
      <c r="AM160" s="153" t="n">
        <v>0</v>
      </c>
      <c r="AN160" s="153" t="n">
        <v>0</v>
      </c>
      <c r="AO160" s="153" t="n">
        <v>0</v>
      </c>
      <c r="AP160" s="153" t="n">
        <v>0</v>
      </c>
      <c r="AQ160" s="153" t="n">
        <v>0</v>
      </c>
      <c r="AR160" s="153" t="n">
        <v>0</v>
      </c>
      <c r="AS160" s="153" t="n">
        <v>0</v>
      </c>
      <c r="AT160" s="10" t="inlineStr">
        <is>
          <t>免钉胶</t>
        </is>
      </c>
      <c r="AU160" s="10" t="inlineStr">
        <is>
          <t>江西12.26 更新</t>
        </is>
      </c>
      <c r="AV160" s="10" t="inlineStr">
        <is>
          <t>68406a5c9e365d000197c569</t>
        </is>
      </c>
      <c r="AW160" s="10" t="inlineStr">
        <is>
          <t>樱桃木-2.0米</t>
        </is>
      </c>
      <c r="AX160" s="10" t="inlineStr">
        <is>
          <t>68406a5c9e365d000197c58b</t>
        </is>
      </c>
      <c r="AY160" s="153">
        <f>H160</f>
        <v/>
      </c>
      <c r="AZ160" s="153">
        <f>BB160/(1-BA160)</f>
        <v/>
      </c>
      <c r="BA160" s="85" t="n">
        <v>0.15</v>
      </c>
      <c r="BB160" s="153">
        <f>K160*0.96</f>
        <v/>
      </c>
      <c r="BC160" s="10" t="inlineStr">
        <is>
          <t>918340407291</t>
        </is>
      </c>
      <c r="BD160" s="10" t="inlineStr">
        <is>
          <t>https://item.taobao.com/item.htm?id=918340407291</t>
        </is>
      </c>
      <c r="BE160" s="10" t="n"/>
      <c r="BF160" s="153">
        <f>H160</f>
        <v/>
      </c>
      <c r="BG160" s="85">
        <f>BH160/BF160</f>
        <v/>
      </c>
      <c r="BH160" s="152">
        <f>I160</f>
        <v/>
      </c>
      <c r="BI160" s="85">
        <f>1-12%</f>
        <v/>
      </c>
      <c r="BJ160" s="85">
        <f>BK160/(BF160-BF160*(1-BI160))</f>
        <v/>
      </c>
      <c r="BK160" s="152">
        <f>BM160/(1-BL160)</f>
        <v/>
      </c>
      <c r="BL160" s="85" t="n">
        <v>0.01</v>
      </c>
      <c r="BM160" s="152">
        <f>J160</f>
        <v/>
      </c>
      <c r="BN160" s="152">
        <f>IF(BK160&gt;=1500,BK160-150,IF(BK160&gt;=800,BK160-80,IF(BK160&gt;=500,BK160-50,IF(BK160&gt;=200,BK160-20,BK160))))</f>
        <v/>
      </c>
      <c r="BO160" s="85">
        <f>1-12%</f>
        <v/>
      </c>
      <c r="BP160" s="85">
        <f>BQ160/(BF160-BF160*(1-BO160))</f>
        <v/>
      </c>
      <c r="BQ160" s="152">
        <f>BS160/(1-BR160)</f>
        <v/>
      </c>
      <c r="BR160" s="85" t="n">
        <v>0</v>
      </c>
      <c r="BS160" s="152">
        <f>K160</f>
        <v/>
      </c>
      <c r="BT160" s="152">
        <f>IF(BQ160&gt;=1500,BQ160-150,IF(BQ160&gt;=800,BQ160-80,IF(BQ160&gt;=500,BQ160-50,IF(BQ160&gt;=200,BQ160-20,BQ160))))</f>
        <v/>
      </c>
      <c r="BU160" s="10" t="n"/>
      <c r="CB160" s="8" t="inlineStr">
        <is>
          <t>✅ 可导入</t>
        </is>
      </c>
      <c r="CC160" t="inlineStr">
        <is>
          <t>✓</t>
        </is>
      </c>
    </row>
    <row r="161" ht="17.45" customHeight="1">
      <c r="A161" s="77" t="inlineStr">
        <is>
          <t>PPS25210090405</t>
        </is>
      </c>
      <c r="B161" s="7" t="inlineStr">
        <is>
          <t>樱桃木餐桌-伸缩桌</t>
        </is>
      </c>
      <c r="C161" s="7" t="inlineStr">
        <is>
          <t>伸缩桌-1.8米</t>
        </is>
      </c>
      <c r="D161" s="7" t="inlineStr">
        <is>
          <t>PPS2521009040511</t>
        </is>
      </c>
      <c r="E161" s="7" t="inlineStr">
        <is>
          <t>https://img.alicdn.com/imgextra/i1/2215699812811/O1CN01cwGTVF1WdUTiQpFMC_!!2215699812811.jpg</t>
        </is>
      </c>
      <c r="F161" s="7" t="inlineStr">
        <is>
          <t>中型</t>
        </is>
      </c>
      <c r="G161" s="149">
        <f>Q161/0.4</f>
        <v/>
      </c>
      <c r="H161" s="149">
        <f>G161*0.75</f>
        <v/>
      </c>
      <c r="I161" s="149">
        <f>Q161 / (0.8 - 0.02 - 0.006)</f>
        <v/>
      </c>
      <c r="J161" s="149">
        <f>Q161 / (0.82 - 0.02 - 0.006)</f>
        <v/>
      </c>
      <c r="K161" s="149">
        <f>Q161 / (0.85 - 0.02 - 0.006)</f>
        <v/>
      </c>
      <c r="L161" s="149">
        <f>K161-N161</f>
        <v/>
      </c>
      <c r="M161" s="79">
        <f>L161/K161</f>
        <v/>
      </c>
      <c r="N161" s="150">
        <f>O161+P161+Q161</f>
        <v/>
      </c>
      <c r="O161" s="150">
        <f>K161*0.006</f>
        <v/>
      </c>
      <c r="P161" s="150">
        <f>K161*0.02</f>
        <v/>
      </c>
      <c r="Q161" s="150">
        <f>SUM(R161:T161)</f>
        <v/>
      </c>
      <c r="R161" s="150">
        <f>IF(F161="大型",700,IF(F161="中型",300,IF(F161="小型",80,0)))</f>
        <v/>
      </c>
      <c r="S161" s="150">
        <f>IF(F161="大型",150,IF(F161="中型",100,IF(F161="小型",0,0)))</f>
        <v/>
      </c>
      <c r="T161" s="151">
        <f>SUM(U161:W161)</f>
        <v/>
      </c>
      <c r="U161" s="150" t="n">
        <v>1900</v>
      </c>
      <c r="V161" s="150" t="n">
        <v>180</v>
      </c>
      <c r="W161" s="150">
        <f>SUM(X161:AS161)</f>
        <v/>
      </c>
      <c r="X161" s="150" t="n">
        <v>0</v>
      </c>
      <c r="Y161" s="150" t="n">
        <v>0</v>
      </c>
      <c r="Z161" s="150" t="n">
        <v>0</v>
      </c>
      <c r="AA161" s="150" t="n">
        <v>0</v>
      </c>
      <c r="AB161" s="150" t="n">
        <v>0</v>
      </c>
      <c r="AC161" s="150" t="n">
        <v>0</v>
      </c>
      <c r="AD161" s="150" t="n">
        <v>0</v>
      </c>
      <c r="AE161" s="150" t="n">
        <v>0</v>
      </c>
      <c r="AF161" s="150" t="n">
        <v>0</v>
      </c>
      <c r="AG161" s="150" t="n">
        <v>0</v>
      </c>
      <c r="AH161" s="150" t="n">
        <v>0</v>
      </c>
      <c r="AI161" s="150" t="n">
        <v>0</v>
      </c>
      <c r="AJ161" s="150" t="n">
        <v>0</v>
      </c>
      <c r="AK161" s="150" t="n">
        <v>0</v>
      </c>
      <c r="AL161" s="150" t="n">
        <v>0</v>
      </c>
      <c r="AM161" s="150" t="n">
        <v>0</v>
      </c>
      <c r="AN161" s="150" t="n">
        <v>0</v>
      </c>
      <c r="AO161" s="150" t="n">
        <v>0</v>
      </c>
      <c r="AP161" s="150" t="n">
        <v>0</v>
      </c>
      <c r="AQ161" s="150" t="n">
        <v>0</v>
      </c>
      <c r="AR161" s="150" t="n">
        <v>0</v>
      </c>
      <c r="AS161" s="150" t="n">
        <v>522</v>
      </c>
      <c r="AT161" s="7" t="inlineStr">
        <is>
          <t>轨道382元，把手140元</t>
        </is>
      </c>
      <c r="AU161" s="7" t="n"/>
      <c r="AV161" s="7" t="inlineStr">
        <is>
          <t>69f6fdc6a97845000166b017</t>
        </is>
      </c>
      <c r="AW161" s="7" t="inlineStr">
        <is>
          <t>伸缩桌-1.8米</t>
        </is>
      </c>
      <c r="AX161" s="7" t="inlineStr">
        <is>
          <t>69f6fdc6a97845000166b018</t>
        </is>
      </c>
      <c r="AY161" s="150">
        <f>H161</f>
        <v/>
      </c>
      <c r="AZ161" s="150">
        <f>BB161/(1-BA161)</f>
        <v/>
      </c>
      <c r="BA161" s="82" t="n">
        <v>0.15</v>
      </c>
      <c r="BB161" s="150">
        <f>K161*0.96</f>
        <v/>
      </c>
      <c r="BC161" s="7" t="inlineStr">
        <is>
          <t>待定</t>
        </is>
      </c>
      <c r="BD161" s="7" t="inlineStr">
        <is>
          <t>待定</t>
        </is>
      </c>
      <c r="BE161" s="7" t="n"/>
      <c r="BF161" s="150">
        <f>H161</f>
        <v/>
      </c>
      <c r="BG161" s="82">
        <f>BH161/BF161</f>
        <v/>
      </c>
      <c r="BH161" s="149">
        <f>I161</f>
        <v/>
      </c>
      <c r="BI161" s="82">
        <f>1-12%</f>
        <v/>
      </c>
      <c r="BJ161" s="82">
        <f>BK161/(BF161-BF161*(1-BI161))</f>
        <v/>
      </c>
      <c r="BK161" s="149">
        <f>BM161/(1-BL161)</f>
        <v/>
      </c>
      <c r="BL161" s="82" t="n">
        <v>0.01</v>
      </c>
      <c r="BM161" s="149">
        <f>J161</f>
        <v/>
      </c>
      <c r="BN161" s="149">
        <f>IF(BK161&gt;=1500,BK161-150,IF(BK161&gt;=800,BK161-80,IF(BK161&gt;=500,BK161-50,IF(BK161&gt;=200,BK161-20,BK161))))</f>
        <v/>
      </c>
      <c r="BO161" s="82">
        <f>1-12%</f>
        <v/>
      </c>
      <c r="BP161" s="82">
        <f>BQ161/(BF161-BF161*(1-BO161))</f>
        <v/>
      </c>
      <c r="BQ161" s="149">
        <f>BS161/(1-BR161)</f>
        <v/>
      </c>
      <c r="BR161" s="82" t="n">
        <v>0</v>
      </c>
      <c r="BS161" s="149">
        <f>K161</f>
        <v/>
      </c>
      <c r="BT161" s="149">
        <f>IF(BQ161&gt;=1500,BQ161-150,IF(BQ161&gt;=800,BQ161-80,IF(BQ161&gt;=500,BQ161-50,IF(BQ161&gt;=200,BQ161-20,BQ161))))</f>
        <v/>
      </c>
      <c r="BU161" s="7" t="n"/>
      <c r="CB161" s="8" t="inlineStr">
        <is>
          <t>✅ 可导入</t>
        </is>
      </c>
      <c r="CC161" t="inlineStr">
        <is>
          <t>✓</t>
        </is>
      </c>
    </row>
    <row r="162" ht="18" customHeight="1">
      <c r="A162" s="77" t="inlineStr">
        <is>
          <t>PPS25210100410</t>
        </is>
      </c>
      <c r="B162" s="10" t="inlineStr">
        <is>
          <t>畔色黑胡桃木岩板餐桌2025 |黑胡桃木三角腿餐桌</t>
        </is>
      </c>
      <c r="C162" s="10" t="inlineStr">
        <is>
          <t>黑胡桃木岩板-1.4米</t>
        </is>
      </c>
      <c r="D162" s="10" t="inlineStr">
        <is>
          <t>PPS2521010041011</t>
        </is>
      </c>
      <c r="E162" s="10" t="inlineStr">
        <is>
          <t>https://img.alicdn.com/imgextra/i1/2215699812811/O1CN011ra0QX1WdUP5VGJ55_!!2215699812811.jpg</t>
        </is>
      </c>
      <c r="F162" s="10" t="inlineStr">
        <is>
          <t>中型</t>
        </is>
      </c>
      <c r="G162" s="152">
        <f>Q162/0.4</f>
        <v/>
      </c>
      <c r="H162" s="152">
        <f>G162*0.75</f>
        <v/>
      </c>
      <c r="I162" s="152">
        <f>Q162 / (0.87 - 0.02 - 0.006)</f>
        <v/>
      </c>
      <c r="J162" s="152">
        <f>Q162 / (0.88 - 0.02 - 0.006)</f>
        <v/>
      </c>
      <c r="K162" s="152">
        <f>Q162 / (0.9 - 0.02 - 0.006)</f>
        <v/>
      </c>
      <c r="L162" s="152">
        <f>K162-N162</f>
        <v/>
      </c>
      <c r="M162" s="79">
        <f>L162/K162</f>
        <v/>
      </c>
      <c r="N162" s="153">
        <f>O162+P162+Q162</f>
        <v/>
      </c>
      <c r="O162" s="153">
        <f>K162*0.006</f>
        <v/>
      </c>
      <c r="P162" s="153">
        <f>K162*0.02</f>
        <v/>
      </c>
      <c r="Q162" s="153">
        <f>SUM(R162:T162)</f>
        <v/>
      </c>
      <c r="R162" s="153">
        <f>IF(F162="大型",700,IF(F162="中型",300,IF(F162="小型",80,0)))</f>
        <v/>
      </c>
      <c r="S162" s="153">
        <f>IF(F162="大型",150,IF(F162="中型",100,IF(F162="小型",0,0)))</f>
        <v/>
      </c>
      <c r="T162" s="151">
        <f>SUM(U162:W162)</f>
        <v/>
      </c>
      <c r="U162" s="153" t="n">
        <v>2030</v>
      </c>
      <c r="V162" s="153" t="n">
        <v>170</v>
      </c>
      <c r="W162" s="153">
        <f>SUM(X162:AS162)</f>
        <v/>
      </c>
      <c r="X162" s="153" t="n">
        <v>240</v>
      </c>
      <c r="Y162" s="153" t="n">
        <v>0</v>
      </c>
      <c r="Z162" s="153" t="n">
        <v>0</v>
      </c>
      <c r="AA162" s="153" t="n">
        <v>0</v>
      </c>
      <c r="AB162" s="153" t="n">
        <v>0</v>
      </c>
      <c r="AC162" s="153" t="n">
        <v>0</v>
      </c>
      <c r="AD162" s="153" t="n">
        <v>0</v>
      </c>
      <c r="AE162" s="153" t="n">
        <v>0</v>
      </c>
      <c r="AF162" s="153" t="n">
        <v>0</v>
      </c>
      <c r="AG162" s="153" t="n">
        <v>0</v>
      </c>
      <c r="AH162" s="153" t="n">
        <v>0</v>
      </c>
      <c r="AI162" s="153" t="n">
        <v>0.9</v>
      </c>
      <c r="AJ162" s="153" t="n">
        <v>0</v>
      </c>
      <c r="AK162" s="153" t="n">
        <v>0</v>
      </c>
      <c r="AL162" s="153" t="n">
        <v>0</v>
      </c>
      <c r="AM162" s="153" t="n">
        <v>0</v>
      </c>
      <c r="AN162" s="153" t="n">
        <v>0</v>
      </c>
      <c r="AO162" s="153" t="n">
        <v>0</v>
      </c>
      <c r="AP162" s="153" t="n">
        <v>0</v>
      </c>
      <c r="AQ162" s="153" t="n">
        <v>0</v>
      </c>
      <c r="AR162" s="153" t="n">
        <v>0</v>
      </c>
      <c r="AS162" s="153" t="n">
        <v>0</v>
      </c>
      <c r="AT162" s="10" t="inlineStr">
        <is>
          <t>岩板+免钉胶</t>
        </is>
      </c>
      <c r="AU162" s="10" t="inlineStr">
        <is>
          <t>江西12.26 更新</t>
        </is>
      </c>
      <c r="AV162" s="10" t="inlineStr">
        <is>
          <t>/</t>
        </is>
      </c>
      <c r="AW162" s="10" t="inlineStr">
        <is>
          <t>/</t>
        </is>
      </c>
      <c r="AX162" s="10" t="inlineStr">
        <is>
          <t>/</t>
        </is>
      </c>
      <c r="AY162" s="153">
        <f>H162</f>
        <v/>
      </c>
      <c r="AZ162" s="153">
        <f>BB162/(1-BA162)</f>
        <v/>
      </c>
      <c r="BA162" s="85" t="n">
        <v>0.15</v>
      </c>
      <c r="BB162" s="153">
        <f>K162*0.96</f>
        <v/>
      </c>
      <c r="BC162" s="10" t="inlineStr">
        <is>
          <t>919215369800</t>
        </is>
      </c>
      <c r="BD162" s="10" t="inlineStr">
        <is>
          <t>https://item.taobao.com/item.htm?id=919215369800</t>
        </is>
      </c>
      <c r="BE162" s="10" t="n"/>
      <c r="BF162" s="153">
        <f>H162</f>
        <v/>
      </c>
      <c r="BG162" s="85">
        <f>BH162/BF162</f>
        <v/>
      </c>
      <c r="BH162" s="152">
        <f>I162</f>
        <v/>
      </c>
      <c r="BI162" s="85">
        <f>1-12%</f>
        <v/>
      </c>
      <c r="BJ162" s="85">
        <f>BK162/(BF162-BF162*(1-BI162))</f>
        <v/>
      </c>
      <c r="BK162" s="152">
        <f>BM162/(1-BL162)</f>
        <v/>
      </c>
      <c r="BL162" s="85" t="n">
        <v>0.01</v>
      </c>
      <c r="BM162" s="152">
        <f>J162</f>
        <v/>
      </c>
      <c r="BN162" s="152">
        <f>IF(BK162&gt;=1500,BK162-150,IF(BK162&gt;=800,BK162-80,IF(BK162&gt;=500,BK162-50,IF(BK162&gt;=200,BK162-20,BK162))))</f>
        <v/>
      </c>
      <c r="BO162" s="85">
        <f>1-12%</f>
        <v/>
      </c>
      <c r="BP162" s="85">
        <f>BQ162/(BF162-BF162*(1-BO162))</f>
        <v/>
      </c>
      <c r="BQ162" s="152">
        <f>BS162/(1-BR162)</f>
        <v/>
      </c>
      <c r="BR162" s="85" t="n">
        <v>0</v>
      </c>
      <c r="BS162" s="152">
        <f>K162</f>
        <v/>
      </c>
      <c r="BT162" s="152">
        <f>IF(BQ162&gt;=1500,BQ162-150,IF(BQ162&gt;=800,BQ162-80,IF(BQ162&gt;=500,BQ162-50,IF(BQ162&gt;=200,BQ162-20,BQ162))))</f>
        <v/>
      </c>
      <c r="BU162" s="10" t="n"/>
      <c r="CB162" s="8" t="inlineStr">
        <is>
          <t>✅ 可导入</t>
        </is>
      </c>
      <c r="CC162" t="inlineStr">
        <is>
          <t>✓</t>
        </is>
      </c>
    </row>
    <row r="163" ht="18" customHeight="1">
      <c r="A163" s="77" t="inlineStr">
        <is>
          <t>PPS25210100410</t>
        </is>
      </c>
      <c r="B163" s="7" t="inlineStr">
        <is>
          <t>畔色黑胡桃木岩板餐桌2025 |黑胡桃木三角腿餐桌</t>
        </is>
      </c>
      <c r="C163" s="7" t="inlineStr">
        <is>
          <t>黑胡桃木岩板-1.6米</t>
        </is>
      </c>
      <c r="D163" s="7" t="inlineStr">
        <is>
          <t>PPS2521010041012</t>
        </is>
      </c>
      <c r="E163" s="7" t="inlineStr">
        <is>
          <t>https://img.alicdn.com/imgextra/i1/2215699812811/O1CN011ra0QX1WdUP5VGJ55_!!2215699812811.jpg</t>
        </is>
      </c>
      <c r="F163" s="7" t="inlineStr">
        <is>
          <t>中型</t>
        </is>
      </c>
      <c r="G163" s="149">
        <f>Q163/0.4</f>
        <v/>
      </c>
      <c r="H163" s="149">
        <f>G163*0.75</f>
        <v/>
      </c>
      <c r="I163" s="149">
        <f>Q163 / (0.87 - 0.02 - 0.006)</f>
        <v/>
      </c>
      <c r="J163" s="149">
        <f>Q163 / (0.88 - 0.02 - 0.006)</f>
        <v/>
      </c>
      <c r="K163" s="149">
        <f>Q163 / (0.9 - 0.02 - 0.006)</f>
        <v/>
      </c>
      <c r="L163" s="149">
        <f>K163-N163</f>
        <v/>
      </c>
      <c r="M163" s="79">
        <f>L163/K163</f>
        <v/>
      </c>
      <c r="N163" s="150">
        <f>O163+P163+Q163</f>
        <v/>
      </c>
      <c r="O163" s="150">
        <f>K163*0.006</f>
        <v/>
      </c>
      <c r="P163" s="150">
        <f>K163*0.02</f>
        <v/>
      </c>
      <c r="Q163" s="150">
        <f>SUM(R163:T163)</f>
        <v/>
      </c>
      <c r="R163" s="150">
        <f>IF(F163="大型",700,IF(F163="中型",300,IF(F163="小型",80,0)))</f>
        <v/>
      </c>
      <c r="S163" s="150">
        <f>IF(F163="大型",150,IF(F163="中型",100,IF(F163="小型",0,0)))</f>
        <v/>
      </c>
      <c r="T163" s="151">
        <f>SUM(U163:W163)</f>
        <v/>
      </c>
      <c r="U163" s="150" t="n">
        <v>2130</v>
      </c>
      <c r="V163" s="150" t="n">
        <v>180</v>
      </c>
      <c r="W163" s="150">
        <f>SUM(X163:AS163)</f>
        <v/>
      </c>
      <c r="X163" s="150" t="n">
        <v>240</v>
      </c>
      <c r="Y163" s="150" t="n">
        <v>0</v>
      </c>
      <c r="Z163" s="150" t="n">
        <v>0</v>
      </c>
      <c r="AA163" s="150" t="n">
        <v>0</v>
      </c>
      <c r="AB163" s="150" t="n">
        <v>0</v>
      </c>
      <c r="AC163" s="150" t="n">
        <v>0</v>
      </c>
      <c r="AD163" s="150" t="n">
        <v>0</v>
      </c>
      <c r="AE163" s="150" t="n">
        <v>0</v>
      </c>
      <c r="AF163" s="150" t="n">
        <v>0</v>
      </c>
      <c r="AG163" s="150" t="n">
        <v>0</v>
      </c>
      <c r="AH163" s="150" t="n">
        <v>0</v>
      </c>
      <c r="AI163" s="150" t="n">
        <v>0.9</v>
      </c>
      <c r="AJ163" s="150" t="n">
        <v>0</v>
      </c>
      <c r="AK163" s="150" t="n">
        <v>0</v>
      </c>
      <c r="AL163" s="150" t="n">
        <v>0</v>
      </c>
      <c r="AM163" s="150" t="n">
        <v>0</v>
      </c>
      <c r="AN163" s="150" t="n">
        <v>0</v>
      </c>
      <c r="AO163" s="150" t="n">
        <v>0</v>
      </c>
      <c r="AP163" s="150" t="n">
        <v>0</v>
      </c>
      <c r="AQ163" s="150" t="n">
        <v>0</v>
      </c>
      <c r="AR163" s="150" t="n">
        <v>0</v>
      </c>
      <c r="AS163" s="150" t="n">
        <v>0</v>
      </c>
      <c r="AT163" s="7" t="inlineStr">
        <is>
          <t>岩板+免钉胶</t>
        </is>
      </c>
      <c r="AU163" s="7" t="inlineStr">
        <is>
          <t>江西12.26 更新</t>
        </is>
      </c>
      <c r="AV163" s="7" t="inlineStr">
        <is>
          <t>/</t>
        </is>
      </c>
      <c r="AW163" s="7" t="inlineStr">
        <is>
          <t>/</t>
        </is>
      </c>
      <c r="AX163" s="7" t="inlineStr">
        <is>
          <t>/</t>
        </is>
      </c>
      <c r="AY163" s="150">
        <f>H163</f>
        <v/>
      </c>
      <c r="AZ163" s="150">
        <f>BB163/(1-BA163)</f>
        <v/>
      </c>
      <c r="BA163" s="82" t="n">
        <v>0.15</v>
      </c>
      <c r="BB163" s="150">
        <f>K163*0.96</f>
        <v/>
      </c>
      <c r="BC163" s="7" t="inlineStr">
        <is>
          <t>919215369800</t>
        </is>
      </c>
      <c r="BD163" s="7" t="inlineStr">
        <is>
          <t>https://item.taobao.com/item.htm?id=919215369800</t>
        </is>
      </c>
      <c r="BE163" s="7" t="n"/>
      <c r="BF163" s="150">
        <f>H163</f>
        <v/>
      </c>
      <c r="BG163" s="82">
        <f>BH163/BF163</f>
        <v/>
      </c>
      <c r="BH163" s="149">
        <f>I163</f>
        <v/>
      </c>
      <c r="BI163" s="82">
        <f>1-12%</f>
        <v/>
      </c>
      <c r="BJ163" s="82">
        <f>BK163/(BF163-BF163*(1-BI163))</f>
        <v/>
      </c>
      <c r="BK163" s="149">
        <f>BM163/(1-BL163)</f>
        <v/>
      </c>
      <c r="BL163" s="82" t="n">
        <v>0.01</v>
      </c>
      <c r="BM163" s="149">
        <f>J163</f>
        <v/>
      </c>
      <c r="BN163" s="149">
        <f>IF(BK163&gt;=1500,BK163-150,IF(BK163&gt;=800,BK163-80,IF(BK163&gt;=500,BK163-50,IF(BK163&gt;=200,BK163-20,BK163))))</f>
        <v/>
      </c>
      <c r="BO163" s="82">
        <f>1-12%</f>
        <v/>
      </c>
      <c r="BP163" s="82">
        <f>BQ163/(BF163-BF163*(1-BO163))</f>
        <v/>
      </c>
      <c r="BQ163" s="149">
        <f>BS163/(1-BR163)</f>
        <v/>
      </c>
      <c r="BR163" s="82" t="n">
        <v>0</v>
      </c>
      <c r="BS163" s="149">
        <f>K163</f>
        <v/>
      </c>
      <c r="BT163" s="149">
        <f>IF(BQ163&gt;=1500,BQ163-150,IF(BQ163&gt;=800,BQ163-80,IF(BQ163&gt;=500,BQ163-50,IF(BQ163&gt;=200,BQ163-20,BQ163))))</f>
        <v/>
      </c>
      <c r="BU163" s="7" t="n"/>
      <c r="CB163" s="8" t="inlineStr">
        <is>
          <t>✅ 可导入</t>
        </is>
      </c>
      <c r="CC163" t="inlineStr">
        <is>
          <t>✓</t>
        </is>
      </c>
    </row>
    <row r="164" ht="18" customHeight="1">
      <c r="A164" s="77" t="inlineStr">
        <is>
          <t>PPS25210100410</t>
        </is>
      </c>
      <c r="B164" s="10" t="inlineStr">
        <is>
          <t>畔色黑胡桃木岩板餐桌2025 |黑胡桃木三角腿餐桌</t>
        </is>
      </c>
      <c r="C164" s="10" t="inlineStr">
        <is>
          <t>黑胡桃木岩板-1.8米</t>
        </is>
      </c>
      <c r="D164" s="10" t="inlineStr">
        <is>
          <t>PPS2521010041013</t>
        </is>
      </c>
      <c r="E164" s="10" t="inlineStr">
        <is>
          <t>https://img.alicdn.com/imgextra/i1/2215699812811/O1CN011ra0QX1WdUP5VGJ55_!!2215699812811.jpg</t>
        </is>
      </c>
      <c r="F164" s="10" t="inlineStr">
        <is>
          <t>中型</t>
        </is>
      </c>
      <c r="G164" s="152">
        <f>Q164/0.4</f>
        <v/>
      </c>
      <c r="H164" s="152">
        <f>G164*0.75</f>
        <v/>
      </c>
      <c r="I164" s="152">
        <f>Q164 / (0.87 - 0.02 - 0.006)</f>
        <v/>
      </c>
      <c r="J164" s="152">
        <f>Q164 / (0.88 - 0.02 - 0.006)</f>
        <v/>
      </c>
      <c r="K164" s="152">
        <f>Q164 / (0.9 - 0.02 - 0.006)</f>
        <v/>
      </c>
      <c r="L164" s="152">
        <f>K164-N164</f>
        <v/>
      </c>
      <c r="M164" s="79">
        <f>L164/K164</f>
        <v/>
      </c>
      <c r="N164" s="153">
        <f>O164+P164+Q164</f>
        <v/>
      </c>
      <c r="O164" s="153">
        <f>K164*0.006</f>
        <v/>
      </c>
      <c r="P164" s="153">
        <f>K164*0.02</f>
        <v/>
      </c>
      <c r="Q164" s="153">
        <f>SUM(R164:T164)</f>
        <v/>
      </c>
      <c r="R164" s="153">
        <f>IF(F164="大型",700,IF(F164="中型",300,IF(F164="小型",80,0)))</f>
        <v/>
      </c>
      <c r="S164" s="153">
        <f>IF(F164="大型",150,IF(F164="中型",100,IF(F164="小型",0,0)))</f>
        <v/>
      </c>
      <c r="T164" s="151">
        <f>SUM(U164:W164)</f>
        <v/>
      </c>
      <c r="U164" s="153" t="n">
        <v>2230</v>
      </c>
      <c r="V164" s="153" t="n">
        <v>180</v>
      </c>
      <c r="W164" s="153">
        <f>SUM(X164:AS164)</f>
        <v/>
      </c>
      <c r="X164" s="153" t="n">
        <v>240</v>
      </c>
      <c r="Y164" s="153" t="n">
        <v>0</v>
      </c>
      <c r="Z164" s="153" t="n">
        <v>0</v>
      </c>
      <c r="AA164" s="153" t="n">
        <v>0</v>
      </c>
      <c r="AB164" s="153" t="n">
        <v>0</v>
      </c>
      <c r="AC164" s="153" t="n">
        <v>0</v>
      </c>
      <c r="AD164" s="153" t="n">
        <v>0</v>
      </c>
      <c r="AE164" s="153" t="n">
        <v>0</v>
      </c>
      <c r="AF164" s="153" t="n">
        <v>0</v>
      </c>
      <c r="AG164" s="153" t="n">
        <v>0</v>
      </c>
      <c r="AH164" s="153" t="n">
        <v>0</v>
      </c>
      <c r="AI164" s="153" t="n">
        <v>0.9</v>
      </c>
      <c r="AJ164" s="153" t="n">
        <v>0</v>
      </c>
      <c r="AK164" s="153" t="n">
        <v>0</v>
      </c>
      <c r="AL164" s="153" t="n">
        <v>0</v>
      </c>
      <c r="AM164" s="153" t="n">
        <v>0</v>
      </c>
      <c r="AN164" s="153" t="n">
        <v>0</v>
      </c>
      <c r="AO164" s="153" t="n">
        <v>0</v>
      </c>
      <c r="AP164" s="153" t="n">
        <v>0</v>
      </c>
      <c r="AQ164" s="153" t="n">
        <v>0</v>
      </c>
      <c r="AR164" s="153" t="n">
        <v>0</v>
      </c>
      <c r="AS164" s="153" t="n">
        <v>0</v>
      </c>
      <c r="AT164" s="10" t="inlineStr">
        <is>
          <t>岩板+免钉胶</t>
        </is>
      </c>
      <c r="AU164" s="10" t="inlineStr">
        <is>
          <t>江西12.26 更新</t>
        </is>
      </c>
      <c r="AV164" s="10" t="inlineStr">
        <is>
          <t>/</t>
        </is>
      </c>
      <c r="AW164" s="10" t="inlineStr">
        <is>
          <t>/</t>
        </is>
      </c>
      <c r="AX164" s="10" t="inlineStr">
        <is>
          <t>/</t>
        </is>
      </c>
      <c r="AY164" s="153">
        <f>H164</f>
        <v/>
      </c>
      <c r="AZ164" s="153">
        <f>BB164/(1-BA164)</f>
        <v/>
      </c>
      <c r="BA164" s="85" t="n">
        <v>0.15</v>
      </c>
      <c r="BB164" s="153">
        <f>K164*0.96</f>
        <v/>
      </c>
      <c r="BC164" s="10" t="inlineStr">
        <is>
          <t>919215369800</t>
        </is>
      </c>
      <c r="BD164" s="10" t="inlineStr">
        <is>
          <t>https://item.taobao.com/item.htm?id=919215369800</t>
        </is>
      </c>
      <c r="BE164" s="10" t="n"/>
      <c r="BF164" s="153">
        <f>H164</f>
        <v/>
      </c>
      <c r="BG164" s="85">
        <f>BH164/BF164</f>
        <v/>
      </c>
      <c r="BH164" s="152">
        <f>I164</f>
        <v/>
      </c>
      <c r="BI164" s="85">
        <f>1-12%</f>
        <v/>
      </c>
      <c r="BJ164" s="85">
        <f>BK164/(BF164-BF164*(1-BI164))</f>
        <v/>
      </c>
      <c r="BK164" s="152">
        <f>BM164/(1-BL164)</f>
        <v/>
      </c>
      <c r="BL164" s="85" t="n">
        <v>0.01</v>
      </c>
      <c r="BM164" s="152">
        <f>J164</f>
        <v/>
      </c>
      <c r="BN164" s="152">
        <f>IF(BK164&gt;=1500,BK164-150,IF(BK164&gt;=800,BK164-80,IF(BK164&gt;=500,BK164-50,IF(BK164&gt;=200,BK164-20,BK164))))</f>
        <v/>
      </c>
      <c r="BO164" s="85">
        <f>1-12%</f>
        <v/>
      </c>
      <c r="BP164" s="85">
        <f>BQ164/(BF164-BF164*(1-BO164))</f>
        <v/>
      </c>
      <c r="BQ164" s="152">
        <f>BS164/(1-BR164)</f>
        <v/>
      </c>
      <c r="BR164" s="85" t="n">
        <v>0</v>
      </c>
      <c r="BS164" s="152">
        <f>K164</f>
        <v/>
      </c>
      <c r="BT164" s="152">
        <f>IF(BQ164&gt;=1500,BQ164-150,IF(BQ164&gt;=800,BQ164-80,IF(BQ164&gt;=500,BQ164-50,IF(BQ164&gt;=200,BQ164-20,BQ164))))</f>
        <v/>
      </c>
      <c r="BU164" s="10" t="n"/>
      <c r="CB164" s="8" t="inlineStr">
        <is>
          <t>✅ 可导入</t>
        </is>
      </c>
      <c r="CC164" t="inlineStr">
        <is>
          <t>✓</t>
        </is>
      </c>
    </row>
    <row r="165" ht="18" customHeight="1">
      <c r="A165" s="77" t="inlineStr">
        <is>
          <t>PPS25210100410</t>
        </is>
      </c>
      <c r="B165" s="7" t="inlineStr">
        <is>
          <t>畔色黑胡桃木岩板餐桌2025 |黑胡桃木三角腿餐桌</t>
        </is>
      </c>
      <c r="C165" s="7" t="inlineStr">
        <is>
          <t>黑胡桃木岩板-2.0米</t>
        </is>
      </c>
      <c r="D165" s="7" t="inlineStr">
        <is>
          <t>PPS2521010041014</t>
        </is>
      </c>
      <c r="E165" s="7" t="inlineStr">
        <is>
          <t>https://img.alicdn.com/imgextra/i1/2215699812811/O1CN011ra0QX1WdUP5VGJ55_!!2215699812811.jpg</t>
        </is>
      </c>
      <c r="F165" s="7" t="inlineStr">
        <is>
          <t>中型</t>
        </is>
      </c>
      <c r="G165" s="149">
        <f>Q165/0.4</f>
        <v/>
      </c>
      <c r="H165" s="149">
        <f>G165*0.75</f>
        <v/>
      </c>
      <c r="I165" s="149">
        <f>Q165 / (0.87 - 0.02 - 0.006)</f>
        <v/>
      </c>
      <c r="J165" s="149">
        <f>Q165 / (0.88 - 0.02 - 0.006)</f>
        <v/>
      </c>
      <c r="K165" s="149">
        <f>Q165 / (0.9 - 0.02 - 0.006)</f>
        <v/>
      </c>
      <c r="L165" s="149">
        <f>K165-N165</f>
        <v/>
      </c>
      <c r="M165" s="79">
        <f>L165/K165</f>
        <v/>
      </c>
      <c r="N165" s="150">
        <f>O165+P165+Q165</f>
        <v/>
      </c>
      <c r="O165" s="150">
        <f>K165*0.006</f>
        <v/>
      </c>
      <c r="P165" s="150">
        <f>K165*0.02</f>
        <v/>
      </c>
      <c r="Q165" s="150">
        <f>SUM(R165:T165)</f>
        <v/>
      </c>
      <c r="R165" s="150">
        <f>IF(F165="大型",700,IF(F165="中型",300,IF(F165="小型",80,0)))</f>
        <v/>
      </c>
      <c r="S165" s="150">
        <f>IF(F165="大型",150,IF(F165="中型",100,IF(F165="小型",0,0)))</f>
        <v/>
      </c>
      <c r="T165" s="151">
        <f>SUM(U165:W165)</f>
        <v/>
      </c>
      <c r="U165" s="150" t="n">
        <v>2330</v>
      </c>
      <c r="V165" s="150" t="n">
        <v>120</v>
      </c>
      <c r="W165" s="150">
        <f>SUM(X165:AS165)</f>
        <v/>
      </c>
      <c r="X165" s="150" t="n">
        <v>510</v>
      </c>
      <c r="Y165" s="150" t="n">
        <v>0</v>
      </c>
      <c r="Z165" s="150" t="n">
        <v>0</v>
      </c>
      <c r="AA165" s="150" t="n">
        <v>0</v>
      </c>
      <c r="AB165" s="150" t="n">
        <v>0</v>
      </c>
      <c r="AC165" s="150" t="n">
        <v>0</v>
      </c>
      <c r="AD165" s="150" t="n">
        <v>0</v>
      </c>
      <c r="AE165" s="150" t="n">
        <v>0</v>
      </c>
      <c r="AF165" s="150" t="n">
        <v>0</v>
      </c>
      <c r="AG165" s="150" t="n">
        <v>0</v>
      </c>
      <c r="AH165" s="150" t="n">
        <v>0</v>
      </c>
      <c r="AI165" s="150" t="n">
        <v>0.9</v>
      </c>
      <c r="AJ165" s="150" t="n">
        <v>0</v>
      </c>
      <c r="AK165" s="150" t="n">
        <v>0</v>
      </c>
      <c r="AL165" s="150" t="n">
        <v>0</v>
      </c>
      <c r="AM165" s="150" t="n">
        <v>0</v>
      </c>
      <c r="AN165" s="150" t="n">
        <v>0</v>
      </c>
      <c r="AO165" s="150" t="n">
        <v>0</v>
      </c>
      <c r="AP165" s="150" t="n">
        <v>0</v>
      </c>
      <c r="AQ165" s="150" t="n">
        <v>0</v>
      </c>
      <c r="AR165" s="150" t="n">
        <v>0</v>
      </c>
      <c r="AS165" s="150" t="n">
        <v>0</v>
      </c>
      <c r="AT165" s="7" t="inlineStr">
        <is>
          <t>岩板+免钉胶</t>
        </is>
      </c>
      <c r="AU165" s="7" t="inlineStr">
        <is>
          <t>江西12.26 更新</t>
        </is>
      </c>
      <c r="AV165" s="7" t="inlineStr">
        <is>
          <t>/</t>
        </is>
      </c>
      <c r="AW165" s="7" t="inlineStr">
        <is>
          <t>/</t>
        </is>
      </c>
      <c r="AX165" s="7" t="inlineStr">
        <is>
          <t>/</t>
        </is>
      </c>
      <c r="AY165" s="150">
        <f>H165</f>
        <v/>
      </c>
      <c r="AZ165" s="150">
        <f>BB165/(1-BA165)</f>
        <v/>
      </c>
      <c r="BA165" s="82" t="n">
        <v>0.15</v>
      </c>
      <c r="BB165" s="150">
        <f>K165*0.96</f>
        <v/>
      </c>
      <c r="BC165" s="7" t="inlineStr">
        <is>
          <t>919215369800</t>
        </is>
      </c>
      <c r="BD165" s="7" t="inlineStr">
        <is>
          <t>https://item.taobao.com/item.htm?id=919215369800</t>
        </is>
      </c>
      <c r="BE165" s="7" t="n"/>
      <c r="BF165" s="150">
        <f>H165</f>
        <v/>
      </c>
      <c r="BG165" s="82">
        <f>BH165/BF165</f>
        <v/>
      </c>
      <c r="BH165" s="149">
        <f>I165</f>
        <v/>
      </c>
      <c r="BI165" s="82">
        <f>1-12%</f>
        <v/>
      </c>
      <c r="BJ165" s="82">
        <f>BK165/(BF165-BF165*(1-BI165))</f>
        <v/>
      </c>
      <c r="BK165" s="149">
        <f>BM165/(1-BL165)</f>
        <v/>
      </c>
      <c r="BL165" s="82" t="n">
        <v>0.01</v>
      </c>
      <c r="BM165" s="149">
        <f>J165</f>
        <v/>
      </c>
      <c r="BN165" s="149">
        <f>IF(BK165&gt;=1500,BK165-150,IF(BK165&gt;=800,BK165-80,IF(BK165&gt;=500,BK165-50,IF(BK165&gt;=200,BK165-20,BK165))))</f>
        <v/>
      </c>
      <c r="BO165" s="82">
        <f>1-12%</f>
        <v/>
      </c>
      <c r="BP165" s="82">
        <f>BQ165/(BF165-BF165*(1-BO165))</f>
        <v/>
      </c>
      <c r="BQ165" s="149">
        <f>BS165/(1-BR165)</f>
        <v/>
      </c>
      <c r="BR165" s="82" t="n">
        <v>0</v>
      </c>
      <c r="BS165" s="149">
        <f>K165</f>
        <v/>
      </c>
      <c r="BT165" s="149">
        <f>IF(BQ165&gt;=1500,BQ165-150,IF(BQ165&gt;=800,BQ165-80,IF(BQ165&gt;=500,BQ165-50,IF(BQ165&gt;=200,BQ165-20,BQ165))))</f>
        <v/>
      </c>
      <c r="BU165" s="7" t="n"/>
      <c r="CB165" s="8" t="inlineStr">
        <is>
          <t>✅ 可导入</t>
        </is>
      </c>
      <c r="CC165" t="inlineStr">
        <is>
          <t>✓</t>
        </is>
      </c>
    </row>
    <row r="166" ht="18" customHeight="1">
      <c r="A166" s="77" t="inlineStr">
        <is>
          <t>PPS25210110415</t>
        </is>
      </c>
      <c r="B166" s="10" t="inlineStr">
        <is>
          <t>畔色黑胡桃木微圆饭桌 |黑胡桃木大圆墩腿餐桌</t>
        </is>
      </c>
      <c r="C166" s="10" t="inlineStr">
        <is>
          <t>黑胡桃木实木-1.4米</t>
        </is>
      </c>
      <c r="D166" s="10" t="inlineStr">
        <is>
          <t>PPS2521011041511</t>
        </is>
      </c>
      <c r="E166" s="10" t="inlineStr">
        <is>
          <t>https://img.alicdn.com/imgextra/i3/2215699812811/O1CN01kNkbWS1WdUOypnUZ7_!!2215699812811.jpg</t>
        </is>
      </c>
      <c r="F166" s="10" t="inlineStr">
        <is>
          <t>中型</t>
        </is>
      </c>
      <c r="G166" s="152">
        <f>Q166/0.4</f>
        <v/>
      </c>
      <c r="H166" s="152">
        <f>G166*0.75</f>
        <v/>
      </c>
      <c r="I166" s="152">
        <f>Q166 / (0.87 - 0.02 - 0.006)</f>
        <v/>
      </c>
      <c r="J166" s="152">
        <f>Q166 / (0.88 - 0.02 - 0.006)</f>
        <v/>
      </c>
      <c r="K166" s="152">
        <f>Q166 / (0.9 - 0.02 - 0.006)</f>
        <v/>
      </c>
      <c r="L166" s="152">
        <f>K166-N166</f>
        <v/>
      </c>
      <c r="M166" s="79">
        <f>L166/K166</f>
        <v/>
      </c>
      <c r="N166" s="153">
        <f>O166+P166+Q166</f>
        <v/>
      </c>
      <c r="O166" s="153">
        <f>K166*0.006</f>
        <v/>
      </c>
      <c r="P166" s="153">
        <f>K166*0.02</f>
        <v/>
      </c>
      <c r="Q166" s="153">
        <f>SUM(R166:T166)</f>
        <v/>
      </c>
      <c r="R166" s="153">
        <f>IF(F166="大型",700,IF(F166="中型",300,IF(F166="小型",80,0)))</f>
        <v/>
      </c>
      <c r="S166" s="153">
        <f>IF(F166="大型",150,IF(F166="中型",100,IF(F166="小型",0,0)))</f>
        <v/>
      </c>
      <c r="T166" s="151">
        <f>SUM(U166:W166)</f>
        <v/>
      </c>
      <c r="U166" s="153" t="n">
        <v>3450</v>
      </c>
      <c r="V166" s="153" t="n">
        <v>170</v>
      </c>
      <c r="W166" s="153">
        <f>SUM(X166:AS166)</f>
        <v/>
      </c>
      <c r="X166" s="153" t="n">
        <v>0</v>
      </c>
      <c r="Y166" s="153" t="n">
        <v>0</v>
      </c>
      <c r="Z166" s="153" t="n">
        <v>0</v>
      </c>
      <c r="AA166" s="153" t="n">
        <v>0</v>
      </c>
      <c r="AB166" s="153" t="n">
        <v>0</v>
      </c>
      <c r="AC166" s="153" t="n">
        <v>0</v>
      </c>
      <c r="AD166" s="153" t="n">
        <v>0</v>
      </c>
      <c r="AE166" s="153" t="n">
        <v>0</v>
      </c>
      <c r="AF166" s="153" t="n">
        <v>0</v>
      </c>
      <c r="AG166" s="153" t="n">
        <v>0</v>
      </c>
      <c r="AH166" s="153" t="n">
        <v>0</v>
      </c>
      <c r="AI166" s="153" t="n">
        <v>0.9</v>
      </c>
      <c r="AJ166" s="153" t="n">
        <v>0</v>
      </c>
      <c r="AK166" s="153" t="n">
        <v>0</v>
      </c>
      <c r="AL166" s="153" t="n">
        <v>0</v>
      </c>
      <c r="AM166" s="153" t="n">
        <v>0</v>
      </c>
      <c r="AN166" s="153" t="n">
        <v>0</v>
      </c>
      <c r="AO166" s="153" t="n">
        <v>0</v>
      </c>
      <c r="AP166" s="153" t="n">
        <v>0</v>
      </c>
      <c r="AQ166" s="153" t="n">
        <v>0</v>
      </c>
      <c r="AR166" s="153" t="n">
        <v>0</v>
      </c>
      <c r="AS166" s="153" t="n">
        <v>0</v>
      </c>
      <c r="AT166" s="10" t="inlineStr">
        <is>
          <t>包装</t>
        </is>
      </c>
      <c r="AU166" s="10" t="n"/>
      <c r="AV166" s="10" t="inlineStr">
        <is>
          <t>68406bd0b68cf8000197f9f5</t>
        </is>
      </c>
      <c r="AW166" s="10" t="inlineStr">
        <is>
          <t>黑胡桃木-1.4米</t>
        </is>
      </c>
      <c r="AX166" s="10" t="inlineStr">
        <is>
          <t>68406bd0b68cf8000197f9f6</t>
        </is>
      </c>
      <c r="AY166" s="153">
        <f>H166</f>
        <v/>
      </c>
      <c r="AZ166" s="153">
        <f>BB166/(1-BA166)</f>
        <v/>
      </c>
      <c r="BA166" s="85" t="n">
        <v>0.15</v>
      </c>
      <c r="BB166" s="153">
        <f>K166*0.96</f>
        <v/>
      </c>
      <c r="BC166" s="10" t="inlineStr">
        <is>
          <t>918692510350</t>
        </is>
      </c>
      <c r="BD166" s="10" t="inlineStr">
        <is>
          <t>https://item.taobao.com/item.htm?id=918692510350</t>
        </is>
      </c>
      <c r="BE166" s="10" t="n"/>
      <c r="BF166" s="153">
        <f>H166</f>
        <v/>
      </c>
      <c r="BG166" s="85">
        <f>BH166/BF166</f>
        <v/>
      </c>
      <c r="BH166" s="152">
        <f>I166</f>
        <v/>
      </c>
      <c r="BI166" s="85">
        <f>1-12%</f>
        <v/>
      </c>
      <c r="BJ166" s="85">
        <f>BK166/(BF166-BF166*(1-BI166))</f>
        <v/>
      </c>
      <c r="BK166" s="152">
        <f>BM166/(1-BL166)</f>
        <v/>
      </c>
      <c r="BL166" s="85" t="n">
        <v>0.01</v>
      </c>
      <c r="BM166" s="152">
        <f>J166</f>
        <v/>
      </c>
      <c r="BN166" s="152">
        <f>IF(BK166&gt;=1500,BK166-150,IF(BK166&gt;=800,BK166-80,IF(BK166&gt;=500,BK166-50,IF(BK166&gt;=200,BK166-20,BK166))))</f>
        <v/>
      </c>
      <c r="BO166" s="85">
        <f>1-12%</f>
        <v/>
      </c>
      <c r="BP166" s="85">
        <f>BQ166/(BF166-BF166*(1-BO166))</f>
        <v/>
      </c>
      <c r="BQ166" s="152">
        <f>BS166/(1-BR166)</f>
        <v/>
      </c>
      <c r="BR166" s="85" t="n">
        <v>0</v>
      </c>
      <c r="BS166" s="152">
        <f>K166</f>
        <v/>
      </c>
      <c r="BT166" s="152">
        <f>IF(BQ166&gt;=1500,BQ166-150,IF(BQ166&gt;=800,BQ166-80,IF(BQ166&gt;=500,BQ166-50,IF(BQ166&gt;=200,BQ166-20,BQ166))))</f>
        <v/>
      </c>
      <c r="BU166" s="10" t="n"/>
      <c r="CB166" s="8" t="inlineStr">
        <is>
          <t>✅ 可导入</t>
        </is>
      </c>
      <c r="CC166" t="inlineStr">
        <is>
          <t>✓</t>
        </is>
      </c>
    </row>
    <row r="167" ht="18" customHeight="1">
      <c r="A167" s="77" t="inlineStr">
        <is>
          <t>PPS25210110415</t>
        </is>
      </c>
      <c r="B167" s="7" t="inlineStr">
        <is>
          <t>畔色黑胡桃木微圆饭桌 |黑胡桃木大圆墩腿餐桌</t>
        </is>
      </c>
      <c r="C167" s="7" t="inlineStr">
        <is>
          <t>黑胡桃木实木-1.6米</t>
        </is>
      </c>
      <c r="D167" s="7" t="inlineStr">
        <is>
          <t>PPS2521011041512</t>
        </is>
      </c>
      <c r="E167" s="7" t="inlineStr">
        <is>
          <t>https://img.alicdn.com/imgextra/i3/2215699812811/O1CN01kNkbWS1WdUOypnUZ7_!!2215699812811.jpg</t>
        </is>
      </c>
      <c r="F167" s="7" t="inlineStr">
        <is>
          <t>中型</t>
        </is>
      </c>
      <c r="G167" s="149">
        <f>Q167/0.4</f>
        <v/>
      </c>
      <c r="H167" s="149">
        <f>G167*0.75</f>
        <v/>
      </c>
      <c r="I167" s="149">
        <f>Q167 / (0.87 - 0.02 - 0.006)</f>
        <v/>
      </c>
      <c r="J167" s="149">
        <f>Q167 / (0.88 - 0.02 - 0.006)</f>
        <v/>
      </c>
      <c r="K167" s="149">
        <f>Q167 / (0.9 - 0.02 - 0.006)</f>
        <v/>
      </c>
      <c r="L167" s="149">
        <f>K167-N167</f>
        <v/>
      </c>
      <c r="M167" s="79">
        <f>L167/K167</f>
        <v/>
      </c>
      <c r="N167" s="150">
        <f>O167+P167+Q167</f>
        <v/>
      </c>
      <c r="O167" s="150">
        <f>K167*0.006</f>
        <v/>
      </c>
      <c r="P167" s="150">
        <f>K167*0.02</f>
        <v/>
      </c>
      <c r="Q167" s="150">
        <f>SUM(R167:T167)</f>
        <v/>
      </c>
      <c r="R167" s="150">
        <f>IF(F167="大型",700,IF(F167="中型",300,IF(F167="小型",80,0)))</f>
        <v/>
      </c>
      <c r="S167" s="150">
        <f>IF(F167="大型",150,IF(F167="中型",100,IF(F167="小型",0,0)))</f>
        <v/>
      </c>
      <c r="T167" s="151">
        <f>SUM(U167:W167)</f>
        <v/>
      </c>
      <c r="U167" s="150" t="n">
        <v>3550</v>
      </c>
      <c r="V167" s="150" t="n">
        <v>180</v>
      </c>
      <c r="W167" s="150">
        <f>SUM(X167:AS167)</f>
        <v/>
      </c>
      <c r="X167" s="150" t="n">
        <v>0</v>
      </c>
      <c r="Y167" s="150" t="n">
        <v>0</v>
      </c>
      <c r="Z167" s="150" t="n">
        <v>0</v>
      </c>
      <c r="AA167" s="150" t="n">
        <v>0</v>
      </c>
      <c r="AB167" s="150" t="n">
        <v>0</v>
      </c>
      <c r="AC167" s="150" t="n">
        <v>0</v>
      </c>
      <c r="AD167" s="150" t="n">
        <v>0</v>
      </c>
      <c r="AE167" s="150" t="n">
        <v>0</v>
      </c>
      <c r="AF167" s="150" t="n">
        <v>0</v>
      </c>
      <c r="AG167" s="150" t="n">
        <v>0</v>
      </c>
      <c r="AH167" s="150" t="n">
        <v>0</v>
      </c>
      <c r="AI167" s="150" t="n">
        <v>0.9</v>
      </c>
      <c r="AJ167" s="150" t="n">
        <v>0</v>
      </c>
      <c r="AK167" s="150" t="n">
        <v>0</v>
      </c>
      <c r="AL167" s="150" t="n">
        <v>0</v>
      </c>
      <c r="AM167" s="150" t="n">
        <v>0</v>
      </c>
      <c r="AN167" s="150" t="n">
        <v>0</v>
      </c>
      <c r="AO167" s="150" t="n">
        <v>0</v>
      </c>
      <c r="AP167" s="150" t="n">
        <v>0</v>
      </c>
      <c r="AQ167" s="150" t="n">
        <v>0</v>
      </c>
      <c r="AR167" s="150" t="n">
        <v>0</v>
      </c>
      <c r="AS167" s="150" t="n">
        <v>0</v>
      </c>
      <c r="AT167" s="7" t="inlineStr">
        <is>
          <t>包装</t>
        </is>
      </c>
      <c r="AU167" s="7" t="n"/>
      <c r="AV167" s="7" t="inlineStr">
        <is>
          <t>68406bd0b68cf8000197f9f5</t>
        </is>
      </c>
      <c r="AW167" s="7" t="inlineStr">
        <is>
          <t>黑胡桃木-1.6米</t>
        </is>
      </c>
      <c r="AX167" s="7" t="inlineStr">
        <is>
          <t>68406bd0b68cf8000197f9f9</t>
        </is>
      </c>
      <c r="AY167" s="150">
        <f>H167</f>
        <v/>
      </c>
      <c r="AZ167" s="150">
        <f>BB167/(1-BA167)</f>
        <v/>
      </c>
      <c r="BA167" s="82" t="n">
        <v>0.15</v>
      </c>
      <c r="BB167" s="150">
        <f>K167*0.96</f>
        <v/>
      </c>
      <c r="BC167" s="7" t="inlineStr">
        <is>
          <t>918692510350</t>
        </is>
      </c>
      <c r="BD167" s="7" t="inlineStr">
        <is>
          <t>https://item.taobao.com/item.htm?id=918692510350</t>
        </is>
      </c>
      <c r="BE167" s="7" t="n"/>
      <c r="BF167" s="150">
        <f>H167</f>
        <v/>
      </c>
      <c r="BG167" s="82">
        <f>BH167/BF167</f>
        <v/>
      </c>
      <c r="BH167" s="149">
        <f>I167</f>
        <v/>
      </c>
      <c r="BI167" s="82">
        <f>1-12%</f>
        <v/>
      </c>
      <c r="BJ167" s="82">
        <f>BK167/(BF167-BF167*(1-BI167))</f>
        <v/>
      </c>
      <c r="BK167" s="149">
        <f>BM167/(1-BL167)</f>
        <v/>
      </c>
      <c r="BL167" s="82" t="n">
        <v>0.01</v>
      </c>
      <c r="BM167" s="149">
        <f>J167</f>
        <v/>
      </c>
      <c r="BN167" s="149">
        <f>IF(BK167&gt;=1500,BK167-150,IF(BK167&gt;=800,BK167-80,IF(BK167&gt;=500,BK167-50,IF(BK167&gt;=200,BK167-20,BK167))))</f>
        <v/>
      </c>
      <c r="BO167" s="82">
        <f>1-12%</f>
        <v/>
      </c>
      <c r="BP167" s="82">
        <f>BQ167/(BF167-BF167*(1-BO167))</f>
        <v/>
      </c>
      <c r="BQ167" s="149">
        <f>BS167/(1-BR167)</f>
        <v/>
      </c>
      <c r="BR167" s="82" t="n">
        <v>0</v>
      </c>
      <c r="BS167" s="149">
        <f>K167</f>
        <v/>
      </c>
      <c r="BT167" s="149">
        <f>IF(BQ167&gt;=1500,BQ167-150,IF(BQ167&gt;=800,BQ167-80,IF(BQ167&gt;=500,BQ167-50,IF(BQ167&gt;=200,BQ167-20,BQ167))))</f>
        <v/>
      </c>
      <c r="BU167" s="7" t="n"/>
      <c r="CB167" s="8" t="inlineStr">
        <is>
          <t>✅ 可导入</t>
        </is>
      </c>
      <c r="CC167" t="inlineStr">
        <is>
          <t>✓</t>
        </is>
      </c>
    </row>
    <row r="168" ht="18" customHeight="1">
      <c r="A168" s="77" t="inlineStr">
        <is>
          <t>PPS25210110415</t>
        </is>
      </c>
      <c r="B168" s="10" t="inlineStr">
        <is>
          <t>畔色黑胡桃木微圆饭桌 |黑胡桃木大圆墩腿餐桌</t>
        </is>
      </c>
      <c r="C168" s="10" t="inlineStr">
        <is>
          <t>黑胡桃木实木-1.8米</t>
        </is>
      </c>
      <c r="D168" s="10" t="inlineStr">
        <is>
          <t>PPS2521011041513</t>
        </is>
      </c>
      <c r="E168" s="10" t="inlineStr">
        <is>
          <t>https://img.alicdn.com/imgextra/i3/2215699812811/O1CN01kNkbWS1WdUOypnUZ7_!!2215699812811.jpg</t>
        </is>
      </c>
      <c r="F168" s="10" t="inlineStr">
        <is>
          <t>中型</t>
        </is>
      </c>
      <c r="G168" s="152">
        <f>Q168/0.4</f>
        <v/>
      </c>
      <c r="H168" s="152">
        <f>G168*0.75</f>
        <v/>
      </c>
      <c r="I168" s="152">
        <f>Q168 / (0.87 - 0.02 - 0.006)</f>
        <v/>
      </c>
      <c r="J168" s="152">
        <f>Q168 / (0.88 - 0.02 - 0.006)</f>
        <v/>
      </c>
      <c r="K168" s="152">
        <f>Q168 / (0.9 - 0.02 - 0.006)</f>
        <v/>
      </c>
      <c r="L168" s="152">
        <f>K168-N168</f>
        <v/>
      </c>
      <c r="M168" s="79">
        <f>L168/K168</f>
        <v/>
      </c>
      <c r="N168" s="153">
        <f>O168+P168+Q168</f>
        <v/>
      </c>
      <c r="O168" s="153">
        <f>K168*0.006</f>
        <v/>
      </c>
      <c r="P168" s="153">
        <f>K168*0.02</f>
        <v/>
      </c>
      <c r="Q168" s="153">
        <f>SUM(R168:T168)</f>
        <v/>
      </c>
      <c r="R168" s="153">
        <f>IF(F168="大型",700,IF(F168="中型",300,IF(F168="小型",80,0)))</f>
        <v/>
      </c>
      <c r="S168" s="153">
        <f>IF(F168="大型",150,IF(F168="中型",100,IF(F168="小型",0,0)))</f>
        <v/>
      </c>
      <c r="T168" s="151">
        <f>SUM(U168:W168)</f>
        <v/>
      </c>
      <c r="U168" s="153" t="n">
        <v>3600</v>
      </c>
      <c r="V168" s="153" t="n">
        <v>180</v>
      </c>
      <c r="W168" s="153">
        <f>SUM(X168:AS168)</f>
        <v/>
      </c>
      <c r="X168" s="153" t="n">
        <v>0</v>
      </c>
      <c r="Y168" s="153" t="n">
        <v>0</v>
      </c>
      <c r="Z168" s="153" t="n">
        <v>0</v>
      </c>
      <c r="AA168" s="153" t="n">
        <v>0</v>
      </c>
      <c r="AB168" s="153" t="n">
        <v>0</v>
      </c>
      <c r="AC168" s="153" t="n">
        <v>0</v>
      </c>
      <c r="AD168" s="153" t="n">
        <v>0</v>
      </c>
      <c r="AE168" s="153" t="n">
        <v>0</v>
      </c>
      <c r="AF168" s="153" t="n">
        <v>0</v>
      </c>
      <c r="AG168" s="153" t="n">
        <v>0</v>
      </c>
      <c r="AH168" s="153" t="n">
        <v>0</v>
      </c>
      <c r="AI168" s="153" t="n">
        <v>0.9</v>
      </c>
      <c r="AJ168" s="153" t="n">
        <v>0</v>
      </c>
      <c r="AK168" s="153" t="n">
        <v>0</v>
      </c>
      <c r="AL168" s="153" t="n">
        <v>0</v>
      </c>
      <c r="AM168" s="153" t="n">
        <v>0</v>
      </c>
      <c r="AN168" s="153" t="n">
        <v>0</v>
      </c>
      <c r="AO168" s="153" t="n">
        <v>0</v>
      </c>
      <c r="AP168" s="153" t="n">
        <v>0</v>
      </c>
      <c r="AQ168" s="153" t="n">
        <v>0</v>
      </c>
      <c r="AR168" s="153" t="n">
        <v>0</v>
      </c>
      <c r="AS168" s="153" t="n">
        <v>0</v>
      </c>
      <c r="AT168" s="10" t="inlineStr">
        <is>
          <t>包装</t>
        </is>
      </c>
      <c r="AU168" s="10" t="n"/>
      <c r="AV168" s="10" t="inlineStr">
        <is>
          <t>68406bd0b68cf8000197f9f5</t>
        </is>
      </c>
      <c r="AW168" s="10" t="inlineStr">
        <is>
          <t>黑胡桃木-1.8米</t>
        </is>
      </c>
      <c r="AX168" s="10" t="inlineStr">
        <is>
          <t>68406bd0b68cf8000197f9fc</t>
        </is>
      </c>
      <c r="AY168" s="153">
        <f>H168</f>
        <v/>
      </c>
      <c r="AZ168" s="153">
        <f>BB168/(1-BA168)</f>
        <v/>
      </c>
      <c r="BA168" s="85" t="n">
        <v>0.15</v>
      </c>
      <c r="BB168" s="153">
        <f>K168*0.96</f>
        <v/>
      </c>
      <c r="BC168" s="10" t="inlineStr">
        <is>
          <t>918692510350</t>
        </is>
      </c>
      <c r="BD168" s="10" t="inlineStr">
        <is>
          <t>https://item.taobao.com/item.htm?id=918692510350</t>
        </is>
      </c>
      <c r="BE168" s="10" t="n"/>
      <c r="BF168" s="153">
        <f>H168</f>
        <v/>
      </c>
      <c r="BG168" s="85">
        <f>BH168/BF168</f>
        <v/>
      </c>
      <c r="BH168" s="152">
        <f>I168</f>
        <v/>
      </c>
      <c r="BI168" s="85">
        <f>1-12%</f>
        <v/>
      </c>
      <c r="BJ168" s="85">
        <f>BK168/(BF168-BF168*(1-BI168))</f>
        <v/>
      </c>
      <c r="BK168" s="152">
        <f>BM168/(1-BL168)</f>
        <v/>
      </c>
      <c r="BL168" s="85" t="n">
        <v>0.01</v>
      </c>
      <c r="BM168" s="152">
        <f>J168</f>
        <v/>
      </c>
      <c r="BN168" s="152">
        <f>IF(BK168&gt;=1500,BK168-150,IF(BK168&gt;=800,BK168-80,IF(BK168&gt;=500,BK168-50,IF(BK168&gt;=200,BK168-20,BK168))))</f>
        <v/>
      </c>
      <c r="BO168" s="85">
        <f>1-12%</f>
        <v/>
      </c>
      <c r="BP168" s="85">
        <f>BQ168/(BF168-BF168*(1-BO168))</f>
        <v/>
      </c>
      <c r="BQ168" s="152">
        <f>BS168/(1-BR168)</f>
        <v/>
      </c>
      <c r="BR168" s="85" t="n">
        <v>0</v>
      </c>
      <c r="BS168" s="152">
        <f>K168</f>
        <v/>
      </c>
      <c r="BT168" s="152">
        <f>IF(BQ168&gt;=1500,BQ168-150,IF(BQ168&gt;=800,BQ168-80,IF(BQ168&gt;=500,BQ168-50,IF(BQ168&gt;=200,BQ168-20,BQ168))))</f>
        <v/>
      </c>
      <c r="BU168" s="10" t="n"/>
      <c r="CB168" s="8" t="inlineStr">
        <is>
          <t>✅ 可导入</t>
        </is>
      </c>
      <c r="CC168" t="inlineStr">
        <is>
          <t>✓</t>
        </is>
      </c>
    </row>
    <row r="169" ht="18" customHeight="1">
      <c r="A169" s="77" t="inlineStr">
        <is>
          <t>PPS25210110415</t>
        </is>
      </c>
      <c r="B169" s="7" t="inlineStr">
        <is>
          <t>畔色黑胡桃木微圆饭桌 |黑胡桃木大圆墩腿餐桌</t>
        </is>
      </c>
      <c r="C169" s="7" t="inlineStr">
        <is>
          <t>黑胡桃木实木-2.0米</t>
        </is>
      </c>
      <c r="D169" s="7" t="inlineStr">
        <is>
          <t>PPS2521011041514</t>
        </is>
      </c>
      <c r="E169" s="7" t="inlineStr">
        <is>
          <t>https://img.alicdn.com/imgextra/i3/2215699812811/O1CN01kNkbWS1WdUOypnUZ7_!!2215699812811.jpg</t>
        </is>
      </c>
      <c r="F169" s="7" t="inlineStr">
        <is>
          <t>中型</t>
        </is>
      </c>
      <c r="G169" s="149">
        <f>Q169/0.4</f>
        <v/>
      </c>
      <c r="H169" s="149">
        <f>G169*0.75</f>
        <v/>
      </c>
      <c r="I169" s="149">
        <f>Q169 / (0.87 - 0.02 - 0.006)</f>
        <v/>
      </c>
      <c r="J169" s="149">
        <f>Q169 / (0.88 - 0.02 - 0.006)</f>
        <v/>
      </c>
      <c r="K169" s="149">
        <f>Q169 / (0.9 - 0.02 - 0.006)</f>
        <v/>
      </c>
      <c r="L169" s="149">
        <f>K169-N169</f>
        <v/>
      </c>
      <c r="M169" s="79">
        <f>L169/K169</f>
        <v/>
      </c>
      <c r="N169" s="150">
        <f>O169+P169+Q169</f>
        <v/>
      </c>
      <c r="O169" s="150">
        <f>K169*0.006</f>
        <v/>
      </c>
      <c r="P169" s="150">
        <f>K169*0.02</f>
        <v/>
      </c>
      <c r="Q169" s="150">
        <f>SUM(R169:T169)</f>
        <v/>
      </c>
      <c r="R169" s="150">
        <f>IF(F169="大型",700,IF(F169="中型",300,IF(F169="小型",80,0)))</f>
        <v/>
      </c>
      <c r="S169" s="150">
        <f>IF(F169="大型",150,IF(F169="中型",100,IF(F169="小型",0,0)))</f>
        <v/>
      </c>
      <c r="T169" s="151">
        <f>SUM(U169:W169)</f>
        <v/>
      </c>
      <c r="U169" s="150" t="n">
        <v>3800</v>
      </c>
      <c r="V169" s="150" t="n">
        <v>210</v>
      </c>
      <c r="W169" s="150">
        <f>SUM(X169:AS169)</f>
        <v/>
      </c>
      <c r="X169" s="150" t="n">
        <v>0</v>
      </c>
      <c r="Y169" s="150" t="n">
        <v>0</v>
      </c>
      <c r="Z169" s="150" t="n">
        <v>0</v>
      </c>
      <c r="AA169" s="150" t="n">
        <v>0</v>
      </c>
      <c r="AB169" s="150" t="n">
        <v>0</v>
      </c>
      <c r="AC169" s="150" t="n">
        <v>0</v>
      </c>
      <c r="AD169" s="150" t="n">
        <v>0</v>
      </c>
      <c r="AE169" s="150" t="n">
        <v>0</v>
      </c>
      <c r="AF169" s="150" t="n">
        <v>0</v>
      </c>
      <c r="AG169" s="150" t="n">
        <v>0</v>
      </c>
      <c r="AH169" s="150" t="n">
        <v>0</v>
      </c>
      <c r="AI169" s="150" t="n">
        <v>0.9</v>
      </c>
      <c r="AJ169" s="150" t="n">
        <v>0</v>
      </c>
      <c r="AK169" s="150" t="n">
        <v>0</v>
      </c>
      <c r="AL169" s="150" t="n">
        <v>0</v>
      </c>
      <c r="AM169" s="150" t="n">
        <v>0</v>
      </c>
      <c r="AN169" s="150" t="n">
        <v>0</v>
      </c>
      <c r="AO169" s="150" t="n">
        <v>0</v>
      </c>
      <c r="AP169" s="150" t="n">
        <v>0</v>
      </c>
      <c r="AQ169" s="150" t="n">
        <v>0</v>
      </c>
      <c r="AR169" s="150" t="n">
        <v>0</v>
      </c>
      <c r="AS169" s="150" t="n">
        <v>0</v>
      </c>
      <c r="AT169" s="7" t="inlineStr">
        <is>
          <t>包装</t>
        </is>
      </c>
      <c r="AU169" s="7" t="n"/>
      <c r="AV169" s="7" t="inlineStr">
        <is>
          <t>68406bd0b68cf8000197f9f5</t>
        </is>
      </c>
      <c r="AW169" s="7" t="inlineStr">
        <is>
          <t>黑胡桃木-2.0米</t>
        </is>
      </c>
      <c r="AX169" s="7" t="inlineStr">
        <is>
          <t>68406bd0b68cf8000197f9ff</t>
        </is>
      </c>
      <c r="AY169" s="150">
        <f>H169</f>
        <v/>
      </c>
      <c r="AZ169" s="150">
        <f>BB169/(1-BA169)</f>
        <v/>
      </c>
      <c r="BA169" s="82" t="n">
        <v>0.15</v>
      </c>
      <c r="BB169" s="150">
        <f>K169*0.96</f>
        <v/>
      </c>
      <c r="BC169" s="7" t="inlineStr">
        <is>
          <t>918692510350</t>
        </is>
      </c>
      <c r="BD169" s="7" t="inlineStr">
        <is>
          <t>https://item.taobao.com/item.htm?id=918692510350</t>
        </is>
      </c>
      <c r="BE169" s="7" t="n"/>
      <c r="BF169" s="150">
        <f>H169</f>
        <v/>
      </c>
      <c r="BG169" s="82">
        <f>BH169/BF169</f>
        <v/>
      </c>
      <c r="BH169" s="149">
        <f>I169</f>
        <v/>
      </c>
      <c r="BI169" s="82">
        <f>1-12%</f>
        <v/>
      </c>
      <c r="BJ169" s="82">
        <f>BK169/(BF169-BF169*(1-BI169))</f>
        <v/>
      </c>
      <c r="BK169" s="149">
        <f>BM169/(1-BL169)</f>
        <v/>
      </c>
      <c r="BL169" s="82" t="n">
        <v>0.01</v>
      </c>
      <c r="BM169" s="149">
        <f>J169</f>
        <v/>
      </c>
      <c r="BN169" s="149">
        <f>IF(BK169&gt;=1500,BK169-150,IF(BK169&gt;=800,BK169-80,IF(BK169&gt;=500,BK169-50,IF(BK169&gt;=200,BK169-20,BK169))))</f>
        <v/>
      </c>
      <c r="BO169" s="82">
        <f>1-12%</f>
        <v/>
      </c>
      <c r="BP169" s="82">
        <f>BQ169/(BF169-BF169*(1-BO169))</f>
        <v/>
      </c>
      <c r="BQ169" s="149">
        <f>BS169/(1-BR169)</f>
        <v/>
      </c>
      <c r="BR169" s="82" t="n">
        <v>0</v>
      </c>
      <c r="BS169" s="149">
        <f>K169</f>
        <v/>
      </c>
      <c r="BT169" s="149">
        <f>IF(BQ169&gt;=1500,BQ169-150,IF(BQ169&gt;=800,BQ169-80,IF(BQ169&gt;=500,BQ169-50,IF(BQ169&gt;=200,BQ169-20,BQ169))))</f>
        <v/>
      </c>
      <c r="BU169" s="7" t="n"/>
      <c r="CB169" s="8" t="inlineStr">
        <is>
          <t>✅ 可导入</t>
        </is>
      </c>
      <c r="CC169" t="inlineStr">
        <is>
          <t>✓</t>
        </is>
      </c>
    </row>
    <row r="170" ht="18" customHeight="1">
      <c r="A170" s="77" t="inlineStr">
        <is>
          <t>PPS24150030513</t>
        </is>
      </c>
      <c r="B170" s="10" t="inlineStr">
        <is>
          <t>畔色组合柜 |樱桃木灵感组合柜</t>
        </is>
      </c>
      <c r="C170" s="10" t="inlineStr">
        <is>
          <t>组合柜-开放柜</t>
        </is>
      </c>
      <c r="D170" s="10" t="inlineStr">
        <is>
          <t>PPS2415003051311</t>
        </is>
      </c>
      <c r="E170" s="10" t="inlineStr">
        <is>
          <t>https://img.alicdn.com/imgextra/i4/2215699812811/O1CN01FEtH9Q1WdUL54bVKw_!!2215699812811.jpg</t>
        </is>
      </c>
      <c r="F170" s="10" t="inlineStr">
        <is>
          <t>中型</t>
        </is>
      </c>
      <c r="G170" s="152">
        <f>Q170/0.4</f>
        <v/>
      </c>
      <c r="H170" s="152">
        <f>G170*0.75</f>
        <v/>
      </c>
      <c r="I170" s="152">
        <f>Q170 / (0.83 - 0.02 - 0.006)</f>
        <v/>
      </c>
      <c r="J170" s="152">
        <f>Q170 / (0.85 - 0.02 - 0.006)</f>
        <v/>
      </c>
      <c r="K170" s="152">
        <f>Q170 / (0.89 - 0.02 - 0.006)</f>
        <v/>
      </c>
      <c r="L170" s="152">
        <f>K170-N170</f>
        <v/>
      </c>
      <c r="M170" s="79">
        <f>L170/K170</f>
        <v/>
      </c>
      <c r="N170" s="153">
        <f>O170+P170+Q170</f>
        <v/>
      </c>
      <c r="O170" s="153">
        <f>K170*0.006</f>
        <v/>
      </c>
      <c r="P170" s="153">
        <f>K170*0.02</f>
        <v/>
      </c>
      <c r="Q170" s="153">
        <f>SUM(R170:T170)</f>
        <v/>
      </c>
      <c r="R170" s="153" t="n">
        <v>150</v>
      </c>
      <c r="S170" s="153" t="n">
        <v>0</v>
      </c>
      <c r="T170" s="151">
        <f>SUM(U170:W170)</f>
        <v/>
      </c>
      <c r="U170" s="153" t="n">
        <v>450</v>
      </c>
      <c r="V170" s="153" t="n">
        <v>20</v>
      </c>
      <c r="W170" s="153">
        <f>SUM(X170:AS170)</f>
        <v/>
      </c>
      <c r="X170" s="153" t="n">
        <v>0</v>
      </c>
      <c r="Y170" s="153" t="n">
        <v>0</v>
      </c>
      <c r="Z170" s="153" t="n">
        <v>0</v>
      </c>
      <c r="AA170" s="153" t="n">
        <v>0</v>
      </c>
      <c r="AB170" s="153" t="n">
        <v>0</v>
      </c>
      <c r="AC170" s="153" t="n">
        <v>0</v>
      </c>
      <c r="AD170" s="153" t="n">
        <v>0</v>
      </c>
      <c r="AE170" s="153" t="n">
        <v>0</v>
      </c>
      <c r="AF170" s="153" t="n">
        <v>0</v>
      </c>
      <c r="AG170" s="153" t="n">
        <v>0</v>
      </c>
      <c r="AH170" s="153" t="n">
        <v>0</v>
      </c>
      <c r="AI170" s="153" t="n">
        <v>0</v>
      </c>
      <c r="AJ170" s="153" t="n">
        <v>0</v>
      </c>
      <c r="AK170" s="153" t="n">
        <v>0</v>
      </c>
      <c r="AL170" s="153" t="n">
        <v>0</v>
      </c>
      <c r="AM170" s="153" t="n">
        <v>0</v>
      </c>
      <c r="AN170" s="153" t="n">
        <v>0</v>
      </c>
      <c r="AO170" s="153" t="n">
        <v>0</v>
      </c>
      <c r="AP170" s="153" t="n">
        <v>0</v>
      </c>
      <c r="AQ170" s="153" t="n">
        <v>0</v>
      </c>
      <c r="AR170" s="153" t="n">
        <v>0</v>
      </c>
      <c r="AS170" s="153" t="n">
        <v>0</v>
      </c>
      <c r="AT170" s="10" t="n"/>
      <c r="AU170" s="10" t="n"/>
      <c r="AV170" s="10" t="inlineStr">
        <is>
          <t>683ff6694584bd0015a8de43</t>
        </is>
      </c>
      <c r="AW170" s="10" t="inlineStr">
        <is>
          <t>开放柜</t>
        </is>
      </c>
      <c r="AX170" s="10" t="inlineStr">
        <is>
          <t>683ff66a0c1b7400154c4fff</t>
        </is>
      </c>
      <c r="AY170" s="153">
        <f>H170</f>
        <v/>
      </c>
      <c r="AZ170" s="153">
        <f>BB170/(1-BA170)</f>
        <v/>
      </c>
      <c r="BA170" s="85" t="n">
        <v>0.15</v>
      </c>
      <c r="BB170" s="153">
        <f>K170*0.96</f>
        <v/>
      </c>
      <c r="BC170" s="10" t="inlineStr">
        <is>
          <t>793084818113</t>
        </is>
      </c>
      <c r="BD170" s="10" t="inlineStr">
        <is>
          <t>https://item.taobao.com/item.htm?id=793084818113</t>
        </is>
      </c>
      <c r="BE170" s="10" t="n"/>
      <c r="BF170" s="153">
        <f>H170</f>
        <v/>
      </c>
      <c r="BG170" s="85">
        <f>BH170/BF170</f>
        <v/>
      </c>
      <c r="BH170" s="152">
        <f>I170</f>
        <v/>
      </c>
      <c r="BI170" s="85">
        <f>1-12%</f>
        <v/>
      </c>
      <c r="BJ170" s="85">
        <f>BK170/(BF170-BF170*(1-BI170))</f>
        <v/>
      </c>
      <c r="BK170" s="152">
        <f>BM170/(1-BL170)</f>
        <v/>
      </c>
      <c r="BL170" s="85" t="n">
        <v>0.01</v>
      </c>
      <c r="BM170" s="152">
        <f>J170</f>
        <v/>
      </c>
      <c r="BN170" s="152">
        <f>IF(BK170&gt;=1500,BK170-150,IF(BK170&gt;=800,BK170-80,IF(BK170&gt;=500,BK170-50,IF(BK170&gt;=200,BK170-20,BK170))))</f>
        <v/>
      </c>
      <c r="BO170" s="85">
        <f>1-12%</f>
        <v/>
      </c>
      <c r="BP170" s="85">
        <f>BQ170/(BF170-BF170*(1-BO170))</f>
        <v/>
      </c>
      <c r="BQ170" s="152">
        <f>BS170/(1-BR170)</f>
        <v/>
      </c>
      <c r="BR170" s="85" t="n">
        <v>0</v>
      </c>
      <c r="BS170" s="152">
        <f>K170</f>
        <v/>
      </c>
      <c r="BT170" s="152">
        <f>IF(BQ170&gt;=1500,BQ170-150,IF(BQ170&gt;=800,BQ170-80,IF(BQ170&gt;=500,BQ170-50,IF(BQ170&gt;=200,BQ170-20,BQ170))))</f>
        <v/>
      </c>
      <c r="BU170" s="10" t="n"/>
      <c r="CB170" s="8" t="inlineStr">
        <is>
          <t>✅ 可导入</t>
        </is>
      </c>
      <c r="CC170" t="inlineStr">
        <is>
          <t>✓</t>
        </is>
      </c>
    </row>
    <row r="171" ht="18" customHeight="1">
      <c r="A171" s="77" t="inlineStr">
        <is>
          <t>PPS24150030513</t>
        </is>
      </c>
      <c r="B171" s="7" t="inlineStr">
        <is>
          <t>畔色组合柜 |樱桃木灵感组合柜</t>
        </is>
      </c>
      <c r="C171" s="7" t="inlineStr">
        <is>
          <t>组合柜-隔板柜2竖·1横</t>
        </is>
      </c>
      <c r="D171" s="7" t="inlineStr">
        <is>
          <t>PPS2415003051312</t>
        </is>
      </c>
      <c r="E171" s="7" t="inlineStr">
        <is>
          <t>https://img.alicdn.com/imgextra/i4/2215699812811/O1CN01FEtH9Q1WdUL54bVKw_!!2215699812811.jpg</t>
        </is>
      </c>
      <c r="F171" s="7" t="inlineStr">
        <is>
          <t>中型</t>
        </is>
      </c>
      <c r="G171" s="149">
        <f>Q171/0.4</f>
        <v/>
      </c>
      <c r="H171" s="149">
        <f>G171*0.75</f>
        <v/>
      </c>
      <c r="I171" s="149">
        <f>Q171 / (0.83 - 0.02 - 0.006)</f>
        <v/>
      </c>
      <c r="J171" s="149">
        <f>Q171 / (0.85 - 0.02 - 0.006)</f>
        <v/>
      </c>
      <c r="K171" s="149">
        <f>Q171 / (0.89 - 0.02 - 0.006)</f>
        <v/>
      </c>
      <c r="L171" s="149">
        <f>K171-N171</f>
        <v/>
      </c>
      <c r="M171" s="79">
        <f>L171/K171</f>
        <v/>
      </c>
      <c r="N171" s="150">
        <f>O171+P171+Q171</f>
        <v/>
      </c>
      <c r="O171" s="150">
        <f>K171*0.006</f>
        <v/>
      </c>
      <c r="P171" s="150">
        <f>K171*0.02</f>
        <v/>
      </c>
      <c r="Q171" s="150">
        <f>SUM(R171:T171)</f>
        <v/>
      </c>
      <c r="R171" s="150" t="n">
        <v>150</v>
      </c>
      <c r="S171" s="150" t="n">
        <v>0</v>
      </c>
      <c r="T171" s="151">
        <f>SUM(U171:W171)</f>
        <v/>
      </c>
      <c r="U171" s="150" t="n">
        <v>730</v>
      </c>
      <c r="V171" s="150" t="n">
        <v>20</v>
      </c>
      <c r="W171" s="150">
        <f>SUM(X171:AS171)</f>
        <v/>
      </c>
      <c r="X171" s="150" t="n">
        <v>0</v>
      </c>
      <c r="Y171" s="150" t="n">
        <v>0</v>
      </c>
      <c r="Z171" s="150" t="n">
        <v>0</v>
      </c>
      <c r="AA171" s="150" t="n">
        <v>0</v>
      </c>
      <c r="AB171" s="150" t="n">
        <v>0</v>
      </c>
      <c r="AC171" s="150" t="n">
        <v>0</v>
      </c>
      <c r="AD171" s="150" t="n">
        <v>0</v>
      </c>
      <c r="AE171" s="150" t="n">
        <v>0</v>
      </c>
      <c r="AF171" s="150" t="n">
        <v>0</v>
      </c>
      <c r="AG171" s="150" t="n">
        <v>0</v>
      </c>
      <c r="AH171" s="150" t="n">
        <v>0</v>
      </c>
      <c r="AI171" s="150" t="n">
        <v>0</v>
      </c>
      <c r="AJ171" s="150" t="n">
        <v>0</v>
      </c>
      <c r="AK171" s="150" t="n">
        <v>0</v>
      </c>
      <c r="AL171" s="150" t="n">
        <v>0</v>
      </c>
      <c r="AM171" s="150" t="n">
        <v>0</v>
      </c>
      <c r="AN171" s="150" t="n">
        <v>0</v>
      </c>
      <c r="AO171" s="150" t="n">
        <v>0</v>
      </c>
      <c r="AP171" s="150" t="n">
        <v>0</v>
      </c>
      <c r="AQ171" s="150" t="n">
        <v>0</v>
      </c>
      <c r="AR171" s="150" t="n">
        <v>0</v>
      </c>
      <c r="AS171" s="150" t="n">
        <v>0</v>
      </c>
      <c r="AT171" s="7" t="inlineStr">
        <is>
          <t>隔板扣（1元/个）</t>
        </is>
      </c>
      <c r="AU171" s="7" t="n"/>
      <c r="AV171" s="7" t="inlineStr">
        <is>
          <t>/</t>
        </is>
      </c>
      <c r="AW171" s="7" t="inlineStr">
        <is>
          <t>/</t>
        </is>
      </c>
      <c r="AX171" s="7" t="inlineStr">
        <is>
          <t>/</t>
        </is>
      </c>
      <c r="AY171" s="150">
        <f>H171</f>
        <v/>
      </c>
      <c r="AZ171" s="150">
        <f>BB171/(1-BA171)</f>
        <v/>
      </c>
      <c r="BA171" s="82" t="n">
        <v>0.15</v>
      </c>
      <c r="BB171" s="150">
        <f>K171*0.96</f>
        <v/>
      </c>
      <c r="BC171" s="7" t="inlineStr">
        <is>
          <t>793084818113</t>
        </is>
      </c>
      <c r="BD171" s="7" t="inlineStr">
        <is>
          <t>https://item.taobao.com/item.htm?id=793084818113</t>
        </is>
      </c>
      <c r="BE171" s="7" t="n"/>
      <c r="BF171" s="150">
        <f>H171</f>
        <v/>
      </c>
      <c r="BG171" s="82">
        <f>BH171/BF171</f>
        <v/>
      </c>
      <c r="BH171" s="149">
        <f>I171</f>
        <v/>
      </c>
      <c r="BI171" s="82">
        <f>1-12%</f>
        <v/>
      </c>
      <c r="BJ171" s="82">
        <f>BK171/(BF171-BF171*(1-BI171))</f>
        <v/>
      </c>
      <c r="BK171" s="149">
        <f>BM171/(1-BL171)</f>
        <v/>
      </c>
      <c r="BL171" s="82" t="n">
        <v>0.01</v>
      </c>
      <c r="BM171" s="149">
        <f>J171</f>
        <v/>
      </c>
      <c r="BN171" s="149">
        <f>IF(BK171&gt;=1500,BK171-150,IF(BK171&gt;=800,BK171-80,IF(BK171&gt;=500,BK171-50,IF(BK171&gt;=200,BK171-20,BK171))))</f>
        <v/>
      </c>
      <c r="BO171" s="82">
        <f>1-12%</f>
        <v/>
      </c>
      <c r="BP171" s="82">
        <f>BQ171/(BF171-BF171*(1-BO171))</f>
        <v/>
      </c>
      <c r="BQ171" s="149">
        <f>BS171/(1-BR171)</f>
        <v/>
      </c>
      <c r="BR171" s="82" t="n">
        <v>0</v>
      </c>
      <c r="BS171" s="149">
        <f>K171</f>
        <v/>
      </c>
      <c r="BT171" s="149">
        <f>IF(BQ171&gt;=1500,BQ171-150,IF(BQ171&gt;=800,BQ171-80,IF(BQ171&gt;=500,BQ171-50,IF(BQ171&gt;=200,BQ171-20,BQ171))))</f>
        <v/>
      </c>
      <c r="BU171" s="7" t="n"/>
      <c r="CB171" s="8" t="inlineStr">
        <is>
          <t>✅ 可导入</t>
        </is>
      </c>
      <c r="CC171" t="inlineStr">
        <is>
          <t>✓</t>
        </is>
      </c>
    </row>
    <row r="172" ht="18" customHeight="1">
      <c r="A172" s="77" t="inlineStr">
        <is>
          <t>PPS24150030513</t>
        </is>
      </c>
      <c r="B172" s="10" t="inlineStr">
        <is>
          <t>畔色组合柜 |樱桃木灵感组合柜</t>
        </is>
      </c>
      <c r="C172" s="10" t="inlineStr">
        <is>
          <t>组合柜-隔板柜1横</t>
        </is>
      </c>
      <c r="D172" s="10" t="inlineStr">
        <is>
          <t>PPS2415003051313</t>
        </is>
      </c>
      <c r="E172" s="10" t="inlineStr">
        <is>
          <t>https://img.alicdn.com/imgextra/i4/2215699812811/O1CN01FEtH9Q1WdUL54bVKw_!!2215699812811.jpg</t>
        </is>
      </c>
      <c r="F172" s="10" t="inlineStr">
        <is>
          <t>中型</t>
        </is>
      </c>
      <c r="G172" s="152">
        <f>Q172/0.4</f>
        <v/>
      </c>
      <c r="H172" s="152">
        <f>G172*0.75</f>
        <v/>
      </c>
      <c r="I172" s="152">
        <f>Q172 / (0.83 - 0.02 - 0.006)</f>
        <v/>
      </c>
      <c r="J172" s="152">
        <f>Q172 / (0.85 - 0.02 - 0.006)</f>
        <v/>
      </c>
      <c r="K172" s="152">
        <f>Q172 / (0.89 - 0.02 - 0.006)</f>
        <v/>
      </c>
      <c r="L172" s="152">
        <f>K172-N172</f>
        <v/>
      </c>
      <c r="M172" s="79">
        <f>L172/K172</f>
        <v/>
      </c>
      <c r="N172" s="153">
        <f>O172+P172+Q172</f>
        <v/>
      </c>
      <c r="O172" s="153">
        <f>K172*0.006</f>
        <v/>
      </c>
      <c r="P172" s="153">
        <f>K172*0.02</f>
        <v/>
      </c>
      <c r="Q172" s="153">
        <f>SUM(R172:T172)</f>
        <v/>
      </c>
      <c r="R172" s="153" t="n">
        <v>150</v>
      </c>
      <c r="S172" s="153" t="n">
        <v>0</v>
      </c>
      <c r="T172" s="151">
        <f>SUM(U172:W172)</f>
        <v/>
      </c>
      <c r="U172" s="153" t="n">
        <v>680</v>
      </c>
      <c r="V172" s="153" t="n">
        <v>20</v>
      </c>
      <c r="W172" s="153">
        <f>SUM(X172:AS172)</f>
        <v/>
      </c>
      <c r="X172" s="153" t="n">
        <v>0</v>
      </c>
      <c r="Y172" s="153" t="n">
        <v>0</v>
      </c>
      <c r="Z172" s="153" t="n">
        <v>0</v>
      </c>
      <c r="AA172" s="153" t="n">
        <v>0</v>
      </c>
      <c r="AB172" s="153" t="n">
        <v>0</v>
      </c>
      <c r="AC172" s="153" t="n">
        <v>0</v>
      </c>
      <c r="AD172" s="153" t="n">
        <v>0</v>
      </c>
      <c r="AE172" s="153" t="n">
        <v>0</v>
      </c>
      <c r="AF172" s="153" t="n">
        <v>0</v>
      </c>
      <c r="AG172" s="153" t="n">
        <v>0</v>
      </c>
      <c r="AH172" s="153" t="n">
        <v>0</v>
      </c>
      <c r="AI172" s="153" t="n">
        <v>0</v>
      </c>
      <c r="AJ172" s="153" t="n">
        <v>0</v>
      </c>
      <c r="AK172" s="153" t="n">
        <v>0</v>
      </c>
      <c r="AL172" s="153" t="n">
        <v>0</v>
      </c>
      <c r="AM172" s="153" t="n">
        <v>0</v>
      </c>
      <c r="AN172" s="153" t="n">
        <v>0</v>
      </c>
      <c r="AO172" s="153" t="n">
        <v>0</v>
      </c>
      <c r="AP172" s="153" t="n">
        <v>0</v>
      </c>
      <c r="AQ172" s="153" t="n">
        <v>0</v>
      </c>
      <c r="AR172" s="153" t="n">
        <v>0</v>
      </c>
      <c r="AS172" s="153" t="n">
        <v>0</v>
      </c>
      <c r="AT172" s="10" t="n">
        <v>0</v>
      </c>
      <c r="AU172" s="10" t="n"/>
      <c r="AV172" s="10" t="inlineStr">
        <is>
          <t>683ff6694584bd0015a8de43</t>
        </is>
      </c>
      <c r="AW172" s="10" t="inlineStr">
        <is>
          <t>隔板柜</t>
        </is>
      </c>
      <c r="AX172" s="10" t="inlineStr">
        <is>
          <t>683ff66abeccb100156543e8</t>
        </is>
      </c>
      <c r="AY172" s="153">
        <f>H172</f>
        <v/>
      </c>
      <c r="AZ172" s="153">
        <f>BB172/(1-BA172)</f>
        <v/>
      </c>
      <c r="BA172" s="85" t="n">
        <v>0.15</v>
      </c>
      <c r="BB172" s="153">
        <f>K172*0.96</f>
        <v/>
      </c>
      <c r="BC172" s="10" t="inlineStr">
        <is>
          <t>793084818113</t>
        </is>
      </c>
      <c r="BD172" s="10" t="inlineStr">
        <is>
          <t>https://item.taobao.com/item.htm?id=793084818113</t>
        </is>
      </c>
      <c r="BE172" s="10" t="n"/>
      <c r="BF172" s="153">
        <f>H172</f>
        <v/>
      </c>
      <c r="BG172" s="85">
        <f>BH172/BF172</f>
        <v/>
      </c>
      <c r="BH172" s="152">
        <f>I172</f>
        <v/>
      </c>
      <c r="BI172" s="85">
        <f>1-12%</f>
        <v/>
      </c>
      <c r="BJ172" s="85">
        <f>BK172/(BF172-BF172*(1-BI172))</f>
        <v/>
      </c>
      <c r="BK172" s="152">
        <f>BM172/(1-BL172)</f>
        <v/>
      </c>
      <c r="BL172" s="85" t="n">
        <v>0.01</v>
      </c>
      <c r="BM172" s="152">
        <f>J172</f>
        <v/>
      </c>
      <c r="BN172" s="152">
        <f>IF(BK172&gt;=1500,BK172-150,IF(BK172&gt;=800,BK172-80,IF(BK172&gt;=500,BK172-50,IF(BK172&gt;=200,BK172-20,BK172))))</f>
        <v/>
      </c>
      <c r="BO172" s="85">
        <f>1-12%</f>
        <v/>
      </c>
      <c r="BP172" s="85">
        <f>BQ172/(BF172-BF172*(1-BO172))</f>
        <v/>
      </c>
      <c r="BQ172" s="152">
        <f>BS172/(1-BR172)</f>
        <v/>
      </c>
      <c r="BR172" s="85" t="n">
        <v>0</v>
      </c>
      <c r="BS172" s="152">
        <f>K172</f>
        <v/>
      </c>
      <c r="BT172" s="152">
        <f>IF(BQ172&gt;=1500,BQ172-150,IF(BQ172&gt;=800,BQ172-80,IF(BQ172&gt;=500,BQ172-50,IF(BQ172&gt;=200,BQ172-20,BQ172))))</f>
        <v/>
      </c>
      <c r="BU172" s="10" t="n"/>
      <c r="CB172" s="8" t="inlineStr">
        <is>
          <t>✅ 可导入</t>
        </is>
      </c>
      <c r="CC172" t="inlineStr">
        <is>
          <t>✓</t>
        </is>
      </c>
    </row>
    <row r="173" ht="18" customHeight="1">
      <c r="A173" s="77" t="inlineStr">
        <is>
          <t>PPS24150030513</t>
        </is>
      </c>
      <c r="B173" s="7" t="inlineStr">
        <is>
          <t>畔色组合柜 |樱桃木灵感组合柜</t>
        </is>
      </c>
      <c r="C173" s="7" t="inlineStr">
        <is>
          <t>组合柜-抽屉-单抽</t>
        </is>
      </c>
      <c r="D173" s="7" t="inlineStr">
        <is>
          <t>PPS2415003051314</t>
        </is>
      </c>
      <c r="E173" s="7" t="inlineStr">
        <is>
          <t>https://img.alicdn.com/imgextra/i4/2215699812811/O1CN01FEtH9Q1WdUL54bVKw_!!2215699812811.jpg</t>
        </is>
      </c>
      <c r="F173" s="7" t="inlineStr">
        <is>
          <t>中型</t>
        </is>
      </c>
      <c r="G173" s="149">
        <f>Q173/0.4</f>
        <v/>
      </c>
      <c r="H173" s="149">
        <f>G173*0.75</f>
        <v/>
      </c>
      <c r="I173" s="149">
        <f>Q173 / (0.83 - 0.02 - 0.006)</f>
        <v/>
      </c>
      <c r="J173" s="149">
        <f>Q173 / (0.85 - 0.02 - 0.006)</f>
        <v/>
      </c>
      <c r="K173" s="149">
        <f>Q173 / (0.89 - 0.02 - 0.006)</f>
        <v/>
      </c>
      <c r="L173" s="149">
        <f>K173-N173</f>
        <v/>
      </c>
      <c r="M173" s="79">
        <f>L173/K173</f>
        <v/>
      </c>
      <c r="N173" s="150">
        <f>O173+P173+Q173</f>
        <v/>
      </c>
      <c r="O173" s="150">
        <f>K173*0.006</f>
        <v/>
      </c>
      <c r="P173" s="150">
        <f>K173*0.02</f>
        <v/>
      </c>
      <c r="Q173" s="150">
        <f>SUM(R173:T173)</f>
        <v/>
      </c>
      <c r="R173" s="150" t="n">
        <v>150</v>
      </c>
      <c r="S173" s="150" t="n">
        <v>0</v>
      </c>
      <c r="T173" s="151">
        <f>SUM(U173:W173)</f>
        <v/>
      </c>
      <c r="U173" s="150" t="n">
        <v>720</v>
      </c>
      <c r="V173" s="150" t="n">
        <v>20</v>
      </c>
      <c r="W173" s="150">
        <f>SUM(X173:AS173)</f>
        <v/>
      </c>
      <c r="X173" s="150" t="n">
        <v>0</v>
      </c>
      <c r="Y173" s="150" t="n">
        <v>0</v>
      </c>
      <c r="Z173" s="150" t="n">
        <v>0</v>
      </c>
      <c r="AA173" s="150" t="n">
        <v>0</v>
      </c>
      <c r="AB173" s="150" t="n">
        <v>0</v>
      </c>
      <c r="AC173" s="150" t="n">
        <v>0</v>
      </c>
      <c r="AD173" s="150" t="n">
        <v>0</v>
      </c>
      <c r="AE173" s="150" t="n">
        <v>0</v>
      </c>
      <c r="AF173" s="150" t="n">
        <v>0</v>
      </c>
      <c r="AG173" s="150" t="n">
        <v>0</v>
      </c>
      <c r="AH173" s="150" t="n">
        <v>0</v>
      </c>
      <c r="AI173" s="150" t="n">
        <v>0</v>
      </c>
      <c r="AJ173" s="150" t="n">
        <v>0</v>
      </c>
      <c r="AK173" s="150" t="n">
        <v>0</v>
      </c>
      <c r="AL173" s="150" t="n">
        <v>0</v>
      </c>
      <c r="AM173" s="150" t="n">
        <v>0</v>
      </c>
      <c r="AN173" s="150" t="n">
        <v>0</v>
      </c>
      <c r="AO173" s="150" t="n">
        <v>0</v>
      </c>
      <c r="AP173" s="150" t="n">
        <v>0</v>
      </c>
      <c r="AQ173" s="150" t="n">
        <v>0</v>
      </c>
      <c r="AR173" s="150" t="n">
        <v>0</v>
      </c>
      <c r="AS173" s="150" t="n">
        <v>0</v>
      </c>
      <c r="AT173" s="7" t="inlineStr">
        <is>
          <t>抽屉轨道*1</t>
        </is>
      </c>
      <c r="AU173" s="7" t="n"/>
      <c r="AV173" s="7" t="inlineStr">
        <is>
          <t>683ff6694584bd0015a8de43</t>
        </is>
      </c>
      <c r="AW173" s="7" t="inlineStr">
        <is>
          <t>抽屉柜-单抽</t>
        </is>
      </c>
      <c r="AX173" s="7" t="inlineStr">
        <is>
          <t>683ff66a6aec030015a61401</t>
        </is>
      </c>
      <c r="AY173" s="150">
        <f>H173</f>
        <v/>
      </c>
      <c r="AZ173" s="150">
        <f>BB173/(1-BA173)</f>
        <v/>
      </c>
      <c r="BA173" s="82" t="n">
        <v>0.15</v>
      </c>
      <c r="BB173" s="150">
        <f>K173*0.96</f>
        <v/>
      </c>
      <c r="BC173" s="7" t="inlineStr">
        <is>
          <t>793084818113</t>
        </is>
      </c>
      <c r="BD173" s="7" t="inlineStr">
        <is>
          <t>https://item.taobao.com/item.htm?id=793084818113</t>
        </is>
      </c>
      <c r="BE173" s="7" t="n"/>
      <c r="BF173" s="150">
        <f>H173</f>
        <v/>
      </c>
      <c r="BG173" s="82">
        <f>BH173/BF173</f>
        <v/>
      </c>
      <c r="BH173" s="149">
        <f>I173</f>
        <v/>
      </c>
      <c r="BI173" s="82">
        <f>1-12%</f>
        <v/>
      </c>
      <c r="BJ173" s="82">
        <f>BK173/(BF173-BF173*(1-BI173))</f>
        <v/>
      </c>
      <c r="BK173" s="149">
        <f>BM173/(1-BL173)</f>
        <v/>
      </c>
      <c r="BL173" s="82" t="n">
        <v>0.01</v>
      </c>
      <c r="BM173" s="149">
        <f>J173</f>
        <v/>
      </c>
      <c r="BN173" s="149">
        <f>IF(BK173&gt;=1500,BK173-150,IF(BK173&gt;=800,BK173-80,IF(BK173&gt;=500,BK173-50,IF(BK173&gt;=200,BK173-20,BK173))))</f>
        <v/>
      </c>
      <c r="BO173" s="82">
        <f>1-12%</f>
        <v/>
      </c>
      <c r="BP173" s="82">
        <f>BQ173/(BF173-BF173*(1-BO173))</f>
        <v/>
      </c>
      <c r="BQ173" s="149">
        <f>BS173/(1-BR173)</f>
        <v/>
      </c>
      <c r="BR173" s="82" t="n">
        <v>0</v>
      </c>
      <c r="BS173" s="149">
        <f>K173</f>
        <v/>
      </c>
      <c r="BT173" s="149">
        <f>IF(BQ173&gt;=1500,BQ173-150,IF(BQ173&gt;=800,BQ173-80,IF(BQ173&gt;=500,BQ173-50,IF(BQ173&gt;=200,BQ173-20,BQ173))))</f>
        <v/>
      </c>
      <c r="BU173" s="7" t="n"/>
      <c r="CB173" s="8" t="inlineStr">
        <is>
          <t>✅ 可导入</t>
        </is>
      </c>
      <c r="CC173" t="inlineStr">
        <is>
          <t>✓</t>
        </is>
      </c>
    </row>
    <row r="174" ht="18" customHeight="1">
      <c r="A174" s="77" t="inlineStr">
        <is>
          <t>PPS24150030513</t>
        </is>
      </c>
      <c r="B174" s="10" t="inlineStr">
        <is>
          <t>畔色组合柜 |樱桃木灵感组合柜</t>
        </is>
      </c>
      <c r="C174" s="10" t="inlineStr">
        <is>
          <t>组合柜-抽屉-双抽</t>
        </is>
      </c>
      <c r="D174" s="10" t="inlineStr">
        <is>
          <t>PPS2415003051315</t>
        </is>
      </c>
      <c r="E174" s="10" t="inlineStr">
        <is>
          <t>https://img.alicdn.com/imgextra/i4/2215699812811/O1CN01FEtH9Q1WdUL54bVKw_!!2215699812811.jpg</t>
        </is>
      </c>
      <c r="F174" s="10" t="inlineStr">
        <is>
          <t>中型</t>
        </is>
      </c>
      <c r="G174" s="152">
        <f>Q174/0.4</f>
        <v/>
      </c>
      <c r="H174" s="152">
        <f>G174*0.75</f>
        <v/>
      </c>
      <c r="I174" s="152">
        <f>Q174 / (0.83 - 0.02 - 0.006)</f>
        <v/>
      </c>
      <c r="J174" s="152">
        <f>Q174 / (0.85 - 0.02 - 0.006)</f>
        <v/>
      </c>
      <c r="K174" s="152">
        <f>Q174 / (0.89 - 0.02 - 0.006)</f>
        <v/>
      </c>
      <c r="L174" s="152">
        <f>K174-N174</f>
        <v/>
      </c>
      <c r="M174" s="79">
        <f>L174/K174</f>
        <v/>
      </c>
      <c r="N174" s="153">
        <f>O174+P174+Q174</f>
        <v/>
      </c>
      <c r="O174" s="153">
        <f>K174*0.006</f>
        <v/>
      </c>
      <c r="P174" s="153">
        <f>K174*0.02</f>
        <v/>
      </c>
      <c r="Q174" s="153">
        <f>SUM(R174:T174)</f>
        <v/>
      </c>
      <c r="R174" s="153" t="n">
        <v>150</v>
      </c>
      <c r="S174" s="153" t="n">
        <v>0</v>
      </c>
      <c r="T174" s="151">
        <f>SUM(U174:W174)</f>
        <v/>
      </c>
      <c r="U174" s="153" t="n">
        <v>730</v>
      </c>
      <c r="V174" s="153" t="n">
        <v>20</v>
      </c>
      <c r="W174" s="153">
        <f>SUM(X174:AS174)</f>
        <v/>
      </c>
      <c r="X174" s="153" t="n">
        <v>0</v>
      </c>
      <c r="Y174" s="153" t="n">
        <v>0</v>
      </c>
      <c r="Z174" s="153" t="n">
        <v>0</v>
      </c>
      <c r="AA174" s="153" t="n">
        <v>0</v>
      </c>
      <c r="AB174" s="153" t="n">
        <v>0</v>
      </c>
      <c r="AC174" s="153" t="n">
        <v>0</v>
      </c>
      <c r="AD174" s="153" t="n">
        <v>0</v>
      </c>
      <c r="AE174" s="153" t="n">
        <v>0</v>
      </c>
      <c r="AF174" s="153" t="n">
        <v>0</v>
      </c>
      <c r="AG174" s="153" t="n">
        <v>0</v>
      </c>
      <c r="AH174" s="153" t="n">
        <v>0</v>
      </c>
      <c r="AI174" s="153" t="n">
        <v>0</v>
      </c>
      <c r="AJ174" s="153" t="n">
        <v>0</v>
      </c>
      <c r="AK174" s="153" t="n">
        <v>0</v>
      </c>
      <c r="AL174" s="153" t="n">
        <v>0</v>
      </c>
      <c r="AM174" s="153" t="n">
        <v>0</v>
      </c>
      <c r="AN174" s="153" t="n">
        <v>0</v>
      </c>
      <c r="AO174" s="153" t="n">
        <v>0</v>
      </c>
      <c r="AP174" s="153" t="n">
        <v>0</v>
      </c>
      <c r="AQ174" s="153" t="n">
        <v>0</v>
      </c>
      <c r="AR174" s="153" t="n">
        <v>0</v>
      </c>
      <c r="AS174" s="153" t="n">
        <v>0</v>
      </c>
      <c r="AT174" s="10" t="inlineStr">
        <is>
          <t>抽屉轨道*2</t>
        </is>
      </c>
      <c r="AU174" s="10" t="n"/>
      <c r="AV174" s="10" t="inlineStr">
        <is>
          <t>683ff6694584bd0015a8de43</t>
        </is>
      </c>
      <c r="AW174" s="10" t="inlineStr">
        <is>
          <t>抽屉柜-双抽</t>
        </is>
      </c>
      <c r="AX174" s="10" t="inlineStr">
        <is>
          <t>683ff66a3aa6a60015f29b37</t>
        </is>
      </c>
      <c r="AY174" s="153">
        <f>H174</f>
        <v/>
      </c>
      <c r="AZ174" s="153">
        <f>BB174/(1-BA174)</f>
        <v/>
      </c>
      <c r="BA174" s="85" t="n">
        <v>0.15</v>
      </c>
      <c r="BB174" s="153">
        <f>K174*0.96</f>
        <v/>
      </c>
      <c r="BC174" s="10" t="inlineStr">
        <is>
          <t>793084818113</t>
        </is>
      </c>
      <c r="BD174" s="10" t="inlineStr">
        <is>
          <t>https://item.taobao.com/item.htm?id=793084818113</t>
        </is>
      </c>
      <c r="BE174" s="10" t="n"/>
      <c r="BF174" s="153">
        <f>H174</f>
        <v/>
      </c>
      <c r="BG174" s="85">
        <f>BH174/BF174</f>
        <v/>
      </c>
      <c r="BH174" s="152">
        <f>I174</f>
        <v/>
      </c>
      <c r="BI174" s="85">
        <f>1-12%</f>
        <v/>
      </c>
      <c r="BJ174" s="85">
        <f>BK174/(BF174-BF174*(1-BI174))</f>
        <v/>
      </c>
      <c r="BK174" s="152">
        <f>BM174/(1-BL174)</f>
        <v/>
      </c>
      <c r="BL174" s="85" t="n">
        <v>0.01</v>
      </c>
      <c r="BM174" s="152">
        <f>J174</f>
        <v/>
      </c>
      <c r="BN174" s="152">
        <f>IF(BK174&gt;=1500,BK174-150,IF(BK174&gt;=800,BK174-80,IF(BK174&gt;=500,BK174-50,IF(BK174&gt;=200,BK174-20,BK174))))</f>
        <v/>
      </c>
      <c r="BO174" s="85">
        <f>1-12%</f>
        <v/>
      </c>
      <c r="BP174" s="85">
        <f>BQ174/(BF174-BF174*(1-BO174))</f>
        <v/>
      </c>
      <c r="BQ174" s="152">
        <f>BS174/(1-BR174)</f>
        <v/>
      </c>
      <c r="BR174" s="85" t="n">
        <v>0</v>
      </c>
      <c r="BS174" s="152">
        <f>K174</f>
        <v/>
      </c>
      <c r="BT174" s="152">
        <f>IF(BQ174&gt;=1500,BQ174-150,IF(BQ174&gt;=800,BQ174-80,IF(BQ174&gt;=500,BQ174-50,IF(BQ174&gt;=200,BQ174-20,BQ174))))</f>
        <v/>
      </c>
      <c r="BU174" s="10" t="n"/>
      <c r="CB174" s="8" t="inlineStr">
        <is>
          <t>✅ 可导入</t>
        </is>
      </c>
      <c r="CC174" t="inlineStr">
        <is>
          <t>✓</t>
        </is>
      </c>
    </row>
    <row r="175" ht="18" customHeight="1">
      <c r="A175" s="77" t="inlineStr">
        <is>
          <t>PPS24150030513</t>
        </is>
      </c>
      <c r="B175" s="7" t="inlineStr">
        <is>
          <t>畔色组合柜 |樱桃木灵感组合柜</t>
        </is>
      </c>
      <c r="C175" s="7" t="inlineStr">
        <is>
          <t>组合柜-单移门柜（含2竖隔板）</t>
        </is>
      </c>
      <c r="D175" s="7" t="inlineStr">
        <is>
          <t>PPS2415003051316</t>
        </is>
      </c>
      <c r="E175" s="7" t="inlineStr">
        <is>
          <t>https://img.alicdn.com/imgextra/i4/2215699812811/O1CN01FEtH9Q1WdUL54bVKw_!!2215699812811.jpg</t>
        </is>
      </c>
      <c r="F175" s="7" t="inlineStr">
        <is>
          <t>中型</t>
        </is>
      </c>
      <c r="G175" s="149">
        <f>Q175/0.4</f>
        <v/>
      </c>
      <c r="H175" s="149">
        <f>G175*0.75</f>
        <v/>
      </c>
      <c r="I175" s="149">
        <f>Q175 / (0.83 - 0.02 - 0.006)</f>
        <v/>
      </c>
      <c r="J175" s="149">
        <f>Q175 / (0.85 - 0.02 - 0.006)</f>
        <v/>
      </c>
      <c r="K175" s="149">
        <f>Q175 / (0.89 - 0.02 - 0.006)</f>
        <v/>
      </c>
      <c r="L175" s="149">
        <f>K175-N175</f>
        <v/>
      </c>
      <c r="M175" s="79">
        <f>L175/K175</f>
        <v/>
      </c>
      <c r="N175" s="150">
        <f>O175+P175+Q175</f>
        <v/>
      </c>
      <c r="O175" s="150">
        <f>K175*0.006</f>
        <v/>
      </c>
      <c r="P175" s="150">
        <f>K175*0.02</f>
        <v/>
      </c>
      <c r="Q175" s="150">
        <f>SUM(R175:T175)</f>
        <v/>
      </c>
      <c r="R175" s="150" t="n">
        <v>150</v>
      </c>
      <c r="S175" s="150" t="n">
        <v>0</v>
      </c>
      <c r="T175" s="151">
        <f>SUM(U175:W175)</f>
        <v/>
      </c>
      <c r="U175" s="150" t="n">
        <v>820</v>
      </c>
      <c r="V175" s="150" t="n">
        <v>20</v>
      </c>
      <c r="W175" s="150">
        <f>SUM(X175:AS175)</f>
        <v/>
      </c>
      <c r="X175" s="150" t="n">
        <v>0</v>
      </c>
      <c r="Y175" s="150" t="n">
        <v>0</v>
      </c>
      <c r="Z175" s="150" t="n">
        <v>0</v>
      </c>
      <c r="AA175" s="150" t="n">
        <v>0</v>
      </c>
      <c r="AB175" s="150" t="n">
        <v>0</v>
      </c>
      <c r="AC175" s="150" t="n">
        <v>0</v>
      </c>
      <c r="AD175" s="150" t="n">
        <v>0</v>
      </c>
      <c r="AE175" s="150" t="n">
        <v>0</v>
      </c>
      <c r="AF175" s="150" t="n">
        <v>0</v>
      </c>
      <c r="AG175" s="150" t="n">
        <v>0</v>
      </c>
      <c r="AH175" s="150" t="n">
        <v>0</v>
      </c>
      <c r="AI175" s="150" t="n">
        <v>0</v>
      </c>
      <c r="AJ175" s="150" t="n">
        <v>0</v>
      </c>
      <c r="AK175" s="150" t="n">
        <v>0</v>
      </c>
      <c r="AL175" s="150" t="n">
        <v>0</v>
      </c>
      <c r="AM175" s="150" t="n">
        <v>0</v>
      </c>
      <c r="AN175" s="150" t="n">
        <v>0</v>
      </c>
      <c r="AO175" s="150" t="n">
        <v>0</v>
      </c>
      <c r="AP175" s="150" t="n">
        <v>0</v>
      </c>
      <c r="AQ175" s="150" t="n">
        <v>0</v>
      </c>
      <c r="AR175" s="150" t="n">
        <v>0</v>
      </c>
      <c r="AS175" s="150" t="n">
        <v>0</v>
      </c>
      <c r="AT175" s="7" t="inlineStr">
        <is>
          <t>油漆，不确定.隔板扣（1元/个）</t>
        </is>
      </c>
      <c r="AU175" s="7" t="n"/>
      <c r="AV175" s="7" t="inlineStr">
        <is>
          <t>683ff6694584bd0015a8de43</t>
        </is>
      </c>
      <c r="AW175" s="7" t="inlineStr">
        <is>
          <t>单移门柜（含2块竖隔板）</t>
        </is>
      </c>
      <c r="AX175" s="7" t="inlineStr">
        <is>
          <t>683ff66b05b7000015b63ee8</t>
        </is>
      </c>
      <c r="AY175" s="150">
        <f>H175</f>
        <v/>
      </c>
      <c r="AZ175" s="150">
        <f>BB175/(1-BA175)</f>
        <v/>
      </c>
      <c r="BA175" s="82" t="n">
        <v>0.15</v>
      </c>
      <c r="BB175" s="150">
        <f>K175*0.96</f>
        <v/>
      </c>
      <c r="BC175" s="7" t="inlineStr">
        <is>
          <t>793084818113</t>
        </is>
      </c>
      <c r="BD175" s="7" t="inlineStr">
        <is>
          <t>https://item.taobao.com/item.htm?id=793084818113</t>
        </is>
      </c>
      <c r="BE175" s="7" t="n"/>
      <c r="BF175" s="150">
        <f>H175</f>
        <v/>
      </c>
      <c r="BG175" s="82">
        <f>BH175/BF175</f>
        <v/>
      </c>
      <c r="BH175" s="149">
        <f>I175</f>
        <v/>
      </c>
      <c r="BI175" s="82">
        <f>1-12%</f>
        <v/>
      </c>
      <c r="BJ175" s="82">
        <f>BK175/(BF175-BF175*(1-BI175))</f>
        <v/>
      </c>
      <c r="BK175" s="149">
        <f>BM175/(1-BL175)</f>
        <v/>
      </c>
      <c r="BL175" s="82" t="n">
        <v>0.01</v>
      </c>
      <c r="BM175" s="149">
        <f>J175</f>
        <v/>
      </c>
      <c r="BN175" s="149">
        <f>IF(BK175&gt;=1500,BK175-150,IF(BK175&gt;=800,BK175-80,IF(BK175&gt;=500,BK175-50,IF(BK175&gt;=200,BK175-20,BK175))))</f>
        <v/>
      </c>
      <c r="BO175" s="82">
        <f>1-12%</f>
        <v/>
      </c>
      <c r="BP175" s="82">
        <f>BQ175/(BF175-BF175*(1-BO175))</f>
        <v/>
      </c>
      <c r="BQ175" s="149">
        <f>BS175/(1-BR175)</f>
        <v/>
      </c>
      <c r="BR175" s="82" t="n">
        <v>0</v>
      </c>
      <c r="BS175" s="149">
        <f>K175</f>
        <v/>
      </c>
      <c r="BT175" s="149">
        <f>IF(BQ175&gt;=1500,BQ175-150,IF(BQ175&gt;=800,BQ175-80,IF(BQ175&gt;=500,BQ175-50,IF(BQ175&gt;=200,BQ175-20,BQ175))))</f>
        <v/>
      </c>
      <c r="BU175" s="7" t="n"/>
      <c r="CB175" s="8" t="inlineStr">
        <is>
          <t>✅ 可导入</t>
        </is>
      </c>
      <c r="CC175" t="inlineStr">
        <is>
          <t>✓</t>
        </is>
      </c>
    </row>
    <row r="176" ht="18" customHeight="1">
      <c r="A176" s="77" t="inlineStr">
        <is>
          <t>PPS24150030513</t>
        </is>
      </c>
      <c r="B176" s="10" t="inlineStr">
        <is>
          <t>畔色组合柜 |樱桃木灵感组合柜</t>
        </is>
      </c>
      <c r="C176" s="10" t="inlineStr">
        <is>
          <t>组合柜-双移门柜</t>
        </is>
      </c>
      <c r="D176" s="10" t="inlineStr">
        <is>
          <t>PPS2415003051317</t>
        </is>
      </c>
      <c r="E176" s="10" t="inlineStr">
        <is>
          <t>https://img.alicdn.com/imgextra/i4/2215699812811/O1CN01FEtH9Q1WdUL54bVKw_!!2215699812811.jpg</t>
        </is>
      </c>
      <c r="F176" s="10" t="inlineStr">
        <is>
          <t>中型</t>
        </is>
      </c>
      <c r="G176" s="152">
        <f>Q176/0.4</f>
        <v/>
      </c>
      <c r="H176" s="152">
        <f>G176*0.75</f>
        <v/>
      </c>
      <c r="I176" s="152">
        <f>Q176 / (0.83 - 0.02 - 0.006)</f>
        <v/>
      </c>
      <c r="J176" s="152">
        <f>Q176 / (0.85 - 0.02 - 0.006)</f>
        <v/>
      </c>
      <c r="K176" s="152">
        <f>Q176 / (0.89 - 0.02 - 0.006)</f>
        <v/>
      </c>
      <c r="L176" s="152">
        <f>K176-N176</f>
        <v/>
      </c>
      <c r="M176" s="79">
        <f>L176/K176</f>
        <v/>
      </c>
      <c r="N176" s="153">
        <f>O176+P176+Q176</f>
        <v/>
      </c>
      <c r="O176" s="153">
        <f>K176*0.006</f>
        <v/>
      </c>
      <c r="P176" s="153">
        <f>K176*0.02</f>
        <v/>
      </c>
      <c r="Q176" s="153">
        <f>SUM(R176:T176)</f>
        <v/>
      </c>
      <c r="R176" s="153" t="n">
        <v>150</v>
      </c>
      <c r="S176" s="153" t="n">
        <v>0</v>
      </c>
      <c r="T176" s="151">
        <f>SUM(U176:W176)</f>
        <v/>
      </c>
      <c r="U176" s="153" t="n">
        <v>780</v>
      </c>
      <c r="V176" s="153" t="n">
        <v>20</v>
      </c>
      <c r="W176" s="153">
        <f>SUM(X176:AS176)</f>
        <v/>
      </c>
      <c r="X176" s="153" t="n">
        <v>0</v>
      </c>
      <c r="Y176" s="153" t="n">
        <v>0</v>
      </c>
      <c r="Z176" s="153" t="n">
        <v>0</v>
      </c>
      <c r="AA176" s="153" t="n">
        <v>0</v>
      </c>
      <c r="AB176" s="153" t="n">
        <v>0</v>
      </c>
      <c r="AC176" s="153" t="n">
        <v>0</v>
      </c>
      <c r="AD176" s="153" t="n">
        <v>0</v>
      </c>
      <c r="AE176" s="153" t="n">
        <v>0</v>
      </c>
      <c r="AF176" s="153" t="n">
        <v>0</v>
      </c>
      <c r="AG176" s="153" t="n">
        <v>0</v>
      </c>
      <c r="AH176" s="153" t="n">
        <v>0</v>
      </c>
      <c r="AI176" s="153" t="n">
        <v>0</v>
      </c>
      <c r="AJ176" s="153" t="n">
        <v>0</v>
      </c>
      <c r="AK176" s="153" t="n">
        <v>0</v>
      </c>
      <c r="AL176" s="153" t="n">
        <v>0</v>
      </c>
      <c r="AM176" s="153" t="n">
        <v>0</v>
      </c>
      <c r="AN176" s="153" t="n">
        <v>0</v>
      </c>
      <c r="AO176" s="153" t="n">
        <v>0</v>
      </c>
      <c r="AP176" s="153" t="n">
        <v>0</v>
      </c>
      <c r="AQ176" s="153" t="n">
        <v>0</v>
      </c>
      <c r="AR176" s="153" t="n">
        <v>0</v>
      </c>
      <c r="AS176" s="153" t="n">
        <v>0</v>
      </c>
      <c r="AT176" s="10" t="inlineStr">
        <is>
          <t>油漆，不确定.隔板扣（1元/个）</t>
        </is>
      </c>
      <c r="AU176" s="10" t="n"/>
      <c r="AV176" s="10" t="inlineStr">
        <is>
          <t>683ff6694584bd0015a8de43</t>
        </is>
      </c>
      <c r="AW176" s="10" t="inlineStr">
        <is>
          <t>双移门柜</t>
        </is>
      </c>
      <c r="AX176" s="10" t="inlineStr">
        <is>
          <t>683ff66b4584bd0015a8df2f</t>
        </is>
      </c>
      <c r="AY176" s="153">
        <f>H176</f>
        <v/>
      </c>
      <c r="AZ176" s="153">
        <f>BB176/(1-BA176)</f>
        <v/>
      </c>
      <c r="BA176" s="85" t="n">
        <v>0.15</v>
      </c>
      <c r="BB176" s="153">
        <f>K176*0.96</f>
        <v/>
      </c>
      <c r="BC176" s="10" t="inlineStr">
        <is>
          <t>793084818113</t>
        </is>
      </c>
      <c r="BD176" s="10" t="inlineStr">
        <is>
          <t>https://item.taobao.com/item.htm?id=793084818113</t>
        </is>
      </c>
      <c r="BE176" s="10" t="n"/>
      <c r="BF176" s="153">
        <f>H176</f>
        <v/>
      </c>
      <c r="BG176" s="85">
        <f>BH176/BF176</f>
        <v/>
      </c>
      <c r="BH176" s="152">
        <f>I176</f>
        <v/>
      </c>
      <c r="BI176" s="85">
        <f>1-12%</f>
        <v/>
      </c>
      <c r="BJ176" s="85">
        <f>BK176/(BF176-BF176*(1-BI176))</f>
        <v/>
      </c>
      <c r="BK176" s="152">
        <f>BM176/(1-BL176)</f>
        <v/>
      </c>
      <c r="BL176" s="85" t="n">
        <v>0.01</v>
      </c>
      <c r="BM176" s="152">
        <f>J176</f>
        <v/>
      </c>
      <c r="BN176" s="152">
        <f>IF(BK176&gt;=1500,BK176-150,IF(BK176&gt;=800,BK176-80,IF(BK176&gt;=500,BK176-50,IF(BK176&gt;=200,BK176-20,BK176))))</f>
        <v/>
      </c>
      <c r="BO176" s="85">
        <f>1-12%</f>
        <v/>
      </c>
      <c r="BP176" s="85">
        <f>BQ176/(BF176-BF176*(1-BO176))</f>
        <v/>
      </c>
      <c r="BQ176" s="152">
        <f>BS176/(1-BR176)</f>
        <v/>
      </c>
      <c r="BR176" s="85" t="n">
        <v>0</v>
      </c>
      <c r="BS176" s="152">
        <f>K176</f>
        <v/>
      </c>
      <c r="BT176" s="152">
        <f>IF(BQ176&gt;=1500,BQ176-150,IF(BQ176&gt;=800,BQ176-80,IF(BQ176&gt;=500,BQ176-50,IF(BQ176&gt;=200,BQ176-20,BQ176))))</f>
        <v/>
      </c>
      <c r="BU176" s="10" t="n"/>
      <c r="CB176" s="8" t="inlineStr">
        <is>
          <t>✅ 可导入</t>
        </is>
      </c>
      <c r="CC176" t="inlineStr">
        <is>
          <t>✓</t>
        </is>
      </c>
    </row>
    <row r="177" ht="18" customHeight="1">
      <c r="A177" s="77" t="inlineStr">
        <is>
          <t>PPS24150030513</t>
        </is>
      </c>
      <c r="B177" s="7" t="inlineStr">
        <is>
          <t>畔色组合柜 |樱桃木灵感组合柜</t>
        </is>
      </c>
      <c r="C177" s="7" t="inlineStr">
        <is>
          <t>组合柜-玻璃移门柜</t>
        </is>
      </c>
      <c r="D177" s="7" t="inlineStr">
        <is>
          <t>PPS2415003051318</t>
        </is>
      </c>
      <c r="E177" s="7" t="inlineStr">
        <is>
          <t>https://img.alicdn.com/imgextra/i4/2215699812811/O1CN01FEtH9Q1WdUL54bVKw_!!2215699812811.jpg</t>
        </is>
      </c>
      <c r="F177" s="7" t="inlineStr">
        <is>
          <t>中型</t>
        </is>
      </c>
      <c r="G177" s="149">
        <f>Q177/0.4</f>
        <v/>
      </c>
      <c r="H177" s="149">
        <f>G177*0.75</f>
        <v/>
      </c>
      <c r="I177" s="149">
        <f>Q177 / (0.83 - 0.02 - 0.006)</f>
        <v/>
      </c>
      <c r="J177" s="149">
        <f>Q177 / (0.85 - 0.02 - 0.006)</f>
        <v/>
      </c>
      <c r="K177" s="149">
        <f>Q177 / (0.89 - 0.02 - 0.006)</f>
        <v/>
      </c>
      <c r="L177" s="149">
        <f>K177-N177</f>
        <v/>
      </c>
      <c r="M177" s="79">
        <f>L177/K177</f>
        <v/>
      </c>
      <c r="N177" s="150">
        <f>O177+P177+Q177</f>
        <v/>
      </c>
      <c r="O177" s="150">
        <f>K177*0.006</f>
        <v/>
      </c>
      <c r="P177" s="150">
        <f>K177*0.02</f>
        <v/>
      </c>
      <c r="Q177" s="150">
        <f>SUM(R177:T177)</f>
        <v/>
      </c>
      <c r="R177" s="150" t="n">
        <v>150</v>
      </c>
      <c r="S177" s="150" t="n">
        <v>0</v>
      </c>
      <c r="T177" s="151">
        <f>SUM(U177:W177)</f>
        <v/>
      </c>
      <c r="U177" s="150" t="n">
        <v>600</v>
      </c>
      <c r="V177" s="150" t="n">
        <v>20</v>
      </c>
      <c r="W177" s="150">
        <f>SUM(X177:AS177)</f>
        <v/>
      </c>
      <c r="X177" s="150" t="n">
        <v>0</v>
      </c>
      <c r="Y177" s="150" t="n">
        <v>0</v>
      </c>
      <c r="Z177" s="150" t="n">
        <v>0</v>
      </c>
      <c r="AA177" s="150" t="n">
        <v>28</v>
      </c>
      <c r="AB177" s="150" t="n">
        <v>0</v>
      </c>
      <c r="AC177" s="150" t="n">
        <v>0</v>
      </c>
      <c r="AD177" s="150" t="n">
        <v>0</v>
      </c>
      <c r="AE177" s="150" t="n">
        <v>0</v>
      </c>
      <c r="AF177" s="150" t="n">
        <v>0</v>
      </c>
      <c r="AG177" s="150" t="n">
        <v>0</v>
      </c>
      <c r="AH177" s="150" t="n">
        <v>0</v>
      </c>
      <c r="AI177" s="150" t="n">
        <v>0</v>
      </c>
      <c r="AJ177" s="150" t="n">
        <v>0</v>
      </c>
      <c r="AK177" s="150" t="n">
        <v>0</v>
      </c>
      <c r="AL177" s="150" t="n">
        <v>0</v>
      </c>
      <c r="AM177" s="150" t="n">
        <v>0</v>
      </c>
      <c r="AN177" s="150" t="n">
        <v>0</v>
      </c>
      <c r="AO177" s="150" t="n">
        <v>0</v>
      </c>
      <c r="AP177" s="150" t="n">
        <v>0</v>
      </c>
      <c r="AQ177" s="150" t="n">
        <v>0</v>
      </c>
      <c r="AR177" s="150" t="n">
        <v>0</v>
      </c>
      <c r="AS177" s="150" t="n">
        <v>0</v>
      </c>
      <c r="AT177" s="7" t="inlineStr">
        <is>
          <t>玻璃</t>
        </is>
      </c>
      <c r="AU177" s="7" t="n"/>
      <c r="AV177" s="7" t="inlineStr">
        <is>
          <t>683ff6694584bd0015a8de43</t>
        </is>
      </c>
      <c r="AW177" s="7" t="inlineStr">
        <is>
          <t>玻璃移门柜</t>
        </is>
      </c>
      <c r="AX177" s="7" t="inlineStr">
        <is>
          <t>683ff66b4584bd0015a8df3f</t>
        </is>
      </c>
      <c r="AY177" s="150">
        <f>H177</f>
        <v/>
      </c>
      <c r="AZ177" s="150">
        <f>BB177/(1-BA177)</f>
        <v/>
      </c>
      <c r="BA177" s="82" t="n">
        <v>0.15</v>
      </c>
      <c r="BB177" s="150">
        <f>K177*0.96</f>
        <v/>
      </c>
      <c r="BC177" s="7" t="inlineStr">
        <is>
          <t>793084818113</t>
        </is>
      </c>
      <c r="BD177" s="7" t="inlineStr">
        <is>
          <t>https://item.taobao.com/item.htm?id=793084818113</t>
        </is>
      </c>
      <c r="BE177" s="7" t="n"/>
      <c r="BF177" s="150">
        <f>H177</f>
        <v/>
      </c>
      <c r="BG177" s="82">
        <f>BH177/BF177</f>
        <v/>
      </c>
      <c r="BH177" s="149">
        <f>I177</f>
        <v/>
      </c>
      <c r="BI177" s="82">
        <f>1-12%</f>
        <v/>
      </c>
      <c r="BJ177" s="82">
        <f>BK177/(BF177-BF177*(1-BI177))</f>
        <v/>
      </c>
      <c r="BK177" s="149">
        <f>BM177/(1-BL177)</f>
        <v/>
      </c>
      <c r="BL177" s="82" t="n">
        <v>0.01</v>
      </c>
      <c r="BM177" s="149">
        <f>J177</f>
        <v/>
      </c>
      <c r="BN177" s="149">
        <f>IF(BK177&gt;=1500,BK177-150,IF(BK177&gt;=800,BK177-80,IF(BK177&gt;=500,BK177-50,IF(BK177&gt;=200,BK177-20,BK177))))</f>
        <v/>
      </c>
      <c r="BO177" s="82">
        <f>1-12%</f>
        <v/>
      </c>
      <c r="BP177" s="82">
        <f>BQ177/(BF177-BF177*(1-BO177))</f>
        <v/>
      </c>
      <c r="BQ177" s="149">
        <f>BS177/(1-BR177)</f>
        <v/>
      </c>
      <c r="BR177" s="82" t="n">
        <v>0</v>
      </c>
      <c r="BS177" s="149">
        <f>K177</f>
        <v/>
      </c>
      <c r="BT177" s="149">
        <f>IF(BQ177&gt;=1500,BQ177-150,IF(BQ177&gt;=800,BQ177-80,IF(BQ177&gt;=500,BQ177-50,IF(BQ177&gt;=200,BQ177-20,BQ177))))</f>
        <v/>
      </c>
      <c r="BU177" s="7" t="n"/>
      <c r="CB177" s="8" t="inlineStr">
        <is>
          <t>✅ 可导入</t>
        </is>
      </c>
      <c r="CC177" t="inlineStr">
        <is>
          <t>✓</t>
        </is>
      </c>
    </row>
    <row r="178" ht="18" customHeight="1">
      <c r="A178" s="77" t="inlineStr">
        <is>
          <t>PPS24150030513</t>
        </is>
      </c>
      <c r="B178" s="10" t="inlineStr">
        <is>
          <t>畔色组合柜 |樱桃木灵感组合柜</t>
        </is>
      </c>
      <c r="C178" s="10" t="inlineStr">
        <is>
          <t>组合柜-翻门柜</t>
        </is>
      </c>
      <c r="D178" s="10" t="inlineStr">
        <is>
          <t>PPS2415003051319</t>
        </is>
      </c>
      <c r="E178" s="10" t="inlineStr">
        <is>
          <t>https://img.alicdn.com/imgextra/i4/2215699812811/O1CN01FEtH9Q1WdUL54bVKw_!!2215699812811.jpg</t>
        </is>
      </c>
      <c r="F178" s="10" t="inlineStr">
        <is>
          <t>中型</t>
        </is>
      </c>
      <c r="G178" s="152">
        <f>Q178/0.4</f>
        <v/>
      </c>
      <c r="H178" s="152">
        <f>G178*0.75</f>
        <v/>
      </c>
      <c r="I178" s="152">
        <f>Q178 / (0.83 - 0.02 - 0.006)</f>
        <v/>
      </c>
      <c r="J178" s="152">
        <f>Q178 / (0.85 - 0.02 - 0.006)</f>
        <v/>
      </c>
      <c r="K178" s="152">
        <f>Q178 / (0.89 - 0.02 - 0.006)</f>
        <v/>
      </c>
      <c r="L178" s="152">
        <f>K178-N178</f>
        <v/>
      </c>
      <c r="M178" s="79">
        <f>L178/K178</f>
        <v/>
      </c>
      <c r="N178" s="153">
        <f>O178+P178+Q178</f>
        <v/>
      </c>
      <c r="O178" s="153">
        <f>K178*0.006</f>
        <v/>
      </c>
      <c r="P178" s="153">
        <f>K178*0.02</f>
        <v/>
      </c>
      <c r="Q178" s="153">
        <f>SUM(R178:T178)</f>
        <v/>
      </c>
      <c r="R178" s="153" t="n">
        <v>150</v>
      </c>
      <c r="S178" s="153" t="n">
        <v>0</v>
      </c>
      <c r="T178" s="151">
        <f>SUM(U178:W178)</f>
        <v/>
      </c>
      <c r="U178" s="153" t="n">
        <v>800</v>
      </c>
      <c r="V178" s="153" t="n">
        <v>20</v>
      </c>
      <c r="W178" s="153">
        <f>SUM(X178:AS178)</f>
        <v/>
      </c>
      <c r="X178" s="153" t="n">
        <v>0</v>
      </c>
      <c r="Y178" s="153" t="n">
        <v>0</v>
      </c>
      <c r="Z178" s="153" t="n">
        <v>0</v>
      </c>
      <c r="AA178" s="153" t="n">
        <v>0</v>
      </c>
      <c r="AB178" s="153" t="n">
        <v>0</v>
      </c>
      <c r="AC178" s="153" t="n">
        <v>0</v>
      </c>
      <c r="AD178" s="153" t="n">
        <v>0</v>
      </c>
      <c r="AE178" s="153" t="n">
        <v>0</v>
      </c>
      <c r="AF178" s="153" t="n">
        <v>0</v>
      </c>
      <c r="AG178" s="153" t="n">
        <v>0</v>
      </c>
      <c r="AH178" s="153" t="n">
        <v>0</v>
      </c>
      <c r="AI178" s="153" t="n">
        <v>0</v>
      </c>
      <c r="AJ178" s="153" t="n">
        <v>0</v>
      </c>
      <c r="AK178" s="153" t="n">
        <v>10</v>
      </c>
      <c r="AL178" s="153" t="n">
        <v>0</v>
      </c>
      <c r="AM178" s="153" t="n">
        <v>0</v>
      </c>
      <c r="AN178" s="153" t="n">
        <v>0</v>
      </c>
      <c r="AO178" s="153" t="n">
        <v>0</v>
      </c>
      <c r="AP178" s="153" t="n">
        <v>0</v>
      </c>
      <c r="AQ178" s="153" t="n">
        <v>0</v>
      </c>
      <c r="AR178" s="153" t="n">
        <v>0</v>
      </c>
      <c r="AS178" s="153" t="n">
        <v>0</v>
      </c>
      <c r="AT178" s="10" t="inlineStr">
        <is>
          <t>亚克力（3*20*685mm）+铁置物挂件</t>
        </is>
      </c>
      <c r="AU178" s="10" t="n"/>
      <c r="AV178" s="10" t="inlineStr">
        <is>
          <t>683ff6694584bd0015a8de43</t>
        </is>
      </c>
      <c r="AW178" s="10" t="inlineStr">
        <is>
          <t>翻门柜</t>
        </is>
      </c>
      <c r="AX178" s="10" t="inlineStr">
        <is>
          <t>683ff66b4584bd0015a8df61</t>
        </is>
      </c>
      <c r="AY178" s="153">
        <f>H178</f>
        <v/>
      </c>
      <c r="AZ178" s="153">
        <f>BB178/(1-BA178)</f>
        <v/>
      </c>
      <c r="BA178" s="85" t="n">
        <v>0.15</v>
      </c>
      <c r="BB178" s="153">
        <f>K178*0.96</f>
        <v/>
      </c>
      <c r="BC178" s="10" t="inlineStr">
        <is>
          <t>793084818113</t>
        </is>
      </c>
      <c r="BD178" s="10" t="inlineStr">
        <is>
          <t>https://item.taobao.com/item.htm?id=793084818113</t>
        </is>
      </c>
      <c r="BE178" s="10" t="n"/>
      <c r="BF178" s="153">
        <f>H178</f>
        <v/>
      </c>
      <c r="BG178" s="85">
        <f>BH178/BF178</f>
        <v/>
      </c>
      <c r="BH178" s="152">
        <f>I178</f>
        <v/>
      </c>
      <c r="BI178" s="85">
        <f>1-12%</f>
        <v/>
      </c>
      <c r="BJ178" s="85">
        <f>BK178/(BF178-BF178*(1-BI178))</f>
        <v/>
      </c>
      <c r="BK178" s="152">
        <f>BM178/(1-BL178)</f>
        <v/>
      </c>
      <c r="BL178" s="85" t="n">
        <v>0.01</v>
      </c>
      <c r="BM178" s="152">
        <f>J178</f>
        <v/>
      </c>
      <c r="BN178" s="152">
        <f>IF(BK178&gt;=1500,BK178-150,IF(BK178&gt;=800,BK178-80,IF(BK178&gt;=500,BK178-50,IF(BK178&gt;=200,BK178-20,BK178))))</f>
        <v/>
      </c>
      <c r="BO178" s="85">
        <f>1-12%</f>
        <v/>
      </c>
      <c r="BP178" s="85">
        <f>BQ178/(BF178-BF178*(1-BO178))</f>
        <v/>
      </c>
      <c r="BQ178" s="152">
        <f>BS178/(1-BR178)</f>
        <v/>
      </c>
      <c r="BR178" s="85" t="n">
        <v>0</v>
      </c>
      <c r="BS178" s="152">
        <f>K178</f>
        <v/>
      </c>
      <c r="BT178" s="152">
        <f>IF(BQ178&gt;=1500,BQ178-150,IF(BQ178&gt;=800,BQ178-80,IF(BQ178&gt;=500,BQ178-50,IF(BQ178&gt;=200,BQ178-20,BQ178))))</f>
        <v/>
      </c>
      <c r="BU178" s="10" t="n"/>
      <c r="CB178" s="8" t="inlineStr">
        <is>
          <t>✅ 可导入</t>
        </is>
      </c>
      <c r="CC178" t="inlineStr">
        <is>
          <t>✓</t>
        </is>
      </c>
    </row>
    <row r="179" ht="18" customHeight="1">
      <c r="A179" s="77" t="inlineStr">
        <is>
          <t>PPS24150030513</t>
        </is>
      </c>
      <c r="B179" s="7" t="inlineStr">
        <is>
          <t>畔色组合柜 |樱桃木灵感组合柜</t>
        </is>
      </c>
      <c r="C179" s="7" t="inlineStr">
        <is>
          <t>组合柜-灵感柜</t>
        </is>
      </c>
      <c r="D179" s="7" t="inlineStr">
        <is>
          <t>PPS2415003051320</t>
        </is>
      </c>
      <c r="E179" s="7" t="inlineStr">
        <is>
          <t>https://img.alicdn.com/imgextra/i4/2215699812811/O1CN01FEtH9Q1WdUL54bVKw_!!2215699812811.jpg</t>
        </is>
      </c>
      <c r="F179" s="7" t="inlineStr">
        <is>
          <t>中型</t>
        </is>
      </c>
      <c r="G179" s="149">
        <f>Q179/0.4</f>
        <v/>
      </c>
      <c r="H179" s="149">
        <f>G179*0.75</f>
        <v/>
      </c>
      <c r="I179" s="149">
        <f>Q179 / (0.83 - 0.02 - 0.006)</f>
        <v/>
      </c>
      <c r="J179" s="149">
        <f>Q179 / (0.85 - 0.02 - 0.006)</f>
        <v/>
      </c>
      <c r="K179" s="149">
        <f>Q179 / (0.89 - 0.02 - 0.006)</f>
        <v/>
      </c>
      <c r="L179" s="149">
        <f>K179-N179</f>
        <v/>
      </c>
      <c r="M179" s="79">
        <f>L179/K179</f>
        <v/>
      </c>
      <c r="N179" s="150">
        <f>O179+P179+Q179</f>
        <v/>
      </c>
      <c r="O179" s="150">
        <f>K179*0.006</f>
        <v/>
      </c>
      <c r="P179" s="150">
        <f>K179*0.02</f>
        <v/>
      </c>
      <c r="Q179" s="150">
        <f>SUM(R179:T179)</f>
        <v/>
      </c>
      <c r="R179" s="150" t="n">
        <v>150</v>
      </c>
      <c r="S179" s="150" t="n">
        <v>0</v>
      </c>
      <c r="T179" s="151">
        <f>SUM(U179:W179)</f>
        <v/>
      </c>
      <c r="U179" s="150" t="n">
        <v>900</v>
      </c>
      <c r="V179" s="150" t="n">
        <v>20</v>
      </c>
      <c r="W179" s="150">
        <f>SUM(X179:AS179)</f>
        <v/>
      </c>
      <c r="X179" s="150" t="n">
        <v>0</v>
      </c>
      <c r="Y179" s="150" t="n">
        <v>0</v>
      </c>
      <c r="Z179" s="150" t="n">
        <v>0</v>
      </c>
      <c r="AA179" s="150" t="n">
        <v>0</v>
      </c>
      <c r="AB179" s="150" t="n">
        <v>0</v>
      </c>
      <c r="AC179" s="150" t="n">
        <v>0</v>
      </c>
      <c r="AD179" s="150" t="n">
        <v>0</v>
      </c>
      <c r="AE179" s="150" t="n">
        <v>0</v>
      </c>
      <c r="AF179" s="150" t="n">
        <v>0</v>
      </c>
      <c r="AG179" s="150" t="n">
        <v>0</v>
      </c>
      <c r="AH179" s="150" t="n">
        <v>0</v>
      </c>
      <c r="AI179" s="150" t="n">
        <v>0</v>
      </c>
      <c r="AJ179" s="150" t="n">
        <v>0</v>
      </c>
      <c r="AK179" s="150" t="n">
        <v>0</v>
      </c>
      <c r="AL179" s="150" t="n">
        <v>0</v>
      </c>
      <c r="AM179" s="150" t="n">
        <v>0</v>
      </c>
      <c r="AN179" s="150" t="n">
        <v>0</v>
      </c>
      <c r="AO179" s="150" t="n">
        <v>0</v>
      </c>
      <c r="AP179" s="150" t="n">
        <v>0</v>
      </c>
      <c r="AQ179" s="150" t="n">
        <v>0</v>
      </c>
      <c r="AR179" s="150" t="n">
        <v>0</v>
      </c>
      <c r="AS179" s="150" t="n">
        <v>0</v>
      </c>
      <c r="AT179" s="7" t="inlineStr">
        <is>
          <t>五金轨道定制300*24*6   20个/120</t>
        </is>
      </c>
      <c r="AU179" s="7" t="n"/>
      <c r="AV179" s="7" t="inlineStr">
        <is>
          <t>683ff6694584bd0015a8de43</t>
        </is>
      </c>
      <c r="AW179" s="7" t="inlineStr">
        <is>
          <t>灵感柜</t>
        </is>
      </c>
      <c r="AX179" s="7" t="inlineStr">
        <is>
          <t>683ff66cbeccb10015654458</t>
        </is>
      </c>
      <c r="AY179" s="150">
        <f>H179</f>
        <v/>
      </c>
      <c r="AZ179" s="150">
        <f>BB179/(1-BA179)</f>
        <v/>
      </c>
      <c r="BA179" s="82" t="n">
        <v>0.15</v>
      </c>
      <c r="BB179" s="150">
        <f>K179*0.96</f>
        <v/>
      </c>
      <c r="BC179" s="7" t="inlineStr">
        <is>
          <t>793084818113</t>
        </is>
      </c>
      <c r="BD179" s="7" t="inlineStr">
        <is>
          <t>https://item.taobao.com/item.htm?id=793084818113</t>
        </is>
      </c>
      <c r="BE179" s="7" t="n"/>
      <c r="BF179" s="150">
        <f>H179</f>
        <v/>
      </c>
      <c r="BG179" s="82">
        <f>BH179/BF179</f>
        <v/>
      </c>
      <c r="BH179" s="149">
        <f>I179</f>
        <v/>
      </c>
      <c r="BI179" s="82">
        <f>1-12%</f>
        <v/>
      </c>
      <c r="BJ179" s="82">
        <f>BK179/(BF179-BF179*(1-BI179))</f>
        <v/>
      </c>
      <c r="BK179" s="149">
        <f>BM179/(1-BL179)</f>
        <v/>
      </c>
      <c r="BL179" s="82" t="n">
        <v>0.01</v>
      </c>
      <c r="BM179" s="149">
        <f>J179</f>
        <v/>
      </c>
      <c r="BN179" s="149">
        <f>IF(BK179&gt;=1500,BK179-150,IF(BK179&gt;=800,BK179-80,IF(BK179&gt;=500,BK179-50,IF(BK179&gt;=200,BK179-20,BK179))))</f>
        <v/>
      </c>
      <c r="BO179" s="82">
        <f>1-12%</f>
        <v/>
      </c>
      <c r="BP179" s="82">
        <f>BQ179/(BF179-BF179*(1-BO179))</f>
        <v/>
      </c>
      <c r="BQ179" s="149">
        <f>BS179/(1-BR179)</f>
        <v/>
      </c>
      <c r="BR179" s="82" t="n">
        <v>0</v>
      </c>
      <c r="BS179" s="149">
        <f>K179</f>
        <v/>
      </c>
      <c r="BT179" s="149">
        <f>IF(BQ179&gt;=1500,BQ179-150,IF(BQ179&gt;=800,BQ179-80,IF(BQ179&gt;=500,BQ179-50,IF(BQ179&gt;=200,BQ179-20,BQ179))))</f>
        <v/>
      </c>
      <c r="BU179" s="7" t="n"/>
      <c r="CB179" s="8" t="inlineStr">
        <is>
          <t>✅ 可导入</t>
        </is>
      </c>
      <c r="CC179" t="inlineStr">
        <is>
          <t>✓</t>
        </is>
      </c>
    </row>
    <row r="180" ht="18" customHeight="1">
      <c r="A180" s="77" t="inlineStr">
        <is>
          <t>PPS24150030513</t>
        </is>
      </c>
      <c r="B180" s="10" t="inlineStr">
        <is>
          <t>畔色组合柜 |樱桃木灵感组合柜</t>
        </is>
      </c>
      <c r="C180" s="10" t="inlineStr">
        <is>
          <t>组合柜-层板上柜（无亚克力条，软木板）</t>
        </is>
      </c>
      <c r="D180" s="10" t="inlineStr">
        <is>
          <t>PPS2415003051321</t>
        </is>
      </c>
      <c r="E180" s="10" t="inlineStr">
        <is>
          <t>https://img.alicdn.com/imgextra/i4/2215699812811/O1CN01FEtH9Q1WdUL54bVKw_!!2215699812811.jpg</t>
        </is>
      </c>
      <c r="F180" s="10" t="inlineStr">
        <is>
          <t>中型</t>
        </is>
      </c>
      <c r="G180" s="152">
        <f>Q180/0.4</f>
        <v/>
      </c>
      <c r="H180" s="152">
        <f>G180*0.75</f>
        <v/>
      </c>
      <c r="I180" s="152">
        <f>Q180 / (0.83 - 0.02 - 0.006)</f>
        <v/>
      </c>
      <c r="J180" s="152">
        <f>Q180 / (0.85 - 0.02 - 0.006)</f>
        <v/>
      </c>
      <c r="K180" s="152">
        <f>Q180 / (0.89 - 0.02 - 0.006)</f>
        <v/>
      </c>
      <c r="L180" s="152">
        <f>K180-N180</f>
        <v/>
      </c>
      <c r="M180" s="79">
        <f>L180/K180</f>
        <v/>
      </c>
      <c r="N180" s="153">
        <f>O180+P180+Q180</f>
        <v/>
      </c>
      <c r="O180" s="153">
        <f>K180*0.006</f>
        <v/>
      </c>
      <c r="P180" s="153">
        <f>K180*0.02</f>
        <v/>
      </c>
      <c r="Q180" s="153">
        <f>SUM(R180:T180)</f>
        <v/>
      </c>
      <c r="R180" s="153" t="n">
        <v>150</v>
      </c>
      <c r="S180" s="153" t="n">
        <v>0</v>
      </c>
      <c r="T180" s="151">
        <f>SUM(U180:W180)</f>
        <v/>
      </c>
      <c r="U180" s="153" t="n">
        <v>600</v>
      </c>
      <c r="V180" s="153" t="n">
        <v>20</v>
      </c>
      <c r="W180" s="153">
        <f>SUM(X180:AS180)</f>
        <v/>
      </c>
      <c r="X180" s="153" t="n">
        <v>0</v>
      </c>
      <c r="Y180" s="153" t="n">
        <v>0</v>
      </c>
      <c r="Z180" s="153" t="n">
        <v>0</v>
      </c>
      <c r="AA180" s="153" t="n">
        <v>0</v>
      </c>
      <c r="AB180" s="153" t="n">
        <v>0</v>
      </c>
      <c r="AC180" s="153" t="n">
        <v>0</v>
      </c>
      <c r="AD180" s="153" t="n">
        <v>0</v>
      </c>
      <c r="AE180" s="153" t="n">
        <v>0</v>
      </c>
      <c r="AF180" s="153" t="n">
        <v>0</v>
      </c>
      <c r="AG180" s="153" t="n">
        <v>0</v>
      </c>
      <c r="AH180" s="153" t="n">
        <v>0</v>
      </c>
      <c r="AI180" s="153" t="n">
        <v>0</v>
      </c>
      <c r="AJ180" s="153" t="n">
        <v>0</v>
      </c>
      <c r="AK180" s="153" t="n">
        <v>0</v>
      </c>
      <c r="AL180" s="153" t="n">
        <v>0</v>
      </c>
      <c r="AM180" s="153" t="n">
        <v>0</v>
      </c>
      <c r="AN180" s="153" t="n">
        <v>0</v>
      </c>
      <c r="AO180" s="153" t="n">
        <v>0</v>
      </c>
      <c r="AP180" s="153" t="n">
        <v>0</v>
      </c>
      <c r="AQ180" s="153" t="n">
        <v>0</v>
      </c>
      <c r="AR180" s="153" t="n">
        <v>0</v>
      </c>
      <c r="AS180" s="153" t="n">
        <v>0</v>
      </c>
      <c r="AT180" s="10" t="n"/>
      <c r="AU180" s="10" t="n"/>
      <c r="AV180" s="10" t="inlineStr">
        <is>
          <t>683ff6694584bd0015a8de43</t>
        </is>
      </c>
      <c r="AW180" s="10" t="inlineStr">
        <is>
          <t>无门隔板上柜</t>
        </is>
      </c>
      <c r="AX180" s="10" t="inlineStr">
        <is>
          <t>683ff66d2f87160015ac4c7d</t>
        </is>
      </c>
      <c r="AY180" s="153">
        <f>H180</f>
        <v/>
      </c>
      <c r="AZ180" s="153">
        <f>BB180/(1-BA180)</f>
        <v/>
      </c>
      <c r="BA180" s="85" t="n">
        <v>0.15</v>
      </c>
      <c r="BB180" s="153">
        <f>K180*0.96</f>
        <v/>
      </c>
      <c r="BC180" s="10" t="inlineStr">
        <is>
          <t>793084818113</t>
        </is>
      </c>
      <c r="BD180" s="10" t="inlineStr">
        <is>
          <t>https://item.taobao.com/item.htm?id=793084818113</t>
        </is>
      </c>
      <c r="BE180" s="10" t="n"/>
      <c r="BF180" s="153">
        <f>H180</f>
        <v/>
      </c>
      <c r="BG180" s="85">
        <f>BH180/BF180</f>
        <v/>
      </c>
      <c r="BH180" s="152">
        <f>I180</f>
        <v/>
      </c>
      <c r="BI180" s="85">
        <f>1-12%</f>
        <v/>
      </c>
      <c r="BJ180" s="85">
        <f>BK180/(BF180-BF180*(1-BI180))</f>
        <v/>
      </c>
      <c r="BK180" s="152">
        <f>BM180/(1-BL180)</f>
        <v/>
      </c>
      <c r="BL180" s="85" t="n">
        <v>0.01</v>
      </c>
      <c r="BM180" s="152">
        <f>J180</f>
        <v/>
      </c>
      <c r="BN180" s="152">
        <f>IF(BK180&gt;=1500,BK180-150,IF(BK180&gt;=800,BK180-80,IF(BK180&gt;=500,BK180-50,IF(BK180&gt;=200,BK180-20,BK180))))</f>
        <v/>
      </c>
      <c r="BO180" s="85">
        <f>1-12%</f>
        <v/>
      </c>
      <c r="BP180" s="85">
        <f>BQ180/(BF180-BF180*(1-BO180))</f>
        <v/>
      </c>
      <c r="BQ180" s="152">
        <f>BS180/(1-BR180)</f>
        <v/>
      </c>
      <c r="BR180" s="85" t="n">
        <v>0</v>
      </c>
      <c r="BS180" s="152">
        <f>K180</f>
        <v/>
      </c>
      <c r="BT180" s="152">
        <f>IF(BQ180&gt;=1500,BQ180-150,IF(BQ180&gt;=800,BQ180-80,IF(BQ180&gt;=500,BQ180-50,IF(BQ180&gt;=200,BQ180-20,BQ180))))</f>
        <v/>
      </c>
      <c r="BU180" s="10" t="n"/>
      <c r="CB180" s="8" t="inlineStr">
        <is>
          <t>✅ 可导入</t>
        </is>
      </c>
      <c r="CC180" t="inlineStr">
        <is>
          <t>✓</t>
        </is>
      </c>
    </row>
    <row r="181" ht="18" customHeight="1">
      <c r="A181" s="77" t="inlineStr">
        <is>
          <t>PPS24150030513</t>
        </is>
      </c>
      <c r="B181" s="7" t="inlineStr">
        <is>
          <t>畔色组合柜 |樱桃木灵感组合柜</t>
        </is>
      </c>
      <c r="C181" s="7" t="inlineStr">
        <is>
          <t>组合柜-层板上柜（赠软木板）</t>
        </is>
      </c>
      <c r="D181" s="7" t="inlineStr">
        <is>
          <t>PPS2415003051322</t>
        </is>
      </c>
      <c r="E181" s="7" t="inlineStr">
        <is>
          <t>https://img.alicdn.com/imgextra/i4/2215699812811/O1CN01FEtH9Q1WdUL54bVKw_!!2215699812811.jpg</t>
        </is>
      </c>
      <c r="F181" s="7" t="inlineStr">
        <is>
          <t>中型</t>
        </is>
      </c>
      <c r="G181" s="149">
        <f>Q181/0.4</f>
        <v/>
      </c>
      <c r="H181" s="149">
        <f>G181*0.75</f>
        <v/>
      </c>
      <c r="I181" s="149">
        <f>Q181 / (0.83 - 0.02 - 0.006)</f>
        <v/>
      </c>
      <c r="J181" s="149">
        <f>Q181 / (0.85 - 0.02 - 0.006)</f>
        <v/>
      </c>
      <c r="K181" s="149">
        <f>Q181 / (0.89 - 0.02 - 0.006)</f>
        <v/>
      </c>
      <c r="L181" s="149">
        <f>K181-N181</f>
        <v/>
      </c>
      <c r="M181" s="79">
        <f>L181/K181</f>
        <v/>
      </c>
      <c r="N181" s="150">
        <f>O181+P181+Q181</f>
        <v/>
      </c>
      <c r="O181" s="150">
        <f>K181*0.006</f>
        <v/>
      </c>
      <c r="P181" s="150">
        <f>K181*0.02</f>
        <v/>
      </c>
      <c r="Q181" s="150">
        <f>SUM(R181:T181)</f>
        <v/>
      </c>
      <c r="R181" s="150" t="n">
        <v>150</v>
      </c>
      <c r="S181" s="150" t="n">
        <v>0</v>
      </c>
      <c r="T181" s="151">
        <f>SUM(U181:W181)</f>
        <v/>
      </c>
      <c r="U181" s="150" t="n">
        <v>620</v>
      </c>
      <c r="V181" s="150" t="n">
        <v>20</v>
      </c>
      <c r="W181" s="150">
        <f>SUM(X181:AS181)</f>
        <v/>
      </c>
      <c r="X181" s="150" t="n">
        <v>0</v>
      </c>
      <c r="Y181" s="150" t="n">
        <v>0</v>
      </c>
      <c r="Z181" s="150" t="n">
        <v>0</v>
      </c>
      <c r="AA181" s="150" t="n">
        <v>0</v>
      </c>
      <c r="AB181" s="150" t="n">
        <v>0</v>
      </c>
      <c r="AC181" s="150" t="n">
        <v>0</v>
      </c>
      <c r="AD181" s="150" t="n">
        <v>0</v>
      </c>
      <c r="AE181" s="150" t="n">
        <v>0</v>
      </c>
      <c r="AF181" s="150" t="n">
        <v>0</v>
      </c>
      <c r="AG181" s="150" t="n">
        <v>0</v>
      </c>
      <c r="AH181" s="150" t="n">
        <v>0</v>
      </c>
      <c r="AI181" s="150" t="n">
        <v>0</v>
      </c>
      <c r="AJ181" s="150" t="n">
        <v>0</v>
      </c>
      <c r="AK181" s="150" t="n">
        <v>0</v>
      </c>
      <c r="AL181" s="150" t="n">
        <v>0</v>
      </c>
      <c r="AM181" s="150" t="n">
        <v>0</v>
      </c>
      <c r="AN181" s="150" t="n">
        <v>35</v>
      </c>
      <c r="AO181" s="150" t="n">
        <v>0</v>
      </c>
      <c r="AP181" s="150" t="n">
        <v>0</v>
      </c>
      <c r="AQ181" s="150" t="n">
        <v>0</v>
      </c>
      <c r="AR181" s="150" t="n">
        <v>0</v>
      </c>
      <c r="AS181" s="150" t="n">
        <v>0</v>
      </c>
      <c r="AT181" s="7" t="inlineStr">
        <is>
          <t>亚克力条68.5*45*5+软木板690*295</t>
        </is>
      </c>
      <c r="AU181" s="7" t="n"/>
      <c r="AV181" s="7" t="inlineStr">
        <is>
          <t>683ff6694584bd0015a8de43</t>
        </is>
      </c>
      <c r="AW181" s="7" t="inlineStr">
        <is>
          <t>装饰隔板上柜</t>
        </is>
      </c>
      <c r="AX181" s="7" t="inlineStr">
        <is>
          <t>683ff66de0db0d0015856ad6</t>
        </is>
      </c>
      <c r="AY181" s="150">
        <f>H181</f>
        <v/>
      </c>
      <c r="AZ181" s="150">
        <f>BB181/(1-BA181)</f>
        <v/>
      </c>
      <c r="BA181" s="82" t="n">
        <v>0.15</v>
      </c>
      <c r="BB181" s="150">
        <f>K181*0.96</f>
        <v/>
      </c>
      <c r="BC181" s="7" t="inlineStr">
        <is>
          <t>793084818113</t>
        </is>
      </c>
      <c r="BD181" s="7" t="inlineStr">
        <is>
          <t>https://item.taobao.com/item.htm?id=793084818113</t>
        </is>
      </c>
      <c r="BE181" s="7" t="n"/>
      <c r="BF181" s="150">
        <f>H181</f>
        <v/>
      </c>
      <c r="BG181" s="82">
        <f>BH181/BF181</f>
        <v/>
      </c>
      <c r="BH181" s="149">
        <f>I181</f>
        <v/>
      </c>
      <c r="BI181" s="82">
        <f>1-12%</f>
        <v/>
      </c>
      <c r="BJ181" s="82">
        <f>BK181/(BF181-BF181*(1-BI181))</f>
        <v/>
      </c>
      <c r="BK181" s="149">
        <f>BM181/(1-BL181)</f>
        <v/>
      </c>
      <c r="BL181" s="82" t="n">
        <v>0.01</v>
      </c>
      <c r="BM181" s="149">
        <f>J181</f>
        <v/>
      </c>
      <c r="BN181" s="149">
        <f>IF(BK181&gt;=1500,BK181-150,IF(BK181&gt;=800,BK181-80,IF(BK181&gt;=500,BK181-50,IF(BK181&gt;=200,BK181-20,BK181))))</f>
        <v/>
      </c>
      <c r="BO181" s="82">
        <f>1-12%</f>
        <v/>
      </c>
      <c r="BP181" s="82">
        <f>BQ181/(BF181-BF181*(1-BO181))</f>
        <v/>
      </c>
      <c r="BQ181" s="149">
        <f>BS181/(1-BR181)</f>
        <v/>
      </c>
      <c r="BR181" s="82" t="n">
        <v>0</v>
      </c>
      <c r="BS181" s="149">
        <f>K181</f>
        <v/>
      </c>
      <c r="BT181" s="149">
        <f>IF(BQ181&gt;=1500,BQ181-150,IF(BQ181&gt;=800,BQ181-80,IF(BQ181&gt;=500,BQ181-50,IF(BQ181&gt;=200,BQ181-20,BQ181))))</f>
        <v/>
      </c>
      <c r="BU181" s="7" t="n"/>
      <c r="CB181" s="8" t="inlineStr">
        <is>
          <t>✅ 可导入</t>
        </is>
      </c>
      <c r="CC181" t="inlineStr">
        <is>
          <t>✓</t>
        </is>
      </c>
    </row>
    <row r="182" ht="18" customHeight="1">
      <c r="A182" s="77" t="inlineStr">
        <is>
          <t>PPS24150030513</t>
        </is>
      </c>
      <c r="B182" s="10" t="inlineStr">
        <is>
          <t>畔色组合柜 |樱桃木灵感组合柜</t>
        </is>
      </c>
      <c r="C182" s="10" t="inlineStr">
        <is>
          <t>组合柜-洞洞板上柜</t>
        </is>
      </c>
      <c r="D182" s="10" t="inlineStr">
        <is>
          <t>PPS2415003051323</t>
        </is>
      </c>
      <c r="E182" s="10" t="inlineStr">
        <is>
          <t>https://img.alicdn.com/imgextra/i4/2215699812811/O1CN01FEtH9Q1WdUL54bVKw_!!2215699812811.jpg</t>
        </is>
      </c>
      <c r="F182" s="10" t="inlineStr">
        <is>
          <t>中型</t>
        </is>
      </c>
      <c r="G182" s="152">
        <f>Q182/0.4</f>
        <v/>
      </c>
      <c r="H182" s="152">
        <f>G182*0.75</f>
        <v/>
      </c>
      <c r="I182" s="152">
        <f>Q182 / (0.83 - 0.02 - 0.006)</f>
        <v/>
      </c>
      <c r="J182" s="152">
        <f>Q182 / (0.85 - 0.02 - 0.006)</f>
        <v/>
      </c>
      <c r="K182" s="152">
        <f>Q182 / (0.89 - 0.02 - 0.006)</f>
        <v/>
      </c>
      <c r="L182" s="152">
        <f>K182-N182</f>
        <v/>
      </c>
      <c r="M182" s="79">
        <f>L182/K182</f>
        <v/>
      </c>
      <c r="N182" s="153">
        <f>O182+P182+Q182</f>
        <v/>
      </c>
      <c r="O182" s="153">
        <f>K182*0.006</f>
        <v/>
      </c>
      <c r="P182" s="153">
        <f>K182*0.02</f>
        <v/>
      </c>
      <c r="Q182" s="153">
        <f>SUM(R182:T182)</f>
        <v/>
      </c>
      <c r="R182" s="153" t="n">
        <v>150</v>
      </c>
      <c r="S182" s="153" t="n">
        <v>0</v>
      </c>
      <c r="T182" s="151">
        <f>SUM(U182:W182)</f>
        <v/>
      </c>
      <c r="U182" s="153" t="n">
        <v>580</v>
      </c>
      <c r="V182" s="153" t="n">
        <v>20</v>
      </c>
      <c r="W182" s="153">
        <f>SUM(X182:AS182)</f>
        <v/>
      </c>
      <c r="X182" s="153" t="n">
        <v>0</v>
      </c>
      <c r="Y182" s="153" t="n">
        <v>0</v>
      </c>
      <c r="Z182" s="153" t="n">
        <v>0</v>
      </c>
      <c r="AA182" s="153" t="n">
        <v>0</v>
      </c>
      <c r="AB182" s="153" t="n">
        <v>0</v>
      </c>
      <c r="AC182" s="153" t="n">
        <v>0</v>
      </c>
      <c r="AD182" s="153" t="n">
        <v>0</v>
      </c>
      <c r="AE182" s="153" t="n">
        <v>0</v>
      </c>
      <c r="AF182" s="153" t="n">
        <v>0</v>
      </c>
      <c r="AG182" s="153" t="n">
        <v>0</v>
      </c>
      <c r="AH182" s="153" t="n">
        <v>0</v>
      </c>
      <c r="AI182" s="153" t="n">
        <v>0</v>
      </c>
      <c r="AJ182" s="153" t="n">
        <v>0</v>
      </c>
      <c r="AK182" s="153" t="n">
        <v>0</v>
      </c>
      <c r="AL182" s="153" t="n">
        <v>0</v>
      </c>
      <c r="AM182" s="153" t="n">
        <v>0</v>
      </c>
      <c r="AN182" s="153" t="n">
        <v>120</v>
      </c>
      <c r="AO182" s="153" t="n">
        <v>0</v>
      </c>
      <c r="AP182" s="153" t="n">
        <v>0</v>
      </c>
      <c r="AQ182" s="153" t="n">
        <v>0</v>
      </c>
      <c r="AR182" s="153" t="n">
        <v>0</v>
      </c>
      <c r="AS182" s="153" t="n">
        <v>0</v>
      </c>
      <c r="AT182" s="10" t="inlineStr">
        <is>
          <t>木纤维洞洞板130  软木板25</t>
        </is>
      </c>
      <c r="AU182" s="10" t="n"/>
      <c r="AV182" s="10" t="inlineStr">
        <is>
          <t>683ff6694584bd0015a8de43</t>
        </is>
      </c>
      <c r="AW182" s="10" t="inlineStr">
        <is>
          <t>洞洞板装饰上柜</t>
        </is>
      </c>
      <c r="AX182" s="10" t="inlineStr">
        <is>
          <t>683ff66d05b7000015b63fe5</t>
        </is>
      </c>
      <c r="AY182" s="153">
        <f>H182</f>
        <v/>
      </c>
      <c r="AZ182" s="153">
        <f>BB182/(1-BA182)</f>
        <v/>
      </c>
      <c r="BA182" s="85" t="n">
        <v>0.15</v>
      </c>
      <c r="BB182" s="153">
        <f>K182*0.96</f>
        <v/>
      </c>
      <c r="BC182" s="10" t="inlineStr">
        <is>
          <t>793084818113</t>
        </is>
      </c>
      <c r="BD182" s="10" t="inlineStr">
        <is>
          <t>https://item.taobao.com/item.htm?id=793084818113</t>
        </is>
      </c>
      <c r="BE182" s="10" t="n"/>
      <c r="BF182" s="153">
        <f>H182</f>
        <v/>
      </c>
      <c r="BG182" s="85">
        <f>BH182/BF182</f>
        <v/>
      </c>
      <c r="BH182" s="152">
        <f>I182</f>
        <v/>
      </c>
      <c r="BI182" s="85">
        <f>1-12%</f>
        <v/>
      </c>
      <c r="BJ182" s="85">
        <f>BK182/(BF182-BF182*(1-BI182))</f>
        <v/>
      </c>
      <c r="BK182" s="152">
        <f>BM182/(1-BL182)</f>
        <v/>
      </c>
      <c r="BL182" s="85" t="n">
        <v>0.01</v>
      </c>
      <c r="BM182" s="152">
        <f>J182</f>
        <v/>
      </c>
      <c r="BN182" s="152">
        <f>IF(BK182&gt;=1500,BK182-150,IF(BK182&gt;=800,BK182-80,IF(BK182&gt;=500,BK182-50,IF(BK182&gt;=200,BK182-20,BK182))))</f>
        <v/>
      </c>
      <c r="BO182" s="85">
        <f>1-12%</f>
        <v/>
      </c>
      <c r="BP182" s="85">
        <f>BQ182/(BF182-BF182*(1-BO182))</f>
        <v/>
      </c>
      <c r="BQ182" s="152">
        <f>BS182/(1-BR182)</f>
        <v/>
      </c>
      <c r="BR182" s="85" t="n">
        <v>0</v>
      </c>
      <c r="BS182" s="152">
        <f>K182</f>
        <v/>
      </c>
      <c r="BT182" s="152">
        <f>IF(BQ182&gt;=1500,BQ182-150,IF(BQ182&gt;=800,BQ182-80,IF(BQ182&gt;=500,BQ182-50,IF(BQ182&gt;=200,BQ182-20,BQ182))))</f>
        <v/>
      </c>
      <c r="BU182" s="10" t="n"/>
      <c r="CB182" s="8" t="inlineStr">
        <is>
          <t>✅ 可导入</t>
        </is>
      </c>
      <c r="CC182" t="inlineStr">
        <is>
          <t>✓</t>
        </is>
      </c>
    </row>
    <row r="183" ht="18" customHeight="1">
      <c r="A183" s="77" t="inlineStr">
        <is>
          <t>PPS24150030513</t>
        </is>
      </c>
      <c r="B183" s="7" t="inlineStr">
        <is>
          <t>畔色组合柜 |樱桃木灵感组合柜</t>
        </is>
      </c>
      <c r="C183" s="7" t="inlineStr">
        <is>
          <t>组合柜-隔板柜2竖</t>
        </is>
      </c>
      <c r="D183" s="7" t="inlineStr">
        <is>
          <t>PPS2415003051324</t>
        </is>
      </c>
      <c r="E183" s="7" t="inlineStr">
        <is>
          <t>https://img.alicdn.com/imgextra/i4/2215699812811/O1CN01FEtH9Q1WdUL54bVKw_!!2215699812811.jpg</t>
        </is>
      </c>
      <c r="F183" s="7" t="inlineStr">
        <is>
          <t>中型</t>
        </is>
      </c>
      <c r="G183" s="149">
        <f>Q183/0.4</f>
        <v/>
      </c>
      <c r="H183" s="149">
        <f>G183*0.75</f>
        <v/>
      </c>
      <c r="I183" s="149">
        <f>Q183 / (0.83 - 0.02 - 0.006)</f>
        <v/>
      </c>
      <c r="J183" s="149">
        <f>Q183 / (0.85 - 0.02 - 0.006)</f>
        <v/>
      </c>
      <c r="K183" s="149">
        <f>Q183 / (0.89 - 0.02 - 0.006)</f>
        <v/>
      </c>
      <c r="L183" s="149">
        <f>K183-N183</f>
        <v/>
      </c>
      <c r="M183" s="79">
        <f>L183/K183</f>
        <v/>
      </c>
      <c r="N183" s="150">
        <f>O183+P183+Q183</f>
        <v/>
      </c>
      <c r="O183" s="150">
        <f>K183*0.006</f>
        <v/>
      </c>
      <c r="P183" s="150">
        <f>K183*0.02</f>
        <v/>
      </c>
      <c r="Q183" s="150">
        <f>SUM(R183:T183)</f>
        <v/>
      </c>
      <c r="R183" s="150" t="n">
        <v>150</v>
      </c>
      <c r="S183" s="150" t="n">
        <v>0</v>
      </c>
      <c r="T183" s="151">
        <f>SUM(U183:W183)</f>
        <v/>
      </c>
      <c r="U183" s="150" t="n">
        <v>680</v>
      </c>
      <c r="V183" s="150" t="n">
        <v>20</v>
      </c>
      <c r="W183" s="150">
        <f>SUM(X183:AS183)</f>
        <v/>
      </c>
      <c r="X183" s="150" t="n">
        <v>0</v>
      </c>
      <c r="Y183" s="150" t="n">
        <v>0</v>
      </c>
      <c r="Z183" s="150" t="n">
        <v>0</v>
      </c>
      <c r="AA183" s="150" t="n">
        <v>0</v>
      </c>
      <c r="AB183" s="150" t="n">
        <v>0</v>
      </c>
      <c r="AC183" s="150" t="n">
        <v>0</v>
      </c>
      <c r="AD183" s="150" t="n">
        <v>0</v>
      </c>
      <c r="AE183" s="150" t="n">
        <v>0</v>
      </c>
      <c r="AF183" s="150" t="n">
        <v>0</v>
      </c>
      <c r="AG183" s="150" t="n">
        <v>0</v>
      </c>
      <c r="AH183" s="150" t="n">
        <v>0</v>
      </c>
      <c r="AI183" s="150" t="n">
        <v>0</v>
      </c>
      <c r="AJ183" s="150" t="n">
        <v>0</v>
      </c>
      <c r="AK183" s="150" t="n">
        <v>0</v>
      </c>
      <c r="AL183" s="150" t="n">
        <v>0</v>
      </c>
      <c r="AM183" s="150" t="n">
        <v>0</v>
      </c>
      <c r="AN183" s="150" t="n">
        <v>0</v>
      </c>
      <c r="AO183" s="150" t="n">
        <v>0</v>
      </c>
      <c r="AP183" s="150" t="n">
        <v>0</v>
      </c>
      <c r="AQ183" s="150" t="n">
        <v>0</v>
      </c>
      <c r="AR183" s="150" t="n">
        <v>0</v>
      </c>
      <c r="AS183" s="150" t="n">
        <v>0</v>
      </c>
      <c r="AT183" s="7" t="inlineStr">
        <is>
          <t>扣件4</t>
        </is>
      </c>
      <c r="AU183" s="7" t="n"/>
      <c r="AV183" s="7" t="inlineStr">
        <is>
          <t>683ff6694584bd0015a8de43</t>
        </is>
      </c>
      <c r="AW183" s="7" t="inlineStr">
        <is>
          <t>双竖隔板柜</t>
        </is>
      </c>
      <c r="AX183" s="7" t="inlineStr">
        <is>
          <t>683ff66cf0736500154165cc</t>
        </is>
      </c>
      <c r="AY183" s="150">
        <f>H183</f>
        <v/>
      </c>
      <c r="AZ183" s="150">
        <f>BB183/(1-BA183)</f>
        <v/>
      </c>
      <c r="BA183" s="82" t="n">
        <v>0.15</v>
      </c>
      <c r="BB183" s="150">
        <f>K183*0.96</f>
        <v/>
      </c>
      <c r="BC183" s="7" t="inlineStr">
        <is>
          <t>793084818113</t>
        </is>
      </c>
      <c r="BD183" s="7" t="inlineStr">
        <is>
          <t>https://item.taobao.com/item.htm?id=793084818113</t>
        </is>
      </c>
      <c r="BE183" s="7" t="n"/>
      <c r="BF183" s="150">
        <f>H183</f>
        <v/>
      </c>
      <c r="BG183" s="82">
        <f>BH183/BF183</f>
        <v/>
      </c>
      <c r="BH183" s="149">
        <f>I183</f>
        <v/>
      </c>
      <c r="BI183" s="82">
        <f>1-12%</f>
        <v/>
      </c>
      <c r="BJ183" s="82">
        <f>BK183/(BF183-BF183*(1-BI183))</f>
        <v/>
      </c>
      <c r="BK183" s="149">
        <f>BM183/(1-BL183)</f>
        <v/>
      </c>
      <c r="BL183" s="82" t="n">
        <v>0.01</v>
      </c>
      <c r="BM183" s="149">
        <f>J183</f>
        <v/>
      </c>
      <c r="BN183" s="149">
        <f>IF(BK183&gt;=1500,BK183-150,IF(BK183&gt;=800,BK183-80,IF(BK183&gt;=500,BK183-50,IF(BK183&gt;=200,BK183-20,BK183))))</f>
        <v/>
      </c>
      <c r="BO183" s="82">
        <f>1-12%</f>
        <v/>
      </c>
      <c r="BP183" s="82">
        <f>BQ183/(BF183-BF183*(1-BO183))</f>
        <v/>
      </c>
      <c r="BQ183" s="149">
        <f>BS183/(1-BR183)</f>
        <v/>
      </c>
      <c r="BR183" s="82" t="n">
        <v>0</v>
      </c>
      <c r="BS183" s="149">
        <f>K183</f>
        <v/>
      </c>
      <c r="BT183" s="149">
        <f>IF(BQ183&gt;=1500,BQ183-150,IF(BQ183&gt;=800,BQ183-80,IF(BQ183&gt;=500,BQ183-50,IF(BQ183&gt;=200,BQ183-20,BQ183))))</f>
        <v/>
      </c>
      <c r="BU183" s="7" t="n"/>
      <c r="CB183" s="8" t="inlineStr">
        <is>
          <t>✅ 可导入</t>
        </is>
      </c>
      <c r="CC183" t="inlineStr">
        <is>
          <t>✓</t>
        </is>
      </c>
    </row>
    <row r="184" ht="18" customHeight="1">
      <c r="A184" s="77" t="inlineStr">
        <is>
          <t>PPS24150030513</t>
        </is>
      </c>
      <c r="B184" s="10" t="inlineStr">
        <is>
          <t>畔色组合柜 |樱桃木灵感组合柜</t>
        </is>
      </c>
      <c r="C184" s="10" t="inlineStr">
        <is>
          <t>组合柜-隔板柜3竖</t>
        </is>
      </c>
      <c r="D184" s="10" t="inlineStr">
        <is>
          <t>PPS2415003051325</t>
        </is>
      </c>
      <c r="E184" s="10" t="inlineStr">
        <is>
          <t>https://img.alicdn.com/imgextra/i4/2215699812811/O1CN01FEtH9Q1WdUL54bVKw_!!2215699812811.jpg</t>
        </is>
      </c>
      <c r="F184" s="10" t="inlineStr">
        <is>
          <t>中型</t>
        </is>
      </c>
      <c r="G184" s="152">
        <f>Q184/0.4</f>
        <v/>
      </c>
      <c r="H184" s="152">
        <f>G184*0.75</f>
        <v/>
      </c>
      <c r="I184" s="152">
        <f>Q184 / (0.83 - 0.02 - 0.006)</f>
        <v/>
      </c>
      <c r="J184" s="152">
        <f>Q184 / (0.85 - 0.02 - 0.006)</f>
        <v/>
      </c>
      <c r="K184" s="152">
        <f>Q184 / (0.89 - 0.02 - 0.006)</f>
        <v/>
      </c>
      <c r="L184" s="152">
        <f>K184-N184</f>
        <v/>
      </c>
      <c r="M184" s="79">
        <f>L184/K184</f>
        <v/>
      </c>
      <c r="N184" s="153">
        <f>O184+P184+Q184</f>
        <v/>
      </c>
      <c r="O184" s="153">
        <f>K184*0.006</f>
        <v/>
      </c>
      <c r="P184" s="153">
        <f>K184*0.02</f>
        <v/>
      </c>
      <c r="Q184" s="153">
        <f>SUM(R184:T184)</f>
        <v/>
      </c>
      <c r="R184" s="153" t="n">
        <v>150</v>
      </c>
      <c r="S184" s="153" t="n">
        <v>0</v>
      </c>
      <c r="T184" s="151">
        <f>SUM(U184:W184)</f>
        <v/>
      </c>
      <c r="U184" s="153" t="n">
        <v>740</v>
      </c>
      <c r="V184" s="153" t="n">
        <v>20</v>
      </c>
      <c r="W184" s="153">
        <f>SUM(X184:AS184)</f>
        <v/>
      </c>
      <c r="X184" s="153" t="n">
        <v>0</v>
      </c>
      <c r="Y184" s="153" t="n">
        <v>0</v>
      </c>
      <c r="Z184" s="153" t="n">
        <v>0</v>
      </c>
      <c r="AA184" s="153" t="n">
        <v>0</v>
      </c>
      <c r="AB184" s="153" t="n">
        <v>0</v>
      </c>
      <c r="AC184" s="153" t="n">
        <v>0</v>
      </c>
      <c r="AD184" s="153" t="n">
        <v>0</v>
      </c>
      <c r="AE184" s="153" t="n">
        <v>0</v>
      </c>
      <c r="AF184" s="153" t="n">
        <v>0</v>
      </c>
      <c r="AG184" s="153" t="n">
        <v>0</v>
      </c>
      <c r="AH184" s="153" t="n">
        <v>0</v>
      </c>
      <c r="AI184" s="153" t="n">
        <v>0</v>
      </c>
      <c r="AJ184" s="153" t="n">
        <v>0</v>
      </c>
      <c r="AK184" s="153" t="n">
        <v>0</v>
      </c>
      <c r="AL184" s="153" t="n">
        <v>0</v>
      </c>
      <c r="AM184" s="153" t="n">
        <v>0</v>
      </c>
      <c r="AN184" s="153" t="n">
        <v>0</v>
      </c>
      <c r="AO184" s="153" t="n">
        <v>0</v>
      </c>
      <c r="AP184" s="153" t="n">
        <v>0</v>
      </c>
      <c r="AQ184" s="153" t="n">
        <v>0</v>
      </c>
      <c r="AR184" s="153" t="n">
        <v>0</v>
      </c>
      <c r="AS184" s="153" t="n">
        <v>0</v>
      </c>
      <c r="AT184" s="10" t="inlineStr">
        <is>
          <t>扣件4</t>
        </is>
      </c>
      <c r="AU184" s="10" t="n"/>
      <c r="AV184" s="10" t="inlineStr">
        <is>
          <t>683ff6694584bd0015a8de43</t>
        </is>
      </c>
      <c r="AW184" s="10" t="inlineStr">
        <is>
          <t>三竖隔板柜</t>
        </is>
      </c>
      <c r="AX184" s="10" t="inlineStr">
        <is>
          <t>683ff66cb6240c00159ccb24</t>
        </is>
      </c>
      <c r="AY184" s="153">
        <f>H184</f>
        <v/>
      </c>
      <c r="AZ184" s="153">
        <f>BB184/(1-BA184)</f>
        <v/>
      </c>
      <c r="BA184" s="85" t="n">
        <v>0.15</v>
      </c>
      <c r="BB184" s="153">
        <f>K184*0.96</f>
        <v/>
      </c>
      <c r="BC184" s="10" t="inlineStr">
        <is>
          <t>793084818113</t>
        </is>
      </c>
      <c r="BD184" s="10" t="inlineStr">
        <is>
          <t>https://item.taobao.com/item.htm?id=793084818113</t>
        </is>
      </c>
      <c r="BE184" s="10" t="n"/>
      <c r="BF184" s="153">
        <f>H184</f>
        <v/>
      </c>
      <c r="BG184" s="85">
        <f>BH184/BF184</f>
        <v/>
      </c>
      <c r="BH184" s="152">
        <f>I184</f>
        <v/>
      </c>
      <c r="BI184" s="85">
        <f>1-12%</f>
        <v/>
      </c>
      <c r="BJ184" s="85">
        <f>BK184/(BF184-BF184*(1-BI184))</f>
        <v/>
      </c>
      <c r="BK184" s="152">
        <f>BM184/(1-BL184)</f>
        <v/>
      </c>
      <c r="BL184" s="85" t="n">
        <v>0.01</v>
      </c>
      <c r="BM184" s="152">
        <f>J184</f>
        <v/>
      </c>
      <c r="BN184" s="152">
        <f>IF(BK184&gt;=1500,BK184-150,IF(BK184&gt;=800,BK184-80,IF(BK184&gt;=500,BK184-50,IF(BK184&gt;=200,BK184-20,BK184))))</f>
        <v/>
      </c>
      <c r="BO184" s="85">
        <f>1-12%</f>
        <v/>
      </c>
      <c r="BP184" s="85">
        <f>BQ184/(BF184-BF184*(1-BO184))</f>
        <v/>
      </c>
      <c r="BQ184" s="152">
        <f>BS184/(1-BR184)</f>
        <v/>
      </c>
      <c r="BR184" s="85" t="n">
        <v>0</v>
      </c>
      <c r="BS184" s="152">
        <f>K184</f>
        <v/>
      </c>
      <c r="BT184" s="152">
        <f>IF(BQ184&gt;=1500,BQ184-150,IF(BQ184&gt;=800,BQ184-80,IF(BQ184&gt;=500,BQ184-50,IF(BQ184&gt;=200,BQ184-20,BQ184))))</f>
        <v/>
      </c>
      <c r="BU184" s="10" t="n"/>
      <c r="CB184" s="8" t="inlineStr">
        <is>
          <t>✅ 可导入</t>
        </is>
      </c>
      <c r="CC184" t="inlineStr">
        <is>
          <t>✓</t>
        </is>
      </c>
    </row>
    <row r="185" ht="18" customHeight="1">
      <c r="A185" s="77" t="inlineStr">
        <is>
          <t>PPS24150030513</t>
        </is>
      </c>
      <c r="B185" s="7" t="inlineStr">
        <is>
          <t>畔色组合柜 |樱桃木灵感组合柜</t>
        </is>
      </c>
      <c r="C185" s="7" t="inlineStr">
        <is>
          <t>组合柜-横竖隔板</t>
        </is>
      </c>
      <c r="D185" s="7" t="inlineStr">
        <is>
          <t>PPS2415003051326</t>
        </is>
      </c>
      <c r="E185" s="7" t="inlineStr">
        <is>
          <t>https://img.alicdn.com/imgextra/i4/2215699812811/O1CN01FEtH9Q1WdUL54bVKw_!!2215699812811.jpg</t>
        </is>
      </c>
      <c r="F185" s="7" t="inlineStr">
        <is>
          <t>中型</t>
        </is>
      </c>
      <c r="G185" s="149">
        <f>Q185/0.4</f>
        <v/>
      </c>
      <c r="H185" s="149">
        <f>G185*0.75</f>
        <v/>
      </c>
      <c r="I185" s="149">
        <f>Q185 / (0.83 - 0.02 - 0.006)</f>
        <v/>
      </c>
      <c r="J185" s="149">
        <f>Q185 / (0.85 - 0.02 - 0.006)</f>
        <v/>
      </c>
      <c r="K185" s="149">
        <f>Q185 / (0.89 - 0.02 - 0.006)</f>
        <v/>
      </c>
      <c r="L185" s="149">
        <f>K185-N185</f>
        <v/>
      </c>
      <c r="M185" s="79">
        <f>L185/K185</f>
        <v/>
      </c>
      <c r="N185" s="150">
        <f>O185+P185+Q185</f>
        <v/>
      </c>
      <c r="O185" s="150">
        <f>K185*0.006</f>
        <v/>
      </c>
      <c r="P185" s="150">
        <f>K185*0.02</f>
        <v/>
      </c>
      <c r="Q185" s="150">
        <f>SUM(R185:T185)</f>
        <v/>
      </c>
      <c r="R185" s="150" t="n">
        <v>150</v>
      </c>
      <c r="S185" s="150" t="n">
        <v>0</v>
      </c>
      <c r="T185" s="151">
        <f>SUM(U185:W185)</f>
        <v/>
      </c>
      <c r="U185" s="150" t="n">
        <v>700</v>
      </c>
      <c r="V185" s="150" t="n">
        <v>20</v>
      </c>
      <c r="W185" s="150">
        <f>SUM(X185:AS185)</f>
        <v/>
      </c>
      <c r="X185" s="150" t="n">
        <v>0</v>
      </c>
      <c r="Y185" s="150" t="n">
        <v>0</v>
      </c>
      <c r="Z185" s="150" t="n">
        <v>0</v>
      </c>
      <c r="AA185" s="150" t="n">
        <v>0</v>
      </c>
      <c r="AB185" s="150" t="n">
        <v>0</v>
      </c>
      <c r="AC185" s="150" t="n">
        <v>0</v>
      </c>
      <c r="AD185" s="150" t="n">
        <v>0</v>
      </c>
      <c r="AE185" s="150" t="n">
        <v>0</v>
      </c>
      <c r="AF185" s="150" t="n">
        <v>0</v>
      </c>
      <c r="AG185" s="150" t="n">
        <v>0</v>
      </c>
      <c r="AH185" s="150" t="n">
        <v>0</v>
      </c>
      <c r="AI185" s="150" t="n">
        <v>0</v>
      </c>
      <c r="AJ185" s="150" t="n">
        <v>0</v>
      </c>
      <c r="AK185" s="150" t="n">
        <v>0</v>
      </c>
      <c r="AL185" s="150" t="n">
        <v>0</v>
      </c>
      <c r="AM185" s="150" t="n">
        <v>0</v>
      </c>
      <c r="AN185" s="150" t="n">
        <v>0</v>
      </c>
      <c r="AO185" s="150" t="n">
        <v>0</v>
      </c>
      <c r="AP185" s="150" t="n">
        <v>0</v>
      </c>
      <c r="AQ185" s="150" t="n">
        <v>0</v>
      </c>
      <c r="AR185" s="150" t="n">
        <v>0</v>
      </c>
      <c r="AS185" s="150" t="n">
        <v>0</v>
      </c>
      <c r="AT185" s="7" t="inlineStr">
        <is>
          <t>扣件4</t>
        </is>
      </c>
      <c r="AU185" s="7" t="n"/>
      <c r="AV185" s="7" t="inlineStr">
        <is>
          <t>683ff6694584bd0015a8de43</t>
        </is>
      </c>
      <c r="AW185" s="7" t="inlineStr">
        <is>
          <t>横竖隔板柜</t>
        </is>
      </c>
      <c r="AX185" s="7" t="inlineStr">
        <is>
          <t>683ff66c2f87160015ac4ae8</t>
        </is>
      </c>
      <c r="AY185" s="150">
        <f>H185</f>
        <v/>
      </c>
      <c r="AZ185" s="150">
        <f>BB185/(1-BA185)</f>
        <v/>
      </c>
      <c r="BA185" s="82" t="n">
        <v>0.15</v>
      </c>
      <c r="BB185" s="150">
        <f>K185*0.96</f>
        <v/>
      </c>
      <c r="BC185" s="7" t="inlineStr">
        <is>
          <t>793084818113</t>
        </is>
      </c>
      <c r="BD185" s="7" t="inlineStr">
        <is>
          <t>https://item.taobao.com/item.htm?id=793084818113</t>
        </is>
      </c>
      <c r="BE185" s="7" t="n"/>
      <c r="BF185" s="150">
        <f>H185</f>
        <v/>
      </c>
      <c r="BG185" s="82">
        <f>BH185/BF185</f>
        <v/>
      </c>
      <c r="BH185" s="149">
        <f>I185</f>
        <v/>
      </c>
      <c r="BI185" s="82">
        <f>1-12%</f>
        <v/>
      </c>
      <c r="BJ185" s="82">
        <f>BK185/(BF185-BF185*(1-BI185))</f>
        <v/>
      </c>
      <c r="BK185" s="149">
        <f>BM185/(1-BL185)</f>
        <v/>
      </c>
      <c r="BL185" s="82" t="n">
        <v>0.01</v>
      </c>
      <c r="BM185" s="149">
        <f>J185</f>
        <v/>
      </c>
      <c r="BN185" s="149">
        <f>IF(BK185&gt;=1500,BK185-150,IF(BK185&gt;=800,BK185-80,IF(BK185&gt;=500,BK185-50,IF(BK185&gt;=200,BK185-20,BK185))))</f>
        <v/>
      </c>
      <c r="BO185" s="82">
        <f>1-12%</f>
        <v/>
      </c>
      <c r="BP185" s="82">
        <f>BQ185/(BF185-BF185*(1-BO185))</f>
        <v/>
      </c>
      <c r="BQ185" s="149">
        <f>BS185/(1-BR185)</f>
        <v/>
      </c>
      <c r="BR185" s="82" t="n">
        <v>0</v>
      </c>
      <c r="BS185" s="149">
        <f>K185</f>
        <v/>
      </c>
      <c r="BT185" s="149">
        <f>IF(BQ185&gt;=1500,BQ185-150,IF(BQ185&gt;=800,BQ185-80,IF(BQ185&gt;=500,BQ185-50,IF(BQ185&gt;=200,BQ185-20,BQ185))))</f>
        <v/>
      </c>
      <c r="BU185" s="7" t="n"/>
      <c r="CB185" s="8" t="inlineStr">
        <is>
          <t>✅ 可导入</t>
        </is>
      </c>
      <c r="CC185" t="inlineStr">
        <is>
          <t>✓</t>
        </is>
      </c>
    </row>
    <row r="186" ht="18" customHeight="1">
      <c r="A186" s="77" t="inlineStr">
        <is>
          <t>PPS24150030513</t>
        </is>
      </c>
      <c r="B186" s="10" t="inlineStr">
        <is>
          <t>畔色组合柜 |樱桃木灵感组合柜</t>
        </is>
      </c>
      <c r="C186" s="10" t="inlineStr">
        <is>
          <t>组合柜-木头底座</t>
        </is>
      </c>
      <c r="D186" s="10" t="inlineStr">
        <is>
          <t>PPS2415003051327</t>
        </is>
      </c>
      <c r="E186" s="10" t="inlineStr">
        <is>
          <t>https://img.alicdn.com/imgextra/i4/2215699812811/O1CN01FEtH9Q1WdUL54bVKw_!!2215699812811.jpg</t>
        </is>
      </c>
      <c r="F186" s="10" t="inlineStr">
        <is>
          <t>中型</t>
        </is>
      </c>
      <c r="G186" s="152">
        <f>Q186/0.4</f>
        <v/>
      </c>
      <c r="H186" s="152">
        <f>G186*0.75</f>
        <v/>
      </c>
      <c r="I186" s="152">
        <f>Q186 / (0.83 - 0.02 - 0.006)</f>
        <v/>
      </c>
      <c r="J186" s="152">
        <f>Q186 / (0.85 - 0.02 - 0.006)</f>
        <v/>
      </c>
      <c r="K186" s="152">
        <f>Q186 / (0.89 - 0.02 - 0.006)</f>
        <v/>
      </c>
      <c r="L186" s="152">
        <f>K186-N186</f>
        <v/>
      </c>
      <c r="M186" s="79">
        <f>L186/K186</f>
        <v/>
      </c>
      <c r="N186" s="153">
        <f>O186+P186+Q186</f>
        <v/>
      </c>
      <c r="O186" s="153">
        <f>K186*0.006</f>
        <v/>
      </c>
      <c r="P186" s="153">
        <f>K186*0.02</f>
        <v/>
      </c>
      <c r="Q186" s="153">
        <f>SUM(R186:T186)</f>
        <v/>
      </c>
      <c r="R186" s="153" t="n">
        <v>50</v>
      </c>
      <c r="S186" s="153" t="n">
        <v>0</v>
      </c>
      <c r="T186" s="151">
        <f>SUM(U186:W186)</f>
        <v/>
      </c>
      <c r="U186" s="153" t="n">
        <v>50</v>
      </c>
      <c r="V186" s="153" t="n">
        <v>20</v>
      </c>
      <c r="W186" s="153">
        <f>SUM(X186:AS186)</f>
        <v/>
      </c>
      <c r="X186" s="153" t="n">
        <v>0</v>
      </c>
      <c r="Y186" s="153" t="n">
        <v>0</v>
      </c>
      <c r="Z186" s="153" t="n">
        <v>0</v>
      </c>
      <c r="AA186" s="153" t="n">
        <v>0</v>
      </c>
      <c r="AB186" s="153" t="n">
        <v>0</v>
      </c>
      <c r="AC186" s="153" t="n">
        <v>0</v>
      </c>
      <c r="AD186" s="153" t="n">
        <v>0</v>
      </c>
      <c r="AE186" s="153" t="n">
        <v>0</v>
      </c>
      <c r="AF186" s="153" t="n">
        <v>0</v>
      </c>
      <c r="AG186" s="153" t="n">
        <v>0</v>
      </c>
      <c r="AH186" s="153" t="n">
        <v>0</v>
      </c>
      <c r="AI186" s="153" t="n">
        <v>0</v>
      </c>
      <c r="AJ186" s="153" t="n">
        <v>0</v>
      </c>
      <c r="AK186" s="153" t="n">
        <v>0</v>
      </c>
      <c r="AL186" s="153" t="n">
        <v>0</v>
      </c>
      <c r="AM186" s="153" t="n">
        <v>0</v>
      </c>
      <c r="AN186" s="153" t="n">
        <v>0</v>
      </c>
      <c r="AO186" s="153" t="n">
        <v>0</v>
      </c>
      <c r="AP186" s="153" t="n">
        <v>0</v>
      </c>
      <c r="AQ186" s="153" t="n">
        <v>0</v>
      </c>
      <c r="AR186" s="153" t="n">
        <v>0</v>
      </c>
      <c r="AS186" s="153" t="n">
        <v>0</v>
      </c>
      <c r="AT186" s="10" t="n"/>
      <c r="AU186" s="10" t="n"/>
      <c r="AV186" s="10" t="inlineStr">
        <is>
          <t>/</t>
        </is>
      </c>
      <c r="AW186" s="10" t="inlineStr">
        <is>
          <t>/</t>
        </is>
      </c>
      <c r="AX186" s="10" t="inlineStr">
        <is>
          <t>/</t>
        </is>
      </c>
      <c r="AY186" s="153">
        <f>H186</f>
        <v/>
      </c>
      <c r="AZ186" s="153">
        <f>BB186/(1-BA186)</f>
        <v/>
      </c>
      <c r="BA186" s="85" t="n">
        <v>0.15</v>
      </c>
      <c r="BB186" s="153">
        <f>K186*0.96</f>
        <v/>
      </c>
      <c r="BC186" s="10" t="inlineStr">
        <is>
          <t>793084818113</t>
        </is>
      </c>
      <c r="BD186" s="10" t="inlineStr">
        <is>
          <t>https://item.taobao.com/item.htm?id=793084818113</t>
        </is>
      </c>
      <c r="BE186" s="10" t="n"/>
      <c r="BF186" s="153">
        <f>H186</f>
        <v/>
      </c>
      <c r="BG186" s="85">
        <f>BH186/BF186</f>
        <v/>
      </c>
      <c r="BH186" s="152">
        <f>I186</f>
        <v/>
      </c>
      <c r="BI186" s="85">
        <f>1-12%</f>
        <v/>
      </c>
      <c r="BJ186" s="85">
        <f>BK186/(BF186-BF186*(1-BI186))</f>
        <v/>
      </c>
      <c r="BK186" s="152">
        <f>BM186/(1-BL186)</f>
        <v/>
      </c>
      <c r="BL186" s="85" t="n">
        <v>0.01</v>
      </c>
      <c r="BM186" s="152">
        <f>J186</f>
        <v/>
      </c>
      <c r="BN186" s="152">
        <f>IF(BK186&gt;=1500,BK186-150,IF(BK186&gt;=800,BK186-80,IF(BK186&gt;=500,BK186-50,IF(BK186&gt;=200,BK186-20,BK186))))</f>
        <v/>
      </c>
      <c r="BO186" s="85">
        <f>1-12%</f>
        <v/>
      </c>
      <c r="BP186" s="85">
        <f>BQ186/(BF186-BF186*(1-BO186))</f>
        <v/>
      </c>
      <c r="BQ186" s="152">
        <f>BS186/(1-BR186)</f>
        <v/>
      </c>
      <c r="BR186" s="85" t="n">
        <v>0</v>
      </c>
      <c r="BS186" s="152">
        <f>K186</f>
        <v/>
      </c>
      <c r="BT186" s="152">
        <f>IF(BQ186&gt;=1500,BQ186-150,IF(BQ186&gt;=800,BQ186-80,IF(BQ186&gt;=500,BQ186-50,IF(BQ186&gt;=200,BQ186-20,BQ186))))</f>
        <v/>
      </c>
      <c r="BU186" s="10" t="n"/>
      <c r="CB186" s="8" t="inlineStr">
        <is>
          <t>✅ 可导入</t>
        </is>
      </c>
      <c r="CC186" t="inlineStr">
        <is>
          <t>✓</t>
        </is>
      </c>
    </row>
    <row r="187" ht="18" customHeight="1">
      <c r="A187" s="77" t="inlineStr">
        <is>
          <t>PPS24150030513</t>
        </is>
      </c>
      <c r="B187" s="7" t="inlineStr">
        <is>
          <t>畔色组合柜 |樱桃木灵感组合柜</t>
        </is>
      </c>
      <c r="C187" s="7" t="inlineStr">
        <is>
          <t>组合柜-金属腿底座</t>
        </is>
      </c>
      <c r="D187" s="7" t="inlineStr">
        <is>
          <t>PPS2415003051328</t>
        </is>
      </c>
      <c r="E187" s="7" t="inlineStr">
        <is>
          <t>https://img.alicdn.com/imgextra/i4/2215699812811/O1CN01FEtH9Q1WdUL54bVKw_!!2215699812811.jpg</t>
        </is>
      </c>
      <c r="F187" s="7" t="inlineStr">
        <is>
          <t>中型</t>
        </is>
      </c>
      <c r="G187" s="149">
        <f>Q187/0.4</f>
        <v/>
      </c>
      <c r="H187" s="149">
        <f>G187*0.75</f>
        <v/>
      </c>
      <c r="I187" s="149">
        <f>Q187 / (0.83 - 0.02 - 0.006)</f>
        <v/>
      </c>
      <c r="J187" s="149">
        <f>Q187 / (0.85 - 0.02 - 0.006)</f>
        <v/>
      </c>
      <c r="K187" s="149">
        <f>Q187 / (0.89 - 0.02 - 0.006)</f>
        <v/>
      </c>
      <c r="L187" s="149">
        <f>K187-N187</f>
        <v/>
      </c>
      <c r="M187" s="79">
        <f>L187/K187</f>
        <v/>
      </c>
      <c r="N187" s="150">
        <f>O187+P187+Q187</f>
        <v/>
      </c>
      <c r="O187" s="150">
        <f>K187*0.006</f>
        <v/>
      </c>
      <c r="P187" s="150">
        <f>K187*0.02</f>
        <v/>
      </c>
      <c r="Q187" s="150">
        <f>SUM(R187:T187)</f>
        <v/>
      </c>
      <c r="R187" s="150" t="n">
        <v>50</v>
      </c>
      <c r="S187" s="150" t="n">
        <v>0</v>
      </c>
      <c r="T187" s="151">
        <f>SUM(U187:W187)</f>
        <v/>
      </c>
      <c r="U187" s="150" t="n">
        <v>50</v>
      </c>
      <c r="V187" s="150" t="n">
        <v>20</v>
      </c>
      <c r="W187" s="150">
        <f>SUM(X187:AS187)</f>
        <v/>
      </c>
      <c r="X187" s="150" t="n">
        <v>0</v>
      </c>
      <c r="Y187" s="150" t="n">
        <v>0</v>
      </c>
      <c r="Z187" s="150" t="n">
        <v>0</v>
      </c>
      <c r="AA187" s="150" t="n">
        <v>0</v>
      </c>
      <c r="AB187" s="150" t="n">
        <v>0</v>
      </c>
      <c r="AC187" s="150" t="n">
        <v>0</v>
      </c>
      <c r="AD187" s="150" t="n">
        <v>0</v>
      </c>
      <c r="AE187" s="150" t="n">
        <v>0</v>
      </c>
      <c r="AF187" s="150" t="n">
        <v>0</v>
      </c>
      <c r="AG187" s="150" t="n">
        <v>0</v>
      </c>
      <c r="AH187" s="150" t="n">
        <v>0</v>
      </c>
      <c r="AI187" s="150" t="n">
        <v>0</v>
      </c>
      <c r="AJ187" s="150" t="n">
        <v>0</v>
      </c>
      <c r="AK187" s="150" t="n">
        <v>0</v>
      </c>
      <c r="AL187" s="150" t="n">
        <v>0</v>
      </c>
      <c r="AM187" s="150" t="n">
        <v>0</v>
      </c>
      <c r="AN187" s="150" t="n">
        <v>0</v>
      </c>
      <c r="AO187" s="150" t="n">
        <v>0</v>
      </c>
      <c r="AP187" s="150" t="n">
        <v>0</v>
      </c>
      <c r="AQ187" s="150" t="n">
        <v>0</v>
      </c>
      <c r="AR187" s="150" t="n">
        <v>0</v>
      </c>
      <c r="AS187" s="150" t="n">
        <v>35.6</v>
      </c>
      <c r="AT187" s="7" t="inlineStr">
        <is>
          <t>260/8个腿</t>
        </is>
      </c>
      <c r="AU187" s="7" t="n"/>
      <c r="AV187" s="7" t="inlineStr">
        <is>
          <t>/</t>
        </is>
      </c>
      <c r="AW187" s="7" t="inlineStr">
        <is>
          <t>/</t>
        </is>
      </c>
      <c r="AX187" s="7" t="inlineStr">
        <is>
          <t>/</t>
        </is>
      </c>
      <c r="AY187" s="150">
        <f>H187</f>
        <v/>
      </c>
      <c r="AZ187" s="150">
        <f>BB187/(1-BA187)</f>
        <v/>
      </c>
      <c r="BA187" s="82" t="n">
        <v>0.15</v>
      </c>
      <c r="BB187" s="150">
        <f>K187*0.96</f>
        <v/>
      </c>
      <c r="BC187" s="7" t="inlineStr">
        <is>
          <t>793084818113</t>
        </is>
      </c>
      <c r="BD187" s="7" t="inlineStr">
        <is>
          <t>https://item.taobao.com/item.htm?id=793084818113</t>
        </is>
      </c>
      <c r="BE187" s="7" t="n"/>
      <c r="BF187" s="150">
        <f>H187</f>
        <v/>
      </c>
      <c r="BG187" s="82">
        <f>BH187/BF187</f>
        <v/>
      </c>
      <c r="BH187" s="149">
        <f>I187</f>
        <v/>
      </c>
      <c r="BI187" s="82">
        <f>1-12%</f>
        <v/>
      </c>
      <c r="BJ187" s="82">
        <f>BK187/(BF187-BF187*(1-BI187))</f>
        <v/>
      </c>
      <c r="BK187" s="149">
        <f>BM187/(1-BL187)</f>
        <v/>
      </c>
      <c r="BL187" s="82" t="n">
        <v>0.01</v>
      </c>
      <c r="BM187" s="149">
        <f>J187</f>
        <v/>
      </c>
      <c r="BN187" s="149">
        <f>IF(BK187&gt;=1500,BK187-150,IF(BK187&gt;=800,BK187-80,IF(BK187&gt;=500,BK187-50,IF(BK187&gt;=200,BK187-20,BK187))))</f>
        <v/>
      </c>
      <c r="BO187" s="82">
        <f>1-12%</f>
        <v/>
      </c>
      <c r="BP187" s="82">
        <f>BQ187/(BF187-BF187*(1-BO187))</f>
        <v/>
      </c>
      <c r="BQ187" s="149">
        <f>BS187/(1-BR187)</f>
        <v/>
      </c>
      <c r="BR187" s="82" t="n">
        <v>0</v>
      </c>
      <c r="BS187" s="149">
        <f>K187</f>
        <v/>
      </c>
      <c r="BT187" s="149">
        <f>IF(BQ187&gt;=1500,BQ187-150,IF(BQ187&gt;=800,BQ187-80,IF(BQ187&gt;=500,BQ187-50,IF(BQ187&gt;=200,BQ187-20,BQ187))))</f>
        <v/>
      </c>
      <c r="BU187" s="7" t="n"/>
      <c r="CB187" s="8" t="inlineStr">
        <is>
          <t>✅ 可导入</t>
        </is>
      </c>
      <c r="CC187" t="inlineStr">
        <is>
          <t>✓</t>
        </is>
      </c>
    </row>
    <row r="188" ht="18" customHeight="1">
      <c r="A188" s="77" t="inlineStr">
        <is>
          <t>PPS24250070901</t>
        </is>
      </c>
      <c r="B188" s="10" t="inlineStr">
        <is>
          <t>榉木餐边柜</t>
        </is>
      </c>
      <c r="C188" s="10" t="inlineStr">
        <is>
          <t>榉木餐边柜-下柜-2.1米</t>
        </is>
      </c>
      <c r="D188" s="10" t="inlineStr">
        <is>
          <t>PPS2425007090115</t>
        </is>
      </c>
      <c r="E188" s="10" t="inlineStr">
        <is>
          <t>https://img.alicdn.com/imgextra/i2/2215699812811/O1CN018iVYcx1WdUP4KWORS_!!2215699812811.jpg</t>
        </is>
      </c>
      <c r="F188" s="10" t="inlineStr">
        <is>
          <t>大型</t>
        </is>
      </c>
      <c r="G188" s="152">
        <f>Q188/0.4</f>
        <v/>
      </c>
      <c r="H188" s="152">
        <f>G188*0.75</f>
        <v/>
      </c>
      <c r="I188" s="152">
        <f>Q188 / (0.78 - 0.02 - 0.006)</f>
        <v/>
      </c>
      <c r="J188" s="152">
        <f>Q188 / (0.8 - 0.02 - 0.006)</f>
        <v/>
      </c>
      <c r="K188" s="152">
        <f>Q188 / (0.85 - 0.02 - 0.006)</f>
        <v/>
      </c>
      <c r="L188" s="152">
        <f>K188-N188</f>
        <v/>
      </c>
      <c r="M188" s="79">
        <f>L188/K188</f>
        <v/>
      </c>
      <c r="N188" s="153">
        <f>O188+P188+Q188</f>
        <v/>
      </c>
      <c r="O188" s="153">
        <f>K188*0.006</f>
        <v/>
      </c>
      <c r="P188" s="153">
        <f>K188*0.02</f>
        <v/>
      </c>
      <c r="Q188" s="153">
        <f>SUM(R188:T188)</f>
        <v/>
      </c>
      <c r="R188" s="153">
        <f>IF(F188="大型",700,IF(F188="中型",300,IF(F188="小型",80,0)))</f>
        <v/>
      </c>
      <c r="S188" s="153">
        <f>IF(F188="大型",150,IF(F188="中型",100,IF(F188="小型",0,0)))</f>
        <v/>
      </c>
      <c r="T188" s="151">
        <f>SUM(U188:W188)</f>
        <v/>
      </c>
      <c r="U188" s="153" t="n">
        <v>0</v>
      </c>
      <c r="V188" s="153" t="n">
        <v>20</v>
      </c>
      <c r="W188" s="153">
        <f>SUM(X188:AS188)</f>
        <v/>
      </c>
      <c r="X188" s="153" t="n">
        <v>0</v>
      </c>
      <c r="Y188" s="153" t="n">
        <v>0</v>
      </c>
      <c r="Z188" s="153" t="n">
        <v>0</v>
      </c>
      <c r="AA188" s="153" t="n">
        <v>0</v>
      </c>
      <c r="AB188" s="153" t="n">
        <v>0</v>
      </c>
      <c r="AC188" s="153" t="n">
        <v>0</v>
      </c>
      <c r="AD188" s="153" t="n">
        <v>0</v>
      </c>
      <c r="AE188" s="153" t="n">
        <v>0</v>
      </c>
      <c r="AF188" s="153" t="n">
        <v>0</v>
      </c>
      <c r="AG188" s="153" t="n">
        <v>0</v>
      </c>
      <c r="AH188" s="153" t="n">
        <v>0</v>
      </c>
      <c r="AI188" s="153" t="n">
        <v>0</v>
      </c>
      <c r="AJ188" s="153" t="n">
        <v>0</v>
      </c>
      <c r="AK188" s="153" t="n">
        <v>0</v>
      </c>
      <c r="AL188" s="153" t="n">
        <v>0</v>
      </c>
      <c r="AM188" s="153" t="n">
        <v>0</v>
      </c>
      <c r="AN188" s="153" t="n">
        <v>0</v>
      </c>
      <c r="AO188" s="153" t="n">
        <v>0</v>
      </c>
      <c r="AP188" s="153" t="n">
        <v>0</v>
      </c>
      <c r="AQ188" s="153" t="n">
        <v>0</v>
      </c>
      <c r="AR188" s="153" t="n">
        <v>0</v>
      </c>
      <c r="AS188" s="153" t="n">
        <v>0</v>
      </c>
      <c r="AT188" s="10" t="n"/>
      <c r="AU188" s="10" t="inlineStr">
        <is>
          <t>江西12.26 更新</t>
        </is>
      </c>
      <c r="AV188" s="10" t="inlineStr">
        <is>
          <t>/</t>
        </is>
      </c>
      <c r="AW188" s="10" t="inlineStr">
        <is>
          <t>/</t>
        </is>
      </c>
      <c r="AX188" s="10" t="inlineStr">
        <is>
          <t>/</t>
        </is>
      </c>
      <c r="AY188" s="153">
        <f>H188</f>
        <v/>
      </c>
      <c r="AZ188" s="153">
        <f>BB188/(1-BA188)</f>
        <v/>
      </c>
      <c r="BA188" s="85" t="n">
        <v>0.15</v>
      </c>
      <c r="BB188" s="153">
        <f>K188*0.96</f>
        <v/>
      </c>
      <c r="BC188" s="10" t="inlineStr">
        <is>
          <t>840659847455</t>
        </is>
      </c>
      <c r="BD188" s="10" t="inlineStr">
        <is>
          <t>https://item.taobao.com/item.htm?id=840659847455</t>
        </is>
      </c>
      <c r="BE188" s="10" t="n"/>
      <c r="BF188" s="153">
        <f>H188</f>
        <v/>
      </c>
      <c r="BG188" s="85">
        <f>BH188/BF188</f>
        <v/>
      </c>
      <c r="BH188" s="152">
        <f>I188</f>
        <v/>
      </c>
      <c r="BI188" s="85">
        <f>1-12%</f>
        <v/>
      </c>
      <c r="BJ188" s="85">
        <f>BK188/(BF188-BF188*(1-BI188))</f>
        <v/>
      </c>
      <c r="BK188" s="152">
        <f>BM188/(1-BL188)</f>
        <v/>
      </c>
      <c r="BL188" s="85" t="n">
        <v>0.01</v>
      </c>
      <c r="BM188" s="152">
        <f>J188</f>
        <v/>
      </c>
      <c r="BN188" s="152">
        <f>IF(BK188&gt;=1500,BK188-150,IF(BK188&gt;=800,BK188-80,IF(BK188&gt;=500,BK188-50,IF(BK188&gt;=200,BK188-20,BK188))))</f>
        <v/>
      </c>
      <c r="BO188" s="85">
        <f>1-12%</f>
        <v/>
      </c>
      <c r="BP188" s="85">
        <f>BQ188/(BF188-BF188*(1-BO188))</f>
        <v/>
      </c>
      <c r="BQ188" s="152">
        <f>BS188/(1-BR188)</f>
        <v/>
      </c>
      <c r="BR188" s="85" t="n">
        <v>0</v>
      </c>
      <c r="BS188" s="152">
        <f>K188</f>
        <v/>
      </c>
      <c r="BT188" s="152">
        <f>IF(BQ188&gt;=1500,BQ188-150,IF(BQ188&gt;=800,BQ188-80,IF(BQ188&gt;=500,BQ188-50,IF(BQ188&gt;=200,BQ188-20,BQ188))))</f>
        <v/>
      </c>
      <c r="BU188" s="10" t="n"/>
      <c r="CB188" s="8" t="inlineStr">
        <is>
          <t>✅ 可导入</t>
        </is>
      </c>
      <c r="CC188" s="88" t="inlineStr">
        <is>
          <t>木作成本原为文字，已置0待补</t>
        </is>
      </c>
    </row>
    <row r="189" ht="18" customHeight="1">
      <c r="A189" s="77" t="inlineStr">
        <is>
          <t>PPS24250070901</t>
        </is>
      </c>
      <c r="B189" s="7" t="inlineStr">
        <is>
          <t>榉木餐边柜</t>
        </is>
      </c>
      <c r="C189" s="7" t="inlineStr">
        <is>
          <t>榉木餐边柜-下柜-1.8米</t>
        </is>
      </c>
      <c r="D189" s="7" t="inlineStr">
        <is>
          <t>PPS2425007090116</t>
        </is>
      </c>
      <c r="E189" s="7" t="inlineStr">
        <is>
          <t>https://img.alicdn.com/imgextra/i2/2215699812811/O1CN018iVYcx1WdUP4KWORS_!!2215699812811.jpg</t>
        </is>
      </c>
      <c r="F189" s="7" t="inlineStr">
        <is>
          <t>大型</t>
        </is>
      </c>
      <c r="G189" s="149">
        <f>Q189/0.4</f>
        <v/>
      </c>
      <c r="H189" s="149">
        <f>G189*0.75</f>
        <v/>
      </c>
      <c r="I189" s="149">
        <f>Q189 / (0.78 - 0.02 - 0.006)</f>
        <v/>
      </c>
      <c r="J189" s="149">
        <f>Q189 / (0.8 - 0.02 - 0.006)</f>
        <v/>
      </c>
      <c r="K189" s="149">
        <f>Q189 / (0.85 - 0.02 - 0.006)</f>
        <v/>
      </c>
      <c r="L189" s="149">
        <f>K189-N189</f>
        <v/>
      </c>
      <c r="M189" s="79">
        <f>L189/K189</f>
        <v/>
      </c>
      <c r="N189" s="150">
        <f>O189+P189+Q189</f>
        <v/>
      </c>
      <c r="O189" s="150">
        <f>K189*0.006</f>
        <v/>
      </c>
      <c r="P189" s="150">
        <f>K189*0.02</f>
        <v/>
      </c>
      <c r="Q189" s="150">
        <f>SUM(R189:T189)</f>
        <v/>
      </c>
      <c r="R189" s="150">
        <f>IF(F189="大型",700,IF(F189="中型",300,IF(F189="小型",80,0)))</f>
        <v/>
      </c>
      <c r="S189" s="150">
        <f>IF(F189="大型",150,IF(F189="中型",100,IF(F189="小型",0,0)))</f>
        <v/>
      </c>
      <c r="T189" s="151">
        <f>SUM(U189:W189)</f>
        <v/>
      </c>
      <c r="U189" s="150" t="n">
        <v>0</v>
      </c>
      <c r="V189" s="150" t="n">
        <v>20</v>
      </c>
      <c r="W189" s="150">
        <f>SUM(X189:AS189)</f>
        <v/>
      </c>
      <c r="X189" s="150" t="n">
        <v>0</v>
      </c>
      <c r="Y189" s="150" t="n">
        <v>0</v>
      </c>
      <c r="Z189" s="150" t="n">
        <v>0</v>
      </c>
      <c r="AA189" s="150" t="n">
        <v>0</v>
      </c>
      <c r="AB189" s="150" t="n">
        <v>0</v>
      </c>
      <c r="AC189" s="150" t="n">
        <v>0</v>
      </c>
      <c r="AD189" s="150" t="n">
        <v>0</v>
      </c>
      <c r="AE189" s="150" t="n">
        <v>0</v>
      </c>
      <c r="AF189" s="150" t="n">
        <v>0</v>
      </c>
      <c r="AG189" s="150" t="n">
        <v>0</v>
      </c>
      <c r="AH189" s="150" t="n">
        <v>0</v>
      </c>
      <c r="AI189" s="150" t="n">
        <v>0</v>
      </c>
      <c r="AJ189" s="150" t="n">
        <v>0</v>
      </c>
      <c r="AK189" s="150" t="n">
        <v>0</v>
      </c>
      <c r="AL189" s="150" t="n">
        <v>0</v>
      </c>
      <c r="AM189" s="150" t="n">
        <v>0</v>
      </c>
      <c r="AN189" s="150" t="n">
        <v>0</v>
      </c>
      <c r="AO189" s="150" t="n">
        <v>0</v>
      </c>
      <c r="AP189" s="150" t="n">
        <v>0</v>
      </c>
      <c r="AQ189" s="150" t="n">
        <v>0</v>
      </c>
      <c r="AR189" s="150" t="n">
        <v>0</v>
      </c>
      <c r="AS189" s="150" t="n">
        <v>0</v>
      </c>
      <c r="AT189" s="7" t="n"/>
      <c r="AU189" s="7" t="inlineStr">
        <is>
          <t>江西12.26 更新</t>
        </is>
      </c>
      <c r="AV189" s="7" t="inlineStr">
        <is>
          <t>/</t>
        </is>
      </c>
      <c r="AW189" s="7" t="inlineStr">
        <is>
          <t>/</t>
        </is>
      </c>
      <c r="AX189" s="7" t="inlineStr">
        <is>
          <t>/</t>
        </is>
      </c>
      <c r="AY189" s="150">
        <f>H189</f>
        <v/>
      </c>
      <c r="AZ189" s="150">
        <f>BB189/(1-BA189)</f>
        <v/>
      </c>
      <c r="BA189" s="82" t="n">
        <v>0.15</v>
      </c>
      <c r="BB189" s="150">
        <f>K189*0.96</f>
        <v/>
      </c>
      <c r="BC189" s="7" t="inlineStr">
        <is>
          <t>840659847455</t>
        </is>
      </c>
      <c r="BD189" s="7" t="inlineStr">
        <is>
          <t>https://item.taobao.com/item.htm?id=840659847455</t>
        </is>
      </c>
      <c r="BE189" s="7" t="n"/>
      <c r="BF189" s="150">
        <f>H189</f>
        <v/>
      </c>
      <c r="BG189" s="82">
        <f>BH189/BF189</f>
        <v/>
      </c>
      <c r="BH189" s="149">
        <f>I189</f>
        <v/>
      </c>
      <c r="BI189" s="82">
        <f>1-12%</f>
        <v/>
      </c>
      <c r="BJ189" s="82">
        <f>BK189/(BF189-BF189*(1-BI189))</f>
        <v/>
      </c>
      <c r="BK189" s="149">
        <f>BM189/(1-BL189)</f>
        <v/>
      </c>
      <c r="BL189" s="82" t="n">
        <v>0.01</v>
      </c>
      <c r="BM189" s="149">
        <f>J189</f>
        <v/>
      </c>
      <c r="BN189" s="149">
        <f>IF(BK189&gt;=1500,BK189-150,IF(BK189&gt;=800,BK189-80,IF(BK189&gt;=500,BK189-50,IF(BK189&gt;=200,BK189-20,BK189))))</f>
        <v/>
      </c>
      <c r="BO189" s="82">
        <f>1-12%</f>
        <v/>
      </c>
      <c r="BP189" s="82">
        <f>BQ189/(BF189-BF189*(1-BO189))</f>
        <v/>
      </c>
      <c r="BQ189" s="149">
        <f>BS189/(1-BR189)</f>
        <v/>
      </c>
      <c r="BR189" s="82" t="n">
        <v>0</v>
      </c>
      <c r="BS189" s="149">
        <f>K189</f>
        <v/>
      </c>
      <c r="BT189" s="149">
        <f>IF(BQ189&gt;=1500,BQ189-150,IF(BQ189&gt;=800,BQ189-80,IF(BQ189&gt;=500,BQ189-50,IF(BQ189&gt;=200,BQ189-20,BQ189))))</f>
        <v/>
      </c>
      <c r="BU189" s="7" t="n"/>
      <c r="CB189" s="8" t="inlineStr">
        <is>
          <t>✅ 可导入</t>
        </is>
      </c>
      <c r="CC189" s="88" t="inlineStr">
        <is>
          <t>木作成本原为文字，已置0待补</t>
        </is>
      </c>
    </row>
    <row r="190" ht="18" customHeight="1">
      <c r="A190" s="77" t="inlineStr">
        <is>
          <t>PPS24250070901</t>
        </is>
      </c>
      <c r="B190" s="10" t="inlineStr">
        <is>
          <t>榉木餐边柜</t>
        </is>
      </c>
      <c r="C190" s="10" t="inlineStr">
        <is>
          <t>榉木餐边柜-下柜-1.5米</t>
        </is>
      </c>
      <c r="D190" s="10" t="inlineStr">
        <is>
          <t>PPS2425007090117</t>
        </is>
      </c>
      <c r="E190" s="10" t="inlineStr">
        <is>
          <t>https://img.alicdn.com/imgextra/i2/2215699812811/O1CN018iVYcx1WdUP4KWORS_!!2215699812811.jpg</t>
        </is>
      </c>
      <c r="F190" s="10" t="inlineStr">
        <is>
          <t>大型</t>
        </is>
      </c>
      <c r="G190" s="152">
        <f>Q190/0.4</f>
        <v/>
      </c>
      <c r="H190" s="152">
        <f>G190*0.75</f>
        <v/>
      </c>
      <c r="I190" s="152">
        <f>Q190 / (0.78 - 0.02 - 0.006)</f>
        <v/>
      </c>
      <c r="J190" s="152">
        <f>Q190 / (0.8 - 0.02 - 0.006)</f>
        <v/>
      </c>
      <c r="K190" s="152">
        <f>Q190 / (0.85 - 0.02 - 0.006)</f>
        <v/>
      </c>
      <c r="L190" s="152">
        <f>K190-N190</f>
        <v/>
      </c>
      <c r="M190" s="79">
        <f>L190/K190</f>
        <v/>
      </c>
      <c r="N190" s="153">
        <f>O190+P190+Q190</f>
        <v/>
      </c>
      <c r="O190" s="153">
        <f>K190*0.006</f>
        <v/>
      </c>
      <c r="P190" s="153">
        <f>K190*0.02</f>
        <v/>
      </c>
      <c r="Q190" s="153">
        <f>SUM(R190:T190)</f>
        <v/>
      </c>
      <c r="R190" s="153">
        <f>IF(F190="大型",700,IF(F190="中型",300,IF(F190="小型",80,0)))</f>
        <v/>
      </c>
      <c r="S190" s="153">
        <f>IF(F190="大型",150,IF(F190="中型",100,IF(F190="小型",0,0)))</f>
        <v/>
      </c>
      <c r="T190" s="151">
        <f>SUM(U190:W190)</f>
        <v/>
      </c>
      <c r="U190" s="153" t="n">
        <v>0</v>
      </c>
      <c r="V190" s="153" t="n">
        <v>20</v>
      </c>
      <c r="W190" s="153">
        <f>SUM(X190:AS190)</f>
        <v/>
      </c>
      <c r="X190" s="153" t="n">
        <v>0</v>
      </c>
      <c r="Y190" s="153" t="n">
        <v>0</v>
      </c>
      <c r="Z190" s="153" t="n">
        <v>0</v>
      </c>
      <c r="AA190" s="153" t="n">
        <v>0</v>
      </c>
      <c r="AB190" s="153" t="n">
        <v>0</v>
      </c>
      <c r="AC190" s="153" t="n">
        <v>0</v>
      </c>
      <c r="AD190" s="153" t="n">
        <v>0</v>
      </c>
      <c r="AE190" s="153" t="n">
        <v>0</v>
      </c>
      <c r="AF190" s="153" t="n">
        <v>0</v>
      </c>
      <c r="AG190" s="153" t="n">
        <v>0</v>
      </c>
      <c r="AH190" s="153" t="n">
        <v>0</v>
      </c>
      <c r="AI190" s="153" t="n">
        <v>0</v>
      </c>
      <c r="AJ190" s="153" t="n">
        <v>0</v>
      </c>
      <c r="AK190" s="153" t="n">
        <v>0</v>
      </c>
      <c r="AL190" s="153" t="n">
        <v>0</v>
      </c>
      <c r="AM190" s="153" t="n">
        <v>0</v>
      </c>
      <c r="AN190" s="153" t="n">
        <v>0</v>
      </c>
      <c r="AO190" s="153" t="n">
        <v>0</v>
      </c>
      <c r="AP190" s="153" t="n">
        <v>0</v>
      </c>
      <c r="AQ190" s="153" t="n">
        <v>0</v>
      </c>
      <c r="AR190" s="153" t="n">
        <v>0</v>
      </c>
      <c r="AS190" s="153" t="n">
        <v>0</v>
      </c>
      <c r="AT190" s="10" t="n"/>
      <c r="AU190" s="10" t="inlineStr">
        <is>
          <t>江西12.26 更新</t>
        </is>
      </c>
      <c r="AV190" s="10" t="inlineStr">
        <is>
          <t>/</t>
        </is>
      </c>
      <c r="AW190" s="10" t="inlineStr">
        <is>
          <t>/</t>
        </is>
      </c>
      <c r="AX190" s="10" t="inlineStr">
        <is>
          <t>/</t>
        </is>
      </c>
      <c r="AY190" s="153">
        <f>H190</f>
        <v/>
      </c>
      <c r="AZ190" s="153">
        <f>BB190/(1-BA190)</f>
        <v/>
      </c>
      <c r="BA190" s="85" t="n">
        <v>0.15</v>
      </c>
      <c r="BB190" s="153">
        <f>K190*0.96</f>
        <v/>
      </c>
      <c r="BC190" s="10" t="inlineStr">
        <is>
          <t>840659847455</t>
        </is>
      </c>
      <c r="BD190" s="10" t="inlineStr">
        <is>
          <t>https://item.taobao.com/item.htm?id=840659847455</t>
        </is>
      </c>
      <c r="BE190" s="10" t="n"/>
      <c r="BF190" s="153">
        <f>H190</f>
        <v/>
      </c>
      <c r="BG190" s="85">
        <f>BH190/BF190</f>
        <v/>
      </c>
      <c r="BH190" s="152">
        <f>I190</f>
        <v/>
      </c>
      <c r="BI190" s="85">
        <f>1-12%</f>
        <v/>
      </c>
      <c r="BJ190" s="85">
        <f>BK190/(BF190-BF190*(1-BI190))</f>
        <v/>
      </c>
      <c r="BK190" s="152">
        <f>BM190/(1-BL190)</f>
        <v/>
      </c>
      <c r="BL190" s="85" t="n">
        <v>0.01</v>
      </c>
      <c r="BM190" s="152">
        <f>J190</f>
        <v/>
      </c>
      <c r="BN190" s="152">
        <f>IF(BK190&gt;=1500,BK190-150,IF(BK190&gt;=800,BK190-80,IF(BK190&gt;=500,BK190-50,IF(BK190&gt;=200,BK190-20,BK190))))</f>
        <v/>
      </c>
      <c r="BO190" s="85">
        <f>1-12%</f>
        <v/>
      </c>
      <c r="BP190" s="85">
        <f>BQ190/(BF190-BF190*(1-BO190))</f>
        <v/>
      </c>
      <c r="BQ190" s="152">
        <f>BS190/(1-BR190)</f>
        <v/>
      </c>
      <c r="BR190" s="85" t="n">
        <v>0</v>
      </c>
      <c r="BS190" s="152">
        <f>K190</f>
        <v/>
      </c>
      <c r="BT190" s="152">
        <f>IF(BQ190&gt;=1500,BQ190-150,IF(BQ190&gt;=800,BQ190-80,IF(BQ190&gt;=500,BQ190-50,IF(BQ190&gt;=200,BQ190-20,BQ190))))</f>
        <v/>
      </c>
      <c r="BU190" s="10" t="n"/>
      <c r="CB190" s="8" t="inlineStr">
        <is>
          <t>✅ 可导入</t>
        </is>
      </c>
      <c r="CC190" s="88" t="inlineStr">
        <is>
          <t>木作成本原为文字，已置0待补</t>
        </is>
      </c>
    </row>
    <row r="191" ht="18" customHeight="1">
      <c r="A191" s="77" t="inlineStr">
        <is>
          <t>PPS24250070901</t>
        </is>
      </c>
      <c r="B191" s="7" t="inlineStr">
        <is>
          <t>榉木餐边柜</t>
        </is>
      </c>
      <c r="C191" s="7" t="inlineStr">
        <is>
          <t>榉木餐边柜-下柜-1.2米</t>
        </is>
      </c>
      <c r="D191" s="7" t="inlineStr">
        <is>
          <t>PPS2425007090118</t>
        </is>
      </c>
      <c r="E191" s="7" t="inlineStr">
        <is>
          <t>https://img.alicdn.com/imgextra/i2/2215699812811/O1CN018iVYcx1WdUP4KWORS_!!2215699812811.jpg</t>
        </is>
      </c>
      <c r="F191" s="7" t="inlineStr">
        <is>
          <t>大型</t>
        </is>
      </c>
      <c r="G191" s="149">
        <f>Q191/0.4</f>
        <v/>
      </c>
      <c r="H191" s="149">
        <f>G191*0.75</f>
        <v/>
      </c>
      <c r="I191" s="149">
        <f>Q191 / (0.78 - 0.02 - 0.006)</f>
        <v/>
      </c>
      <c r="J191" s="149">
        <f>Q191 / (0.8 - 0.02 - 0.006)</f>
        <v/>
      </c>
      <c r="K191" s="149">
        <f>Q191 / (0.85 - 0.02 - 0.006)</f>
        <v/>
      </c>
      <c r="L191" s="149">
        <f>K191-N191</f>
        <v/>
      </c>
      <c r="M191" s="79">
        <f>L191/K191</f>
        <v/>
      </c>
      <c r="N191" s="150">
        <f>O191+P191+Q191</f>
        <v/>
      </c>
      <c r="O191" s="150">
        <f>K191*0.006</f>
        <v/>
      </c>
      <c r="P191" s="150">
        <f>K191*0.02</f>
        <v/>
      </c>
      <c r="Q191" s="150">
        <f>SUM(R191:T191)</f>
        <v/>
      </c>
      <c r="R191" s="150">
        <f>IF(F191="大型",700,IF(F191="中型",300,IF(F191="小型",80,0)))</f>
        <v/>
      </c>
      <c r="S191" s="150">
        <f>IF(F191="大型",150,IF(F191="中型",100,IF(F191="小型",0,0)))</f>
        <v/>
      </c>
      <c r="T191" s="151">
        <f>SUM(U191:W191)</f>
        <v/>
      </c>
      <c r="U191" s="150" t="n">
        <v>0</v>
      </c>
      <c r="V191" s="150" t="n">
        <v>20</v>
      </c>
      <c r="W191" s="150">
        <f>SUM(X191:AS191)</f>
        <v/>
      </c>
      <c r="X191" s="150" t="n">
        <v>0</v>
      </c>
      <c r="Y191" s="150" t="n">
        <v>0</v>
      </c>
      <c r="Z191" s="150" t="n">
        <v>0</v>
      </c>
      <c r="AA191" s="150" t="n">
        <v>0</v>
      </c>
      <c r="AB191" s="150" t="n">
        <v>0</v>
      </c>
      <c r="AC191" s="150" t="n">
        <v>0</v>
      </c>
      <c r="AD191" s="150" t="n">
        <v>0</v>
      </c>
      <c r="AE191" s="150" t="n">
        <v>0</v>
      </c>
      <c r="AF191" s="150" t="n">
        <v>0</v>
      </c>
      <c r="AG191" s="150" t="n">
        <v>0</v>
      </c>
      <c r="AH191" s="150" t="n">
        <v>0</v>
      </c>
      <c r="AI191" s="150" t="n">
        <v>0</v>
      </c>
      <c r="AJ191" s="150" t="n">
        <v>0</v>
      </c>
      <c r="AK191" s="150" t="n">
        <v>0</v>
      </c>
      <c r="AL191" s="150" t="n">
        <v>0</v>
      </c>
      <c r="AM191" s="150" t="n">
        <v>0</v>
      </c>
      <c r="AN191" s="150" t="n">
        <v>0</v>
      </c>
      <c r="AO191" s="150" t="n">
        <v>0</v>
      </c>
      <c r="AP191" s="150" t="n">
        <v>0</v>
      </c>
      <c r="AQ191" s="150" t="n">
        <v>0</v>
      </c>
      <c r="AR191" s="150" t="n">
        <v>0</v>
      </c>
      <c r="AS191" s="150" t="n">
        <v>0</v>
      </c>
      <c r="AT191" s="7" t="n"/>
      <c r="AU191" s="7" t="inlineStr">
        <is>
          <t>江西12.26 更新</t>
        </is>
      </c>
      <c r="AV191" s="7" t="inlineStr">
        <is>
          <t>/</t>
        </is>
      </c>
      <c r="AW191" s="7" t="inlineStr">
        <is>
          <t>/</t>
        </is>
      </c>
      <c r="AX191" s="7" t="inlineStr">
        <is>
          <t>/</t>
        </is>
      </c>
      <c r="AY191" s="150">
        <f>H191</f>
        <v/>
      </c>
      <c r="AZ191" s="150">
        <f>BB191/(1-BA191)</f>
        <v/>
      </c>
      <c r="BA191" s="82" t="n">
        <v>0.15</v>
      </c>
      <c r="BB191" s="150">
        <f>K191*0.96</f>
        <v/>
      </c>
      <c r="BC191" s="7" t="inlineStr">
        <is>
          <t>840659847455</t>
        </is>
      </c>
      <c r="BD191" s="7" t="inlineStr">
        <is>
          <t>https://item.taobao.com/item.htm?id=840659847455</t>
        </is>
      </c>
      <c r="BE191" s="7" t="n"/>
      <c r="BF191" s="150">
        <f>H191</f>
        <v/>
      </c>
      <c r="BG191" s="82">
        <f>BH191/BF191</f>
        <v/>
      </c>
      <c r="BH191" s="149">
        <f>I191</f>
        <v/>
      </c>
      <c r="BI191" s="82">
        <f>1-12%</f>
        <v/>
      </c>
      <c r="BJ191" s="82">
        <f>BK191/(BF191-BF191*(1-BI191))</f>
        <v/>
      </c>
      <c r="BK191" s="149">
        <f>BM191/(1-BL191)</f>
        <v/>
      </c>
      <c r="BL191" s="82" t="n">
        <v>0.01</v>
      </c>
      <c r="BM191" s="149">
        <f>J191</f>
        <v/>
      </c>
      <c r="BN191" s="149">
        <f>IF(BK191&gt;=1500,BK191-150,IF(BK191&gt;=800,BK191-80,IF(BK191&gt;=500,BK191-50,IF(BK191&gt;=200,BK191-20,BK191))))</f>
        <v/>
      </c>
      <c r="BO191" s="82">
        <f>1-12%</f>
        <v/>
      </c>
      <c r="BP191" s="82">
        <f>BQ191/(BF191-BF191*(1-BO191))</f>
        <v/>
      </c>
      <c r="BQ191" s="149">
        <f>BS191/(1-BR191)</f>
        <v/>
      </c>
      <c r="BR191" s="82" t="n">
        <v>0</v>
      </c>
      <c r="BS191" s="149">
        <f>K191</f>
        <v/>
      </c>
      <c r="BT191" s="149">
        <f>IF(BQ191&gt;=1500,BQ191-150,IF(BQ191&gt;=800,BQ191-80,IF(BQ191&gt;=500,BQ191-50,IF(BQ191&gt;=200,BQ191-20,BQ191))))</f>
        <v/>
      </c>
      <c r="BU191" s="7" t="n"/>
      <c r="CB191" s="8" t="inlineStr">
        <is>
          <t>✅ 可导入</t>
        </is>
      </c>
      <c r="CC191" s="88" t="inlineStr">
        <is>
          <t>木作成本原为文字，已置0待补</t>
        </is>
      </c>
    </row>
    <row r="192" ht="18" customHeight="1">
      <c r="A192" s="77" t="inlineStr">
        <is>
          <t>PPS24250070901</t>
        </is>
      </c>
      <c r="B192" s="10" t="inlineStr">
        <is>
          <t>榉木餐边柜</t>
        </is>
      </c>
      <c r="C192" s="10" t="inlineStr">
        <is>
          <t>榉木餐边柜-整柜实木背板-2.1米</t>
        </is>
      </c>
      <c r="D192" s="10" t="inlineStr">
        <is>
          <t>PPS2425007090119</t>
        </is>
      </c>
      <c r="E192" s="10" t="inlineStr">
        <is>
          <t>https://img.alicdn.com/imgextra/i2/2215699812811/O1CN018iVYcx1WdUP4KWORS_!!2215699812811.jpg</t>
        </is>
      </c>
      <c r="F192" s="10" t="inlineStr">
        <is>
          <t>大型</t>
        </is>
      </c>
      <c r="G192" s="152">
        <f>Q192/0.4</f>
        <v/>
      </c>
      <c r="H192" s="152">
        <f>G192*0.75</f>
        <v/>
      </c>
      <c r="I192" s="152">
        <f>Q192 / (0.84 - 0.02 - 0.006)</f>
        <v/>
      </c>
      <c r="J192" s="152">
        <f>Q192 / (0.85 - 0.02 - 0.006)</f>
        <v/>
      </c>
      <c r="K192" s="152">
        <f>Q192 / (0.89 - 0.02 - 0.006)</f>
        <v/>
      </c>
      <c r="L192" s="152">
        <f>K192-N192</f>
        <v/>
      </c>
      <c r="M192" s="79">
        <f>L192/K192</f>
        <v/>
      </c>
      <c r="N192" s="153">
        <f>O192+P192+Q192</f>
        <v/>
      </c>
      <c r="O192" s="153">
        <f>K192*0.006</f>
        <v/>
      </c>
      <c r="P192" s="153">
        <f>K192*0.02</f>
        <v/>
      </c>
      <c r="Q192" s="153">
        <f>SUM(R192:T192)</f>
        <v/>
      </c>
      <c r="R192" s="153" t="n">
        <v>700</v>
      </c>
      <c r="S192" s="153" t="n">
        <v>280</v>
      </c>
      <c r="T192" s="151">
        <f>SUM(U192:W192)</f>
        <v/>
      </c>
      <c r="U192" s="153" t="n">
        <v>4000</v>
      </c>
      <c r="V192" s="153" t="n">
        <v>470</v>
      </c>
      <c r="W192" s="153">
        <f>SUM(X192:AS192)</f>
        <v/>
      </c>
      <c r="X192" s="153" t="n">
        <v>360</v>
      </c>
      <c r="Y192" s="153" t="n">
        <v>0</v>
      </c>
      <c r="Z192" s="153" t="n">
        <v>0</v>
      </c>
      <c r="AA192" s="153" t="n">
        <v>146</v>
      </c>
      <c r="AB192" s="153" t="n">
        <v>1225</v>
      </c>
      <c r="AC192" s="153" t="n">
        <v>0</v>
      </c>
      <c r="AD192" s="153" t="n">
        <v>1.2</v>
      </c>
      <c r="AE192" s="153" t="n">
        <v>6</v>
      </c>
      <c r="AF192" s="153" t="n">
        <v>0</v>
      </c>
      <c r="AG192" s="153" t="n">
        <v>13.75</v>
      </c>
      <c r="AH192" s="153" t="n">
        <v>0</v>
      </c>
      <c r="AI192" s="153" t="n">
        <v>0</v>
      </c>
      <c r="AJ192" s="153" t="n">
        <v>0</v>
      </c>
      <c r="AK192" s="153" t="n">
        <v>0</v>
      </c>
      <c r="AL192" s="153" t="n">
        <v>0</v>
      </c>
      <c r="AM192" s="153" t="n">
        <v>0</v>
      </c>
      <c r="AN192" s="153" t="n">
        <v>228</v>
      </c>
      <c r="AO192" s="153" t="n">
        <v>0</v>
      </c>
      <c r="AP192" s="153" t="n">
        <v>0</v>
      </c>
      <c r="AQ192" s="153" t="n">
        <v>0</v>
      </c>
      <c r="AR192" s="153" t="n">
        <v>0</v>
      </c>
      <c r="AS192" s="153" t="n">
        <v>0</v>
      </c>
      <c r="AT192" s="10" t="inlineStr">
        <is>
          <t>电力轨道+吊杆+塑料轨道+玻璃+抽屉轨道+贴皮背板+岩板</t>
        </is>
      </c>
      <c r="AU192" s="10" t="inlineStr">
        <is>
          <t>江西12.26 更新</t>
        </is>
      </c>
      <c r="AV192" s="10" t="inlineStr">
        <is>
          <t>683ff6052f87160015ac29f6</t>
        </is>
      </c>
      <c r="AW192" s="10" t="inlineStr">
        <is>
          <t>整柜实木背板-2.1米</t>
        </is>
      </c>
      <c r="AX192" s="10" t="inlineStr">
        <is>
          <t>683ff605a548d000159c6cad</t>
        </is>
      </c>
      <c r="AY192" s="153">
        <f>H192</f>
        <v/>
      </c>
      <c r="AZ192" s="153">
        <f>BB192/(1-BA192)</f>
        <v/>
      </c>
      <c r="BA192" s="85" t="n">
        <v>0.15</v>
      </c>
      <c r="BB192" s="153">
        <f>K192*0.96</f>
        <v/>
      </c>
      <c r="BC192" s="10" t="inlineStr">
        <is>
          <t>840659847455</t>
        </is>
      </c>
      <c r="BD192" s="10" t="inlineStr">
        <is>
          <t>https://item.taobao.com/item.htm?id=840659847455</t>
        </is>
      </c>
      <c r="BE192" s="10" t="n"/>
      <c r="BF192" s="153">
        <f>H192</f>
        <v/>
      </c>
      <c r="BG192" s="85">
        <f>BH192/BF192</f>
        <v/>
      </c>
      <c r="BH192" s="152">
        <f>I192</f>
        <v/>
      </c>
      <c r="BI192" s="85">
        <f>1-12%</f>
        <v/>
      </c>
      <c r="BJ192" s="85">
        <f>BK192/(BF192-BF192*(1-BI192))</f>
        <v/>
      </c>
      <c r="BK192" s="152">
        <f>BM192/(1-BL192)</f>
        <v/>
      </c>
      <c r="BL192" s="85" t="n">
        <v>0.01</v>
      </c>
      <c r="BM192" s="152">
        <f>J192</f>
        <v/>
      </c>
      <c r="BN192" s="152">
        <f>IF(BK192&gt;=1500,BK192-150,IF(BK192&gt;=800,BK192-80,IF(BK192&gt;=500,BK192-50,IF(BK192&gt;=200,BK192-20,BK192))))</f>
        <v/>
      </c>
      <c r="BO192" s="85">
        <f>1-12%</f>
        <v/>
      </c>
      <c r="BP192" s="85">
        <f>BQ192/(BF192-BF192*(1-BO192))</f>
        <v/>
      </c>
      <c r="BQ192" s="152">
        <f>BS192/(1-BR192)</f>
        <v/>
      </c>
      <c r="BR192" s="85" t="n">
        <v>0</v>
      </c>
      <c r="BS192" s="152">
        <f>K192</f>
        <v/>
      </c>
      <c r="BT192" s="152">
        <f>IF(BQ192&gt;=1500,BQ192-150,IF(BQ192&gt;=800,BQ192-80,IF(BQ192&gt;=500,BQ192-50,IF(BQ192&gt;=200,BQ192-20,BQ192))))</f>
        <v/>
      </c>
      <c r="BU192" s="10" t="n"/>
      <c r="CB192" s="8" t="inlineStr">
        <is>
          <t>✅ 可导入</t>
        </is>
      </c>
      <c r="CC192" t="inlineStr">
        <is>
          <t>✓</t>
        </is>
      </c>
    </row>
    <row r="193" ht="18" customHeight="1">
      <c r="A193" s="77" t="inlineStr">
        <is>
          <t>PPS24250070901</t>
        </is>
      </c>
      <c r="B193" s="7" t="inlineStr">
        <is>
          <t>榉木餐边柜</t>
        </is>
      </c>
      <c r="C193" s="7" t="inlineStr">
        <is>
          <t>榉木餐边柜-整柜实木背板-1.8米</t>
        </is>
      </c>
      <c r="D193" s="7" t="inlineStr">
        <is>
          <t>PPS2425007090120</t>
        </is>
      </c>
      <c r="E193" s="7" t="inlineStr">
        <is>
          <t>https://img.alicdn.com/imgextra/i2/2215699812811/O1CN018iVYcx1WdUP4KWORS_!!2215699812811.jpg</t>
        </is>
      </c>
      <c r="F193" s="7" t="inlineStr">
        <is>
          <t>大型</t>
        </is>
      </c>
      <c r="G193" s="149">
        <f>Q193/0.4</f>
        <v/>
      </c>
      <c r="H193" s="149">
        <f>G193*0.75</f>
        <v/>
      </c>
      <c r="I193" s="149">
        <f>Q193 / (0.84 - 0.02 - 0.006)</f>
        <v/>
      </c>
      <c r="J193" s="149">
        <f>Q193 / (0.85 - 0.02 - 0.006)</f>
        <v/>
      </c>
      <c r="K193" s="149">
        <f>Q193 / (0.89 - 0.02 - 0.006)</f>
        <v/>
      </c>
      <c r="L193" s="149">
        <f>K193-N193</f>
        <v/>
      </c>
      <c r="M193" s="79">
        <f>L193/K193</f>
        <v/>
      </c>
      <c r="N193" s="150">
        <f>O193+P193+Q193</f>
        <v/>
      </c>
      <c r="O193" s="150">
        <f>K193*0.006</f>
        <v/>
      </c>
      <c r="P193" s="150">
        <f>K193*0.02</f>
        <v/>
      </c>
      <c r="Q193" s="150">
        <f>SUM(R193:T193)</f>
        <v/>
      </c>
      <c r="R193" s="150" t="n">
        <v>700</v>
      </c>
      <c r="S193" s="150" t="n">
        <v>250</v>
      </c>
      <c r="T193" s="151">
        <f>SUM(U193:W193)</f>
        <v/>
      </c>
      <c r="U193" s="150" t="n">
        <v>3800</v>
      </c>
      <c r="V193" s="150" t="n">
        <v>450</v>
      </c>
      <c r="W193" s="150">
        <f>SUM(X193:AS193)</f>
        <v/>
      </c>
      <c r="X193" s="150" t="n">
        <v>220</v>
      </c>
      <c r="Y193" s="150" t="n">
        <v>0</v>
      </c>
      <c r="Z193" s="150" t="n">
        <v>0</v>
      </c>
      <c r="AA193" s="150" t="n">
        <v>146</v>
      </c>
      <c r="AB193" s="150" t="n">
        <v>1135</v>
      </c>
      <c r="AC193" s="150" t="n">
        <v>0</v>
      </c>
      <c r="AD193" s="150" t="n">
        <v>1.2</v>
      </c>
      <c r="AE193" s="150" t="n">
        <v>6</v>
      </c>
      <c r="AF193" s="150" t="n">
        <v>0</v>
      </c>
      <c r="AG193" s="150" t="n">
        <v>11.75</v>
      </c>
      <c r="AH193" s="150" t="n">
        <v>0</v>
      </c>
      <c r="AI193" s="150" t="n">
        <v>0</v>
      </c>
      <c r="AJ193" s="150" t="n">
        <v>0</v>
      </c>
      <c r="AK193" s="150" t="n">
        <v>0</v>
      </c>
      <c r="AL193" s="150" t="n">
        <v>0</v>
      </c>
      <c r="AM193" s="150" t="n">
        <v>0</v>
      </c>
      <c r="AN193" s="150" t="n">
        <v>228</v>
      </c>
      <c r="AO193" s="150" t="n">
        <v>0</v>
      </c>
      <c r="AP193" s="150" t="n">
        <v>0</v>
      </c>
      <c r="AQ193" s="150" t="n">
        <v>0</v>
      </c>
      <c r="AR193" s="150" t="n">
        <v>0</v>
      </c>
      <c r="AS193" s="150" t="n">
        <v>0</v>
      </c>
      <c r="AT193" s="7" t="inlineStr">
        <is>
          <t>电力轨道+吊杆+塑料轨道+玻璃+抽屉轨道+贴皮背板+岩板</t>
        </is>
      </c>
      <c r="AU193" s="7" t="inlineStr">
        <is>
          <t>江西12.26 更新</t>
        </is>
      </c>
      <c r="AV193" s="7" t="inlineStr">
        <is>
          <t>683ff6052f87160015ac29f6</t>
        </is>
      </c>
      <c r="AW193" s="7" t="inlineStr">
        <is>
          <t>整柜实木背板-1.8米</t>
        </is>
      </c>
      <c r="AX193" s="7" t="inlineStr">
        <is>
          <t>683ff606da805a0015afbfbe</t>
        </is>
      </c>
      <c r="AY193" s="150">
        <f>H193</f>
        <v/>
      </c>
      <c r="AZ193" s="150">
        <f>BB193/(1-BA193)</f>
        <v/>
      </c>
      <c r="BA193" s="82" t="n">
        <v>0.15</v>
      </c>
      <c r="BB193" s="150">
        <f>K193*0.96</f>
        <v/>
      </c>
      <c r="BC193" s="7" t="inlineStr">
        <is>
          <t>840659847455</t>
        </is>
      </c>
      <c r="BD193" s="7" t="inlineStr">
        <is>
          <t>https://item.taobao.com/item.htm?id=840659847455</t>
        </is>
      </c>
      <c r="BE193" s="7" t="n"/>
      <c r="BF193" s="150">
        <f>H193</f>
        <v/>
      </c>
      <c r="BG193" s="82">
        <f>BH193/BF193</f>
        <v/>
      </c>
      <c r="BH193" s="149">
        <f>I193</f>
        <v/>
      </c>
      <c r="BI193" s="82">
        <f>1-12%</f>
        <v/>
      </c>
      <c r="BJ193" s="82">
        <f>BK193/(BF193-BF193*(1-BI193))</f>
        <v/>
      </c>
      <c r="BK193" s="149">
        <f>BM193/(1-BL193)</f>
        <v/>
      </c>
      <c r="BL193" s="82" t="n">
        <v>0.01</v>
      </c>
      <c r="BM193" s="149">
        <f>J193</f>
        <v/>
      </c>
      <c r="BN193" s="149">
        <f>IF(BK193&gt;=1500,BK193-150,IF(BK193&gt;=800,BK193-80,IF(BK193&gt;=500,BK193-50,IF(BK193&gt;=200,BK193-20,BK193))))</f>
        <v/>
      </c>
      <c r="BO193" s="82">
        <f>1-12%</f>
        <v/>
      </c>
      <c r="BP193" s="82">
        <f>BQ193/(BF193-BF193*(1-BO193))</f>
        <v/>
      </c>
      <c r="BQ193" s="149">
        <f>BS193/(1-BR193)</f>
        <v/>
      </c>
      <c r="BR193" s="82" t="n">
        <v>0</v>
      </c>
      <c r="BS193" s="149">
        <f>K193</f>
        <v/>
      </c>
      <c r="BT193" s="149">
        <f>IF(BQ193&gt;=1500,BQ193-150,IF(BQ193&gt;=800,BQ193-80,IF(BQ193&gt;=500,BQ193-50,IF(BQ193&gt;=200,BQ193-20,BQ193))))</f>
        <v/>
      </c>
      <c r="BU193" s="7" t="n"/>
      <c r="CB193" s="8" t="inlineStr">
        <is>
          <t>✅ 可导入</t>
        </is>
      </c>
      <c r="CC193" t="inlineStr">
        <is>
          <t>✓</t>
        </is>
      </c>
    </row>
    <row r="194" ht="18" customHeight="1">
      <c r="A194" s="77" t="inlineStr">
        <is>
          <t>PPS24250070901</t>
        </is>
      </c>
      <c r="B194" s="10" t="inlineStr">
        <is>
          <t>榉木餐边柜</t>
        </is>
      </c>
      <c r="C194" s="10" t="inlineStr">
        <is>
          <t>榉木餐边柜-整柜实木背板-1.5米</t>
        </is>
      </c>
      <c r="D194" s="10" t="inlineStr">
        <is>
          <t>PPS2425007090121</t>
        </is>
      </c>
      <c r="E194" s="10" t="inlineStr">
        <is>
          <t>https://img.alicdn.com/imgextra/i2/2215699812811/O1CN018iVYcx1WdUP4KWORS_!!2215699812811.jpg</t>
        </is>
      </c>
      <c r="F194" s="10" t="inlineStr">
        <is>
          <t>大型</t>
        </is>
      </c>
      <c r="G194" s="152">
        <f>Q194/0.4</f>
        <v/>
      </c>
      <c r="H194" s="152">
        <f>G194*0.75</f>
        <v/>
      </c>
      <c r="I194" s="152">
        <f>Q194 / (0.84 - 0.02 - 0.006)</f>
        <v/>
      </c>
      <c r="J194" s="152">
        <f>Q194 / (0.85 - 0.02 - 0.006)</f>
        <v/>
      </c>
      <c r="K194" s="152">
        <f>Q194 / (0.89 - 0.02 - 0.006)</f>
        <v/>
      </c>
      <c r="L194" s="152">
        <f>K194-N194</f>
        <v/>
      </c>
      <c r="M194" s="79">
        <f>L194/K194</f>
        <v/>
      </c>
      <c r="N194" s="153">
        <f>O194+P194+Q194</f>
        <v/>
      </c>
      <c r="O194" s="153">
        <f>K194*0.006</f>
        <v/>
      </c>
      <c r="P194" s="153">
        <f>K194*0.02</f>
        <v/>
      </c>
      <c r="Q194" s="153">
        <f>SUM(R194:T194)</f>
        <v/>
      </c>
      <c r="R194" s="153" t="n">
        <v>500</v>
      </c>
      <c r="S194" s="153" t="n">
        <v>180</v>
      </c>
      <c r="T194" s="151">
        <f>SUM(U194:W194)</f>
        <v/>
      </c>
      <c r="U194" s="153" t="n">
        <v>3600</v>
      </c>
      <c r="V194" s="153" t="n">
        <v>430</v>
      </c>
      <c r="W194" s="153">
        <f>SUM(X194:AS194)</f>
        <v/>
      </c>
      <c r="X194" s="153" t="n">
        <v>220</v>
      </c>
      <c r="Y194" s="153" t="n">
        <v>0</v>
      </c>
      <c r="Z194" s="153" t="n">
        <v>0</v>
      </c>
      <c r="AA194" s="153" t="n">
        <v>130</v>
      </c>
      <c r="AB194" s="153" t="n">
        <v>910</v>
      </c>
      <c r="AC194" s="153" t="n">
        <v>0</v>
      </c>
      <c r="AD194" s="153" t="n">
        <v>1.2</v>
      </c>
      <c r="AE194" s="153" t="n">
        <v>6</v>
      </c>
      <c r="AF194" s="153" t="n">
        <v>0</v>
      </c>
      <c r="AG194" s="153" t="n">
        <v>8.75</v>
      </c>
      <c r="AH194" s="153" t="n">
        <v>0</v>
      </c>
      <c r="AI194" s="153" t="n">
        <v>0</v>
      </c>
      <c r="AJ194" s="153" t="n">
        <v>0</v>
      </c>
      <c r="AK194" s="153" t="n">
        <v>0</v>
      </c>
      <c r="AL194" s="153" t="n">
        <v>0</v>
      </c>
      <c r="AM194" s="153" t="n">
        <v>0</v>
      </c>
      <c r="AN194" s="153" t="n">
        <v>228</v>
      </c>
      <c r="AO194" s="153" t="n">
        <v>0</v>
      </c>
      <c r="AP194" s="153" t="n">
        <v>0</v>
      </c>
      <c r="AQ194" s="153" t="n">
        <v>0</v>
      </c>
      <c r="AR194" s="153" t="n">
        <v>0</v>
      </c>
      <c r="AS194" s="153" t="n">
        <v>0</v>
      </c>
      <c r="AT194" s="10" t="inlineStr">
        <is>
          <t>电力轨道+吊杆+塑料轨道+玻璃+抽屉轨道+贴皮背板+岩板</t>
        </is>
      </c>
      <c r="AU194" s="10" t="inlineStr">
        <is>
          <t>江西12.26 更新</t>
        </is>
      </c>
      <c r="AV194" s="10" t="inlineStr">
        <is>
          <t>683ff6052f87160015ac29f6</t>
        </is>
      </c>
      <c r="AW194" s="10" t="inlineStr">
        <is>
          <t>整柜实木背板-1.5米</t>
        </is>
      </c>
      <c r="AX194" s="10" t="inlineStr">
        <is>
          <t>683ff606b6240c00159ca636</t>
        </is>
      </c>
      <c r="AY194" s="153">
        <f>H194</f>
        <v/>
      </c>
      <c r="AZ194" s="153">
        <f>BB194/(1-BA194)</f>
        <v/>
      </c>
      <c r="BA194" s="85" t="n">
        <v>0.15</v>
      </c>
      <c r="BB194" s="153">
        <f>K194*0.96</f>
        <v/>
      </c>
      <c r="BC194" s="10" t="inlineStr">
        <is>
          <t>840659847455</t>
        </is>
      </c>
      <c r="BD194" s="10" t="inlineStr">
        <is>
          <t>https://item.taobao.com/item.htm?id=840659847455</t>
        </is>
      </c>
      <c r="BE194" s="10" t="n"/>
      <c r="BF194" s="153">
        <f>H194</f>
        <v/>
      </c>
      <c r="BG194" s="85">
        <f>BH194/BF194</f>
        <v/>
      </c>
      <c r="BH194" s="152">
        <f>I194</f>
        <v/>
      </c>
      <c r="BI194" s="85">
        <f>1-12%</f>
        <v/>
      </c>
      <c r="BJ194" s="85">
        <f>BK194/(BF194-BF194*(1-BI194))</f>
        <v/>
      </c>
      <c r="BK194" s="152">
        <f>BM194/(1-BL194)</f>
        <v/>
      </c>
      <c r="BL194" s="85" t="n">
        <v>0.01</v>
      </c>
      <c r="BM194" s="152">
        <f>J194</f>
        <v/>
      </c>
      <c r="BN194" s="152">
        <f>IF(BK194&gt;=1500,BK194-150,IF(BK194&gt;=800,BK194-80,IF(BK194&gt;=500,BK194-50,IF(BK194&gt;=200,BK194-20,BK194))))</f>
        <v/>
      </c>
      <c r="BO194" s="85">
        <f>1-12%</f>
        <v/>
      </c>
      <c r="BP194" s="85">
        <f>BQ194/(BF194-BF194*(1-BO194))</f>
        <v/>
      </c>
      <c r="BQ194" s="152">
        <f>BS194/(1-BR194)</f>
        <v/>
      </c>
      <c r="BR194" s="85" t="n">
        <v>0</v>
      </c>
      <c r="BS194" s="152">
        <f>K194</f>
        <v/>
      </c>
      <c r="BT194" s="152">
        <f>IF(BQ194&gt;=1500,BQ194-150,IF(BQ194&gt;=800,BQ194-80,IF(BQ194&gt;=500,BQ194-50,IF(BQ194&gt;=200,BQ194-20,BQ194))))</f>
        <v/>
      </c>
      <c r="BU194" s="10" t="n"/>
      <c r="CB194" s="8" t="inlineStr">
        <is>
          <t>✅ 可导入</t>
        </is>
      </c>
      <c r="CC194" t="inlineStr">
        <is>
          <t>✓</t>
        </is>
      </c>
    </row>
    <row r="195" ht="18" customHeight="1">
      <c r="A195" s="77" t="inlineStr">
        <is>
          <t>PPS24250070901</t>
        </is>
      </c>
      <c r="B195" s="7" t="inlineStr">
        <is>
          <t>榉木餐边柜</t>
        </is>
      </c>
      <c r="C195" s="7" t="inlineStr">
        <is>
          <t>榉木餐边柜-整柜实木背板-1.2米</t>
        </is>
      </c>
      <c r="D195" s="7" t="inlineStr">
        <is>
          <t>PPS2425007090122</t>
        </is>
      </c>
      <c r="E195" s="7" t="inlineStr">
        <is>
          <t>https://img.alicdn.com/imgextra/i2/2215699812811/O1CN018iVYcx1WdUP4KWORS_!!2215699812811.jpg</t>
        </is>
      </c>
      <c r="F195" s="7" t="inlineStr">
        <is>
          <t>大型</t>
        </is>
      </c>
      <c r="G195" s="149">
        <f>Q195/0.4</f>
        <v/>
      </c>
      <c r="H195" s="149">
        <f>G195*0.75</f>
        <v/>
      </c>
      <c r="I195" s="149">
        <f>Q195 / (0.84 - 0.02 - 0.006)</f>
        <v/>
      </c>
      <c r="J195" s="149">
        <f>Q195 / (0.85 - 0.02 - 0.006)</f>
        <v/>
      </c>
      <c r="K195" s="149">
        <f>Q195 / (0.89 - 0.02 - 0.006)</f>
        <v/>
      </c>
      <c r="L195" s="149">
        <f>K195-N195</f>
        <v/>
      </c>
      <c r="M195" s="79">
        <f>L195/K195</f>
        <v/>
      </c>
      <c r="N195" s="150">
        <f>O195+P195+Q195</f>
        <v/>
      </c>
      <c r="O195" s="150">
        <f>K195*0.006</f>
        <v/>
      </c>
      <c r="P195" s="150">
        <f>K195*0.02</f>
        <v/>
      </c>
      <c r="Q195" s="150">
        <f>SUM(R195:T195)</f>
        <v/>
      </c>
      <c r="R195" s="150" t="n">
        <v>500</v>
      </c>
      <c r="S195" s="150" t="n">
        <v>150</v>
      </c>
      <c r="T195" s="151">
        <f>SUM(U195:W195)</f>
        <v/>
      </c>
      <c r="U195" s="150" t="n">
        <v>3400</v>
      </c>
      <c r="V195" s="150" t="n">
        <v>360</v>
      </c>
      <c r="W195" s="150">
        <f>SUM(X195:AS195)</f>
        <v/>
      </c>
      <c r="X195" s="150" t="n">
        <v>220</v>
      </c>
      <c r="Y195" s="150" t="n">
        <v>0</v>
      </c>
      <c r="Z195" s="150" t="n">
        <v>0</v>
      </c>
      <c r="AA195" s="150" t="n">
        <v>110</v>
      </c>
      <c r="AB195" s="150" t="n">
        <v>718</v>
      </c>
      <c r="AC195" s="150" t="n">
        <v>0</v>
      </c>
      <c r="AD195" s="150" t="n">
        <v>1.2</v>
      </c>
      <c r="AE195" s="150" t="n">
        <v>6</v>
      </c>
      <c r="AF195" s="150" t="n">
        <v>0</v>
      </c>
      <c r="AG195" s="150" t="n">
        <v>8.75</v>
      </c>
      <c r="AH195" s="150" t="n">
        <v>0</v>
      </c>
      <c r="AI195" s="150" t="n">
        <v>0</v>
      </c>
      <c r="AJ195" s="150" t="n">
        <v>0</v>
      </c>
      <c r="AK195" s="150" t="n">
        <v>0</v>
      </c>
      <c r="AL195" s="150" t="n">
        <v>0</v>
      </c>
      <c r="AM195" s="150" t="n">
        <v>0</v>
      </c>
      <c r="AN195" s="150" t="n">
        <v>228</v>
      </c>
      <c r="AO195" s="150" t="n">
        <v>0</v>
      </c>
      <c r="AP195" s="150" t="n">
        <v>0</v>
      </c>
      <c r="AQ195" s="150" t="n">
        <v>0</v>
      </c>
      <c r="AR195" s="150" t="n">
        <v>0</v>
      </c>
      <c r="AS195" s="150" t="n">
        <v>0</v>
      </c>
      <c r="AT195" s="7" t="inlineStr">
        <is>
          <t>电力轨道+吊杆+塑料轨道+玻璃+抽屉轨道+贴皮背板+岩板</t>
        </is>
      </c>
      <c r="AU195" s="7" t="inlineStr">
        <is>
          <t>江西12.26 更新</t>
        </is>
      </c>
      <c r="AV195" s="7" t="inlineStr">
        <is>
          <t>/</t>
        </is>
      </c>
      <c r="AW195" s="7" t="inlineStr">
        <is>
          <t>/</t>
        </is>
      </c>
      <c r="AX195" s="7" t="inlineStr">
        <is>
          <t>/</t>
        </is>
      </c>
      <c r="AY195" s="150">
        <f>H195</f>
        <v/>
      </c>
      <c r="AZ195" s="150">
        <f>BB195/(1-BA195)</f>
        <v/>
      </c>
      <c r="BA195" s="82" t="n">
        <v>0.15</v>
      </c>
      <c r="BB195" s="150">
        <f>K195*0.96</f>
        <v/>
      </c>
      <c r="BC195" s="7" t="inlineStr">
        <is>
          <t>840659847455</t>
        </is>
      </c>
      <c r="BD195" s="7" t="inlineStr">
        <is>
          <t>https://item.taobao.com/item.htm?id=840659847455</t>
        </is>
      </c>
      <c r="BE195" s="7" t="n"/>
      <c r="BF195" s="150">
        <f>H195</f>
        <v/>
      </c>
      <c r="BG195" s="82">
        <f>BH195/BF195</f>
        <v/>
      </c>
      <c r="BH195" s="149">
        <f>I195</f>
        <v/>
      </c>
      <c r="BI195" s="82">
        <f>1-12%</f>
        <v/>
      </c>
      <c r="BJ195" s="82">
        <f>BK195/(BF195-BF195*(1-BI195))</f>
        <v/>
      </c>
      <c r="BK195" s="149">
        <f>BM195/(1-BL195)</f>
        <v/>
      </c>
      <c r="BL195" s="82" t="n">
        <v>0.01</v>
      </c>
      <c r="BM195" s="149">
        <f>J195</f>
        <v/>
      </c>
      <c r="BN195" s="149">
        <f>IF(BK195&gt;=1500,BK195-150,IF(BK195&gt;=800,BK195-80,IF(BK195&gt;=500,BK195-50,IF(BK195&gt;=200,BK195-20,BK195))))</f>
        <v/>
      </c>
      <c r="BO195" s="82">
        <f>1-12%</f>
        <v/>
      </c>
      <c r="BP195" s="82">
        <f>BQ195/(BF195-BF195*(1-BO195))</f>
        <v/>
      </c>
      <c r="BQ195" s="149">
        <f>BS195/(1-BR195)</f>
        <v/>
      </c>
      <c r="BR195" s="82" t="n">
        <v>0</v>
      </c>
      <c r="BS195" s="149">
        <f>K195</f>
        <v/>
      </c>
      <c r="BT195" s="149">
        <f>IF(BQ195&gt;=1500,BQ195-150,IF(BQ195&gt;=800,BQ195-80,IF(BQ195&gt;=500,BQ195-50,IF(BQ195&gt;=200,BQ195-20,BQ195))))</f>
        <v/>
      </c>
      <c r="BU195" s="7" t="n"/>
      <c r="CB195" s="8" t="inlineStr">
        <is>
          <t>✅ 可导入</t>
        </is>
      </c>
      <c r="CC195" t="inlineStr">
        <is>
          <t>✓</t>
        </is>
      </c>
    </row>
    <row r="196" ht="18" customHeight="1">
      <c r="A196" s="77" t="inlineStr">
        <is>
          <t>PPS24250070901</t>
        </is>
      </c>
      <c r="B196" s="10" t="inlineStr">
        <is>
          <t>榉木餐边柜</t>
        </is>
      </c>
      <c r="C196" s="10" t="inlineStr">
        <is>
          <t>榉木餐边柜-整柜洞洞板背板-2.1米</t>
        </is>
      </c>
      <c r="D196" s="10" t="inlineStr">
        <is>
          <t>PPS2425007090123</t>
        </is>
      </c>
      <c r="E196" s="10" t="inlineStr">
        <is>
          <t>https://img.alicdn.com/imgextra/i2/2215699812811/O1CN018iVYcx1WdUP4KWORS_!!2215699812811.jpg</t>
        </is>
      </c>
      <c r="F196" s="10" t="inlineStr">
        <is>
          <t>大型</t>
        </is>
      </c>
      <c r="G196" s="152">
        <f>Q196/0.4</f>
        <v/>
      </c>
      <c r="H196" s="152">
        <f>G196*0.75</f>
        <v/>
      </c>
      <c r="I196" s="152">
        <f>Q196 / (0.84 - 0.02 - 0.006)</f>
        <v/>
      </c>
      <c r="J196" s="152">
        <f>Q196 / (0.83 - 0.02 - 0.006)</f>
        <v/>
      </c>
      <c r="K196" s="152">
        <f>Q196 / (0.85 - 0.02 - 0.006)</f>
        <v/>
      </c>
      <c r="L196" s="152">
        <f>K196-N196</f>
        <v/>
      </c>
      <c r="M196" s="79">
        <f>L196/K196</f>
        <v/>
      </c>
      <c r="N196" s="153">
        <f>O196+P196+Q196</f>
        <v/>
      </c>
      <c r="O196" s="153">
        <f>K196*0.006</f>
        <v/>
      </c>
      <c r="P196" s="153">
        <f>K196*0.02</f>
        <v/>
      </c>
      <c r="Q196" s="153">
        <f>SUM(R196:T196)</f>
        <v/>
      </c>
      <c r="R196" s="153" t="n">
        <v>700</v>
      </c>
      <c r="S196" s="153" t="n">
        <v>280</v>
      </c>
      <c r="T196" s="151">
        <f>SUM(U196:W196)</f>
        <v/>
      </c>
      <c r="U196" s="153" t="n">
        <v>4100</v>
      </c>
      <c r="V196" s="153" t="n">
        <v>390</v>
      </c>
      <c r="W196" s="153">
        <f>SUM(X196:AS196)</f>
        <v/>
      </c>
      <c r="X196" s="153" t="n">
        <v>360</v>
      </c>
      <c r="Y196" s="153" t="n">
        <v>0</v>
      </c>
      <c r="Z196" s="153" t="n">
        <v>0</v>
      </c>
      <c r="AA196" s="153" t="n">
        <v>146</v>
      </c>
      <c r="AB196" s="153" t="n">
        <v>655</v>
      </c>
      <c r="AC196" s="153" t="n">
        <v>0</v>
      </c>
      <c r="AD196" s="153" t="n">
        <v>1.2</v>
      </c>
      <c r="AE196" s="153" t="n">
        <v>6</v>
      </c>
      <c r="AF196" s="153" t="n">
        <v>0</v>
      </c>
      <c r="AG196" s="153" t="n">
        <v>13.75</v>
      </c>
      <c r="AH196" s="153" t="n">
        <v>0</v>
      </c>
      <c r="AI196" s="153" t="n">
        <v>0</v>
      </c>
      <c r="AJ196" s="153" t="n">
        <v>0</v>
      </c>
      <c r="AK196" s="153" t="n">
        <v>0</v>
      </c>
      <c r="AL196" s="153" t="n">
        <v>0</v>
      </c>
      <c r="AM196" s="153" t="n">
        <v>0</v>
      </c>
      <c r="AN196" s="153" t="n">
        <v>350</v>
      </c>
      <c r="AO196" s="153" t="n">
        <v>0</v>
      </c>
      <c r="AP196" s="153" t="n">
        <v>0</v>
      </c>
      <c r="AQ196" s="153" t="n">
        <v>0</v>
      </c>
      <c r="AR196" s="153" t="n">
        <v>0</v>
      </c>
      <c r="AS196" s="153" t="n">
        <v>0</v>
      </c>
      <c r="AT196" s="10" t="inlineStr">
        <is>
          <t>电力轨道+灯带+吊杆+洞洞板+玻璃+抽屉轨道+岩板</t>
        </is>
      </c>
      <c r="AU196" s="10" t="inlineStr">
        <is>
          <t>江西12.26 更新</t>
        </is>
      </c>
      <c r="AV196" s="10" t="inlineStr">
        <is>
          <t>683ff6052f87160015ac29f6</t>
        </is>
      </c>
      <c r="AW196" s="10" t="inlineStr">
        <is>
          <t>整柜洞洞板背板-2.1米</t>
        </is>
      </c>
      <c r="AX196" s="10" t="inlineStr">
        <is>
          <t>683ff606a548d000159c6cce</t>
        </is>
      </c>
      <c r="AY196" s="153">
        <f>H196</f>
        <v/>
      </c>
      <c r="AZ196" s="153">
        <f>BB196/(1-BA196)</f>
        <v/>
      </c>
      <c r="BA196" s="85" t="n">
        <v>0.15</v>
      </c>
      <c r="BB196" s="153">
        <f>K196*0.96</f>
        <v/>
      </c>
      <c r="BC196" s="10" t="inlineStr">
        <is>
          <t>840659847455</t>
        </is>
      </c>
      <c r="BD196" s="10" t="inlineStr">
        <is>
          <t>https://item.taobao.com/item.htm?id=840659847455</t>
        </is>
      </c>
      <c r="BE196" s="10" t="n"/>
      <c r="BF196" s="153">
        <f>H196</f>
        <v/>
      </c>
      <c r="BG196" s="85">
        <f>BH196/BF196</f>
        <v/>
      </c>
      <c r="BH196" s="152">
        <f>I196</f>
        <v/>
      </c>
      <c r="BI196" s="85">
        <f>1-12%</f>
        <v/>
      </c>
      <c r="BJ196" s="85">
        <f>BK196/(BF196-BF196*(1-BI196))</f>
        <v/>
      </c>
      <c r="BK196" s="152">
        <f>BM196/(1-BL196)</f>
        <v/>
      </c>
      <c r="BL196" s="85" t="n">
        <v>0.01</v>
      </c>
      <c r="BM196" s="152">
        <f>J196</f>
        <v/>
      </c>
      <c r="BN196" s="152">
        <f>IF(BK196&gt;=1500,BK196-150,IF(BK196&gt;=800,BK196-80,IF(BK196&gt;=500,BK196-50,IF(BK196&gt;=200,BK196-20,BK196))))</f>
        <v/>
      </c>
      <c r="BO196" s="85">
        <f>1-12%</f>
        <v/>
      </c>
      <c r="BP196" s="85">
        <f>BQ196/(BF196-BF196*(1-BO196))</f>
        <v/>
      </c>
      <c r="BQ196" s="152">
        <f>BS196/(1-BR196)</f>
        <v/>
      </c>
      <c r="BR196" s="85" t="n">
        <v>0</v>
      </c>
      <c r="BS196" s="152">
        <f>K196</f>
        <v/>
      </c>
      <c r="BT196" s="152">
        <f>IF(BQ196&gt;=1500,BQ196-150,IF(BQ196&gt;=800,BQ196-80,IF(BQ196&gt;=500,BQ196-50,IF(BQ196&gt;=200,BQ196-20,BQ196))))</f>
        <v/>
      </c>
      <c r="BU196" s="10" t="n"/>
      <c r="CB196" s="8" t="inlineStr">
        <is>
          <t>✅ 可导入</t>
        </is>
      </c>
      <c r="CC196" t="inlineStr">
        <is>
          <t>✓</t>
        </is>
      </c>
    </row>
    <row r="197" ht="18" customHeight="1">
      <c r="A197" s="77" t="inlineStr">
        <is>
          <t>PPS24250070901</t>
        </is>
      </c>
      <c r="B197" s="7" t="inlineStr">
        <is>
          <t>榉木餐边柜</t>
        </is>
      </c>
      <c r="C197" s="7" t="inlineStr">
        <is>
          <t>榉木餐边柜-整柜洞洞板背板-1.8米</t>
        </is>
      </c>
      <c r="D197" s="7" t="inlineStr">
        <is>
          <t>PPS2425007090124</t>
        </is>
      </c>
      <c r="E197" s="7" t="inlineStr">
        <is>
          <t>https://img.alicdn.com/imgextra/i2/2215699812811/O1CN018iVYcx1WdUP4KWORS_!!2215699812811.jpg</t>
        </is>
      </c>
      <c r="F197" s="7" t="inlineStr">
        <is>
          <t>大型</t>
        </is>
      </c>
      <c r="G197" s="149">
        <f>Q197/0.4</f>
        <v/>
      </c>
      <c r="H197" s="149">
        <f>G197*0.75</f>
        <v/>
      </c>
      <c r="I197" s="149">
        <f>Q197 / (0.84 - 0.02 - 0.006)</f>
        <v/>
      </c>
      <c r="J197" s="149">
        <f>Q197 / (0.83 - 0.02 - 0.006)</f>
        <v/>
      </c>
      <c r="K197" s="149">
        <f>Q197 / (0.85 - 0.02 - 0.006)</f>
        <v/>
      </c>
      <c r="L197" s="149">
        <f>K197-N197</f>
        <v/>
      </c>
      <c r="M197" s="79">
        <f>L197/K197</f>
        <v/>
      </c>
      <c r="N197" s="150">
        <f>O197+P197+Q197</f>
        <v/>
      </c>
      <c r="O197" s="150">
        <f>K197*0.006</f>
        <v/>
      </c>
      <c r="P197" s="150">
        <f>K197*0.02</f>
        <v/>
      </c>
      <c r="Q197" s="150">
        <f>SUM(R197:T197)</f>
        <v/>
      </c>
      <c r="R197" s="150" t="n">
        <v>700</v>
      </c>
      <c r="S197" s="150" t="n">
        <v>250</v>
      </c>
      <c r="T197" s="151">
        <f>SUM(U197:W197)</f>
        <v/>
      </c>
      <c r="U197" s="150" t="n">
        <v>4000</v>
      </c>
      <c r="V197" s="150" t="n">
        <v>380</v>
      </c>
      <c r="W197" s="150">
        <f>SUM(X197:AS197)</f>
        <v/>
      </c>
      <c r="X197" s="150" t="n">
        <v>220</v>
      </c>
      <c r="Y197" s="150" t="n">
        <v>0</v>
      </c>
      <c r="Z197" s="150" t="n">
        <v>0</v>
      </c>
      <c r="AA197" s="150" t="n">
        <v>146</v>
      </c>
      <c r="AB197" s="150" t="n">
        <v>577</v>
      </c>
      <c r="AC197" s="150" t="n">
        <v>0</v>
      </c>
      <c r="AD197" s="150" t="n">
        <v>1.2</v>
      </c>
      <c r="AE197" s="150" t="n">
        <v>6</v>
      </c>
      <c r="AF197" s="150" t="n">
        <v>0</v>
      </c>
      <c r="AG197" s="150" t="n">
        <v>11.75</v>
      </c>
      <c r="AH197" s="150" t="n">
        <v>0</v>
      </c>
      <c r="AI197" s="150" t="n">
        <v>0</v>
      </c>
      <c r="AJ197" s="150" t="n">
        <v>0</v>
      </c>
      <c r="AK197" s="150" t="n">
        <v>0</v>
      </c>
      <c r="AL197" s="150" t="n">
        <v>0</v>
      </c>
      <c r="AM197" s="150" t="n">
        <v>0</v>
      </c>
      <c r="AN197" s="150" t="n">
        <v>300</v>
      </c>
      <c r="AO197" s="150" t="n">
        <v>0</v>
      </c>
      <c r="AP197" s="150" t="n">
        <v>0</v>
      </c>
      <c r="AQ197" s="150" t="n">
        <v>0</v>
      </c>
      <c r="AR197" s="150" t="n">
        <v>0</v>
      </c>
      <c r="AS197" s="150" t="n">
        <v>0</v>
      </c>
      <c r="AT197" s="7" t="inlineStr">
        <is>
          <t>电力轨道+灯带+吊杆+洞洞板+玻璃+抽屉轨道+岩板</t>
        </is>
      </c>
      <c r="AU197" s="7" t="inlineStr">
        <is>
          <t>江西12.26 更新</t>
        </is>
      </c>
      <c r="AV197" s="7" t="inlineStr">
        <is>
          <t>683ff6052f87160015ac29f6</t>
        </is>
      </c>
      <c r="AW197" s="7" t="inlineStr">
        <is>
          <t>整柜洞洞板背板-1.8米</t>
        </is>
      </c>
      <c r="AX197" s="7" t="inlineStr">
        <is>
          <t>683ff607da805a0015afbff3</t>
        </is>
      </c>
      <c r="AY197" s="150">
        <f>H197</f>
        <v/>
      </c>
      <c r="AZ197" s="150">
        <f>BB197/(1-BA197)</f>
        <v/>
      </c>
      <c r="BA197" s="82" t="n">
        <v>0.15</v>
      </c>
      <c r="BB197" s="150">
        <f>K197*0.96</f>
        <v/>
      </c>
      <c r="BC197" s="7" t="inlineStr">
        <is>
          <t>840659847455</t>
        </is>
      </c>
      <c r="BD197" s="7" t="inlineStr">
        <is>
          <t>https://item.taobao.com/item.htm?id=840659847455</t>
        </is>
      </c>
      <c r="BE197" s="7" t="n"/>
      <c r="BF197" s="150">
        <f>H197</f>
        <v/>
      </c>
      <c r="BG197" s="82">
        <f>BH197/BF197</f>
        <v/>
      </c>
      <c r="BH197" s="149">
        <f>I197</f>
        <v/>
      </c>
      <c r="BI197" s="82">
        <f>1-12%</f>
        <v/>
      </c>
      <c r="BJ197" s="82">
        <f>BK197/(BF197-BF197*(1-BI197))</f>
        <v/>
      </c>
      <c r="BK197" s="149">
        <f>BM197/(1-BL197)</f>
        <v/>
      </c>
      <c r="BL197" s="82" t="n">
        <v>0.01</v>
      </c>
      <c r="BM197" s="149">
        <f>J197</f>
        <v/>
      </c>
      <c r="BN197" s="149">
        <f>IF(BK197&gt;=1500,BK197-150,IF(BK197&gt;=800,BK197-80,IF(BK197&gt;=500,BK197-50,IF(BK197&gt;=200,BK197-20,BK197))))</f>
        <v/>
      </c>
      <c r="BO197" s="82">
        <f>1-12%</f>
        <v/>
      </c>
      <c r="BP197" s="82">
        <f>BQ197/(BF197-BF197*(1-BO197))</f>
        <v/>
      </c>
      <c r="BQ197" s="149">
        <f>BS197/(1-BR197)</f>
        <v/>
      </c>
      <c r="BR197" s="82" t="n">
        <v>0</v>
      </c>
      <c r="BS197" s="149">
        <f>K197</f>
        <v/>
      </c>
      <c r="BT197" s="149">
        <f>IF(BQ197&gt;=1500,BQ197-150,IF(BQ197&gt;=800,BQ197-80,IF(BQ197&gt;=500,BQ197-50,IF(BQ197&gt;=200,BQ197-20,BQ197))))</f>
        <v/>
      </c>
      <c r="BU197" s="7" t="n"/>
      <c r="CB197" s="8" t="inlineStr">
        <is>
          <t>✅ 可导入</t>
        </is>
      </c>
      <c r="CC197" t="inlineStr">
        <is>
          <t>✓</t>
        </is>
      </c>
    </row>
    <row r="198" ht="18" customHeight="1">
      <c r="A198" s="77" t="inlineStr">
        <is>
          <t>PPS24250070901</t>
        </is>
      </c>
      <c r="B198" s="10" t="inlineStr">
        <is>
          <t>榉木餐边柜</t>
        </is>
      </c>
      <c r="C198" s="10" t="inlineStr">
        <is>
          <t>榉木餐边柜-整柜洞洞板背板-1.5米</t>
        </is>
      </c>
      <c r="D198" s="10" t="inlineStr">
        <is>
          <t>PPS2425007090125</t>
        </is>
      </c>
      <c r="E198" s="10" t="inlineStr">
        <is>
          <t>https://img.alicdn.com/imgextra/i2/2215699812811/O1CN018iVYcx1WdUP4KWORS_!!2215699812811.jpg</t>
        </is>
      </c>
      <c r="F198" s="10" t="inlineStr">
        <is>
          <t>大型</t>
        </is>
      </c>
      <c r="G198" s="152">
        <f>Q198/0.4</f>
        <v/>
      </c>
      <c r="H198" s="152">
        <f>G198*0.75</f>
        <v/>
      </c>
      <c r="I198" s="152">
        <f>Q198 / (0.84 - 0.02 - 0.006)</f>
        <v/>
      </c>
      <c r="J198" s="152">
        <f>Q198 / (0.83 - 0.02 - 0.006)</f>
        <v/>
      </c>
      <c r="K198" s="152">
        <f>Q198 / (0.85 - 0.02 - 0.006)</f>
        <v/>
      </c>
      <c r="L198" s="152">
        <f>K198-N198</f>
        <v/>
      </c>
      <c r="M198" s="79">
        <f>L198/K198</f>
        <v/>
      </c>
      <c r="N198" s="153">
        <f>O198+P198+Q198</f>
        <v/>
      </c>
      <c r="O198" s="153">
        <f>K198*0.006</f>
        <v/>
      </c>
      <c r="P198" s="153">
        <f>K198*0.02</f>
        <v/>
      </c>
      <c r="Q198" s="153">
        <f>SUM(R198:T198)</f>
        <v/>
      </c>
      <c r="R198" s="153" t="n">
        <v>500</v>
      </c>
      <c r="S198" s="153" t="n">
        <v>180</v>
      </c>
      <c r="T198" s="151">
        <f>SUM(U198:W198)</f>
        <v/>
      </c>
      <c r="U198" s="153" t="n">
        <v>3700</v>
      </c>
      <c r="V198" s="153" t="n">
        <v>370</v>
      </c>
      <c r="W198" s="153">
        <f>SUM(X198:AS198)</f>
        <v/>
      </c>
      <c r="X198" s="153" t="n">
        <v>220</v>
      </c>
      <c r="Y198" s="153" t="n">
        <v>0</v>
      </c>
      <c r="Z198" s="153" t="n">
        <v>0</v>
      </c>
      <c r="AA198" s="153" t="n">
        <v>130</v>
      </c>
      <c r="AB198" s="153" t="n">
        <v>499</v>
      </c>
      <c r="AC198" s="153" t="n">
        <v>0</v>
      </c>
      <c r="AD198" s="153" t="n">
        <v>1.2</v>
      </c>
      <c r="AE198" s="153" t="n">
        <v>6</v>
      </c>
      <c r="AF198" s="153" t="n">
        <v>0</v>
      </c>
      <c r="AG198" s="153" t="n">
        <v>8.75</v>
      </c>
      <c r="AH198" s="153" t="n">
        <v>0</v>
      </c>
      <c r="AI198" s="153" t="n">
        <v>0</v>
      </c>
      <c r="AJ198" s="153" t="n">
        <v>0</v>
      </c>
      <c r="AK198" s="153" t="n">
        <v>0</v>
      </c>
      <c r="AL198" s="153" t="n">
        <v>0</v>
      </c>
      <c r="AM198" s="153" t="n">
        <v>0</v>
      </c>
      <c r="AN198" s="153" t="n">
        <v>260</v>
      </c>
      <c r="AO198" s="153" t="n">
        <v>0</v>
      </c>
      <c r="AP198" s="153" t="n">
        <v>0</v>
      </c>
      <c r="AQ198" s="153" t="n">
        <v>0</v>
      </c>
      <c r="AR198" s="153" t="n">
        <v>0</v>
      </c>
      <c r="AS198" s="153" t="n">
        <v>0</v>
      </c>
      <c r="AT198" s="10" t="inlineStr">
        <is>
          <t>电力轨道+灯带+吊杆+洞洞板+玻璃+抽屉轨道+岩板</t>
        </is>
      </c>
      <c r="AU198" s="10" t="inlineStr">
        <is>
          <t>江西12.26 更新</t>
        </is>
      </c>
      <c r="AV198" s="10" t="inlineStr">
        <is>
          <t>683ff6052f87160015ac29f6</t>
        </is>
      </c>
      <c r="AW198" s="10" t="inlineStr">
        <is>
          <t>整柜洞洞板背板-1.5米</t>
        </is>
      </c>
      <c r="AX198" s="10" t="inlineStr">
        <is>
          <t>683ff6070c1b7400154c2dd0</t>
        </is>
      </c>
      <c r="AY198" s="153">
        <f>H198</f>
        <v/>
      </c>
      <c r="AZ198" s="153">
        <f>BB198/(1-BA198)</f>
        <v/>
      </c>
      <c r="BA198" s="85" t="n">
        <v>0.15</v>
      </c>
      <c r="BB198" s="153">
        <f>K198*0.96</f>
        <v/>
      </c>
      <c r="BC198" s="10" t="inlineStr">
        <is>
          <t>840659847455</t>
        </is>
      </c>
      <c r="BD198" s="10" t="inlineStr">
        <is>
          <t>https://item.taobao.com/item.htm?id=840659847455</t>
        </is>
      </c>
      <c r="BE198" s="10" t="n"/>
      <c r="BF198" s="153">
        <f>H198</f>
        <v/>
      </c>
      <c r="BG198" s="85">
        <f>BH198/BF198</f>
        <v/>
      </c>
      <c r="BH198" s="152">
        <f>I198</f>
        <v/>
      </c>
      <c r="BI198" s="85">
        <f>1-12%</f>
        <v/>
      </c>
      <c r="BJ198" s="85">
        <f>BK198/(BF198-BF198*(1-BI198))</f>
        <v/>
      </c>
      <c r="BK198" s="152">
        <f>BM198/(1-BL198)</f>
        <v/>
      </c>
      <c r="BL198" s="85" t="n">
        <v>0.01</v>
      </c>
      <c r="BM198" s="152">
        <f>J198</f>
        <v/>
      </c>
      <c r="BN198" s="152">
        <f>IF(BK198&gt;=1500,BK198-150,IF(BK198&gt;=800,BK198-80,IF(BK198&gt;=500,BK198-50,IF(BK198&gt;=200,BK198-20,BK198))))</f>
        <v/>
      </c>
      <c r="BO198" s="85">
        <f>1-12%</f>
        <v/>
      </c>
      <c r="BP198" s="85">
        <f>BQ198/(BF198-BF198*(1-BO198))</f>
        <v/>
      </c>
      <c r="BQ198" s="152">
        <f>BS198/(1-BR198)</f>
        <v/>
      </c>
      <c r="BR198" s="85" t="n">
        <v>0</v>
      </c>
      <c r="BS198" s="152">
        <f>K198</f>
        <v/>
      </c>
      <c r="BT198" s="152">
        <f>IF(BQ198&gt;=1500,BQ198-150,IF(BQ198&gt;=800,BQ198-80,IF(BQ198&gt;=500,BQ198-50,IF(BQ198&gt;=200,BQ198-20,BQ198))))</f>
        <v/>
      </c>
      <c r="BU198" s="10" t="n"/>
      <c r="CB198" s="8" t="inlineStr">
        <is>
          <t>✅ 可导入</t>
        </is>
      </c>
      <c r="CC198" t="inlineStr">
        <is>
          <t>✓</t>
        </is>
      </c>
    </row>
    <row r="199" ht="18" customHeight="1">
      <c r="A199" s="77" t="inlineStr">
        <is>
          <t>PPS24250070901</t>
        </is>
      </c>
      <c r="B199" s="7" t="inlineStr">
        <is>
          <t>榉木餐边柜</t>
        </is>
      </c>
      <c r="C199" s="7" t="inlineStr">
        <is>
          <t>榉木餐边柜-整柜洞洞板背板-1.2米</t>
        </is>
      </c>
      <c r="D199" s="7" t="inlineStr">
        <is>
          <t>PPS2425007090126</t>
        </is>
      </c>
      <c r="E199" s="7" t="inlineStr">
        <is>
          <t>https://img.alicdn.com/imgextra/i2/2215699812811/O1CN018iVYcx1WdUP4KWORS_!!2215699812811.jpg</t>
        </is>
      </c>
      <c r="F199" s="7" t="inlineStr">
        <is>
          <t>大型</t>
        </is>
      </c>
      <c r="G199" s="149">
        <f>Q199/0.4</f>
        <v/>
      </c>
      <c r="H199" s="149">
        <f>G199*0.75</f>
        <v/>
      </c>
      <c r="I199" s="149">
        <f>Q199 / (0.84 - 0.02 - 0.006)</f>
        <v/>
      </c>
      <c r="J199" s="149">
        <f>Q199 / (0.83 - 0.02 - 0.006)</f>
        <v/>
      </c>
      <c r="K199" s="149">
        <f>Q199 / (0.85 - 0.02 - 0.006)</f>
        <v/>
      </c>
      <c r="L199" s="149">
        <f>K199-N199</f>
        <v/>
      </c>
      <c r="M199" s="79">
        <f>L199/K199</f>
        <v/>
      </c>
      <c r="N199" s="150">
        <f>O199+P199+Q199</f>
        <v/>
      </c>
      <c r="O199" s="150">
        <f>K199*0.006</f>
        <v/>
      </c>
      <c r="P199" s="150">
        <f>K199*0.02</f>
        <v/>
      </c>
      <c r="Q199" s="150">
        <f>SUM(R199:T199)</f>
        <v/>
      </c>
      <c r="R199" s="150" t="n">
        <v>500</v>
      </c>
      <c r="S199" s="150" t="n">
        <v>150</v>
      </c>
      <c r="T199" s="151">
        <f>SUM(U199:W199)</f>
        <v/>
      </c>
      <c r="U199" s="150" t="n">
        <v>3400</v>
      </c>
      <c r="V199" s="150" t="n">
        <v>300</v>
      </c>
      <c r="W199" s="150">
        <f>SUM(X199:AS199)</f>
        <v/>
      </c>
      <c r="X199" s="150" t="n">
        <v>220</v>
      </c>
      <c r="Y199" s="150" t="n">
        <v>0</v>
      </c>
      <c r="Z199" s="150" t="n">
        <v>0</v>
      </c>
      <c r="AA199" s="150" t="n">
        <v>110</v>
      </c>
      <c r="AB199" s="150" t="n">
        <v>421</v>
      </c>
      <c r="AC199" s="150" t="n">
        <v>0</v>
      </c>
      <c r="AD199" s="150" t="n">
        <v>1.2</v>
      </c>
      <c r="AE199" s="150" t="n">
        <v>6</v>
      </c>
      <c r="AF199" s="150" t="n">
        <v>0</v>
      </c>
      <c r="AG199" s="150" t="n">
        <v>8.75</v>
      </c>
      <c r="AH199" s="150" t="n">
        <v>0</v>
      </c>
      <c r="AI199" s="150" t="n">
        <v>0</v>
      </c>
      <c r="AJ199" s="150" t="n">
        <v>0</v>
      </c>
      <c r="AK199" s="150" t="n">
        <v>0</v>
      </c>
      <c r="AL199" s="150" t="n">
        <v>0</v>
      </c>
      <c r="AM199" s="150" t="n">
        <v>0</v>
      </c>
      <c r="AN199" s="150" t="n">
        <v>180</v>
      </c>
      <c r="AO199" s="150" t="n">
        <v>0</v>
      </c>
      <c r="AP199" s="150" t="n">
        <v>0</v>
      </c>
      <c r="AQ199" s="150" t="n">
        <v>0</v>
      </c>
      <c r="AR199" s="150" t="n">
        <v>0</v>
      </c>
      <c r="AS199" s="150" t="n">
        <v>0</v>
      </c>
      <c r="AT199" s="7" t="inlineStr">
        <is>
          <t>电力轨道+灯带+吊杆+洞洞板+玻璃+抽屉轨道+岩板</t>
        </is>
      </c>
      <c r="AU199" s="7" t="inlineStr">
        <is>
          <t>江西12.26 更新</t>
        </is>
      </c>
      <c r="AV199" s="7" t="inlineStr">
        <is>
          <t>/</t>
        </is>
      </c>
      <c r="AW199" s="7" t="inlineStr">
        <is>
          <t>/</t>
        </is>
      </c>
      <c r="AX199" s="7" t="inlineStr">
        <is>
          <t>/</t>
        </is>
      </c>
      <c r="AY199" s="150">
        <f>H199</f>
        <v/>
      </c>
      <c r="AZ199" s="150">
        <f>BB199/(1-BA199)</f>
        <v/>
      </c>
      <c r="BA199" s="82" t="n">
        <v>0.15</v>
      </c>
      <c r="BB199" s="150">
        <f>K199*0.96</f>
        <v/>
      </c>
      <c r="BC199" s="7" t="inlineStr">
        <is>
          <t>840659847455</t>
        </is>
      </c>
      <c r="BD199" s="7" t="inlineStr">
        <is>
          <t>https://item.taobao.com/item.htm?id=840659847455</t>
        </is>
      </c>
      <c r="BE199" s="7" t="n"/>
      <c r="BF199" s="150">
        <f>H199</f>
        <v/>
      </c>
      <c r="BG199" s="82">
        <f>BH199/BF199</f>
        <v/>
      </c>
      <c r="BH199" s="149">
        <f>I199</f>
        <v/>
      </c>
      <c r="BI199" s="82">
        <f>1-12%</f>
        <v/>
      </c>
      <c r="BJ199" s="82">
        <f>BK199/(BF199-BF199*(1-BI199))</f>
        <v/>
      </c>
      <c r="BK199" s="149">
        <f>BM199/(1-BL199)</f>
        <v/>
      </c>
      <c r="BL199" s="82" t="n">
        <v>0.01</v>
      </c>
      <c r="BM199" s="149">
        <f>J199</f>
        <v/>
      </c>
      <c r="BN199" s="149">
        <f>IF(BK199&gt;=1500,BK199-150,IF(BK199&gt;=800,BK199-80,IF(BK199&gt;=500,BK199-50,IF(BK199&gt;=200,BK199-20,BK199))))</f>
        <v/>
      </c>
      <c r="BO199" s="82">
        <f>1-12%</f>
        <v/>
      </c>
      <c r="BP199" s="82">
        <f>BQ199/(BF199-BF199*(1-BO199))</f>
        <v/>
      </c>
      <c r="BQ199" s="149">
        <f>BS199/(1-BR199)</f>
        <v/>
      </c>
      <c r="BR199" s="82" t="n">
        <v>0</v>
      </c>
      <c r="BS199" s="149">
        <f>K199</f>
        <v/>
      </c>
      <c r="BT199" s="149">
        <f>IF(BQ199&gt;=1500,BQ199-150,IF(BQ199&gt;=800,BQ199-80,IF(BQ199&gt;=500,BQ199-50,IF(BQ199&gt;=200,BQ199-20,BQ199))))</f>
        <v/>
      </c>
      <c r="BU199" s="7" t="n"/>
      <c r="CB199" s="8" t="inlineStr">
        <is>
          <t>✅ 可导入</t>
        </is>
      </c>
      <c r="CC199" t="inlineStr">
        <is>
          <t>✓</t>
        </is>
      </c>
    </row>
    <row r="200" ht="18" customHeight="1">
      <c r="A200" s="77" t="inlineStr">
        <is>
          <t>PPS24250080801</t>
        </is>
      </c>
      <c r="B200" s="10" t="inlineStr">
        <is>
          <t>洞石餐边柜 |樱桃木洞石餐边大柜 |樱桃木洞石模块餐边柜</t>
        </is>
      </c>
      <c r="C200" s="10" t="inlineStr">
        <is>
          <t>洞石餐边柜-洞石整柜2.1米（多抽组合）（分类抽屉+玻璃移门+开门）</t>
        </is>
      </c>
      <c r="D200" s="10" t="inlineStr">
        <is>
          <t>PPS2425008080128</t>
        </is>
      </c>
      <c r="E200" s="10" t="inlineStr">
        <is>
          <t>https://img.alicdn.com/imgextra/i3/2215699812811/O1CN01PcloCn1WdUKuGtVAy_!!2215699812811.jpg</t>
        </is>
      </c>
      <c r="F200" s="10" t="inlineStr">
        <is>
          <t>大型</t>
        </is>
      </c>
      <c r="G200" s="152">
        <f>Q200/0.4</f>
        <v/>
      </c>
      <c r="H200" s="152">
        <f>G200*0.75</f>
        <v/>
      </c>
      <c r="I200" s="152">
        <f>Q200 / (0.73 - 0.02 - 0.006)</f>
        <v/>
      </c>
      <c r="J200" s="152">
        <f>Q200 / (0.74 - 0.02 - 0.006)</f>
        <v/>
      </c>
      <c r="K200" s="152">
        <f>Q200 / (0.76 - 0.02 - 0.006)</f>
        <v/>
      </c>
      <c r="L200" s="152">
        <f>K200-N200</f>
        <v/>
      </c>
      <c r="M200" s="79">
        <f>L200/K200</f>
        <v/>
      </c>
      <c r="N200" s="153">
        <f>O200+P200+Q200</f>
        <v/>
      </c>
      <c r="O200" s="153">
        <f>K200*0.006</f>
        <v/>
      </c>
      <c r="P200" s="153">
        <f>K200*0.02</f>
        <v/>
      </c>
      <c r="Q200" s="153">
        <f>SUM(R200:T200)</f>
        <v/>
      </c>
      <c r="R200" s="153" t="n">
        <v>800</v>
      </c>
      <c r="S200" s="153" t="n">
        <v>280</v>
      </c>
      <c r="T200" s="151">
        <f>SUM(U200:W200)</f>
        <v/>
      </c>
      <c r="U200" s="153" t="n">
        <v>5300</v>
      </c>
      <c r="V200" s="153" t="n">
        <v>470</v>
      </c>
      <c r="W200" s="153">
        <f>SUM(X200:AS200)</f>
        <v/>
      </c>
      <c r="X200" s="153" t="n">
        <v>690</v>
      </c>
      <c r="Y200" s="153" t="n">
        <v>0</v>
      </c>
      <c r="Z200" s="153" t="n">
        <v>81.09999999999999</v>
      </c>
      <c r="AA200" s="153" t="n">
        <v>72</v>
      </c>
      <c r="AB200" s="153" t="n">
        <v>657.08</v>
      </c>
      <c r="AC200" s="153" t="n">
        <v>0</v>
      </c>
      <c r="AD200" s="153" t="n">
        <v>1.2</v>
      </c>
      <c r="AE200" s="153" t="n">
        <v>6</v>
      </c>
      <c r="AF200" s="153" t="n">
        <v>92</v>
      </c>
      <c r="AG200" s="153" t="n">
        <v>0</v>
      </c>
      <c r="AH200" s="153" t="n">
        <v>5</v>
      </c>
      <c r="AI200" s="153" t="n">
        <v>0</v>
      </c>
      <c r="AJ200" s="153" t="n">
        <v>20</v>
      </c>
      <c r="AK200" s="153" t="n">
        <v>14</v>
      </c>
      <c r="AL200" s="153" t="n">
        <v>2.5</v>
      </c>
      <c r="AM200" s="153" t="n">
        <v>0</v>
      </c>
      <c r="AN200" s="153" t="n">
        <v>226.666666666667</v>
      </c>
      <c r="AO200" s="153" t="n">
        <v>0</v>
      </c>
      <c r="AP200" s="153" t="n">
        <v>0</v>
      </c>
      <c r="AQ200" s="153" t="n">
        <v>0</v>
      </c>
      <c r="AR200" s="153" t="n">
        <v>0</v>
      </c>
      <c r="AS200" s="153" t="n">
        <v>3.5</v>
      </c>
      <c r="AT200" s="10" t="inlineStr">
        <is>
          <t>洞石背板+岩板下挂+塑料轨道+电力轨道+铝合金轨道+把手+亚克力条+灯带*2+金属挂杆+抽屉轨道+其他五金配件（玻璃+连接片+背板连接片+挂杆配件螺丝预估）</t>
        </is>
      </c>
      <c r="AU200" s="10" t="inlineStr">
        <is>
          <t>江西12.26 更新</t>
        </is>
      </c>
      <c r="AV200" s="10" t="inlineStr">
        <is>
          <t>/</t>
        </is>
      </c>
      <c r="AW200" s="10" t="inlineStr">
        <is>
          <t>/</t>
        </is>
      </c>
      <c r="AX200" s="10" t="inlineStr">
        <is>
          <t>/</t>
        </is>
      </c>
      <c r="AY200" s="153">
        <f>H200</f>
        <v/>
      </c>
      <c r="AZ200" s="153">
        <f>BB200/(1-BA200)</f>
        <v/>
      </c>
      <c r="BA200" s="85" t="n">
        <v>0.15</v>
      </c>
      <c r="BB200" s="153">
        <f>K200*0.96</f>
        <v/>
      </c>
      <c r="BC200" s="10" t="inlineStr">
        <is>
          <t>837902729785</t>
        </is>
      </c>
      <c r="BD200" s="10" t="inlineStr">
        <is>
          <t>https://item.taobao.com/item.htm?id=837902729785</t>
        </is>
      </c>
      <c r="BE200" s="10" t="n"/>
      <c r="BF200" s="153">
        <f>H200</f>
        <v/>
      </c>
      <c r="BG200" s="85">
        <f>BH200/BF200</f>
        <v/>
      </c>
      <c r="BH200" s="152">
        <f>I200</f>
        <v/>
      </c>
      <c r="BI200" s="85">
        <f>1-12%</f>
        <v/>
      </c>
      <c r="BJ200" s="85">
        <f>BK200/(BF200-BF200*(1-BI200))</f>
        <v/>
      </c>
      <c r="BK200" s="152">
        <f>BM200/(1-BL200)</f>
        <v/>
      </c>
      <c r="BL200" s="85" t="n">
        <v>0.01</v>
      </c>
      <c r="BM200" s="152">
        <f>J200</f>
        <v/>
      </c>
      <c r="BN200" s="152">
        <f>IF(BK200&gt;=1500,BK200-150,IF(BK200&gt;=800,BK200-80,IF(BK200&gt;=500,BK200-50,IF(BK200&gt;=200,BK200-20,BK200))))</f>
        <v/>
      </c>
      <c r="BO200" s="85">
        <f>1-12%</f>
        <v/>
      </c>
      <c r="BP200" s="85">
        <f>BQ200/(BF200-BF200*(1-BO200))</f>
        <v/>
      </c>
      <c r="BQ200" s="152">
        <f>BS200/(1-BR200)</f>
        <v/>
      </c>
      <c r="BR200" s="85" t="n">
        <v>0</v>
      </c>
      <c r="BS200" s="152">
        <f>K200</f>
        <v/>
      </c>
      <c r="BT200" s="152">
        <f>IF(BQ200&gt;=1500,BQ200-150,IF(BQ200&gt;=800,BQ200-80,IF(BQ200&gt;=500,BQ200-50,IF(BQ200&gt;=200,BQ200-20,BQ200))))</f>
        <v/>
      </c>
      <c r="BU200" s="10" t="n"/>
      <c r="CB200" s="8" t="inlineStr">
        <is>
          <t>✅ 可导入</t>
        </is>
      </c>
      <c r="CC200" t="inlineStr">
        <is>
          <t>✓</t>
        </is>
      </c>
    </row>
    <row r="201" ht="18" customHeight="1">
      <c r="A201" s="77" t="inlineStr">
        <is>
          <t>PPS24250080801</t>
        </is>
      </c>
      <c r="B201" s="7" t="inlineStr">
        <is>
          <t>洞石餐边柜 |樱桃木洞石餐边大柜 |樱桃木洞石模块餐边柜</t>
        </is>
      </c>
      <c r="C201" s="7" t="inlineStr">
        <is>
          <t>洞石餐边柜-洞石整柜1.8米（多抽组合）（分类抽屉+玻璃移门+开门）</t>
        </is>
      </c>
      <c r="D201" s="7" t="inlineStr">
        <is>
          <t>PPS2425008080129</t>
        </is>
      </c>
      <c r="E201" s="7" t="inlineStr">
        <is>
          <t>https://img.alicdn.com/imgextra/i3/2215699812811/O1CN01PcloCn1WdUKuGtVAy_!!2215699812811.jpg</t>
        </is>
      </c>
      <c r="F201" s="7" t="inlineStr">
        <is>
          <t>大型</t>
        </is>
      </c>
      <c r="G201" s="149">
        <f>Q201/0.4</f>
        <v/>
      </c>
      <c r="H201" s="149">
        <f>G201*0.75</f>
        <v/>
      </c>
      <c r="I201" s="149">
        <f>Q201 / (0.73 - 0.02 - 0.006)</f>
        <v/>
      </c>
      <c r="J201" s="149">
        <f>Q201 / (0.74 - 0.02 - 0.006)</f>
        <v/>
      </c>
      <c r="K201" s="149">
        <f>Q201 / (0.76 - 0.02 - 0.006)</f>
        <v/>
      </c>
      <c r="L201" s="149">
        <f>K201-N201</f>
        <v/>
      </c>
      <c r="M201" s="79">
        <f>L201/K201</f>
        <v/>
      </c>
      <c r="N201" s="150">
        <f>O201+P201+Q201</f>
        <v/>
      </c>
      <c r="O201" s="150">
        <f>K201*0.006</f>
        <v/>
      </c>
      <c r="P201" s="150">
        <f>K201*0.02</f>
        <v/>
      </c>
      <c r="Q201" s="150">
        <f>SUM(R201:T201)</f>
        <v/>
      </c>
      <c r="R201" s="150" t="n">
        <v>750</v>
      </c>
      <c r="S201" s="150" t="n">
        <v>250</v>
      </c>
      <c r="T201" s="151">
        <f>SUM(U201:W201)</f>
        <v/>
      </c>
      <c r="U201" s="150" t="n">
        <v>5200</v>
      </c>
      <c r="V201" s="150" t="n">
        <v>450</v>
      </c>
      <c r="W201" s="150">
        <f>SUM(X201:AS201)</f>
        <v/>
      </c>
      <c r="X201" s="150" t="n">
        <v>580</v>
      </c>
      <c r="Y201" s="150" t="n">
        <v>0</v>
      </c>
      <c r="Z201" s="150" t="n">
        <v>75.09999999999999</v>
      </c>
      <c r="AA201" s="150" t="n">
        <v>82</v>
      </c>
      <c r="AB201" s="150" t="n">
        <v>579.08</v>
      </c>
      <c r="AC201" s="150" t="n">
        <v>0</v>
      </c>
      <c r="AD201" s="150" t="n">
        <v>1.2</v>
      </c>
      <c r="AE201" s="150" t="n">
        <v>6</v>
      </c>
      <c r="AF201" s="150" t="n">
        <v>80</v>
      </c>
      <c r="AG201" s="150" t="n">
        <v>0</v>
      </c>
      <c r="AH201" s="150" t="n">
        <v>5</v>
      </c>
      <c r="AI201" s="150" t="n">
        <v>0</v>
      </c>
      <c r="AJ201" s="150" t="n">
        <v>20</v>
      </c>
      <c r="AK201" s="150" t="n">
        <v>14</v>
      </c>
      <c r="AL201" s="150" t="n">
        <v>2.5</v>
      </c>
      <c r="AM201" s="150" t="n">
        <v>0</v>
      </c>
      <c r="AN201" s="150" t="n">
        <v>226.666666666667</v>
      </c>
      <c r="AO201" s="150" t="n">
        <v>0</v>
      </c>
      <c r="AP201" s="150" t="n">
        <v>0</v>
      </c>
      <c r="AQ201" s="150" t="n">
        <v>0</v>
      </c>
      <c r="AR201" s="150" t="n">
        <v>0</v>
      </c>
      <c r="AS201" s="150" t="n">
        <v>3.5</v>
      </c>
      <c r="AT201" s="7" t="inlineStr">
        <is>
          <t>洞石背板+岩板下挂+塑料轨道+电力轨道+铝合金轨道+把手+亚克力条+灯带*2+金属挂杆+抽屉轨道+其他五金配件（玻璃+连接片+背板连接片+挂杆配件螺丝预估）</t>
        </is>
      </c>
      <c r="AU201" s="7" t="inlineStr">
        <is>
          <t>江西12.26 更新</t>
        </is>
      </c>
      <c r="AV201" s="7" t="inlineStr">
        <is>
          <t>/</t>
        </is>
      </c>
      <c r="AW201" s="7" t="inlineStr">
        <is>
          <t>/</t>
        </is>
      </c>
      <c r="AX201" s="7" t="inlineStr">
        <is>
          <t>/</t>
        </is>
      </c>
      <c r="AY201" s="150">
        <f>H201</f>
        <v/>
      </c>
      <c r="AZ201" s="150">
        <f>BB201/(1-BA201)</f>
        <v/>
      </c>
      <c r="BA201" s="82" t="n">
        <v>0.15</v>
      </c>
      <c r="BB201" s="150">
        <f>K201*0.96</f>
        <v/>
      </c>
      <c r="BC201" s="7" t="inlineStr">
        <is>
          <t>837902729785</t>
        </is>
      </c>
      <c r="BD201" s="7" t="inlineStr">
        <is>
          <t>https://item.taobao.com/item.htm?id=837902729785</t>
        </is>
      </c>
      <c r="BE201" s="7" t="n"/>
      <c r="BF201" s="150">
        <f>H201</f>
        <v/>
      </c>
      <c r="BG201" s="82">
        <f>BH201/BF201</f>
        <v/>
      </c>
      <c r="BH201" s="149">
        <f>I201</f>
        <v/>
      </c>
      <c r="BI201" s="82">
        <f>1-12%</f>
        <v/>
      </c>
      <c r="BJ201" s="82">
        <f>BK201/(BF201-BF201*(1-BI201))</f>
        <v/>
      </c>
      <c r="BK201" s="149">
        <f>BM201/(1-BL201)</f>
        <v/>
      </c>
      <c r="BL201" s="82" t="n">
        <v>0.01</v>
      </c>
      <c r="BM201" s="149">
        <f>J201</f>
        <v/>
      </c>
      <c r="BN201" s="149">
        <f>IF(BK201&gt;=1500,BK201-150,IF(BK201&gt;=800,BK201-80,IF(BK201&gt;=500,BK201-50,IF(BK201&gt;=200,BK201-20,BK201))))</f>
        <v/>
      </c>
      <c r="BO201" s="82">
        <f>1-12%</f>
        <v/>
      </c>
      <c r="BP201" s="82">
        <f>BQ201/(BF201-BF201*(1-BO201))</f>
        <v/>
      </c>
      <c r="BQ201" s="149">
        <f>BS201/(1-BR201)</f>
        <v/>
      </c>
      <c r="BR201" s="82" t="n">
        <v>0</v>
      </c>
      <c r="BS201" s="149">
        <f>K201</f>
        <v/>
      </c>
      <c r="BT201" s="149">
        <f>IF(BQ201&gt;=1500,BQ201-150,IF(BQ201&gt;=800,BQ201-80,IF(BQ201&gt;=500,BQ201-50,IF(BQ201&gt;=200,BQ201-20,BQ201))))</f>
        <v/>
      </c>
      <c r="BU201" s="7" t="n"/>
      <c r="CB201" s="8" t="inlineStr">
        <is>
          <t>✅ 可导入</t>
        </is>
      </c>
      <c r="CC201" t="inlineStr">
        <is>
          <t>✓</t>
        </is>
      </c>
    </row>
    <row r="202" ht="18" customHeight="1">
      <c r="A202" s="77" t="inlineStr">
        <is>
          <t>PPS24250080801</t>
        </is>
      </c>
      <c r="B202" s="10" t="inlineStr">
        <is>
          <t>洞石餐边柜 |樱桃木洞石餐边大柜 |樱桃木洞石模块餐边柜</t>
        </is>
      </c>
      <c r="C202" s="10" t="inlineStr">
        <is>
          <t>洞石餐边柜-洞石整柜1.5米（多抽组合）（玻璃移门+分类抽屉）</t>
        </is>
      </c>
      <c r="D202" s="10" t="inlineStr">
        <is>
          <t>PPS2425008080130</t>
        </is>
      </c>
      <c r="E202" s="10" t="inlineStr">
        <is>
          <t>https://img.alicdn.com/imgextra/i3/2215699812811/O1CN01PcloCn1WdUKuGtVAy_!!2215699812811.jpg</t>
        </is>
      </c>
      <c r="F202" s="10" t="inlineStr">
        <is>
          <t>大型</t>
        </is>
      </c>
      <c r="G202" s="152">
        <f>Q202/0.4</f>
        <v/>
      </c>
      <c r="H202" s="152">
        <f>G202*0.75</f>
        <v/>
      </c>
      <c r="I202" s="152">
        <f>Q202 / (0.73 - 0.02 - 0.006)</f>
        <v/>
      </c>
      <c r="J202" s="152">
        <f>Q202 / (0.74 - 0.02 - 0.006)</f>
        <v/>
      </c>
      <c r="K202" s="152">
        <f>Q202 / (0.76 - 0.02 - 0.006)</f>
        <v/>
      </c>
      <c r="L202" s="152">
        <f>K202-N202</f>
        <v/>
      </c>
      <c r="M202" s="79">
        <f>L202/K202</f>
        <v/>
      </c>
      <c r="N202" s="153">
        <f>O202+P202+Q202</f>
        <v/>
      </c>
      <c r="O202" s="153">
        <f>K202*0.006</f>
        <v/>
      </c>
      <c r="P202" s="153">
        <f>K202*0.02</f>
        <v/>
      </c>
      <c r="Q202" s="153">
        <f>SUM(R202:T202)</f>
        <v/>
      </c>
      <c r="R202" s="153" t="n">
        <v>700</v>
      </c>
      <c r="S202" s="153" t="n">
        <v>180</v>
      </c>
      <c r="T202" s="151">
        <f>SUM(U202:W202)</f>
        <v/>
      </c>
      <c r="U202" s="153" t="n">
        <v>5000</v>
      </c>
      <c r="V202" s="153" t="n">
        <v>430</v>
      </c>
      <c r="W202" s="153">
        <f>SUM(X202:AS202)</f>
        <v/>
      </c>
      <c r="X202" s="153" t="n">
        <v>500</v>
      </c>
      <c r="Y202" s="153" t="n">
        <v>0</v>
      </c>
      <c r="Z202" s="153" t="n">
        <v>69.09999999999999</v>
      </c>
      <c r="AA202" s="153" t="n">
        <v>64</v>
      </c>
      <c r="AB202" s="153" t="n">
        <v>501</v>
      </c>
      <c r="AC202" s="153" t="n">
        <v>0</v>
      </c>
      <c r="AD202" s="153" t="n">
        <v>1.2</v>
      </c>
      <c r="AE202" s="153" t="n">
        <v>6</v>
      </c>
      <c r="AF202" s="153" t="n">
        <v>76</v>
      </c>
      <c r="AG202" s="153" t="n">
        <v>0</v>
      </c>
      <c r="AH202" s="153" t="n">
        <v>5</v>
      </c>
      <c r="AI202" s="153" t="n">
        <v>0</v>
      </c>
      <c r="AJ202" s="153" t="n">
        <v>20</v>
      </c>
      <c r="AK202" s="153" t="n">
        <v>14</v>
      </c>
      <c r="AL202" s="153" t="n">
        <v>2.5</v>
      </c>
      <c r="AM202" s="153" t="n">
        <v>0</v>
      </c>
      <c r="AN202" s="153" t="n">
        <v>226.666666666667</v>
      </c>
      <c r="AO202" s="153" t="n">
        <v>0</v>
      </c>
      <c r="AP202" s="153" t="n">
        <v>0</v>
      </c>
      <c r="AQ202" s="153" t="n">
        <v>0</v>
      </c>
      <c r="AR202" s="153" t="n">
        <v>0</v>
      </c>
      <c r="AS202" s="153" t="n">
        <v>0</v>
      </c>
      <c r="AT202" s="10" t="inlineStr">
        <is>
          <t>洞石背板+岩板下挂+塑料轨道+电力轨道+电源插头+铝合金轨道+塑料轨道+亚克力条+灯带*2+金属挂杆+抽屉轨道+其他五金配件（玻璃+连接片+背板连接片+挂杆配件螺丝预估）</t>
        </is>
      </c>
      <c r="AU202" s="10" t="inlineStr">
        <is>
          <t>江西12.26 更新</t>
        </is>
      </c>
      <c r="AV202" s="10" t="inlineStr">
        <is>
          <t>/</t>
        </is>
      </c>
      <c r="AW202" s="10" t="inlineStr">
        <is>
          <t>/</t>
        </is>
      </c>
      <c r="AX202" s="10" t="inlineStr">
        <is>
          <t>/</t>
        </is>
      </c>
      <c r="AY202" s="153">
        <f>H202</f>
        <v/>
      </c>
      <c r="AZ202" s="153">
        <f>BB202/(1-BA202)</f>
        <v/>
      </c>
      <c r="BA202" s="85" t="n">
        <v>0.15</v>
      </c>
      <c r="BB202" s="153">
        <f>K202*0.96</f>
        <v/>
      </c>
      <c r="BC202" s="10" t="inlineStr">
        <is>
          <t>837902729785</t>
        </is>
      </c>
      <c r="BD202" s="10" t="inlineStr">
        <is>
          <t>https://item.taobao.com/item.htm?id=837902729785</t>
        </is>
      </c>
      <c r="BE202" s="10" t="n"/>
      <c r="BF202" s="153">
        <f>H202</f>
        <v/>
      </c>
      <c r="BG202" s="85">
        <f>BH202/BF202</f>
        <v/>
      </c>
      <c r="BH202" s="152">
        <f>I202</f>
        <v/>
      </c>
      <c r="BI202" s="85">
        <f>1-12%</f>
        <v/>
      </c>
      <c r="BJ202" s="85">
        <f>BK202/(BF202-BF202*(1-BI202))</f>
        <v/>
      </c>
      <c r="BK202" s="152">
        <f>BM202/(1-BL202)</f>
        <v/>
      </c>
      <c r="BL202" s="85" t="n">
        <v>0.01</v>
      </c>
      <c r="BM202" s="152">
        <f>J202</f>
        <v/>
      </c>
      <c r="BN202" s="152">
        <f>IF(BK202&gt;=1500,BK202-150,IF(BK202&gt;=800,BK202-80,IF(BK202&gt;=500,BK202-50,IF(BK202&gt;=200,BK202-20,BK202))))</f>
        <v/>
      </c>
      <c r="BO202" s="85">
        <f>1-12%</f>
        <v/>
      </c>
      <c r="BP202" s="85">
        <f>BQ202/(BF202-BF202*(1-BO202))</f>
        <v/>
      </c>
      <c r="BQ202" s="152">
        <f>BS202/(1-BR202)</f>
        <v/>
      </c>
      <c r="BR202" s="85" t="n">
        <v>0</v>
      </c>
      <c r="BS202" s="152">
        <f>K202</f>
        <v/>
      </c>
      <c r="BT202" s="152">
        <f>IF(BQ202&gt;=1500,BQ202-150,IF(BQ202&gt;=800,BQ202-80,IF(BQ202&gt;=500,BQ202-50,IF(BQ202&gt;=200,BQ202-20,BQ202))))</f>
        <v/>
      </c>
      <c r="BU202" s="10" t="n"/>
      <c r="CB202" s="8" t="inlineStr">
        <is>
          <t>✅ 可导入</t>
        </is>
      </c>
      <c r="CC202" t="inlineStr">
        <is>
          <t>✓</t>
        </is>
      </c>
    </row>
    <row r="203" ht="18" customHeight="1">
      <c r="A203" s="77" t="inlineStr">
        <is>
          <t>PPS24250080801</t>
        </is>
      </c>
      <c r="B203" s="7" t="inlineStr">
        <is>
          <t>洞石餐边柜 |樱桃木洞石餐边大柜 |樱桃木洞石模块餐边柜</t>
        </is>
      </c>
      <c r="C203" s="7" t="inlineStr">
        <is>
          <t>洞石餐边柜-洞石整柜1.2米（多抽组合）（分类抽屉+开门）</t>
        </is>
      </c>
      <c r="D203" s="7" t="inlineStr">
        <is>
          <t>PPS2425008080131</t>
        </is>
      </c>
      <c r="E203" s="7" t="inlineStr">
        <is>
          <t>https://img.alicdn.com/imgextra/i3/2215699812811/O1CN01PcloCn1WdUKuGtVAy_!!2215699812811.jpg</t>
        </is>
      </c>
      <c r="F203" s="7" t="inlineStr">
        <is>
          <t>大型</t>
        </is>
      </c>
      <c r="G203" s="149">
        <f>Q203/0.4</f>
        <v/>
      </c>
      <c r="H203" s="149">
        <f>G203*0.75</f>
        <v/>
      </c>
      <c r="I203" s="149">
        <f>Q203 / (0.73 - 0.02 - 0.006)</f>
        <v/>
      </c>
      <c r="J203" s="149">
        <f>Q203 / (0.74 - 0.02 - 0.006)</f>
        <v/>
      </c>
      <c r="K203" s="149">
        <f>Q203 / (0.79 - 0.02 - 0.006)</f>
        <v/>
      </c>
      <c r="L203" s="149">
        <f>K203-N203</f>
        <v/>
      </c>
      <c r="M203" s="79">
        <f>L203/K203</f>
        <v/>
      </c>
      <c r="N203" s="150">
        <f>O203+P203+Q203</f>
        <v/>
      </c>
      <c r="O203" s="150">
        <f>K203*0.006</f>
        <v/>
      </c>
      <c r="P203" s="150">
        <f>K203*0.02</f>
        <v/>
      </c>
      <c r="Q203" s="150">
        <f>SUM(R203:T203)</f>
        <v/>
      </c>
      <c r="R203" s="150" t="n">
        <v>700</v>
      </c>
      <c r="S203" s="150" t="n">
        <v>150</v>
      </c>
      <c r="T203" s="151">
        <f>SUM(U203:W203)</f>
        <v/>
      </c>
      <c r="U203" s="150" t="n">
        <v>5000</v>
      </c>
      <c r="V203" s="150" t="n">
        <v>360</v>
      </c>
      <c r="W203" s="150">
        <f>SUM(X203:AS203)</f>
        <v/>
      </c>
      <c r="X203" s="150" t="n">
        <v>420</v>
      </c>
      <c r="Y203" s="150" t="n">
        <v>0</v>
      </c>
      <c r="Z203" s="150" t="n">
        <v>63.1</v>
      </c>
      <c r="AA203" s="150" t="n">
        <v>50</v>
      </c>
      <c r="AB203" s="150" t="n">
        <v>411.08</v>
      </c>
      <c r="AC203" s="150" t="n">
        <v>0</v>
      </c>
      <c r="AD203" s="150" t="n">
        <v>1.2</v>
      </c>
      <c r="AE203" s="150" t="n">
        <v>6</v>
      </c>
      <c r="AF203" s="150" t="n">
        <v>76</v>
      </c>
      <c r="AG203" s="150" t="n">
        <v>0</v>
      </c>
      <c r="AH203" s="150" t="n">
        <v>5</v>
      </c>
      <c r="AI203" s="150" t="n">
        <v>0</v>
      </c>
      <c r="AJ203" s="150" t="n">
        <v>20</v>
      </c>
      <c r="AK203" s="150" t="n">
        <v>14</v>
      </c>
      <c r="AL203" s="150" t="n">
        <v>2.5</v>
      </c>
      <c r="AM203" s="150" t="n">
        <v>0</v>
      </c>
      <c r="AN203" s="150" t="n">
        <v>226.666666666667</v>
      </c>
      <c r="AO203" s="150" t="n">
        <v>0</v>
      </c>
      <c r="AP203" s="150" t="n">
        <v>0</v>
      </c>
      <c r="AQ203" s="150" t="n">
        <v>0</v>
      </c>
      <c r="AR203" s="150" t="n">
        <v>0</v>
      </c>
      <c r="AS203" s="150" t="n">
        <v>3.5</v>
      </c>
      <c r="AT203" s="7" t="inlineStr">
        <is>
          <t>洞石背板+岩板下挂+塑料轨道+电力轨道+电源插头+铝合金轨道+塑料轨道+亚克力条+灯带*2+金属挂杆+抽屉轨道+其他五金配件（玻璃+连接片+背板连接片+挂杆配件螺丝预估）</t>
        </is>
      </c>
      <c r="AU203" s="7" t="inlineStr">
        <is>
          <t>江西12.26 更新</t>
        </is>
      </c>
      <c r="AV203" s="7" t="inlineStr">
        <is>
          <t>/</t>
        </is>
      </c>
      <c r="AW203" s="7" t="inlineStr">
        <is>
          <t>/</t>
        </is>
      </c>
      <c r="AX203" s="7" t="inlineStr">
        <is>
          <t>/</t>
        </is>
      </c>
      <c r="AY203" s="150">
        <f>H203</f>
        <v/>
      </c>
      <c r="AZ203" s="150">
        <f>BB203/(1-BA203)</f>
        <v/>
      </c>
      <c r="BA203" s="82" t="n">
        <v>0.15</v>
      </c>
      <c r="BB203" s="150">
        <f>K203*0.96</f>
        <v/>
      </c>
      <c r="BC203" s="7" t="inlineStr">
        <is>
          <t>837902729785</t>
        </is>
      </c>
      <c r="BD203" s="7" t="inlineStr">
        <is>
          <t>https://item.taobao.com/item.htm?id=837902729785</t>
        </is>
      </c>
      <c r="BE203" s="7" t="n"/>
      <c r="BF203" s="150">
        <f>H203</f>
        <v/>
      </c>
      <c r="BG203" s="82">
        <f>BH203/BF203</f>
        <v/>
      </c>
      <c r="BH203" s="149">
        <f>I203</f>
        <v/>
      </c>
      <c r="BI203" s="82">
        <f>1-12%</f>
        <v/>
      </c>
      <c r="BJ203" s="82">
        <f>BK203/(BF203-BF203*(1-BI203))</f>
        <v/>
      </c>
      <c r="BK203" s="149">
        <f>BM203/(1-BL203)</f>
        <v/>
      </c>
      <c r="BL203" s="82" t="n">
        <v>0.01</v>
      </c>
      <c r="BM203" s="149">
        <f>J203</f>
        <v/>
      </c>
      <c r="BN203" s="149">
        <f>IF(BK203&gt;=1500,BK203-150,IF(BK203&gt;=800,BK203-80,IF(BK203&gt;=500,BK203-50,IF(BK203&gt;=200,BK203-20,BK203))))</f>
        <v/>
      </c>
      <c r="BO203" s="82">
        <f>1-12%</f>
        <v/>
      </c>
      <c r="BP203" s="82">
        <f>BQ203/(BF203-BF203*(1-BO203))</f>
        <v/>
      </c>
      <c r="BQ203" s="149">
        <f>BS203/(1-BR203)</f>
        <v/>
      </c>
      <c r="BR203" s="82" t="n">
        <v>0</v>
      </c>
      <c r="BS203" s="149">
        <f>K203</f>
        <v/>
      </c>
      <c r="BT203" s="149">
        <f>IF(BQ203&gt;=1500,BQ203-150,IF(BQ203&gt;=800,BQ203-80,IF(BQ203&gt;=500,BQ203-50,IF(BQ203&gt;=200,BQ203-20,BQ203))))</f>
        <v/>
      </c>
      <c r="BU203" s="7" t="n"/>
      <c r="CB203" s="8" t="inlineStr">
        <is>
          <t>✅ 可导入</t>
        </is>
      </c>
      <c r="CC203" t="inlineStr">
        <is>
          <t>✓</t>
        </is>
      </c>
    </row>
    <row r="204" ht="18" customHeight="1">
      <c r="A204" s="77" t="inlineStr">
        <is>
          <t>PPS24250080801</t>
        </is>
      </c>
      <c r="B204" s="10" t="inlineStr">
        <is>
          <t>洞石餐边柜 |樱桃木洞石餐边大柜 |樱桃木洞石模块餐边柜</t>
        </is>
      </c>
      <c r="C204" s="10" t="inlineStr">
        <is>
          <t>洞石餐边柜-洞石整柜2.1米（全景组合）（全景抽屉+玻璃移门+开门）</t>
        </is>
      </c>
      <c r="D204" s="10" t="inlineStr">
        <is>
          <t>PPS2425008080132</t>
        </is>
      </c>
      <c r="E204" s="10" t="inlineStr">
        <is>
          <t>https://img.alicdn.com/imgextra/i3/2215699812811/O1CN01PcloCn1WdUKuGtVAy_!!2215699812811.jpg</t>
        </is>
      </c>
      <c r="F204" s="10" t="inlineStr">
        <is>
          <t>大型</t>
        </is>
      </c>
      <c r="G204" s="152">
        <f>Q204/0.4</f>
        <v/>
      </c>
      <c r="H204" s="152">
        <f>G204*0.75</f>
        <v/>
      </c>
      <c r="I204" s="152">
        <f>Q204 / (0.73 - 0.02 - 0.006)</f>
        <v/>
      </c>
      <c r="J204" s="152">
        <f>Q204 / (0.74 - 0.02 - 0.006)</f>
        <v/>
      </c>
      <c r="K204" s="152">
        <f>Q204 / (0.76 - 0.02 - 0.006)</f>
        <v/>
      </c>
      <c r="L204" s="152">
        <f>K204-N204</f>
        <v/>
      </c>
      <c r="M204" s="79">
        <f>L204/K204</f>
        <v/>
      </c>
      <c r="N204" s="153">
        <f>O204+P204+Q204</f>
        <v/>
      </c>
      <c r="O204" s="153">
        <f>K204*0.006</f>
        <v/>
      </c>
      <c r="P204" s="153">
        <f>K204*0.02</f>
        <v/>
      </c>
      <c r="Q204" s="153">
        <f>SUM(R204:T204)</f>
        <v/>
      </c>
      <c r="R204" s="153" t="n">
        <v>800</v>
      </c>
      <c r="S204" s="153" t="n">
        <v>280</v>
      </c>
      <c r="T204" s="151">
        <f>SUM(U204:W204)</f>
        <v/>
      </c>
      <c r="U204" s="153" t="n">
        <v>5200</v>
      </c>
      <c r="V204" s="153" t="n">
        <v>470</v>
      </c>
      <c r="W204" s="153">
        <f>SUM(X204:AS204)</f>
        <v/>
      </c>
      <c r="X204" s="153" t="n">
        <v>690</v>
      </c>
      <c r="Y204" s="153" t="n">
        <v>0</v>
      </c>
      <c r="Z204" s="153" t="n">
        <v>81.09999999999999</v>
      </c>
      <c r="AA204" s="153" t="n">
        <v>103</v>
      </c>
      <c r="AB204" s="153" t="n">
        <v>657.08</v>
      </c>
      <c r="AC204" s="153" t="n">
        <v>0</v>
      </c>
      <c r="AD204" s="153" t="n">
        <v>1.2</v>
      </c>
      <c r="AE204" s="153" t="n">
        <v>6</v>
      </c>
      <c r="AF204" s="153" t="n">
        <v>92</v>
      </c>
      <c r="AG204" s="153" t="n">
        <v>0</v>
      </c>
      <c r="AH204" s="153" t="n">
        <v>5</v>
      </c>
      <c r="AI204" s="153" t="n">
        <v>0</v>
      </c>
      <c r="AJ204" s="153" t="n">
        <v>20</v>
      </c>
      <c r="AK204" s="153" t="n">
        <v>14</v>
      </c>
      <c r="AL204" s="153" t="n">
        <v>2.5</v>
      </c>
      <c r="AM204" s="153" t="n">
        <v>0</v>
      </c>
      <c r="AN204" s="153" t="n">
        <v>226.666666666667</v>
      </c>
      <c r="AO204" s="153" t="n">
        <v>0</v>
      </c>
      <c r="AP204" s="153" t="n">
        <v>0</v>
      </c>
      <c r="AQ204" s="153" t="n">
        <v>0</v>
      </c>
      <c r="AR204" s="153" t="n">
        <v>0</v>
      </c>
      <c r="AS204" s="153" t="n">
        <v>3.5</v>
      </c>
      <c r="AT204" s="10" t="inlineStr">
        <is>
          <t>洞石背板+岩板下挂+塑料轨道+电力轨道+铝合金轨道+把手+亚克力条+灯带*2+金属挂杆+抽屉轨道+其他五金配件（玻璃+连接片+背板连接片+挂杆配件螺丝预估）</t>
        </is>
      </c>
      <c r="AU204" s="10" t="inlineStr">
        <is>
          <t>江西12.26 更新</t>
        </is>
      </c>
      <c r="AV204" s="10" t="inlineStr">
        <is>
          <t>683ff6234584bd0015a8bf31</t>
        </is>
      </c>
      <c r="AW204" s="10" t="inlineStr">
        <is>
          <t>洞石餐边柜整柜2.1米</t>
        </is>
      </c>
      <c r="AX204" s="10" t="inlineStr">
        <is>
          <t>683ff624a5e39b0015940efe</t>
        </is>
      </c>
      <c r="AY204" s="153">
        <f>H204</f>
        <v/>
      </c>
      <c r="AZ204" s="153">
        <f>BB204/(1-BA204)</f>
        <v/>
      </c>
      <c r="BA204" s="85" t="n">
        <v>0.15</v>
      </c>
      <c r="BB204" s="153">
        <f>K204*0.96</f>
        <v/>
      </c>
      <c r="BC204" s="10" t="inlineStr">
        <is>
          <t>837902729785</t>
        </is>
      </c>
      <c r="BD204" s="10" t="inlineStr">
        <is>
          <t>https://item.taobao.com/item.htm?id=837902729785</t>
        </is>
      </c>
      <c r="BE204" s="10" t="n"/>
      <c r="BF204" s="153">
        <f>H204</f>
        <v/>
      </c>
      <c r="BG204" s="85">
        <f>BH204/BF204</f>
        <v/>
      </c>
      <c r="BH204" s="152">
        <f>I204</f>
        <v/>
      </c>
      <c r="BI204" s="85">
        <f>1-12%</f>
        <v/>
      </c>
      <c r="BJ204" s="85">
        <f>BK204/(BF204-BF204*(1-BI204))</f>
        <v/>
      </c>
      <c r="BK204" s="152">
        <f>BM204/(1-BL204)</f>
        <v/>
      </c>
      <c r="BL204" s="85" t="n">
        <v>0.01</v>
      </c>
      <c r="BM204" s="152">
        <f>J204</f>
        <v/>
      </c>
      <c r="BN204" s="152">
        <f>IF(BK204&gt;=1500,BK204-150,IF(BK204&gt;=800,BK204-80,IF(BK204&gt;=500,BK204-50,IF(BK204&gt;=200,BK204-20,BK204))))</f>
        <v/>
      </c>
      <c r="BO204" s="85">
        <f>1-12%</f>
        <v/>
      </c>
      <c r="BP204" s="85">
        <f>BQ204/(BF204-BF204*(1-BO204))</f>
        <v/>
      </c>
      <c r="BQ204" s="152">
        <f>BS204/(1-BR204)</f>
        <v/>
      </c>
      <c r="BR204" s="85" t="n">
        <v>0</v>
      </c>
      <c r="BS204" s="152">
        <f>K204</f>
        <v/>
      </c>
      <c r="BT204" s="152">
        <f>IF(BQ204&gt;=1500,BQ204-150,IF(BQ204&gt;=800,BQ204-80,IF(BQ204&gt;=500,BQ204-50,IF(BQ204&gt;=200,BQ204-20,BQ204))))</f>
        <v/>
      </c>
      <c r="BU204" s="10" t="n"/>
      <c r="CB204" s="8" t="inlineStr">
        <is>
          <t>✅ 可导入</t>
        </is>
      </c>
      <c r="CC204" t="inlineStr">
        <is>
          <t>✓</t>
        </is>
      </c>
    </row>
    <row r="205" ht="18" customHeight="1">
      <c r="A205" s="77" t="inlineStr">
        <is>
          <t>PPS24250080801</t>
        </is>
      </c>
      <c r="B205" s="7" t="inlineStr">
        <is>
          <t>洞石餐边柜 |樱桃木洞石餐边大柜 |樱桃木洞石模块餐边柜</t>
        </is>
      </c>
      <c r="C205" s="7" t="inlineStr">
        <is>
          <t>洞石餐边柜-洞石整柜1.8米（全景组合）（全景抽屉+玻璃移门+开门）</t>
        </is>
      </c>
      <c r="D205" s="7" t="inlineStr">
        <is>
          <t>PPS2425008080133</t>
        </is>
      </c>
      <c r="E205" s="7" t="inlineStr">
        <is>
          <t>https://img.alicdn.com/imgextra/i3/2215699812811/O1CN01PcloCn1WdUKuGtVAy_!!2215699812811.jpg</t>
        </is>
      </c>
      <c r="F205" s="7" t="inlineStr">
        <is>
          <t>大型</t>
        </is>
      </c>
      <c r="G205" s="149">
        <f>Q205/0.4</f>
        <v/>
      </c>
      <c r="H205" s="149">
        <f>G205*0.75</f>
        <v/>
      </c>
      <c r="I205" s="149">
        <f>Q205 / (0.73 - 0.02 - 0.006)</f>
        <v/>
      </c>
      <c r="J205" s="149">
        <f>Q205 / (0.74 - 0.02 - 0.006)</f>
        <v/>
      </c>
      <c r="K205" s="149">
        <f>Q205 / (0.76 - 0.02 - 0.006)</f>
        <v/>
      </c>
      <c r="L205" s="149">
        <f>K205-N205</f>
        <v/>
      </c>
      <c r="M205" s="79">
        <f>L205/K205</f>
        <v/>
      </c>
      <c r="N205" s="150">
        <f>O205+P205+Q205</f>
        <v/>
      </c>
      <c r="O205" s="150">
        <f>K205*0.006</f>
        <v/>
      </c>
      <c r="P205" s="150">
        <f>K205*0.02</f>
        <v/>
      </c>
      <c r="Q205" s="150">
        <f>SUM(R205:T205)</f>
        <v/>
      </c>
      <c r="R205" s="150" t="n">
        <v>750</v>
      </c>
      <c r="S205" s="150" t="n">
        <v>250</v>
      </c>
      <c r="T205" s="151">
        <f>SUM(U205:W205)</f>
        <v/>
      </c>
      <c r="U205" s="150" t="n">
        <v>5100</v>
      </c>
      <c r="V205" s="150" t="n">
        <v>450</v>
      </c>
      <c r="W205" s="150">
        <f>SUM(X205:AS205)</f>
        <v/>
      </c>
      <c r="X205" s="150" t="n">
        <v>580</v>
      </c>
      <c r="Y205" s="150" t="n">
        <v>0</v>
      </c>
      <c r="Z205" s="150" t="n">
        <v>75.09999999999999</v>
      </c>
      <c r="AA205" s="150" t="n">
        <v>95</v>
      </c>
      <c r="AB205" s="150" t="n">
        <v>579.08</v>
      </c>
      <c r="AC205" s="150" t="n">
        <v>0</v>
      </c>
      <c r="AD205" s="150" t="n">
        <v>1.2</v>
      </c>
      <c r="AE205" s="150" t="n">
        <v>6</v>
      </c>
      <c r="AF205" s="150" t="n">
        <v>80</v>
      </c>
      <c r="AG205" s="150" t="n">
        <v>0</v>
      </c>
      <c r="AH205" s="150" t="n">
        <v>5</v>
      </c>
      <c r="AI205" s="150" t="n">
        <v>0</v>
      </c>
      <c r="AJ205" s="150" t="n">
        <v>20</v>
      </c>
      <c r="AK205" s="150" t="n">
        <v>14</v>
      </c>
      <c r="AL205" s="150" t="n">
        <v>2.5</v>
      </c>
      <c r="AM205" s="150" t="n">
        <v>0</v>
      </c>
      <c r="AN205" s="150" t="n">
        <v>226.666666666667</v>
      </c>
      <c r="AO205" s="150" t="n">
        <v>0</v>
      </c>
      <c r="AP205" s="150" t="n">
        <v>0</v>
      </c>
      <c r="AQ205" s="150" t="n">
        <v>0</v>
      </c>
      <c r="AR205" s="150" t="n">
        <v>0</v>
      </c>
      <c r="AS205" s="150" t="n">
        <v>3.5</v>
      </c>
      <c r="AT205" s="7" t="inlineStr">
        <is>
          <t>洞石背板+岩板下挂+塑料轨道+电力轨道+铝合金轨道+把手+亚克力条+灯带*2+金属挂杆+抽屉轨道+其他五金配件（玻璃+连接片+背板连接片+挂杆配件螺丝预估）</t>
        </is>
      </c>
      <c r="AU205" s="7" t="inlineStr">
        <is>
          <t>江西12.26 更新</t>
        </is>
      </c>
      <c r="AV205" s="7" t="inlineStr">
        <is>
          <t>683ff6234584bd0015a8bf31</t>
        </is>
      </c>
      <c r="AW205" s="7" t="inlineStr">
        <is>
          <t>洞石餐边柜整柜1.8米</t>
        </is>
      </c>
      <c r="AX205" s="7" t="inlineStr">
        <is>
          <t>683ff62405b7000015b6261a</t>
        </is>
      </c>
      <c r="AY205" s="150">
        <f>H205</f>
        <v/>
      </c>
      <c r="AZ205" s="150">
        <f>BB205/(1-BA205)</f>
        <v/>
      </c>
      <c r="BA205" s="82" t="n">
        <v>0.15</v>
      </c>
      <c r="BB205" s="150">
        <f>K205*0.96</f>
        <v/>
      </c>
      <c r="BC205" s="7" t="inlineStr">
        <is>
          <t>837902729785</t>
        </is>
      </c>
      <c r="BD205" s="7" t="inlineStr">
        <is>
          <t>https://item.taobao.com/item.htm?id=837902729785</t>
        </is>
      </c>
      <c r="BE205" s="7" t="n"/>
      <c r="BF205" s="150">
        <f>H205</f>
        <v/>
      </c>
      <c r="BG205" s="82">
        <f>BH205/BF205</f>
        <v/>
      </c>
      <c r="BH205" s="149">
        <f>I205</f>
        <v/>
      </c>
      <c r="BI205" s="82">
        <f>1-12%</f>
        <v/>
      </c>
      <c r="BJ205" s="82">
        <f>BK205/(BF205-BF205*(1-BI205))</f>
        <v/>
      </c>
      <c r="BK205" s="149">
        <f>BM205/(1-BL205)</f>
        <v/>
      </c>
      <c r="BL205" s="82" t="n">
        <v>0.01</v>
      </c>
      <c r="BM205" s="149">
        <f>J205</f>
        <v/>
      </c>
      <c r="BN205" s="149">
        <f>IF(BK205&gt;=1500,BK205-150,IF(BK205&gt;=800,BK205-80,IF(BK205&gt;=500,BK205-50,IF(BK205&gt;=200,BK205-20,BK205))))</f>
        <v/>
      </c>
      <c r="BO205" s="82">
        <f>1-12%</f>
        <v/>
      </c>
      <c r="BP205" s="82">
        <f>BQ205/(BF205-BF205*(1-BO205))</f>
        <v/>
      </c>
      <c r="BQ205" s="149">
        <f>BS205/(1-BR205)</f>
        <v/>
      </c>
      <c r="BR205" s="82" t="n">
        <v>0</v>
      </c>
      <c r="BS205" s="149">
        <f>K205</f>
        <v/>
      </c>
      <c r="BT205" s="149">
        <f>IF(BQ205&gt;=1500,BQ205-150,IF(BQ205&gt;=800,BQ205-80,IF(BQ205&gt;=500,BQ205-50,IF(BQ205&gt;=200,BQ205-20,BQ205))))</f>
        <v/>
      </c>
      <c r="BU205" s="7" t="n"/>
      <c r="CB205" s="8" t="inlineStr">
        <is>
          <t>✅ 可导入</t>
        </is>
      </c>
      <c r="CC205" t="inlineStr">
        <is>
          <t>✓</t>
        </is>
      </c>
    </row>
    <row r="206" ht="18" customHeight="1">
      <c r="A206" s="77" t="inlineStr">
        <is>
          <t>PPS24250080801</t>
        </is>
      </c>
      <c r="B206" s="10" t="inlineStr">
        <is>
          <t>洞石餐边柜 |樱桃木洞石餐边大柜 |樱桃木洞石模块餐边柜</t>
        </is>
      </c>
      <c r="C206" s="10" t="inlineStr">
        <is>
          <t>洞石餐边柜-洞石整柜1.5米（全景组合）（玻璃移门+开门）</t>
        </is>
      </c>
      <c r="D206" s="10" t="inlineStr">
        <is>
          <t>PPS2425008080134</t>
        </is>
      </c>
      <c r="E206" s="10" t="inlineStr">
        <is>
          <t>https://img.alicdn.com/imgextra/i3/2215699812811/O1CN01PcloCn1WdUKuGtVAy_!!2215699812811.jpg</t>
        </is>
      </c>
      <c r="F206" s="10" t="inlineStr">
        <is>
          <t>大型</t>
        </is>
      </c>
      <c r="G206" s="152">
        <f>Q206/0.4</f>
        <v/>
      </c>
      <c r="H206" s="152">
        <f>G206*0.75</f>
        <v/>
      </c>
      <c r="I206" s="152">
        <f>Q206 / (0.73 - 0.02 - 0.006)</f>
        <v/>
      </c>
      <c r="J206" s="152">
        <f>Q206 / (0.74 - 0.02 - 0.006)</f>
        <v/>
      </c>
      <c r="K206" s="152">
        <f>Q206 / (0.76 - 0.02 - 0.006)</f>
        <v/>
      </c>
      <c r="L206" s="152">
        <f>K206-N206</f>
        <v/>
      </c>
      <c r="M206" s="79">
        <f>L206/K206</f>
        <v/>
      </c>
      <c r="N206" s="153">
        <f>O206+P206+Q206</f>
        <v/>
      </c>
      <c r="O206" s="153">
        <f>K206*0.006</f>
        <v/>
      </c>
      <c r="P206" s="153">
        <f>K206*0.02</f>
        <v/>
      </c>
      <c r="Q206" s="153">
        <f>SUM(R206:T206)</f>
        <v/>
      </c>
      <c r="R206" s="153" t="n">
        <v>700</v>
      </c>
      <c r="S206" s="153" t="n">
        <v>180</v>
      </c>
      <c r="T206" s="151">
        <f>SUM(U206:W206)</f>
        <v/>
      </c>
      <c r="U206" s="153" t="n">
        <v>4800</v>
      </c>
      <c r="V206" s="153" t="n">
        <v>430</v>
      </c>
      <c r="W206" s="153">
        <f>SUM(X206:AS206)</f>
        <v/>
      </c>
      <c r="X206" s="153" t="n">
        <v>500</v>
      </c>
      <c r="Y206" s="153" t="n">
        <v>0</v>
      </c>
      <c r="Z206" s="153" t="n">
        <v>69.09999999999999</v>
      </c>
      <c r="AA206" s="153" t="n">
        <v>64</v>
      </c>
      <c r="AB206" s="153" t="n">
        <v>501</v>
      </c>
      <c r="AC206" s="153" t="n">
        <v>0</v>
      </c>
      <c r="AD206" s="153" t="n">
        <v>1.2</v>
      </c>
      <c r="AE206" s="153" t="n">
        <v>6</v>
      </c>
      <c r="AF206" s="153" t="n">
        <v>76</v>
      </c>
      <c r="AG206" s="153" t="n">
        <v>0</v>
      </c>
      <c r="AH206" s="153" t="n">
        <v>5</v>
      </c>
      <c r="AI206" s="153" t="n">
        <v>0</v>
      </c>
      <c r="AJ206" s="153" t="n">
        <v>20</v>
      </c>
      <c r="AK206" s="153" t="n">
        <v>14</v>
      </c>
      <c r="AL206" s="153" t="n">
        <v>2.5</v>
      </c>
      <c r="AM206" s="153" t="n">
        <v>0</v>
      </c>
      <c r="AN206" s="153" t="n">
        <v>226.666666666667</v>
      </c>
      <c r="AO206" s="153" t="n">
        <v>0</v>
      </c>
      <c r="AP206" s="153" t="n">
        <v>0</v>
      </c>
      <c r="AQ206" s="153" t="n">
        <v>0</v>
      </c>
      <c r="AR206" s="153" t="n">
        <v>0</v>
      </c>
      <c r="AS206" s="153" t="n">
        <v>3.5</v>
      </c>
      <c r="AT206" s="10" t="inlineStr">
        <is>
          <t>洞石背板+岩板下挂+塑料轨道+电力轨道+电源插头+铝合金轨道+塑料轨道+亚克力条+灯带*2+金属挂杆+抽屉轨道+其他五金配件（玻璃+连接片+背板连接片+挂杆配件螺丝预估）</t>
        </is>
      </c>
      <c r="AU206" s="10" t="inlineStr">
        <is>
          <t>江西12.26 更新</t>
        </is>
      </c>
      <c r="AV206" s="10" t="inlineStr">
        <is>
          <t>683ff6234584bd0015a8bf31</t>
        </is>
      </c>
      <c r="AW206" s="10" t="inlineStr">
        <is>
          <t>洞石餐边柜整柜1.5米</t>
        </is>
      </c>
      <c r="AX206" s="10" t="inlineStr">
        <is>
          <t>683ff624da805a0015afc700</t>
        </is>
      </c>
      <c r="AY206" s="153">
        <f>H206</f>
        <v/>
      </c>
      <c r="AZ206" s="153">
        <f>BB206/(1-BA206)</f>
        <v/>
      </c>
      <c r="BA206" s="85" t="n">
        <v>0.15</v>
      </c>
      <c r="BB206" s="153">
        <f>K206*0.96</f>
        <v/>
      </c>
      <c r="BC206" s="10" t="inlineStr">
        <is>
          <t>837902729785</t>
        </is>
      </c>
      <c r="BD206" s="10" t="inlineStr">
        <is>
          <t>https://item.taobao.com/item.htm?id=837902729785</t>
        </is>
      </c>
      <c r="BE206" s="10" t="n"/>
      <c r="BF206" s="153">
        <f>H206</f>
        <v/>
      </c>
      <c r="BG206" s="85">
        <f>BH206/BF206</f>
        <v/>
      </c>
      <c r="BH206" s="152">
        <f>I206</f>
        <v/>
      </c>
      <c r="BI206" s="85">
        <f>1-12%</f>
        <v/>
      </c>
      <c r="BJ206" s="85">
        <f>BK206/(BF206-BF206*(1-BI206))</f>
        <v/>
      </c>
      <c r="BK206" s="152">
        <f>BM206/(1-BL206)</f>
        <v/>
      </c>
      <c r="BL206" s="85" t="n">
        <v>0.01</v>
      </c>
      <c r="BM206" s="152">
        <f>J206</f>
        <v/>
      </c>
      <c r="BN206" s="152">
        <f>IF(BK206&gt;=1500,BK206-150,IF(BK206&gt;=800,BK206-80,IF(BK206&gt;=500,BK206-50,IF(BK206&gt;=200,BK206-20,BK206))))</f>
        <v/>
      </c>
      <c r="BO206" s="85">
        <f>1-12%</f>
        <v/>
      </c>
      <c r="BP206" s="85">
        <f>BQ206/(BF206-BF206*(1-BO206))</f>
        <v/>
      </c>
      <c r="BQ206" s="152">
        <f>BS206/(1-BR206)</f>
        <v/>
      </c>
      <c r="BR206" s="85" t="n">
        <v>0</v>
      </c>
      <c r="BS206" s="152">
        <f>K206</f>
        <v/>
      </c>
      <c r="BT206" s="152">
        <f>IF(BQ206&gt;=1500,BQ206-150,IF(BQ206&gt;=800,BQ206-80,IF(BQ206&gt;=500,BQ206-50,IF(BQ206&gt;=200,BQ206-20,BQ206))))</f>
        <v/>
      </c>
      <c r="BU206" s="10" t="n"/>
      <c r="CB206" s="8" t="inlineStr">
        <is>
          <t>✅ 可导入</t>
        </is>
      </c>
      <c r="CC206" t="inlineStr">
        <is>
          <t>✓</t>
        </is>
      </c>
    </row>
    <row r="207" ht="18" customHeight="1">
      <c r="A207" s="77" t="inlineStr">
        <is>
          <t>PPS24250080801</t>
        </is>
      </c>
      <c r="B207" s="7" t="inlineStr">
        <is>
          <t>洞石餐边柜 |樱桃木洞石餐边大柜 |樱桃木洞石模块餐边柜</t>
        </is>
      </c>
      <c r="C207" s="7" t="inlineStr">
        <is>
          <t>洞石餐边柜-洞石整柜1.2米（全景组合）（全景抽屉+开门）</t>
        </is>
      </c>
      <c r="D207" s="7" t="inlineStr">
        <is>
          <t>PPS2425008080135</t>
        </is>
      </c>
      <c r="E207" s="7" t="inlineStr">
        <is>
          <t>https://img.alicdn.com/imgextra/i3/2215699812811/O1CN01PcloCn1WdUKuGtVAy_!!2215699812811.jpg</t>
        </is>
      </c>
      <c r="F207" s="7" t="inlineStr">
        <is>
          <t>大型</t>
        </is>
      </c>
      <c r="G207" s="149">
        <f>Q207/0.4</f>
        <v/>
      </c>
      <c r="H207" s="149">
        <f>G207*0.75</f>
        <v/>
      </c>
      <c r="I207" s="149">
        <f>Q207 / (0.73 - 0.02 - 0.006)</f>
        <v/>
      </c>
      <c r="J207" s="149">
        <f>Q207 / (0.74 - 0.02 - 0.006)</f>
        <v/>
      </c>
      <c r="K207" s="149">
        <f>Q207 / (0.78 - 0.02 - 0.006)</f>
        <v/>
      </c>
      <c r="L207" s="149">
        <f>K207-N207</f>
        <v/>
      </c>
      <c r="M207" s="79">
        <f>L207/K207</f>
        <v/>
      </c>
      <c r="N207" s="150">
        <f>O207+P207+Q207</f>
        <v/>
      </c>
      <c r="O207" s="150">
        <f>K207*0.006</f>
        <v/>
      </c>
      <c r="P207" s="150">
        <f>K207*0.02</f>
        <v/>
      </c>
      <c r="Q207" s="150">
        <f>SUM(R207:T207)</f>
        <v/>
      </c>
      <c r="R207" s="150" t="n">
        <v>700</v>
      </c>
      <c r="S207" s="150" t="n">
        <v>150</v>
      </c>
      <c r="T207" s="151">
        <f>SUM(U207:W207)</f>
        <v/>
      </c>
      <c r="U207" s="150" t="n">
        <v>4800</v>
      </c>
      <c r="V207" s="150" t="n">
        <v>360</v>
      </c>
      <c r="W207" s="150">
        <f>SUM(X207:AS207)</f>
        <v/>
      </c>
      <c r="X207" s="150" t="n">
        <v>420</v>
      </c>
      <c r="Y207" s="150" t="n">
        <v>0</v>
      </c>
      <c r="Z207" s="150" t="n">
        <v>63.1</v>
      </c>
      <c r="AA207" s="150" t="n">
        <v>50</v>
      </c>
      <c r="AB207" s="150" t="n">
        <v>411.08</v>
      </c>
      <c r="AC207" s="150" t="n">
        <v>0</v>
      </c>
      <c r="AD207" s="150" t="n">
        <v>1.2</v>
      </c>
      <c r="AE207" s="150" t="n">
        <v>6</v>
      </c>
      <c r="AF207" s="150" t="n">
        <v>76</v>
      </c>
      <c r="AG207" s="150" t="n">
        <v>0</v>
      </c>
      <c r="AH207" s="150" t="n">
        <v>5</v>
      </c>
      <c r="AI207" s="150" t="n">
        <v>0</v>
      </c>
      <c r="AJ207" s="150" t="n">
        <v>20</v>
      </c>
      <c r="AK207" s="150" t="n">
        <v>14</v>
      </c>
      <c r="AL207" s="150" t="n">
        <v>2.5</v>
      </c>
      <c r="AM207" s="150" t="n">
        <v>0</v>
      </c>
      <c r="AN207" s="150" t="n">
        <v>226.666666666667</v>
      </c>
      <c r="AO207" s="150" t="n">
        <v>0</v>
      </c>
      <c r="AP207" s="150" t="n">
        <v>0</v>
      </c>
      <c r="AQ207" s="150" t="n">
        <v>0</v>
      </c>
      <c r="AR207" s="150" t="n">
        <v>0</v>
      </c>
      <c r="AS207" s="150" t="n">
        <v>3.5</v>
      </c>
      <c r="AT207" s="7" t="inlineStr">
        <is>
          <t>洞石背板+岩板下挂+塑料轨道+电力轨道+电源插头+铝合金轨道+塑料轨道+亚克力条+灯带*2+金属挂杆+抽屉轨道+其他五金配件（玻璃+连接片+背板连接片+挂杆配件螺丝预估）</t>
        </is>
      </c>
      <c r="AU207" s="7" t="inlineStr">
        <is>
          <t>江西12.26 更新</t>
        </is>
      </c>
      <c r="AV207" s="7" t="inlineStr">
        <is>
          <t>/</t>
        </is>
      </c>
      <c r="AW207" s="7" t="inlineStr">
        <is>
          <t>/</t>
        </is>
      </c>
      <c r="AX207" s="7" t="inlineStr">
        <is>
          <t>/</t>
        </is>
      </c>
      <c r="AY207" s="150">
        <f>H207</f>
        <v/>
      </c>
      <c r="AZ207" s="150">
        <f>BB207/(1-BA207)</f>
        <v/>
      </c>
      <c r="BA207" s="82" t="n">
        <v>0.15</v>
      </c>
      <c r="BB207" s="150">
        <f>K207*0.96</f>
        <v/>
      </c>
      <c r="BC207" s="7" t="inlineStr">
        <is>
          <t>837902729785</t>
        </is>
      </c>
      <c r="BD207" s="7" t="inlineStr">
        <is>
          <t>https://item.taobao.com/item.htm?id=837902729785</t>
        </is>
      </c>
      <c r="BE207" s="7" t="n"/>
      <c r="BF207" s="150">
        <f>H207</f>
        <v/>
      </c>
      <c r="BG207" s="82">
        <f>BH207/BF207</f>
        <v/>
      </c>
      <c r="BH207" s="149">
        <f>I207</f>
        <v/>
      </c>
      <c r="BI207" s="82">
        <f>1-12%</f>
        <v/>
      </c>
      <c r="BJ207" s="82">
        <f>BK207/(BF207-BF207*(1-BI207))</f>
        <v/>
      </c>
      <c r="BK207" s="149">
        <f>BM207/(1-BL207)</f>
        <v/>
      </c>
      <c r="BL207" s="82" t="n">
        <v>0.01</v>
      </c>
      <c r="BM207" s="149">
        <f>J207</f>
        <v/>
      </c>
      <c r="BN207" s="149">
        <f>IF(BK207&gt;=1500,BK207-150,IF(BK207&gt;=800,BK207-80,IF(BK207&gt;=500,BK207-50,IF(BK207&gt;=200,BK207-20,BK207))))</f>
        <v/>
      </c>
      <c r="BO207" s="82">
        <f>1-12%</f>
        <v/>
      </c>
      <c r="BP207" s="82">
        <f>BQ207/(BF207-BF207*(1-BO207))</f>
        <v/>
      </c>
      <c r="BQ207" s="149">
        <f>BS207/(1-BR207)</f>
        <v/>
      </c>
      <c r="BR207" s="82" t="n">
        <v>0</v>
      </c>
      <c r="BS207" s="149">
        <f>K207</f>
        <v/>
      </c>
      <c r="BT207" s="149">
        <f>IF(BQ207&gt;=1500,BQ207-150,IF(BQ207&gt;=800,BQ207-80,IF(BQ207&gt;=500,BQ207-50,IF(BQ207&gt;=200,BQ207-20,BQ207))))</f>
        <v/>
      </c>
      <c r="BU207" s="7" t="n"/>
      <c r="CB207" s="8" t="inlineStr">
        <is>
          <t>✅ 可导入</t>
        </is>
      </c>
      <c r="CC207" t="inlineStr">
        <is>
          <t>✓</t>
        </is>
      </c>
    </row>
    <row r="208" ht="18" customHeight="1">
      <c r="A208" s="77" t="inlineStr">
        <is>
          <t>PPS24250080801</t>
        </is>
      </c>
      <c r="B208" s="10" t="inlineStr">
        <is>
          <t>洞石餐边柜 |樱桃木洞石餐边大柜 |樱桃木洞石模块餐边柜</t>
        </is>
      </c>
      <c r="C208" s="10" t="inlineStr">
        <is>
          <t>洞石餐边柜-洞石整柜2.1米（视界组合）（分类抽屉+视界柜+开门）</t>
        </is>
      </c>
      <c r="D208" s="10" t="inlineStr">
        <is>
          <t>PPS2425008080136</t>
        </is>
      </c>
      <c r="E208" s="10" t="inlineStr">
        <is>
          <t>https://img.alicdn.com/imgextra/i3/2215699812811/O1CN01PcloCn1WdUKuGtVAy_!!2215699812811.jpg</t>
        </is>
      </c>
      <c r="F208" s="10" t="inlineStr">
        <is>
          <t>大型</t>
        </is>
      </c>
      <c r="G208" s="152">
        <f>Q208/0.4</f>
        <v/>
      </c>
      <c r="H208" s="152">
        <f>G208*0.75</f>
        <v/>
      </c>
      <c r="I208" s="152">
        <f>Q208 / (0.73 - 0.02 - 0.006)</f>
        <v/>
      </c>
      <c r="J208" s="152">
        <f>Q208 / (0.74 - 0.02 - 0.006)</f>
        <v/>
      </c>
      <c r="K208" s="152">
        <f>Q208 / (0.76 - 0.02 - 0.006)</f>
        <v/>
      </c>
      <c r="L208" s="152">
        <f>K208-N208</f>
        <v/>
      </c>
      <c r="M208" s="79">
        <f>L208/K208</f>
        <v/>
      </c>
      <c r="N208" s="153">
        <f>O208+P208+Q208</f>
        <v/>
      </c>
      <c r="O208" s="153">
        <f>K208*0.006</f>
        <v/>
      </c>
      <c r="P208" s="153">
        <f>K208*0.02</f>
        <v/>
      </c>
      <c r="Q208" s="153">
        <f>SUM(R208:T208)</f>
        <v/>
      </c>
      <c r="R208" s="153" t="n">
        <v>800</v>
      </c>
      <c r="S208" s="153" t="n">
        <v>280</v>
      </c>
      <c r="T208" s="151">
        <f>SUM(U208:W208)</f>
        <v/>
      </c>
      <c r="U208" s="153" t="n">
        <v>5400</v>
      </c>
      <c r="V208" s="153" t="n">
        <v>470</v>
      </c>
      <c r="W208" s="153">
        <f>SUM(X208:AS208)</f>
        <v/>
      </c>
      <c r="X208" s="153" t="n">
        <v>690</v>
      </c>
      <c r="Y208" s="153" t="n">
        <v>0</v>
      </c>
      <c r="Z208" s="153" t="n">
        <v>81.09999999999999</v>
      </c>
      <c r="AA208" s="153" t="n">
        <v>82</v>
      </c>
      <c r="AB208" s="153" t="n">
        <v>657.08</v>
      </c>
      <c r="AC208" s="153" t="n">
        <v>0</v>
      </c>
      <c r="AD208" s="153" t="n">
        <v>1.2</v>
      </c>
      <c r="AE208" s="153" t="n">
        <v>6</v>
      </c>
      <c r="AF208" s="153" t="n">
        <v>92</v>
      </c>
      <c r="AG208" s="153" t="n">
        <v>0</v>
      </c>
      <c r="AH208" s="153" t="n">
        <v>5</v>
      </c>
      <c r="AI208" s="153" t="n">
        <v>0</v>
      </c>
      <c r="AJ208" s="153" t="n">
        <v>20</v>
      </c>
      <c r="AK208" s="153" t="n">
        <v>14</v>
      </c>
      <c r="AL208" s="153" t="n">
        <v>2.5</v>
      </c>
      <c r="AM208" s="153" t="n">
        <v>0</v>
      </c>
      <c r="AN208" s="153" t="n">
        <v>226.666666666667</v>
      </c>
      <c r="AO208" s="153" t="n">
        <v>0</v>
      </c>
      <c r="AP208" s="153" t="n">
        <v>0</v>
      </c>
      <c r="AQ208" s="153" t="n">
        <v>0</v>
      </c>
      <c r="AR208" s="153" t="n">
        <v>0</v>
      </c>
      <c r="AS208" s="153" t="n">
        <v>3.5</v>
      </c>
      <c r="AT208" s="10" t="inlineStr">
        <is>
          <t>洞石背板+岩板下挂+塑料轨道+电力轨道+铝合金轨道+把手+亚克力条+灯带*2+金属挂杆+抽屉轨道+其他五金配件（玻璃+连接片+背板连接片+挂杆配件螺丝预估）</t>
        </is>
      </c>
      <c r="AU208" s="10" t="inlineStr">
        <is>
          <t>江西12.26 更新</t>
        </is>
      </c>
      <c r="AV208" s="10" t="inlineStr">
        <is>
          <t>/</t>
        </is>
      </c>
      <c r="AW208" s="10" t="inlineStr">
        <is>
          <t>/</t>
        </is>
      </c>
      <c r="AX208" s="10" t="inlineStr">
        <is>
          <t>/</t>
        </is>
      </c>
      <c r="AY208" s="153">
        <f>H208</f>
        <v/>
      </c>
      <c r="AZ208" s="153">
        <f>BB208/(1-BA208)</f>
        <v/>
      </c>
      <c r="BA208" s="85" t="n">
        <v>0.15</v>
      </c>
      <c r="BB208" s="153">
        <f>K208*0.96</f>
        <v/>
      </c>
      <c r="BC208" s="10" t="inlineStr">
        <is>
          <t>837902729785</t>
        </is>
      </c>
      <c r="BD208" s="10" t="inlineStr">
        <is>
          <t>https://item.taobao.com/item.htm?id=837902729785</t>
        </is>
      </c>
      <c r="BE208" s="10" t="n"/>
      <c r="BF208" s="153">
        <f>H208</f>
        <v/>
      </c>
      <c r="BG208" s="85">
        <f>BH208/BF208</f>
        <v/>
      </c>
      <c r="BH208" s="152">
        <f>I208</f>
        <v/>
      </c>
      <c r="BI208" s="85">
        <f>1-12%</f>
        <v/>
      </c>
      <c r="BJ208" s="85">
        <f>BK208/(BF208-BF208*(1-BI208))</f>
        <v/>
      </c>
      <c r="BK208" s="152">
        <f>BM208/(1-BL208)</f>
        <v/>
      </c>
      <c r="BL208" s="85" t="n">
        <v>0.01</v>
      </c>
      <c r="BM208" s="152">
        <f>J208</f>
        <v/>
      </c>
      <c r="BN208" s="152">
        <f>IF(BK208&gt;=1500,BK208-150,IF(BK208&gt;=800,BK208-80,IF(BK208&gt;=500,BK208-50,IF(BK208&gt;=200,BK208-20,BK208))))</f>
        <v/>
      </c>
      <c r="BO208" s="85">
        <f>1-12%</f>
        <v/>
      </c>
      <c r="BP208" s="85">
        <f>BQ208/(BF208-BF208*(1-BO208))</f>
        <v/>
      </c>
      <c r="BQ208" s="152">
        <f>BS208/(1-BR208)</f>
        <v/>
      </c>
      <c r="BR208" s="85" t="n">
        <v>0</v>
      </c>
      <c r="BS208" s="152">
        <f>K208</f>
        <v/>
      </c>
      <c r="BT208" s="152">
        <f>IF(BQ208&gt;=1500,BQ208-150,IF(BQ208&gt;=800,BQ208-80,IF(BQ208&gt;=500,BQ208-50,IF(BQ208&gt;=200,BQ208-20,BQ208))))</f>
        <v/>
      </c>
      <c r="BU208" s="10" t="n"/>
      <c r="CB208" s="8" t="inlineStr">
        <is>
          <t>✅ 可导入</t>
        </is>
      </c>
      <c r="CC208" t="inlineStr">
        <is>
          <t>✓</t>
        </is>
      </c>
    </row>
    <row r="209" ht="18" customHeight="1">
      <c r="A209" s="77" t="inlineStr">
        <is>
          <t>PPS24250080801</t>
        </is>
      </c>
      <c r="B209" s="7" t="inlineStr">
        <is>
          <t>洞石餐边柜 |樱桃木洞石餐边大柜 |樱桃木洞石模块餐边柜</t>
        </is>
      </c>
      <c r="C209" s="7" t="inlineStr">
        <is>
          <t>洞石餐边柜-洞石整柜1.8米（视界组合）（分类抽屉+视界柜+开门）</t>
        </is>
      </c>
      <c r="D209" s="7" t="inlineStr">
        <is>
          <t>PPS2425008080137</t>
        </is>
      </c>
      <c r="E209" s="7" t="inlineStr">
        <is>
          <t>https://img.alicdn.com/imgextra/i3/2215699812811/O1CN01PcloCn1WdUKuGtVAy_!!2215699812811.jpg</t>
        </is>
      </c>
      <c r="F209" s="7" t="inlineStr">
        <is>
          <t>大型</t>
        </is>
      </c>
      <c r="G209" s="149">
        <f>Q209/0.4</f>
        <v/>
      </c>
      <c r="H209" s="149">
        <f>G209*0.75</f>
        <v/>
      </c>
      <c r="I209" s="149">
        <f>Q209 / (0.73 - 0.02 - 0.006)</f>
        <v/>
      </c>
      <c r="J209" s="149">
        <f>Q209 / (0.74 - 0.02 - 0.006)</f>
        <v/>
      </c>
      <c r="K209" s="149">
        <f>Q209 / (0.76 - 0.02 - 0.006)</f>
        <v/>
      </c>
      <c r="L209" s="149">
        <f>K209-N209</f>
        <v/>
      </c>
      <c r="M209" s="79">
        <f>L209/K209</f>
        <v/>
      </c>
      <c r="N209" s="150">
        <f>O209+P209+Q209</f>
        <v/>
      </c>
      <c r="O209" s="150">
        <f>K209*0.006</f>
        <v/>
      </c>
      <c r="P209" s="150">
        <f>K209*0.02</f>
        <v/>
      </c>
      <c r="Q209" s="150">
        <f>SUM(R209:T209)</f>
        <v/>
      </c>
      <c r="R209" s="150" t="n">
        <v>750</v>
      </c>
      <c r="S209" s="150" t="n">
        <v>250</v>
      </c>
      <c r="T209" s="151">
        <f>SUM(U209:W209)</f>
        <v/>
      </c>
      <c r="U209" s="150" t="n">
        <v>5300</v>
      </c>
      <c r="V209" s="150" t="n">
        <v>450</v>
      </c>
      <c r="W209" s="150">
        <f>SUM(X209:AS209)</f>
        <v/>
      </c>
      <c r="X209" s="150" t="n">
        <v>580</v>
      </c>
      <c r="Y209" s="150" t="n">
        <v>0</v>
      </c>
      <c r="Z209" s="150" t="n">
        <v>75.09999999999999</v>
      </c>
      <c r="AA209" s="150" t="n">
        <v>70</v>
      </c>
      <c r="AB209" s="150" t="n">
        <v>579.08</v>
      </c>
      <c r="AC209" s="150" t="n">
        <v>0</v>
      </c>
      <c r="AD209" s="150" t="n">
        <v>1.2</v>
      </c>
      <c r="AE209" s="150" t="n">
        <v>6</v>
      </c>
      <c r="AF209" s="150" t="n">
        <v>80</v>
      </c>
      <c r="AG209" s="150" t="n">
        <v>0</v>
      </c>
      <c r="AH209" s="150" t="n">
        <v>5</v>
      </c>
      <c r="AI209" s="150" t="n">
        <v>0</v>
      </c>
      <c r="AJ209" s="150" t="n">
        <v>20</v>
      </c>
      <c r="AK209" s="150" t="n">
        <v>14</v>
      </c>
      <c r="AL209" s="150" t="n">
        <v>2.5</v>
      </c>
      <c r="AM209" s="150" t="n">
        <v>0</v>
      </c>
      <c r="AN209" s="150" t="n">
        <v>226.666666666667</v>
      </c>
      <c r="AO209" s="150" t="n">
        <v>0</v>
      </c>
      <c r="AP209" s="150" t="n">
        <v>0</v>
      </c>
      <c r="AQ209" s="150" t="n">
        <v>0</v>
      </c>
      <c r="AR209" s="150" t="n">
        <v>0</v>
      </c>
      <c r="AS209" s="150" t="n">
        <v>3.5</v>
      </c>
      <c r="AT209" s="7" t="inlineStr">
        <is>
          <t>洞石背板+岩板下挂+塑料轨道+电力轨道+铝合金轨道+把手+亚克力条+灯带*2+金属挂杆+抽屉轨道+其他五金配件（玻璃+连接片+背板连接片+挂杆配件螺丝预估）</t>
        </is>
      </c>
      <c r="AU209" s="7" t="inlineStr">
        <is>
          <t>江西12.26 更新</t>
        </is>
      </c>
      <c r="AV209" s="7" t="inlineStr">
        <is>
          <t>/</t>
        </is>
      </c>
      <c r="AW209" s="7" t="inlineStr">
        <is>
          <t>/</t>
        </is>
      </c>
      <c r="AX209" s="7" t="inlineStr">
        <is>
          <t>/</t>
        </is>
      </c>
      <c r="AY209" s="150">
        <f>H209</f>
        <v/>
      </c>
      <c r="AZ209" s="150">
        <f>BB209/(1-BA209)</f>
        <v/>
      </c>
      <c r="BA209" s="82" t="n">
        <v>0.15</v>
      </c>
      <c r="BB209" s="150">
        <f>K209*0.96</f>
        <v/>
      </c>
      <c r="BC209" s="7" t="inlineStr">
        <is>
          <t>837902729785</t>
        </is>
      </c>
      <c r="BD209" s="7" t="inlineStr">
        <is>
          <t>https://item.taobao.com/item.htm?id=837902729785</t>
        </is>
      </c>
      <c r="BE209" s="7" t="n"/>
      <c r="BF209" s="150">
        <f>H209</f>
        <v/>
      </c>
      <c r="BG209" s="82">
        <f>BH209/BF209</f>
        <v/>
      </c>
      <c r="BH209" s="149">
        <f>I209</f>
        <v/>
      </c>
      <c r="BI209" s="82">
        <f>1-12%</f>
        <v/>
      </c>
      <c r="BJ209" s="82">
        <f>BK209/(BF209-BF209*(1-BI209))</f>
        <v/>
      </c>
      <c r="BK209" s="149">
        <f>BM209/(1-BL209)</f>
        <v/>
      </c>
      <c r="BL209" s="82" t="n">
        <v>0.01</v>
      </c>
      <c r="BM209" s="149">
        <f>J209</f>
        <v/>
      </c>
      <c r="BN209" s="149">
        <f>IF(BK209&gt;=1500,BK209-150,IF(BK209&gt;=800,BK209-80,IF(BK209&gt;=500,BK209-50,IF(BK209&gt;=200,BK209-20,BK209))))</f>
        <v/>
      </c>
      <c r="BO209" s="82">
        <f>1-12%</f>
        <v/>
      </c>
      <c r="BP209" s="82">
        <f>BQ209/(BF209-BF209*(1-BO209))</f>
        <v/>
      </c>
      <c r="BQ209" s="149">
        <f>BS209/(1-BR209)</f>
        <v/>
      </c>
      <c r="BR209" s="82" t="n">
        <v>0</v>
      </c>
      <c r="BS209" s="149">
        <f>K209</f>
        <v/>
      </c>
      <c r="BT209" s="149">
        <f>IF(BQ209&gt;=1500,BQ209-150,IF(BQ209&gt;=800,BQ209-80,IF(BQ209&gt;=500,BQ209-50,IF(BQ209&gt;=200,BQ209-20,BQ209))))</f>
        <v/>
      </c>
      <c r="BU209" s="7" t="n"/>
      <c r="CB209" s="8" t="inlineStr">
        <is>
          <t>✅ 可导入</t>
        </is>
      </c>
      <c r="CC209" t="inlineStr">
        <is>
          <t>✓</t>
        </is>
      </c>
    </row>
    <row r="210" ht="18" customHeight="1">
      <c r="A210" s="77" t="inlineStr">
        <is>
          <t>PPS24250080801</t>
        </is>
      </c>
      <c r="B210" s="10" t="inlineStr">
        <is>
          <t>洞石餐边柜 |樱桃木洞石餐边大柜 |樱桃木洞石模块餐边柜</t>
        </is>
      </c>
      <c r="C210" s="10" t="inlineStr">
        <is>
          <t>洞石餐边柜-洞石整柜1.5米（视界组合）（视界柜+开门）</t>
        </is>
      </c>
      <c r="D210" s="10" t="inlineStr">
        <is>
          <t>PPS2425008080138</t>
        </is>
      </c>
      <c r="E210" s="10" t="inlineStr">
        <is>
          <t>https://img.alicdn.com/imgextra/i3/2215699812811/O1CN01PcloCn1WdUKuGtVAy_!!2215699812811.jpg</t>
        </is>
      </c>
      <c r="F210" s="10" t="inlineStr">
        <is>
          <t>大型</t>
        </is>
      </c>
      <c r="G210" s="152">
        <f>Q210/0.4</f>
        <v/>
      </c>
      <c r="H210" s="152">
        <f>G210*0.75</f>
        <v/>
      </c>
      <c r="I210" s="152">
        <f>Q210 / (0.73 - 0.02 - 0.006)</f>
        <v/>
      </c>
      <c r="J210" s="152">
        <f>Q210 / (0.74 - 0.02 - 0.006)</f>
        <v/>
      </c>
      <c r="K210" s="152">
        <f>Q210 / (0.76 - 0.02 - 0.006)</f>
        <v/>
      </c>
      <c r="L210" s="152">
        <f>K210-N210</f>
        <v/>
      </c>
      <c r="M210" s="79">
        <f>L210/K210</f>
        <v/>
      </c>
      <c r="N210" s="153">
        <f>O210+P210+Q210</f>
        <v/>
      </c>
      <c r="O210" s="153">
        <f>K210*0.006</f>
        <v/>
      </c>
      <c r="P210" s="153">
        <f>K210*0.02</f>
        <v/>
      </c>
      <c r="Q210" s="153">
        <f>SUM(R210:T210)</f>
        <v/>
      </c>
      <c r="R210" s="153" t="n">
        <v>700</v>
      </c>
      <c r="S210" s="153" t="n">
        <v>180</v>
      </c>
      <c r="T210" s="151">
        <f>SUM(U210:W210)</f>
        <v/>
      </c>
      <c r="U210" s="153" t="n">
        <v>5200</v>
      </c>
      <c r="V210" s="153" t="n">
        <v>430</v>
      </c>
      <c r="W210" s="153">
        <f>SUM(X210:AS210)</f>
        <v/>
      </c>
      <c r="X210" s="153" t="n">
        <v>500</v>
      </c>
      <c r="Y210" s="153" t="n">
        <v>0</v>
      </c>
      <c r="Z210" s="153" t="n">
        <v>69.09999999999999</v>
      </c>
      <c r="AA210" s="153" t="n">
        <v>57</v>
      </c>
      <c r="AB210" s="153" t="n">
        <v>501</v>
      </c>
      <c r="AC210" s="153" t="n">
        <v>0</v>
      </c>
      <c r="AD210" s="153" t="n">
        <v>1.2</v>
      </c>
      <c r="AE210" s="153" t="n">
        <v>6</v>
      </c>
      <c r="AF210" s="153" t="n">
        <v>76</v>
      </c>
      <c r="AG210" s="153" t="n">
        <v>0</v>
      </c>
      <c r="AH210" s="153" t="n">
        <v>5</v>
      </c>
      <c r="AI210" s="153" t="n">
        <v>0</v>
      </c>
      <c r="AJ210" s="153" t="n">
        <v>20</v>
      </c>
      <c r="AK210" s="153" t="n">
        <v>14</v>
      </c>
      <c r="AL210" s="153" t="n">
        <v>2.5</v>
      </c>
      <c r="AM210" s="153" t="n">
        <v>0</v>
      </c>
      <c r="AN210" s="153" t="n">
        <v>226.666666666667</v>
      </c>
      <c r="AO210" s="153" t="n">
        <v>0</v>
      </c>
      <c r="AP210" s="153" t="n">
        <v>0</v>
      </c>
      <c r="AQ210" s="153" t="n">
        <v>0</v>
      </c>
      <c r="AR210" s="153" t="n">
        <v>0</v>
      </c>
      <c r="AS210" s="153" t="n">
        <v>3.5</v>
      </c>
      <c r="AT210" s="10" t="inlineStr">
        <is>
          <t>洞石背板+岩板下挂+塑料轨道+电力轨道+电源插头+铝合金轨道+塑料轨道+亚克力条+灯带*2+金属挂杆+抽屉轨道+其他五金配件（玻璃+连接片+背板连接片+挂杆配件螺丝预估）</t>
        </is>
      </c>
      <c r="AU210" s="10" t="inlineStr">
        <is>
          <t>江西12.26 更新</t>
        </is>
      </c>
      <c r="AV210" s="10" t="inlineStr">
        <is>
          <t>/</t>
        </is>
      </c>
      <c r="AW210" s="10" t="inlineStr">
        <is>
          <t>/</t>
        </is>
      </c>
      <c r="AX210" s="10" t="inlineStr">
        <is>
          <t>/</t>
        </is>
      </c>
      <c r="AY210" s="153">
        <f>H210</f>
        <v/>
      </c>
      <c r="AZ210" s="153">
        <f>BB210/(1-BA210)</f>
        <v/>
      </c>
      <c r="BA210" s="85" t="n">
        <v>0.15</v>
      </c>
      <c r="BB210" s="153">
        <f>K210*0.96</f>
        <v/>
      </c>
      <c r="BC210" s="10" t="inlineStr">
        <is>
          <t>837902729785</t>
        </is>
      </c>
      <c r="BD210" s="10" t="inlineStr">
        <is>
          <t>https://item.taobao.com/item.htm?id=837902729785</t>
        </is>
      </c>
      <c r="BE210" s="10" t="n"/>
      <c r="BF210" s="153">
        <f>H210</f>
        <v/>
      </c>
      <c r="BG210" s="85">
        <f>BH210/BF210</f>
        <v/>
      </c>
      <c r="BH210" s="152">
        <f>I210</f>
        <v/>
      </c>
      <c r="BI210" s="85">
        <f>1-12%</f>
        <v/>
      </c>
      <c r="BJ210" s="85">
        <f>BK210/(BF210-BF210*(1-BI210))</f>
        <v/>
      </c>
      <c r="BK210" s="152">
        <f>BM210/(1-BL210)</f>
        <v/>
      </c>
      <c r="BL210" s="85" t="n">
        <v>0.01</v>
      </c>
      <c r="BM210" s="152">
        <f>J210</f>
        <v/>
      </c>
      <c r="BN210" s="152">
        <f>IF(BK210&gt;=1500,BK210-150,IF(BK210&gt;=800,BK210-80,IF(BK210&gt;=500,BK210-50,IF(BK210&gt;=200,BK210-20,BK210))))</f>
        <v/>
      </c>
      <c r="BO210" s="85">
        <f>1-12%</f>
        <v/>
      </c>
      <c r="BP210" s="85">
        <f>BQ210/(BF210-BF210*(1-BO210))</f>
        <v/>
      </c>
      <c r="BQ210" s="152">
        <f>BS210/(1-BR210)</f>
        <v/>
      </c>
      <c r="BR210" s="85" t="n">
        <v>0</v>
      </c>
      <c r="BS210" s="152">
        <f>K210</f>
        <v/>
      </c>
      <c r="BT210" s="152">
        <f>IF(BQ210&gt;=1500,BQ210-150,IF(BQ210&gt;=800,BQ210-80,IF(BQ210&gt;=500,BQ210-50,IF(BQ210&gt;=200,BQ210-20,BQ210))))</f>
        <v/>
      </c>
      <c r="BU210" s="10" t="n"/>
      <c r="CB210" s="8" t="inlineStr">
        <is>
          <t>✅ 可导入</t>
        </is>
      </c>
      <c r="CC210" t="inlineStr">
        <is>
          <t>✓</t>
        </is>
      </c>
    </row>
    <row r="211" ht="18" customHeight="1">
      <c r="A211" s="77" t="inlineStr">
        <is>
          <t>PPS24250080801</t>
        </is>
      </c>
      <c r="B211" s="7" t="inlineStr">
        <is>
          <t>洞石餐边柜 |樱桃木洞石餐边大柜 |樱桃木洞石模块餐边柜</t>
        </is>
      </c>
      <c r="C211" s="7" t="inlineStr">
        <is>
          <t>洞石餐边柜-洞石整柜1.2米（视界组合）（分类抽屉+开门）</t>
        </is>
      </c>
      <c r="D211" s="7" t="inlineStr">
        <is>
          <t>PPS2425008080139</t>
        </is>
      </c>
      <c r="E211" s="7" t="inlineStr">
        <is>
          <t>https://img.alicdn.com/imgextra/i3/2215699812811/O1CN01PcloCn1WdUKuGtVAy_!!2215699812811.jpg</t>
        </is>
      </c>
      <c r="F211" s="7" t="inlineStr">
        <is>
          <t>大型</t>
        </is>
      </c>
      <c r="G211" s="149">
        <f>Q211/0.4</f>
        <v/>
      </c>
      <c r="H211" s="149">
        <f>G211*0.75</f>
        <v/>
      </c>
      <c r="I211" s="149">
        <f>Q211 / (0.73 - 0.02 - 0.006)</f>
        <v/>
      </c>
      <c r="J211" s="149">
        <f>Q211 / (0.74 - 0.02 - 0.006)</f>
        <v/>
      </c>
      <c r="K211" s="149">
        <f>Q211 / (0.8 - 0.02 - 0.006)</f>
        <v/>
      </c>
      <c r="L211" s="149">
        <f>K211-N211</f>
        <v/>
      </c>
      <c r="M211" s="79">
        <f>L211/K211</f>
        <v/>
      </c>
      <c r="N211" s="150">
        <f>O211+P211+Q211</f>
        <v/>
      </c>
      <c r="O211" s="150">
        <f>K211*0.006</f>
        <v/>
      </c>
      <c r="P211" s="150">
        <f>K211*0.02</f>
        <v/>
      </c>
      <c r="Q211" s="150">
        <f>SUM(R211:T211)</f>
        <v/>
      </c>
      <c r="R211" s="150" t="n">
        <v>700</v>
      </c>
      <c r="S211" s="150" t="n">
        <v>150</v>
      </c>
      <c r="T211" s="151">
        <f>SUM(U211:W211)</f>
        <v/>
      </c>
      <c r="U211" s="150" t="n">
        <v>5100</v>
      </c>
      <c r="V211" s="150" t="n">
        <v>360</v>
      </c>
      <c r="W211" s="150">
        <f>SUM(X211:AS211)</f>
        <v/>
      </c>
      <c r="X211" s="150" t="n">
        <v>420</v>
      </c>
      <c r="Y211" s="150" t="n">
        <v>0</v>
      </c>
      <c r="Z211" s="150" t="n">
        <v>63.1</v>
      </c>
      <c r="AA211" s="150" t="n">
        <v>45</v>
      </c>
      <c r="AB211" s="150" t="n">
        <v>411.08</v>
      </c>
      <c r="AC211" s="150" t="n">
        <v>0</v>
      </c>
      <c r="AD211" s="150" t="n">
        <v>1.2</v>
      </c>
      <c r="AE211" s="150" t="n">
        <v>6</v>
      </c>
      <c r="AF211" s="150" t="n">
        <v>76</v>
      </c>
      <c r="AG211" s="150" t="n">
        <v>0</v>
      </c>
      <c r="AH211" s="150" t="n">
        <v>5</v>
      </c>
      <c r="AI211" s="150" t="n">
        <v>0</v>
      </c>
      <c r="AJ211" s="150" t="n">
        <v>20</v>
      </c>
      <c r="AK211" s="150" t="n">
        <v>14</v>
      </c>
      <c r="AL211" s="150" t="n">
        <v>2.5</v>
      </c>
      <c r="AM211" s="150" t="n">
        <v>0</v>
      </c>
      <c r="AN211" s="150" t="n">
        <v>226.666666666667</v>
      </c>
      <c r="AO211" s="150" t="n">
        <v>0</v>
      </c>
      <c r="AP211" s="150" t="n">
        <v>0</v>
      </c>
      <c r="AQ211" s="150" t="n">
        <v>0</v>
      </c>
      <c r="AR211" s="150" t="n">
        <v>0</v>
      </c>
      <c r="AS211" s="150" t="n">
        <v>3.5</v>
      </c>
      <c r="AT211" s="7" t="inlineStr">
        <is>
          <t>洞石背板+岩板下挂+塑料轨道+电力轨道+电源插头+铝合金轨道+塑料轨道+亚克力条+灯带*2+金属挂杆+抽屉轨道+其他五金配件（玻璃+连接片+背板连接片+挂杆配件螺丝预估）</t>
        </is>
      </c>
      <c r="AU211" s="7" t="inlineStr">
        <is>
          <t>江西12.26 更新</t>
        </is>
      </c>
      <c r="AV211" s="7" t="inlineStr">
        <is>
          <t>/</t>
        </is>
      </c>
      <c r="AW211" s="7" t="inlineStr">
        <is>
          <t>/</t>
        </is>
      </c>
      <c r="AX211" s="7" t="inlineStr">
        <is>
          <t>/</t>
        </is>
      </c>
      <c r="AY211" s="150">
        <f>H211</f>
        <v/>
      </c>
      <c r="AZ211" s="150">
        <f>BB211/(1-BA211)</f>
        <v/>
      </c>
      <c r="BA211" s="82" t="n">
        <v>0.15</v>
      </c>
      <c r="BB211" s="150">
        <f>K211*0.96</f>
        <v/>
      </c>
      <c r="BC211" s="7" t="inlineStr">
        <is>
          <t>837902729785</t>
        </is>
      </c>
      <c r="BD211" s="7" t="inlineStr">
        <is>
          <t>https://item.taobao.com/item.htm?id=837902729785</t>
        </is>
      </c>
      <c r="BE211" s="7" t="n"/>
      <c r="BF211" s="150">
        <f>H211</f>
        <v/>
      </c>
      <c r="BG211" s="82">
        <f>BH211/BF211</f>
        <v/>
      </c>
      <c r="BH211" s="149">
        <f>I211</f>
        <v/>
      </c>
      <c r="BI211" s="82">
        <f>1-12%</f>
        <v/>
      </c>
      <c r="BJ211" s="82">
        <f>BK211/(BF211-BF211*(1-BI211))</f>
        <v/>
      </c>
      <c r="BK211" s="149">
        <f>BM211/(1-BL211)</f>
        <v/>
      </c>
      <c r="BL211" s="82" t="n">
        <v>0.01</v>
      </c>
      <c r="BM211" s="149">
        <f>J211</f>
        <v/>
      </c>
      <c r="BN211" s="149">
        <f>IF(BK211&gt;=1500,BK211-150,IF(BK211&gt;=800,BK211-80,IF(BK211&gt;=500,BK211-50,IF(BK211&gt;=200,BK211-20,BK211))))</f>
        <v/>
      </c>
      <c r="BO211" s="82">
        <f>1-12%</f>
        <v/>
      </c>
      <c r="BP211" s="82">
        <f>BQ211/(BF211-BF211*(1-BO211))</f>
        <v/>
      </c>
      <c r="BQ211" s="149">
        <f>BS211/(1-BR211)</f>
        <v/>
      </c>
      <c r="BR211" s="82" t="n">
        <v>0</v>
      </c>
      <c r="BS211" s="149">
        <f>K211</f>
        <v/>
      </c>
      <c r="BT211" s="149">
        <f>IF(BQ211&gt;=1500,BQ211-150,IF(BQ211&gt;=800,BQ211-80,IF(BQ211&gt;=500,BQ211-50,IF(BQ211&gt;=200,BQ211-20,BQ211))))</f>
        <v/>
      </c>
      <c r="BU211" s="7" t="n"/>
      <c r="CB211" s="8" t="inlineStr">
        <is>
          <t>✅ 可导入</t>
        </is>
      </c>
      <c r="CC211" t="inlineStr">
        <is>
          <t>✓</t>
        </is>
      </c>
    </row>
    <row r="212" ht="18" customHeight="1">
      <c r="A212" s="77" t="inlineStr">
        <is>
          <t>PPS24250080801</t>
        </is>
      </c>
      <c r="B212" s="10" t="inlineStr">
        <is>
          <t>洞石餐边柜 |樱桃木洞石餐边大柜 |樱桃木洞石模块餐边柜</t>
        </is>
      </c>
      <c r="C212" s="10" t="inlineStr">
        <is>
          <t>洞石餐边柜-榉木版洞石整柜2.1米（全景组合）（全景抽屉+玻璃移门+开门）</t>
        </is>
      </c>
      <c r="D212" s="10" t="inlineStr">
        <is>
          <t>PPS2425008080140</t>
        </is>
      </c>
      <c r="E212" s="10" t="inlineStr">
        <is>
          <t>https://img.alicdn.com/imgextra/i3/2215699812811/O1CN01PcloCn1WdUKuGtVAy_!!2215699812811.jpg</t>
        </is>
      </c>
      <c r="F212" s="10" t="inlineStr">
        <is>
          <t>大型</t>
        </is>
      </c>
      <c r="G212" s="152">
        <f>Q212/0.4</f>
        <v/>
      </c>
      <c r="H212" s="152">
        <f>G212*0.75</f>
        <v/>
      </c>
      <c r="I212" s="152">
        <f>Q212 / (0.73 - 0.02 - 0.006)</f>
        <v/>
      </c>
      <c r="J212" s="152">
        <f>Q212 / (0.74 - 0.02 - 0.006)</f>
        <v/>
      </c>
      <c r="K212" s="152">
        <f>Q212 / (0.8 - 0.02 - 0.006)</f>
        <v/>
      </c>
      <c r="L212" s="152">
        <f>K212-N212</f>
        <v/>
      </c>
      <c r="M212" s="79">
        <f>L212/K212</f>
        <v/>
      </c>
      <c r="N212" s="153">
        <f>O212+P212+Q212</f>
        <v/>
      </c>
      <c r="O212" s="153">
        <f>K212*0.006</f>
        <v/>
      </c>
      <c r="P212" s="153">
        <f>K212*0.02</f>
        <v/>
      </c>
      <c r="Q212" s="153">
        <f>SUM(R212:T212)</f>
        <v/>
      </c>
      <c r="R212" s="153" t="n">
        <v>700</v>
      </c>
      <c r="S212" s="153" t="n">
        <v>180</v>
      </c>
      <c r="T212" s="151">
        <f>SUM(U212:W212)</f>
        <v/>
      </c>
      <c r="U212" s="153" t="n">
        <v>5000</v>
      </c>
      <c r="V212" s="153" t="n">
        <v>470</v>
      </c>
      <c r="W212" s="153">
        <f>SUM(X212:AS212)</f>
        <v/>
      </c>
      <c r="X212" s="153" t="n">
        <v>690</v>
      </c>
      <c r="Y212" s="153" t="n">
        <v>0</v>
      </c>
      <c r="Z212" s="153" t="n">
        <v>81.09999999999999</v>
      </c>
      <c r="AA212" s="153" t="n">
        <v>103</v>
      </c>
      <c r="AB212" s="153" t="n">
        <v>657.08</v>
      </c>
      <c r="AC212" s="153" t="n">
        <v>0</v>
      </c>
      <c r="AD212" s="153" t="n">
        <v>1.2</v>
      </c>
      <c r="AE212" s="153" t="n">
        <v>6</v>
      </c>
      <c r="AF212" s="153" t="n">
        <v>92</v>
      </c>
      <c r="AG212" s="153" t="n">
        <v>0</v>
      </c>
      <c r="AH212" s="153" t="n">
        <v>5</v>
      </c>
      <c r="AI212" s="153" t="n">
        <v>0</v>
      </c>
      <c r="AJ212" s="153" t="n">
        <v>20</v>
      </c>
      <c r="AK212" s="153" t="n">
        <v>14</v>
      </c>
      <c r="AL212" s="153" t="n">
        <v>2.5</v>
      </c>
      <c r="AM212" s="153" t="n">
        <v>0</v>
      </c>
      <c r="AN212" s="153" t="n">
        <v>226.666666666667</v>
      </c>
      <c r="AO212" s="153" t="n">
        <v>0</v>
      </c>
      <c r="AP212" s="153" t="n">
        <v>0</v>
      </c>
      <c r="AQ212" s="153" t="n">
        <v>0</v>
      </c>
      <c r="AR212" s="153" t="n">
        <v>0</v>
      </c>
      <c r="AS212" s="153" t="n">
        <v>3.5</v>
      </c>
      <c r="AT212" s="10" t="inlineStr">
        <is>
          <t>洞石背板+岩板下挂+塑料轨道+电力轨道+铝合金轨道+把手+亚克力条+灯带*2+金属挂杆+抽屉轨道+其他五金配件（玻璃+连接片+背板连接片+挂杆配件螺丝预估）</t>
        </is>
      </c>
      <c r="AU212" s="10" t="n"/>
      <c r="AV212" s="10" t="inlineStr">
        <is>
          <t>/</t>
        </is>
      </c>
      <c r="AW212" s="10" t="inlineStr">
        <is>
          <t>/</t>
        </is>
      </c>
      <c r="AX212" s="10" t="inlineStr">
        <is>
          <t>/</t>
        </is>
      </c>
      <c r="AY212" s="153">
        <f>H212</f>
        <v/>
      </c>
      <c r="AZ212" s="153">
        <f>BB212/(1-BA212)</f>
        <v/>
      </c>
      <c r="BA212" s="85" t="n">
        <v>0.15</v>
      </c>
      <c r="BB212" s="153">
        <f>K212*0.96</f>
        <v/>
      </c>
      <c r="BC212" s="10" t="inlineStr">
        <is>
          <t>837902729785</t>
        </is>
      </c>
      <c r="BD212" s="10" t="inlineStr">
        <is>
          <t>https://item.taobao.com/item.htm?id=837902729785</t>
        </is>
      </c>
      <c r="BE212" s="10" t="n"/>
      <c r="BF212" s="153">
        <f>H212</f>
        <v/>
      </c>
      <c r="BG212" s="85">
        <f>BH212/BF212</f>
        <v/>
      </c>
      <c r="BH212" s="152">
        <f>I212</f>
        <v/>
      </c>
      <c r="BI212" s="85">
        <f>1-12%</f>
        <v/>
      </c>
      <c r="BJ212" s="85">
        <f>BK212/(BF212-BF212*(1-BI212))</f>
        <v/>
      </c>
      <c r="BK212" s="152">
        <f>BM212/(1-BL212)</f>
        <v/>
      </c>
      <c r="BL212" s="85" t="n">
        <v>0.01</v>
      </c>
      <c r="BM212" s="152">
        <f>J212</f>
        <v/>
      </c>
      <c r="BN212" s="152">
        <f>IF(BK212&gt;=1500,BK212-150,IF(BK212&gt;=800,BK212-80,IF(BK212&gt;=500,BK212-50,IF(BK212&gt;=200,BK212-20,BK212))))</f>
        <v/>
      </c>
      <c r="BO212" s="85">
        <f>1-12%</f>
        <v/>
      </c>
      <c r="BP212" s="85">
        <f>BQ212/(BF212-BF212*(1-BO212))</f>
        <v/>
      </c>
      <c r="BQ212" s="152">
        <f>BS212/(1-BR212)</f>
        <v/>
      </c>
      <c r="BR212" s="85" t="n">
        <v>0</v>
      </c>
      <c r="BS212" s="152">
        <f>K212</f>
        <v/>
      </c>
      <c r="BT212" s="152">
        <f>IF(BQ212&gt;=1500,BQ212-150,IF(BQ212&gt;=800,BQ212-80,IF(BQ212&gt;=500,BQ212-50,IF(BQ212&gt;=200,BQ212-20,BQ212))))</f>
        <v/>
      </c>
      <c r="BU212" s="10" t="n"/>
      <c r="CB212" s="8" t="inlineStr">
        <is>
          <t>✅ 可导入</t>
        </is>
      </c>
      <c r="CC212" t="inlineStr">
        <is>
          <t>✓</t>
        </is>
      </c>
    </row>
    <row r="213" ht="18" customHeight="1">
      <c r="A213" s="77" t="inlineStr">
        <is>
          <t>PPS24250080801</t>
        </is>
      </c>
      <c r="B213" s="7" t="inlineStr">
        <is>
          <t>洞石餐边柜 |樱桃木洞石餐边大柜 |樱桃木洞石模块餐边柜</t>
        </is>
      </c>
      <c r="C213" s="7" t="inlineStr">
        <is>
          <t>洞石餐边柜-榉木版洞石整柜1.8米（全景组合）（全景抽屉+玻璃移门+开门）</t>
        </is>
      </c>
      <c r="D213" s="7" t="inlineStr">
        <is>
          <t>PPS2425008080141</t>
        </is>
      </c>
      <c r="E213" s="7" t="inlineStr">
        <is>
          <t>https://img.alicdn.com/imgextra/i3/2215699812811/O1CN01PcloCn1WdUKuGtVAy_!!2215699812811.jpg</t>
        </is>
      </c>
      <c r="F213" s="7" t="inlineStr">
        <is>
          <t>大型</t>
        </is>
      </c>
      <c r="G213" s="149">
        <f>Q213/0.4</f>
        <v/>
      </c>
      <c r="H213" s="149">
        <f>G213*0.75</f>
        <v/>
      </c>
      <c r="I213" s="149">
        <f>Q213 / (0.73 - 0.02 - 0.006)</f>
        <v/>
      </c>
      <c r="J213" s="149">
        <f>Q213 / (0.74 - 0.02 - 0.006)</f>
        <v/>
      </c>
      <c r="K213" s="149">
        <f>Q213 / (0.8 - 0.02 - 0.006)</f>
        <v/>
      </c>
      <c r="L213" s="149">
        <f>K213-N213</f>
        <v/>
      </c>
      <c r="M213" s="79">
        <f>L213/K213</f>
        <v/>
      </c>
      <c r="N213" s="150">
        <f>O213+P213+Q213</f>
        <v/>
      </c>
      <c r="O213" s="150">
        <f>K213*0.006</f>
        <v/>
      </c>
      <c r="P213" s="150">
        <f>K213*0.02</f>
        <v/>
      </c>
      <c r="Q213" s="150">
        <f>SUM(R213:T213)</f>
        <v/>
      </c>
      <c r="R213" s="150" t="n">
        <v>700</v>
      </c>
      <c r="S213" s="150" t="n">
        <v>150</v>
      </c>
      <c r="T213" s="151">
        <f>SUM(U213:W213)</f>
        <v/>
      </c>
      <c r="U213" s="150" t="n">
        <v>4900</v>
      </c>
      <c r="V213" s="150" t="n">
        <v>450</v>
      </c>
      <c r="W213" s="150">
        <f>SUM(X213:AS213)</f>
        <v/>
      </c>
      <c r="X213" s="150" t="n">
        <v>580</v>
      </c>
      <c r="Y213" s="150" t="n">
        <v>0</v>
      </c>
      <c r="Z213" s="150" t="n">
        <v>75.09999999999999</v>
      </c>
      <c r="AA213" s="150" t="n">
        <v>95</v>
      </c>
      <c r="AB213" s="150" t="n">
        <v>579.08</v>
      </c>
      <c r="AC213" s="150" t="n">
        <v>0</v>
      </c>
      <c r="AD213" s="150" t="n">
        <v>1.2</v>
      </c>
      <c r="AE213" s="150" t="n">
        <v>6</v>
      </c>
      <c r="AF213" s="150" t="n">
        <v>80</v>
      </c>
      <c r="AG213" s="150" t="n">
        <v>0</v>
      </c>
      <c r="AH213" s="150" t="n">
        <v>5</v>
      </c>
      <c r="AI213" s="150" t="n">
        <v>0</v>
      </c>
      <c r="AJ213" s="150" t="n">
        <v>20</v>
      </c>
      <c r="AK213" s="150" t="n">
        <v>14</v>
      </c>
      <c r="AL213" s="150" t="n">
        <v>2.5</v>
      </c>
      <c r="AM213" s="150" t="n">
        <v>0</v>
      </c>
      <c r="AN213" s="150" t="n">
        <v>226.666666666667</v>
      </c>
      <c r="AO213" s="150" t="n">
        <v>0</v>
      </c>
      <c r="AP213" s="150" t="n">
        <v>0</v>
      </c>
      <c r="AQ213" s="150" t="n">
        <v>0</v>
      </c>
      <c r="AR213" s="150" t="n">
        <v>0</v>
      </c>
      <c r="AS213" s="150" t="n">
        <v>3.5</v>
      </c>
      <c r="AT213" s="7" t="inlineStr">
        <is>
          <t>洞石背板+岩板下挂+塑料轨道+电力轨道+铝合金轨道+把手+亚克力条+灯带*2+金属挂杆+抽屉轨道+其他五金配件（玻璃+连接片+背板连接片+挂杆配件螺丝预估）</t>
        </is>
      </c>
      <c r="AU213" s="7" t="n"/>
      <c r="AV213" s="7" t="inlineStr">
        <is>
          <t>/</t>
        </is>
      </c>
      <c r="AW213" s="7" t="inlineStr">
        <is>
          <t>/</t>
        </is>
      </c>
      <c r="AX213" s="7" t="inlineStr">
        <is>
          <t>/</t>
        </is>
      </c>
      <c r="AY213" s="150">
        <f>H213</f>
        <v/>
      </c>
      <c r="AZ213" s="150">
        <f>BB213/(1-BA213)</f>
        <v/>
      </c>
      <c r="BA213" s="82" t="n">
        <v>0.15</v>
      </c>
      <c r="BB213" s="150">
        <f>K213*0.96</f>
        <v/>
      </c>
      <c r="BC213" s="7" t="inlineStr">
        <is>
          <t>837902729785</t>
        </is>
      </c>
      <c r="BD213" s="7" t="inlineStr">
        <is>
          <t>https://item.taobao.com/item.htm?id=837902729785</t>
        </is>
      </c>
      <c r="BE213" s="7" t="n"/>
      <c r="BF213" s="150">
        <f>H213</f>
        <v/>
      </c>
      <c r="BG213" s="82">
        <f>BH213/BF213</f>
        <v/>
      </c>
      <c r="BH213" s="149">
        <f>I213</f>
        <v/>
      </c>
      <c r="BI213" s="82">
        <f>1-12%</f>
        <v/>
      </c>
      <c r="BJ213" s="82">
        <f>BK213/(BF213-BF213*(1-BI213))</f>
        <v/>
      </c>
      <c r="BK213" s="149">
        <f>BM213/(1-BL213)</f>
        <v/>
      </c>
      <c r="BL213" s="82" t="n">
        <v>0.01</v>
      </c>
      <c r="BM213" s="149">
        <f>J213</f>
        <v/>
      </c>
      <c r="BN213" s="149">
        <f>IF(BK213&gt;=1500,BK213-150,IF(BK213&gt;=800,BK213-80,IF(BK213&gt;=500,BK213-50,IF(BK213&gt;=200,BK213-20,BK213))))</f>
        <v/>
      </c>
      <c r="BO213" s="82">
        <f>1-12%</f>
        <v/>
      </c>
      <c r="BP213" s="82">
        <f>BQ213/(BF213-BF213*(1-BO213))</f>
        <v/>
      </c>
      <c r="BQ213" s="149">
        <f>BS213/(1-BR213)</f>
        <v/>
      </c>
      <c r="BR213" s="82" t="n">
        <v>0</v>
      </c>
      <c r="BS213" s="149">
        <f>K213</f>
        <v/>
      </c>
      <c r="BT213" s="149">
        <f>IF(BQ213&gt;=1500,BQ213-150,IF(BQ213&gt;=800,BQ213-80,IF(BQ213&gt;=500,BQ213-50,IF(BQ213&gt;=200,BQ213-20,BQ213))))</f>
        <v/>
      </c>
      <c r="BU213" s="7" t="n"/>
      <c r="CB213" s="8" t="inlineStr">
        <is>
          <t>✅ 可导入</t>
        </is>
      </c>
      <c r="CC213" t="inlineStr">
        <is>
          <t>✓</t>
        </is>
      </c>
    </row>
    <row r="214" ht="18" customHeight="1">
      <c r="A214" s="77" t="inlineStr">
        <is>
          <t>PPS24250080801</t>
        </is>
      </c>
      <c r="B214" s="10" t="inlineStr">
        <is>
          <t>洞石餐边柜 |樱桃木洞石餐边大柜 |樱桃木洞石模块餐边柜</t>
        </is>
      </c>
      <c r="C214" s="10" t="inlineStr">
        <is>
          <t>洞石餐边柜-榉木版洞石整柜1.5米（全景组合）（玻璃移门+开门）</t>
        </is>
      </c>
      <c r="D214" s="10" t="inlineStr">
        <is>
          <t>PPS2425008080142</t>
        </is>
      </c>
      <c r="E214" s="10" t="inlineStr">
        <is>
          <t>https://img.alicdn.com/imgextra/i3/2215699812811/O1CN01PcloCn1WdUKuGtVAy_!!2215699812811.jpg</t>
        </is>
      </c>
      <c r="F214" s="10" t="inlineStr">
        <is>
          <t>大型</t>
        </is>
      </c>
      <c r="G214" s="152">
        <f>Q214/0.4</f>
        <v/>
      </c>
      <c r="H214" s="152">
        <f>G214*0.75</f>
        <v/>
      </c>
      <c r="I214" s="152">
        <f>Q214 / (0.73 - 0.02 - 0.006)</f>
        <v/>
      </c>
      <c r="J214" s="152">
        <f>Q214 / (0.74 - 0.02 - 0.006)</f>
        <v/>
      </c>
      <c r="K214" s="152">
        <f>Q214 / (0.8 - 0.02 - 0.006)</f>
        <v/>
      </c>
      <c r="L214" s="152">
        <f>K214-N214</f>
        <v/>
      </c>
      <c r="M214" s="79">
        <f>L214/K214</f>
        <v/>
      </c>
      <c r="N214" s="153">
        <f>O214+P214+Q214</f>
        <v/>
      </c>
      <c r="O214" s="153">
        <f>K214*0.006</f>
        <v/>
      </c>
      <c r="P214" s="153">
        <f>K214*0.02</f>
        <v/>
      </c>
      <c r="Q214" s="153">
        <f>SUM(R214:T214)</f>
        <v/>
      </c>
      <c r="R214" s="153" t="n">
        <v>700</v>
      </c>
      <c r="S214" s="153" t="n">
        <v>180</v>
      </c>
      <c r="T214" s="151">
        <f>SUM(U214:W214)</f>
        <v/>
      </c>
      <c r="U214" s="153" t="n">
        <v>4800</v>
      </c>
      <c r="V214" s="153" t="n">
        <v>430</v>
      </c>
      <c r="W214" s="153">
        <f>SUM(X214:AS214)</f>
        <v/>
      </c>
      <c r="X214" s="153" t="n">
        <v>500</v>
      </c>
      <c r="Y214" s="153" t="n">
        <v>0</v>
      </c>
      <c r="Z214" s="153" t="n">
        <v>69.09999999999999</v>
      </c>
      <c r="AA214" s="153" t="n">
        <v>64</v>
      </c>
      <c r="AB214" s="153" t="n">
        <v>501</v>
      </c>
      <c r="AC214" s="153" t="n">
        <v>0</v>
      </c>
      <c r="AD214" s="153" t="n">
        <v>1.2</v>
      </c>
      <c r="AE214" s="153" t="n">
        <v>6</v>
      </c>
      <c r="AF214" s="153" t="n">
        <v>76</v>
      </c>
      <c r="AG214" s="153" t="n">
        <v>0</v>
      </c>
      <c r="AH214" s="153" t="n">
        <v>5</v>
      </c>
      <c r="AI214" s="153" t="n">
        <v>0</v>
      </c>
      <c r="AJ214" s="153" t="n">
        <v>20</v>
      </c>
      <c r="AK214" s="153" t="n">
        <v>14</v>
      </c>
      <c r="AL214" s="153" t="n">
        <v>2.5</v>
      </c>
      <c r="AM214" s="153" t="n">
        <v>0</v>
      </c>
      <c r="AN214" s="153" t="n">
        <v>226.666666666667</v>
      </c>
      <c r="AO214" s="153" t="n">
        <v>0</v>
      </c>
      <c r="AP214" s="153" t="n">
        <v>0</v>
      </c>
      <c r="AQ214" s="153" t="n">
        <v>0</v>
      </c>
      <c r="AR214" s="153" t="n">
        <v>0</v>
      </c>
      <c r="AS214" s="153" t="n">
        <v>0</v>
      </c>
      <c r="AT214" s="10" t="inlineStr">
        <is>
          <t>洞石背板+岩板下挂+塑料轨道+电力轨道+电源插头+铝合金轨道+塑料轨道+亚克力条+灯带*2+金属挂杆+抽屉轨道+其他五金配件（玻璃+连接片+背板连接片+挂杆配件螺丝预估）</t>
        </is>
      </c>
      <c r="AU214" s="10" t="n"/>
      <c r="AV214" s="10" t="inlineStr">
        <is>
          <t>/</t>
        </is>
      </c>
      <c r="AW214" s="10" t="inlineStr">
        <is>
          <t>/</t>
        </is>
      </c>
      <c r="AX214" s="10" t="inlineStr">
        <is>
          <t>/</t>
        </is>
      </c>
      <c r="AY214" s="153">
        <f>H214</f>
        <v/>
      </c>
      <c r="AZ214" s="153">
        <f>BB214/(1-BA214)</f>
        <v/>
      </c>
      <c r="BA214" s="85" t="n">
        <v>0.15</v>
      </c>
      <c r="BB214" s="153">
        <f>K214*0.96</f>
        <v/>
      </c>
      <c r="BC214" s="10" t="inlineStr">
        <is>
          <t>837902729785</t>
        </is>
      </c>
      <c r="BD214" s="10" t="inlineStr">
        <is>
          <t>https://item.taobao.com/item.htm?id=837902729785</t>
        </is>
      </c>
      <c r="BE214" s="10" t="n"/>
      <c r="BF214" s="153">
        <f>H214</f>
        <v/>
      </c>
      <c r="BG214" s="85">
        <f>BH214/BF214</f>
        <v/>
      </c>
      <c r="BH214" s="152">
        <f>I214</f>
        <v/>
      </c>
      <c r="BI214" s="85">
        <f>1-12%</f>
        <v/>
      </c>
      <c r="BJ214" s="85">
        <f>BK214/(BF214-BF214*(1-BI214))</f>
        <v/>
      </c>
      <c r="BK214" s="152">
        <f>BM214/(1-BL214)</f>
        <v/>
      </c>
      <c r="BL214" s="85" t="n">
        <v>0.01</v>
      </c>
      <c r="BM214" s="152">
        <f>J214</f>
        <v/>
      </c>
      <c r="BN214" s="152">
        <f>IF(BK214&gt;=1500,BK214-150,IF(BK214&gt;=800,BK214-80,IF(BK214&gt;=500,BK214-50,IF(BK214&gt;=200,BK214-20,BK214))))</f>
        <v/>
      </c>
      <c r="BO214" s="85">
        <f>1-12%</f>
        <v/>
      </c>
      <c r="BP214" s="85">
        <f>BQ214/(BF214-BF214*(1-BO214))</f>
        <v/>
      </c>
      <c r="BQ214" s="152">
        <f>BS214/(1-BR214)</f>
        <v/>
      </c>
      <c r="BR214" s="85" t="n">
        <v>0</v>
      </c>
      <c r="BS214" s="152">
        <f>K214</f>
        <v/>
      </c>
      <c r="BT214" s="152">
        <f>IF(BQ214&gt;=1500,BQ214-150,IF(BQ214&gt;=800,BQ214-80,IF(BQ214&gt;=500,BQ214-50,IF(BQ214&gt;=200,BQ214-20,BQ214))))</f>
        <v/>
      </c>
      <c r="BU214" s="10" t="n"/>
      <c r="CB214" s="8" t="inlineStr">
        <is>
          <t>✅ 可导入</t>
        </is>
      </c>
      <c r="CC214" t="inlineStr">
        <is>
          <t>✓</t>
        </is>
      </c>
    </row>
    <row r="215" ht="18" customHeight="1">
      <c r="A215" s="77" t="inlineStr">
        <is>
          <t>PPS24210070901</t>
        </is>
      </c>
      <c r="B215" s="7" t="inlineStr">
        <is>
          <t>榉木岩板餐桌 |榉木三角腿岩板餐桌</t>
        </is>
      </c>
      <c r="C215" s="7" t="inlineStr">
        <is>
          <t>榉木餐桌-1.2米</t>
        </is>
      </c>
      <c r="D215" s="7" t="inlineStr">
        <is>
          <t>PPS2421007090111</t>
        </is>
      </c>
      <c r="E215" s="7" t="inlineStr">
        <is>
          <t>https://img.alicdn.com/imgextra/i2/2215699812811/O1CN01qDblZH1WdULIIVyH0_!!2215699812811.jpg</t>
        </is>
      </c>
      <c r="F215" s="7" t="inlineStr">
        <is>
          <t>中型</t>
        </is>
      </c>
      <c r="G215" s="149">
        <f>Q215/0.4</f>
        <v/>
      </c>
      <c r="H215" s="149">
        <f>G215*0.75</f>
        <v/>
      </c>
      <c r="I215" s="149">
        <f>Q215 / (0.75 - 0.02 - 0.006)</f>
        <v/>
      </c>
      <c r="J215" s="149">
        <f>Q215 / (0.77 - 0.02 - 0.006)</f>
        <v/>
      </c>
      <c r="K215" s="149">
        <f>Q215 / (0.795 - 0.02 - 0.006)</f>
        <v/>
      </c>
      <c r="L215" s="149">
        <f>K215-N215</f>
        <v/>
      </c>
      <c r="M215" s="79">
        <f>L215/K215</f>
        <v/>
      </c>
      <c r="N215" s="150">
        <f>O215+P215+Q215</f>
        <v/>
      </c>
      <c r="O215" s="150">
        <f>K215*0.006</f>
        <v/>
      </c>
      <c r="P215" s="150">
        <f>K215*0.02</f>
        <v/>
      </c>
      <c r="Q215" s="150">
        <f>SUM(R215:T215)</f>
        <v/>
      </c>
      <c r="R215" s="150" t="n">
        <v>280</v>
      </c>
      <c r="S215" s="150" t="n">
        <v>80</v>
      </c>
      <c r="T215" s="151">
        <f>SUM(U215:W215)</f>
        <v/>
      </c>
      <c r="U215" s="150" t="n">
        <v>1210</v>
      </c>
      <c r="V215" s="150" t="n">
        <v>170</v>
      </c>
      <c r="W215" s="150">
        <f>SUM(X215:AS215)</f>
        <v/>
      </c>
      <c r="X215" s="150" t="n">
        <v>220</v>
      </c>
      <c r="Y215" s="150" t="n">
        <v>0</v>
      </c>
      <c r="Z215" s="150" t="n">
        <v>0</v>
      </c>
      <c r="AA215" s="150" t="n">
        <v>0</v>
      </c>
      <c r="AB215" s="150" t="n">
        <v>0</v>
      </c>
      <c r="AC215" s="150" t="n">
        <v>0</v>
      </c>
      <c r="AD215" s="150" t="n">
        <v>0</v>
      </c>
      <c r="AE215" s="150" t="n">
        <v>0</v>
      </c>
      <c r="AF215" s="150" t="n">
        <v>0</v>
      </c>
      <c r="AG215" s="150" t="n">
        <v>0</v>
      </c>
      <c r="AH215" s="150" t="n">
        <v>0</v>
      </c>
      <c r="AI215" s="150" t="n">
        <v>20</v>
      </c>
      <c r="AJ215" s="150" t="n">
        <v>0</v>
      </c>
      <c r="AK215" s="150" t="n">
        <v>0</v>
      </c>
      <c r="AL215" s="150" t="n">
        <v>0</v>
      </c>
      <c r="AM215" s="150" t="n">
        <v>0</v>
      </c>
      <c r="AN215" s="150" t="n">
        <v>0</v>
      </c>
      <c r="AO215" s="150" t="n">
        <v>0</v>
      </c>
      <c r="AP215" s="150" t="n">
        <v>0</v>
      </c>
      <c r="AQ215" s="150" t="n">
        <v>0</v>
      </c>
      <c r="AR215" s="150" t="n">
        <v>0</v>
      </c>
      <c r="AS215" s="150" t="n">
        <v>0</v>
      </c>
      <c r="AT215" s="7" t="inlineStr">
        <is>
          <t>岩板+免钉胶</t>
        </is>
      </c>
      <c r="AU215" s="7" t="inlineStr">
        <is>
          <t>江西12.26 更新</t>
        </is>
      </c>
      <c r="AV215" s="7" t="inlineStr">
        <is>
          <t>/</t>
        </is>
      </c>
      <c r="AW215" s="7" t="inlineStr">
        <is>
          <t>/</t>
        </is>
      </c>
      <c r="AX215" s="7" t="inlineStr">
        <is>
          <t>/</t>
        </is>
      </c>
      <c r="AY215" s="150">
        <f>H215</f>
        <v/>
      </c>
      <c r="AZ215" s="150">
        <f>BB215/(1-BA215)</f>
        <v/>
      </c>
      <c r="BA215" s="82" t="n">
        <v>0.15</v>
      </c>
      <c r="BB215" s="150">
        <f>K215*0.96</f>
        <v/>
      </c>
      <c r="BC215" s="7" t="inlineStr">
        <is>
          <t>841201084787</t>
        </is>
      </c>
      <c r="BD215" s="7" t="inlineStr">
        <is>
          <t>https://item.taobao.com/item.htm?id=841201084787</t>
        </is>
      </c>
      <c r="BE215" s="7" t="n"/>
      <c r="BF215" s="150">
        <f>H215</f>
        <v/>
      </c>
      <c r="BG215" s="82">
        <f>BH215/BF215</f>
        <v/>
      </c>
      <c r="BH215" s="149">
        <f>I215</f>
        <v/>
      </c>
      <c r="BI215" s="82">
        <f>1-12%</f>
        <v/>
      </c>
      <c r="BJ215" s="82">
        <f>BK215/(BF215-BF215*(1-BI215))</f>
        <v/>
      </c>
      <c r="BK215" s="149">
        <f>BM215/(1-BL215)</f>
        <v/>
      </c>
      <c r="BL215" s="82" t="n">
        <v>0.01</v>
      </c>
      <c r="BM215" s="149">
        <f>J215</f>
        <v/>
      </c>
      <c r="BN215" s="149">
        <f>IF(BK215&gt;=1500,BK215-150,IF(BK215&gt;=800,BK215-80,IF(BK215&gt;=500,BK215-50,IF(BK215&gt;=200,BK215-20,BK215))))</f>
        <v/>
      </c>
      <c r="BO215" s="82">
        <f>1-12%</f>
        <v/>
      </c>
      <c r="BP215" s="82">
        <f>BQ215/(BF215-BF215*(1-BO215))</f>
        <v/>
      </c>
      <c r="BQ215" s="149">
        <f>BS215/(1-BR215)</f>
        <v/>
      </c>
      <c r="BR215" s="82" t="n">
        <v>0</v>
      </c>
      <c r="BS215" s="149">
        <f>K215</f>
        <v/>
      </c>
      <c r="BT215" s="149">
        <f>IF(BQ215&gt;=1500,BQ215-150,IF(BQ215&gt;=800,BQ215-80,IF(BQ215&gt;=500,BQ215-50,IF(BQ215&gt;=200,BQ215-20,BQ215))))</f>
        <v/>
      </c>
      <c r="BU215" s="7" t="n"/>
      <c r="CB215" s="8" t="inlineStr">
        <is>
          <t>✅ 可导入</t>
        </is>
      </c>
      <c r="CC215" t="inlineStr">
        <is>
          <t>✓</t>
        </is>
      </c>
    </row>
    <row r="216" ht="18" customHeight="1">
      <c r="A216" s="77" t="inlineStr">
        <is>
          <t>PPS24210070901</t>
        </is>
      </c>
      <c r="B216" s="10" t="inlineStr">
        <is>
          <t>榉木岩板餐桌 |榉木三角腿岩板餐桌</t>
        </is>
      </c>
      <c r="C216" s="10" t="inlineStr">
        <is>
          <t>榉木餐桌-1.4米</t>
        </is>
      </c>
      <c r="D216" s="10" t="inlineStr">
        <is>
          <t>PPS2421007090112</t>
        </is>
      </c>
      <c r="E216" s="10" t="inlineStr">
        <is>
          <t>https://img.alicdn.com/imgextra/i2/2215699812811/O1CN01qDblZH1WdULIIVyH0_!!2215699812811.jpg</t>
        </is>
      </c>
      <c r="F216" s="10" t="inlineStr">
        <is>
          <t>中型</t>
        </is>
      </c>
      <c r="G216" s="152">
        <f>Q216/0.4</f>
        <v/>
      </c>
      <c r="H216" s="152">
        <f>G216*0.75</f>
        <v/>
      </c>
      <c r="I216" s="152">
        <f>Q216 / (0.75 - 0.02 - 0.006)</f>
        <v/>
      </c>
      <c r="J216" s="152">
        <f>Q216 / (0.77 - 0.02 - 0.006)</f>
        <v/>
      </c>
      <c r="K216" s="152">
        <f>Q216 / (0.795 - 0.02 - 0.006)</f>
        <v/>
      </c>
      <c r="L216" s="152">
        <f>K216-N216</f>
        <v/>
      </c>
      <c r="M216" s="79">
        <f>L216/K216</f>
        <v/>
      </c>
      <c r="N216" s="153">
        <f>O216+P216+Q216</f>
        <v/>
      </c>
      <c r="O216" s="153">
        <f>K216*0.006</f>
        <v/>
      </c>
      <c r="P216" s="153">
        <f>K216*0.02</f>
        <v/>
      </c>
      <c r="Q216" s="153">
        <f>SUM(R216:T216)</f>
        <v/>
      </c>
      <c r="R216" s="153" t="n">
        <v>280</v>
      </c>
      <c r="S216" s="153" t="n">
        <v>80</v>
      </c>
      <c r="T216" s="151">
        <f>SUM(U216:W216)</f>
        <v/>
      </c>
      <c r="U216" s="153" t="n">
        <v>1250</v>
      </c>
      <c r="V216" s="153" t="n">
        <v>170</v>
      </c>
      <c r="W216" s="153">
        <f>SUM(X216:AS216)</f>
        <v/>
      </c>
      <c r="X216" s="153" t="n">
        <v>220</v>
      </c>
      <c r="Y216" s="153" t="n">
        <v>0</v>
      </c>
      <c r="Z216" s="153" t="n">
        <v>0</v>
      </c>
      <c r="AA216" s="153" t="n">
        <v>0</v>
      </c>
      <c r="AB216" s="153" t="n">
        <v>0</v>
      </c>
      <c r="AC216" s="153" t="n">
        <v>0</v>
      </c>
      <c r="AD216" s="153" t="n">
        <v>0</v>
      </c>
      <c r="AE216" s="153" t="n">
        <v>0</v>
      </c>
      <c r="AF216" s="153" t="n">
        <v>0</v>
      </c>
      <c r="AG216" s="153" t="n">
        <v>0</v>
      </c>
      <c r="AH216" s="153" t="n">
        <v>0</v>
      </c>
      <c r="AI216" s="153" t="n">
        <v>20</v>
      </c>
      <c r="AJ216" s="153" t="n">
        <v>0</v>
      </c>
      <c r="AK216" s="153" t="n">
        <v>0</v>
      </c>
      <c r="AL216" s="153" t="n">
        <v>0</v>
      </c>
      <c r="AM216" s="153" t="n">
        <v>0</v>
      </c>
      <c r="AN216" s="153" t="n">
        <v>0</v>
      </c>
      <c r="AO216" s="153" t="n">
        <v>0</v>
      </c>
      <c r="AP216" s="153" t="n">
        <v>0</v>
      </c>
      <c r="AQ216" s="153" t="n">
        <v>0</v>
      </c>
      <c r="AR216" s="153" t="n">
        <v>0</v>
      </c>
      <c r="AS216" s="153" t="n">
        <v>0</v>
      </c>
      <c r="AT216" s="10" t="inlineStr">
        <is>
          <t>岩板+免钉胶</t>
        </is>
      </c>
      <c r="AU216" s="10" t="inlineStr">
        <is>
          <t>江西12.26 更新</t>
        </is>
      </c>
      <c r="AV216" s="7" t="inlineStr">
        <is>
          <t>683ffb7ba006060015cd52e7</t>
        </is>
      </c>
      <c r="AW216" s="7" t="inlineStr">
        <is>
          <t>砂白色1.4米岩板餐桌</t>
        </is>
      </c>
      <c r="AX216" s="10" t="inlineStr">
        <is>
          <t>6a083d5daddc2c00010f3002</t>
        </is>
      </c>
      <c r="AY216" s="153">
        <f>H216</f>
        <v/>
      </c>
      <c r="AZ216" s="153">
        <f>BB216/(1-BA216)</f>
        <v/>
      </c>
      <c r="BA216" s="85" t="n">
        <v>0.15</v>
      </c>
      <c r="BB216" s="153">
        <f>K216*0.96</f>
        <v/>
      </c>
      <c r="BC216" s="10" t="inlineStr">
        <is>
          <t>841201084787</t>
        </is>
      </c>
      <c r="BD216" s="10" t="inlineStr">
        <is>
          <t>https://item.taobao.com/item.htm?id=841201084787</t>
        </is>
      </c>
      <c r="BE216" s="10" t="n"/>
      <c r="BF216" s="153">
        <f>H216</f>
        <v/>
      </c>
      <c r="BG216" s="85">
        <f>BH216/BF216</f>
        <v/>
      </c>
      <c r="BH216" s="152">
        <f>I216</f>
        <v/>
      </c>
      <c r="BI216" s="85">
        <f>1-12%</f>
        <v/>
      </c>
      <c r="BJ216" s="85">
        <f>BK216/(BF216-BF216*(1-BI216))</f>
        <v/>
      </c>
      <c r="BK216" s="152">
        <f>BM216/(1-BL216)</f>
        <v/>
      </c>
      <c r="BL216" s="85" t="n">
        <v>0.01</v>
      </c>
      <c r="BM216" s="152">
        <f>J216</f>
        <v/>
      </c>
      <c r="BN216" s="152">
        <f>IF(BK216&gt;=1500,BK216-150,IF(BK216&gt;=800,BK216-80,IF(BK216&gt;=500,BK216-50,IF(BK216&gt;=200,BK216-20,BK216))))</f>
        <v/>
      </c>
      <c r="BO216" s="85">
        <f>1-12%</f>
        <v/>
      </c>
      <c r="BP216" s="85">
        <f>BQ216/(BF216-BF216*(1-BO216))</f>
        <v/>
      </c>
      <c r="BQ216" s="152">
        <f>BS216/(1-BR216)</f>
        <v/>
      </c>
      <c r="BR216" s="85" t="n">
        <v>0</v>
      </c>
      <c r="BS216" s="152">
        <f>K216</f>
        <v/>
      </c>
      <c r="BT216" s="152">
        <f>IF(BQ216&gt;=1500,BQ216-150,IF(BQ216&gt;=800,BQ216-80,IF(BQ216&gt;=500,BQ216-50,IF(BQ216&gt;=200,BQ216-20,BQ216))))</f>
        <v/>
      </c>
      <c r="BU216" s="10" t="n"/>
      <c r="CB216" s="8" t="inlineStr">
        <is>
          <t>✅ 可导入</t>
        </is>
      </c>
      <c r="CC216" t="inlineStr">
        <is>
          <t>✓</t>
        </is>
      </c>
    </row>
    <row r="217" ht="18" customHeight="1">
      <c r="A217" s="77" t="inlineStr">
        <is>
          <t>PPS24210070901</t>
        </is>
      </c>
      <c r="B217" s="7" t="inlineStr">
        <is>
          <t>榉木岩板餐桌 |榉木三角腿岩板餐桌</t>
        </is>
      </c>
      <c r="C217" s="7" t="inlineStr">
        <is>
          <t>榉木餐桌-1.6米</t>
        </is>
      </c>
      <c r="D217" s="7" t="inlineStr">
        <is>
          <t>PPS2421007090113</t>
        </is>
      </c>
      <c r="E217" s="7" t="inlineStr">
        <is>
          <t>https://img.alicdn.com/imgextra/i2/2215699812811/O1CN01qDblZH1WdULIIVyH0_!!2215699812811.jpg</t>
        </is>
      </c>
      <c r="F217" s="7" t="inlineStr">
        <is>
          <t>中型</t>
        </is>
      </c>
      <c r="G217" s="149">
        <f>Q217/0.4</f>
        <v/>
      </c>
      <c r="H217" s="149">
        <f>G217*0.75</f>
        <v/>
      </c>
      <c r="I217" s="149">
        <f>Q217 / (0.75 - 0.02 - 0.006)</f>
        <v/>
      </c>
      <c r="J217" s="149">
        <f>Q217 / (0.77 - 0.02 - 0.006)</f>
        <v/>
      </c>
      <c r="K217" s="149">
        <f>Q217 / (0.795 - 0.02 - 0.006)</f>
        <v/>
      </c>
      <c r="L217" s="149">
        <f>K217-N217</f>
        <v/>
      </c>
      <c r="M217" s="79">
        <f>L217/K217</f>
        <v/>
      </c>
      <c r="N217" s="150">
        <f>O217+P217+Q217</f>
        <v/>
      </c>
      <c r="O217" s="150">
        <f>K217*0.006</f>
        <v/>
      </c>
      <c r="P217" s="150">
        <f>K217*0.02</f>
        <v/>
      </c>
      <c r="Q217" s="150">
        <f>SUM(R217:T217)</f>
        <v/>
      </c>
      <c r="R217" s="150" t="n">
        <v>280</v>
      </c>
      <c r="S217" s="150" t="n">
        <v>80</v>
      </c>
      <c r="T217" s="151">
        <f>SUM(U217:W217)</f>
        <v/>
      </c>
      <c r="U217" s="150" t="n">
        <v>1300</v>
      </c>
      <c r="V217" s="150" t="n">
        <v>180</v>
      </c>
      <c r="W217" s="150">
        <f>SUM(X217:AS217)</f>
        <v/>
      </c>
      <c r="X217" s="150" t="n">
        <v>220</v>
      </c>
      <c r="Y217" s="150" t="n">
        <v>0</v>
      </c>
      <c r="Z217" s="150" t="n">
        <v>0</v>
      </c>
      <c r="AA217" s="150" t="n">
        <v>0</v>
      </c>
      <c r="AB217" s="150" t="n">
        <v>0</v>
      </c>
      <c r="AC217" s="150" t="n">
        <v>0</v>
      </c>
      <c r="AD217" s="150" t="n">
        <v>0</v>
      </c>
      <c r="AE217" s="150" t="n">
        <v>0</v>
      </c>
      <c r="AF217" s="150" t="n">
        <v>0</v>
      </c>
      <c r="AG217" s="150" t="n">
        <v>0</v>
      </c>
      <c r="AH217" s="150" t="n">
        <v>0</v>
      </c>
      <c r="AI217" s="150" t="n">
        <v>20</v>
      </c>
      <c r="AJ217" s="150" t="n">
        <v>0</v>
      </c>
      <c r="AK217" s="150" t="n">
        <v>0</v>
      </c>
      <c r="AL217" s="150" t="n">
        <v>0</v>
      </c>
      <c r="AM217" s="150" t="n">
        <v>0</v>
      </c>
      <c r="AN217" s="150" t="n">
        <v>0</v>
      </c>
      <c r="AO217" s="150" t="n">
        <v>0</v>
      </c>
      <c r="AP217" s="150" t="n">
        <v>0</v>
      </c>
      <c r="AQ217" s="150" t="n">
        <v>0</v>
      </c>
      <c r="AR217" s="150" t="n">
        <v>0</v>
      </c>
      <c r="AS217" s="150" t="n">
        <v>0</v>
      </c>
      <c r="AT217" s="7" t="inlineStr">
        <is>
          <t>岩板+免钉胶</t>
        </is>
      </c>
      <c r="AU217" s="7" t="inlineStr">
        <is>
          <t>江西12.26 更新</t>
        </is>
      </c>
      <c r="AV217" s="7" t="inlineStr">
        <is>
          <t>683ffb7ba006060015cd52e7</t>
        </is>
      </c>
      <c r="AW217" s="7" t="inlineStr">
        <is>
          <t>砂白色1.6米岩板餐桌</t>
        </is>
      </c>
      <c r="AX217" s="7" t="inlineStr">
        <is>
          <t>683ffb7b2f87160015adc596</t>
        </is>
      </c>
      <c r="AY217" s="150">
        <f>H217</f>
        <v/>
      </c>
      <c r="AZ217" s="150">
        <f>BB217/(1-BA217)</f>
        <v/>
      </c>
      <c r="BA217" s="82" t="n">
        <v>0.15</v>
      </c>
      <c r="BB217" s="150">
        <f>K217*0.96</f>
        <v/>
      </c>
      <c r="BC217" s="7" t="inlineStr">
        <is>
          <t>841201084787</t>
        </is>
      </c>
      <c r="BD217" s="7" t="inlineStr">
        <is>
          <t>https://item.taobao.com/item.htm?id=841201084787</t>
        </is>
      </c>
      <c r="BE217" s="7" t="n"/>
      <c r="BF217" s="150">
        <f>H217</f>
        <v/>
      </c>
      <c r="BG217" s="82">
        <f>BH217/BF217</f>
        <v/>
      </c>
      <c r="BH217" s="149">
        <f>I217</f>
        <v/>
      </c>
      <c r="BI217" s="82">
        <f>1-12%</f>
        <v/>
      </c>
      <c r="BJ217" s="82">
        <f>BK217/(BF217-BF217*(1-BI217))</f>
        <v/>
      </c>
      <c r="BK217" s="149">
        <f>BM217/(1-BL217)</f>
        <v/>
      </c>
      <c r="BL217" s="82" t="n">
        <v>0.01</v>
      </c>
      <c r="BM217" s="149">
        <f>J217</f>
        <v/>
      </c>
      <c r="BN217" s="149">
        <f>IF(BK217&gt;=1500,BK217-150,IF(BK217&gt;=800,BK217-80,IF(BK217&gt;=500,BK217-50,IF(BK217&gt;=200,BK217-20,BK217))))</f>
        <v/>
      </c>
      <c r="BO217" s="82">
        <f>1-12%</f>
        <v/>
      </c>
      <c r="BP217" s="82">
        <f>BQ217/(BF217-BF217*(1-BO217))</f>
        <v/>
      </c>
      <c r="BQ217" s="149">
        <f>BS217/(1-BR217)</f>
        <v/>
      </c>
      <c r="BR217" s="82" t="n">
        <v>0</v>
      </c>
      <c r="BS217" s="149">
        <f>K217</f>
        <v/>
      </c>
      <c r="BT217" s="149">
        <f>IF(BQ217&gt;=1500,BQ217-150,IF(BQ217&gt;=800,BQ217-80,IF(BQ217&gt;=500,BQ217-50,IF(BQ217&gt;=200,BQ217-20,BQ217))))</f>
        <v/>
      </c>
      <c r="BU217" s="7" t="n"/>
      <c r="CB217" s="8" t="inlineStr">
        <is>
          <t>✅ 可导入</t>
        </is>
      </c>
      <c r="CC217" t="inlineStr">
        <is>
          <t>✓</t>
        </is>
      </c>
    </row>
    <row r="218" ht="18" customHeight="1">
      <c r="A218" s="77" t="inlineStr">
        <is>
          <t>PPS24210070901</t>
        </is>
      </c>
      <c r="B218" s="10" t="inlineStr">
        <is>
          <t>榉木岩板餐桌 |榉木三角腿岩板餐桌</t>
        </is>
      </c>
      <c r="C218" s="10" t="inlineStr">
        <is>
          <t>榉木餐桌-1.8米</t>
        </is>
      </c>
      <c r="D218" s="10" t="inlineStr">
        <is>
          <t>PPS2421007090114</t>
        </is>
      </c>
      <c r="E218" s="10" t="inlineStr">
        <is>
          <t>https://img.alicdn.com/imgextra/i2/2215699812811/O1CN01qDblZH1WdULIIVyH0_!!2215699812811.jpg</t>
        </is>
      </c>
      <c r="F218" s="10" t="inlineStr">
        <is>
          <t>中型</t>
        </is>
      </c>
      <c r="G218" s="152">
        <f>Q218/0.4</f>
        <v/>
      </c>
      <c r="H218" s="152">
        <f>G218*0.75</f>
        <v/>
      </c>
      <c r="I218" s="152">
        <f>Q218 / (0.75 - 0.02 - 0.006)</f>
        <v/>
      </c>
      <c r="J218" s="152">
        <f>Q218 / (0.77 - 0.02 - 0.006)</f>
        <v/>
      </c>
      <c r="K218" s="152">
        <f>Q218 / (0.795 - 0.02 - 0.006)</f>
        <v/>
      </c>
      <c r="L218" s="152">
        <f>K218-N218</f>
        <v/>
      </c>
      <c r="M218" s="79">
        <f>L218/K218</f>
        <v/>
      </c>
      <c r="N218" s="153">
        <f>O218+P218+Q218</f>
        <v/>
      </c>
      <c r="O218" s="153">
        <f>K218*0.006</f>
        <v/>
      </c>
      <c r="P218" s="153">
        <f>K218*0.02</f>
        <v/>
      </c>
      <c r="Q218" s="153">
        <f>SUM(R218:T218)</f>
        <v/>
      </c>
      <c r="R218" s="153" t="n">
        <v>300</v>
      </c>
      <c r="S218" s="153" t="n">
        <v>80</v>
      </c>
      <c r="T218" s="151">
        <f>SUM(U218:W218)</f>
        <v/>
      </c>
      <c r="U218" s="153" t="n">
        <v>1350</v>
      </c>
      <c r="V218" s="153" t="n">
        <v>180</v>
      </c>
      <c r="W218" s="153">
        <f>SUM(X218:AS218)</f>
        <v/>
      </c>
      <c r="X218" s="153" t="n">
        <v>220</v>
      </c>
      <c r="Y218" s="153" t="n">
        <v>0</v>
      </c>
      <c r="Z218" s="153" t="n">
        <v>0</v>
      </c>
      <c r="AA218" s="153" t="n">
        <v>0</v>
      </c>
      <c r="AB218" s="153" t="n">
        <v>0</v>
      </c>
      <c r="AC218" s="153" t="n">
        <v>0</v>
      </c>
      <c r="AD218" s="153" t="n">
        <v>0</v>
      </c>
      <c r="AE218" s="153" t="n">
        <v>0</v>
      </c>
      <c r="AF218" s="153" t="n">
        <v>0</v>
      </c>
      <c r="AG218" s="153" t="n">
        <v>0</v>
      </c>
      <c r="AH218" s="153" t="n">
        <v>0</v>
      </c>
      <c r="AI218" s="153" t="n">
        <v>20</v>
      </c>
      <c r="AJ218" s="153" t="n">
        <v>0</v>
      </c>
      <c r="AK218" s="153" t="n">
        <v>0</v>
      </c>
      <c r="AL218" s="153" t="n">
        <v>0</v>
      </c>
      <c r="AM218" s="153" t="n">
        <v>0</v>
      </c>
      <c r="AN218" s="153" t="n">
        <v>0</v>
      </c>
      <c r="AO218" s="153" t="n">
        <v>0</v>
      </c>
      <c r="AP218" s="153" t="n">
        <v>0</v>
      </c>
      <c r="AQ218" s="153" t="n">
        <v>0</v>
      </c>
      <c r="AR218" s="153" t="n">
        <v>0</v>
      </c>
      <c r="AS218" s="153" t="n">
        <v>0</v>
      </c>
      <c r="AT218" s="10" t="inlineStr">
        <is>
          <t>岩板+免钉胶</t>
        </is>
      </c>
      <c r="AU218" s="10" t="inlineStr">
        <is>
          <t>江西12.26 更新</t>
        </is>
      </c>
      <c r="AV218" s="10" t="inlineStr">
        <is>
          <t>683ffb7ba006060015cd52e7</t>
        </is>
      </c>
      <c r="AW218" s="10" t="inlineStr">
        <is>
          <t>砂白色1.8米岩板餐桌</t>
        </is>
      </c>
      <c r="AX218" s="10" t="inlineStr">
        <is>
          <t>683ffb7bb6240c00159e8878</t>
        </is>
      </c>
      <c r="AY218" s="153">
        <f>H218</f>
        <v/>
      </c>
      <c r="AZ218" s="153">
        <f>BB218/(1-BA218)</f>
        <v/>
      </c>
      <c r="BA218" s="85" t="n">
        <v>0.15</v>
      </c>
      <c r="BB218" s="153">
        <f>K218*0.96</f>
        <v/>
      </c>
      <c r="BC218" s="10" t="inlineStr">
        <is>
          <t>841201084787</t>
        </is>
      </c>
      <c r="BD218" s="10" t="inlineStr">
        <is>
          <t>https://item.taobao.com/item.htm?id=841201084787</t>
        </is>
      </c>
      <c r="BE218" s="10" t="n"/>
      <c r="BF218" s="153">
        <f>H218</f>
        <v/>
      </c>
      <c r="BG218" s="85">
        <f>BH218/BF218</f>
        <v/>
      </c>
      <c r="BH218" s="152">
        <f>I218</f>
        <v/>
      </c>
      <c r="BI218" s="85">
        <f>1-12%</f>
        <v/>
      </c>
      <c r="BJ218" s="85">
        <f>BK218/(BF218-BF218*(1-BI218))</f>
        <v/>
      </c>
      <c r="BK218" s="152">
        <f>BM218/(1-BL218)</f>
        <v/>
      </c>
      <c r="BL218" s="85" t="n">
        <v>0.01</v>
      </c>
      <c r="BM218" s="152">
        <f>J218</f>
        <v/>
      </c>
      <c r="BN218" s="152">
        <f>IF(BK218&gt;=1500,BK218-150,IF(BK218&gt;=800,BK218-80,IF(BK218&gt;=500,BK218-50,IF(BK218&gt;=200,BK218-20,BK218))))</f>
        <v/>
      </c>
      <c r="BO218" s="85">
        <f>1-12%</f>
        <v/>
      </c>
      <c r="BP218" s="85">
        <f>BQ218/(BF218-BF218*(1-BO218))</f>
        <v/>
      </c>
      <c r="BQ218" s="152">
        <f>BS218/(1-BR218)</f>
        <v/>
      </c>
      <c r="BR218" s="85" t="n">
        <v>0</v>
      </c>
      <c r="BS218" s="152">
        <f>K218</f>
        <v/>
      </c>
      <c r="BT218" s="152">
        <f>IF(BQ218&gt;=1500,BQ218-150,IF(BQ218&gt;=800,BQ218-80,IF(BQ218&gt;=500,BQ218-50,IF(BQ218&gt;=200,BQ218-20,BQ218))))</f>
        <v/>
      </c>
      <c r="BU218" s="10" t="n"/>
      <c r="CB218" s="8" t="inlineStr">
        <is>
          <t>✅ 可导入</t>
        </is>
      </c>
      <c r="CC218" t="inlineStr">
        <is>
          <t>✓</t>
        </is>
      </c>
    </row>
    <row r="219" ht="18" customHeight="1">
      <c r="A219" s="77" t="inlineStr">
        <is>
          <t>PPS24210070901</t>
        </is>
      </c>
      <c r="B219" s="7" t="inlineStr">
        <is>
          <t>榉木岩板餐桌 |榉木三角腿岩板餐桌</t>
        </is>
      </c>
      <c r="C219" s="7" t="inlineStr">
        <is>
          <t>榉木餐桌-2.0米</t>
        </is>
      </c>
      <c r="D219" s="7" t="inlineStr">
        <is>
          <t>PPS2421007090115</t>
        </is>
      </c>
      <c r="E219" s="7" t="inlineStr">
        <is>
          <t>https://img.alicdn.com/imgextra/i2/2215699812811/O1CN01qDblZH1WdULIIVyH0_!!2215699812811.jpg</t>
        </is>
      </c>
      <c r="F219" s="7" t="inlineStr">
        <is>
          <t>中型</t>
        </is>
      </c>
      <c r="G219" s="149">
        <f>Q219/0.4</f>
        <v/>
      </c>
      <c r="H219" s="149">
        <f>G219*0.75</f>
        <v/>
      </c>
      <c r="I219" s="149">
        <f>Q219 / (0.75 - 0.02 - 0.006)</f>
        <v/>
      </c>
      <c r="J219" s="149">
        <f>Q219 / (0.77 - 0.02 - 0.006)</f>
        <v/>
      </c>
      <c r="K219" s="149">
        <f>Q219 / (0.81 - 0.02 - 0.006)</f>
        <v/>
      </c>
      <c r="L219" s="149">
        <f>K219-N219</f>
        <v/>
      </c>
      <c r="M219" s="79">
        <f>L219/K219</f>
        <v/>
      </c>
      <c r="N219" s="150">
        <f>O219+P219+Q219</f>
        <v/>
      </c>
      <c r="O219" s="150">
        <f>K219*0.006</f>
        <v/>
      </c>
      <c r="P219" s="150">
        <f>K219*0.02</f>
        <v/>
      </c>
      <c r="Q219" s="150">
        <f>SUM(R219:T219)</f>
        <v/>
      </c>
      <c r="R219" s="150" t="n">
        <v>300</v>
      </c>
      <c r="S219" s="150" t="n">
        <v>80</v>
      </c>
      <c r="T219" s="151">
        <f>SUM(U219:W219)</f>
        <v/>
      </c>
      <c r="U219" s="150" t="n">
        <v>1400</v>
      </c>
      <c r="V219" s="150" t="n">
        <v>120</v>
      </c>
      <c r="W219" s="150">
        <f>SUM(X219:AS219)</f>
        <v/>
      </c>
      <c r="X219" s="150" t="n">
        <v>510</v>
      </c>
      <c r="Y219" s="150" t="n">
        <v>0</v>
      </c>
      <c r="Z219" s="150" t="n">
        <v>0</v>
      </c>
      <c r="AA219" s="150" t="n">
        <v>0</v>
      </c>
      <c r="AB219" s="150" t="n">
        <v>0</v>
      </c>
      <c r="AC219" s="150" t="n">
        <v>0</v>
      </c>
      <c r="AD219" s="150" t="n">
        <v>0</v>
      </c>
      <c r="AE219" s="150" t="n">
        <v>0</v>
      </c>
      <c r="AF219" s="150" t="n">
        <v>0</v>
      </c>
      <c r="AG219" s="150" t="n">
        <v>0</v>
      </c>
      <c r="AH219" s="150" t="n">
        <v>0</v>
      </c>
      <c r="AI219" s="150" t="n">
        <v>20</v>
      </c>
      <c r="AJ219" s="150" t="n">
        <v>0</v>
      </c>
      <c r="AK219" s="150" t="n">
        <v>0</v>
      </c>
      <c r="AL219" s="150" t="n">
        <v>0</v>
      </c>
      <c r="AM219" s="150" t="n">
        <v>0</v>
      </c>
      <c r="AN219" s="150" t="n">
        <v>0</v>
      </c>
      <c r="AO219" s="150" t="n">
        <v>0</v>
      </c>
      <c r="AP219" s="150" t="n">
        <v>0</v>
      </c>
      <c r="AQ219" s="150" t="n">
        <v>0</v>
      </c>
      <c r="AR219" s="150" t="n">
        <v>0</v>
      </c>
      <c r="AS219" s="150" t="n">
        <v>0</v>
      </c>
      <c r="AT219" s="7" t="inlineStr">
        <is>
          <t>岩板+免钉胶</t>
        </is>
      </c>
      <c r="AU219" s="7" t="inlineStr">
        <is>
          <t>江西12.26 更新</t>
        </is>
      </c>
      <c r="AV219" s="7" t="inlineStr">
        <is>
          <t>683ffb7ba006060015cd52e7</t>
        </is>
      </c>
      <c r="AW219" s="7" t="inlineStr">
        <is>
          <t>砂白色2.0米岩板餐桌</t>
        </is>
      </c>
      <c r="AX219" s="7" t="inlineStr">
        <is>
          <t>683ffb7ba006060015cd5311</t>
        </is>
      </c>
      <c r="AY219" s="150">
        <f>H219</f>
        <v/>
      </c>
      <c r="AZ219" s="150">
        <f>BB219/(1-BA219)</f>
        <v/>
      </c>
      <c r="BA219" s="82" t="n">
        <v>0.15</v>
      </c>
      <c r="BB219" s="150">
        <f>K219*0.96</f>
        <v/>
      </c>
      <c r="BC219" s="7" t="inlineStr">
        <is>
          <t>841201084787</t>
        </is>
      </c>
      <c r="BD219" s="7" t="inlineStr">
        <is>
          <t>https://item.taobao.com/item.htm?id=841201084787</t>
        </is>
      </c>
      <c r="BE219" s="7" t="n"/>
      <c r="BF219" s="150">
        <f>H219</f>
        <v/>
      </c>
      <c r="BG219" s="82">
        <f>BH219/BF219</f>
        <v/>
      </c>
      <c r="BH219" s="149">
        <f>I219</f>
        <v/>
      </c>
      <c r="BI219" s="82">
        <f>1-12%</f>
        <v/>
      </c>
      <c r="BJ219" s="82">
        <f>BK219/(BF219-BF219*(1-BI219))</f>
        <v/>
      </c>
      <c r="BK219" s="149">
        <f>BM219/(1-BL219)</f>
        <v/>
      </c>
      <c r="BL219" s="82" t="n">
        <v>0.01</v>
      </c>
      <c r="BM219" s="149">
        <f>J219</f>
        <v/>
      </c>
      <c r="BN219" s="149">
        <f>IF(BK219&gt;=1500,BK219-150,IF(BK219&gt;=800,BK219-80,IF(BK219&gt;=500,BK219-50,IF(BK219&gt;=200,BK219-20,BK219))))</f>
        <v/>
      </c>
      <c r="BO219" s="82">
        <f>1-12%</f>
        <v/>
      </c>
      <c r="BP219" s="82">
        <f>BQ219/(BF219-BF219*(1-BO219))</f>
        <v/>
      </c>
      <c r="BQ219" s="149">
        <f>BS219/(1-BR219)</f>
        <v/>
      </c>
      <c r="BR219" s="82" t="n">
        <v>0</v>
      </c>
      <c r="BS219" s="149">
        <f>K219</f>
        <v/>
      </c>
      <c r="BT219" s="149">
        <f>IF(BQ219&gt;=1500,BQ219-150,IF(BQ219&gt;=800,BQ219-80,IF(BQ219&gt;=500,BQ219-50,IF(BQ219&gt;=200,BQ219-20,BQ219))))</f>
        <v/>
      </c>
      <c r="BU219" s="7" t="n"/>
      <c r="CB219" s="8" t="inlineStr">
        <is>
          <t>✅ 可导入</t>
        </is>
      </c>
      <c r="CC219" t="inlineStr">
        <is>
          <t>✓</t>
        </is>
      </c>
    </row>
    <row r="220" ht="18" customHeight="1">
      <c r="A220" s="77" t="inlineStr">
        <is>
          <t>PPS24550010901</t>
        </is>
      </c>
      <c r="B220" s="10" t="inlineStr">
        <is>
          <t>鞋柜 |樱桃木多模块鞋柜</t>
        </is>
      </c>
      <c r="C220" s="10" t="inlineStr">
        <is>
          <t>鞋柜-上柜-开放隔板-0.9米</t>
        </is>
      </c>
      <c r="D220" s="10" t="inlineStr">
        <is>
          <t>PPS2455001090111</t>
        </is>
      </c>
      <c r="E220" s="10" t="inlineStr">
        <is>
          <t>https://img.alicdn.com/imgextra/i4/2215699812811/O1CN01r1c2SK1WdULWB6E45_!!2215699812811.jpg</t>
        </is>
      </c>
      <c r="F220" s="10" t="inlineStr">
        <is>
          <t>中型</t>
        </is>
      </c>
      <c r="G220" s="152">
        <f>Q220/0.4</f>
        <v/>
      </c>
      <c r="H220" s="152">
        <f>G220*0.75</f>
        <v/>
      </c>
      <c r="I220" s="152">
        <f>Q220 / (0.8 - 0.02 - 0.006)</f>
        <v/>
      </c>
      <c r="J220" s="152">
        <f>Q220 / (0.81 - 0.02 - 0.006)</f>
        <v/>
      </c>
      <c r="K220" s="152">
        <f>Q220 / (0.85 - 0.02 - 0.006)</f>
        <v/>
      </c>
      <c r="L220" s="152">
        <f>K220-N220</f>
        <v/>
      </c>
      <c r="M220" s="79">
        <f>L220/K220</f>
        <v/>
      </c>
      <c r="N220" s="153">
        <f>O220+P220+Q220</f>
        <v/>
      </c>
      <c r="O220" s="153">
        <f>K220*0.006</f>
        <v/>
      </c>
      <c r="P220" s="153">
        <f>K220*0.02</f>
        <v/>
      </c>
      <c r="Q220" s="153">
        <f>SUM(R220:T220)</f>
        <v/>
      </c>
      <c r="R220" s="153" t="n">
        <v>150</v>
      </c>
      <c r="S220" s="153" t="n">
        <v>50</v>
      </c>
      <c r="T220" s="151">
        <f>SUM(U220:W220)</f>
        <v/>
      </c>
      <c r="U220" s="153" t="n">
        <v>470</v>
      </c>
      <c r="V220" s="153" t="n">
        <v>80</v>
      </c>
      <c r="W220" s="153">
        <f>SUM(X220:AS220)</f>
        <v/>
      </c>
      <c r="X220" s="153" t="n">
        <v>0</v>
      </c>
      <c r="Y220" s="153" t="n">
        <v>0</v>
      </c>
      <c r="Z220" s="153" t="n">
        <v>0</v>
      </c>
      <c r="AA220" s="153" t="n">
        <v>0</v>
      </c>
      <c r="AB220" s="153" t="n">
        <v>0</v>
      </c>
      <c r="AC220" s="153" t="n">
        <v>0</v>
      </c>
      <c r="AD220" s="153" t="n">
        <v>0</v>
      </c>
      <c r="AE220" s="153" t="n">
        <v>0</v>
      </c>
      <c r="AF220" s="153" t="n">
        <v>0</v>
      </c>
      <c r="AG220" s="153" t="n">
        <v>0</v>
      </c>
      <c r="AH220" s="153" t="n">
        <v>0</v>
      </c>
      <c r="AI220" s="153" t="n">
        <v>0</v>
      </c>
      <c r="AJ220" s="153" t="n">
        <v>0</v>
      </c>
      <c r="AK220" s="153" t="n">
        <v>0</v>
      </c>
      <c r="AL220" s="153" t="n">
        <v>0</v>
      </c>
      <c r="AM220" s="153" t="n">
        <v>0</v>
      </c>
      <c r="AN220" s="153" t="n">
        <v>0</v>
      </c>
      <c r="AO220" s="153" t="n">
        <v>0</v>
      </c>
      <c r="AP220" s="153" t="n">
        <v>0</v>
      </c>
      <c r="AQ220" s="153" t="n">
        <v>0</v>
      </c>
      <c r="AR220" s="153" t="n">
        <v>0</v>
      </c>
      <c r="AS220" s="153" t="n">
        <v>0</v>
      </c>
      <c r="AT220" s="10" t="inlineStr">
        <is>
          <t>包装</t>
        </is>
      </c>
      <c r="AU220" s="10" t="inlineStr">
        <is>
          <t>江西12.26 更新</t>
        </is>
      </c>
      <c r="AV220" s="10" t="inlineStr">
        <is>
          <t>683ff648a5e39b0015941bb1</t>
        </is>
      </c>
      <c r="AW220" s="10" t="inlineStr">
        <is>
          <t>隔板上柜</t>
        </is>
      </c>
      <c r="AX220" s="10" t="inlineStr">
        <is>
          <t>683ff6486aec030015a6083f</t>
        </is>
      </c>
      <c r="AY220" s="153">
        <f>H220</f>
        <v/>
      </c>
      <c r="AZ220" s="153">
        <f>BB220/(1-BA220)</f>
        <v/>
      </c>
      <c r="BA220" s="85" t="n">
        <v>0.15</v>
      </c>
      <c r="BB220" s="153">
        <f>K220*0.96</f>
        <v/>
      </c>
      <c r="BC220" s="10" t="inlineStr">
        <is>
          <t>840301943626</t>
        </is>
      </c>
      <c r="BD220" s="10" t="inlineStr">
        <is>
          <t>https://item.taobao.com/item.htm?id=840301943626</t>
        </is>
      </c>
      <c r="BE220" s="10" t="n"/>
      <c r="BF220" s="153">
        <f>H220</f>
        <v/>
      </c>
      <c r="BG220" s="85">
        <f>BH220/BF220</f>
        <v/>
      </c>
      <c r="BH220" s="152">
        <f>I220</f>
        <v/>
      </c>
      <c r="BI220" s="85">
        <f>1-12%</f>
        <v/>
      </c>
      <c r="BJ220" s="85">
        <f>BK220/(BF220-BF220*(1-BI220))</f>
        <v/>
      </c>
      <c r="BK220" s="152">
        <f>BM220/(1-BL220)</f>
        <v/>
      </c>
      <c r="BL220" s="85" t="n">
        <v>0.01</v>
      </c>
      <c r="BM220" s="152">
        <f>J220</f>
        <v/>
      </c>
      <c r="BN220" s="152">
        <f>IF(BK220&gt;=1500,BK220-150,IF(BK220&gt;=800,BK220-80,IF(BK220&gt;=500,BK220-50,IF(BK220&gt;=200,BK220-20,BK220))))</f>
        <v/>
      </c>
      <c r="BO220" s="85">
        <f>1-12%</f>
        <v/>
      </c>
      <c r="BP220" s="85">
        <f>BQ220/(BF220-BF220*(1-BO220))</f>
        <v/>
      </c>
      <c r="BQ220" s="152">
        <f>BS220/(1-BR220)</f>
        <v/>
      </c>
      <c r="BR220" s="85" t="n">
        <v>0</v>
      </c>
      <c r="BS220" s="152">
        <f>K220</f>
        <v/>
      </c>
      <c r="BT220" s="152">
        <f>IF(BQ220&gt;=1500,BQ220-150,IF(BQ220&gt;=800,BQ220-80,IF(BQ220&gt;=500,BQ220-50,IF(BQ220&gt;=200,BQ220-20,BQ220))))</f>
        <v/>
      </c>
      <c r="BU220" s="10" t="n"/>
      <c r="CB220" s="8" t="inlineStr">
        <is>
          <t>✅ 可导入</t>
        </is>
      </c>
      <c r="CC220" t="inlineStr">
        <is>
          <t>✓</t>
        </is>
      </c>
    </row>
    <row r="221" ht="18" customHeight="1">
      <c r="A221" s="77" t="inlineStr">
        <is>
          <t>PPS24550010901</t>
        </is>
      </c>
      <c r="B221" s="7" t="inlineStr">
        <is>
          <t>鞋柜 |樱桃木多模块鞋柜</t>
        </is>
      </c>
      <c r="C221" s="7" t="inlineStr">
        <is>
          <t>鞋柜-上柜-装饰隔板-0.9米</t>
        </is>
      </c>
      <c r="D221" s="7" t="inlineStr">
        <is>
          <t>PPS2455001090112</t>
        </is>
      </c>
      <c r="E221" s="7" t="inlineStr">
        <is>
          <t>https://img.alicdn.com/imgextra/i4/2215699812811/O1CN01r1c2SK1WdULWB6E45_!!2215699812811.jpg</t>
        </is>
      </c>
      <c r="F221" s="7" t="inlineStr">
        <is>
          <t>中型</t>
        </is>
      </c>
      <c r="G221" s="149">
        <f>Q221/0.4</f>
        <v/>
      </c>
      <c r="H221" s="149">
        <f>G221*0.75</f>
        <v/>
      </c>
      <c r="I221" s="149">
        <f>Q221 / (0.8 - 0.02 - 0.006)</f>
        <v/>
      </c>
      <c r="J221" s="149">
        <f>Q221 / (0.81 - 0.02 - 0.006)</f>
        <v/>
      </c>
      <c r="K221" s="149">
        <f>Q221 / (0.85 - 0.02 - 0.006)</f>
        <v/>
      </c>
      <c r="L221" s="149">
        <f>K221-N221</f>
        <v/>
      </c>
      <c r="M221" s="79">
        <f>L221/K221</f>
        <v/>
      </c>
      <c r="N221" s="150">
        <f>O221+P221+Q221</f>
        <v/>
      </c>
      <c r="O221" s="150">
        <f>K221*0.006</f>
        <v/>
      </c>
      <c r="P221" s="150">
        <f>K221*0.02</f>
        <v/>
      </c>
      <c r="Q221" s="150">
        <f>SUM(R221:T221)</f>
        <v/>
      </c>
      <c r="R221" s="150" t="n">
        <v>100</v>
      </c>
      <c r="S221" s="150" t="n">
        <v>50</v>
      </c>
      <c r="T221" s="151">
        <f>SUM(U221:W221)</f>
        <v/>
      </c>
      <c r="U221" s="150" t="n">
        <v>550</v>
      </c>
      <c r="V221" s="150" t="n">
        <v>80</v>
      </c>
      <c r="W221" s="150">
        <f>SUM(X221:AS221)</f>
        <v/>
      </c>
      <c r="X221" s="150" t="n">
        <v>0</v>
      </c>
      <c r="Y221" s="150" t="n">
        <v>0</v>
      </c>
      <c r="Z221" s="150" t="n">
        <v>0</v>
      </c>
      <c r="AA221" s="150" t="n">
        <v>0</v>
      </c>
      <c r="AB221" s="150" t="n">
        <v>0</v>
      </c>
      <c r="AC221" s="150" t="n">
        <v>0</v>
      </c>
      <c r="AD221" s="150" t="n">
        <v>0</v>
      </c>
      <c r="AE221" s="150" t="n">
        <v>0</v>
      </c>
      <c r="AF221" s="150" t="n">
        <v>0</v>
      </c>
      <c r="AG221" s="150" t="n">
        <v>0</v>
      </c>
      <c r="AH221" s="150" t="n">
        <v>0</v>
      </c>
      <c r="AI221" s="150" t="n">
        <v>0</v>
      </c>
      <c r="AJ221" s="150" t="n">
        <v>0</v>
      </c>
      <c r="AK221" s="150" t="n">
        <v>0</v>
      </c>
      <c r="AL221" s="150" t="n">
        <v>0</v>
      </c>
      <c r="AM221" s="150" t="n">
        <v>0</v>
      </c>
      <c r="AN221" s="150" t="n">
        <v>0</v>
      </c>
      <c r="AO221" s="150" t="n">
        <v>0</v>
      </c>
      <c r="AP221" s="150" t="n">
        <v>0</v>
      </c>
      <c r="AQ221" s="150" t="n">
        <v>0</v>
      </c>
      <c r="AR221" s="150" t="n">
        <v>0</v>
      </c>
      <c r="AS221" s="150" t="n">
        <v>0</v>
      </c>
      <c r="AT221" s="7" t="inlineStr">
        <is>
          <t>软木板+包装</t>
        </is>
      </c>
      <c r="AU221" s="7" t="inlineStr">
        <is>
          <t>江西12.26 更新</t>
        </is>
      </c>
      <c r="AV221" s="7" t="inlineStr">
        <is>
          <t>683ff648a5e39b0015941bb1</t>
        </is>
      </c>
      <c r="AW221" s="7" t="inlineStr">
        <is>
          <t>软木板上柜</t>
        </is>
      </c>
      <c r="AX221" s="7" t="inlineStr">
        <is>
          <t>683ff649a006060015cb8b18</t>
        </is>
      </c>
      <c r="AY221" s="150">
        <f>H221</f>
        <v/>
      </c>
      <c r="AZ221" s="150">
        <f>BB221/(1-BA221)</f>
        <v/>
      </c>
      <c r="BA221" s="82" t="n">
        <v>0.15</v>
      </c>
      <c r="BB221" s="150">
        <f>K221*0.96</f>
        <v/>
      </c>
      <c r="BC221" s="7" t="inlineStr">
        <is>
          <t>840301943626</t>
        </is>
      </c>
      <c r="BD221" s="7" t="inlineStr">
        <is>
          <t>https://item.taobao.com/item.htm?id=840301943626</t>
        </is>
      </c>
      <c r="BE221" s="7" t="n"/>
      <c r="BF221" s="150">
        <f>H221</f>
        <v/>
      </c>
      <c r="BG221" s="82">
        <f>BH221/BF221</f>
        <v/>
      </c>
      <c r="BH221" s="149">
        <f>I221</f>
        <v/>
      </c>
      <c r="BI221" s="82">
        <f>1-12%</f>
        <v/>
      </c>
      <c r="BJ221" s="82">
        <f>BK221/(BF221-BF221*(1-BI221))</f>
        <v/>
      </c>
      <c r="BK221" s="149">
        <f>BM221/(1-BL221)</f>
        <v/>
      </c>
      <c r="BL221" s="82" t="n">
        <v>0.01</v>
      </c>
      <c r="BM221" s="149">
        <f>J221</f>
        <v/>
      </c>
      <c r="BN221" s="149">
        <f>IF(BK221&gt;=1500,BK221-150,IF(BK221&gt;=800,BK221-80,IF(BK221&gt;=500,BK221-50,IF(BK221&gt;=200,BK221-20,BK221))))</f>
        <v/>
      </c>
      <c r="BO221" s="82">
        <f>1-12%</f>
        <v/>
      </c>
      <c r="BP221" s="82">
        <f>BQ221/(BF221-BF221*(1-BO221))</f>
        <v/>
      </c>
      <c r="BQ221" s="149">
        <f>BS221/(1-BR221)</f>
        <v/>
      </c>
      <c r="BR221" s="82" t="n">
        <v>0</v>
      </c>
      <c r="BS221" s="149">
        <f>K221</f>
        <v/>
      </c>
      <c r="BT221" s="149">
        <f>IF(BQ221&gt;=1500,BQ221-150,IF(BQ221&gt;=800,BQ221-80,IF(BQ221&gt;=500,BQ221-50,IF(BQ221&gt;=200,BQ221-20,BQ221))))</f>
        <v/>
      </c>
      <c r="BU221" s="7" t="n"/>
      <c r="CB221" s="8" t="inlineStr">
        <is>
          <t>✅ 可导入</t>
        </is>
      </c>
      <c r="CC221" t="inlineStr">
        <is>
          <t>✓</t>
        </is>
      </c>
    </row>
    <row r="222" ht="18" customHeight="1">
      <c r="A222" s="77" t="inlineStr">
        <is>
          <t>PPS24550010901</t>
        </is>
      </c>
      <c r="B222" s="10" t="inlineStr">
        <is>
          <t>鞋柜 |樱桃木多模块鞋柜</t>
        </is>
      </c>
      <c r="C222" s="10" t="inlineStr">
        <is>
          <t>鞋柜-上柜-开放衣柜-0.9米</t>
        </is>
      </c>
      <c r="D222" s="10" t="inlineStr">
        <is>
          <t>PPS2455001090113</t>
        </is>
      </c>
      <c r="E222" s="10" t="inlineStr">
        <is>
          <t>https://img.alicdn.com/imgextra/i4/2215699812811/O1CN01r1c2SK1WdULWB6E45_!!2215699812811.jpg</t>
        </is>
      </c>
      <c r="F222" s="10" t="inlineStr">
        <is>
          <t>中型</t>
        </is>
      </c>
      <c r="G222" s="152">
        <f>Q222/0.4</f>
        <v/>
      </c>
      <c r="H222" s="152">
        <f>G222*0.75</f>
        <v/>
      </c>
      <c r="I222" s="152">
        <f>Q222 / (0.8 - 0.02 - 0.006)</f>
        <v/>
      </c>
      <c r="J222" s="152">
        <f>Q222 / (0.81 - 0.02 - 0.006)</f>
        <v/>
      </c>
      <c r="K222" s="152">
        <f>Q222 / (0.85 - 0.02 - 0.006)</f>
        <v/>
      </c>
      <c r="L222" s="152">
        <f>K222-N222</f>
        <v/>
      </c>
      <c r="M222" s="79">
        <f>L222/K222</f>
        <v/>
      </c>
      <c r="N222" s="153">
        <f>O222+P222+Q222</f>
        <v/>
      </c>
      <c r="O222" s="153">
        <f>K222*0.006</f>
        <v/>
      </c>
      <c r="P222" s="153">
        <f>K222*0.02</f>
        <v/>
      </c>
      <c r="Q222" s="153">
        <f>SUM(R222:T222)</f>
        <v/>
      </c>
      <c r="R222" s="153" t="n">
        <v>200</v>
      </c>
      <c r="S222" s="153" t="n">
        <v>50</v>
      </c>
      <c r="T222" s="151">
        <f>SUM(U222:W222)</f>
        <v/>
      </c>
      <c r="U222" s="153" t="n">
        <v>350</v>
      </c>
      <c r="V222" s="153" t="n">
        <v>50</v>
      </c>
      <c r="W222" s="153">
        <f>SUM(X222:AS222)</f>
        <v/>
      </c>
      <c r="X222" s="153" t="n">
        <v>0</v>
      </c>
      <c r="Y222" s="153" t="n">
        <v>0</v>
      </c>
      <c r="Z222" s="153" t="n">
        <v>0</v>
      </c>
      <c r="AA222" s="153" t="n">
        <v>0</v>
      </c>
      <c r="AB222" s="153" t="n">
        <v>0</v>
      </c>
      <c r="AC222" s="153" t="n">
        <v>0</v>
      </c>
      <c r="AD222" s="153" t="n">
        <v>0</v>
      </c>
      <c r="AE222" s="153" t="n">
        <v>0</v>
      </c>
      <c r="AF222" s="153" t="n">
        <v>0</v>
      </c>
      <c r="AG222" s="153" t="n">
        <v>0</v>
      </c>
      <c r="AH222" s="153" t="n">
        <v>0</v>
      </c>
      <c r="AI222" s="153" t="n">
        <v>0</v>
      </c>
      <c r="AJ222" s="153" t="n">
        <v>0</v>
      </c>
      <c r="AK222" s="153" t="n">
        <v>0</v>
      </c>
      <c r="AL222" s="153" t="n">
        <v>0</v>
      </c>
      <c r="AM222" s="153" t="n">
        <v>0</v>
      </c>
      <c r="AN222" s="153" t="n">
        <v>0</v>
      </c>
      <c r="AO222" s="153" t="n">
        <v>0</v>
      </c>
      <c r="AP222" s="153" t="n">
        <v>0</v>
      </c>
      <c r="AQ222" s="153" t="n">
        <v>0</v>
      </c>
      <c r="AR222" s="153" t="n">
        <v>0</v>
      </c>
      <c r="AS222" s="153" t="n">
        <v>0</v>
      </c>
      <c r="AT222" s="10" t="inlineStr">
        <is>
          <t>包装</t>
        </is>
      </c>
      <c r="AU222" s="10" t="inlineStr">
        <is>
          <t>江西12.26 更新</t>
        </is>
      </c>
      <c r="AV222" s="10" t="inlineStr">
        <is>
          <t>683ff648a5e39b0015941bb1</t>
        </is>
      </c>
      <c r="AW222" s="10" t="inlineStr">
        <is>
          <t>衣架上柜</t>
        </is>
      </c>
      <c r="AX222" s="10" t="inlineStr">
        <is>
          <t>683ff6492f87160015ac42b8</t>
        </is>
      </c>
      <c r="AY222" s="153">
        <f>H222</f>
        <v/>
      </c>
      <c r="AZ222" s="153">
        <f>BB222/(1-BA222)</f>
        <v/>
      </c>
      <c r="BA222" s="85" t="n">
        <v>0.15</v>
      </c>
      <c r="BB222" s="153">
        <f>K222*0.96</f>
        <v/>
      </c>
      <c r="BC222" s="10" t="inlineStr">
        <is>
          <t>840301943626</t>
        </is>
      </c>
      <c r="BD222" s="10" t="inlineStr">
        <is>
          <t>https://item.taobao.com/item.htm?id=840301943626</t>
        </is>
      </c>
      <c r="BE222" s="10" t="n"/>
      <c r="BF222" s="153">
        <f>H222</f>
        <v/>
      </c>
      <c r="BG222" s="85">
        <f>BH222/BF222</f>
        <v/>
      </c>
      <c r="BH222" s="152">
        <f>I222</f>
        <v/>
      </c>
      <c r="BI222" s="85">
        <f>1-12%</f>
        <v/>
      </c>
      <c r="BJ222" s="85">
        <f>BK222/(BF222-BF222*(1-BI222))</f>
        <v/>
      </c>
      <c r="BK222" s="152">
        <f>BM222/(1-BL222)</f>
        <v/>
      </c>
      <c r="BL222" s="85" t="n">
        <v>0.01</v>
      </c>
      <c r="BM222" s="152">
        <f>J222</f>
        <v/>
      </c>
      <c r="BN222" s="152">
        <f>IF(BK222&gt;=1500,BK222-150,IF(BK222&gt;=800,BK222-80,IF(BK222&gt;=500,BK222-50,IF(BK222&gt;=200,BK222-20,BK222))))</f>
        <v/>
      </c>
      <c r="BO222" s="85">
        <f>1-12%</f>
        <v/>
      </c>
      <c r="BP222" s="85">
        <f>BQ222/(BF222-BF222*(1-BO222))</f>
        <v/>
      </c>
      <c r="BQ222" s="152">
        <f>BS222/(1-BR222)</f>
        <v/>
      </c>
      <c r="BR222" s="85" t="n">
        <v>0</v>
      </c>
      <c r="BS222" s="152">
        <f>K222</f>
        <v/>
      </c>
      <c r="BT222" s="152">
        <f>IF(BQ222&gt;=1500,BQ222-150,IF(BQ222&gt;=800,BQ222-80,IF(BQ222&gt;=500,BQ222-50,IF(BQ222&gt;=200,BQ222-20,BQ222))))</f>
        <v/>
      </c>
      <c r="BU222" s="10" t="n"/>
      <c r="CB222" s="8" t="inlineStr">
        <is>
          <t>✅ 可导入</t>
        </is>
      </c>
      <c r="CC222" t="inlineStr">
        <is>
          <t>✓</t>
        </is>
      </c>
    </row>
    <row r="223" ht="18" customHeight="1">
      <c r="A223" s="77" t="inlineStr">
        <is>
          <t>PPS24550010901</t>
        </is>
      </c>
      <c r="B223" s="7" t="inlineStr">
        <is>
          <t>鞋柜 |樱桃木多模块鞋柜</t>
        </is>
      </c>
      <c r="C223" s="7" t="inlineStr">
        <is>
          <t>鞋柜-上柜-玻璃柜-0.9米</t>
        </is>
      </c>
      <c r="D223" s="7" t="inlineStr">
        <is>
          <t>PPS2455001090114</t>
        </is>
      </c>
      <c r="E223" s="7" t="inlineStr">
        <is>
          <t>https://img.alicdn.com/imgextra/i4/2215699812811/O1CN01r1c2SK1WdULWB6E45_!!2215699812811.jpg</t>
        </is>
      </c>
      <c r="F223" s="7" t="inlineStr">
        <is>
          <t>中型</t>
        </is>
      </c>
      <c r="G223" s="149">
        <f>Q223/0.4</f>
        <v/>
      </c>
      <c r="H223" s="149">
        <f>G223*0.75</f>
        <v/>
      </c>
      <c r="I223" s="149">
        <f>Q223 / (0.8 - 0.02 - 0.006)</f>
        <v/>
      </c>
      <c r="J223" s="149">
        <f>Q223 / (0.81 - 0.02 - 0.006)</f>
        <v/>
      </c>
      <c r="K223" s="149">
        <f>Q223 / (0.85 - 0.02 - 0.006)</f>
        <v/>
      </c>
      <c r="L223" s="149">
        <f>K223-N223</f>
        <v/>
      </c>
      <c r="M223" s="79">
        <f>L223/K223</f>
        <v/>
      </c>
      <c r="N223" s="150">
        <f>O223+P223+Q223</f>
        <v/>
      </c>
      <c r="O223" s="150">
        <f>K223*0.006</f>
        <v/>
      </c>
      <c r="P223" s="150">
        <f>K223*0.02</f>
        <v/>
      </c>
      <c r="Q223" s="150">
        <f>SUM(R223:T223)</f>
        <v/>
      </c>
      <c r="R223" s="150" t="n">
        <v>250</v>
      </c>
      <c r="S223" s="150" t="n">
        <v>50</v>
      </c>
      <c r="T223" s="151">
        <f>SUM(U223:W223)</f>
        <v/>
      </c>
      <c r="U223" s="150" t="n">
        <v>730</v>
      </c>
      <c r="V223" s="150" t="n">
        <v>100</v>
      </c>
      <c r="W223" s="150">
        <f>SUM(X223:AS223)</f>
        <v/>
      </c>
      <c r="X223" s="150" t="n">
        <v>0</v>
      </c>
      <c r="Y223" s="150" t="n">
        <v>0</v>
      </c>
      <c r="Z223" s="150" t="n">
        <v>0</v>
      </c>
      <c r="AA223" s="150" t="n">
        <v>0</v>
      </c>
      <c r="AB223" s="150" t="n">
        <v>0</v>
      </c>
      <c r="AC223" s="150" t="n">
        <v>0</v>
      </c>
      <c r="AD223" s="150" t="n">
        <v>0</v>
      </c>
      <c r="AE223" s="150" t="n">
        <v>0</v>
      </c>
      <c r="AF223" s="150" t="n">
        <v>0</v>
      </c>
      <c r="AG223" s="150" t="n">
        <v>0</v>
      </c>
      <c r="AH223" s="150" t="n">
        <v>0</v>
      </c>
      <c r="AI223" s="150" t="n">
        <v>0</v>
      </c>
      <c r="AJ223" s="150" t="n">
        <v>0</v>
      </c>
      <c r="AK223" s="150" t="n">
        <v>0</v>
      </c>
      <c r="AL223" s="150" t="n">
        <v>0</v>
      </c>
      <c r="AM223" s="150" t="n">
        <v>0</v>
      </c>
      <c r="AN223" s="150" t="n">
        <v>0</v>
      </c>
      <c r="AO223" s="150" t="n">
        <v>0</v>
      </c>
      <c r="AP223" s="150" t="n">
        <v>0</v>
      </c>
      <c r="AQ223" s="150" t="n">
        <v>0</v>
      </c>
      <c r="AR223" s="150" t="n">
        <v>0</v>
      </c>
      <c r="AS223" s="150" t="n">
        <v>0</v>
      </c>
      <c r="AT223" s="7" t="inlineStr">
        <is>
          <t>把手+包装</t>
        </is>
      </c>
      <c r="AU223" s="7" t="inlineStr">
        <is>
          <t>江西12.26 更新</t>
        </is>
      </c>
      <c r="AV223" s="7" t="inlineStr">
        <is>
          <t>683ff648a5e39b0015941bb1</t>
        </is>
      </c>
      <c r="AW223" s="7" t="inlineStr">
        <is>
          <t>玻璃上柜</t>
        </is>
      </c>
      <c r="AX223" s="7" t="inlineStr">
        <is>
          <t>683ff649b6240c00159cbe90</t>
        </is>
      </c>
      <c r="AY223" s="150">
        <f>H223</f>
        <v/>
      </c>
      <c r="AZ223" s="150">
        <f>BB223/(1-BA223)</f>
        <v/>
      </c>
      <c r="BA223" s="82" t="n">
        <v>0.15</v>
      </c>
      <c r="BB223" s="150">
        <f>K223*0.96</f>
        <v/>
      </c>
      <c r="BC223" s="7" t="inlineStr">
        <is>
          <t>840301943626</t>
        </is>
      </c>
      <c r="BD223" s="7" t="inlineStr">
        <is>
          <t>https://item.taobao.com/item.htm?id=840301943626</t>
        </is>
      </c>
      <c r="BE223" s="7" t="n"/>
      <c r="BF223" s="150">
        <f>H223</f>
        <v/>
      </c>
      <c r="BG223" s="82">
        <f>BH223/BF223</f>
        <v/>
      </c>
      <c r="BH223" s="149">
        <f>I223</f>
        <v/>
      </c>
      <c r="BI223" s="82">
        <f>1-12%</f>
        <v/>
      </c>
      <c r="BJ223" s="82">
        <f>BK223/(BF223-BF223*(1-BI223))</f>
        <v/>
      </c>
      <c r="BK223" s="149">
        <f>BM223/(1-BL223)</f>
        <v/>
      </c>
      <c r="BL223" s="82" t="n">
        <v>0.01</v>
      </c>
      <c r="BM223" s="149">
        <f>J223</f>
        <v/>
      </c>
      <c r="BN223" s="149">
        <f>IF(BK223&gt;=1500,BK223-150,IF(BK223&gt;=800,BK223-80,IF(BK223&gt;=500,BK223-50,IF(BK223&gt;=200,BK223-20,BK223))))</f>
        <v/>
      </c>
      <c r="BO223" s="82">
        <f>1-12%</f>
        <v/>
      </c>
      <c r="BP223" s="82">
        <f>BQ223/(BF223-BF223*(1-BO223))</f>
        <v/>
      </c>
      <c r="BQ223" s="149">
        <f>BS223/(1-BR223)</f>
        <v/>
      </c>
      <c r="BR223" s="82" t="n">
        <v>0</v>
      </c>
      <c r="BS223" s="149">
        <f>K223</f>
        <v/>
      </c>
      <c r="BT223" s="149">
        <f>IF(BQ223&gt;=1500,BQ223-150,IF(BQ223&gt;=800,BQ223-80,IF(BQ223&gt;=500,BQ223-50,IF(BQ223&gt;=200,BQ223-20,BQ223))))</f>
        <v/>
      </c>
      <c r="BU223" s="7" t="n"/>
      <c r="CB223" s="8" t="inlineStr">
        <is>
          <t>✅ 可导入</t>
        </is>
      </c>
      <c r="CC223" t="inlineStr">
        <is>
          <t>✓</t>
        </is>
      </c>
    </row>
    <row r="224" ht="18" customHeight="1">
      <c r="A224" s="77" t="inlineStr">
        <is>
          <t>PPS24550010901</t>
        </is>
      </c>
      <c r="B224" s="10" t="inlineStr">
        <is>
          <t>鞋柜 |樱桃木多模块鞋柜</t>
        </is>
      </c>
      <c r="C224" s="10" t="inlineStr">
        <is>
          <t>鞋柜-上柜-封闭柜-0.9米</t>
        </is>
      </c>
      <c r="D224" s="10" t="inlineStr">
        <is>
          <t>PPS2455001090115</t>
        </is>
      </c>
      <c r="E224" s="10" t="inlineStr">
        <is>
          <t>https://img.alicdn.com/imgextra/i4/2215699812811/O1CN01r1c2SK1WdULWB6E45_!!2215699812811.jpg</t>
        </is>
      </c>
      <c r="F224" s="10" t="inlineStr">
        <is>
          <t>中型</t>
        </is>
      </c>
      <c r="G224" s="152">
        <f>Q224/0.4</f>
        <v/>
      </c>
      <c r="H224" s="152">
        <f>G224*0.75</f>
        <v/>
      </c>
      <c r="I224" s="152">
        <f>Q224 / (0.8 - 0.02 - 0.006)</f>
        <v/>
      </c>
      <c r="J224" s="152">
        <f>Q224 / (0.81 - 0.02 - 0.006)</f>
        <v/>
      </c>
      <c r="K224" s="152">
        <f>Q224 / (0.85 - 0.02 - 0.006)</f>
        <v/>
      </c>
      <c r="L224" s="152">
        <f>K224-N224</f>
        <v/>
      </c>
      <c r="M224" s="79">
        <f>L224/K224</f>
        <v/>
      </c>
      <c r="N224" s="153">
        <f>O224+P224+Q224</f>
        <v/>
      </c>
      <c r="O224" s="153">
        <f>K224*0.006</f>
        <v/>
      </c>
      <c r="P224" s="153">
        <f>K224*0.02</f>
        <v/>
      </c>
      <c r="Q224" s="153">
        <f>SUM(R224:T224)</f>
        <v/>
      </c>
      <c r="R224" s="153" t="n">
        <v>300</v>
      </c>
      <c r="S224" s="153" t="n">
        <v>50</v>
      </c>
      <c r="T224" s="151">
        <f>SUM(U224:W224)</f>
        <v/>
      </c>
      <c r="U224" s="153" t="n">
        <v>1350</v>
      </c>
      <c r="V224" s="153" t="n">
        <v>110</v>
      </c>
      <c r="W224" s="153">
        <f>SUM(X224:AS224)</f>
        <v/>
      </c>
      <c r="X224" s="153" t="n">
        <v>0</v>
      </c>
      <c r="Y224" s="153" t="n">
        <v>0</v>
      </c>
      <c r="Z224" s="153" t="n">
        <v>0</v>
      </c>
      <c r="AA224" s="153" t="n">
        <v>0</v>
      </c>
      <c r="AB224" s="153" t="n">
        <v>0</v>
      </c>
      <c r="AC224" s="153" t="n">
        <v>0</v>
      </c>
      <c r="AD224" s="153" t="n">
        <v>0</v>
      </c>
      <c r="AE224" s="153" t="n">
        <v>0</v>
      </c>
      <c r="AF224" s="153" t="n">
        <v>0</v>
      </c>
      <c r="AG224" s="153" t="n">
        <v>0</v>
      </c>
      <c r="AH224" s="153" t="n">
        <v>0</v>
      </c>
      <c r="AI224" s="153" t="n">
        <v>0</v>
      </c>
      <c r="AJ224" s="153" t="n">
        <v>0</v>
      </c>
      <c r="AK224" s="153" t="n">
        <v>0</v>
      </c>
      <c r="AL224" s="153" t="n">
        <v>0</v>
      </c>
      <c r="AM224" s="153" t="n">
        <v>0</v>
      </c>
      <c r="AN224" s="153" t="n">
        <v>0</v>
      </c>
      <c r="AO224" s="153" t="n">
        <v>0</v>
      </c>
      <c r="AP224" s="153" t="n">
        <v>0</v>
      </c>
      <c r="AQ224" s="153" t="n">
        <v>0</v>
      </c>
      <c r="AR224" s="153" t="n">
        <v>0</v>
      </c>
      <c r="AS224" s="153" t="n">
        <v>6.48</v>
      </c>
      <c r="AT224" s="10" t="inlineStr">
        <is>
          <t>磁吸*2+双挂钩+磁铁+包装</t>
        </is>
      </c>
      <c r="AU224" s="10" t="inlineStr">
        <is>
          <t>江西12.26 更新</t>
        </is>
      </c>
      <c r="AV224" s="10" t="inlineStr">
        <is>
          <t>683ff648a5e39b0015941bb1</t>
        </is>
      </c>
      <c r="AW224" s="10" t="inlineStr">
        <is>
          <t>双开门上柜</t>
        </is>
      </c>
      <c r="AX224" s="10" t="inlineStr">
        <is>
          <t>683ff6484584bd0015a8cfe6</t>
        </is>
      </c>
      <c r="AY224" s="153">
        <f>H224</f>
        <v/>
      </c>
      <c r="AZ224" s="153">
        <f>BB224/(1-BA224)</f>
        <v/>
      </c>
      <c r="BA224" s="85" t="n">
        <v>0.15</v>
      </c>
      <c r="BB224" s="153">
        <f>K224*0.96</f>
        <v/>
      </c>
      <c r="BC224" s="10" t="inlineStr">
        <is>
          <t>840301943626</t>
        </is>
      </c>
      <c r="BD224" s="10" t="inlineStr">
        <is>
          <t>https://item.taobao.com/item.htm?id=840301943626</t>
        </is>
      </c>
      <c r="BE224" s="10" t="n"/>
      <c r="BF224" s="153">
        <f>H224</f>
        <v/>
      </c>
      <c r="BG224" s="85">
        <f>BH224/BF224</f>
        <v/>
      </c>
      <c r="BH224" s="152">
        <f>I224</f>
        <v/>
      </c>
      <c r="BI224" s="85">
        <f>1-12%</f>
        <v/>
      </c>
      <c r="BJ224" s="85">
        <f>BK224/(BF224-BF224*(1-BI224))</f>
        <v/>
      </c>
      <c r="BK224" s="152">
        <f>BM224/(1-BL224)</f>
        <v/>
      </c>
      <c r="BL224" s="85" t="n">
        <v>0.01</v>
      </c>
      <c r="BM224" s="152">
        <f>J224</f>
        <v/>
      </c>
      <c r="BN224" s="152">
        <f>IF(BK224&gt;=1500,BK224-150,IF(BK224&gt;=800,BK224-80,IF(BK224&gt;=500,BK224-50,IF(BK224&gt;=200,BK224-20,BK224))))</f>
        <v/>
      </c>
      <c r="BO224" s="85">
        <f>1-12%</f>
        <v/>
      </c>
      <c r="BP224" s="85">
        <f>BQ224/(BF224-BF224*(1-BO224))</f>
        <v/>
      </c>
      <c r="BQ224" s="152">
        <f>BS224/(1-BR224)</f>
        <v/>
      </c>
      <c r="BR224" s="85" t="n">
        <v>0</v>
      </c>
      <c r="BS224" s="152">
        <f>K224</f>
        <v/>
      </c>
      <c r="BT224" s="152">
        <f>IF(BQ224&gt;=1500,BQ224-150,IF(BQ224&gt;=800,BQ224-80,IF(BQ224&gt;=500,BQ224-50,IF(BQ224&gt;=200,BQ224-20,BQ224))))</f>
        <v/>
      </c>
      <c r="BU224" s="10" t="n"/>
      <c r="CB224" s="8" t="inlineStr">
        <is>
          <t>✅ 可导入</t>
        </is>
      </c>
      <c r="CC224" t="inlineStr">
        <is>
          <t>✓</t>
        </is>
      </c>
    </row>
    <row r="225" ht="18" customHeight="1">
      <c r="A225" s="77" t="inlineStr">
        <is>
          <t>PPS24550010901</t>
        </is>
      </c>
      <c r="B225" s="7" t="inlineStr">
        <is>
          <t>鞋柜 |樱桃木多模块鞋柜</t>
        </is>
      </c>
      <c r="C225" s="7" t="inlineStr">
        <is>
          <t>鞋柜-下柜-透气孔双翻+抽屉+岩板-0.9米</t>
        </is>
      </c>
      <c r="D225" s="7" t="inlineStr">
        <is>
          <t>PPS2455001090116</t>
        </is>
      </c>
      <c r="E225" s="7" t="inlineStr">
        <is>
          <t>https://img.alicdn.com/imgextra/i4/2215699812811/O1CN01r1c2SK1WdULWB6E45_!!2215699812811.jpg</t>
        </is>
      </c>
      <c r="F225" s="7" t="inlineStr">
        <is>
          <t>中型</t>
        </is>
      </c>
      <c r="G225" s="149">
        <f>Q225/0.4</f>
        <v/>
      </c>
      <c r="H225" s="149">
        <f>G225*0.75</f>
        <v/>
      </c>
      <c r="I225" s="149">
        <f>Q225 / (0.8 - 0.02 - 0.006)</f>
        <v/>
      </c>
      <c r="J225" s="149">
        <f>Q225 / (0.81 - 0.02 - 0.006)</f>
        <v/>
      </c>
      <c r="K225" s="149">
        <f>Q225 / (0.85 - 0.02 - 0.006)</f>
        <v/>
      </c>
      <c r="L225" s="149">
        <f>K225-N225</f>
        <v/>
      </c>
      <c r="M225" s="79">
        <f>L225/K225</f>
        <v/>
      </c>
      <c r="N225" s="150">
        <f>O225+P225+Q225</f>
        <v/>
      </c>
      <c r="O225" s="150">
        <f>K225*0.006</f>
        <v/>
      </c>
      <c r="P225" s="150">
        <f>K225*0.02</f>
        <v/>
      </c>
      <c r="Q225" s="150">
        <f>SUM(R225:T225)</f>
        <v/>
      </c>
      <c r="R225" s="150" t="n">
        <v>300</v>
      </c>
      <c r="S225" s="150" t="n">
        <v>50</v>
      </c>
      <c r="T225" s="151">
        <f>SUM(U225:W225)</f>
        <v/>
      </c>
      <c r="U225" s="150" t="n">
        <v>1560</v>
      </c>
      <c r="V225" s="150" t="n">
        <v>130</v>
      </c>
      <c r="W225" s="150">
        <f>SUM(X225:AS225)</f>
        <v/>
      </c>
      <c r="X225" s="150" t="n">
        <v>0</v>
      </c>
      <c r="Y225" s="150" t="n">
        <v>0</v>
      </c>
      <c r="Z225" s="150" t="n">
        <v>0</v>
      </c>
      <c r="AA225" s="150" t="n">
        <v>0</v>
      </c>
      <c r="AB225" s="150" t="n">
        <v>0</v>
      </c>
      <c r="AC225" s="150" t="n">
        <v>0</v>
      </c>
      <c r="AD225" s="150" t="n">
        <v>0</v>
      </c>
      <c r="AE225" s="150" t="n">
        <v>0</v>
      </c>
      <c r="AF225" s="150" t="n">
        <v>0</v>
      </c>
      <c r="AG225" s="150" t="n">
        <v>0</v>
      </c>
      <c r="AH225" s="150" t="n">
        <v>0</v>
      </c>
      <c r="AI225" s="150" t="n">
        <v>0</v>
      </c>
      <c r="AJ225" s="150" t="n">
        <v>0</v>
      </c>
      <c r="AK225" s="150" t="n">
        <v>0</v>
      </c>
      <c r="AL225" s="150" t="n">
        <v>0</v>
      </c>
      <c r="AM225" s="150" t="n">
        <v>0</v>
      </c>
      <c r="AN225" s="150" t="n">
        <v>0</v>
      </c>
      <c r="AO225" s="150" t="n">
        <v>0</v>
      </c>
      <c r="AP225" s="150" t="n">
        <v>0</v>
      </c>
      <c r="AQ225" s="150" t="n">
        <v>0</v>
      </c>
      <c r="AR225" s="150" t="n">
        <v>0</v>
      </c>
      <c r="AS225" s="150" t="n">
        <v>32.96</v>
      </c>
      <c r="AT225" s="7" t="inlineStr">
        <is>
          <t>磁吸*4+翻盖配件+岩板+包装</t>
        </is>
      </c>
      <c r="AU225" s="7" t="inlineStr">
        <is>
          <t>江西12.26 更新</t>
        </is>
      </c>
      <c r="AV225" s="7" t="inlineStr">
        <is>
          <t>683ff648a5e39b0015941bb1</t>
        </is>
      </c>
      <c r="AW225" s="7" t="inlineStr">
        <is>
          <t>双层式透气下柜</t>
        </is>
      </c>
      <c r="AX225" s="7" t="inlineStr">
        <is>
          <t>683ff64abeccb100156537e3</t>
        </is>
      </c>
      <c r="AY225" s="150">
        <f>H225</f>
        <v/>
      </c>
      <c r="AZ225" s="150">
        <f>BB225/(1-BA225)</f>
        <v/>
      </c>
      <c r="BA225" s="82" t="n">
        <v>0.15</v>
      </c>
      <c r="BB225" s="150">
        <f>K225*0.96</f>
        <v/>
      </c>
      <c r="BC225" s="7" t="inlineStr">
        <is>
          <t>840301943626</t>
        </is>
      </c>
      <c r="BD225" s="7" t="inlineStr">
        <is>
          <t>https://item.taobao.com/item.htm?id=840301943626</t>
        </is>
      </c>
      <c r="BE225" s="7" t="n"/>
      <c r="BF225" s="150">
        <f>H225</f>
        <v/>
      </c>
      <c r="BG225" s="82">
        <f>BH225/BF225</f>
        <v/>
      </c>
      <c r="BH225" s="149">
        <f>I225</f>
        <v/>
      </c>
      <c r="BI225" s="82">
        <f>1-12%</f>
        <v/>
      </c>
      <c r="BJ225" s="82">
        <f>BK225/(BF225-BF225*(1-BI225))</f>
        <v/>
      </c>
      <c r="BK225" s="149">
        <f>BM225/(1-BL225)</f>
        <v/>
      </c>
      <c r="BL225" s="82" t="n">
        <v>0.01</v>
      </c>
      <c r="BM225" s="149">
        <f>J225</f>
        <v/>
      </c>
      <c r="BN225" s="149">
        <f>IF(BK225&gt;=1500,BK225-150,IF(BK225&gt;=800,BK225-80,IF(BK225&gt;=500,BK225-50,IF(BK225&gt;=200,BK225-20,BK225))))</f>
        <v/>
      </c>
      <c r="BO225" s="82">
        <f>1-12%</f>
        <v/>
      </c>
      <c r="BP225" s="82">
        <f>BQ225/(BF225-BF225*(1-BO225))</f>
        <v/>
      </c>
      <c r="BQ225" s="149">
        <f>BS225/(1-BR225)</f>
        <v/>
      </c>
      <c r="BR225" s="82" t="n">
        <v>0</v>
      </c>
      <c r="BS225" s="149">
        <f>K225</f>
        <v/>
      </c>
      <c r="BT225" s="149">
        <f>IF(BQ225&gt;=1500,BQ225-150,IF(BQ225&gt;=800,BQ225-80,IF(BQ225&gt;=500,BQ225-50,IF(BQ225&gt;=200,BQ225-20,BQ225))))</f>
        <v/>
      </c>
      <c r="BU225" s="7" t="n"/>
      <c r="CB225" s="8" t="inlineStr">
        <is>
          <t>✅ 可导入</t>
        </is>
      </c>
      <c r="CC225" t="inlineStr">
        <is>
          <t>✓</t>
        </is>
      </c>
    </row>
    <row r="226" ht="18" customHeight="1">
      <c r="A226" s="77" t="inlineStr">
        <is>
          <t>PPS24550010901</t>
        </is>
      </c>
      <c r="B226" s="10" t="inlineStr">
        <is>
          <t>鞋柜 |樱桃木多模块鞋柜</t>
        </is>
      </c>
      <c r="C226" s="10" t="inlineStr">
        <is>
          <t>鞋柜-下柜-隐藏把手+抽屉+岩板-0.9米</t>
        </is>
      </c>
      <c r="D226" s="10" t="inlineStr">
        <is>
          <t>PPS2455001090117</t>
        </is>
      </c>
      <c r="E226" s="10" t="inlineStr">
        <is>
          <t>https://img.alicdn.com/imgextra/i4/2215699812811/O1CN01r1c2SK1WdULWB6E45_!!2215699812811.jpg</t>
        </is>
      </c>
      <c r="F226" s="10" t="inlineStr">
        <is>
          <t>中型</t>
        </is>
      </c>
      <c r="G226" s="152">
        <f>Q226/0.4</f>
        <v/>
      </c>
      <c r="H226" s="152">
        <f>G226*0.75</f>
        <v/>
      </c>
      <c r="I226" s="152">
        <f>Q226 / (0.8 - 0.02 - 0.006)</f>
        <v/>
      </c>
      <c r="J226" s="152">
        <f>Q226 / (0.81 - 0.02 - 0.006)</f>
        <v/>
      </c>
      <c r="K226" s="152">
        <f>Q226 / (0.85 - 0.02 - 0.006)</f>
        <v/>
      </c>
      <c r="L226" s="152">
        <f>K226-N226</f>
        <v/>
      </c>
      <c r="M226" s="79">
        <f>L226/K226</f>
        <v/>
      </c>
      <c r="N226" s="153">
        <f>O226+P226+Q226</f>
        <v/>
      </c>
      <c r="O226" s="153">
        <f>K226*0.006</f>
        <v/>
      </c>
      <c r="P226" s="153">
        <f>K226*0.02</f>
        <v/>
      </c>
      <c r="Q226" s="153">
        <f>SUM(R226:T226)</f>
        <v/>
      </c>
      <c r="R226" s="153" t="n">
        <v>300</v>
      </c>
      <c r="S226" s="153" t="n">
        <v>50</v>
      </c>
      <c r="T226" s="151">
        <f>SUM(U226:W226)</f>
        <v/>
      </c>
      <c r="U226" s="153" t="n">
        <v>1700</v>
      </c>
      <c r="V226" s="153" t="n">
        <v>130</v>
      </c>
      <c r="W226" s="153">
        <f>SUM(X226:AS226)</f>
        <v/>
      </c>
      <c r="X226" s="153" t="n">
        <v>0</v>
      </c>
      <c r="Y226" s="153" t="n">
        <v>0</v>
      </c>
      <c r="Z226" s="153" t="n">
        <v>0</v>
      </c>
      <c r="AA226" s="153" t="n">
        <v>0</v>
      </c>
      <c r="AB226" s="153" t="n">
        <v>0</v>
      </c>
      <c r="AC226" s="153" t="n">
        <v>0</v>
      </c>
      <c r="AD226" s="153" t="n">
        <v>0</v>
      </c>
      <c r="AE226" s="153" t="n">
        <v>0</v>
      </c>
      <c r="AF226" s="153" t="n">
        <v>0</v>
      </c>
      <c r="AG226" s="153" t="n">
        <v>0</v>
      </c>
      <c r="AH226" s="153" t="n">
        <v>0</v>
      </c>
      <c r="AI226" s="153" t="n">
        <v>0</v>
      </c>
      <c r="AJ226" s="153" t="n">
        <v>0</v>
      </c>
      <c r="AK226" s="153" t="n">
        <v>0</v>
      </c>
      <c r="AL226" s="153" t="n">
        <v>0</v>
      </c>
      <c r="AM226" s="153" t="n">
        <v>0</v>
      </c>
      <c r="AN226" s="153" t="n">
        <v>0</v>
      </c>
      <c r="AO226" s="153" t="n">
        <v>0</v>
      </c>
      <c r="AP226" s="153" t="n">
        <v>0</v>
      </c>
      <c r="AQ226" s="153" t="n">
        <v>0</v>
      </c>
      <c r="AR226" s="153" t="n">
        <v>0</v>
      </c>
      <c r="AS226" s="153" t="n">
        <v>32.96</v>
      </c>
      <c r="AT226" s="10" t="inlineStr">
        <is>
          <t>磁吸*4+翻盖配件+岩板+包装</t>
        </is>
      </c>
      <c r="AU226" s="10" t="inlineStr">
        <is>
          <t>江西12.26 更新</t>
        </is>
      </c>
      <c r="AV226" s="10" t="inlineStr">
        <is>
          <t>683ff648a5e39b0015941bb1</t>
        </is>
      </c>
      <c r="AW226" s="10" t="inlineStr">
        <is>
          <t>带抽翻门下柜</t>
        </is>
      </c>
      <c r="AX226" s="10" t="inlineStr">
        <is>
          <t>683ff64aa548d000159c874a</t>
        </is>
      </c>
      <c r="AY226" s="153">
        <f>H226</f>
        <v/>
      </c>
      <c r="AZ226" s="153">
        <f>BB226/(1-BA226)</f>
        <v/>
      </c>
      <c r="BA226" s="85" t="n">
        <v>0.15</v>
      </c>
      <c r="BB226" s="153">
        <f>K226*0.96</f>
        <v/>
      </c>
      <c r="BC226" s="10" t="inlineStr">
        <is>
          <t>840301943626</t>
        </is>
      </c>
      <c r="BD226" s="10" t="inlineStr">
        <is>
          <t>https://item.taobao.com/item.htm?id=840301943626</t>
        </is>
      </c>
      <c r="BE226" s="10" t="n"/>
      <c r="BF226" s="153">
        <f>H226</f>
        <v/>
      </c>
      <c r="BG226" s="85">
        <f>BH226/BF226</f>
        <v/>
      </c>
      <c r="BH226" s="152">
        <f>I226</f>
        <v/>
      </c>
      <c r="BI226" s="85">
        <f>1-12%</f>
        <v/>
      </c>
      <c r="BJ226" s="85">
        <f>BK226/(BF226-BF226*(1-BI226))</f>
        <v/>
      </c>
      <c r="BK226" s="152">
        <f>BM226/(1-BL226)</f>
        <v/>
      </c>
      <c r="BL226" s="85" t="n">
        <v>0.01</v>
      </c>
      <c r="BM226" s="152">
        <f>J226</f>
        <v/>
      </c>
      <c r="BN226" s="152">
        <f>IF(BK226&gt;=1500,BK226-150,IF(BK226&gt;=800,BK226-80,IF(BK226&gt;=500,BK226-50,IF(BK226&gt;=200,BK226-20,BK226))))</f>
        <v/>
      </c>
      <c r="BO226" s="85">
        <f>1-12%</f>
        <v/>
      </c>
      <c r="BP226" s="85">
        <f>BQ226/(BF226-BF226*(1-BO226))</f>
        <v/>
      </c>
      <c r="BQ226" s="152">
        <f>BS226/(1-BR226)</f>
        <v/>
      </c>
      <c r="BR226" s="85" t="n">
        <v>0</v>
      </c>
      <c r="BS226" s="152">
        <f>K226</f>
        <v/>
      </c>
      <c r="BT226" s="152">
        <f>IF(BQ226&gt;=1500,BQ226-150,IF(BQ226&gt;=800,BQ226-80,IF(BQ226&gt;=500,BQ226-50,IF(BQ226&gt;=200,BQ226-20,BQ226))))</f>
        <v/>
      </c>
      <c r="BU226" s="10" t="n"/>
      <c r="CB226" s="8" t="inlineStr">
        <is>
          <t>✅ 可导入</t>
        </is>
      </c>
      <c r="CC226" t="inlineStr">
        <is>
          <t>✓</t>
        </is>
      </c>
    </row>
    <row r="227" ht="18" customHeight="1">
      <c r="A227" s="77" t="inlineStr">
        <is>
          <t>PPS24550010901</t>
        </is>
      </c>
      <c r="B227" s="7" t="inlineStr">
        <is>
          <t>鞋柜 |樱桃木多模块鞋柜</t>
        </is>
      </c>
      <c r="C227" s="7" t="inlineStr">
        <is>
          <t>鞋柜-下柜-曲线把手+抽屉+岩板-0.9米</t>
        </is>
      </c>
      <c r="D227" s="7" t="inlineStr">
        <is>
          <t>PPS2455001090118</t>
        </is>
      </c>
      <c r="E227" s="7" t="inlineStr">
        <is>
          <t>https://img.alicdn.com/imgextra/i4/2215699812811/O1CN01r1c2SK1WdULWB6E45_!!2215699812811.jpg</t>
        </is>
      </c>
      <c r="F227" s="7" t="inlineStr">
        <is>
          <t>中型</t>
        </is>
      </c>
      <c r="G227" s="149">
        <f>Q227/0.4</f>
        <v/>
      </c>
      <c r="H227" s="149">
        <f>G227*0.75</f>
        <v/>
      </c>
      <c r="I227" s="149">
        <f>Q227 / (0.8 - 0.02 - 0.006)</f>
        <v/>
      </c>
      <c r="J227" s="149">
        <f>Q227 / (0.81 - 0.02 - 0.006)</f>
        <v/>
      </c>
      <c r="K227" s="149">
        <f>Q227 / (0.85 - 0.02 - 0.006)</f>
        <v/>
      </c>
      <c r="L227" s="149">
        <f>K227-N227</f>
        <v/>
      </c>
      <c r="M227" s="79">
        <f>L227/K227</f>
        <v/>
      </c>
      <c r="N227" s="150">
        <f>O227+P227+Q227</f>
        <v/>
      </c>
      <c r="O227" s="150">
        <f>K227*0.006</f>
        <v/>
      </c>
      <c r="P227" s="150">
        <f>K227*0.02</f>
        <v/>
      </c>
      <c r="Q227" s="150">
        <f>SUM(R227:T227)</f>
        <v/>
      </c>
      <c r="R227" s="150" t="n">
        <v>300</v>
      </c>
      <c r="S227" s="150" t="n">
        <v>50</v>
      </c>
      <c r="T227" s="151">
        <f>SUM(U227:W227)</f>
        <v/>
      </c>
      <c r="U227" s="150" t="n">
        <v>1700</v>
      </c>
      <c r="V227" s="150" t="n">
        <v>130</v>
      </c>
      <c r="W227" s="150">
        <f>SUM(X227:AS227)</f>
        <v/>
      </c>
      <c r="X227" s="150" t="n">
        <v>0</v>
      </c>
      <c r="Y227" s="150" t="n">
        <v>0</v>
      </c>
      <c r="Z227" s="150" t="n">
        <v>0</v>
      </c>
      <c r="AA227" s="150" t="n">
        <v>0</v>
      </c>
      <c r="AB227" s="150" t="n">
        <v>0</v>
      </c>
      <c r="AC227" s="150" t="n">
        <v>0</v>
      </c>
      <c r="AD227" s="150" t="n">
        <v>0</v>
      </c>
      <c r="AE227" s="150" t="n">
        <v>0</v>
      </c>
      <c r="AF227" s="150" t="n">
        <v>0</v>
      </c>
      <c r="AG227" s="150" t="n">
        <v>0</v>
      </c>
      <c r="AH227" s="150" t="n">
        <v>0</v>
      </c>
      <c r="AI227" s="150" t="n">
        <v>0</v>
      </c>
      <c r="AJ227" s="150" t="n">
        <v>0</v>
      </c>
      <c r="AK227" s="150" t="n">
        <v>0</v>
      </c>
      <c r="AL227" s="150" t="n">
        <v>0</v>
      </c>
      <c r="AM227" s="150" t="n">
        <v>0</v>
      </c>
      <c r="AN227" s="150" t="n">
        <v>0</v>
      </c>
      <c r="AO227" s="150" t="n">
        <v>0</v>
      </c>
      <c r="AP227" s="150" t="n">
        <v>0</v>
      </c>
      <c r="AQ227" s="150" t="n">
        <v>0</v>
      </c>
      <c r="AR227" s="150" t="n">
        <v>0</v>
      </c>
      <c r="AS227" s="150" t="n">
        <v>32.96</v>
      </c>
      <c r="AT227" s="7" t="inlineStr">
        <is>
          <t>磁吸*4+翻盖配件+岩板+包装</t>
        </is>
      </c>
      <c r="AU227" s="7" t="inlineStr">
        <is>
          <t>江西12.26 更新</t>
        </is>
      </c>
      <c r="AV227" s="7" t="inlineStr">
        <is>
          <t>683ff648a5e39b0015941bb1</t>
        </is>
      </c>
      <c r="AW227" s="7" t="inlineStr">
        <is>
          <t>曲线艺术下柜</t>
        </is>
      </c>
      <c r="AX227" s="7" t="inlineStr">
        <is>
          <t>683ff64b2f87160015ac42e8</t>
        </is>
      </c>
      <c r="AY227" s="150">
        <f>H227</f>
        <v/>
      </c>
      <c r="AZ227" s="150">
        <f>BB227/(1-BA227)</f>
        <v/>
      </c>
      <c r="BA227" s="82" t="n">
        <v>0.15</v>
      </c>
      <c r="BB227" s="150">
        <f>K227*0.96</f>
        <v/>
      </c>
      <c r="BC227" s="7" t="inlineStr">
        <is>
          <t>840301943626</t>
        </is>
      </c>
      <c r="BD227" s="7" t="inlineStr">
        <is>
          <t>https://item.taobao.com/item.htm?id=840301943626</t>
        </is>
      </c>
      <c r="BE227" s="7" t="n"/>
      <c r="BF227" s="150">
        <f>H227</f>
        <v/>
      </c>
      <c r="BG227" s="82">
        <f>BH227/BF227</f>
        <v/>
      </c>
      <c r="BH227" s="149">
        <f>I227</f>
        <v/>
      </c>
      <c r="BI227" s="82">
        <f>1-12%</f>
        <v/>
      </c>
      <c r="BJ227" s="82">
        <f>BK227/(BF227-BF227*(1-BI227))</f>
        <v/>
      </c>
      <c r="BK227" s="149">
        <f>BM227/(1-BL227)</f>
        <v/>
      </c>
      <c r="BL227" s="82" t="n">
        <v>0.01</v>
      </c>
      <c r="BM227" s="149">
        <f>J227</f>
        <v/>
      </c>
      <c r="BN227" s="149">
        <f>IF(BK227&gt;=1500,BK227-150,IF(BK227&gt;=800,BK227-80,IF(BK227&gt;=500,BK227-50,IF(BK227&gt;=200,BK227-20,BK227))))</f>
        <v/>
      </c>
      <c r="BO227" s="82">
        <f>1-12%</f>
        <v/>
      </c>
      <c r="BP227" s="82">
        <f>BQ227/(BF227-BF227*(1-BO227))</f>
        <v/>
      </c>
      <c r="BQ227" s="149">
        <f>BS227/(1-BR227)</f>
        <v/>
      </c>
      <c r="BR227" s="82" t="n">
        <v>0</v>
      </c>
      <c r="BS227" s="149">
        <f>K227</f>
        <v/>
      </c>
      <c r="BT227" s="149">
        <f>IF(BQ227&gt;=1500,BQ227-150,IF(BQ227&gt;=800,BQ227-80,IF(BQ227&gt;=500,BQ227-50,IF(BQ227&gt;=200,BQ227-20,BQ227))))</f>
        <v/>
      </c>
      <c r="BU227" s="7" t="n"/>
      <c r="CB227" s="8" t="inlineStr">
        <is>
          <t>✅ 可导入</t>
        </is>
      </c>
      <c r="CC227" t="inlineStr">
        <is>
          <t>✓</t>
        </is>
      </c>
    </row>
    <row r="228" ht="18" customHeight="1">
      <c r="A228" s="77" t="inlineStr">
        <is>
          <t>PPS24550010901</t>
        </is>
      </c>
      <c r="B228" s="10" t="inlineStr">
        <is>
          <t>鞋柜 |樱桃木多模块鞋柜</t>
        </is>
      </c>
      <c r="C228" s="10" t="inlineStr">
        <is>
          <t>鞋柜-下柜-藤编+抽屉+岩板（含藤编）-0.9米</t>
        </is>
      </c>
      <c r="D228" s="10" t="inlineStr">
        <is>
          <t>PPS2455001090119</t>
        </is>
      </c>
      <c r="E228" s="10" t="inlineStr">
        <is>
          <t>https://img.alicdn.com/imgextra/i4/2215699812811/O1CN01r1c2SK1WdULWB6E45_!!2215699812811.jpg</t>
        </is>
      </c>
      <c r="F228" s="10" t="inlineStr">
        <is>
          <t>中型</t>
        </is>
      </c>
      <c r="G228" s="152">
        <f>Q228/0.4</f>
        <v/>
      </c>
      <c r="H228" s="152">
        <f>G228*0.75</f>
        <v/>
      </c>
      <c r="I228" s="152">
        <f>Q228 / (0.8 - 0.02 - 0.006)</f>
        <v/>
      </c>
      <c r="J228" s="152">
        <f>Q228 / (0.81 - 0.02 - 0.006)</f>
        <v/>
      </c>
      <c r="K228" s="152">
        <f>Q228 / (0.85 - 0.02 - 0.006)</f>
        <v/>
      </c>
      <c r="L228" s="152">
        <f>K228-N228</f>
        <v/>
      </c>
      <c r="M228" s="79">
        <f>L228/K228</f>
        <v/>
      </c>
      <c r="N228" s="153">
        <f>O228+P228+Q228</f>
        <v/>
      </c>
      <c r="O228" s="153">
        <f>K228*0.006</f>
        <v/>
      </c>
      <c r="P228" s="153">
        <f>K228*0.02</f>
        <v/>
      </c>
      <c r="Q228" s="153">
        <f>SUM(R228:T228)</f>
        <v/>
      </c>
      <c r="R228" s="153" t="n">
        <v>300</v>
      </c>
      <c r="S228" s="153" t="n">
        <v>50</v>
      </c>
      <c r="T228" s="151">
        <f>SUM(U228:W228)</f>
        <v/>
      </c>
      <c r="U228" s="153" t="n">
        <v>1700</v>
      </c>
      <c r="V228" s="153" t="n">
        <v>130</v>
      </c>
      <c r="W228" s="153">
        <f>SUM(X228:AS228)</f>
        <v/>
      </c>
      <c r="X228" s="153" t="n">
        <v>0</v>
      </c>
      <c r="Y228" s="153" t="n">
        <v>0</v>
      </c>
      <c r="Z228" s="153" t="n">
        <v>0</v>
      </c>
      <c r="AA228" s="153" t="n">
        <v>0</v>
      </c>
      <c r="AB228" s="153" t="n">
        <v>0</v>
      </c>
      <c r="AC228" s="153" t="n">
        <v>0</v>
      </c>
      <c r="AD228" s="153" t="n">
        <v>0</v>
      </c>
      <c r="AE228" s="153" t="n">
        <v>0</v>
      </c>
      <c r="AF228" s="153" t="n">
        <v>0</v>
      </c>
      <c r="AG228" s="153" t="n">
        <v>0</v>
      </c>
      <c r="AH228" s="153" t="n">
        <v>0</v>
      </c>
      <c r="AI228" s="153" t="n">
        <v>0</v>
      </c>
      <c r="AJ228" s="153" t="n">
        <v>0</v>
      </c>
      <c r="AK228" s="153" t="n">
        <v>0</v>
      </c>
      <c r="AL228" s="153" t="n">
        <v>0</v>
      </c>
      <c r="AM228" s="153" t="n">
        <v>0</v>
      </c>
      <c r="AN228" s="153" t="n">
        <v>0</v>
      </c>
      <c r="AO228" s="153" t="n">
        <v>0</v>
      </c>
      <c r="AP228" s="153" t="n">
        <v>0</v>
      </c>
      <c r="AQ228" s="153" t="n">
        <v>0</v>
      </c>
      <c r="AR228" s="153" t="n">
        <v>0</v>
      </c>
      <c r="AS228" s="153" t="n">
        <v>209</v>
      </c>
      <c r="AT228" s="10" t="inlineStr">
        <is>
          <t>藤编189已经含在总费用+磁吸*4+翻盖配件+岩板+包装</t>
        </is>
      </c>
      <c r="AU228" s="10" t="inlineStr">
        <is>
          <t>江西12.26 更新</t>
        </is>
      </c>
      <c r="AV228" s="10" t="inlineStr">
        <is>
          <t>683ff648a5e39b0015941bb1</t>
        </is>
      </c>
      <c r="AW228" s="10" t="inlineStr">
        <is>
          <t>带抽藤编下柜</t>
        </is>
      </c>
      <c r="AX228" s="10" t="inlineStr">
        <is>
          <t>683ff64a05b7000015b63415</t>
        </is>
      </c>
      <c r="AY228" s="153">
        <f>H228</f>
        <v/>
      </c>
      <c r="AZ228" s="153">
        <f>BB228/(1-BA228)</f>
        <v/>
      </c>
      <c r="BA228" s="85" t="n">
        <v>0.15</v>
      </c>
      <c r="BB228" s="153">
        <f>K228*0.96</f>
        <v/>
      </c>
      <c r="BC228" s="10" t="inlineStr">
        <is>
          <t>840301943626</t>
        </is>
      </c>
      <c r="BD228" s="10" t="inlineStr">
        <is>
          <t>https://item.taobao.com/item.htm?id=840301943626</t>
        </is>
      </c>
      <c r="BE228" s="10" t="n"/>
      <c r="BF228" s="153">
        <f>H228</f>
        <v/>
      </c>
      <c r="BG228" s="85">
        <f>BH228/BF228</f>
        <v/>
      </c>
      <c r="BH228" s="152">
        <f>I228</f>
        <v/>
      </c>
      <c r="BI228" s="85">
        <f>1-12%</f>
        <v/>
      </c>
      <c r="BJ228" s="85">
        <f>BK228/(BF228-BF228*(1-BI228))</f>
        <v/>
      </c>
      <c r="BK228" s="152">
        <f>BM228/(1-BL228)</f>
        <v/>
      </c>
      <c r="BL228" s="85" t="n">
        <v>0.01</v>
      </c>
      <c r="BM228" s="152">
        <f>J228</f>
        <v/>
      </c>
      <c r="BN228" s="152">
        <f>IF(BK228&gt;=1500,BK228-150,IF(BK228&gt;=800,BK228-80,IF(BK228&gt;=500,BK228-50,IF(BK228&gt;=200,BK228-20,BK228))))</f>
        <v/>
      </c>
      <c r="BO228" s="85">
        <f>1-12%</f>
        <v/>
      </c>
      <c r="BP228" s="85">
        <f>BQ228/(BF228-BF228*(1-BO228))</f>
        <v/>
      </c>
      <c r="BQ228" s="152">
        <f>BS228/(1-BR228)</f>
        <v/>
      </c>
      <c r="BR228" s="85" t="n">
        <v>0</v>
      </c>
      <c r="BS228" s="152">
        <f>K228</f>
        <v/>
      </c>
      <c r="BT228" s="152">
        <f>IF(BQ228&gt;=1500,BQ228-150,IF(BQ228&gt;=800,BQ228-80,IF(BQ228&gt;=500,BQ228-50,IF(BQ228&gt;=200,BQ228-20,BQ228))))</f>
        <v/>
      </c>
      <c r="BU228" s="10" t="n"/>
      <c r="CB228" s="8" t="inlineStr">
        <is>
          <t>✅ 可导入</t>
        </is>
      </c>
      <c r="CC228" t="inlineStr">
        <is>
          <t>✓</t>
        </is>
      </c>
    </row>
    <row r="229" ht="18" customHeight="1">
      <c r="A229" s="77" t="inlineStr">
        <is>
          <t>PPS24550010901</t>
        </is>
      </c>
      <c r="B229" s="7" t="inlineStr">
        <is>
          <t>鞋柜 |樱桃木多模块鞋柜</t>
        </is>
      </c>
      <c r="C229" s="7" t="inlineStr">
        <is>
          <t>鞋柜-上墙整柜-0.9米</t>
        </is>
      </c>
      <c r="D229" s="7" t="inlineStr">
        <is>
          <t>PPS2455001090121</t>
        </is>
      </c>
      <c r="E229" s="7" t="inlineStr">
        <is>
          <t>https://img.alicdn.com/imgextra/i4/2215699812811/O1CN01r1c2SK1WdULWB6E45_!!2215699812811.jpg</t>
        </is>
      </c>
      <c r="F229" s="7" t="inlineStr">
        <is>
          <t>中型</t>
        </is>
      </c>
      <c r="G229" s="149">
        <f>Q229/0.4</f>
        <v/>
      </c>
      <c r="H229" s="149">
        <f>G229*0.75</f>
        <v/>
      </c>
      <c r="I229" s="149">
        <f>Q229 / (0.8 - 0.02 - 0.006)</f>
        <v/>
      </c>
      <c r="J229" s="149">
        <f>Q229 / (0.81 - 0.02 - 0.006)</f>
        <v/>
      </c>
      <c r="K229" s="149">
        <f>Q229 / (0.85 - 0.02 - 0.006)</f>
        <v/>
      </c>
      <c r="L229" s="149">
        <f>K229-N229</f>
        <v/>
      </c>
      <c r="M229" s="79">
        <f>L229/K229</f>
        <v/>
      </c>
      <c r="N229" s="150">
        <f>O229+P229+Q229</f>
        <v/>
      </c>
      <c r="O229" s="150">
        <f>K229*0.006</f>
        <v/>
      </c>
      <c r="P229" s="150">
        <f>K229*0.02</f>
        <v/>
      </c>
      <c r="Q229" s="150">
        <f>SUM(R229:T229)</f>
        <v/>
      </c>
      <c r="R229" s="150" t="n">
        <v>450</v>
      </c>
      <c r="S229" s="150" t="n">
        <v>200</v>
      </c>
      <c r="T229" s="151">
        <f>SUM(U229:W229)</f>
        <v/>
      </c>
      <c r="U229" s="150" t="n">
        <v>2850</v>
      </c>
      <c r="V229" s="150" t="n">
        <v>240</v>
      </c>
      <c r="W229" s="150">
        <f>SUM(X229:AS229)</f>
        <v/>
      </c>
      <c r="X229" s="150" t="n">
        <v>0</v>
      </c>
      <c r="Y229" s="150" t="n">
        <v>0</v>
      </c>
      <c r="Z229" s="150" t="n">
        <v>0</v>
      </c>
      <c r="AA229" s="150" t="n">
        <v>0</v>
      </c>
      <c r="AB229" s="150" t="n">
        <v>0</v>
      </c>
      <c r="AC229" s="150" t="n">
        <v>0</v>
      </c>
      <c r="AD229" s="150" t="n">
        <v>0</v>
      </c>
      <c r="AE229" s="150" t="n">
        <v>0</v>
      </c>
      <c r="AF229" s="150" t="n">
        <v>0</v>
      </c>
      <c r="AG229" s="150" t="n">
        <v>0</v>
      </c>
      <c r="AH229" s="150" t="n">
        <v>0</v>
      </c>
      <c r="AI229" s="150" t="n">
        <v>0</v>
      </c>
      <c r="AJ229" s="150" t="n">
        <v>0</v>
      </c>
      <c r="AK229" s="150" t="n">
        <v>0</v>
      </c>
      <c r="AL229" s="150" t="n">
        <v>0</v>
      </c>
      <c r="AM229" s="150" t="n">
        <v>0</v>
      </c>
      <c r="AN229" s="150" t="n">
        <v>0</v>
      </c>
      <c r="AO229" s="150" t="n">
        <v>0</v>
      </c>
      <c r="AP229" s="150" t="n">
        <v>0</v>
      </c>
      <c r="AQ229" s="150" t="n">
        <v>0</v>
      </c>
      <c r="AR229" s="150" t="n">
        <v>0</v>
      </c>
      <c r="AS229" s="150" t="n">
        <v>101.18</v>
      </c>
      <c r="AT229" s="7" t="inlineStr">
        <is>
          <t>双挂钩+磁铁+磁吸+洞石+多层板+磁吸*4+翻盖配件+岩板+包装</t>
        </is>
      </c>
      <c r="AU229" s="7" t="inlineStr">
        <is>
          <t>江西12.26 更新</t>
        </is>
      </c>
      <c r="AV229" s="7" t="inlineStr">
        <is>
          <t>683ff648a5e39b0015941bb1</t>
        </is>
      </c>
      <c r="AW229" s="7" t="inlineStr">
        <is>
          <t>基础双层式整柜</t>
        </is>
      </c>
      <c r="AX229" s="7" t="inlineStr">
        <is>
          <t>683ff64bf073650015415af7</t>
        </is>
      </c>
      <c r="AY229" s="150">
        <f>H229</f>
        <v/>
      </c>
      <c r="AZ229" s="150">
        <f>BB229/(1-BA229)</f>
        <v/>
      </c>
      <c r="BA229" s="82" t="n">
        <v>0.15</v>
      </c>
      <c r="BB229" s="150">
        <f>K229*0.96</f>
        <v/>
      </c>
      <c r="BC229" s="7" t="inlineStr">
        <is>
          <t>840301943626</t>
        </is>
      </c>
      <c r="BD229" s="7" t="inlineStr">
        <is>
          <t>https://item.taobao.com/item.htm?id=840301943626</t>
        </is>
      </c>
      <c r="BE229" s="7" t="n"/>
      <c r="BF229" s="150">
        <f>H229</f>
        <v/>
      </c>
      <c r="BG229" s="82">
        <f>BH229/BF229</f>
        <v/>
      </c>
      <c r="BH229" s="149">
        <f>I229</f>
        <v/>
      </c>
      <c r="BI229" s="82">
        <f>1-12%</f>
        <v/>
      </c>
      <c r="BJ229" s="82">
        <f>BK229/(BF229-BF229*(1-BI229))</f>
        <v/>
      </c>
      <c r="BK229" s="149">
        <f>BM229/(1-BL229)</f>
        <v/>
      </c>
      <c r="BL229" s="82" t="n">
        <v>0.01</v>
      </c>
      <c r="BM229" s="149">
        <f>J229</f>
        <v/>
      </c>
      <c r="BN229" s="149">
        <f>IF(BK229&gt;=1500,BK229-150,IF(BK229&gt;=800,BK229-80,IF(BK229&gt;=500,BK229-50,IF(BK229&gt;=200,BK229-20,BK229))))</f>
        <v/>
      </c>
      <c r="BO229" s="82">
        <f>1-12%</f>
        <v/>
      </c>
      <c r="BP229" s="82">
        <f>BQ229/(BF229-BF229*(1-BO229))</f>
        <v/>
      </c>
      <c r="BQ229" s="149">
        <f>BS229/(1-BR229)</f>
        <v/>
      </c>
      <c r="BR229" s="82" t="n">
        <v>0</v>
      </c>
      <c r="BS229" s="149">
        <f>K229</f>
        <v/>
      </c>
      <c r="BT229" s="149">
        <f>IF(BQ229&gt;=1500,BQ229-150,IF(BQ229&gt;=800,BQ229-80,IF(BQ229&gt;=500,BQ229-50,IF(BQ229&gt;=200,BQ229-20,BQ229))))</f>
        <v/>
      </c>
      <c r="BU229" s="7" t="n"/>
      <c r="CB229" s="8" t="inlineStr">
        <is>
          <t>✅ 可导入</t>
        </is>
      </c>
      <c r="CC229" t="inlineStr">
        <is>
          <t>✓</t>
        </is>
      </c>
    </row>
    <row r="230" ht="18" customHeight="1">
      <c r="A230" s="77" t="inlineStr">
        <is>
          <t>PPS24550010901</t>
        </is>
      </c>
      <c r="B230" s="10" t="inlineStr">
        <is>
          <t>鞋柜 |樱桃木多模块鞋柜</t>
        </is>
      </c>
      <c r="C230" s="10" t="inlineStr">
        <is>
          <t>鞋柜-开放整柜-0.9米</t>
        </is>
      </c>
      <c r="D230" s="10" t="inlineStr">
        <is>
          <t>PPS2455001090122</t>
        </is>
      </c>
      <c r="E230" s="10" t="inlineStr">
        <is>
          <t>https://img.alicdn.com/imgextra/i4/2215699812811/O1CN01r1c2SK1WdULWB6E45_!!2215699812811.jpg</t>
        </is>
      </c>
      <c r="F230" s="10" t="inlineStr">
        <is>
          <t>中型</t>
        </is>
      </c>
      <c r="G230" s="152">
        <f>Q230/0.4</f>
        <v/>
      </c>
      <c r="H230" s="152">
        <f>G230*0.75</f>
        <v/>
      </c>
      <c r="I230" s="152">
        <f>Q230 / (0.8 - 0.02 - 0.006)</f>
        <v/>
      </c>
      <c r="J230" s="152">
        <f>Q230 / (0.81 - 0.02 - 0.006)</f>
        <v/>
      </c>
      <c r="K230" s="152">
        <f>Q230 / (0.85 - 0.02 - 0.006)</f>
        <v/>
      </c>
      <c r="L230" s="152">
        <f>K230-N230</f>
        <v/>
      </c>
      <c r="M230" s="79">
        <f>L230/K230</f>
        <v/>
      </c>
      <c r="N230" s="153">
        <f>O230+P230+Q230</f>
        <v/>
      </c>
      <c r="O230" s="153">
        <f>K230*0.006</f>
        <v/>
      </c>
      <c r="P230" s="153">
        <f>K230*0.02</f>
        <v/>
      </c>
      <c r="Q230" s="153">
        <f>SUM(R230:T230)</f>
        <v/>
      </c>
      <c r="R230" s="153" t="n">
        <v>450</v>
      </c>
      <c r="S230" s="153" t="n">
        <v>160</v>
      </c>
      <c r="T230" s="151">
        <f>SUM(U230:W230)</f>
        <v/>
      </c>
      <c r="U230" s="153" t="n">
        <v>2230</v>
      </c>
      <c r="V230" s="153" t="n">
        <v>240</v>
      </c>
      <c r="W230" s="153">
        <f>SUM(X230:AS230)</f>
        <v/>
      </c>
      <c r="X230" s="153" t="n">
        <v>0</v>
      </c>
      <c r="Y230" s="153" t="n">
        <v>0</v>
      </c>
      <c r="Z230" s="153" t="n">
        <v>0</v>
      </c>
      <c r="AA230" s="153" t="n">
        <v>0</v>
      </c>
      <c r="AB230" s="153" t="n">
        <v>0</v>
      </c>
      <c r="AC230" s="153" t="n">
        <v>0</v>
      </c>
      <c r="AD230" s="153" t="n">
        <v>0</v>
      </c>
      <c r="AE230" s="153" t="n">
        <v>0</v>
      </c>
      <c r="AF230" s="153" t="n">
        <v>0</v>
      </c>
      <c r="AG230" s="153" t="n">
        <v>0</v>
      </c>
      <c r="AH230" s="153" t="n">
        <v>0</v>
      </c>
      <c r="AI230" s="153" t="n">
        <v>0</v>
      </c>
      <c r="AJ230" s="153" t="n">
        <v>0</v>
      </c>
      <c r="AK230" s="153" t="n">
        <v>0</v>
      </c>
      <c r="AL230" s="153" t="n">
        <v>0</v>
      </c>
      <c r="AM230" s="153" t="n">
        <v>0</v>
      </c>
      <c r="AN230" s="153" t="n">
        <v>0</v>
      </c>
      <c r="AO230" s="153" t="n">
        <v>0</v>
      </c>
      <c r="AP230" s="153" t="n">
        <v>0</v>
      </c>
      <c r="AQ230" s="153" t="n">
        <v>0</v>
      </c>
      <c r="AR230" s="153" t="n">
        <v>0</v>
      </c>
      <c r="AS230" s="153" t="n">
        <v>32.96</v>
      </c>
      <c r="AT230" s="10" t="inlineStr">
        <is>
          <t>藤编189已经含在总费用+磁吸*4+翻盖配件+岩板+包装</t>
        </is>
      </c>
      <c r="AU230" s="10" t="inlineStr">
        <is>
          <t>江西12.26 更新</t>
        </is>
      </c>
      <c r="AV230" s="10" t="inlineStr">
        <is>
          <t>683ff648a5e39b0015941bb1</t>
        </is>
      </c>
      <c r="AW230" s="10" t="inlineStr">
        <is>
          <t>隔板藤编式整柜</t>
        </is>
      </c>
      <c r="AX230" s="10" t="inlineStr">
        <is>
          <t>683ff64cbeccb1001565384b</t>
        </is>
      </c>
      <c r="AY230" s="153">
        <f>H230</f>
        <v/>
      </c>
      <c r="AZ230" s="153">
        <f>BB230/(1-BA230)</f>
        <v/>
      </c>
      <c r="BA230" s="85" t="n">
        <v>0.15</v>
      </c>
      <c r="BB230" s="153">
        <f>K230*0.96</f>
        <v/>
      </c>
      <c r="BC230" s="10" t="inlineStr">
        <is>
          <t>840301943626</t>
        </is>
      </c>
      <c r="BD230" s="10" t="inlineStr">
        <is>
          <t>https://item.taobao.com/item.htm?id=840301943626</t>
        </is>
      </c>
      <c r="BE230" s="10" t="n"/>
      <c r="BF230" s="153">
        <f>H230</f>
        <v/>
      </c>
      <c r="BG230" s="85">
        <f>BH230/BF230</f>
        <v/>
      </c>
      <c r="BH230" s="152">
        <f>I230</f>
        <v/>
      </c>
      <c r="BI230" s="85">
        <f>1-12%</f>
        <v/>
      </c>
      <c r="BJ230" s="85">
        <f>BK230/(BF230-BF230*(1-BI230))</f>
        <v/>
      </c>
      <c r="BK230" s="152">
        <f>BM230/(1-BL230)</f>
        <v/>
      </c>
      <c r="BL230" s="85" t="n">
        <v>0.01</v>
      </c>
      <c r="BM230" s="152">
        <f>J230</f>
        <v/>
      </c>
      <c r="BN230" s="152">
        <f>IF(BK230&gt;=1500,BK230-150,IF(BK230&gt;=800,BK230-80,IF(BK230&gt;=500,BK230-50,IF(BK230&gt;=200,BK230-20,BK230))))</f>
        <v/>
      </c>
      <c r="BO230" s="85">
        <f>1-12%</f>
        <v/>
      </c>
      <c r="BP230" s="85">
        <f>BQ230/(BF230-BF230*(1-BO230))</f>
        <v/>
      </c>
      <c r="BQ230" s="152">
        <f>BS230/(1-BR230)</f>
        <v/>
      </c>
      <c r="BR230" s="85" t="n">
        <v>0</v>
      </c>
      <c r="BS230" s="152">
        <f>K230</f>
        <v/>
      </c>
      <c r="BT230" s="152">
        <f>IF(BQ230&gt;=1500,BQ230-150,IF(BQ230&gt;=800,BQ230-80,IF(BQ230&gt;=500,BQ230-50,IF(BQ230&gt;=200,BQ230-20,BQ230))))</f>
        <v/>
      </c>
      <c r="BU230" s="10" t="n"/>
      <c r="CB230" s="8" t="inlineStr">
        <is>
          <t>✅ 可导入</t>
        </is>
      </c>
      <c r="CC230" t="inlineStr">
        <is>
          <t>✓</t>
        </is>
      </c>
    </row>
    <row r="231" ht="18" customHeight="1">
      <c r="A231" s="77" t="inlineStr">
        <is>
          <t>PPS24550010901</t>
        </is>
      </c>
      <c r="B231" s="7" t="inlineStr">
        <is>
          <t>换鞋凳</t>
        </is>
      </c>
      <c r="C231" s="7" t="inlineStr">
        <is>
          <t>鞋柜-换鞋凳-0.9米</t>
        </is>
      </c>
      <c r="D231" s="7" t="inlineStr">
        <is>
          <t>PPS2455001090123</t>
        </is>
      </c>
      <c r="E231" s="7" t="inlineStr">
        <is>
          <t>https://img.alicdn.com/imgextra/i4/2215699812811/O1CN01r1c2SK1WdULWB6E45_!!2215699812811.jpg</t>
        </is>
      </c>
      <c r="F231" s="7" t="inlineStr">
        <is>
          <t>中型</t>
        </is>
      </c>
      <c r="G231" s="149">
        <f>Q231/0.4</f>
        <v/>
      </c>
      <c r="H231" s="149">
        <f>G231*0.75</f>
        <v/>
      </c>
      <c r="I231" s="149">
        <f>Q231 / (0.8 - 0.02 - 0.006)</f>
        <v/>
      </c>
      <c r="J231" s="149">
        <f>Q231 / (0.81 - 0.02 - 0.006)</f>
        <v/>
      </c>
      <c r="K231" s="149">
        <f>Q231 / (0.9 - 0.02 - 0.006)</f>
        <v/>
      </c>
      <c r="L231" s="149">
        <f>K231-N231</f>
        <v/>
      </c>
      <c r="M231" s="79">
        <f>L231/K231</f>
        <v/>
      </c>
      <c r="N231" s="150">
        <f>O231+P231+Q231</f>
        <v/>
      </c>
      <c r="O231" s="150">
        <f>K231*0.006</f>
        <v/>
      </c>
      <c r="P231" s="150">
        <f>K231*0.02</f>
        <v/>
      </c>
      <c r="Q231" s="150">
        <f>SUM(R231:T231)</f>
        <v/>
      </c>
      <c r="R231" s="150" t="n">
        <v>150</v>
      </c>
      <c r="S231" s="150" t="n">
        <v>50</v>
      </c>
      <c r="T231" s="151">
        <f>SUM(U231:W231)</f>
        <v/>
      </c>
      <c r="U231" s="150" t="n">
        <v>1000</v>
      </c>
      <c r="V231" s="150" t="n">
        <v>80</v>
      </c>
      <c r="W231" s="150">
        <f>SUM(X231:AS231)</f>
        <v/>
      </c>
      <c r="X231" s="150" t="n">
        <v>0</v>
      </c>
      <c r="Y231" s="150" t="n">
        <v>0</v>
      </c>
      <c r="Z231" s="150" t="n">
        <v>0</v>
      </c>
      <c r="AA231" s="150" t="n">
        <v>0</v>
      </c>
      <c r="AB231" s="150" t="n">
        <v>0</v>
      </c>
      <c r="AC231" s="150" t="n">
        <v>0</v>
      </c>
      <c r="AD231" s="150" t="n">
        <v>0</v>
      </c>
      <c r="AE231" s="150" t="n">
        <v>0</v>
      </c>
      <c r="AF231" s="150" t="n">
        <v>0</v>
      </c>
      <c r="AG231" s="150" t="n">
        <v>0</v>
      </c>
      <c r="AH231" s="150" t="n">
        <v>0</v>
      </c>
      <c r="AI231" s="150" t="n">
        <v>0</v>
      </c>
      <c r="AJ231" s="150" t="n">
        <v>0</v>
      </c>
      <c r="AK231" s="150" t="n">
        <v>0</v>
      </c>
      <c r="AL231" s="150" t="n">
        <v>0</v>
      </c>
      <c r="AM231" s="150" t="n">
        <v>0</v>
      </c>
      <c r="AN231" s="150" t="n">
        <v>0</v>
      </c>
      <c r="AO231" s="150" t="n">
        <v>0</v>
      </c>
      <c r="AP231" s="150" t="n">
        <v>0</v>
      </c>
      <c r="AQ231" s="150" t="n">
        <v>70</v>
      </c>
      <c r="AR231" s="150" t="n">
        <v>0</v>
      </c>
      <c r="AS231" s="150" t="n">
        <v>0</v>
      </c>
      <c r="AT231" s="7" t="inlineStr">
        <is>
          <t>玻璃+圆棍*6+软包+包装</t>
        </is>
      </c>
      <c r="AU231" s="7" t="inlineStr">
        <is>
          <t>江西12.26 更新</t>
        </is>
      </c>
      <c r="AV231" s="7" t="inlineStr">
        <is>
          <t>683ff648a5e39b0015941bb1</t>
        </is>
      </c>
      <c r="AW231" s="7" t="inlineStr">
        <is>
          <t>畔色换鞋凳</t>
        </is>
      </c>
      <c r="AX231" s="7" t="inlineStr">
        <is>
          <t>683ff64be0db0d0015856015</t>
        </is>
      </c>
      <c r="AY231" s="150">
        <f>H231</f>
        <v/>
      </c>
      <c r="AZ231" s="150">
        <f>BB231/(1-BA231)</f>
        <v/>
      </c>
      <c r="BA231" s="82" t="n">
        <v>0.15</v>
      </c>
      <c r="BB231" s="150">
        <f>K231*0.96</f>
        <v/>
      </c>
      <c r="BC231" s="7" t="inlineStr">
        <is>
          <t>840301943626</t>
        </is>
      </c>
      <c r="BD231" s="7" t="inlineStr">
        <is>
          <t>https://item.taobao.com/item.htm?id=840301943626</t>
        </is>
      </c>
      <c r="BE231" s="7" t="n"/>
      <c r="BF231" s="150">
        <f>H231</f>
        <v/>
      </c>
      <c r="BG231" s="82">
        <f>BH231/BF231</f>
        <v/>
      </c>
      <c r="BH231" s="149">
        <f>I231</f>
        <v/>
      </c>
      <c r="BI231" s="82">
        <f>1-12%</f>
        <v/>
      </c>
      <c r="BJ231" s="82">
        <f>BK231/(BF231-BF231*(1-BI231))</f>
        <v/>
      </c>
      <c r="BK231" s="149">
        <f>BM231/(1-BL231)</f>
        <v/>
      </c>
      <c r="BL231" s="82" t="n">
        <v>0.01</v>
      </c>
      <c r="BM231" s="149">
        <f>J231</f>
        <v/>
      </c>
      <c r="BN231" s="149">
        <f>IF(BK231&gt;=1500,BK231-150,IF(BK231&gt;=800,BK231-80,IF(BK231&gt;=500,BK231-50,IF(BK231&gt;=200,BK231-20,BK231))))</f>
        <v/>
      </c>
      <c r="BO231" s="82">
        <f>1-12%</f>
        <v/>
      </c>
      <c r="BP231" s="82">
        <f>BQ231/(BF231-BF231*(1-BO231))</f>
        <v/>
      </c>
      <c r="BQ231" s="149">
        <f>BS231/(1-BR231)</f>
        <v/>
      </c>
      <c r="BR231" s="82" t="n">
        <v>0</v>
      </c>
      <c r="BS231" s="149">
        <f>K231</f>
        <v/>
      </c>
      <c r="BT231" s="149">
        <f>IF(BQ231&gt;=1500,BQ231-150,IF(BQ231&gt;=800,BQ231-80,IF(BQ231&gt;=500,BQ231-50,IF(BQ231&gt;=200,BQ231-20,BQ231))))</f>
        <v/>
      </c>
      <c r="BU231" s="7" t="n"/>
      <c r="CB231" s="8" t="inlineStr">
        <is>
          <t>✅ 可导入</t>
        </is>
      </c>
      <c r="CC231" t="inlineStr">
        <is>
          <t>✓</t>
        </is>
      </c>
    </row>
    <row r="232" ht="18" customHeight="1">
      <c r="A232" s="77" t="inlineStr">
        <is>
          <t>PPS24450030915</t>
        </is>
      </c>
      <c r="B232" s="10" t="inlineStr">
        <is>
          <t>书柜-新 |樱桃木2024款书柜</t>
        </is>
      </c>
      <c r="C232" s="10" t="inlineStr">
        <is>
          <t>书柜-灵感抽屉柜（3块横隔板）-1.0米</t>
        </is>
      </c>
      <c r="D232" s="10" t="inlineStr">
        <is>
          <t>PPS2445003091511</t>
        </is>
      </c>
      <c r="E232" s="10" t="inlineStr">
        <is>
          <t>https://img.alicdn.com/imgextra/i4/2215699812811/O1CN019uUBJM1WdULCWXMGs_!!2215699812811.jpg</t>
        </is>
      </c>
      <c r="F232" s="10" t="inlineStr">
        <is>
          <t>中型</t>
        </is>
      </c>
      <c r="G232" s="152">
        <f>Q232/0.4</f>
        <v/>
      </c>
      <c r="H232" s="152">
        <f>G232*0.75</f>
        <v/>
      </c>
      <c r="I232" s="152">
        <f>Q232 / (0.87 - 0.02 - 0.006)</f>
        <v/>
      </c>
      <c r="J232" s="152">
        <f>Q232 / (0.88 - 0.02 - 0.006)</f>
        <v/>
      </c>
      <c r="K232" s="152">
        <f>Q232 / (0.87 - 0.02 - 0.006)</f>
        <v/>
      </c>
      <c r="L232" s="152">
        <f>K232-N232</f>
        <v/>
      </c>
      <c r="M232" s="79">
        <f>L232/K232</f>
        <v/>
      </c>
      <c r="N232" s="153">
        <f>O232+P232+Q232</f>
        <v/>
      </c>
      <c r="O232" s="153">
        <f>K232*0.006</f>
        <v/>
      </c>
      <c r="P232" s="153">
        <f>K232*0.02</f>
        <v/>
      </c>
      <c r="Q232" s="153">
        <f>SUM(R232:T232)</f>
        <v/>
      </c>
      <c r="R232" s="153">
        <f>IF(F232="大型",700,IF(F232="中型",300,IF(F232="小型",80,0)))</f>
        <v/>
      </c>
      <c r="S232" s="153">
        <f>IF(F232="大型",150,IF(F232="中型",100,IF(F232="小型",0,0)))</f>
        <v/>
      </c>
      <c r="T232" s="151">
        <f>SUM(U232:W232)</f>
        <v/>
      </c>
      <c r="U232" s="153" t="n">
        <v>1750</v>
      </c>
      <c r="V232" s="153" t="n">
        <v>150</v>
      </c>
      <c r="W232" s="153">
        <f>SUM(X232:AS232)</f>
        <v/>
      </c>
      <c r="X232" s="153" t="n">
        <v>0</v>
      </c>
      <c r="Y232" s="153" t="n">
        <v>0</v>
      </c>
      <c r="Z232" s="153" t="n">
        <v>166.82</v>
      </c>
      <c r="AA232" s="153" t="n">
        <v>0</v>
      </c>
      <c r="AB232" s="153" t="n">
        <v>0</v>
      </c>
      <c r="AC232" s="153" t="n">
        <v>0</v>
      </c>
      <c r="AD232" s="153" t="n">
        <v>0</v>
      </c>
      <c r="AE232" s="153" t="n">
        <v>0</v>
      </c>
      <c r="AF232" s="153" t="n">
        <v>0</v>
      </c>
      <c r="AG232" s="153" t="n">
        <v>0</v>
      </c>
      <c r="AH232" s="153" t="n">
        <v>0</v>
      </c>
      <c r="AI232" s="153" t="n">
        <v>0</v>
      </c>
      <c r="AJ232" s="153" t="n">
        <v>0</v>
      </c>
      <c r="AK232" s="153" t="n">
        <v>0</v>
      </c>
      <c r="AL232" s="153" t="n">
        <v>0</v>
      </c>
      <c r="AM232" s="153" t="n">
        <v>0</v>
      </c>
      <c r="AN232" s="153" t="n">
        <v>0</v>
      </c>
      <c r="AO232" s="153" t="n">
        <v>0</v>
      </c>
      <c r="AP232" s="153" t="n">
        <v>0</v>
      </c>
      <c r="AQ232" s="153" t="n">
        <v>0</v>
      </c>
      <c r="AR232" s="153" t="n">
        <v>0</v>
      </c>
      <c r="AS232" s="153" t="n">
        <v>0</v>
      </c>
      <c r="AT232" s="10" t="inlineStr">
        <is>
          <t>软木板+抽屉轨道+绒布背板+灯带+无线感应</t>
        </is>
      </c>
      <c r="AU232" s="10" t="n"/>
      <c r="AV232" s="10" t="inlineStr">
        <is>
          <t>683ffb5c791e9400151c0766</t>
        </is>
      </c>
      <c r="AW232" s="10" t="inlineStr">
        <is>
          <t>灵感抽屉柜（3块横隔板）</t>
        </is>
      </c>
      <c r="AX232" s="10" t="inlineStr">
        <is>
          <t>683ffb5c05b7000015b7dd68</t>
        </is>
      </c>
      <c r="AY232" s="153">
        <f>H232</f>
        <v/>
      </c>
      <c r="AZ232" s="153">
        <f>BB232/(1-BA232)</f>
        <v/>
      </c>
      <c r="BA232" s="85" t="n">
        <v>0.15</v>
      </c>
      <c r="BB232" s="153">
        <f>K232*0.96</f>
        <v/>
      </c>
      <c r="BC232" s="10" t="inlineStr">
        <is>
          <t>840643621692</t>
        </is>
      </c>
      <c r="BD232" s="10" t="inlineStr">
        <is>
          <t>https://item.taobao.com/item.htm?id=840643621692</t>
        </is>
      </c>
      <c r="BE232" s="10" t="n"/>
      <c r="BF232" s="153">
        <f>H232</f>
        <v/>
      </c>
      <c r="BG232" s="85">
        <f>BH232/BF232</f>
        <v/>
      </c>
      <c r="BH232" s="152">
        <f>I232</f>
        <v/>
      </c>
      <c r="BI232" s="85">
        <f>1-12%</f>
        <v/>
      </c>
      <c r="BJ232" s="85">
        <f>BK232/(BF232-BF232*(1-BI232))</f>
        <v/>
      </c>
      <c r="BK232" s="152">
        <f>BM232/(1-BL232)</f>
        <v/>
      </c>
      <c r="BL232" s="85" t="n">
        <v>0.01</v>
      </c>
      <c r="BM232" s="152">
        <f>J232</f>
        <v/>
      </c>
      <c r="BN232" s="152">
        <f>IF(BK232&gt;=1500,BK232-150,IF(BK232&gt;=800,BK232-80,IF(BK232&gt;=500,BK232-50,IF(BK232&gt;=200,BK232-20,BK232))))</f>
        <v/>
      </c>
      <c r="BO232" s="85">
        <f>1-12%</f>
        <v/>
      </c>
      <c r="BP232" s="85">
        <f>BQ232/(BF232-BF232*(1-BO232))</f>
        <v/>
      </c>
      <c r="BQ232" s="152">
        <f>BS232/(1-BR232)</f>
        <v/>
      </c>
      <c r="BR232" s="85" t="n">
        <v>0</v>
      </c>
      <c r="BS232" s="152">
        <f>K232</f>
        <v/>
      </c>
      <c r="BT232" s="152">
        <f>IF(BQ232&gt;=1500,BQ232-150,IF(BQ232&gt;=800,BQ232-80,IF(BQ232&gt;=500,BQ232-50,IF(BQ232&gt;=200,BQ232-20,BQ232))))</f>
        <v/>
      </c>
      <c r="BU232" s="10" t="n"/>
      <c r="CB232" s="8" t="inlineStr">
        <is>
          <t>✅ 可导入</t>
        </is>
      </c>
      <c r="CC232" t="inlineStr">
        <is>
          <t>✓</t>
        </is>
      </c>
    </row>
    <row r="233" ht="18" customHeight="1">
      <c r="A233" s="77" t="inlineStr">
        <is>
          <t>PPS24450030915</t>
        </is>
      </c>
      <c r="B233" s="7" t="inlineStr">
        <is>
          <t>书柜-新 |樱桃木2024款书柜</t>
        </is>
      </c>
      <c r="C233" s="7" t="inlineStr">
        <is>
          <t>书柜-全开放柜-横隔板（5块横隔板）-1.0米</t>
        </is>
      </c>
      <c r="D233" s="7" t="inlineStr">
        <is>
          <t>PPS2445003091512</t>
        </is>
      </c>
      <c r="E233" s="7" t="inlineStr">
        <is>
          <t>https://img.alicdn.com/imgextra/i4/2215699812811/O1CN019uUBJM1WdULCWXMGs_!!2215699812811.jpg</t>
        </is>
      </c>
      <c r="F233" s="7" t="inlineStr">
        <is>
          <t>中型</t>
        </is>
      </c>
      <c r="G233" s="149">
        <f>Q233/0.4</f>
        <v/>
      </c>
      <c r="H233" s="149">
        <f>G233*0.75</f>
        <v/>
      </c>
      <c r="I233" s="149">
        <f>Q233 / (0.87 - 0.02 - 0.006)</f>
        <v/>
      </c>
      <c r="J233" s="149">
        <f>Q233 / (0.88 - 0.02 - 0.006)</f>
        <v/>
      </c>
      <c r="K233" s="149">
        <f>Q233 / (0.87 - 0.02 - 0.006)</f>
        <v/>
      </c>
      <c r="L233" s="149">
        <f>K233-N233</f>
        <v/>
      </c>
      <c r="M233" s="79">
        <f>L233/K233</f>
        <v/>
      </c>
      <c r="N233" s="150">
        <f>O233+P233+Q233</f>
        <v/>
      </c>
      <c r="O233" s="150">
        <f>K233*0.006</f>
        <v/>
      </c>
      <c r="P233" s="150">
        <f>K233*0.02</f>
        <v/>
      </c>
      <c r="Q233" s="150">
        <f>SUM(R233:T233)</f>
        <v/>
      </c>
      <c r="R233" s="150">
        <f>IF(F233="大型",700,IF(F233="中型",300,IF(F233="小型",80,0)))</f>
        <v/>
      </c>
      <c r="S233" s="150">
        <f>IF(F233="大型",150,IF(F233="中型",100,IF(F233="小型",0,0)))</f>
        <v/>
      </c>
      <c r="T233" s="151">
        <f>SUM(U233:W233)</f>
        <v/>
      </c>
      <c r="U233" s="150" t="n">
        <v>1550</v>
      </c>
      <c r="V233" s="150" t="n">
        <v>150</v>
      </c>
      <c r="W233" s="150">
        <f>SUM(X233:AS233)</f>
        <v/>
      </c>
      <c r="X233" s="150" t="n">
        <v>0</v>
      </c>
      <c r="Y233" s="150" t="n">
        <v>0</v>
      </c>
      <c r="Z233" s="150" t="n">
        <v>166.82</v>
      </c>
      <c r="AA233" s="150" t="n">
        <v>0</v>
      </c>
      <c r="AB233" s="150" t="n">
        <v>0</v>
      </c>
      <c r="AC233" s="150" t="n">
        <v>0</v>
      </c>
      <c r="AD233" s="150" t="n">
        <v>0</v>
      </c>
      <c r="AE233" s="150" t="n">
        <v>0</v>
      </c>
      <c r="AF233" s="150" t="n">
        <v>0</v>
      </c>
      <c r="AG233" s="150" t="n">
        <v>0</v>
      </c>
      <c r="AH233" s="150" t="n">
        <v>0</v>
      </c>
      <c r="AI233" s="150" t="n">
        <v>0</v>
      </c>
      <c r="AJ233" s="150" t="n">
        <v>0</v>
      </c>
      <c r="AK233" s="150" t="n">
        <v>0</v>
      </c>
      <c r="AL233" s="150" t="n">
        <v>0</v>
      </c>
      <c r="AM233" s="150" t="n">
        <v>0</v>
      </c>
      <c r="AN233" s="150" t="n">
        <v>0</v>
      </c>
      <c r="AO233" s="150" t="n">
        <v>0</v>
      </c>
      <c r="AP233" s="150" t="n">
        <v>0</v>
      </c>
      <c r="AQ233" s="150" t="n">
        <v>0</v>
      </c>
      <c r="AR233" s="150" t="n">
        <v>0</v>
      </c>
      <c r="AS233" s="150" t="n">
        <v>0</v>
      </c>
      <c r="AT233" s="7" t="inlineStr">
        <is>
          <t>灯带+无线感应</t>
        </is>
      </c>
      <c r="AU233" s="7" t="n"/>
      <c r="AV233" s="7" t="inlineStr">
        <is>
          <t>683ffb5c791e9400151c0766</t>
        </is>
      </c>
      <c r="AW233" s="7" t="inlineStr">
        <is>
          <t>全开放柜-横隔板（5块横隔板）</t>
        </is>
      </c>
      <c r="AX233" s="7" t="inlineStr">
        <is>
          <t>683ffb5c3aa6a60015f4315f</t>
        </is>
      </c>
      <c r="AY233" s="150">
        <f>H233</f>
        <v/>
      </c>
      <c r="AZ233" s="150">
        <f>BB233/(1-BA233)</f>
        <v/>
      </c>
      <c r="BA233" s="82" t="n">
        <v>0.15</v>
      </c>
      <c r="BB233" s="150">
        <f>K233*0.96</f>
        <v/>
      </c>
      <c r="BC233" s="7" t="inlineStr">
        <is>
          <t>840643621692</t>
        </is>
      </c>
      <c r="BD233" s="7" t="inlineStr">
        <is>
          <t>https://item.taobao.com/item.htm?id=840643621692</t>
        </is>
      </c>
      <c r="BE233" s="7" t="n"/>
      <c r="BF233" s="150">
        <f>H233</f>
        <v/>
      </c>
      <c r="BG233" s="82">
        <f>BH233/BF233</f>
        <v/>
      </c>
      <c r="BH233" s="149">
        <f>I233</f>
        <v/>
      </c>
      <c r="BI233" s="82">
        <f>1-12%</f>
        <v/>
      </c>
      <c r="BJ233" s="82">
        <f>BK233/(BF233-BF233*(1-BI233))</f>
        <v/>
      </c>
      <c r="BK233" s="149">
        <f>BM233/(1-BL233)</f>
        <v/>
      </c>
      <c r="BL233" s="82" t="n">
        <v>0.01</v>
      </c>
      <c r="BM233" s="149">
        <f>J233</f>
        <v/>
      </c>
      <c r="BN233" s="149">
        <f>IF(BK233&gt;=1500,BK233-150,IF(BK233&gt;=800,BK233-80,IF(BK233&gt;=500,BK233-50,IF(BK233&gt;=200,BK233-20,BK233))))</f>
        <v/>
      </c>
      <c r="BO233" s="82">
        <f>1-12%</f>
        <v/>
      </c>
      <c r="BP233" s="82">
        <f>BQ233/(BF233-BF233*(1-BO233))</f>
        <v/>
      </c>
      <c r="BQ233" s="149">
        <f>BS233/(1-BR233)</f>
        <v/>
      </c>
      <c r="BR233" s="82" t="n">
        <v>0</v>
      </c>
      <c r="BS233" s="149">
        <f>K233</f>
        <v/>
      </c>
      <c r="BT233" s="149">
        <f>IF(BQ233&gt;=1500,BQ233-150,IF(BQ233&gt;=800,BQ233-80,IF(BQ233&gt;=500,BQ233-50,IF(BQ233&gt;=200,BQ233-20,BQ233))))</f>
        <v/>
      </c>
      <c r="BU233" s="7" t="n"/>
      <c r="CB233" s="8" t="inlineStr">
        <is>
          <t>✅ 可导入</t>
        </is>
      </c>
      <c r="CC233" t="inlineStr">
        <is>
          <t>✓</t>
        </is>
      </c>
    </row>
    <row r="234" ht="18" customHeight="1">
      <c r="A234" s="77" t="inlineStr">
        <is>
          <t>PPS24450030915</t>
        </is>
      </c>
      <c r="B234" s="10" t="inlineStr">
        <is>
          <t>书柜-新 |樱桃木2024款书柜</t>
        </is>
      </c>
      <c r="C234" s="10" t="inlineStr">
        <is>
          <t>书柜-全开放柜-横竖隔板（5横12竖）-1.0米</t>
        </is>
      </c>
      <c r="D234" s="98" t="inlineStr">
        <is>
          <t>PPS2445003091513</t>
        </is>
      </c>
      <c r="E234" s="10" t="inlineStr">
        <is>
          <t>https://img.alicdn.com/imgextra/i4/2215699812811/O1CN019uUBJM1WdULCWXMGs_!!2215699812811.jpg</t>
        </is>
      </c>
      <c r="F234" s="10" t="inlineStr">
        <is>
          <t>中型</t>
        </is>
      </c>
      <c r="G234" s="152">
        <f>Q234/0.4</f>
        <v/>
      </c>
      <c r="H234" s="152">
        <f>G234*0.75</f>
        <v/>
      </c>
      <c r="I234" s="152">
        <f>Q234 / (0.87 - 0.02 - 0.006)</f>
        <v/>
      </c>
      <c r="J234" s="152">
        <f>Q234 / (0.88 - 0.02 - 0.006)</f>
        <v/>
      </c>
      <c r="K234" s="152">
        <f>Q234 / (0.87 - 0.02 - 0.006)</f>
        <v/>
      </c>
      <c r="L234" s="152">
        <f>K234-N234</f>
        <v/>
      </c>
      <c r="M234" s="79">
        <f>L234/K234</f>
        <v/>
      </c>
      <c r="N234" s="153">
        <f>O234+P234+Q234</f>
        <v/>
      </c>
      <c r="O234" s="153">
        <f>K234*0.006</f>
        <v/>
      </c>
      <c r="P234" s="153">
        <f>K234*0.02</f>
        <v/>
      </c>
      <c r="Q234" s="153">
        <f>SUM(R234:T234)</f>
        <v/>
      </c>
      <c r="R234" s="153">
        <f>IF(F234="大型",700,IF(F234="中型",300,IF(F234="小型",80,0)))</f>
        <v/>
      </c>
      <c r="S234" s="153">
        <f>IF(F234="大型",150,IF(F234="中型",100,IF(F234="小型",0,0)))</f>
        <v/>
      </c>
      <c r="T234" s="151">
        <f>SUM(U234:W234)</f>
        <v/>
      </c>
      <c r="U234" s="153" t="n">
        <v>2250</v>
      </c>
      <c r="V234" s="153" t="n">
        <v>150</v>
      </c>
      <c r="W234" s="153">
        <f>SUM(X234:AS234)</f>
        <v/>
      </c>
      <c r="X234" s="153" t="n">
        <v>0</v>
      </c>
      <c r="Y234" s="153" t="n">
        <v>0</v>
      </c>
      <c r="Z234" s="153" t="n">
        <v>166.82</v>
      </c>
      <c r="AA234" s="153" t="n">
        <v>0</v>
      </c>
      <c r="AB234" s="153" t="n">
        <v>0</v>
      </c>
      <c r="AC234" s="153" t="n">
        <v>0</v>
      </c>
      <c r="AD234" s="153" t="n">
        <v>0</v>
      </c>
      <c r="AE234" s="153" t="n">
        <v>0</v>
      </c>
      <c r="AF234" s="153" t="n">
        <v>0</v>
      </c>
      <c r="AG234" s="153" t="n">
        <v>0</v>
      </c>
      <c r="AH234" s="153" t="n">
        <v>0</v>
      </c>
      <c r="AI234" s="153" t="n">
        <v>0</v>
      </c>
      <c r="AJ234" s="153" t="n">
        <v>0</v>
      </c>
      <c r="AK234" s="153" t="n">
        <v>0</v>
      </c>
      <c r="AL234" s="153" t="n">
        <v>0</v>
      </c>
      <c r="AM234" s="153" t="n">
        <v>0</v>
      </c>
      <c r="AN234" s="153" t="n">
        <v>0</v>
      </c>
      <c r="AO234" s="153" t="n">
        <v>0</v>
      </c>
      <c r="AP234" s="153" t="n">
        <v>0</v>
      </c>
      <c r="AQ234" s="153" t="n">
        <v>0</v>
      </c>
      <c r="AR234" s="153" t="n">
        <v>0</v>
      </c>
      <c r="AS234" s="153" t="n">
        <v>0</v>
      </c>
      <c r="AT234" s="10" t="inlineStr">
        <is>
          <t>卡扣+灯带+无线感应</t>
        </is>
      </c>
      <c r="AU234" s="10" t="n"/>
      <c r="AV234" s="10" t="inlineStr">
        <is>
          <t>683ffb5c791e9400151c0766</t>
        </is>
      </c>
      <c r="AW234" s="10" t="inlineStr">
        <is>
          <t>全开放柜-横竖隔板（5横12竖）</t>
        </is>
      </c>
      <c r="AX234" s="10" t="inlineStr">
        <is>
          <t>683ffb5c05b7000015b7dde0</t>
        </is>
      </c>
      <c r="AY234" s="153">
        <f>H234</f>
        <v/>
      </c>
      <c r="AZ234" s="153">
        <f>BB234/(1-BA234)</f>
        <v/>
      </c>
      <c r="BA234" s="85" t="n">
        <v>0.15</v>
      </c>
      <c r="BB234" s="153">
        <f>K234*0.96</f>
        <v/>
      </c>
      <c r="BC234" s="10" t="inlineStr">
        <is>
          <t>840643621692</t>
        </is>
      </c>
      <c r="BD234" s="10" t="inlineStr">
        <is>
          <t>https://item.taobao.com/item.htm?id=840643621692</t>
        </is>
      </c>
      <c r="BE234" s="10" t="n"/>
      <c r="BF234" s="153">
        <f>H234</f>
        <v/>
      </c>
      <c r="BG234" s="85">
        <f>BH234/BF234</f>
        <v/>
      </c>
      <c r="BH234" s="152">
        <f>I234</f>
        <v/>
      </c>
      <c r="BI234" s="85">
        <f>1-12%</f>
        <v/>
      </c>
      <c r="BJ234" s="85">
        <f>BK234/(BF234-BF234*(1-BI234))</f>
        <v/>
      </c>
      <c r="BK234" s="152">
        <f>BM234/(1-BL234)</f>
        <v/>
      </c>
      <c r="BL234" s="85" t="n">
        <v>0.01</v>
      </c>
      <c r="BM234" s="152">
        <f>J234</f>
        <v/>
      </c>
      <c r="BN234" s="152">
        <f>IF(BK234&gt;=1500,BK234-150,IF(BK234&gt;=800,BK234-80,IF(BK234&gt;=500,BK234-50,IF(BK234&gt;=200,BK234-20,BK234))))</f>
        <v/>
      </c>
      <c r="BO234" s="85">
        <f>1-12%</f>
        <v/>
      </c>
      <c r="BP234" s="85">
        <f>BQ234/(BF234-BF234*(1-BO234))</f>
        <v/>
      </c>
      <c r="BQ234" s="152">
        <f>BS234/(1-BR234)</f>
        <v/>
      </c>
      <c r="BR234" s="85" t="n">
        <v>0</v>
      </c>
      <c r="BS234" s="152">
        <f>K234</f>
        <v/>
      </c>
      <c r="BT234" s="152">
        <f>IF(BQ234&gt;=1500,BQ234-150,IF(BQ234&gt;=800,BQ234-80,IF(BQ234&gt;=500,BQ234-50,IF(BQ234&gt;=200,BQ234-20,BQ234))))</f>
        <v/>
      </c>
      <c r="BU234" s="10" t="n"/>
      <c r="CB234" s="8" t="inlineStr">
        <is>
          <t>✅ 可导入</t>
        </is>
      </c>
      <c r="CC234" t="inlineStr">
        <is>
          <t>✓</t>
        </is>
      </c>
    </row>
    <row r="235" ht="18" customHeight="1">
      <c r="A235" s="77" t="inlineStr">
        <is>
          <t>PPS24450030915</t>
        </is>
      </c>
      <c r="B235" s="7" t="inlineStr">
        <is>
          <t>书柜-新 |樱桃木2024款书柜</t>
        </is>
      </c>
      <c r="C235" s="7" t="inlineStr">
        <is>
          <t>书柜-瓷白玻璃柜（3白3超透玻璃）-1.0米</t>
        </is>
      </c>
      <c r="D235" s="7" t="inlineStr">
        <is>
          <t>PPS2445003091514</t>
        </is>
      </c>
      <c r="E235" s="7" t="inlineStr">
        <is>
          <t>https://img.alicdn.com/imgextra/i4/2215699812811/O1CN019uUBJM1WdULCWXMGs_!!2215699812811.jpg</t>
        </is>
      </c>
      <c r="F235" s="7" t="inlineStr">
        <is>
          <t>中型</t>
        </is>
      </c>
      <c r="G235" s="149">
        <f>Q235/0.4</f>
        <v/>
      </c>
      <c r="H235" s="149">
        <f>G235*0.75</f>
        <v/>
      </c>
      <c r="I235" s="149">
        <f>Q235 / (0.87 - 0.02 - 0.006)</f>
        <v/>
      </c>
      <c r="J235" s="149">
        <f>Q235 / (0.88 - 0.02 - 0.006)</f>
        <v/>
      </c>
      <c r="K235" s="149">
        <f>Q235 / (0.87 - 0.02 - 0.006)</f>
        <v/>
      </c>
      <c r="L235" s="149">
        <f>K235-N235</f>
        <v/>
      </c>
      <c r="M235" s="79">
        <f>L235/K235</f>
        <v/>
      </c>
      <c r="N235" s="150">
        <f>O235+P235+Q235</f>
        <v/>
      </c>
      <c r="O235" s="150">
        <f>K235*0.006</f>
        <v/>
      </c>
      <c r="P235" s="150">
        <f>K235*0.02</f>
        <v/>
      </c>
      <c r="Q235" s="150">
        <f>SUM(R235:T235)</f>
        <v/>
      </c>
      <c r="R235" s="150">
        <f>IF(F235="大型",700,IF(F235="中型",300,IF(F235="小型",80,0)))</f>
        <v/>
      </c>
      <c r="S235" s="150">
        <f>IF(F235="大型",150,IF(F235="中型",100,IF(F235="小型",0,0)))</f>
        <v/>
      </c>
      <c r="T235" s="151">
        <f>SUM(U235:W235)</f>
        <v/>
      </c>
      <c r="U235" s="150" t="n">
        <v>1620</v>
      </c>
      <c r="V235" s="150" t="n">
        <v>200</v>
      </c>
      <c r="W235" s="150">
        <f>SUM(X235:AS235)</f>
        <v/>
      </c>
      <c r="X235" s="150" t="n">
        <v>0</v>
      </c>
      <c r="Y235" s="150" t="n">
        <v>0</v>
      </c>
      <c r="Z235" s="150" t="n">
        <v>166.82</v>
      </c>
      <c r="AA235" s="150" t="n">
        <v>284</v>
      </c>
      <c r="AB235" s="150" t="n">
        <v>0</v>
      </c>
      <c r="AC235" s="150" t="n">
        <v>0</v>
      </c>
      <c r="AD235" s="150" t="n">
        <v>0</v>
      </c>
      <c r="AE235" s="150" t="n">
        <v>0</v>
      </c>
      <c r="AF235" s="150" t="n">
        <v>0</v>
      </c>
      <c r="AG235" s="150" t="n">
        <v>0</v>
      </c>
      <c r="AH235" s="150" t="n">
        <v>0</v>
      </c>
      <c r="AI235" s="150" t="n">
        <v>0</v>
      </c>
      <c r="AJ235" s="150" t="n">
        <v>0</v>
      </c>
      <c r="AK235" s="150" t="n">
        <v>0</v>
      </c>
      <c r="AL235" s="150" t="n">
        <v>0</v>
      </c>
      <c r="AM235" s="150" t="n">
        <v>0</v>
      </c>
      <c r="AN235" s="150" t="n">
        <v>0</v>
      </c>
      <c r="AO235" s="150" t="n">
        <v>0</v>
      </c>
      <c r="AP235" s="150" t="n">
        <v>0</v>
      </c>
      <c r="AQ235" s="150" t="n">
        <v>0</v>
      </c>
      <c r="AR235" s="150" t="n">
        <v>0</v>
      </c>
      <c r="AS235" s="150" t="n">
        <v>0</v>
      </c>
      <c r="AT235" s="7" t="inlineStr">
        <is>
          <t>超白玻璃3+瓷白玻璃3+把手+塑料轨道+灯带+无线感应</t>
        </is>
      </c>
      <c r="AU235" s="7" t="n"/>
      <c r="AV235" s="7" t="inlineStr">
        <is>
          <t>683ffb5c791e9400151c0766</t>
        </is>
      </c>
      <c r="AW235" s="7" t="inlineStr">
        <is>
          <t>瓷白玻璃柜（3白3超透玻璃）</t>
        </is>
      </c>
      <c r="AX235" s="7" t="inlineStr">
        <is>
          <t>683ffb5d05b7000015b7de06</t>
        </is>
      </c>
      <c r="AY235" s="150">
        <f>H235</f>
        <v/>
      </c>
      <c r="AZ235" s="150">
        <f>BB235/(1-BA235)</f>
        <v/>
      </c>
      <c r="BA235" s="82" t="n">
        <v>0.15</v>
      </c>
      <c r="BB235" s="150">
        <f>K235*0.96</f>
        <v/>
      </c>
      <c r="BC235" s="7" t="inlineStr">
        <is>
          <t>840643621692</t>
        </is>
      </c>
      <c r="BD235" s="7" t="inlineStr">
        <is>
          <t>https://item.taobao.com/item.htm?id=840643621692</t>
        </is>
      </c>
      <c r="BE235" s="7" t="n"/>
      <c r="BF235" s="150">
        <f>H235</f>
        <v/>
      </c>
      <c r="BG235" s="82">
        <f>BH235/BF235</f>
        <v/>
      </c>
      <c r="BH235" s="149">
        <f>I235</f>
        <v/>
      </c>
      <c r="BI235" s="82">
        <f>1-12%</f>
        <v/>
      </c>
      <c r="BJ235" s="82">
        <f>BK235/(BF235-BF235*(1-BI235))</f>
        <v/>
      </c>
      <c r="BK235" s="149">
        <f>BM235/(1-BL235)</f>
        <v/>
      </c>
      <c r="BL235" s="82" t="n">
        <v>0.01</v>
      </c>
      <c r="BM235" s="149">
        <f>J235</f>
        <v/>
      </c>
      <c r="BN235" s="149">
        <f>IF(BK235&gt;=1500,BK235-150,IF(BK235&gt;=800,BK235-80,IF(BK235&gt;=500,BK235-50,IF(BK235&gt;=200,BK235-20,BK235))))</f>
        <v/>
      </c>
      <c r="BO235" s="82">
        <f>1-12%</f>
        <v/>
      </c>
      <c r="BP235" s="82">
        <f>BQ235/(BF235-BF235*(1-BO235))</f>
        <v/>
      </c>
      <c r="BQ235" s="149">
        <f>BS235/(1-BR235)</f>
        <v/>
      </c>
      <c r="BR235" s="82" t="n">
        <v>0</v>
      </c>
      <c r="BS235" s="149">
        <f>K235</f>
        <v/>
      </c>
      <c r="BT235" s="149">
        <f>IF(BQ235&gt;=1500,BQ235-150,IF(BQ235&gt;=800,BQ235-80,IF(BQ235&gt;=500,BQ235-50,IF(BQ235&gt;=200,BQ235-20,BQ235))))</f>
        <v/>
      </c>
      <c r="BU235" s="7" t="n"/>
      <c r="CB235" s="8" t="inlineStr">
        <is>
          <t>✅ 可导入</t>
        </is>
      </c>
      <c r="CC235" t="inlineStr">
        <is>
          <t>✓</t>
        </is>
      </c>
    </row>
    <row r="236" ht="18" customHeight="1">
      <c r="A236" s="77" t="inlineStr">
        <is>
          <t>PPS24450030915</t>
        </is>
      </c>
      <c r="B236" s="10" t="inlineStr">
        <is>
          <t>书柜-新 |樱桃木2024款书柜</t>
        </is>
      </c>
      <c r="C236" s="10" t="inlineStr">
        <is>
          <t>书柜-开放抽屉柜（5块横隔板+1抽屉）-1.0米</t>
        </is>
      </c>
      <c r="D236" s="10" t="inlineStr">
        <is>
          <t>PPS2445003091515</t>
        </is>
      </c>
      <c r="E236" s="10" t="inlineStr">
        <is>
          <t>https://img.alicdn.com/imgextra/i4/2215699812811/O1CN019uUBJM1WdULCWXMGs_!!2215699812811.jpg</t>
        </is>
      </c>
      <c r="F236" s="10" t="inlineStr">
        <is>
          <t>中型</t>
        </is>
      </c>
      <c r="G236" s="152">
        <f>Q236/0.4</f>
        <v/>
      </c>
      <c r="H236" s="152">
        <f>G236*0.75</f>
        <v/>
      </c>
      <c r="I236" s="152">
        <f>Q236 / (0.87 - 0.02 - 0.006)</f>
        <v/>
      </c>
      <c r="J236" s="152">
        <f>Q236 / (0.88 - 0.02 - 0.006)</f>
        <v/>
      </c>
      <c r="K236" s="152">
        <f>Q236 / (0.87 - 0.02 - 0.006)</f>
        <v/>
      </c>
      <c r="L236" s="152">
        <f>K236-N236</f>
        <v/>
      </c>
      <c r="M236" s="79">
        <f>L236/K236</f>
        <v/>
      </c>
      <c r="N236" s="153">
        <f>O236+P236+Q236</f>
        <v/>
      </c>
      <c r="O236" s="153">
        <f>K236*0.006</f>
        <v/>
      </c>
      <c r="P236" s="153">
        <f>K236*0.02</f>
        <v/>
      </c>
      <c r="Q236" s="153">
        <f>SUM(R236:T236)</f>
        <v/>
      </c>
      <c r="R236" s="153">
        <f>IF(F236="大型",700,IF(F236="中型",300,IF(F236="小型",80,0)))</f>
        <v/>
      </c>
      <c r="S236" s="153">
        <f>IF(F236="大型",150,IF(F236="中型",100,IF(F236="小型",0,0)))</f>
        <v/>
      </c>
      <c r="T236" s="151">
        <f>SUM(U236:W236)</f>
        <v/>
      </c>
      <c r="U236" s="153" t="n">
        <v>1750</v>
      </c>
      <c r="V236" s="153" t="n">
        <v>150</v>
      </c>
      <c r="W236" s="153">
        <f>SUM(X236:AS236)</f>
        <v/>
      </c>
      <c r="X236" s="153" t="n">
        <v>0</v>
      </c>
      <c r="Y236" s="153" t="n">
        <v>0</v>
      </c>
      <c r="Z236" s="153" t="n">
        <v>166.82</v>
      </c>
      <c r="AA236" s="153" t="n">
        <v>0</v>
      </c>
      <c r="AB236" s="153" t="n">
        <v>0</v>
      </c>
      <c r="AC236" s="153" t="n">
        <v>0</v>
      </c>
      <c r="AD236" s="153" t="n">
        <v>0</v>
      </c>
      <c r="AE236" s="153" t="n">
        <v>0</v>
      </c>
      <c r="AF236" s="153" t="n">
        <v>0</v>
      </c>
      <c r="AG236" s="153" t="n">
        <v>0</v>
      </c>
      <c r="AH236" s="153" t="n">
        <v>0</v>
      </c>
      <c r="AI236" s="153" t="n">
        <v>0</v>
      </c>
      <c r="AJ236" s="153" t="n">
        <v>0</v>
      </c>
      <c r="AK236" s="153" t="n">
        <v>0</v>
      </c>
      <c r="AL236" s="153" t="n">
        <v>0</v>
      </c>
      <c r="AM236" s="153" t="n">
        <v>0</v>
      </c>
      <c r="AN236" s="153" t="n">
        <v>0</v>
      </c>
      <c r="AO236" s="153" t="n">
        <v>0</v>
      </c>
      <c r="AP236" s="153" t="n">
        <v>0</v>
      </c>
      <c r="AQ236" s="153" t="n">
        <v>0</v>
      </c>
      <c r="AR236" s="153" t="n">
        <v>0</v>
      </c>
      <c r="AS236" s="153" t="n">
        <v>0</v>
      </c>
      <c r="AT236" s="10" t="inlineStr">
        <is>
          <t>抽屉轨道+灯带+无线感应</t>
        </is>
      </c>
      <c r="AU236" s="10" t="n"/>
      <c r="AV236" s="10" t="inlineStr">
        <is>
          <t>683ffb5c791e9400151c0766</t>
        </is>
      </c>
      <c r="AW236" s="10" t="inlineStr">
        <is>
          <t>开放抽屉柜（5块横隔板+1抽屉）</t>
        </is>
      </c>
      <c r="AX236" s="10" t="inlineStr">
        <is>
          <t>683ffb5df07365001542ffd8</t>
        </is>
      </c>
      <c r="AY236" s="153">
        <f>H236</f>
        <v/>
      </c>
      <c r="AZ236" s="153">
        <f>BB236/(1-BA236)</f>
        <v/>
      </c>
      <c r="BA236" s="85" t="n">
        <v>0.15</v>
      </c>
      <c r="BB236" s="153">
        <f>K236*0.96</f>
        <v/>
      </c>
      <c r="BC236" s="10" t="inlineStr">
        <is>
          <t>840643621692</t>
        </is>
      </c>
      <c r="BD236" s="10" t="inlineStr">
        <is>
          <t>https://item.taobao.com/item.htm?id=840643621692</t>
        </is>
      </c>
      <c r="BE236" s="10" t="n"/>
      <c r="BF236" s="153">
        <f>H236</f>
        <v/>
      </c>
      <c r="BG236" s="85">
        <f>BH236/BF236</f>
        <v/>
      </c>
      <c r="BH236" s="152">
        <f>I236</f>
        <v/>
      </c>
      <c r="BI236" s="85">
        <f>1-12%</f>
        <v/>
      </c>
      <c r="BJ236" s="85">
        <f>BK236/(BF236-BF236*(1-BI236))</f>
        <v/>
      </c>
      <c r="BK236" s="152">
        <f>BM236/(1-BL236)</f>
        <v/>
      </c>
      <c r="BL236" s="85" t="n">
        <v>0.01</v>
      </c>
      <c r="BM236" s="152">
        <f>J236</f>
        <v/>
      </c>
      <c r="BN236" s="152">
        <f>IF(BK236&gt;=1500,BK236-150,IF(BK236&gt;=800,BK236-80,IF(BK236&gt;=500,BK236-50,IF(BK236&gt;=200,BK236-20,BK236))))</f>
        <v/>
      </c>
      <c r="BO236" s="85">
        <f>1-12%</f>
        <v/>
      </c>
      <c r="BP236" s="85">
        <f>BQ236/(BF236-BF236*(1-BO236))</f>
        <v/>
      </c>
      <c r="BQ236" s="152">
        <f>BS236/(1-BR236)</f>
        <v/>
      </c>
      <c r="BR236" s="85" t="n">
        <v>0</v>
      </c>
      <c r="BS236" s="152">
        <f>K236</f>
        <v/>
      </c>
      <c r="BT236" s="152">
        <f>IF(BQ236&gt;=1500,BQ236-150,IF(BQ236&gt;=800,BQ236-80,IF(BQ236&gt;=500,BQ236-50,IF(BQ236&gt;=200,BQ236-20,BQ236))))</f>
        <v/>
      </c>
      <c r="BU236" s="10" t="n"/>
      <c r="CB236" s="8" t="inlineStr">
        <is>
          <t>✅ 可导入</t>
        </is>
      </c>
      <c r="CC236" t="inlineStr">
        <is>
          <t>✓</t>
        </is>
      </c>
    </row>
    <row r="237" ht="18" customHeight="1">
      <c r="A237" s="77" t="inlineStr">
        <is>
          <t>PPS24450030915</t>
        </is>
      </c>
      <c r="B237" s="7" t="inlineStr">
        <is>
          <t>书柜-新 |樱桃木2024款书柜</t>
        </is>
      </c>
      <c r="C237" s="7" t="inlineStr">
        <is>
          <t>书柜-灵感抽屉窄柜（4块横隔板）-0.6米</t>
        </is>
      </c>
      <c r="D237" s="7" t="inlineStr">
        <is>
          <t>PPS2445003091516</t>
        </is>
      </c>
      <c r="E237" s="7" t="inlineStr">
        <is>
          <t>https://img.alicdn.com/imgextra/i4/2215699812811/O1CN019uUBJM1WdULCWXMGs_!!2215699812811.jpg</t>
        </is>
      </c>
      <c r="F237" s="7" t="inlineStr">
        <is>
          <t>中型</t>
        </is>
      </c>
      <c r="G237" s="149">
        <f>Q237/0.4</f>
        <v/>
      </c>
      <c r="H237" s="149">
        <f>G237*0.75</f>
        <v/>
      </c>
      <c r="I237" s="149">
        <f>Q237 / (0.87 - 0.02 - 0.006)</f>
        <v/>
      </c>
      <c r="J237" s="149">
        <f>Q237 / (0.88 - 0.02 - 0.006)</f>
        <v/>
      </c>
      <c r="K237" s="149">
        <f>Q237 / (0.87 - 0.02 - 0.006)</f>
        <v/>
      </c>
      <c r="L237" s="149">
        <f>K237-N237</f>
        <v/>
      </c>
      <c r="M237" s="79">
        <f>L237/K237</f>
        <v/>
      </c>
      <c r="N237" s="150">
        <f>O237+P237+Q237</f>
        <v/>
      </c>
      <c r="O237" s="150">
        <f>K237*0.006</f>
        <v/>
      </c>
      <c r="P237" s="150">
        <f>K237*0.02</f>
        <v/>
      </c>
      <c r="Q237" s="150">
        <f>SUM(R237:T237)</f>
        <v/>
      </c>
      <c r="R237" s="150">
        <f>IF(F237="大型",700,IF(F237="中型",300,IF(F237="小型",80,0)))</f>
        <v/>
      </c>
      <c r="S237" s="150">
        <f>IF(F237="大型",150,IF(F237="中型",100,IF(F237="小型",0,0)))</f>
        <v/>
      </c>
      <c r="T237" s="151">
        <f>SUM(U237:W237)</f>
        <v/>
      </c>
      <c r="U237" s="150" t="n">
        <v>1400</v>
      </c>
      <c r="V237" s="150" t="n">
        <v>150</v>
      </c>
      <c r="W237" s="150">
        <f>SUM(X237:AS237)</f>
        <v/>
      </c>
      <c r="X237" s="150" t="n">
        <v>0</v>
      </c>
      <c r="Y237" s="150" t="n">
        <v>0</v>
      </c>
      <c r="Z237" s="150" t="n">
        <v>166.82</v>
      </c>
      <c r="AA237" s="150" t="n">
        <v>0</v>
      </c>
      <c r="AB237" s="150" t="n">
        <v>0</v>
      </c>
      <c r="AC237" s="150" t="n">
        <v>0</v>
      </c>
      <c r="AD237" s="150" t="n">
        <v>0</v>
      </c>
      <c r="AE237" s="150" t="n">
        <v>0</v>
      </c>
      <c r="AF237" s="150" t="n">
        <v>0</v>
      </c>
      <c r="AG237" s="150" t="n">
        <v>0</v>
      </c>
      <c r="AH237" s="150" t="n">
        <v>0</v>
      </c>
      <c r="AI237" s="150" t="n">
        <v>0</v>
      </c>
      <c r="AJ237" s="150" t="n">
        <v>0</v>
      </c>
      <c r="AK237" s="150" t="n">
        <v>0</v>
      </c>
      <c r="AL237" s="150" t="n">
        <v>0</v>
      </c>
      <c r="AM237" s="150" t="n">
        <v>0</v>
      </c>
      <c r="AN237" s="150" t="n">
        <v>0</v>
      </c>
      <c r="AO237" s="150" t="n">
        <v>0</v>
      </c>
      <c r="AP237" s="150" t="n">
        <v>0</v>
      </c>
      <c r="AQ237" s="150" t="n">
        <v>0</v>
      </c>
      <c r="AR237" s="150" t="n">
        <v>0</v>
      </c>
      <c r="AS237" s="150" t="n">
        <v>0</v>
      </c>
      <c r="AT237" s="7" t="inlineStr">
        <is>
          <t>软木板+抽屉轨道+灯带+无线感应</t>
        </is>
      </c>
      <c r="AU237" s="7" t="n"/>
      <c r="AV237" s="7" t="inlineStr">
        <is>
          <t>683ffb5c791e9400151c0766</t>
        </is>
      </c>
      <c r="AW237" s="7" t="inlineStr">
        <is>
          <t>灵感抽屉窄柜（4块横隔板）</t>
        </is>
      </c>
      <c r="AX237" s="7" t="inlineStr">
        <is>
          <t>683ffb5da006060015cd46fb</t>
        </is>
      </c>
      <c r="AY237" s="150">
        <f>H237</f>
        <v/>
      </c>
      <c r="AZ237" s="150">
        <f>BB237/(1-BA237)</f>
        <v/>
      </c>
      <c r="BA237" s="82" t="n">
        <v>0.15</v>
      </c>
      <c r="BB237" s="150">
        <f>K237*0.96</f>
        <v/>
      </c>
      <c r="BC237" s="7" t="inlineStr">
        <is>
          <t>840643621692</t>
        </is>
      </c>
      <c r="BD237" s="7" t="inlineStr">
        <is>
          <t>https://item.taobao.com/item.htm?id=840643621692</t>
        </is>
      </c>
      <c r="BE237" s="7" t="n"/>
      <c r="BF237" s="150">
        <f>H237</f>
        <v/>
      </c>
      <c r="BG237" s="82">
        <f>BH237/BF237</f>
        <v/>
      </c>
      <c r="BH237" s="149">
        <f>I237</f>
        <v/>
      </c>
      <c r="BI237" s="82">
        <f>1-12%</f>
        <v/>
      </c>
      <c r="BJ237" s="82">
        <f>BK237/(BF237-BF237*(1-BI237))</f>
        <v/>
      </c>
      <c r="BK237" s="149">
        <f>BM237/(1-BL237)</f>
        <v/>
      </c>
      <c r="BL237" s="82" t="n">
        <v>0.01</v>
      </c>
      <c r="BM237" s="149">
        <f>J237</f>
        <v/>
      </c>
      <c r="BN237" s="149">
        <f>IF(BK237&gt;=1500,BK237-150,IF(BK237&gt;=800,BK237-80,IF(BK237&gt;=500,BK237-50,IF(BK237&gt;=200,BK237-20,BK237))))</f>
        <v/>
      </c>
      <c r="BO237" s="82">
        <f>1-12%</f>
        <v/>
      </c>
      <c r="BP237" s="82">
        <f>BQ237/(BF237-BF237*(1-BO237))</f>
        <v/>
      </c>
      <c r="BQ237" s="149">
        <f>BS237/(1-BR237)</f>
        <v/>
      </c>
      <c r="BR237" s="82" t="n">
        <v>0</v>
      </c>
      <c r="BS237" s="149">
        <f>K237</f>
        <v/>
      </c>
      <c r="BT237" s="149">
        <f>IF(BQ237&gt;=1500,BQ237-150,IF(BQ237&gt;=800,BQ237-80,IF(BQ237&gt;=500,BQ237-50,IF(BQ237&gt;=200,BQ237-20,BQ237))))</f>
        <v/>
      </c>
      <c r="BU237" s="7" t="n"/>
      <c r="CB237" s="8" t="inlineStr">
        <is>
          <t>✅ 可导入</t>
        </is>
      </c>
      <c r="CC237" t="inlineStr">
        <is>
          <t>✓</t>
        </is>
      </c>
    </row>
    <row r="238" ht="18" customHeight="1">
      <c r="A238" s="77" t="inlineStr">
        <is>
          <t>PPS24450030915</t>
        </is>
      </c>
      <c r="B238" s="10" t="inlineStr">
        <is>
          <t>书柜-新 |樱桃木2024款书柜</t>
        </is>
      </c>
      <c r="C238" s="10" t="inlineStr">
        <is>
          <t>书柜-开放式窄柜（5块横隔板）-0.6米</t>
        </is>
      </c>
      <c r="D238" s="10" t="inlineStr">
        <is>
          <t>PPS2445003091517</t>
        </is>
      </c>
      <c r="E238" s="10" t="inlineStr">
        <is>
          <t>https://img.alicdn.com/imgextra/i4/2215699812811/O1CN019uUBJM1WdULCWXMGs_!!2215699812811.jpg</t>
        </is>
      </c>
      <c r="F238" s="10" t="inlineStr">
        <is>
          <t>中型</t>
        </is>
      </c>
      <c r="G238" s="152">
        <f>Q238/0.4</f>
        <v/>
      </c>
      <c r="H238" s="152">
        <f>G238*0.75</f>
        <v/>
      </c>
      <c r="I238" s="152">
        <f>Q238 / (0.87 - 0.02 - 0.006)</f>
        <v/>
      </c>
      <c r="J238" s="152">
        <f>Q238 / (0.88 - 0.02 - 0.006)</f>
        <v/>
      </c>
      <c r="K238" s="152">
        <f>Q238 / (0.87 - 0.02 - 0.006)</f>
        <v/>
      </c>
      <c r="L238" s="152">
        <f>K238-N238</f>
        <v/>
      </c>
      <c r="M238" s="79">
        <f>L238/K238</f>
        <v/>
      </c>
      <c r="N238" s="153">
        <f>O238+P238+Q238</f>
        <v/>
      </c>
      <c r="O238" s="153">
        <f>K238*0.006</f>
        <v/>
      </c>
      <c r="P238" s="153">
        <f>K238*0.02</f>
        <v/>
      </c>
      <c r="Q238" s="153">
        <f>SUM(R238:T238)</f>
        <v/>
      </c>
      <c r="R238" s="153">
        <f>IF(F238="大型",700,IF(F238="中型",300,IF(F238="小型",80,0)))</f>
        <v/>
      </c>
      <c r="S238" s="153">
        <f>IF(F238="大型",150,IF(F238="中型",100,IF(F238="小型",0,0)))</f>
        <v/>
      </c>
      <c r="T238" s="151">
        <f>SUM(U238:W238)</f>
        <v/>
      </c>
      <c r="U238" s="153" t="n">
        <v>1150</v>
      </c>
      <c r="V238" s="153" t="n">
        <v>150</v>
      </c>
      <c r="W238" s="153">
        <f>SUM(X238:AS238)</f>
        <v/>
      </c>
      <c r="X238" s="153" t="n">
        <v>0</v>
      </c>
      <c r="Y238" s="153" t="n">
        <v>0</v>
      </c>
      <c r="Z238" s="153" t="n">
        <v>166.82</v>
      </c>
      <c r="AA238" s="153" t="n">
        <v>0</v>
      </c>
      <c r="AB238" s="153" t="n">
        <v>0</v>
      </c>
      <c r="AC238" s="153" t="n">
        <v>0</v>
      </c>
      <c r="AD238" s="153" t="n">
        <v>0</v>
      </c>
      <c r="AE238" s="153" t="n">
        <v>0</v>
      </c>
      <c r="AF238" s="153" t="n">
        <v>0</v>
      </c>
      <c r="AG238" s="153" t="n">
        <v>0</v>
      </c>
      <c r="AH238" s="153" t="n">
        <v>0</v>
      </c>
      <c r="AI238" s="153" t="n">
        <v>0</v>
      </c>
      <c r="AJ238" s="153" t="n">
        <v>0</v>
      </c>
      <c r="AK238" s="153" t="n">
        <v>0</v>
      </c>
      <c r="AL238" s="153" t="n">
        <v>0</v>
      </c>
      <c r="AM238" s="153" t="n">
        <v>0</v>
      </c>
      <c r="AN238" s="153" t="n">
        <v>0</v>
      </c>
      <c r="AO238" s="153" t="n">
        <v>0</v>
      </c>
      <c r="AP238" s="153" t="n">
        <v>0</v>
      </c>
      <c r="AQ238" s="153" t="n">
        <v>0</v>
      </c>
      <c r="AR238" s="153" t="n">
        <v>0</v>
      </c>
      <c r="AS238" s="153" t="n">
        <v>0</v>
      </c>
      <c r="AT238" s="10" t="inlineStr">
        <is>
          <t>灯带+无线感应</t>
        </is>
      </c>
      <c r="AU238" s="10" t="n"/>
      <c r="AV238" s="10" t="inlineStr">
        <is>
          <t>683ffb5c791e9400151c0766</t>
        </is>
      </c>
      <c r="AW238" s="10" t="inlineStr">
        <is>
          <t>开放式窄柜（5块横隔板）</t>
        </is>
      </c>
      <c r="AX238" s="10" t="inlineStr">
        <is>
          <t>683ffb5ef07365001542ffec</t>
        </is>
      </c>
      <c r="AY238" s="153">
        <f>H238</f>
        <v/>
      </c>
      <c r="AZ238" s="153">
        <f>BB238/(1-BA238)</f>
        <v/>
      </c>
      <c r="BA238" s="85" t="n">
        <v>0.15</v>
      </c>
      <c r="BB238" s="153">
        <f>K238*0.96</f>
        <v/>
      </c>
      <c r="BC238" s="10" t="inlineStr">
        <is>
          <t>840643621692</t>
        </is>
      </c>
      <c r="BD238" s="10" t="inlineStr">
        <is>
          <t>https://item.taobao.com/item.htm?id=840643621692</t>
        </is>
      </c>
      <c r="BE238" s="10" t="n"/>
      <c r="BF238" s="153">
        <f>H238</f>
        <v/>
      </c>
      <c r="BG238" s="85">
        <f>BH238/BF238</f>
        <v/>
      </c>
      <c r="BH238" s="152">
        <f>I238</f>
        <v/>
      </c>
      <c r="BI238" s="85">
        <f>1-12%</f>
        <v/>
      </c>
      <c r="BJ238" s="85">
        <f>BK238/(BF238-BF238*(1-BI238))</f>
        <v/>
      </c>
      <c r="BK238" s="152">
        <f>BM238/(1-BL238)</f>
        <v/>
      </c>
      <c r="BL238" s="85" t="n">
        <v>0.01</v>
      </c>
      <c r="BM238" s="152">
        <f>J238</f>
        <v/>
      </c>
      <c r="BN238" s="152">
        <f>IF(BK238&gt;=1500,BK238-150,IF(BK238&gt;=800,BK238-80,IF(BK238&gt;=500,BK238-50,IF(BK238&gt;=200,BK238-20,BK238))))</f>
        <v/>
      </c>
      <c r="BO238" s="85">
        <f>1-12%</f>
        <v/>
      </c>
      <c r="BP238" s="85">
        <f>BQ238/(BF238-BF238*(1-BO238))</f>
        <v/>
      </c>
      <c r="BQ238" s="152">
        <f>BS238/(1-BR238)</f>
        <v/>
      </c>
      <c r="BR238" s="85" t="n">
        <v>0</v>
      </c>
      <c r="BS238" s="152">
        <f>K238</f>
        <v/>
      </c>
      <c r="BT238" s="152">
        <f>IF(BQ238&gt;=1500,BQ238-150,IF(BQ238&gt;=800,BQ238-80,IF(BQ238&gt;=500,BQ238-50,IF(BQ238&gt;=200,BQ238-20,BQ238))))</f>
        <v/>
      </c>
      <c r="BU238" s="10" t="n"/>
      <c r="CB238" s="8" t="inlineStr">
        <is>
          <t>✅ 可导入</t>
        </is>
      </c>
      <c r="CC238" t="inlineStr">
        <is>
          <t>✓</t>
        </is>
      </c>
    </row>
    <row r="239" ht="18" customHeight="1">
      <c r="A239" s="77" t="inlineStr">
        <is>
          <t>PPS24450030915</t>
        </is>
      </c>
      <c r="B239" s="7" t="inlineStr">
        <is>
          <t>书柜-新 |樱桃木2024款书柜</t>
        </is>
      </c>
      <c r="C239" s="7" t="inlineStr">
        <is>
          <t>书柜-瓷白玻璃窄柜（4块横隔板+1瓷白拉门）-0.6米</t>
        </is>
      </c>
      <c r="D239" s="7" t="inlineStr">
        <is>
          <t>PPS2445003091518</t>
        </is>
      </c>
      <c r="E239" s="7" t="inlineStr">
        <is>
          <t>https://img.alicdn.com/imgextra/i4/2215699812811/O1CN019uUBJM1WdULCWXMGs_!!2215699812811.jpg</t>
        </is>
      </c>
      <c r="F239" s="7" t="inlineStr">
        <is>
          <t>中型</t>
        </is>
      </c>
      <c r="G239" s="149">
        <f>Q239/0.4</f>
        <v/>
      </c>
      <c r="H239" s="149">
        <f>G239*0.75</f>
        <v/>
      </c>
      <c r="I239" s="149">
        <f>Q239 / (0.87 - 0.02 - 0.006)</f>
        <v/>
      </c>
      <c r="J239" s="149">
        <f>Q239 / (0.88 - 0.02 - 0.006)</f>
        <v/>
      </c>
      <c r="K239" s="149">
        <f>Q239 / (0.87 - 0.02 - 0.006)</f>
        <v/>
      </c>
      <c r="L239" s="149">
        <f>K239-N239</f>
        <v/>
      </c>
      <c r="M239" s="79">
        <f>L239/K239</f>
        <v/>
      </c>
      <c r="N239" s="150">
        <f>O239+P239+Q239</f>
        <v/>
      </c>
      <c r="O239" s="150">
        <f>K239*0.006</f>
        <v/>
      </c>
      <c r="P239" s="150">
        <f>K239*0.02</f>
        <v/>
      </c>
      <c r="Q239" s="150">
        <f>SUM(R239:T239)</f>
        <v/>
      </c>
      <c r="R239" s="150">
        <f>IF(F239="大型",700,IF(F239="中型",300,IF(F239="小型",80,0)))</f>
        <v/>
      </c>
      <c r="S239" s="150">
        <f>IF(F239="大型",150,IF(F239="中型",100,IF(F239="小型",0,0)))</f>
        <v/>
      </c>
      <c r="T239" s="151">
        <f>SUM(U239:W239)</f>
        <v/>
      </c>
      <c r="U239" s="150" t="n">
        <v>1130</v>
      </c>
      <c r="V239" s="150" t="n">
        <v>150</v>
      </c>
      <c r="W239" s="150">
        <f>SUM(X239:AS239)</f>
        <v/>
      </c>
      <c r="X239" s="150" t="n">
        <v>0</v>
      </c>
      <c r="Y239" s="150" t="n">
        <v>0</v>
      </c>
      <c r="Z239" s="150" t="n">
        <v>166.82</v>
      </c>
      <c r="AA239" s="150" t="n">
        <v>0</v>
      </c>
      <c r="AB239" s="150" t="n">
        <v>0</v>
      </c>
      <c r="AC239" s="150" t="n">
        <v>0</v>
      </c>
      <c r="AD239" s="150" t="n">
        <v>0</v>
      </c>
      <c r="AE239" s="150" t="n">
        <v>0</v>
      </c>
      <c r="AF239" s="150" t="n">
        <v>0</v>
      </c>
      <c r="AG239" s="150" t="n">
        <v>0</v>
      </c>
      <c r="AH239" s="150" t="n">
        <v>0</v>
      </c>
      <c r="AI239" s="150" t="n">
        <v>0</v>
      </c>
      <c r="AJ239" s="150" t="n">
        <v>0</v>
      </c>
      <c r="AK239" s="150" t="n">
        <v>0</v>
      </c>
      <c r="AL239" s="150" t="n">
        <v>0</v>
      </c>
      <c r="AM239" s="150" t="n">
        <v>0</v>
      </c>
      <c r="AN239" s="150" t="n">
        <v>0</v>
      </c>
      <c r="AO239" s="150" t="n">
        <v>0</v>
      </c>
      <c r="AP239" s="150" t="n">
        <v>0</v>
      </c>
      <c r="AQ239" s="150" t="n">
        <v>0</v>
      </c>
      <c r="AR239" s="150" t="n">
        <v>0</v>
      </c>
      <c r="AS239" s="150" t="n">
        <v>0</v>
      </c>
      <c r="AT239" s="7" t="inlineStr">
        <is>
          <t>合页+瓷白玻璃+把手+塑料轨道+灯带+无线感应</t>
        </is>
      </c>
      <c r="AU239" s="7" t="n"/>
      <c r="AV239" s="7" t="inlineStr">
        <is>
          <t>683ffb5c791e9400151c0766</t>
        </is>
      </c>
      <c r="AW239" s="7" t="inlineStr">
        <is>
          <t>瓷白玻璃窄柜（4块横隔板+1瓷白拉门）</t>
        </is>
      </c>
      <c r="AX239" s="7" t="inlineStr">
        <is>
          <t>683ffb5eda805a0015b19631</t>
        </is>
      </c>
      <c r="AY239" s="150">
        <f>H239</f>
        <v/>
      </c>
      <c r="AZ239" s="150">
        <f>BB239/(1-BA239)</f>
        <v/>
      </c>
      <c r="BA239" s="82" t="n">
        <v>0.15</v>
      </c>
      <c r="BB239" s="150">
        <f>K239*0.96</f>
        <v/>
      </c>
      <c r="BC239" s="7" t="inlineStr">
        <is>
          <t>840643621692</t>
        </is>
      </c>
      <c r="BD239" s="7" t="inlineStr">
        <is>
          <t>https://item.taobao.com/item.htm?id=840643621692</t>
        </is>
      </c>
      <c r="BE239" s="7" t="n"/>
      <c r="BF239" s="150">
        <f>H239</f>
        <v/>
      </c>
      <c r="BG239" s="82">
        <f>BH239/BF239</f>
        <v/>
      </c>
      <c r="BH239" s="149">
        <f>I239</f>
        <v/>
      </c>
      <c r="BI239" s="82">
        <f>1-12%</f>
        <v/>
      </c>
      <c r="BJ239" s="82">
        <f>BK239/(BF239-BF239*(1-BI239))</f>
        <v/>
      </c>
      <c r="BK239" s="149">
        <f>BM239/(1-BL239)</f>
        <v/>
      </c>
      <c r="BL239" s="82" t="n">
        <v>0.01</v>
      </c>
      <c r="BM239" s="149">
        <f>J239</f>
        <v/>
      </c>
      <c r="BN239" s="149">
        <f>IF(BK239&gt;=1500,BK239-150,IF(BK239&gt;=800,BK239-80,IF(BK239&gt;=500,BK239-50,IF(BK239&gt;=200,BK239-20,BK239))))</f>
        <v/>
      </c>
      <c r="BO239" s="82">
        <f>1-12%</f>
        <v/>
      </c>
      <c r="BP239" s="82">
        <f>BQ239/(BF239-BF239*(1-BO239))</f>
        <v/>
      </c>
      <c r="BQ239" s="149">
        <f>BS239/(1-BR239)</f>
        <v/>
      </c>
      <c r="BR239" s="82" t="n">
        <v>0</v>
      </c>
      <c r="BS239" s="149">
        <f>K239</f>
        <v/>
      </c>
      <c r="BT239" s="149">
        <f>IF(BQ239&gt;=1500,BQ239-150,IF(BQ239&gt;=800,BQ239-80,IF(BQ239&gt;=500,BQ239-50,IF(BQ239&gt;=200,BQ239-20,BQ239))))</f>
        <v/>
      </c>
      <c r="BU239" s="7" t="n"/>
      <c r="CB239" s="8" t="inlineStr">
        <is>
          <t>✅ 可导入</t>
        </is>
      </c>
      <c r="CC239" t="inlineStr">
        <is>
          <t>✓</t>
        </is>
      </c>
    </row>
    <row r="240" ht="18" customHeight="1">
      <c r="A240" s="77" t="inlineStr">
        <is>
          <t>PPS24450030915</t>
        </is>
      </c>
      <c r="B240" s="10" t="inlineStr">
        <is>
          <t>书柜-新 |樱桃木2024款书柜</t>
        </is>
      </c>
      <c r="C240" s="10" t="inlineStr">
        <is>
          <t>书柜-开放式抽屉窄柜（5块横隔板+1抽屉）-0.6米</t>
        </is>
      </c>
      <c r="D240" s="10" t="inlineStr">
        <is>
          <t>PPS2445003091519</t>
        </is>
      </c>
      <c r="E240" s="10" t="inlineStr">
        <is>
          <t>https://img.alicdn.com/imgextra/i4/2215699812811/O1CN019uUBJM1WdULCWXMGs_!!2215699812811.jpg</t>
        </is>
      </c>
      <c r="F240" s="10" t="inlineStr">
        <is>
          <t>中型</t>
        </is>
      </c>
      <c r="G240" s="152">
        <f>Q240/0.4</f>
        <v/>
      </c>
      <c r="H240" s="152">
        <f>G240*0.75</f>
        <v/>
      </c>
      <c r="I240" s="152">
        <f>Q240 / (0.87 - 0.02 - 0.006)</f>
        <v/>
      </c>
      <c r="J240" s="152">
        <f>Q240 / (0.88 - 0.02 - 0.006)</f>
        <v/>
      </c>
      <c r="K240" s="152">
        <f>Q240 / (0.87 - 0.02 - 0.006)</f>
        <v/>
      </c>
      <c r="L240" s="152">
        <f>K240-N240</f>
        <v/>
      </c>
      <c r="M240" s="79">
        <f>L240/K240</f>
        <v/>
      </c>
      <c r="N240" s="153">
        <f>O240+P240+Q240</f>
        <v/>
      </c>
      <c r="O240" s="153">
        <f>K240*0.006</f>
        <v/>
      </c>
      <c r="P240" s="153">
        <f>K240*0.02</f>
        <v/>
      </c>
      <c r="Q240" s="153">
        <f>SUM(R240:T240)</f>
        <v/>
      </c>
      <c r="R240" s="153">
        <f>IF(F240="大型",700,IF(F240="中型",300,IF(F240="小型",80,0)))</f>
        <v/>
      </c>
      <c r="S240" s="153">
        <f>IF(F240="大型",150,IF(F240="中型",100,IF(F240="小型",0,0)))</f>
        <v/>
      </c>
      <c r="T240" s="151">
        <f>SUM(U240:W240)</f>
        <v/>
      </c>
      <c r="U240" s="153" t="n">
        <v>1350</v>
      </c>
      <c r="V240" s="153" t="n">
        <v>150</v>
      </c>
      <c r="W240" s="153">
        <f>SUM(X240:AS240)</f>
        <v/>
      </c>
      <c r="X240" s="153" t="n">
        <v>0</v>
      </c>
      <c r="Y240" s="153" t="n">
        <v>0</v>
      </c>
      <c r="Z240" s="153" t="n">
        <v>166.82</v>
      </c>
      <c r="AA240" s="153" t="n">
        <v>0</v>
      </c>
      <c r="AB240" s="153" t="n">
        <v>0</v>
      </c>
      <c r="AC240" s="153" t="n">
        <v>0</v>
      </c>
      <c r="AD240" s="153" t="n">
        <v>0</v>
      </c>
      <c r="AE240" s="153" t="n">
        <v>0</v>
      </c>
      <c r="AF240" s="153" t="n">
        <v>0</v>
      </c>
      <c r="AG240" s="153" t="n">
        <v>0</v>
      </c>
      <c r="AH240" s="153" t="n">
        <v>0</v>
      </c>
      <c r="AI240" s="153" t="n">
        <v>0</v>
      </c>
      <c r="AJ240" s="153" t="n">
        <v>0</v>
      </c>
      <c r="AK240" s="153" t="n">
        <v>0</v>
      </c>
      <c r="AL240" s="153" t="n">
        <v>0</v>
      </c>
      <c r="AM240" s="153" t="n">
        <v>0</v>
      </c>
      <c r="AN240" s="153" t="n">
        <v>0</v>
      </c>
      <c r="AO240" s="153" t="n">
        <v>0</v>
      </c>
      <c r="AP240" s="153" t="n">
        <v>0</v>
      </c>
      <c r="AQ240" s="153" t="n">
        <v>0</v>
      </c>
      <c r="AR240" s="153" t="n">
        <v>0</v>
      </c>
      <c r="AS240" s="153" t="n">
        <v>0</v>
      </c>
      <c r="AT240" s="10" t="inlineStr">
        <is>
          <t>抽屉轨道+无线感应</t>
        </is>
      </c>
      <c r="AU240" s="10" t="n"/>
      <c r="AV240" s="10" t="inlineStr">
        <is>
          <t>683ffb5c791e9400151c0766</t>
        </is>
      </c>
      <c r="AW240" s="10" t="inlineStr">
        <is>
          <t>开放式抽屉窄柜（5块横隔板+1抽屉）</t>
        </is>
      </c>
      <c r="AX240" s="10" t="inlineStr">
        <is>
          <t>683ffb5e2f87160015adbad2</t>
        </is>
      </c>
      <c r="AY240" s="153">
        <f>H240</f>
        <v/>
      </c>
      <c r="AZ240" s="153">
        <f>BB240/(1-BA240)</f>
        <v/>
      </c>
      <c r="BA240" s="85" t="n">
        <v>0.15</v>
      </c>
      <c r="BB240" s="153">
        <f>K240*0.96</f>
        <v/>
      </c>
      <c r="BC240" s="10" t="inlineStr">
        <is>
          <t>840643621692</t>
        </is>
      </c>
      <c r="BD240" s="10" t="inlineStr">
        <is>
          <t>https://item.taobao.com/item.htm?id=840643621692</t>
        </is>
      </c>
      <c r="BE240" s="10" t="n"/>
      <c r="BF240" s="153">
        <f>H240</f>
        <v/>
      </c>
      <c r="BG240" s="85">
        <f>BH240/BF240</f>
        <v/>
      </c>
      <c r="BH240" s="152">
        <f>I240</f>
        <v/>
      </c>
      <c r="BI240" s="85">
        <f>1-12%</f>
        <v/>
      </c>
      <c r="BJ240" s="85">
        <f>BK240/(BF240-BF240*(1-BI240))</f>
        <v/>
      </c>
      <c r="BK240" s="152">
        <f>BM240/(1-BL240)</f>
        <v/>
      </c>
      <c r="BL240" s="85" t="n">
        <v>0.01</v>
      </c>
      <c r="BM240" s="152">
        <f>J240</f>
        <v/>
      </c>
      <c r="BN240" s="152">
        <f>IF(BK240&gt;=1500,BK240-150,IF(BK240&gt;=800,BK240-80,IF(BK240&gt;=500,BK240-50,IF(BK240&gt;=200,BK240-20,BK240))))</f>
        <v/>
      </c>
      <c r="BO240" s="85">
        <f>1-12%</f>
        <v/>
      </c>
      <c r="BP240" s="85">
        <f>BQ240/(BF240-BF240*(1-BO240))</f>
        <v/>
      </c>
      <c r="BQ240" s="152">
        <f>BS240/(1-BR240)</f>
        <v/>
      </c>
      <c r="BR240" s="85" t="n">
        <v>0</v>
      </c>
      <c r="BS240" s="152">
        <f>K240</f>
        <v/>
      </c>
      <c r="BT240" s="152">
        <f>IF(BQ240&gt;=1500,BQ240-150,IF(BQ240&gt;=800,BQ240-80,IF(BQ240&gt;=500,BQ240-50,IF(BQ240&gt;=200,BQ240-20,BQ240))))</f>
        <v/>
      </c>
      <c r="BU240" s="10" t="n"/>
      <c r="CB240" s="8" t="inlineStr">
        <is>
          <t>✅ 可导入</t>
        </is>
      </c>
      <c r="CC240" t="inlineStr">
        <is>
          <t>✓</t>
        </is>
      </c>
    </row>
    <row r="241" ht="18" customHeight="1">
      <c r="A241" s="77" t="inlineStr">
        <is>
          <t>PPS24450030915</t>
        </is>
      </c>
      <c r="B241" s="7" t="inlineStr">
        <is>
          <t>书柜-新 |樱桃木2024款书柜</t>
        </is>
      </c>
      <c r="C241" s="7" t="inlineStr">
        <is>
          <t>书柜-配件-瓷白玻璃</t>
        </is>
      </c>
      <c r="D241" s="7" t="inlineStr">
        <is>
          <t>PPS2445003091520</t>
        </is>
      </c>
      <c r="E241" s="7" t="inlineStr">
        <is>
          <t>https://img.alicdn.com/imgextra/i4/2215699812811/O1CN019uUBJM1WdULCWXMGs_!!2215699812811.jpg</t>
        </is>
      </c>
      <c r="F241" s="7" t="inlineStr">
        <is>
          <t>小型</t>
        </is>
      </c>
      <c r="G241" s="149">
        <f>Q241/0.4</f>
        <v/>
      </c>
      <c r="H241" s="149">
        <f>G241*0.75</f>
        <v/>
      </c>
      <c r="I241" s="149">
        <f>Q241 / (0.87 - 0.02 - 0.006)</f>
        <v/>
      </c>
      <c r="J241" s="149">
        <f>Q241 / (0.88 - 0.02 - 0.006)</f>
        <v/>
      </c>
      <c r="K241" s="149">
        <f>Q241 / (0.87 - 0.02 - 0.006)</f>
        <v/>
      </c>
      <c r="L241" s="149">
        <f>K241-N241</f>
        <v/>
      </c>
      <c r="M241" s="79">
        <f>L241/K241</f>
        <v/>
      </c>
      <c r="N241" s="150">
        <f>O241+P241+Q241</f>
        <v/>
      </c>
      <c r="O241" s="150">
        <f>K241*0.006</f>
        <v/>
      </c>
      <c r="P241" s="150">
        <f>K241*0.02</f>
        <v/>
      </c>
      <c r="Q241" s="150">
        <f>SUM(R241:T241)</f>
        <v/>
      </c>
      <c r="R241" s="150" t="n">
        <v>50</v>
      </c>
      <c r="S241" s="150">
        <f>IF(F241="大型",150,IF(F241="中型",100,IF(F241="小型",0,0)))</f>
        <v/>
      </c>
      <c r="T241" s="151">
        <f>SUM(U241:W241)</f>
        <v/>
      </c>
      <c r="U241" s="150" t="n">
        <v>135</v>
      </c>
      <c r="V241" s="150" t="n">
        <v>55</v>
      </c>
      <c r="W241" s="150">
        <f>SUM(X241:AS241)</f>
        <v/>
      </c>
      <c r="X241" s="150" t="n">
        <v>0</v>
      </c>
      <c r="Y241" s="150" t="n">
        <v>0</v>
      </c>
      <c r="Z241" s="150" t="n">
        <v>0</v>
      </c>
      <c r="AA241" s="150" t="n">
        <v>66.6666666666667</v>
      </c>
      <c r="AB241" s="150" t="n">
        <v>0</v>
      </c>
      <c r="AC241" s="150" t="n">
        <v>0</v>
      </c>
      <c r="AD241" s="150" t="n">
        <v>0</v>
      </c>
      <c r="AE241" s="150" t="n">
        <v>0</v>
      </c>
      <c r="AF241" s="150" t="n">
        <v>0</v>
      </c>
      <c r="AG241" s="150" t="n">
        <v>0</v>
      </c>
      <c r="AH241" s="150" t="n">
        <v>0</v>
      </c>
      <c r="AI241" s="150" t="n">
        <v>0</v>
      </c>
      <c r="AJ241" s="150" t="n">
        <v>0</v>
      </c>
      <c r="AK241" s="150" t="n">
        <v>0</v>
      </c>
      <c r="AL241" s="150" t="n">
        <v>0</v>
      </c>
      <c r="AM241" s="150" t="n">
        <v>0</v>
      </c>
      <c r="AN241" s="150" t="n">
        <v>0</v>
      </c>
      <c r="AO241" s="150" t="n">
        <v>0</v>
      </c>
      <c r="AP241" s="150" t="n">
        <v>0</v>
      </c>
      <c r="AQ241" s="150" t="n">
        <v>0</v>
      </c>
      <c r="AR241" s="150" t="n">
        <v>0</v>
      </c>
      <c r="AS241" s="150" t="n">
        <v>0</v>
      </c>
      <c r="AT241" s="7" t="inlineStr">
        <is>
          <t>黄铜把手</t>
        </is>
      </c>
      <c r="AU241" s="7" t="n"/>
      <c r="AV241" s="7" t="inlineStr">
        <is>
          <t>/</t>
        </is>
      </c>
      <c r="AW241" s="7" t="inlineStr">
        <is>
          <t>/</t>
        </is>
      </c>
      <c r="AX241" s="7" t="inlineStr">
        <is>
          <t>/</t>
        </is>
      </c>
      <c r="AY241" s="150">
        <f>H241</f>
        <v/>
      </c>
      <c r="AZ241" s="150">
        <f>BB241/(1-BA241)</f>
        <v/>
      </c>
      <c r="BA241" s="82" t="n">
        <v>0.15</v>
      </c>
      <c r="BB241" s="150">
        <f>K241*0.96</f>
        <v/>
      </c>
      <c r="BC241" s="7" t="inlineStr">
        <is>
          <t>840643621692</t>
        </is>
      </c>
      <c r="BD241" s="7" t="inlineStr">
        <is>
          <t>https://item.taobao.com/item.htm?id=840643621692</t>
        </is>
      </c>
      <c r="BE241" s="7" t="n"/>
      <c r="BF241" s="150">
        <f>H241</f>
        <v/>
      </c>
      <c r="BG241" s="82">
        <f>BH241/BF241</f>
        <v/>
      </c>
      <c r="BH241" s="149">
        <f>I241</f>
        <v/>
      </c>
      <c r="BI241" s="82">
        <f>1-12%</f>
        <v/>
      </c>
      <c r="BJ241" s="82">
        <f>BK241/(BF241-BF241*(1-BI241))</f>
        <v/>
      </c>
      <c r="BK241" s="149">
        <f>BM241/(1-BL241)</f>
        <v/>
      </c>
      <c r="BL241" s="82" t="n">
        <v>0.01</v>
      </c>
      <c r="BM241" s="149">
        <f>J241</f>
        <v/>
      </c>
      <c r="BN241" s="149">
        <f>IF(BK241&gt;=1500,BK241-150,IF(BK241&gt;=800,BK241-80,IF(BK241&gt;=500,BK241-50,IF(BK241&gt;=200,BK241-20,BK241))))</f>
        <v/>
      </c>
      <c r="BO241" s="82">
        <f>1-12%</f>
        <v/>
      </c>
      <c r="BP241" s="82">
        <f>BQ241/(BF241-BF241*(1-BO241))</f>
        <v/>
      </c>
      <c r="BQ241" s="149">
        <f>BS241/(1-BR241)</f>
        <v/>
      </c>
      <c r="BR241" s="82" t="n">
        <v>0</v>
      </c>
      <c r="BS241" s="149">
        <f>K241</f>
        <v/>
      </c>
      <c r="BT241" s="149">
        <f>IF(BQ241&gt;=1500,BQ241-150,IF(BQ241&gt;=800,BQ241-80,IF(BQ241&gt;=500,BQ241-50,IF(BQ241&gt;=200,BQ241-20,BQ241))))</f>
        <v/>
      </c>
      <c r="BU241" s="7" t="n"/>
      <c r="CB241" s="8" t="inlineStr">
        <is>
          <t>✅ 可导入</t>
        </is>
      </c>
      <c r="CC241" t="inlineStr">
        <is>
          <t>✓</t>
        </is>
      </c>
    </row>
    <row r="242" ht="18" customHeight="1">
      <c r="A242" s="77" t="inlineStr">
        <is>
          <t>PPS24450030915</t>
        </is>
      </c>
      <c r="B242" s="10" t="inlineStr">
        <is>
          <t>书柜-新 |樱桃木2024款书柜</t>
        </is>
      </c>
      <c r="C242" s="10" t="inlineStr">
        <is>
          <t>书柜-配件-超透玻璃</t>
        </is>
      </c>
      <c r="D242" s="10" t="inlineStr">
        <is>
          <t>PPS2445003091521</t>
        </is>
      </c>
      <c r="E242" s="10" t="inlineStr">
        <is>
          <t>https://img.alicdn.com/imgextra/i4/2215699812811/O1CN019uUBJM1WdULCWXMGs_!!2215699812811.jpg</t>
        </is>
      </c>
      <c r="F242" s="10" t="inlineStr">
        <is>
          <t>小型</t>
        </is>
      </c>
      <c r="G242" s="152">
        <f>Q242/0.4</f>
        <v/>
      </c>
      <c r="H242" s="152">
        <f>G242*0.75</f>
        <v/>
      </c>
      <c r="I242" s="152">
        <f>Q242 / (0.87 - 0.02 - 0.006)</f>
        <v/>
      </c>
      <c r="J242" s="152">
        <f>Q242 / (0.88 - 0.02 - 0.006)</f>
        <v/>
      </c>
      <c r="K242" s="152">
        <f>Q242 / (0.87 - 0.02 - 0.006)</f>
        <v/>
      </c>
      <c r="L242" s="152">
        <f>K242-N242</f>
        <v/>
      </c>
      <c r="M242" s="79">
        <f>L242/K242</f>
        <v/>
      </c>
      <c r="N242" s="153">
        <f>O242+P242+Q242</f>
        <v/>
      </c>
      <c r="O242" s="153">
        <f>K242*0.006</f>
        <v/>
      </c>
      <c r="P242" s="153">
        <f>K242*0.02</f>
        <v/>
      </c>
      <c r="Q242" s="153">
        <f>SUM(R242:T242)</f>
        <v/>
      </c>
      <c r="R242" s="153" t="n">
        <v>50</v>
      </c>
      <c r="S242" s="153">
        <f>IF(F242="大型",150,IF(F242="中型",100,IF(F242="小型",0,0)))</f>
        <v/>
      </c>
      <c r="T242" s="151">
        <f>SUM(U242:W242)</f>
        <v/>
      </c>
      <c r="U242" s="153" t="n">
        <v>31</v>
      </c>
      <c r="V242" s="153" t="n">
        <v>55</v>
      </c>
      <c r="W242" s="153">
        <f>SUM(X242:AS242)</f>
        <v/>
      </c>
      <c r="X242" s="153" t="n">
        <v>0</v>
      </c>
      <c r="Y242" s="153" t="n">
        <v>0</v>
      </c>
      <c r="Z242" s="153" t="n">
        <v>0</v>
      </c>
      <c r="AA242" s="153" t="n">
        <v>28</v>
      </c>
      <c r="AB242" s="153" t="n">
        <v>0</v>
      </c>
      <c r="AC242" s="153" t="n">
        <v>0</v>
      </c>
      <c r="AD242" s="153" t="n">
        <v>0</v>
      </c>
      <c r="AE242" s="153" t="n">
        <v>0</v>
      </c>
      <c r="AF242" s="153" t="n">
        <v>0</v>
      </c>
      <c r="AG242" s="153" t="n">
        <v>0</v>
      </c>
      <c r="AH242" s="153" t="n">
        <v>0</v>
      </c>
      <c r="AI242" s="153" t="n">
        <v>0</v>
      </c>
      <c r="AJ242" s="153" t="n">
        <v>0</v>
      </c>
      <c r="AK242" s="153" t="n">
        <v>0</v>
      </c>
      <c r="AL242" s="153" t="n">
        <v>0</v>
      </c>
      <c r="AM242" s="153" t="n">
        <v>0</v>
      </c>
      <c r="AN242" s="153" t="n">
        <v>0</v>
      </c>
      <c r="AO242" s="153" t="n">
        <v>0</v>
      </c>
      <c r="AP242" s="153" t="n">
        <v>0</v>
      </c>
      <c r="AQ242" s="153" t="n">
        <v>0</v>
      </c>
      <c r="AR242" s="153" t="n">
        <v>0</v>
      </c>
      <c r="AS242" s="153" t="n">
        <v>0</v>
      </c>
      <c r="AT242" s="10" t="inlineStr">
        <is>
          <t>黄铜把手</t>
        </is>
      </c>
      <c r="AU242" s="10" t="n"/>
      <c r="AV242" s="10" t="inlineStr">
        <is>
          <t>/</t>
        </is>
      </c>
      <c r="AW242" s="10" t="inlineStr">
        <is>
          <t>/</t>
        </is>
      </c>
      <c r="AX242" s="10" t="inlineStr">
        <is>
          <t>/</t>
        </is>
      </c>
      <c r="AY242" s="153">
        <f>H242</f>
        <v/>
      </c>
      <c r="AZ242" s="153">
        <f>BB242/(1-BA242)</f>
        <v/>
      </c>
      <c r="BA242" s="85" t="n">
        <v>0.15</v>
      </c>
      <c r="BB242" s="153">
        <f>K242*0.96</f>
        <v/>
      </c>
      <c r="BC242" s="10" t="inlineStr">
        <is>
          <t>840643621692</t>
        </is>
      </c>
      <c r="BD242" s="10" t="inlineStr">
        <is>
          <t>https://item.taobao.com/item.htm?id=840643621692</t>
        </is>
      </c>
      <c r="BE242" s="10" t="n"/>
      <c r="BF242" s="153">
        <f>H242</f>
        <v/>
      </c>
      <c r="BG242" s="85">
        <f>BH242/BF242</f>
        <v/>
      </c>
      <c r="BH242" s="152">
        <f>I242</f>
        <v/>
      </c>
      <c r="BI242" s="85">
        <f>1-12%</f>
        <v/>
      </c>
      <c r="BJ242" s="85">
        <f>BK242/(BF242-BF242*(1-BI242))</f>
        <v/>
      </c>
      <c r="BK242" s="152">
        <f>BM242/(1-BL242)</f>
        <v/>
      </c>
      <c r="BL242" s="85" t="n">
        <v>0.01</v>
      </c>
      <c r="BM242" s="152">
        <f>J242</f>
        <v/>
      </c>
      <c r="BN242" s="152">
        <f>IF(BK242&gt;=1500,BK242-150,IF(BK242&gt;=800,BK242-80,IF(BK242&gt;=500,BK242-50,IF(BK242&gt;=200,BK242-20,BK242))))</f>
        <v/>
      </c>
      <c r="BO242" s="85">
        <f>1-12%</f>
        <v/>
      </c>
      <c r="BP242" s="85">
        <f>BQ242/(BF242-BF242*(1-BO242))</f>
        <v/>
      </c>
      <c r="BQ242" s="152">
        <f>BS242/(1-BR242)</f>
        <v/>
      </c>
      <c r="BR242" s="85" t="n">
        <v>0</v>
      </c>
      <c r="BS242" s="152">
        <f>K242</f>
        <v/>
      </c>
      <c r="BT242" s="152">
        <f>IF(BQ242&gt;=1500,BQ242-150,IF(BQ242&gt;=800,BQ242-80,IF(BQ242&gt;=500,BQ242-50,IF(BQ242&gt;=200,BQ242-20,BQ242))))</f>
        <v/>
      </c>
      <c r="BU242" s="10" t="n"/>
      <c r="CB242" s="8" t="inlineStr">
        <is>
          <t>✅ 可导入</t>
        </is>
      </c>
      <c r="CC242" t="inlineStr">
        <is>
          <t>✓</t>
        </is>
      </c>
    </row>
    <row r="243" ht="18" customHeight="1">
      <c r="A243" s="77" t="inlineStr">
        <is>
          <t>PPS24450030915</t>
        </is>
      </c>
      <c r="B243" s="7" t="inlineStr">
        <is>
          <t>书柜-新 |樱桃木2024款书柜</t>
        </is>
      </c>
      <c r="C243" s="7" t="inlineStr">
        <is>
          <t>书柜-配件-茶色玻璃</t>
        </is>
      </c>
      <c r="D243" s="7" t="inlineStr">
        <is>
          <t>PPS2445003091522</t>
        </is>
      </c>
      <c r="E243" s="7" t="inlineStr">
        <is>
          <t>https://img.alicdn.com/imgextra/i4/2215699812811/O1CN019uUBJM1WdULCWXMGs_!!2215699812811.jpg</t>
        </is>
      </c>
      <c r="F243" s="7" t="inlineStr">
        <is>
          <t>小型</t>
        </is>
      </c>
      <c r="G243" s="149">
        <f>Q243/0.4</f>
        <v/>
      </c>
      <c r="H243" s="149">
        <f>G243*0.75</f>
        <v/>
      </c>
      <c r="I243" s="149">
        <f>Q243 / (0.87 - 0.02 - 0.006)</f>
        <v/>
      </c>
      <c r="J243" s="149">
        <f>Q243 / (0.88 - 0.02 - 0.006)</f>
        <v/>
      </c>
      <c r="K243" s="149">
        <f>Q243 / (0.87 - 0.02 - 0.006)</f>
        <v/>
      </c>
      <c r="L243" s="149">
        <f>K243-N243</f>
        <v/>
      </c>
      <c r="M243" s="79">
        <f>L243/K243</f>
        <v/>
      </c>
      <c r="N243" s="150">
        <f>O243+P243+Q243</f>
        <v/>
      </c>
      <c r="O243" s="150">
        <f>K243*0.006</f>
        <v/>
      </c>
      <c r="P243" s="150">
        <f>K243*0.02</f>
        <v/>
      </c>
      <c r="Q243" s="150">
        <f>SUM(R243:T243)</f>
        <v/>
      </c>
      <c r="R243" s="150" t="n">
        <v>50</v>
      </c>
      <c r="S243" s="150">
        <f>IF(F243="大型",150,IF(F243="中型",100,IF(F243="小型",0,0)))</f>
        <v/>
      </c>
      <c r="T243" s="151">
        <f>SUM(U243:W243)</f>
        <v/>
      </c>
      <c r="U243" s="150" t="n">
        <v>35</v>
      </c>
      <c r="V243" s="150" t="n">
        <v>55</v>
      </c>
      <c r="W243" s="150">
        <f>SUM(X243:AS243)</f>
        <v/>
      </c>
      <c r="X243" s="150" t="n">
        <v>0</v>
      </c>
      <c r="Y243" s="150" t="n">
        <v>0</v>
      </c>
      <c r="Z243" s="150" t="n">
        <v>0</v>
      </c>
      <c r="AA243" s="150" t="n">
        <v>0</v>
      </c>
      <c r="AB243" s="150" t="n">
        <v>0</v>
      </c>
      <c r="AC243" s="150" t="n">
        <v>0</v>
      </c>
      <c r="AD243" s="150" t="n">
        <v>0</v>
      </c>
      <c r="AE243" s="150" t="n">
        <v>0</v>
      </c>
      <c r="AF243" s="150" t="n">
        <v>0</v>
      </c>
      <c r="AG243" s="150" t="n">
        <v>0</v>
      </c>
      <c r="AH243" s="150" t="n">
        <v>0</v>
      </c>
      <c r="AI243" s="150" t="n">
        <v>0</v>
      </c>
      <c r="AJ243" s="150" t="n">
        <v>0</v>
      </c>
      <c r="AK243" s="150" t="n">
        <v>0</v>
      </c>
      <c r="AL243" s="150" t="n">
        <v>0</v>
      </c>
      <c r="AM243" s="150" t="n">
        <v>0</v>
      </c>
      <c r="AN243" s="150" t="n">
        <v>0</v>
      </c>
      <c r="AO243" s="150" t="n">
        <v>0</v>
      </c>
      <c r="AP243" s="150" t="n">
        <v>0</v>
      </c>
      <c r="AQ243" s="150" t="n">
        <v>0</v>
      </c>
      <c r="AR243" s="150" t="n">
        <v>0</v>
      </c>
      <c r="AS243" s="150" t="n">
        <v>0</v>
      </c>
      <c r="AT243" s="7" t="inlineStr">
        <is>
          <t>黄铜把手</t>
        </is>
      </c>
      <c r="AU243" s="7" t="n"/>
      <c r="AV243" s="7" t="inlineStr">
        <is>
          <t>/</t>
        </is>
      </c>
      <c r="AW243" s="7" t="inlineStr">
        <is>
          <t>/</t>
        </is>
      </c>
      <c r="AX243" s="7" t="inlineStr">
        <is>
          <t>/</t>
        </is>
      </c>
      <c r="AY243" s="150">
        <f>H243</f>
        <v/>
      </c>
      <c r="AZ243" s="150">
        <f>BB243/(1-BA243)</f>
        <v/>
      </c>
      <c r="BA243" s="82" t="n">
        <v>0.15</v>
      </c>
      <c r="BB243" s="150">
        <f>K243*0.96</f>
        <v/>
      </c>
      <c r="BC243" s="7" t="inlineStr">
        <is>
          <t>840643621692</t>
        </is>
      </c>
      <c r="BD243" s="7" t="inlineStr">
        <is>
          <t>https://item.taobao.com/item.htm?id=840643621692</t>
        </is>
      </c>
      <c r="BE243" s="7" t="n"/>
      <c r="BF243" s="150">
        <f>H243</f>
        <v/>
      </c>
      <c r="BG243" s="82">
        <f>BH243/BF243</f>
        <v/>
      </c>
      <c r="BH243" s="149">
        <f>I243</f>
        <v/>
      </c>
      <c r="BI243" s="82">
        <f>1-12%</f>
        <v/>
      </c>
      <c r="BJ243" s="82">
        <f>BK243/(BF243-BF243*(1-BI243))</f>
        <v/>
      </c>
      <c r="BK243" s="149">
        <f>BM243/(1-BL243)</f>
        <v/>
      </c>
      <c r="BL243" s="82" t="n">
        <v>0.01</v>
      </c>
      <c r="BM243" s="149">
        <f>J243</f>
        <v/>
      </c>
      <c r="BN243" s="149">
        <f>IF(BK243&gt;=1500,BK243-150,IF(BK243&gt;=800,BK243-80,IF(BK243&gt;=500,BK243-50,IF(BK243&gt;=200,BK243-20,BK243))))</f>
        <v/>
      </c>
      <c r="BO243" s="82">
        <f>1-12%</f>
        <v/>
      </c>
      <c r="BP243" s="82">
        <f>BQ243/(BF243-BF243*(1-BO243))</f>
        <v/>
      </c>
      <c r="BQ243" s="149">
        <f>BS243/(1-BR243)</f>
        <v/>
      </c>
      <c r="BR243" s="82" t="n">
        <v>0</v>
      </c>
      <c r="BS243" s="149">
        <f>K243</f>
        <v/>
      </c>
      <c r="BT243" s="149">
        <f>IF(BQ243&gt;=1500,BQ243-150,IF(BQ243&gt;=800,BQ243-80,IF(BQ243&gt;=500,BQ243-50,IF(BQ243&gt;=200,BQ243-20,BQ243))))</f>
        <v/>
      </c>
      <c r="BU243" s="7" t="n"/>
      <c r="CB243" s="8" t="inlineStr">
        <is>
          <t>✅ 可导入</t>
        </is>
      </c>
      <c r="CC243" t="inlineStr">
        <is>
          <t>✓</t>
        </is>
      </c>
    </row>
    <row r="244" ht="18" customHeight="1">
      <c r="A244" s="77" t="inlineStr">
        <is>
          <t>PPS24450030915</t>
        </is>
      </c>
      <c r="B244" s="10" t="inlineStr">
        <is>
          <t>书柜-新 |樱桃木2024款书柜</t>
        </is>
      </c>
      <c r="C244" s="10" t="inlineStr">
        <is>
          <t>书柜-配件-配套桌板</t>
        </is>
      </c>
      <c r="D244" s="10" t="inlineStr">
        <is>
          <t>PPS2445003091523</t>
        </is>
      </c>
      <c r="E244" s="10" t="inlineStr">
        <is>
          <t>https://img.alicdn.com/imgextra/i4/2215699812811/O1CN019uUBJM1WdULCWXMGs_!!2215699812811.jpg</t>
        </is>
      </c>
      <c r="F244" s="10" t="inlineStr">
        <is>
          <t>小型</t>
        </is>
      </c>
      <c r="G244" s="152">
        <f>Q244/0.4</f>
        <v/>
      </c>
      <c r="H244" s="152">
        <f>G244*0.75</f>
        <v/>
      </c>
      <c r="I244" s="152">
        <f>Q244 / (0.87 - 0.02 - 0.006)</f>
        <v/>
      </c>
      <c r="J244" s="152">
        <f>Q244 / (0.88 - 0.02 - 0.006)</f>
        <v/>
      </c>
      <c r="K244" s="152">
        <f>Q244 / (0.87 - 0.02 - 0.006)</f>
        <v/>
      </c>
      <c r="L244" s="152">
        <f>K244-N244</f>
        <v/>
      </c>
      <c r="M244" s="79">
        <f>L244/K244</f>
        <v/>
      </c>
      <c r="N244" s="153">
        <f>O244+P244+Q244</f>
        <v/>
      </c>
      <c r="O244" s="153">
        <f>K244*0.006</f>
        <v/>
      </c>
      <c r="P244" s="153">
        <f>K244*0.02</f>
        <v/>
      </c>
      <c r="Q244" s="153">
        <f>SUM(R244:T244)</f>
        <v/>
      </c>
      <c r="R244" s="153" t="n">
        <v>50</v>
      </c>
      <c r="S244" s="153">
        <f>IF(F244="大型",150,IF(F244="中型",100,IF(F244="小型",0,0)))</f>
        <v/>
      </c>
      <c r="T244" s="151">
        <f>SUM(U244:W244)</f>
        <v/>
      </c>
      <c r="U244" s="153" t="n">
        <v>96</v>
      </c>
      <c r="V244" s="153" t="n">
        <v>30</v>
      </c>
      <c r="W244" s="153">
        <f>SUM(X244:AS244)</f>
        <v/>
      </c>
      <c r="X244" s="153" t="n">
        <v>0</v>
      </c>
      <c r="Y244" s="153" t="n">
        <v>0</v>
      </c>
      <c r="Z244" s="153" t="n">
        <v>0</v>
      </c>
      <c r="AA244" s="153" t="n">
        <v>0</v>
      </c>
      <c r="AB244" s="153" t="n">
        <v>0</v>
      </c>
      <c r="AC244" s="153" t="n">
        <v>0</v>
      </c>
      <c r="AD244" s="153" t="n">
        <v>0</v>
      </c>
      <c r="AE244" s="153" t="n">
        <v>0</v>
      </c>
      <c r="AF244" s="153" t="n">
        <v>0</v>
      </c>
      <c r="AG244" s="153" t="n">
        <v>0</v>
      </c>
      <c r="AH244" s="153" t="n">
        <v>0</v>
      </c>
      <c r="AI244" s="153" t="n">
        <v>0</v>
      </c>
      <c r="AJ244" s="153" t="n">
        <v>0</v>
      </c>
      <c r="AK244" s="153" t="n">
        <v>0</v>
      </c>
      <c r="AL244" s="153" t="n">
        <v>0</v>
      </c>
      <c r="AM244" s="153" t="n">
        <v>0</v>
      </c>
      <c r="AN244" s="153" t="n">
        <v>0</v>
      </c>
      <c r="AO244" s="153" t="n">
        <v>0</v>
      </c>
      <c r="AP244" s="153" t="n">
        <v>0</v>
      </c>
      <c r="AQ244" s="153" t="n">
        <v>0</v>
      </c>
      <c r="AR244" s="153" t="n">
        <v>0</v>
      </c>
      <c r="AS244" s="153" t="n">
        <v>0</v>
      </c>
      <c r="AT244" s="10" t="inlineStr">
        <is>
          <t>铰链</t>
        </is>
      </c>
      <c r="AU244" s="10" t="n"/>
      <c r="AV244" s="10" t="inlineStr">
        <is>
          <t>/</t>
        </is>
      </c>
      <c r="AW244" s="10" t="inlineStr">
        <is>
          <t>/</t>
        </is>
      </c>
      <c r="AX244" s="10" t="inlineStr">
        <is>
          <t>/</t>
        </is>
      </c>
      <c r="AY244" s="153">
        <f>H244</f>
        <v/>
      </c>
      <c r="AZ244" s="153">
        <f>BB244/(1-BA244)</f>
        <v/>
      </c>
      <c r="BA244" s="85" t="n">
        <v>0.15</v>
      </c>
      <c r="BB244" s="153">
        <f>K244*0.96</f>
        <v/>
      </c>
      <c r="BC244" s="10" t="inlineStr">
        <is>
          <t>840643621692</t>
        </is>
      </c>
      <c r="BD244" s="10" t="inlineStr">
        <is>
          <t>https://item.taobao.com/item.htm?id=840643621692</t>
        </is>
      </c>
      <c r="BE244" s="10" t="n"/>
      <c r="BF244" s="153">
        <f>H244</f>
        <v/>
      </c>
      <c r="BG244" s="85">
        <f>BH244/BF244</f>
        <v/>
      </c>
      <c r="BH244" s="152">
        <f>I244</f>
        <v/>
      </c>
      <c r="BI244" s="85">
        <f>1-12%</f>
        <v/>
      </c>
      <c r="BJ244" s="85">
        <f>BK244/(BF244-BF244*(1-BI244))</f>
        <v/>
      </c>
      <c r="BK244" s="152">
        <f>BM244/(1-BL244)</f>
        <v/>
      </c>
      <c r="BL244" s="85" t="n">
        <v>0.01</v>
      </c>
      <c r="BM244" s="152">
        <f>J244</f>
        <v/>
      </c>
      <c r="BN244" s="152">
        <f>IF(BK244&gt;=1500,BK244-150,IF(BK244&gt;=800,BK244-80,IF(BK244&gt;=500,BK244-50,IF(BK244&gt;=200,BK244-20,BK244))))</f>
        <v/>
      </c>
      <c r="BO244" s="85">
        <f>1-12%</f>
        <v/>
      </c>
      <c r="BP244" s="85">
        <f>BQ244/(BF244-BF244*(1-BO244))</f>
        <v/>
      </c>
      <c r="BQ244" s="152">
        <f>BS244/(1-BR244)</f>
        <v/>
      </c>
      <c r="BR244" s="85" t="n">
        <v>0</v>
      </c>
      <c r="BS244" s="152">
        <f>K244</f>
        <v/>
      </c>
      <c r="BT244" s="152">
        <f>IF(BQ244&gt;=1500,BQ244-150,IF(BQ244&gt;=800,BQ244-80,IF(BQ244&gt;=500,BQ244-50,IF(BQ244&gt;=200,BQ244-20,BQ244))))</f>
        <v/>
      </c>
      <c r="BU244" s="10" t="n"/>
      <c r="CB244" s="8" t="inlineStr">
        <is>
          <t>✅ 可导入</t>
        </is>
      </c>
      <c r="CC244" t="inlineStr">
        <is>
          <t>✓</t>
        </is>
      </c>
    </row>
    <row r="245" ht="18" customHeight="1">
      <c r="A245" s="77" t="inlineStr">
        <is>
          <t>PPS24450030915</t>
        </is>
      </c>
      <c r="B245" s="7" t="inlineStr">
        <is>
          <t>书柜-新 |樱桃木2024款书柜</t>
        </is>
      </c>
      <c r="C245" s="7" t="inlineStr">
        <is>
          <t>书柜-配件-插座挡板</t>
        </is>
      </c>
      <c r="D245" s="7" t="inlineStr">
        <is>
          <t>PPS2445003091524</t>
        </is>
      </c>
      <c r="E245" s="7" t="inlineStr">
        <is>
          <t>https://img.alicdn.com/imgextra/i4/2215699812811/O1CN019uUBJM1WdULCWXMGs_!!2215699812811.jpg</t>
        </is>
      </c>
      <c r="F245" s="7" t="inlineStr">
        <is>
          <t>小型</t>
        </is>
      </c>
      <c r="G245" s="149">
        <f>Q245/0.4</f>
        <v/>
      </c>
      <c r="H245" s="149">
        <f>G245*0.75</f>
        <v/>
      </c>
      <c r="I245" s="149">
        <f>Q245 / (0.87 - 0.02 - 0.006)</f>
        <v/>
      </c>
      <c r="J245" s="149">
        <f>Q245 / (0.88 - 0.02 - 0.006)</f>
        <v/>
      </c>
      <c r="K245" s="149">
        <f>Q245 / (0.87 - 0.02 - 0.006)</f>
        <v/>
      </c>
      <c r="L245" s="149">
        <f>K245-N245</f>
        <v/>
      </c>
      <c r="M245" s="79">
        <f>L245/K245</f>
        <v/>
      </c>
      <c r="N245" s="150">
        <f>O245+P245+Q245</f>
        <v/>
      </c>
      <c r="O245" s="150">
        <f>K245*0.006</f>
        <v/>
      </c>
      <c r="P245" s="150">
        <f>K245*0.02</f>
        <v/>
      </c>
      <c r="Q245" s="150">
        <f>SUM(R245:T245)</f>
        <v/>
      </c>
      <c r="R245" s="150" t="n">
        <v>50</v>
      </c>
      <c r="S245" s="150">
        <f>IF(F245="大型",150,IF(F245="中型",100,IF(F245="小型",0,0)))</f>
        <v/>
      </c>
      <c r="T245" s="151">
        <f>SUM(U245:W245)</f>
        <v/>
      </c>
      <c r="U245" s="150" t="n">
        <v>21</v>
      </c>
      <c r="V245" s="150" t="n">
        <v>20</v>
      </c>
      <c r="W245" s="150">
        <f>SUM(X245:AS245)</f>
        <v/>
      </c>
      <c r="X245" s="150" t="n">
        <v>0</v>
      </c>
      <c r="Y245" s="150" t="n">
        <v>0</v>
      </c>
      <c r="Z245" s="150" t="n">
        <v>0</v>
      </c>
      <c r="AA245" s="150" t="n">
        <v>0</v>
      </c>
      <c r="AB245" s="150" t="n">
        <v>0</v>
      </c>
      <c r="AC245" s="150" t="n">
        <v>0</v>
      </c>
      <c r="AD245" s="150" t="n">
        <v>0</v>
      </c>
      <c r="AE245" s="150" t="n">
        <v>0</v>
      </c>
      <c r="AF245" s="150" t="n">
        <v>0</v>
      </c>
      <c r="AG245" s="150" t="n">
        <v>0</v>
      </c>
      <c r="AH245" s="150" t="n">
        <v>0</v>
      </c>
      <c r="AI245" s="150" t="n">
        <v>0</v>
      </c>
      <c r="AJ245" s="150" t="n">
        <v>0</v>
      </c>
      <c r="AK245" s="150" t="n">
        <v>0</v>
      </c>
      <c r="AL245" s="150" t="n">
        <v>0</v>
      </c>
      <c r="AM245" s="150" t="n">
        <v>0</v>
      </c>
      <c r="AN245" s="150" t="n">
        <v>0</v>
      </c>
      <c r="AO245" s="150" t="n">
        <v>0</v>
      </c>
      <c r="AP245" s="150" t="n">
        <v>0</v>
      </c>
      <c r="AQ245" s="150" t="n">
        <v>0</v>
      </c>
      <c r="AR245" s="150" t="n">
        <v>0</v>
      </c>
      <c r="AS245" s="150" t="n">
        <v>0</v>
      </c>
      <c r="AT245" s="7" t="inlineStr">
        <is>
          <t>插座</t>
        </is>
      </c>
      <c r="AU245" s="7" t="n"/>
      <c r="AV245" s="7" t="inlineStr">
        <is>
          <t>/</t>
        </is>
      </c>
      <c r="AW245" s="7" t="inlineStr">
        <is>
          <t>/</t>
        </is>
      </c>
      <c r="AX245" s="7" t="inlineStr">
        <is>
          <t>/</t>
        </is>
      </c>
      <c r="AY245" s="150">
        <f>H245</f>
        <v/>
      </c>
      <c r="AZ245" s="150">
        <f>BB245/(1-BA245)</f>
        <v/>
      </c>
      <c r="BA245" s="82" t="n">
        <v>0.15</v>
      </c>
      <c r="BB245" s="150">
        <f>K245*0.96</f>
        <v/>
      </c>
      <c r="BC245" s="7" t="inlineStr">
        <is>
          <t>840643621692</t>
        </is>
      </c>
      <c r="BD245" s="7" t="inlineStr">
        <is>
          <t>https://item.taobao.com/item.htm?id=840643621692</t>
        </is>
      </c>
      <c r="BE245" s="7" t="n"/>
      <c r="BF245" s="150">
        <f>H245</f>
        <v/>
      </c>
      <c r="BG245" s="82">
        <f>BH245/BF245</f>
        <v/>
      </c>
      <c r="BH245" s="149">
        <f>I245</f>
        <v/>
      </c>
      <c r="BI245" s="82">
        <f>1-12%</f>
        <v/>
      </c>
      <c r="BJ245" s="82">
        <f>BK245/(BF245-BF245*(1-BI245))</f>
        <v/>
      </c>
      <c r="BK245" s="149">
        <f>BM245/(1-BL245)</f>
        <v/>
      </c>
      <c r="BL245" s="82" t="n">
        <v>0.01</v>
      </c>
      <c r="BM245" s="149">
        <f>J245</f>
        <v/>
      </c>
      <c r="BN245" s="149">
        <f>IF(BK245&gt;=1500,BK245-150,IF(BK245&gt;=800,BK245-80,IF(BK245&gt;=500,BK245-50,IF(BK245&gt;=200,BK245-20,BK245))))</f>
        <v/>
      </c>
      <c r="BO245" s="82">
        <f>1-12%</f>
        <v/>
      </c>
      <c r="BP245" s="82">
        <f>BQ245/(BF245-BF245*(1-BO245))</f>
        <v/>
      </c>
      <c r="BQ245" s="149">
        <f>BS245/(1-BR245)</f>
        <v/>
      </c>
      <c r="BR245" s="82" t="n">
        <v>0</v>
      </c>
      <c r="BS245" s="149">
        <f>K245</f>
        <v/>
      </c>
      <c r="BT245" s="149">
        <f>IF(BQ245&gt;=1500,BQ245-150,IF(BQ245&gt;=800,BQ245-80,IF(BQ245&gt;=500,BQ245-50,IF(BQ245&gt;=200,BQ245-20,BQ245))))</f>
        <v/>
      </c>
      <c r="BU245" s="7" t="n"/>
      <c r="CB245" s="8" t="inlineStr">
        <is>
          <t>✅ 可导入</t>
        </is>
      </c>
      <c r="CC245" t="inlineStr">
        <is>
          <t>✓</t>
        </is>
      </c>
    </row>
    <row r="246" ht="18" customHeight="1">
      <c r="A246" s="77" t="inlineStr">
        <is>
          <t>PPS24450030915</t>
        </is>
      </c>
      <c r="B246" s="10" t="inlineStr">
        <is>
          <t>书柜-新 |樱桃木2024款书柜</t>
        </is>
      </c>
      <c r="C246" s="10" t="inlineStr">
        <is>
          <t>书柜-配件-大横隔板</t>
        </is>
      </c>
      <c r="D246" s="10" t="inlineStr">
        <is>
          <t>PPS2445003091525</t>
        </is>
      </c>
      <c r="E246" s="10" t="inlineStr">
        <is>
          <t>https://img.alicdn.com/imgextra/i4/2215699812811/O1CN019uUBJM1WdULCWXMGs_!!2215699812811.jpg</t>
        </is>
      </c>
      <c r="F246" s="10" t="inlineStr">
        <is>
          <t>小型</t>
        </is>
      </c>
      <c r="G246" s="152">
        <f>Q246/0.4</f>
        <v/>
      </c>
      <c r="H246" s="152">
        <f>G246*0.75</f>
        <v/>
      </c>
      <c r="I246" s="152">
        <f>Q246 / (0.87 - 0.02 - 0.006)</f>
        <v/>
      </c>
      <c r="J246" s="152">
        <f>Q246 / (0.88 - 0.02 - 0.006)</f>
        <v/>
      </c>
      <c r="K246" s="152">
        <f>Q246 / (0.87 - 0.02 - 0.006)</f>
        <v/>
      </c>
      <c r="L246" s="152">
        <f>K246-N246</f>
        <v/>
      </c>
      <c r="M246" s="79">
        <f>L246/K246</f>
        <v/>
      </c>
      <c r="N246" s="153">
        <f>O246+P246+Q246</f>
        <v/>
      </c>
      <c r="O246" s="153">
        <f>K246*0.006</f>
        <v/>
      </c>
      <c r="P246" s="153">
        <f>K246*0.02</f>
        <v/>
      </c>
      <c r="Q246" s="153">
        <f>SUM(R246:T246)</f>
        <v/>
      </c>
      <c r="R246" s="153" t="n">
        <v>50</v>
      </c>
      <c r="S246" s="153">
        <f>IF(F246="大型",150,IF(F246="中型",100,IF(F246="小型",0,0)))</f>
        <v/>
      </c>
      <c r="T246" s="151">
        <f>SUM(U246:W246)</f>
        <v/>
      </c>
      <c r="U246" s="153" t="n">
        <v>120</v>
      </c>
      <c r="V246" s="153" t="n">
        <v>35</v>
      </c>
      <c r="W246" s="153">
        <f>SUM(X246:AS246)</f>
        <v/>
      </c>
      <c r="X246" s="153" t="n">
        <v>0</v>
      </c>
      <c r="Y246" s="153" t="n">
        <v>0</v>
      </c>
      <c r="Z246" s="153" t="n">
        <v>0</v>
      </c>
      <c r="AA246" s="153" t="n">
        <v>0</v>
      </c>
      <c r="AB246" s="153" t="n">
        <v>0</v>
      </c>
      <c r="AC246" s="153" t="n">
        <v>0</v>
      </c>
      <c r="AD246" s="153" t="n">
        <v>0</v>
      </c>
      <c r="AE246" s="153" t="n">
        <v>0</v>
      </c>
      <c r="AF246" s="153" t="n">
        <v>0</v>
      </c>
      <c r="AG246" s="153" t="n">
        <v>0</v>
      </c>
      <c r="AH246" s="153" t="n">
        <v>0</v>
      </c>
      <c r="AI246" s="153" t="n">
        <v>0</v>
      </c>
      <c r="AJ246" s="153" t="n">
        <v>0</v>
      </c>
      <c r="AK246" s="153" t="n">
        <v>0</v>
      </c>
      <c r="AL246" s="153" t="n">
        <v>0</v>
      </c>
      <c r="AM246" s="153" t="n">
        <v>0</v>
      </c>
      <c r="AN246" s="153" t="n">
        <v>0</v>
      </c>
      <c r="AO246" s="153" t="n">
        <v>0</v>
      </c>
      <c r="AP246" s="153" t="n">
        <v>0</v>
      </c>
      <c r="AQ246" s="153" t="n">
        <v>0</v>
      </c>
      <c r="AR246" s="153" t="n">
        <v>0</v>
      </c>
      <c r="AS246" s="153" t="n">
        <v>0</v>
      </c>
      <c r="AT246" s="10" t="n"/>
      <c r="AU246" s="10" t="n"/>
      <c r="AV246" s="10" t="inlineStr">
        <is>
          <t>/</t>
        </is>
      </c>
      <c r="AW246" s="10" t="inlineStr">
        <is>
          <t>/</t>
        </is>
      </c>
      <c r="AX246" s="10" t="inlineStr">
        <is>
          <t>/</t>
        </is>
      </c>
      <c r="AY246" s="153">
        <f>H246</f>
        <v/>
      </c>
      <c r="AZ246" s="153">
        <f>BB246/(1-BA246)</f>
        <v/>
      </c>
      <c r="BA246" s="85" t="n">
        <v>0.15</v>
      </c>
      <c r="BB246" s="153">
        <f>K246*0.96</f>
        <v/>
      </c>
      <c r="BC246" s="10" t="inlineStr">
        <is>
          <t>840643621692</t>
        </is>
      </c>
      <c r="BD246" s="10" t="inlineStr">
        <is>
          <t>https://item.taobao.com/item.htm?id=840643621692</t>
        </is>
      </c>
      <c r="BE246" s="10" t="n"/>
      <c r="BF246" s="153">
        <f>H246</f>
        <v/>
      </c>
      <c r="BG246" s="85">
        <f>BH246/BF246</f>
        <v/>
      </c>
      <c r="BH246" s="152">
        <f>I246</f>
        <v/>
      </c>
      <c r="BI246" s="85">
        <f>1-12%</f>
        <v/>
      </c>
      <c r="BJ246" s="85">
        <f>BK246/(BF246-BF246*(1-BI246))</f>
        <v/>
      </c>
      <c r="BK246" s="152">
        <f>BM246/(1-BL246)</f>
        <v/>
      </c>
      <c r="BL246" s="85" t="n">
        <v>0.01</v>
      </c>
      <c r="BM246" s="152">
        <f>J246</f>
        <v/>
      </c>
      <c r="BN246" s="152">
        <f>IF(BK246&gt;=1500,BK246-150,IF(BK246&gt;=800,BK246-80,IF(BK246&gt;=500,BK246-50,IF(BK246&gt;=200,BK246-20,BK246))))</f>
        <v/>
      </c>
      <c r="BO246" s="85">
        <f>1-12%</f>
        <v/>
      </c>
      <c r="BP246" s="85">
        <f>BQ246/(BF246-BF246*(1-BO246))</f>
        <v/>
      </c>
      <c r="BQ246" s="152">
        <f>BS246/(1-BR246)</f>
        <v/>
      </c>
      <c r="BR246" s="85" t="n">
        <v>0</v>
      </c>
      <c r="BS246" s="152">
        <f>K246</f>
        <v/>
      </c>
      <c r="BT246" s="152">
        <f>IF(BQ246&gt;=1500,BQ246-150,IF(BQ246&gt;=800,BQ246-80,IF(BQ246&gt;=500,BQ246-50,IF(BQ246&gt;=200,BQ246-20,BQ246))))</f>
        <v/>
      </c>
      <c r="BU246" s="10" t="n"/>
      <c r="CB246" s="8" t="inlineStr">
        <is>
          <t>✅ 可导入</t>
        </is>
      </c>
      <c r="CC246" t="inlineStr">
        <is>
          <t>✓</t>
        </is>
      </c>
    </row>
    <row r="247" ht="18" customHeight="1">
      <c r="A247" s="77" t="inlineStr">
        <is>
          <t>PPS24450030915</t>
        </is>
      </c>
      <c r="B247" s="7" t="inlineStr">
        <is>
          <t>书柜-新 |樱桃木2024款书柜</t>
        </is>
      </c>
      <c r="C247" s="7" t="inlineStr">
        <is>
          <t>书柜-配件-小横隔板</t>
        </is>
      </c>
      <c r="D247" s="7" t="inlineStr">
        <is>
          <t>PPS2445003091526</t>
        </is>
      </c>
      <c r="E247" s="7" t="inlineStr">
        <is>
          <t>https://img.alicdn.com/imgextra/i4/2215699812811/O1CN019uUBJM1WdULCWXMGs_!!2215699812811.jpg</t>
        </is>
      </c>
      <c r="F247" s="7" t="inlineStr">
        <is>
          <t>小型</t>
        </is>
      </c>
      <c r="G247" s="149">
        <f>Q247/0.4</f>
        <v/>
      </c>
      <c r="H247" s="149">
        <f>G247*0.75</f>
        <v/>
      </c>
      <c r="I247" s="149">
        <f>Q247 / (0.87 - 0.02 - 0.006)</f>
        <v/>
      </c>
      <c r="J247" s="149">
        <f>Q247 / (0.88 - 0.02 - 0.006)</f>
        <v/>
      </c>
      <c r="K247" s="149">
        <f>Q247 / (0.87 - 0.02 - 0.006)</f>
        <v/>
      </c>
      <c r="L247" s="149">
        <f>K247-N247</f>
        <v/>
      </c>
      <c r="M247" s="79">
        <f>L247/K247</f>
        <v/>
      </c>
      <c r="N247" s="150">
        <f>O247+P247+Q247</f>
        <v/>
      </c>
      <c r="O247" s="150">
        <f>K247*0.006</f>
        <v/>
      </c>
      <c r="P247" s="150">
        <f>K247*0.02</f>
        <v/>
      </c>
      <c r="Q247" s="150">
        <f>SUM(R247:T247)</f>
        <v/>
      </c>
      <c r="R247" s="150" t="n">
        <v>50</v>
      </c>
      <c r="S247" s="150">
        <f>IF(F247="大型",150,IF(F247="中型",100,IF(F247="小型",0,0)))</f>
        <v/>
      </c>
      <c r="T247" s="151">
        <f>SUM(U247:W247)</f>
        <v/>
      </c>
      <c r="U247" s="150" t="n">
        <v>72</v>
      </c>
      <c r="V247" s="150" t="n">
        <v>35</v>
      </c>
      <c r="W247" s="150">
        <f>SUM(X247:AS247)</f>
        <v/>
      </c>
      <c r="X247" s="150" t="n">
        <v>0</v>
      </c>
      <c r="Y247" s="150" t="n">
        <v>0</v>
      </c>
      <c r="Z247" s="150" t="n">
        <v>0</v>
      </c>
      <c r="AA247" s="150" t="n">
        <v>0</v>
      </c>
      <c r="AB247" s="150" t="n">
        <v>0</v>
      </c>
      <c r="AC247" s="150" t="n">
        <v>0</v>
      </c>
      <c r="AD247" s="150" t="n">
        <v>0</v>
      </c>
      <c r="AE247" s="150" t="n">
        <v>0</v>
      </c>
      <c r="AF247" s="150" t="n">
        <v>0</v>
      </c>
      <c r="AG247" s="150" t="n">
        <v>0</v>
      </c>
      <c r="AH247" s="150" t="n">
        <v>0</v>
      </c>
      <c r="AI247" s="150" t="n">
        <v>0</v>
      </c>
      <c r="AJ247" s="150" t="n">
        <v>0</v>
      </c>
      <c r="AK247" s="150" t="n">
        <v>0</v>
      </c>
      <c r="AL247" s="150" t="n">
        <v>0</v>
      </c>
      <c r="AM247" s="150" t="n">
        <v>0</v>
      </c>
      <c r="AN247" s="150" t="n">
        <v>0</v>
      </c>
      <c r="AO247" s="150" t="n">
        <v>0</v>
      </c>
      <c r="AP247" s="150" t="n">
        <v>0</v>
      </c>
      <c r="AQ247" s="150" t="n">
        <v>0</v>
      </c>
      <c r="AR247" s="150" t="n">
        <v>0</v>
      </c>
      <c r="AS247" s="150" t="n">
        <v>0</v>
      </c>
      <c r="AT247" s="7" t="n"/>
      <c r="AU247" s="7" t="n"/>
      <c r="AV247" s="7" t="inlineStr">
        <is>
          <t>/</t>
        </is>
      </c>
      <c r="AW247" s="7" t="inlineStr">
        <is>
          <t>/</t>
        </is>
      </c>
      <c r="AX247" s="7" t="inlineStr">
        <is>
          <t>/</t>
        </is>
      </c>
      <c r="AY247" s="150">
        <f>H247</f>
        <v/>
      </c>
      <c r="AZ247" s="150">
        <f>BB247/(1-BA247)</f>
        <v/>
      </c>
      <c r="BA247" s="82" t="n">
        <v>0.15</v>
      </c>
      <c r="BB247" s="150">
        <f>K247*0.96</f>
        <v/>
      </c>
      <c r="BC247" s="7" t="inlineStr">
        <is>
          <t>840643621692</t>
        </is>
      </c>
      <c r="BD247" s="7" t="inlineStr">
        <is>
          <t>https://item.taobao.com/item.htm?id=840643621692</t>
        </is>
      </c>
      <c r="BE247" s="7" t="n"/>
      <c r="BF247" s="150">
        <f>H247</f>
        <v/>
      </c>
      <c r="BG247" s="82">
        <f>BH247/BF247</f>
        <v/>
      </c>
      <c r="BH247" s="149">
        <f>I247</f>
        <v/>
      </c>
      <c r="BI247" s="82">
        <f>1-12%</f>
        <v/>
      </c>
      <c r="BJ247" s="82">
        <f>BK247/(BF247-BF247*(1-BI247))</f>
        <v/>
      </c>
      <c r="BK247" s="149">
        <f>BM247/(1-BL247)</f>
        <v/>
      </c>
      <c r="BL247" s="82" t="n">
        <v>0.01</v>
      </c>
      <c r="BM247" s="149">
        <f>J247</f>
        <v/>
      </c>
      <c r="BN247" s="149">
        <f>IF(BK247&gt;=1500,BK247-150,IF(BK247&gt;=800,BK247-80,IF(BK247&gt;=500,BK247-50,IF(BK247&gt;=200,BK247-20,BK247))))</f>
        <v/>
      </c>
      <c r="BO247" s="82">
        <f>1-12%</f>
        <v/>
      </c>
      <c r="BP247" s="82">
        <f>BQ247/(BF247-BF247*(1-BO247))</f>
        <v/>
      </c>
      <c r="BQ247" s="149">
        <f>BS247/(1-BR247)</f>
        <v/>
      </c>
      <c r="BR247" s="82" t="n">
        <v>0</v>
      </c>
      <c r="BS247" s="149">
        <f>K247</f>
        <v/>
      </c>
      <c r="BT247" s="149">
        <f>IF(BQ247&gt;=1500,BQ247-150,IF(BQ247&gt;=800,BQ247-80,IF(BQ247&gt;=500,BQ247-50,IF(BQ247&gt;=200,BQ247-20,BQ247))))</f>
        <v/>
      </c>
      <c r="BU247" s="7" t="n"/>
      <c r="CB247" s="8" t="inlineStr">
        <is>
          <t>✅ 可导入</t>
        </is>
      </c>
      <c r="CC247" t="inlineStr">
        <is>
          <t>✓</t>
        </is>
      </c>
    </row>
    <row r="248" ht="18" customHeight="1">
      <c r="A248" s="77" t="inlineStr">
        <is>
          <t>PPS24450030915</t>
        </is>
      </c>
      <c r="B248" s="10" t="inlineStr">
        <is>
          <t>书柜-新 |樱桃木2024款书柜</t>
        </is>
      </c>
      <c r="C248" s="10" t="inlineStr">
        <is>
          <t>书柜-配件-竖隔板</t>
        </is>
      </c>
      <c r="D248" s="10" t="inlineStr">
        <is>
          <t>PPS2445003091527</t>
        </is>
      </c>
      <c r="E248" s="10" t="inlineStr">
        <is>
          <t>https://img.alicdn.com/imgextra/i4/2215699812811/O1CN019uUBJM1WdULCWXMGs_!!2215699812811.jpg</t>
        </is>
      </c>
      <c r="F248" s="10" t="inlineStr">
        <is>
          <t>小型</t>
        </is>
      </c>
      <c r="G248" s="152">
        <f>Q248/0.4</f>
        <v/>
      </c>
      <c r="H248" s="152">
        <f>G248*0.75</f>
        <v/>
      </c>
      <c r="I248" s="152">
        <f>Q248 / (0.87 - 0.02 - 0.006)</f>
        <v/>
      </c>
      <c r="J248" s="152">
        <f>Q248 / (0.88 - 0.02 - 0.006)</f>
        <v/>
      </c>
      <c r="K248" s="152">
        <f>Q248 / (0.87 - 0.02 - 0.006)</f>
        <v/>
      </c>
      <c r="L248" s="152">
        <f>K248-N248</f>
        <v/>
      </c>
      <c r="M248" s="79">
        <f>L248/K248</f>
        <v/>
      </c>
      <c r="N248" s="153">
        <f>O248+P248+Q248</f>
        <v/>
      </c>
      <c r="O248" s="153">
        <f>K248*0.006</f>
        <v/>
      </c>
      <c r="P248" s="153">
        <f>K248*0.02</f>
        <v/>
      </c>
      <c r="Q248" s="153">
        <f>SUM(R248:T248)</f>
        <v/>
      </c>
      <c r="R248" s="153" t="n">
        <v>50</v>
      </c>
      <c r="S248" s="153">
        <f>IF(F248="大型",150,IF(F248="中型",100,IF(F248="小型",0,0)))</f>
        <v/>
      </c>
      <c r="T248" s="151">
        <f>SUM(U248:W248)</f>
        <v/>
      </c>
      <c r="U248" s="153" t="n">
        <v>50</v>
      </c>
      <c r="V248" s="153" t="n">
        <v>10</v>
      </c>
      <c r="W248" s="153">
        <f>SUM(X248:AS248)</f>
        <v/>
      </c>
      <c r="X248" s="153" t="n">
        <v>0</v>
      </c>
      <c r="Y248" s="153" t="n">
        <v>0</v>
      </c>
      <c r="Z248" s="153" t="n">
        <v>0</v>
      </c>
      <c r="AA248" s="153" t="n">
        <v>0</v>
      </c>
      <c r="AB248" s="153" t="n">
        <v>0</v>
      </c>
      <c r="AC248" s="153" t="n">
        <v>0</v>
      </c>
      <c r="AD248" s="153" t="n">
        <v>0</v>
      </c>
      <c r="AE248" s="153" t="n">
        <v>0</v>
      </c>
      <c r="AF248" s="153" t="n">
        <v>0</v>
      </c>
      <c r="AG248" s="153" t="n">
        <v>0</v>
      </c>
      <c r="AH248" s="153" t="n">
        <v>0</v>
      </c>
      <c r="AI248" s="153" t="n">
        <v>0</v>
      </c>
      <c r="AJ248" s="153" t="n">
        <v>0</v>
      </c>
      <c r="AK248" s="153" t="n">
        <v>0</v>
      </c>
      <c r="AL248" s="153" t="n">
        <v>0</v>
      </c>
      <c r="AM248" s="153" t="n">
        <v>0</v>
      </c>
      <c r="AN248" s="153" t="n">
        <v>0</v>
      </c>
      <c r="AO248" s="153" t="n">
        <v>0</v>
      </c>
      <c r="AP248" s="153" t="n">
        <v>0</v>
      </c>
      <c r="AQ248" s="153" t="n">
        <v>0</v>
      </c>
      <c r="AR248" s="153" t="n">
        <v>0</v>
      </c>
      <c r="AS248" s="153" t="n">
        <v>0</v>
      </c>
      <c r="AT248" s="10" t="n"/>
      <c r="AU248" s="10" t="n"/>
      <c r="AV248" s="10" t="inlineStr">
        <is>
          <t>/</t>
        </is>
      </c>
      <c r="AW248" s="10" t="inlineStr">
        <is>
          <t>/</t>
        </is>
      </c>
      <c r="AX248" s="10" t="inlineStr">
        <is>
          <t>/</t>
        </is>
      </c>
      <c r="AY248" s="153">
        <f>H248</f>
        <v/>
      </c>
      <c r="AZ248" s="153">
        <f>BB248/(1-BA248)</f>
        <v/>
      </c>
      <c r="BA248" s="85" t="n">
        <v>0.15</v>
      </c>
      <c r="BB248" s="153">
        <f>K248*0.96</f>
        <v/>
      </c>
      <c r="BC248" s="10" t="inlineStr">
        <is>
          <t>840643621692</t>
        </is>
      </c>
      <c r="BD248" s="10" t="inlineStr">
        <is>
          <t>https://item.taobao.com/item.htm?id=840643621692</t>
        </is>
      </c>
      <c r="BE248" s="10" t="n"/>
      <c r="BF248" s="153">
        <f>H248</f>
        <v/>
      </c>
      <c r="BG248" s="85">
        <f>BH248/BF248</f>
        <v/>
      </c>
      <c r="BH248" s="152">
        <f>I248</f>
        <v/>
      </c>
      <c r="BI248" s="85">
        <f>1-12%</f>
        <v/>
      </c>
      <c r="BJ248" s="85">
        <f>BK248/(BF248-BF248*(1-BI248))</f>
        <v/>
      </c>
      <c r="BK248" s="152">
        <f>BM248/(1-BL248)</f>
        <v/>
      </c>
      <c r="BL248" s="85" t="n">
        <v>0.01</v>
      </c>
      <c r="BM248" s="152">
        <f>J248</f>
        <v/>
      </c>
      <c r="BN248" s="152">
        <f>IF(BK248&gt;=1500,BK248-150,IF(BK248&gt;=800,BK248-80,IF(BK248&gt;=500,BK248-50,IF(BK248&gt;=200,BK248-20,BK248))))</f>
        <v/>
      </c>
      <c r="BO248" s="85">
        <f>1-12%</f>
        <v/>
      </c>
      <c r="BP248" s="85">
        <f>BQ248/(BF248-BF248*(1-BO248))</f>
        <v/>
      </c>
      <c r="BQ248" s="152">
        <f>BS248/(1-BR248)</f>
        <v/>
      </c>
      <c r="BR248" s="85" t="n">
        <v>0</v>
      </c>
      <c r="BS248" s="152">
        <f>K248</f>
        <v/>
      </c>
      <c r="BT248" s="152">
        <f>IF(BQ248&gt;=1500,BQ248-150,IF(BQ248&gt;=800,BQ248-80,IF(BQ248&gt;=500,BQ248-50,IF(BQ248&gt;=200,BQ248-20,BQ248))))</f>
        <v/>
      </c>
      <c r="BU248" s="10" t="n"/>
      <c r="CB248" s="8" t="inlineStr">
        <is>
          <t>✅ 可导入</t>
        </is>
      </c>
      <c r="CC248" t="inlineStr">
        <is>
          <t>✓</t>
        </is>
      </c>
    </row>
    <row r="249" ht="18" customHeight="1">
      <c r="A249" s="77" t="inlineStr">
        <is>
          <t>PPS24410040513</t>
        </is>
      </c>
      <c r="B249" s="7" t="inlineStr">
        <is>
          <t>升降桌（带高台总价） |樱桃木2024款新升降桌</t>
        </is>
      </c>
      <c r="C249" s="7" t="inlineStr">
        <is>
          <t>升降桌-130cm 带高台</t>
        </is>
      </c>
      <c r="D249" s="7" t="inlineStr">
        <is>
          <t>PPS2441004051311</t>
        </is>
      </c>
      <c r="E249" s="7" t="inlineStr">
        <is>
          <t>https://img.alicdn.com/imgextra/i4/2215699812811/O1CN01y0Uow81WdULVKW60U_!!2215699812811.jpg</t>
        </is>
      </c>
      <c r="F249" s="7" t="inlineStr">
        <is>
          <t>中型</t>
        </is>
      </c>
      <c r="G249" s="149">
        <f>Q249/0.4</f>
        <v/>
      </c>
      <c r="H249" s="149">
        <f>G249*0.75</f>
        <v/>
      </c>
      <c r="I249" s="149">
        <f>Q249 / (0.9 - 0.02 - 0.006)</f>
        <v/>
      </c>
      <c r="J249" s="149">
        <f>Q249 / (0.92 - 0.02 - 0.006)</f>
        <v/>
      </c>
      <c r="K249" s="149">
        <f>Q249 / (0.955 - 0.02 - 0.006)</f>
        <v/>
      </c>
      <c r="L249" s="149">
        <f>K249-N249</f>
        <v/>
      </c>
      <c r="M249" s="79">
        <f>L249/K249</f>
        <v/>
      </c>
      <c r="N249" s="150">
        <f>O249+P249+Q249</f>
        <v/>
      </c>
      <c r="O249" s="150">
        <f>K249*0.006</f>
        <v/>
      </c>
      <c r="P249" s="150">
        <f>K249*0.02</f>
        <v/>
      </c>
      <c r="Q249" s="150">
        <f>SUM(R249:T249)</f>
        <v/>
      </c>
      <c r="R249" s="150" t="n">
        <v>300</v>
      </c>
      <c r="S249" s="150" t="n">
        <v>100</v>
      </c>
      <c r="T249" s="151">
        <f>SUM(U249:W249)</f>
        <v/>
      </c>
      <c r="U249" s="150" t="n">
        <v>1700</v>
      </c>
      <c r="V249" s="150" t="n">
        <v>150</v>
      </c>
      <c r="W249" s="150">
        <f>SUM(X249:AS249)</f>
        <v/>
      </c>
      <c r="X249" s="150" t="n">
        <v>0</v>
      </c>
      <c r="Y249" s="150" t="n">
        <v>0</v>
      </c>
      <c r="Z249" s="150" t="n">
        <v>0</v>
      </c>
      <c r="AA249" s="150" t="n">
        <v>0</v>
      </c>
      <c r="AB249" s="150" t="n">
        <v>0</v>
      </c>
      <c r="AC249" s="150" t="n">
        <v>0</v>
      </c>
      <c r="AD249" s="150" t="n">
        <v>0</v>
      </c>
      <c r="AE249" s="150" t="n">
        <v>0</v>
      </c>
      <c r="AF249" s="150" t="n">
        <v>0</v>
      </c>
      <c r="AG249" s="150" t="n">
        <v>0</v>
      </c>
      <c r="AH249" s="150" t="n">
        <v>0</v>
      </c>
      <c r="AI249" s="150" t="n">
        <v>0</v>
      </c>
      <c r="AJ249" s="150" t="n">
        <v>0</v>
      </c>
      <c r="AK249" s="150" t="n">
        <v>70</v>
      </c>
      <c r="AL249" s="150" t="n">
        <v>0</v>
      </c>
      <c r="AM249" s="150" t="n">
        <v>152</v>
      </c>
      <c r="AN249" s="150" t="n">
        <v>0</v>
      </c>
      <c r="AO249" s="150" t="n">
        <v>0</v>
      </c>
      <c r="AP249" s="150" t="n">
        <v>0</v>
      </c>
      <c r="AQ249" s="150" t="n">
        <v>0</v>
      </c>
      <c r="AR249" s="150" t="n">
        <v>0</v>
      </c>
      <c r="AS249" s="150" t="n">
        <v>1070.72</v>
      </c>
      <c r="AT249" s="7" t="inlineStr">
        <is>
          <t>升降桌架930，收控器50，运费60元，一套通用1010-1720，灯带+理线架+插排+亚克力条</t>
        </is>
      </c>
      <c r="AU249" s="7" t="inlineStr">
        <is>
          <t>江西12.26 更新，1339是样品机价格，930是10件批量价格，配件价格按照930来的</t>
        </is>
      </c>
      <c r="AV249" s="7" t="inlineStr">
        <is>
          <t>683ff6a80c1b7400154c679f</t>
        </is>
      </c>
      <c r="AW249" s="7" t="inlineStr">
        <is>
          <t>130cm 带高台背板桌腿</t>
        </is>
      </c>
      <c r="AX249" s="7" t="inlineStr">
        <is>
          <t>683ff6a92f87160015ac5f0b</t>
        </is>
      </c>
      <c r="AY249" s="150">
        <f>H249</f>
        <v/>
      </c>
      <c r="AZ249" s="150">
        <f>BB249/(1-BA249)</f>
        <v/>
      </c>
      <c r="BA249" s="82" t="n">
        <v>0.15</v>
      </c>
      <c r="BB249" s="150">
        <f>K249*0.96</f>
        <v/>
      </c>
      <c r="BC249" s="7" t="inlineStr">
        <is>
          <t>793202812082</t>
        </is>
      </c>
      <c r="BD249" s="7" t="inlineStr">
        <is>
          <t>https://item.taobao.com/item.htm?id=793202812082</t>
        </is>
      </c>
      <c r="BE249" s="7" t="n"/>
      <c r="BF249" s="150">
        <f>H249</f>
        <v/>
      </c>
      <c r="BG249" s="82">
        <f>BH249/BF249</f>
        <v/>
      </c>
      <c r="BH249" s="149">
        <f>I249</f>
        <v/>
      </c>
      <c r="BI249" s="82">
        <f>1-12%</f>
        <v/>
      </c>
      <c r="BJ249" s="82">
        <f>BK249/(BF249-BF249*(1-BI249))</f>
        <v/>
      </c>
      <c r="BK249" s="149">
        <f>BM249/(1-BL249)</f>
        <v/>
      </c>
      <c r="BL249" s="82" t="n">
        <v>0.01</v>
      </c>
      <c r="BM249" s="149">
        <f>J249</f>
        <v/>
      </c>
      <c r="BN249" s="149">
        <f>IF(BK249&gt;=1500,BK249-150,IF(BK249&gt;=800,BK249-80,IF(BK249&gt;=500,BK249-50,IF(BK249&gt;=200,BK249-20,BK249))))</f>
        <v/>
      </c>
      <c r="BO249" s="82">
        <f>1-12%</f>
        <v/>
      </c>
      <c r="BP249" s="82">
        <f>BQ249/(BF249-BF249*(1-BO249))</f>
        <v/>
      </c>
      <c r="BQ249" s="149">
        <f>BS249/(1-BR249)</f>
        <v/>
      </c>
      <c r="BR249" s="82" t="n">
        <v>0</v>
      </c>
      <c r="BS249" s="149">
        <f>K249</f>
        <v/>
      </c>
      <c r="BT249" s="149">
        <f>IF(BQ249&gt;=1500,BQ249-150,IF(BQ249&gt;=800,BQ249-80,IF(BQ249&gt;=500,BQ249-50,IF(BQ249&gt;=200,BQ249-20,BQ249))))</f>
        <v/>
      </c>
      <c r="BU249" s="7" t="n"/>
      <c r="CB249" s="8" t="inlineStr">
        <is>
          <t>✅ 可导入</t>
        </is>
      </c>
      <c r="CC249" t="inlineStr">
        <is>
          <t>✓</t>
        </is>
      </c>
    </row>
    <row r="250" ht="18" customHeight="1">
      <c r="A250" s="77" t="inlineStr">
        <is>
          <t>PPS24410040513</t>
        </is>
      </c>
      <c r="B250" s="10" t="inlineStr">
        <is>
          <t>升降桌（带高台总价） |樱桃木2024款新升降桌</t>
        </is>
      </c>
      <c r="C250" s="10" t="inlineStr">
        <is>
          <t>升降桌-150cm 带高台</t>
        </is>
      </c>
      <c r="D250" s="10" t="inlineStr">
        <is>
          <t>PPS2441004051312</t>
        </is>
      </c>
      <c r="E250" s="10" t="inlineStr">
        <is>
          <t>https://img.alicdn.com/imgextra/i4/2215699812811/O1CN01y0Uow81WdULVKW60U_!!2215699812811.jpg</t>
        </is>
      </c>
      <c r="F250" s="10" t="inlineStr">
        <is>
          <t>中型</t>
        </is>
      </c>
      <c r="G250" s="152">
        <f>Q250/0.4</f>
        <v/>
      </c>
      <c r="H250" s="152">
        <f>G250*0.75</f>
        <v/>
      </c>
      <c r="I250" s="152">
        <f>Q250 / (0.9 - 0.02 - 0.006)</f>
        <v/>
      </c>
      <c r="J250" s="152">
        <f>Q250 / (0.92 - 0.02 - 0.006)</f>
        <v/>
      </c>
      <c r="K250" s="152">
        <f>Q250 / (0.955 - 0.02 - 0.006)</f>
        <v/>
      </c>
      <c r="L250" s="152">
        <f>K250-N250</f>
        <v/>
      </c>
      <c r="M250" s="79">
        <f>L250/K250</f>
        <v/>
      </c>
      <c r="N250" s="153">
        <f>O250+P250+Q250</f>
        <v/>
      </c>
      <c r="O250" s="153">
        <f>K250*0.006</f>
        <v/>
      </c>
      <c r="P250" s="153">
        <f>K250*0.02</f>
        <v/>
      </c>
      <c r="Q250" s="153">
        <f>SUM(R250:T250)</f>
        <v/>
      </c>
      <c r="R250" s="153" t="n">
        <v>320</v>
      </c>
      <c r="S250" s="153" t="n">
        <v>150</v>
      </c>
      <c r="T250" s="151">
        <f>SUM(U250:W250)</f>
        <v/>
      </c>
      <c r="U250" s="153" t="n">
        <v>1800</v>
      </c>
      <c r="V250" s="153" t="n">
        <v>150</v>
      </c>
      <c r="W250" s="153">
        <f>SUM(X250:AS250)</f>
        <v/>
      </c>
      <c r="X250" s="153" t="n">
        <v>0</v>
      </c>
      <c r="Y250" s="153" t="n">
        <v>0</v>
      </c>
      <c r="Z250" s="153" t="n">
        <v>0</v>
      </c>
      <c r="AA250" s="153" t="n">
        <v>0</v>
      </c>
      <c r="AB250" s="153" t="n">
        <v>0</v>
      </c>
      <c r="AC250" s="153" t="n">
        <v>0</v>
      </c>
      <c r="AD250" s="153" t="n">
        <v>0</v>
      </c>
      <c r="AE250" s="153" t="n">
        <v>0</v>
      </c>
      <c r="AF250" s="153" t="n">
        <v>0</v>
      </c>
      <c r="AG250" s="153" t="n">
        <v>0</v>
      </c>
      <c r="AH250" s="153" t="n">
        <v>0</v>
      </c>
      <c r="AI250" s="153" t="n">
        <v>0</v>
      </c>
      <c r="AJ250" s="153" t="n">
        <v>0</v>
      </c>
      <c r="AK250" s="153" t="n">
        <v>90</v>
      </c>
      <c r="AL250" s="153" t="n">
        <v>0</v>
      </c>
      <c r="AM250" s="153" t="n">
        <v>152</v>
      </c>
      <c r="AN250" s="153" t="n">
        <v>0</v>
      </c>
      <c r="AO250" s="153" t="n">
        <v>0</v>
      </c>
      <c r="AP250" s="153" t="n">
        <v>0</v>
      </c>
      <c r="AQ250" s="153" t="n">
        <v>0</v>
      </c>
      <c r="AR250" s="153" t="n">
        <v>0</v>
      </c>
      <c r="AS250" s="153" t="n">
        <v>1070.72</v>
      </c>
      <c r="AT250" s="10" t="inlineStr">
        <is>
          <t>升降桌架930，收控器50，运费60元，一套通用1010-1720，灯带+理线架+插排+亚克力条</t>
        </is>
      </c>
      <c r="AU250" s="10" t="inlineStr">
        <is>
          <t>江西12.26 更新</t>
        </is>
      </c>
      <c r="AV250" s="10" t="inlineStr">
        <is>
          <t>683ff6a80c1b7400154c679f</t>
        </is>
      </c>
      <c r="AW250" s="10" t="inlineStr">
        <is>
          <t>150cm 带高台背板桌腿</t>
        </is>
      </c>
      <c r="AX250" s="10" t="inlineStr">
        <is>
          <t>683ff6a9da805a0015aff8ea</t>
        </is>
      </c>
      <c r="AY250" s="153">
        <f>H250</f>
        <v/>
      </c>
      <c r="AZ250" s="153">
        <f>BB250/(1-BA250)</f>
        <v/>
      </c>
      <c r="BA250" s="85" t="n">
        <v>0.15</v>
      </c>
      <c r="BB250" s="153">
        <f>K250*0.96</f>
        <v/>
      </c>
      <c r="BC250" s="10" t="inlineStr">
        <is>
          <t>793202812082</t>
        </is>
      </c>
      <c r="BD250" s="10" t="inlineStr">
        <is>
          <t>https://item.taobao.com/item.htm?id=793202812082</t>
        </is>
      </c>
      <c r="BE250" s="10" t="n"/>
      <c r="BF250" s="153">
        <f>H250</f>
        <v/>
      </c>
      <c r="BG250" s="85">
        <f>BH250/BF250</f>
        <v/>
      </c>
      <c r="BH250" s="152">
        <f>I250</f>
        <v/>
      </c>
      <c r="BI250" s="85">
        <f>1-12%</f>
        <v/>
      </c>
      <c r="BJ250" s="85">
        <f>BK250/(BF250-BF250*(1-BI250))</f>
        <v/>
      </c>
      <c r="BK250" s="152">
        <f>BM250/(1-BL250)</f>
        <v/>
      </c>
      <c r="BL250" s="85" t="n">
        <v>0.01</v>
      </c>
      <c r="BM250" s="152">
        <f>J250</f>
        <v/>
      </c>
      <c r="BN250" s="152">
        <f>IF(BK250&gt;=1500,BK250-150,IF(BK250&gt;=800,BK250-80,IF(BK250&gt;=500,BK250-50,IF(BK250&gt;=200,BK250-20,BK250))))</f>
        <v/>
      </c>
      <c r="BO250" s="85">
        <f>1-12%</f>
        <v/>
      </c>
      <c r="BP250" s="85">
        <f>BQ250/(BF250-BF250*(1-BO250))</f>
        <v/>
      </c>
      <c r="BQ250" s="152">
        <f>BS250/(1-BR250)</f>
        <v/>
      </c>
      <c r="BR250" s="85" t="n">
        <v>0</v>
      </c>
      <c r="BS250" s="152">
        <f>K250</f>
        <v/>
      </c>
      <c r="BT250" s="152">
        <f>IF(BQ250&gt;=1500,BQ250-150,IF(BQ250&gt;=800,BQ250-80,IF(BQ250&gt;=500,BQ250-50,IF(BQ250&gt;=200,BQ250-20,BQ250))))</f>
        <v/>
      </c>
      <c r="BU250" s="10" t="n"/>
      <c r="CB250" s="8" t="inlineStr">
        <is>
          <t>✅ 可导入</t>
        </is>
      </c>
      <c r="CC250" t="inlineStr">
        <is>
          <t>✓</t>
        </is>
      </c>
    </row>
    <row r="251" ht="18" customHeight="1">
      <c r="A251" s="77" t="inlineStr">
        <is>
          <t>PPS24410040513</t>
        </is>
      </c>
      <c r="B251" s="7" t="inlineStr">
        <is>
          <t>升降桌（带高台总价） |樱桃木2024款新升降桌</t>
        </is>
      </c>
      <c r="C251" s="7" t="inlineStr">
        <is>
          <t>升降桌-170cm 带高台</t>
        </is>
      </c>
      <c r="D251" s="7" t="inlineStr">
        <is>
          <t>PPS2441004051313</t>
        </is>
      </c>
      <c r="E251" s="7" t="inlineStr">
        <is>
          <t>https://img.alicdn.com/imgextra/i4/2215699812811/O1CN01y0Uow81WdULVKW60U_!!2215699812811.jpg</t>
        </is>
      </c>
      <c r="F251" s="7" t="inlineStr">
        <is>
          <t>中型</t>
        </is>
      </c>
      <c r="G251" s="149">
        <f>Q251/0.4</f>
        <v/>
      </c>
      <c r="H251" s="149">
        <f>G251*0.75</f>
        <v/>
      </c>
      <c r="I251" s="149">
        <f>Q251 / (0.9 - 0.02 - 0.006)</f>
        <v/>
      </c>
      <c r="J251" s="149">
        <f>Q251 / (0.92 - 0.02 - 0.006)</f>
        <v/>
      </c>
      <c r="K251" s="149">
        <f>Q251 / (0.955 - 0.02 - 0.006)</f>
        <v/>
      </c>
      <c r="L251" s="149">
        <f>K251-N251</f>
        <v/>
      </c>
      <c r="M251" s="79">
        <f>L251/K251</f>
        <v/>
      </c>
      <c r="N251" s="150">
        <f>O251+P251+Q251</f>
        <v/>
      </c>
      <c r="O251" s="150">
        <f>K251*0.006</f>
        <v/>
      </c>
      <c r="P251" s="150">
        <f>K251*0.02</f>
        <v/>
      </c>
      <c r="Q251" s="150">
        <f>SUM(R251:T251)</f>
        <v/>
      </c>
      <c r="R251" s="150" t="n">
        <v>350</v>
      </c>
      <c r="S251" s="150" t="n">
        <v>170</v>
      </c>
      <c r="T251" s="151">
        <f>SUM(U251:W251)</f>
        <v/>
      </c>
      <c r="U251" s="150" t="n">
        <v>1900</v>
      </c>
      <c r="V251" s="150" t="n">
        <v>150</v>
      </c>
      <c r="W251" s="150">
        <f>SUM(X251:AS251)</f>
        <v/>
      </c>
      <c r="X251" s="150" t="n">
        <v>0</v>
      </c>
      <c r="Y251" s="150" t="n">
        <v>0</v>
      </c>
      <c r="Z251" s="150" t="n">
        <v>0</v>
      </c>
      <c r="AA251" s="150" t="n">
        <v>0</v>
      </c>
      <c r="AB251" s="150" t="n">
        <v>0</v>
      </c>
      <c r="AC251" s="150" t="n">
        <v>0</v>
      </c>
      <c r="AD251" s="150" t="n">
        <v>0</v>
      </c>
      <c r="AE251" s="150" t="n">
        <v>0</v>
      </c>
      <c r="AF251" s="150" t="n">
        <v>0</v>
      </c>
      <c r="AG251" s="150" t="n">
        <v>0</v>
      </c>
      <c r="AH251" s="150" t="n">
        <v>0</v>
      </c>
      <c r="AI251" s="150" t="n">
        <v>0</v>
      </c>
      <c r="AJ251" s="150" t="n">
        <v>0</v>
      </c>
      <c r="AK251" s="150" t="n">
        <v>110</v>
      </c>
      <c r="AL251" s="150" t="n">
        <v>0</v>
      </c>
      <c r="AM251" s="150" t="n">
        <v>152</v>
      </c>
      <c r="AN251" s="150" t="n">
        <v>0</v>
      </c>
      <c r="AO251" s="150" t="n">
        <v>0</v>
      </c>
      <c r="AP251" s="150" t="n">
        <v>0</v>
      </c>
      <c r="AQ251" s="150" t="n">
        <v>0</v>
      </c>
      <c r="AR251" s="150" t="n">
        <v>0</v>
      </c>
      <c r="AS251" s="150" t="n">
        <v>1070.72</v>
      </c>
      <c r="AT251" s="7" t="inlineStr">
        <is>
          <t>升降桌架930，收控器50，运费60元，一套通用1010-1720，灯带+理线架+插排+亚克力条</t>
        </is>
      </c>
      <c r="AU251" s="7" t="inlineStr">
        <is>
          <t>江西12.26 更新</t>
        </is>
      </c>
      <c r="AV251" s="7" t="inlineStr">
        <is>
          <t>683ff6a80c1b7400154c679f</t>
        </is>
      </c>
      <c r="AW251" s="7" t="inlineStr">
        <is>
          <t>170cm 带高台背板桌腿</t>
        </is>
      </c>
      <c r="AX251" s="7" t="inlineStr">
        <is>
          <t>683ff6a96aec030015a62821</t>
        </is>
      </c>
      <c r="AY251" s="150">
        <f>H251</f>
        <v/>
      </c>
      <c r="AZ251" s="150">
        <f>BB251/(1-BA251)</f>
        <v/>
      </c>
      <c r="BA251" s="82" t="n">
        <v>0.15</v>
      </c>
      <c r="BB251" s="150">
        <f>K251*0.96</f>
        <v/>
      </c>
      <c r="BC251" s="7" t="inlineStr">
        <is>
          <t>793202812082</t>
        </is>
      </c>
      <c r="BD251" s="7" t="inlineStr">
        <is>
          <t>https://item.taobao.com/item.htm?id=793202812082</t>
        </is>
      </c>
      <c r="BE251" s="7" t="n"/>
      <c r="BF251" s="150">
        <f>H251</f>
        <v/>
      </c>
      <c r="BG251" s="82">
        <f>BH251/BF251</f>
        <v/>
      </c>
      <c r="BH251" s="149">
        <f>I251</f>
        <v/>
      </c>
      <c r="BI251" s="82">
        <f>1-12%</f>
        <v/>
      </c>
      <c r="BJ251" s="82">
        <f>BK251/(BF251-BF251*(1-BI251))</f>
        <v/>
      </c>
      <c r="BK251" s="149">
        <f>BM251/(1-BL251)</f>
        <v/>
      </c>
      <c r="BL251" s="82" t="n">
        <v>0.01</v>
      </c>
      <c r="BM251" s="149">
        <f>J251</f>
        <v/>
      </c>
      <c r="BN251" s="149">
        <f>IF(BK251&gt;=1500,BK251-150,IF(BK251&gt;=800,BK251-80,IF(BK251&gt;=500,BK251-50,IF(BK251&gt;=200,BK251-20,BK251))))</f>
        <v/>
      </c>
      <c r="BO251" s="82">
        <f>1-12%</f>
        <v/>
      </c>
      <c r="BP251" s="82">
        <f>BQ251/(BF251-BF251*(1-BO251))</f>
        <v/>
      </c>
      <c r="BQ251" s="149">
        <f>BS251/(1-BR251)</f>
        <v/>
      </c>
      <c r="BR251" s="82" t="n">
        <v>0</v>
      </c>
      <c r="BS251" s="149">
        <f>K251</f>
        <v/>
      </c>
      <c r="BT251" s="149">
        <f>IF(BQ251&gt;=1500,BQ251-150,IF(BQ251&gt;=800,BQ251-80,IF(BQ251&gt;=500,BQ251-50,IF(BQ251&gt;=200,BQ251-20,BQ251))))</f>
        <v/>
      </c>
      <c r="BU251" s="7" t="n"/>
      <c r="CB251" s="8" t="inlineStr">
        <is>
          <t>✅ 可导入</t>
        </is>
      </c>
      <c r="CC251" t="inlineStr">
        <is>
          <t>✓</t>
        </is>
      </c>
    </row>
    <row r="252" ht="18" customHeight="1">
      <c r="A252" s="77" t="inlineStr">
        <is>
          <t>PPS24410040513</t>
        </is>
      </c>
      <c r="B252" s="10" t="inlineStr">
        <is>
          <t>升降桌（带高台总价） |樱桃木2024款新升降桌</t>
        </is>
      </c>
      <c r="C252" s="10" t="inlineStr">
        <is>
          <t>升降桌-190*75cm 带高台</t>
        </is>
      </c>
      <c r="D252" s="10" t="inlineStr">
        <is>
          <t>PPS2441004051314</t>
        </is>
      </c>
      <c r="E252" s="10" t="inlineStr">
        <is>
          <t>https://img.alicdn.com/imgextra/i4/2215699812811/O1CN01y0Uow81WdULVKW60U_!!2215699812811.jpg</t>
        </is>
      </c>
      <c r="F252" s="10" t="inlineStr">
        <is>
          <t>中型</t>
        </is>
      </c>
      <c r="G252" s="152">
        <f>Q252/0.4</f>
        <v/>
      </c>
      <c r="H252" s="152">
        <f>G252*0.75</f>
        <v/>
      </c>
      <c r="I252" s="152">
        <f>Q252 / (0.9 - 0.02 - 0.006)</f>
        <v/>
      </c>
      <c r="J252" s="152">
        <f>Q252 / (0.92 - 0.02 - 0.006)</f>
        <v/>
      </c>
      <c r="K252" s="152">
        <f>Q252 / (0.955 - 0.02 - 0.006)</f>
        <v/>
      </c>
      <c r="L252" s="152">
        <f>K252-N252</f>
        <v/>
      </c>
      <c r="M252" s="79">
        <f>L252/K252</f>
        <v/>
      </c>
      <c r="N252" s="153">
        <f>O252+P252+Q252</f>
        <v/>
      </c>
      <c r="O252" s="153">
        <f>K252*0.006</f>
        <v/>
      </c>
      <c r="P252" s="153">
        <f>K252*0.02</f>
        <v/>
      </c>
      <c r="Q252" s="153">
        <f>SUM(R252:T252)</f>
        <v/>
      </c>
      <c r="R252" s="153" t="n">
        <v>380</v>
      </c>
      <c r="S252" s="153" t="n">
        <v>170</v>
      </c>
      <c r="T252" s="151">
        <f>SUM(U252:W252)</f>
        <v/>
      </c>
      <c r="U252" s="153" t="n">
        <v>2000</v>
      </c>
      <c r="V252" s="153" t="n">
        <v>150</v>
      </c>
      <c r="W252" s="153">
        <f>SUM(X252:AS252)</f>
        <v/>
      </c>
      <c r="X252" s="153" t="n">
        <v>0</v>
      </c>
      <c r="Y252" s="153" t="n">
        <v>0</v>
      </c>
      <c r="Z252" s="153" t="n">
        <v>0</v>
      </c>
      <c r="AA252" s="153" t="n">
        <v>0</v>
      </c>
      <c r="AB252" s="153" t="n">
        <v>0</v>
      </c>
      <c r="AC252" s="153" t="n">
        <v>0</v>
      </c>
      <c r="AD252" s="153" t="n">
        <v>0</v>
      </c>
      <c r="AE252" s="153" t="n">
        <v>0</v>
      </c>
      <c r="AF252" s="153" t="n">
        <v>0</v>
      </c>
      <c r="AG252" s="153" t="n">
        <v>0</v>
      </c>
      <c r="AH252" s="153" t="n">
        <v>0</v>
      </c>
      <c r="AI252" s="153" t="n">
        <v>0</v>
      </c>
      <c r="AJ252" s="153" t="n">
        <v>0</v>
      </c>
      <c r="AK252" s="153" t="n">
        <v>130</v>
      </c>
      <c r="AL252" s="153" t="n">
        <v>0</v>
      </c>
      <c r="AM252" s="153" t="n">
        <v>152</v>
      </c>
      <c r="AN252" s="153" t="n">
        <v>0</v>
      </c>
      <c r="AO252" s="153" t="n">
        <v>0</v>
      </c>
      <c r="AP252" s="153" t="n">
        <v>0</v>
      </c>
      <c r="AQ252" s="153" t="n">
        <v>0</v>
      </c>
      <c r="AR252" s="153" t="n">
        <v>0</v>
      </c>
      <c r="AS252" s="153" t="n">
        <v>1070.72</v>
      </c>
      <c r="AT252" s="10" t="inlineStr">
        <is>
          <t>升降桌架930，收控器50，运费60元，一套通用1010-1720，灯带+理线架+插排+亚克力条</t>
        </is>
      </c>
      <c r="AU252" s="10" t="inlineStr">
        <is>
          <t>江西12.26 更新</t>
        </is>
      </c>
      <c r="AV252" s="10" t="inlineStr">
        <is>
          <t>683ff6a80c1b7400154c679f</t>
        </is>
      </c>
      <c r="AW252" s="10" t="inlineStr">
        <is>
          <t>190cm 带高台背板桌腿</t>
        </is>
      </c>
      <c r="AX252" s="10" t="inlineStr">
        <is>
          <t>683ff6aabeccb10015655ee1</t>
        </is>
      </c>
      <c r="AY252" s="153">
        <f>H252</f>
        <v/>
      </c>
      <c r="AZ252" s="153">
        <f>BB252/(1-BA252)</f>
        <v/>
      </c>
      <c r="BA252" s="85" t="n">
        <v>0.15</v>
      </c>
      <c r="BB252" s="153">
        <f>K252*0.96</f>
        <v/>
      </c>
      <c r="BC252" s="10" t="inlineStr">
        <is>
          <t>793202812082</t>
        </is>
      </c>
      <c r="BD252" s="10" t="inlineStr">
        <is>
          <t>https://item.taobao.com/item.htm?id=793202812082</t>
        </is>
      </c>
      <c r="BE252" s="10" t="n"/>
      <c r="BF252" s="153">
        <f>H252</f>
        <v/>
      </c>
      <c r="BG252" s="85">
        <f>BH252/BF252</f>
        <v/>
      </c>
      <c r="BH252" s="152">
        <f>I252</f>
        <v/>
      </c>
      <c r="BI252" s="85">
        <f>1-12%</f>
        <v/>
      </c>
      <c r="BJ252" s="85">
        <f>BK252/(BF252-BF252*(1-BI252))</f>
        <v/>
      </c>
      <c r="BK252" s="152">
        <f>BM252/(1-BL252)</f>
        <v/>
      </c>
      <c r="BL252" s="85" t="n">
        <v>0.01</v>
      </c>
      <c r="BM252" s="152">
        <f>J252</f>
        <v/>
      </c>
      <c r="BN252" s="152">
        <f>IF(BK252&gt;=1500,BK252-150,IF(BK252&gt;=800,BK252-80,IF(BK252&gt;=500,BK252-50,IF(BK252&gt;=200,BK252-20,BK252))))</f>
        <v/>
      </c>
      <c r="BO252" s="85">
        <f>1-12%</f>
        <v/>
      </c>
      <c r="BP252" s="85">
        <f>BQ252/(BF252-BF252*(1-BO252))</f>
        <v/>
      </c>
      <c r="BQ252" s="152">
        <f>BS252/(1-BR252)</f>
        <v/>
      </c>
      <c r="BR252" s="85" t="n">
        <v>0</v>
      </c>
      <c r="BS252" s="152">
        <f>K252</f>
        <v/>
      </c>
      <c r="BT252" s="152">
        <f>IF(BQ252&gt;=1500,BQ252-150,IF(BQ252&gt;=800,BQ252-80,IF(BQ252&gt;=500,BQ252-50,IF(BQ252&gt;=200,BQ252-20,BQ252))))</f>
        <v/>
      </c>
      <c r="BU252" s="10" t="n"/>
      <c r="CB252" s="8" t="inlineStr">
        <is>
          <t>✅ 可导入</t>
        </is>
      </c>
      <c r="CC252" t="inlineStr">
        <is>
          <t>✓</t>
        </is>
      </c>
    </row>
    <row r="253" ht="18" customHeight="1">
      <c r="A253" s="77" t="inlineStr">
        <is>
          <t>PPS24410040513</t>
        </is>
      </c>
      <c r="B253" s="7" t="inlineStr">
        <is>
          <t>升降桌（基础款） |樱桃木2024款新升降桌</t>
        </is>
      </c>
      <c r="C253" s="7" t="inlineStr">
        <is>
          <t>升降桌-130cm 基础版，无高台，无置物架，无木腿</t>
        </is>
      </c>
      <c r="D253" s="7" t="inlineStr">
        <is>
          <t>PPS2441004051315</t>
        </is>
      </c>
      <c r="E253" s="7" t="inlineStr">
        <is>
          <t>https://img.alicdn.com/imgextra/i4/2215699812811/O1CN01y0Uow81WdULVKW60U_!!2215699812811.jpg</t>
        </is>
      </c>
      <c r="F253" s="7" t="inlineStr">
        <is>
          <t>中型</t>
        </is>
      </c>
      <c r="G253" s="149">
        <f>Q253/0.4</f>
        <v/>
      </c>
      <c r="H253" s="149">
        <f>G253*0.75</f>
        <v/>
      </c>
      <c r="I253" s="149">
        <f>Q253 / (0.9 - 0.02 - 0.006)</f>
        <v/>
      </c>
      <c r="J253" s="149">
        <f>Q253 / (0.92 - 0.02 - 0.006)</f>
        <v/>
      </c>
      <c r="K253" s="149">
        <f>Q253 / (0.955 - 0.02 - 0.006)</f>
        <v/>
      </c>
      <c r="L253" s="149">
        <f>K253-N253</f>
        <v/>
      </c>
      <c r="M253" s="79">
        <f>L253/K253</f>
        <v/>
      </c>
      <c r="N253" s="150">
        <f>O253+P253+Q253</f>
        <v/>
      </c>
      <c r="O253" s="150">
        <f>K253*0.006</f>
        <v/>
      </c>
      <c r="P253" s="150">
        <f>K253*0.02</f>
        <v/>
      </c>
      <c r="Q253" s="150">
        <f>SUM(R253:T253)</f>
        <v/>
      </c>
      <c r="R253" s="150" t="n">
        <v>300</v>
      </c>
      <c r="S253" s="150" t="n">
        <v>100</v>
      </c>
      <c r="T253" s="151">
        <f>SUM(U253:W253)</f>
        <v/>
      </c>
      <c r="U253" s="150" t="n">
        <v>1330</v>
      </c>
      <c r="V253" s="150" t="n">
        <v>150</v>
      </c>
      <c r="W253" s="150">
        <f>SUM(X253:AS253)</f>
        <v/>
      </c>
      <c r="X253" s="150" t="n">
        <v>0</v>
      </c>
      <c r="Y253" s="150" t="n">
        <v>0</v>
      </c>
      <c r="Z253" s="150" t="n">
        <v>0</v>
      </c>
      <c r="AA253" s="150" t="n">
        <v>0</v>
      </c>
      <c r="AB253" s="150" t="n">
        <v>0</v>
      </c>
      <c r="AC253" s="150" t="n">
        <v>0</v>
      </c>
      <c r="AD253" s="150" t="n">
        <v>0</v>
      </c>
      <c r="AE253" s="150" t="n">
        <v>0</v>
      </c>
      <c r="AF253" s="150" t="n">
        <v>0</v>
      </c>
      <c r="AG253" s="150" t="n">
        <v>0</v>
      </c>
      <c r="AH253" s="150" t="n">
        <v>0</v>
      </c>
      <c r="AI253" s="150" t="n">
        <v>0</v>
      </c>
      <c r="AJ253" s="150" t="n">
        <v>0</v>
      </c>
      <c r="AK253" s="150" t="n">
        <v>0</v>
      </c>
      <c r="AL253" s="150" t="n">
        <v>0</v>
      </c>
      <c r="AM253" s="150" t="n">
        <v>0</v>
      </c>
      <c r="AN253" s="150" t="n">
        <v>0</v>
      </c>
      <c r="AO253" s="150" t="n">
        <v>0</v>
      </c>
      <c r="AP253" s="150" t="n">
        <v>0</v>
      </c>
      <c r="AQ253" s="150" t="n">
        <v>0</v>
      </c>
      <c r="AR253" s="150" t="n">
        <v>0</v>
      </c>
      <c r="AS253" s="150" t="n">
        <v>1070.72</v>
      </c>
      <c r="AT253" s="7" t="inlineStr">
        <is>
          <t>升降机+手控+运费</t>
        </is>
      </c>
      <c r="AU253" s="7" t="inlineStr">
        <is>
          <t>江西12.26 更新</t>
        </is>
      </c>
      <c r="AV253" s="7" t="inlineStr">
        <is>
          <t>683ff6a80c1b7400154c679f</t>
        </is>
      </c>
      <c r="AW253" s="7" t="inlineStr">
        <is>
          <t>130cm 基础版</t>
        </is>
      </c>
      <c r="AX253" s="7" t="inlineStr">
        <is>
          <t>683ff6a8b6240c00159ce0dc</t>
        </is>
      </c>
      <c r="AY253" s="150">
        <f>H253</f>
        <v/>
      </c>
      <c r="AZ253" s="150">
        <f>BB253/(1-BA253)</f>
        <v/>
      </c>
      <c r="BA253" s="82" t="n">
        <v>0.15</v>
      </c>
      <c r="BB253" s="150">
        <f>K253*0.96</f>
        <v/>
      </c>
      <c r="BC253" s="7" t="inlineStr">
        <is>
          <t>793202812082</t>
        </is>
      </c>
      <c r="BD253" s="7" t="inlineStr">
        <is>
          <t>https://item.taobao.com/item.htm?id=793202812082</t>
        </is>
      </c>
      <c r="BE253" s="7" t="n"/>
      <c r="BF253" s="150">
        <f>H253</f>
        <v/>
      </c>
      <c r="BG253" s="82">
        <f>BH253/BF253</f>
        <v/>
      </c>
      <c r="BH253" s="149">
        <f>I253</f>
        <v/>
      </c>
      <c r="BI253" s="82">
        <f>1-12%</f>
        <v/>
      </c>
      <c r="BJ253" s="82">
        <f>BK253/(BF253-BF253*(1-BI253))</f>
        <v/>
      </c>
      <c r="BK253" s="149">
        <f>BM253/(1-BL253)</f>
        <v/>
      </c>
      <c r="BL253" s="82" t="n">
        <v>0.01</v>
      </c>
      <c r="BM253" s="149">
        <f>J253</f>
        <v/>
      </c>
      <c r="BN253" s="149">
        <f>IF(BK253&gt;=1500,BK253-150,IF(BK253&gt;=800,BK253-80,IF(BK253&gt;=500,BK253-50,IF(BK253&gt;=200,BK253-20,BK253))))</f>
        <v/>
      </c>
      <c r="BO253" s="82">
        <f>1-12%</f>
        <v/>
      </c>
      <c r="BP253" s="82">
        <f>BQ253/(BF253-BF253*(1-BO253))</f>
        <v/>
      </c>
      <c r="BQ253" s="149">
        <f>BS253/(1-BR253)</f>
        <v/>
      </c>
      <c r="BR253" s="82" t="n">
        <v>0</v>
      </c>
      <c r="BS253" s="149">
        <f>K253</f>
        <v/>
      </c>
      <c r="BT253" s="149">
        <f>IF(BQ253&gt;=1500,BQ253-150,IF(BQ253&gt;=800,BQ253-80,IF(BQ253&gt;=500,BQ253-50,IF(BQ253&gt;=200,BQ253-20,BQ253))))</f>
        <v/>
      </c>
      <c r="BU253" s="7" t="n"/>
      <c r="CB253" s="8" t="inlineStr">
        <is>
          <t>✅ 可导入</t>
        </is>
      </c>
      <c r="CC253" t="inlineStr">
        <is>
          <t>✓</t>
        </is>
      </c>
    </row>
    <row r="254" ht="18" customHeight="1">
      <c r="A254" s="77" t="inlineStr">
        <is>
          <t>PPS24410040513</t>
        </is>
      </c>
      <c r="B254" s="10" t="inlineStr">
        <is>
          <t>升降桌（基础款） |樱桃木2024款新升降桌</t>
        </is>
      </c>
      <c r="C254" s="10" t="inlineStr">
        <is>
          <t>升降桌-150cm 基础版，无高台，无置物架，无木腿</t>
        </is>
      </c>
      <c r="D254" s="10" t="inlineStr">
        <is>
          <t>PPS2441004051316</t>
        </is>
      </c>
      <c r="E254" s="10" t="inlineStr">
        <is>
          <t>https://img.alicdn.com/imgextra/i4/2215699812811/O1CN01y0Uow81WdULVKW60U_!!2215699812811.jpg</t>
        </is>
      </c>
      <c r="F254" s="10" t="inlineStr">
        <is>
          <t>中型</t>
        </is>
      </c>
      <c r="G254" s="152">
        <f>Q254/0.4</f>
        <v/>
      </c>
      <c r="H254" s="152">
        <f>G254*0.75</f>
        <v/>
      </c>
      <c r="I254" s="152">
        <f>Q254 / (0.9 - 0.02 - 0.006)</f>
        <v/>
      </c>
      <c r="J254" s="152">
        <f>Q254 / (0.92 - 0.02 - 0.006)</f>
        <v/>
      </c>
      <c r="K254" s="152">
        <f>Q254 / (0.955 - 0.02 - 0.006)</f>
        <v/>
      </c>
      <c r="L254" s="152">
        <f>K254-N254</f>
        <v/>
      </c>
      <c r="M254" s="79">
        <f>L254/K254</f>
        <v/>
      </c>
      <c r="N254" s="153">
        <f>O254+P254+Q254</f>
        <v/>
      </c>
      <c r="O254" s="153">
        <f>K254*0.006</f>
        <v/>
      </c>
      <c r="P254" s="153">
        <f>K254*0.02</f>
        <v/>
      </c>
      <c r="Q254" s="153">
        <f>SUM(R254:T254)</f>
        <v/>
      </c>
      <c r="R254" s="153" t="n">
        <v>320</v>
      </c>
      <c r="S254" s="153" t="n">
        <v>150</v>
      </c>
      <c r="T254" s="151">
        <f>SUM(U254:W254)</f>
        <v/>
      </c>
      <c r="U254" s="153" t="n">
        <v>1430</v>
      </c>
      <c r="V254" s="153" t="n">
        <v>150</v>
      </c>
      <c r="W254" s="153">
        <f>SUM(X254:AS254)</f>
        <v/>
      </c>
      <c r="X254" s="153" t="n">
        <v>0</v>
      </c>
      <c r="Y254" s="153" t="n">
        <v>0</v>
      </c>
      <c r="Z254" s="153" t="n">
        <v>0</v>
      </c>
      <c r="AA254" s="153" t="n">
        <v>0</v>
      </c>
      <c r="AB254" s="153" t="n">
        <v>0</v>
      </c>
      <c r="AC254" s="153" t="n">
        <v>0</v>
      </c>
      <c r="AD254" s="153" t="n">
        <v>0</v>
      </c>
      <c r="AE254" s="153" t="n">
        <v>0</v>
      </c>
      <c r="AF254" s="153" t="n">
        <v>0</v>
      </c>
      <c r="AG254" s="153" t="n">
        <v>0</v>
      </c>
      <c r="AH254" s="153" t="n">
        <v>0</v>
      </c>
      <c r="AI254" s="153" t="n">
        <v>0</v>
      </c>
      <c r="AJ254" s="153" t="n">
        <v>0</v>
      </c>
      <c r="AK254" s="153" t="n">
        <v>0</v>
      </c>
      <c r="AL254" s="153" t="n">
        <v>0</v>
      </c>
      <c r="AM254" s="153" t="n">
        <v>0</v>
      </c>
      <c r="AN254" s="153" t="n">
        <v>0</v>
      </c>
      <c r="AO254" s="153" t="n">
        <v>0</v>
      </c>
      <c r="AP254" s="153" t="n">
        <v>0</v>
      </c>
      <c r="AQ254" s="153" t="n">
        <v>0</v>
      </c>
      <c r="AR254" s="153" t="n">
        <v>0</v>
      </c>
      <c r="AS254" s="153" t="n">
        <v>1070.72</v>
      </c>
      <c r="AT254" s="10" t="inlineStr">
        <is>
          <t>升降机+手控+运费</t>
        </is>
      </c>
      <c r="AU254" s="10" t="inlineStr">
        <is>
          <t>江西12.26 更新</t>
        </is>
      </c>
      <c r="AV254" s="10" t="inlineStr">
        <is>
          <t>683ff6a80c1b7400154c679f</t>
        </is>
      </c>
      <c r="AW254" s="10" t="inlineStr">
        <is>
          <t>150cm 基础版</t>
        </is>
      </c>
      <c r="AX254" s="10" t="inlineStr">
        <is>
          <t>683ff6a84584bd0015a8f8c4</t>
        </is>
      </c>
      <c r="AY254" s="153">
        <f>H254</f>
        <v/>
      </c>
      <c r="AZ254" s="153">
        <f>BB254/(1-BA254)</f>
        <v/>
      </c>
      <c r="BA254" s="85" t="n">
        <v>0.15</v>
      </c>
      <c r="BB254" s="153">
        <f>K254*0.96</f>
        <v/>
      </c>
      <c r="BC254" s="10" t="inlineStr">
        <is>
          <t>793202812082</t>
        </is>
      </c>
      <c r="BD254" s="10" t="inlineStr">
        <is>
          <t>https://item.taobao.com/item.htm?id=793202812082</t>
        </is>
      </c>
      <c r="BE254" s="10" t="n"/>
      <c r="BF254" s="153">
        <f>H254</f>
        <v/>
      </c>
      <c r="BG254" s="85">
        <f>BH254/BF254</f>
        <v/>
      </c>
      <c r="BH254" s="152">
        <f>I254</f>
        <v/>
      </c>
      <c r="BI254" s="85">
        <f>1-12%</f>
        <v/>
      </c>
      <c r="BJ254" s="85">
        <f>BK254/(BF254-BF254*(1-BI254))</f>
        <v/>
      </c>
      <c r="BK254" s="152">
        <f>BM254/(1-BL254)</f>
        <v/>
      </c>
      <c r="BL254" s="85" t="n">
        <v>0.01</v>
      </c>
      <c r="BM254" s="152">
        <f>J254</f>
        <v/>
      </c>
      <c r="BN254" s="152">
        <f>IF(BK254&gt;=1500,BK254-150,IF(BK254&gt;=800,BK254-80,IF(BK254&gt;=500,BK254-50,IF(BK254&gt;=200,BK254-20,BK254))))</f>
        <v/>
      </c>
      <c r="BO254" s="85">
        <f>1-12%</f>
        <v/>
      </c>
      <c r="BP254" s="85">
        <f>BQ254/(BF254-BF254*(1-BO254))</f>
        <v/>
      </c>
      <c r="BQ254" s="152">
        <f>BS254/(1-BR254)</f>
        <v/>
      </c>
      <c r="BR254" s="85" t="n">
        <v>0</v>
      </c>
      <c r="BS254" s="152">
        <f>K254</f>
        <v/>
      </c>
      <c r="BT254" s="152">
        <f>IF(BQ254&gt;=1500,BQ254-150,IF(BQ254&gt;=800,BQ254-80,IF(BQ254&gt;=500,BQ254-50,IF(BQ254&gt;=200,BQ254-20,BQ254))))</f>
        <v/>
      </c>
      <c r="BU254" s="10" t="n"/>
      <c r="CB254" s="8" t="inlineStr">
        <is>
          <t>✅ 可导入</t>
        </is>
      </c>
      <c r="CC254" t="inlineStr">
        <is>
          <t>✓</t>
        </is>
      </c>
    </row>
    <row r="255" ht="18" customHeight="1">
      <c r="A255" s="77" t="inlineStr">
        <is>
          <t>PPS24410040513</t>
        </is>
      </c>
      <c r="B255" s="7" t="inlineStr">
        <is>
          <t>升降桌（基础款） |樱桃木2024款新升降桌</t>
        </is>
      </c>
      <c r="C255" s="7" t="inlineStr">
        <is>
          <t>升降桌-170cm 基础版，无高台，无置物架，无木腿</t>
        </is>
      </c>
      <c r="D255" s="7" t="inlineStr">
        <is>
          <t>PPS2441004051317</t>
        </is>
      </c>
      <c r="E255" s="7" t="inlineStr">
        <is>
          <t>https://img.alicdn.com/imgextra/i4/2215699812811/O1CN01y0Uow81WdULVKW60U_!!2215699812811.jpg</t>
        </is>
      </c>
      <c r="F255" s="7" t="inlineStr">
        <is>
          <t>中型</t>
        </is>
      </c>
      <c r="G255" s="149">
        <f>Q255/0.4</f>
        <v/>
      </c>
      <c r="H255" s="149">
        <f>G255*0.75</f>
        <v/>
      </c>
      <c r="I255" s="149">
        <f>Q255 / (0.9 - 0.02 - 0.006)</f>
        <v/>
      </c>
      <c r="J255" s="149">
        <f>Q255 / (0.92 - 0.02 - 0.006)</f>
        <v/>
      </c>
      <c r="K255" s="149">
        <f>Q255 / (0.955 - 0.02 - 0.006)</f>
        <v/>
      </c>
      <c r="L255" s="149">
        <f>K255-N255</f>
        <v/>
      </c>
      <c r="M255" s="79">
        <f>L255/K255</f>
        <v/>
      </c>
      <c r="N255" s="150">
        <f>O255+P255+Q255</f>
        <v/>
      </c>
      <c r="O255" s="150">
        <f>K255*0.006</f>
        <v/>
      </c>
      <c r="P255" s="150">
        <f>K255*0.02</f>
        <v/>
      </c>
      <c r="Q255" s="150">
        <f>SUM(R255:T255)</f>
        <v/>
      </c>
      <c r="R255" s="150" t="n">
        <v>350</v>
      </c>
      <c r="S255" s="150" t="n">
        <v>170</v>
      </c>
      <c r="T255" s="151">
        <f>SUM(U255:W255)</f>
        <v/>
      </c>
      <c r="U255" s="150" t="n">
        <v>1530</v>
      </c>
      <c r="V255" s="150" t="n">
        <v>150</v>
      </c>
      <c r="W255" s="150">
        <f>SUM(X255:AS255)</f>
        <v/>
      </c>
      <c r="X255" s="150" t="n">
        <v>0</v>
      </c>
      <c r="Y255" s="150" t="n">
        <v>0</v>
      </c>
      <c r="Z255" s="150" t="n">
        <v>0</v>
      </c>
      <c r="AA255" s="150" t="n">
        <v>0</v>
      </c>
      <c r="AB255" s="150" t="n">
        <v>0</v>
      </c>
      <c r="AC255" s="150" t="n">
        <v>0</v>
      </c>
      <c r="AD255" s="150" t="n">
        <v>0</v>
      </c>
      <c r="AE255" s="150" t="n">
        <v>0</v>
      </c>
      <c r="AF255" s="150" t="n">
        <v>0</v>
      </c>
      <c r="AG255" s="150" t="n">
        <v>0</v>
      </c>
      <c r="AH255" s="150" t="n">
        <v>0</v>
      </c>
      <c r="AI255" s="150" t="n">
        <v>0</v>
      </c>
      <c r="AJ255" s="150" t="n">
        <v>0</v>
      </c>
      <c r="AK255" s="150" t="n">
        <v>0</v>
      </c>
      <c r="AL255" s="150" t="n">
        <v>0</v>
      </c>
      <c r="AM255" s="150" t="n">
        <v>0</v>
      </c>
      <c r="AN255" s="150" t="n">
        <v>0</v>
      </c>
      <c r="AO255" s="150" t="n">
        <v>0</v>
      </c>
      <c r="AP255" s="150" t="n">
        <v>0</v>
      </c>
      <c r="AQ255" s="150" t="n">
        <v>0</v>
      </c>
      <c r="AR255" s="150" t="n">
        <v>0</v>
      </c>
      <c r="AS255" s="150" t="n">
        <v>1070.72</v>
      </c>
      <c r="AT255" s="7" t="inlineStr">
        <is>
          <t>升降机+手控+运费</t>
        </is>
      </c>
      <c r="AU255" s="7" t="inlineStr">
        <is>
          <t>江西12.26 更新</t>
        </is>
      </c>
      <c r="AV255" s="7" t="inlineStr">
        <is>
          <t>683ff6a80c1b7400154c679f</t>
        </is>
      </c>
      <c r="AW255" s="7" t="inlineStr">
        <is>
          <t>170cm 基础版</t>
        </is>
      </c>
      <c r="AX255" s="7" t="inlineStr">
        <is>
          <t>683ff6a86aec030015a627ec</t>
        </is>
      </c>
      <c r="AY255" s="150">
        <f>H255</f>
        <v/>
      </c>
      <c r="AZ255" s="150">
        <f>BB255/(1-BA255)</f>
        <v/>
      </c>
      <c r="BA255" s="82" t="n">
        <v>0.15</v>
      </c>
      <c r="BB255" s="150">
        <f>K255*0.96</f>
        <v/>
      </c>
      <c r="BC255" s="7" t="inlineStr">
        <is>
          <t>793202812082</t>
        </is>
      </c>
      <c r="BD255" s="7" t="inlineStr">
        <is>
          <t>https://item.taobao.com/item.htm?id=793202812082</t>
        </is>
      </c>
      <c r="BE255" s="7" t="n"/>
      <c r="BF255" s="150">
        <f>H255</f>
        <v/>
      </c>
      <c r="BG255" s="82">
        <f>BH255/BF255</f>
        <v/>
      </c>
      <c r="BH255" s="149">
        <f>I255</f>
        <v/>
      </c>
      <c r="BI255" s="82">
        <f>1-12%</f>
        <v/>
      </c>
      <c r="BJ255" s="82">
        <f>BK255/(BF255-BF255*(1-BI255))</f>
        <v/>
      </c>
      <c r="BK255" s="149">
        <f>BM255/(1-BL255)</f>
        <v/>
      </c>
      <c r="BL255" s="82" t="n">
        <v>0.01</v>
      </c>
      <c r="BM255" s="149">
        <f>J255</f>
        <v/>
      </c>
      <c r="BN255" s="149">
        <f>IF(BK255&gt;=1500,BK255-150,IF(BK255&gt;=800,BK255-80,IF(BK255&gt;=500,BK255-50,IF(BK255&gt;=200,BK255-20,BK255))))</f>
        <v/>
      </c>
      <c r="BO255" s="82">
        <f>1-12%</f>
        <v/>
      </c>
      <c r="BP255" s="82">
        <f>BQ255/(BF255-BF255*(1-BO255))</f>
        <v/>
      </c>
      <c r="BQ255" s="149">
        <f>BS255/(1-BR255)</f>
        <v/>
      </c>
      <c r="BR255" s="82" t="n">
        <v>0</v>
      </c>
      <c r="BS255" s="149">
        <f>K255</f>
        <v/>
      </c>
      <c r="BT255" s="149">
        <f>IF(BQ255&gt;=1500,BQ255-150,IF(BQ255&gt;=800,BQ255-80,IF(BQ255&gt;=500,BQ255-50,IF(BQ255&gt;=200,BQ255-20,BQ255))))</f>
        <v/>
      </c>
      <c r="BU255" s="7" t="n"/>
      <c r="CB255" s="8" t="inlineStr">
        <is>
          <t>✅ 可导入</t>
        </is>
      </c>
      <c r="CC255" t="inlineStr">
        <is>
          <t>✓</t>
        </is>
      </c>
    </row>
    <row r="256" ht="18" customHeight="1">
      <c r="A256" s="77" t="inlineStr">
        <is>
          <t>PPS24410040513</t>
        </is>
      </c>
      <c r="B256" s="10" t="inlineStr">
        <is>
          <t>升降桌（基础款） |樱桃木2024款新升降桌</t>
        </is>
      </c>
      <c r="C256" s="10" t="inlineStr">
        <is>
          <t>升降桌-190*75cm 基础版，无高台，无置物架，无木腿</t>
        </is>
      </c>
      <c r="D256" s="10" t="inlineStr">
        <is>
          <t>PPS2441004051318</t>
        </is>
      </c>
      <c r="E256" s="10" t="inlineStr">
        <is>
          <t>https://img.alicdn.com/imgextra/i4/2215699812811/O1CN01y0Uow81WdULVKW60U_!!2215699812811.jpg</t>
        </is>
      </c>
      <c r="F256" s="10" t="inlineStr">
        <is>
          <t>中型</t>
        </is>
      </c>
      <c r="G256" s="152">
        <f>Q256/0.4</f>
        <v/>
      </c>
      <c r="H256" s="152">
        <f>G256*0.75</f>
        <v/>
      </c>
      <c r="I256" s="152">
        <f>Q256 / (0.9 - 0.02 - 0.006)</f>
        <v/>
      </c>
      <c r="J256" s="152">
        <f>Q256 / (0.92 - 0.02 - 0.006)</f>
        <v/>
      </c>
      <c r="K256" s="152">
        <f>Q256 / (0.955 - 0.02 - 0.006)</f>
        <v/>
      </c>
      <c r="L256" s="152">
        <f>K256-N256</f>
        <v/>
      </c>
      <c r="M256" s="79">
        <f>L256/K256</f>
        <v/>
      </c>
      <c r="N256" s="153">
        <f>O256+P256+Q256</f>
        <v/>
      </c>
      <c r="O256" s="153">
        <f>K256*0.006</f>
        <v/>
      </c>
      <c r="P256" s="153">
        <f>K256*0.02</f>
        <v/>
      </c>
      <c r="Q256" s="153">
        <f>SUM(R256:T256)</f>
        <v/>
      </c>
      <c r="R256" s="153" t="n">
        <v>380</v>
      </c>
      <c r="S256" s="153" t="n">
        <v>170</v>
      </c>
      <c r="T256" s="151">
        <f>SUM(U256:W256)</f>
        <v/>
      </c>
      <c r="U256" s="153" t="n">
        <v>1630</v>
      </c>
      <c r="V256" s="153" t="n">
        <v>150</v>
      </c>
      <c r="W256" s="153">
        <f>SUM(X256:AS256)</f>
        <v/>
      </c>
      <c r="X256" s="153" t="n">
        <v>0</v>
      </c>
      <c r="Y256" s="153" t="n">
        <v>0</v>
      </c>
      <c r="Z256" s="153" t="n">
        <v>0</v>
      </c>
      <c r="AA256" s="153" t="n">
        <v>0</v>
      </c>
      <c r="AB256" s="153" t="n">
        <v>0</v>
      </c>
      <c r="AC256" s="153" t="n">
        <v>0</v>
      </c>
      <c r="AD256" s="153" t="n">
        <v>0</v>
      </c>
      <c r="AE256" s="153" t="n">
        <v>0</v>
      </c>
      <c r="AF256" s="153" t="n">
        <v>0</v>
      </c>
      <c r="AG256" s="153" t="n">
        <v>0</v>
      </c>
      <c r="AH256" s="153" t="n">
        <v>0</v>
      </c>
      <c r="AI256" s="153" t="n">
        <v>0</v>
      </c>
      <c r="AJ256" s="153" t="n">
        <v>0</v>
      </c>
      <c r="AK256" s="153" t="n">
        <v>0</v>
      </c>
      <c r="AL256" s="153" t="n">
        <v>0</v>
      </c>
      <c r="AM256" s="153" t="n">
        <v>0</v>
      </c>
      <c r="AN256" s="153" t="n">
        <v>0</v>
      </c>
      <c r="AO256" s="153" t="n">
        <v>0</v>
      </c>
      <c r="AP256" s="153" t="n">
        <v>0</v>
      </c>
      <c r="AQ256" s="153" t="n">
        <v>0</v>
      </c>
      <c r="AR256" s="153" t="n">
        <v>0</v>
      </c>
      <c r="AS256" s="153" t="n">
        <v>1070.72</v>
      </c>
      <c r="AT256" s="10" t="inlineStr">
        <is>
          <t>升降机+手控+运费</t>
        </is>
      </c>
      <c r="AU256" s="10" t="inlineStr">
        <is>
          <t>江西12.26 更新</t>
        </is>
      </c>
      <c r="AV256" s="10" t="inlineStr">
        <is>
          <t>683ff6a80c1b7400154c679f</t>
        </is>
      </c>
      <c r="AW256" s="10" t="inlineStr">
        <is>
          <t>190cm 基础版</t>
        </is>
      </c>
      <c r="AX256" s="10" t="inlineStr">
        <is>
          <t>683ff6a94584bd0015a8f8e6</t>
        </is>
      </c>
      <c r="AY256" s="153">
        <f>H256</f>
        <v/>
      </c>
      <c r="AZ256" s="153">
        <f>BB256/(1-BA256)</f>
        <v/>
      </c>
      <c r="BA256" s="85" t="n">
        <v>0.15</v>
      </c>
      <c r="BB256" s="153">
        <f>K256*0.96</f>
        <v/>
      </c>
      <c r="BC256" s="10" t="inlineStr">
        <is>
          <t>793202812082</t>
        </is>
      </c>
      <c r="BD256" s="10" t="inlineStr">
        <is>
          <t>https://item.taobao.com/item.htm?id=793202812082</t>
        </is>
      </c>
      <c r="BE256" s="10" t="n"/>
      <c r="BF256" s="153">
        <f>H256</f>
        <v/>
      </c>
      <c r="BG256" s="85">
        <f>BH256/BF256</f>
        <v/>
      </c>
      <c r="BH256" s="152">
        <f>I256</f>
        <v/>
      </c>
      <c r="BI256" s="85">
        <f>1-12%</f>
        <v/>
      </c>
      <c r="BJ256" s="85">
        <f>BK256/(BF256-BF256*(1-BI256))</f>
        <v/>
      </c>
      <c r="BK256" s="152">
        <f>BM256/(1-BL256)</f>
        <v/>
      </c>
      <c r="BL256" s="85" t="n">
        <v>0.01</v>
      </c>
      <c r="BM256" s="152">
        <f>J256</f>
        <v/>
      </c>
      <c r="BN256" s="152">
        <f>IF(BK256&gt;=1500,BK256-150,IF(BK256&gt;=800,BK256-80,IF(BK256&gt;=500,BK256-50,IF(BK256&gt;=200,BK256-20,BK256))))</f>
        <v/>
      </c>
      <c r="BO256" s="85">
        <f>1-12%</f>
        <v/>
      </c>
      <c r="BP256" s="85">
        <f>BQ256/(BF256-BF256*(1-BO256))</f>
        <v/>
      </c>
      <c r="BQ256" s="152">
        <f>BS256/(1-BR256)</f>
        <v/>
      </c>
      <c r="BR256" s="85" t="n">
        <v>0</v>
      </c>
      <c r="BS256" s="152">
        <f>K256</f>
        <v/>
      </c>
      <c r="BT256" s="152">
        <f>IF(BQ256&gt;=1500,BQ256-150,IF(BQ256&gt;=800,BQ256-80,IF(BQ256&gt;=500,BQ256-50,IF(BQ256&gt;=200,BQ256-20,BQ256))))</f>
        <v/>
      </c>
      <c r="BU256" s="10" t="n"/>
      <c r="CB256" s="8" t="inlineStr">
        <is>
          <t>✅ 可导入</t>
        </is>
      </c>
      <c r="CC256" t="inlineStr">
        <is>
          <t>✓</t>
        </is>
      </c>
    </row>
    <row r="257" ht="18" customHeight="1">
      <c r="A257" s="77" t="inlineStr">
        <is>
          <t>PPS24410040513</t>
        </is>
      </c>
      <c r="B257" s="7" t="inlineStr">
        <is>
          <t>升降桌（基础款） |樱桃木2024款新升降桌</t>
        </is>
      </c>
      <c r="C257" s="7" t="inlineStr">
        <is>
          <t>升降桌-单独桌腿木料</t>
        </is>
      </c>
      <c r="D257" s="7" t="inlineStr">
        <is>
          <t>PPS2441004051319</t>
        </is>
      </c>
      <c r="E257" s="7" t="inlineStr">
        <is>
          <t>https://img.alicdn.com/imgextra/i4/2215699812811/O1CN01y0Uow81WdULVKW60U_!!2215699812811.jpg</t>
        </is>
      </c>
      <c r="F257" s="7" t="inlineStr">
        <is>
          <t>中型</t>
        </is>
      </c>
      <c r="G257" s="149">
        <f>Q257/0.4</f>
        <v/>
      </c>
      <c r="H257" s="149">
        <f>G257*0.75</f>
        <v/>
      </c>
      <c r="I257" s="149">
        <f>Q257 / (0.9 - 0.02 - 0.006)</f>
        <v/>
      </c>
      <c r="J257" s="149">
        <f>Q257 / (0.92 - 0.02 - 0.006)</f>
        <v/>
      </c>
      <c r="K257" s="149">
        <f>Q257 / (0.955 - 0.02 - 0.006)</f>
        <v/>
      </c>
      <c r="L257" s="149">
        <f>K257-N257</f>
        <v/>
      </c>
      <c r="M257" s="79">
        <f>L257/K257</f>
        <v/>
      </c>
      <c r="N257" s="150">
        <f>O257+P257+Q257</f>
        <v/>
      </c>
      <c r="O257" s="150">
        <f>K257*0.006</f>
        <v/>
      </c>
      <c r="P257" s="150">
        <f>K257*0.02</f>
        <v/>
      </c>
      <c r="Q257" s="150">
        <f>SUM(R257:T257)</f>
        <v/>
      </c>
      <c r="R257" s="150" t="n">
        <v>30</v>
      </c>
      <c r="S257" s="150" t="n">
        <v>0</v>
      </c>
      <c r="T257" s="151">
        <f>SUM(U257:W257)</f>
        <v/>
      </c>
      <c r="U257" s="150" t="n">
        <v>110</v>
      </c>
      <c r="V257" s="150" t="n">
        <v>10</v>
      </c>
      <c r="W257" s="150">
        <f>SUM(X257:AS257)</f>
        <v/>
      </c>
      <c r="X257" s="150" t="n">
        <v>0</v>
      </c>
      <c r="Y257" s="150" t="n">
        <v>0</v>
      </c>
      <c r="Z257" s="150" t="n">
        <v>0</v>
      </c>
      <c r="AA257" s="150" t="n">
        <v>0</v>
      </c>
      <c r="AB257" s="150" t="n">
        <v>0</v>
      </c>
      <c r="AC257" s="150" t="n">
        <v>0</v>
      </c>
      <c r="AD257" s="150" t="n">
        <v>0</v>
      </c>
      <c r="AE257" s="150" t="n">
        <v>0</v>
      </c>
      <c r="AF257" s="150" t="n">
        <v>0</v>
      </c>
      <c r="AG257" s="150" t="n">
        <v>0</v>
      </c>
      <c r="AH257" s="150" t="n">
        <v>0</v>
      </c>
      <c r="AI257" s="150" t="n">
        <v>0</v>
      </c>
      <c r="AJ257" s="150" t="n">
        <v>0</v>
      </c>
      <c r="AK257" s="150" t="n">
        <v>0</v>
      </c>
      <c r="AL257" s="150" t="n">
        <v>0</v>
      </c>
      <c r="AM257" s="150" t="n">
        <v>0</v>
      </c>
      <c r="AN257" s="150" t="n">
        <v>0</v>
      </c>
      <c r="AO257" s="150" t="n">
        <v>0</v>
      </c>
      <c r="AP257" s="150" t="n">
        <v>0</v>
      </c>
      <c r="AQ257" s="150" t="n">
        <v>0</v>
      </c>
      <c r="AR257" s="150" t="n">
        <v>0</v>
      </c>
      <c r="AS257" s="150" t="n">
        <v>0</v>
      </c>
      <c r="AT257" s="7" t="n"/>
      <c r="AU257" s="7" t="inlineStr">
        <is>
          <t>江西12.26 更新</t>
        </is>
      </c>
      <c r="AV257" s="7" t="inlineStr">
        <is>
          <t>/</t>
        </is>
      </c>
      <c r="AW257" s="7" t="inlineStr">
        <is>
          <t>/</t>
        </is>
      </c>
      <c r="AX257" s="7" t="inlineStr">
        <is>
          <t>/</t>
        </is>
      </c>
      <c r="AY257" s="150">
        <f>H257</f>
        <v/>
      </c>
      <c r="AZ257" s="150">
        <f>BB257/(1-BA257)</f>
        <v/>
      </c>
      <c r="BA257" s="82" t="n">
        <v>0.15</v>
      </c>
      <c r="BB257" s="150">
        <f>K257*0.96</f>
        <v/>
      </c>
      <c r="BC257" s="7" t="inlineStr">
        <is>
          <t>793202812082</t>
        </is>
      </c>
      <c r="BD257" s="7" t="inlineStr">
        <is>
          <t>https://item.taobao.com/item.htm?id=793202812082</t>
        </is>
      </c>
      <c r="BE257" s="7" t="n"/>
      <c r="BF257" s="150">
        <f>H257</f>
        <v/>
      </c>
      <c r="BG257" s="82">
        <f>BH257/BF257</f>
        <v/>
      </c>
      <c r="BH257" s="149">
        <f>I257</f>
        <v/>
      </c>
      <c r="BI257" s="82">
        <f>1-12%</f>
        <v/>
      </c>
      <c r="BJ257" s="82">
        <f>BK257/(BF257-BF257*(1-BI257))</f>
        <v/>
      </c>
      <c r="BK257" s="149">
        <f>BM257/(1-BL257)</f>
        <v/>
      </c>
      <c r="BL257" s="82" t="n">
        <v>0.01</v>
      </c>
      <c r="BM257" s="149">
        <f>J257</f>
        <v/>
      </c>
      <c r="BN257" s="149">
        <f>IF(BK257&gt;=1500,BK257-150,IF(BK257&gt;=800,BK257-80,IF(BK257&gt;=500,BK257-50,IF(BK257&gt;=200,BK257-20,BK257))))</f>
        <v/>
      </c>
      <c r="BO257" s="82">
        <f>1-12%</f>
        <v/>
      </c>
      <c r="BP257" s="82">
        <f>BQ257/(BF257-BF257*(1-BO257))</f>
        <v/>
      </c>
      <c r="BQ257" s="149">
        <f>BS257/(1-BR257)</f>
        <v/>
      </c>
      <c r="BR257" s="82" t="n">
        <v>0</v>
      </c>
      <c r="BS257" s="149">
        <f>K257</f>
        <v/>
      </c>
      <c r="BT257" s="149">
        <f>IF(BQ257&gt;=1500,BQ257-150,IF(BQ257&gt;=800,BQ257-80,IF(BQ257&gt;=500,BQ257-50,IF(BQ257&gt;=200,BQ257-20,BQ257))))</f>
        <v/>
      </c>
      <c r="BU257" s="7" t="n"/>
      <c r="CB257" s="8" t="inlineStr">
        <is>
          <t>✅ 可导入</t>
        </is>
      </c>
      <c r="CC257" t="inlineStr">
        <is>
          <t>✓</t>
        </is>
      </c>
    </row>
    <row r="258" ht="18" customHeight="1">
      <c r="A258" s="77" t="inlineStr">
        <is>
          <t>PPS23140010915</t>
        </is>
      </c>
      <c r="B258" s="10" t="inlineStr">
        <is>
          <t>榉木茶几</t>
        </is>
      </c>
      <c r="C258" s="10" t="inlineStr">
        <is>
          <t>榉木茶几-0.8米</t>
        </is>
      </c>
      <c r="D258" s="10" t="inlineStr">
        <is>
          <t>PPS2314001091511</t>
        </is>
      </c>
      <c r="E258" s="10" t="inlineStr">
        <is>
          <t>暂无</t>
        </is>
      </c>
      <c r="F258" s="10" t="inlineStr">
        <is>
          <t>中型</t>
        </is>
      </c>
      <c r="G258" s="152">
        <f>Q258/0.4</f>
        <v/>
      </c>
      <c r="H258" s="152">
        <f>G258*0.75</f>
        <v/>
      </c>
      <c r="I258" s="152">
        <f>Q258 / (0.78 - 0.02 - 0.006)</f>
        <v/>
      </c>
      <c r="J258" s="152">
        <f>Q258 / (0.8 - 0.02 - 0.006)</f>
        <v/>
      </c>
      <c r="K258" s="152">
        <f>Q258 / (0.9 - 0.02 - 0.006)</f>
        <v/>
      </c>
      <c r="L258" s="152">
        <f>K258-N258</f>
        <v/>
      </c>
      <c r="M258" s="79">
        <f>L258/K258</f>
        <v/>
      </c>
      <c r="N258" s="153">
        <f>O258+P258+Q258</f>
        <v/>
      </c>
      <c r="O258" s="153">
        <f>K258*0.006</f>
        <v/>
      </c>
      <c r="P258" s="153">
        <f>K258*0.02</f>
        <v/>
      </c>
      <c r="Q258" s="153">
        <f>SUM(R258:T258)</f>
        <v/>
      </c>
      <c r="R258" s="153">
        <f>IF(F258="大型",700,IF(F258="中型",300,IF(F258="小型",80,0)))</f>
        <v/>
      </c>
      <c r="S258" s="153">
        <f>IF(F258="大型",150,IF(F258="中型",100,IF(F258="小型",0,0)))</f>
        <v/>
      </c>
      <c r="T258" s="151">
        <f>SUM(U258:W258)</f>
        <v/>
      </c>
      <c r="U258" s="153" t="n">
        <v>0</v>
      </c>
      <c r="V258" s="153" t="n">
        <v>0</v>
      </c>
      <c r="W258" s="153">
        <f>SUM(X258:AS258)</f>
        <v/>
      </c>
      <c r="X258" s="153" t="n">
        <v>0</v>
      </c>
      <c r="Y258" s="153" t="n">
        <v>0</v>
      </c>
      <c r="Z258" s="153" t="n">
        <v>0</v>
      </c>
      <c r="AA258" s="153" t="n">
        <v>0</v>
      </c>
      <c r="AB258" s="153" t="n">
        <v>0</v>
      </c>
      <c r="AC258" s="153" t="n">
        <v>0</v>
      </c>
      <c r="AD258" s="153" t="n">
        <v>0</v>
      </c>
      <c r="AE258" s="153" t="n">
        <v>0</v>
      </c>
      <c r="AF258" s="153" t="n">
        <v>0</v>
      </c>
      <c r="AG258" s="153" t="n">
        <v>0</v>
      </c>
      <c r="AH258" s="153" t="n">
        <v>0</v>
      </c>
      <c r="AI258" s="153" t="n">
        <v>0</v>
      </c>
      <c r="AJ258" s="153" t="n">
        <v>0</v>
      </c>
      <c r="AK258" s="153" t="n">
        <v>0</v>
      </c>
      <c r="AL258" s="153" t="n">
        <v>0</v>
      </c>
      <c r="AM258" s="153" t="n">
        <v>0</v>
      </c>
      <c r="AN258" s="153" t="n">
        <v>0</v>
      </c>
      <c r="AO258" s="153" t="n">
        <v>0</v>
      </c>
      <c r="AP258" s="153" t="n">
        <v>0</v>
      </c>
      <c r="AQ258" s="153" t="n">
        <v>0</v>
      </c>
      <c r="AR258" s="153" t="n">
        <v>0</v>
      </c>
      <c r="AS258" s="153" t="n">
        <v>0</v>
      </c>
      <c r="AT258" s="10" t="n"/>
      <c r="AU258" s="10" t="n"/>
      <c r="AV258" s="10" t="inlineStr">
        <is>
          <t>/</t>
        </is>
      </c>
      <c r="AW258" s="10" t="inlineStr">
        <is>
          <t>/</t>
        </is>
      </c>
      <c r="AX258" s="10" t="inlineStr">
        <is>
          <t>/</t>
        </is>
      </c>
      <c r="AY258" s="153">
        <f>H258</f>
        <v/>
      </c>
      <c r="AZ258" s="153">
        <f>BB258/(1-BA258)</f>
        <v/>
      </c>
      <c r="BA258" s="85" t="n">
        <v>0.15</v>
      </c>
      <c r="BB258" s="153">
        <f>K258*0.96</f>
        <v/>
      </c>
      <c r="BC258" s="10" t="inlineStr">
        <is>
          <t>暂无</t>
        </is>
      </c>
      <c r="BD258" s="10" t="inlineStr">
        <is>
          <t>暂无</t>
        </is>
      </c>
      <c r="BE258" s="10" t="n"/>
      <c r="BF258" s="153">
        <f>H258</f>
        <v/>
      </c>
      <c r="BG258" s="85">
        <f>BH258/BF258</f>
        <v/>
      </c>
      <c r="BH258" s="152">
        <f>I258</f>
        <v/>
      </c>
      <c r="BI258" s="85">
        <f>1-12%</f>
        <v/>
      </c>
      <c r="BJ258" s="85">
        <f>BK258/(BF258-BF258*(1-BI258))</f>
        <v/>
      </c>
      <c r="BK258" s="152">
        <f>BM258/(1-BL258)</f>
        <v/>
      </c>
      <c r="BL258" s="85" t="n">
        <v>0.01</v>
      </c>
      <c r="BM258" s="152">
        <f>J258</f>
        <v/>
      </c>
      <c r="BN258" s="152">
        <f>IF(BK258&gt;=1500,BK258-150,IF(BK258&gt;=800,BK258-80,IF(BK258&gt;=500,BK258-50,IF(BK258&gt;=200,BK258-20,BK258))))</f>
        <v/>
      </c>
      <c r="BO258" s="85">
        <f>1-12%</f>
        <v/>
      </c>
      <c r="BP258" s="85">
        <f>BQ258/(BF258-BF258*(1-BO258))</f>
        <v/>
      </c>
      <c r="BQ258" s="152">
        <f>BS258/(1-BR258)</f>
        <v/>
      </c>
      <c r="BR258" s="85" t="n">
        <v>0</v>
      </c>
      <c r="BS258" s="152">
        <f>K258</f>
        <v/>
      </c>
      <c r="BT258" s="152">
        <f>IF(BQ258&gt;=1500,BQ258-150,IF(BQ258&gt;=800,BQ258-80,IF(BQ258&gt;=500,BQ258-50,IF(BQ258&gt;=200,BQ258-20,BQ258))))</f>
        <v/>
      </c>
      <c r="BU258" s="10" t="n"/>
      <c r="CB258" s="8" t="inlineStr">
        <is>
          <t>✅ 可导入</t>
        </is>
      </c>
      <c r="CC258" s="88" t="inlineStr">
        <is>
          <t>木作成本原为文字，已置0待补</t>
        </is>
      </c>
    </row>
    <row r="259" ht="18" customHeight="1">
      <c r="A259" s="77" t="inlineStr">
        <is>
          <t>PPS23140010915</t>
        </is>
      </c>
      <c r="B259" s="7" t="inlineStr">
        <is>
          <t>榉木茶几</t>
        </is>
      </c>
      <c r="C259" s="7" t="inlineStr">
        <is>
          <t>榉木茶几-1米</t>
        </is>
      </c>
      <c r="D259" s="7" t="inlineStr">
        <is>
          <t>PPS2314001091512</t>
        </is>
      </c>
      <c r="E259" s="7" t="inlineStr">
        <is>
          <t>暂无</t>
        </is>
      </c>
      <c r="F259" s="7" t="inlineStr">
        <is>
          <t>中型</t>
        </is>
      </c>
      <c r="G259" s="149">
        <f>Q259/0.4</f>
        <v/>
      </c>
      <c r="H259" s="149">
        <f>G259*0.75</f>
        <v/>
      </c>
      <c r="I259" s="149">
        <f>Q259 / (0.78 - 0.02 - 0.006)</f>
        <v/>
      </c>
      <c r="J259" s="149">
        <f>Q259 / (0.8 - 0.02 - 0.006)</f>
        <v/>
      </c>
      <c r="K259" s="149">
        <f>Q259 / (0.9 - 0.02 - 0.006)</f>
        <v/>
      </c>
      <c r="L259" s="149">
        <f>K259-N259</f>
        <v/>
      </c>
      <c r="M259" s="79">
        <f>L259/K259</f>
        <v/>
      </c>
      <c r="N259" s="150">
        <f>O259+P259+Q259</f>
        <v/>
      </c>
      <c r="O259" s="150">
        <f>K259*0.006</f>
        <v/>
      </c>
      <c r="P259" s="150">
        <f>K259*0.02</f>
        <v/>
      </c>
      <c r="Q259" s="150">
        <f>SUM(R259:T259)</f>
        <v/>
      </c>
      <c r="R259" s="150">
        <f>IF(F259="大型",700,IF(F259="中型",300,IF(F259="小型",80,0)))</f>
        <v/>
      </c>
      <c r="S259" s="150">
        <f>IF(F259="大型",150,IF(F259="中型",100,IF(F259="小型",0,0)))</f>
        <v/>
      </c>
      <c r="T259" s="151">
        <f>SUM(U259:W259)</f>
        <v/>
      </c>
      <c r="U259" s="150" t="n">
        <v>0</v>
      </c>
      <c r="V259" s="150" t="n">
        <v>0</v>
      </c>
      <c r="W259" s="150">
        <f>SUM(X259:AS259)</f>
        <v/>
      </c>
      <c r="X259" s="150" t="n">
        <v>0</v>
      </c>
      <c r="Y259" s="150" t="n">
        <v>0</v>
      </c>
      <c r="Z259" s="150" t="n">
        <v>0</v>
      </c>
      <c r="AA259" s="150" t="n">
        <v>0</v>
      </c>
      <c r="AB259" s="150" t="n">
        <v>0</v>
      </c>
      <c r="AC259" s="150" t="n">
        <v>0</v>
      </c>
      <c r="AD259" s="150" t="n">
        <v>0</v>
      </c>
      <c r="AE259" s="150" t="n">
        <v>0</v>
      </c>
      <c r="AF259" s="150" t="n">
        <v>0</v>
      </c>
      <c r="AG259" s="150" t="n">
        <v>0</v>
      </c>
      <c r="AH259" s="150" t="n">
        <v>0</v>
      </c>
      <c r="AI259" s="150" t="n">
        <v>0</v>
      </c>
      <c r="AJ259" s="150" t="n">
        <v>0</v>
      </c>
      <c r="AK259" s="150" t="n">
        <v>0</v>
      </c>
      <c r="AL259" s="150" t="n">
        <v>0</v>
      </c>
      <c r="AM259" s="150" t="n">
        <v>0</v>
      </c>
      <c r="AN259" s="150" t="n">
        <v>0</v>
      </c>
      <c r="AO259" s="150" t="n">
        <v>0</v>
      </c>
      <c r="AP259" s="150" t="n">
        <v>0</v>
      </c>
      <c r="AQ259" s="150" t="n">
        <v>0</v>
      </c>
      <c r="AR259" s="150" t="n">
        <v>0</v>
      </c>
      <c r="AS259" s="150" t="n">
        <v>0</v>
      </c>
      <c r="AT259" s="7" t="n"/>
      <c r="AU259" s="7" t="n"/>
      <c r="AV259" s="7" t="inlineStr">
        <is>
          <t>/</t>
        </is>
      </c>
      <c r="AW259" s="7" t="inlineStr">
        <is>
          <t>/</t>
        </is>
      </c>
      <c r="AX259" s="7" t="inlineStr">
        <is>
          <t>/</t>
        </is>
      </c>
      <c r="AY259" s="150">
        <f>H259</f>
        <v/>
      </c>
      <c r="AZ259" s="150">
        <f>BB259/(1-BA259)</f>
        <v/>
      </c>
      <c r="BA259" s="82" t="n">
        <v>0.15</v>
      </c>
      <c r="BB259" s="150">
        <f>K259*0.96</f>
        <v/>
      </c>
      <c r="BC259" s="7" t="inlineStr">
        <is>
          <t>暂无</t>
        </is>
      </c>
      <c r="BD259" s="7" t="inlineStr">
        <is>
          <t>暂无</t>
        </is>
      </c>
      <c r="BE259" s="7" t="n"/>
      <c r="BF259" s="150">
        <f>H259</f>
        <v/>
      </c>
      <c r="BG259" s="82">
        <f>BH259/BF259</f>
        <v/>
      </c>
      <c r="BH259" s="149">
        <f>I259</f>
        <v/>
      </c>
      <c r="BI259" s="82">
        <f>1-12%</f>
        <v/>
      </c>
      <c r="BJ259" s="82">
        <f>BK259/(BF259-BF259*(1-BI259))</f>
        <v/>
      </c>
      <c r="BK259" s="149">
        <f>BM259/(1-BL259)</f>
        <v/>
      </c>
      <c r="BL259" s="82" t="n">
        <v>0.01</v>
      </c>
      <c r="BM259" s="149">
        <f>J259</f>
        <v/>
      </c>
      <c r="BN259" s="149">
        <f>IF(BK259&gt;=1500,BK259-150,IF(BK259&gt;=800,BK259-80,IF(BK259&gt;=500,BK259-50,IF(BK259&gt;=200,BK259-20,BK259))))</f>
        <v/>
      </c>
      <c r="BO259" s="82">
        <f>1-12%</f>
        <v/>
      </c>
      <c r="BP259" s="82">
        <f>BQ259/(BF259-BF259*(1-BO259))</f>
        <v/>
      </c>
      <c r="BQ259" s="149">
        <f>BS259/(1-BR259)</f>
        <v/>
      </c>
      <c r="BR259" s="82" t="n">
        <v>0</v>
      </c>
      <c r="BS259" s="149">
        <f>K259</f>
        <v/>
      </c>
      <c r="BT259" s="149">
        <f>IF(BQ259&gt;=1500,BQ259-150,IF(BQ259&gt;=800,BQ259-80,IF(BQ259&gt;=500,BQ259-50,IF(BQ259&gt;=200,BQ259-20,BQ259))))</f>
        <v/>
      </c>
      <c r="BU259" s="7" t="n"/>
      <c r="CB259" s="8" t="inlineStr">
        <is>
          <t>✅ 可导入</t>
        </is>
      </c>
      <c r="CC259" s="88" t="inlineStr">
        <is>
          <t>木作成本原为文字，已置0待补</t>
        </is>
      </c>
    </row>
    <row r="260" ht="18" customHeight="1">
      <c r="A260" s="77" t="inlineStr">
        <is>
          <t>PPS24350011005</t>
        </is>
      </c>
      <c r="B260" s="10" t="inlineStr">
        <is>
          <t>衣柜</t>
        </is>
      </c>
      <c r="C260" s="10" t="inlineStr">
        <is>
          <t>衣柜-实木门款-1.5米</t>
        </is>
      </c>
      <c r="D260" s="10" t="inlineStr">
        <is>
          <t>PPS2435001100511</t>
        </is>
      </c>
      <c r="E260" s="10" t="inlineStr">
        <is>
          <t>暂无</t>
        </is>
      </c>
      <c r="F260" s="10" t="inlineStr">
        <is>
          <t>大型</t>
        </is>
      </c>
      <c r="G260" s="152">
        <f>Q260/0.4</f>
        <v/>
      </c>
      <c r="H260" s="152">
        <f>G260*0.75</f>
        <v/>
      </c>
      <c r="I260" s="152">
        <f>Q260 / (0.79 - 0.02 - 0.006)</f>
        <v/>
      </c>
      <c r="J260" s="152">
        <f>Q260 / (0.8 - 0.02 - 0.006)</f>
        <v/>
      </c>
      <c r="K260" s="152">
        <f>Q260 / (0.9 - 0.02 - 0.006)</f>
        <v/>
      </c>
      <c r="L260" s="152">
        <f>K260-N260</f>
        <v/>
      </c>
      <c r="M260" s="79">
        <f>L260/K260</f>
        <v/>
      </c>
      <c r="N260" s="153">
        <f>O260+P260+Q260</f>
        <v/>
      </c>
      <c r="O260" s="153">
        <f>K260*0.006</f>
        <v/>
      </c>
      <c r="P260" s="153">
        <f>K260*0.02</f>
        <v/>
      </c>
      <c r="Q260" s="153">
        <f>SUM(R260:T260)</f>
        <v/>
      </c>
      <c r="R260" s="153">
        <f>IF(F260="大型",700,IF(F260="中型",300,IF(F260="小型",80,0)))</f>
        <v/>
      </c>
      <c r="S260" s="153">
        <f>IF(F260="大型",150,IF(F260="中型",100,IF(F260="小型",0,0)))</f>
        <v/>
      </c>
      <c r="T260" s="151">
        <f>SUM(U260:W260)</f>
        <v/>
      </c>
      <c r="U260" s="153" t="n">
        <v>0</v>
      </c>
      <c r="V260" s="153" t="n">
        <v>0</v>
      </c>
      <c r="W260" s="153">
        <f>SUM(X260:AS260)</f>
        <v/>
      </c>
      <c r="X260" s="153" t="n">
        <v>0</v>
      </c>
      <c r="Y260" s="153" t="n">
        <v>0</v>
      </c>
      <c r="Z260" s="153" t="n">
        <v>0</v>
      </c>
      <c r="AA260" s="153" t="n">
        <v>0</v>
      </c>
      <c r="AB260" s="153" t="n">
        <v>0</v>
      </c>
      <c r="AC260" s="153" t="n">
        <v>0</v>
      </c>
      <c r="AD260" s="153" t="n">
        <v>0</v>
      </c>
      <c r="AE260" s="153" t="n">
        <v>0</v>
      </c>
      <c r="AF260" s="153" t="n">
        <v>0</v>
      </c>
      <c r="AG260" s="153" t="n">
        <v>0</v>
      </c>
      <c r="AH260" s="153" t="n">
        <v>0</v>
      </c>
      <c r="AI260" s="153" t="n">
        <v>0</v>
      </c>
      <c r="AJ260" s="153" t="n">
        <v>0</v>
      </c>
      <c r="AK260" s="153" t="n">
        <v>0</v>
      </c>
      <c r="AL260" s="153" t="n">
        <v>0</v>
      </c>
      <c r="AM260" s="153" t="n">
        <v>0</v>
      </c>
      <c r="AN260" s="153" t="n">
        <v>0</v>
      </c>
      <c r="AO260" s="153" t="n">
        <v>0</v>
      </c>
      <c r="AP260" s="153" t="n">
        <v>0</v>
      </c>
      <c r="AQ260" s="153" t="n">
        <v>0</v>
      </c>
      <c r="AR260" s="153" t="n">
        <v>0</v>
      </c>
      <c r="AS260" s="153" t="n">
        <v>0</v>
      </c>
      <c r="AT260" s="10" t="n"/>
      <c r="AU260" s="10" t="n"/>
      <c r="AV260" s="10" t="inlineStr">
        <is>
          <t>/</t>
        </is>
      </c>
      <c r="AW260" s="10" t="inlineStr">
        <is>
          <t>/</t>
        </is>
      </c>
      <c r="AX260" s="10" t="inlineStr">
        <is>
          <t>/</t>
        </is>
      </c>
      <c r="AY260" s="153">
        <f>H260</f>
        <v/>
      </c>
      <c r="AZ260" s="153">
        <f>BB260/(1-BA260)</f>
        <v/>
      </c>
      <c r="BA260" s="85" t="n">
        <v>0.15</v>
      </c>
      <c r="BB260" s="153">
        <f>K260*0.96</f>
        <v/>
      </c>
      <c r="BC260" s="10" t="inlineStr">
        <is>
          <t>暂无</t>
        </is>
      </c>
      <c r="BD260" s="10" t="inlineStr">
        <is>
          <t>暂无</t>
        </is>
      </c>
      <c r="BE260" s="10" t="n"/>
      <c r="BF260" s="153">
        <f>H260</f>
        <v/>
      </c>
      <c r="BG260" s="85">
        <f>BH260/BF260</f>
        <v/>
      </c>
      <c r="BH260" s="152">
        <f>I260</f>
        <v/>
      </c>
      <c r="BI260" s="85">
        <f>1-12%</f>
        <v/>
      </c>
      <c r="BJ260" s="85">
        <f>BK260/(BF260-BF260*(1-BI260))</f>
        <v/>
      </c>
      <c r="BK260" s="152">
        <f>BM260/(1-BL260)</f>
        <v/>
      </c>
      <c r="BL260" s="85" t="n">
        <v>0.01</v>
      </c>
      <c r="BM260" s="152">
        <f>J260</f>
        <v/>
      </c>
      <c r="BN260" s="152">
        <f>IF(BK260&gt;=1500,BK260-150,IF(BK260&gt;=800,BK260-80,IF(BK260&gt;=500,BK260-50,IF(BK260&gt;=200,BK260-20,BK260))))</f>
        <v/>
      </c>
      <c r="BO260" s="85">
        <f>1-12%</f>
        <v/>
      </c>
      <c r="BP260" s="85">
        <f>BQ260/(BF260-BF260*(1-BO260))</f>
        <v/>
      </c>
      <c r="BQ260" s="152">
        <f>BS260/(1-BR260)</f>
        <v/>
      </c>
      <c r="BR260" s="85" t="n">
        <v>0</v>
      </c>
      <c r="BS260" s="152">
        <f>K260</f>
        <v/>
      </c>
      <c r="BT260" s="152">
        <f>IF(BQ260&gt;=1500,BQ260-150,IF(BQ260&gt;=800,BQ260-80,IF(BQ260&gt;=500,BQ260-50,IF(BQ260&gt;=200,BQ260-20,BQ260))))</f>
        <v/>
      </c>
      <c r="BU260" s="10" t="n"/>
      <c r="CB260" s="8" t="inlineStr">
        <is>
          <t>✅ 可导入</t>
        </is>
      </c>
      <c r="CC260" s="88" t="inlineStr">
        <is>
          <t>木作成本原为文字，已置0待补</t>
        </is>
      </c>
    </row>
    <row r="261" ht="18" customHeight="1">
      <c r="A261" s="77" t="inlineStr">
        <is>
          <t>PPS24350011005</t>
        </is>
      </c>
      <c r="B261" s="7" t="inlineStr">
        <is>
          <t>衣柜</t>
        </is>
      </c>
      <c r="C261" s="7" t="inlineStr">
        <is>
          <t>衣柜-实木门款-1米</t>
        </is>
      </c>
      <c r="D261" s="7" t="inlineStr">
        <is>
          <t>PPS2435001100512</t>
        </is>
      </c>
      <c r="E261" s="7" t="inlineStr">
        <is>
          <t>暂无</t>
        </is>
      </c>
      <c r="F261" s="7" t="inlineStr">
        <is>
          <t>大型</t>
        </is>
      </c>
      <c r="G261" s="149">
        <f>Q261/0.4</f>
        <v/>
      </c>
      <c r="H261" s="149">
        <f>G261*0.75</f>
        <v/>
      </c>
      <c r="I261" s="149">
        <f>Q261 / (0.79 - 0.02 - 0.006)</f>
        <v/>
      </c>
      <c r="J261" s="149">
        <f>Q261 / (0.8 - 0.02 - 0.006)</f>
        <v/>
      </c>
      <c r="K261" s="149">
        <f>Q261 / (0.9 - 0.02 - 0.006)</f>
        <v/>
      </c>
      <c r="L261" s="149">
        <f>K261-N261</f>
        <v/>
      </c>
      <c r="M261" s="79">
        <f>L261/K261</f>
        <v/>
      </c>
      <c r="N261" s="150">
        <f>O261+P261+Q261</f>
        <v/>
      </c>
      <c r="O261" s="150">
        <f>K261*0.006</f>
        <v/>
      </c>
      <c r="P261" s="150">
        <f>K261*0.02</f>
        <v/>
      </c>
      <c r="Q261" s="150">
        <f>SUM(R261:T261)</f>
        <v/>
      </c>
      <c r="R261" s="150">
        <f>IF(F261="大型",700,IF(F261="中型",300,IF(F261="小型",80,0)))</f>
        <v/>
      </c>
      <c r="S261" s="150">
        <f>IF(F261="大型",150,IF(F261="中型",100,IF(F261="小型",0,0)))</f>
        <v/>
      </c>
      <c r="T261" s="151">
        <f>SUM(U261:W261)</f>
        <v/>
      </c>
      <c r="U261" s="150" t="n">
        <v>0</v>
      </c>
      <c r="V261" s="150" t="n">
        <v>0</v>
      </c>
      <c r="W261" s="150">
        <f>SUM(X261:AS261)</f>
        <v/>
      </c>
      <c r="X261" s="150" t="n">
        <v>0</v>
      </c>
      <c r="Y261" s="150" t="n">
        <v>0</v>
      </c>
      <c r="Z261" s="150" t="n">
        <v>0</v>
      </c>
      <c r="AA261" s="150" t="n">
        <v>0</v>
      </c>
      <c r="AB261" s="150" t="n">
        <v>0</v>
      </c>
      <c r="AC261" s="150" t="n">
        <v>0</v>
      </c>
      <c r="AD261" s="150" t="n">
        <v>0</v>
      </c>
      <c r="AE261" s="150" t="n">
        <v>0</v>
      </c>
      <c r="AF261" s="150" t="n">
        <v>0</v>
      </c>
      <c r="AG261" s="150" t="n">
        <v>0</v>
      </c>
      <c r="AH261" s="150" t="n">
        <v>0</v>
      </c>
      <c r="AI261" s="150" t="n">
        <v>0</v>
      </c>
      <c r="AJ261" s="150" t="n">
        <v>0</v>
      </c>
      <c r="AK261" s="150" t="n">
        <v>0</v>
      </c>
      <c r="AL261" s="150" t="n">
        <v>0</v>
      </c>
      <c r="AM261" s="150" t="n">
        <v>0</v>
      </c>
      <c r="AN261" s="150" t="n">
        <v>0</v>
      </c>
      <c r="AO261" s="150" t="n">
        <v>0</v>
      </c>
      <c r="AP261" s="150" t="n">
        <v>0</v>
      </c>
      <c r="AQ261" s="150" t="n">
        <v>0</v>
      </c>
      <c r="AR261" s="150" t="n">
        <v>0</v>
      </c>
      <c r="AS261" s="150" t="n">
        <v>0</v>
      </c>
      <c r="AT261" s="7" t="n"/>
      <c r="AU261" s="7" t="n"/>
      <c r="AV261" s="7" t="inlineStr">
        <is>
          <t>/</t>
        </is>
      </c>
      <c r="AW261" s="7" t="inlineStr">
        <is>
          <t>/</t>
        </is>
      </c>
      <c r="AX261" s="7" t="inlineStr">
        <is>
          <t>/</t>
        </is>
      </c>
      <c r="AY261" s="150">
        <f>H261</f>
        <v/>
      </c>
      <c r="AZ261" s="150">
        <f>BB261/(1-BA261)</f>
        <v/>
      </c>
      <c r="BA261" s="82" t="n">
        <v>0.15</v>
      </c>
      <c r="BB261" s="150">
        <f>K261*0.96</f>
        <v/>
      </c>
      <c r="BC261" s="7" t="inlineStr">
        <is>
          <t>暂无</t>
        </is>
      </c>
      <c r="BD261" s="7" t="inlineStr">
        <is>
          <t>暂无</t>
        </is>
      </c>
      <c r="BE261" s="7" t="n"/>
      <c r="BF261" s="150">
        <f>H261</f>
        <v/>
      </c>
      <c r="BG261" s="82">
        <f>BH261/BF261</f>
        <v/>
      </c>
      <c r="BH261" s="149">
        <f>I261</f>
        <v/>
      </c>
      <c r="BI261" s="82">
        <f>1-12%</f>
        <v/>
      </c>
      <c r="BJ261" s="82">
        <f>BK261/(BF261-BF261*(1-BI261))</f>
        <v/>
      </c>
      <c r="BK261" s="149">
        <f>BM261/(1-BL261)</f>
        <v/>
      </c>
      <c r="BL261" s="82" t="n">
        <v>0.01</v>
      </c>
      <c r="BM261" s="149">
        <f>J261</f>
        <v/>
      </c>
      <c r="BN261" s="149">
        <f>IF(BK261&gt;=1500,BK261-150,IF(BK261&gt;=800,BK261-80,IF(BK261&gt;=500,BK261-50,IF(BK261&gt;=200,BK261-20,BK261))))</f>
        <v/>
      </c>
      <c r="BO261" s="82">
        <f>1-12%</f>
        <v/>
      </c>
      <c r="BP261" s="82">
        <f>BQ261/(BF261-BF261*(1-BO261))</f>
        <v/>
      </c>
      <c r="BQ261" s="149">
        <f>BS261/(1-BR261)</f>
        <v/>
      </c>
      <c r="BR261" s="82" t="n">
        <v>0</v>
      </c>
      <c r="BS261" s="149">
        <f>K261</f>
        <v/>
      </c>
      <c r="BT261" s="149">
        <f>IF(BQ261&gt;=1500,BQ261-150,IF(BQ261&gt;=800,BQ261-80,IF(BQ261&gt;=500,BQ261-50,IF(BQ261&gt;=200,BQ261-20,BQ261))))</f>
        <v/>
      </c>
      <c r="BU261" s="7" t="n"/>
      <c r="CB261" s="8" t="inlineStr">
        <is>
          <t>✅ 可导入</t>
        </is>
      </c>
      <c r="CC261" s="88" t="inlineStr">
        <is>
          <t>木作成本原为文字，已置0待补</t>
        </is>
      </c>
    </row>
    <row r="262" ht="18" customHeight="1">
      <c r="A262" s="77" t="inlineStr">
        <is>
          <t>PPS24350011005</t>
        </is>
      </c>
      <c r="B262" s="10" t="inlineStr">
        <is>
          <t>衣柜</t>
        </is>
      </c>
      <c r="C262" s="10" t="inlineStr">
        <is>
          <t>衣柜-实木门款-0.75米</t>
        </is>
      </c>
      <c r="D262" s="10" t="inlineStr">
        <is>
          <t>PPS2435001100513</t>
        </is>
      </c>
      <c r="E262" s="10" t="inlineStr">
        <is>
          <t>暂无</t>
        </is>
      </c>
      <c r="F262" s="10" t="inlineStr">
        <is>
          <t>大型</t>
        </is>
      </c>
      <c r="G262" s="152">
        <f>Q262/0.4</f>
        <v/>
      </c>
      <c r="H262" s="152">
        <f>G262*0.75</f>
        <v/>
      </c>
      <c r="I262" s="152">
        <f>Q262 / (0.79 - 0.02 - 0.006)</f>
        <v/>
      </c>
      <c r="J262" s="152">
        <f>Q262 / (0.8 - 0.02 - 0.006)</f>
        <v/>
      </c>
      <c r="K262" s="152">
        <f>Q262 / (0.9 - 0.02 - 0.006)</f>
        <v/>
      </c>
      <c r="L262" s="152">
        <f>K262-N262</f>
        <v/>
      </c>
      <c r="M262" s="79">
        <f>L262/K262</f>
        <v/>
      </c>
      <c r="N262" s="153">
        <f>O262+P262+Q262</f>
        <v/>
      </c>
      <c r="O262" s="153">
        <f>K262*0.006</f>
        <v/>
      </c>
      <c r="P262" s="153">
        <f>K262*0.02</f>
        <v/>
      </c>
      <c r="Q262" s="153">
        <f>SUM(R262:T262)</f>
        <v/>
      </c>
      <c r="R262" s="153">
        <f>IF(F262="大型",700,IF(F262="中型",300,IF(F262="小型",80,0)))</f>
        <v/>
      </c>
      <c r="S262" s="153">
        <f>IF(F262="大型",150,IF(F262="中型",100,IF(F262="小型",0,0)))</f>
        <v/>
      </c>
      <c r="T262" s="151">
        <f>SUM(U262:W262)</f>
        <v/>
      </c>
      <c r="U262" s="153" t="n">
        <v>0</v>
      </c>
      <c r="V262" s="153" t="n">
        <v>0</v>
      </c>
      <c r="W262" s="153">
        <f>SUM(X262:AS262)</f>
        <v/>
      </c>
      <c r="X262" s="153" t="n">
        <v>0</v>
      </c>
      <c r="Y262" s="153" t="n">
        <v>0</v>
      </c>
      <c r="Z262" s="153" t="n">
        <v>0</v>
      </c>
      <c r="AA262" s="153" t="n">
        <v>0</v>
      </c>
      <c r="AB262" s="153" t="n">
        <v>0</v>
      </c>
      <c r="AC262" s="153" t="n">
        <v>0</v>
      </c>
      <c r="AD262" s="153" t="n">
        <v>0</v>
      </c>
      <c r="AE262" s="153" t="n">
        <v>0</v>
      </c>
      <c r="AF262" s="153" t="n">
        <v>0</v>
      </c>
      <c r="AG262" s="153" t="n">
        <v>0</v>
      </c>
      <c r="AH262" s="153" t="n">
        <v>0</v>
      </c>
      <c r="AI262" s="153" t="n">
        <v>0</v>
      </c>
      <c r="AJ262" s="153" t="n">
        <v>0</v>
      </c>
      <c r="AK262" s="153" t="n">
        <v>0</v>
      </c>
      <c r="AL262" s="153" t="n">
        <v>0</v>
      </c>
      <c r="AM262" s="153" t="n">
        <v>0</v>
      </c>
      <c r="AN262" s="153" t="n">
        <v>0</v>
      </c>
      <c r="AO262" s="153" t="n">
        <v>0</v>
      </c>
      <c r="AP262" s="153" t="n">
        <v>0</v>
      </c>
      <c r="AQ262" s="153" t="n">
        <v>0</v>
      </c>
      <c r="AR262" s="153" t="n">
        <v>0</v>
      </c>
      <c r="AS262" s="153" t="n">
        <v>0</v>
      </c>
      <c r="AT262" s="10" t="n"/>
      <c r="AU262" s="10" t="n"/>
      <c r="AV262" s="10" t="inlineStr">
        <is>
          <t>/</t>
        </is>
      </c>
      <c r="AW262" s="10" t="inlineStr">
        <is>
          <t>/</t>
        </is>
      </c>
      <c r="AX262" s="10" t="inlineStr">
        <is>
          <t>/</t>
        </is>
      </c>
      <c r="AY262" s="153">
        <f>H262</f>
        <v/>
      </c>
      <c r="AZ262" s="153">
        <f>BB262/(1-BA262)</f>
        <v/>
      </c>
      <c r="BA262" s="85" t="n">
        <v>0.15</v>
      </c>
      <c r="BB262" s="153">
        <f>K262*0.96</f>
        <v/>
      </c>
      <c r="BC262" s="10" t="inlineStr">
        <is>
          <t>暂无</t>
        </is>
      </c>
      <c r="BD262" s="10" t="inlineStr">
        <is>
          <t>暂无</t>
        </is>
      </c>
      <c r="BE262" s="10" t="n"/>
      <c r="BF262" s="153">
        <f>H262</f>
        <v/>
      </c>
      <c r="BG262" s="85">
        <f>BH262/BF262</f>
        <v/>
      </c>
      <c r="BH262" s="152">
        <f>I262</f>
        <v/>
      </c>
      <c r="BI262" s="85">
        <f>1-12%</f>
        <v/>
      </c>
      <c r="BJ262" s="85">
        <f>BK262/(BF262-BF262*(1-BI262))</f>
        <v/>
      </c>
      <c r="BK262" s="152">
        <f>BM262/(1-BL262)</f>
        <v/>
      </c>
      <c r="BL262" s="85" t="n">
        <v>0.01</v>
      </c>
      <c r="BM262" s="152">
        <f>J262</f>
        <v/>
      </c>
      <c r="BN262" s="152">
        <f>IF(BK262&gt;=1500,BK262-150,IF(BK262&gt;=800,BK262-80,IF(BK262&gt;=500,BK262-50,IF(BK262&gt;=200,BK262-20,BK262))))</f>
        <v/>
      </c>
      <c r="BO262" s="85">
        <f>1-12%</f>
        <v/>
      </c>
      <c r="BP262" s="85">
        <f>BQ262/(BF262-BF262*(1-BO262))</f>
        <v/>
      </c>
      <c r="BQ262" s="152">
        <f>BS262/(1-BR262)</f>
        <v/>
      </c>
      <c r="BR262" s="85" t="n">
        <v>0</v>
      </c>
      <c r="BS262" s="152">
        <f>K262</f>
        <v/>
      </c>
      <c r="BT262" s="152">
        <f>IF(BQ262&gt;=1500,BQ262-150,IF(BQ262&gt;=800,BQ262-80,IF(BQ262&gt;=500,BQ262-50,IF(BQ262&gt;=200,BQ262-20,BQ262))))</f>
        <v/>
      </c>
      <c r="BU262" s="10" t="n"/>
      <c r="CB262" s="8" t="inlineStr">
        <is>
          <t>✅ 可导入</t>
        </is>
      </c>
      <c r="CC262" s="88" t="inlineStr">
        <is>
          <t>木作成本原为文字，已置0待补</t>
        </is>
      </c>
    </row>
    <row r="263" ht="18" customHeight="1">
      <c r="A263" s="77" t="inlineStr">
        <is>
          <t>PPS24350011005</t>
        </is>
      </c>
      <c r="B263" s="7" t="inlineStr">
        <is>
          <t>衣柜</t>
        </is>
      </c>
      <c r="C263" s="7" t="inlineStr">
        <is>
          <t>衣柜-玻璃门款-1.5米</t>
        </is>
      </c>
      <c r="D263" s="7" t="inlineStr">
        <is>
          <t>PPS2435001100514</t>
        </is>
      </c>
      <c r="E263" s="7" t="inlineStr">
        <is>
          <t>暂无</t>
        </is>
      </c>
      <c r="F263" s="7" t="inlineStr">
        <is>
          <t>大型</t>
        </is>
      </c>
      <c r="G263" s="149">
        <f>Q263/0.4</f>
        <v/>
      </c>
      <c r="H263" s="149">
        <f>G263*0.75</f>
        <v/>
      </c>
      <c r="I263" s="149">
        <f>Q263 / (0.79 - 0.02 - 0.006)</f>
        <v/>
      </c>
      <c r="J263" s="149">
        <f>Q263 / (0.8 - 0.02 - 0.006)</f>
        <v/>
      </c>
      <c r="K263" s="149">
        <f>Q263 / (0.9 - 0.02 - 0.006)</f>
        <v/>
      </c>
      <c r="L263" s="149">
        <f>K263-N263</f>
        <v/>
      </c>
      <c r="M263" s="79">
        <f>L263/K263</f>
        <v/>
      </c>
      <c r="N263" s="150">
        <f>O263+P263+Q263</f>
        <v/>
      </c>
      <c r="O263" s="150">
        <f>K263*0.006</f>
        <v/>
      </c>
      <c r="P263" s="150">
        <f>K263*0.02</f>
        <v/>
      </c>
      <c r="Q263" s="150">
        <f>SUM(R263:T263)</f>
        <v/>
      </c>
      <c r="R263" s="150">
        <f>IF(F263="大型",700,IF(F263="中型",300,IF(F263="小型",80,0)))</f>
        <v/>
      </c>
      <c r="S263" s="150">
        <f>IF(F263="大型",150,IF(F263="中型",100,IF(F263="小型",0,0)))</f>
        <v/>
      </c>
      <c r="T263" s="151">
        <f>SUM(U263:W263)</f>
        <v/>
      </c>
      <c r="U263" s="150" t="n">
        <v>0</v>
      </c>
      <c r="V263" s="150" t="n">
        <v>0</v>
      </c>
      <c r="W263" s="150">
        <f>SUM(X263:AS263)</f>
        <v/>
      </c>
      <c r="X263" s="150" t="n">
        <v>0</v>
      </c>
      <c r="Y263" s="150" t="n">
        <v>0</v>
      </c>
      <c r="Z263" s="150" t="n">
        <v>0</v>
      </c>
      <c r="AA263" s="150" t="n">
        <v>0</v>
      </c>
      <c r="AB263" s="150" t="n">
        <v>0</v>
      </c>
      <c r="AC263" s="150" t="n">
        <v>0</v>
      </c>
      <c r="AD263" s="150" t="n">
        <v>0</v>
      </c>
      <c r="AE263" s="150" t="n">
        <v>0</v>
      </c>
      <c r="AF263" s="150" t="n">
        <v>0</v>
      </c>
      <c r="AG263" s="150" t="n">
        <v>0</v>
      </c>
      <c r="AH263" s="150" t="n">
        <v>0</v>
      </c>
      <c r="AI263" s="150" t="n">
        <v>0</v>
      </c>
      <c r="AJ263" s="150" t="n">
        <v>0</v>
      </c>
      <c r="AK263" s="150" t="n">
        <v>0</v>
      </c>
      <c r="AL263" s="150" t="n">
        <v>0</v>
      </c>
      <c r="AM263" s="150" t="n">
        <v>0</v>
      </c>
      <c r="AN263" s="150" t="n">
        <v>0</v>
      </c>
      <c r="AO263" s="150" t="n">
        <v>0</v>
      </c>
      <c r="AP263" s="150" t="n">
        <v>0</v>
      </c>
      <c r="AQ263" s="150" t="n">
        <v>0</v>
      </c>
      <c r="AR263" s="150" t="n">
        <v>0</v>
      </c>
      <c r="AS263" s="150" t="n">
        <v>0</v>
      </c>
      <c r="AT263" s="7" t="n"/>
      <c r="AU263" s="7" t="n"/>
      <c r="AV263" s="7" t="inlineStr">
        <is>
          <t>/</t>
        </is>
      </c>
      <c r="AW263" s="7" t="inlineStr">
        <is>
          <t>/</t>
        </is>
      </c>
      <c r="AX263" s="7" t="inlineStr">
        <is>
          <t>/</t>
        </is>
      </c>
      <c r="AY263" s="150">
        <f>H263</f>
        <v/>
      </c>
      <c r="AZ263" s="150">
        <f>BB263/(1-BA263)</f>
        <v/>
      </c>
      <c r="BA263" s="82" t="n">
        <v>0.15</v>
      </c>
      <c r="BB263" s="150">
        <f>K263*0.96</f>
        <v/>
      </c>
      <c r="BC263" s="7" t="inlineStr">
        <is>
          <t>暂无</t>
        </is>
      </c>
      <c r="BD263" s="7" t="inlineStr">
        <is>
          <t>暂无</t>
        </is>
      </c>
      <c r="BE263" s="7" t="n"/>
      <c r="BF263" s="150">
        <f>H263</f>
        <v/>
      </c>
      <c r="BG263" s="82">
        <f>BH263/BF263</f>
        <v/>
      </c>
      <c r="BH263" s="149">
        <f>I263</f>
        <v/>
      </c>
      <c r="BI263" s="82">
        <f>1-12%</f>
        <v/>
      </c>
      <c r="BJ263" s="82">
        <f>BK263/(BF263-BF263*(1-BI263))</f>
        <v/>
      </c>
      <c r="BK263" s="149">
        <f>BM263/(1-BL263)</f>
        <v/>
      </c>
      <c r="BL263" s="82" t="n">
        <v>0.01</v>
      </c>
      <c r="BM263" s="149">
        <f>J263</f>
        <v/>
      </c>
      <c r="BN263" s="149">
        <f>IF(BK263&gt;=1500,BK263-150,IF(BK263&gt;=800,BK263-80,IF(BK263&gt;=500,BK263-50,IF(BK263&gt;=200,BK263-20,BK263))))</f>
        <v/>
      </c>
      <c r="BO263" s="82">
        <f>1-12%</f>
        <v/>
      </c>
      <c r="BP263" s="82">
        <f>BQ263/(BF263-BF263*(1-BO263))</f>
        <v/>
      </c>
      <c r="BQ263" s="149">
        <f>BS263/(1-BR263)</f>
        <v/>
      </c>
      <c r="BR263" s="82" t="n">
        <v>0</v>
      </c>
      <c r="BS263" s="149">
        <f>K263</f>
        <v/>
      </c>
      <c r="BT263" s="149">
        <f>IF(BQ263&gt;=1500,BQ263-150,IF(BQ263&gt;=800,BQ263-80,IF(BQ263&gt;=500,BQ263-50,IF(BQ263&gt;=200,BQ263-20,BQ263))))</f>
        <v/>
      </c>
      <c r="BU263" s="7" t="n"/>
      <c r="CB263" s="8" t="inlineStr">
        <is>
          <t>✅ 可导入</t>
        </is>
      </c>
      <c r="CC263" s="88" t="inlineStr">
        <is>
          <t>木作成本原为文字，已置0待补</t>
        </is>
      </c>
    </row>
    <row r="264" ht="18" customHeight="1">
      <c r="A264" s="77" t="inlineStr">
        <is>
          <t>PPS24350011005</t>
        </is>
      </c>
      <c r="B264" s="10" t="inlineStr">
        <is>
          <t>衣柜</t>
        </is>
      </c>
      <c r="C264" s="10" t="inlineStr">
        <is>
          <t>衣柜-玻璃门款-1米</t>
        </is>
      </c>
      <c r="D264" s="10" t="inlineStr">
        <is>
          <t>PPS2435001100515</t>
        </is>
      </c>
      <c r="E264" s="10" t="inlineStr">
        <is>
          <t>暂无</t>
        </is>
      </c>
      <c r="F264" s="10" t="inlineStr">
        <is>
          <t>大型</t>
        </is>
      </c>
      <c r="G264" s="152">
        <f>Q264/0.4</f>
        <v/>
      </c>
      <c r="H264" s="152">
        <f>G264*0.75</f>
        <v/>
      </c>
      <c r="I264" s="152">
        <f>Q264 / (0.79 - 0.02 - 0.006)</f>
        <v/>
      </c>
      <c r="J264" s="152">
        <f>Q264 / (0.8 - 0.02 - 0.006)</f>
        <v/>
      </c>
      <c r="K264" s="152">
        <f>Q264 / (0.9 - 0.02 - 0.006)</f>
        <v/>
      </c>
      <c r="L264" s="152">
        <f>K264-N264</f>
        <v/>
      </c>
      <c r="M264" s="79">
        <f>L264/K264</f>
        <v/>
      </c>
      <c r="N264" s="153">
        <f>O264+P264+Q264</f>
        <v/>
      </c>
      <c r="O264" s="153">
        <f>K264*0.006</f>
        <v/>
      </c>
      <c r="P264" s="153">
        <f>K264*0.02</f>
        <v/>
      </c>
      <c r="Q264" s="153">
        <f>SUM(R264:T264)</f>
        <v/>
      </c>
      <c r="R264" s="153">
        <f>IF(F264="大型",700,IF(F264="中型",300,IF(F264="小型",80,0)))</f>
        <v/>
      </c>
      <c r="S264" s="153">
        <f>IF(F264="大型",150,IF(F264="中型",100,IF(F264="小型",0,0)))</f>
        <v/>
      </c>
      <c r="T264" s="151">
        <f>SUM(U264:W264)</f>
        <v/>
      </c>
      <c r="U264" s="153" t="n">
        <v>0</v>
      </c>
      <c r="V264" s="153" t="n">
        <v>0</v>
      </c>
      <c r="W264" s="153">
        <f>SUM(X264:AS264)</f>
        <v/>
      </c>
      <c r="X264" s="153" t="n">
        <v>0</v>
      </c>
      <c r="Y264" s="153" t="n">
        <v>0</v>
      </c>
      <c r="Z264" s="153" t="n">
        <v>0</v>
      </c>
      <c r="AA264" s="153" t="n">
        <v>0</v>
      </c>
      <c r="AB264" s="153" t="n">
        <v>0</v>
      </c>
      <c r="AC264" s="153" t="n">
        <v>0</v>
      </c>
      <c r="AD264" s="153" t="n">
        <v>0</v>
      </c>
      <c r="AE264" s="153" t="n">
        <v>0</v>
      </c>
      <c r="AF264" s="153" t="n">
        <v>0</v>
      </c>
      <c r="AG264" s="153" t="n">
        <v>0</v>
      </c>
      <c r="AH264" s="153" t="n">
        <v>0</v>
      </c>
      <c r="AI264" s="153" t="n">
        <v>0</v>
      </c>
      <c r="AJ264" s="153" t="n">
        <v>0</v>
      </c>
      <c r="AK264" s="153" t="n">
        <v>0</v>
      </c>
      <c r="AL264" s="153" t="n">
        <v>0</v>
      </c>
      <c r="AM264" s="153" t="n">
        <v>0</v>
      </c>
      <c r="AN264" s="153" t="n">
        <v>0</v>
      </c>
      <c r="AO264" s="153" t="n">
        <v>0</v>
      </c>
      <c r="AP264" s="153" t="n">
        <v>0</v>
      </c>
      <c r="AQ264" s="153" t="n">
        <v>0</v>
      </c>
      <c r="AR264" s="153" t="n">
        <v>0</v>
      </c>
      <c r="AS264" s="153" t="n">
        <v>0</v>
      </c>
      <c r="AT264" s="10" t="n"/>
      <c r="AU264" s="10" t="n"/>
      <c r="AV264" s="10" t="inlineStr">
        <is>
          <t>/</t>
        </is>
      </c>
      <c r="AW264" s="10" t="inlineStr">
        <is>
          <t>/</t>
        </is>
      </c>
      <c r="AX264" s="10" t="inlineStr">
        <is>
          <t>/</t>
        </is>
      </c>
      <c r="AY264" s="153">
        <f>H264</f>
        <v/>
      </c>
      <c r="AZ264" s="153">
        <f>BB264/(1-BA264)</f>
        <v/>
      </c>
      <c r="BA264" s="85" t="n">
        <v>0.15</v>
      </c>
      <c r="BB264" s="153">
        <f>K264*0.96</f>
        <v/>
      </c>
      <c r="BC264" s="10" t="inlineStr">
        <is>
          <t>暂无</t>
        </is>
      </c>
      <c r="BD264" s="10" t="inlineStr">
        <is>
          <t>暂无</t>
        </is>
      </c>
      <c r="BE264" s="10" t="n"/>
      <c r="BF264" s="153">
        <f>H264</f>
        <v/>
      </c>
      <c r="BG264" s="85">
        <f>BH264/BF264</f>
        <v/>
      </c>
      <c r="BH264" s="152">
        <f>I264</f>
        <v/>
      </c>
      <c r="BI264" s="85">
        <f>1-12%</f>
        <v/>
      </c>
      <c r="BJ264" s="85">
        <f>BK264/(BF264-BF264*(1-BI264))</f>
        <v/>
      </c>
      <c r="BK264" s="152">
        <f>BM264/(1-BL264)</f>
        <v/>
      </c>
      <c r="BL264" s="85" t="n">
        <v>0.01</v>
      </c>
      <c r="BM264" s="152">
        <f>J264</f>
        <v/>
      </c>
      <c r="BN264" s="152">
        <f>IF(BK264&gt;=1500,BK264-150,IF(BK264&gt;=800,BK264-80,IF(BK264&gt;=500,BK264-50,IF(BK264&gt;=200,BK264-20,BK264))))</f>
        <v/>
      </c>
      <c r="BO264" s="85">
        <f>1-12%</f>
        <v/>
      </c>
      <c r="BP264" s="85">
        <f>BQ264/(BF264-BF264*(1-BO264))</f>
        <v/>
      </c>
      <c r="BQ264" s="152">
        <f>BS264/(1-BR264)</f>
        <v/>
      </c>
      <c r="BR264" s="85" t="n">
        <v>0</v>
      </c>
      <c r="BS264" s="152">
        <f>K264</f>
        <v/>
      </c>
      <c r="BT264" s="152">
        <f>IF(BQ264&gt;=1500,BQ264-150,IF(BQ264&gt;=800,BQ264-80,IF(BQ264&gt;=500,BQ264-50,IF(BQ264&gt;=200,BQ264-20,BQ264))))</f>
        <v/>
      </c>
      <c r="BU264" s="10" t="n"/>
      <c r="CB264" s="8" t="inlineStr">
        <is>
          <t>✅ 可导入</t>
        </is>
      </c>
      <c r="CC264" s="88" t="inlineStr">
        <is>
          <t>木作成本原为文字，已置0待补</t>
        </is>
      </c>
    </row>
    <row r="265" ht="18" customHeight="1">
      <c r="A265" s="77" t="inlineStr">
        <is>
          <t>PPS24350011005</t>
        </is>
      </c>
      <c r="B265" s="7" t="inlineStr">
        <is>
          <t>衣柜</t>
        </is>
      </c>
      <c r="C265" s="7" t="inlineStr">
        <is>
          <t>衣柜-玻璃门款-0.75米</t>
        </is>
      </c>
      <c r="D265" s="7" t="inlineStr">
        <is>
          <t>PPS2435001100516</t>
        </is>
      </c>
      <c r="E265" s="7" t="inlineStr">
        <is>
          <t>暂无</t>
        </is>
      </c>
      <c r="F265" s="7" t="inlineStr">
        <is>
          <t>大型</t>
        </is>
      </c>
      <c r="G265" s="149">
        <f>Q265/0.4</f>
        <v/>
      </c>
      <c r="H265" s="149">
        <f>G265*0.75</f>
        <v/>
      </c>
      <c r="I265" s="149">
        <f>Q265 / (0.79 - 0.02 - 0.006)</f>
        <v/>
      </c>
      <c r="J265" s="149">
        <f>Q265 / (0.8 - 0.02 - 0.006)</f>
        <v/>
      </c>
      <c r="K265" s="149">
        <f>Q265 / (0.9 - 0.02 - 0.006)</f>
        <v/>
      </c>
      <c r="L265" s="149">
        <f>K265-N265</f>
        <v/>
      </c>
      <c r="M265" s="79">
        <f>L265/K265</f>
        <v/>
      </c>
      <c r="N265" s="150">
        <f>O265+P265+Q265</f>
        <v/>
      </c>
      <c r="O265" s="150">
        <f>K265*0.006</f>
        <v/>
      </c>
      <c r="P265" s="150">
        <f>K265*0.02</f>
        <v/>
      </c>
      <c r="Q265" s="150">
        <f>SUM(R265:T265)</f>
        <v/>
      </c>
      <c r="R265" s="150">
        <f>IF(F265="大型",700,IF(F265="中型",300,IF(F265="小型",80,0)))</f>
        <v/>
      </c>
      <c r="S265" s="150">
        <f>IF(F265="大型",150,IF(F265="中型",100,IF(F265="小型",0,0)))</f>
        <v/>
      </c>
      <c r="T265" s="151">
        <f>SUM(U265:W265)</f>
        <v/>
      </c>
      <c r="U265" s="150" t="n">
        <v>0</v>
      </c>
      <c r="V265" s="150" t="n">
        <v>0</v>
      </c>
      <c r="W265" s="150">
        <f>SUM(X265:AS265)</f>
        <v/>
      </c>
      <c r="X265" s="150" t="n">
        <v>0</v>
      </c>
      <c r="Y265" s="150" t="n">
        <v>0</v>
      </c>
      <c r="Z265" s="150" t="n">
        <v>0</v>
      </c>
      <c r="AA265" s="150" t="n">
        <v>0</v>
      </c>
      <c r="AB265" s="150" t="n">
        <v>0</v>
      </c>
      <c r="AC265" s="150" t="n">
        <v>0</v>
      </c>
      <c r="AD265" s="150" t="n">
        <v>0</v>
      </c>
      <c r="AE265" s="150" t="n">
        <v>0</v>
      </c>
      <c r="AF265" s="150" t="n">
        <v>0</v>
      </c>
      <c r="AG265" s="150" t="n">
        <v>0</v>
      </c>
      <c r="AH265" s="150" t="n">
        <v>0</v>
      </c>
      <c r="AI265" s="150" t="n">
        <v>0</v>
      </c>
      <c r="AJ265" s="150" t="n">
        <v>0</v>
      </c>
      <c r="AK265" s="150" t="n">
        <v>0</v>
      </c>
      <c r="AL265" s="150" t="n">
        <v>0</v>
      </c>
      <c r="AM265" s="150" t="n">
        <v>0</v>
      </c>
      <c r="AN265" s="150" t="n">
        <v>0</v>
      </c>
      <c r="AO265" s="150" t="n">
        <v>0</v>
      </c>
      <c r="AP265" s="150" t="n">
        <v>0</v>
      </c>
      <c r="AQ265" s="150" t="n">
        <v>0</v>
      </c>
      <c r="AR265" s="150" t="n">
        <v>0</v>
      </c>
      <c r="AS265" s="150" t="n">
        <v>0</v>
      </c>
      <c r="AT265" s="7" t="n"/>
      <c r="AU265" s="7" t="n"/>
      <c r="AV265" s="7" t="inlineStr">
        <is>
          <t>/</t>
        </is>
      </c>
      <c r="AW265" s="7" t="inlineStr">
        <is>
          <t>/</t>
        </is>
      </c>
      <c r="AX265" s="7" t="inlineStr">
        <is>
          <t>/</t>
        </is>
      </c>
      <c r="AY265" s="150">
        <f>H265</f>
        <v/>
      </c>
      <c r="AZ265" s="150">
        <f>BB265/(1-BA265)</f>
        <v/>
      </c>
      <c r="BA265" s="82" t="n">
        <v>0.15</v>
      </c>
      <c r="BB265" s="150">
        <f>K265*0.96</f>
        <v/>
      </c>
      <c r="BC265" s="7" t="inlineStr">
        <is>
          <t>暂无</t>
        </is>
      </c>
      <c r="BD265" s="7" t="inlineStr">
        <is>
          <t>暂无</t>
        </is>
      </c>
      <c r="BE265" s="7" t="n"/>
      <c r="BF265" s="150">
        <f>H265</f>
        <v/>
      </c>
      <c r="BG265" s="82">
        <f>BH265/BF265</f>
        <v/>
      </c>
      <c r="BH265" s="149">
        <f>I265</f>
        <v/>
      </c>
      <c r="BI265" s="82">
        <f>1-12%</f>
        <v/>
      </c>
      <c r="BJ265" s="82">
        <f>BK265/(BF265-BF265*(1-BI265))</f>
        <v/>
      </c>
      <c r="BK265" s="149">
        <f>BM265/(1-BL265)</f>
        <v/>
      </c>
      <c r="BL265" s="82" t="n">
        <v>0.01</v>
      </c>
      <c r="BM265" s="149">
        <f>J265</f>
        <v/>
      </c>
      <c r="BN265" s="149">
        <f>IF(BK265&gt;=1500,BK265-150,IF(BK265&gt;=800,BK265-80,IF(BK265&gt;=500,BK265-50,IF(BK265&gt;=200,BK265-20,BK265))))</f>
        <v/>
      </c>
      <c r="BO265" s="82">
        <f>1-12%</f>
        <v/>
      </c>
      <c r="BP265" s="82">
        <f>BQ265/(BF265-BF265*(1-BO265))</f>
        <v/>
      </c>
      <c r="BQ265" s="149">
        <f>BS265/(1-BR265)</f>
        <v/>
      </c>
      <c r="BR265" s="82" t="n">
        <v>0</v>
      </c>
      <c r="BS265" s="149">
        <f>K265</f>
        <v/>
      </c>
      <c r="BT265" s="149">
        <f>IF(BQ265&gt;=1500,BQ265-150,IF(BQ265&gt;=800,BQ265-80,IF(BQ265&gt;=500,BQ265-50,IF(BQ265&gt;=200,BQ265-20,BQ265))))</f>
        <v/>
      </c>
      <c r="BU265" s="7" t="n"/>
      <c r="CB265" s="8" t="inlineStr">
        <is>
          <t>✅ 可导入</t>
        </is>
      </c>
      <c r="CC265" s="88" t="inlineStr">
        <is>
          <t>木作成本原为文字，已置0待补</t>
        </is>
      </c>
    </row>
    <row r="266" ht="18" customHeight="1">
      <c r="A266" s="77" t="inlineStr">
        <is>
          <t>PPS24350011005</t>
        </is>
      </c>
      <c r="B266" s="10" t="inlineStr">
        <is>
          <t>衣柜</t>
        </is>
      </c>
      <c r="C266" s="10" t="inlineStr">
        <is>
          <t>衣柜-配件-隔板</t>
        </is>
      </c>
      <c r="D266" s="10" t="inlineStr">
        <is>
          <t>PPS2435001100517</t>
        </is>
      </c>
      <c r="E266" s="10" t="inlineStr">
        <is>
          <t>暂无</t>
        </is>
      </c>
      <c r="F266" s="10" t="inlineStr">
        <is>
          <t>大型</t>
        </is>
      </c>
      <c r="G266" s="152">
        <f>Q266/0.4</f>
        <v/>
      </c>
      <c r="H266" s="152">
        <f>G266*0.75</f>
        <v/>
      </c>
      <c r="I266" s="152">
        <f>Q266 / (0.79 - 0.02 - 0.006)</f>
        <v/>
      </c>
      <c r="J266" s="152">
        <f>Q266 / (0.8 - 0.02 - 0.006)</f>
        <v/>
      </c>
      <c r="K266" s="152">
        <f>Q266 / (0.9 - 0.02 - 0.006)</f>
        <v/>
      </c>
      <c r="L266" s="152">
        <f>K266-N266</f>
        <v/>
      </c>
      <c r="M266" s="79">
        <f>L266/K266</f>
        <v/>
      </c>
      <c r="N266" s="153">
        <f>O266+P266+Q266</f>
        <v/>
      </c>
      <c r="O266" s="153">
        <f>K266*0.006</f>
        <v/>
      </c>
      <c r="P266" s="153">
        <f>K266*0.02</f>
        <v/>
      </c>
      <c r="Q266" s="153">
        <f>SUM(R266:T266)</f>
        <v/>
      </c>
      <c r="R266" s="153">
        <f>IF(F266="大型",700,IF(F266="中型",300,IF(F266="小型",80,0)))</f>
        <v/>
      </c>
      <c r="S266" s="153">
        <f>IF(F266="大型",150,IF(F266="中型",100,IF(F266="小型",0,0)))</f>
        <v/>
      </c>
      <c r="T266" s="151">
        <f>SUM(U266:W266)</f>
        <v/>
      </c>
      <c r="U266" s="153" t="n">
        <v>0</v>
      </c>
      <c r="V266" s="153" t="n">
        <v>0</v>
      </c>
      <c r="W266" s="153">
        <f>SUM(X266:AS266)</f>
        <v/>
      </c>
      <c r="X266" s="153" t="n">
        <v>0</v>
      </c>
      <c r="Y266" s="153" t="n">
        <v>0</v>
      </c>
      <c r="Z266" s="153" t="n">
        <v>0</v>
      </c>
      <c r="AA266" s="153" t="n">
        <v>0</v>
      </c>
      <c r="AB266" s="153" t="n">
        <v>0</v>
      </c>
      <c r="AC266" s="153" t="n">
        <v>0</v>
      </c>
      <c r="AD266" s="153" t="n">
        <v>0</v>
      </c>
      <c r="AE266" s="153" t="n">
        <v>0</v>
      </c>
      <c r="AF266" s="153" t="n">
        <v>0</v>
      </c>
      <c r="AG266" s="153" t="n">
        <v>0</v>
      </c>
      <c r="AH266" s="153" t="n">
        <v>0</v>
      </c>
      <c r="AI266" s="153" t="n">
        <v>0</v>
      </c>
      <c r="AJ266" s="153" t="n">
        <v>0</v>
      </c>
      <c r="AK266" s="153" t="n">
        <v>0</v>
      </c>
      <c r="AL266" s="153" t="n">
        <v>0</v>
      </c>
      <c r="AM266" s="153" t="n">
        <v>0</v>
      </c>
      <c r="AN266" s="153" t="n">
        <v>0</v>
      </c>
      <c r="AO266" s="153" t="n">
        <v>0</v>
      </c>
      <c r="AP266" s="153" t="n">
        <v>0</v>
      </c>
      <c r="AQ266" s="153" t="n">
        <v>0</v>
      </c>
      <c r="AR266" s="153" t="n">
        <v>0</v>
      </c>
      <c r="AS266" s="153" t="n">
        <v>0</v>
      </c>
      <c r="AT266" s="10" t="n"/>
      <c r="AU266" s="10" t="n"/>
      <c r="AV266" s="10" t="inlineStr">
        <is>
          <t>/</t>
        </is>
      </c>
      <c r="AW266" s="10" t="inlineStr">
        <is>
          <t>/</t>
        </is>
      </c>
      <c r="AX266" s="10" t="inlineStr">
        <is>
          <t>/</t>
        </is>
      </c>
      <c r="AY266" s="153">
        <f>H266</f>
        <v/>
      </c>
      <c r="AZ266" s="153">
        <f>BB266/(1-BA266)</f>
        <v/>
      </c>
      <c r="BA266" s="85" t="n">
        <v>0.15</v>
      </c>
      <c r="BB266" s="153">
        <f>K266*0.96</f>
        <v/>
      </c>
      <c r="BC266" s="10" t="inlineStr">
        <is>
          <t>暂无</t>
        </is>
      </c>
      <c r="BD266" s="10" t="inlineStr">
        <is>
          <t>暂无</t>
        </is>
      </c>
      <c r="BE266" s="10" t="n"/>
      <c r="BF266" s="153">
        <f>H266</f>
        <v/>
      </c>
      <c r="BG266" s="85">
        <f>BH266/BF266</f>
        <v/>
      </c>
      <c r="BH266" s="152">
        <f>I266</f>
        <v/>
      </c>
      <c r="BI266" s="85">
        <f>1-12%</f>
        <v/>
      </c>
      <c r="BJ266" s="85">
        <f>BK266/(BF266-BF266*(1-BI266))</f>
        <v/>
      </c>
      <c r="BK266" s="152">
        <f>BM266/(1-BL266)</f>
        <v/>
      </c>
      <c r="BL266" s="85" t="n">
        <v>0.01</v>
      </c>
      <c r="BM266" s="152">
        <f>J266</f>
        <v/>
      </c>
      <c r="BN266" s="152">
        <f>IF(BK266&gt;=1500,BK266-150,IF(BK266&gt;=800,BK266-80,IF(BK266&gt;=500,BK266-50,IF(BK266&gt;=200,BK266-20,BK266))))</f>
        <v/>
      </c>
      <c r="BO266" s="85">
        <f>1-12%</f>
        <v/>
      </c>
      <c r="BP266" s="85">
        <f>BQ266/(BF266-BF266*(1-BO266))</f>
        <v/>
      </c>
      <c r="BQ266" s="152">
        <f>BS266/(1-BR266)</f>
        <v/>
      </c>
      <c r="BR266" s="85" t="n">
        <v>0</v>
      </c>
      <c r="BS266" s="152">
        <f>K266</f>
        <v/>
      </c>
      <c r="BT266" s="152">
        <f>IF(BQ266&gt;=1500,BQ266-150,IF(BQ266&gt;=800,BQ266-80,IF(BQ266&gt;=500,BQ266-50,IF(BQ266&gt;=200,BQ266-20,BQ266))))</f>
        <v/>
      </c>
      <c r="BU266" s="10" t="n"/>
      <c r="CB266" s="8" t="inlineStr">
        <is>
          <t>✅ 可导入</t>
        </is>
      </c>
      <c r="CC266" s="88" t="inlineStr">
        <is>
          <t>木作成本原为文字，已置0待补</t>
        </is>
      </c>
    </row>
    <row r="267" ht="18" customHeight="1">
      <c r="A267" s="77" t="inlineStr">
        <is>
          <t>PPS24350011005</t>
        </is>
      </c>
      <c r="B267" s="7" t="inlineStr">
        <is>
          <t>衣柜</t>
        </is>
      </c>
      <c r="C267" s="7" t="inlineStr">
        <is>
          <t>衣柜-配件-宜家篮筐</t>
        </is>
      </c>
      <c r="D267" s="7" t="inlineStr">
        <is>
          <t>PPS2435001100518</t>
        </is>
      </c>
      <c r="E267" s="7" t="inlineStr">
        <is>
          <t>暂无</t>
        </is>
      </c>
      <c r="F267" s="7" t="inlineStr">
        <is>
          <t>大型</t>
        </is>
      </c>
      <c r="G267" s="149">
        <f>Q267/0.4</f>
        <v/>
      </c>
      <c r="H267" s="149">
        <f>G267*0.75</f>
        <v/>
      </c>
      <c r="I267" s="149">
        <f>Q267 / (0.79 - 0.02 - 0.006)</f>
        <v/>
      </c>
      <c r="J267" s="149">
        <f>Q267 / (0.8 - 0.02 - 0.006)</f>
        <v/>
      </c>
      <c r="K267" s="149">
        <f>Q267 / (0.9 - 0.02 - 0.006)</f>
        <v/>
      </c>
      <c r="L267" s="149">
        <f>K267-N267</f>
        <v/>
      </c>
      <c r="M267" s="79">
        <f>L267/K267</f>
        <v/>
      </c>
      <c r="N267" s="150">
        <f>O267+P267+Q267</f>
        <v/>
      </c>
      <c r="O267" s="150">
        <f>K267*0.006</f>
        <v/>
      </c>
      <c r="P267" s="150">
        <f>K267*0.02</f>
        <v/>
      </c>
      <c r="Q267" s="150">
        <f>SUM(R267:T267)</f>
        <v/>
      </c>
      <c r="R267" s="150">
        <f>IF(F267="大型",700,IF(F267="中型",300,IF(F267="小型",80,0)))</f>
        <v/>
      </c>
      <c r="S267" s="150">
        <f>IF(F267="大型",150,IF(F267="中型",100,IF(F267="小型",0,0)))</f>
        <v/>
      </c>
      <c r="T267" s="151">
        <f>SUM(U267:W267)</f>
        <v/>
      </c>
      <c r="U267" s="150" t="n">
        <v>0</v>
      </c>
      <c r="V267" s="150" t="n">
        <v>0</v>
      </c>
      <c r="W267" s="150">
        <f>SUM(X267:AS267)</f>
        <v/>
      </c>
      <c r="X267" s="150" t="n">
        <v>0</v>
      </c>
      <c r="Y267" s="150" t="n">
        <v>0</v>
      </c>
      <c r="Z267" s="150" t="n">
        <v>0</v>
      </c>
      <c r="AA267" s="150" t="n">
        <v>0</v>
      </c>
      <c r="AB267" s="150" t="n">
        <v>0</v>
      </c>
      <c r="AC267" s="150" t="n">
        <v>0</v>
      </c>
      <c r="AD267" s="150" t="n">
        <v>0</v>
      </c>
      <c r="AE267" s="150" t="n">
        <v>0</v>
      </c>
      <c r="AF267" s="150" t="n">
        <v>0</v>
      </c>
      <c r="AG267" s="150" t="n">
        <v>0</v>
      </c>
      <c r="AH267" s="150" t="n">
        <v>0</v>
      </c>
      <c r="AI267" s="150" t="n">
        <v>0</v>
      </c>
      <c r="AJ267" s="150" t="n">
        <v>0</v>
      </c>
      <c r="AK267" s="150" t="n">
        <v>0</v>
      </c>
      <c r="AL267" s="150" t="n">
        <v>0</v>
      </c>
      <c r="AM267" s="150" t="n">
        <v>0</v>
      </c>
      <c r="AN267" s="150" t="n">
        <v>0</v>
      </c>
      <c r="AO267" s="150" t="n">
        <v>0</v>
      </c>
      <c r="AP267" s="150" t="n">
        <v>0</v>
      </c>
      <c r="AQ267" s="150" t="n">
        <v>0</v>
      </c>
      <c r="AR267" s="150" t="n">
        <v>0</v>
      </c>
      <c r="AS267" s="150" t="n">
        <v>0</v>
      </c>
      <c r="AT267" s="7" t="n"/>
      <c r="AU267" s="7" t="n"/>
      <c r="AV267" s="7" t="inlineStr">
        <is>
          <t>/</t>
        </is>
      </c>
      <c r="AW267" s="7" t="inlineStr">
        <is>
          <t>/</t>
        </is>
      </c>
      <c r="AX267" s="7" t="inlineStr">
        <is>
          <t>/</t>
        </is>
      </c>
      <c r="AY267" s="150">
        <f>H267</f>
        <v/>
      </c>
      <c r="AZ267" s="150">
        <f>BB267/(1-BA267)</f>
        <v/>
      </c>
      <c r="BA267" s="82" t="n">
        <v>0.15</v>
      </c>
      <c r="BB267" s="150">
        <f>K267*0.96</f>
        <v/>
      </c>
      <c r="BC267" s="7" t="inlineStr">
        <is>
          <t>暂无</t>
        </is>
      </c>
      <c r="BD267" s="7" t="inlineStr">
        <is>
          <t>暂无</t>
        </is>
      </c>
      <c r="BE267" s="7" t="n"/>
      <c r="BF267" s="150">
        <f>H267</f>
        <v/>
      </c>
      <c r="BG267" s="82">
        <f>BH267/BF267</f>
        <v/>
      </c>
      <c r="BH267" s="149">
        <f>I267</f>
        <v/>
      </c>
      <c r="BI267" s="82">
        <f>1-12%</f>
        <v/>
      </c>
      <c r="BJ267" s="82">
        <f>BK267/(BF267-BF267*(1-BI267))</f>
        <v/>
      </c>
      <c r="BK267" s="149">
        <f>BM267/(1-BL267)</f>
        <v/>
      </c>
      <c r="BL267" s="82" t="n">
        <v>0.01</v>
      </c>
      <c r="BM267" s="149">
        <f>J267</f>
        <v/>
      </c>
      <c r="BN267" s="149">
        <f>IF(BK267&gt;=1500,BK267-150,IF(BK267&gt;=800,BK267-80,IF(BK267&gt;=500,BK267-50,IF(BK267&gt;=200,BK267-20,BK267))))</f>
        <v/>
      </c>
      <c r="BO267" s="82">
        <f>1-12%</f>
        <v/>
      </c>
      <c r="BP267" s="82">
        <f>BQ267/(BF267-BF267*(1-BO267))</f>
        <v/>
      </c>
      <c r="BQ267" s="149">
        <f>BS267/(1-BR267)</f>
        <v/>
      </c>
      <c r="BR267" s="82" t="n">
        <v>0</v>
      </c>
      <c r="BS267" s="149">
        <f>K267</f>
        <v/>
      </c>
      <c r="BT267" s="149">
        <f>IF(BQ267&gt;=1500,BQ267-150,IF(BQ267&gt;=800,BQ267-80,IF(BQ267&gt;=500,BQ267-50,IF(BQ267&gt;=200,BQ267-20,BQ267))))</f>
        <v/>
      </c>
      <c r="BU267" s="7" t="n"/>
      <c r="CB267" s="8" t="inlineStr">
        <is>
          <t>✅ 可导入</t>
        </is>
      </c>
      <c r="CC267" s="88" t="inlineStr">
        <is>
          <t>木作成本原为文字，已置0待补</t>
        </is>
      </c>
    </row>
    <row r="268" ht="18" customHeight="1">
      <c r="A268" s="77" t="inlineStr">
        <is>
          <t>PPS24210040513</t>
        </is>
      </c>
      <c r="B268" s="10" t="inlineStr">
        <is>
          <t>畔色实木餐桌
3cm桌面 |樱桃木老款实木餐桌 |樱桃木轻盈餐桌air</t>
        </is>
      </c>
      <c r="C268" s="10" t="inlineStr">
        <is>
          <t>实木餐桌-120cm</t>
        </is>
      </c>
      <c r="D268" s="10" t="inlineStr">
        <is>
          <t>PPS2421004051311</t>
        </is>
      </c>
      <c r="E268" s="10" t="inlineStr">
        <is>
          <t>https://img.alicdn.com/imgextra/i2/2215699812811/O1CN01jncdaQ1WdUIn9Wtal_!!2215699812811.jpg</t>
        </is>
      </c>
      <c r="F268" s="10" t="inlineStr">
        <is>
          <t>中型</t>
        </is>
      </c>
      <c r="G268" s="152">
        <f>Q268/0.4</f>
        <v/>
      </c>
      <c r="H268" s="152">
        <f>G268*0.75</f>
        <v/>
      </c>
      <c r="I268" s="152">
        <f>Q268 / (0.8 - 0.02 - 0.006)</f>
        <v/>
      </c>
      <c r="J268" s="152">
        <f>Q268 / (0.82 - 0.02 - 0.006)</f>
        <v/>
      </c>
      <c r="K268" s="152">
        <f>Q268 / (0.85 - 0.02 - 0.006)</f>
        <v/>
      </c>
      <c r="L268" s="152">
        <f>K268-N268</f>
        <v/>
      </c>
      <c r="M268" s="79">
        <f>L268/K268</f>
        <v/>
      </c>
      <c r="N268" s="153">
        <f>O268+P268+Q268</f>
        <v/>
      </c>
      <c r="O268" s="153">
        <f>K268*0.006</f>
        <v/>
      </c>
      <c r="P268" s="153">
        <f>K268*0.02</f>
        <v/>
      </c>
      <c r="Q268" s="153">
        <f>SUM(R268:T268)</f>
        <v/>
      </c>
      <c r="R268" s="153">
        <f>IF(F268="大型",700,IF(F268="中型",300,IF(F268="小型",80,0)))</f>
        <v/>
      </c>
      <c r="S268" s="153" t="n">
        <v>80</v>
      </c>
      <c r="T268" s="151">
        <f>SUM(U268:W268)</f>
        <v/>
      </c>
      <c r="U268" s="153" t="n">
        <v>1650</v>
      </c>
      <c r="V268" s="153" t="n">
        <v>0</v>
      </c>
      <c r="W268" s="153">
        <f>SUM(X268:AS268)</f>
        <v/>
      </c>
      <c r="X268" s="153" t="n">
        <v>0</v>
      </c>
      <c r="Y268" s="153" t="n">
        <v>0</v>
      </c>
      <c r="Z268" s="153" t="n">
        <v>0</v>
      </c>
      <c r="AA268" s="153" t="n">
        <v>0</v>
      </c>
      <c r="AB268" s="153" t="n">
        <v>0</v>
      </c>
      <c r="AC268" s="153" t="n">
        <v>0</v>
      </c>
      <c r="AD268" s="153" t="n">
        <v>0</v>
      </c>
      <c r="AE268" s="153" t="n">
        <v>0</v>
      </c>
      <c r="AF268" s="153" t="n">
        <v>0</v>
      </c>
      <c r="AG268" s="153" t="n">
        <v>0</v>
      </c>
      <c r="AH268" s="153" t="n">
        <v>0</v>
      </c>
      <c r="AI268" s="153" t="n">
        <v>0</v>
      </c>
      <c r="AJ268" s="153" t="n">
        <v>0</v>
      </c>
      <c r="AK268" s="153" t="n">
        <v>0</v>
      </c>
      <c r="AL268" s="153" t="n">
        <v>0</v>
      </c>
      <c r="AM268" s="153" t="n">
        <v>0</v>
      </c>
      <c r="AN268" s="153" t="n">
        <v>0</v>
      </c>
      <c r="AO268" s="153" t="n">
        <v>0</v>
      </c>
      <c r="AP268" s="153" t="n">
        <v>0</v>
      </c>
      <c r="AQ268" s="153" t="n">
        <v>0</v>
      </c>
      <c r="AR268" s="153" t="n">
        <v>0</v>
      </c>
      <c r="AS268" s="153" t="n">
        <v>0</v>
      </c>
      <c r="AT268" s="10" t="n"/>
      <c r="AU268" s="10" t="n"/>
      <c r="AV268" s="10" t="inlineStr">
        <is>
          <t>683ffb2a0c1b7400154dedb7</t>
        </is>
      </c>
      <c r="AW268" s="10" t="inlineStr">
        <is>
          <t>1200mm樱桃木方形餐桌</t>
        </is>
      </c>
      <c r="AX268" s="10" t="inlineStr">
        <is>
          <t>683ffb2ba5e39b001595c1c8</t>
        </is>
      </c>
      <c r="AY268" s="153">
        <f>H268</f>
        <v/>
      </c>
      <c r="AZ268" s="153">
        <f>BB268/(1-BA268)</f>
        <v/>
      </c>
      <c r="BA268" s="85" t="n">
        <v>0.15</v>
      </c>
      <c r="BB268" s="153">
        <f>K268*0.96</f>
        <v/>
      </c>
      <c r="BC268" s="10" t="inlineStr">
        <is>
          <t>793135173033</t>
        </is>
      </c>
      <c r="BD268" s="10" t="inlineStr">
        <is>
          <t>https://item.taobao.com/item.htm?id=793135173033</t>
        </is>
      </c>
      <c r="BE268" s="10" t="n"/>
      <c r="BF268" s="153">
        <f>H268</f>
        <v/>
      </c>
      <c r="BG268" s="85">
        <f>BH268/BF268</f>
        <v/>
      </c>
      <c r="BH268" s="152">
        <f>I268</f>
        <v/>
      </c>
      <c r="BI268" s="85">
        <f>1-12%</f>
        <v/>
      </c>
      <c r="BJ268" s="85">
        <f>BK268/(BF268-BF268*(1-BI268))</f>
        <v/>
      </c>
      <c r="BK268" s="152">
        <f>BM268/(1-BL268)</f>
        <v/>
      </c>
      <c r="BL268" s="85" t="n">
        <v>0.01</v>
      </c>
      <c r="BM268" s="152">
        <f>J268</f>
        <v/>
      </c>
      <c r="BN268" s="152">
        <f>IF(BK268&gt;=1500,BK268-150,IF(BK268&gt;=800,BK268-80,IF(BK268&gt;=500,BK268-50,IF(BK268&gt;=200,BK268-20,BK268))))</f>
        <v/>
      </c>
      <c r="BO268" s="85">
        <f>1-12%</f>
        <v/>
      </c>
      <c r="BP268" s="85">
        <f>BQ268/(BF268-BF268*(1-BO268))</f>
        <v/>
      </c>
      <c r="BQ268" s="152">
        <f>BS268/(1-BR268)</f>
        <v/>
      </c>
      <c r="BR268" s="85" t="n">
        <v>0</v>
      </c>
      <c r="BS268" s="152">
        <f>K268</f>
        <v/>
      </c>
      <c r="BT268" s="152">
        <f>IF(BQ268&gt;=1500,BQ268-150,IF(BQ268&gt;=800,BQ268-80,IF(BQ268&gt;=500,BQ268-50,IF(BQ268&gt;=200,BQ268-20,BQ268))))</f>
        <v/>
      </c>
      <c r="BU268" s="10" t="n"/>
      <c r="CB268" s="8" t="inlineStr">
        <is>
          <t>✅ 可导入</t>
        </is>
      </c>
      <c r="CC268" t="inlineStr">
        <is>
          <t>✓</t>
        </is>
      </c>
    </row>
    <row r="269" ht="18" customHeight="1">
      <c r="A269" s="77" t="inlineStr">
        <is>
          <t>PPS24210040513</t>
        </is>
      </c>
      <c r="B269" s="7" t="inlineStr">
        <is>
          <t>畔色实木餐桌
3cm桌面 |樱桃木老款实木餐桌 |樱桃木轻盈餐桌air</t>
        </is>
      </c>
      <c r="C269" s="7" t="inlineStr">
        <is>
          <t>实木餐桌-140cm</t>
        </is>
      </c>
      <c r="D269" s="7" t="inlineStr">
        <is>
          <t>PPS2421004051312</t>
        </is>
      </c>
      <c r="E269" s="7" t="inlineStr">
        <is>
          <t>https://img.alicdn.com/imgextra/i2/2215699812811/O1CN01jncdaQ1WdUIn9Wtal_!!2215699812811.jpg</t>
        </is>
      </c>
      <c r="F269" s="7" t="inlineStr">
        <is>
          <t>中型</t>
        </is>
      </c>
      <c r="G269" s="149">
        <f>Q269/0.4</f>
        <v/>
      </c>
      <c r="H269" s="149">
        <f>G269*0.75</f>
        <v/>
      </c>
      <c r="I269" s="149">
        <f>Q269 / (0.8 - 0.02 - 0.006)</f>
        <v/>
      </c>
      <c r="J269" s="149">
        <f>Q269 / (0.82 - 0.02 - 0.006)</f>
        <v/>
      </c>
      <c r="K269" s="149">
        <f>Q269 / (0.85 - 0.02 - 0.006)</f>
        <v/>
      </c>
      <c r="L269" s="149">
        <f>K269-N269</f>
        <v/>
      </c>
      <c r="M269" s="79">
        <f>L269/K269</f>
        <v/>
      </c>
      <c r="N269" s="150">
        <f>O269+P269+Q269</f>
        <v/>
      </c>
      <c r="O269" s="150">
        <f>K269*0.006</f>
        <v/>
      </c>
      <c r="P269" s="150">
        <f>K269*0.02</f>
        <v/>
      </c>
      <c r="Q269" s="150">
        <f>SUM(R269:T269)</f>
        <v/>
      </c>
      <c r="R269" s="150">
        <f>IF(F269="大型",700,IF(F269="中型",300,IF(F269="小型",80,0)))</f>
        <v/>
      </c>
      <c r="S269" s="150" t="n">
        <v>80</v>
      </c>
      <c r="T269" s="151">
        <f>SUM(U269:W269)</f>
        <v/>
      </c>
      <c r="U269" s="150" t="n">
        <v>1750</v>
      </c>
      <c r="V269" s="150" t="n">
        <v>0</v>
      </c>
      <c r="W269" s="150">
        <f>SUM(X269:AS269)</f>
        <v/>
      </c>
      <c r="X269" s="150" t="n">
        <v>0</v>
      </c>
      <c r="Y269" s="150" t="n">
        <v>0</v>
      </c>
      <c r="Z269" s="150" t="n">
        <v>0</v>
      </c>
      <c r="AA269" s="150" t="n">
        <v>0</v>
      </c>
      <c r="AB269" s="150" t="n">
        <v>0</v>
      </c>
      <c r="AC269" s="150" t="n">
        <v>0</v>
      </c>
      <c r="AD269" s="150" t="n">
        <v>0</v>
      </c>
      <c r="AE269" s="150" t="n">
        <v>0</v>
      </c>
      <c r="AF269" s="150" t="n">
        <v>0</v>
      </c>
      <c r="AG269" s="150" t="n">
        <v>0</v>
      </c>
      <c r="AH269" s="150" t="n">
        <v>0</v>
      </c>
      <c r="AI269" s="150" t="n">
        <v>0</v>
      </c>
      <c r="AJ269" s="150" t="n">
        <v>0</v>
      </c>
      <c r="AK269" s="150" t="n">
        <v>0</v>
      </c>
      <c r="AL269" s="150" t="n">
        <v>0</v>
      </c>
      <c r="AM269" s="150" t="n">
        <v>0</v>
      </c>
      <c r="AN269" s="150" t="n">
        <v>0</v>
      </c>
      <c r="AO269" s="150" t="n">
        <v>0</v>
      </c>
      <c r="AP269" s="150" t="n">
        <v>0</v>
      </c>
      <c r="AQ269" s="150" t="n">
        <v>0</v>
      </c>
      <c r="AR269" s="150" t="n">
        <v>0</v>
      </c>
      <c r="AS269" s="150" t="n">
        <v>0</v>
      </c>
      <c r="AT269" s="7" t="n"/>
      <c r="AU269" s="7" t="n"/>
      <c r="AV269" s="7" t="inlineStr">
        <is>
          <t>683ffb2a0c1b7400154dedb7</t>
        </is>
      </c>
      <c r="AW269" s="7" t="inlineStr">
        <is>
          <t>1400mm樱桃木方形餐桌</t>
        </is>
      </c>
      <c r="AX269" s="7" t="inlineStr">
        <is>
          <t>683ffb2b05b7000015b7ccbc</t>
        </is>
      </c>
      <c r="AY269" s="150">
        <f>H269</f>
        <v/>
      </c>
      <c r="AZ269" s="150">
        <f>BB269/(1-BA269)</f>
        <v/>
      </c>
      <c r="BA269" s="82" t="n">
        <v>0.15</v>
      </c>
      <c r="BB269" s="150">
        <f>K269*0.96</f>
        <v/>
      </c>
      <c r="BC269" s="7" t="inlineStr">
        <is>
          <t>793135173033</t>
        </is>
      </c>
      <c r="BD269" s="7" t="inlineStr">
        <is>
          <t>https://item.taobao.com/item.htm?id=793135173033</t>
        </is>
      </c>
      <c r="BE269" s="7" t="n"/>
      <c r="BF269" s="150">
        <f>H269</f>
        <v/>
      </c>
      <c r="BG269" s="82">
        <f>BH269/BF269</f>
        <v/>
      </c>
      <c r="BH269" s="149">
        <f>I269</f>
        <v/>
      </c>
      <c r="BI269" s="82">
        <f>1-12%</f>
        <v/>
      </c>
      <c r="BJ269" s="82">
        <f>BK269/(BF269-BF269*(1-BI269))</f>
        <v/>
      </c>
      <c r="BK269" s="149">
        <f>BM269/(1-BL269)</f>
        <v/>
      </c>
      <c r="BL269" s="82" t="n">
        <v>0.01</v>
      </c>
      <c r="BM269" s="149">
        <f>J269</f>
        <v/>
      </c>
      <c r="BN269" s="149">
        <f>IF(BK269&gt;=1500,BK269-150,IF(BK269&gt;=800,BK269-80,IF(BK269&gt;=500,BK269-50,IF(BK269&gt;=200,BK269-20,BK269))))</f>
        <v/>
      </c>
      <c r="BO269" s="82">
        <f>1-12%</f>
        <v/>
      </c>
      <c r="BP269" s="82">
        <f>BQ269/(BF269-BF269*(1-BO269))</f>
        <v/>
      </c>
      <c r="BQ269" s="149">
        <f>BS269/(1-BR269)</f>
        <v/>
      </c>
      <c r="BR269" s="82" t="n">
        <v>0</v>
      </c>
      <c r="BS269" s="149">
        <f>K269</f>
        <v/>
      </c>
      <c r="BT269" s="149">
        <f>IF(BQ269&gt;=1500,BQ269-150,IF(BQ269&gt;=800,BQ269-80,IF(BQ269&gt;=500,BQ269-50,IF(BQ269&gt;=200,BQ269-20,BQ269))))</f>
        <v/>
      </c>
      <c r="BU269" s="7" t="n"/>
      <c r="CB269" s="8" t="inlineStr">
        <is>
          <t>✅ 可导入</t>
        </is>
      </c>
      <c r="CC269" t="inlineStr">
        <is>
          <t>✓</t>
        </is>
      </c>
    </row>
    <row r="270" ht="18" customHeight="1">
      <c r="A270" s="77" t="inlineStr">
        <is>
          <t>PPS24210040513</t>
        </is>
      </c>
      <c r="B270" s="10" t="inlineStr">
        <is>
          <t>畔色实木餐桌
3cm桌面 |樱桃木老款实木餐桌 |樱桃木轻盈餐桌air</t>
        </is>
      </c>
      <c r="C270" s="10" t="inlineStr">
        <is>
          <t>实木餐桌-160cm</t>
        </is>
      </c>
      <c r="D270" s="10" t="inlineStr">
        <is>
          <t>PPS2421004051313</t>
        </is>
      </c>
      <c r="E270" s="10" t="inlineStr">
        <is>
          <t>https://img.alicdn.com/imgextra/i2/2215699812811/O1CN01jncdaQ1WdUIn9Wtal_!!2215699812811.jpg</t>
        </is>
      </c>
      <c r="F270" s="10" t="inlineStr">
        <is>
          <t>中型</t>
        </is>
      </c>
      <c r="G270" s="152">
        <f>Q270/0.4</f>
        <v/>
      </c>
      <c r="H270" s="152">
        <f>G270*0.75</f>
        <v/>
      </c>
      <c r="I270" s="152">
        <f>Q270 / (0.8 - 0.02 - 0.006)</f>
        <v/>
      </c>
      <c r="J270" s="152">
        <f>Q270 / (0.82 - 0.02 - 0.006)</f>
        <v/>
      </c>
      <c r="K270" s="152">
        <f>Q270 / (0.85 - 0.02 - 0.006)</f>
        <v/>
      </c>
      <c r="L270" s="152">
        <f>K270-N270</f>
        <v/>
      </c>
      <c r="M270" s="79">
        <f>L270/K270</f>
        <v/>
      </c>
      <c r="N270" s="153">
        <f>O270+P270+Q270</f>
        <v/>
      </c>
      <c r="O270" s="153">
        <f>K270*0.006</f>
        <v/>
      </c>
      <c r="P270" s="153">
        <f>K270*0.02</f>
        <v/>
      </c>
      <c r="Q270" s="153">
        <f>SUM(R270:T270)</f>
        <v/>
      </c>
      <c r="R270" s="153">
        <f>IF(F270="大型",700,IF(F270="中型",300,IF(F270="小型",80,0)))</f>
        <v/>
      </c>
      <c r="S270" s="153" t="n">
        <v>80</v>
      </c>
      <c r="T270" s="151">
        <f>SUM(U270:W270)</f>
        <v/>
      </c>
      <c r="U270" s="153" t="n">
        <v>1850</v>
      </c>
      <c r="V270" s="153" t="n">
        <v>0</v>
      </c>
      <c r="W270" s="153">
        <f>SUM(X270:AS270)</f>
        <v/>
      </c>
      <c r="X270" s="153" t="n">
        <v>0</v>
      </c>
      <c r="Y270" s="153" t="n">
        <v>0</v>
      </c>
      <c r="Z270" s="153" t="n">
        <v>0</v>
      </c>
      <c r="AA270" s="153" t="n">
        <v>0</v>
      </c>
      <c r="AB270" s="153" t="n">
        <v>0</v>
      </c>
      <c r="AC270" s="153" t="n">
        <v>0</v>
      </c>
      <c r="AD270" s="153" t="n">
        <v>0</v>
      </c>
      <c r="AE270" s="153" t="n">
        <v>0</v>
      </c>
      <c r="AF270" s="153" t="n">
        <v>0</v>
      </c>
      <c r="AG270" s="153" t="n">
        <v>0</v>
      </c>
      <c r="AH270" s="153" t="n">
        <v>0</v>
      </c>
      <c r="AI270" s="153" t="n">
        <v>0</v>
      </c>
      <c r="AJ270" s="153" t="n">
        <v>0</v>
      </c>
      <c r="AK270" s="153" t="n">
        <v>0</v>
      </c>
      <c r="AL270" s="153" t="n">
        <v>0</v>
      </c>
      <c r="AM270" s="153" t="n">
        <v>0</v>
      </c>
      <c r="AN270" s="153" t="n">
        <v>0</v>
      </c>
      <c r="AO270" s="153" t="n">
        <v>0</v>
      </c>
      <c r="AP270" s="153" t="n">
        <v>0</v>
      </c>
      <c r="AQ270" s="153" t="n">
        <v>0</v>
      </c>
      <c r="AR270" s="153" t="n">
        <v>0</v>
      </c>
      <c r="AS270" s="153" t="n">
        <v>0</v>
      </c>
      <c r="AT270" s="10" t="n"/>
      <c r="AU270" s="10" t="n"/>
      <c r="AV270" s="10" t="inlineStr">
        <is>
          <t>683ffb2a0c1b7400154dedb7</t>
        </is>
      </c>
      <c r="AW270" s="10" t="inlineStr">
        <is>
          <t>1600mm樱桃木方形餐桌</t>
        </is>
      </c>
      <c r="AX270" s="10" t="inlineStr">
        <is>
          <t>683ffb2ba5e39b001595c1e8</t>
        </is>
      </c>
      <c r="AY270" s="153">
        <f>H270</f>
        <v/>
      </c>
      <c r="AZ270" s="153">
        <f>BB270/(1-BA270)</f>
        <v/>
      </c>
      <c r="BA270" s="85" t="n">
        <v>0.15</v>
      </c>
      <c r="BB270" s="153">
        <f>K270*0.96</f>
        <v/>
      </c>
      <c r="BC270" s="10" t="inlineStr">
        <is>
          <t>793135173033</t>
        </is>
      </c>
      <c r="BD270" s="10" t="inlineStr">
        <is>
          <t>https://item.taobao.com/item.htm?id=793135173033</t>
        </is>
      </c>
      <c r="BE270" s="10" t="n"/>
      <c r="BF270" s="153">
        <f>H270</f>
        <v/>
      </c>
      <c r="BG270" s="85">
        <f>BH270/BF270</f>
        <v/>
      </c>
      <c r="BH270" s="152">
        <f>I270</f>
        <v/>
      </c>
      <c r="BI270" s="85">
        <f>1-12%</f>
        <v/>
      </c>
      <c r="BJ270" s="85">
        <f>BK270/(BF270-BF270*(1-BI270))</f>
        <v/>
      </c>
      <c r="BK270" s="152">
        <f>BM270/(1-BL270)</f>
        <v/>
      </c>
      <c r="BL270" s="85" t="n">
        <v>0.01</v>
      </c>
      <c r="BM270" s="152">
        <f>J270</f>
        <v/>
      </c>
      <c r="BN270" s="152">
        <f>IF(BK270&gt;=1500,BK270-150,IF(BK270&gt;=800,BK270-80,IF(BK270&gt;=500,BK270-50,IF(BK270&gt;=200,BK270-20,BK270))))</f>
        <v/>
      </c>
      <c r="BO270" s="85">
        <f>1-12%</f>
        <v/>
      </c>
      <c r="BP270" s="85">
        <f>BQ270/(BF270-BF270*(1-BO270))</f>
        <v/>
      </c>
      <c r="BQ270" s="152">
        <f>BS270/(1-BR270)</f>
        <v/>
      </c>
      <c r="BR270" s="85" t="n">
        <v>0</v>
      </c>
      <c r="BS270" s="152">
        <f>K270</f>
        <v/>
      </c>
      <c r="BT270" s="152">
        <f>IF(BQ270&gt;=1500,BQ270-150,IF(BQ270&gt;=800,BQ270-80,IF(BQ270&gt;=500,BQ270-50,IF(BQ270&gt;=200,BQ270-20,BQ270))))</f>
        <v/>
      </c>
      <c r="BU270" s="10" t="n"/>
      <c r="CB270" s="8" t="inlineStr">
        <is>
          <t>✅ 可导入</t>
        </is>
      </c>
      <c r="CC270" t="inlineStr">
        <is>
          <t>✓</t>
        </is>
      </c>
    </row>
    <row r="271" ht="18" customHeight="1">
      <c r="A271" s="77" t="inlineStr">
        <is>
          <t>PPS24210040513</t>
        </is>
      </c>
      <c r="B271" s="7" t="inlineStr">
        <is>
          <t>畔色实木餐桌
3cm桌面 |樱桃木老款实木餐桌 |樱桃木轻盈餐桌air</t>
        </is>
      </c>
      <c r="C271" s="7" t="inlineStr">
        <is>
          <t>实木餐桌-180*80cm</t>
        </is>
      </c>
      <c r="D271" s="7" t="inlineStr">
        <is>
          <t>PPS2421004051314</t>
        </is>
      </c>
      <c r="E271" s="7" t="inlineStr">
        <is>
          <t>https://img.alicdn.com/imgextra/i2/2215699812811/O1CN01jncdaQ1WdUIn9Wtal_!!2215699812811.jpg</t>
        </is>
      </c>
      <c r="F271" s="7" t="inlineStr">
        <is>
          <t>中型</t>
        </is>
      </c>
      <c r="G271" s="149">
        <f>Q271/0.4</f>
        <v/>
      </c>
      <c r="H271" s="149">
        <f>G271*0.75</f>
        <v/>
      </c>
      <c r="I271" s="149">
        <f>Q271 / (0.8 - 0.02 - 0.006)</f>
        <v/>
      </c>
      <c r="J271" s="149">
        <f>Q271 / (0.82 - 0.02 - 0.006)</f>
        <v/>
      </c>
      <c r="K271" s="149">
        <f>Q271 / (0.85 - 0.02 - 0.006)</f>
        <v/>
      </c>
      <c r="L271" s="149">
        <f>K271-N271</f>
        <v/>
      </c>
      <c r="M271" s="79">
        <f>L271/K271</f>
        <v/>
      </c>
      <c r="N271" s="150">
        <f>O271+P271+Q271</f>
        <v/>
      </c>
      <c r="O271" s="150">
        <f>K271*0.006</f>
        <v/>
      </c>
      <c r="P271" s="150">
        <f>K271*0.02</f>
        <v/>
      </c>
      <c r="Q271" s="150">
        <f>SUM(R271:T271)</f>
        <v/>
      </c>
      <c r="R271" s="150">
        <f>IF(F271="大型",700,IF(F271="中型",300,IF(F271="小型",80,0)))</f>
        <v/>
      </c>
      <c r="S271" s="150" t="n">
        <v>80</v>
      </c>
      <c r="T271" s="151">
        <f>SUM(U271:W271)</f>
        <v/>
      </c>
      <c r="U271" s="150" t="n">
        <v>1950</v>
      </c>
      <c r="V271" s="150" t="n">
        <v>0</v>
      </c>
      <c r="W271" s="150">
        <f>SUM(X271:AS271)</f>
        <v/>
      </c>
      <c r="X271" s="150" t="n">
        <v>0</v>
      </c>
      <c r="Y271" s="150" t="n">
        <v>0</v>
      </c>
      <c r="Z271" s="150" t="n">
        <v>0</v>
      </c>
      <c r="AA271" s="150" t="n">
        <v>0</v>
      </c>
      <c r="AB271" s="150" t="n">
        <v>0</v>
      </c>
      <c r="AC271" s="150" t="n">
        <v>0</v>
      </c>
      <c r="AD271" s="150" t="n">
        <v>0</v>
      </c>
      <c r="AE271" s="150" t="n">
        <v>0</v>
      </c>
      <c r="AF271" s="150" t="n">
        <v>0</v>
      </c>
      <c r="AG271" s="150" t="n">
        <v>0</v>
      </c>
      <c r="AH271" s="150" t="n">
        <v>0</v>
      </c>
      <c r="AI271" s="150" t="n">
        <v>0</v>
      </c>
      <c r="AJ271" s="150" t="n">
        <v>0</v>
      </c>
      <c r="AK271" s="150" t="n">
        <v>0</v>
      </c>
      <c r="AL271" s="150" t="n">
        <v>0</v>
      </c>
      <c r="AM271" s="150" t="n">
        <v>0</v>
      </c>
      <c r="AN271" s="150" t="n">
        <v>0</v>
      </c>
      <c r="AO271" s="150" t="n">
        <v>0</v>
      </c>
      <c r="AP271" s="150" t="n">
        <v>0</v>
      </c>
      <c r="AQ271" s="150" t="n">
        <v>0</v>
      </c>
      <c r="AR271" s="150" t="n">
        <v>0</v>
      </c>
      <c r="AS271" s="150" t="n">
        <v>0</v>
      </c>
      <c r="AT271" s="7" t="n"/>
      <c r="AU271" s="7" t="n"/>
      <c r="AV271" s="7" t="inlineStr">
        <is>
          <t>683ffb2a0c1b7400154dedb7</t>
        </is>
      </c>
      <c r="AW271" s="7" t="inlineStr">
        <is>
          <t>1800mm樱桃木方形餐桌</t>
        </is>
      </c>
      <c r="AX271" s="7" t="inlineStr">
        <is>
          <t>683ffb2b791e9400151bfb2a</t>
        </is>
      </c>
      <c r="AY271" s="150">
        <f>H271</f>
        <v/>
      </c>
      <c r="AZ271" s="150">
        <f>BB271/(1-BA271)</f>
        <v/>
      </c>
      <c r="BA271" s="82" t="n">
        <v>0.15</v>
      </c>
      <c r="BB271" s="150">
        <f>K271*0.96</f>
        <v/>
      </c>
      <c r="BC271" s="7" t="inlineStr">
        <is>
          <t>793135173033</t>
        </is>
      </c>
      <c r="BD271" s="7" t="inlineStr">
        <is>
          <t>https://item.taobao.com/item.htm?id=793135173033</t>
        </is>
      </c>
      <c r="BE271" s="7" t="n"/>
      <c r="BF271" s="150">
        <f>H271</f>
        <v/>
      </c>
      <c r="BG271" s="82">
        <f>BH271/BF271</f>
        <v/>
      </c>
      <c r="BH271" s="149">
        <f>I271</f>
        <v/>
      </c>
      <c r="BI271" s="82">
        <f>1-12%</f>
        <v/>
      </c>
      <c r="BJ271" s="82">
        <f>BK271/(BF271-BF271*(1-BI271))</f>
        <v/>
      </c>
      <c r="BK271" s="149">
        <f>BM271/(1-BL271)</f>
        <v/>
      </c>
      <c r="BL271" s="82" t="n">
        <v>0.01</v>
      </c>
      <c r="BM271" s="149">
        <f>J271</f>
        <v/>
      </c>
      <c r="BN271" s="149">
        <f>IF(BK271&gt;=1500,BK271-150,IF(BK271&gt;=800,BK271-80,IF(BK271&gt;=500,BK271-50,IF(BK271&gt;=200,BK271-20,BK271))))</f>
        <v/>
      </c>
      <c r="BO271" s="82">
        <f>1-12%</f>
        <v/>
      </c>
      <c r="BP271" s="82">
        <f>BQ271/(BF271-BF271*(1-BO271))</f>
        <v/>
      </c>
      <c r="BQ271" s="149">
        <f>BS271/(1-BR271)</f>
        <v/>
      </c>
      <c r="BR271" s="82" t="n">
        <v>0</v>
      </c>
      <c r="BS271" s="149">
        <f>K271</f>
        <v/>
      </c>
      <c r="BT271" s="149">
        <f>IF(BQ271&gt;=1500,BQ271-150,IF(BQ271&gt;=800,BQ271-80,IF(BQ271&gt;=500,BQ271-50,IF(BQ271&gt;=200,BQ271-20,BQ271))))</f>
        <v/>
      </c>
      <c r="BU271" s="7" t="n"/>
      <c r="CB271" s="8" t="inlineStr">
        <is>
          <t>✅ 可导入</t>
        </is>
      </c>
      <c r="CC271" t="inlineStr">
        <is>
          <t>✓</t>
        </is>
      </c>
    </row>
    <row r="272" ht="18" customHeight="1">
      <c r="A272" s="77" t="inlineStr">
        <is>
          <t>PPS24210040513</t>
        </is>
      </c>
      <c r="B272" s="10" t="inlineStr">
        <is>
          <t>畔色实木餐桌
3cm桌面 |樱桃木老款实木餐桌 |樱桃木轻盈餐桌air</t>
        </is>
      </c>
      <c r="C272" s="10" t="inlineStr">
        <is>
          <t>实木餐桌-200cm</t>
        </is>
      </c>
      <c r="D272" s="10" t="inlineStr">
        <is>
          <t>PPS2421004051315</t>
        </is>
      </c>
      <c r="E272" s="10" t="inlineStr">
        <is>
          <t>https://img.alicdn.com/imgextra/i2/2215699812811/O1CN01jncdaQ1WdUIn9Wtal_!!2215699812811.jpg</t>
        </is>
      </c>
      <c r="F272" s="10" t="inlineStr">
        <is>
          <t>中型</t>
        </is>
      </c>
      <c r="G272" s="152">
        <f>Q272/0.4</f>
        <v/>
      </c>
      <c r="H272" s="152">
        <f>G272*0.75</f>
        <v/>
      </c>
      <c r="I272" s="152">
        <f>Q272 / (0.8 - 0.02 - 0.006)</f>
        <v/>
      </c>
      <c r="J272" s="152">
        <f>Q272 / (0.82 - 0.02 - 0.006)</f>
        <v/>
      </c>
      <c r="K272" s="152">
        <f>Q272 / (0.85 - 0.02 - 0.006)</f>
        <v/>
      </c>
      <c r="L272" s="152">
        <f>K272-N272</f>
        <v/>
      </c>
      <c r="M272" s="79">
        <f>L272/K272</f>
        <v/>
      </c>
      <c r="N272" s="153">
        <f>O272+P272+Q272</f>
        <v/>
      </c>
      <c r="O272" s="153">
        <f>K272*0.006</f>
        <v/>
      </c>
      <c r="P272" s="153">
        <f>K272*0.02</f>
        <v/>
      </c>
      <c r="Q272" s="153">
        <f>SUM(R272:T272)</f>
        <v/>
      </c>
      <c r="R272" s="153">
        <f>IF(F272="大型",700,IF(F272="中型",300,IF(F272="小型",80,0)))</f>
        <v/>
      </c>
      <c r="S272" s="153" t="n">
        <v>80</v>
      </c>
      <c r="T272" s="151">
        <f>SUM(U272:W272)</f>
        <v/>
      </c>
      <c r="U272" s="153" t="n">
        <v>2100</v>
      </c>
      <c r="V272" s="153" t="n">
        <v>0</v>
      </c>
      <c r="W272" s="153">
        <f>SUM(X272:AS272)</f>
        <v/>
      </c>
      <c r="X272" s="153" t="n">
        <v>0</v>
      </c>
      <c r="Y272" s="153" t="n">
        <v>0</v>
      </c>
      <c r="Z272" s="153" t="n">
        <v>0</v>
      </c>
      <c r="AA272" s="153" t="n">
        <v>0</v>
      </c>
      <c r="AB272" s="153" t="n">
        <v>0</v>
      </c>
      <c r="AC272" s="153" t="n">
        <v>0</v>
      </c>
      <c r="AD272" s="153" t="n">
        <v>0</v>
      </c>
      <c r="AE272" s="153" t="n">
        <v>0</v>
      </c>
      <c r="AF272" s="153" t="n">
        <v>0</v>
      </c>
      <c r="AG272" s="153" t="n">
        <v>0</v>
      </c>
      <c r="AH272" s="153" t="n">
        <v>0</v>
      </c>
      <c r="AI272" s="153" t="n">
        <v>0</v>
      </c>
      <c r="AJ272" s="153" t="n">
        <v>0</v>
      </c>
      <c r="AK272" s="153" t="n">
        <v>0</v>
      </c>
      <c r="AL272" s="153" t="n">
        <v>0</v>
      </c>
      <c r="AM272" s="153" t="n">
        <v>0</v>
      </c>
      <c r="AN272" s="153" t="n">
        <v>0</v>
      </c>
      <c r="AO272" s="153" t="n">
        <v>0</v>
      </c>
      <c r="AP272" s="153" t="n">
        <v>0</v>
      </c>
      <c r="AQ272" s="153" t="n">
        <v>0</v>
      </c>
      <c r="AR272" s="153" t="n">
        <v>0</v>
      </c>
      <c r="AS272" s="153" t="n">
        <v>0</v>
      </c>
      <c r="AT272" s="10" t="n"/>
      <c r="AU272" s="10" t="n"/>
      <c r="AV272" s="10" t="inlineStr">
        <is>
          <t>683ffb2a0c1b7400154dedb7</t>
        </is>
      </c>
      <c r="AW272" s="10" t="inlineStr">
        <is>
          <t>2000mm樱桃木方形餐桌</t>
        </is>
      </c>
      <c r="AX272" s="10" t="inlineStr">
        <is>
          <t>683ffb2cf07365001542f0c3</t>
        </is>
      </c>
      <c r="AY272" s="153">
        <f>H272</f>
        <v/>
      </c>
      <c r="AZ272" s="153">
        <f>BB272/(1-BA272)</f>
        <v/>
      </c>
      <c r="BA272" s="85" t="n">
        <v>0.15</v>
      </c>
      <c r="BB272" s="153">
        <f>K272*0.96</f>
        <v/>
      </c>
      <c r="BC272" s="10" t="inlineStr">
        <is>
          <t>793135173033</t>
        </is>
      </c>
      <c r="BD272" s="10" t="inlineStr">
        <is>
          <t>https://item.taobao.com/item.htm?id=793135173033</t>
        </is>
      </c>
      <c r="BE272" s="10" t="n"/>
      <c r="BF272" s="153">
        <f>H272</f>
        <v/>
      </c>
      <c r="BG272" s="85">
        <f>BH272/BF272</f>
        <v/>
      </c>
      <c r="BH272" s="152">
        <f>I272</f>
        <v/>
      </c>
      <c r="BI272" s="85">
        <f>1-12%</f>
        <v/>
      </c>
      <c r="BJ272" s="85">
        <f>BK272/(BF272-BF272*(1-BI272))</f>
        <v/>
      </c>
      <c r="BK272" s="152">
        <f>BM272/(1-BL272)</f>
        <v/>
      </c>
      <c r="BL272" s="85" t="n">
        <v>0.01</v>
      </c>
      <c r="BM272" s="152">
        <f>J272</f>
        <v/>
      </c>
      <c r="BN272" s="152">
        <f>IF(BK272&gt;=1500,BK272-150,IF(BK272&gt;=800,BK272-80,IF(BK272&gt;=500,BK272-50,IF(BK272&gt;=200,BK272-20,BK272))))</f>
        <v/>
      </c>
      <c r="BO272" s="85">
        <f>1-12%</f>
        <v/>
      </c>
      <c r="BP272" s="85">
        <f>BQ272/(BF272-BF272*(1-BO272))</f>
        <v/>
      </c>
      <c r="BQ272" s="152">
        <f>BS272/(1-BR272)</f>
        <v/>
      </c>
      <c r="BR272" s="85" t="n">
        <v>0</v>
      </c>
      <c r="BS272" s="152">
        <f>K272</f>
        <v/>
      </c>
      <c r="BT272" s="152">
        <f>IF(BQ272&gt;=1500,BQ272-150,IF(BQ272&gt;=800,BQ272-80,IF(BQ272&gt;=500,BQ272-50,IF(BQ272&gt;=200,BQ272-20,BQ272))))</f>
        <v/>
      </c>
      <c r="BU272" s="10" t="n"/>
      <c r="CB272" s="8" t="inlineStr">
        <is>
          <t>✅ 可导入</t>
        </is>
      </c>
      <c r="CC272" t="inlineStr">
        <is>
          <t>✓</t>
        </is>
      </c>
    </row>
    <row r="273" ht="18" customHeight="1">
      <c r="A273" s="77" t="inlineStr">
        <is>
          <t>PPS24210050510</t>
        </is>
      </c>
      <c r="B273" s="7" t="inlineStr">
        <is>
          <t>畔色岩板餐桌 |樱桃木老款岩板餐桌</t>
        </is>
      </c>
      <c r="C273" s="7" t="inlineStr">
        <is>
          <t>岩板餐桌-120cm</t>
        </is>
      </c>
      <c r="D273" s="7" t="inlineStr">
        <is>
          <t>PPS2421005051011</t>
        </is>
      </c>
      <c r="E273" s="7" t="inlineStr">
        <is>
          <t>https://img.alicdn.com/imgextra/i3/2215699812811/O1CN019U1jnO1WdUIlbQCu2_!!2215699812811.jpg</t>
        </is>
      </c>
      <c r="F273" s="7" t="inlineStr">
        <is>
          <t>中型</t>
        </is>
      </c>
      <c r="G273" s="149">
        <f>Q273/0.4</f>
        <v/>
      </c>
      <c r="H273" s="149">
        <f>G273*0.75</f>
        <v/>
      </c>
      <c r="I273" s="149">
        <f>Q273 / (0.8 - 0.02 - 0.006)</f>
        <v/>
      </c>
      <c r="J273" s="149">
        <f>Q273 / (0.82 - 0.02 - 0.006)</f>
        <v/>
      </c>
      <c r="K273" s="149">
        <f>Q273 / (0.85 - 0.02 - 0.006)</f>
        <v/>
      </c>
      <c r="L273" s="149">
        <f>K273-N273</f>
        <v/>
      </c>
      <c r="M273" s="79">
        <f>L273/K273</f>
        <v/>
      </c>
      <c r="N273" s="150">
        <f>O273+P273+Q273</f>
        <v/>
      </c>
      <c r="O273" s="150">
        <f>K273*0.006</f>
        <v/>
      </c>
      <c r="P273" s="150">
        <f>K273*0.02</f>
        <v/>
      </c>
      <c r="Q273" s="150">
        <f>SUM(R273:T273)</f>
        <v/>
      </c>
      <c r="R273" s="150">
        <f>IF(F273="大型",700,IF(F273="中型",300,IF(F273="小型",80,0)))</f>
        <v/>
      </c>
      <c r="S273" s="150" t="n">
        <v>80</v>
      </c>
      <c r="T273" s="151">
        <f>SUM(U273:W273)</f>
        <v/>
      </c>
      <c r="U273" s="150" t="n">
        <v>900</v>
      </c>
      <c r="V273" s="150" t="n">
        <v>0</v>
      </c>
      <c r="W273" s="150">
        <f>SUM(X273:AS273)</f>
        <v/>
      </c>
      <c r="X273" s="150" t="n">
        <v>0</v>
      </c>
      <c r="Y273" s="150" t="n">
        <v>0</v>
      </c>
      <c r="Z273" s="150" t="n">
        <v>0</v>
      </c>
      <c r="AA273" s="150" t="n">
        <v>0</v>
      </c>
      <c r="AB273" s="150" t="n">
        <v>0</v>
      </c>
      <c r="AC273" s="150" t="n">
        <v>0</v>
      </c>
      <c r="AD273" s="150" t="n">
        <v>0</v>
      </c>
      <c r="AE273" s="150" t="n">
        <v>0</v>
      </c>
      <c r="AF273" s="150" t="n">
        <v>0</v>
      </c>
      <c r="AG273" s="150" t="n">
        <v>0</v>
      </c>
      <c r="AH273" s="150" t="n">
        <v>0</v>
      </c>
      <c r="AI273" s="150" t="n">
        <v>0</v>
      </c>
      <c r="AJ273" s="150" t="n">
        <v>0</v>
      </c>
      <c r="AK273" s="150" t="n">
        <v>0</v>
      </c>
      <c r="AL273" s="150" t="n">
        <v>0</v>
      </c>
      <c r="AM273" s="150" t="n">
        <v>0</v>
      </c>
      <c r="AN273" s="150" t="n">
        <v>0</v>
      </c>
      <c r="AO273" s="150" t="n">
        <v>0</v>
      </c>
      <c r="AP273" s="150" t="n">
        <v>0</v>
      </c>
      <c r="AQ273" s="150" t="n">
        <v>0</v>
      </c>
      <c r="AR273" s="150" t="n">
        <v>0</v>
      </c>
      <c r="AS273" s="150" t="n">
        <v>0</v>
      </c>
      <c r="AT273" s="7" t="inlineStr">
        <is>
          <t>岩板单独269元</t>
        </is>
      </c>
      <c r="AU273" s="7" t="n"/>
      <c r="AV273" s="7" t="inlineStr">
        <is>
          <t>683ffb0ea5e39b001595b908</t>
        </is>
      </c>
      <c r="AW273" s="7" t="inlineStr">
        <is>
          <t>1200mm樱桃木岩板餐桌</t>
        </is>
      </c>
      <c r="AX273" s="7" t="inlineStr">
        <is>
          <t>683ffb0ee0db0d00158710f5</t>
        </is>
      </c>
      <c r="AY273" s="150">
        <f>H273</f>
        <v/>
      </c>
      <c r="AZ273" s="150">
        <f>BB273/(1-BA273)</f>
        <v/>
      </c>
      <c r="BA273" s="82" t="n">
        <v>0.15</v>
      </c>
      <c r="BB273" s="150">
        <f>K273*0.96</f>
        <v/>
      </c>
      <c r="BC273" s="7" t="inlineStr">
        <is>
          <t>792992319206</t>
        </is>
      </c>
      <c r="BD273" s="7" t="inlineStr">
        <is>
          <t>https://item.taobao.com/item.htm?id=792992319206</t>
        </is>
      </c>
      <c r="BE273" s="7" t="n"/>
      <c r="BF273" s="150">
        <f>H273</f>
        <v/>
      </c>
      <c r="BG273" s="82">
        <f>BH273/BF273</f>
        <v/>
      </c>
      <c r="BH273" s="149">
        <f>I273</f>
        <v/>
      </c>
      <c r="BI273" s="82">
        <f>1-12%</f>
        <v/>
      </c>
      <c r="BJ273" s="82">
        <f>BK273/(BF273-BF273*(1-BI273))</f>
        <v/>
      </c>
      <c r="BK273" s="149">
        <f>BM273/(1-BL273)</f>
        <v/>
      </c>
      <c r="BL273" s="82" t="n">
        <v>0.01</v>
      </c>
      <c r="BM273" s="149">
        <f>J273</f>
        <v/>
      </c>
      <c r="BN273" s="149">
        <f>IF(BK273&gt;=1500,BK273-150,IF(BK273&gt;=800,BK273-80,IF(BK273&gt;=500,BK273-50,IF(BK273&gt;=200,BK273-20,BK273))))</f>
        <v/>
      </c>
      <c r="BO273" s="82">
        <f>1-12%</f>
        <v/>
      </c>
      <c r="BP273" s="82">
        <f>BQ273/(BF273-BF273*(1-BO273))</f>
        <v/>
      </c>
      <c r="BQ273" s="149">
        <f>BS273/(1-BR273)</f>
        <v/>
      </c>
      <c r="BR273" s="82" t="n">
        <v>0</v>
      </c>
      <c r="BS273" s="149">
        <f>K273</f>
        <v/>
      </c>
      <c r="BT273" s="149">
        <f>IF(BQ273&gt;=1500,BQ273-150,IF(BQ273&gt;=800,BQ273-80,IF(BQ273&gt;=500,BQ273-50,IF(BQ273&gt;=200,BQ273-20,BQ273))))</f>
        <v/>
      </c>
      <c r="BU273" s="7" t="n"/>
      <c r="CB273" s="8" t="inlineStr">
        <is>
          <t>✅ 可导入</t>
        </is>
      </c>
      <c r="CC273" t="inlineStr">
        <is>
          <t>✓</t>
        </is>
      </c>
    </row>
    <row r="274" ht="18" customHeight="1">
      <c r="A274" s="77" t="inlineStr">
        <is>
          <t>PPS24210050510</t>
        </is>
      </c>
      <c r="B274" s="10" t="inlineStr">
        <is>
          <t>畔色岩板餐桌 |樱桃木老款岩板餐桌</t>
        </is>
      </c>
      <c r="C274" s="10" t="inlineStr">
        <is>
          <t>岩板餐桌-140cm</t>
        </is>
      </c>
      <c r="D274" s="10" t="inlineStr">
        <is>
          <t>PPS2421005051012</t>
        </is>
      </c>
      <c r="E274" s="10" t="inlineStr">
        <is>
          <t>https://img.alicdn.com/imgextra/i3/2215699812811/O1CN019U1jnO1WdUIlbQCu2_!!2215699812811.jpg</t>
        </is>
      </c>
      <c r="F274" s="10" t="inlineStr">
        <is>
          <t>中型</t>
        </is>
      </c>
      <c r="G274" s="152">
        <f>Q274/0.4</f>
        <v/>
      </c>
      <c r="H274" s="152">
        <f>G274*0.75</f>
        <v/>
      </c>
      <c r="I274" s="152">
        <f>Q274 / (0.8 - 0.02 - 0.006)</f>
        <v/>
      </c>
      <c r="J274" s="152">
        <f>Q274 / (0.82 - 0.02 - 0.006)</f>
        <v/>
      </c>
      <c r="K274" s="152">
        <f>Q274 / (0.85 - 0.02 - 0.006)</f>
        <v/>
      </c>
      <c r="L274" s="152">
        <f>K274-N274</f>
        <v/>
      </c>
      <c r="M274" s="79">
        <f>L274/K274</f>
        <v/>
      </c>
      <c r="N274" s="153">
        <f>O274+P274+Q274</f>
        <v/>
      </c>
      <c r="O274" s="153">
        <f>K274*0.006</f>
        <v/>
      </c>
      <c r="P274" s="153">
        <f>K274*0.02</f>
        <v/>
      </c>
      <c r="Q274" s="153">
        <f>SUM(R274:T274)</f>
        <v/>
      </c>
      <c r="R274" s="153">
        <f>IF(F274="大型",700,IF(F274="中型",300,IF(F274="小型",80,0)))</f>
        <v/>
      </c>
      <c r="S274" s="153" t="n">
        <v>80</v>
      </c>
      <c r="T274" s="151">
        <f>SUM(U274:W274)</f>
        <v/>
      </c>
      <c r="U274" s="153" t="n">
        <v>1000</v>
      </c>
      <c r="V274" s="153" t="n">
        <v>0</v>
      </c>
      <c r="W274" s="153">
        <f>SUM(X274:AS274)</f>
        <v/>
      </c>
      <c r="X274" s="153" t="n">
        <v>0</v>
      </c>
      <c r="Y274" s="153" t="n">
        <v>0</v>
      </c>
      <c r="Z274" s="153" t="n">
        <v>0</v>
      </c>
      <c r="AA274" s="153" t="n">
        <v>0</v>
      </c>
      <c r="AB274" s="153" t="n">
        <v>0</v>
      </c>
      <c r="AC274" s="153" t="n">
        <v>0</v>
      </c>
      <c r="AD274" s="153" t="n">
        <v>0</v>
      </c>
      <c r="AE274" s="153" t="n">
        <v>0</v>
      </c>
      <c r="AF274" s="153" t="n">
        <v>0</v>
      </c>
      <c r="AG274" s="153" t="n">
        <v>0</v>
      </c>
      <c r="AH274" s="153" t="n">
        <v>0</v>
      </c>
      <c r="AI274" s="153" t="n">
        <v>0</v>
      </c>
      <c r="AJ274" s="153" t="n">
        <v>0</v>
      </c>
      <c r="AK274" s="153" t="n">
        <v>0</v>
      </c>
      <c r="AL274" s="153" t="n">
        <v>0</v>
      </c>
      <c r="AM274" s="153" t="n">
        <v>0</v>
      </c>
      <c r="AN274" s="153" t="n">
        <v>0</v>
      </c>
      <c r="AO274" s="153" t="n">
        <v>0</v>
      </c>
      <c r="AP274" s="153" t="n">
        <v>0</v>
      </c>
      <c r="AQ274" s="153" t="n">
        <v>0</v>
      </c>
      <c r="AR274" s="153" t="n">
        <v>0</v>
      </c>
      <c r="AS274" s="153" t="n">
        <v>0</v>
      </c>
      <c r="AT274" s="10" t="n"/>
      <c r="AU274" s="10" t="n"/>
      <c r="AV274" s="10" t="inlineStr">
        <is>
          <t>683ffb0ea5e39b001595b908</t>
        </is>
      </c>
      <c r="AW274" s="10" t="inlineStr">
        <is>
          <t>1400mm樱桃木岩板餐桌</t>
        </is>
      </c>
      <c r="AX274" s="10" t="inlineStr">
        <is>
          <t>683ffb0fa006060015cd3260</t>
        </is>
      </c>
      <c r="AY274" s="153">
        <f>H274</f>
        <v/>
      </c>
      <c r="AZ274" s="153">
        <f>BB274/(1-BA274)</f>
        <v/>
      </c>
      <c r="BA274" s="85" t="n">
        <v>0.15</v>
      </c>
      <c r="BB274" s="153">
        <f>K274*0.96</f>
        <v/>
      </c>
      <c r="BC274" s="10" t="inlineStr">
        <is>
          <t>792992319206</t>
        </is>
      </c>
      <c r="BD274" s="10" t="inlineStr">
        <is>
          <t>https://item.taobao.com/item.htm?id=792992319206</t>
        </is>
      </c>
      <c r="BE274" s="10" t="n"/>
      <c r="BF274" s="153">
        <f>H274</f>
        <v/>
      </c>
      <c r="BG274" s="85">
        <f>BH274/BF274</f>
        <v/>
      </c>
      <c r="BH274" s="152">
        <f>I274</f>
        <v/>
      </c>
      <c r="BI274" s="85">
        <f>1-12%</f>
        <v/>
      </c>
      <c r="BJ274" s="85">
        <f>BK274/(BF274-BF274*(1-BI274))</f>
        <v/>
      </c>
      <c r="BK274" s="152">
        <f>BM274/(1-BL274)</f>
        <v/>
      </c>
      <c r="BL274" s="85" t="n">
        <v>0.01</v>
      </c>
      <c r="BM274" s="152">
        <f>J274</f>
        <v/>
      </c>
      <c r="BN274" s="152">
        <f>IF(BK274&gt;=1500,BK274-150,IF(BK274&gt;=800,BK274-80,IF(BK274&gt;=500,BK274-50,IF(BK274&gt;=200,BK274-20,BK274))))</f>
        <v/>
      </c>
      <c r="BO274" s="85">
        <f>1-12%</f>
        <v/>
      </c>
      <c r="BP274" s="85">
        <f>BQ274/(BF274-BF274*(1-BO274))</f>
        <v/>
      </c>
      <c r="BQ274" s="152">
        <f>BS274/(1-BR274)</f>
        <v/>
      </c>
      <c r="BR274" s="85" t="n">
        <v>0</v>
      </c>
      <c r="BS274" s="152">
        <f>K274</f>
        <v/>
      </c>
      <c r="BT274" s="152">
        <f>IF(BQ274&gt;=1500,BQ274-150,IF(BQ274&gt;=800,BQ274-80,IF(BQ274&gt;=500,BQ274-50,IF(BQ274&gt;=200,BQ274-20,BQ274))))</f>
        <v/>
      </c>
      <c r="BU274" s="10" t="n"/>
      <c r="CB274" s="8" t="inlineStr">
        <is>
          <t>✅ 可导入</t>
        </is>
      </c>
      <c r="CC274" t="inlineStr">
        <is>
          <t>✓</t>
        </is>
      </c>
    </row>
    <row r="275" ht="18" customHeight="1">
      <c r="A275" s="77" t="inlineStr">
        <is>
          <t>PPS24210050510</t>
        </is>
      </c>
      <c r="B275" s="7" t="inlineStr">
        <is>
          <t>畔色岩板餐桌 |樱桃木老款岩板餐桌</t>
        </is>
      </c>
      <c r="C275" s="7" t="inlineStr">
        <is>
          <t>岩板餐桌-160cm</t>
        </is>
      </c>
      <c r="D275" s="7" t="inlineStr">
        <is>
          <t>PPS2421005051013</t>
        </is>
      </c>
      <c r="E275" s="7" t="inlineStr">
        <is>
          <t>https://img.alicdn.com/imgextra/i3/2215699812811/O1CN019U1jnO1WdUIlbQCu2_!!2215699812811.jpg</t>
        </is>
      </c>
      <c r="F275" s="7" t="inlineStr">
        <is>
          <t>中型</t>
        </is>
      </c>
      <c r="G275" s="149">
        <f>Q275/0.4</f>
        <v/>
      </c>
      <c r="H275" s="149">
        <f>G275*0.75</f>
        <v/>
      </c>
      <c r="I275" s="149">
        <f>Q275 / (0.8 - 0.02 - 0.006)</f>
        <v/>
      </c>
      <c r="J275" s="149">
        <f>Q275 / (0.82 - 0.02 - 0.006)</f>
        <v/>
      </c>
      <c r="K275" s="149">
        <f>Q275 / (0.85 - 0.02 - 0.006)</f>
        <v/>
      </c>
      <c r="L275" s="149">
        <f>K275-N275</f>
        <v/>
      </c>
      <c r="M275" s="79">
        <f>L275/K275</f>
        <v/>
      </c>
      <c r="N275" s="150">
        <f>O275+P275+Q275</f>
        <v/>
      </c>
      <c r="O275" s="150">
        <f>K275*0.006</f>
        <v/>
      </c>
      <c r="P275" s="150">
        <f>K275*0.02</f>
        <v/>
      </c>
      <c r="Q275" s="150">
        <f>SUM(R275:T275)</f>
        <v/>
      </c>
      <c r="R275" s="150">
        <f>IF(F275="大型",700,IF(F275="中型",300,IF(F275="小型",80,0)))</f>
        <v/>
      </c>
      <c r="S275" s="150" t="n">
        <v>80</v>
      </c>
      <c r="T275" s="151">
        <f>SUM(U275:W275)</f>
        <v/>
      </c>
      <c r="U275" s="150" t="n">
        <v>1050</v>
      </c>
      <c r="V275" s="150" t="n">
        <v>0</v>
      </c>
      <c r="W275" s="150">
        <f>SUM(X275:AS275)</f>
        <v/>
      </c>
      <c r="X275" s="150" t="n">
        <v>0</v>
      </c>
      <c r="Y275" s="150" t="n">
        <v>0</v>
      </c>
      <c r="Z275" s="150" t="n">
        <v>0</v>
      </c>
      <c r="AA275" s="150" t="n">
        <v>0</v>
      </c>
      <c r="AB275" s="150" t="n">
        <v>0</v>
      </c>
      <c r="AC275" s="150" t="n">
        <v>0</v>
      </c>
      <c r="AD275" s="150" t="n">
        <v>0</v>
      </c>
      <c r="AE275" s="150" t="n">
        <v>0</v>
      </c>
      <c r="AF275" s="150" t="n">
        <v>0</v>
      </c>
      <c r="AG275" s="150" t="n">
        <v>0</v>
      </c>
      <c r="AH275" s="150" t="n">
        <v>0</v>
      </c>
      <c r="AI275" s="150" t="n">
        <v>0</v>
      </c>
      <c r="AJ275" s="150" t="n">
        <v>0</v>
      </c>
      <c r="AK275" s="150" t="n">
        <v>0</v>
      </c>
      <c r="AL275" s="150" t="n">
        <v>0</v>
      </c>
      <c r="AM275" s="150" t="n">
        <v>0</v>
      </c>
      <c r="AN275" s="150" t="n">
        <v>0</v>
      </c>
      <c r="AO275" s="150" t="n">
        <v>0</v>
      </c>
      <c r="AP275" s="150" t="n">
        <v>0</v>
      </c>
      <c r="AQ275" s="150" t="n">
        <v>0</v>
      </c>
      <c r="AR275" s="150" t="n">
        <v>0</v>
      </c>
      <c r="AS275" s="150" t="n">
        <v>0</v>
      </c>
      <c r="AT275" s="7" t="n"/>
      <c r="AU275" s="7" t="n"/>
      <c r="AV275" s="7" t="inlineStr">
        <is>
          <t>683ffb0ea5e39b001595b908</t>
        </is>
      </c>
      <c r="AW275" s="7" t="inlineStr">
        <is>
          <t>1600mm樱桃木岩板餐桌</t>
        </is>
      </c>
      <c r="AX275" s="7" t="inlineStr">
        <is>
          <t>683ffb0f3aa6a60015f41897</t>
        </is>
      </c>
      <c r="AY275" s="150">
        <f>H275</f>
        <v/>
      </c>
      <c r="AZ275" s="150">
        <f>BB275/(1-BA275)</f>
        <v/>
      </c>
      <c r="BA275" s="82" t="n">
        <v>0.15</v>
      </c>
      <c r="BB275" s="150">
        <f>K275*0.96</f>
        <v/>
      </c>
      <c r="BC275" s="7" t="inlineStr">
        <is>
          <t>792992319206</t>
        </is>
      </c>
      <c r="BD275" s="7" t="inlineStr">
        <is>
          <t>https://item.taobao.com/item.htm?id=792992319206</t>
        </is>
      </c>
      <c r="BE275" s="7" t="n"/>
      <c r="BF275" s="150">
        <f>H275</f>
        <v/>
      </c>
      <c r="BG275" s="82">
        <f>BH275/BF275</f>
        <v/>
      </c>
      <c r="BH275" s="149">
        <f>I275</f>
        <v/>
      </c>
      <c r="BI275" s="82">
        <f>1-12%</f>
        <v/>
      </c>
      <c r="BJ275" s="82">
        <f>BK275/(BF275-BF275*(1-BI275))</f>
        <v/>
      </c>
      <c r="BK275" s="149">
        <f>BM275/(1-BL275)</f>
        <v/>
      </c>
      <c r="BL275" s="82" t="n">
        <v>0.01</v>
      </c>
      <c r="BM275" s="149">
        <f>J275</f>
        <v/>
      </c>
      <c r="BN275" s="149">
        <f>IF(BK275&gt;=1500,BK275-150,IF(BK275&gt;=800,BK275-80,IF(BK275&gt;=500,BK275-50,IF(BK275&gt;=200,BK275-20,BK275))))</f>
        <v/>
      </c>
      <c r="BO275" s="82">
        <f>1-12%</f>
        <v/>
      </c>
      <c r="BP275" s="82">
        <f>BQ275/(BF275-BF275*(1-BO275))</f>
        <v/>
      </c>
      <c r="BQ275" s="149">
        <f>BS275/(1-BR275)</f>
        <v/>
      </c>
      <c r="BR275" s="82" t="n">
        <v>0</v>
      </c>
      <c r="BS275" s="149">
        <f>K275</f>
        <v/>
      </c>
      <c r="BT275" s="149">
        <f>IF(BQ275&gt;=1500,BQ275-150,IF(BQ275&gt;=800,BQ275-80,IF(BQ275&gt;=500,BQ275-50,IF(BQ275&gt;=200,BQ275-20,BQ275))))</f>
        <v/>
      </c>
      <c r="BU275" s="7" t="n"/>
      <c r="CB275" s="8" t="inlineStr">
        <is>
          <t>✅ 可导入</t>
        </is>
      </c>
      <c r="CC275" t="inlineStr">
        <is>
          <t>✓</t>
        </is>
      </c>
    </row>
    <row r="276" ht="18" customHeight="1">
      <c r="A276" s="77" t="inlineStr">
        <is>
          <t>PPS24210050510</t>
        </is>
      </c>
      <c r="B276" s="10" t="inlineStr">
        <is>
          <t>畔色岩板餐桌 |樱桃木老款岩板餐桌</t>
        </is>
      </c>
      <c r="C276" s="10" t="inlineStr">
        <is>
          <t>岩板餐桌-180*80cm</t>
        </is>
      </c>
      <c r="D276" s="10" t="inlineStr">
        <is>
          <t>PPS2421005051014</t>
        </is>
      </c>
      <c r="E276" s="10" t="inlineStr">
        <is>
          <t>https://img.alicdn.com/imgextra/i3/2215699812811/O1CN019U1jnO1WdUIlbQCu2_!!2215699812811.jpg</t>
        </is>
      </c>
      <c r="F276" s="10" t="inlineStr">
        <is>
          <t>中型</t>
        </is>
      </c>
      <c r="G276" s="152">
        <f>Q276/0.4</f>
        <v/>
      </c>
      <c r="H276" s="152">
        <f>G276*0.75</f>
        <v/>
      </c>
      <c r="I276" s="152">
        <f>Q276 / (0.8 - 0.02 - 0.006)</f>
        <v/>
      </c>
      <c r="J276" s="152">
        <f>Q276 / (0.82 - 0.02 - 0.006)</f>
        <v/>
      </c>
      <c r="K276" s="152">
        <f>Q276 / (0.85 - 0.02 - 0.006)</f>
        <v/>
      </c>
      <c r="L276" s="152">
        <f>K276-N276</f>
        <v/>
      </c>
      <c r="M276" s="79">
        <f>L276/K276</f>
        <v/>
      </c>
      <c r="N276" s="153">
        <f>O276+P276+Q276</f>
        <v/>
      </c>
      <c r="O276" s="153">
        <f>K276*0.006</f>
        <v/>
      </c>
      <c r="P276" s="153">
        <f>K276*0.02</f>
        <v/>
      </c>
      <c r="Q276" s="153">
        <f>SUM(R276:T276)</f>
        <v/>
      </c>
      <c r="R276" s="153">
        <f>IF(F276="大型",700,IF(F276="中型",300,IF(F276="小型",80,0)))</f>
        <v/>
      </c>
      <c r="S276" s="153" t="n">
        <v>80</v>
      </c>
      <c r="T276" s="151">
        <f>SUM(U276:W276)</f>
        <v/>
      </c>
      <c r="U276" s="153" t="n">
        <v>1150</v>
      </c>
      <c r="V276" s="153" t="n">
        <v>0</v>
      </c>
      <c r="W276" s="153">
        <f>SUM(X276:AS276)</f>
        <v/>
      </c>
      <c r="X276" s="153" t="n">
        <v>0</v>
      </c>
      <c r="Y276" s="153" t="n">
        <v>0</v>
      </c>
      <c r="Z276" s="153" t="n">
        <v>0</v>
      </c>
      <c r="AA276" s="153" t="n">
        <v>0</v>
      </c>
      <c r="AB276" s="153" t="n">
        <v>0</v>
      </c>
      <c r="AC276" s="153" t="n">
        <v>0</v>
      </c>
      <c r="AD276" s="153" t="n">
        <v>0</v>
      </c>
      <c r="AE276" s="153" t="n">
        <v>0</v>
      </c>
      <c r="AF276" s="153" t="n">
        <v>0</v>
      </c>
      <c r="AG276" s="153" t="n">
        <v>0</v>
      </c>
      <c r="AH276" s="153" t="n">
        <v>0</v>
      </c>
      <c r="AI276" s="153" t="n">
        <v>0</v>
      </c>
      <c r="AJ276" s="153" t="n">
        <v>0</v>
      </c>
      <c r="AK276" s="153" t="n">
        <v>0</v>
      </c>
      <c r="AL276" s="153" t="n">
        <v>0</v>
      </c>
      <c r="AM276" s="153" t="n">
        <v>0</v>
      </c>
      <c r="AN276" s="153" t="n">
        <v>0</v>
      </c>
      <c r="AO276" s="153" t="n">
        <v>0</v>
      </c>
      <c r="AP276" s="153" t="n">
        <v>0</v>
      </c>
      <c r="AQ276" s="153" t="n">
        <v>0</v>
      </c>
      <c r="AR276" s="153" t="n">
        <v>0</v>
      </c>
      <c r="AS276" s="153" t="n">
        <v>0</v>
      </c>
      <c r="AT276" s="10" t="n"/>
      <c r="AU276" s="10" t="n"/>
      <c r="AV276" s="10" t="inlineStr">
        <is>
          <t>683ffb0ea5e39b001595b908</t>
        </is>
      </c>
      <c r="AW276" s="10" t="inlineStr">
        <is>
          <t>1800mm樱桃木岩板餐桌</t>
        </is>
      </c>
      <c r="AX276" s="10" t="inlineStr">
        <is>
          <t>683ffb0f05b7000015b7c240</t>
        </is>
      </c>
      <c r="AY276" s="153">
        <f>H276</f>
        <v/>
      </c>
      <c r="AZ276" s="153">
        <f>BB276/(1-BA276)</f>
        <v/>
      </c>
      <c r="BA276" s="85" t="n">
        <v>0.15</v>
      </c>
      <c r="BB276" s="153">
        <f>K276*0.96</f>
        <v/>
      </c>
      <c r="BC276" s="10" t="inlineStr">
        <is>
          <t>792992319206</t>
        </is>
      </c>
      <c r="BD276" s="10" t="inlineStr">
        <is>
          <t>https://item.taobao.com/item.htm?id=792992319206</t>
        </is>
      </c>
      <c r="BE276" s="10" t="n"/>
      <c r="BF276" s="153">
        <f>H276</f>
        <v/>
      </c>
      <c r="BG276" s="85">
        <f>BH276/BF276</f>
        <v/>
      </c>
      <c r="BH276" s="152">
        <f>I276</f>
        <v/>
      </c>
      <c r="BI276" s="85">
        <f>1-12%</f>
        <v/>
      </c>
      <c r="BJ276" s="85">
        <f>BK276/(BF276-BF276*(1-BI276))</f>
        <v/>
      </c>
      <c r="BK276" s="152">
        <f>BM276/(1-BL276)</f>
        <v/>
      </c>
      <c r="BL276" s="85" t="n">
        <v>0.01</v>
      </c>
      <c r="BM276" s="152">
        <f>J276</f>
        <v/>
      </c>
      <c r="BN276" s="152">
        <f>IF(BK276&gt;=1500,BK276-150,IF(BK276&gt;=800,BK276-80,IF(BK276&gt;=500,BK276-50,IF(BK276&gt;=200,BK276-20,BK276))))</f>
        <v/>
      </c>
      <c r="BO276" s="85">
        <f>1-12%</f>
        <v/>
      </c>
      <c r="BP276" s="85">
        <f>BQ276/(BF276-BF276*(1-BO276))</f>
        <v/>
      </c>
      <c r="BQ276" s="152">
        <f>BS276/(1-BR276)</f>
        <v/>
      </c>
      <c r="BR276" s="85" t="n">
        <v>0</v>
      </c>
      <c r="BS276" s="152">
        <f>K276</f>
        <v/>
      </c>
      <c r="BT276" s="152">
        <f>IF(BQ276&gt;=1500,BQ276-150,IF(BQ276&gt;=800,BQ276-80,IF(BQ276&gt;=500,BQ276-50,IF(BQ276&gt;=200,BQ276-20,BQ276))))</f>
        <v/>
      </c>
      <c r="BU276" s="10" t="n"/>
      <c r="CB276" s="8" t="inlineStr">
        <is>
          <t>✅ 可导入</t>
        </is>
      </c>
      <c r="CC276" t="inlineStr">
        <is>
          <t>✓</t>
        </is>
      </c>
    </row>
    <row r="277" ht="18" customHeight="1">
      <c r="A277" s="77" t="inlineStr">
        <is>
          <t>PPS24210050510</t>
        </is>
      </c>
      <c r="B277" s="7" t="inlineStr">
        <is>
          <t>畔色岩板餐桌 |樱桃木老款岩板餐桌</t>
        </is>
      </c>
      <c r="C277" s="7" t="inlineStr">
        <is>
          <t>岩板餐桌-200cm</t>
        </is>
      </c>
      <c r="D277" s="7" t="inlineStr">
        <is>
          <t>PPS2421005051015</t>
        </is>
      </c>
      <c r="E277" s="7" t="inlineStr">
        <is>
          <t>https://img.alicdn.com/imgextra/i3/2215699812811/O1CN019U1jnO1WdUIlbQCu2_!!2215699812811.jpg</t>
        </is>
      </c>
      <c r="F277" s="7" t="inlineStr">
        <is>
          <t>中型</t>
        </is>
      </c>
      <c r="G277" s="149">
        <f>Q277/0.4</f>
        <v/>
      </c>
      <c r="H277" s="149">
        <f>G277*0.75</f>
        <v/>
      </c>
      <c r="I277" s="149">
        <f>Q277 / (0.8 - 0.02 - 0.006)</f>
        <v/>
      </c>
      <c r="J277" s="149">
        <f>Q277 / (0.82 - 0.02 - 0.006)</f>
        <v/>
      </c>
      <c r="K277" s="149">
        <f>Q277 / (0.85 - 0.02 - 0.006)</f>
        <v/>
      </c>
      <c r="L277" s="149">
        <f>K277-N277</f>
        <v/>
      </c>
      <c r="M277" s="79">
        <f>L277/K277</f>
        <v/>
      </c>
      <c r="N277" s="150">
        <f>O277+P277+Q277</f>
        <v/>
      </c>
      <c r="O277" s="150">
        <f>K277*0.006</f>
        <v/>
      </c>
      <c r="P277" s="150">
        <f>K277*0.02</f>
        <v/>
      </c>
      <c r="Q277" s="150">
        <f>SUM(R277:T277)</f>
        <v/>
      </c>
      <c r="R277" s="150">
        <f>IF(F277="大型",700,IF(F277="中型",300,IF(F277="小型",80,0)))</f>
        <v/>
      </c>
      <c r="S277" s="150" t="n">
        <v>80</v>
      </c>
      <c r="T277" s="151">
        <f>SUM(U277:W277)</f>
        <v/>
      </c>
      <c r="U277" s="150" t="n">
        <v>1300</v>
      </c>
      <c r="V277" s="150" t="n">
        <v>0</v>
      </c>
      <c r="W277" s="150">
        <f>SUM(X277:AS277)</f>
        <v/>
      </c>
      <c r="X277" s="150" t="n">
        <v>0</v>
      </c>
      <c r="Y277" s="150" t="n">
        <v>0</v>
      </c>
      <c r="Z277" s="150" t="n">
        <v>0</v>
      </c>
      <c r="AA277" s="150" t="n">
        <v>0</v>
      </c>
      <c r="AB277" s="150" t="n">
        <v>0</v>
      </c>
      <c r="AC277" s="150" t="n">
        <v>0</v>
      </c>
      <c r="AD277" s="150" t="n">
        <v>0</v>
      </c>
      <c r="AE277" s="150" t="n">
        <v>0</v>
      </c>
      <c r="AF277" s="150" t="n">
        <v>0</v>
      </c>
      <c r="AG277" s="150" t="n">
        <v>0</v>
      </c>
      <c r="AH277" s="150" t="n">
        <v>0</v>
      </c>
      <c r="AI277" s="150" t="n">
        <v>0</v>
      </c>
      <c r="AJ277" s="150" t="n">
        <v>0</v>
      </c>
      <c r="AK277" s="150" t="n">
        <v>0</v>
      </c>
      <c r="AL277" s="150" t="n">
        <v>0</v>
      </c>
      <c r="AM277" s="150" t="n">
        <v>0</v>
      </c>
      <c r="AN277" s="150" t="n">
        <v>0</v>
      </c>
      <c r="AO277" s="150" t="n">
        <v>0</v>
      </c>
      <c r="AP277" s="150" t="n">
        <v>0</v>
      </c>
      <c r="AQ277" s="150" t="n">
        <v>0</v>
      </c>
      <c r="AR277" s="150" t="n">
        <v>0</v>
      </c>
      <c r="AS277" s="150" t="n">
        <v>0</v>
      </c>
      <c r="AT277" s="7" t="n"/>
      <c r="AU277" s="7" t="n"/>
      <c r="AV277" s="7" t="inlineStr">
        <is>
          <t>683ffb0ea5e39b001595b908</t>
        </is>
      </c>
      <c r="AW277" s="7" t="inlineStr">
        <is>
          <t>2000mm樱桃木岩板餐桌</t>
        </is>
      </c>
      <c r="AX277" s="7" t="inlineStr">
        <is>
          <t>683ffb0f791e9400151bf491</t>
        </is>
      </c>
      <c r="AY277" s="150">
        <f>H277</f>
        <v/>
      </c>
      <c r="AZ277" s="150">
        <f>BB277/(1-BA277)</f>
        <v/>
      </c>
      <c r="BA277" s="82" t="n">
        <v>0.15</v>
      </c>
      <c r="BB277" s="150">
        <f>K277*0.96</f>
        <v/>
      </c>
      <c r="BC277" s="7" t="inlineStr">
        <is>
          <t>792992319206</t>
        </is>
      </c>
      <c r="BD277" s="7" t="inlineStr">
        <is>
          <t>https://item.taobao.com/item.htm?id=792992319206</t>
        </is>
      </c>
      <c r="BE277" s="7" t="n"/>
      <c r="BF277" s="150">
        <f>H277</f>
        <v/>
      </c>
      <c r="BG277" s="82">
        <f>BH277/BF277</f>
        <v/>
      </c>
      <c r="BH277" s="149">
        <f>I277</f>
        <v/>
      </c>
      <c r="BI277" s="82">
        <f>1-12%</f>
        <v/>
      </c>
      <c r="BJ277" s="82">
        <f>BK277/(BF277-BF277*(1-BI277))</f>
        <v/>
      </c>
      <c r="BK277" s="149">
        <f>BM277/(1-BL277)</f>
        <v/>
      </c>
      <c r="BL277" s="82" t="n">
        <v>0.01</v>
      </c>
      <c r="BM277" s="149">
        <f>J277</f>
        <v/>
      </c>
      <c r="BN277" s="149">
        <f>IF(BK277&gt;=1500,BK277-150,IF(BK277&gt;=800,BK277-80,IF(BK277&gt;=500,BK277-50,IF(BK277&gt;=200,BK277-20,BK277))))</f>
        <v/>
      </c>
      <c r="BO277" s="82">
        <f>1-12%</f>
        <v/>
      </c>
      <c r="BP277" s="82">
        <f>BQ277/(BF277-BF277*(1-BO277))</f>
        <v/>
      </c>
      <c r="BQ277" s="149">
        <f>BS277/(1-BR277)</f>
        <v/>
      </c>
      <c r="BR277" s="82" t="n">
        <v>0</v>
      </c>
      <c r="BS277" s="149">
        <f>K277</f>
        <v/>
      </c>
      <c r="BT277" s="149">
        <f>IF(BQ277&gt;=1500,BQ277-150,IF(BQ277&gt;=800,BQ277-80,IF(BQ277&gt;=500,BQ277-50,IF(BQ277&gt;=200,BQ277-20,BQ277))))</f>
        <v/>
      </c>
      <c r="BU277" s="7" t="n"/>
      <c r="CB277" s="8" t="inlineStr">
        <is>
          <t>✅ 可导入</t>
        </is>
      </c>
      <c r="CC277" t="inlineStr">
        <is>
          <t>✓</t>
        </is>
      </c>
    </row>
    <row r="278" ht="18" customHeight="1">
      <c r="A278" s="77" t="inlineStr">
        <is>
          <t>PPS24210060501</t>
        </is>
      </c>
      <c r="B278" s="10" t="inlineStr">
        <is>
          <t>畔色圆桌 |樱桃木老款圆桌</t>
        </is>
      </c>
      <c r="C278" s="10" t="inlineStr">
        <is>
          <t>实木圆桌-95cm</t>
        </is>
      </c>
      <c r="D278" s="10" t="inlineStr">
        <is>
          <t>PPS2421006050111</t>
        </is>
      </c>
      <c r="E278" s="10" t="inlineStr">
        <is>
          <t>https://img.alicdn.com/imgextra/i2/2215699812811/O1CN01SzgoZi1WdUIjZWIh4_!!2215699812811.jpg</t>
        </is>
      </c>
      <c r="F278" s="10" t="inlineStr">
        <is>
          <t>中型</t>
        </is>
      </c>
      <c r="G278" s="152">
        <f>Q278/0.4</f>
        <v/>
      </c>
      <c r="H278" s="152">
        <f>G278*0.75</f>
        <v/>
      </c>
      <c r="I278" s="152">
        <f>Q278 / (0.8 - 0.02 - 0.006)</f>
        <v/>
      </c>
      <c r="J278" s="152">
        <f>Q278 / (0.82 - 0.02 - 0.006)</f>
        <v/>
      </c>
      <c r="K278" s="152">
        <f>Q278 / (0.9 - 0.02 - 0.006)</f>
        <v/>
      </c>
      <c r="L278" s="152">
        <f>K278-N278</f>
        <v/>
      </c>
      <c r="M278" s="79">
        <f>L278/K278</f>
        <v/>
      </c>
      <c r="N278" s="153">
        <f>O278+P278+Q278</f>
        <v/>
      </c>
      <c r="O278" s="153">
        <f>K278*0.006</f>
        <v/>
      </c>
      <c r="P278" s="153">
        <f>K278*0.02</f>
        <v/>
      </c>
      <c r="Q278" s="153">
        <f>SUM(R278:T278)</f>
        <v/>
      </c>
      <c r="R278" s="153">
        <f>IF(F278="大型",700,IF(F278="中型",300,IF(F278="小型",80,0)))</f>
        <v/>
      </c>
      <c r="S278" s="153">
        <f>IF(F278="大型",150,IF(F278="中型",100,IF(F278="小型",0,0)))</f>
        <v/>
      </c>
      <c r="T278" s="151">
        <f>SUM(U278:W278)</f>
        <v/>
      </c>
      <c r="U278" s="153" t="n">
        <v>1450</v>
      </c>
      <c r="V278" s="153" t="n">
        <v>0</v>
      </c>
      <c r="W278" s="153">
        <f>SUM(X278:AS278)</f>
        <v/>
      </c>
      <c r="X278" s="153" t="n">
        <v>0</v>
      </c>
      <c r="Y278" s="153" t="n">
        <v>0</v>
      </c>
      <c r="Z278" s="153" t="n">
        <v>0</v>
      </c>
      <c r="AA278" s="153" t="n">
        <v>0</v>
      </c>
      <c r="AB278" s="153" t="n">
        <v>0</v>
      </c>
      <c r="AC278" s="153" t="n">
        <v>0</v>
      </c>
      <c r="AD278" s="153" t="n">
        <v>0</v>
      </c>
      <c r="AE278" s="153" t="n">
        <v>0</v>
      </c>
      <c r="AF278" s="153" t="n">
        <v>0</v>
      </c>
      <c r="AG278" s="153" t="n">
        <v>0</v>
      </c>
      <c r="AH278" s="153" t="n">
        <v>0</v>
      </c>
      <c r="AI278" s="153" t="n">
        <v>0</v>
      </c>
      <c r="AJ278" s="153" t="n">
        <v>0</v>
      </c>
      <c r="AK278" s="153" t="n">
        <v>0</v>
      </c>
      <c r="AL278" s="153" t="n">
        <v>0</v>
      </c>
      <c r="AM278" s="153" t="n">
        <v>0</v>
      </c>
      <c r="AN278" s="153" t="n">
        <v>0</v>
      </c>
      <c r="AO278" s="153" t="n">
        <v>0</v>
      </c>
      <c r="AP278" s="153" t="n">
        <v>0</v>
      </c>
      <c r="AQ278" s="153" t="n">
        <v>0</v>
      </c>
      <c r="AR278" s="153" t="n">
        <v>0</v>
      </c>
      <c r="AS278" s="153" t="n">
        <v>0</v>
      </c>
      <c r="AT278" s="10" t="n"/>
      <c r="AU278" s="10" t="n"/>
      <c r="AV278" s="10" t="inlineStr">
        <is>
          <t>/</t>
        </is>
      </c>
      <c r="AW278" s="10" t="inlineStr">
        <is>
          <t>/</t>
        </is>
      </c>
      <c r="AX278" s="10" t="inlineStr">
        <is>
          <t>/</t>
        </is>
      </c>
      <c r="AY278" s="153">
        <f>H278</f>
        <v/>
      </c>
      <c r="AZ278" s="153">
        <f>BB278/(1-BA278)</f>
        <v/>
      </c>
      <c r="BA278" s="85" t="n">
        <v>0.15</v>
      </c>
      <c r="BB278" s="153">
        <f>K278*0.96</f>
        <v/>
      </c>
      <c r="BC278" s="10" t="inlineStr">
        <is>
          <t>793128577437</t>
        </is>
      </c>
      <c r="BD278" s="10" t="inlineStr">
        <is>
          <t>https://item.taobao.com/item.htm?id=793128577437</t>
        </is>
      </c>
      <c r="BE278" s="10" t="n"/>
      <c r="BF278" s="153">
        <f>H278</f>
        <v/>
      </c>
      <c r="BG278" s="85">
        <f>BH278/BF278</f>
        <v/>
      </c>
      <c r="BH278" s="152">
        <f>I278</f>
        <v/>
      </c>
      <c r="BI278" s="85">
        <f>1-12%</f>
        <v/>
      </c>
      <c r="BJ278" s="85">
        <f>BK278/(BF278-BF278*(1-BI278))</f>
        <v/>
      </c>
      <c r="BK278" s="152">
        <f>BM278/(1-BL278)</f>
        <v/>
      </c>
      <c r="BL278" s="85" t="n">
        <v>0.01</v>
      </c>
      <c r="BM278" s="152">
        <f>J278</f>
        <v/>
      </c>
      <c r="BN278" s="152">
        <f>IF(BK278&gt;=1500,BK278-150,IF(BK278&gt;=800,BK278-80,IF(BK278&gt;=500,BK278-50,IF(BK278&gt;=200,BK278-20,BK278))))</f>
        <v/>
      </c>
      <c r="BO278" s="85">
        <f>1-12%</f>
        <v/>
      </c>
      <c r="BP278" s="85">
        <f>BQ278/(BF278-BF278*(1-BO278))</f>
        <v/>
      </c>
      <c r="BQ278" s="152">
        <f>BS278/(1-BR278)</f>
        <v/>
      </c>
      <c r="BR278" s="85" t="n">
        <v>0</v>
      </c>
      <c r="BS278" s="152">
        <f>K278</f>
        <v/>
      </c>
      <c r="BT278" s="152">
        <f>IF(BQ278&gt;=1500,BQ278-150,IF(BQ278&gt;=800,BQ278-80,IF(BQ278&gt;=500,BQ278-50,IF(BQ278&gt;=200,BQ278-20,BQ278))))</f>
        <v/>
      </c>
      <c r="BU278" s="10" t="n"/>
      <c r="CB278" s="8" t="inlineStr">
        <is>
          <t>✅ 可导入</t>
        </is>
      </c>
      <c r="CC278" t="inlineStr">
        <is>
          <t>✓</t>
        </is>
      </c>
    </row>
    <row r="279" ht="18" customHeight="1">
      <c r="A279" s="77" t="inlineStr">
        <is>
          <t>PPS24210060501</t>
        </is>
      </c>
      <c r="B279" s="7" t="inlineStr">
        <is>
          <t>畔色圆桌 |樱桃木老款圆桌</t>
        </is>
      </c>
      <c r="C279" s="7" t="inlineStr">
        <is>
          <t>实木圆桌-110cm</t>
        </is>
      </c>
      <c r="D279" s="7" t="inlineStr">
        <is>
          <t>PPS2421006050112</t>
        </is>
      </c>
      <c r="E279" s="7" t="inlineStr">
        <is>
          <t>https://img.alicdn.com/imgextra/i2/2215699812811/O1CN01SzgoZi1WdUIjZWIh4_!!2215699812811.jpg</t>
        </is>
      </c>
      <c r="F279" s="7" t="inlineStr">
        <is>
          <t>中型</t>
        </is>
      </c>
      <c r="G279" s="149">
        <f>Q279/0.4</f>
        <v/>
      </c>
      <c r="H279" s="149">
        <f>G279*0.75</f>
        <v/>
      </c>
      <c r="I279" s="149">
        <f>Q279 / (0.8 - 0.02 - 0.006)</f>
        <v/>
      </c>
      <c r="J279" s="149">
        <f>Q279 / (0.82 - 0.02 - 0.006)</f>
        <v/>
      </c>
      <c r="K279" s="149">
        <f>Q279 / (0.9 - 0.02 - 0.006)</f>
        <v/>
      </c>
      <c r="L279" s="149">
        <f>K279-N279</f>
        <v/>
      </c>
      <c r="M279" s="79">
        <f>L279/K279</f>
        <v/>
      </c>
      <c r="N279" s="150">
        <f>O279+P279+Q279</f>
        <v/>
      </c>
      <c r="O279" s="150">
        <f>K279*0.006</f>
        <v/>
      </c>
      <c r="P279" s="150">
        <f>K279*0.02</f>
        <v/>
      </c>
      <c r="Q279" s="150">
        <f>SUM(R279:T279)</f>
        <v/>
      </c>
      <c r="R279" s="150">
        <f>IF(F279="大型",700,IF(F279="中型",300,IF(F279="小型",80,0)))</f>
        <v/>
      </c>
      <c r="S279" s="150">
        <f>IF(F279="大型",150,IF(F279="中型",100,IF(F279="小型",0,0)))</f>
        <v/>
      </c>
      <c r="T279" s="151">
        <f>SUM(U279:W279)</f>
        <v/>
      </c>
      <c r="U279" s="150" t="n">
        <v>1550</v>
      </c>
      <c r="V279" s="150" t="n">
        <v>0</v>
      </c>
      <c r="W279" s="150">
        <f>SUM(X279:AS279)</f>
        <v/>
      </c>
      <c r="X279" s="150" t="n">
        <v>0</v>
      </c>
      <c r="Y279" s="150" t="n">
        <v>0</v>
      </c>
      <c r="Z279" s="150" t="n">
        <v>0</v>
      </c>
      <c r="AA279" s="150" t="n">
        <v>0</v>
      </c>
      <c r="AB279" s="150" t="n">
        <v>0</v>
      </c>
      <c r="AC279" s="150" t="n">
        <v>0</v>
      </c>
      <c r="AD279" s="150" t="n">
        <v>0</v>
      </c>
      <c r="AE279" s="150" t="n">
        <v>0</v>
      </c>
      <c r="AF279" s="150" t="n">
        <v>0</v>
      </c>
      <c r="AG279" s="150" t="n">
        <v>0</v>
      </c>
      <c r="AH279" s="150" t="n">
        <v>0</v>
      </c>
      <c r="AI279" s="150" t="n">
        <v>0</v>
      </c>
      <c r="AJ279" s="150" t="n">
        <v>0</v>
      </c>
      <c r="AK279" s="150" t="n">
        <v>0</v>
      </c>
      <c r="AL279" s="150" t="n">
        <v>0</v>
      </c>
      <c r="AM279" s="150" t="n">
        <v>0</v>
      </c>
      <c r="AN279" s="150" t="n">
        <v>0</v>
      </c>
      <c r="AO279" s="150" t="n">
        <v>0</v>
      </c>
      <c r="AP279" s="150" t="n">
        <v>0</v>
      </c>
      <c r="AQ279" s="150" t="n">
        <v>0</v>
      </c>
      <c r="AR279" s="150" t="n">
        <v>0</v>
      </c>
      <c r="AS279" s="150" t="n">
        <v>0</v>
      </c>
      <c r="AT279" s="7" t="n"/>
      <c r="AU279" s="7" t="n"/>
      <c r="AV279" s="7" t="inlineStr">
        <is>
          <t>683ffaefe0db0d00158706dd</t>
        </is>
      </c>
      <c r="AW279" s="7" t="inlineStr">
        <is>
          <t>1100mm樱桃木圆形餐桌</t>
        </is>
      </c>
      <c r="AX279" s="7" t="inlineStr">
        <is>
          <t>683ffaf06aec030015a7bf21</t>
        </is>
      </c>
      <c r="AY279" s="150">
        <f>H279</f>
        <v/>
      </c>
      <c r="AZ279" s="150">
        <f>BB279/(1-BA279)</f>
        <v/>
      </c>
      <c r="BA279" s="82" t="n">
        <v>0.15</v>
      </c>
      <c r="BB279" s="150">
        <f>K279*0.96</f>
        <v/>
      </c>
      <c r="BC279" s="7" t="inlineStr">
        <is>
          <t>793128577437</t>
        </is>
      </c>
      <c r="BD279" s="7" t="inlineStr">
        <is>
          <t>https://item.taobao.com/item.htm?id=793128577437</t>
        </is>
      </c>
      <c r="BE279" s="7" t="n"/>
      <c r="BF279" s="150">
        <f>H279</f>
        <v/>
      </c>
      <c r="BG279" s="82">
        <f>BH279/BF279</f>
        <v/>
      </c>
      <c r="BH279" s="149">
        <f>I279</f>
        <v/>
      </c>
      <c r="BI279" s="82">
        <f>1-12%</f>
        <v/>
      </c>
      <c r="BJ279" s="82">
        <f>BK279/(BF279-BF279*(1-BI279))</f>
        <v/>
      </c>
      <c r="BK279" s="149">
        <f>BM279/(1-BL279)</f>
        <v/>
      </c>
      <c r="BL279" s="82" t="n">
        <v>0.01</v>
      </c>
      <c r="BM279" s="149">
        <f>J279</f>
        <v/>
      </c>
      <c r="BN279" s="149">
        <f>IF(BK279&gt;=1500,BK279-150,IF(BK279&gt;=800,BK279-80,IF(BK279&gt;=500,BK279-50,IF(BK279&gt;=200,BK279-20,BK279))))</f>
        <v/>
      </c>
      <c r="BO279" s="82">
        <f>1-12%</f>
        <v/>
      </c>
      <c r="BP279" s="82">
        <f>BQ279/(BF279-BF279*(1-BO279))</f>
        <v/>
      </c>
      <c r="BQ279" s="149">
        <f>BS279/(1-BR279)</f>
        <v/>
      </c>
      <c r="BR279" s="82" t="n">
        <v>0</v>
      </c>
      <c r="BS279" s="149">
        <f>K279</f>
        <v/>
      </c>
      <c r="BT279" s="149">
        <f>IF(BQ279&gt;=1500,BQ279-150,IF(BQ279&gt;=800,BQ279-80,IF(BQ279&gt;=500,BQ279-50,IF(BQ279&gt;=200,BQ279-20,BQ279))))</f>
        <v/>
      </c>
      <c r="BU279" s="7" t="n"/>
      <c r="CB279" s="8" t="inlineStr">
        <is>
          <t>✅ 可导入</t>
        </is>
      </c>
      <c r="CC279" t="inlineStr">
        <is>
          <t>✓</t>
        </is>
      </c>
    </row>
    <row r="280" ht="18" customHeight="1">
      <c r="A280" s="77" t="inlineStr">
        <is>
          <t>PPS24210060501</t>
        </is>
      </c>
      <c r="B280" s="10" t="inlineStr">
        <is>
          <t>畔色圆桌 |樱桃木老款圆桌</t>
        </is>
      </c>
      <c r="C280" s="10" t="inlineStr">
        <is>
          <t>实木圆桌-120cm</t>
        </is>
      </c>
      <c r="D280" s="10" t="inlineStr">
        <is>
          <t>PPS2421006050113</t>
        </is>
      </c>
      <c r="E280" s="10" t="inlineStr">
        <is>
          <t>https://img.alicdn.com/imgextra/i2/2215699812811/O1CN01SzgoZi1WdUIjZWIh4_!!2215699812811.jpg</t>
        </is>
      </c>
      <c r="F280" s="10" t="inlineStr">
        <is>
          <t>中型</t>
        </is>
      </c>
      <c r="G280" s="152">
        <f>Q280/0.4</f>
        <v/>
      </c>
      <c r="H280" s="152">
        <f>G280*0.75</f>
        <v/>
      </c>
      <c r="I280" s="152">
        <f>Q280 / (0.8 - 0.02 - 0.006)</f>
        <v/>
      </c>
      <c r="J280" s="152">
        <f>Q280 / (0.82 - 0.02 - 0.006)</f>
        <v/>
      </c>
      <c r="K280" s="152">
        <f>Q280 / (0.85 - 0.02 - 0.006)</f>
        <v/>
      </c>
      <c r="L280" s="152">
        <f>K280-N280</f>
        <v/>
      </c>
      <c r="M280" s="79">
        <f>L280/K280</f>
        <v/>
      </c>
      <c r="N280" s="153">
        <f>O280+P280+Q280</f>
        <v/>
      </c>
      <c r="O280" s="153">
        <f>K280*0.006</f>
        <v/>
      </c>
      <c r="P280" s="153">
        <f>K280*0.02</f>
        <v/>
      </c>
      <c r="Q280" s="153">
        <f>SUM(R280:T280)</f>
        <v/>
      </c>
      <c r="R280" s="153">
        <f>IF(F280="大型",700,IF(F280="中型",300,IF(F280="小型",80,0)))</f>
        <v/>
      </c>
      <c r="S280" s="153">
        <f>IF(F280="大型",150,IF(F280="中型",100,IF(F280="小型",0,0)))</f>
        <v/>
      </c>
      <c r="T280" s="151">
        <f>SUM(U280:W280)</f>
        <v/>
      </c>
      <c r="U280" s="153" t="n">
        <v>1650</v>
      </c>
      <c r="V280" s="153" t="n">
        <v>0</v>
      </c>
      <c r="W280" s="153">
        <f>SUM(X280:AS280)</f>
        <v/>
      </c>
      <c r="X280" s="153" t="n">
        <v>0</v>
      </c>
      <c r="Y280" s="153" t="n">
        <v>0</v>
      </c>
      <c r="Z280" s="153" t="n">
        <v>0</v>
      </c>
      <c r="AA280" s="153" t="n">
        <v>0</v>
      </c>
      <c r="AB280" s="153" t="n">
        <v>0</v>
      </c>
      <c r="AC280" s="153" t="n">
        <v>0</v>
      </c>
      <c r="AD280" s="153" t="n">
        <v>0</v>
      </c>
      <c r="AE280" s="153" t="n">
        <v>0</v>
      </c>
      <c r="AF280" s="153" t="n">
        <v>0</v>
      </c>
      <c r="AG280" s="153" t="n">
        <v>0</v>
      </c>
      <c r="AH280" s="153" t="n">
        <v>0</v>
      </c>
      <c r="AI280" s="153" t="n">
        <v>0</v>
      </c>
      <c r="AJ280" s="153" t="n">
        <v>0</v>
      </c>
      <c r="AK280" s="153" t="n">
        <v>0</v>
      </c>
      <c r="AL280" s="153" t="n">
        <v>0</v>
      </c>
      <c r="AM280" s="153" t="n">
        <v>0</v>
      </c>
      <c r="AN280" s="153" t="n">
        <v>0</v>
      </c>
      <c r="AO280" s="153" t="n">
        <v>0</v>
      </c>
      <c r="AP280" s="153" t="n">
        <v>0</v>
      </c>
      <c r="AQ280" s="153" t="n">
        <v>0</v>
      </c>
      <c r="AR280" s="153" t="n">
        <v>0</v>
      </c>
      <c r="AS280" s="153" t="n">
        <v>0</v>
      </c>
      <c r="AT280" s="10" t="inlineStr">
        <is>
          <t>定制脚铁</t>
        </is>
      </c>
      <c r="AU280" s="10" t="n"/>
      <c r="AV280" s="10" t="inlineStr">
        <is>
          <t>683ffaefe0db0d00158706dd</t>
        </is>
      </c>
      <c r="AW280" s="10" t="inlineStr">
        <is>
          <t>1200mm樱桃木圆形餐桌</t>
        </is>
      </c>
      <c r="AX280" s="10" t="inlineStr">
        <is>
          <t>683ffaf0e0db0d0015870702</t>
        </is>
      </c>
      <c r="AY280" s="153">
        <f>H280</f>
        <v/>
      </c>
      <c r="AZ280" s="153">
        <f>BB280/(1-BA280)</f>
        <v/>
      </c>
      <c r="BA280" s="85" t="n">
        <v>0.15</v>
      </c>
      <c r="BB280" s="153">
        <f>K280*0.96</f>
        <v/>
      </c>
      <c r="BC280" s="10" t="inlineStr">
        <is>
          <t>793128577437</t>
        </is>
      </c>
      <c r="BD280" s="10" t="inlineStr">
        <is>
          <t>https://item.taobao.com/item.htm?id=793128577437</t>
        </is>
      </c>
      <c r="BE280" s="10" t="n"/>
      <c r="BF280" s="153">
        <f>H280</f>
        <v/>
      </c>
      <c r="BG280" s="85">
        <f>BH280/BF280</f>
        <v/>
      </c>
      <c r="BH280" s="152">
        <f>I280</f>
        <v/>
      </c>
      <c r="BI280" s="85">
        <f>1-12%</f>
        <v/>
      </c>
      <c r="BJ280" s="85">
        <f>BK280/(BF280-BF280*(1-BI280))</f>
        <v/>
      </c>
      <c r="BK280" s="152">
        <f>BM280/(1-BL280)</f>
        <v/>
      </c>
      <c r="BL280" s="85" t="n">
        <v>0.01</v>
      </c>
      <c r="BM280" s="152">
        <f>J280</f>
        <v/>
      </c>
      <c r="BN280" s="152">
        <f>IF(BK280&gt;=1500,BK280-150,IF(BK280&gt;=800,BK280-80,IF(BK280&gt;=500,BK280-50,IF(BK280&gt;=200,BK280-20,BK280))))</f>
        <v/>
      </c>
      <c r="BO280" s="85">
        <f>1-12%</f>
        <v/>
      </c>
      <c r="BP280" s="85">
        <f>BQ280/(BF280-BF280*(1-BO280))</f>
        <v/>
      </c>
      <c r="BQ280" s="152">
        <f>BS280/(1-BR280)</f>
        <v/>
      </c>
      <c r="BR280" s="85" t="n">
        <v>0</v>
      </c>
      <c r="BS280" s="152">
        <f>K280</f>
        <v/>
      </c>
      <c r="BT280" s="152">
        <f>IF(BQ280&gt;=1500,BQ280-150,IF(BQ280&gt;=800,BQ280-80,IF(BQ280&gt;=500,BQ280-50,IF(BQ280&gt;=200,BQ280-20,BQ280))))</f>
        <v/>
      </c>
      <c r="BU280" s="10" t="n"/>
      <c r="CB280" s="8" t="inlineStr">
        <is>
          <t>✅ 可导入</t>
        </is>
      </c>
      <c r="CC280" t="inlineStr">
        <is>
          <t>✓</t>
        </is>
      </c>
    </row>
    <row r="281" ht="18" customHeight="1">
      <c r="A281" s="77" t="inlineStr">
        <is>
          <t>PPS24330050510</t>
        </is>
      </c>
      <c r="B281" s="7" t="inlineStr">
        <is>
          <t>畔色床-主卧款 |樱桃木老款主卧床</t>
        </is>
      </c>
      <c r="C281" s="7" t="inlineStr">
        <is>
          <t>梯形床头实木床-120cm-榉木铺板</t>
        </is>
      </c>
      <c r="D281" s="7" t="inlineStr">
        <is>
          <t>PPS2433005051011</t>
        </is>
      </c>
      <c r="E281" s="7" t="inlineStr">
        <is>
          <t>https://img.alicdn.com/imgextra/i3/2215699812811/O1CN01cd9TiU1WdUIk1p7pC_!!2215699812811.jpg</t>
        </is>
      </c>
      <c r="F281" s="7" t="inlineStr">
        <is>
          <t>中型</t>
        </is>
      </c>
      <c r="G281" s="149">
        <f>Q281/0.4</f>
        <v/>
      </c>
      <c r="H281" s="149">
        <f>G281*0.75</f>
        <v/>
      </c>
      <c r="I281" s="149">
        <f>Q281 / (0.8 - 0.02 - 0.006)</f>
        <v/>
      </c>
      <c r="J281" s="149">
        <f>Q281 / (0.82 - 0.02 - 0.006)</f>
        <v/>
      </c>
      <c r="K281" s="149">
        <f>Q281 / (0.85 - 0.02 - 0.006)</f>
        <v/>
      </c>
      <c r="L281" s="149">
        <f>K281-N281</f>
        <v/>
      </c>
      <c r="M281" s="79">
        <f>L281/K281</f>
        <v/>
      </c>
      <c r="N281" s="150">
        <f>O281+P281+Q281</f>
        <v/>
      </c>
      <c r="O281" s="150">
        <f>K281*0.006</f>
        <v/>
      </c>
      <c r="P281" s="150">
        <f>K281*0.02</f>
        <v/>
      </c>
      <c r="Q281" s="150">
        <f>SUM(R281:T281)</f>
        <v/>
      </c>
      <c r="R281" s="150">
        <f>IF(F281="大型",700,IF(F281="中型",300,IF(F281="小型",80,0)))</f>
        <v/>
      </c>
      <c r="S281" s="150">
        <f>IF(F281="大型",150,IF(F281="中型",100,IF(F281="小型",0,0)))</f>
        <v/>
      </c>
      <c r="T281" s="151">
        <f>SUM(U281:W281)</f>
        <v/>
      </c>
      <c r="U281" s="150" t="n">
        <v>2400</v>
      </c>
      <c r="V281" s="150" t="n">
        <v>0</v>
      </c>
      <c r="W281" s="150">
        <f>SUM(X281:AS281)</f>
        <v/>
      </c>
      <c r="X281" s="150" t="n">
        <v>0</v>
      </c>
      <c r="Y281" s="150" t="n">
        <v>0</v>
      </c>
      <c r="Z281" s="150" t="n">
        <v>0</v>
      </c>
      <c r="AA281" s="150" t="n">
        <v>0</v>
      </c>
      <c r="AB281" s="150" t="n">
        <v>0</v>
      </c>
      <c r="AC281" s="150" t="n">
        <v>0</v>
      </c>
      <c r="AD281" s="150" t="n">
        <v>0</v>
      </c>
      <c r="AE281" s="150" t="n">
        <v>0</v>
      </c>
      <c r="AF281" s="150" t="n">
        <v>0</v>
      </c>
      <c r="AG281" s="150" t="n">
        <v>0</v>
      </c>
      <c r="AH281" s="150" t="n">
        <v>0</v>
      </c>
      <c r="AI281" s="150" t="n">
        <v>0</v>
      </c>
      <c r="AJ281" s="150" t="n">
        <v>0</v>
      </c>
      <c r="AK281" s="150" t="n">
        <v>0</v>
      </c>
      <c r="AL281" s="150" t="n">
        <v>0</v>
      </c>
      <c r="AM281" s="150" t="n">
        <v>0</v>
      </c>
      <c r="AN281" s="150" t="n">
        <v>0</v>
      </c>
      <c r="AO281" s="150" t="n">
        <v>0</v>
      </c>
      <c r="AP281" s="150" t="n">
        <v>0</v>
      </c>
      <c r="AQ281" s="150" t="n">
        <v>0</v>
      </c>
      <c r="AR281" s="150" t="n">
        <v>0</v>
      </c>
      <c r="AS281" s="150" t="n">
        <v>0</v>
      </c>
      <c r="AT281" s="7" t="inlineStr">
        <is>
          <t>四边角码支撑+静音棉条</t>
        </is>
      </c>
      <c r="AU281" s="7" t="n"/>
      <c r="AV281" s="7" t="inlineStr">
        <is>
          <t>683ff72dbeccb100156590f8</t>
        </is>
      </c>
      <c r="AW281" s="7" t="inlineStr">
        <is>
          <t>框架结构,1200mm*2000mm</t>
        </is>
      </c>
      <c r="AX281" s="7" t="inlineStr">
        <is>
          <t>683ff72d05b7000015b67d92</t>
        </is>
      </c>
      <c r="AY281" s="150">
        <f>H281</f>
        <v/>
      </c>
      <c r="AZ281" s="150">
        <f>BB281/(1-BA281)</f>
        <v/>
      </c>
      <c r="BA281" s="82" t="n">
        <v>0.15</v>
      </c>
      <c r="BB281" s="150">
        <f>K281*0.96</f>
        <v/>
      </c>
      <c r="BC281" s="7" t="inlineStr">
        <is>
          <t>793062930418</t>
        </is>
      </c>
      <c r="BD281" s="7" t="inlineStr">
        <is>
          <t>https://item.taobao.com/item.htm?id=793062930418</t>
        </is>
      </c>
      <c r="BE281" s="7" t="n"/>
      <c r="BF281" s="150">
        <f>H281</f>
        <v/>
      </c>
      <c r="BG281" s="82">
        <f>BH281/BF281</f>
        <v/>
      </c>
      <c r="BH281" s="149">
        <f>I281</f>
        <v/>
      </c>
      <c r="BI281" s="82">
        <f>1-12%</f>
        <v/>
      </c>
      <c r="BJ281" s="82">
        <f>BK281/(BF281-BF281*(1-BI281))</f>
        <v/>
      </c>
      <c r="BK281" s="149">
        <f>BM281/(1-BL281)</f>
        <v/>
      </c>
      <c r="BL281" s="82" t="n">
        <v>0.01</v>
      </c>
      <c r="BM281" s="149">
        <f>J281</f>
        <v/>
      </c>
      <c r="BN281" s="149">
        <f>IF(BK281&gt;=1500,BK281-150,IF(BK281&gt;=800,BK281-80,IF(BK281&gt;=500,BK281-50,IF(BK281&gt;=200,BK281-20,BK281))))</f>
        <v/>
      </c>
      <c r="BO281" s="82">
        <f>1-12%</f>
        <v/>
      </c>
      <c r="BP281" s="82">
        <f>BQ281/(BF281-BF281*(1-BO281))</f>
        <v/>
      </c>
      <c r="BQ281" s="149">
        <f>BS281/(1-BR281)</f>
        <v/>
      </c>
      <c r="BR281" s="82" t="n">
        <v>0</v>
      </c>
      <c r="BS281" s="149">
        <f>K281</f>
        <v/>
      </c>
      <c r="BT281" s="149">
        <f>IF(BQ281&gt;=1500,BQ281-150,IF(BQ281&gt;=800,BQ281-80,IF(BQ281&gt;=500,BQ281-50,IF(BQ281&gt;=200,BQ281-20,BQ281))))</f>
        <v/>
      </c>
      <c r="BU281" s="7" t="n"/>
      <c r="CB281" s="8" t="inlineStr">
        <is>
          <t>✅ 可导入</t>
        </is>
      </c>
      <c r="CC281" t="inlineStr">
        <is>
          <t>✓</t>
        </is>
      </c>
    </row>
    <row r="282" ht="18" customHeight="1">
      <c r="A282" s="77" t="inlineStr">
        <is>
          <t>PPS24330050510</t>
        </is>
      </c>
      <c r="B282" s="10" t="inlineStr">
        <is>
          <t>畔色床-主卧款 |樱桃木老款主卧床</t>
        </is>
      </c>
      <c r="C282" s="10" t="inlineStr">
        <is>
          <t>梯形床头实木床-150cm-榉木铺板</t>
        </is>
      </c>
      <c r="D282" s="10" t="inlineStr">
        <is>
          <t>PPS2433005051012</t>
        </is>
      </c>
      <c r="E282" s="10" t="inlineStr">
        <is>
          <t>https://img.alicdn.com/imgextra/i3/2215699812811/O1CN01cd9TiU1WdUIk1p7pC_!!2215699812811.jpg</t>
        </is>
      </c>
      <c r="F282" s="10" t="inlineStr">
        <is>
          <t>中型</t>
        </is>
      </c>
      <c r="G282" s="152">
        <f>Q282/0.4</f>
        <v/>
      </c>
      <c r="H282" s="152">
        <f>G282*0.75</f>
        <v/>
      </c>
      <c r="I282" s="152">
        <f>Q282 / (0.8 - 0.02 - 0.006)</f>
        <v/>
      </c>
      <c r="J282" s="152">
        <f>Q282 / (0.82 - 0.02 - 0.006)</f>
        <v/>
      </c>
      <c r="K282" s="152">
        <f>Q282 / (0.85 - 0.02 - 0.006)</f>
        <v/>
      </c>
      <c r="L282" s="152">
        <f>K282-N282</f>
        <v/>
      </c>
      <c r="M282" s="79">
        <f>L282/K282</f>
        <v/>
      </c>
      <c r="N282" s="153">
        <f>O282+P282+Q282</f>
        <v/>
      </c>
      <c r="O282" s="153">
        <f>K282*0.006</f>
        <v/>
      </c>
      <c r="P282" s="153">
        <f>K282*0.02</f>
        <v/>
      </c>
      <c r="Q282" s="153">
        <f>SUM(R282:T282)</f>
        <v/>
      </c>
      <c r="R282" s="153">
        <f>IF(F282="大型",700,IF(F282="中型",300,IF(F282="小型",80,0)))</f>
        <v/>
      </c>
      <c r="S282" s="153">
        <f>IF(F282="大型",150,IF(F282="中型",100,IF(F282="小型",0,0)))</f>
        <v/>
      </c>
      <c r="T282" s="151">
        <f>SUM(U282:W282)</f>
        <v/>
      </c>
      <c r="U282" s="153" t="n">
        <v>2600</v>
      </c>
      <c r="V282" s="153" t="n">
        <v>0</v>
      </c>
      <c r="W282" s="153">
        <f>SUM(X282:AS282)</f>
        <v/>
      </c>
      <c r="X282" s="153" t="n">
        <v>0</v>
      </c>
      <c r="Y282" s="153" t="n">
        <v>0</v>
      </c>
      <c r="Z282" s="153" t="n">
        <v>0</v>
      </c>
      <c r="AA282" s="153" t="n">
        <v>0</v>
      </c>
      <c r="AB282" s="153" t="n">
        <v>0</v>
      </c>
      <c r="AC282" s="153" t="n">
        <v>0</v>
      </c>
      <c r="AD282" s="153" t="n">
        <v>0</v>
      </c>
      <c r="AE282" s="153" t="n">
        <v>0</v>
      </c>
      <c r="AF282" s="153" t="n">
        <v>0</v>
      </c>
      <c r="AG282" s="153" t="n">
        <v>0</v>
      </c>
      <c r="AH282" s="153" t="n">
        <v>0</v>
      </c>
      <c r="AI282" s="153" t="n">
        <v>0</v>
      </c>
      <c r="AJ282" s="153" t="n">
        <v>0</v>
      </c>
      <c r="AK282" s="153" t="n">
        <v>0</v>
      </c>
      <c r="AL282" s="153" t="n">
        <v>0</v>
      </c>
      <c r="AM282" s="153" t="n">
        <v>0</v>
      </c>
      <c r="AN282" s="153" t="n">
        <v>0</v>
      </c>
      <c r="AO282" s="153" t="n">
        <v>0</v>
      </c>
      <c r="AP282" s="153" t="n">
        <v>0</v>
      </c>
      <c r="AQ282" s="153" t="n">
        <v>0</v>
      </c>
      <c r="AR282" s="153" t="n">
        <v>0</v>
      </c>
      <c r="AS282" s="153" t="n">
        <v>0</v>
      </c>
      <c r="AT282" s="10" t="inlineStr">
        <is>
          <t>四边角码支撑+静音棉条</t>
        </is>
      </c>
      <c r="AU282" s="10" t="n"/>
      <c r="AV282" s="10" t="inlineStr">
        <is>
          <t>683ff72dbeccb100156590f8</t>
        </is>
      </c>
      <c r="AW282" s="10" t="inlineStr">
        <is>
          <t>框架结构,1500mm*2000mm</t>
        </is>
      </c>
      <c r="AX282" s="10" t="inlineStr">
        <is>
          <t>683ff72de0db0d001585b4c7</t>
        </is>
      </c>
      <c r="AY282" s="153">
        <f>H282</f>
        <v/>
      </c>
      <c r="AZ282" s="153">
        <f>BB282/(1-BA282)</f>
        <v/>
      </c>
      <c r="BA282" s="85" t="n">
        <v>0.15</v>
      </c>
      <c r="BB282" s="153">
        <f>K282*0.96</f>
        <v/>
      </c>
      <c r="BC282" s="10" t="inlineStr">
        <is>
          <t>793062930418</t>
        </is>
      </c>
      <c r="BD282" s="10" t="inlineStr">
        <is>
          <t>https://item.taobao.com/item.htm?id=793062930418</t>
        </is>
      </c>
      <c r="BE282" s="10" t="n"/>
      <c r="BF282" s="153">
        <f>H282</f>
        <v/>
      </c>
      <c r="BG282" s="85">
        <f>BH282/BF282</f>
        <v/>
      </c>
      <c r="BH282" s="152">
        <f>I282</f>
        <v/>
      </c>
      <c r="BI282" s="85">
        <f>1-12%</f>
        <v/>
      </c>
      <c r="BJ282" s="85">
        <f>BK282/(BF282-BF282*(1-BI282))</f>
        <v/>
      </c>
      <c r="BK282" s="152">
        <f>BM282/(1-BL282)</f>
        <v/>
      </c>
      <c r="BL282" s="85" t="n">
        <v>0.01</v>
      </c>
      <c r="BM282" s="152">
        <f>J282</f>
        <v/>
      </c>
      <c r="BN282" s="152">
        <f>IF(BK282&gt;=1500,BK282-150,IF(BK282&gt;=800,BK282-80,IF(BK282&gt;=500,BK282-50,IF(BK282&gt;=200,BK282-20,BK282))))</f>
        <v/>
      </c>
      <c r="BO282" s="85">
        <f>1-12%</f>
        <v/>
      </c>
      <c r="BP282" s="85">
        <f>BQ282/(BF282-BF282*(1-BO282))</f>
        <v/>
      </c>
      <c r="BQ282" s="152">
        <f>BS282/(1-BR282)</f>
        <v/>
      </c>
      <c r="BR282" s="85" t="n">
        <v>0</v>
      </c>
      <c r="BS282" s="152">
        <f>K282</f>
        <v/>
      </c>
      <c r="BT282" s="152">
        <f>IF(BQ282&gt;=1500,BQ282-150,IF(BQ282&gt;=800,BQ282-80,IF(BQ282&gt;=500,BQ282-50,IF(BQ282&gt;=200,BQ282-20,BQ282))))</f>
        <v/>
      </c>
      <c r="BU282" s="10" t="n"/>
      <c r="CB282" s="8" t="inlineStr">
        <is>
          <t>✅ 可导入</t>
        </is>
      </c>
      <c r="CC282" t="inlineStr">
        <is>
          <t>✓</t>
        </is>
      </c>
    </row>
    <row r="283" ht="18" customHeight="1">
      <c r="A283" s="77" t="inlineStr">
        <is>
          <t>PPS24330050510</t>
        </is>
      </c>
      <c r="B283" s="7" t="inlineStr">
        <is>
          <t>畔色床-主卧款 |樱桃木老款主卧床</t>
        </is>
      </c>
      <c r="C283" s="7" t="inlineStr">
        <is>
          <t>梯形床头实木床-180cm-榉木铺板</t>
        </is>
      </c>
      <c r="D283" s="7" t="inlineStr">
        <is>
          <t>PPS2433005051013</t>
        </is>
      </c>
      <c r="E283" s="7" t="inlineStr">
        <is>
          <t>https://img.alicdn.com/imgextra/i3/2215699812811/O1CN01cd9TiU1WdUIk1p7pC_!!2215699812811.jpg</t>
        </is>
      </c>
      <c r="F283" s="7" t="inlineStr">
        <is>
          <t>中型</t>
        </is>
      </c>
      <c r="G283" s="149">
        <f>Q283/0.4</f>
        <v/>
      </c>
      <c r="H283" s="149">
        <f>G283*0.75</f>
        <v/>
      </c>
      <c r="I283" s="149">
        <f>Q283 / (0.8 - 0.02 - 0.006)</f>
        <v/>
      </c>
      <c r="J283" s="149">
        <f>Q283 / (0.82 - 0.02 - 0.006)</f>
        <v/>
      </c>
      <c r="K283" s="149">
        <f>Q283 / (0.85 - 0.02 - 0.006)</f>
        <v/>
      </c>
      <c r="L283" s="149">
        <f>K283-N283</f>
        <v/>
      </c>
      <c r="M283" s="79">
        <f>L283/K283</f>
        <v/>
      </c>
      <c r="N283" s="150">
        <f>O283+P283+Q283</f>
        <v/>
      </c>
      <c r="O283" s="150">
        <f>K283*0.006</f>
        <v/>
      </c>
      <c r="P283" s="150">
        <f>K283*0.02</f>
        <v/>
      </c>
      <c r="Q283" s="150">
        <f>SUM(R283:T283)</f>
        <v/>
      </c>
      <c r="R283" s="150">
        <f>IF(F283="大型",700,IF(F283="中型",300,IF(F283="小型",80,0)))</f>
        <v/>
      </c>
      <c r="S283" s="150">
        <f>IF(F283="大型",150,IF(F283="中型",100,IF(F283="小型",0,0)))</f>
        <v/>
      </c>
      <c r="T283" s="151">
        <f>SUM(U283:W283)</f>
        <v/>
      </c>
      <c r="U283" s="150" t="n">
        <v>2700</v>
      </c>
      <c r="V283" s="150" t="n">
        <v>0</v>
      </c>
      <c r="W283" s="150">
        <f>SUM(X283:AS283)</f>
        <v/>
      </c>
      <c r="X283" s="150" t="n">
        <v>0</v>
      </c>
      <c r="Y283" s="150" t="n">
        <v>0</v>
      </c>
      <c r="Z283" s="150" t="n">
        <v>0</v>
      </c>
      <c r="AA283" s="150" t="n">
        <v>0</v>
      </c>
      <c r="AB283" s="150" t="n">
        <v>0</v>
      </c>
      <c r="AC283" s="150" t="n">
        <v>0</v>
      </c>
      <c r="AD283" s="150" t="n">
        <v>0</v>
      </c>
      <c r="AE283" s="150" t="n">
        <v>0</v>
      </c>
      <c r="AF283" s="150" t="n">
        <v>0</v>
      </c>
      <c r="AG283" s="150" t="n">
        <v>0</v>
      </c>
      <c r="AH283" s="150" t="n">
        <v>0</v>
      </c>
      <c r="AI283" s="150" t="n">
        <v>0</v>
      </c>
      <c r="AJ283" s="150" t="n">
        <v>0</v>
      </c>
      <c r="AK283" s="150" t="n">
        <v>0</v>
      </c>
      <c r="AL283" s="150" t="n">
        <v>0</v>
      </c>
      <c r="AM283" s="150" t="n">
        <v>0</v>
      </c>
      <c r="AN283" s="150" t="n">
        <v>0</v>
      </c>
      <c r="AO283" s="150" t="n">
        <v>0</v>
      </c>
      <c r="AP283" s="150" t="n">
        <v>0</v>
      </c>
      <c r="AQ283" s="150" t="n">
        <v>0</v>
      </c>
      <c r="AR283" s="150" t="n">
        <v>0</v>
      </c>
      <c r="AS283" s="150" t="n">
        <v>0</v>
      </c>
      <c r="AT283" s="7" t="inlineStr">
        <is>
          <t>四边角码支撑+静音棉条</t>
        </is>
      </c>
      <c r="AU283" s="7" t="n"/>
      <c r="AV283" s="7" t="inlineStr">
        <is>
          <t>683ff72dbeccb100156590f8</t>
        </is>
      </c>
      <c r="AW283" s="7" t="inlineStr">
        <is>
          <t>框架结构,1800mm*2000mm</t>
        </is>
      </c>
      <c r="AX283" s="7" t="inlineStr">
        <is>
          <t>683ff72ebeccb100156591e2</t>
        </is>
      </c>
      <c r="AY283" s="150">
        <f>H283</f>
        <v/>
      </c>
      <c r="AZ283" s="150">
        <f>BB283/(1-BA283)</f>
        <v/>
      </c>
      <c r="BA283" s="82" t="n">
        <v>0.15</v>
      </c>
      <c r="BB283" s="150">
        <f>K283*0.96</f>
        <v/>
      </c>
      <c r="BC283" s="7" t="inlineStr">
        <is>
          <t>793062930418</t>
        </is>
      </c>
      <c r="BD283" s="7" t="inlineStr">
        <is>
          <t>https://item.taobao.com/item.htm?id=793062930418</t>
        </is>
      </c>
      <c r="BE283" s="7" t="n"/>
      <c r="BF283" s="150">
        <f>H283</f>
        <v/>
      </c>
      <c r="BG283" s="82">
        <f>BH283/BF283</f>
        <v/>
      </c>
      <c r="BH283" s="149">
        <f>I283</f>
        <v/>
      </c>
      <c r="BI283" s="82">
        <f>1-12%</f>
        <v/>
      </c>
      <c r="BJ283" s="82">
        <f>BK283/(BF283-BF283*(1-BI283))</f>
        <v/>
      </c>
      <c r="BK283" s="149">
        <f>BM283/(1-BL283)</f>
        <v/>
      </c>
      <c r="BL283" s="82" t="n">
        <v>0.01</v>
      </c>
      <c r="BM283" s="149">
        <f>J283</f>
        <v/>
      </c>
      <c r="BN283" s="149">
        <f>IF(BK283&gt;=1500,BK283-150,IF(BK283&gt;=800,BK283-80,IF(BK283&gt;=500,BK283-50,IF(BK283&gt;=200,BK283-20,BK283))))</f>
        <v/>
      </c>
      <c r="BO283" s="82">
        <f>1-12%</f>
        <v/>
      </c>
      <c r="BP283" s="82">
        <f>BQ283/(BF283-BF283*(1-BO283))</f>
        <v/>
      </c>
      <c r="BQ283" s="149">
        <f>BS283/(1-BR283)</f>
        <v/>
      </c>
      <c r="BR283" s="82" t="n">
        <v>0</v>
      </c>
      <c r="BS283" s="149">
        <f>K283</f>
        <v/>
      </c>
      <c r="BT283" s="149">
        <f>IF(BQ283&gt;=1500,BQ283-150,IF(BQ283&gt;=800,BQ283-80,IF(BQ283&gt;=500,BQ283-50,IF(BQ283&gt;=200,BQ283-20,BQ283))))</f>
        <v/>
      </c>
      <c r="BU283" s="7" t="n"/>
      <c r="CB283" s="8" t="inlineStr">
        <is>
          <t>✅ 可导入</t>
        </is>
      </c>
      <c r="CC283" t="inlineStr">
        <is>
          <t>✓</t>
        </is>
      </c>
    </row>
    <row r="284" ht="18" customHeight="1">
      <c r="A284" s="77" t="inlineStr">
        <is>
          <t>PPS24330050510</t>
        </is>
      </c>
      <c r="B284" s="10" t="inlineStr">
        <is>
          <t>畔色床-主卧款 |樱桃木老款主卧床</t>
        </is>
      </c>
      <c r="C284" s="10" t="inlineStr">
        <is>
          <t>梯形床头实木床-120cm-松木铺板</t>
        </is>
      </c>
      <c r="D284" s="10" t="inlineStr">
        <is>
          <t>PPS2433005051014</t>
        </is>
      </c>
      <c r="E284" s="10" t="inlineStr">
        <is>
          <t>https://img.alicdn.com/imgextra/i3/2215699812811/O1CN01cd9TiU1WdUIk1p7pC_!!2215699812811.jpg</t>
        </is>
      </c>
      <c r="F284" s="10" t="inlineStr">
        <is>
          <t>中型</t>
        </is>
      </c>
      <c r="G284" s="152">
        <f>Q284/0.4</f>
        <v/>
      </c>
      <c r="H284" s="152">
        <f>G284*0.75</f>
        <v/>
      </c>
      <c r="I284" s="152">
        <f>Q284 / (0.8 - 0.02 - 0.006)</f>
        <v/>
      </c>
      <c r="J284" s="152">
        <f>Q284 / (0.82 - 0.02 - 0.006)</f>
        <v/>
      </c>
      <c r="K284" s="152">
        <f>Q284 / (0.85 - 0.02 - 0.006)</f>
        <v/>
      </c>
      <c r="L284" s="152">
        <f>K284-N284</f>
        <v/>
      </c>
      <c r="M284" s="79">
        <f>L284/K284</f>
        <v/>
      </c>
      <c r="N284" s="153">
        <f>O284+P284+Q284</f>
        <v/>
      </c>
      <c r="O284" s="153">
        <f>K284*0.006</f>
        <v/>
      </c>
      <c r="P284" s="153">
        <f>K284*0.02</f>
        <v/>
      </c>
      <c r="Q284" s="153">
        <f>SUM(R284:T284)</f>
        <v/>
      </c>
      <c r="R284" s="153">
        <f>IF(F284="大型",700,IF(F284="中型",300,IF(F284="小型",80,0)))</f>
        <v/>
      </c>
      <c r="S284" s="153">
        <f>IF(F284="大型",150,IF(F284="中型",100,IF(F284="小型",0,0)))</f>
        <v/>
      </c>
      <c r="T284" s="151">
        <f>SUM(U284:W284)</f>
        <v/>
      </c>
      <c r="U284" s="153" t="n">
        <v>2000</v>
      </c>
      <c r="V284" s="153" t="n">
        <v>0</v>
      </c>
      <c r="W284" s="153">
        <f>SUM(X284:AS284)</f>
        <v/>
      </c>
      <c r="X284" s="153" t="n">
        <v>0</v>
      </c>
      <c r="Y284" s="153" t="n">
        <v>0</v>
      </c>
      <c r="Z284" s="153" t="n">
        <v>0</v>
      </c>
      <c r="AA284" s="153" t="n">
        <v>0</v>
      </c>
      <c r="AB284" s="153" t="n">
        <v>0</v>
      </c>
      <c r="AC284" s="153" t="n">
        <v>0</v>
      </c>
      <c r="AD284" s="153" t="n">
        <v>0</v>
      </c>
      <c r="AE284" s="153" t="n">
        <v>0</v>
      </c>
      <c r="AF284" s="153" t="n">
        <v>0</v>
      </c>
      <c r="AG284" s="153" t="n">
        <v>0</v>
      </c>
      <c r="AH284" s="153" t="n">
        <v>0</v>
      </c>
      <c r="AI284" s="153" t="n">
        <v>0</v>
      </c>
      <c r="AJ284" s="153" t="n">
        <v>0</v>
      </c>
      <c r="AK284" s="153" t="n">
        <v>0</v>
      </c>
      <c r="AL284" s="153" t="n">
        <v>0</v>
      </c>
      <c r="AM284" s="153" t="n">
        <v>0</v>
      </c>
      <c r="AN284" s="153" t="n">
        <v>0</v>
      </c>
      <c r="AO284" s="153" t="n">
        <v>0</v>
      </c>
      <c r="AP284" s="153" t="n">
        <v>0</v>
      </c>
      <c r="AQ284" s="153" t="n">
        <v>0</v>
      </c>
      <c r="AR284" s="153" t="n">
        <v>0</v>
      </c>
      <c r="AS284" s="153" t="n">
        <v>0</v>
      </c>
      <c r="AT284" s="10" t="inlineStr">
        <is>
          <t>四边角码支撑+静音棉条</t>
        </is>
      </c>
      <c r="AU284" s="10" t="n"/>
      <c r="AV284" s="10" t="inlineStr">
        <is>
          <t>/</t>
        </is>
      </c>
      <c r="AW284" s="10" t="inlineStr">
        <is>
          <t>/</t>
        </is>
      </c>
      <c r="AX284" s="10" t="inlineStr">
        <is>
          <t>/</t>
        </is>
      </c>
      <c r="AY284" s="153">
        <f>H284</f>
        <v/>
      </c>
      <c r="AZ284" s="153">
        <f>BB284/(1-BA284)</f>
        <v/>
      </c>
      <c r="BA284" s="85" t="n">
        <v>0.15</v>
      </c>
      <c r="BB284" s="153">
        <f>K284*0.96</f>
        <v/>
      </c>
      <c r="BC284" s="10" t="inlineStr">
        <is>
          <t>793062930418</t>
        </is>
      </c>
      <c r="BD284" s="10" t="inlineStr">
        <is>
          <t>https://item.taobao.com/item.htm?id=793062930418</t>
        </is>
      </c>
      <c r="BE284" s="10" t="n"/>
      <c r="BF284" s="153">
        <f>H284</f>
        <v/>
      </c>
      <c r="BG284" s="85">
        <f>BH284/BF284</f>
        <v/>
      </c>
      <c r="BH284" s="152">
        <f>I284</f>
        <v/>
      </c>
      <c r="BI284" s="85">
        <f>1-12%</f>
        <v/>
      </c>
      <c r="BJ284" s="85">
        <f>BK284/(BF284-BF284*(1-BI284))</f>
        <v/>
      </c>
      <c r="BK284" s="152">
        <f>BM284/(1-BL284)</f>
        <v/>
      </c>
      <c r="BL284" s="85" t="n">
        <v>0.01</v>
      </c>
      <c r="BM284" s="152">
        <f>J284</f>
        <v/>
      </c>
      <c r="BN284" s="152">
        <f>IF(BK284&gt;=1500,BK284-150,IF(BK284&gt;=800,BK284-80,IF(BK284&gt;=500,BK284-50,IF(BK284&gt;=200,BK284-20,BK284))))</f>
        <v/>
      </c>
      <c r="BO284" s="85">
        <f>1-12%</f>
        <v/>
      </c>
      <c r="BP284" s="85">
        <f>BQ284/(BF284-BF284*(1-BO284))</f>
        <v/>
      </c>
      <c r="BQ284" s="152">
        <f>BS284/(1-BR284)</f>
        <v/>
      </c>
      <c r="BR284" s="85" t="n">
        <v>0</v>
      </c>
      <c r="BS284" s="152">
        <f>K284</f>
        <v/>
      </c>
      <c r="BT284" s="152">
        <f>IF(BQ284&gt;=1500,BQ284-150,IF(BQ284&gt;=800,BQ284-80,IF(BQ284&gt;=500,BQ284-50,IF(BQ284&gt;=200,BQ284-20,BQ284))))</f>
        <v/>
      </c>
      <c r="BU284" s="10" t="n"/>
      <c r="CB284" s="8" t="inlineStr">
        <is>
          <t>✅ 可导入</t>
        </is>
      </c>
      <c r="CC284" t="inlineStr">
        <is>
          <t>✓</t>
        </is>
      </c>
    </row>
    <row r="285" ht="18" customHeight="1">
      <c r="A285" s="77" t="inlineStr">
        <is>
          <t>PPS24330050510</t>
        </is>
      </c>
      <c r="B285" s="7" t="inlineStr">
        <is>
          <t>畔色床-主卧款 |樱桃木老款主卧床</t>
        </is>
      </c>
      <c r="C285" s="7" t="inlineStr">
        <is>
          <t>梯形床头实木床-150cm-松木铺板</t>
        </is>
      </c>
      <c r="D285" s="7" t="inlineStr">
        <is>
          <t>PPS2433005051015</t>
        </is>
      </c>
      <c r="E285" s="7" t="inlineStr">
        <is>
          <t>https://img.alicdn.com/imgextra/i3/2215699812811/O1CN01cd9TiU1WdUIk1p7pC_!!2215699812811.jpg</t>
        </is>
      </c>
      <c r="F285" s="7" t="inlineStr">
        <is>
          <t>中型</t>
        </is>
      </c>
      <c r="G285" s="149">
        <f>Q285/0.4</f>
        <v/>
      </c>
      <c r="H285" s="149">
        <f>G285*0.75</f>
        <v/>
      </c>
      <c r="I285" s="149">
        <f>Q285 / (0.8 - 0.02 - 0.006)</f>
        <v/>
      </c>
      <c r="J285" s="149">
        <f>Q285 / (0.82 - 0.02 - 0.006)</f>
        <v/>
      </c>
      <c r="K285" s="149">
        <f>Q285 / (0.85 - 0.02 - 0.006)</f>
        <v/>
      </c>
      <c r="L285" s="149">
        <f>K285-N285</f>
        <v/>
      </c>
      <c r="M285" s="79">
        <f>L285/K285</f>
        <v/>
      </c>
      <c r="N285" s="150">
        <f>O285+P285+Q285</f>
        <v/>
      </c>
      <c r="O285" s="150">
        <f>K285*0.006</f>
        <v/>
      </c>
      <c r="P285" s="150">
        <f>K285*0.02</f>
        <v/>
      </c>
      <c r="Q285" s="150">
        <f>SUM(R285:T285)</f>
        <v/>
      </c>
      <c r="R285" s="150">
        <f>IF(F285="大型",700,IF(F285="中型",300,IF(F285="小型",80,0)))</f>
        <v/>
      </c>
      <c r="S285" s="150">
        <f>IF(F285="大型",150,IF(F285="中型",100,IF(F285="小型",0,0)))</f>
        <v/>
      </c>
      <c r="T285" s="151">
        <f>SUM(U285:W285)</f>
        <v/>
      </c>
      <c r="U285" s="150" t="n">
        <v>2200</v>
      </c>
      <c r="V285" s="150" t="n">
        <v>0</v>
      </c>
      <c r="W285" s="150">
        <f>SUM(X285:AS285)</f>
        <v/>
      </c>
      <c r="X285" s="150" t="n">
        <v>0</v>
      </c>
      <c r="Y285" s="150" t="n">
        <v>0</v>
      </c>
      <c r="Z285" s="150" t="n">
        <v>0</v>
      </c>
      <c r="AA285" s="150" t="n">
        <v>0</v>
      </c>
      <c r="AB285" s="150" t="n">
        <v>0</v>
      </c>
      <c r="AC285" s="150" t="n">
        <v>0</v>
      </c>
      <c r="AD285" s="150" t="n">
        <v>0</v>
      </c>
      <c r="AE285" s="150" t="n">
        <v>0</v>
      </c>
      <c r="AF285" s="150" t="n">
        <v>0</v>
      </c>
      <c r="AG285" s="150" t="n">
        <v>0</v>
      </c>
      <c r="AH285" s="150" t="n">
        <v>0</v>
      </c>
      <c r="AI285" s="150" t="n">
        <v>0</v>
      </c>
      <c r="AJ285" s="150" t="n">
        <v>0</v>
      </c>
      <c r="AK285" s="150" t="n">
        <v>0</v>
      </c>
      <c r="AL285" s="150" t="n">
        <v>0</v>
      </c>
      <c r="AM285" s="150" t="n">
        <v>0</v>
      </c>
      <c r="AN285" s="150" t="n">
        <v>0</v>
      </c>
      <c r="AO285" s="150" t="n">
        <v>0</v>
      </c>
      <c r="AP285" s="150" t="n">
        <v>0</v>
      </c>
      <c r="AQ285" s="150" t="n">
        <v>0</v>
      </c>
      <c r="AR285" s="150" t="n">
        <v>0</v>
      </c>
      <c r="AS285" s="150" t="n">
        <v>0</v>
      </c>
      <c r="AT285" s="7" t="inlineStr">
        <is>
          <t>四边角码支撑+静音棉条</t>
        </is>
      </c>
      <c r="AU285" s="7" t="n"/>
      <c r="AV285" s="7" t="inlineStr">
        <is>
          <t>/</t>
        </is>
      </c>
      <c r="AW285" s="7" t="inlineStr">
        <is>
          <t>/</t>
        </is>
      </c>
      <c r="AX285" s="7" t="inlineStr">
        <is>
          <t>/</t>
        </is>
      </c>
      <c r="AY285" s="150">
        <f>H285</f>
        <v/>
      </c>
      <c r="AZ285" s="150">
        <f>BB285/(1-BA285)</f>
        <v/>
      </c>
      <c r="BA285" s="82" t="n">
        <v>0.15</v>
      </c>
      <c r="BB285" s="150">
        <f>K285*0.96</f>
        <v/>
      </c>
      <c r="BC285" s="7" t="inlineStr">
        <is>
          <t>793062930418</t>
        </is>
      </c>
      <c r="BD285" s="7" t="inlineStr">
        <is>
          <t>https://item.taobao.com/item.htm?id=793062930418</t>
        </is>
      </c>
      <c r="BE285" s="7" t="n"/>
      <c r="BF285" s="150">
        <f>H285</f>
        <v/>
      </c>
      <c r="BG285" s="82">
        <f>BH285/BF285</f>
        <v/>
      </c>
      <c r="BH285" s="149">
        <f>I285</f>
        <v/>
      </c>
      <c r="BI285" s="82">
        <f>1-12%</f>
        <v/>
      </c>
      <c r="BJ285" s="82">
        <f>BK285/(BF285-BF285*(1-BI285))</f>
        <v/>
      </c>
      <c r="BK285" s="149">
        <f>BM285/(1-BL285)</f>
        <v/>
      </c>
      <c r="BL285" s="82" t="n">
        <v>0.01</v>
      </c>
      <c r="BM285" s="149">
        <f>J285</f>
        <v/>
      </c>
      <c r="BN285" s="149">
        <f>IF(BK285&gt;=1500,BK285-150,IF(BK285&gt;=800,BK285-80,IF(BK285&gt;=500,BK285-50,IF(BK285&gt;=200,BK285-20,BK285))))</f>
        <v/>
      </c>
      <c r="BO285" s="82">
        <f>1-12%</f>
        <v/>
      </c>
      <c r="BP285" s="82">
        <f>BQ285/(BF285-BF285*(1-BO285))</f>
        <v/>
      </c>
      <c r="BQ285" s="149">
        <f>BS285/(1-BR285)</f>
        <v/>
      </c>
      <c r="BR285" s="82" t="n">
        <v>0</v>
      </c>
      <c r="BS285" s="149">
        <f>K285</f>
        <v/>
      </c>
      <c r="BT285" s="149">
        <f>IF(BQ285&gt;=1500,BQ285-150,IF(BQ285&gt;=800,BQ285-80,IF(BQ285&gt;=500,BQ285-50,IF(BQ285&gt;=200,BQ285-20,BQ285))))</f>
        <v/>
      </c>
      <c r="BU285" s="7" t="n"/>
      <c r="CB285" s="8" t="inlineStr">
        <is>
          <t>✅ 可导入</t>
        </is>
      </c>
      <c r="CC285" t="inlineStr">
        <is>
          <t>✓</t>
        </is>
      </c>
    </row>
    <row r="286" ht="18" customHeight="1">
      <c r="A286" s="77" t="inlineStr">
        <is>
          <t>PPS24330050510</t>
        </is>
      </c>
      <c r="B286" s="10" t="inlineStr">
        <is>
          <t>畔色床-主卧款 |樱桃木老款主卧床</t>
        </is>
      </c>
      <c r="C286" s="10" t="inlineStr">
        <is>
          <t>梯形床头实木床-180cm-松木铺板</t>
        </is>
      </c>
      <c r="D286" s="10" t="inlineStr">
        <is>
          <t>PPS2433005051016</t>
        </is>
      </c>
      <c r="E286" s="10" t="inlineStr">
        <is>
          <t>https://img.alicdn.com/imgextra/i3/2215699812811/O1CN01cd9TiU1WdUIk1p7pC_!!2215699812811.jpg</t>
        </is>
      </c>
      <c r="F286" s="10" t="inlineStr">
        <is>
          <t>中型</t>
        </is>
      </c>
      <c r="G286" s="152">
        <f>Q286/0.4</f>
        <v/>
      </c>
      <c r="H286" s="152">
        <f>G286*0.75</f>
        <v/>
      </c>
      <c r="I286" s="152">
        <f>Q286 / (0.8 - 0.02 - 0.006)</f>
        <v/>
      </c>
      <c r="J286" s="152">
        <f>Q286 / (0.82 - 0.02 - 0.006)</f>
        <v/>
      </c>
      <c r="K286" s="152">
        <f>Q286 / (0.85 - 0.02 - 0.006)</f>
        <v/>
      </c>
      <c r="L286" s="152">
        <f>K286-N286</f>
        <v/>
      </c>
      <c r="M286" s="79">
        <f>L286/K286</f>
        <v/>
      </c>
      <c r="N286" s="153">
        <f>O286+P286+Q286</f>
        <v/>
      </c>
      <c r="O286" s="153">
        <f>K286*0.006</f>
        <v/>
      </c>
      <c r="P286" s="153">
        <f>K286*0.02</f>
        <v/>
      </c>
      <c r="Q286" s="153">
        <f>SUM(R286:T286)</f>
        <v/>
      </c>
      <c r="R286" s="153">
        <f>IF(F286="大型",700,IF(F286="中型",300,IF(F286="小型",80,0)))</f>
        <v/>
      </c>
      <c r="S286" s="153">
        <f>IF(F286="大型",150,IF(F286="中型",100,IF(F286="小型",0,0)))</f>
        <v/>
      </c>
      <c r="T286" s="151">
        <f>SUM(U286:W286)</f>
        <v/>
      </c>
      <c r="U286" s="153" t="n">
        <v>2300</v>
      </c>
      <c r="V286" s="153" t="n">
        <v>0</v>
      </c>
      <c r="W286" s="153">
        <f>SUM(X286:AS286)</f>
        <v/>
      </c>
      <c r="X286" s="153" t="n">
        <v>0</v>
      </c>
      <c r="Y286" s="153" t="n">
        <v>0</v>
      </c>
      <c r="Z286" s="153" t="n">
        <v>0</v>
      </c>
      <c r="AA286" s="153" t="n">
        <v>0</v>
      </c>
      <c r="AB286" s="153" t="n">
        <v>0</v>
      </c>
      <c r="AC286" s="153" t="n">
        <v>0</v>
      </c>
      <c r="AD286" s="153" t="n">
        <v>0</v>
      </c>
      <c r="AE286" s="153" t="n">
        <v>0</v>
      </c>
      <c r="AF286" s="153" t="n">
        <v>0</v>
      </c>
      <c r="AG286" s="153" t="n">
        <v>0</v>
      </c>
      <c r="AH286" s="153" t="n">
        <v>0</v>
      </c>
      <c r="AI286" s="153" t="n">
        <v>0</v>
      </c>
      <c r="AJ286" s="153" t="n">
        <v>0</v>
      </c>
      <c r="AK286" s="153" t="n">
        <v>0</v>
      </c>
      <c r="AL286" s="153" t="n">
        <v>0</v>
      </c>
      <c r="AM286" s="153" t="n">
        <v>0</v>
      </c>
      <c r="AN286" s="153" t="n">
        <v>0</v>
      </c>
      <c r="AO286" s="153" t="n">
        <v>0</v>
      </c>
      <c r="AP286" s="153" t="n">
        <v>0</v>
      </c>
      <c r="AQ286" s="153" t="n">
        <v>0</v>
      </c>
      <c r="AR286" s="153" t="n">
        <v>0</v>
      </c>
      <c r="AS286" s="153" t="n">
        <v>0</v>
      </c>
      <c r="AT286" s="10" t="inlineStr">
        <is>
          <t>四边角码支撑+静音棉条</t>
        </is>
      </c>
      <c r="AU286" s="10" t="n"/>
      <c r="AV286" s="10" t="inlineStr">
        <is>
          <t>/</t>
        </is>
      </c>
      <c r="AW286" s="10" t="inlineStr">
        <is>
          <t>/</t>
        </is>
      </c>
      <c r="AX286" s="10" t="inlineStr">
        <is>
          <t>/</t>
        </is>
      </c>
      <c r="AY286" s="153">
        <f>H286</f>
        <v/>
      </c>
      <c r="AZ286" s="153">
        <f>BB286/(1-BA286)</f>
        <v/>
      </c>
      <c r="BA286" s="85" t="n">
        <v>0.15</v>
      </c>
      <c r="BB286" s="153">
        <f>K286*0.96</f>
        <v/>
      </c>
      <c r="BC286" s="10" t="inlineStr">
        <is>
          <t>793062930418</t>
        </is>
      </c>
      <c r="BD286" s="10" t="inlineStr">
        <is>
          <t>https://item.taobao.com/item.htm?id=793062930418</t>
        </is>
      </c>
      <c r="BE286" s="10" t="n"/>
      <c r="BF286" s="153">
        <f>H286</f>
        <v/>
      </c>
      <c r="BG286" s="85">
        <f>BH286/BF286</f>
        <v/>
      </c>
      <c r="BH286" s="152">
        <f>I286</f>
        <v/>
      </c>
      <c r="BI286" s="85">
        <f>1-12%</f>
        <v/>
      </c>
      <c r="BJ286" s="85">
        <f>BK286/(BF286-BF286*(1-BI286))</f>
        <v/>
      </c>
      <c r="BK286" s="152">
        <f>BM286/(1-BL286)</f>
        <v/>
      </c>
      <c r="BL286" s="85" t="n">
        <v>0.01</v>
      </c>
      <c r="BM286" s="152">
        <f>J286</f>
        <v/>
      </c>
      <c r="BN286" s="152">
        <f>IF(BK286&gt;=1500,BK286-150,IF(BK286&gt;=800,BK286-80,IF(BK286&gt;=500,BK286-50,IF(BK286&gt;=200,BK286-20,BK286))))</f>
        <v/>
      </c>
      <c r="BO286" s="85">
        <f>1-12%</f>
        <v/>
      </c>
      <c r="BP286" s="85">
        <f>BQ286/(BF286-BF286*(1-BO286))</f>
        <v/>
      </c>
      <c r="BQ286" s="152">
        <f>BS286/(1-BR286)</f>
        <v/>
      </c>
      <c r="BR286" s="85" t="n">
        <v>0</v>
      </c>
      <c r="BS286" s="152">
        <f>K286</f>
        <v/>
      </c>
      <c r="BT286" s="152">
        <f>IF(BQ286&gt;=1500,BQ286-150,IF(BQ286&gt;=800,BQ286-80,IF(BQ286&gt;=500,BQ286-50,IF(BQ286&gt;=200,BQ286-20,BQ286))))</f>
        <v/>
      </c>
      <c r="BU286" s="10" t="n"/>
      <c r="CB286" s="8" t="inlineStr">
        <is>
          <t>✅ 可导入</t>
        </is>
      </c>
      <c r="CC286" t="inlineStr">
        <is>
          <t>✓</t>
        </is>
      </c>
    </row>
    <row r="287" ht="18" customHeight="1">
      <c r="A287" s="77" t="inlineStr">
        <is>
          <t>PPS24380010513</t>
        </is>
      </c>
      <c r="B287" s="7" t="inlineStr">
        <is>
          <t>畔色床头柜-榫卯 |樱桃木榫卯开放床头柜</t>
        </is>
      </c>
      <c r="C287" s="7" t="inlineStr">
        <is>
          <t>榫卯床头柜-宽款</t>
        </is>
      </c>
      <c r="D287" s="7" t="inlineStr">
        <is>
          <t>PPS2438001051311</t>
        </is>
      </c>
      <c r="E287" s="7" t="inlineStr">
        <is>
          <t>https://img.alicdn.com/imgextra/i2/2215699812811/O1CN01GnAtPh1WdUIrUTjr4_!!2215699812811.jpg</t>
        </is>
      </c>
      <c r="F287" s="7" t="inlineStr">
        <is>
          <t>小型</t>
        </is>
      </c>
      <c r="G287" s="149">
        <f>Q287/0.4</f>
        <v/>
      </c>
      <c r="H287" s="149">
        <f>G287*0.75</f>
        <v/>
      </c>
      <c r="I287" s="149">
        <f>Q287 / (0.92 - 0.02 - 0.006)</f>
        <v/>
      </c>
      <c r="J287" s="149">
        <f>Q287 / (0.93 - 0.02 - 0.006)</f>
        <v/>
      </c>
      <c r="K287" s="149">
        <f>Q287 / (0.95 - 0.02 - 0.006)</f>
        <v/>
      </c>
      <c r="L287" s="149">
        <f>K287-N287</f>
        <v/>
      </c>
      <c r="M287" s="79">
        <f>L287/K287</f>
        <v/>
      </c>
      <c r="N287" s="150">
        <f>O287+P287+Q287</f>
        <v/>
      </c>
      <c r="O287" s="150">
        <f>K287*0.006</f>
        <v/>
      </c>
      <c r="P287" s="150">
        <f>K287*0.02</f>
        <v/>
      </c>
      <c r="Q287" s="150">
        <f>SUM(R287:T287)</f>
        <v/>
      </c>
      <c r="R287" s="150" t="n">
        <v>120</v>
      </c>
      <c r="S287" s="150">
        <f>IF(F287="大型",150,IF(F287="中型",100,IF(F287="小型",0,0)))</f>
        <v/>
      </c>
      <c r="T287" s="151">
        <f>SUM(U287:W287)</f>
        <v/>
      </c>
      <c r="U287" s="150" t="n">
        <v>700</v>
      </c>
      <c r="V287" s="150" t="n">
        <v>0</v>
      </c>
      <c r="W287" s="150">
        <f>SUM(X287:AS287)</f>
        <v/>
      </c>
      <c r="X287" s="150" t="n">
        <v>0</v>
      </c>
      <c r="Y287" s="150" t="n">
        <v>0</v>
      </c>
      <c r="Z287" s="150" t="n">
        <v>0</v>
      </c>
      <c r="AA287" s="150" t="n">
        <v>0</v>
      </c>
      <c r="AB287" s="150" t="n">
        <v>0</v>
      </c>
      <c r="AC287" s="150" t="n">
        <v>0</v>
      </c>
      <c r="AD287" s="150" t="n">
        <v>0</v>
      </c>
      <c r="AE287" s="150" t="n">
        <v>0</v>
      </c>
      <c r="AF287" s="150" t="n">
        <v>0</v>
      </c>
      <c r="AG287" s="150" t="n">
        <v>0</v>
      </c>
      <c r="AH287" s="150" t="n">
        <v>0</v>
      </c>
      <c r="AI287" s="150" t="n">
        <v>0</v>
      </c>
      <c r="AJ287" s="150" t="n">
        <v>0</v>
      </c>
      <c r="AK287" s="150" t="n">
        <v>0</v>
      </c>
      <c r="AL287" s="150" t="n">
        <v>0</v>
      </c>
      <c r="AM287" s="150" t="n">
        <v>0</v>
      </c>
      <c r="AN287" s="150" t="n">
        <v>0</v>
      </c>
      <c r="AO287" s="150" t="n">
        <v>0</v>
      </c>
      <c r="AP287" s="150" t="n">
        <v>0</v>
      </c>
      <c r="AQ287" s="150" t="n">
        <v>0</v>
      </c>
      <c r="AR287" s="150" t="n">
        <v>0</v>
      </c>
      <c r="AS287" s="150" t="n">
        <v>0</v>
      </c>
      <c r="AT287" s="7" t="inlineStr">
        <is>
          <t>DTC缓冲轨道+侧轨底装</t>
        </is>
      </c>
      <c r="AU287" s="7" t="n"/>
      <c r="AV287" s="7" t="inlineStr">
        <is>
          <t>683ff6b9e0db0d001585891d</t>
        </is>
      </c>
      <c r="AW287" s="7" t="inlineStr">
        <is>
          <t>樱桃木榫卯床头宽柜</t>
        </is>
      </c>
      <c r="AX287" s="7" t="inlineStr">
        <is>
          <t>683ff6b9f073650015417fdc</t>
        </is>
      </c>
      <c r="AY287" s="150">
        <f>H287</f>
        <v/>
      </c>
      <c r="AZ287" s="150">
        <f>BB287/(1-BA287)</f>
        <v/>
      </c>
      <c r="BA287" s="82" t="n">
        <v>0.15</v>
      </c>
      <c r="BB287" s="150">
        <f>K287*0.96</f>
        <v/>
      </c>
      <c r="BC287" s="7" t="inlineStr">
        <is>
          <t>797294092429</t>
        </is>
      </c>
      <c r="BD287" s="7" t="inlineStr">
        <is>
          <t>https://item.taobao.com/item.htm?id=797294092429</t>
        </is>
      </c>
      <c r="BE287" s="7" t="n"/>
      <c r="BF287" s="150">
        <f>H287</f>
        <v/>
      </c>
      <c r="BG287" s="82">
        <f>BH287/BF287</f>
        <v/>
      </c>
      <c r="BH287" s="149">
        <f>I287</f>
        <v/>
      </c>
      <c r="BI287" s="82">
        <f>1-12%</f>
        <v/>
      </c>
      <c r="BJ287" s="82">
        <f>BK287/(BF287-BF287*(1-BI287))</f>
        <v/>
      </c>
      <c r="BK287" s="149">
        <f>BM287/(1-BL287)</f>
        <v/>
      </c>
      <c r="BL287" s="82" t="n">
        <v>0.01</v>
      </c>
      <c r="BM287" s="149">
        <f>J287</f>
        <v/>
      </c>
      <c r="BN287" s="149">
        <f>IF(BK287&gt;=1500,BK287-150,IF(BK287&gt;=800,BK287-80,IF(BK287&gt;=500,BK287-50,IF(BK287&gt;=200,BK287-20,BK287))))</f>
        <v/>
      </c>
      <c r="BO287" s="82">
        <f>1-12%</f>
        <v/>
      </c>
      <c r="BP287" s="82">
        <f>BQ287/(BF287-BF287*(1-BO287))</f>
        <v/>
      </c>
      <c r="BQ287" s="149">
        <f>BS287/(1-BR287)</f>
        <v/>
      </c>
      <c r="BR287" s="82" t="n">
        <v>0</v>
      </c>
      <c r="BS287" s="149">
        <f>K287</f>
        <v/>
      </c>
      <c r="BT287" s="149">
        <f>IF(BQ287&gt;=1500,BQ287-150,IF(BQ287&gt;=800,BQ287-80,IF(BQ287&gt;=500,BQ287-50,IF(BQ287&gt;=200,BQ287-20,BQ287))))</f>
        <v/>
      </c>
      <c r="BU287" s="7" t="n"/>
      <c r="CB287" s="8" t="inlineStr">
        <is>
          <t>✅ 可导入</t>
        </is>
      </c>
      <c r="CC287" t="inlineStr">
        <is>
          <t>✓</t>
        </is>
      </c>
    </row>
    <row r="288" ht="18" customHeight="1">
      <c r="A288" s="77" t="inlineStr">
        <is>
          <t>PPS24380010513</t>
        </is>
      </c>
      <c r="B288" s="10" t="inlineStr">
        <is>
          <t>畔色床头柜-榫卯 |樱桃木榫卯开放床头柜</t>
        </is>
      </c>
      <c r="C288" s="10" t="inlineStr">
        <is>
          <t>榫卯床头柜-窄款</t>
        </is>
      </c>
      <c r="D288" s="10" t="inlineStr">
        <is>
          <t>PPS2438001051312</t>
        </is>
      </c>
      <c r="E288" s="10" t="inlineStr">
        <is>
          <t>https://img.alicdn.com/imgextra/i2/2215699812811/O1CN01GnAtPh1WdUIrUTjr4_!!2215699812811.jpg</t>
        </is>
      </c>
      <c r="F288" s="10" t="inlineStr">
        <is>
          <t>小型</t>
        </is>
      </c>
      <c r="G288" s="152">
        <f>Q288/0.4</f>
        <v/>
      </c>
      <c r="H288" s="152">
        <f>G288*0.75</f>
        <v/>
      </c>
      <c r="I288" s="152">
        <f>Q288 / (0.92 - 0.02 - 0.006)</f>
        <v/>
      </c>
      <c r="J288" s="152">
        <f>Q288 / (0.93 - 0.02 - 0.006)</f>
        <v/>
      </c>
      <c r="K288" s="152">
        <f>Q288 / (0.95 - 0.02 - 0.006)</f>
        <v/>
      </c>
      <c r="L288" s="152">
        <f>K288-N288</f>
        <v/>
      </c>
      <c r="M288" s="79">
        <f>L288/K288</f>
        <v/>
      </c>
      <c r="N288" s="153">
        <f>O288+P288+Q288</f>
        <v/>
      </c>
      <c r="O288" s="153">
        <f>K288*0.006</f>
        <v/>
      </c>
      <c r="P288" s="153">
        <f>K288*0.02</f>
        <v/>
      </c>
      <c r="Q288" s="153">
        <f>SUM(R288:T288)</f>
        <v/>
      </c>
      <c r="R288" s="153">
        <f>IF(F288="大型",700,IF(F288="中型",300,IF(F288="小型",80,0)))</f>
        <v/>
      </c>
      <c r="S288" s="153">
        <f>IF(F288="大型",150,IF(F288="中型",100,IF(F288="小型",0,0)))</f>
        <v/>
      </c>
      <c r="T288" s="151">
        <f>SUM(U288:W288)</f>
        <v/>
      </c>
      <c r="U288" s="153" t="n">
        <v>650</v>
      </c>
      <c r="V288" s="153" t="n">
        <v>0</v>
      </c>
      <c r="W288" s="153">
        <f>SUM(X288:AS288)</f>
        <v/>
      </c>
      <c r="X288" s="153" t="n">
        <v>0</v>
      </c>
      <c r="Y288" s="153" t="n">
        <v>0</v>
      </c>
      <c r="Z288" s="153" t="n">
        <v>0</v>
      </c>
      <c r="AA288" s="153" t="n">
        <v>0</v>
      </c>
      <c r="AB288" s="153" t="n">
        <v>0</v>
      </c>
      <c r="AC288" s="153" t="n">
        <v>0</v>
      </c>
      <c r="AD288" s="153" t="n">
        <v>0</v>
      </c>
      <c r="AE288" s="153" t="n">
        <v>0</v>
      </c>
      <c r="AF288" s="153" t="n">
        <v>0</v>
      </c>
      <c r="AG288" s="153" t="n">
        <v>0</v>
      </c>
      <c r="AH288" s="153" t="n">
        <v>0</v>
      </c>
      <c r="AI288" s="153" t="n">
        <v>0</v>
      </c>
      <c r="AJ288" s="153" t="n">
        <v>0</v>
      </c>
      <c r="AK288" s="153" t="n">
        <v>0</v>
      </c>
      <c r="AL288" s="153" t="n">
        <v>0</v>
      </c>
      <c r="AM288" s="153" t="n">
        <v>0</v>
      </c>
      <c r="AN288" s="153" t="n">
        <v>0</v>
      </c>
      <c r="AO288" s="153" t="n">
        <v>0</v>
      </c>
      <c r="AP288" s="153" t="n">
        <v>0</v>
      </c>
      <c r="AQ288" s="153" t="n">
        <v>0</v>
      </c>
      <c r="AR288" s="153" t="n">
        <v>0</v>
      </c>
      <c r="AS288" s="153" t="n">
        <v>0</v>
      </c>
      <c r="AT288" s="10" t="inlineStr">
        <is>
          <t>DTC缓冲轨道+侧轨底装</t>
        </is>
      </c>
      <c r="AU288" s="10" t="n"/>
      <c r="AV288" s="10" t="inlineStr">
        <is>
          <t>683ff6b9e0db0d001585891d</t>
        </is>
      </c>
      <c r="AW288" s="10" t="inlineStr">
        <is>
          <t>樱桃木榫卯床头窄柜</t>
        </is>
      </c>
      <c r="AX288" s="10" t="inlineStr">
        <is>
          <t>683ff6baa5e39b0015944284</t>
        </is>
      </c>
      <c r="AY288" s="153">
        <f>H288</f>
        <v/>
      </c>
      <c r="AZ288" s="153">
        <f>BB288/(1-BA288)</f>
        <v/>
      </c>
      <c r="BA288" s="85" t="n">
        <v>0.15</v>
      </c>
      <c r="BB288" s="153">
        <f>K288*0.96</f>
        <v/>
      </c>
      <c r="BC288" s="10" t="inlineStr">
        <is>
          <t>797294092429</t>
        </is>
      </c>
      <c r="BD288" s="10" t="inlineStr">
        <is>
          <t>https://item.taobao.com/item.htm?id=797294092429</t>
        </is>
      </c>
      <c r="BE288" s="10" t="n"/>
      <c r="BF288" s="153">
        <f>H288</f>
        <v/>
      </c>
      <c r="BG288" s="85">
        <f>BH288/BF288</f>
        <v/>
      </c>
      <c r="BH288" s="152">
        <f>I288</f>
        <v/>
      </c>
      <c r="BI288" s="85">
        <f>1-12%</f>
        <v/>
      </c>
      <c r="BJ288" s="85">
        <f>BK288/(BF288-BF288*(1-BI288))</f>
        <v/>
      </c>
      <c r="BK288" s="152">
        <f>BM288/(1-BL288)</f>
        <v/>
      </c>
      <c r="BL288" s="85" t="n">
        <v>0.01</v>
      </c>
      <c r="BM288" s="152">
        <f>J288</f>
        <v/>
      </c>
      <c r="BN288" s="152">
        <f>IF(BK288&gt;=1500,BK288-150,IF(BK288&gt;=800,BK288-80,IF(BK288&gt;=500,BK288-50,IF(BK288&gt;=200,BK288-20,BK288))))</f>
        <v/>
      </c>
      <c r="BO288" s="85">
        <f>1-12%</f>
        <v/>
      </c>
      <c r="BP288" s="85">
        <f>BQ288/(BF288-BF288*(1-BO288))</f>
        <v/>
      </c>
      <c r="BQ288" s="152">
        <f>BS288/(1-BR288)</f>
        <v/>
      </c>
      <c r="BR288" s="85" t="n">
        <v>0</v>
      </c>
      <c r="BS288" s="152">
        <f>K288</f>
        <v/>
      </c>
      <c r="BT288" s="152">
        <f>IF(BQ288&gt;=1500,BQ288-150,IF(BQ288&gt;=800,BQ288-80,IF(BQ288&gt;=500,BQ288-50,IF(BQ288&gt;=200,BQ288-20,BQ288))))</f>
        <v/>
      </c>
      <c r="BU288" s="10" t="n"/>
      <c r="CB288" s="8" t="inlineStr">
        <is>
          <t>✅ 可导入</t>
        </is>
      </c>
      <c r="CC288" t="inlineStr">
        <is>
          <t>✓</t>
        </is>
      </c>
    </row>
    <row r="289" ht="18" customHeight="1">
      <c r="A289" s="77" t="inlineStr">
        <is>
          <t>PPS24380020510</t>
        </is>
      </c>
      <c r="B289" s="7" t="inlineStr">
        <is>
          <t>畔色床头柜-拉手 |樱桃木拉手床头柜</t>
        </is>
      </c>
      <c r="C289" s="7" t="inlineStr">
        <is>
          <t>拉手床头柜</t>
        </is>
      </c>
      <c r="D289" s="7" t="inlineStr">
        <is>
          <t>PPS2438002051011</t>
        </is>
      </c>
      <c r="E289" s="7" t="inlineStr">
        <is>
          <t>https://img.alicdn.com/imgextra/i4/2215699812811/O1CN01XpR7Rq1WdUIoIzPJE_!!2215699812811.jpg</t>
        </is>
      </c>
      <c r="F289" s="7" t="inlineStr">
        <is>
          <t>小型</t>
        </is>
      </c>
      <c r="G289" s="149">
        <f>Q289/0.4</f>
        <v/>
      </c>
      <c r="H289" s="149">
        <f>G289*0.75</f>
        <v/>
      </c>
      <c r="I289" s="149">
        <f>Q289 / (0.8 - 0.02 - 0.006)</f>
        <v/>
      </c>
      <c r="J289" s="149">
        <f>Q289 / (0.82 - 0.02 - 0.006)</f>
        <v/>
      </c>
      <c r="K289" s="149">
        <f>Q289 / (0.85 - 0.02 - 0.006)</f>
        <v/>
      </c>
      <c r="L289" s="149">
        <f>K289-N289</f>
        <v/>
      </c>
      <c r="M289" s="79">
        <f>L289/K289</f>
        <v/>
      </c>
      <c r="N289" s="150">
        <f>O289+P289+Q289</f>
        <v/>
      </c>
      <c r="O289" s="150">
        <f>K289*0.006</f>
        <v/>
      </c>
      <c r="P289" s="150">
        <f>K289*0.02</f>
        <v/>
      </c>
      <c r="Q289" s="150">
        <f>SUM(R289:T289)</f>
        <v/>
      </c>
      <c r="R289" s="150">
        <f>IF(F289="大型",700,IF(F289="中型",300,IF(F289="小型",80,0)))</f>
        <v/>
      </c>
      <c r="S289" s="150">
        <f>IF(F289="大型",150,IF(F289="中型",100,IF(F289="小型",0,0)))</f>
        <v/>
      </c>
      <c r="T289" s="151">
        <f>SUM(U289:W289)</f>
        <v/>
      </c>
      <c r="U289" s="150" t="n">
        <v>1000</v>
      </c>
      <c r="V289" s="150" t="n">
        <v>200</v>
      </c>
      <c r="W289" s="150">
        <f>SUM(X289:AS289)</f>
        <v/>
      </c>
      <c r="X289" s="150" t="n">
        <v>0</v>
      </c>
      <c r="Y289" s="150" t="n">
        <v>0</v>
      </c>
      <c r="Z289" s="150" t="n">
        <v>0</v>
      </c>
      <c r="AA289" s="150" t="n">
        <v>0</v>
      </c>
      <c r="AB289" s="150" t="n">
        <v>0</v>
      </c>
      <c r="AC289" s="150" t="n">
        <v>0</v>
      </c>
      <c r="AD289" s="150" t="n">
        <v>0</v>
      </c>
      <c r="AE289" s="150" t="n">
        <v>0</v>
      </c>
      <c r="AF289" s="150" t="n">
        <v>0</v>
      </c>
      <c r="AG289" s="150" t="n">
        <v>0</v>
      </c>
      <c r="AH289" s="150" t="n">
        <v>0</v>
      </c>
      <c r="AI289" s="150" t="n">
        <v>0</v>
      </c>
      <c r="AJ289" s="150" t="n">
        <v>0</v>
      </c>
      <c r="AK289" s="150" t="n">
        <v>0</v>
      </c>
      <c r="AL289" s="150" t="n">
        <v>0</v>
      </c>
      <c r="AM289" s="150" t="n">
        <v>0</v>
      </c>
      <c r="AN289" s="150" t="n">
        <v>0</v>
      </c>
      <c r="AO289" s="150" t="n">
        <v>0</v>
      </c>
      <c r="AP289" s="150" t="n">
        <v>0</v>
      </c>
      <c r="AQ289" s="150" t="n">
        <v>0</v>
      </c>
      <c r="AR289" s="150" t="n">
        <v>0</v>
      </c>
      <c r="AS289" s="150" t="n">
        <v>0</v>
      </c>
      <c r="AT289" s="7" t="n"/>
      <c r="AU289" s="7" t="n"/>
      <c r="AV289" s="7" t="inlineStr">
        <is>
          <t>/</t>
        </is>
      </c>
      <c r="AW289" s="7" t="inlineStr">
        <is>
          <t>/</t>
        </is>
      </c>
      <c r="AX289" s="7" t="inlineStr">
        <is>
          <t>/</t>
        </is>
      </c>
      <c r="AY289" s="150">
        <f>H289</f>
        <v/>
      </c>
      <c r="AZ289" s="150">
        <f>BB289/(1-BA289)</f>
        <v/>
      </c>
      <c r="BA289" s="82" t="n">
        <v>0.15</v>
      </c>
      <c r="BB289" s="150">
        <f>K289*0.96</f>
        <v/>
      </c>
      <c r="BC289" s="7" t="inlineStr">
        <is>
          <t>797139954559</t>
        </is>
      </c>
      <c r="BD289" s="7" t="inlineStr">
        <is>
          <t>https://item.taobao.com/item.htm?id=797139954559</t>
        </is>
      </c>
      <c r="BE289" s="7" t="n"/>
      <c r="BF289" s="150">
        <f>H289</f>
        <v/>
      </c>
      <c r="BG289" s="82">
        <f>BH289/BF289</f>
        <v/>
      </c>
      <c r="BH289" s="149">
        <f>I289</f>
        <v/>
      </c>
      <c r="BI289" s="82">
        <f>1-12%</f>
        <v/>
      </c>
      <c r="BJ289" s="82">
        <f>BK289/(BF289-BF289*(1-BI289))</f>
        <v/>
      </c>
      <c r="BK289" s="149">
        <f>BM289/(1-BL289)</f>
        <v/>
      </c>
      <c r="BL289" s="82" t="n">
        <v>0.01</v>
      </c>
      <c r="BM289" s="149">
        <f>J289</f>
        <v/>
      </c>
      <c r="BN289" s="149">
        <f>IF(BK289&gt;=1500,BK289-150,IF(BK289&gt;=800,BK289-80,IF(BK289&gt;=500,BK289-50,IF(BK289&gt;=200,BK289-20,BK289))))</f>
        <v/>
      </c>
      <c r="BO289" s="82">
        <f>1-12%</f>
        <v/>
      </c>
      <c r="BP289" s="82">
        <f>BQ289/(BF289-BF289*(1-BO289))</f>
        <v/>
      </c>
      <c r="BQ289" s="149">
        <f>BS289/(1-BR289)</f>
        <v/>
      </c>
      <c r="BR289" s="82" t="n">
        <v>0</v>
      </c>
      <c r="BS289" s="149">
        <f>K289</f>
        <v/>
      </c>
      <c r="BT289" s="149">
        <f>IF(BQ289&gt;=1500,BQ289-150,IF(BQ289&gt;=800,BQ289-80,IF(BQ289&gt;=500,BQ289-50,IF(BQ289&gt;=200,BQ289-20,BQ289))))</f>
        <v/>
      </c>
      <c r="BU289" s="7" t="n"/>
      <c r="CB289" s="8" t="inlineStr">
        <is>
          <t>✅ 可导入</t>
        </is>
      </c>
      <c r="CC289" t="inlineStr">
        <is>
          <t>✓</t>
        </is>
      </c>
    </row>
    <row r="290" ht="18" customHeight="1">
      <c r="A290" s="77" t="inlineStr">
        <is>
          <t>PPS24380030501</t>
        </is>
      </c>
      <c r="B290" s="10" t="inlineStr">
        <is>
          <t>畔色床头柜-洞洞板 |樱桃木洞洞板圆台面床头柜</t>
        </is>
      </c>
      <c r="C290" s="10" t="inlineStr">
        <is>
          <t>洞洞板床头柜-无灯带</t>
        </is>
      </c>
      <c r="D290" s="10" t="inlineStr">
        <is>
          <t>PPS2438003050111</t>
        </is>
      </c>
      <c r="E290" s="10" t="inlineStr">
        <is>
          <t>https://img.alicdn.com/imgextra/i1/2215699812811/O1CN01r7KwCb1WdUIsnJWyE_!!2215699812811.jpg</t>
        </is>
      </c>
      <c r="F290" s="10" t="inlineStr">
        <is>
          <t>小型</t>
        </is>
      </c>
      <c r="G290" s="152">
        <f>Q290/0.4</f>
        <v/>
      </c>
      <c r="H290" s="152">
        <f>G290*0.75</f>
        <v/>
      </c>
      <c r="I290" s="152">
        <f>Q290 / (0.8 - 0.02 - 0.006)</f>
        <v/>
      </c>
      <c r="J290" s="152">
        <f>Q290 / (0.82 - 0.02 - 0.006)</f>
        <v/>
      </c>
      <c r="K290" s="152">
        <f>Q290 / (0.85 - 0.02 - 0.006)</f>
        <v/>
      </c>
      <c r="L290" s="152">
        <f>K290-N290</f>
        <v/>
      </c>
      <c r="M290" s="79">
        <f>L290/K290</f>
        <v/>
      </c>
      <c r="N290" s="153">
        <f>O290+P290+Q290</f>
        <v/>
      </c>
      <c r="O290" s="153">
        <f>K290*0.006</f>
        <v/>
      </c>
      <c r="P290" s="153">
        <f>K290*0.02</f>
        <v/>
      </c>
      <c r="Q290" s="153">
        <f>SUM(R290:T290)</f>
        <v/>
      </c>
      <c r="R290" s="153">
        <f>IF(F290="大型",700,IF(F290="中型",300,IF(F290="小型",80,0)))</f>
        <v/>
      </c>
      <c r="S290" s="153">
        <f>IF(F290="大型",150,IF(F290="中型",100,IF(F290="小型",0,0)))</f>
        <v/>
      </c>
      <c r="T290" s="151">
        <f>SUM(U290:W290)</f>
        <v/>
      </c>
      <c r="U290" s="153" t="n">
        <v>660</v>
      </c>
      <c r="V290" s="153" t="n">
        <v>100</v>
      </c>
      <c r="W290" s="153">
        <f>SUM(X290:AS290)</f>
        <v/>
      </c>
      <c r="X290" s="153" t="n">
        <v>0</v>
      </c>
      <c r="Y290" s="153" t="n">
        <v>0</v>
      </c>
      <c r="Z290" s="153" t="n">
        <v>0</v>
      </c>
      <c r="AA290" s="153" t="n">
        <v>0</v>
      </c>
      <c r="AB290" s="153" t="n">
        <v>0</v>
      </c>
      <c r="AC290" s="153" t="n">
        <v>0</v>
      </c>
      <c r="AD290" s="153" t="n">
        <v>0</v>
      </c>
      <c r="AE290" s="153" t="n">
        <v>0</v>
      </c>
      <c r="AF290" s="153" t="n">
        <v>0</v>
      </c>
      <c r="AG290" s="153" t="n">
        <v>0</v>
      </c>
      <c r="AH290" s="153" t="n">
        <v>0</v>
      </c>
      <c r="AI290" s="153" t="n">
        <v>0</v>
      </c>
      <c r="AJ290" s="153" t="n">
        <v>0</v>
      </c>
      <c r="AK290" s="153" t="n">
        <v>0</v>
      </c>
      <c r="AL290" s="153" t="n">
        <v>0</v>
      </c>
      <c r="AM290" s="153" t="n">
        <v>0</v>
      </c>
      <c r="AN290" s="153" t="n">
        <v>0</v>
      </c>
      <c r="AO290" s="153" t="n">
        <v>0</v>
      </c>
      <c r="AP290" s="153" t="n">
        <v>0</v>
      </c>
      <c r="AQ290" s="153" t="n">
        <v>0</v>
      </c>
      <c r="AR290" s="153" t="n">
        <v>0</v>
      </c>
      <c r="AS290" s="153" t="n">
        <v>0</v>
      </c>
      <c r="AT290" s="10" t="n"/>
      <c r="AU290" s="10" t="n"/>
      <c r="AV290" s="10" t="inlineStr">
        <is>
          <t>/</t>
        </is>
      </c>
      <c r="AW290" s="10" t="inlineStr">
        <is>
          <t>/</t>
        </is>
      </c>
      <c r="AX290" s="10" t="inlineStr">
        <is>
          <t>/</t>
        </is>
      </c>
      <c r="AY290" s="153">
        <f>H290</f>
        <v/>
      </c>
      <c r="AZ290" s="153">
        <f>BB290/(1-BA290)</f>
        <v/>
      </c>
      <c r="BA290" s="85" t="n">
        <v>0.15</v>
      </c>
      <c r="BB290" s="153">
        <f>K290*0.96</f>
        <v/>
      </c>
      <c r="BC290" s="10" t="inlineStr">
        <is>
          <t>793554793170</t>
        </is>
      </c>
      <c r="BD290" s="10" t="inlineStr">
        <is>
          <t>https://item.taobao.com/item.htm?id=793554793170</t>
        </is>
      </c>
      <c r="BE290" s="10" t="n"/>
      <c r="BF290" s="153">
        <f>H290</f>
        <v/>
      </c>
      <c r="BG290" s="85">
        <f>BH290/BF290</f>
        <v/>
      </c>
      <c r="BH290" s="152">
        <f>I290</f>
        <v/>
      </c>
      <c r="BI290" s="85">
        <f>1-12%</f>
        <v/>
      </c>
      <c r="BJ290" s="85">
        <f>BK290/(BF290-BF290*(1-BI290))</f>
        <v/>
      </c>
      <c r="BK290" s="152">
        <f>BM290/(1-BL290)</f>
        <v/>
      </c>
      <c r="BL290" s="85" t="n">
        <v>0.01</v>
      </c>
      <c r="BM290" s="152">
        <f>J290</f>
        <v/>
      </c>
      <c r="BN290" s="152">
        <f>IF(BK290&gt;=1500,BK290-150,IF(BK290&gt;=800,BK290-80,IF(BK290&gt;=500,BK290-50,IF(BK290&gt;=200,BK290-20,BK290))))</f>
        <v/>
      </c>
      <c r="BO290" s="85">
        <f>1-12%</f>
        <v/>
      </c>
      <c r="BP290" s="85">
        <f>BQ290/(BF290-BF290*(1-BO290))</f>
        <v/>
      </c>
      <c r="BQ290" s="152">
        <f>BS290/(1-BR290)</f>
        <v/>
      </c>
      <c r="BR290" s="85" t="n">
        <v>0</v>
      </c>
      <c r="BS290" s="152">
        <f>K290</f>
        <v/>
      </c>
      <c r="BT290" s="152">
        <f>IF(BQ290&gt;=1500,BQ290-150,IF(BQ290&gt;=800,BQ290-80,IF(BQ290&gt;=500,BQ290-50,IF(BQ290&gt;=200,BQ290-20,BQ290))))</f>
        <v/>
      </c>
      <c r="BU290" s="10" t="n"/>
      <c r="CB290" s="8" t="inlineStr">
        <is>
          <t>✅ 可导入</t>
        </is>
      </c>
      <c r="CC290" t="inlineStr">
        <is>
          <t>✓</t>
        </is>
      </c>
    </row>
    <row r="291" ht="18" customHeight="1">
      <c r="A291" s="77" t="inlineStr">
        <is>
          <t>PPS24380030501</t>
        </is>
      </c>
      <c r="B291" s="7" t="inlineStr">
        <is>
          <t>畔色床头柜-洞洞板-灯带款</t>
        </is>
      </c>
      <c r="C291" s="7" t="inlineStr">
        <is>
          <t>洞洞板床头柜-带灯带</t>
        </is>
      </c>
      <c r="D291" s="7" t="inlineStr">
        <is>
          <t>PPS2438003050112</t>
        </is>
      </c>
      <c r="E291" s="7" t="inlineStr">
        <is>
          <t>https://img.alicdn.com/imgextra/i1/2215699812811/O1CN01r7KwCb1WdUIsnJWyE_!!2215699812811.jpg</t>
        </is>
      </c>
      <c r="F291" s="7" t="inlineStr">
        <is>
          <t>中型</t>
        </is>
      </c>
      <c r="G291" s="149">
        <f>Q291/0.4</f>
        <v/>
      </c>
      <c r="H291" s="149">
        <f>G291*0.75</f>
        <v/>
      </c>
      <c r="I291" s="149">
        <f>Q291 / (0.8 - 0.02 - 0.006)</f>
        <v/>
      </c>
      <c r="J291" s="149">
        <f>Q291 / (0.82 - 0.02 - 0.006)</f>
        <v/>
      </c>
      <c r="K291" s="149">
        <f>Q291 / (0.85 - 0.02 - 0.006)</f>
        <v/>
      </c>
      <c r="L291" s="149">
        <f>K291-N291</f>
        <v/>
      </c>
      <c r="M291" s="79">
        <f>L291/K291</f>
        <v/>
      </c>
      <c r="N291" s="150">
        <f>O291+P291+Q291</f>
        <v/>
      </c>
      <c r="O291" s="150">
        <f>K291*0.006</f>
        <v/>
      </c>
      <c r="P291" s="150">
        <f>K291*0.02</f>
        <v/>
      </c>
      <c r="Q291" s="150">
        <f>SUM(R291:T291)</f>
        <v/>
      </c>
      <c r="R291" s="150">
        <f>IF(F291="大型",700,IF(F291="中型",300,IF(F291="小型",80,0)))</f>
        <v/>
      </c>
      <c r="S291" s="150">
        <f>IF(F291="大型",150,IF(F291="中型",100,IF(F291="小型",0,0)))</f>
        <v/>
      </c>
      <c r="T291" s="151">
        <f>SUM(U291:W291)</f>
        <v/>
      </c>
      <c r="U291" s="150" t="n">
        <v>660</v>
      </c>
      <c r="V291" s="150" t="n">
        <v>0</v>
      </c>
      <c r="W291" s="150">
        <f>SUM(X291:AS291)</f>
        <v/>
      </c>
      <c r="X291" s="150" t="n">
        <v>0</v>
      </c>
      <c r="Y291" s="150" t="n">
        <v>0</v>
      </c>
      <c r="Z291" s="150" t="n">
        <v>0</v>
      </c>
      <c r="AA291" s="150" t="n">
        <v>0</v>
      </c>
      <c r="AB291" s="150" t="n">
        <v>0</v>
      </c>
      <c r="AC291" s="150" t="n">
        <v>0</v>
      </c>
      <c r="AD291" s="150" t="n">
        <v>0</v>
      </c>
      <c r="AE291" s="150" t="n">
        <v>0</v>
      </c>
      <c r="AF291" s="150" t="n">
        <v>0</v>
      </c>
      <c r="AG291" s="150" t="n">
        <v>0</v>
      </c>
      <c r="AH291" s="150" t="n">
        <v>0</v>
      </c>
      <c r="AI291" s="150" t="n">
        <v>0</v>
      </c>
      <c r="AJ291" s="150" t="n">
        <v>0</v>
      </c>
      <c r="AK291" s="150" t="n">
        <v>0</v>
      </c>
      <c r="AL291" s="150" t="n">
        <v>0</v>
      </c>
      <c r="AM291" s="150" t="n">
        <v>0</v>
      </c>
      <c r="AN291" s="150" t="n">
        <v>0</v>
      </c>
      <c r="AO291" s="150" t="n">
        <v>0</v>
      </c>
      <c r="AP291" s="150" t="n">
        <v>0</v>
      </c>
      <c r="AQ291" s="150" t="n">
        <v>0</v>
      </c>
      <c r="AR291" s="150" t="n">
        <v>0</v>
      </c>
      <c r="AS291" s="150" t="n">
        <v>0</v>
      </c>
      <c r="AT291" s="7" t="inlineStr">
        <is>
          <t>灯带</t>
        </is>
      </c>
      <c r="AU291" s="7" t="n"/>
      <c r="AV291" s="7" t="inlineStr">
        <is>
          <t>/</t>
        </is>
      </c>
      <c r="AW291" s="7" t="inlineStr">
        <is>
          <t>/</t>
        </is>
      </c>
      <c r="AX291" s="7" t="inlineStr">
        <is>
          <t>/</t>
        </is>
      </c>
      <c r="AY291" s="150">
        <f>H291</f>
        <v/>
      </c>
      <c r="AZ291" s="150">
        <f>BB291/(1-BA291)</f>
        <v/>
      </c>
      <c r="BA291" s="82" t="n">
        <v>0.15</v>
      </c>
      <c r="BB291" s="150">
        <f>K291*0.96</f>
        <v/>
      </c>
      <c r="BC291" s="7" t="inlineStr">
        <is>
          <t>793554793170</t>
        </is>
      </c>
      <c r="BD291" s="7" t="inlineStr">
        <is>
          <t>https://item.taobao.com/item.htm?id=793554793170</t>
        </is>
      </c>
      <c r="BE291" s="7" t="n"/>
      <c r="BF291" s="150">
        <f>H291</f>
        <v/>
      </c>
      <c r="BG291" s="82">
        <f>BH291/BF291</f>
        <v/>
      </c>
      <c r="BH291" s="149">
        <f>I291</f>
        <v/>
      </c>
      <c r="BI291" s="82">
        <f>1-12%</f>
        <v/>
      </c>
      <c r="BJ291" s="82">
        <f>BK291/(BF291-BF291*(1-BI291))</f>
        <v/>
      </c>
      <c r="BK291" s="149">
        <f>BM291/(1-BL291)</f>
        <v/>
      </c>
      <c r="BL291" s="82" t="n">
        <v>0.01</v>
      </c>
      <c r="BM291" s="149">
        <f>J291</f>
        <v/>
      </c>
      <c r="BN291" s="149">
        <f>IF(BK291&gt;=1500,BK291-150,IF(BK291&gt;=800,BK291-80,IF(BK291&gt;=500,BK291-50,IF(BK291&gt;=200,BK291-20,BK291))))</f>
        <v/>
      </c>
      <c r="BO291" s="82">
        <f>1-12%</f>
        <v/>
      </c>
      <c r="BP291" s="82">
        <f>BQ291/(BF291-BF291*(1-BO291))</f>
        <v/>
      </c>
      <c r="BQ291" s="149">
        <f>BS291/(1-BR291)</f>
        <v/>
      </c>
      <c r="BR291" s="82" t="n">
        <v>0</v>
      </c>
      <c r="BS291" s="149">
        <f>K291</f>
        <v/>
      </c>
      <c r="BT291" s="149">
        <f>IF(BQ291&gt;=1500,BQ291-150,IF(BQ291&gt;=800,BQ291-80,IF(BQ291&gt;=500,BQ291-50,IF(BQ291&gt;=200,BQ291-20,BQ291))))</f>
        <v/>
      </c>
      <c r="BU291" s="7" t="n"/>
      <c r="CB291" s="8" t="inlineStr">
        <is>
          <t>✅ 可导入</t>
        </is>
      </c>
      <c r="CC291" t="inlineStr">
        <is>
          <t>✓</t>
        </is>
      </c>
    </row>
    <row r="292" ht="18" customHeight="1">
      <c r="A292" s="77" t="inlineStr">
        <is>
          <t>PPS24350010410</t>
        </is>
      </c>
      <c r="B292" s="10" t="inlineStr">
        <is>
          <t>畔色斗柜-普通 |樱桃木标准款九斗柜</t>
        </is>
      </c>
      <c r="C292" s="10" t="inlineStr">
        <is>
          <t>斗柜-普通版-1.6米-岩板台面</t>
        </is>
      </c>
      <c r="D292" s="10" t="inlineStr">
        <is>
          <t>PPS2435001041011</t>
        </is>
      </c>
      <c r="E292" s="10" t="inlineStr">
        <is>
          <t>https://img.alicdn.com/imgextra/i3/2215699812811/O1CN01Ajp4Q81WdUIbOBAo8_!!2215699812811.jpg</t>
        </is>
      </c>
      <c r="F292" s="10" t="inlineStr">
        <is>
          <t>中型</t>
        </is>
      </c>
      <c r="G292" s="152">
        <f>Q292/0.4</f>
        <v/>
      </c>
      <c r="H292" s="152">
        <f>G292*0.75</f>
        <v/>
      </c>
      <c r="I292" s="152">
        <f>Q292 / (0.84 - 0.02 - 0.006)</f>
        <v/>
      </c>
      <c r="J292" s="152">
        <f>Q292 / (0.86 - 0.02 - 0.006)</f>
        <v/>
      </c>
      <c r="K292" s="152">
        <f>Q292 / (0.89 - 0.02 - 0.006)</f>
        <v/>
      </c>
      <c r="L292" s="152">
        <f>K292-N292</f>
        <v/>
      </c>
      <c r="M292" s="79">
        <f>L292/K292</f>
        <v/>
      </c>
      <c r="N292" s="153">
        <f>O292+P292+Q292</f>
        <v/>
      </c>
      <c r="O292" s="153">
        <f>K292*0.006</f>
        <v/>
      </c>
      <c r="P292" s="153">
        <f>K292*0.02</f>
        <v/>
      </c>
      <c r="Q292" s="153">
        <f>SUM(R292:T292)</f>
        <v/>
      </c>
      <c r="R292" s="153">
        <f>IF(F292="大型",700,IF(F292="中型",300,IF(F292="小型",80,0)))</f>
        <v/>
      </c>
      <c r="S292" s="153">
        <f>IF(F292="大型",150,IF(F292="中型",100,IF(F292="小型",0,0)))</f>
        <v/>
      </c>
      <c r="T292" s="151">
        <f>SUM(U292:W292)</f>
        <v/>
      </c>
      <c r="U292" s="153" t="n">
        <v>2750</v>
      </c>
      <c r="V292" s="153" t="n">
        <v>0</v>
      </c>
      <c r="W292" s="153">
        <f>SUM(X292:AS292)</f>
        <v/>
      </c>
      <c r="X292" s="153" t="n">
        <v>0</v>
      </c>
      <c r="Y292" s="153" t="n">
        <v>0</v>
      </c>
      <c r="Z292" s="153" t="n">
        <v>0</v>
      </c>
      <c r="AA292" s="153" t="n">
        <v>0</v>
      </c>
      <c r="AB292" s="153" t="n">
        <v>162</v>
      </c>
      <c r="AC292" s="153" t="n">
        <v>0</v>
      </c>
      <c r="AD292" s="153" t="n">
        <v>0</v>
      </c>
      <c r="AE292" s="153" t="n">
        <v>0</v>
      </c>
      <c r="AF292" s="153" t="n">
        <v>0</v>
      </c>
      <c r="AG292" s="153" t="n">
        <v>0</v>
      </c>
      <c r="AH292" s="153" t="n">
        <v>0</v>
      </c>
      <c r="AI292" s="153" t="n">
        <v>0</v>
      </c>
      <c r="AJ292" s="153" t="n">
        <v>0</v>
      </c>
      <c r="AK292" s="153" t="n">
        <v>0</v>
      </c>
      <c r="AL292" s="153" t="n">
        <v>0</v>
      </c>
      <c r="AM292" s="153" t="n">
        <v>0</v>
      </c>
      <c r="AN292" s="153" t="n">
        <v>0</v>
      </c>
      <c r="AO292" s="153" t="n">
        <v>0</v>
      </c>
      <c r="AP292" s="153" t="n">
        <v>0</v>
      </c>
      <c r="AQ292" s="153" t="n">
        <v>0</v>
      </c>
      <c r="AR292" s="153" t="n">
        <v>0</v>
      </c>
      <c r="AS292" s="153" t="n">
        <v>0</v>
      </c>
      <c r="AT292" s="10" t="inlineStr">
        <is>
          <t>300mmDTC缓冲轨道+通气孔</t>
        </is>
      </c>
      <c r="AU292" s="10" t="n"/>
      <c r="AV292" s="10" t="inlineStr">
        <is>
          <t>683ff68f6aec030015a6207f</t>
        </is>
      </c>
      <c r="AW292" s="10" t="inlineStr">
        <is>
          <t>岩板台面9斗柜樱桃木</t>
        </is>
      </c>
      <c r="AX292" s="10" t="inlineStr">
        <is>
          <t>683ff690a548d000159ca02f</t>
        </is>
      </c>
      <c r="AY292" s="153">
        <f>H292</f>
        <v/>
      </c>
      <c r="AZ292" s="153">
        <f>BB292/(1-BA292)</f>
        <v/>
      </c>
      <c r="BA292" s="85" t="n">
        <v>0.15</v>
      </c>
      <c r="BB292" s="153">
        <f>K292*0.96</f>
        <v/>
      </c>
      <c r="BC292" s="10" t="inlineStr">
        <is>
          <t>793052650673</t>
        </is>
      </c>
      <c r="BD292" s="10" t="inlineStr">
        <is>
          <t>https://item.taobao.com/item.htm?id=793052650673</t>
        </is>
      </c>
      <c r="BE292" s="10" t="n"/>
      <c r="BF292" s="153">
        <f>H292</f>
        <v/>
      </c>
      <c r="BG292" s="85">
        <f>BH292/BF292</f>
        <v/>
      </c>
      <c r="BH292" s="152">
        <f>I292</f>
        <v/>
      </c>
      <c r="BI292" s="85">
        <f>1-12%</f>
        <v/>
      </c>
      <c r="BJ292" s="85">
        <f>BK292/(BF292-BF292*(1-BI292))</f>
        <v/>
      </c>
      <c r="BK292" s="152">
        <f>BM292/(1-BL292)</f>
        <v/>
      </c>
      <c r="BL292" s="85" t="n">
        <v>0.01</v>
      </c>
      <c r="BM292" s="152">
        <f>J292</f>
        <v/>
      </c>
      <c r="BN292" s="152">
        <f>IF(BK292&gt;=1500,BK292-150,IF(BK292&gt;=800,BK292-80,IF(BK292&gt;=500,BK292-50,IF(BK292&gt;=200,BK292-20,BK292))))</f>
        <v/>
      </c>
      <c r="BO292" s="85">
        <f>1-12%</f>
        <v/>
      </c>
      <c r="BP292" s="85">
        <f>BQ292/(BF292-BF292*(1-BO292))</f>
        <v/>
      </c>
      <c r="BQ292" s="152">
        <f>BS292/(1-BR292)</f>
        <v/>
      </c>
      <c r="BR292" s="85" t="n">
        <v>0</v>
      </c>
      <c r="BS292" s="152">
        <f>K292</f>
        <v/>
      </c>
      <c r="BT292" s="152">
        <f>IF(BQ292&gt;=1500,BQ292-150,IF(BQ292&gt;=800,BQ292-80,IF(BQ292&gt;=500,BQ292-50,IF(BQ292&gt;=200,BQ292-20,BQ292))))</f>
        <v/>
      </c>
      <c r="BU292" s="10" t="n"/>
      <c r="CB292" s="8" t="inlineStr">
        <is>
          <t>✅ 可导入</t>
        </is>
      </c>
      <c r="CC292" t="inlineStr">
        <is>
          <t>✓</t>
        </is>
      </c>
    </row>
    <row r="293" ht="18" customHeight="1">
      <c r="A293" s="77" t="inlineStr">
        <is>
          <t>PPS24350010410</t>
        </is>
      </c>
      <c r="B293" s="7" t="inlineStr">
        <is>
          <t>畔色斗柜-普通 |樱桃木标准款九斗柜</t>
        </is>
      </c>
      <c r="C293" s="7" t="inlineStr">
        <is>
          <t>斗柜-普通版-1.6米-实木台面</t>
        </is>
      </c>
      <c r="D293" s="7" t="inlineStr">
        <is>
          <t>PPS2435001041012</t>
        </is>
      </c>
      <c r="E293" s="7" t="inlineStr">
        <is>
          <t>https://img.alicdn.com/imgextra/i3/2215699812811/O1CN01Ajp4Q81WdUIbOBAo8_!!2215699812811.jpg</t>
        </is>
      </c>
      <c r="F293" s="7" t="inlineStr">
        <is>
          <t>中型</t>
        </is>
      </c>
      <c r="G293" s="149">
        <f>Q293/0.4</f>
        <v/>
      </c>
      <c r="H293" s="149">
        <f>G293*0.75</f>
        <v/>
      </c>
      <c r="I293" s="149">
        <f>Q293 / (0.84 - 0.02 - 0.006)</f>
        <v/>
      </c>
      <c r="J293" s="149">
        <f>Q293 / (0.86 - 0.02 - 0.006)</f>
        <v/>
      </c>
      <c r="K293" s="149">
        <f>Q293 / (0.89 - 0.02 - 0.006)</f>
        <v/>
      </c>
      <c r="L293" s="149">
        <f>K293-N293</f>
        <v/>
      </c>
      <c r="M293" s="79">
        <f>L293/K293</f>
        <v/>
      </c>
      <c r="N293" s="150">
        <f>O293+P293+Q293</f>
        <v/>
      </c>
      <c r="O293" s="150">
        <f>K293*0.006</f>
        <v/>
      </c>
      <c r="P293" s="150">
        <f>K293*0.02</f>
        <v/>
      </c>
      <c r="Q293" s="150">
        <f>SUM(R293:T293)</f>
        <v/>
      </c>
      <c r="R293" s="150">
        <f>IF(F293="大型",700,IF(F293="中型",300,IF(F293="小型",80,0)))</f>
        <v/>
      </c>
      <c r="S293" s="150">
        <f>IF(F293="大型",150,IF(F293="中型",100,IF(F293="小型",0,0)))</f>
        <v/>
      </c>
      <c r="T293" s="151">
        <f>SUM(U293:W293)</f>
        <v/>
      </c>
      <c r="U293" s="150" t="n">
        <v>2950</v>
      </c>
      <c r="V293" s="150" t="n">
        <v>0</v>
      </c>
      <c r="W293" s="150">
        <f>SUM(X293:AS293)</f>
        <v/>
      </c>
      <c r="X293" s="150" t="n">
        <v>0</v>
      </c>
      <c r="Y293" s="150" t="n">
        <v>0</v>
      </c>
      <c r="Z293" s="150" t="n">
        <v>0</v>
      </c>
      <c r="AA293" s="150" t="n">
        <v>0</v>
      </c>
      <c r="AB293" s="150" t="n">
        <v>162</v>
      </c>
      <c r="AC293" s="150" t="n">
        <v>0</v>
      </c>
      <c r="AD293" s="150" t="n">
        <v>0</v>
      </c>
      <c r="AE293" s="150" t="n">
        <v>0</v>
      </c>
      <c r="AF293" s="150" t="n">
        <v>0</v>
      </c>
      <c r="AG293" s="150" t="n">
        <v>0</v>
      </c>
      <c r="AH293" s="150" t="n">
        <v>0</v>
      </c>
      <c r="AI293" s="150" t="n">
        <v>0</v>
      </c>
      <c r="AJ293" s="150" t="n">
        <v>0</v>
      </c>
      <c r="AK293" s="150" t="n">
        <v>0</v>
      </c>
      <c r="AL293" s="150" t="n">
        <v>0</v>
      </c>
      <c r="AM293" s="150" t="n">
        <v>0</v>
      </c>
      <c r="AN293" s="150" t="n">
        <v>0</v>
      </c>
      <c r="AO293" s="150" t="n">
        <v>0</v>
      </c>
      <c r="AP293" s="150" t="n">
        <v>0</v>
      </c>
      <c r="AQ293" s="150" t="n">
        <v>0</v>
      </c>
      <c r="AR293" s="150" t="n">
        <v>0</v>
      </c>
      <c r="AS293" s="150" t="n">
        <v>0</v>
      </c>
      <c r="AT293" s="7" t="inlineStr">
        <is>
          <t>300mmDTC缓冲轨道+通气孔</t>
        </is>
      </c>
      <c r="AU293" s="7" t="n"/>
      <c r="AV293" s="7" t="inlineStr">
        <is>
          <t>683ff68f6aec030015a6207f</t>
        </is>
      </c>
      <c r="AW293" s="7" t="inlineStr">
        <is>
          <t>实木台面9斗柜樱桃木</t>
        </is>
      </c>
      <c r="AX293" s="7" t="inlineStr">
        <is>
          <t>683ff68ff0736500154172f1</t>
        </is>
      </c>
      <c r="AY293" s="150">
        <f>H293</f>
        <v/>
      </c>
      <c r="AZ293" s="150">
        <f>BB293/(1-BA293)</f>
        <v/>
      </c>
      <c r="BA293" s="82" t="n">
        <v>0.15</v>
      </c>
      <c r="BB293" s="150">
        <f>K293*0.96</f>
        <v/>
      </c>
      <c r="BC293" s="7" t="inlineStr">
        <is>
          <t>793052650673</t>
        </is>
      </c>
      <c r="BD293" s="7" t="inlineStr">
        <is>
          <t>https://item.taobao.com/item.htm?id=793052650673</t>
        </is>
      </c>
      <c r="BE293" s="7" t="n"/>
      <c r="BF293" s="150">
        <f>H293</f>
        <v/>
      </c>
      <c r="BG293" s="82">
        <f>BH293/BF293</f>
        <v/>
      </c>
      <c r="BH293" s="149">
        <f>I293</f>
        <v/>
      </c>
      <c r="BI293" s="82">
        <f>1-12%</f>
        <v/>
      </c>
      <c r="BJ293" s="82">
        <f>BK293/(BF293-BF293*(1-BI293))</f>
        <v/>
      </c>
      <c r="BK293" s="149">
        <f>BM293/(1-BL293)</f>
        <v/>
      </c>
      <c r="BL293" s="82" t="n">
        <v>0.01</v>
      </c>
      <c r="BM293" s="149">
        <f>J293</f>
        <v/>
      </c>
      <c r="BN293" s="149">
        <f>IF(BK293&gt;=1500,BK293-150,IF(BK293&gt;=800,BK293-80,IF(BK293&gt;=500,BK293-50,IF(BK293&gt;=200,BK293-20,BK293))))</f>
        <v/>
      </c>
      <c r="BO293" s="82">
        <f>1-12%</f>
        <v/>
      </c>
      <c r="BP293" s="82">
        <f>BQ293/(BF293-BF293*(1-BO293))</f>
        <v/>
      </c>
      <c r="BQ293" s="149">
        <f>BS293/(1-BR293)</f>
        <v/>
      </c>
      <c r="BR293" s="82" t="n">
        <v>0</v>
      </c>
      <c r="BS293" s="149">
        <f>K293</f>
        <v/>
      </c>
      <c r="BT293" s="149">
        <f>IF(BQ293&gt;=1500,BQ293-150,IF(BQ293&gt;=800,BQ293-80,IF(BQ293&gt;=500,BQ293-50,IF(BQ293&gt;=200,BQ293-20,BQ293))))</f>
        <v/>
      </c>
      <c r="BU293" s="7" t="n"/>
      <c r="CB293" s="8" t="inlineStr">
        <is>
          <t>✅ 可导入</t>
        </is>
      </c>
      <c r="CC293" t="inlineStr">
        <is>
          <t>✓</t>
        </is>
      </c>
    </row>
    <row r="294" ht="18" customHeight="1">
      <c r="A294" s="77" t="inlineStr">
        <is>
          <t>PPS24350020425</t>
        </is>
      </c>
      <c r="B294" s="10" t="inlineStr">
        <is>
          <t>畔色斗柜-设备 |樱桃木设备款九斗柜</t>
        </is>
      </c>
      <c r="C294" s="10" t="inlineStr">
        <is>
          <t>斗柜-设备版-1.8米</t>
        </is>
      </c>
      <c r="D294" s="10" t="inlineStr">
        <is>
          <t>PPS2435002042511</t>
        </is>
      </c>
      <c r="E294" s="10" t="inlineStr">
        <is>
          <t>https://img.alicdn.com/imgextra/i2/2215699812811/O1CN01w5420e1WdUIoMRdLb_!!2215699812811.jpg</t>
        </is>
      </c>
      <c r="F294" s="10" t="inlineStr">
        <is>
          <t>中型</t>
        </is>
      </c>
      <c r="G294" s="152">
        <f>Q294/0.4</f>
        <v/>
      </c>
      <c r="H294" s="152">
        <f>G294*0.75</f>
        <v/>
      </c>
      <c r="I294" s="152">
        <f>Q294 / (0.84 - 0.02 - 0.006)</f>
        <v/>
      </c>
      <c r="J294" s="152">
        <f>Q294 / (0.86 - 0.02 - 0.006)</f>
        <v/>
      </c>
      <c r="K294" s="152">
        <f>Q294 / (0.85 - 0.02 - 0.006)</f>
        <v/>
      </c>
      <c r="L294" s="152">
        <f>K294-N294</f>
        <v/>
      </c>
      <c r="M294" s="79">
        <f>L294/K294</f>
        <v/>
      </c>
      <c r="N294" s="153">
        <f>O294+P294+Q294</f>
        <v/>
      </c>
      <c r="O294" s="153">
        <f>K294*0.006</f>
        <v/>
      </c>
      <c r="P294" s="153">
        <f>K294*0.02</f>
        <v/>
      </c>
      <c r="Q294" s="153">
        <f>SUM(R294:T294)</f>
        <v/>
      </c>
      <c r="R294" s="153">
        <f>IF(F294="大型",700,IF(F294="中型",300,IF(F294="小型",80,0)))</f>
        <v/>
      </c>
      <c r="S294" s="153">
        <f>IF(F294="大型",150,IF(F294="中型",100,IF(F294="小型",0,0)))</f>
        <v/>
      </c>
      <c r="T294" s="151">
        <f>SUM(U294:W294)</f>
        <v/>
      </c>
      <c r="U294" s="153" t="n">
        <v>2750</v>
      </c>
      <c r="V294" s="153" t="n">
        <v>0</v>
      </c>
      <c r="W294" s="153">
        <f>SUM(X294:AS294)</f>
        <v/>
      </c>
      <c r="X294" s="153" t="n">
        <v>0</v>
      </c>
      <c r="Y294" s="153" t="n">
        <v>0</v>
      </c>
      <c r="Z294" s="153" t="n">
        <v>0</v>
      </c>
      <c r="AA294" s="153" t="n">
        <v>84</v>
      </c>
      <c r="AB294" s="153" t="n">
        <v>162</v>
      </c>
      <c r="AC294" s="153" t="n">
        <v>0</v>
      </c>
      <c r="AD294" s="153" t="n">
        <v>0</v>
      </c>
      <c r="AE294" s="153" t="n">
        <v>0</v>
      </c>
      <c r="AF294" s="153" t="n">
        <v>0</v>
      </c>
      <c r="AG294" s="153" t="n">
        <v>0</v>
      </c>
      <c r="AH294" s="153" t="n">
        <v>0</v>
      </c>
      <c r="AI294" s="153" t="n">
        <v>0</v>
      </c>
      <c r="AJ294" s="153" t="n">
        <v>0</v>
      </c>
      <c r="AK294" s="153" t="n">
        <v>0</v>
      </c>
      <c r="AL294" s="153" t="n">
        <v>0</v>
      </c>
      <c r="AM294" s="153" t="n">
        <v>0</v>
      </c>
      <c r="AN294" s="153" t="n">
        <v>0</v>
      </c>
      <c r="AO294" s="153" t="n">
        <v>0</v>
      </c>
      <c r="AP294" s="153" t="n">
        <v>0</v>
      </c>
      <c r="AQ294" s="153" t="n">
        <v>0</v>
      </c>
      <c r="AR294" s="153" t="n">
        <v>0</v>
      </c>
      <c r="AS294" s="153" t="n">
        <v>0</v>
      </c>
      <c r="AT294" s="10" t="inlineStr">
        <is>
          <t>300mmDTC缓冲轨道+2付阻尼轨道</t>
        </is>
      </c>
      <c r="AU294" s="10" t="inlineStr">
        <is>
          <t>* 暂时不好和庄毅说，先就江西做</t>
        </is>
      </c>
      <c r="AV294" s="10" t="inlineStr">
        <is>
          <t>683ff680da805a0015afeba0</t>
        </is>
      </c>
      <c r="AW294" s="10" t="inlineStr">
        <is>
          <t>9斗柜樱桃木</t>
        </is>
      </c>
      <c r="AX294" s="10" t="inlineStr">
        <is>
          <t>683ff6800c1b7400154c573a</t>
        </is>
      </c>
      <c r="AY294" s="153">
        <f>H294</f>
        <v/>
      </c>
      <c r="AZ294" s="153">
        <f>BB294/(1-BA294)</f>
        <v/>
      </c>
      <c r="BA294" s="85" t="n">
        <v>0.15</v>
      </c>
      <c r="BB294" s="153">
        <f>K294*0.96</f>
        <v/>
      </c>
      <c r="BC294" s="10" t="inlineStr">
        <is>
          <t>793178436895</t>
        </is>
      </c>
      <c r="BD294" s="10" t="inlineStr">
        <is>
          <t>https://item.taobao.com/item.htm?id=793178436895</t>
        </is>
      </c>
      <c r="BE294" s="10" t="n"/>
      <c r="BF294" s="153">
        <f>H294</f>
        <v/>
      </c>
      <c r="BG294" s="85">
        <f>BH294/BF294</f>
        <v/>
      </c>
      <c r="BH294" s="152">
        <f>I294</f>
        <v/>
      </c>
      <c r="BI294" s="85">
        <f>1-12%</f>
        <v/>
      </c>
      <c r="BJ294" s="85">
        <f>BK294/(BF294-BF294*(1-BI294))</f>
        <v/>
      </c>
      <c r="BK294" s="152">
        <f>BM294/(1-BL294)</f>
        <v/>
      </c>
      <c r="BL294" s="85" t="n">
        <v>0.01</v>
      </c>
      <c r="BM294" s="152">
        <f>J294</f>
        <v/>
      </c>
      <c r="BN294" s="152">
        <f>IF(BK294&gt;=1500,BK294-150,IF(BK294&gt;=800,BK294-80,IF(BK294&gt;=500,BK294-50,IF(BK294&gt;=200,BK294-20,BK294))))</f>
        <v/>
      </c>
      <c r="BO294" s="85">
        <f>1-12%</f>
        <v/>
      </c>
      <c r="BP294" s="85">
        <f>BQ294/(BF294-BF294*(1-BO294))</f>
        <v/>
      </c>
      <c r="BQ294" s="152">
        <f>BS294/(1-BR294)</f>
        <v/>
      </c>
      <c r="BR294" s="85" t="n">
        <v>0</v>
      </c>
      <c r="BS294" s="152">
        <f>K294</f>
        <v/>
      </c>
      <c r="BT294" s="152">
        <f>IF(BQ294&gt;=1500,BQ294-150,IF(BQ294&gt;=800,BQ294-80,IF(BQ294&gt;=500,BQ294-50,IF(BQ294&gt;=200,BQ294-20,BQ294))))</f>
        <v/>
      </c>
      <c r="BU294" s="10" t="n"/>
      <c r="CB294" s="8" t="inlineStr">
        <is>
          <t>✅ 可导入</t>
        </is>
      </c>
      <c r="CC294" t="inlineStr">
        <is>
          <t>✓</t>
        </is>
      </c>
    </row>
    <row r="295" ht="18" customHeight="1">
      <c r="A295" s="77" t="inlineStr">
        <is>
          <t>PPS23250050202</t>
        </is>
      </c>
      <c r="B295" s="7" t="inlineStr">
        <is>
          <t>万象餐边柜 |樱桃木旋转餐边柜</t>
        </is>
      </c>
      <c r="C295" s="7" t="inlineStr">
        <is>
          <t>旋转餐边柜-洞洞板-下柜（无桌）-1.6米</t>
        </is>
      </c>
      <c r="D295" s="7" t="inlineStr">
        <is>
          <t>PPS2325005020214</t>
        </is>
      </c>
      <c r="E295" s="7" t="inlineStr">
        <is>
          <t>https://img.alicdn.com/imgextra/i2/2215699812811/O1CN01rJpgoa1WdUIYyeeIr_!!2215699812811.jpg</t>
        </is>
      </c>
      <c r="F295" s="7" t="inlineStr">
        <is>
          <t>中型</t>
        </is>
      </c>
      <c r="G295" s="149">
        <f>Q295/0.4</f>
        <v/>
      </c>
      <c r="H295" s="149">
        <f>G295*0.75</f>
        <v/>
      </c>
      <c r="I295" s="149">
        <f>Q295 / (0.84 - 0.02 - 0.006)</f>
        <v/>
      </c>
      <c r="J295" s="149">
        <f>Q295 / (0.85 - 0.02 - 0.006)</f>
        <v/>
      </c>
      <c r="K295" s="149">
        <f>Q295 / (0.87 - 0.02 - 0.006)</f>
        <v/>
      </c>
      <c r="L295" s="149">
        <f>K295-N295</f>
        <v/>
      </c>
      <c r="M295" s="79">
        <f>L295/K295</f>
        <v/>
      </c>
      <c r="N295" s="150">
        <f>O295+P295+Q295</f>
        <v/>
      </c>
      <c r="O295" s="150">
        <f>K295*0.006</f>
        <v/>
      </c>
      <c r="P295" s="150">
        <f>K295*0.02</f>
        <v/>
      </c>
      <c r="Q295" s="150">
        <f>SUM(R295:T295)</f>
        <v/>
      </c>
      <c r="R295" s="150">
        <f>IF(F295="大型",700,IF(F295="中型",300,IF(F295="小型",80,0)))</f>
        <v/>
      </c>
      <c r="S295" s="150" t="n">
        <v>150</v>
      </c>
      <c r="T295" s="151">
        <f>SUM(U295:W295)</f>
        <v/>
      </c>
      <c r="U295" s="150" t="n">
        <v>4000</v>
      </c>
      <c r="V295" s="150" t="n">
        <v>0</v>
      </c>
      <c r="W295" s="150">
        <f>SUM(X295:AS295)</f>
        <v/>
      </c>
      <c r="X295" s="150" t="n">
        <v>0</v>
      </c>
      <c r="Y295" s="150" t="n">
        <v>0</v>
      </c>
      <c r="Z295" s="150" t="n">
        <v>0</v>
      </c>
      <c r="AA295" s="150" t="n">
        <v>0</v>
      </c>
      <c r="AB295" s="150" t="n">
        <v>0</v>
      </c>
      <c r="AC295" s="150" t="n">
        <v>0</v>
      </c>
      <c r="AD295" s="150" t="n">
        <v>0</v>
      </c>
      <c r="AE295" s="150" t="n">
        <v>0</v>
      </c>
      <c r="AF295" s="150" t="n">
        <v>0</v>
      </c>
      <c r="AG295" s="150" t="n">
        <v>0</v>
      </c>
      <c r="AH295" s="150" t="n">
        <v>0</v>
      </c>
      <c r="AI295" s="150" t="n">
        <v>0</v>
      </c>
      <c r="AJ295" s="150" t="n">
        <v>0</v>
      </c>
      <c r="AK295" s="150" t="n">
        <v>0</v>
      </c>
      <c r="AL295" s="150" t="n">
        <v>0</v>
      </c>
      <c r="AM295" s="150" t="n">
        <v>0</v>
      </c>
      <c r="AN295" s="150" t="n">
        <v>0</v>
      </c>
      <c r="AO295" s="150" t="n">
        <v>0</v>
      </c>
      <c r="AP295" s="150" t="n">
        <v>0</v>
      </c>
      <c r="AQ295" s="150" t="n">
        <v>0</v>
      </c>
      <c r="AR295" s="150" t="n">
        <v>0</v>
      </c>
      <c r="AS295" s="150" t="n">
        <v>0</v>
      </c>
      <c r="AT295" s="7" t="inlineStr">
        <is>
          <t>/</t>
        </is>
      </c>
      <c r="AU295" s="7" t="n"/>
      <c r="AV295" s="7" t="inlineStr">
        <is>
          <t>/</t>
        </is>
      </c>
      <c r="AW295" s="7" t="inlineStr">
        <is>
          <t>/</t>
        </is>
      </c>
      <c r="AX295" s="7" t="inlineStr">
        <is>
          <t>/</t>
        </is>
      </c>
      <c r="AY295" s="150">
        <f>H295</f>
        <v/>
      </c>
      <c r="AZ295" s="150">
        <f>BB295/(1-BA295)</f>
        <v/>
      </c>
      <c r="BA295" s="82" t="n">
        <v>0.15</v>
      </c>
      <c r="BB295" s="150">
        <f>K295*0.96</f>
        <v/>
      </c>
      <c r="BC295" s="7" t="inlineStr">
        <is>
          <t>717388593550</t>
        </is>
      </c>
      <c r="BD295" s="7" t="inlineStr">
        <is>
          <t>https://item.taobao.com/item.htm?id=717388593550&amp; | https://item.taobao.com/item.htm?id=724042164333</t>
        </is>
      </c>
      <c r="BE295" s="7" t="n"/>
      <c r="BF295" s="150">
        <f>H295</f>
        <v/>
      </c>
      <c r="BG295" s="82">
        <f>BH295/BF295</f>
        <v/>
      </c>
      <c r="BH295" s="149">
        <f>I295</f>
        <v/>
      </c>
      <c r="BI295" s="82">
        <f>1-12%</f>
        <v/>
      </c>
      <c r="BJ295" s="82">
        <f>BK295/(BF295-BF295*(1-BI295))</f>
        <v/>
      </c>
      <c r="BK295" s="149">
        <f>BM295/(1-BL295)</f>
        <v/>
      </c>
      <c r="BL295" s="82" t="n">
        <v>0.01</v>
      </c>
      <c r="BM295" s="149">
        <f>J295</f>
        <v/>
      </c>
      <c r="BN295" s="149">
        <f>IF(BK295&gt;=1500,BK295-150,IF(BK295&gt;=800,BK295-80,IF(BK295&gt;=500,BK295-50,IF(BK295&gt;=200,BK295-20,BK295))))</f>
        <v/>
      </c>
      <c r="BO295" s="82">
        <f>1-12%</f>
        <v/>
      </c>
      <c r="BP295" s="82">
        <f>BQ295/(BF295-BF295*(1-BO295))</f>
        <v/>
      </c>
      <c r="BQ295" s="149">
        <f>BS295/(1-BR295)</f>
        <v/>
      </c>
      <c r="BR295" s="82" t="n">
        <v>0</v>
      </c>
      <c r="BS295" s="149">
        <f>K295</f>
        <v/>
      </c>
      <c r="BT295" s="149">
        <f>IF(BQ295&gt;=1500,BQ295-150,IF(BQ295&gt;=800,BQ295-80,IF(BQ295&gt;=500,BQ295-50,IF(BQ295&gt;=200,BQ295-20,BQ295))))</f>
        <v/>
      </c>
      <c r="BU295" s="7" t="n"/>
      <c r="CB295" s="8" t="inlineStr">
        <is>
          <t>✅ 可导入</t>
        </is>
      </c>
      <c r="CC295" t="inlineStr">
        <is>
          <t>✓</t>
        </is>
      </c>
    </row>
    <row r="296" ht="18" customHeight="1">
      <c r="A296" s="77" t="inlineStr">
        <is>
          <t>PPS23250050202</t>
        </is>
      </c>
      <c r="B296" s="10" t="inlineStr">
        <is>
          <t>万象餐边柜 |樱桃木旋转餐边柜</t>
        </is>
      </c>
      <c r="C296" s="10" t="inlineStr">
        <is>
          <t>旋转餐边柜-洞洞板-下柜（无桌）-1.8米</t>
        </is>
      </c>
      <c r="D296" s="10" t="inlineStr">
        <is>
          <t>PPS2325005020215</t>
        </is>
      </c>
      <c r="E296" s="10" t="inlineStr">
        <is>
          <t>https://img.alicdn.com/imgextra/i2/2215699812811/O1CN01rJpgoa1WdUIYyeeIr_!!2215699812811.jpg</t>
        </is>
      </c>
      <c r="F296" s="10" t="inlineStr">
        <is>
          <t>中型</t>
        </is>
      </c>
      <c r="G296" s="152">
        <f>Q296/0.4</f>
        <v/>
      </c>
      <c r="H296" s="152">
        <f>G296*0.75</f>
        <v/>
      </c>
      <c r="I296" s="152">
        <f>Q296 / (0.84 - 0.02 - 0.006)</f>
        <v/>
      </c>
      <c r="J296" s="152">
        <f>Q296 / (0.85 - 0.02 - 0.006)</f>
        <v/>
      </c>
      <c r="K296" s="152">
        <f>Q296 / (0.87 - 0.02 - 0.006)</f>
        <v/>
      </c>
      <c r="L296" s="152">
        <f>K296-N296</f>
        <v/>
      </c>
      <c r="M296" s="79">
        <f>L296/K296</f>
        <v/>
      </c>
      <c r="N296" s="153">
        <f>O296+P296+Q296</f>
        <v/>
      </c>
      <c r="O296" s="153">
        <f>K296*0.006</f>
        <v/>
      </c>
      <c r="P296" s="153">
        <f>K296*0.02</f>
        <v/>
      </c>
      <c r="Q296" s="153">
        <f>SUM(R296:T296)</f>
        <v/>
      </c>
      <c r="R296" s="153">
        <f>IF(F296="大型",700,IF(F296="中型",300,IF(F296="小型",80,0)))</f>
        <v/>
      </c>
      <c r="S296" s="153" t="n">
        <v>150</v>
      </c>
      <c r="T296" s="151">
        <f>SUM(U296:W296)</f>
        <v/>
      </c>
      <c r="U296" s="153" t="n">
        <v>4200</v>
      </c>
      <c r="V296" s="153" t="n">
        <v>0</v>
      </c>
      <c r="W296" s="153">
        <f>SUM(X296:AS296)</f>
        <v/>
      </c>
      <c r="X296" s="153" t="n">
        <v>0</v>
      </c>
      <c r="Y296" s="153" t="n">
        <v>0</v>
      </c>
      <c r="Z296" s="153" t="n">
        <v>0</v>
      </c>
      <c r="AA296" s="153" t="n">
        <v>0</v>
      </c>
      <c r="AB296" s="153" t="n">
        <v>0</v>
      </c>
      <c r="AC296" s="153" t="n">
        <v>0</v>
      </c>
      <c r="AD296" s="153" t="n">
        <v>0</v>
      </c>
      <c r="AE296" s="153" t="n">
        <v>0</v>
      </c>
      <c r="AF296" s="153" t="n">
        <v>0</v>
      </c>
      <c r="AG296" s="153" t="n">
        <v>0</v>
      </c>
      <c r="AH296" s="153" t="n">
        <v>0</v>
      </c>
      <c r="AI296" s="153" t="n">
        <v>0</v>
      </c>
      <c r="AJ296" s="153" t="n">
        <v>0</v>
      </c>
      <c r="AK296" s="153" t="n">
        <v>0</v>
      </c>
      <c r="AL296" s="153" t="n">
        <v>0</v>
      </c>
      <c r="AM296" s="153" t="n">
        <v>0</v>
      </c>
      <c r="AN296" s="153" t="n">
        <v>0</v>
      </c>
      <c r="AO296" s="153" t="n">
        <v>0</v>
      </c>
      <c r="AP296" s="153" t="n">
        <v>0</v>
      </c>
      <c r="AQ296" s="153" t="n">
        <v>0</v>
      </c>
      <c r="AR296" s="153" t="n">
        <v>0</v>
      </c>
      <c r="AS296" s="153" t="n">
        <v>0</v>
      </c>
      <c r="AT296" s="10" t="inlineStr">
        <is>
          <t>/</t>
        </is>
      </c>
      <c r="AU296" s="10" t="n"/>
      <c r="AV296" s="10" t="inlineStr">
        <is>
          <t>/</t>
        </is>
      </c>
      <c r="AW296" s="10" t="inlineStr">
        <is>
          <t>/</t>
        </is>
      </c>
      <c r="AX296" s="10" t="inlineStr">
        <is>
          <t>/</t>
        </is>
      </c>
      <c r="AY296" s="153">
        <f>H296</f>
        <v/>
      </c>
      <c r="AZ296" s="153">
        <f>BB296/(1-BA296)</f>
        <v/>
      </c>
      <c r="BA296" s="85" t="n">
        <v>0.15</v>
      </c>
      <c r="BB296" s="153">
        <f>K296*0.96</f>
        <v/>
      </c>
      <c r="BC296" s="10" t="inlineStr">
        <is>
          <t>717388593550</t>
        </is>
      </c>
      <c r="BD296" s="10" t="inlineStr">
        <is>
          <t>https://item.taobao.com/item.htm?id=717388593550&amp; | https://item.taobao.com/item.htm?id=724042164333</t>
        </is>
      </c>
      <c r="BE296" s="10" t="n"/>
      <c r="BF296" s="153">
        <f>H296</f>
        <v/>
      </c>
      <c r="BG296" s="85">
        <f>BH296/BF296</f>
        <v/>
      </c>
      <c r="BH296" s="152">
        <f>I296</f>
        <v/>
      </c>
      <c r="BI296" s="85">
        <f>1-12%</f>
        <v/>
      </c>
      <c r="BJ296" s="85">
        <f>BK296/(BF296-BF296*(1-BI296))</f>
        <v/>
      </c>
      <c r="BK296" s="152">
        <f>BM296/(1-BL296)</f>
        <v/>
      </c>
      <c r="BL296" s="85" t="n">
        <v>0.01</v>
      </c>
      <c r="BM296" s="152">
        <f>J296</f>
        <v/>
      </c>
      <c r="BN296" s="152">
        <f>IF(BK296&gt;=1500,BK296-150,IF(BK296&gt;=800,BK296-80,IF(BK296&gt;=500,BK296-50,IF(BK296&gt;=200,BK296-20,BK296))))</f>
        <v/>
      </c>
      <c r="BO296" s="85">
        <f>1-12%</f>
        <v/>
      </c>
      <c r="BP296" s="85">
        <f>BQ296/(BF296-BF296*(1-BO296))</f>
        <v/>
      </c>
      <c r="BQ296" s="152">
        <f>BS296/(1-BR296)</f>
        <v/>
      </c>
      <c r="BR296" s="85" t="n">
        <v>0</v>
      </c>
      <c r="BS296" s="152">
        <f>K296</f>
        <v/>
      </c>
      <c r="BT296" s="152">
        <f>IF(BQ296&gt;=1500,BQ296-150,IF(BQ296&gt;=800,BQ296-80,IF(BQ296&gt;=500,BQ296-50,IF(BQ296&gt;=200,BQ296-20,BQ296))))</f>
        <v/>
      </c>
      <c r="BU296" s="10" t="n"/>
      <c r="CB296" s="8" t="inlineStr">
        <is>
          <t>✅ 可导入</t>
        </is>
      </c>
      <c r="CC296" t="inlineStr">
        <is>
          <t>✓</t>
        </is>
      </c>
    </row>
    <row r="297" ht="18" customHeight="1">
      <c r="A297" s="77" t="inlineStr">
        <is>
          <t>PPS23250050202</t>
        </is>
      </c>
      <c r="B297" s="7" t="inlineStr">
        <is>
          <t>万象餐边柜 |樱桃木旋转餐边柜</t>
        </is>
      </c>
      <c r="C297" s="7" t="inlineStr">
        <is>
          <t>旋转餐边柜-洞洞板-下柜（无桌）-2.1米</t>
        </is>
      </c>
      <c r="D297" s="7" t="inlineStr">
        <is>
          <t>PPS2325005020216</t>
        </is>
      </c>
      <c r="E297" s="7" t="inlineStr">
        <is>
          <t>https://img.alicdn.com/imgextra/i2/2215699812811/O1CN01rJpgoa1WdUIYyeeIr_!!2215699812811.jpg</t>
        </is>
      </c>
      <c r="F297" s="7" t="inlineStr">
        <is>
          <t>中型</t>
        </is>
      </c>
      <c r="G297" s="149">
        <f>Q297/0.4</f>
        <v/>
      </c>
      <c r="H297" s="149">
        <f>G297*0.75</f>
        <v/>
      </c>
      <c r="I297" s="149">
        <f>Q297 / (0.84 - 0.02 - 0.006)</f>
        <v/>
      </c>
      <c r="J297" s="149">
        <f>Q297 / (0.85 - 0.02 - 0.006)</f>
        <v/>
      </c>
      <c r="K297" s="149">
        <f>Q297 / (0.87 - 0.02 - 0.006)</f>
        <v/>
      </c>
      <c r="L297" s="149">
        <f>K297-N297</f>
        <v/>
      </c>
      <c r="M297" s="79">
        <f>L297/K297</f>
        <v/>
      </c>
      <c r="N297" s="150">
        <f>O297+P297+Q297</f>
        <v/>
      </c>
      <c r="O297" s="150">
        <f>K297*0.006</f>
        <v/>
      </c>
      <c r="P297" s="150">
        <f>K297*0.02</f>
        <v/>
      </c>
      <c r="Q297" s="150">
        <f>SUM(R297:T297)</f>
        <v/>
      </c>
      <c r="R297" s="150">
        <f>IF(F297="大型",700,IF(F297="中型",300,IF(F297="小型",80,0)))</f>
        <v/>
      </c>
      <c r="S297" s="150" t="n">
        <v>150</v>
      </c>
      <c r="T297" s="151">
        <f>SUM(U297:W297)</f>
        <v/>
      </c>
      <c r="U297" s="150" t="n">
        <v>4400</v>
      </c>
      <c r="V297" s="150" t="n">
        <v>0</v>
      </c>
      <c r="W297" s="150">
        <f>SUM(X297:AS297)</f>
        <v/>
      </c>
      <c r="X297" s="150" t="n">
        <v>0</v>
      </c>
      <c r="Y297" s="150" t="n">
        <v>0</v>
      </c>
      <c r="Z297" s="150" t="n">
        <v>0</v>
      </c>
      <c r="AA297" s="150" t="n">
        <v>0</v>
      </c>
      <c r="AB297" s="150" t="n">
        <v>0</v>
      </c>
      <c r="AC297" s="150" t="n">
        <v>0</v>
      </c>
      <c r="AD297" s="150" t="n">
        <v>0</v>
      </c>
      <c r="AE297" s="150" t="n">
        <v>0</v>
      </c>
      <c r="AF297" s="150" t="n">
        <v>0</v>
      </c>
      <c r="AG297" s="150" t="n">
        <v>0</v>
      </c>
      <c r="AH297" s="150" t="n">
        <v>0</v>
      </c>
      <c r="AI297" s="150" t="n">
        <v>0</v>
      </c>
      <c r="AJ297" s="150" t="n">
        <v>0</v>
      </c>
      <c r="AK297" s="150" t="n">
        <v>0</v>
      </c>
      <c r="AL297" s="150" t="n">
        <v>0</v>
      </c>
      <c r="AM297" s="150" t="n">
        <v>0</v>
      </c>
      <c r="AN297" s="150" t="n">
        <v>0</v>
      </c>
      <c r="AO297" s="150" t="n">
        <v>0</v>
      </c>
      <c r="AP297" s="150" t="n">
        <v>0</v>
      </c>
      <c r="AQ297" s="150" t="n">
        <v>0</v>
      </c>
      <c r="AR297" s="150" t="n">
        <v>0</v>
      </c>
      <c r="AS297" s="150" t="n">
        <v>0</v>
      </c>
      <c r="AT297" s="7" t="inlineStr">
        <is>
          <t>/</t>
        </is>
      </c>
      <c r="AU297" s="7" t="n"/>
      <c r="AV297" s="7" t="inlineStr">
        <is>
          <t>/</t>
        </is>
      </c>
      <c r="AW297" s="7" t="inlineStr">
        <is>
          <t>/</t>
        </is>
      </c>
      <c r="AX297" s="7" t="inlineStr">
        <is>
          <t>/</t>
        </is>
      </c>
      <c r="AY297" s="150">
        <f>H297</f>
        <v/>
      </c>
      <c r="AZ297" s="150">
        <f>BB297/(1-BA297)</f>
        <v/>
      </c>
      <c r="BA297" s="82" t="n">
        <v>0.15</v>
      </c>
      <c r="BB297" s="150">
        <f>K297*0.96</f>
        <v/>
      </c>
      <c r="BC297" s="7" t="inlineStr">
        <is>
          <t>717388593550</t>
        </is>
      </c>
      <c r="BD297" s="7" t="inlineStr">
        <is>
          <t>https://item.taobao.com/item.htm?id=717388593550&amp; | https://item.taobao.com/item.htm?id=724042164333</t>
        </is>
      </c>
      <c r="BE297" s="7" t="n"/>
      <c r="BF297" s="150">
        <f>H297</f>
        <v/>
      </c>
      <c r="BG297" s="82">
        <f>BH297/BF297</f>
        <v/>
      </c>
      <c r="BH297" s="149">
        <f>I297</f>
        <v/>
      </c>
      <c r="BI297" s="82">
        <f>1-12%</f>
        <v/>
      </c>
      <c r="BJ297" s="82">
        <f>BK297/(BF297-BF297*(1-BI297))</f>
        <v/>
      </c>
      <c r="BK297" s="149">
        <f>BM297/(1-BL297)</f>
        <v/>
      </c>
      <c r="BL297" s="82" t="n">
        <v>0.01</v>
      </c>
      <c r="BM297" s="149">
        <f>J297</f>
        <v/>
      </c>
      <c r="BN297" s="149">
        <f>IF(BK297&gt;=1500,BK297-150,IF(BK297&gt;=800,BK297-80,IF(BK297&gt;=500,BK297-50,IF(BK297&gt;=200,BK297-20,BK297))))</f>
        <v/>
      </c>
      <c r="BO297" s="82">
        <f>1-12%</f>
        <v/>
      </c>
      <c r="BP297" s="82">
        <f>BQ297/(BF297-BF297*(1-BO297))</f>
        <v/>
      </c>
      <c r="BQ297" s="149">
        <f>BS297/(1-BR297)</f>
        <v/>
      </c>
      <c r="BR297" s="82" t="n">
        <v>0</v>
      </c>
      <c r="BS297" s="149">
        <f>K297</f>
        <v/>
      </c>
      <c r="BT297" s="149">
        <f>IF(BQ297&gt;=1500,BQ297-150,IF(BQ297&gt;=800,BQ297-80,IF(BQ297&gt;=500,BQ297-50,IF(BQ297&gt;=200,BQ297-20,BQ297))))</f>
        <v/>
      </c>
      <c r="BU297" s="7" t="n"/>
      <c r="CB297" s="8" t="inlineStr">
        <is>
          <t>✅ 可导入</t>
        </is>
      </c>
      <c r="CC297" t="inlineStr">
        <is>
          <t>✓</t>
        </is>
      </c>
    </row>
    <row r="298" ht="18" customHeight="1">
      <c r="A298" s="77" t="inlineStr">
        <is>
          <t>PPS23250050202</t>
        </is>
      </c>
      <c r="B298" s="10" t="inlineStr">
        <is>
          <t>万象餐边柜 |樱桃木旋转餐边柜</t>
        </is>
      </c>
      <c r="C298" s="10" t="inlineStr">
        <is>
          <t>旋转餐桌-单桌腿-1.2米</t>
        </is>
      </c>
      <c r="D298" s="10" t="inlineStr">
        <is>
          <t>PPS2325005020217</t>
        </is>
      </c>
      <c r="E298" s="10" t="inlineStr">
        <is>
          <t>https://img.alicdn.com/imgextra/i2/2215699812811/O1CN01rJpgoa1WdUIYyeeIr_!!2215699812811.jpg</t>
        </is>
      </c>
      <c r="F298" s="10" t="inlineStr">
        <is>
          <t>中型</t>
        </is>
      </c>
      <c r="G298" s="152">
        <f>Q298/0.4</f>
        <v/>
      </c>
      <c r="H298" s="152">
        <f>G298*0.75</f>
        <v/>
      </c>
      <c r="I298" s="152">
        <f>Q298 / (0.84 - 0.02 - 0.006)</f>
        <v/>
      </c>
      <c r="J298" s="152">
        <f>Q298 / (0.85 - 0.02 - 0.006)</f>
        <v/>
      </c>
      <c r="K298" s="152">
        <f>Q298 / (0.87 - 0.02 - 0.006)</f>
        <v/>
      </c>
      <c r="L298" s="152">
        <f>K298-N298</f>
        <v/>
      </c>
      <c r="M298" s="79">
        <f>L298/K298</f>
        <v/>
      </c>
      <c r="N298" s="153">
        <f>O298+P298+Q298</f>
        <v/>
      </c>
      <c r="O298" s="153">
        <f>K298*0.006</f>
        <v/>
      </c>
      <c r="P298" s="153">
        <f>K298*0.02</f>
        <v/>
      </c>
      <c r="Q298" s="153">
        <f>SUM(R298:T298)</f>
        <v/>
      </c>
      <c r="R298" s="153">
        <f>IF(F298="大型",700,IF(F298="中型",300,IF(F298="小型",80,0)))</f>
        <v/>
      </c>
      <c r="S298" s="153">
        <f>IF(F298="大型",150,IF(F298="中型",100,IF(F298="小型",0,0)))</f>
        <v/>
      </c>
      <c r="T298" s="151">
        <f>SUM(U298:W298)</f>
        <v/>
      </c>
      <c r="U298" s="153" t="n">
        <v>1100</v>
      </c>
      <c r="V298" s="153" t="n">
        <v>0</v>
      </c>
      <c r="W298" s="153">
        <f>SUM(X298:AS298)</f>
        <v/>
      </c>
      <c r="X298" s="153" t="n">
        <v>0</v>
      </c>
      <c r="Y298" s="153" t="n">
        <v>0</v>
      </c>
      <c r="Z298" s="153" t="n">
        <v>0</v>
      </c>
      <c r="AA298" s="153" t="n">
        <v>0</v>
      </c>
      <c r="AB298" s="153" t="n">
        <v>0</v>
      </c>
      <c r="AC298" s="153" t="n">
        <v>0</v>
      </c>
      <c r="AD298" s="153" t="n">
        <v>0</v>
      </c>
      <c r="AE298" s="153" t="n">
        <v>0</v>
      </c>
      <c r="AF298" s="153" t="n">
        <v>0</v>
      </c>
      <c r="AG298" s="153" t="n">
        <v>0</v>
      </c>
      <c r="AH298" s="153" t="n">
        <v>0</v>
      </c>
      <c r="AI298" s="153" t="n">
        <v>0</v>
      </c>
      <c r="AJ298" s="153" t="n">
        <v>0</v>
      </c>
      <c r="AK298" s="153" t="n">
        <v>0</v>
      </c>
      <c r="AL298" s="153" t="n">
        <v>0</v>
      </c>
      <c r="AM298" s="153" t="n">
        <v>0</v>
      </c>
      <c r="AN298" s="153" t="n">
        <v>0</v>
      </c>
      <c r="AO298" s="153" t="n">
        <v>0</v>
      </c>
      <c r="AP298" s="153" t="n">
        <v>0</v>
      </c>
      <c r="AQ298" s="153" t="n">
        <v>0</v>
      </c>
      <c r="AR298" s="153" t="n">
        <v>0</v>
      </c>
      <c r="AS298" s="153" t="n">
        <v>0</v>
      </c>
      <c r="AT298" s="10" t="inlineStr">
        <is>
          <t>/</t>
        </is>
      </c>
      <c r="AU298" s="10" t="n"/>
      <c r="AV298" s="10" t="inlineStr">
        <is>
          <t>/</t>
        </is>
      </c>
      <c r="AW298" s="10" t="inlineStr">
        <is>
          <t>/</t>
        </is>
      </c>
      <c r="AX298" s="10" t="inlineStr">
        <is>
          <t>/</t>
        </is>
      </c>
      <c r="AY298" s="153">
        <f>H298</f>
        <v/>
      </c>
      <c r="AZ298" s="153">
        <f>BB298/(1-BA298)</f>
        <v/>
      </c>
      <c r="BA298" s="85" t="n">
        <v>0.15</v>
      </c>
      <c r="BB298" s="153">
        <f>K298*0.96</f>
        <v/>
      </c>
      <c r="BC298" s="10" t="inlineStr">
        <is>
          <t>717388593550</t>
        </is>
      </c>
      <c r="BD298" s="10" t="inlineStr">
        <is>
          <t>https://item.taobao.com/item.htm?id=717388593550&amp; | https://item.taobao.com/item.htm?id=724042164333</t>
        </is>
      </c>
      <c r="BE298" s="10" t="n"/>
      <c r="BF298" s="153">
        <f>H298</f>
        <v/>
      </c>
      <c r="BG298" s="85">
        <f>BH298/BF298</f>
        <v/>
      </c>
      <c r="BH298" s="152">
        <f>I298</f>
        <v/>
      </c>
      <c r="BI298" s="85">
        <f>1-12%</f>
        <v/>
      </c>
      <c r="BJ298" s="85">
        <f>BK298/(BF298-BF298*(1-BI298))</f>
        <v/>
      </c>
      <c r="BK298" s="152">
        <f>BM298/(1-BL298)</f>
        <v/>
      </c>
      <c r="BL298" s="85" t="n">
        <v>0.01</v>
      </c>
      <c r="BM298" s="152">
        <f>J298</f>
        <v/>
      </c>
      <c r="BN298" s="152">
        <f>IF(BK298&gt;=1500,BK298-150,IF(BK298&gt;=800,BK298-80,IF(BK298&gt;=500,BK298-50,IF(BK298&gt;=200,BK298-20,BK298))))</f>
        <v/>
      </c>
      <c r="BO298" s="85">
        <f>1-12%</f>
        <v/>
      </c>
      <c r="BP298" s="85">
        <f>BQ298/(BF298-BF298*(1-BO298))</f>
        <v/>
      </c>
      <c r="BQ298" s="152">
        <f>BS298/(1-BR298)</f>
        <v/>
      </c>
      <c r="BR298" s="85" t="n">
        <v>0</v>
      </c>
      <c r="BS298" s="152">
        <f>K298</f>
        <v/>
      </c>
      <c r="BT298" s="152">
        <f>IF(BQ298&gt;=1500,BQ298-150,IF(BQ298&gt;=800,BQ298-80,IF(BQ298&gt;=500,BQ298-50,IF(BQ298&gt;=200,BQ298-20,BQ298))))</f>
        <v/>
      </c>
      <c r="BU298" s="10" t="n"/>
      <c r="CB298" s="8" t="inlineStr">
        <is>
          <t>✅ 可导入</t>
        </is>
      </c>
      <c r="CC298" t="inlineStr">
        <is>
          <t>✓</t>
        </is>
      </c>
    </row>
    <row r="299" ht="18" customHeight="1">
      <c r="A299" s="77" t="inlineStr">
        <is>
          <t>PPS23250050202</t>
        </is>
      </c>
      <c r="B299" s="7" t="inlineStr">
        <is>
          <t>万象餐边柜 |樱桃木旋转餐边柜</t>
        </is>
      </c>
      <c r="C299" s="7" t="inlineStr">
        <is>
          <t>旋转餐桌-单桌腿-1.4米</t>
        </is>
      </c>
      <c r="D299" s="7" t="inlineStr">
        <is>
          <t>PPS2325005020218</t>
        </is>
      </c>
      <c r="E299" s="7" t="inlineStr">
        <is>
          <t>https://img.alicdn.com/imgextra/i2/2215699812811/O1CN01rJpgoa1WdUIYyeeIr_!!2215699812811.jpg</t>
        </is>
      </c>
      <c r="F299" s="7" t="inlineStr">
        <is>
          <t>中型</t>
        </is>
      </c>
      <c r="G299" s="149">
        <f>Q299/0.4</f>
        <v/>
      </c>
      <c r="H299" s="149">
        <f>G299*0.75</f>
        <v/>
      </c>
      <c r="I299" s="149">
        <f>Q299 / (0.84 - 0.02 - 0.006)</f>
        <v/>
      </c>
      <c r="J299" s="149">
        <f>Q299 / (0.85 - 0.02 - 0.006)</f>
        <v/>
      </c>
      <c r="K299" s="149">
        <f>Q299 / (0.87 - 0.02 - 0.006)</f>
        <v/>
      </c>
      <c r="L299" s="149">
        <f>K299-N299</f>
        <v/>
      </c>
      <c r="M299" s="79">
        <f>L299/K299</f>
        <v/>
      </c>
      <c r="N299" s="150">
        <f>O299+P299+Q299</f>
        <v/>
      </c>
      <c r="O299" s="150">
        <f>K299*0.006</f>
        <v/>
      </c>
      <c r="P299" s="150">
        <f>K299*0.02</f>
        <v/>
      </c>
      <c r="Q299" s="150">
        <f>SUM(R299:T299)</f>
        <v/>
      </c>
      <c r="R299" s="150">
        <f>IF(F299="大型",700,IF(F299="中型",300,IF(F299="小型",80,0)))</f>
        <v/>
      </c>
      <c r="S299" s="150" t="n">
        <v>50</v>
      </c>
      <c r="T299" s="151">
        <f>SUM(U299:W299)</f>
        <v/>
      </c>
      <c r="U299" s="150" t="n">
        <v>1150</v>
      </c>
      <c r="V299" s="150" t="n">
        <v>0</v>
      </c>
      <c r="W299" s="150">
        <f>SUM(X299:AS299)</f>
        <v/>
      </c>
      <c r="X299" s="150" t="n">
        <v>0</v>
      </c>
      <c r="Y299" s="150" t="n">
        <v>0</v>
      </c>
      <c r="Z299" s="150" t="n">
        <v>0</v>
      </c>
      <c r="AA299" s="150" t="n">
        <v>0</v>
      </c>
      <c r="AB299" s="150" t="n">
        <v>0</v>
      </c>
      <c r="AC299" s="150" t="n">
        <v>0</v>
      </c>
      <c r="AD299" s="150" t="n">
        <v>0</v>
      </c>
      <c r="AE299" s="150" t="n">
        <v>0</v>
      </c>
      <c r="AF299" s="150" t="n">
        <v>0</v>
      </c>
      <c r="AG299" s="150" t="n">
        <v>0</v>
      </c>
      <c r="AH299" s="150" t="n">
        <v>0</v>
      </c>
      <c r="AI299" s="150" t="n">
        <v>0</v>
      </c>
      <c r="AJ299" s="150" t="n">
        <v>0</v>
      </c>
      <c r="AK299" s="150" t="n">
        <v>0</v>
      </c>
      <c r="AL299" s="150" t="n">
        <v>0</v>
      </c>
      <c r="AM299" s="150" t="n">
        <v>0</v>
      </c>
      <c r="AN299" s="150" t="n">
        <v>0</v>
      </c>
      <c r="AO299" s="150" t="n">
        <v>0</v>
      </c>
      <c r="AP299" s="150" t="n">
        <v>0</v>
      </c>
      <c r="AQ299" s="150" t="n">
        <v>0</v>
      </c>
      <c r="AR299" s="150" t="n">
        <v>0</v>
      </c>
      <c r="AS299" s="150" t="n">
        <v>0</v>
      </c>
      <c r="AT299" s="7" t="inlineStr">
        <is>
          <t>/</t>
        </is>
      </c>
      <c r="AU299" s="7" t="n"/>
      <c r="AV299" s="7" t="inlineStr">
        <is>
          <t>/</t>
        </is>
      </c>
      <c r="AW299" s="7" t="inlineStr">
        <is>
          <t>/</t>
        </is>
      </c>
      <c r="AX299" s="7" t="inlineStr">
        <is>
          <t>/</t>
        </is>
      </c>
      <c r="AY299" s="150">
        <f>H299</f>
        <v/>
      </c>
      <c r="AZ299" s="150">
        <f>BB299/(1-BA299)</f>
        <v/>
      </c>
      <c r="BA299" s="82" t="n">
        <v>0.15</v>
      </c>
      <c r="BB299" s="150">
        <f>K299*0.96</f>
        <v/>
      </c>
      <c r="BC299" s="7" t="inlineStr">
        <is>
          <t>717388593550</t>
        </is>
      </c>
      <c r="BD299" s="7" t="inlineStr">
        <is>
          <t>https://item.taobao.com/item.htm?id=717388593550&amp; | https://item.taobao.com/item.htm?id=724042164333</t>
        </is>
      </c>
      <c r="BE299" s="7" t="n"/>
      <c r="BF299" s="150">
        <f>H299</f>
        <v/>
      </c>
      <c r="BG299" s="82">
        <f>BH299/BF299</f>
        <v/>
      </c>
      <c r="BH299" s="149">
        <f>I299</f>
        <v/>
      </c>
      <c r="BI299" s="82">
        <f>1-12%</f>
        <v/>
      </c>
      <c r="BJ299" s="82">
        <f>BK299/(BF299-BF299*(1-BI299))</f>
        <v/>
      </c>
      <c r="BK299" s="149">
        <f>BM299/(1-BL299)</f>
        <v/>
      </c>
      <c r="BL299" s="82" t="n">
        <v>0.01</v>
      </c>
      <c r="BM299" s="149">
        <f>J299</f>
        <v/>
      </c>
      <c r="BN299" s="149">
        <f>IF(BK299&gt;=1500,BK299-150,IF(BK299&gt;=800,BK299-80,IF(BK299&gt;=500,BK299-50,IF(BK299&gt;=200,BK299-20,BK299))))</f>
        <v/>
      </c>
      <c r="BO299" s="82">
        <f>1-12%</f>
        <v/>
      </c>
      <c r="BP299" s="82">
        <f>BQ299/(BF299-BF299*(1-BO299))</f>
        <v/>
      </c>
      <c r="BQ299" s="149">
        <f>BS299/(1-BR299)</f>
        <v/>
      </c>
      <c r="BR299" s="82" t="n">
        <v>0</v>
      </c>
      <c r="BS299" s="149">
        <f>K299</f>
        <v/>
      </c>
      <c r="BT299" s="149">
        <f>IF(BQ299&gt;=1500,BQ299-150,IF(BQ299&gt;=800,BQ299-80,IF(BQ299&gt;=500,BQ299-50,IF(BQ299&gt;=200,BQ299-20,BQ299))))</f>
        <v/>
      </c>
      <c r="BU299" s="7" t="n"/>
      <c r="CB299" s="8" t="inlineStr">
        <is>
          <t>✅ 可导入</t>
        </is>
      </c>
      <c r="CC299" t="inlineStr">
        <is>
          <t>✓</t>
        </is>
      </c>
    </row>
    <row r="300" ht="18" customHeight="1">
      <c r="A300" s="77" t="inlineStr">
        <is>
          <t>PPS23250050202</t>
        </is>
      </c>
      <c r="B300" s="10" t="inlineStr">
        <is>
          <t>万象餐边柜 |樱桃木旋转餐边柜</t>
        </is>
      </c>
      <c r="C300" s="10" t="inlineStr">
        <is>
          <t>旋转餐桌-单桌腿-1.6米</t>
        </is>
      </c>
      <c r="D300" s="10" t="inlineStr">
        <is>
          <t>PPS2325005020219</t>
        </is>
      </c>
      <c r="E300" s="10" t="inlineStr">
        <is>
          <t>https://img.alicdn.com/imgextra/i2/2215699812811/O1CN01rJpgoa1WdUIYyeeIr_!!2215699812811.jpg</t>
        </is>
      </c>
      <c r="F300" s="10" t="inlineStr">
        <is>
          <t>中型</t>
        </is>
      </c>
      <c r="G300" s="152">
        <f>Q300/0.4</f>
        <v/>
      </c>
      <c r="H300" s="152">
        <f>G300*0.75</f>
        <v/>
      </c>
      <c r="I300" s="152">
        <f>Q300 / (0.84 - 0.02 - 0.006)</f>
        <v/>
      </c>
      <c r="J300" s="152">
        <f>Q300 / (0.85 - 0.02 - 0.006)</f>
        <v/>
      </c>
      <c r="K300" s="152">
        <f>Q300 / (0.87 - 0.02 - 0.006)</f>
        <v/>
      </c>
      <c r="L300" s="152">
        <f>K300-N300</f>
        <v/>
      </c>
      <c r="M300" s="79">
        <f>L300/K300</f>
        <v/>
      </c>
      <c r="N300" s="153">
        <f>O300+P300+Q300</f>
        <v/>
      </c>
      <c r="O300" s="153">
        <f>K300*0.006</f>
        <v/>
      </c>
      <c r="P300" s="153">
        <f>K300*0.02</f>
        <v/>
      </c>
      <c r="Q300" s="153">
        <f>SUM(R300:T300)</f>
        <v/>
      </c>
      <c r="R300" s="153">
        <f>IF(F300="大型",700,IF(F300="中型",300,IF(F300="小型",80,0)))</f>
        <v/>
      </c>
      <c r="S300" s="153" t="n">
        <v>50</v>
      </c>
      <c r="T300" s="151">
        <f>SUM(U300:W300)</f>
        <v/>
      </c>
      <c r="U300" s="153" t="n">
        <v>1215</v>
      </c>
      <c r="V300" s="153" t="n">
        <v>0</v>
      </c>
      <c r="W300" s="153">
        <f>SUM(X300:AS300)</f>
        <v/>
      </c>
      <c r="X300" s="153" t="n">
        <v>0</v>
      </c>
      <c r="Y300" s="153" t="n">
        <v>0</v>
      </c>
      <c r="Z300" s="153" t="n">
        <v>0</v>
      </c>
      <c r="AA300" s="153" t="n">
        <v>0</v>
      </c>
      <c r="AB300" s="153" t="n">
        <v>0</v>
      </c>
      <c r="AC300" s="153" t="n">
        <v>0</v>
      </c>
      <c r="AD300" s="153" t="n">
        <v>0</v>
      </c>
      <c r="AE300" s="153" t="n">
        <v>0</v>
      </c>
      <c r="AF300" s="153" t="n">
        <v>0</v>
      </c>
      <c r="AG300" s="153" t="n">
        <v>0</v>
      </c>
      <c r="AH300" s="153" t="n">
        <v>0</v>
      </c>
      <c r="AI300" s="153" t="n">
        <v>0</v>
      </c>
      <c r="AJ300" s="153" t="n">
        <v>0</v>
      </c>
      <c r="AK300" s="153" t="n">
        <v>0</v>
      </c>
      <c r="AL300" s="153" t="n">
        <v>0</v>
      </c>
      <c r="AM300" s="153" t="n">
        <v>0</v>
      </c>
      <c r="AN300" s="153" t="n">
        <v>0</v>
      </c>
      <c r="AO300" s="153" t="n">
        <v>0</v>
      </c>
      <c r="AP300" s="153" t="n">
        <v>0</v>
      </c>
      <c r="AQ300" s="153" t="n">
        <v>0</v>
      </c>
      <c r="AR300" s="153" t="n">
        <v>0</v>
      </c>
      <c r="AS300" s="153" t="n">
        <v>0</v>
      </c>
      <c r="AT300" s="10" t="inlineStr">
        <is>
          <t>/</t>
        </is>
      </c>
      <c r="AU300" s="10" t="n"/>
      <c r="AV300" s="10" t="inlineStr">
        <is>
          <t>/</t>
        </is>
      </c>
      <c r="AW300" s="10" t="inlineStr">
        <is>
          <t>/</t>
        </is>
      </c>
      <c r="AX300" s="10" t="inlineStr">
        <is>
          <t>/</t>
        </is>
      </c>
      <c r="AY300" s="153">
        <f>H300</f>
        <v/>
      </c>
      <c r="AZ300" s="153">
        <f>BB300/(1-BA300)</f>
        <v/>
      </c>
      <c r="BA300" s="85" t="n">
        <v>0.15</v>
      </c>
      <c r="BB300" s="153">
        <f>K300*0.96</f>
        <v/>
      </c>
      <c r="BC300" s="10" t="inlineStr">
        <is>
          <t>717388593550</t>
        </is>
      </c>
      <c r="BD300" s="10" t="inlineStr">
        <is>
          <t>https://item.taobao.com/item.htm?id=717388593550&amp; | https://item.taobao.com/item.htm?id=724042164333</t>
        </is>
      </c>
      <c r="BE300" s="10" t="n"/>
      <c r="BF300" s="153">
        <f>H300</f>
        <v/>
      </c>
      <c r="BG300" s="85">
        <f>BH300/BF300</f>
        <v/>
      </c>
      <c r="BH300" s="152">
        <f>I300</f>
        <v/>
      </c>
      <c r="BI300" s="85">
        <f>1-12%</f>
        <v/>
      </c>
      <c r="BJ300" s="85">
        <f>BK300/(BF300-BF300*(1-BI300))</f>
        <v/>
      </c>
      <c r="BK300" s="152">
        <f>BM300/(1-BL300)</f>
        <v/>
      </c>
      <c r="BL300" s="85" t="n">
        <v>0.01</v>
      </c>
      <c r="BM300" s="152">
        <f>J300</f>
        <v/>
      </c>
      <c r="BN300" s="152">
        <f>IF(BK300&gt;=1500,BK300-150,IF(BK300&gt;=800,BK300-80,IF(BK300&gt;=500,BK300-50,IF(BK300&gt;=200,BK300-20,BK300))))</f>
        <v/>
      </c>
      <c r="BO300" s="85">
        <f>1-12%</f>
        <v/>
      </c>
      <c r="BP300" s="85">
        <f>BQ300/(BF300-BF300*(1-BO300))</f>
        <v/>
      </c>
      <c r="BQ300" s="152">
        <f>BS300/(1-BR300)</f>
        <v/>
      </c>
      <c r="BR300" s="85" t="n">
        <v>0</v>
      </c>
      <c r="BS300" s="152">
        <f>K300</f>
        <v/>
      </c>
      <c r="BT300" s="152">
        <f>IF(BQ300&gt;=1500,BQ300-150,IF(BQ300&gt;=800,BQ300-80,IF(BQ300&gt;=500,BQ300-50,IF(BQ300&gt;=200,BQ300-20,BQ300))))</f>
        <v/>
      </c>
      <c r="BU300" s="10" t="n"/>
      <c r="CB300" s="8" t="inlineStr">
        <is>
          <t>✅ 可导入</t>
        </is>
      </c>
      <c r="CC300" t="inlineStr">
        <is>
          <t>✓</t>
        </is>
      </c>
    </row>
    <row r="301" ht="18" customHeight="1">
      <c r="A301" s="77" t="inlineStr">
        <is>
          <t>PPS23250050202</t>
        </is>
      </c>
      <c r="B301" s="7" t="inlineStr">
        <is>
          <t>万象餐边柜 |樱桃木旋转餐边柜</t>
        </is>
      </c>
      <c r="C301" s="7" t="inlineStr">
        <is>
          <t>旋转餐桌-双桌腿-1.2米</t>
        </is>
      </c>
      <c r="D301" s="7" t="inlineStr">
        <is>
          <t>PPS2325005020220</t>
        </is>
      </c>
      <c r="E301" s="7" t="inlineStr">
        <is>
          <t>https://img.alicdn.com/imgextra/i2/2215699812811/O1CN01rJpgoa1WdUIYyeeIr_!!2215699812811.jpg</t>
        </is>
      </c>
      <c r="F301" s="7" t="inlineStr">
        <is>
          <t>中型</t>
        </is>
      </c>
      <c r="G301" s="149">
        <f>Q301/0.4</f>
        <v/>
      </c>
      <c r="H301" s="149">
        <f>G301*0.75</f>
        <v/>
      </c>
      <c r="I301" s="149">
        <f>Q301 / (0.84 - 0.02 - 0.006)</f>
        <v/>
      </c>
      <c r="J301" s="149">
        <f>Q301 / (0.85 - 0.02 - 0.006)</f>
        <v/>
      </c>
      <c r="K301" s="149">
        <f>Q301 / (0.87 - 0.02 - 0.006)</f>
        <v/>
      </c>
      <c r="L301" s="149">
        <f>K301-N301</f>
        <v/>
      </c>
      <c r="M301" s="79">
        <f>L301/K301</f>
        <v/>
      </c>
      <c r="N301" s="150">
        <f>O301+P301+Q301</f>
        <v/>
      </c>
      <c r="O301" s="150">
        <f>K301*0.006</f>
        <v/>
      </c>
      <c r="P301" s="150">
        <f>K301*0.02</f>
        <v/>
      </c>
      <c r="Q301" s="150">
        <f>SUM(R301:T301)</f>
        <v/>
      </c>
      <c r="R301" s="150">
        <f>IF(F301="大型",700,IF(F301="中型",300,IF(F301="小型",80,0)))</f>
        <v/>
      </c>
      <c r="S301" s="150" t="n">
        <v>50</v>
      </c>
      <c r="T301" s="151">
        <f>SUM(U301:W301)</f>
        <v/>
      </c>
      <c r="U301" s="150" t="n">
        <v>1350</v>
      </c>
      <c r="V301" s="150" t="n">
        <v>0</v>
      </c>
      <c r="W301" s="150">
        <f>SUM(X301:AS301)</f>
        <v/>
      </c>
      <c r="X301" s="150" t="n">
        <v>0</v>
      </c>
      <c r="Y301" s="150" t="n">
        <v>0</v>
      </c>
      <c r="Z301" s="150" t="n">
        <v>0</v>
      </c>
      <c r="AA301" s="150" t="n">
        <v>0</v>
      </c>
      <c r="AB301" s="150" t="n">
        <v>0</v>
      </c>
      <c r="AC301" s="150" t="n">
        <v>0</v>
      </c>
      <c r="AD301" s="150" t="n">
        <v>0</v>
      </c>
      <c r="AE301" s="150" t="n">
        <v>0</v>
      </c>
      <c r="AF301" s="150" t="n">
        <v>0</v>
      </c>
      <c r="AG301" s="150" t="n">
        <v>0</v>
      </c>
      <c r="AH301" s="150" t="n">
        <v>0</v>
      </c>
      <c r="AI301" s="150" t="n">
        <v>0</v>
      </c>
      <c r="AJ301" s="150" t="n">
        <v>0</v>
      </c>
      <c r="AK301" s="150" t="n">
        <v>0</v>
      </c>
      <c r="AL301" s="150" t="n">
        <v>0</v>
      </c>
      <c r="AM301" s="150" t="n">
        <v>0</v>
      </c>
      <c r="AN301" s="150" t="n">
        <v>0</v>
      </c>
      <c r="AO301" s="150" t="n">
        <v>0</v>
      </c>
      <c r="AP301" s="150" t="n">
        <v>0</v>
      </c>
      <c r="AQ301" s="150" t="n">
        <v>0</v>
      </c>
      <c r="AR301" s="150" t="n">
        <v>0</v>
      </c>
      <c r="AS301" s="150" t="n">
        <v>0</v>
      </c>
      <c r="AT301" s="7" t="inlineStr">
        <is>
          <t>/</t>
        </is>
      </c>
      <c r="AU301" s="7" t="n"/>
      <c r="AV301" s="7" t="inlineStr">
        <is>
          <t>/</t>
        </is>
      </c>
      <c r="AW301" s="7" t="inlineStr">
        <is>
          <t>/</t>
        </is>
      </c>
      <c r="AX301" s="7" t="inlineStr">
        <is>
          <t>/</t>
        </is>
      </c>
      <c r="AY301" s="150">
        <f>H301</f>
        <v/>
      </c>
      <c r="AZ301" s="150">
        <f>BB301/(1-BA301)</f>
        <v/>
      </c>
      <c r="BA301" s="82" t="n">
        <v>0.15</v>
      </c>
      <c r="BB301" s="150">
        <f>K301*0.96</f>
        <v/>
      </c>
      <c r="BC301" s="7" t="inlineStr">
        <is>
          <t>717388593550</t>
        </is>
      </c>
      <c r="BD301" s="7" t="inlineStr">
        <is>
          <t>https://item.taobao.com/item.htm?id=717388593550&amp; | https://item.taobao.com/item.htm?id=724042164333</t>
        </is>
      </c>
      <c r="BE301" s="7" t="n"/>
      <c r="BF301" s="150">
        <f>H301</f>
        <v/>
      </c>
      <c r="BG301" s="82">
        <f>BH301/BF301</f>
        <v/>
      </c>
      <c r="BH301" s="149">
        <f>I301</f>
        <v/>
      </c>
      <c r="BI301" s="82">
        <f>1-12%</f>
        <v/>
      </c>
      <c r="BJ301" s="82">
        <f>BK301/(BF301-BF301*(1-BI301))</f>
        <v/>
      </c>
      <c r="BK301" s="149">
        <f>BM301/(1-BL301)</f>
        <v/>
      </c>
      <c r="BL301" s="82" t="n">
        <v>0.01</v>
      </c>
      <c r="BM301" s="149">
        <f>J301</f>
        <v/>
      </c>
      <c r="BN301" s="149">
        <f>IF(BK301&gt;=1500,BK301-150,IF(BK301&gt;=800,BK301-80,IF(BK301&gt;=500,BK301-50,IF(BK301&gt;=200,BK301-20,BK301))))</f>
        <v/>
      </c>
      <c r="BO301" s="82">
        <f>1-12%</f>
        <v/>
      </c>
      <c r="BP301" s="82">
        <f>BQ301/(BF301-BF301*(1-BO301))</f>
        <v/>
      </c>
      <c r="BQ301" s="149">
        <f>BS301/(1-BR301)</f>
        <v/>
      </c>
      <c r="BR301" s="82" t="n">
        <v>0</v>
      </c>
      <c r="BS301" s="149">
        <f>K301</f>
        <v/>
      </c>
      <c r="BT301" s="149">
        <f>IF(BQ301&gt;=1500,BQ301-150,IF(BQ301&gt;=800,BQ301-80,IF(BQ301&gt;=500,BQ301-50,IF(BQ301&gt;=200,BQ301-20,BQ301))))</f>
        <v/>
      </c>
      <c r="BU301" s="7" t="n"/>
      <c r="CB301" s="8" t="inlineStr">
        <is>
          <t>✅ 可导入</t>
        </is>
      </c>
      <c r="CC301" t="inlineStr">
        <is>
          <t>✓</t>
        </is>
      </c>
    </row>
    <row r="302" ht="18" customHeight="1">
      <c r="A302" s="77" t="inlineStr">
        <is>
          <t>PPS23250050202</t>
        </is>
      </c>
      <c r="B302" s="10" t="inlineStr">
        <is>
          <t>万象餐边柜 |樱桃木旋转餐边柜</t>
        </is>
      </c>
      <c r="C302" s="10" t="inlineStr">
        <is>
          <t>旋转餐桌-双桌腿-1.4米</t>
        </is>
      </c>
      <c r="D302" s="10" t="inlineStr">
        <is>
          <t>PPS2325005020221</t>
        </is>
      </c>
      <c r="E302" s="10" t="inlineStr">
        <is>
          <t>https://img.alicdn.com/imgextra/i2/2215699812811/O1CN01rJpgoa1WdUIYyeeIr_!!2215699812811.jpg</t>
        </is>
      </c>
      <c r="F302" s="10" t="inlineStr">
        <is>
          <t>中型</t>
        </is>
      </c>
      <c r="G302" s="152">
        <f>Q302/0.4</f>
        <v/>
      </c>
      <c r="H302" s="152">
        <f>G302*0.75</f>
        <v/>
      </c>
      <c r="I302" s="152">
        <f>Q302 / (0.84 - 0.02 - 0.006)</f>
        <v/>
      </c>
      <c r="J302" s="152">
        <f>Q302 / (0.85 - 0.02 - 0.006)</f>
        <v/>
      </c>
      <c r="K302" s="152">
        <f>Q302 / (0.87 - 0.02 - 0.006)</f>
        <v/>
      </c>
      <c r="L302" s="152">
        <f>K302-N302</f>
        <v/>
      </c>
      <c r="M302" s="79">
        <f>L302/K302</f>
        <v/>
      </c>
      <c r="N302" s="153">
        <f>O302+P302+Q302</f>
        <v/>
      </c>
      <c r="O302" s="153">
        <f>K302*0.006</f>
        <v/>
      </c>
      <c r="P302" s="153">
        <f>K302*0.02</f>
        <v/>
      </c>
      <c r="Q302" s="153">
        <f>SUM(R302:T302)</f>
        <v/>
      </c>
      <c r="R302" s="153">
        <f>IF(F302="大型",700,IF(F302="中型",300,IF(F302="小型",80,0)))</f>
        <v/>
      </c>
      <c r="S302" s="153" t="n">
        <v>50</v>
      </c>
      <c r="T302" s="151">
        <f>SUM(U302:W302)</f>
        <v/>
      </c>
      <c r="U302" s="153" t="n">
        <v>1450</v>
      </c>
      <c r="V302" s="153" t="n">
        <v>0</v>
      </c>
      <c r="W302" s="153">
        <f>SUM(X302:AS302)</f>
        <v/>
      </c>
      <c r="X302" s="153" t="n">
        <v>0</v>
      </c>
      <c r="Y302" s="153" t="n">
        <v>0</v>
      </c>
      <c r="Z302" s="153" t="n">
        <v>0</v>
      </c>
      <c r="AA302" s="153" t="n">
        <v>0</v>
      </c>
      <c r="AB302" s="153" t="n">
        <v>0</v>
      </c>
      <c r="AC302" s="153" t="n">
        <v>0</v>
      </c>
      <c r="AD302" s="153" t="n">
        <v>0</v>
      </c>
      <c r="AE302" s="153" t="n">
        <v>0</v>
      </c>
      <c r="AF302" s="153" t="n">
        <v>0</v>
      </c>
      <c r="AG302" s="153" t="n">
        <v>0</v>
      </c>
      <c r="AH302" s="153" t="n">
        <v>0</v>
      </c>
      <c r="AI302" s="153" t="n">
        <v>0</v>
      </c>
      <c r="AJ302" s="153" t="n">
        <v>0</v>
      </c>
      <c r="AK302" s="153" t="n">
        <v>0</v>
      </c>
      <c r="AL302" s="153" t="n">
        <v>0</v>
      </c>
      <c r="AM302" s="153" t="n">
        <v>0</v>
      </c>
      <c r="AN302" s="153" t="n">
        <v>0</v>
      </c>
      <c r="AO302" s="153" t="n">
        <v>0</v>
      </c>
      <c r="AP302" s="153" t="n">
        <v>0</v>
      </c>
      <c r="AQ302" s="153" t="n">
        <v>0</v>
      </c>
      <c r="AR302" s="153" t="n">
        <v>0</v>
      </c>
      <c r="AS302" s="153" t="n">
        <v>0</v>
      </c>
      <c r="AT302" s="10" t="inlineStr">
        <is>
          <t>/</t>
        </is>
      </c>
      <c r="AU302" s="10" t="n"/>
      <c r="AV302" s="10" t="inlineStr">
        <is>
          <t>/</t>
        </is>
      </c>
      <c r="AW302" s="10" t="inlineStr">
        <is>
          <t>/</t>
        </is>
      </c>
      <c r="AX302" s="10" t="inlineStr">
        <is>
          <t>/</t>
        </is>
      </c>
      <c r="AY302" s="153">
        <f>H302</f>
        <v/>
      </c>
      <c r="AZ302" s="153">
        <f>BB302/(1-BA302)</f>
        <v/>
      </c>
      <c r="BA302" s="85" t="n">
        <v>0.15</v>
      </c>
      <c r="BB302" s="153">
        <f>K302*0.96</f>
        <v/>
      </c>
      <c r="BC302" s="10" t="inlineStr">
        <is>
          <t>717388593550</t>
        </is>
      </c>
      <c r="BD302" s="10" t="inlineStr">
        <is>
          <t>https://item.taobao.com/item.htm?id=717388593550&amp; | https://item.taobao.com/item.htm?id=724042164333</t>
        </is>
      </c>
      <c r="BE302" s="10" t="n"/>
      <c r="BF302" s="153">
        <f>H302</f>
        <v/>
      </c>
      <c r="BG302" s="85">
        <f>BH302/BF302</f>
        <v/>
      </c>
      <c r="BH302" s="152">
        <f>I302</f>
        <v/>
      </c>
      <c r="BI302" s="85">
        <f>1-12%</f>
        <v/>
      </c>
      <c r="BJ302" s="85">
        <f>BK302/(BF302-BF302*(1-BI302))</f>
        <v/>
      </c>
      <c r="BK302" s="152">
        <f>BM302/(1-BL302)</f>
        <v/>
      </c>
      <c r="BL302" s="85" t="n">
        <v>0.01</v>
      </c>
      <c r="BM302" s="152">
        <f>J302</f>
        <v/>
      </c>
      <c r="BN302" s="152">
        <f>IF(BK302&gt;=1500,BK302-150,IF(BK302&gt;=800,BK302-80,IF(BK302&gt;=500,BK302-50,IF(BK302&gt;=200,BK302-20,BK302))))</f>
        <v/>
      </c>
      <c r="BO302" s="85">
        <f>1-12%</f>
        <v/>
      </c>
      <c r="BP302" s="85">
        <f>BQ302/(BF302-BF302*(1-BO302))</f>
        <v/>
      </c>
      <c r="BQ302" s="152">
        <f>BS302/(1-BR302)</f>
        <v/>
      </c>
      <c r="BR302" s="85" t="n">
        <v>0</v>
      </c>
      <c r="BS302" s="152">
        <f>K302</f>
        <v/>
      </c>
      <c r="BT302" s="152">
        <f>IF(BQ302&gt;=1500,BQ302-150,IF(BQ302&gt;=800,BQ302-80,IF(BQ302&gt;=500,BQ302-50,IF(BQ302&gt;=200,BQ302-20,BQ302))))</f>
        <v/>
      </c>
      <c r="BU302" s="10" t="n"/>
      <c r="CB302" s="8" t="inlineStr">
        <is>
          <t>✅ 可导入</t>
        </is>
      </c>
      <c r="CC302" t="inlineStr">
        <is>
          <t>✓</t>
        </is>
      </c>
    </row>
    <row r="303" ht="18" customHeight="1">
      <c r="A303" s="77" t="inlineStr">
        <is>
          <t>PPS23250050202</t>
        </is>
      </c>
      <c r="B303" s="7" t="inlineStr">
        <is>
          <t>万象餐边柜 |樱桃木旋转餐边柜</t>
        </is>
      </c>
      <c r="C303" s="7" t="inlineStr">
        <is>
          <t>旋转餐桌-双桌腿-1.6米</t>
        </is>
      </c>
      <c r="D303" s="7" t="inlineStr">
        <is>
          <t>PPS2325005020222</t>
        </is>
      </c>
      <c r="E303" s="7" t="inlineStr">
        <is>
          <t>https://img.alicdn.com/imgextra/i2/2215699812811/O1CN01rJpgoa1WdUIYyeeIr_!!2215699812811.jpg</t>
        </is>
      </c>
      <c r="F303" s="7" t="inlineStr">
        <is>
          <t>中型</t>
        </is>
      </c>
      <c r="G303" s="149">
        <f>Q303/0.4</f>
        <v/>
      </c>
      <c r="H303" s="149">
        <f>G303*0.75</f>
        <v/>
      </c>
      <c r="I303" s="149">
        <f>Q303 / (0.84 - 0.02 - 0.006)</f>
        <v/>
      </c>
      <c r="J303" s="149">
        <f>Q303 / (0.85 - 0.02 - 0.006)</f>
        <v/>
      </c>
      <c r="K303" s="149">
        <f>Q303 / (0.87 - 0.02 - 0.006)</f>
        <v/>
      </c>
      <c r="L303" s="149">
        <f>K303-N303</f>
        <v/>
      </c>
      <c r="M303" s="79">
        <f>L303/K303</f>
        <v/>
      </c>
      <c r="N303" s="150">
        <f>O303+P303+Q303</f>
        <v/>
      </c>
      <c r="O303" s="150">
        <f>K303*0.006</f>
        <v/>
      </c>
      <c r="P303" s="150">
        <f>K303*0.02</f>
        <v/>
      </c>
      <c r="Q303" s="150">
        <f>SUM(R303:T303)</f>
        <v/>
      </c>
      <c r="R303" s="150">
        <f>IF(F303="大型",700,IF(F303="中型",300,IF(F303="小型",80,0)))</f>
        <v/>
      </c>
      <c r="S303" s="150" t="n">
        <v>50</v>
      </c>
      <c r="T303" s="151">
        <f>SUM(U303:W303)</f>
        <v/>
      </c>
      <c r="U303" s="150" t="n">
        <v>1515</v>
      </c>
      <c r="V303" s="150" t="n">
        <v>0</v>
      </c>
      <c r="W303" s="150">
        <f>SUM(X303:AS303)</f>
        <v/>
      </c>
      <c r="X303" s="150" t="n">
        <v>0</v>
      </c>
      <c r="Y303" s="150" t="n">
        <v>0</v>
      </c>
      <c r="Z303" s="150" t="n">
        <v>0</v>
      </c>
      <c r="AA303" s="150" t="n">
        <v>0</v>
      </c>
      <c r="AB303" s="150" t="n">
        <v>0</v>
      </c>
      <c r="AC303" s="150" t="n">
        <v>0</v>
      </c>
      <c r="AD303" s="150" t="n">
        <v>0</v>
      </c>
      <c r="AE303" s="150" t="n">
        <v>0</v>
      </c>
      <c r="AF303" s="150" t="n">
        <v>0</v>
      </c>
      <c r="AG303" s="150" t="n">
        <v>0</v>
      </c>
      <c r="AH303" s="150" t="n">
        <v>0</v>
      </c>
      <c r="AI303" s="150" t="n">
        <v>0</v>
      </c>
      <c r="AJ303" s="150" t="n">
        <v>0</v>
      </c>
      <c r="AK303" s="150" t="n">
        <v>0</v>
      </c>
      <c r="AL303" s="150" t="n">
        <v>0</v>
      </c>
      <c r="AM303" s="150" t="n">
        <v>0</v>
      </c>
      <c r="AN303" s="150" t="n">
        <v>0</v>
      </c>
      <c r="AO303" s="150" t="n">
        <v>0</v>
      </c>
      <c r="AP303" s="150" t="n">
        <v>0</v>
      </c>
      <c r="AQ303" s="150" t="n">
        <v>0</v>
      </c>
      <c r="AR303" s="150" t="n">
        <v>0</v>
      </c>
      <c r="AS303" s="150" t="n">
        <v>0</v>
      </c>
      <c r="AT303" s="7" t="inlineStr">
        <is>
          <t>/</t>
        </is>
      </c>
      <c r="AU303" s="7" t="n"/>
      <c r="AV303" s="7" t="inlineStr">
        <is>
          <t>/</t>
        </is>
      </c>
      <c r="AW303" s="7" t="inlineStr">
        <is>
          <t>/</t>
        </is>
      </c>
      <c r="AX303" s="7" t="inlineStr">
        <is>
          <t>/</t>
        </is>
      </c>
      <c r="AY303" s="150">
        <f>H303</f>
        <v/>
      </c>
      <c r="AZ303" s="150">
        <f>BB303/(1-BA303)</f>
        <v/>
      </c>
      <c r="BA303" s="82" t="n">
        <v>0.15</v>
      </c>
      <c r="BB303" s="150">
        <f>K303*0.96</f>
        <v/>
      </c>
      <c r="BC303" s="7" t="inlineStr">
        <is>
          <t>717388593550</t>
        </is>
      </c>
      <c r="BD303" s="7" t="inlineStr">
        <is>
          <t>https://item.taobao.com/item.htm?id=717388593550&amp; | https://item.taobao.com/item.htm?id=724042164333</t>
        </is>
      </c>
      <c r="BE303" s="7" t="n"/>
      <c r="BF303" s="150">
        <f>H303</f>
        <v/>
      </c>
      <c r="BG303" s="82">
        <f>BH303/BF303</f>
        <v/>
      </c>
      <c r="BH303" s="149">
        <f>I303</f>
        <v/>
      </c>
      <c r="BI303" s="82">
        <f>1-12%</f>
        <v/>
      </c>
      <c r="BJ303" s="82">
        <f>BK303/(BF303-BF303*(1-BI303))</f>
        <v/>
      </c>
      <c r="BK303" s="149">
        <f>BM303/(1-BL303)</f>
        <v/>
      </c>
      <c r="BL303" s="82" t="n">
        <v>0.01</v>
      </c>
      <c r="BM303" s="149">
        <f>J303</f>
        <v/>
      </c>
      <c r="BN303" s="149">
        <f>IF(BK303&gt;=1500,BK303-150,IF(BK303&gt;=800,BK303-80,IF(BK303&gt;=500,BK303-50,IF(BK303&gt;=200,BK303-20,BK303))))</f>
        <v/>
      </c>
      <c r="BO303" s="82">
        <f>1-12%</f>
        <v/>
      </c>
      <c r="BP303" s="82">
        <f>BQ303/(BF303-BF303*(1-BO303))</f>
        <v/>
      </c>
      <c r="BQ303" s="149">
        <f>BS303/(1-BR303)</f>
        <v/>
      </c>
      <c r="BR303" s="82" t="n">
        <v>0</v>
      </c>
      <c r="BS303" s="149">
        <f>K303</f>
        <v/>
      </c>
      <c r="BT303" s="149">
        <f>IF(BQ303&gt;=1500,BQ303-150,IF(BQ303&gt;=800,BQ303-80,IF(BQ303&gt;=500,BQ303-50,IF(BQ303&gt;=200,BQ303-20,BQ303))))</f>
        <v/>
      </c>
      <c r="BU303" s="7" t="n"/>
      <c r="CB303" s="8" t="inlineStr">
        <is>
          <t>✅ 可导入</t>
        </is>
      </c>
      <c r="CC303" t="inlineStr">
        <is>
          <t>✓</t>
        </is>
      </c>
    </row>
    <row r="304" ht="18" customHeight="1">
      <c r="A304" s="77" t="inlineStr">
        <is>
          <t>PPS23250050202</t>
        </is>
      </c>
      <c r="B304" s="10" t="inlineStr">
        <is>
          <t>万象餐边柜 |樱桃木旋转餐边柜</t>
        </is>
      </c>
      <c r="C304" s="10" t="inlineStr">
        <is>
          <t>旋转餐边柜-洞洞板-下柜带单腿桌-1.6米</t>
        </is>
      </c>
      <c r="D304" s="10" t="inlineStr">
        <is>
          <t>PPS2325005020223</t>
        </is>
      </c>
      <c r="E304" s="10" t="inlineStr">
        <is>
          <t>https://img.alicdn.com/imgextra/i2/2215699812811/O1CN01rJpgoa1WdUIYyeeIr_!!2215699812811.jpg</t>
        </is>
      </c>
      <c r="F304" s="10" t="inlineStr">
        <is>
          <t>大型</t>
        </is>
      </c>
      <c r="G304" s="152">
        <f>Q304/0.4</f>
        <v/>
      </c>
      <c r="H304" s="152">
        <f>G304*0.75</f>
        <v/>
      </c>
      <c r="I304" s="152">
        <f>Q304 / (0.84 - 0.02 - 0.006)</f>
        <v/>
      </c>
      <c r="J304" s="152">
        <f>Q304 / (0.85 - 0.02 - 0.006)</f>
        <v/>
      </c>
      <c r="K304" s="152">
        <f>Q304 / (0.87 - 0.02 - 0.006)</f>
        <v/>
      </c>
      <c r="L304" s="152">
        <f>K304-N304</f>
        <v/>
      </c>
      <c r="M304" s="79">
        <f>L304/K304</f>
        <v/>
      </c>
      <c r="N304" s="153">
        <f>O304+P304+Q304</f>
        <v/>
      </c>
      <c r="O304" s="153">
        <f>K304*0.006</f>
        <v/>
      </c>
      <c r="P304" s="153">
        <f>K304*0.02</f>
        <v/>
      </c>
      <c r="Q304" s="153">
        <f>SUM(R304:T304)</f>
        <v/>
      </c>
      <c r="R304" s="153">
        <f>IF(F304="大型",700,IF(F304="中型",300,IF(F304="小型",80,0)))</f>
        <v/>
      </c>
      <c r="S304" s="153" t="n">
        <v>150</v>
      </c>
      <c r="T304" s="151">
        <f>SUM(U304:W304)</f>
        <v/>
      </c>
      <c r="U304" s="153" t="n">
        <v>5050</v>
      </c>
      <c r="V304" s="153" t="n">
        <v>0</v>
      </c>
      <c r="W304" s="153">
        <f>SUM(X304:AS304)</f>
        <v/>
      </c>
      <c r="X304" s="153" t="n">
        <v>0</v>
      </c>
      <c r="Y304" s="153" t="n">
        <v>0</v>
      </c>
      <c r="Z304" s="153" t="n">
        <v>0</v>
      </c>
      <c r="AA304" s="153" t="n">
        <v>0</v>
      </c>
      <c r="AB304" s="153" t="n">
        <v>0</v>
      </c>
      <c r="AC304" s="153" t="n">
        <v>0</v>
      </c>
      <c r="AD304" s="153" t="n">
        <v>0</v>
      </c>
      <c r="AE304" s="153" t="n">
        <v>0</v>
      </c>
      <c r="AF304" s="153" t="n">
        <v>0</v>
      </c>
      <c r="AG304" s="153" t="n">
        <v>0</v>
      </c>
      <c r="AH304" s="153" t="n">
        <v>0</v>
      </c>
      <c r="AI304" s="153" t="n">
        <v>0</v>
      </c>
      <c r="AJ304" s="153" t="n">
        <v>0</v>
      </c>
      <c r="AK304" s="153" t="n">
        <v>0</v>
      </c>
      <c r="AL304" s="153" t="n">
        <v>0</v>
      </c>
      <c r="AM304" s="153" t="n">
        <v>0</v>
      </c>
      <c r="AN304" s="153" t="n">
        <v>0</v>
      </c>
      <c r="AO304" s="153" t="n">
        <v>0</v>
      </c>
      <c r="AP304" s="153" t="n">
        <v>0</v>
      </c>
      <c r="AQ304" s="153" t="n">
        <v>0</v>
      </c>
      <c r="AR304" s="153" t="n">
        <v>0</v>
      </c>
      <c r="AS304" s="153" t="n">
        <v>0</v>
      </c>
      <c r="AT304" s="10" t="inlineStr">
        <is>
          <t>/</t>
        </is>
      </c>
      <c r="AU304" s="10" t="n"/>
      <c r="AV304" s="10" t="inlineStr">
        <is>
          <t>/</t>
        </is>
      </c>
      <c r="AW304" s="10" t="inlineStr">
        <is>
          <t>/</t>
        </is>
      </c>
      <c r="AX304" s="10" t="inlineStr">
        <is>
          <t>/</t>
        </is>
      </c>
      <c r="AY304" s="153">
        <f>H304</f>
        <v/>
      </c>
      <c r="AZ304" s="153">
        <f>BB304/(1-BA304)</f>
        <v/>
      </c>
      <c r="BA304" s="85" t="n">
        <v>0.15</v>
      </c>
      <c r="BB304" s="153">
        <f>K304*0.96</f>
        <v/>
      </c>
      <c r="BC304" s="10" t="inlineStr">
        <is>
          <t>717388593550</t>
        </is>
      </c>
      <c r="BD304" s="10" t="inlineStr">
        <is>
          <t>https://item.taobao.com/item.htm?id=717388593550&amp; | https://item.taobao.com/item.htm?id=724042164333</t>
        </is>
      </c>
      <c r="BE304" s="10" t="n"/>
      <c r="BF304" s="153">
        <f>H304</f>
        <v/>
      </c>
      <c r="BG304" s="85">
        <f>BH304/BF304</f>
        <v/>
      </c>
      <c r="BH304" s="152">
        <f>I304</f>
        <v/>
      </c>
      <c r="BI304" s="85">
        <f>1-12%</f>
        <v/>
      </c>
      <c r="BJ304" s="85">
        <f>BK304/(BF304-BF304*(1-BI304))</f>
        <v/>
      </c>
      <c r="BK304" s="152">
        <f>BM304/(1-BL304)</f>
        <v/>
      </c>
      <c r="BL304" s="85" t="n">
        <v>0.01</v>
      </c>
      <c r="BM304" s="152">
        <f>J304</f>
        <v/>
      </c>
      <c r="BN304" s="152">
        <f>IF(BK304&gt;=1500,BK304-150,IF(BK304&gt;=800,BK304-80,IF(BK304&gt;=500,BK304-50,IF(BK304&gt;=200,BK304-20,BK304))))</f>
        <v/>
      </c>
      <c r="BO304" s="85">
        <f>1-12%</f>
        <v/>
      </c>
      <c r="BP304" s="85">
        <f>BQ304/(BF304-BF304*(1-BO304))</f>
        <v/>
      </c>
      <c r="BQ304" s="152">
        <f>BS304/(1-BR304)</f>
        <v/>
      </c>
      <c r="BR304" s="85" t="n">
        <v>0</v>
      </c>
      <c r="BS304" s="152">
        <f>K304</f>
        <v/>
      </c>
      <c r="BT304" s="152">
        <f>IF(BQ304&gt;=1500,BQ304-150,IF(BQ304&gt;=800,BQ304-80,IF(BQ304&gt;=500,BQ304-50,IF(BQ304&gt;=200,BQ304-20,BQ304))))</f>
        <v/>
      </c>
      <c r="BU304" s="10" t="n"/>
      <c r="CB304" s="8" t="inlineStr">
        <is>
          <t>✅ 可导入</t>
        </is>
      </c>
      <c r="CC304" t="inlineStr">
        <is>
          <t>✓</t>
        </is>
      </c>
    </row>
    <row r="305" ht="18" customHeight="1">
      <c r="A305" s="77" t="inlineStr">
        <is>
          <t>PPS23250050202</t>
        </is>
      </c>
      <c r="B305" s="7" t="inlineStr">
        <is>
          <t>万象餐边柜 |樱桃木旋转餐边柜</t>
        </is>
      </c>
      <c r="C305" s="7" t="inlineStr">
        <is>
          <t>旋转餐边柜-洞洞板-下柜带单腿桌-1.8米</t>
        </is>
      </c>
      <c r="D305" s="7" t="inlineStr">
        <is>
          <t>PPS2325005020224</t>
        </is>
      </c>
      <c r="E305" s="7" t="inlineStr">
        <is>
          <t>https://img.alicdn.com/imgextra/i2/2215699812811/O1CN01rJpgoa1WdUIYyeeIr_!!2215699812811.jpg</t>
        </is>
      </c>
      <c r="F305" s="7" t="inlineStr">
        <is>
          <t>大型</t>
        </is>
      </c>
      <c r="G305" s="149">
        <f>Q305/0.4</f>
        <v/>
      </c>
      <c r="H305" s="149">
        <f>G305*0.75</f>
        <v/>
      </c>
      <c r="I305" s="149">
        <f>Q305 / (0.84 - 0.02 - 0.006)</f>
        <v/>
      </c>
      <c r="J305" s="149">
        <f>Q305 / (0.85 - 0.02 - 0.006)</f>
        <v/>
      </c>
      <c r="K305" s="149">
        <f>Q305 / (0.87 - 0.02 - 0.006)</f>
        <v/>
      </c>
      <c r="L305" s="149">
        <f>K305-N305</f>
        <v/>
      </c>
      <c r="M305" s="79">
        <f>L305/K305</f>
        <v/>
      </c>
      <c r="N305" s="150">
        <f>O305+P305+Q305</f>
        <v/>
      </c>
      <c r="O305" s="150">
        <f>K305*0.006</f>
        <v/>
      </c>
      <c r="P305" s="150">
        <f>K305*0.02</f>
        <v/>
      </c>
      <c r="Q305" s="150">
        <f>SUM(R305:T305)</f>
        <v/>
      </c>
      <c r="R305" s="150">
        <f>IF(F305="大型",700,IF(F305="中型",300,IF(F305="小型",80,0)))</f>
        <v/>
      </c>
      <c r="S305" s="150" t="n">
        <v>150</v>
      </c>
      <c r="T305" s="151">
        <f>SUM(U305:W305)</f>
        <v/>
      </c>
      <c r="U305" s="150" t="n">
        <v>5300</v>
      </c>
      <c r="V305" s="150" t="n">
        <v>0</v>
      </c>
      <c r="W305" s="150">
        <f>SUM(X305:AS305)</f>
        <v/>
      </c>
      <c r="X305" s="150" t="n">
        <v>0</v>
      </c>
      <c r="Y305" s="150" t="n">
        <v>0</v>
      </c>
      <c r="Z305" s="150" t="n">
        <v>0</v>
      </c>
      <c r="AA305" s="150" t="n">
        <v>0</v>
      </c>
      <c r="AB305" s="150" t="n">
        <v>0</v>
      </c>
      <c r="AC305" s="150" t="n">
        <v>0</v>
      </c>
      <c r="AD305" s="150" t="n">
        <v>0</v>
      </c>
      <c r="AE305" s="150" t="n">
        <v>0</v>
      </c>
      <c r="AF305" s="150" t="n">
        <v>0</v>
      </c>
      <c r="AG305" s="150" t="n">
        <v>0</v>
      </c>
      <c r="AH305" s="150" t="n">
        <v>0</v>
      </c>
      <c r="AI305" s="150" t="n">
        <v>0</v>
      </c>
      <c r="AJ305" s="150" t="n">
        <v>0</v>
      </c>
      <c r="AK305" s="150" t="n">
        <v>0</v>
      </c>
      <c r="AL305" s="150" t="n">
        <v>0</v>
      </c>
      <c r="AM305" s="150" t="n">
        <v>0</v>
      </c>
      <c r="AN305" s="150" t="n">
        <v>0</v>
      </c>
      <c r="AO305" s="150" t="n">
        <v>0</v>
      </c>
      <c r="AP305" s="150" t="n">
        <v>0</v>
      </c>
      <c r="AQ305" s="150" t="n">
        <v>0</v>
      </c>
      <c r="AR305" s="150" t="n">
        <v>0</v>
      </c>
      <c r="AS305" s="150" t="n">
        <v>0</v>
      </c>
      <c r="AT305" s="7" t="inlineStr">
        <is>
          <t>/</t>
        </is>
      </c>
      <c r="AU305" s="7" t="n"/>
      <c r="AV305" s="7" t="inlineStr">
        <is>
          <t>/</t>
        </is>
      </c>
      <c r="AW305" s="7" t="inlineStr">
        <is>
          <t>/</t>
        </is>
      </c>
      <c r="AX305" s="7" t="inlineStr">
        <is>
          <t>/</t>
        </is>
      </c>
      <c r="AY305" s="150">
        <f>H305</f>
        <v/>
      </c>
      <c r="AZ305" s="150">
        <f>BB305/(1-BA305)</f>
        <v/>
      </c>
      <c r="BA305" s="82" t="n">
        <v>0.15</v>
      </c>
      <c r="BB305" s="150">
        <f>K305*0.96</f>
        <v/>
      </c>
      <c r="BC305" s="7" t="inlineStr">
        <is>
          <t>717388593550</t>
        </is>
      </c>
      <c r="BD305" s="7" t="inlineStr">
        <is>
          <t>https://item.taobao.com/item.htm?id=717388593550&amp; | https://item.taobao.com/item.htm?id=724042164333</t>
        </is>
      </c>
      <c r="BE305" s="7" t="n"/>
      <c r="BF305" s="150">
        <f>H305</f>
        <v/>
      </c>
      <c r="BG305" s="82">
        <f>BH305/BF305</f>
        <v/>
      </c>
      <c r="BH305" s="149">
        <f>I305</f>
        <v/>
      </c>
      <c r="BI305" s="82">
        <f>1-12%</f>
        <v/>
      </c>
      <c r="BJ305" s="82">
        <f>BK305/(BF305-BF305*(1-BI305))</f>
        <v/>
      </c>
      <c r="BK305" s="149">
        <f>BM305/(1-BL305)</f>
        <v/>
      </c>
      <c r="BL305" s="82" t="n">
        <v>0.01</v>
      </c>
      <c r="BM305" s="149">
        <f>J305</f>
        <v/>
      </c>
      <c r="BN305" s="149">
        <f>IF(BK305&gt;=1500,BK305-150,IF(BK305&gt;=800,BK305-80,IF(BK305&gt;=500,BK305-50,IF(BK305&gt;=200,BK305-20,BK305))))</f>
        <v/>
      </c>
      <c r="BO305" s="82">
        <f>1-12%</f>
        <v/>
      </c>
      <c r="BP305" s="82">
        <f>BQ305/(BF305-BF305*(1-BO305))</f>
        <v/>
      </c>
      <c r="BQ305" s="149">
        <f>BS305/(1-BR305)</f>
        <v/>
      </c>
      <c r="BR305" s="82" t="n">
        <v>0</v>
      </c>
      <c r="BS305" s="149">
        <f>K305</f>
        <v/>
      </c>
      <c r="BT305" s="149">
        <f>IF(BQ305&gt;=1500,BQ305-150,IF(BQ305&gt;=800,BQ305-80,IF(BQ305&gt;=500,BQ305-50,IF(BQ305&gt;=200,BQ305-20,BQ305))))</f>
        <v/>
      </c>
      <c r="BU305" s="7" t="n"/>
      <c r="CB305" s="8" t="inlineStr">
        <is>
          <t>✅ 可导入</t>
        </is>
      </c>
      <c r="CC305" t="inlineStr">
        <is>
          <t>✓</t>
        </is>
      </c>
    </row>
    <row r="306" ht="18" customHeight="1">
      <c r="A306" s="77" t="inlineStr">
        <is>
          <t>PPS23250050202</t>
        </is>
      </c>
      <c r="B306" s="10" t="inlineStr">
        <is>
          <t>万象餐边柜 |樱桃木旋转餐边柜</t>
        </is>
      </c>
      <c r="C306" s="10" t="inlineStr">
        <is>
          <t>旋转餐边柜-洞洞板-下柜带单腿桌-2.1米</t>
        </is>
      </c>
      <c r="D306" s="10" t="inlineStr">
        <is>
          <t>PPS2325005020225</t>
        </is>
      </c>
      <c r="E306" s="10" t="inlineStr">
        <is>
          <t>https://img.alicdn.com/imgextra/i2/2215699812811/O1CN01rJpgoa1WdUIYyeeIr_!!2215699812811.jpg</t>
        </is>
      </c>
      <c r="F306" s="10" t="inlineStr">
        <is>
          <t>大型</t>
        </is>
      </c>
      <c r="G306" s="152">
        <f>Q306/0.4</f>
        <v/>
      </c>
      <c r="H306" s="152">
        <f>G306*0.75</f>
        <v/>
      </c>
      <c r="I306" s="152">
        <f>Q306 / (0.84 - 0.02 - 0.006)</f>
        <v/>
      </c>
      <c r="J306" s="152">
        <f>Q306 / (0.85 - 0.02 - 0.006)</f>
        <v/>
      </c>
      <c r="K306" s="152">
        <f>Q306 / (0.87 - 0.02 - 0.006)</f>
        <v/>
      </c>
      <c r="L306" s="152">
        <f>K306-N306</f>
        <v/>
      </c>
      <c r="M306" s="79">
        <f>L306/K306</f>
        <v/>
      </c>
      <c r="N306" s="153">
        <f>O306+P306+Q306</f>
        <v/>
      </c>
      <c r="O306" s="153">
        <f>K306*0.006</f>
        <v/>
      </c>
      <c r="P306" s="153">
        <f>K306*0.02</f>
        <v/>
      </c>
      <c r="Q306" s="153">
        <f>SUM(R306:T306)</f>
        <v/>
      </c>
      <c r="R306" s="153">
        <f>IF(F306="大型",700,IF(F306="中型",300,IF(F306="小型",80,0)))</f>
        <v/>
      </c>
      <c r="S306" s="153" t="n">
        <v>150</v>
      </c>
      <c r="T306" s="151">
        <f>SUM(U306:W306)</f>
        <v/>
      </c>
      <c r="U306" s="153" t="n">
        <v>5565</v>
      </c>
      <c r="V306" s="153" t="n">
        <v>0</v>
      </c>
      <c r="W306" s="153">
        <f>SUM(X306:AS306)</f>
        <v/>
      </c>
      <c r="X306" s="153" t="n">
        <v>0</v>
      </c>
      <c r="Y306" s="153" t="n">
        <v>0</v>
      </c>
      <c r="Z306" s="153" t="n">
        <v>0</v>
      </c>
      <c r="AA306" s="153" t="n">
        <v>0</v>
      </c>
      <c r="AB306" s="153" t="n">
        <v>0</v>
      </c>
      <c r="AC306" s="153" t="n">
        <v>0</v>
      </c>
      <c r="AD306" s="153" t="n">
        <v>0</v>
      </c>
      <c r="AE306" s="153" t="n">
        <v>0</v>
      </c>
      <c r="AF306" s="153" t="n">
        <v>0</v>
      </c>
      <c r="AG306" s="153" t="n">
        <v>0</v>
      </c>
      <c r="AH306" s="153" t="n">
        <v>0</v>
      </c>
      <c r="AI306" s="153" t="n">
        <v>0</v>
      </c>
      <c r="AJ306" s="153" t="n">
        <v>0</v>
      </c>
      <c r="AK306" s="153" t="n">
        <v>0</v>
      </c>
      <c r="AL306" s="153" t="n">
        <v>0</v>
      </c>
      <c r="AM306" s="153" t="n">
        <v>0</v>
      </c>
      <c r="AN306" s="153" t="n">
        <v>0</v>
      </c>
      <c r="AO306" s="153" t="n">
        <v>0</v>
      </c>
      <c r="AP306" s="153" t="n">
        <v>0</v>
      </c>
      <c r="AQ306" s="153" t="n">
        <v>0</v>
      </c>
      <c r="AR306" s="153" t="n">
        <v>0</v>
      </c>
      <c r="AS306" s="153" t="n">
        <v>0</v>
      </c>
      <c r="AT306" s="10" t="inlineStr">
        <is>
          <t>/</t>
        </is>
      </c>
      <c r="AU306" s="10" t="n"/>
      <c r="AV306" s="10" t="inlineStr">
        <is>
          <t>/</t>
        </is>
      </c>
      <c r="AW306" s="10" t="inlineStr">
        <is>
          <t>/</t>
        </is>
      </c>
      <c r="AX306" s="10" t="inlineStr">
        <is>
          <t>/</t>
        </is>
      </c>
      <c r="AY306" s="153">
        <f>H306</f>
        <v/>
      </c>
      <c r="AZ306" s="153">
        <f>BB306/(1-BA306)</f>
        <v/>
      </c>
      <c r="BA306" s="85" t="n">
        <v>0.15</v>
      </c>
      <c r="BB306" s="153">
        <f>K306*0.96</f>
        <v/>
      </c>
      <c r="BC306" s="10" t="inlineStr">
        <is>
          <t>717388593550</t>
        </is>
      </c>
      <c r="BD306" s="10" t="inlineStr">
        <is>
          <t>https://item.taobao.com/item.htm?id=717388593550&amp; | https://item.taobao.com/item.htm?id=724042164333</t>
        </is>
      </c>
      <c r="BE306" s="10" t="n"/>
      <c r="BF306" s="153">
        <f>H306</f>
        <v/>
      </c>
      <c r="BG306" s="85">
        <f>BH306/BF306</f>
        <v/>
      </c>
      <c r="BH306" s="152">
        <f>I306</f>
        <v/>
      </c>
      <c r="BI306" s="85">
        <f>1-12%</f>
        <v/>
      </c>
      <c r="BJ306" s="85">
        <f>BK306/(BF306-BF306*(1-BI306))</f>
        <v/>
      </c>
      <c r="BK306" s="152">
        <f>BM306/(1-BL306)</f>
        <v/>
      </c>
      <c r="BL306" s="85" t="n">
        <v>0.01</v>
      </c>
      <c r="BM306" s="152">
        <f>J306</f>
        <v/>
      </c>
      <c r="BN306" s="152">
        <f>IF(BK306&gt;=1500,BK306-150,IF(BK306&gt;=800,BK306-80,IF(BK306&gt;=500,BK306-50,IF(BK306&gt;=200,BK306-20,BK306))))</f>
        <v/>
      </c>
      <c r="BO306" s="85">
        <f>1-12%</f>
        <v/>
      </c>
      <c r="BP306" s="85">
        <f>BQ306/(BF306-BF306*(1-BO306))</f>
        <v/>
      </c>
      <c r="BQ306" s="152">
        <f>BS306/(1-BR306)</f>
        <v/>
      </c>
      <c r="BR306" s="85" t="n">
        <v>0</v>
      </c>
      <c r="BS306" s="152">
        <f>K306</f>
        <v/>
      </c>
      <c r="BT306" s="152">
        <f>IF(BQ306&gt;=1500,BQ306-150,IF(BQ306&gt;=800,BQ306-80,IF(BQ306&gt;=500,BQ306-50,IF(BQ306&gt;=200,BQ306-20,BQ306))))</f>
        <v/>
      </c>
      <c r="BU306" s="10" t="n"/>
      <c r="CB306" s="8" t="inlineStr">
        <is>
          <t>✅ 可导入</t>
        </is>
      </c>
      <c r="CC306" t="inlineStr">
        <is>
          <t>✓</t>
        </is>
      </c>
    </row>
    <row r="307" ht="18" customHeight="1">
      <c r="A307" s="77" t="inlineStr">
        <is>
          <t>PPS23250050202</t>
        </is>
      </c>
      <c r="B307" s="7" t="inlineStr">
        <is>
          <t>万象餐边柜 |樱桃木旋转餐边柜</t>
        </is>
      </c>
      <c r="C307" s="7" t="inlineStr">
        <is>
          <t>旋转餐边柜-洞洞板-下柜带双腿桌-1.6米</t>
        </is>
      </c>
      <c r="D307" s="7" t="inlineStr">
        <is>
          <t>PPS2325005020226</t>
        </is>
      </c>
      <c r="E307" s="7" t="inlineStr">
        <is>
          <t>https://img.alicdn.com/imgextra/i2/2215699812811/O1CN01rJpgoa1WdUIYyeeIr_!!2215699812811.jpg</t>
        </is>
      </c>
      <c r="F307" s="7" t="inlineStr">
        <is>
          <t>大型</t>
        </is>
      </c>
      <c r="G307" s="149">
        <f>Q307/0.4</f>
        <v/>
      </c>
      <c r="H307" s="149">
        <f>G307*0.75</f>
        <v/>
      </c>
      <c r="I307" s="149">
        <f>Q307 / (0.84 - 0.02 - 0.006)</f>
        <v/>
      </c>
      <c r="J307" s="149">
        <f>Q307 / (0.85 - 0.02 - 0.006)</f>
        <v/>
      </c>
      <c r="K307" s="149">
        <f>Q307 / (0.87 - 0.02 - 0.006)</f>
        <v/>
      </c>
      <c r="L307" s="149">
        <f>K307-N307</f>
        <v/>
      </c>
      <c r="M307" s="79">
        <f>L307/K307</f>
        <v/>
      </c>
      <c r="N307" s="150">
        <f>O307+P307+Q307</f>
        <v/>
      </c>
      <c r="O307" s="150">
        <f>K307*0.006</f>
        <v/>
      </c>
      <c r="P307" s="150">
        <f>K307*0.02</f>
        <v/>
      </c>
      <c r="Q307" s="150">
        <f>SUM(R307:T307)</f>
        <v/>
      </c>
      <c r="R307" s="150">
        <f>IF(F307="大型",700,IF(F307="中型",300,IF(F307="小型",80,0)))</f>
        <v/>
      </c>
      <c r="S307" s="150" t="n">
        <v>150</v>
      </c>
      <c r="T307" s="151">
        <f>SUM(U307:W307)</f>
        <v/>
      </c>
      <c r="U307" s="150" t="n">
        <v>5300</v>
      </c>
      <c r="V307" s="150" t="n">
        <v>0</v>
      </c>
      <c r="W307" s="150">
        <f>SUM(X307:AS307)</f>
        <v/>
      </c>
      <c r="X307" s="150" t="n">
        <v>0</v>
      </c>
      <c r="Y307" s="150" t="n">
        <v>0</v>
      </c>
      <c r="Z307" s="150" t="n">
        <v>0</v>
      </c>
      <c r="AA307" s="150" t="n">
        <v>0</v>
      </c>
      <c r="AB307" s="150" t="n">
        <v>0</v>
      </c>
      <c r="AC307" s="150" t="n">
        <v>0</v>
      </c>
      <c r="AD307" s="150" t="n">
        <v>0</v>
      </c>
      <c r="AE307" s="150" t="n">
        <v>0</v>
      </c>
      <c r="AF307" s="150" t="n">
        <v>0</v>
      </c>
      <c r="AG307" s="150" t="n">
        <v>0</v>
      </c>
      <c r="AH307" s="150" t="n">
        <v>0</v>
      </c>
      <c r="AI307" s="150" t="n">
        <v>0</v>
      </c>
      <c r="AJ307" s="150" t="n">
        <v>0</v>
      </c>
      <c r="AK307" s="150" t="n">
        <v>0</v>
      </c>
      <c r="AL307" s="150" t="n">
        <v>0</v>
      </c>
      <c r="AM307" s="150" t="n">
        <v>0</v>
      </c>
      <c r="AN307" s="150" t="n">
        <v>0</v>
      </c>
      <c r="AO307" s="150" t="n">
        <v>0</v>
      </c>
      <c r="AP307" s="150" t="n">
        <v>0</v>
      </c>
      <c r="AQ307" s="150" t="n">
        <v>0</v>
      </c>
      <c r="AR307" s="150" t="n">
        <v>0</v>
      </c>
      <c r="AS307" s="150" t="n">
        <v>0</v>
      </c>
      <c r="AT307" s="7" t="inlineStr">
        <is>
          <t>/</t>
        </is>
      </c>
      <c r="AU307" s="7" t="n"/>
      <c r="AV307" s="7" t="inlineStr">
        <is>
          <t>/</t>
        </is>
      </c>
      <c r="AW307" s="7" t="inlineStr">
        <is>
          <t>/</t>
        </is>
      </c>
      <c r="AX307" s="7" t="inlineStr">
        <is>
          <t>/</t>
        </is>
      </c>
      <c r="AY307" s="150">
        <f>H307</f>
        <v/>
      </c>
      <c r="AZ307" s="150">
        <f>BB307/(1-BA307)</f>
        <v/>
      </c>
      <c r="BA307" s="82" t="n">
        <v>0.15</v>
      </c>
      <c r="BB307" s="150">
        <f>K307*0.96</f>
        <v/>
      </c>
      <c r="BC307" s="7" t="inlineStr">
        <is>
          <t>717388593550</t>
        </is>
      </c>
      <c r="BD307" s="7" t="inlineStr">
        <is>
          <t>https://item.taobao.com/item.htm?id=717388593550&amp; | https://item.taobao.com/item.htm?id=724042164333</t>
        </is>
      </c>
      <c r="BE307" s="7" t="n"/>
      <c r="BF307" s="150">
        <f>H307</f>
        <v/>
      </c>
      <c r="BG307" s="82">
        <f>BH307/BF307</f>
        <v/>
      </c>
      <c r="BH307" s="149">
        <f>I307</f>
        <v/>
      </c>
      <c r="BI307" s="82">
        <f>1-12%</f>
        <v/>
      </c>
      <c r="BJ307" s="82">
        <f>BK307/(BF307-BF307*(1-BI307))</f>
        <v/>
      </c>
      <c r="BK307" s="149">
        <f>BM307/(1-BL307)</f>
        <v/>
      </c>
      <c r="BL307" s="82" t="n">
        <v>0.01</v>
      </c>
      <c r="BM307" s="149">
        <f>J307</f>
        <v/>
      </c>
      <c r="BN307" s="149">
        <f>IF(BK307&gt;=1500,BK307-150,IF(BK307&gt;=800,BK307-80,IF(BK307&gt;=500,BK307-50,IF(BK307&gt;=200,BK307-20,BK307))))</f>
        <v/>
      </c>
      <c r="BO307" s="82">
        <f>1-12%</f>
        <v/>
      </c>
      <c r="BP307" s="82">
        <f>BQ307/(BF307-BF307*(1-BO307))</f>
        <v/>
      </c>
      <c r="BQ307" s="149">
        <f>BS307/(1-BR307)</f>
        <v/>
      </c>
      <c r="BR307" s="82" t="n">
        <v>0</v>
      </c>
      <c r="BS307" s="149">
        <f>K307</f>
        <v/>
      </c>
      <c r="BT307" s="149">
        <f>IF(BQ307&gt;=1500,BQ307-150,IF(BQ307&gt;=800,BQ307-80,IF(BQ307&gt;=500,BQ307-50,IF(BQ307&gt;=200,BQ307-20,BQ307))))</f>
        <v/>
      </c>
      <c r="BU307" s="7" t="n"/>
      <c r="CB307" s="8" t="inlineStr">
        <is>
          <t>✅ 可导入</t>
        </is>
      </c>
      <c r="CC307" t="inlineStr">
        <is>
          <t>✓</t>
        </is>
      </c>
    </row>
    <row r="308" ht="18" customHeight="1">
      <c r="A308" s="77" t="inlineStr">
        <is>
          <t>PPS23250050202</t>
        </is>
      </c>
      <c r="B308" s="10" t="inlineStr">
        <is>
          <t>万象餐边柜 |樱桃木旋转餐边柜</t>
        </is>
      </c>
      <c r="C308" s="10" t="inlineStr">
        <is>
          <t>旋转餐边柜-洞洞板-下柜带双腿桌-1.8米</t>
        </is>
      </c>
      <c r="D308" s="10" t="inlineStr">
        <is>
          <t>PPS2325005020227</t>
        </is>
      </c>
      <c r="E308" s="10" t="inlineStr">
        <is>
          <t>https://img.alicdn.com/imgextra/i2/2215699812811/O1CN01rJpgoa1WdUIYyeeIr_!!2215699812811.jpg</t>
        </is>
      </c>
      <c r="F308" s="10" t="inlineStr">
        <is>
          <t>大型</t>
        </is>
      </c>
      <c r="G308" s="152">
        <f>Q308/0.4</f>
        <v/>
      </c>
      <c r="H308" s="152">
        <f>G308*0.75</f>
        <v/>
      </c>
      <c r="I308" s="152">
        <f>Q308 / (0.84 - 0.02 - 0.006)</f>
        <v/>
      </c>
      <c r="J308" s="152">
        <f>Q308 / (0.85 - 0.02 - 0.006)</f>
        <v/>
      </c>
      <c r="K308" s="152">
        <f>Q308 / (0.87 - 0.02 - 0.006)</f>
        <v/>
      </c>
      <c r="L308" s="152">
        <f>K308-N308</f>
        <v/>
      </c>
      <c r="M308" s="79">
        <f>L308/K308</f>
        <v/>
      </c>
      <c r="N308" s="153">
        <f>O308+P308+Q308</f>
        <v/>
      </c>
      <c r="O308" s="153">
        <f>K308*0.006</f>
        <v/>
      </c>
      <c r="P308" s="153">
        <f>K308*0.02</f>
        <v/>
      </c>
      <c r="Q308" s="153">
        <f>SUM(R308:T308)</f>
        <v/>
      </c>
      <c r="R308" s="153">
        <f>IF(F308="大型",700,IF(F308="中型",300,IF(F308="小型",80,0)))</f>
        <v/>
      </c>
      <c r="S308" s="153" t="n">
        <v>150</v>
      </c>
      <c r="T308" s="151">
        <f>SUM(U308:W308)</f>
        <v/>
      </c>
      <c r="U308" s="153" t="n">
        <v>5600</v>
      </c>
      <c r="V308" s="153" t="n">
        <v>0</v>
      </c>
      <c r="W308" s="153">
        <f>SUM(X308:AS308)</f>
        <v/>
      </c>
      <c r="X308" s="153" t="n">
        <v>0</v>
      </c>
      <c r="Y308" s="153" t="n">
        <v>0</v>
      </c>
      <c r="Z308" s="153" t="n">
        <v>0</v>
      </c>
      <c r="AA308" s="153" t="n">
        <v>0</v>
      </c>
      <c r="AB308" s="153" t="n">
        <v>0</v>
      </c>
      <c r="AC308" s="153" t="n">
        <v>0</v>
      </c>
      <c r="AD308" s="153" t="n">
        <v>0</v>
      </c>
      <c r="AE308" s="153" t="n">
        <v>0</v>
      </c>
      <c r="AF308" s="153" t="n">
        <v>0</v>
      </c>
      <c r="AG308" s="153" t="n">
        <v>0</v>
      </c>
      <c r="AH308" s="153" t="n">
        <v>0</v>
      </c>
      <c r="AI308" s="153" t="n">
        <v>0</v>
      </c>
      <c r="AJ308" s="153" t="n">
        <v>0</v>
      </c>
      <c r="AK308" s="153" t="n">
        <v>0</v>
      </c>
      <c r="AL308" s="153" t="n">
        <v>0</v>
      </c>
      <c r="AM308" s="153" t="n">
        <v>0</v>
      </c>
      <c r="AN308" s="153" t="n">
        <v>0</v>
      </c>
      <c r="AO308" s="153" t="n">
        <v>0</v>
      </c>
      <c r="AP308" s="153" t="n">
        <v>0</v>
      </c>
      <c r="AQ308" s="153" t="n">
        <v>0</v>
      </c>
      <c r="AR308" s="153" t="n">
        <v>0</v>
      </c>
      <c r="AS308" s="153" t="n">
        <v>0</v>
      </c>
      <c r="AT308" s="10" t="inlineStr">
        <is>
          <t>/</t>
        </is>
      </c>
      <c r="AU308" s="10" t="n"/>
      <c r="AV308" s="10" t="inlineStr">
        <is>
          <t>/</t>
        </is>
      </c>
      <c r="AW308" s="10" t="inlineStr">
        <is>
          <t>/</t>
        </is>
      </c>
      <c r="AX308" s="10" t="inlineStr">
        <is>
          <t>/</t>
        </is>
      </c>
      <c r="AY308" s="153">
        <f>H308</f>
        <v/>
      </c>
      <c r="AZ308" s="153">
        <f>BB308/(1-BA308)</f>
        <v/>
      </c>
      <c r="BA308" s="85" t="n">
        <v>0.15</v>
      </c>
      <c r="BB308" s="153">
        <f>K308*0.96</f>
        <v/>
      </c>
      <c r="BC308" s="10" t="inlineStr">
        <is>
          <t>717388593550</t>
        </is>
      </c>
      <c r="BD308" s="10" t="inlineStr">
        <is>
          <t>https://item.taobao.com/item.htm?id=717388593550&amp; | https://item.taobao.com/item.htm?id=724042164333</t>
        </is>
      </c>
      <c r="BE308" s="10" t="n"/>
      <c r="BF308" s="153">
        <f>H308</f>
        <v/>
      </c>
      <c r="BG308" s="85">
        <f>BH308/BF308</f>
        <v/>
      </c>
      <c r="BH308" s="152">
        <f>I308</f>
        <v/>
      </c>
      <c r="BI308" s="85">
        <f>1-12%</f>
        <v/>
      </c>
      <c r="BJ308" s="85">
        <f>BK308/(BF308-BF308*(1-BI308))</f>
        <v/>
      </c>
      <c r="BK308" s="152">
        <f>BM308/(1-BL308)</f>
        <v/>
      </c>
      <c r="BL308" s="85" t="n">
        <v>0.01</v>
      </c>
      <c r="BM308" s="152">
        <f>J308</f>
        <v/>
      </c>
      <c r="BN308" s="152">
        <f>IF(BK308&gt;=1500,BK308-150,IF(BK308&gt;=800,BK308-80,IF(BK308&gt;=500,BK308-50,IF(BK308&gt;=200,BK308-20,BK308))))</f>
        <v/>
      </c>
      <c r="BO308" s="85">
        <f>1-12%</f>
        <v/>
      </c>
      <c r="BP308" s="85">
        <f>BQ308/(BF308-BF308*(1-BO308))</f>
        <v/>
      </c>
      <c r="BQ308" s="152">
        <f>BS308/(1-BR308)</f>
        <v/>
      </c>
      <c r="BR308" s="85" t="n">
        <v>0</v>
      </c>
      <c r="BS308" s="152">
        <f>K308</f>
        <v/>
      </c>
      <c r="BT308" s="152">
        <f>IF(BQ308&gt;=1500,BQ308-150,IF(BQ308&gt;=800,BQ308-80,IF(BQ308&gt;=500,BQ308-50,IF(BQ308&gt;=200,BQ308-20,BQ308))))</f>
        <v/>
      </c>
      <c r="BU308" s="10" t="n"/>
      <c r="CB308" s="8" t="inlineStr">
        <is>
          <t>✅ 可导入</t>
        </is>
      </c>
      <c r="CC308" t="inlineStr">
        <is>
          <t>✓</t>
        </is>
      </c>
    </row>
    <row r="309" ht="18" customHeight="1">
      <c r="A309" s="77" t="inlineStr">
        <is>
          <t>PPS23250050202</t>
        </is>
      </c>
      <c r="B309" s="7" t="inlineStr">
        <is>
          <t>万象餐边柜 |樱桃木旋转餐边柜</t>
        </is>
      </c>
      <c r="C309" s="7" t="inlineStr">
        <is>
          <t>旋转餐边柜-洞洞板-下柜带双腿桌-2.1米</t>
        </is>
      </c>
      <c r="D309" s="7" t="inlineStr">
        <is>
          <t>PPS2325005020228</t>
        </is>
      </c>
      <c r="E309" s="7" t="inlineStr">
        <is>
          <t>https://img.alicdn.com/imgextra/i2/2215699812811/O1CN01rJpgoa1WdUIYyeeIr_!!2215699812811.jpg</t>
        </is>
      </c>
      <c r="F309" s="7" t="inlineStr">
        <is>
          <t>大型</t>
        </is>
      </c>
      <c r="G309" s="149">
        <f>Q309/0.4</f>
        <v/>
      </c>
      <c r="H309" s="149">
        <f>G309*0.75</f>
        <v/>
      </c>
      <c r="I309" s="149">
        <f>Q309 / (0.84 - 0.02 - 0.006)</f>
        <v/>
      </c>
      <c r="J309" s="149">
        <f>Q309 / (0.85 - 0.02 - 0.006)</f>
        <v/>
      </c>
      <c r="K309" s="149">
        <f>Q309 / (0.87 - 0.02 - 0.006)</f>
        <v/>
      </c>
      <c r="L309" s="149">
        <f>K309-N309</f>
        <v/>
      </c>
      <c r="M309" s="79">
        <f>L309/K309</f>
        <v/>
      </c>
      <c r="N309" s="150">
        <f>O309+P309+Q309</f>
        <v/>
      </c>
      <c r="O309" s="150">
        <f>K309*0.006</f>
        <v/>
      </c>
      <c r="P309" s="150">
        <f>K309*0.02</f>
        <v/>
      </c>
      <c r="Q309" s="150">
        <f>SUM(R309:T309)</f>
        <v/>
      </c>
      <c r="R309" s="150">
        <f>IF(F309="大型",700,IF(F309="中型",300,IF(F309="小型",80,0)))</f>
        <v/>
      </c>
      <c r="S309" s="150" t="n">
        <v>150</v>
      </c>
      <c r="T309" s="151">
        <f>SUM(U309:W309)</f>
        <v/>
      </c>
      <c r="U309" s="150" t="n">
        <v>5865</v>
      </c>
      <c r="V309" s="150" t="n">
        <v>0</v>
      </c>
      <c r="W309" s="150">
        <f>SUM(X309:AS309)</f>
        <v/>
      </c>
      <c r="X309" s="150" t="n">
        <v>0</v>
      </c>
      <c r="Y309" s="150" t="n">
        <v>0</v>
      </c>
      <c r="Z309" s="150" t="n">
        <v>0</v>
      </c>
      <c r="AA309" s="150" t="n">
        <v>0</v>
      </c>
      <c r="AB309" s="150" t="n">
        <v>0</v>
      </c>
      <c r="AC309" s="150" t="n">
        <v>0</v>
      </c>
      <c r="AD309" s="150" t="n">
        <v>0</v>
      </c>
      <c r="AE309" s="150" t="n">
        <v>0</v>
      </c>
      <c r="AF309" s="150" t="n">
        <v>0</v>
      </c>
      <c r="AG309" s="150" t="n">
        <v>0</v>
      </c>
      <c r="AH309" s="150" t="n">
        <v>0</v>
      </c>
      <c r="AI309" s="150" t="n">
        <v>0</v>
      </c>
      <c r="AJ309" s="150" t="n">
        <v>0</v>
      </c>
      <c r="AK309" s="150" t="n">
        <v>0</v>
      </c>
      <c r="AL309" s="150" t="n">
        <v>0</v>
      </c>
      <c r="AM309" s="150" t="n">
        <v>0</v>
      </c>
      <c r="AN309" s="150" t="n">
        <v>0</v>
      </c>
      <c r="AO309" s="150" t="n">
        <v>0</v>
      </c>
      <c r="AP309" s="150" t="n">
        <v>0</v>
      </c>
      <c r="AQ309" s="150" t="n">
        <v>0</v>
      </c>
      <c r="AR309" s="150" t="n">
        <v>0</v>
      </c>
      <c r="AS309" s="150" t="n">
        <v>0</v>
      </c>
      <c r="AT309" s="7" t="inlineStr">
        <is>
          <t>/</t>
        </is>
      </c>
      <c r="AU309" s="7" t="n"/>
      <c r="AV309" s="7" t="inlineStr">
        <is>
          <t>/</t>
        </is>
      </c>
      <c r="AW309" s="7" t="inlineStr">
        <is>
          <t>/</t>
        </is>
      </c>
      <c r="AX309" s="7" t="inlineStr">
        <is>
          <t>/</t>
        </is>
      </c>
      <c r="AY309" s="150">
        <f>H309</f>
        <v/>
      </c>
      <c r="AZ309" s="150">
        <f>BB309/(1-BA309)</f>
        <v/>
      </c>
      <c r="BA309" s="82" t="n">
        <v>0.15</v>
      </c>
      <c r="BB309" s="150">
        <f>K309*0.96</f>
        <v/>
      </c>
      <c r="BC309" s="7" t="inlineStr">
        <is>
          <t>717388593550</t>
        </is>
      </c>
      <c r="BD309" s="7" t="inlineStr">
        <is>
          <t>https://item.taobao.com/item.htm?id=717388593550&amp; | https://item.taobao.com/item.htm?id=724042164333</t>
        </is>
      </c>
      <c r="BE309" s="7" t="n"/>
      <c r="BF309" s="150">
        <f>H309</f>
        <v/>
      </c>
      <c r="BG309" s="82">
        <f>BH309/BF309</f>
        <v/>
      </c>
      <c r="BH309" s="149">
        <f>I309</f>
        <v/>
      </c>
      <c r="BI309" s="82">
        <f>1-12%</f>
        <v/>
      </c>
      <c r="BJ309" s="82">
        <f>BK309/(BF309-BF309*(1-BI309))</f>
        <v/>
      </c>
      <c r="BK309" s="149">
        <f>BM309/(1-BL309)</f>
        <v/>
      </c>
      <c r="BL309" s="82" t="n">
        <v>0.01</v>
      </c>
      <c r="BM309" s="149">
        <f>J309</f>
        <v/>
      </c>
      <c r="BN309" s="149">
        <f>IF(BK309&gt;=1500,BK309-150,IF(BK309&gt;=800,BK309-80,IF(BK309&gt;=500,BK309-50,IF(BK309&gt;=200,BK309-20,BK309))))</f>
        <v/>
      </c>
      <c r="BO309" s="82">
        <f>1-12%</f>
        <v/>
      </c>
      <c r="BP309" s="82">
        <f>BQ309/(BF309-BF309*(1-BO309))</f>
        <v/>
      </c>
      <c r="BQ309" s="149">
        <f>BS309/(1-BR309)</f>
        <v/>
      </c>
      <c r="BR309" s="82" t="n">
        <v>0</v>
      </c>
      <c r="BS309" s="149">
        <f>K309</f>
        <v/>
      </c>
      <c r="BT309" s="149">
        <f>IF(BQ309&gt;=1500,BQ309-150,IF(BQ309&gt;=800,BQ309-80,IF(BQ309&gt;=500,BQ309-50,IF(BQ309&gt;=200,BQ309-20,BQ309))))</f>
        <v/>
      </c>
      <c r="BU309" s="7" t="n"/>
      <c r="CB309" s="8" t="inlineStr">
        <is>
          <t>✅ 可导入</t>
        </is>
      </c>
      <c r="CC309" t="inlineStr">
        <is>
          <t>✓</t>
        </is>
      </c>
    </row>
    <row r="310" ht="18" customHeight="1">
      <c r="A310" s="77" t="inlineStr">
        <is>
          <t>PPS23250050202</t>
        </is>
      </c>
      <c r="B310" s="10" t="inlineStr">
        <is>
          <t>万象餐边柜 |樱桃木旋转餐边柜</t>
        </is>
      </c>
      <c r="C310" s="10" t="inlineStr">
        <is>
          <t>旋转餐边柜-洞洞板-整柜（无桌）-1.6米</t>
        </is>
      </c>
      <c r="D310" s="10" t="inlineStr">
        <is>
          <t>PPS2325005020229</t>
        </is>
      </c>
      <c r="E310" s="10" t="inlineStr">
        <is>
          <t>https://img.alicdn.com/imgextra/i2/2215699812811/O1CN01rJpgoa1WdUIYyeeIr_!!2215699812811.jpg</t>
        </is>
      </c>
      <c r="F310" s="10" t="inlineStr">
        <is>
          <t>大型</t>
        </is>
      </c>
      <c r="G310" s="152">
        <f>Q310/0.4</f>
        <v/>
      </c>
      <c r="H310" s="152">
        <f>G310*0.75</f>
        <v/>
      </c>
      <c r="I310" s="152">
        <f>Q310 / (0.84 - 0.02 - 0.006)</f>
        <v/>
      </c>
      <c r="J310" s="152">
        <f>Q310 / (0.85 - 0.02 - 0.006)</f>
        <v/>
      </c>
      <c r="K310" s="152">
        <f>Q310 / (0.87 - 0.02 - 0.006)</f>
        <v/>
      </c>
      <c r="L310" s="152">
        <f>K310-N310</f>
        <v/>
      </c>
      <c r="M310" s="79">
        <f>L310/K310</f>
        <v/>
      </c>
      <c r="N310" s="153">
        <f>O310+P310+Q310</f>
        <v/>
      </c>
      <c r="O310" s="153">
        <f>K310*0.006</f>
        <v/>
      </c>
      <c r="P310" s="153">
        <f>K310*0.02</f>
        <v/>
      </c>
      <c r="Q310" s="153">
        <f>SUM(R310:T310)</f>
        <v/>
      </c>
      <c r="R310" s="153">
        <f>IF(F310="大型",700,IF(F310="中型",300,IF(F310="小型",80,0)))</f>
        <v/>
      </c>
      <c r="S310" s="153" t="n">
        <v>150</v>
      </c>
      <c r="T310" s="151">
        <f>SUM(U310:W310)</f>
        <v/>
      </c>
      <c r="U310" s="153" t="n">
        <v>7100</v>
      </c>
      <c r="V310" s="153" t="n">
        <v>0</v>
      </c>
      <c r="W310" s="153">
        <f>SUM(X310:AS310)</f>
        <v/>
      </c>
      <c r="X310" s="153" t="n">
        <v>0</v>
      </c>
      <c r="Y310" s="153" t="n">
        <v>0</v>
      </c>
      <c r="Z310" s="153" t="n">
        <v>0</v>
      </c>
      <c r="AA310" s="153" t="n">
        <v>0</v>
      </c>
      <c r="AB310" s="153" t="n">
        <v>0</v>
      </c>
      <c r="AC310" s="153" t="n">
        <v>0</v>
      </c>
      <c r="AD310" s="153" t="n">
        <v>0</v>
      </c>
      <c r="AE310" s="153" t="n">
        <v>0</v>
      </c>
      <c r="AF310" s="153" t="n">
        <v>0</v>
      </c>
      <c r="AG310" s="153" t="n">
        <v>0</v>
      </c>
      <c r="AH310" s="153" t="n">
        <v>0</v>
      </c>
      <c r="AI310" s="153" t="n">
        <v>0</v>
      </c>
      <c r="AJ310" s="153" t="n">
        <v>0</v>
      </c>
      <c r="AK310" s="153" t="n">
        <v>0</v>
      </c>
      <c r="AL310" s="153" t="n">
        <v>0</v>
      </c>
      <c r="AM310" s="153" t="n">
        <v>0</v>
      </c>
      <c r="AN310" s="153" t="n">
        <v>0</v>
      </c>
      <c r="AO310" s="153" t="n">
        <v>0</v>
      </c>
      <c r="AP310" s="153" t="n">
        <v>0</v>
      </c>
      <c r="AQ310" s="153" t="n">
        <v>0</v>
      </c>
      <c r="AR310" s="153" t="n">
        <v>0</v>
      </c>
      <c r="AS310" s="153" t="n">
        <v>0</v>
      </c>
      <c r="AT310" s="10" t="inlineStr">
        <is>
          <t>/</t>
        </is>
      </c>
      <c r="AU310" s="10" t="n"/>
      <c r="AV310" s="10" t="inlineStr">
        <is>
          <t>/</t>
        </is>
      </c>
      <c r="AW310" s="10" t="inlineStr">
        <is>
          <t>/</t>
        </is>
      </c>
      <c r="AX310" s="10" t="inlineStr">
        <is>
          <t>/</t>
        </is>
      </c>
      <c r="AY310" s="153">
        <f>H310</f>
        <v/>
      </c>
      <c r="AZ310" s="153">
        <f>BB310/(1-BA310)</f>
        <v/>
      </c>
      <c r="BA310" s="85" t="n">
        <v>0.15</v>
      </c>
      <c r="BB310" s="153">
        <f>K310*0.96</f>
        <v/>
      </c>
      <c r="BC310" s="10" t="inlineStr">
        <is>
          <t>717388593550</t>
        </is>
      </c>
      <c r="BD310" s="10" t="inlineStr">
        <is>
          <t>https://item.taobao.com/item.htm?id=717388593550&amp; | https://item.taobao.com/item.htm?id=724042164333</t>
        </is>
      </c>
      <c r="BE310" s="10" t="n"/>
      <c r="BF310" s="153">
        <f>H310</f>
        <v/>
      </c>
      <c r="BG310" s="85">
        <f>BH310/BF310</f>
        <v/>
      </c>
      <c r="BH310" s="152">
        <f>I310</f>
        <v/>
      </c>
      <c r="BI310" s="85">
        <f>1-12%</f>
        <v/>
      </c>
      <c r="BJ310" s="85">
        <f>BK310/(BF310-BF310*(1-BI310))</f>
        <v/>
      </c>
      <c r="BK310" s="152">
        <f>BM310/(1-BL310)</f>
        <v/>
      </c>
      <c r="BL310" s="85" t="n">
        <v>0.01</v>
      </c>
      <c r="BM310" s="152">
        <f>J310</f>
        <v/>
      </c>
      <c r="BN310" s="152">
        <f>IF(BK310&gt;=1500,BK310-150,IF(BK310&gt;=800,BK310-80,IF(BK310&gt;=500,BK310-50,IF(BK310&gt;=200,BK310-20,BK310))))</f>
        <v/>
      </c>
      <c r="BO310" s="85">
        <f>1-12%</f>
        <v/>
      </c>
      <c r="BP310" s="85">
        <f>BQ310/(BF310-BF310*(1-BO310))</f>
        <v/>
      </c>
      <c r="BQ310" s="152">
        <f>BS310/(1-BR310)</f>
        <v/>
      </c>
      <c r="BR310" s="85" t="n">
        <v>0</v>
      </c>
      <c r="BS310" s="152">
        <f>K310</f>
        <v/>
      </c>
      <c r="BT310" s="152">
        <f>IF(BQ310&gt;=1500,BQ310-150,IF(BQ310&gt;=800,BQ310-80,IF(BQ310&gt;=500,BQ310-50,IF(BQ310&gt;=200,BQ310-20,BQ310))))</f>
        <v/>
      </c>
      <c r="BU310" s="10" t="n"/>
      <c r="CB310" s="8" t="inlineStr">
        <is>
          <t>✅ 可导入</t>
        </is>
      </c>
      <c r="CC310" t="inlineStr">
        <is>
          <t>✓</t>
        </is>
      </c>
    </row>
    <row r="311" ht="18" customHeight="1">
      <c r="A311" s="77" t="inlineStr">
        <is>
          <t>PPS23250050202</t>
        </is>
      </c>
      <c r="B311" s="7" t="inlineStr">
        <is>
          <t>万象餐边柜 |樱桃木旋转餐边柜</t>
        </is>
      </c>
      <c r="C311" s="7" t="inlineStr">
        <is>
          <t>旋转餐边柜-洞洞板-整柜（无桌）-1.8米</t>
        </is>
      </c>
      <c r="D311" s="7" t="inlineStr">
        <is>
          <t>PPS2325005020230</t>
        </is>
      </c>
      <c r="E311" s="7" t="inlineStr">
        <is>
          <t>https://img.alicdn.com/imgextra/i2/2215699812811/O1CN01rJpgoa1WdUIYyeeIr_!!2215699812811.jpg</t>
        </is>
      </c>
      <c r="F311" s="7" t="inlineStr">
        <is>
          <t>大型</t>
        </is>
      </c>
      <c r="G311" s="149">
        <f>Q311/0.4</f>
        <v/>
      </c>
      <c r="H311" s="149">
        <f>G311*0.75</f>
        <v/>
      </c>
      <c r="I311" s="149">
        <f>Q311 / (0.84 - 0.02 - 0.006)</f>
        <v/>
      </c>
      <c r="J311" s="149">
        <f>Q311 / (0.85 - 0.02 - 0.006)</f>
        <v/>
      </c>
      <c r="K311" s="149">
        <f>Q311 / (0.87 - 0.02 - 0.006)</f>
        <v/>
      </c>
      <c r="L311" s="149">
        <f>K311-N311</f>
        <v/>
      </c>
      <c r="M311" s="79">
        <f>L311/K311</f>
        <v/>
      </c>
      <c r="N311" s="150">
        <f>O311+P311+Q311</f>
        <v/>
      </c>
      <c r="O311" s="150">
        <f>K311*0.006</f>
        <v/>
      </c>
      <c r="P311" s="150">
        <f>K311*0.02</f>
        <v/>
      </c>
      <c r="Q311" s="150">
        <f>SUM(R311:T311)</f>
        <v/>
      </c>
      <c r="R311" s="150">
        <f>IF(F311="大型",700,IF(F311="中型",300,IF(F311="小型",80,0)))</f>
        <v/>
      </c>
      <c r="S311" s="150" t="n">
        <v>150</v>
      </c>
      <c r="T311" s="151">
        <f>SUM(U311:W311)</f>
        <v/>
      </c>
      <c r="U311" s="150" t="n">
        <v>7450</v>
      </c>
      <c r="V311" s="150" t="n">
        <v>0</v>
      </c>
      <c r="W311" s="150">
        <f>SUM(X311:AS311)</f>
        <v/>
      </c>
      <c r="X311" s="150" t="n">
        <v>0</v>
      </c>
      <c r="Y311" s="150" t="n">
        <v>0</v>
      </c>
      <c r="Z311" s="150" t="n">
        <v>0</v>
      </c>
      <c r="AA311" s="150" t="n">
        <v>0</v>
      </c>
      <c r="AB311" s="150" t="n">
        <v>0</v>
      </c>
      <c r="AC311" s="150" t="n">
        <v>0</v>
      </c>
      <c r="AD311" s="150" t="n">
        <v>0</v>
      </c>
      <c r="AE311" s="150" t="n">
        <v>0</v>
      </c>
      <c r="AF311" s="150" t="n">
        <v>0</v>
      </c>
      <c r="AG311" s="150" t="n">
        <v>0</v>
      </c>
      <c r="AH311" s="150" t="n">
        <v>0</v>
      </c>
      <c r="AI311" s="150" t="n">
        <v>0</v>
      </c>
      <c r="AJ311" s="150" t="n">
        <v>0</v>
      </c>
      <c r="AK311" s="150" t="n">
        <v>0</v>
      </c>
      <c r="AL311" s="150" t="n">
        <v>0</v>
      </c>
      <c r="AM311" s="150" t="n">
        <v>0</v>
      </c>
      <c r="AN311" s="150" t="n">
        <v>0</v>
      </c>
      <c r="AO311" s="150" t="n">
        <v>0</v>
      </c>
      <c r="AP311" s="150" t="n">
        <v>0</v>
      </c>
      <c r="AQ311" s="150" t="n">
        <v>0</v>
      </c>
      <c r="AR311" s="150" t="n">
        <v>0</v>
      </c>
      <c r="AS311" s="150" t="n">
        <v>0</v>
      </c>
      <c r="AT311" s="7" t="inlineStr">
        <is>
          <t>/</t>
        </is>
      </c>
      <c r="AU311" s="7" t="n"/>
      <c r="AV311" s="7" t="inlineStr">
        <is>
          <t>/</t>
        </is>
      </c>
      <c r="AW311" s="7" t="inlineStr">
        <is>
          <t>/</t>
        </is>
      </c>
      <c r="AX311" s="7" t="inlineStr">
        <is>
          <t>/</t>
        </is>
      </c>
      <c r="AY311" s="150">
        <f>H311</f>
        <v/>
      </c>
      <c r="AZ311" s="150">
        <f>BB311/(1-BA311)</f>
        <v/>
      </c>
      <c r="BA311" s="82" t="n">
        <v>0.15</v>
      </c>
      <c r="BB311" s="150">
        <f>K311*0.96</f>
        <v/>
      </c>
      <c r="BC311" s="7" t="inlineStr">
        <is>
          <t>717388593550</t>
        </is>
      </c>
      <c r="BD311" s="7" t="inlineStr">
        <is>
          <t>https://item.taobao.com/item.htm?id=717388593550&amp; | https://item.taobao.com/item.htm?id=724042164333</t>
        </is>
      </c>
      <c r="BE311" s="7" t="n"/>
      <c r="BF311" s="150">
        <f>H311</f>
        <v/>
      </c>
      <c r="BG311" s="82">
        <f>BH311/BF311</f>
        <v/>
      </c>
      <c r="BH311" s="149">
        <f>I311</f>
        <v/>
      </c>
      <c r="BI311" s="82">
        <f>1-12%</f>
        <v/>
      </c>
      <c r="BJ311" s="82">
        <f>BK311/(BF311-BF311*(1-BI311))</f>
        <v/>
      </c>
      <c r="BK311" s="149">
        <f>BM311/(1-BL311)</f>
        <v/>
      </c>
      <c r="BL311" s="82" t="n">
        <v>0.01</v>
      </c>
      <c r="BM311" s="149">
        <f>J311</f>
        <v/>
      </c>
      <c r="BN311" s="149">
        <f>IF(BK311&gt;=1500,BK311-150,IF(BK311&gt;=800,BK311-80,IF(BK311&gt;=500,BK311-50,IF(BK311&gt;=200,BK311-20,BK311))))</f>
        <v/>
      </c>
      <c r="BO311" s="82">
        <f>1-12%</f>
        <v/>
      </c>
      <c r="BP311" s="82">
        <f>BQ311/(BF311-BF311*(1-BO311))</f>
        <v/>
      </c>
      <c r="BQ311" s="149">
        <f>BS311/(1-BR311)</f>
        <v/>
      </c>
      <c r="BR311" s="82" t="n">
        <v>0</v>
      </c>
      <c r="BS311" s="149">
        <f>K311</f>
        <v/>
      </c>
      <c r="BT311" s="149">
        <f>IF(BQ311&gt;=1500,BQ311-150,IF(BQ311&gt;=800,BQ311-80,IF(BQ311&gt;=500,BQ311-50,IF(BQ311&gt;=200,BQ311-20,BQ311))))</f>
        <v/>
      </c>
      <c r="BU311" s="7" t="n"/>
      <c r="CB311" s="8" t="inlineStr">
        <is>
          <t>✅ 可导入</t>
        </is>
      </c>
      <c r="CC311" t="inlineStr">
        <is>
          <t>✓</t>
        </is>
      </c>
    </row>
    <row r="312" ht="18" customHeight="1">
      <c r="A312" s="77" t="inlineStr">
        <is>
          <t>PPS23250050202</t>
        </is>
      </c>
      <c r="B312" s="10" t="inlineStr">
        <is>
          <t>万象餐边柜 |樱桃木旋转餐边柜</t>
        </is>
      </c>
      <c r="C312" s="10" t="inlineStr">
        <is>
          <t>旋转餐边柜-洞洞板-整柜（无桌）-2.1米</t>
        </is>
      </c>
      <c r="D312" s="10" t="inlineStr">
        <is>
          <t>PPS2325005020231</t>
        </is>
      </c>
      <c r="E312" s="10" t="inlineStr">
        <is>
          <t>https://img.alicdn.com/imgextra/i2/2215699812811/O1CN01rJpgoa1WdUIYyeeIr_!!2215699812811.jpg</t>
        </is>
      </c>
      <c r="F312" s="10" t="inlineStr">
        <is>
          <t>大型</t>
        </is>
      </c>
      <c r="G312" s="152">
        <f>Q312/0.4</f>
        <v/>
      </c>
      <c r="H312" s="152">
        <f>G312*0.75</f>
        <v/>
      </c>
      <c r="I312" s="152">
        <f>Q312 / (0.84 - 0.02 - 0.006)</f>
        <v/>
      </c>
      <c r="J312" s="152">
        <f>Q312 / (0.85 - 0.02 - 0.006)</f>
        <v/>
      </c>
      <c r="K312" s="152">
        <f>Q312 / (0.87 - 0.02 - 0.006)</f>
        <v/>
      </c>
      <c r="L312" s="152">
        <f>K312-N312</f>
        <v/>
      </c>
      <c r="M312" s="79">
        <f>L312/K312</f>
        <v/>
      </c>
      <c r="N312" s="153">
        <f>O312+P312+Q312</f>
        <v/>
      </c>
      <c r="O312" s="153">
        <f>K312*0.006</f>
        <v/>
      </c>
      <c r="P312" s="153">
        <f>K312*0.02</f>
        <v/>
      </c>
      <c r="Q312" s="153">
        <f>SUM(R312:T312)</f>
        <v/>
      </c>
      <c r="R312" s="153">
        <f>IF(F312="大型",700,IF(F312="中型",300,IF(F312="小型",80,0)))</f>
        <v/>
      </c>
      <c r="S312" s="153" t="n">
        <v>150</v>
      </c>
      <c r="T312" s="151">
        <f>SUM(U312:W312)</f>
        <v/>
      </c>
      <c r="U312" s="153" t="n">
        <v>7815</v>
      </c>
      <c r="V312" s="153" t="n">
        <v>0</v>
      </c>
      <c r="W312" s="153">
        <f>SUM(X312:AS312)</f>
        <v/>
      </c>
      <c r="X312" s="153" t="n">
        <v>0</v>
      </c>
      <c r="Y312" s="153" t="n">
        <v>0</v>
      </c>
      <c r="Z312" s="153" t="n">
        <v>0</v>
      </c>
      <c r="AA312" s="153" t="n">
        <v>0</v>
      </c>
      <c r="AB312" s="153" t="n">
        <v>0</v>
      </c>
      <c r="AC312" s="153" t="n">
        <v>0</v>
      </c>
      <c r="AD312" s="153" t="n">
        <v>0</v>
      </c>
      <c r="AE312" s="153" t="n">
        <v>0</v>
      </c>
      <c r="AF312" s="153" t="n">
        <v>0</v>
      </c>
      <c r="AG312" s="153" t="n">
        <v>0</v>
      </c>
      <c r="AH312" s="153" t="n">
        <v>0</v>
      </c>
      <c r="AI312" s="153" t="n">
        <v>0</v>
      </c>
      <c r="AJ312" s="153" t="n">
        <v>0</v>
      </c>
      <c r="AK312" s="153" t="n">
        <v>0</v>
      </c>
      <c r="AL312" s="153" t="n">
        <v>0</v>
      </c>
      <c r="AM312" s="153" t="n">
        <v>0</v>
      </c>
      <c r="AN312" s="153" t="n">
        <v>0</v>
      </c>
      <c r="AO312" s="153" t="n">
        <v>0</v>
      </c>
      <c r="AP312" s="153" t="n">
        <v>0</v>
      </c>
      <c r="AQ312" s="153" t="n">
        <v>0</v>
      </c>
      <c r="AR312" s="153" t="n">
        <v>0</v>
      </c>
      <c r="AS312" s="153" t="n">
        <v>0</v>
      </c>
      <c r="AT312" s="10" t="inlineStr">
        <is>
          <t>/</t>
        </is>
      </c>
      <c r="AU312" s="10" t="n"/>
      <c r="AV312" s="10" t="inlineStr">
        <is>
          <t>/</t>
        </is>
      </c>
      <c r="AW312" s="10" t="inlineStr">
        <is>
          <t>/</t>
        </is>
      </c>
      <c r="AX312" s="10" t="inlineStr">
        <is>
          <t>/</t>
        </is>
      </c>
      <c r="AY312" s="153">
        <f>H312</f>
        <v/>
      </c>
      <c r="AZ312" s="153">
        <f>BB312/(1-BA312)</f>
        <v/>
      </c>
      <c r="BA312" s="85" t="n">
        <v>0.15</v>
      </c>
      <c r="BB312" s="153">
        <f>K312*0.96</f>
        <v/>
      </c>
      <c r="BC312" s="10" t="inlineStr">
        <is>
          <t>717388593550</t>
        </is>
      </c>
      <c r="BD312" s="10" t="inlineStr">
        <is>
          <t>https://item.taobao.com/item.htm?id=717388593550&amp; | https://item.taobao.com/item.htm?id=724042164333</t>
        </is>
      </c>
      <c r="BE312" s="10" t="n"/>
      <c r="BF312" s="153">
        <f>H312</f>
        <v/>
      </c>
      <c r="BG312" s="85">
        <f>BH312/BF312</f>
        <v/>
      </c>
      <c r="BH312" s="152">
        <f>I312</f>
        <v/>
      </c>
      <c r="BI312" s="85">
        <f>1-12%</f>
        <v/>
      </c>
      <c r="BJ312" s="85">
        <f>BK312/(BF312-BF312*(1-BI312))</f>
        <v/>
      </c>
      <c r="BK312" s="152">
        <f>BM312/(1-BL312)</f>
        <v/>
      </c>
      <c r="BL312" s="85" t="n">
        <v>0.01</v>
      </c>
      <c r="BM312" s="152">
        <f>J312</f>
        <v/>
      </c>
      <c r="BN312" s="152">
        <f>IF(BK312&gt;=1500,BK312-150,IF(BK312&gt;=800,BK312-80,IF(BK312&gt;=500,BK312-50,IF(BK312&gt;=200,BK312-20,BK312))))</f>
        <v/>
      </c>
      <c r="BO312" s="85">
        <f>1-12%</f>
        <v/>
      </c>
      <c r="BP312" s="85">
        <f>BQ312/(BF312-BF312*(1-BO312))</f>
        <v/>
      </c>
      <c r="BQ312" s="152">
        <f>BS312/(1-BR312)</f>
        <v/>
      </c>
      <c r="BR312" s="85" t="n">
        <v>0</v>
      </c>
      <c r="BS312" s="152">
        <f>K312</f>
        <v/>
      </c>
      <c r="BT312" s="152">
        <f>IF(BQ312&gt;=1500,BQ312-150,IF(BQ312&gt;=800,BQ312-80,IF(BQ312&gt;=500,BQ312-50,IF(BQ312&gt;=200,BQ312-20,BQ312))))</f>
        <v/>
      </c>
      <c r="BU312" s="10" t="n"/>
      <c r="CB312" s="8" t="inlineStr">
        <is>
          <t>✅ 可导入</t>
        </is>
      </c>
      <c r="CC312" t="inlineStr">
        <is>
          <t>✓</t>
        </is>
      </c>
    </row>
    <row r="313" ht="18" customHeight="1">
      <c r="A313" s="77" t="inlineStr">
        <is>
          <t>PPS23250050202</t>
        </is>
      </c>
      <c r="B313" s="7" t="inlineStr">
        <is>
          <t>万象餐边柜 |樱桃木旋转餐边柜</t>
        </is>
      </c>
      <c r="C313" s="7" t="inlineStr">
        <is>
          <t>旋转餐边柜-洞洞板-1.2米整柜&amp;1.0米单腿桌</t>
        </is>
      </c>
      <c r="D313" s="7" t="inlineStr">
        <is>
          <t>PPS2325005020232</t>
        </is>
      </c>
      <c r="E313" s="7" t="inlineStr">
        <is>
          <t>https://img.alicdn.com/imgextra/i2/2215699812811/O1CN01rJpgoa1WdUIYyeeIr_!!2215699812811.jpg</t>
        </is>
      </c>
      <c r="F313" s="7" t="inlineStr">
        <is>
          <t>大型</t>
        </is>
      </c>
      <c r="G313" s="149">
        <f>Q313/0.4</f>
        <v/>
      </c>
      <c r="H313" s="149">
        <f>G313*0.75</f>
        <v/>
      </c>
      <c r="I313" s="149">
        <f>Q313 / (0.88 - 0.02 - 0.006)</f>
        <v/>
      </c>
      <c r="J313" s="149">
        <f>Q313 / (0.89 - 0.02 - 0.006)</f>
        <v/>
      </c>
      <c r="K313" s="149">
        <f>Q313 / (0.92 - 0.02 - 0.006)</f>
        <v/>
      </c>
      <c r="L313" s="149">
        <f>K313-N313</f>
        <v/>
      </c>
      <c r="M313" s="79">
        <f>L313/K313</f>
        <v/>
      </c>
      <c r="N313" s="150">
        <f>O313+P313+Q313</f>
        <v/>
      </c>
      <c r="O313" s="150">
        <f>K313*0.006</f>
        <v/>
      </c>
      <c r="P313" s="150">
        <f>K313*0.02</f>
        <v/>
      </c>
      <c r="Q313" s="150">
        <f>SUM(R313:T313)</f>
        <v/>
      </c>
      <c r="R313" s="150">
        <f>IF(F313="大型",700,IF(F313="中型",300,IF(F313="小型",80,0)))</f>
        <v/>
      </c>
      <c r="S313" s="150" t="n">
        <v>151</v>
      </c>
      <c r="T313" s="151">
        <f>SUM(U313:W313)</f>
        <v/>
      </c>
      <c r="U313" s="150" t="n">
        <v>5200</v>
      </c>
      <c r="V313" s="150" t="n">
        <v>510</v>
      </c>
      <c r="W313" s="150">
        <f>SUM(X313:AS313)</f>
        <v/>
      </c>
      <c r="X313" s="150" t="n">
        <v>240</v>
      </c>
      <c r="Y313" s="150" t="n">
        <v>0</v>
      </c>
      <c r="Z313" s="150" t="n">
        <v>41</v>
      </c>
      <c r="AA313" s="150" t="n">
        <v>47</v>
      </c>
      <c r="AB313" s="150" t="n">
        <v>421</v>
      </c>
      <c r="AC313" s="150" t="n">
        <v>0</v>
      </c>
      <c r="AD313" s="150" t="n">
        <v>0</v>
      </c>
      <c r="AE313" s="150" t="n">
        <v>6</v>
      </c>
      <c r="AF313" s="150" t="n">
        <v>0</v>
      </c>
      <c r="AG313" s="150" t="n">
        <v>0</v>
      </c>
      <c r="AH313" s="150" t="n">
        <v>0</v>
      </c>
      <c r="AI313" s="150" t="n">
        <v>0</v>
      </c>
      <c r="AJ313" s="150" t="n">
        <v>0</v>
      </c>
      <c r="AK313" s="150" t="n">
        <v>0</v>
      </c>
      <c r="AL313" s="150" t="n">
        <v>0</v>
      </c>
      <c r="AM313" s="150" t="n">
        <v>0</v>
      </c>
      <c r="AN313" s="150" t="n">
        <v>180</v>
      </c>
      <c r="AO313" s="150" t="n">
        <v>0</v>
      </c>
      <c r="AP313" s="150" t="n">
        <v>0</v>
      </c>
      <c r="AQ313" s="150" t="n">
        <v>0</v>
      </c>
      <c r="AR313" s="150" t="n">
        <v>0</v>
      </c>
      <c r="AS313" s="150" t="n">
        <v>62</v>
      </c>
      <c r="AT313" s="7" t="inlineStr">
        <is>
          <t>（成本价格不含玻璃，）电力轨道+洞洞板+支撑五金+把手+抽屉轨道+灯带+岩板+玻璃</t>
        </is>
      </c>
      <c r="AU313" s="7" t="inlineStr">
        <is>
          <t>江西12.26 更新</t>
        </is>
      </c>
      <c r="AV313" s="7" t="inlineStr">
        <is>
          <t>683ff719da805a0015b02c4d</t>
        </is>
      </c>
      <c r="AW313" s="7" t="inlineStr">
        <is>
          <t>曜黑樱桃木1.2米整柜+1米单腿餐桌</t>
        </is>
      </c>
      <c r="AX313" s="7" t="inlineStr">
        <is>
          <t>683ff719beccb10015658b02</t>
        </is>
      </c>
      <c r="AY313" s="150">
        <f>H313</f>
        <v/>
      </c>
      <c r="AZ313" s="150">
        <f>BB313/(1-BA313)</f>
        <v/>
      </c>
      <c r="BA313" s="82" t="n">
        <v>0.15</v>
      </c>
      <c r="BB313" s="150">
        <f>K313*0.96</f>
        <v/>
      </c>
      <c r="BC313" s="7" t="inlineStr">
        <is>
          <t>717388593550</t>
        </is>
      </c>
      <c r="BD313" s="7" t="inlineStr">
        <is>
          <t>https://item.taobao.com/item.htm?id=717388593550&amp; | https://item.taobao.com/item.htm?id=724042164333</t>
        </is>
      </c>
      <c r="BE313" s="7" t="n"/>
      <c r="BF313" s="150">
        <f>H313</f>
        <v/>
      </c>
      <c r="BG313" s="82">
        <f>BH313/BF313</f>
        <v/>
      </c>
      <c r="BH313" s="149">
        <f>I313</f>
        <v/>
      </c>
      <c r="BI313" s="82">
        <f>1-12%</f>
        <v/>
      </c>
      <c r="BJ313" s="82">
        <f>BK313/(BF313-BF313*(1-BI313))</f>
        <v/>
      </c>
      <c r="BK313" s="149">
        <f>BM313/(1-BL313)</f>
        <v/>
      </c>
      <c r="BL313" s="82" t="n">
        <v>0.01</v>
      </c>
      <c r="BM313" s="149">
        <f>J313</f>
        <v/>
      </c>
      <c r="BN313" s="149">
        <f>IF(BK313&gt;=1500,BK313-150,IF(BK313&gt;=800,BK313-80,IF(BK313&gt;=500,BK313-50,IF(BK313&gt;=200,BK313-20,BK313))))</f>
        <v/>
      </c>
      <c r="BO313" s="82">
        <f>1-12%</f>
        <v/>
      </c>
      <c r="BP313" s="82">
        <f>BQ313/(BF313-BF313*(1-BO313))</f>
        <v/>
      </c>
      <c r="BQ313" s="149">
        <f>BS313/(1-BR313)</f>
        <v/>
      </c>
      <c r="BR313" s="82" t="n">
        <v>0</v>
      </c>
      <c r="BS313" s="149">
        <f>K313</f>
        <v/>
      </c>
      <c r="BT313" s="149">
        <f>IF(BQ313&gt;=1500,BQ313-150,IF(BQ313&gt;=800,BQ313-80,IF(BQ313&gt;=500,BQ313-50,IF(BQ313&gt;=200,BQ313-20,BQ313))))</f>
        <v/>
      </c>
      <c r="BU313" s="7" t="n"/>
      <c r="CB313" s="8" t="inlineStr">
        <is>
          <t>✅ 可导入</t>
        </is>
      </c>
      <c r="CC313" t="inlineStr">
        <is>
          <t>✓</t>
        </is>
      </c>
    </row>
    <row r="314" ht="18" customHeight="1">
      <c r="A314" s="77" t="inlineStr">
        <is>
          <t>PPS23250050202</t>
        </is>
      </c>
      <c r="B314" s="10" t="inlineStr">
        <is>
          <t>万象餐边柜 |樱桃木旋转餐边柜</t>
        </is>
      </c>
      <c r="C314" s="10" t="inlineStr">
        <is>
          <t>旋转餐边柜-洞洞板-1.6米整柜&amp;1.2米单腿桌</t>
        </is>
      </c>
      <c r="D314" s="10" t="inlineStr">
        <is>
          <t>PPS2325005020233</t>
        </is>
      </c>
      <c r="E314" s="10" t="inlineStr">
        <is>
          <t>https://img.alicdn.com/imgextra/i2/2215699812811/O1CN01rJpgoa1WdUIYyeeIr_!!2215699812811.jpg</t>
        </is>
      </c>
      <c r="F314" s="10" t="inlineStr">
        <is>
          <t>大型</t>
        </is>
      </c>
      <c r="G314" s="152">
        <f>Q314/0.4</f>
        <v/>
      </c>
      <c r="H314" s="152">
        <f>G314*0.75</f>
        <v/>
      </c>
      <c r="I314" s="152">
        <f>Q314 / (0.88 - 0.02 - 0.006)</f>
        <v/>
      </c>
      <c r="J314" s="152">
        <f>Q314 / (0.89 - 0.02 - 0.006)</f>
        <v/>
      </c>
      <c r="K314" s="152">
        <f>Q314 / (0.92 - 0.02 - 0.006)</f>
        <v/>
      </c>
      <c r="L314" s="152">
        <f>K314-N314</f>
        <v/>
      </c>
      <c r="M314" s="79">
        <f>L314/K314</f>
        <v/>
      </c>
      <c r="N314" s="153">
        <f>O314+P314+Q314</f>
        <v/>
      </c>
      <c r="O314" s="153">
        <f>K314*0.006</f>
        <v/>
      </c>
      <c r="P314" s="153">
        <f>K314*0.02</f>
        <v/>
      </c>
      <c r="Q314" s="153">
        <f>SUM(R314:T314)</f>
        <v/>
      </c>
      <c r="R314" s="153">
        <f>IF(F314="大型",700,IF(F314="中型",300,IF(F314="小型",80,0)))</f>
        <v/>
      </c>
      <c r="S314" s="153" t="n">
        <v>150</v>
      </c>
      <c r="T314" s="151">
        <f>SUM(U314:W314)</f>
        <v/>
      </c>
      <c r="U314" s="153" t="n">
        <v>5400</v>
      </c>
      <c r="V314" s="153" t="n">
        <v>540</v>
      </c>
      <c r="W314" s="153">
        <f>SUM(X314:AS314)</f>
        <v/>
      </c>
      <c r="X314" s="153" t="n">
        <v>240</v>
      </c>
      <c r="Y314" s="153" t="n">
        <v>0</v>
      </c>
      <c r="Z314" s="153" t="n">
        <v>45</v>
      </c>
      <c r="AA314" s="153" t="n">
        <v>56</v>
      </c>
      <c r="AB314" s="153" t="n">
        <v>534</v>
      </c>
      <c r="AC314" s="153" t="n">
        <v>0</v>
      </c>
      <c r="AD314" s="153" t="n">
        <v>0</v>
      </c>
      <c r="AE314" s="153" t="n">
        <v>6</v>
      </c>
      <c r="AF314" s="153" t="n">
        <v>0</v>
      </c>
      <c r="AG314" s="153" t="n">
        <v>0</v>
      </c>
      <c r="AH314" s="153" t="n">
        <v>0</v>
      </c>
      <c r="AI314" s="153" t="n">
        <v>0</v>
      </c>
      <c r="AJ314" s="153" t="n">
        <v>0</v>
      </c>
      <c r="AK314" s="153" t="n">
        <v>0</v>
      </c>
      <c r="AL314" s="153" t="n">
        <v>0</v>
      </c>
      <c r="AM314" s="153" t="n">
        <v>0</v>
      </c>
      <c r="AN314" s="153" t="n">
        <v>270</v>
      </c>
      <c r="AO314" s="153" t="n">
        <v>0</v>
      </c>
      <c r="AP314" s="153" t="n">
        <v>0</v>
      </c>
      <c r="AQ314" s="153" t="n">
        <v>0</v>
      </c>
      <c r="AR314" s="153" t="n">
        <v>0</v>
      </c>
      <c r="AS314" s="153" t="n">
        <v>62</v>
      </c>
      <c r="AT314" s="10" t="inlineStr">
        <is>
          <t>（成本价格不含玻璃，）电力轨道+洞洞板+支撑五金+把手+抽屉轨道+灯带+岩板+玻璃</t>
        </is>
      </c>
      <c r="AU314" s="10" t="inlineStr">
        <is>
          <t>江西12.26 更新</t>
        </is>
      </c>
      <c r="AV314" s="10" t="inlineStr">
        <is>
          <t>683ff719da805a0015b02c4d</t>
        </is>
      </c>
      <c r="AW314" s="10" t="inlineStr">
        <is>
          <t>曜黑樱桃木1.6米整柜+1.2米单腿餐桌</t>
        </is>
      </c>
      <c r="AX314" s="10" t="inlineStr">
        <is>
          <t>683ff71aa5e39b00159466ee</t>
        </is>
      </c>
      <c r="AY314" s="153">
        <f>H314</f>
        <v/>
      </c>
      <c r="AZ314" s="153">
        <f>BB314/(1-BA314)</f>
        <v/>
      </c>
      <c r="BA314" s="85" t="n">
        <v>0.15</v>
      </c>
      <c r="BB314" s="153">
        <f>K314*0.96</f>
        <v/>
      </c>
      <c r="BC314" s="10" t="inlineStr">
        <is>
          <t>717388593550</t>
        </is>
      </c>
      <c r="BD314" s="10" t="inlineStr">
        <is>
          <t>https://item.taobao.com/item.htm?id=717388593550&amp; | https://item.taobao.com/item.htm?id=724042164333</t>
        </is>
      </c>
      <c r="BE314" s="10" t="n"/>
      <c r="BF314" s="153">
        <f>H314</f>
        <v/>
      </c>
      <c r="BG314" s="85">
        <f>BH314/BF314</f>
        <v/>
      </c>
      <c r="BH314" s="152">
        <f>I314</f>
        <v/>
      </c>
      <c r="BI314" s="85">
        <f>1-12%</f>
        <v/>
      </c>
      <c r="BJ314" s="85">
        <f>BK314/(BF314-BF314*(1-BI314))</f>
        <v/>
      </c>
      <c r="BK314" s="152">
        <f>BM314/(1-BL314)</f>
        <v/>
      </c>
      <c r="BL314" s="85" t="n">
        <v>0.01</v>
      </c>
      <c r="BM314" s="152">
        <f>J314</f>
        <v/>
      </c>
      <c r="BN314" s="152">
        <f>IF(BK314&gt;=1500,BK314-150,IF(BK314&gt;=800,BK314-80,IF(BK314&gt;=500,BK314-50,IF(BK314&gt;=200,BK314-20,BK314))))</f>
        <v/>
      </c>
      <c r="BO314" s="85">
        <f>1-12%</f>
        <v/>
      </c>
      <c r="BP314" s="85">
        <f>BQ314/(BF314-BF314*(1-BO314))</f>
        <v/>
      </c>
      <c r="BQ314" s="152">
        <f>BS314/(1-BR314)</f>
        <v/>
      </c>
      <c r="BR314" s="85" t="n">
        <v>0</v>
      </c>
      <c r="BS314" s="152">
        <f>K314</f>
        <v/>
      </c>
      <c r="BT314" s="152">
        <f>IF(BQ314&gt;=1500,BQ314-150,IF(BQ314&gt;=800,BQ314-80,IF(BQ314&gt;=500,BQ314-50,IF(BQ314&gt;=200,BQ314-20,BQ314))))</f>
        <v/>
      </c>
      <c r="BU314" s="10" t="n"/>
      <c r="CB314" s="8" t="inlineStr">
        <is>
          <t>✅ 可导入</t>
        </is>
      </c>
      <c r="CC314" t="inlineStr">
        <is>
          <t>✓</t>
        </is>
      </c>
    </row>
    <row r="315" ht="18" customHeight="1">
      <c r="A315" s="77" t="inlineStr">
        <is>
          <t>PPS23250050202</t>
        </is>
      </c>
      <c r="B315" s="7" t="inlineStr">
        <is>
          <t>万象餐边柜 |樱桃木旋转餐边柜</t>
        </is>
      </c>
      <c r="C315" s="7" t="inlineStr">
        <is>
          <t>旋转餐边柜-洞洞板-1.8米整柜&amp;1.4米单腿桌</t>
        </is>
      </c>
      <c r="D315" s="7" t="inlineStr">
        <is>
          <t>PPS2325005020234</t>
        </is>
      </c>
      <c r="E315" s="7" t="inlineStr">
        <is>
          <t>https://img.alicdn.com/imgextra/i2/2215699812811/O1CN01rJpgoa1WdUIYyeeIr_!!2215699812811.jpg</t>
        </is>
      </c>
      <c r="F315" s="7" t="inlineStr">
        <is>
          <t>大型</t>
        </is>
      </c>
      <c r="G315" s="149">
        <f>Q315/0.4</f>
        <v/>
      </c>
      <c r="H315" s="149">
        <f>G315*0.75</f>
        <v/>
      </c>
      <c r="I315" s="149">
        <f>Q315 / (0.88 - 0.02 - 0.006)</f>
        <v/>
      </c>
      <c r="J315" s="149">
        <f>Q315 / (0.89 - 0.02 - 0.006)</f>
        <v/>
      </c>
      <c r="K315" s="149">
        <f>Q315 / (0.92 - 0.02 - 0.006)</f>
        <v/>
      </c>
      <c r="L315" s="149">
        <f>K315-N315</f>
        <v/>
      </c>
      <c r="M315" s="79">
        <f>L315/K315</f>
        <v/>
      </c>
      <c r="N315" s="150">
        <f>O315+P315+Q315</f>
        <v/>
      </c>
      <c r="O315" s="150">
        <f>K315*0.006</f>
        <v/>
      </c>
      <c r="P315" s="150">
        <f>K315*0.02</f>
        <v/>
      </c>
      <c r="Q315" s="150">
        <f>SUM(R315:T315)</f>
        <v/>
      </c>
      <c r="R315" s="150">
        <f>IF(F315="大型",700,IF(F315="中型",300,IF(F315="小型",80,0)))</f>
        <v/>
      </c>
      <c r="S315" s="150" t="n">
        <v>200</v>
      </c>
      <c r="T315" s="151">
        <f>SUM(U315:W315)</f>
        <v/>
      </c>
      <c r="U315" s="150" t="n">
        <v>5500</v>
      </c>
      <c r="V315" s="150" t="n">
        <v>570</v>
      </c>
      <c r="W315" s="150">
        <f>SUM(X315:AS315)</f>
        <v/>
      </c>
      <c r="X315" s="150" t="n">
        <v>240</v>
      </c>
      <c r="Y315" s="150" t="n">
        <v>0</v>
      </c>
      <c r="Z315" s="150" t="n">
        <v>47</v>
      </c>
      <c r="AA315" s="150" t="n">
        <v>67</v>
      </c>
      <c r="AB315" s="150" t="n">
        <v>577</v>
      </c>
      <c r="AC315" s="150" t="n">
        <v>0</v>
      </c>
      <c r="AD315" s="150" t="n">
        <v>0</v>
      </c>
      <c r="AE315" s="150" t="n">
        <v>6</v>
      </c>
      <c r="AF315" s="150" t="n">
        <v>0</v>
      </c>
      <c r="AG315" s="150" t="n">
        <v>0</v>
      </c>
      <c r="AH315" s="150" t="n">
        <v>0</v>
      </c>
      <c r="AI315" s="150" t="n">
        <v>0</v>
      </c>
      <c r="AJ315" s="150" t="n">
        <v>0</v>
      </c>
      <c r="AK315" s="150" t="n">
        <v>0</v>
      </c>
      <c r="AL315" s="150" t="n">
        <v>0</v>
      </c>
      <c r="AM315" s="150" t="n">
        <v>0</v>
      </c>
      <c r="AN315" s="150" t="n">
        <v>300</v>
      </c>
      <c r="AO315" s="150" t="n">
        <v>0</v>
      </c>
      <c r="AP315" s="150" t="n">
        <v>0</v>
      </c>
      <c r="AQ315" s="150" t="n">
        <v>0</v>
      </c>
      <c r="AR315" s="150" t="n">
        <v>0</v>
      </c>
      <c r="AS315" s="150" t="n">
        <v>62</v>
      </c>
      <c r="AT315" s="7" t="inlineStr">
        <is>
          <t>（成本价格不含玻璃，）电力轨道+洞洞板+支撑五金+把手+抽屉轨道+灯带+岩板+玻璃</t>
        </is>
      </c>
      <c r="AU315" s="7" t="inlineStr">
        <is>
          <t>江西12.26 更新</t>
        </is>
      </c>
      <c r="AV315" s="7" t="inlineStr">
        <is>
          <t>683ff719da805a0015b02c4d</t>
        </is>
      </c>
      <c r="AW315" s="7" t="inlineStr">
        <is>
          <t>曜黑樱桃木1.8米整柜+1.4米单腿餐桌</t>
        </is>
      </c>
      <c r="AX315" s="7" t="inlineStr">
        <is>
          <t>683ff71ada805a0015b02c6e</t>
        </is>
      </c>
      <c r="AY315" s="150">
        <f>H315</f>
        <v/>
      </c>
      <c r="AZ315" s="150">
        <f>BB315/(1-BA315)</f>
        <v/>
      </c>
      <c r="BA315" s="82" t="n">
        <v>0.15</v>
      </c>
      <c r="BB315" s="150">
        <f>K315*0.96</f>
        <v/>
      </c>
      <c r="BC315" s="7" t="inlineStr">
        <is>
          <t>717388593550</t>
        </is>
      </c>
      <c r="BD315" s="7" t="inlineStr">
        <is>
          <t>https://item.taobao.com/item.htm?id=717388593550&amp; | https://item.taobao.com/item.htm?id=724042164333</t>
        </is>
      </c>
      <c r="BE315" s="7" t="n"/>
      <c r="BF315" s="150">
        <f>H315</f>
        <v/>
      </c>
      <c r="BG315" s="82">
        <f>BH315/BF315</f>
        <v/>
      </c>
      <c r="BH315" s="149">
        <f>I315</f>
        <v/>
      </c>
      <c r="BI315" s="82">
        <f>1-12%</f>
        <v/>
      </c>
      <c r="BJ315" s="82">
        <f>BK315/(BF315-BF315*(1-BI315))</f>
        <v/>
      </c>
      <c r="BK315" s="149">
        <f>BM315/(1-BL315)</f>
        <v/>
      </c>
      <c r="BL315" s="82" t="n">
        <v>0.01</v>
      </c>
      <c r="BM315" s="149">
        <f>J315</f>
        <v/>
      </c>
      <c r="BN315" s="149">
        <f>IF(BK315&gt;=1500,BK315-150,IF(BK315&gt;=800,BK315-80,IF(BK315&gt;=500,BK315-50,IF(BK315&gt;=200,BK315-20,BK315))))</f>
        <v/>
      </c>
      <c r="BO315" s="82">
        <f>1-12%</f>
        <v/>
      </c>
      <c r="BP315" s="82">
        <f>BQ315/(BF315-BF315*(1-BO315))</f>
        <v/>
      </c>
      <c r="BQ315" s="149">
        <f>BS315/(1-BR315)</f>
        <v/>
      </c>
      <c r="BR315" s="82" t="n">
        <v>0</v>
      </c>
      <c r="BS315" s="149">
        <f>K315</f>
        <v/>
      </c>
      <c r="BT315" s="149">
        <f>IF(BQ315&gt;=1500,BQ315-150,IF(BQ315&gt;=800,BQ315-80,IF(BQ315&gt;=500,BQ315-50,IF(BQ315&gt;=200,BQ315-20,BQ315))))</f>
        <v/>
      </c>
      <c r="BU315" s="7" t="n"/>
      <c r="CB315" s="8" t="inlineStr">
        <is>
          <t>✅ 可导入</t>
        </is>
      </c>
      <c r="CC315" t="inlineStr">
        <is>
          <t>✓</t>
        </is>
      </c>
    </row>
    <row r="316" ht="18" customHeight="1">
      <c r="A316" s="77" t="inlineStr">
        <is>
          <t>PPS23250050202</t>
        </is>
      </c>
      <c r="B316" s="10" t="inlineStr">
        <is>
          <t>万象餐边柜 |樱桃木旋转餐边柜</t>
        </is>
      </c>
      <c r="C316" s="10" t="inlineStr">
        <is>
          <t>旋转餐边柜-洞洞板-2.1米整柜&amp;1.6米单腿桌</t>
        </is>
      </c>
      <c r="D316" s="10" t="inlineStr">
        <is>
          <t>PPS2325005020235</t>
        </is>
      </c>
      <c r="E316" s="10" t="inlineStr">
        <is>
          <t>https://img.alicdn.com/imgextra/i2/2215699812811/O1CN01rJpgoa1WdUIYyeeIr_!!2215699812811.jpg</t>
        </is>
      </c>
      <c r="F316" s="10" t="inlineStr">
        <is>
          <t>大型</t>
        </is>
      </c>
      <c r="G316" s="152">
        <f>Q316/0.4</f>
        <v/>
      </c>
      <c r="H316" s="152">
        <f>G316*0.75</f>
        <v/>
      </c>
      <c r="I316" s="152">
        <f>Q316 / (0.88 - 0.02 - 0.006)</f>
        <v/>
      </c>
      <c r="J316" s="152">
        <f>Q316 / (0.89 - 0.02 - 0.006)</f>
        <v/>
      </c>
      <c r="K316" s="152">
        <f>Q316 / (0.92 - 0.02 - 0.006)</f>
        <v/>
      </c>
      <c r="L316" s="152">
        <f>K316-N316</f>
        <v/>
      </c>
      <c r="M316" s="79">
        <f>L316/K316</f>
        <v/>
      </c>
      <c r="N316" s="153">
        <f>O316+P316+Q316</f>
        <v/>
      </c>
      <c r="O316" s="153">
        <f>K316*0.006</f>
        <v/>
      </c>
      <c r="P316" s="153">
        <f>K316*0.02</f>
        <v/>
      </c>
      <c r="Q316" s="153">
        <f>SUM(R316:T316)</f>
        <v/>
      </c>
      <c r="R316" s="153">
        <f>IF(F316="大型",700,IF(F316="中型",300,IF(F316="小型",80,0)))</f>
        <v/>
      </c>
      <c r="S316" s="153" t="n">
        <v>250</v>
      </c>
      <c r="T316" s="151">
        <f>SUM(U316:W316)</f>
        <v/>
      </c>
      <c r="U316" s="153" t="n">
        <v>5700</v>
      </c>
      <c r="V316" s="153" t="n">
        <v>600</v>
      </c>
      <c r="W316" s="153">
        <f>SUM(X316:AS316)</f>
        <v/>
      </c>
      <c r="X316" s="153" t="n">
        <v>380</v>
      </c>
      <c r="Y316" s="153" t="n">
        <v>0</v>
      </c>
      <c r="Z316" s="153" t="n">
        <v>50</v>
      </c>
      <c r="AA316" s="153" t="n">
        <v>71</v>
      </c>
      <c r="AB316" s="153" t="n">
        <v>655</v>
      </c>
      <c r="AC316" s="153" t="n">
        <v>0</v>
      </c>
      <c r="AD316" s="153" t="n">
        <v>0</v>
      </c>
      <c r="AE316" s="153" t="n">
        <v>6</v>
      </c>
      <c r="AF316" s="153" t="n">
        <v>0</v>
      </c>
      <c r="AG316" s="153" t="n">
        <v>0</v>
      </c>
      <c r="AH316" s="153" t="n">
        <v>0</v>
      </c>
      <c r="AI316" s="153" t="n">
        <v>0</v>
      </c>
      <c r="AJ316" s="153" t="n">
        <v>0</v>
      </c>
      <c r="AK316" s="153" t="n">
        <v>0</v>
      </c>
      <c r="AL316" s="153" t="n">
        <v>0</v>
      </c>
      <c r="AM316" s="153" t="n">
        <v>0</v>
      </c>
      <c r="AN316" s="153" t="n">
        <v>350</v>
      </c>
      <c r="AO316" s="153" t="n">
        <v>0</v>
      </c>
      <c r="AP316" s="153" t="n">
        <v>0</v>
      </c>
      <c r="AQ316" s="153" t="n">
        <v>0</v>
      </c>
      <c r="AR316" s="153" t="n">
        <v>0</v>
      </c>
      <c r="AS316" s="153" t="n">
        <v>62</v>
      </c>
      <c r="AT316" s="10" t="inlineStr">
        <is>
          <t>（成本价格不含玻璃，）电力轨道+洞洞板+支撑五金+把手+抽屉轨道+灯带+岩板+玻璃</t>
        </is>
      </c>
      <c r="AU316" s="10" t="inlineStr">
        <is>
          <t>江西12.26 更新</t>
        </is>
      </c>
      <c r="AV316" s="10" t="inlineStr">
        <is>
          <t>683ff719da805a0015b02c4d</t>
        </is>
      </c>
      <c r="AW316" s="10" t="inlineStr">
        <is>
          <t>曜黑樱桃木2.1米整柜+1.6米单腿餐桌</t>
        </is>
      </c>
      <c r="AX316" s="10" t="inlineStr">
        <is>
          <t>683ff71ada805a0015b02c7f</t>
        </is>
      </c>
      <c r="AY316" s="153">
        <f>H316</f>
        <v/>
      </c>
      <c r="AZ316" s="153">
        <f>BB316/(1-BA316)</f>
        <v/>
      </c>
      <c r="BA316" s="85" t="n">
        <v>0.15</v>
      </c>
      <c r="BB316" s="153">
        <f>K316*0.96</f>
        <v/>
      </c>
      <c r="BC316" s="10" t="inlineStr">
        <is>
          <t>717388593550</t>
        </is>
      </c>
      <c r="BD316" s="10" t="inlineStr">
        <is>
          <t>https://item.taobao.com/item.htm?id=717388593550&amp; | https://item.taobao.com/item.htm?id=724042164333</t>
        </is>
      </c>
      <c r="BE316" s="10" t="n"/>
      <c r="BF316" s="153">
        <f>H316</f>
        <v/>
      </c>
      <c r="BG316" s="85">
        <f>BH316/BF316</f>
        <v/>
      </c>
      <c r="BH316" s="152">
        <f>I316</f>
        <v/>
      </c>
      <c r="BI316" s="85">
        <f>1-12%</f>
        <v/>
      </c>
      <c r="BJ316" s="85">
        <f>BK316/(BF316-BF316*(1-BI316))</f>
        <v/>
      </c>
      <c r="BK316" s="152">
        <f>BM316/(1-BL316)</f>
        <v/>
      </c>
      <c r="BL316" s="85" t="n">
        <v>0.01</v>
      </c>
      <c r="BM316" s="152">
        <f>J316</f>
        <v/>
      </c>
      <c r="BN316" s="152">
        <f>IF(BK316&gt;=1500,BK316-150,IF(BK316&gt;=800,BK316-80,IF(BK316&gt;=500,BK316-50,IF(BK316&gt;=200,BK316-20,BK316))))</f>
        <v/>
      </c>
      <c r="BO316" s="85">
        <f>1-12%</f>
        <v/>
      </c>
      <c r="BP316" s="85">
        <f>BQ316/(BF316-BF316*(1-BO316))</f>
        <v/>
      </c>
      <c r="BQ316" s="152">
        <f>BS316/(1-BR316)</f>
        <v/>
      </c>
      <c r="BR316" s="85" t="n">
        <v>0</v>
      </c>
      <c r="BS316" s="152">
        <f>K316</f>
        <v/>
      </c>
      <c r="BT316" s="152">
        <f>IF(BQ316&gt;=1500,BQ316-150,IF(BQ316&gt;=800,BQ316-80,IF(BQ316&gt;=500,BQ316-50,IF(BQ316&gt;=200,BQ316-20,BQ316))))</f>
        <v/>
      </c>
      <c r="BU316" s="10" t="n"/>
      <c r="CB316" s="8" t="inlineStr">
        <is>
          <t>✅ 可导入</t>
        </is>
      </c>
      <c r="CC316" t="inlineStr">
        <is>
          <t>✓</t>
        </is>
      </c>
    </row>
    <row r="317" ht="18" customHeight="1">
      <c r="A317" s="77" t="inlineStr">
        <is>
          <t>PPS23250050202</t>
        </is>
      </c>
      <c r="B317" s="7" t="inlineStr">
        <is>
          <t>万象餐边柜 |樱桃木旋转餐边柜</t>
        </is>
      </c>
      <c r="C317" s="7" t="inlineStr">
        <is>
          <t>旋转餐边柜-洞洞板-1.6米整柜&amp;1.2米双腿桌</t>
        </is>
      </c>
      <c r="D317" s="7" t="inlineStr">
        <is>
          <t>PPS2325005020236</t>
        </is>
      </c>
      <c r="E317" s="7" t="inlineStr">
        <is>
          <t>https://img.alicdn.com/imgextra/i2/2215699812811/O1CN01rJpgoa1WdUIYyeeIr_!!2215699812811.jpg</t>
        </is>
      </c>
      <c r="F317" s="7" t="inlineStr">
        <is>
          <t>大型</t>
        </is>
      </c>
      <c r="G317" s="149">
        <f>Q317/0.4</f>
        <v/>
      </c>
      <c r="H317" s="149">
        <f>G317*0.75</f>
        <v/>
      </c>
      <c r="I317" s="149">
        <f>Q317 / (0.88 - 0.02 - 0.006)</f>
        <v/>
      </c>
      <c r="J317" s="149">
        <f>Q317 / (0.89 - 0.02 - 0.006)</f>
        <v/>
      </c>
      <c r="K317" s="149">
        <f>Q317 / (0.92 - 0.02 - 0.006)</f>
        <v/>
      </c>
      <c r="L317" s="149">
        <f>K317-N317</f>
        <v/>
      </c>
      <c r="M317" s="79">
        <f>L317/K317</f>
        <v/>
      </c>
      <c r="N317" s="150">
        <f>O317+P317+Q317</f>
        <v/>
      </c>
      <c r="O317" s="150">
        <f>K317*0.006</f>
        <v/>
      </c>
      <c r="P317" s="150">
        <f>K317*0.02</f>
        <v/>
      </c>
      <c r="Q317" s="150">
        <f>SUM(R317:T317)</f>
        <v/>
      </c>
      <c r="R317" s="150">
        <f>IF(F317="大型",700,IF(F317="中型",300,IF(F317="小型",80,0)))</f>
        <v/>
      </c>
      <c r="S317" s="150" t="n">
        <v>150</v>
      </c>
      <c r="T317" s="151">
        <f>SUM(U317:W317)</f>
        <v/>
      </c>
      <c r="U317" s="150" t="n">
        <v>5500</v>
      </c>
      <c r="V317" s="150" t="n">
        <v>540</v>
      </c>
      <c r="W317" s="150">
        <f>SUM(X317:AS317)</f>
        <v/>
      </c>
      <c r="X317" s="150" t="n">
        <v>240</v>
      </c>
      <c r="Y317" s="150" t="n">
        <v>0</v>
      </c>
      <c r="Z317" s="150" t="n">
        <v>45</v>
      </c>
      <c r="AA317" s="150" t="n">
        <v>56</v>
      </c>
      <c r="AB317" s="150" t="n">
        <v>534</v>
      </c>
      <c r="AC317" s="150" t="n">
        <v>0</v>
      </c>
      <c r="AD317" s="150" t="n">
        <v>0</v>
      </c>
      <c r="AE317" s="150" t="n">
        <v>6</v>
      </c>
      <c r="AF317" s="150" t="n">
        <v>0</v>
      </c>
      <c r="AG317" s="150" t="n">
        <v>0</v>
      </c>
      <c r="AH317" s="150" t="n">
        <v>0</v>
      </c>
      <c r="AI317" s="150" t="n">
        <v>0</v>
      </c>
      <c r="AJ317" s="150" t="n">
        <v>0</v>
      </c>
      <c r="AK317" s="150" t="n">
        <v>0</v>
      </c>
      <c r="AL317" s="150" t="n">
        <v>0</v>
      </c>
      <c r="AM317" s="150" t="n">
        <v>0</v>
      </c>
      <c r="AN317" s="150" t="n">
        <v>270</v>
      </c>
      <c r="AO317" s="150" t="n">
        <v>0</v>
      </c>
      <c r="AP317" s="150" t="n">
        <v>0</v>
      </c>
      <c r="AQ317" s="150" t="n">
        <v>0</v>
      </c>
      <c r="AR317" s="150" t="n">
        <v>0</v>
      </c>
      <c r="AS317" s="150" t="n">
        <v>62</v>
      </c>
      <c r="AT317" s="7" t="inlineStr">
        <is>
          <t>（成本价格不含玻璃，）电力轨道+洞洞板+支撑五金+把手+抽屉轨道+灯带+岩板+玻璃</t>
        </is>
      </c>
      <c r="AU317" s="7" t="inlineStr">
        <is>
          <t>江西12.26 更新</t>
        </is>
      </c>
      <c r="AV317" s="7" t="inlineStr">
        <is>
          <t>/</t>
        </is>
      </c>
      <c r="AW317" s="7" t="inlineStr">
        <is>
          <t>/</t>
        </is>
      </c>
      <c r="AX317" s="7" t="inlineStr">
        <is>
          <t>/</t>
        </is>
      </c>
      <c r="AY317" s="150">
        <f>H317</f>
        <v/>
      </c>
      <c r="AZ317" s="150">
        <f>BB317/(1-BA317)</f>
        <v/>
      </c>
      <c r="BA317" s="82" t="n">
        <v>0.15</v>
      </c>
      <c r="BB317" s="150">
        <f>K317*0.96</f>
        <v/>
      </c>
      <c r="BC317" s="7" t="inlineStr">
        <is>
          <t>717388593550</t>
        </is>
      </c>
      <c r="BD317" s="7" t="inlineStr">
        <is>
          <t>https://item.taobao.com/item.htm?id=717388593550&amp; | https://item.taobao.com/item.htm?id=724042164333</t>
        </is>
      </c>
      <c r="BE317" s="7" t="n"/>
      <c r="BF317" s="150">
        <f>H317</f>
        <v/>
      </c>
      <c r="BG317" s="82">
        <f>BH317/BF317</f>
        <v/>
      </c>
      <c r="BH317" s="149">
        <f>I317</f>
        <v/>
      </c>
      <c r="BI317" s="82">
        <f>1-12%</f>
        <v/>
      </c>
      <c r="BJ317" s="82">
        <f>BK317/(BF317-BF317*(1-BI317))</f>
        <v/>
      </c>
      <c r="BK317" s="149">
        <f>BM317/(1-BL317)</f>
        <v/>
      </c>
      <c r="BL317" s="82" t="n">
        <v>0.01</v>
      </c>
      <c r="BM317" s="149">
        <f>J317</f>
        <v/>
      </c>
      <c r="BN317" s="149">
        <f>IF(BK317&gt;=1500,BK317-150,IF(BK317&gt;=800,BK317-80,IF(BK317&gt;=500,BK317-50,IF(BK317&gt;=200,BK317-20,BK317))))</f>
        <v/>
      </c>
      <c r="BO317" s="82">
        <f>1-12%</f>
        <v/>
      </c>
      <c r="BP317" s="82">
        <f>BQ317/(BF317-BF317*(1-BO317))</f>
        <v/>
      </c>
      <c r="BQ317" s="149">
        <f>BS317/(1-BR317)</f>
        <v/>
      </c>
      <c r="BR317" s="82" t="n">
        <v>0</v>
      </c>
      <c r="BS317" s="149">
        <f>K317</f>
        <v/>
      </c>
      <c r="BT317" s="149">
        <f>IF(BQ317&gt;=1500,BQ317-150,IF(BQ317&gt;=800,BQ317-80,IF(BQ317&gt;=500,BQ317-50,IF(BQ317&gt;=200,BQ317-20,BQ317))))</f>
        <v/>
      </c>
      <c r="BU317" s="7" t="n"/>
      <c r="CB317" s="8" t="inlineStr">
        <is>
          <t>✅ 可导入</t>
        </is>
      </c>
      <c r="CC317" t="inlineStr">
        <is>
          <t>✓</t>
        </is>
      </c>
    </row>
    <row r="318" ht="18" customHeight="1">
      <c r="A318" s="77" t="inlineStr">
        <is>
          <t>PPS23250050202</t>
        </is>
      </c>
      <c r="B318" s="10" t="inlineStr">
        <is>
          <t>万象餐边柜 |樱桃木旋转餐边柜</t>
        </is>
      </c>
      <c r="C318" s="10" t="inlineStr">
        <is>
          <t>旋转餐边柜-洞洞板-1.8米整柜&amp;1.4米双腿桌</t>
        </is>
      </c>
      <c r="D318" s="10" t="inlineStr">
        <is>
          <t>PPS2325005020237</t>
        </is>
      </c>
      <c r="E318" s="10" t="inlineStr">
        <is>
          <t>https://img.alicdn.com/imgextra/i2/2215699812811/O1CN01rJpgoa1WdUIYyeeIr_!!2215699812811.jpg</t>
        </is>
      </c>
      <c r="F318" s="10" t="inlineStr">
        <is>
          <t>大型</t>
        </is>
      </c>
      <c r="G318" s="152">
        <f>Q318/0.4</f>
        <v/>
      </c>
      <c r="H318" s="152">
        <f>G318*0.75</f>
        <v/>
      </c>
      <c r="I318" s="152">
        <f>Q318 / (0.88 - 0.02 - 0.006)</f>
        <v/>
      </c>
      <c r="J318" s="152">
        <f>Q318 / (0.89 - 0.02 - 0.006)</f>
        <v/>
      </c>
      <c r="K318" s="152">
        <f>Q318 / (0.92 - 0.02 - 0.006)</f>
        <v/>
      </c>
      <c r="L318" s="152">
        <f>K318-N318</f>
        <v/>
      </c>
      <c r="M318" s="79">
        <f>L318/K318</f>
        <v/>
      </c>
      <c r="N318" s="153">
        <f>O318+P318+Q318</f>
        <v/>
      </c>
      <c r="O318" s="153">
        <f>K318*0.006</f>
        <v/>
      </c>
      <c r="P318" s="153">
        <f>K318*0.02</f>
        <v/>
      </c>
      <c r="Q318" s="153">
        <f>SUM(R318:T318)</f>
        <v/>
      </c>
      <c r="R318" s="153">
        <f>IF(F318="大型",700,IF(F318="中型",300,IF(F318="小型",80,0)))</f>
        <v/>
      </c>
      <c r="S318" s="153" t="n">
        <v>200</v>
      </c>
      <c r="T318" s="151">
        <f>SUM(U318:W318)</f>
        <v/>
      </c>
      <c r="U318" s="153" t="n">
        <v>5600</v>
      </c>
      <c r="V318" s="153" t="n">
        <v>570</v>
      </c>
      <c r="W318" s="153">
        <f>SUM(X318:AS318)</f>
        <v/>
      </c>
      <c r="X318" s="153" t="n">
        <v>240</v>
      </c>
      <c r="Y318" s="153" t="n">
        <v>0</v>
      </c>
      <c r="Z318" s="153" t="n">
        <v>47</v>
      </c>
      <c r="AA318" s="153" t="n">
        <v>67</v>
      </c>
      <c r="AB318" s="153" t="n">
        <v>577</v>
      </c>
      <c r="AC318" s="153" t="n">
        <v>0</v>
      </c>
      <c r="AD318" s="153" t="n">
        <v>0</v>
      </c>
      <c r="AE318" s="153" t="n">
        <v>6</v>
      </c>
      <c r="AF318" s="153" t="n">
        <v>0</v>
      </c>
      <c r="AG318" s="153" t="n">
        <v>0</v>
      </c>
      <c r="AH318" s="153" t="n">
        <v>0</v>
      </c>
      <c r="AI318" s="153" t="n">
        <v>0</v>
      </c>
      <c r="AJ318" s="153" t="n">
        <v>0</v>
      </c>
      <c r="AK318" s="153" t="n">
        <v>0</v>
      </c>
      <c r="AL318" s="153" t="n">
        <v>0</v>
      </c>
      <c r="AM318" s="153" t="n">
        <v>0</v>
      </c>
      <c r="AN318" s="153" t="n">
        <v>300</v>
      </c>
      <c r="AO318" s="153" t="n">
        <v>0</v>
      </c>
      <c r="AP318" s="153" t="n">
        <v>0</v>
      </c>
      <c r="AQ318" s="153" t="n">
        <v>0</v>
      </c>
      <c r="AR318" s="153" t="n">
        <v>0</v>
      </c>
      <c r="AS318" s="153" t="n">
        <v>62</v>
      </c>
      <c r="AT318" s="10" t="inlineStr">
        <is>
          <t>（成本价格不含玻璃，）电力轨道+洞洞板+支撑五金+把手+抽屉轨道+灯带+岩板+玻璃</t>
        </is>
      </c>
      <c r="AU318" s="10" t="inlineStr">
        <is>
          <t>江西12.26 更新</t>
        </is>
      </c>
      <c r="AV318" s="10" t="inlineStr">
        <is>
          <t>/</t>
        </is>
      </c>
      <c r="AW318" s="10" t="inlineStr">
        <is>
          <t>/</t>
        </is>
      </c>
      <c r="AX318" s="10" t="inlineStr">
        <is>
          <t>/</t>
        </is>
      </c>
      <c r="AY318" s="153">
        <f>H318</f>
        <v/>
      </c>
      <c r="AZ318" s="153">
        <f>BB318/(1-BA318)</f>
        <v/>
      </c>
      <c r="BA318" s="85" t="n">
        <v>0.15</v>
      </c>
      <c r="BB318" s="153">
        <f>K318*0.96</f>
        <v/>
      </c>
      <c r="BC318" s="10" t="inlineStr">
        <is>
          <t>717388593550</t>
        </is>
      </c>
      <c r="BD318" s="10" t="inlineStr">
        <is>
          <t>https://item.taobao.com/item.htm?id=717388593550&amp; | https://item.taobao.com/item.htm?id=724042164333</t>
        </is>
      </c>
      <c r="BE318" s="10" t="n"/>
      <c r="BF318" s="153">
        <f>H318</f>
        <v/>
      </c>
      <c r="BG318" s="85">
        <f>BH318/BF318</f>
        <v/>
      </c>
      <c r="BH318" s="152">
        <f>I318</f>
        <v/>
      </c>
      <c r="BI318" s="85">
        <f>1-12%</f>
        <v/>
      </c>
      <c r="BJ318" s="85">
        <f>BK318/(BF318-BF318*(1-BI318))</f>
        <v/>
      </c>
      <c r="BK318" s="152">
        <f>BM318/(1-BL318)</f>
        <v/>
      </c>
      <c r="BL318" s="85" t="n">
        <v>0.01</v>
      </c>
      <c r="BM318" s="152">
        <f>J318</f>
        <v/>
      </c>
      <c r="BN318" s="152">
        <f>IF(BK318&gt;=1500,BK318-150,IF(BK318&gt;=800,BK318-80,IF(BK318&gt;=500,BK318-50,IF(BK318&gt;=200,BK318-20,BK318))))</f>
        <v/>
      </c>
      <c r="BO318" s="85">
        <f>1-12%</f>
        <v/>
      </c>
      <c r="BP318" s="85">
        <f>BQ318/(BF318-BF318*(1-BO318))</f>
        <v/>
      </c>
      <c r="BQ318" s="152">
        <f>BS318/(1-BR318)</f>
        <v/>
      </c>
      <c r="BR318" s="85" t="n">
        <v>0</v>
      </c>
      <c r="BS318" s="152">
        <f>K318</f>
        <v/>
      </c>
      <c r="BT318" s="152">
        <f>IF(BQ318&gt;=1500,BQ318-150,IF(BQ318&gt;=800,BQ318-80,IF(BQ318&gt;=500,BQ318-50,IF(BQ318&gt;=200,BQ318-20,BQ318))))</f>
        <v/>
      </c>
      <c r="BU318" s="10" t="n"/>
      <c r="CB318" s="8" t="inlineStr">
        <is>
          <t>✅ 可导入</t>
        </is>
      </c>
      <c r="CC318" t="inlineStr">
        <is>
          <t>✓</t>
        </is>
      </c>
    </row>
    <row r="319" ht="18" customHeight="1">
      <c r="A319" s="77" t="inlineStr">
        <is>
          <t>PPS23250050202</t>
        </is>
      </c>
      <c r="B319" s="7" t="inlineStr">
        <is>
          <t>万象餐边柜 |樱桃木旋转餐边柜</t>
        </is>
      </c>
      <c r="C319" s="7" t="inlineStr">
        <is>
          <t>旋转餐边柜-洞洞板-2.1米整柜&amp;1.6米双腿桌</t>
        </is>
      </c>
      <c r="D319" s="7" t="inlineStr">
        <is>
          <t>PPS2325005020238</t>
        </is>
      </c>
      <c r="E319" s="7" t="inlineStr">
        <is>
          <t>https://img.alicdn.com/imgextra/i2/2215699812811/O1CN01rJpgoa1WdUIYyeeIr_!!2215699812811.jpg</t>
        </is>
      </c>
      <c r="F319" s="7" t="inlineStr">
        <is>
          <t>大型</t>
        </is>
      </c>
      <c r="G319" s="149">
        <f>Q319/0.4</f>
        <v/>
      </c>
      <c r="H319" s="149">
        <f>G319*0.75</f>
        <v/>
      </c>
      <c r="I319" s="149">
        <f>Q319 / (0.88 - 0.02 - 0.006)</f>
        <v/>
      </c>
      <c r="J319" s="149">
        <f>Q319 / (0.89 - 0.02 - 0.006)</f>
        <v/>
      </c>
      <c r="K319" s="149">
        <f>Q319 / (0.92 - 0.02 - 0.006)</f>
        <v/>
      </c>
      <c r="L319" s="149">
        <f>K319-N319</f>
        <v/>
      </c>
      <c r="M319" s="79">
        <f>L319/K319</f>
        <v/>
      </c>
      <c r="N319" s="150">
        <f>O319+P319+Q319</f>
        <v/>
      </c>
      <c r="O319" s="150">
        <f>K319*0.006</f>
        <v/>
      </c>
      <c r="P319" s="150">
        <f>K319*0.02</f>
        <v/>
      </c>
      <c r="Q319" s="150">
        <f>SUM(R319:T319)</f>
        <v/>
      </c>
      <c r="R319" s="150">
        <f>IF(F319="大型",700,IF(F319="中型",300,IF(F319="小型",80,0)))</f>
        <v/>
      </c>
      <c r="S319" s="150" t="n">
        <v>250</v>
      </c>
      <c r="T319" s="151">
        <f>SUM(U319:W319)</f>
        <v/>
      </c>
      <c r="U319" s="150" t="n">
        <v>5800</v>
      </c>
      <c r="V319" s="150" t="n">
        <v>600</v>
      </c>
      <c r="W319" s="150">
        <f>SUM(X319:AS319)</f>
        <v/>
      </c>
      <c r="X319" s="150" t="n">
        <v>380</v>
      </c>
      <c r="Y319" s="150" t="n">
        <v>0</v>
      </c>
      <c r="Z319" s="150" t="n">
        <v>50</v>
      </c>
      <c r="AA319" s="150" t="n">
        <v>71</v>
      </c>
      <c r="AB319" s="150" t="n">
        <v>655</v>
      </c>
      <c r="AC319" s="150" t="n">
        <v>0</v>
      </c>
      <c r="AD319" s="150" t="n">
        <v>0</v>
      </c>
      <c r="AE319" s="150" t="n">
        <v>6</v>
      </c>
      <c r="AF319" s="150" t="n">
        <v>0</v>
      </c>
      <c r="AG319" s="150" t="n">
        <v>0</v>
      </c>
      <c r="AH319" s="150" t="n">
        <v>0</v>
      </c>
      <c r="AI319" s="150" t="n">
        <v>0</v>
      </c>
      <c r="AJ319" s="150" t="n">
        <v>0</v>
      </c>
      <c r="AK319" s="150" t="n">
        <v>0</v>
      </c>
      <c r="AL319" s="150" t="n">
        <v>0</v>
      </c>
      <c r="AM319" s="150" t="n">
        <v>0</v>
      </c>
      <c r="AN319" s="150" t="n">
        <v>350</v>
      </c>
      <c r="AO319" s="150" t="n">
        <v>0</v>
      </c>
      <c r="AP319" s="150" t="n">
        <v>0</v>
      </c>
      <c r="AQ319" s="150" t="n">
        <v>0</v>
      </c>
      <c r="AR319" s="150" t="n">
        <v>0</v>
      </c>
      <c r="AS319" s="150" t="n">
        <v>62</v>
      </c>
      <c r="AT319" s="7" t="inlineStr">
        <is>
          <t>（成本价格不含玻璃，）电力轨道+洞洞板+支撑五金+把手+抽屉轨道+灯带+岩板+玻璃</t>
        </is>
      </c>
      <c r="AU319" s="7" t="inlineStr">
        <is>
          <t>江西12.26 更新</t>
        </is>
      </c>
      <c r="AV319" s="7" t="inlineStr">
        <is>
          <t>/</t>
        </is>
      </c>
      <c r="AW319" s="7" t="inlineStr">
        <is>
          <t>/</t>
        </is>
      </c>
      <c r="AX319" s="7" t="inlineStr">
        <is>
          <t>/</t>
        </is>
      </c>
      <c r="AY319" s="150">
        <f>H319</f>
        <v/>
      </c>
      <c r="AZ319" s="150">
        <f>BB319/(1-BA319)</f>
        <v/>
      </c>
      <c r="BA319" s="82" t="n">
        <v>0.15</v>
      </c>
      <c r="BB319" s="150">
        <f>K319*0.96</f>
        <v/>
      </c>
      <c r="BC319" s="7" t="inlineStr">
        <is>
          <t>717388593550</t>
        </is>
      </c>
      <c r="BD319" s="7" t="inlineStr">
        <is>
          <t>https://item.taobao.com/item.htm?id=717388593550&amp; | https://item.taobao.com/item.htm?id=724042164333</t>
        </is>
      </c>
      <c r="BE319" s="7" t="n"/>
      <c r="BF319" s="150">
        <f>H319</f>
        <v/>
      </c>
      <c r="BG319" s="82">
        <f>BH319/BF319</f>
        <v/>
      </c>
      <c r="BH319" s="149">
        <f>I319</f>
        <v/>
      </c>
      <c r="BI319" s="82">
        <f>1-12%</f>
        <v/>
      </c>
      <c r="BJ319" s="82">
        <f>BK319/(BF319-BF319*(1-BI319))</f>
        <v/>
      </c>
      <c r="BK319" s="149">
        <f>BM319/(1-BL319)</f>
        <v/>
      </c>
      <c r="BL319" s="82" t="n">
        <v>0.01</v>
      </c>
      <c r="BM319" s="149">
        <f>J319</f>
        <v/>
      </c>
      <c r="BN319" s="149">
        <f>IF(BK319&gt;=1500,BK319-150,IF(BK319&gt;=800,BK319-80,IF(BK319&gt;=500,BK319-50,IF(BK319&gt;=200,BK319-20,BK319))))</f>
        <v/>
      </c>
      <c r="BO319" s="82">
        <f>1-12%</f>
        <v/>
      </c>
      <c r="BP319" s="82">
        <f>BQ319/(BF319-BF319*(1-BO319))</f>
        <v/>
      </c>
      <c r="BQ319" s="149">
        <f>BS319/(1-BR319)</f>
        <v/>
      </c>
      <c r="BR319" s="82" t="n">
        <v>0</v>
      </c>
      <c r="BS319" s="149">
        <f>K319</f>
        <v/>
      </c>
      <c r="BT319" s="149">
        <f>IF(BQ319&gt;=1500,BQ319-150,IF(BQ319&gt;=800,BQ319-80,IF(BQ319&gt;=500,BQ319-50,IF(BQ319&gt;=200,BQ319-20,BQ319))))</f>
        <v/>
      </c>
      <c r="BU319" s="7" t="n"/>
      <c r="CB319" s="8" t="inlineStr">
        <is>
          <t>✅ 可导入</t>
        </is>
      </c>
      <c r="CC319" t="inlineStr">
        <is>
          <t>✓</t>
        </is>
      </c>
    </row>
    <row r="320" ht="18" customHeight="1">
      <c r="A320" s="77" t="inlineStr">
        <is>
          <t>PPS23250050202</t>
        </is>
      </c>
      <c r="B320" s="10" t="inlineStr">
        <is>
          <t>万象餐边柜 |樱桃木旋转餐边柜</t>
        </is>
      </c>
      <c r="C320" s="10" t="inlineStr">
        <is>
          <t>榉木1.2米整柜+1米单腿餐桌</t>
        </is>
      </c>
      <c r="D320" s="10" t="inlineStr">
        <is>
          <t>PPS2325005020239</t>
        </is>
      </c>
      <c r="E320" s="10" t="inlineStr">
        <is>
          <t>https://img.alicdn.com/imgextra/i2/2215699812811/O1CN01rJpgoa1WdUIYyeeIr_!!2215699812811.jpg</t>
        </is>
      </c>
      <c r="F320" s="10" t="inlineStr">
        <is>
          <t>大型</t>
        </is>
      </c>
      <c r="G320" s="152">
        <f>Q320/0.4</f>
        <v/>
      </c>
      <c r="H320" s="152">
        <f>G320*0.75</f>
        <v/>
      </c>
      <c r="I320" s="152">
        <f>Q320 / (0.88 - 0.02 - 0.006)</f>
        <v/>
      </c>
      <c r="J320" s="152">
        <f>Q320 / (0.89 - 0.02 - 0.006)</f>
        <v/>
      </c>
      <c r="K320" s="152">
        <f>Q320 / (0.94 - 0.02 - 0.006)</f>
        <v/>
      </c>
      <c r="L320" s="152">
        <f>K320-N320</f>
        <v/>
      </c>
      <c r="M320" s="79">
        <f>L320/K320</f>
        <v/>
      </c>
      <c r="N320" s="153">
        <f>O320+P320+Q320</f>
        <v/>
      </c>
      <c r="O320" s="153">
        <f>K320*0.006</f>
        <v/>
      </c>
      <c r="P320" s="153">
        <f>K320*0.02</f>
        <v/>
      </c>
      <c r="Q320" s="153">
        <f>SUM(R320:T320)</f>
        <v/>
      </c>
      <c r="R320" s="153">
        <f>IF(F320="大型",700,IF(F320="中型",300,IF(F320="小型",80,0)))</f>
        <v/>
      </c>
      <c r="S320" s="153" t="n">
        <v>300</v>
      </c>
      <c r="T320" s="151">
        <f>SUM(U320:W320)</f>
        <v/>
      </c>
      <c r="U320" s="153" t="n">
        <v>5150</v>
      </c>
      <c r="V320" s="153" t="n">
        <v>510</v>
      </c>
      <c r="W320" s="153">
        <f>SUM(X320:AS320)</f>
        <v/>
      </c>
      <c r="X320" s="153" t="n">
        <v>240</v>
      </c>
      <c r="Y320" s="153" t="n">
        <v>0</v>
      </c>
      <c r="Z320" s="153" t="n">
        <v>41</v>
      </c>
      <c r="AA320" s="153" t="n">
        <v>47</v>
      </c>
      <c r="AB320" s="153" t="n">
        <v>421</v>
      </c>
      <c r="AC320" s="153" t="n">
        <v>0</v>
      </c>
      <c r="AD320" s="153" t="n">
        <v>0</v>
      </c>
      <c r="AE320" s="153" t="n">
        <v>6</v>
      </c>
      <c r="AF320" s="153" t="n">
        <v>0</v>
      </c>
      <c r="AG320" s="153" t="n">
        <v>0</v>
      </c>
      <c r="AH320" s="153" t="n">
        <v>0</v>
      </c>
      <c r="AI320" s="153" t="n">
        <v>0</v>
      </c>
      <c r="AJ320" s="153" t="n">
        <v>0</v>
      </c>
      <c r="AK320" s="153" t="n">
        <v>0</v>
      </c>
      <c r="AL320" s="153" t="n">
        <v>0</v>
      </c>
      <c r="AM320" s="153" t="n">
        <v>0</v>
      </c>
      <c r="AN320" s="153" t="n">
        <v>180</v>
      </c>
      <c r="AO320" s="153" t="n">
        <v>0</v>
      </c>
      <c r="AP320" s="153" t="n">
        <v>0</v>
      </c>
      <c r="AQ320" s="153" t="n">
        <v>0</v>
      </c>
      <c r="AR320" s="153" t="n">
        <v>0</v>
      </c>
      <c r="AS320" s="153" t="n">
        <v>62</v>
      </c>
      <c r="AT320" s="10" t="inlineStr">
        <is>
          <t>（成本价格不含玻璃，）电力轨道+洞洞板+支撑五金+把手+抽屉轨道+灯带+岩板+玻璃</t>
        </is>
      </c>
      <c r="AU320" s="10" t="inlineStr">
        <is>
          <t>江西12.26 更新</t>
        </is>
      </c>
      <c r="AV320" s="10" t="inlineStr">
        <is>
          <t>683ff719da805a0015b02c4d</t>
        </is>
      </c>
      <c r="AW320" s="10" t="inlineStr">
        <is>
          <t>榉木1.2米整柜+1米单腿餐桌</t>
        </is>
      </c>
      <c r="AX320" s="10" t="inlineStr">
        <is>
          <t>683ff71b2f87160015ac81dd</t>
        </is>
      </c>
      <c r="AY320" s="153">
        <f>H320</f>
        <v/>
      </c>
      <c r="AZ320" s="153">
        <f>BB320/(1-BA320)</f>
        <v/>
      </c>
      <c r="BA320" s="85" t="n">
        <v>0.15</v>
      </c>
      <c r="BB320" s="153">
        <f>K320*0.96</f>
        <v/>
      </c>
      <c r="BC320" s="10" t="inlineStr">
        <is>
          <t>717388593550</t>
        </is>
      </c>
      <c r="BD320" s="10" t="inlineStr">
        <is>
          <t>https://item.taobao.com/item.htm?id=717388593550&amp; | https://item.taobao.com/item.htm?id=724042164333</t>
        </is>
      </c>
      <c r="BE320" s="10" t="n"/>
      <c r="BF320" s="153">
        <f>H320</f>
        <v/>
      </c>
      <c r="BG320" s="85">
        <f>BH320/BF320</f>
        <v/>
      </c>
      <c r="BH320" s="152">
        <f>I320</f>
        <v/>
      </c>
      <c r="BI320" s="85">
        <f>1-12%</f>
        <v/>
      </c>
      <c r="BJ320" s="85">
        <f>BK320/(BF320-BF320*(1-BI320))</f>
        <v/>
      </c>
      <c r="BK320" s="152">
        <f>BM320/(1-BL320)</f>
        <v/>
      </c>
      <c r="BL320" s="85" t="n">
        <v>0.01</v>
      </c>
      <c r="BM320" s="152">
        <f>J320</f>
        <v/>
      </c>
      <c r="BN320" s="152">
        <f>IF(BK320&gt;=1500,BK320-150,IF(BK320&gt;=800,BK320-80,IF(BK320&gt;=500,BK320-50,IF(BK320&gt;=200,BK320-20,BK320))))</f>
        <v/>
      </c>
      <c r="BO320" s="85">
        <f>1-12%</f>
        <v/>
      </c>
      <c r="BP320" s="85">
        <f>BQ320/(BF320-BF320*(1-BO320))</f>
        <v/>
      </c>
      <c r="BQ320" s="152">
        <f>BS320/(1-BR320)</f>
        <v/>
      </c>
      <c r="BR320" s="85" t="n">
        <v>0</v>
      </c>
      <c r="BS320" s="152">
        <f>K320</f>
        <v/>
      </c>
      <c r="BT320" s="152">
        <f>IF(BQ320&gt;=1500,BQ320-150,IF(BQ320&gt;=800,BQ320-80,IF(BQ320&gt;=500,BQ320-50,IF(BQ320&gt;=200,BQ320-20,BQ320))))</f>
        <v/>
      </c>
      <c r="BU320" s="10" t="n"/>
      <c r="CB320" s="8" t="inlineStr">
        <is>
          <t>✅ 可导入</t>
        </is>
      </c>
      <c r="CC320" t="inlineStr">
        <is>
          <t>✓</t>
        </is>
      </c>
    </row>
    <row r="321" ht="18" customHeight="1">
      <c r="A321" s="77" t="inlineStr">
        <is>
          <t>PPS23250050202</t>
        </is>
      </c>
      <c r="B321" s="7" t="inlineStr">
        <is>
          <t>万象餐边柜 |樱桃木旋转餐边柜</t>
        </is>
      </c>
      <c r="C321" s="7" t="inlineStr">
        <is>
          <t>榉木1.6米整柜+1.2米单腿餐桌</t>
        </is>
      </c>
      <c r="D321" s="7" t="inlineStr">
        <is>
          <t>PPS2325005020240</t>
        </is>
      </c>
      <c r="E321" s="7" t="inlineStr">
        <is>
          <t>https://img.alicdn.com/imgextra/i2/2215699812811/O1CN01rJpgoa1WdUIYyeeIr_!!2215699812811.jpg</t>
        </is>
      </c>
      <c r="F321" s="7" t="inlineStr">
        <is>
          <t>大型</t>
        </is>
      </c>
      <c r="G321" s="149">
        <f>Q321/0.4</f>
        <v/>
      </c>
      <c r="H321" s="149">
        <f>G321*0.75</f>
        <v/>
      </c>
      <c r="I321" s="149">
        <f>Q321 / (0.88 - 0.02 - 0.006)</f>
        <v/>
      </c>
      <c r="J321" s="149">
        <f>Q321 / (0.89 - 0.02 - 0.006)</f>
        <v/>
      </c>
      <c r="K321" s="149">
        <f>Q321 / (0.94 - 0.02 - 0.006)</f>
        <v/>
      </c>
      <c r="L321" s="149">
        <f>K321-N321</f>
        <v/>
      </c>
      <c r="M321" s="79">
        <f>L321/K321</f>
        <v/>
      </c>
      <c r="N321" s="150">
        <f>O321+P321+Q321</f>
        <v/>
      </c>
      <c r="O321" s="150">
        <f>K321*0.006</f>
        <v/>
      </c>
      <c r="P321" s="150">
        <f>K321*0.02</f>
        <v/>
      </c>
      <c r="Q321" s="150">
        <f>SUM(R321:T321)</f>
        <v/>
      </c>
      <c r="R321" s="150">
        <f>IF(F321="大型",700,IF(F321="中型",300,IF(F321="小型",80,0)))</f>
        <v/>
      </c>
      <c r="S321" s="150" t="n">
        <v>350</v>
      </c>
      <c r="T321" s="151">
        <f>SUM(U321:W321)</f>
        <v/>
      </c>
      <c r="U321" s="150" t="n">
        <v>5200</v>
      </c>
      <c r="V321" s="150" t="n">
        <v>540</v>
      </c>
      <c r="W321" s="150">
        <f>SUM(X321:AS321)</f>
        <v/>
      </c>
      <c r="X321" s="150" t="n">
        <v>240</v>
      </c>
      <c r="Y321" s="150" t="n">
        <v>0</v>
      </c>
      <c r="Z321" s="150" t="n">
        <v>45</v>
      </c>
      <c r="AA321" s="150" t="n">
        <v>56</v>
      </c>
      <c r="AB321" s="150" t="n">
        <v>534</v>
      </c>
      <c r="AC321" s="150" t="n">
        <v>0</v>
      </c>
      <c r="AD321" s="150" t="n">
        <v>0</v>
      </c>
      <c r="AE321" s="150" t="n">
        <v>6</v>
      </c>
      <c r="AF321" s="150" t="n">
        <v>0</v>
      </c>
      <c r="AG321" s="150" t="n">
        <v>0</v>
      </c>
      <c r="AH321" s="150" t="n">
        <v>0</v>
      </c>
      <c r="AI321" s="150" t="n">
        <v>0</v>
      </c>
      <c r="AJ321" s="150" t="n">
        <v>0</v>
      </c>
      <c r="AK321" s="150" t="n">
        <v>0</v>
      </c>
      <c r="AL321" s="150" t="n">
        <v>0</v>
      </c>
      <c r="AM321" s="150" t="n">
        <v>0</v>
      </c>
      <c r="AN321" s="150" t="n">
        <v>270</v>
      </c>
      <c r="AO321" s="150" t="n">
        <v>0</v>
      </c>
      <c r="AP321" s="150" t="n">
        <v>0</v>
      </c>
      <c r="AQ321" s="150" t="n">
        <v>0</v>
      </c>
      <c r="AR321" s="150" t="n">
        <v>0</v>
      </c>
      <c r="AS321" s="150" t="n">
        <v>62</v>
      </c>
      <c r="AT321" s="7" t="inlineStr">
        <is>
          <t>（成本价格不含玻璃，）电力轨道+洞洞板+支撑五金+把手+抽屉轨道+灯带+岩板+玻璃</t>
        </is>
      </c>
      <c r="AU321" s="7" t="inlineStr">
        <is>
          <t>江西12.26 更新</t>
        </is>
      </c>
      <c r="AV321" s="7" t="inlineStr">
        <is>
          <t>683ff719da805a0015b02c4d</t>
        </is>
      </c>
      <c r="AW321" s="7" t="inlineStr">
        <is>
          <t>榉木1.6米整柜+1.2米单腿餐桌</t>
        </is>
      </c>
      <c r="AX321" s="7" t="inlineStr">
        <is>
          <t>683ff71be0db0d001585ae2f</t>
        </is>
      </c>
      <c r="AY321" s="150">
        <f>H321</f>
        <v/>
      </c>
      <c r="AZ321" s="150">
        <f>BB321/(1-BA321)</f>
        <v/>
      </c>
      <c r="BA321" s="82" t="n">
        <v>0.15</v>
      </c>
      <c r="BB321" s="150">
        <f>K321*0.96</f>
        <v/>
      </c>
      <c r="BC321" s="7" t="inlineStr">
        <is>
          <t>717388593550</t>
        </is>
      </c>
      <c r="BD321" s="7" t="inlineStr">
        <is>
          <t>https://item.taobao.com/item.htm?id=717388593550&amp; | https://item.taobao.com/item.htm?id=724042164333</t>
        </is>
      </c>
      <c r="BE321" s="7" t="n"/>
      <c r="BF321" s="150">
        <f>H321</f>
        <v/>
      </c>
      <c r="BG321" s="82">
        <f>BH321/BF321</f>
        <v/>
      </c>
      <c r="BH321" s="149">
        <f>I321</f>
        <v/>
      </c>
      <c r="BI321" s="82">
        <f>1-12%</f>
        <v/>
      </c>
      <c r="BJ321" s="82">
        <f>BK321/(BF321-BF321*(1-BI321))</f>
        <v/>
      </c>
      <c r="BK321" s="149">
        <f>BM321/(1-BL321)</f>
        <v/>
      </c>
      <c r="BL321" s="82" t="n">
        <v>0.01</v>
      </c>
      <c r="BM321" s="149">
        <f>J321</f>
        <v/>
      </c>
      <c r="BN321" s="149">
        <f>IF(BK321&gt;=1500,BK321-150,IF(BK321&gt;=800,BK321-80,IF(BK321&gt;=500,BK321-50,IF(BK321&gt;=200,BK321-20,BK321))))</f>
        <v/>
      </c>
      <c r="BO321" s="82">
        <f>1-12%</f>
        <v/>
      </c>
      <c r="BP321" s="82">
        <f>BQ321/(BF321-BF321*(1-BO321))</f>
        <v/>
      </c>
      <c r="BQ321" s="149">
        <f>BS321/(1-BR321)</f>
        <v/>
      </c>
      <c r="BR321" s="82" t="n">
        <v>0</v>
      </c>
      <c r="BS321" s="149">
        <f>K321</f>
        <v/>
      </c>
      <c r="BT321" s="149">
        <f>IF(BQ321&gt;=1500,BQ321-150,IF(BQ321&gt;=800,BQ321-80,IF(BQ321&gt;=500,BQ321-50,IF(BQ321&gt;=200,BQ321-20,BQ321))))</f>
        <v/>
      </c>
      <c r="BU321" s="7" t="n"/>
      <c r="CB321" s="8" t="inlineStr">
        <is>
          <t>✅ 可导入</t>
        </is>
      </c>
      <c r="CC321" t="inlineStr">
        <is>
          <t>✓</t>
        </is>
      </c>
    </row>
    <row r="322" ht="18" customHeight="1">
      <c r="A322" s="77" t="inlineStr">
        <is>
          <t>PPS23250050202</t>
        </is>
      </c>
      <c r="B322" s="10" t="inlineStr">
        <is>
          <t>万象餐边柜 |樱桃木旋转餐边柜</t>
        </is>
      </c>
      <c r="C322" s="10" t="inlineStr">
        <is>
          <t>榉木1.8米整柜+1.4米单腿餐桌</t>
        </is>
      </c>
      <c r="D322" s="10" t="inlineStr">
        <is>
          <t>PPS2325005020241</t>
        </is>
      </c>
      <c r="E322" s="10" t="inlineStr">
        <is>
          <t>https://img.alicdn.com/imgextra/i2/2215699812811/O1CN01rJpgoa1WdUIYyeeIr_!!2215699812811.jpg</t>
        </is>
      </c>
      <c r="F322" s="10" t="inlineStr">
        <is>
          <t>大型</t>
        </is>
      </c>
      <c r="G322" s="152">
        <f>Q322/0.4</f>
        <v/>
      </c>
      <c r="H322" s="152">
        <f>G322*0.75</f>
        <v/>
      </c>
      <c r="I322" s="152">
        <f>Q322 / (0.88 - 0.02 - 0.006)</f>
        <v/>
      </c>
      <c r="J322" s="152">
        <f>Q322 / (0.89 - 0.02 - 0.006)</f>
        <v/>
      </c>
      <c r="K322" s="152">
        <f>Q322 / (0.94 - 0.02 - 0.006)</f>
        <v/>
      </c>
      <c r="L322" s="152">
        <f>K322-N322</f>
        <v/>
      </c>
      <c r="M322" s="79">
        <f>L322/K322</f>
        <v/>
      </c>
      <c r="N322" s="153">
        <f>O322+P322+Q322</f>
        <v/>
      </c>
      <c r="O322" s="153">
        <f>K322*0.006</f>
        <v/>
      </c>
      <c r="P322" s="153">
        <f>K322*0.02</f>
        <v/>
      </c>
      <c r="Q322" s="153">
        <f>SUM(R322:T322)</f>
        <v/>
      </c>
      <c r="R322" s="153">
        <f>IF(F322="大型",700,IF(F322="中型",300,IF(F322="小型",80,0)))</f>
        <v/>
      </c>
      <c r="S322" s="153" t="n">
        <v>400</v>
      </c>
      <c r="T322" s="151">
        <f>SUM(U322:W322)</f>
        <v/>
      </c>
      <c r="U322" s="153" t="n">
        <v>5200</v>
      </c>
      <c r="V322" s="153" t="n">
        <v>570</v>
      </c>
      <c r="W322" s="153">
        <f>SUM(X322:AS322)</f>
        <v/>
      </c>
      <c r="X322" s="153" t="n">
        <v>240</v>
      </c>
      <c r="Y322" s="153" t="n">
        <v>0</v>
      </c>
      <c r="Z322" s="153" t="n">
        <v>47</v>
      </c>
      <c r="AA322" s="153" t="n">
        <v>67</v>
      </c>
      <c r="AB322" s="153" t="n">
        <v>577</v>
      </c>
      <c r="AC322" s="153" t="n">
        <v>0</v>
      </c>
      <c r="AD322" s="153" t="n">
        <v>0</v>
      </c>
      <c r="AE322" s="153" t="n">
        <v>6</v>
      </c>
      <c r="AF322" s="153" t="n">
        <v>0</v>
      </c>
      <c r="AG322" s="153" t="n">
        <v>0</v>
      </c>
      <c r="AH322" s="153" t="n">
        <v>0</v>
      </c>
      <c r="AI322" s="153" t="n">
        <v>0</v>
      </c>
      <c r="AJ322" s="153" t="n">
        <v>0</v>
      </c>
      <c r="AK322" s="153" t="n">
        <v>0</v>
      </c>
      <c r="AL322" s="153" t="n">
        <v>0</v>
      </c>
      <c r="AM322" s="153" t="n">
        <v>0</v>
      </c>
      <c r="AN322" s="153" t="n">
        <v>300</v>
      </c>
      <c r="AO322" s="153" t="n">
        <v>0</v>
      </c>
      <c r="AP322" s="153" t="n">
        <v>0</v>
      </c>
      <c r="AQ322" s="153" t="n">
        <v>0</v>
      </c>
      <c r="AR322" s="153" t="n">
        <v>0</v>
      </c>
      <c r="AS322" s="153" t="n">
        <v>62</v>
      </c>
      <c r="AT322" s="10" t="inlineStr">
        <is>
          <t>（成本价格不含玻璃，）电力轨道+洞洞板+支撑五金+把手+抽屉轨道+灯带+岩板+玻璃</t>
        </is>
      </c>
      <c r="AU322" s="10" t="inlineStr">
        <is>
          <t>江西12.26 更新</t>
        </is>
      </c>
      <c r="AV322" s="10" t="inlineStr">
        <is>
          <t>683ff719da805a0015b02c4d</t>
        </is>
      </c>
      <c r="AW322" s="10" t="inlineStr">
        <is>
          <t>榉木1.8米整柜+1.4米单腿餐桌</t>
        </is>
      </c>
      <c r="AX322" s="10" t="inlineStr">
        <is>
          <t>683ff71ba5e39b0015946742</t>
        </is>
      </c>
      <c r="AY322" s="153">
        <f>H322</f>
        <v/>
      </c>
      <c r="AZ322" s="153">
        <f>BB322/(1-BA322)</f>
        <v/>
      </c>
      <c r="BA322" s="85" t="n">
        <v>0.15</v>
      </c>
      <c r="BB322" s="153">
        <f>K322*0.96</f>
        <v/>
      </c>
      <c r="BC322" s="10" t="inlineStr">
        <is>
          <t>717388593550</t>
        </is>
      </c>
      <c r="BD322" s="10" t="inlineStr">
        <is>
          <t>https://item.taobao.com/item.htm?id=717388593550&amp; | https://item.taobao.com/item.htm?id=724042164333</t>
        </is>
      </c>
      <c r="BE322" s="10" t="n"/>
      <c r="BF322" s="153">
        <f>H322</f>
        <v/>
      </c>
      <c r="BG322" s="85">
        <f>BH322/BF322</f>
        <v/>
      </c>
      <c r="BH322" s="152">
        <f>I322</f>
        <v/>
      </c>
      <c r="BI322" s="85">
        <f>1-12%</f>
        <v/>
      </c>
      <c r="BJ322" s="85">
        <f>BK322/(BF322-BF322*(1-BI322))</f>
        <v/>
      </c>
      <c r="BK322" s="152">
        <f>BM322/(1-BL322)</f>
        <v/>
      </c>
      <c r="BL322" s="85" t="n">
        <v>0.01</v>
      </c>
      <c r="BM322" s="152">
        <f>J322</f>
        <v/>
      </c>
      <c r="BN322" s="152">
        <f>IF(BK322&gt;=1500,BK322-150,IF(BK322&gt;=800,BK322-80,IF(BK322&gt;=500,BK322-50,IF(BK322&gt;=200,BK322-20,BK322))))</f>
        <v/>
      </c>
      <c r="BO322" s="85">
        <f>1-12%</f>
        <v/>
      </c>
      <c r="BP322" s="85">
        <f>BQ322/(BF322-BF322*(1-BO322))</f>
        <v/>
      </c>
      <c r="BQ322" s="152">
        <f>BS322/(1-BR322)</f>
        <v/>
      </c>
      <c r="BR322" s="85" t="n">
        <v>0</v>
      </c>
      <c r="BS322" s="152">
        <f>K322</f>
        <v/>
      </c>
      <c r="BT322" s="152">
        <f>IF(BQ322&gt;=1500,BQ322-150,IF(BQ322&gt;=800,BQ322-80,IF(BQ322&gt;=500,BQ322-50,IF(BQ322&gt;=200,BQ322-20,BQ322))))</f>
        <v/>
      </c>
      <c r="BU322" s="10" t="n"/>
      <c r="CB322" s="8" t="inlineStr">
        <is>
          <t>✅ 可导入</t>
        </is>
      </c>
      <c r="CC322" t="inlineStr">
        <is>
          <t>✓</t>
        </is>
      </c>
    </row>
    <row r="323" ht="18" customHeight="1">
      <c r="A323" s="77" t="inlineStr">
        <is>
          <t>PPS23250050202</t>
        </is>
      </c>
      <c r="B323" s="7" t="inlineStr">
        <is>
          <t>万象餐边柜 |樱桃木旋转餐边柜</t>
        </is>
      </c>
      <c r="C323" s="7" t="inlineStr">
        <is>
          <t>榉木2.1米整柜+1.6米单腿餐桌</t>
        </is>
      </c>
      <c r="D323" s="7" t="inlineStr">
        <is>
          <t>PPS2325005020242</t>
        </is>
      </c>
      <c r="E323" s="7" t="inlineStr">
        <is>
          <t>https://img.alicdn.com/imgextra/i2/2215699812811/O1CN01rJpgoa1WdUIYyeeIr_!!2215699812811.jpg</t>
        </is>
      </c>
      <c r="F323" s="7" t="inlineStr">
        <is>
          <t>大型</t>
        </is>
      </c>
      <c r="G323" s="149">
        <f>Q323/0.4</f>
        <v/>
      </c>
      <c r="H323" s="149">
        <f>G323*0.75</f>
        <v/>
      </c>
      <c r="I323" s="149">
        <f>Q323 / (0.88 - 0.02 - 0.006)</f>
        <v/>
      </c>
      <c r="J323" s="149">
        <f>Q323 / (0.89 - 0.02 - 0.006)</f>
        <v/>
      </c>
      <c r="K323" s="149">
        <f>Q323 / (0.94 - 0.02 - 0.006)</f>
        <v/>
      </c>
      <c r="L323" s="149">
        <f>K323-N323</f>
        <v/>
      </c>
      <c r="M323" s="79">
        <f>L323/K323</f>
        <v/>
      </c>
      <c r="N323" s="150">
        <f>O323+P323+Q323</f>
        <v/>
      </c>
      <c r="O323" s="150">
        <f>K323*0.006</f>
        <v/>
      </c>
      <c r="P323" s="150">
        <f>K323*0.02</f>
        <v/>
      </c>
      <c r="Q323" s="150">
        <f>SUM(R323:T323)</f>
        <v/>
      </c>
      <c r="R323" s="150">
        <f>IF(F323="大型",700,IF(F323="中型",300,IF(F323="小型",80,0)))</f>
        <v/>
      </c>
      <c r="S323" s="150" t="n">
        <v>450</v>
      </c>
      <c r="T323" s="151">
        <f>SUM(U323:W323)</f>
        <v/>
      </c>
      <c r="U323" s="150" t="n">
        <v>5300</v>
      </c>
      <c r="V323" s="150" t="n">
        <v>600</v>
      </c>
      <c r="W323" s="150">
        <f>SUM(X323:AS323)</f>
        <v/>
      </c>
      <c r="X323" s="150" t="n">
        <v>380</v>
      </c>
      <c r="Y323" s="150" t="n">
        <v>0</v>
      </c>
      <c r="Z323" s="150" t="n">
        <v>50</v>
      </c>
      <c r="AA323" s="150" t="n">
        <v>71</v>
      </c>
      <c r="AB323" s="150" t="n">
        <v>655</v>
      </c>
      <c r="AC323" s="150" t="n">
        <v>0</v>
      </c>
      <c r="AD323" s="150" t="n">
        <v>0</v>
      </c>
      <c r="AE323" s="150" t="n">
        <v>6</v>
      </c>
      <c r="AF323" s="150" t="n">
        <v>0</v>
      </c>
      <c r="AG323" s="150" t="n">
        <v>0</v>
      </c>
      <c r="AH323" s="150" t="n">
        <v>0</v>
      </c>
      <c r="AI323" s="150" t="n">
        <v>0</v>
      </c>
      <c r="AJ323" s="150" t="n">
        <v>0</v>
      </c>
      <c r="AK323" s="150" t="n">
        <v>0</v>
      </c>
      <c r="AL323" s="150" t="n">
        <v>0</v>
      </c>
      <c r="AM323" s="150" t="n">
        <v>0</v>
      </c>
      <c r="AN323" s="150" t="n">
        <v>350</v>
      </c>
      <c r="AO323" s="150" t="n">
        <v>0</v>
      </c>
      <c r="AP323" s="150" t="n">
        <v>0</v>
      </c>
      <c r="AQ323" s="150" t="n">
        <v>0</v>
      </c>
      <c r="AR323" s="150" t="n">
        <v>0</v>
      </c>
      <c r="AS323" s="150" t="n">
        <v>62</v>
      </c>
      <c r="AT323" s="7" t="inlineStr">
        <is>
          <t>（成本价格不含玻璃，）电力轨道+洞洞板+支撑五金+把手+抽屉轨道+灯带+岩板+玻璃</t>
        </is>
      </c>
      <c r="AU323" s="7" t="inlineStr">
        <is>
          <t>江西12.26 更新</t>
        </is>
      </c>
      <c r="AV323" s="7" t="inlineStr">
        <is>
          <t>683ff719da805a0015b02c4d</t>
        </is>
      </c>
      <c r="AW323" s="7" t="inlineStr">
        <is>
          <t>榉木2.1米整柜+1.6米单腿餐桌</t>
        </is>
      </c>
      <c r="AX323" s="7" t="inlineStr">
        <is>
          <t>683ff71bf07365001541a394</t>
        </is>
      </c>
      <c r="AY323" s="150">
        <f>H323</f>
        <v/>
      </c>
      <c r="AZ323" s="150">
        <f>BB323/(1-BA323)</f>
        <v/>
      </c>
      <c r="BA323" s="82" t="n">
        <v>0.15</v>
      </c>
      <c r="BB323" s="150">
        <f>K323*0.96</f>
        <v/>
      </c>
      <c r="BC323" s="7" t="inlineStr">
        <is>
          <t>717388593550</t>
        </is>
      </c>
      <c r="BD323" s="7" t="inlineStr">
        <is>
          <t>https://item.taobao.com/item.htm?id=717388593550&amp; | https://item.taobao.com/item.htm?id=724042164333</t>
        </is>
      </c>
      <c r="BE323" s="7" t="n"/>
      <c r="BF323" s="150">
        <f>H323</f>
        <v/>
      </c>
      <c r="BG323" s="82">
        <f>BH323/BF323</f>
        <v/>
      </c>
      <c r="BH323" s="149">
        <f>I323</f>
        <v/>
      </c>
      <c r="BI323" s="82">
        <f>1-12%</f>
        <v/>
      </c>
      <c r="BJ323" s="82">
        <f>BK323/(BF323-BF323*(1-BI323))</f>
        <v/>
      </c>
      <c r="BK323" s="149">
        <f>BM323/(1-BL323)</f>
        <v/>
      </c>
      <c r="BL323" s="82" t="n">
        <v>0.01</v>
      </c>
      <c r="BM323" s="149">
        <f>J323</f>
        <v/>
      </c>
      <c r="BN323" s="149">
        <f>IF(BK323&gt;=1500,BK323-150,IF(BK323&gt;=800,BK323-80,IF(BK323&gt;=500,BK323-50,IF(BK323&gt;=200,BK323-20,BK323))))</f>
        <v/>
      </c>
      <c r="BO323" s="82">
        <f>1-12%</f>
        <v/>
      </c>
      <c r="BP323" s="82">
        <f>BQ323/(BF323-BF323*(1-BO323))</f>
        <v/>
      </c>
      <c r="BQ323" s="149">
        <f>BS323/(1-BR323)</f>
        <v/>
      </c>
      <c r="BR323" s="82" t="n">
        <v>0</v>
      </c>
      <c r="BS323" s="149">
        <f>K323</f>
        <v/>
      </c>
      <c r="BT323" s="149">
        <f>IF(BQ323&gt;=1500,BQ323-150,IF(BQ323&gt;=800,BQ323-80,IF(BQ323&gt;=500,BQ323-50,IF(BQ323&gt;=200,BQ323-20,BQ323))))</f>
        <v/>
      </c>
      <c r="BU323" s="7" t="n"/>
      <c r="CB323" s="8" t="inlineStr">
        <is>
          <t>✅ 可导入</t>
        </is>
      </c>
      <c r="CC323" t="inlineStr">
        <is>
          <t>✓</t>
        </is>
      </c>
    </row>
    <row r="324" ht="18" customHeight="1">
      <c r="A324" s="77" t="inlineStr">
        <is>
          <t>PPS23780020201</t>
        </is>
      </c>
      <c r="B324" s="10" t="inlineStr">
        <is>
          <t>可鸥岛台 |樱桃木中岛岛台</t>
        </is>
      </c>
      <c r="C324" s="10" t="inlineStr">
        <is>
          <t>岛台-仅餐桌-单腿桌-1.2米</t>
        </is>
      </c>
      <c r="D324" s="10" t="inlineStr">
        <is>
          <t>PPS2378002020111</t>
        </is>
      </c>
      <c r="E324" s="10" t="inlineStr">
        <is>
          <t>https://img.alicdn.com/imgextra/i1/2215699812811/O1CN01bfIIPk1WdUBNmPch1_!!2215699812811.jpg</t>
        </is>
      </c>
      <c r="F324" s="10" t="inlineStr">
        <is>
          <t>中型</t>
        </is>
      </c>
      <c r="G324" s="152">
        <f>Q324/0.4</f>
        <v/>
      </c>
      <c r="H324" s="152">
        <f>G324*0.75</f>
        <v/>
      </c>
      <c r="I324" s="152">
        <f>Q324 / (0.86 - 0.02 - 0.006)</f>
        <v/>
      </c>
      <c r="J324" s="152">
        <f>Q324 / (0.87 - 0.02 - 0.006)</f>
        <v/>
      </c>
      <c r="K324" s="152">
        <f>Q324 / (0.89 - 0.02 - 0.006)</f>
        <v/>
      </c>
      <c r="L324" s="152">
        <f>K324-N324</f>
        <v/>
      </c>
      <c r="M324" s="79">
        <f>L324/K324</f>
        <v/>
      </c>
      <c r="N324" s="153">
        <f>O324+P324+Q324</f>
        <v/>
      </c>
      <c r="O324" s="153">
        <f>K324*0.006</f>
        <v/>
      </c>
      <c r="P324" s="153">
        <f>K324*0.02</f>
        <v/>
      </c>
      <c r="Q324" s="153">
        <f>SUM(R324:T324)</f>
        <v/>
      </c>
      <c r="R324" s="153">
        <f>IF(F324="大型",700,IF(F324="中型",300,IF(F324="小型",80,0)))</f>
        <v/>
      </c>
      <c r="S324" s="153" t="n">
        <v>50</v>
      </c>
      <c r="T324" s="151">
        <f>SUM(U324:W324)</f>
        <v/>
      </c>
      <c r="U324" s="153" t="n">
        <v>1150</v>
      </c>
      <c r="V324" s="153" t="n">
        <v>0</v>
      </c>
      <c r="W324" s="153">
        <f>SUM(X324:AS324)</f>
        <v/>
      </c>
      <c r="X324" s="153" t="n">
        <v>0</v>
      </c>
      <c r="Y324" s="153" t="n">
        <v>0</v>
      </c>
      <c r="Z324" s="153" t="n">
        <v>0</v>
      </c>
      <c r="AA324" s="153" t="n">
        <v>0</v>
      </c>
      <c r="AB324" s="153" t="n">
        <v>0</v>
      </c>
      <c r="AC324" s="153" t="n">
        <v>0</v>
      </c>
      <c r="AD324" s="153" t="n">
        <v>0</v>
      </c>
      <c r="AE324" s="153" t="n">
        <v>0</v>
      </c>
      <c r="AF324" s="153" t="n">
        <v>0</v>
      </c>
      <c r="AG324" s="153" t="n">
        <v>0</v>
      </c>
      <c r="AH324" s="153" t="n">
        <v>0</v>
      </c>
      <c r="AI324" s="153" t="n">
        <v>0</v>
      </c>
      <c r="AJ324" s="153" t="n">
        <v>0</v>
      </c>
      <c r="AK324" s="153" t="n">
        <v>0</v>
      </c>
      <c r="AL324" s="153" t="n">
        <v>0</v>
      </c>
      <c r="AM324" s="153" t="n">
        <v>0</v>
      </c>
      <c r="AN324" s="153" t="n">
        <v>0</v>
      </c>
      <c r="AO324" s="153" t="n">
        <v>0</v>
      </c>
      <c r="AP324" s="153" t="n">
        <v>0</v>
      </c>
      <c r="AQ324" s="153" t="n">
        <v>0</v>
      </c>
      <c r="AR324" s="153" t="n">
        <v>0</v>
      </c>
      <c r="AS324" s="153" t="n">
        <v>0</v>
      </c>
      <c r="AT324" s="10" t="inlineStr">
        <is>
          <t>庄毅之前报价已包含配件</t>
        </is>
      </c>
      <c r="AU324" s="10" t="n"/>
      <c r="AV324" s="10" t="inlineStr">
        <is>
          <t>/</t>
        </is>
      </c>
      <c r="AW324" s="10" t="inlineStr">
        <is>
          <t>/</t>
        </is>
      </c>
      <c r="AX324" s="10" t="inlineStr">
        <is>
          <t>/</t>
        </is>
      </c>
      <c r="AY324" s="153">
        <f>H324</f>
        <v/>
      </c>
      <c r="AZ324" s="153">
        <f>BB324/(1-BA324)</f>
        <v/>
      </c>
      <c r="BA324" s="85" t="n">
        <v>0.15</v>
      </c>
      <c r="BB324" s="153">
        <f>K324*0.96</f>
        <v/>
      </c>
      <c r="BC324" s="10" t="inlineStr">
        <is>
          <t>717418169535</t>
        </is>
      </c>
      <c r="BD324" s="10" t="inlineStr">
        <is>
          <t>https://item.taobao.com/item.htm?id=717418169535</t>
        </is>
      </c>
      <c r="BE324" s="10" t="n"/>
      <c r="BF324" s="153">
        <f>H324</f>
        <v/>
      </c>
      <c r="BG324" s="85">
        <f>BH324/BF324</f>
        <v/>
      </c>
      <c r="BH324" s="152">
        <f>I324</f>
        <v/>
      </c>
      <c r="BI324" s="85">
        <f>1-12%</f>
        <v/>
      </c>
      <c r="BJ324" s="85">
        <f>BK324/(BF324-BF324*(1-BI324))</f>
        <v/>
      </c>
      <c r="BK324" s="152">
        <f>BM324/(1-BL324)</f>
        <v/>
      </c>
      <c r="BL324" s="85" t="n">
        <v>0.01</v>
      </c>
      <c r="BM324" s="152">
        <f>J324</f>
        <v/>
      </c>
      <c r="BN324" s="152">
        <f>IF(BK324&gt;=1500,BK324-150,IF(BK324&gt;=800,BK324-80,IF(BK324&gt;=500,BK324-50,IF(BK324&gt;=200,BK324-20,BK324))))</f>
        <v/>
      </c>
      <c r="BO324" s="85">
        <f>1-12%</f>
        <v/>
      </c>
      <c r="BP324" s="85">
        <f>BQ324/(BF324-BF324*(1-BO324))</f>
        <v/>
      </c>
      <c r="BQ324" s="152">
        <f>BS324/(1-BR324)</f>
        <v/>
      </c>
      <c r="BR324" s="85" t="n">
        <v>0</v>
      </c>
      <c r="BS324" s="152">
        <f>K324</f>
        <v/>
      </c>
      <c r="BT324" s="152">
        <f>IF(BQ324&gt;=1500,BQ324-150,IF(BQ324&gt;=800,BQ324-80,IF(BQ324&gt;=500,BQ324-50,IF(BQ324&gt;=200,BQ324-20,BQ324))))</f>
        <v/>
      </c>
      <c r="BU324" s="10" t="n"/>
      <c r="CB324" s="8" t="inlineStr">
        <is>
          <t>✅ 可导入</t>
        </is>
      </c>
      <c r="CC324" t="inlineStr">
        <is>
          <t>✓</t>
        </is>
      </c>
    </row>
    <row r="325" ht="18" customHeight="1">
      <c r="A325" s="77" t="inlineStr">
        <is>
          <t>PPS23780020201</t>
        </is>
      </c>
      <c r="B325" s="7" t="inlineStr">
        <is>
          <t>可鸥岛台 |樱桃木中岛岛台</t>
        </is>
      </c>
      <c r="C325" s="7" t="inlineStr">
        <is>
          <t>岛台-仅餐桌-单腿桌-1.4米</t>
        </is>
      </c>
      <c r="D325" s="7" t="inlineStr">
        <is>
          <t>PPS2378002020112</t>
        </is>
      </c>
      <c r="E325" s="7" t="inlineStr">
        <is>
          <t>https://img.alicdn.com/imgextra/i1/2215699812811/O1CN01bfIIPk1WdUBNmPch1_!!2215699812811.jpg</t>
        </is>
      </c>
      <c r="F325" s="7" t="inlineStr">
        <is>
          <t>中型</t>
        </is>
      </c>
      <c r="G325" s="149">
        <f>Q325/0.4</f>
        <v/>
      </c>
      <c r="H325" s="149">
        <f>G325*0.75</f>
        <v/>
      </c>
      <c r="I325" s="149">
        <f>Q325 / (0.86 - 0.02 - 0.006)</f>
        <v/>
      </c>
      <c r="J325" s="149">
        <f>Q325 / (0.87 - 0.02 - 0.006)</f>
        <v/>
      </c>
      <c r="K325" s="149">
        <f>Q325 / (0.89 - 0.02 - 0.006)</f>
        <v/>
      </c>
      <c r="L325" s="149">
        <f>K325-N325</f>
        <v/>
      </c>
      <c r="M325" s="79">
        <f>L325/K325</f>
        <v/>
      </c>
      <c r="N325" s="150">
        <f>O325+P325+Q325</f>
        <v/>
      </c>
      <c r="O325" s="150">
        <f>K325*0.006</f>
        <v/>
      </c>
      <c r="P325" s="150">
        <f>K325*0.02</f>
        <v/>
      </c>
      <c r="Q325" s="150">
        <f>SUM(R325:T325)</f>
        <v/>
      </c>
      <c r="R325" s="150">
        <f>IF(F325="大型",700,IF(F325="中型",300,IF(F325="小型",80,0)))</f>
        <v/>
      </c>
      <c r="S325" s="150" t="n">
        <v>50</v>
      </c>
      <c r="T325" s="151">
        <f>SUM(U325:W325)</f>
        <v/>
      </c>
      <c r="U325" s="150" t="n">
        <v>1200</v>
      </c>
      <c r="V325" s="150" t="n">
        <v>0</v>
      </c>
      <c r="W325" s="150">
        <f>SUM(X325:AS325)</f>
        <v/>
      </c>
      <c r="X325" s="150" t="n">
        <v>0</v>
      </c>
      <c r="Y325" s="150" t="n">
        <v>0</v>
      </c>
      <c r="Z325" s="150" t="n">
        <v>0</v>
      </c>
      <c r="AA325" s="150" t="n">
        <v>0</v>
      </c>
      <c r="AB325" s="150" t="n">
        <v>0</v>
      </c>
      <c r="AC325" s="150" t="n">
        <v>0</v>
      </c>
      <c r="AD325" s="150" t="n">
        <v>0</v>
      </c>
      <c r="AE325" s="150" t="n">
        <v>0</v>
      </c>
      <c r="AF325" s="150" t="n">
        <v>0</v>
      </c>
      <c r="AG325" s="150" t="n">
        <v>0</v>
      </c>
      <c r="AH325" s="150" t="n">
        <v>0</v>
      </c>
      <c r="AI325" s="150" t="n">
        <v>0</v>
      </c>
      <c r="AJ325" s="150" t="n">
        <v>0</v>
      </c>
      <c r="AK325" s="150" t="n">
        <v>0</v>
      </c>
      <c r="AL325" s="150" t="n">
        <v>0</v>
      </c>
      <c r="AM325" s="150" t="n">
        <v>0</v>
      </c>
      <c r="AN325" s="150" t="n">
        <v>0</v>
      </c>
      <c r="AO325" s="150" t="n">
        <v>0</v>
      </c>
      <c r="AP325" s="150" t="n">
        <v>0</v>
      </c>
      <c r="AQ325" s="150" t="n">
        <v>0</v>
      </c>
      <c r="AR325" s="150" t="n">
        <v>0</v>
      </c>
      <c r="AS325" s="150" t="n">
        <v>0</v>
      </c>
      <c r="AT325" s="7" t="inlineStr">
        <is>
          <t>庄毅之前报价已包含配件</t>
        </is>
      </c>
      <c r="AU325" s="7" t="n"/>
      <c r="AV325" s="7" t="inlineStr">
        <is>
          <t>/</t>
        </is>
      </c>
      <c r="AW325" s="7" t="inlineStr">
        <is>
          <t>/</t>
        </is>
      </c>
      <c r="AX325" s="7" t="inlineStr">
        <is>
          <t>/</t>
        </is>
      </c>
      <c r="AY325" s="150">
        <f>H325</f>
        <v/>
      </c>
      <c r="AZ325" s="150">
        <f>BB325/(1-BA325)</f>
        <v/>
      </c>
      <c r="BA325" s="82" t="n">
        <v>0.15</v>
      </c>
      <c r="BB325" s="150">
        <f>K325*0.96</f>
        <v/>
      </c>
      <c r="BC325" s="7" t="inlineStr">
        <is>
          <t>717418169535</t>
        </is>
      </c>
      <c r="BD325" s="7" t="inlineStr">
        <is>
          <t>https://item.taobao.com/item.htm?id=717418169535</t>
        </is>
      </c>
      <c r="BE325" s="7" t="n"/>
      <c r="BF325" s="150">
        <f>H325</f>
        <v/>
      </c>
      <c r="BG325" s="82">
        <f>BH325/BF325</f>
        <v/>
      </c>
      <c r="BH325" s="149">
        <f>I325</f>
        <v/>
      </c>
      <c r="BI325" s="82">
        <f>1-12%</f>
        <v/>
      </c>
      <c r="BJ325" s="82">
        <f>BK325/(BF325-BF325*(1-BI325))</f>
        <v/>
      </c>
      <c r="BK325" s="149">
        <f>BM325/(1-BL325)</f>
        <v/>
      </c>
      <c r="BL325" s="82" t="n">
        <v>0.01</v>
      </c>
      <c r="BM325" s="149">
        <f>J325</f>
        <v/>
      </c>
      <c r="BN325" s="149">
        <f>IF(BK325&gt;=1500,BK325-150,IF(BK325&gt;=800,BK325-80,IF(BK325&gt;=500,BK325-50,IF(BK325&gt;=200,BK325-20,BK325))))</f>
        <v/>
      </c>
      <c r="BO325" s="82">
        <f>1-12%</f>
        <v/>
      </c>
      <c r="BP325" s="82">
        <f>BQ325/(BF325-BF325*(1-BO325))</f>
        <v/>
      </c>
      <c r="BQ325" s="149">
        <f>BS325/(1-BR325)</f>
        <v/>
      </c>
      <c r="BR325" s="82" t="n">
        <v>0</v>
      </c>
      <c r="BS325" s="149">
        <f>K325</f>
        <v/>
      </c>
      <c r="BT325" s="149">
        <f>IF(BQ325&gt;=1500,BQ325-150,IF(BQ325&gt;=800,BQ325-80,IF(BQ325&gt;=500,BQ325-50,IF(BQ325&gt;=200,BQ325-20,BQ325))))</f>
        <v/>
      </c>
      <c r="BU325" s="7" t="n"/>
      <c r="CB325" s="8" t="inlineStr">
        <is>
          <t>✅ 可导入</t>
        </is>
      </c>
      <c r="CC325" t="inlineStr">
        <is>
          <t>✓</t>
        </is>
      </c>
    </row>
    <row r="326" ht="18" customHeight="1">
      <c r="A326" s="77" t="inlineStr">
        <is>
          <t>PPS23780020201</t>
        </is>
      </c>
      <c r="B326" s="10" t="inlineStr">
        <is>
          <t>可鸥岛台 |樱桃木中岛岛台</t>
        </is>
      </c>
      <c r="C326" s="10" t="inlineStr">
        <is>
          <t>岛台-仅餐桌-单腿桌-1.6米</t>
        </is>
      </c>
      <c r="D326" s="10" t="inlineStr">
        <is>
          <t>PPS2378002020113</t>
        </is>
      </c>
      <c r="E326" s="10" t="inlineStr">
        <is>
          <t>https://img.alicdn.com/imgextra/i1/2215699812811/O1CN01bfIIPk1WdUBNmPch1_!!2215699812811.jpg</t>
        </is>
      </c>
      <c r="F326" s="10" t="inlineStr">
        <is>
          <t>中型</t>
        </is>
      </c>
      <c r="G326" s="152">
        <f>Q326/0.4</f>
        <v/>
      </c>
      <c r="H326" s="152">
        <f>G326*0.75</f>
        <v/>
      </c>
      <c r="I326" s="152">
        <f>Q326 / (0.86 - 0.02 - 0.006)</f>
        <v/>
      </c>
      <c r="J326" s="152">
        <f>Q326 / (0.87 - 0.02 - 0.006)</f>
        <v/>
      </c>
      <c r="K326" s="152">
        <f>Q326 / (0.89 - 0.02 - 0.006)</f>
        <v/>
      </c>
      <c r="L326" s="152">
        <f>K326-N326</f>
        <v/>
      </c>
      <c r="M326" s="79">
        <f>L326/K326</f>
        <v/>
      </c>
      <c r="N326" s="153">
        <f>O326+P326+Q326</f>
        <v/>
      </c>
      <c r="O326" s="153">
        <f>K326*0.006</f>
        <v/>
      </c>
      <c r="P326" s="153">
        <f>K326*0.02</f>
        <v/>
      </c>
      <c r="Q326" s="153">
        <f>SUM(R326:T326)</f>
        <v/>
      </c>
      <c r="R326" s="153">
        <f>IF(F326="大型",700,IF(F326="中型",300,IF(F326="小型",80,0)))</f>
        <v/>
      </c>
      <c r="S326" s="153" t="n">
        <v>50</v>
      </c>
      <c r="T326" s="151">
        <f>SUM(U326:W326)</f>
        <v/>
      </c>
      <c r="U326" s="153" t="n">
        <v>1265</v>
      </c>
      <c r="V326" s="153" t="n">
        <v>0</v>
      </c>
      <c r="W326" s="153">
        <f>SUM(X326:AS326)</f>
        <v/>
      </c>
      <c r="X326" s="153" t="n">
        <v>0</v>
      </c>
      <c r="Y326" s="153" t="n">
        <v>0</v>
      </c>
      <c r="Z326" s="153" t="n">
        <v>0</v>
      </c>
      <c r="AA326" s="153" t="n">
        <v>0</v>
      </c>
      <c r="AB326" s="153" t="n">
        <v>0</v>
      </c>
      <c r="AC326" s="153" t="n">
        <v>0</v>
      </c>
      <c r="AD326" s="153" t="n">
        <v>0</v>
      </c>
      <c r="AE326" s="153" t="n">
        <v>0</v>
      </c>
      <c r="AF326" s="153" t="n">
        <v>0</v>
      </c>
      <c r="AG326" s="153" t="n">
        <v>0</v>
      </c>
      <c r="AH326" s="153" t="n">
        <v>0</v>
      </c>
      <c r="AI326" s="153" t="n">
        <v>0</v>
      </c>
      <c r="AJ326" s="153" t="n">
        <v>0</v>
      </c>
      <c r="AK326" s="153" t="n">
        <v>0</v>
      </c>
      <c r="AL326" s="153" t="n">
        <v>0</v>
      </c>
      <c r="AM326" s="153" t="n">
        <v>0</v>
      </c>
      <c r="AN326" s="153" t="n">
        <v>0</v>
      </c>
      <c r="AO326" s="153" t="n">
        <v>0</v>
      </c>
      <c r="AP326" s="153" t="n">
        <v>0</v>
      </c>
      <c r="AQ326" s="153" t="n">
        <v>0</v>
      </c>
      <c r="AR326" s="153" t="n">
        <v>0</v>
      </c>
      <c r="AS326" s="153" t="n">
        <v>0</v>
      </c>
      <c r="AT326" s="10" t="inlineStr">
        <is>
          <t>庄毅之前报价已包含配件</t>
        </is>
      </c>
      <c r="AU326" s="10" t="n"/>
      <c r="AV326" s="10" t="inlineStr">
        <is>
          <t>/</t>
        </is>
      </c>
      <c r="AW326" s="10" t="inlineStr">
        <is>
          <t>/</t>
        </is>
      </c>
      <c r="AX326" s="10" t="inlineStr">
        <is>
          <t>/</t>
        </is>
      </c>
      <c r="AY326" s="153">
        <f>H326</f>
        <v/>
      </c>
      <c r="AZ326" s="153">
        <f>BB326/(1-BA326)</f>
        <v/>
      </c>
      <c r="BA326" s="85" t="n">
        <v>0.15</v>
      </c>
      <c r="BB326" s="153">
        <f>K326*0.96</f>
        <v/>
      </c>
      <c r="BC326" s="10" t="inlineStr">
        <is>
          <t>717418169535</t>
        </is>
      </c>
      <c r="BD326" s="10" t="inlineStr">
        <is>
          <t>https://item.taobao.com/item.htm?id=717418169535</t>
        </is>
      </c>
      <c r="BE326" s="10" t="n"/>
      <c r="BF326" s="153">
        <f>H326</f>
        <v/>
      </c>
      <c r="BG326" s="85">
        <f>BH326/BF326</f>
        <v/>
      </c>
      <c r="BH326" s="152">
        <f>I326</f>
        <v/>
      </c>
      <c r="BI326" s="85">
        <f>1-12%</f>
        <v/>
      </c>
      <c r="BJ326" s="85">
        <f>BK326/(BF326-BF326*(1-BI326))</f>
        <v/>
      </c>
      <c r="BK326" s="152">
        <f>BM326/(1-BL326)</f>
        <v/>
      </c>
      <c r="BL326" s="85" t="n">
        <v>0.01</v>
      </c>
      <c r="BM326" s="152">
        <f>J326</f>
        <v/>
      </c>
      <c r="BN326" s="152">
        <f>IF(BK326&gt;=1500,BK326-150,IF(BK326&gt;=800,BK326-80,IF(BK326&gt;=500,BK326-50,IF(BK326&gt;=200,BK326-20,BK326))))</f>
        <v/>
      </c>
      <c r="BO326" s="85">
        <f>1-12%</f>
        <v/>
      </c>
      <c r="BP326" s="85">
        <f>BQ326/(BF326-BF326*(1-BO326))</f>
        <v/>
      </c>
      <c r="BQ326" s="152">
        <f>BS326/(1-BR326)</f>
        <v/>
      </c>
      <c r="BR326" s="85" t="n">
        <v>0</v>
      </c>
      <c r="BS326" s="152">
        <f>K326</f>
        <v/>
      </c>
      <c r="BT326" s="152">
        <f>IF(BQ326&gt;=1500,BQ326-150,IF(BQ326&gt;=800,BQ326-80,IF(BQ326&gt;=500,BQ326-50,IF(BQ326&gt;=200,BQ326-20,BQ326))))</f>
        <v/>
      </c>
      <c r="BU326" s="10" t="n"/>
      <c r="CB326" s="8" t="inlineStr">
        <is>
          <t>✅ 可导入</t>
        </is>
      </c>
      <c r="CC326" t="inlineStr">
        <is>
          <t>✓</t>
        </is>
      </c>
    </row>
    <row r="327" ht="18" customHeight="1">
      <c r="A327" s="77" t="inlineStr">
        <is>
          <t>PPS23780020201</t>
        </is>
      </c>
      <c r="B327" s="7" t="inlineStr">
        <is>
          <t>可鸥岛台 |樱桃木中岛岛台</t>
        </is>
      </c>
      <c r="C327" s="7" t="inlineStr">
        <is>
          <t>岛台-仅餐桌-单腿桌-1.8米</t>
        </is>
      </c>
      <c r="D327" s="7" t="inlineStr">
        <is>
          <t>PPS2378002020114</t>
        </is>
      </c>
      <c r="E327" s="7" t="inlineStr">
        <is>
          <t>https://img.alicdn.com/imgextra/i1/2215699812811/O1CN01bfIIPk1WdUBNmPch1_!!2215699812811.jpg</t>
        </is>
      </c>
      <c r="F327" s="7" t="inlineStr">
        <is>
          <t>中型</t>
        </is>
      </c>
      <c r="G327" s="149">
        <f>Q327/0.4</f>
        <v/>
      </c>
      <c r="H327" s="149">
        <f>G327*0.75</f>
        <v/>
      </c>
      <c r="I327" s="149">
        <f>Q327 / (0.86 - 0.02 - 0.006)</f>
        <v/>
      </c>
      <c r="J327" s="149">
        <f>Q327 / (0.87 - 0.02 - 0.006)</f>
        <v/>
      </c>
      <c r="K327" s="149">
        <f>Q327 / (0.89 - 0.02 - 0.006)</f>
        <v/>
      </c>
      <c r="L327" s="149">
        <f>K327-N327</f>
        <v/>
      </c>
      <c r="M327" s="79">
        <f>L327/K327</f>
        <v/>
      </c>
      <c r="N327" s="150">
        <f>O327+P327+Q327</f>
        <v/>
      </c>
      <c r="O327" s="150">
        <f>K327*0.006</f>
        <v/>
      </c>
      <c r="P327" s="150">
        <f>K327*0.02</f>
        <v/>
      </c>
      <c r="Q327" s="150">
        <f>SUM(R327:T327)</f>
        <v/>
      </c>
      <c r="R327" s="150">
        <f>IF(F327="大型",700,IF(F327="中型",300,IF(F327="小型",80,0)))</f>
        <v/>
      </c>
      <c r="S327" s="150" t="n">
        <v>50</v>
      </c>
      <c r="T327" s="151">
        <f>SUM(U327:W327)</f>
        <v/>
      </c>
      <c r="U327" s="150" t="n">
        <v>1350</v>
      </c>
      <c r="V327" s="150" t="n">
        <v>0</v>
      </c>
      <c r="W327" s="150">
        <f>SUM(X327:AS327)</f>
        <v/>
      </c>
      <c r="X327" s="150" t="n">
        <v>0</v>
      </c>
      <c r="Y327" s="150" t="n">
        <v>0</v>
      </c>
      <c r="Z327" s="150" t="n">
        <v>0</v>
      </c>
      <c r="AA327" s="150" t="n">
        <v>0</v>
      </c>
      <c r="AB327" s="150" t="n">
        <v>0</v>
      </c>
      <c r="AC327" s="150" t="n">
        <v>0</v>
      </c>
      <c r="AD327" s="150" t="n">
        <v>0</v>
      </c>
      <c r="AE327" s="150" t="n">
        <v>0</v>
      </c>
      <c r="AF327" s="150" t="n">
        <v>0</v>
      </c>
      <c r="AG327" s="150" t="n">
        <v>0</v>
      </c>
      <c r="AH327" s="150" t="n">
        <v>0</v>
      </c>
      <c r="AI327" s="150" t="n">
        <v>0</v>
      </c>
      <c r="AJ327" s="150" t="n">
        <v>0</v>
      </c>
      <c r="AK327" s="150" t="n">
        <v>0</v>
      </c>
      <c r="AL327" s="150" t="n">
        <v>0</v>
      </c>
      <c r="AM327" s="150" t="n">
        <v>0</v>
      </c>
      <c r="AN327" s="150" t="n">
        <v>0</v>
      </c>
      <c r="AO327" s="150" t="n">
        <v>0</v>
      </c>
      <c r="AP327" s="150" t="n">
        <v>0</v>
      </c>
      <c r="AQ327" s="150" t="n">
        <v>0</v>
      </c>
      <c r="AR327" s="150" t="n">
        <v>0</v>
      </c>
      <c r="AS327" s="150" t="n">
        <v>0</v>
      </c>
      <c r="AT327" s="7" t="inlineStr">
        <is>
          <t>庄毅之前报价已包含配件</t>
        </is>
      </c>
      <c r="AU327" s="7" t="n"/>
      <c r="AV327" s="7" t="inlineStr">
        <is>
          <t>/</t>
        </is>
      </c>
      <c r="AW327" s="7" t="inlineStr">
        <is>
          <t>/</t>
        </is>
      </c>
      <c r="AX327" s="7" t="inlineStr">
        <is>
          <t>/</t>
        </is>
      </c>
      <c r="AY327" s="150">
        <f>H327</f>
        <v/>
      </c>
      <c r="AZ327" s="150">
        <f>BB327/(1-BA327)</f>
        <v/>
      </c>
      <c r="BA327" s="82" t="n">
        <v>0.15</v>
      </c>
      <c r="BB327" s="150">
        <f>K327*0.96</f>
        <v/>
      </c>
      <c r="BC327" s="7" t="inlineStr">
        <is>
          <t>717418169535</t>
        </is>
      </c>
      <c r="BD327" s="7" t="inlineStr">
        <is>
          <t>https://item.taobao.com/item.htm?id=717418169535</t>
        </is>
      </c>
      <c r="BE327" s="7" t="n"/>
      <c r="BF327" s="150">
        <f>H327</f>
        <v/>
      </c>
      <c r="BG327" s="82">
        <f>BH327/BF327</f>
        <v/>
      </c>
      <c r="BH327" s="149">
        <f>I327</f>
        <v/>
      </c>
      <c r="BI327" s="82">
        <f>1-12%</f>
        <v/>
      </c>
      <c r="BJ327" s="82">
        <f>BK327/(BF327-BF327*(1-BI327))</f>
        <v/>
      </c>
      <c r="BK327" s="149">
        <f>BM327/(1-BL327)</f>
        <v/>
      </c>
      <c r="BL327" s="82" t="n">
        <v>0.01</v>
      </c>
      <c r="BM327" s="149">
        <f>J327</f>
        <v/>
      </c>
      <c r="BN327" s="149">
        <f>IF(BK327&gt;=1500,BK327-150,IF(BK327&gt;=800,BK327-80,IF(BK327&gt;=500,BK327-50,IF(BK327&gt;=200,BK327-20,BK327))))</f>
        <v/>
      </c>
      <c r="BO327" s="82">
        <f>1-12%</f>
        <v/>
      </c>
      <c r="BP327" s="82">
        <f>BQ327/(BF327-BF327*(1-BO327))</f>
        <v/>
      </c>
      <c r="BQ327" s="149">
        <f>BS327/(1-BR327)</f>
        <v/>
      </c>
      <c r="BR327" s="82" t="n">
        <v>0</v>
      </c>
      <c r="BS327" s="149">
        <f>K327</f>
        <v/>
      </c>
      <c r="BT327" s="149">
        <f>IF(BQ327&gt;=1500,BQ327-150,IF(BQ327&gt;=800,BQ327-80,IF(BQ327&gt;=500,BQ327-50,IF(BQ327&gt;=200,BQ327-20,BQ327))))</f>
        <v/>
      </c>
      <c r="BU327" s="7" t="n"/>
      <c r="CB327" s="8" t="inlineStr">
        <is>
          <t>✅ 可导入</t>
        </is>
      </c>
      <c r="CC327" t="inlineStr">
        <is>
          <t>✓</t>
        </is>
      </c>
    </row>
    <row r="328" ht="18" customHeight="1">
      <c r="A328" s="77" t="inlineStr">
        <is>
          <t>PPS23780020201</t>
        </is>
      </c>
      <c r="B328" s="10" t="inlineStr">
        <is>
          <t>可鸥岛台 |樱桃木中岛岛台</t>
        </is>
      </c>
      <c r="C328" s="10" t="inlineStr">
        <is>
          <t>岛台-仅餐桌-双腿桌-1.2米</t>
        </is>
      </c>
      <c r="D328" s="10" t="inlineStr">
        <is>
          <t>PPS2378002020115</t>
        </is>
      </c>
      <c r="E328" s="10" t="inlineStr">
        <is>
          <t>https://img.alicdn.com/imgextra/i1/2215699812811/O1CN01bfIIPk1WdUBNmPch1_!!2215699812811.jpg</t>
        </is>
      </c>
      <c r="F328" s="10" t="inlineStr">
        <is>
          <t>中型</t>
        </is>
      </c>
      <c r="G328" s="152">
        <f>Q328/0.4</f>
        <v/>
      </c>
      <c r="H328" s="152">
        <f>G328*0.75</f>
        <v/>
      </c>
      <c r="I328" s="152">
        <f>Q328 / (0.86 - 0.02 - 0.006)</f>
        <v/>
      </c>
      <c r="J328" s="152">
        <f>Q328 / (0.87 - 0.02 - 0.006)</f>
        <v/>
      </c>
      <c r="K328" s="152">
        <f>Q328 / (0.89 - 0.02 - 0.006)</f>
        <v/>
      </c>
      <c r="L328" s="152">
        <f>K328-N328</f>
        <v/>
      </c>
      <c r="M328" s="79">
        <f>L328/K328</f>
        <v/>
      </c>
      <c r="N328" s="153">
        <f>O328+P328+Q328</f>
        <v/>
      </c>
      <c r="O328" s="153">
        <f>K328*0.006</f>
        <v/>
      </c>
      <c r="P328" s="153">
        <f>K328*0.02</f>
        <v/>
      </c>
      <c r="Q328" s="153">
        <f>SUM(R328:T328)</f>
        <v/>
      </c>
      <c r="R328" s="153">
        <f>IF(F328="大型",700,IF(F328="中型",300,IF(F328="小型",80,0)))</f>
        <v/>
      </c>
      <c r="S328" s="153" t="n">
        <v>50</v>
      </c>
      <c r="T328" s="151">
        <f>SUM(U328:W328)</f>
        <v/>
      </c>
      <c r="U328" s="153" t="n">
        <v>1400</v>
      </c>
      <c r="V328" s="153" t="n">
        <v>0</v>
      </c>
      <c r="W328" s="153">
        <f>SUM(X328:AS328)</f>
        <v/>
      </c>
      <c r="X328" s="153" t="n">
        <v>0</v>
      </c>
      <c r="Y328" s="153" t="n">
        <v>0</v>
      </c>
      <c r="Z328" s="153" t="n">
        <v>0</v>
      </c>
      <c r="AA328" s="153" t="n">
        <v>0</v>
      </c>
      <c r="AB328" s="153" t="n">
        <v>0</v>
      </c>
      <c r="AC328" s="153" t="n">
        <v>0</v>
      </c>
      <c r="AD328" s="153" t="n">
        <v>0</v>
      </c>
      <c r="AE328" s="153" t="n">
        <v>0</v>
      </c>
      <c r="AF328" s="153" t="n">
        <v>0</v>
      </c>
      <c r="AG328" s="153" t="n">
        <v>0</v>
      </c>
      <c r="AH328" s="153" t="n">
        <v>0</v>
      </c>
      <c r="AI328" s="153" t="n">
        <v>0</v>
      </c>
      <c r="AJ328" s="153" t="n">
        <v>0</v>
      </c>
      <c r="AK328" s="153" t="n">
        <v>0</v>
      </c>
      <c r="AL328" s="153" t="n">
        <v>0</v>
      </c>
      <c r="AM328" s="153" t="n">
        <v>0</v>
      </c>
      <c r="AN328" s="153" t="n">
        <v>0</v>
      </c>
      <c r="AO328" s="153" t="n">
        <v>0</v>
      </c>
      <c r="AP328" s="153" t="n">
        <v>0</v>
      </c>
      <c r="AQ328" s="153" t="n">
        <v>0</v>
      </c>
      <c r="AR328" s="153" t="n">
        <v>0</v>
      </c>
      <c r="AS328" s="153" t="n">
        <v>0</v>
      </c>
      <c r="AT328" s="10" t="inlineStr">
        <is>
          <t>庄毅之前报价已包含配件</t>
        </is>
      </c>
      <c r="AU328" s="10" t="n"/>
      <c r="AV328" s="10" t="inlineStr">
        <is>
          <t>/</t>
        </is>
      </c>
      <c r="AW328" s="10" t="inlineStr">
        <is>
          <t>/</t>
        </is>
      </c>
      <c r="AX328" s="10" t="inlineStr">
        <is>
          <t>/</t>
        </is>
      </c>
      <c r="AY328" s="153">
        <f>H328</f>
        <v/>
      </c>
      <c r="AZ328" s="153">
        <f>BB328/(1-BA328)</f>
        <v/>
      </c>
      <c r="BA328" s="85" t="n">
        <v>0.15</v>
      </c>
      <c r="BB328" s="153">
        <f>K328*0.96</f>
        <v/>
      </c>
      <c r="BC328" s="10" t="inlineStr">
        <is>
          <t>717418169535</t>
        </is>
      </c>
      <c r="BD328" s="10" t="inlineStr">
        <is>
          <t>https://item.taobao.com/item.htm?id=717418169535</t>
        </is>
      </c>
      <c r="BE328" s="10" t="n"/>
      <c r="BF328" s="153">
        <f>H328</f>
        <v/>
      </c>
      <c r="BG328" s="85">
        <f>BH328/BF328</f>
        <v/>
      </c>
      <c r="BH328" s="152">
        <f>I328</f>
        <v/>
      </c>
      <c r="BI328" s="85">
        <f>1-12%</f>
        <v/>
      </c>
      <c r="BJ328" s="85">
        <f>BK328/(BF328-BF328*(1-BI328))</f>
        <v/>
      </c>
      <c r="BK328" s="152">
        <f>BM328/(1-BL328)</f>
        <v/>
      </c>
      <c r="BL328" s="85" t="n">
        <v>0.01</v>
      </c>
      <c r="BM328" s="152">
        <f>J328</f>
        <v/>
      </c>
      <c r="BN328" s="152">
        <f>IF(BK328&gt;=1500,BK328-150,IF(BK328&gt;=800,BK328-80,IF(BK328&gt;=500,BK328-50,IF(BK328&gt;=200,BK328-20,BK328))))</f>
        <v/>
      </c>
      <c r="BO328" s="85">
        <f>1-12%</f>
        <v/>
      </c>
      <c r="BP328" s="85">
        <f>BQ328/(BF328-BF328*(1-BO328))</f>
        <v/>
      </c>
      <c r="BQ328" s="152">
        <f>BS328/(1-BR328)</f>
        <v/>
      </c>
      <c r="BR328" s="85" t="n">
        <v>0</v>
      </c>
      <c r="BS328" s="152">
        <f>K328</f>
        <v/>
      </c>
      <c r="BT328" s="152">
        <f>IF(BQ328&gt;=1500,BQ328-150,IF(BQ328&gt;=800,BQ328-80,IF(BQ328&gt;=500,BQ328-50,IF(BQ328&gt;=200,BQ328-20,BQ328))))</f>
        <v/>
      </c>
      <c r="BU328" s="10" t="n"/>
      <c r="CB328" s="8" t="inlineStr">
        <is>
          <t>✅ 可导入</t>
        </is>
      </c>
      <c r="CC328" t="inlineStr">
        <is>
          <t>✓</t>
        </is>
      </c>
    </row>
    <row r="329" ht="18" customHeight="1">
      <c r="A329" s="77" t="inlineStr">
        <is>
          <t>PPS23780020201</t>
        </is>
      </c>
      <c r="B329" s="7" t="inlineStr">
        <is>
          <t>可鸥岛台 |樱桃木中岛岛台</t>
        </is>
      </c>
      <c r="C329" s="7" t="inlineStr">
        <is>
          <t>岛台-仅餐桌-双腿桌-1.4米</t>
        </is>
      </c>
      <c r="D329" s="7" t="inlineStr">
        <is>
          <t>PPS2378002020116</t>
        </is>
      </c>
      <c r="E329" s="7" t="inlineStr">
        <is>
          <t>https://img.alicdn.com/imgextra/i1/2215699812811/O1CN01bfIIPk1WdUBNmPch1_!!2215699812811.jpg</t>
        </is>
      </c>
      <c r="F329" s="7" t="inlineStr">
        <is>
          <t>中型</t>
        </is>
      </c>
      <c r="G329" s="149">
        <f>Q329/0.4</f>
        <v/>
      </c>
      <c r="H329" s="149">
        <f>G329*0.75</f>
        <v/>
      </c>
      <c r="I329" s="149">
        <f>Q329 / (0.86 - 0.02 - 0.006)</f>
        <v/>
      </c>
      <c r="J329" s="149">
        <f>Q329 / (0.87 - 0.02 - 0.006)</f>
        <v/>
      </c>
      <c r="K329" s="149">
        <f>Q329 / (0.89 - 0.02 - 0.006)</f>
        <v/>
      </c>
      <c r="L329" s="149">
        <f>K329-N329</f>
        <v/>
      </c>
      <c r="M329" s="79">
        <f>L329/K329</f>
        <v/>
      </c>
      <c r="N329" s="150">
        <f>O329+P329+Q329</f>
        <v/>
      </c>
      <c r="O329" s="150">
        <f>K329*0.006</f>
        <v/>
      </c>
      <c r="P329" s="150">
        <f>K329*0.02</f>
        <v/>
      </c>
      <c r="Q329" s="150">
        <f>SUM(R329:T329)</f>
        <v/>
      </c>
      <c r="R329" s="150">
        <f>IF(F329="大型",700,IF(F329="中型",300,IF(F329="小型",80,0)))</f>
        <v/>
      </c>
      <c r="S329" s="150" t="n">
        <v>50</v>
      </c>
      <c r="T329" s="151">
        <f>SUM(U329:W329)</f>
        <v/>
      </c>
      <c r="U329" s="150" t="n">
        <v>1450</v>
      </c>
      <c r="V329" s="150" t="n">
        <v>0</v>
      </c>
      <c r="W329" s="150">
        <f>SUM(X329:AS329)</f>
        <v/>
      </c>
      <c r="X329" s="150" t="n">
        <v>0</v>
      </c>
      <c r="Y329" s="150" t="n">
        <v>0</v>
      </c>
      <c r="Z329" s="150" t="n">
        <v>0</v>
      </c>
      <c r="AA329" s="150" t="n">
        <v>0</v>
      </c>
      <c r="AB329" s="150" t="n">
        <v>0</v>
      </c>
      <c r="AC329" s="150" t="n">
        <v>0</v>
      </c>
      <c r="AD329" s="150" t="n">
        <v>0</v>
      </c>
      <c r="AE329" s="150" t="n">
        <v>0</v>
      </c>
      <c r="AF329" s="150" t="n">
        <v>0</v>
      </c>
      <c r="AG329" s="150" t="n">
        <v>0</v>
      </c>
      <c r="AH329" s="150" t="n">
        <v>0</v>
      </c>
      <c r="AI329" s="150" t="n">
        <v>0</v>
      </c>
      <c r="AJ329" s="150" t="n">
        <v>0</v>
      </c>
      <c r="AK329" s="150" t="n">
        <v>0</v>
      </c>
      <c r="AL329" s="150" t="n">
        <v>0</v>
      </c>
      <c r="AM329" s="150" t="n">
        <v>0</v>
      </c>
      <c r="AN329" s="150" t="n">
        <v>0</v>
      </c>
      <c r="AO329" s="150" t="n">
        <v>0</v>
      </c>
      <c r="AP329" s="150" t="n">
        <v>0</v>
      </c>
      <c r="AQ329" s="150" t="n">
        <v>0</v>
      </c>
      <c r="AR329" s="150" t="n">
        <v>0</v>
      </c>
      <c r="AS329" s="150" t="n">
        <v>0</v>
      </c>
      <c r="AT329" s="7" t="inlineStr">
        <is>
          <t>庄毅之前报价已包含配件</t>
        </is>
      </c>
      <c r="AU329" s="7" t="n"/>
      <c r="AV329" s="7" t="inlineStr">
        <is>
          <t>/</t>
        </is>
      </c>
      <c r="AW329" s="7" t="inlineStr">
        <is>
          <t>/</t>
        </is>
      </c>
      <c r="AX329" s="7" t="inlineStr">
        <is>
          <t>/</t>
        </is>
      </c>
      <c r="AY329" s="150">
        <f>H329</f>
        <v/>
      </c>
      <c r="AZ329" s="150">
        <f>BB329/(1-BA329)</f>
        <v/>
      </c>
      <c r="BA329" s="82" t="n">
        <v>0.15</v>
      </c>
      <c r="BB329" s="150">
        <f>K329*0.96</f>
        <v/>
      </c>
      <c r="BC329" s="7" t="inlineStr">
        <is>
          <t>717418169535</t>
        </is>
      </c>
      <c r="BD329" s="7" t="inlineStr">
        <is>
          <t>https://item.taobao.com/item.htm?id=717418169535</t>
        </is>
      </c>
      <c r="BE329" s="7" t="n"/>
      <c r="BF329" s="150">
        <f>H329</f>
        <v/>
      </c>
      <c r="BG329" s="82">
        <f>BH329/BF329</f>
        <v/>
      </c>
      <c r="BH329" s="149">
        <f>I329</f>
        <v/>
      </c>
      <c r="BI329" s="82">
        <f>1-12%</f>
        <v/>
      </c>
      <c r="BJ329" s="82">
        <f>BK329/(BF329-BF329*(1-BI329))</f>
        <v/>
      </c>
      <c r="BK329" s="149">
        <f>BM329/(1-BL329)</f>
        <v/>
      </c>
      <c r="BL329" s="82" t="n">
        <v>0.01</v>
      </c>
      <c r="BM329" s="149">
        <f>J329</f>
        <v/>
      </c>
      <c r="BN329" s="149">
        <f>IF(BK329&gt;=1500,BK329-150,IF(BK329&gt;=800,BK329-80,IF(BK329&gt;=500,BK329-50,IF(BK329&gt;=200,BK329-20,BK329))))</f>
        <v/>
      </c>
      <c r="BO329" s="82">
        <f>1-12%</f>
        <v/>
      </c>
      <c r="BP329" s="82">
        <f>BQ329/(BF329-BF329*(1-BO329))</f>
        <v/>
      </c>
      <c r="BQ329" s="149">
        <f>BS329/(1-BR329)</f>
        <v/>
      </c>
      <c r="BR329" s="82" t="n">
        <v>0</v>
      </c>
      <c r="BS329" s="149">
        <f>K329</f>
        <v/>
      </c>
      <c r="BT329" s="149">
        <f>IF(BQ329&gt;=1500,BQ329-150,IF(BQ329&gt;=800,BQ329-80,IF(BQ329&gt;=500,BQ329-50,IF(BQ329&gt;=200,BQ329-20,BQ329))))</f>
        <v/>
      </c>
      <c r="BU329" s="7" t="n"/>
      <c r="CB329" s="8" t="inlineStr">
        <is>
          <t>✅ 可导入</t>
        </is>
      </c>
      <c r="CC329" t="inlineStr">
        <is>
          <t>✓</t>
        </is>
      </c>
    </row>
    <row r="330" ht="18" customHeight="1">
      <c r="A330" s="77" t="inlineStr">
        <is>
          <t>PPS23780020201</t>
        </is>
      </c>
      <c r="B330" s="10" t="inlineStr">
        <is>
          <t>可鸥岛台 |樱桃木中岛岛台</t>
        </is>
      </c>
      <c r="C330" s="10" t="inlineStr">
        <is>
          <t>岛台-仅餐桌-双腿桌-1.6米</t>
        </is>
      </c>
      <c r="D330" s="10" t="inlineStr">
        <is>
          <t>PPS2378002020117</t>
        </is>
      </c>
      <c r="E330" s="10" t="inlineStr">
        <is>
          <t>https://img.alicdn.com/imgextra/i1/2215699812811/O1CN01bfIIPk1WdUBNmPch1_!!2215699812811.jpg</t>
        </is>
      </c>
      <c r="F330" s="10" t="inlineStr">
        <is>
          <t>中型</t>
        </is>
      </c>
      <c r="G330" s="152">
        <f>Q330/0.4</f>
        <v/>
      </c>
      <c r="H330" s="152">
        <f>G330*0.75</f>
        <v/>
      </c>
      <c r="I330" s="152">
        <f>Q330 / (0.86 - 0.02 - 0.006)</f>
        <v/>
      </c>
      <c r="J330" s="152">
        <f>Q330 / (0.87 - 0.02 - 0.006)</f>
        <v/>
      </c>
      <c r="K330" s="152">
        <f>Q330 / (0.89 - 0.02 - 0.006)</f>
        <v/>
      </c>
      <c r="L330" s="152">
        <f>K330-N330</f>
        <v/>
      </c>
      <c r="M330" s="79">
        <f>L330/K330</f>
        <v/>
      </c>
      <c r="N330" s="153">
        <f>O330+P330+Q330</f>
        <v/>
      </c>
      <c r="O330" s="153">
        <f>K330*0.006</f>
        <v/>
      </c>
      <c r="P330" s="153">
        <f>K330*0.02</f>
        <v/>
      </c>
      <c r="Q330" s="153">
        <f>SUM(R330:T330)</f>
        <v/>
      </c>
      <c r="R330" s="153">
        <f>IF(F330="大型",700,IF(F330="中型",300,IF(F330="小型",80,0)))</f>
        <v/>
      </c>
      <c r="S330" s="153" t="n">
        <v>50</v>
      </c>
      <c r="T330" s="151">
        <f>SUM(U330:W330)</f>
        <v/>
      </c>
      <c r="U330" s="153" t="n">
        <v>1515</v>
      </c>
      <c r="V330" s="153" t="n">
        <v>0</v>
      </c>
      <c r="W330" s="153">
        <f>SUM(X330:AS330)</f>
        <v/>
      </c>
      <c r="X330" s="153" t="n">
        <v>0</v>
      </c>
      <c r="Y330" s="153" t="n">
        <v>0</v>
      </c>
      <c r="Z330" s="153" t="n">
        <v>0</v>
      </c>
      <c r="AA330" s="153" t="n">
        <v>0</v>
      </c>
      <c r="AB330" s="153" t="n">
        <v>0</v>
      </c>
      <c r="AC330" s="153" t="n">
        <v>0</v>
      </c>
      <c r="AD330" s="153" t="n">
        <v>0</v>
      </c>
      <c r="AE330" s="153" t="n">
        <v>0</v>
      </c>
      <c r="AF330" s="153" t="n">
        <v>0</v>
      </c>
      <c r="AG330" s="153" t="n">
        <v>0</v>
      </c>
      <c r="AH330" s="153" t="n">
        <v>0</v>
      </c>
      <c r="AI330" s="153" t="n">
        <v>0</v>
      </c>
      <c r="AJ330" s="153" t="n">
        <v>0</v>
      </c>
      <c r="AK330" s="153" t="n">
        <v>0</v>
      </c>
      <c r="AL330" s="153" t="n">
        <v>0</v>
      </c>
      <c r="AM330" s="153" t="n">
        <v>0</v>
      </c>
      <c r="AN330" s="153" t="n">
        <v>0</v>
      </c>
      <c r="AO330" s="153" t="n">
        <v>0</v>
      </c>
      <c r="AP330" s="153" t="n">
        <v>0</v>
      </c>
      <c r="AQ330" s="153" t="n">
        <v>0</v>
      </c>
      <c r="AR330" s="153" t="n">
        <v>0</v>
      </c>
      <c r="AS330" s="153" t="n">
        <v>0</v>
      </c>
      <c r="AT330" s="10" t="inlineStr">
        <is>
          <t>庄毅之前报价已包含配件</t>
        </is>
      </c>
      <c r="AU330" s="10" t="n"/>
      <c r="AV330" s="10" t="inlineStr">
        <is>
          <t>/</t>
        </is>
      </c>
      <c r="AW330" s="10" t="inlineStr">
        <is>
          <t>/</t>
        </is>
      </c>
      <c r="AX330" s="10" t="inlineStr">
        <is>
          <t>/</t>
        </is>
      </c>
      <c r="AY330" s="153">
        <f>H330</f>
        <v/>
      </c>
      <c r="AZ330" s="153">
        <f>BB330/(1-BA330)</f>
        <v/>
      </c>
      <c r="BA330" s="85" t="n">
        <v>0.15</v>
      </c>
      <c r="BB330" s="153">
        <f>K330*0.96</f>
        <v/>
      </c>
      <c r="BC330" s="10" t="inlineStr">
        <is>
          <t>717418169535</t>
        </is>
      </c>
      <c r="BD330" s="10" t="inlineStr">
        <is>
          <t>https://item.taobao.com/item.htm?id=717418169535</t>
        </is>
      </c>
      <c r="BE330" s="10" t="n"/>
      <c r="BF330" s="153">
        <f>H330</f>
        <v/>
      </c>
      <c r="BG330" s="85">
        <f>BH330/BF330</f>
        <v/>
      </c>
      <c r="BH330" s="152">
        <f>I330</f>
        <v/>
      </c>
      <c r="BI330" s="85">
        <f>1-12%</f>
        <v/>
      </c>
      <c r="BJ330" s="85">
        <f>BK330/(BF330-BF330*(1-BI330))</f>
        <v/>
      </c>
      <c r="BK330" s="152">
        <f>BM330/(1-BL330)</f>
        <v/>
      </c>
      <c r="BL330" s="85" t="n">
        <v>0.01</v>
      </c>
      <c r="BM330" s="152">
        <f>J330</f>
        <v/>
      </c>
      <c r="BN330" s="152">
        <f>IF(BK330&gt;=1500,BK330-150,IF(BK330&gt;=800,BK330-80,IF(BK330&gt;=500,BK330-50,IF(BK330&gt;=200,BK330-20,BK330))))</f>
        <v/>
      </c>
      <c r="BO330" s="85">
        <f>1-12%</f>
        <v/>
      </c>
      <c r="BP330" s="85">
        <f>BQ330/(BF330-BF330*(1-BO330))</f>
        <v/>
      </c>
      <c r="BQ330" s="152">
        <f>BS330/(1-BR330)</f>
        <v/>
      </c>
      <c r="BR330" s="85" t="n">
        <v>0</v>
      </c>
      <c r="BS330" s="152">
        <f>K330</f>
        <v/>
      </c>
      <c r="BT330" s="152">
        <f>IF(BQ330&gt;=1500,BQ330-150,IF(BQ330&gt;=800,BQ330-80,IF(BQ330&gt;=500,BQ330-50,IF(BQ330&gt;=200,BQ330-20,BQ330))))</f>
        <v/>
      </c>
      <c r="BU330" s="10" t="n"/>
      <c r="CB330" s="8" t="inlineStr">
        <is>
          <t>✅ 可导入</t>
        </is>
      </c>
      <c r="CC330" t="inlineStr">
        <is>
          <t>✓</t>
        </is>
      </c>
    </row>
    <row r="331" ht="18" customHeight="1">
      <c r="A331" s="77" t="inlineStr">
        <is>
          <t>PPS23780020201</t>
        </is>
      </c>
      <c r="B331" s="7" t="inlineStr">
        <is>
          <t>可鸥岛台 |樱桃木中岛岛台</t>
        </is>
      </c>
      <c r="C331" s="7" t="inlineStr">
        <is>
          <t>岛台-仅餐桌-双腿桌-1.8米</t>
        </is>
      </c>
      <c r="D331" s="7" t="inlineStr">
        <is>
          <t>PPS2378002020118</t>
        </is>
      </c>
      <c r="E331" s="7" t="inlineStr">
        <is>
          <t>https://img.alicdn.com/imgextra/i1/2215699812811/O1CN01bfIIPk1WdUBNmPch1_!!2215699812811.jpg</t>
        </is>
      </c>
      <c r="F331" s="7" t="inlineStr">
        <is>
          <t>中型</t>
        </is>
      </c>
      <c r="G331" s="149">
        <f>Q331/0.4</f>
        <v/>
      </c>
      <c r="H331" s="149">
        <f>G331*0.75</f>
        <v/>
      </c>
      <c r="I331" s="149">
        <f>Q331 / (0.86 - 0.02 - 0.006)</f>
        <v/>
      </c>
      <c r="J331" s="149">
        <f>Q331 / (0.87 - 0.02 - 0.006)</f>
        <v/>
      </c>
      <c r="K331" s="149">
        <f>Q331 / (0.89 - 0.02 - 0.006)</f>
        <v/>
      </c>
      <c r="L331" s="149">
        <f>K331-N331</f>
        <v/>
      </c>
      <c r="M331" s="79">
        <f>L331/K331</f>
        <v/>
      </c>
      <c r="N331" s="150">
        <f>O331+P331+Q331</f>
        <v/>
      </c>
      <c r="O331" s="150">
        <f>K331*0.006</f>
        <v/>
      </c>
      <c r="P331" s="150">
        <f>K331*0.02</f>
        <v/>
      </c>
      <c r="Q331" s="150">
        <f>SUM(R331:T331)</f>
        <v/>
      </c>
      <c r="R331" s="150">
        <f>IF(F331="大型",700,IF(F331="中型",300,IF(F331="小型",80,0)))</f>
        <v/>
      </c>
      <c r="S331" s="150" t="n">
        <v>50</v>
      </c>
      <c r="T331" s="151">
        <f>SUM(U331:W331)</f>
        <v/>
      </c>
      <c r="U331" s="150" t="n">
        <v>1600</v>
      </c>
      <c r="V331" s="150" t="n">
        <v>0</v>
      </c>
      <c r="W331" s="150">
        <f>SUM(X331:AS331)</f>
        <v/>
      </c>
      <c r="X331" s="150" t="n">
        <v>0</v>
      </c>
      <c r="Y331" s="150" t="n">
        <v>0</v>
      </c>
      <c r="Z331" s="150" t="n">
        <v>0</v>
      </c>
      <c r="AA331" s="150" t="n">
        <v>0</v>
      </c>
      <c r="AB331" s="150" t="n">
        <v>0</v>
      </c>
      <c r="AC331" s="150" t="n">
        <v>0</v>
      </c>
      <c r="AD331" s="150" t="n">
        <v>0</v>
      </c>
      <c r="AE331" s="150" t="n">
        <v>0</v>
      </c>
      <c r="AF331" s="150" t="n">
        <v>0</v>
      </c>
      <c r="AG331" s="150" t="n">
        <v>0</v>
      </c>
      <c r="AH331" s="150" t="n">
        <v>0</v>
      </c>
      <c r="AI331" s="150" t="n">
        <v>0</v>
      </c>
      <c r="AJ331" s="150" t="n">
        <v>0</v>
      </c>
      <c r="AK331" s="150" t="n">
        <v>0</v>
      </c>
      <c r="AL331" s="150" t="n">
        <v>0</v>
      </c>
      <c r="AM331" s="150" t="n">
        <v>0</v>
      </c>
      <c r="AN331" s="150" t="n">
        <v>0</v>
      </c>
      <c r="AO331" s="150" t="n">
        <v>0</v>
      </c>
      <c r="AP331" s="150" t="n">
        <v>0</v>
      </c>
      <c r="AQ331" s="150" t="n">
        <v>0</v>
      </c>
      <c r="AR331" s="150" t="n">
        <v>0</v>
      </c>
      <c r="AS331" s="150" t="n">
        <v>0</v>
      </c>
      <c r="AT331" s="7" t="inlineStr">
        <is>
          <t>庄毅之前报价已包含配件</t>
        </is>
      </c>
      <c r="AU331" s="7" t="n"/>
      <c r="AV331" s="7" t="inlineStr">
        <is>
          <t>/</t>
        </is>
      </c>
      <c r="AW331" s="7" t="inlineStr">
        <is>
          <t>/</t>
        </is>
      </c>
      <c r="AX331" s="7" t="inlineStr">
        <is>
          <t>/</t>
        </is>
      </c>
      <c r="AY331" s="150">
        <f>H331</f>
        <v/>
      </c>
      <c r="AZ331" s="150">
        <f>BB331/(1-BA331)</f>
        <v/>
      </c>
      <c r="BA331" s="82" t="n">
        <v>0.15</v>
      </c>
      <c r="BB331" s="150">
        <f>K331*0.96</f>
        <v/>
      </c>
      <c r="BC331" s="7" t="inlineStr">
        <is>
          <t>717418169535</t>
        </is>
      </c>
      <c r="BD331" s="7" t="inlineStr">
        <is>
          <t>https://item.taobao.com/item.htm?id=717418169535</t>
        </is>
      </c>
      <c r="BE331" s="7" t="n"/>
      <c r="BF331" s="150">
        <f>H331</f>
        <v/>
      </c>
      <c r="BG331" s="82">
        <f>BH331/BF331</f>
        <v/>
      </c>
      <c r="BH331" s="149">
        <f>I331</f>
        <v/>
      </c>
      <c r="BI331" s="82">
        <f>1-12%</f>
        <v/>
      </c>
      <c r="BJ331" s="82">
        <f>BK331/(BF331-BF331*(1-BI331))</f>
        <v/>
      </c>
      <c r="BK331" s="149">
        <f>BM331/(1-BL331)</f>
        <v/>
      </c>
      <c r="BL331" s="82" t="n">
        <v>0.01</v>
      </c>
      <c r="BM331" s="149">
        <f>J331</f>
        <v/>
      </c>
      <c r="BN331" s="149">
        <f>IF(BK331&gt;=1500,BK331-150,IF(BK331&gt;=800,BK331-80,IF(BK331&gt;=500,BK331-50,IF(BK331&gt;=200,BK331-20,BK331))))</f>
        <v/>
      </c>
      <c r="BO331" s="82">
        <f>1-12%</f>
        <v/>
      </c>
      <c r="BP331" s="82">
        <f>BQ331/(BF331-BF331*(1-BO331))</f>
        <v/>
      </c>
      <c r="BQ331" s="149">
        <f>BS331/(1-BR331)</f>
        <v/>
      </c>
      <c r="BR331" s="82" t="n">
        <v>0</v>
      </c>
      <c r="BS331" s="149">
        <f>K331</f>
        <v/>
      </c>
      <c r="BT331" s="149">
        <f>IF(BQ331&gt;=1500,BQ331-150,IF(BQ331&gt;=800,BQ331-80,IF(BQ331&gt;=500,BQ331-50,IF(BQ331&gt;=200,BQ331-20,BQ331))))</f>
        <v/>
      </c>
      <c r="BU331" s="7" t="n"/>
      <c r="CB331" s="8" t="inlineStr">
        <is>
          <t>✅ 可导入</t>
        </is>
      </c>
      <c r="CC331" t="inlineStr">
        <is>
          <t>✓</t>
        </is>
      </c>
    </row>
    <row r="332" ht="18" customHeight="1">
      <c r="A332" s="77" t="inlineStr">
        <is>
          <t>PPS23780020201</t>
        </is>
      </c>
      <c r="B332" s="10" t="inlineStr">
        <is>
          <t>可鸥岛台 |樱桃木中岛岛台</t>
        </is>
      </c>
      <c r="C332" s="10" t="inlineStr">
        <is>
          <t>岛台-仅中岛-0.6米</t>
        </is>
      </c>
      <c r="D332" s="10" t="inlineStr">
        <is>
          <t>PPS2378002020119</t>
        </is>
      </c>
      <c r="E332" s="10" t="inlineStr">
        <is>
          <t>https://img.alicdn.com/imgextra/i1/2215699812811/O1CN01bfIIPk1WdUBNmPch1_!!2215699812811.jpg</t>
        </is>
      </c>
      <c r="F332" s="10" t="inlineStr">
        <is>
          <t>大型</t>
        </is>
      </c>
      <c r="G332" s="152">
        <f>Q332/0.4</f>
        <v/>
      </c>
      <c r="H332" s="152">
        <f>G332*0.75</f>
        <v/>
      </c>
      <c r="I332" s="152">
        <f>Q332 / (0.86 - 0.02 - 0.006)</f>
        <v/>
      </c>
      <c r="J332" s="152">
        <f>Q332 / (0.87 - 0.02 - 0.006)</f>
        <v/>
      </c>
      <c r="K332" s="152">
        <f>Q332 / (0.89 - 0.02 - 0.006)</f>
        <v/>
      </c>
      <c r="L332" s="152">
        <f>K332-N332</f>
        <v/>
      </c>
      <c r="M332" s="79">
        <f>L332/K332</f>
        <v/>
      </c>
      <c r="N332" s="153">
        <f>O332+P332+Q332</f>
        <v/>
      </c>
      <c r="O332" s="153">
        <f>K332*0.006</f>
        <v/>
      </c>
      <c r="P332" s="153">
        <f>K332*0.02</f>
        <v/>
      </c>
      <c r="Q332" s="153">
        <f>SUM(R332:T332)</f>
        <v/>
      </c>
      <c r="R332" s="153">
        <f>IF(F332="大型",700,IF(F332="中型",300,IF(F332="小型",80,0)))</f>
        <v/>
      </c>
      <c r="S332" s="153">
        <f>IF(F332="大型",150,IF(F332="中型",100,IF(F332="小型",0,0)))</f>
        <v/>
      </c>
      <c r="T332" s="151">
        <f>SUM(U332:W332)</f>
        <v/>
      </c>
      <c r="U332" s="153" t="n">
        <v>3590</v>
      </c>
      <c r="V332" s="153" t="n">
        <v>0</v>
      </c>
      <c r="W332" s="153">
        <f>SUM(X332:AS332)</f>
        <v/>
      </c>
      <c r="X332" s="153" t="n">
        <v>0</v>
      </c>
      <c r="Y332" s="153" t="n">
        <v>0</v>
      </c>
      <c r="Z332" s="153" t="n">
        <v>0</v>
      </c>
      <c r="AA332" s="153" t="n">
        <v>0</v>
      </c>
      <c r="AB332" s="153" t="n">
        <v>0</v>
      </c>
      <c r="AC332" s="153" t="n">
        <v>0</v>
      </c>
      <c r="AD332" s="153" t="n">
        <v>0</v>
      </c>
      <c r="AE332" s="153" t="n">
        <v>0</v>
      </c>
      <c r="AF332" s="153" t="n">
        <v>0</v>
      </c>
      <c r="AG332" s="153" t="n">
        <v>0</v>
      </c>
      <c r="AH332" s="153" t="n">
        <v>0</v>
      </c>
      <c r="AI332" s="153" t="n">
        <v>0</v>
      </c>
      <c r="AJ332" s="153" t="n">
        <v>0</v>
      </c>
      <c r="AK332" s="153" t="n">
        <v>0</v>
      </c>
      <c r="AL332" s="153" t="n">
        <v>0</v>
      </c>
      <c r="AM332" s="153" t="n">
        <v>0</v>
      </c>
      <c r="AN332" s="153" t="n">
        <v>0</v>
      </c>
      <c r="AO332" s="153" t="n">
        <v>0</v>
      </c>
      <c r="AP332" s="153" t="n">
        <v>0</v>
      </c>
      <c r="AQ332" s="153" t="n">
        <v>0</v>
      </c>
      <c r="AR332" s="153" t="n">
        <v>0</v>
      </c>
      <c r="AS332" s="153" t="n">
        <v>0</v>
      </c>
      <c r="AT332" s="10" t="inlineStr">
        <is>
          <t>庄毅之前报价已包含配件</t>
        </is>
      </c>
      <c r="AU332" s="10" t="n"/>
      <c r="AV332" s="10" t="inlineStr">
        <is>
          <t>683ff6cba006060015cbb8f1</t>
        </is>
      </c>
      <c r="AW332" s="10" t="inlineStr">
        <is>
          <t>0.6米曜黑岛台</t>
        </is>
      </c>
      <c r="AX332" s="10" t="inlineStr">
        <is>
          <t>683ff6cbb6240c00159ceef2</t>
        </is>
      </c>
      <c r="AY332" s="153">
        <f>H332</f>
        <v/>
      </c>
      <c r="AZ332" s="153">
        <f>BB332/(1-BA332)</f>
        <v/>
      </c>
      <c r="BA332" s="85" t="n">
        <v>0.15</v>
      </c>
      <c r="BB332" s="153">
        <f>K332*0.96</f>
        <v/>
      </c>
      <c r="BC332" s="10" t="inlineStr">
        <is>
          <t>717418169535</t>
        </is>
      </c>
      <c r="BD332" s="10" t="inlineStr">
        <is>
          <t>https://item.taobao.com/item.htm?id=717418169535</t>
        </is>
      </c>
      <c r="BE332" s="10" t="n"/>
      <c r="BF332" s="153">
        <f>H332</f>
        <v/>
      </c>
      <c r="BG332" s="85">
        <f>BH332/BF332</f>
        <v/>
      </c>
      <c r="BH332" s="152">
        <f>I332</f>
        <v/>
      </c>
      <c r="BI332" s="85">
        <f>1-12%</f>
        <v/>
      </c>
      <c r="BJ332" s="85">
        <f>BK332/(BF332-BF332*(1-BI332))</f>
        <v/>
      </c>
      <c r="BK332" s="152">
        <f>BM332/(1-BL332)</f>
        <v/>
      </c>
      <c r="BL332" s="85" t="n">
        <v>0.01</v>
      </c>
      <c r="BM332" s="152">
        <f>J332</f>
        <v/>
      </c>
      <c r="BN332" s="152">
        <f>IF(BK332&gt;=1500,BK332-150,IF(BK332&gt;=800,BK332-80,IF(BK332&gt;=500,BK332-50,IF(BK332&gt;=200,BK332-20,BK332))))</f>
        <v/>
      </c>
      <c r="BO332" s="85">
        <f>1-12%</f>
        <v/>
      </c>
      <c r="BP332" s="85">
        <f>BQ332/(BF332-BF332*(1-BO332))</f>
        <v/>
      </c>
      <c r="BQ332" s="152">
        <f>BS332/(1-BR332)</f>
        <v/>
      </c>
      <c r="BR332" s="85" t="n">
        <v>0</v>
      </c>
      <c r="BS332" s="152">
        <f>K332</f>
        <v/>
      </c>
      <c r="BT332" s="152">
        <f>IF(BQ332&gt;=1500,BQ332-150,IF(BQ332&gt;=800,BQ332-80,IF(BQ332&gt;=500,BQ332-50,IF(BQ332&gt;=200,BQ332-20,BQ332))))</f>
        <v/>
      </c>
      <c r="BU332" s="10" t="n"/>
      <c r="CB332" s="8" t="inlineStr">
        <is>
          <t>✅ 可导入</t>
        </is>
      </c>
      <c r="CC332" t="inlineStr">
        <is>
          <t>✓</t>
        </is>
      </c>
    </row>
    <row r="333" ht="18" customHeight="1">
      <c r="A333" s="77" t="inlineStr">
        <is>
          <t>PPS23780020201</t>
        </is>
      </c>
      <c r="B333" s="7" t="inlineStr">
        <is>
          <t>可鸥岛台 |樱桃木中岛岛台</t>
        </is>
      </c>
      <c r="C333" s="7" t="inlineStr">
        <is>
          <t>岛台-仅中岛-0.9米</t>
        </is>
      </c>
      <c r="D333" s="7" t="inlineStr">
        <is>
          <t>PPS2378002020120</t>
        </is>
      </c>
      <c r="E333" s="7" t="inlineStr">
        <is>
          <t>https://img.alicdn.com/imgextra/i1/2215699812811/O1CN01bfIIPk1WdUBNmPch1_!!2215699812811.jpg</t>
        </is>
      </c>
      <c r="F333" s="7" t="inlineStr">
        <is>
          <t>大型</t>
        </is>
      </c>
      <c r="G333" s="149">
        <f>Q333/0.4</f>
        <v/>
      </c>
      <c r="H333" s="149">
        <f>G333*0.75</f>
        <v/>
      </c>
      <c r="I333" s="149">
        <f>Q333 / (0.86 - 0.02 - 0.006)</f>
        <v/>
      </c>
      <c r="J333" s="149">
        <f>Q333 / (0.87 - 0.02 - 0.006)</f>
        <v/>
      </c>
      <c r="K333" s="149">
        <f>Q333 / (0.89 - 0.02 - 0.006)</f>
        <v/>
      </c>
      <c r="L333" s="149">
        <f>K333-N333</f>
        <v/>
      </c>
      <c r="M333" s="79">
        <f>L333/K333</f>
        <v/>
      </c>
      <c r="N333" s="150">
        <f>O333+P333+Q333</f>
        <v/>
      </c>
      <c r="O333" s="150">
        <f>K333*0.006</f>
        <v/>
      </c>
      <c r="P333" s="150">
        <f>K333*0.02</f>
        <v/>
      </c>
      <c r="Q333" s="150">
        <f>SUM(R333:T333)</f>
        <v/>
      </c>
      <c r="R333" s="150">
        <f>IF(F333="大型",700,IF(F333="中型",300,IF(F333="小型",80,0)))</f>
        <v/>
      </c>
      <c r="S333" s="150">
        <f>IF(F333="大型",150,IF(F333="中型",100,IF(F333="小型",0,0)))</f>
        <v/>
      </c>
      <c r="T333" s="151">
        <f>SUM(U333:W333)</f>
        <v/>
      </c>
      <c r="U333" s="150" t="n">
        <v>3875</v>
      </c>
      <c r="V333" s="150" t="n">
        <v>0</v>
      </c>
      <c r="W333" s="150">
        <f>SUM(X333:AS333)</f>
        <v/>
      </c>
      <c r="X333" s="150" t="n">
        <v>0</v>
      </c>
      <c r="Y333" s="150" t="n">
        <v>0</v>
      </c>
      <c r="Z333" s="150" t="n">
        <v>0</v>
      </c>
      <c r="AA333" s="150" t="n">
        <v>0</v>
      </c>
      <c r="AB333" s="150" t="n">
        <v>0</v>
      </c>
      <c r="AC333" s="150" t="n">
        <v>0</v>
      </c>
      <c r="AD333" s="150" t="n">
        <v>0</v>
      </c>
      <c r="AE333" s="150" t="n">
        <v>0</v>
      </c>
      <c r="AF333" s="150" t="n">
        <v>0</v>
      </c>
      <c r="AG333" s="150" t="n">
        <v>0</v>
      </c>
      <c r="AH333" s="150" t="n">
        <v>0</v>
      </c>
      <c r="AI333" s="150" t="n">
        <v>0</v>
      </c>
      <c r="AJ333" s="150" t="n">
        <v>0</v>
      </c>
      <c r="AK333" s="150" t="n">
        <v>0</v>
      </c>
      <c r="AL333" s="150" t="n">
        <v>0</v>
      </c>
      <c r="AM333" s="150" t="n">
        <v>0</v>
      </c>
      <c r="AN333" s="150" t="n">
        <v>0</v>
      </c>
      <c r="AO333" s="150" t="n">
        <v>0</v>
      </c>
      <c r="AP333" s="150" t="n">
        <v>0</v>
      </c>
      <c r="AQ333" s="150" t="n">
        <v>0</v>
      </c>
      <c r="AR333" s="150" t="n">
        <v>0</v>
      </c>
      <c r="AS333" s="150" t="n">
        <v>0</v>
      </c>
      <c r="AT333" s="7" t="inlineStr">
        <is>
          <t>庄毅之前报价已包含配件</t>
        </is>
      </c>
      <c r="AU333" s="7" t="n"/>
      <c r="AV333" s="7" t="inlineStr">
        <is>
          <t>683ff6cba006060015cbb8f1</t>
        </is>
      </c>
      <c r="AW333" s="7" t="inlineStr">
        <is>
          <t>0.9米曜黑岛台</t>
        </is>
      </c>
      <c r="AX333" s="7" t="inlineStr">
        <is>
          <t>683ff6cba006060015cbb916</t>
        </is>
      </c>
      <c r="AY333" s="150">
        <f>H333</f>
        <v/>
      </c>
      <c r="AZ333" s="150">
        <f>BB333/(1-BA333)</f>
        <v/>
      </c>
      <c r="BA333" s="82" t="n">
        <v>0.15</v>
      </c>
      <c r="BB333" s="150">
        <f>K333*0.96</f>
        <v/>
      </c>
      <c r="BC333" s="7" t="inlineStr">
        <is>
          <t>717418169535</t>
        </is>
      </c>
      <c r="BD333" s="7" t="inlineStr">
        <is>
          <t>https://item.taobao.com/item.htm?id=717418169535</t>
        </is>
      </c>
      <c r="BE333" s="7" t="n"/>
      <c r="BF333" s="150">
        <f>H333</f>
        <v/>
      </c>
      <c r="BG333" s="82">
        <f>BH333/BF333</f>
        <v/>
      </c>
      <c r="BH333" s="149">
        <f>I333</f>
        <v/>
      </c>
      <c r="BI333" s="82">
        <f>1-12%</f>
        <v/>
      </c>
      <c r="BJ333" s="82">
        <f>BK333/(BF333-BF333*(1-BI333))</f>
        <v/>
      </c>
      <c r="BK333" s="149">
        <f>BM333/(1-BL333)</f>
        <v/>
      </c>
      <c r="BL333" s="82" t="n">
        <v>0.01</v>
      </c>
      <c r="BM333" s="149">
        <f>J333</f>
        <v/>
      </c>
      <c r="BN333" s="149">
        <f>IF(BK333&gt;=1500,BK333-150,IF(BK333&gt;=800,BK333-80,IF(BK333&gt;=500,BK333-50,IF(BK333&gt;=200,BK333-20,BK333))))</f>
        <v/>
      </c>
      <c r="BO333" s="82">
        <f>1-12%</f>
        <v/>
      </c>
      <c r="BP333" s="82">
        <f>BQ333/(BF333-BF333*(1-BO333))</f>
        <v/>
      </c>
      <c r="BQ333" s="149">
        <f>BS333/(1-BR333)</f>
        <v/>
      </c>
      <c r="BR333" s="82" t="n">
        <v>0</v>
      </c>
      <c r="BS333" s="149">
        <f>K333</f>
        <v/>
      </c>
      <c r="BT333" s="149">
        <f>IF(BQ333&gt;=1500,BQ333-150,IF(BQ333&gt;=800,BQ333-80,IF(BQ333&gt;=500,BQ333-50,IF(BQ333&gt;=200,BQ333-20,BQ333))))</f>
        <v/>
      </c>
      <c r="BU333" s="7" t="n"/>
      <c r="CB333" s="8" t="inlineStr">
        <is>
          <t>✅ 可导入</t>
        </is>
      </c>
      <c r="CC333" t="inlineStr">
        <is>
          <t>✓</t>
        </is>
      </c>
    </row>
    <row r="334" ht="18" customHeight="1">
      <c r="A334" s="77" t="inlineStr">
        <is>
          <t>PPS23780020201</t>
        </is>
      </c>
      <c r="B334" s="10" t="inlineStr">
        <is>
          <t>可鸥岛台 |樱桃木中岛岛台</t>
        </is>
      </c>
      <c r="C334" s="10" t="inlineStr">
        <is>
          <t>岛台-仅中岛-1.2米</t>
        </is>
      </c>
      <c r="D334" s="10" t="inlineStr">
        <is>
          <t>PPS2378002020121</t>
        </is>
      </c>
      <c r="E334" s="10" t="inlineStr">
        <is>
          <t>https://img.alicdn.com/imgextra/i1/2215699812811/O1CN01bfIIPk1WdUBNmPch1_!!2215699812811.jpg</t>
        </is>
      </c>
      <c r="F334" s="10" t="inlineStr">
        <is>
          <t>大型</t>
        </is>
      </c>
      <c r="G334" s="152">
        <f>Q334/0.4</f>
        <v/>
      </c>
      <c r="H334" s="152">
        <f>G334*0.75</f>
        <v/>
      </c>
      <c r="I334" s="152">
        <f>Q334 / (0.86 - 0.02 - 0.006)</f>
        <v/>
      </c>
      <c r="J334" s="152">
        <f>Q334 / (0.87 - 0.02 - 0.006)</f>
        <v/>
      </c>
      <c r="K334" s="152">
        <f>Q334 / (0.89 - 0.02 - 0.006)</f>
        <v/>
      </c>
      <c r="L334" s="152">
        <f>K334-N334</f>
        <v/>
      </c>
      <c r="M334" s="79">
        <f>L334/K334</f>
        <v/>
      </c>
      <c r="N334" s="153">
        <f>O334+P334+Q334</f>
        <v/>
      </c>
      <c r="O334" s="153">
        <f>K334*0.006</f>
        <v/>
      </c>
      <c r="P334" s="153">
        <f>K334*0.02</f>
        <v/>
      </c>
      <c r="Q334" s="153">
        <f>SUM(R334:T334)</f>
        <v/>
      </c>
      <c r="R334" s="153">
        <f>IF(F334="大型",700,IF(F334="中型",300,IF(F334="小型",80,0)))</f>
        <v/>
      </c>
      <c r="S334" s="153">
        <f>IF(F334="大型",150,IF(F334="中型",100,IF(F334="小型",0,0)))</f>
        <v/>
      </c>
      <c r="T334" s="151">
        <f>SUM(U334:W334)</f>
        <v/>
      </c>
      <c r="U334" s="153" t="n">
        <v>4160</v>
      </c>
      <c r="V334" s="153" t="n">
        <v>0</v>
      </c>
      <c r="W334" s="153">
        <f>SUM(X334:AS334)</f>
        <v/>
      </c>
      <c r="X334" s="153" t="n">
        <v>0</v>
      </c>
      <c r="Y334" s="153" t="n">
        <v>0</v>
      </c>
      <c r="Z334" s="153" t="n">
        <v>0</v>
      </c>
      <c r="AA334" s="153" t="n">
        <v>0</v>
      </c>
      <c r="AB334" s="153" t="n">
        <v>0</v>
      </c>
      <c r="AC334" s="153" t="n">
        <v>0</v>
      </c>
      <c r="AD334" s="153" t="n">
        <v>0</v>
      </c>
      <c r="AE334" s="153" t="n">
        <v>0</v>
      </c>
      <c r="AF334" s="153" t="n">
        <v>0</v>
      </c>
      <c r="AG334" s="153" t="n">
        <v>0</v>
      </c>
      <c r="AH334" s="153" t="n">
        <v>0</v>
      </c>
      <c r="AI334" s="153" t="n">
        <v>0</v>
      </c>
      <c r="AJ334" s="153" t="n">
        <v>0</v>
      </c>
      <c r="AK334" s="153" t="n">
        <v>0</v>
      </c>
      <c r="AL334" s="153" t="n">
        <v>0</v>
      </c>
      <c r="AM334" s="153" t="n">
        <v>0</v>
      </c>
      <c r="AN334" s="153" t="n">
        <v>0</v>
      </c>
      <c r="AO334" s="153" t="n">
        <v>0</v>
      </c>
      <c r="AP334" s="153" t="n">
        <v>0</v>
      </c>
      <c r="AQ334" s="153" t="n">
        <v>0</v>
      </c>
      <c r="AR334" s="153" t="n">
        <v>0</v>
      </c>
      <c r="AS334" s="153" t="n">
        <v>0</v>
      </c>
      <c r="AT334" s="10" t="inlineStr">
        <is>
          <t>庄毅之前报价已包含配件</t>
        </is>
      </c>
      <c r="AU334" s="10" t="n"/>
      <c r="AV334" s="10" t="inlineStr">
        <is>
          <t>683ff6cba006060015cbb8f1</t>
        </is>
      </c>
      <c r="AW334" s="10" t="inlineStr">
        <is>
          <t>1.2米曜黑岛台</t>
        </is>
      </c>
      <c r="AX334" s="10" t="inlineStr">
        <is>
          <t>683ff6cc6aec030015a63795</t>
        </is>
      </c>
      <c r="AY334" s="153">
        <f>H334</f>
        <v/>
      </c>
      <c r="AZ334" s="153">
        <f>BB334/(1-BA334)</f>
        <v/>
      </c>
      <c r="BA334" s="85" t="n">
        <v>0.15</v>
      </c>
      <c r="BB334" s="153">
        <f>K334*0.96</f>
        <v/>
      </c>
      <c r="BC334" s="10" t="inlineStr">
        <is>
          <t>717418169535</t>
        </is>
      </c>
      <c r="BD334" s="10" t="inlineStr">
        <is>
          <t>https://item.taobao.com/item.htm?id=717418169535</t>
        </is>
      </c>
      <c r="BE334" s="10" t="n"/>
      <c r="BF334" s="153">
        <f>H334</f>
        <v/>
      </c>
      <c r="BG334" s="85">
        <f>BH334/BF334</f>
        <v/>
      </c>
      <c r="BH334" s="152">
        <f>I334</f>
        <v/>
      </c>
      <c r="BI334" s="85">
        <f>1-12%</f>
        <v/>
      </c>
      <c r="BJ334" s="85">
        <f>BK334/(BF334-BF334*(1-BI334))</f>
        <v/>
      </c>
      <c r="BK334" s="152">
        <f>BM334/(1-BL334)</f>
        <v/>
      </c>
      <c r="BL334" s="85" t="n">
        <v>0.01</v>
      </c>
      <c r="BM334" s="152">
        <f>J334</f>
        <v/>
      </c>
      <c r="BN334" s="152">
        <f>IF(BK334&gt;=1500,BK334-150,IF(BK334&gt;=800,BK334-80,IF(BK334&gt;=500,BK334-50,IF(BK334&gt;=200,BK334-20,BK334))))</f>
        <v/>
      </c>
      <c r="BO334" s="85">
        <f>1-12%</f>
        <v/>
      </c>
      <c r="BP334" s="85">
        <f>BQ334/(BF334-BF334*(1-BO334))</f>
        <v/>
      </c>
      <c r="BQ334" s="152">
        <f>BS334/(1-BR334)</f>
        <v/>
      </c>
      <c r="BR334" s="85" t="n">
        <v>0</v>
      </c>
      <c r="BS334" s="152">
        <f>K334</f>
        <v/>
      </c>
      <c r="BT334" s="152">
        <f>IF(BQ334&gt;=1500,BQ334-150,IF(BQ334&gt;=800,BQ334-80,IF(BQ334&gt;=500,BQ334-50,IF(BQ334&gt;=200,BQ334-20,BQ334))))</f>
        <v/>
      </c>
      <c r="BU334" s="10" t="n"/>
      <c r="CB334" s="8" t="inlineStr">
        <is>
          <t>✅ 可导入</t>
        </is>
      </c>
      <c r="CC334" t="inlineStr">
        <is>
          <t>✓</t>
        </is>
      </c>
    </row>
    <row r="335" ht="18" customHeight="1">
      <c r="A335" s="77" t="inlineStr">
        <is>
          <t>PPS23780020201</t>
        </is>
      </c>
      <c r="B335" s="7" t="inlineStr">
        <is>
          <t>可鸥岛台 |樱桃木中岛岛台</t>
        </is>
      </c>
      <c r="C335" s="7" t="inlineStr">
        <is>
          <t>岛台-岛台0.6米&amp;单腿餐桌1.4米</t>
        </is>
      </c>
      <c r="D335" s="7" t="inlineStr">
        <is>
          <t>PPS2378002020122</t>
        </is>
      </c>
      <c r="E335" s="7" t="inlineStr">
        <is>
          <t>https://img.alicdn.com/imgextra/i1/2215699812811/O1CN01bfIIPk1WdUBNmPch1_!!2215699812811.jpg</t>
        </is>
      </c>
      <c r="F335" s="7" t="inlineStr">
        <is>
          <t>大型</t>
        </is>
      </c>
      <c r="G335" s="149">
        <f>Q335/0.4</f>
        <v/>
      </c>
      <c r="H335" s="149">
        <f>G335*0.75</f>
        <v/>
      </c>
      <c r="I335" s="149">
        <f>Q335 / (0.86 - 0.02 - 0.006)</f>
        <v/>
      </c>
      <c r="J335" s="149">
        <f>Q335 / (0.87 - 0.02 - 0.006)</f>
        <v/>
      </c>
      <c r="K335" s="149">
        <f>Q335 / (0.89 - 0.02 - 0.006)</f>
        <v/>
      </c>
      <c r="L335" s="149">
        <f>K335-N335</f>
        <v/>
      </c>
      <c r="M335" s="79">
        <f>L335/K335</f>
        <v/>
      </c>
      <c r="N335" s="150">
        <f>O335+P335+Q335</f>
        <v/>
      </c>
      <c r="O335" s="150">
        <f>K335*0.006</f>
        <v/>
      </c>
      <c r="P335" s="150">
        <f>K335*0.02</f>
        <v/>
      </c>
      <c r="Q335" s="150">
        <f>SUM(R335:T335)</f>
        <v/>
      </c>
      <c r="R335" s="150">
        <f>IF(F335="大型",700,IF(F335="中型",300,IF(F335="小型",80,0)))</f>
        <v/>
      </c>
      <c r="S335" s="150">
        <f>IF(F335="大型",150,IF(F335="中型",100,IF(F335="小型",0,0)))</f>
        <v/>
      </c>
      <c r="T335" s="151">
        <f>SUM(U335:W335)</f>
        <v/>
      </c>
      <c r="U335" s="150" t="n">
        <v>4790</v>
      </c>
      <c r="V335" s="150" t="n">
        <v>0</v>
      </c>
      <c r="W335" s="150">
        <f>SUM(X335:AS335)</f>
        <v/>
      </c>
      <c r="X335" s="150" t="n">
        <v>0</v>
      </c>
      <c r="Y335" s="150" t="n">
        <v>0</v>
      </c>
      <c r="Z335" s="150" t="n">
        <v>0</v>
      </c>
      <c r="AA335" s="150" t="n">
        <v>0</v>
      </c>
      <c r="AB335" s="150" t="n">
        <v>0</v>
      </c>
      <c r="AC335" s="150" t="n">
        <v>0</v>
      </c>
      <c r="AD335" s="150" t="n">
        <v>0</v>
      </c>
      <c r="AE335" s="150" t="n">
        <v>0</v>
      </c>
      <c r="AF335" s="150" t="n">
        <v>0</v>
      </c>
      <c r="AG335" s="150" t="n">
        <v>0</v>
      </c>
      <c r="AH335" s="150" t="n">
        <v>0</v>
      </c>
      <c r="AI335" s="150" t="n">
        <v>0</v>
      </c>
      <c r="AJ335" s="150" t="n">
        <v>0</v>
      </c>
      <c r="AK335" s="150" t="n">
        <v>0</v>
      </c>
      <c r="AL335" s="150" t="n">
        <v>0</v>
      </c>
      <c r="AM335" s="150" t="n">
        <v>0</v>
      </c>
      <c r="AN335" s="150" t="n">
        <v>0</v>
      </c>
      <c r="AO335" s="150" t="n">
        <v>0</v>
      </c>
      <c r="AP335" s="150" t="n">
        <v>0</v>
      </c>
      <c r="AQ335" s="150" t="n">
        <v>0</v>
      </c>
      <c r="AR335" s="150" t="n">
        <v>0</v>
      </c>
      <c r="AS335" s="150" t="n">
        <v>0</v>
      </c>
      <c r="AT335" s="7" t="inlineStr">
        <is>
          <t>庄毅之前报价已包含配件</t>
        </is>
      </c>
      <c r="AU335" s="7" t="n"/>
      <c r="AV335" s="7" t="inlineStr">
        <is>
          <t>683ff6cba006060015cbb8f1</t>
        </is>
      </c>
      <c r="AW335" s="7" t="inlineStr">
        <is>
          <t>0.6米曜黑岛台+1.4米餐桌单腿</t>
        </is>
      </c>
      <c r="AX335" s="7" t="inlineStr">
        <is>
          <t>683ff6cca006060015cbb942</t>
        </is>
      </c>
      <c r="AY335" s="150">
        <f>H335</f>
        <v/>
      </c>
      <c r="AZ335" s="150">
        <f>BB335/(1-BA335)</f>
        <v/>
      </c>
      <c r="BA335" s="82" t="n">
        <v>0.15</v>
      </c>
      <c r="BB335" s="150">
        <f>K335*0.96</f>
        <v/>
      </c>
      <c r="BC335" s="7" t="inlineStr">
        <is>
          <t>717418169535</t>
        </is>
      </c>
      <c r="BD335" s="7" t="inlineStr">
        <is>
          <t>https://item.taobao.com/item.htm?id=717418169535</t>
        </is>
      </c>
      <c r="BE335" s="7" t="n"/>
      <c r="BF335" s="150">
        <f>H335</f>
        <v/>
      </c>
      <c r="BG335" s="82">
        <f>BH335/BF335</f>
        <v/>
      </c>
      <c r="BH335" s="149">
        <f>I335</f>
        <v/>
      </c>
      <c r="BI335" s="82">
        <f>1-12%</f>
        <v/>
      </c>
      <c r="BJ335" s="82">
        <f>BK335/(BF335-BF335*(1-BI335))</f>
        <v/>
      </c>
      <c r="BK335" s="149">
        <f>BM335/(1-BL335)</f>
        <v/>
      </c>
      <c r="BL335" s="82" t="n">
        <v>0.01</v>
      </c>
      <c r="BM335" s="149">
        <f>J335</f>
        <v/>
      </c>
      <c r="BN335" s="149">
        <f>IF(BK335&gt;=1500,BK335-150,IF(BK335&gt;=800,BK335-80,IF(BK335&gt;=500,BK335-50,IF(BK335&gt;=200,BK335-20,BK335))))</f>
        <v/>
      </c>
      <c r="BO335" s="82">
        <f>1-12%</f>
        <v/>
      </c>
      <c r="BP335" s="82">
        <f>BQ335/(BF335-BF335*(1-BO335))</f>
        <v/>
      </c>
      <c r="BQ335" s="149">
        <f>BS335/(1-BR335)</f>
        <v/>
      </c>
      <c r="BR335" s="82" t="n">
        <v>0</v>
      </c>
      <c r="BS335" s="149">
        <f>K335</f>
        <v/>
      </c>
      <c r="BT335" s="149">
        <f>IF(BQ335&gt;=1500,BQ335-150,IF(BQ335&gt;=800,BQ335-80,IF(BQ335&gt;=500,BQ335-50,IF(BQ335&gt;=200,BQ335-20,BQ335))))</f>
        <v/>
      </c>
      <c r="BU335" s="7" t="n"/>
      <c r="CB335" s="8" t="inlineStr">
        <is>
          <t>✅ 可导入</t>
        </is>
      </c>
      <c r="CC335" t="inlineStr">
        <is>
          <t>✓</t>
        </is>
      </c>
    </row>
    <row r="336" ht="18" customHeight="1">
      <c r="A336" s="77" t="inlineStr">
        <is>
          <t>PPS23780020201</t>
        </is>
      </c>
      <c r="B336" s="10" t="inlineStr">
        <is>
          <t>可鸥岛台 |樱桃木中岛岛台</t>
        </is>
      </c>
      <c r="C336" s="10" t="inlineStr">
        <is>
          <t>岛台-岛台0.9米&amp;单腿餐桌1.4米</t>
        </is>
      </c>
      <c r="D336" s="10" t="inlineStr">
        <is>
          <t>PPS2378002020123</t>
        </is>
      </c>
      <c r="E336" s="10" t="inlineStr">
        <is>
          <t>https://img.alicdn.com/imgextra/i1/2215699812811/O1CN01bfIIPk1WdUBNmPch1_!!2215699812811.jpg</t>
        </is>
      </c>
      <c r="F336" s="10" t="inlineStr">
        <is>
          <t>大型</t>
        </is>
      </c>
      <c r="G336" s="152">
        <f>Q336/0.4</f>
        <v/>
      </c>
      <c r="H336" s="152">
        <f>G336*0.75</f>
        <v/>
      </c>
      <c r="I336" s="152">
        <f>Q336 / (0.86 - 0.02 - 0.006)</f>
        <v/>
      </c>
      <c r="J336" s="152">
        <f>Q336 / (0.87 - 0.02 - 0.006)</f>
        <v/>
      </c>
      <c r="K336" s="152">
        <f>Q336 / (0.89 - 0.02 - 0.006)</f>
        <v/>
      </c>
      <c r="L336" s="152">
        <f>K336-N336</f>
        <v/>
      </c>
      <c r="M336" s="79">
        <f>L336/K336</f>
        <v/>
      </c>
      <c r="N336" s="153">
        <f>O336+P336+Q336</f>
        <v/>
      </c>
      <c r="O336" s="153">
        <f>K336*0.006</f>
        <v/>
      </c>
      <c r="P336" s="153">
        <f>K336*0.02</f>
        <v/>
      </c>
      <c r="Q336" s="153">
        <f>SUM(R336:T336)</f>
        <v/>
      </c>
      <c r="R336" s="153">
        <f>IF(F336="大型",700,IF(F336="中型",300,IF(F336="小型",80,0)))</f>
        <v/>
      </c>
      <c r="S336" s="153">
        <f>IF(F336="大型",150,IF(F336="中型",100,IF(F336="小型",0,0)))</f>
        <v/>
      </c>
      <c r="T336" s="151">
        <f>SUM(U336:W336)</f>
        <v/>
      </c>
      <c r="U336" s="153" t="n">
        <v>5075</v>
      </c>
      <c r="V336" s="153" t="n">
        <v>0</v>
      </c>
      <c r="W336" s="153">
        <f>SUM(X336:AS336)</f>
        <v/>
      </c>
      <c r="X336" s="153" t="n">
        <v>0</v>
      </c>
      <c r="Y336" s="153" t="n">
        <v>0</v>
      </c>
      <c r="Z336" s="153" t="n">
        <v>0</v>
      </c>
      <c r="AA336" s="153" t="n">
        <v>0</v>
      </c>
      <c r="AB336" s="153" t="n">
        <v>0</v>
      </c>
      <c r="AC336" s="153" t="n">
        <v>0</v>
      </c>
      <c r="AD336" s="153" t="n">
        <v>0</v>
      </c>
      <c r="AE336" s="153" t="n">
        <v>0</v>
      </c>
      <c r="AF336" s="153" t="n">
        <v>0</v>
      </c>
      <c r="AG336" s="153" t="n">
        <v>0</v>
      </c>
      <c r="AH336" s="153" t="n">
        <v>0</v>
      </c>
      <c r="AI336" s="153" t="n">
        <v>0</v>
      </c>
      <c r="AJ336" s="153" t="n">
        <v>0</v>
      </c>
      <c r="AK336" s="153" t="n">
        <v>0</v>
      </c>
      <c r="AL336" s="153" t="n">
        <v>0</v>
      </c>
      <c r="AM336" s="153" t="n">
        <v>0</v>
      </c>
      <c r="AN336" s="153" t="n">
        <v>0</v>
      </c>
      <c r="AO336" s="153" t="n">
        <v>0</v>
      </c>
      <c r="AP336" s="153" t="n">
        <v>0</v>
      </c>
      <c r="AQ336" s="153" t="n">
        <v>0</v>
      </c>
      <c r="AR336" s="153" t="n">
        <v>0</v>
      </c>
      <c r="AS336" s="153" t="n">
        <v>0</v>
      </c>
      <c r="AT336" s="10" t="inlineStr">
        <is>
          <t>庄毅之前报价已包含配件</t>
        </is>
      </c>
      <c r="AU336" s="10" t="n"/>
      <c r="AV336" s="10" t="inlineStr">
        <is>
          <t>/</t>
        </is>
      </c>
      <c r="AW336" s="10" t="inlineStr">
        <is>
          <t>/</t>
        </is>
      </c>
      <c r="AX336" s="10" t="inlineStr">
        <is>
          <t>/</t>
        </is>
      </c>
      <c r="AY336" s="153">
        <f>H336</f>
        <v/>
      </c>
      <c r="AZ336" s="153">
        <f>BB336/(1-BA336)</f>
        <v/>
      </c>
      <c r="BA336" s="85" t="n">
        <v>0.15</v>
      </c>
      <c r="BB336" s="153">
        <f>K336*0.96</f>
        <v/>
      </c>
      <c r="BC336" s="10" t="inlineStr">
        <is>
          <t>717418169535</t>
        </is>
      </c>
      <c r="BD336" s="10" t="inlineStr">
        <is>
          <t>https://item.taobao.com/item.htm?id=717418169535</t>
        </is>
      </c>
      <c r="BE336" s="10" t="n"/>
      <c r="BF336" s="153">
        <f>H336</f>
        <v/>
      </c>
      <c r="BG336" s="85">
        <f>BH336/BF336</f>
        <v/>
      </c>
      <c r="BH336" s="152">
        <f>I336</f>
        <v/>
      </c>
      <c r="BI336" s="85">
        <f>1-12%</f>
        <v/>
      </c>
      <c r="BJ336" s="85">
        <f>BK336/(BF336-BF336*(1-BI336))</f>
        <v/>
      </c>
      <c r="BK336" s="152">
        <f>BM336/(1-BL336)</f>
        <v/>
      </c>
      <c r="BL336" s="85" t="n">
        <v>0.01</v>
      </c>
      <c r="BM336" s="152">
        <f>J336</f>
        <v/>
      </c>
      <c r="BN336" s="152">
        <f>IF(BK336&gt;=1500,BK336-150,IF(BK336&gt;=800,BK336-80,IF(BK336&gt;=500,BK336-50,IF(BK336&gt;=200,BK336-20,BK336))))</f>
        <v/>
      </c>
      <c r="BO336" s="85">
        <f>1-12%</f>
        <v/>
      </c>
      <c r="BP336" s="85">
        <f>BQ336/(BF336-BF336*(1-BO336))</f>
        <v/>
      </c>
      <c r="BQ336" s="152">
        <f>BS336/(1-BR336)</f>
        <v/>
      </c>
      <c r="BR336" s="85" t="n">
        <v>0</v>
      </c>
      <c r="BS336" s="152">
        <f>K336</f>
        <v/>
      </c>
      <c r="BT336" s="152">
        <f>IF(BQ336&gt;=1500,BQ336-150,IF(BQ336&gt;=800,BQ336-80,IF(BQ336&gt;=500,BQ336-50,IF(BQ336&gt;=200,BQ336-20,BQ336))))</f>
        <v/>
      </c>
      <c r="BU336" s="10" t="n"/>
      <c r="CB336" s="8" t="inlineStr">
        <is>
          <t>✅ 可导入</t>
        </is>
      </c>
      <c r="CC336" t="inlineStr">
        <is>
          <t>✓</t>
        </is>
      </c>
    </row>
    <row r="337" ht="18" customHeight="1">
      <c r="A337" s="77" t="inlineStr">
        <is>
          <t>PPS23780020201</t>
        </is>
      </c>
      <c r="B337" s="7" t="inlineStr">
        <is>
          <t>可鸥岛台 |樱桃木中岛岛台</t>
        </is>
      </c>
      <c r="C337" s="7" t="inlineStr">
        <is>
          <t>岛台-岛台0.9米&amp;单腿餐桌1.6米</t>
        </is>
      </c>
      <c r="D337" s="7" t="inlineStr">
        <is>
          <t>PPS2378002020124</t>
        </is>
      </c>
      <c r="E337" s="7" t="inlineStr">
        <is>
          <t>https://img.alicdn.com/imgextra/i1/2215699812811/O1CN01bfIIPk1WdUBNmPch1_!!2215699812811.jpg</t>
        </is>
      </c>
      <c r="F337" s="7" t="inlineStr">
        <is>
          <t>大型</t>
        </is>
      </c>
      <c r="G337" s="149">
        <f>Q337/0.4</f>
        <v/>
      </c>
      <c r="H337" s="149">
        <f>G337*0.75</f>
        <v/>
      </c>
      <c r="I337" s="149">
        <f>Q337 / (0.86 - 0.02 - 0.006)</f>
        <v/>
      </c>
      <c r="J337" s="149">
        <f>Q337 / (0.87 - 0.02 - 0.006)</f>
        <v/>
      </c>
      <c r="K337" s="149">
        <f>Q337 / (0.89 - 0.02 - 0.006)</f>
        <v/>
      </c>
      <c r="L337" s="149">
        <f>K337-N337</f>
        <v/>
      </c>
      <c r="M337" s="79">
        <f>L337/K337</f>
        <v/>
      </c>
      <c r="N337" s="150">
        <f>O337+P337+Q337</f>
        <v/>
      </c>
      <c r="O337" s="150">
        <f>K337*0.006</f>
        <v/>
      </c>
      <c r="P337" s="150">
        <f>K337*0.02</f>
        <v/>
      </c>
      <c r="Q337" s="150">
        <f>SUM(R337:T337)</f>
        <v/>
      </c>
      <c r="R337" s="150">
        <f>IF(F337="大型",700,IF(F337="中型",300,IF(F337="小型",80,0)))</f>
        <v/>
      </c>
      <c r="S337" s="150">
        <f>IF(F337="大型",150,IF(F337="中型",100,IF(F337="小型",0,0)))</f>
        <v/>
      </c>
      <c r="T337" s="151">
        <f>SUM(U337:W337)</f>
        <v/>
      </c>
      <c r="U337" s="150" t="n">
        <v>5140</v>
      </c>
      <c r="V337" s="150" t="n">
        <v>0</v>
      </c>
      <c r="W337" s="150">
        <f>SUM(X337:AS337)</f>
        <v/>
      </c>
      <c r="X337" s="150" t="n">
        <v>0</v>
      </c>
      <c r="Y337" s="150" t="n">
        <v>0</v>
      </c>
      <c r="Z337" s="150" t="n">
        <v>0</v>
      </c>
      <c r="AA337" s="150" t="n">
        <v>0</v>
      </c>
      <c r="AB337" s="150" t="n">
        <v>0</v>
      </c>
      <c r="AC337" s="150" t="n">
        <v>0</v>
      </c>
      <c r="AD337" s="150" t="n">
        <v>0</v>
      </c>
      <c r="AE337" s="150" t="n">
        <v>0</v>
      </c>
      <c r="AF337" s="150" t="n">
        <v>0</v>
      </c>
      <c r="AG337" s="150" t="n">
        <v>0</v>
      </c>
      <c r="AH337" s="150" t="n">
        <v>0</v>
      </c>
      <c r="AI337" s="150" t="n">
        <v>0</v>
      </c>
      <c r="AJ337" s="150" t="n">
        <v>0</v>
      </c>
      <c r="AK337" s="150" t="n">
        <v>0</v>
      </c>
      <c r="AL337" s="150" t="n">
        <v>0</v>
      </c>
      <c r="AM337" s="150" t="n">
        <v>0</v>
      </c>
      <c r="AN337" s="150" t="n">
        <v>0</v>
      </c>
      <c r="AO337" s="150" t="n">
        <v>0</v>
      </c>
      <c r="AP337" s="150" t="n">
        <v>0</v>
      </c>
      <c r="AQ337" s="150" t="n">
        <v>0</v>
      </c>
      <c r="AR337" s="150" t="n">
        <v>0</v>
      </c>
      <c r="AS337" s="150" t="n">
        <v>0</v>
      </c>
      <c r="AT337" s="7" t="inlineStr">
        <is>
          <t>庄毅之前报价已包含配件</t>
        </is>
      </c>
      <c r="AU337" s="7" t="n"/>
      <c r="AV337" s="7" t="inlineStr">
        <is>
          <t>/</t>
        </is>
      </c>
      <c r="AW337" s="7" t="inlineStr">
        <is>
          <t>/</t>
        </is>
      </c>
      <c r="AX337" s="7" t="inlineStr">
        <is>
          <t>/</t>
        </is>
      </c>
      <c r="AY337" s="150">
        <f>H337</f>
        <v/>
      </c>
      <c r="AZ337" s="150">
        <f>BB337/(1-BA337)</f>
        <v/>
      </c>
      <c r="BA337" s="82" t="n">
        <v>0.15</v>
      </c>
      <c r="BB337" s="150">
        <f>K337*0.96</f>
        <v/>
      </c>
      <c r="BC337" s="7" t="inlineStr">
        <is>
          <t>717418169535</t>
        </is>
      </c>
      <c r="BD337" s="7" t="inlineStr">
        <is>
          <t>https://item.taobao.com/item.htm?id=717418169535</t>
        </is>
      </c>
      <c r="BE337" s="7" t="n"/>
      <c r="BF337" s="150">
        <f>H337</f>
        <v/>
      </c>
      <c r="BG337" s="82">
        <f>BH337/BF337</f>
        <v/>
      </c>
      <c r="BH337" s="149">
        <f>I337</f>
        <v/>
      </c>
      <c r="BI337" s="82">
        <f>1-12%</f>
        <v/>
      </c>
      <c r="BJ337" s="82">
        <f>BK337/(BF337-BF337*(1-BI337))</f>
        <v/>
      </c>
      <c r="BK337" s="149">
        <f>BM337/(1-BL337)</f>
        <v/>
      </c>
      <c r="BL337" s="82" t="n">
        <v>0.01</v>
      </c>
      <c r="BM337" s="149">
        <f>J337</f>
        <v/>
      </c>
      <c r="BN337" s="149">
        <f>IF(BK337&gt;=1500,BK337-150,IF(BK337&gt;=800,BK337-80,IF(BK337&gt;=500,BK337-50,IF(BK337&gt;=200,BK337-20,BK337))))</f>
        <v/>
      </c>
      <c r="BO337" s="82">
        <f>1-12%</f>
        <v/>
      </c>
      <c r="BP337" s="82">
        <f>BQ337/(BF337-BF337*(1-BO337))</f>
        <v/>
      </c>
      <c r="BQ337" s="149">
        <f>BS337/(1-BR337)</f>
        <v/>
      </c>
      <c r="BR337" s="82" t="n">
        <v>0</v>
      </c>
      <c r="BS337" s="149">
        <f>K337</f>
        <v/>
      </c>
      <c r="BT337" s="149">
        <f>IF(BQ337&gt;=1500,BQ337-150,IF(BQ337&gt;=800,BQ337-80,IF(BQ337&gt;=500,BQ337-50,IF(BQ337&gt;=200,BQ337-20,BQ337))))</f>
        <v/>
      </c>
      <c r="BU337" s="7" t="n"/>
      <c r="CB337" s="8" t="inlineStr">
        <is>
          <t>✅ 可导入</t>
        </is>
      </c>
      <c r="CC337" t="inlineStr">
        <is>
          <t>✓</t>
        </is>
      </c>
    </row>
    <row r="338" ht="18" customHeight="1">
      <c r="A338" s="77" t="inlineStr">
        <is>
          <t>PPS23780020201</t>
        </is>
      </c>
      <c r="B338" s="10" t="inlineStr">
        <is>
          <t>可鸥岛台 |樱桃木中岛岛台</t>
        </is>
      </c>
      <c r="C338" s="10" t="inlineStr">
        <is>
          <t>岛台-岛台0.9米&amp;单腿餐桌1.8米</t>
        </is>
      </c>
      <c r="D338" s="10" t="inlineStr">
        <is>
          <t>PPS2378002020125</t>
        </is>
      </c>
      <c r="E338" s="10" t="inlineStr">
        <is>
          <t>https://img.alicdn.com/imgextra/i1/2215699812811/O1CN01bfIIPk1WdUBNmPch1_!!2215699812811.jpg</t>
        </is>
      </c>
      <c r="F338" s="10" t="inlineStr">
        <is>
          <t>大型</t>
        </is>
      </c>
      <c r="G338" s="152">
        <f>Q338/0.4</f>
        <v/>
      </c>
      <c r="H338" s="152">
        <f>G338*0.75</f>
        <v/>
      </c>
      <c r="I338" s="152">
        <f>Q338 / (0.86 - 0.02 - 0.006)</f>
        <v/>
      </c>
      <c r="J338" s="152">
        <f>Q338 / (0.87 - 0.02 - 0.006)</f>
        <v/>
      </c>
      <c r="K338" s="152">
        <f>Q338 / (0.89 - 0.02 - 0.006)</f>
        <v/>
      </c>
      <c r="L338" s="152">
        <f>K338-N338</f>
        <v/>
      </c>
      <c r="M338" s="79">
        <f>L338/K338</f>
        <v/>
      </c>
      <c r="N338" s="153">
        <f>O338+P338+Q338</f>
        <v/>
      </c>
      <c r="O338" s="153">
        <f>K338*0.006</f>
        <v/>
      </c>
      <c r="P338" s="153">
        <f>K338*0.02</f>
        <v/>
      </c>
      <c r="Q338" s="153">
        <f>SUM(R338:T338)</f>
        <v/>
      </c>
      <c r="R338" s="153">
        <f>IF(F338="大型",700,IF(F338="中型",300,IF(F338="小型",80,0)))</f>
        <v/>
      </c>
      <c r="S338" s="153">
        <f>IF(F338="大型",150,IF(F338="中型",100,IF(F338="小型",0,0)))</f>
        <v/>
      </c>
      <c r="T338" s="151">
        <f>SUM(U338:W338)</f>
        <v/>
      </c>
      <c r="U338" s="153" t="n">
        <v>5225</v>
      </c>
      <c r="V338" s="153" t="n">
        <v>0</v>
      </c>
      <c r="W338" s="153">
        <f>SUM(X338:AS338)</f>
        <v/>
      </c>
      <c r="X338" s="153" t="n">
        <v>0</v>
      </c>
      <c r="Y338" s="153" t="n">
        <v>0</v>
      </c>
      <c r="Z338" s="153" t="n">
        <v>0</v>
      </c>
      <c r="AA338" s="153" t="n">
        <v>0</v>
      </c>
      <c r="AB338" s="153" t="n">
        <v>0</v>
      </c>
      <c r="AC338" s="153" t="n">
        <v>0</v>
      </c>
      <c r="AD338" s="153" t="n">
        <v>0</v>
      </c>
      <c r="AE338" s="153" t="n">
        <v>0</v>
      </c>
      <c r="AF338" s="153" t="n">
        <v>0</v>
      </c>
      <c r="AG338" s="153" t="n">
        <v>0</v>
      </c>
      <c r="AH338" s="153" t="n">
        <v>0</v>
      </c>
      <c r="AI338" s="153" t="n">
        <v>0</v>
      </c>
      <c r="AJ338" s="153" t="n">
        <v>0</v>
      </c>
      <c r="AK338" s="153" t="n">
        <v>0</v>
      </c>
      <c r="AL338" s="153" t="n">
        <v>0</v>
      </c>
      <c r="AM338" s="153" t="n">
        <v>0</v>
      </c>
      <c r="AN338" s="153" t="n">
        <v>0</v>
      </c>
      <c r="AO338" s="153" t="n">
        <v>0</v>
      </c>
      <c r="AP338" s="153" t="n">
        <v>0</v>
      </c>
      <c r="AQ338" s="153" t="n">
        <v>0</v>
      </c>
      <c r="AR338" s="153" t="n">
        <v>0</v>
      </c>
      <c r="AS338" s="153" t="n">
        <v>0</v>
      </c>
      <c r="AT338" s="10" t="inlineStr">
        <is>
          <t>庄毅之前报价已包含配件</t>
        </is>
      </c>
      <c r="AU338" s="10" t="n"/>
      <c r="AV338" s="10" t="inlineStr">
        <is>
          <t>/</t>
        </is>
      </c>
      <c r="AW338" s="10" t="inlineStr">
        <is>
          <t>/</t>
        </is>
      </c>
      <c r="AX338" s="10" t="inlineStr">
        <is>
          <t>/</t>
        </is>
      </c>
      <c r="AY338" s="153">
        <f>H338</f>
        <v/>
      </c>
      <c r="AZ338" s="153">
        <f>BB338/(1-BA338)</f>
        <v/>
      </c>
      <c r="BA338" s="85" t="n">
        <v>0.15</v>
      </c>
      <c r="BB338" s="153">
        <f>K338*0.96</f>
        <v/>
      </c>
      <c r="BC338" s="10" t="inlineStr">
        <is>
          <t>717418169535</t>
        </is>
      </c>
      <c r="BD338" s="10" t="inlineStr">
        <is>
          <t>https://item.taobao.com/item.htm?id=717418169535</t>
        </is>
      </c>
      <c r="BE338" s="10" t="n"/>
      <c r="BF338" s="153">
        <f>H338</f>
        <v/>
      </c>
      <c r="BG338" s="85">
        <f>BH338/BF338</f>
        <v/>
      </c>
      <c r="BH338" s="152">
        <f>I338</f>
        <v/>
      </c>
      <c r="BI338" s="85">
        <f>1-12%</f>
        <v/>
      </c>
      <c r="BJ338" s="85">
        <f>BK338/(BF338-BF338*(1-BI338))</f>
        <v/>
      </c>
      <c r="BK338" s="152">
        <f>BM338/(1-BL338)</f>
        <v/>
      </c>
      <c r="BL338" s="85" t="n">
        <v>0.01</v>
      </c>
      <c r="BM338" s="152">
        <f>J338</f>
        <v/>
      </c>
      <c r="BN338" s="152">
        <f>IF(BK338&gt;=1500,BK338-150,IF(BK338&gt;=800,BK338-80,IF(BK338&gt;=500,BK338-50,IF(BK338&gt;=200,BK338-20,BK338))))</f>
        <v/>
      </c>
      <c r="BO338" s="85">
        <f>1-12%</f>
        <v/>
      </c>
      <c r="BP338" s="85">
        <f>BQ338/(BF338-BF338*(1-BO338))</f>
        <v/>
      </c>
      <c r="BQ338" s="152">
        <f>BS338/(1-BR338)</f>
        <v/>
      </c>
      <c r="BR338" s="85" t="n">
        <v>0</v>
      </c>
      <c r="BS338" s="152">
        <f>K338</f>
        <v/>
      </c>
      <c r="BT338" s="152">
        <f>IF(BQ338&gt;=1500,BQ338-150,IF(BQ338&gt;=800,BQ338-80,IF(BQ338&gt;=500,BQ338-50,IF(BQ338&gt;=200,BQ338-20,BQ338))))</f>
        <v/>
      </c>
      <c r="BU338" s="10" t="n"/>
      <c r="CB338" s="8" t="inlineStr">
        <is>
          <t>✅ 可导入</t>
        </is>
      </c>
      <c r="CC338" t="inlineStr">
        <is>
          <t>✓</t>
        </is>
      </c>
    </row>
    <row r="339" ht="18" customHeight="1">
      <c r="A339" s="77" t="inlineStr">
        <is>
          <t>PPS23780020201</t>
        </is>
      </c>
      <c r="B339" s="7" t="inlineStr">
        <is>
          <t>可鸥岛台 |樱桃木中岛岛台</t>
        </is>
      </c>
      <c r="C339" s="7" t="inlineStr">
        <is>
          <t>岛台-岛台1.2米&amp;单腿餐桌1.4米</t>
        </is>
      </c>
      <c r="D339" s="7" t="inlineStr">
        <is>
          <t>PPS2378002020126</t>
        </is>
      </c>
      <c r="E339" s="7" t="inlineStr">
        <is>
          <t>https://img.alicdn.com/imgextra/i1/2215699812811/O1CN01bfIIPk1WdUBNmPch1_!!2215699812811.jpg</t>
        </is>
      </c>
      <c r="F339" s="7" t="inlineStr">
        <is>
          <t>大型</t>
        </is>
      </c>
      <c r="G339" s="149">
        <f>Q339/0.4</f>
        <v/>
      </c>
      <c r="H339" s="149">
        <f>G339*0.75</f>
        <v/>
      </c>
      <c r="I339" s="149">
        <f>Q339 / (0.86 - 0.02 - 0.006)</f>
        <v/>
      </c>
      <c r="J339" s="149">
        <f>Q339 / (0.87 - 0.02 - 0.006)</f>
        <v/>
      </c>
      <c r="K339" s="149">
        <f>Q339 / (0.89 - 0.02 - 0.006)</f>
        <v/>
      </c>
      <c r="L339" s="149">
        <f>K339-N339</f>
        <v/>
      </c>
      <c r="M339" s="79">
        <f>L339/K339</f>
        <v/>
      </c>
      <c r="N339" s="150">
        <f>O339+P339+Q339</f>
        <v/>
      </c>
      <c r="O339" s="150">
        <f>K339*0.006</f>
        <v/>
      </c>
      <c r="P339" s="150">
        <f>K339*0.02</f>
        <v/>
      </c>
      <c r="Q339" s="150">
        <f>SUM(R339:T339)</f>
        <v/>
      </c>
      <c r="R339" s="150">
        <f>IF(F339="大型",700,IF(F339="中型",300,IF(F339="小型",80,0)))</f>
        <v/>
      </c>
      <c r="S339" s="150">
        <f>IF(F339="大型",150,IF(F339="中型",100,IF(F339="小型",0,0)))</f>
        <v/>
      </c>
      <c r="T339" s="151">
        <f>SUM(U339:W339)</f>
        <v/>
      </c>
      <c r="U339" s="150" t="n">
        <v>5360</v>
      </c>
      <c r="V339" s="150" t="n">
        <v>0</v>
      </c>
      <c r="W339" s="150">
        <f>SUM(X339:AS339)</f>
        <v/>
      </c>
      <c r="X339" s="150" t="n">
        <v>0</v>
      </c>
      <c r="Y339" s="150" t="n">
        <v>0</v>
      </c>
      <c r="Z339" s="150" t="n">
        <v>0</v>
      </c>
      <c r="AA339" s="150" t="n">
        <v>0</v>
      </c>
      <c r="AB339" s="150" t="n">
        <v>0</v>
      </c>
      <c r="AC339" s="150" t="n">
        <v>0</v>
      </c>
      <c r="AD339" s="150" t="n">
        <v>0</v>
      </c>
      <c r="AE339" s="150" t="n">
        <v>0</v>
      </c>
      <c r="AF339" s="150" t="n">
        <v>0</v>
      </c>
      <c r="AG339" s="150" t="n">
        <v>0</v>
      </c>
      <c r="AH339" s="150" t="n">
        <v>0</v>
      </c>
      <c r="AI339" s="150" t="n">
        <v>0</v>
      </c>
      <c r="AJ339" s="150" t="n">
        <v>0</v>
      </c>
      <c r="AK339" s="150" t="n">
        <v>0</v>
      </c>
      <c r="AL339" s="150" t="n">
        <v>0</v>
      </c>
      <c r="AM339" s="150" t="n">
        <v>0</v>
      </c>
      <c r="AN339" s="150" t="n">
        <v>0</v>
      </c>
      <c r="AO339" s="150" t="n">
        <v>0</v>
      </c>
      <c r="AP339" s="150" t="n">
        <v>0</v>
      </c>
      <c r="AQ339" s="150" t="n">
        <v>0</v>
      </c>
      <c r="AR339" s="150" t="n">
        <v>0</v>
      </c>
      <c r="AS339" s="150" t="n">
        <v>0</v>
      </c>
      <c r="AT339" s="7" t="inlineStr">
        <is>
          <t>庄毅之前报价已包含配件</t>
        </is>
      </c>
      <c r="AU339" s="7" t="n"/>
      <c r="AV339" s="7" t="inlineStr">
        <is>
          <t>/</t>
        </is>
      </c>
      <c r="AW339" s="7" t="inlineStr">
        <is>
          <t>/</t>
        </is>
      </c>
      <c r="AX339" s="7" t="inlineStr">
        <is>
          <t>/</t>
        </is>
      </c>
      <c r="AY339" s="150">
        <f>H339</f>
        <v/>
      </c>
      <c r="AZ339" s="150">
        <f>BB339/(1-BA339)</f>
        <v/>
      </c>
      <c r="BA339" s="82" t="n">
        <v>0.15</v>
      </c>
      <c r="BB339" s="150">
        <f>K339*0.96</f>
        <v/>
      </c>
      <c r="BC339" s="7" t="inlineStr">
        <is>
          <t>717418169535</t>
        </is>
      </c>
      <c r="BD339" s="7" t="inlineStr">
        <is>
          <t>https://item.taobao.com/item.htm?id=717418169535</t>
        </is>
      </c>
      <c r="BE339" s="7" t="n"/>
      <c r="BF339" s="150">
        <f>H339</f>
        <v/>
      </c>
      <c r="BG339" s="82">
        <f>BH339/BF339</f>
        <v/>
      </c>
      <c r="BH339" s="149">
        <f>I339</f>
        <v/>
      </c>
      <c r="BI339" s="82">
        <f>1-12%</f>
        <v/>
      </c>
      <c r="BJ339" s="82">
        <f>BK339/(BF339-BF339*(1-BI339))</f>
        <v/>
      </c>
      <c r="BK339" s="149">
        <f>BM339/(1-BL339)</f>
        <v/>
      </c>
      <c r="BL339" s="82" t="n">
        <v>0.01</v>
      </c>
      <c r="BM339" s="149">
        <f>J339</f>
        <v/>
      </c>
      <c r="BN339" s="149">
        <f>IF(BK339&gt;=1500,BK339-150,IF(BK339&gt;=800,BK339-80,IF(BK339&gt;=500,BK339-50,IF(BK339&gt;=200,BK339-20,BK339))))</f>
        <v/>
      </c>
      <c r="BO339" s="82">
        <f>1-12%</f>
        <v/>
      </c>
      <c r="BP339" s="82">
        <f>BQ339/(BF339-BF339*(1-BO339))</f>
        <v/>
      </c>
      <c r="BQ339" s="149">
        <f>BS339/(1-BR339)</f>
        <v/>
      </c>
      <c r="BR339" s="82" t="n">
        <v>0</v>
      </c>
      <c r="BS339" s="149">
        <f>K339</f>
        <v/>
      </c>
      <c r="BT339" s="149">
        <f>IF(BQ339&gt;=1500,BQ339-150,IF(BQ339&gt;=800,BQ339-80,IF(BQ339&gt;=500,BQ339-50,IF(BQ339&gt;=200,BQ339-20,BQ339))))</f>
        <v/>
      </c>
      <c r="BU339" s="7" t="n"/>
      <c r="CB339" s="8" t="inlineStr">
        <is>
          <t>✅ 可导入</t>
        </is>
      </c>
      <c r="CC339" t="inlineStr">
        <is>
          <t>✓</t>
        </is>
      </c>
    </row>
    <row r="340" ht="18" customHeight="1">
      <c r="A340" s="77" t="inlineStr">
        <is>
          <t>PPS23780020201</t>
        </is>
      </c>
      <c r="B340" s="10" t="inlineStr">
        <is>
          <t>可鸥岛台 |樱桃木中岛岛台</t>
        </is>
      </c>
      <c r="C340" s="10" t="inlineStr">
        <is>
          <t>岛台-岛台1.2米&amp;单腿餐桌1.6米</t>
        </is>
      </c>
      <c r="D340" s="10" t="inlineStr">
        <is>
          <t>PPS2378002020127</t>
        </is>
      </c>
      <c r="E340" s="10" t="inlineStr">
        <is>
          <t>https://img.alicdn.com/imgextra/i1/2215699812811/O1CN01bfIIPk1WdUBNmPch1_!!2215699812811.jpg</t>
        </is>
      </c>
      <c r="F340" s="10" t="inlineStr">
        <is>
          <t>大型</t>
        </is>
      </c>
      <c r="G340" s="152">
        <f>Q340/0.4</f>
        <v/>
      </c>
      <c r="H340" s="152">
        <f>G340*0.75</f>
        <v/>
      </c>
      <c r="I340" s="152">
        <f>Q340 / (0.86 - 0.02 - 0.006)</f>
        <v/>
      </c>
      <c r="J340" s="152">
        <f>Q340 / (0.87 - 0.02 - 0.006)</f>
        <v/>
      </c>
      <c r="K340" s="152">
        <f>Q340 / (0.89 - 0.02 - 0.006)</f>
        <v/>
      </c>
      <c r="L340" s="152">
        <f>K340-N340</f>
        <v/>
      </c>
      <c r="M340" s="79">
        <f>L340/K340</f>
        <v/>
      </c>
      <c r="N340" s="153">
        <f>O340+P340+Q340</f>
        <v/>
      </c>
      <c r="O340" s="153">
        <f>K340*0.006</f>
        <v/>
      </c>
      <c r="P340" s="153">
        <f>K340*0.02</f>
        <v/>
      </c>
      <c r="Q340" s="153">
        <f>SUM(R340:T340)</f>
        <v/>
      </c>
      <c r="R340" s="153">
        <f>IF(F340="大型",700,IF(F340="中型",300,IF(F340="小型",80,0)))</f>
        <v/>
      </c>
      <c r="S340" s="153">
        <f>IF(F340="大型",150,IF(F340="中型",100,IF(F340="小型",0,0)))</f>
        <v/>
      </c>
      <c r="T340" s="151">
        <f>SUM(U340:W340)</f>
        <v/>
      </c>
      <c r="U340" s="153" t="n">
        <v>5425</v>
      </c>
      <c r="V340" s="153" t="n">
        <v>0</v>
      </c>
      <c r="W340" s="153">
        <f>SUM(X340:AS340)</f>
        <v/>
      </c>
      <c r="X340" s="153" t="n">
        <v>0</v>
      </c>
      <c r="Y340" s="153" t="n">
        <v>0</v>
      </c>
      <c r="Z340" s="153" t="n">
        <v>0</v>
      </c>
      <c r="AA340" s="153" t="n">
        <v>0</v>
      </c>
      <c r="AB340" s="153" t="n">
        <v>0</v>
      </c>
      <c r="AC340" s="153" t="n">
        <v>0</v>
      </c>
      <c r="AD340" s="153" t="n">
        <v>0</v>
      </c>
      <c r="AE340" s="153" t="n">
        <v>0</v>
      </c>
      <c r="AF340" s="153" t="n">
        <v>0</v>
      </c>
      <c r="AG340" s="153" t="n">
        <v>0</v>
      </c>
      <c r="AH340" s="153" t="n">
        <v>0</v>
      </c>
      <c r="AI340" s="153" t="n">
        <v>0</v>
      </c>
      <c r="AJ340" s="153" t="n">
        <v>0</v>
      </c>
      <c r="AK340" s="153" t="n">
        <v>0</v>
      </c>
      <c r="AL340" s="153" t="n">
        <v>0</v>
      </c>
      <c r="AM340" s="153" t="n">
        <v>0</v>
      </c>
      <c r="AN340" s="153" t="n">
        <v>0</v>
      </c>
      <c r="AO340" s="153" t="n">
        <v>0</v>
      </c>
      <c r="AP340" s="153" t="n">
        <v>0</v>
      </c>
      <c r="AQ340" s="153" t="n">
        <v>0</v>
      </c>
      <c r="AR340" s="153" t="n">
        <v>0</v>
      </c>
      <c r="AS340" s="153" t="n">
        <v>0</v>
      </c>
      <c r="AT340" s="10" t="inlineStr">
        <is>
          <t>庄毅之前报价已包含配件</t>
        </is>
      </c>
      <c r="AU340" s="10" t="n"/>
      <c r="AV340" s="10" t="inlineStr">
        <is>
          <t>/</t>
        </is>
      </c>
      <c r="AW340" s="10" t="inlineStr">
        <is>
          <t>/</t>
        </is>
      </c>
      <c r="AX340" s="10" t="inlineStr">
        <is>
          <t>/</t>
        </is>
      </c>
      <c r="AY340" s="153">
        <f>H340</f>
        <v/>
      </c>
      <c r="AZ340" s="153">
        <f>BB340/(1-BA340)</f>
        <v/>
      </c>
      <c r="BA340" s="85" t="n">
        <v>0.15</v>
      </c>
      <c r="BB340" s="153">
        <f>K340*0.96</f>
        <v/>
      </c>
      <c r="BC340" s="10" t="inlineStr">
        <is>
          <t>717418169535</t>
        </is>
      </c>
      <c r="BD340" s="10" t="inlineStr">
        <is>
          <t>https://item.taobao.com/item.htm?id=717418169535</t>
        </is>
      </c>
      <c r="BE340" s="10" t="n"/>
      <c r="BF340" s="153">
        <f>H340</f>
        <v/>
      </c>
      <c r="BG340" s="85">
        <f>BH340/BF340</f>
        <v/>
      </c>
      <c r="BH340" s="152">
        <f>I340</f>
        <v/>
      </c>
      <c r="BI340" s="85">
        <f>1-12%</f>
        <v/>
      </c>
      <c r="BJ340" s="85">
        <f>BK340/(BF340-BF340*(1-BI340))</f>
        <v/>
      </c>
      <c r="BK340" s="152">
        <f>BM340/(1-BL340)</f>
        <v/>
      </c>
      <c r="BL340" s="85" t="n">
        <v>0.01</v>
      </c>
      <c r="BM340" s="152">
        <f>J340</f>
        <v/>
      </c>
      <c r="BN340" s="152">
        <f>IF(BK340&gt;=1500,BK340-150,IF(BK340&gt;=800,BK340-80,IF(BK340&gt;=500,BK340-50,IF(BK340&gt;=200,BK340-20,BK340))))</f>
        <v/>
      </c>
      <c r="BO340" s="85">
        <f>1-12%</f>
        <v/>
      </c>
      <c r="BP340" s="85">
        <f>BQ340/(BF340-BF340*(1-BO340))</f>
        <v/>
      </c>
      <c r="BQ340" s="152">
        <f>BS340/(1-BR340)</f>
        <v/>
      </c>
      <c r="BR340" s="85" t="n">
        <v>0</v>
      </c>
      <c r="BS340" s="152">
        <f>K340</f>
        <v/>
      </c>
      <c r="BT340" s="152">
        <f>IF(BQ340&gt;=1500,BQ340-150,IF(BQ340&gt;=800,BQ340-80,IF(BQ340&gt;=500,BQ340-50,IF(BQ340&gt;=200,BQ340-20,BQ340))))</f>
        <v/>
      </c>
      <c r="BU340" s="10" t="n"/>
      <c r="CB340" s="8" t="inlineStr">
        <is>
          <t>✅ 可导入</t>
        </is>
      </c>
      <c r="CC340" t="inlineStr">
        <is>
          <t>✓</t>
        </is>
      </c>
    </row>
    <row r="341" ht="18" customHeight="1">
      <c r="A341" s="77" t="inlineStr">
        <is>
          <t>PPS23780020201</t>
        </is>
      </c>
      <c r="B341" s="7" t="inlineStr">
        <is>
          <t>可鸥岛台 |樱桃木中岛岛台</t>
        </is>
      </c>
      <c r="C341" s="7" t="inlineStr">
        <is>
          <t>岛台-岛台1.2米&amp;单腿餐桌1.8米</t>
        </is>
      </c>
      <c r="D341" s="7" t="inlineStr">
        <is>
          <t>PPS2378002020128</t>
        </is>
      </c>
      <c r="E341" s="7" t="inlineStr">
        <is>
          <t>https://img.alicdn.com/imgextra/i1/2215699812811/O1CN01bfIIPk1WdUBNmPch1_!!2215699812811.jpg</t>
        </is>
      </c>
      <c r="F341" s="7" t="inlineStr">
        <is>
          <t>大型</t>
        </is>
      </c>
      <c r="G341" s="149">
        <f>Q341/0.4</f>
        <v/>
      </c>
      <c r="H341" s="149">
        <f>G341*0.75</f>
        <v/>
      </c>
      <c r="I341" s="149">
        <f>Q341 / (0.86 - 0.02 - 0.006)</f>
        <v/>
      </c>
      <c r="J341" s="149">
        <f>Q341 / (0.87 - 0.02 - 0.006)</f>
        <v/>
      </c>
      <c r="K341" s="149">
        <f>Q341 / (0.89 - 0.02 - 0.006)</f>
        <v/>
      </c>
      <c r="L341" s="149">
        <f>K341-N341</f>
        <v/>
      </c>
      <c r="M341" s="79">
        <f>L341/K341</f>
        <v/>
      </c>
      <c r="N341" s="150">
        <f>O341+P341+Q341</f>
        <v/>
      </c>
      <c r="O341" s="150">
        <f>K341*0.006</f>
        <v/>
      </c>
      <c r="P341" s="150">
        <f>K341*0.02</f>
        <v/>
      </c>
      <c r="Q341" s="150">
        <f>SUM(R341:T341)</f>
        <v/>
      </c>
      <c r="R341" s="150">
        <f>IF(F341="大型",700,IF(F341="中型",300,IF(F341="小型",80,0)))</f>
        <v/>
      </c>
      <c r="S341" s="150">
        <f>IF(F341="大型",150,IF(F341="中型",100,IF(F341="小型",0,0)))</f>
        <v/>
      </c>
      <c r="T341" s="151">
        <f>SUM(U341:W341)</f>
        <v/>
      </c>
      <c r="U341" s="150" t="n">
        <v>5510</v>
      </c>
      <c r="V341" s="150" t="n">
        <v>0</v>
      </c>
      <c r="W341" s="150">
        <f>SUM(X341:AS341)</f>
        <v/>
      </c>
      <c r="X341" s="150" t="n">
        <v>0</v>
      </c>
      <c r="Y341" s="150" t="n">
        <v>0</v>
      </c>
      <c r="Z341" s="150" t="n">
        <v>0</v>
      </c>
      <c r="AA341" s="150" t="n">
        <v>0</v>
      </c>
      <c r="AB341" s="150" t="n">
        <v>0</v>
      </c>
      <c r="AC341" s="150" t="n">
        <v>0</v>
      </c>
      <c r="AD341" s="150" t="n">
        <v>0</v>
      </c>
      <c r="AE341" s="150" t="n">
        <v>0</v>
      </c>
      <c r="AF341" s="150" t="n">
        <v>0</v>
      </c>
      <c r="AG341" s="150" t="n">
        <v>0</v>
      </c>
      <c r="AH341" s="150" t="n">
        <v>0</v>
      </c>
      <c r="AI341" s="150" t="n">
        <v>0</v>
      </c>
      <c r="AJ341" s="150" t="n">
        <v>0</v>
      </c>
      <c r="AK341" s="150" t="n">
        <v>0</v>
      </c>
      <c r="AL341" s="150" t="n">
        <v>0</v>
      </c>
      <c r="AM341" s="150" t="n">
        <v>0</v>
      </c>
      <c r="AN341" s="150" t="n">
        <v>0</v>
      </c>
      <c r="AO341" s="150" t="n">
        <v>0</v>
      </c>
      <c r="AP341" s="150" t="n">
        <v>0</v>
      </c>
      <c r="AQ341" s="150" t="n">
        <v>0</v>
      </c>
      <c r="AR341" s="150" t="n">
        <v>0</v>
      </c>
      <c r="AS341" s="150" t="n">
        <v>0</v>
      </c>
      <c r="AT341" s="7" t="inlineStr">
        <is>
          <t>庄毅之前报价已包含配件</t>
        </is>
      </c>
      <c r="AU341" s="7" t="n"/>
      <c r="AV341" s="7" t="inlineStr">
        <is>
          <t>683ff6cba006060015cbb8f1</t>
        </is>
      </c>
      <c r="AW341" s="7" t="inlineStr">
        <is>
          <t>1.2米曜黑岛台+1.8米餐桌单腿</t>
        </is>
      </c>
      <c r="AX341" s="7" t="inlineStr">
        <is>
          <t>683ff6cdb6240c00159cefc9</t>
        </is>
      </c>
      <c r="AY341" s="150">
        <f>H341</f>
        <v/>
      </c>
      <c r="AZ341" s="150">
        <f>BB341/(1-BA341)</f>
        <v/>
      </c>
      <c r="BA341" s="82" t="n">
        <v>0.15</v>
      </c>
      <c r="BB341" s="150">
        <f>K341*0.96</f>
        <v/>
      </c>
      <c r="BC341" s="7" t="inlineStr">
        <is>
          <t>717418169535</t>
        </is>
      </c>
      <c r="BD341" s="7" t="inlineStr">
        <is>
          <t>https://item.taobao.com/item.htm?id=717418169535</t>
        </is>
      </c>
      <c r="BE341" s="7" t="n"/>
      <c r="BF341" s="150">
        <f>H341</f>
        <v/>
      </c>
      <c r="BG341" s="82">
        <f>BH341/BF341</f>
        <v/>
      </c>
      <c r="BH341" s="149">
        <f>I341</f>
        <v/>
      </c>
      <c r="BI341" s="82">
        <f>1-12%</f>
        <v/>
      </c>
      <c r="BJ341" s="82">
        <f>BK341/(BF341-BF341*(1-BI341))</f>
        <v/>
      </c>
      <c r="BK341" s="149">
        <f>BM341/(1-BL341)</f>
        <v/>
      </c>
      <c r="BL341" s="82" t="n">
        <v>0.01</v>
      </c>
      <c r="BM341" s="149">
        <f>J341</f>
        <v/>
      </c>
      <c r="BN341" s="149">
        <f>IF(BK341&gt;=1500,BK341-150,IF(BK341&gt;=800,BK341-80,IF(BK341&gt;=500,BK341-50,IF(BK341&gt;=200,BK341-20,BK341))))</f>
        <v/>
      </c>
      <c r="BO341" s="82">
        <f>1-12%</f>
        <v/>
      </c>
      <c r="BP341" s="82">
        <f>BQ341/(BF341-BF341*(1-BO341))</f>
        <v/>
      </c>
      <c r="BQ341" s="149">
        <f>BS341/(1-BR341)</f>
        <v/>
      </c>
      <c r="BR341" s="82" t="n">
        <v>0</v>
      </c>
      <c r="BS341" s="149">
        <f>K341</f>
        <v/>
      </c>
      <c r="BT341" s="149">
        <f>IF(BQ341&gt;=1500,BQ341-150,IF(BQ341&gt;=800,BQ341-80,IF(BQ341&gt;=500,BQ341-50,IF(BQ341&gt;=200,BQ341-20,BQ341))))</f>
        <v/>
      </c>
      <c r="BU341" s="7" t="n"/>
      <c r="CB341" s="8" t="inlineStr">
        <is>
          <t>✅ 可导入</t>
        </is>
      </c>
      <c r="CC341" t="inlineStr">
        <is>
          <t>✓</t>
        </is>
      </c>
    </row>
    <row r="342" ht="18" customHeight="1">
      <c r="A342" s="77" t="inlineStr">
        <is>
          <t>PPS23780020201</t>
        </is>
      </c>
      <c r="B342" s="10" t="inlineStr">
        <is>
          <t>可鸥岛台 |樱桃木中岛岛台</t>
        </is>
      </c>
      <c r="C342" s="10" t="inlineStr">
        <is>
          <t>岛台-岛台0.6米&amp;双腿餐桌1.4米</t>
        </is>
      </c>
      <c r="D342" s="10" t="inlineStr">
        <is>
          <t>PPS2378002020129</t>
        </is>
      </c>
      <c r="E342" s="10" t="inlineStr">
        <is>
          <t>https://img.alicdn.com/imgextra/i1/2215699812811/O1CN01bfIIPk1WdUBNmPch1_!!2215699812811.jpg</t>
        </is>
      </c>
      <c r="F342" s="10" t="inlineStr">
        <is>
          <t>大型</t>
        </is>
      </c>
      <c r="G342" s="152">
        <f>Q342/0.4</f>
        <v/>
      </c>
      <c r="H342" s="152">
        <f>G342*0.75</f>
        <v/>
      </c>
      <c r="I342" s="152">
        <f>Q342 / (0.86 - 0.02 - 0.006)</f>
        <v/>
      </c>
      <c r="J342" s="152">
        <f>Q342 / (0.87 - 0.02 - 0.006)</f>
        <v/>
      </c>
      <c r="K342" s="152">
        <f>Q342 / (0.89 - 0.02 - 0.006)</f>
        <v/>
      </c>
      <c r="L342" s="152">
        <f>K342-N342</f>
        <v/>
      </c>
      <c r="M342" s="79">
        <f>L342/K342</f>
        <v/>
      </c>
      <c r="N342" s="153">
        <f>O342+P342+Q342</f>
        <v/>
      </c>
      <c r="O342" s="153">
        <f>K342*0.006</f>
        <v/>
      </c>
      <c r="P342" s="153">
        <f>K342*0.02</f>
        <v/>
      </c>
      <c r="Q342" s="153">
        <f>SUM(R342:T342)</f>
        <v/>
      </c>
      <c r="R342" s="153">
        <f>IF(F342="大型",700,IF(F342="中型",300,IF(F342="小型",80,0)))</f>
        <v/>
      </c>
      <c r="S342" s="153">
        <f>IF(F342="大型",150,IF(F342="中型",100,IF(F342="小型",0,0)))</f>
        <v/>
      </c>
      <c r="T342" s="151">
        <f>SUM(U342:W342)</f>
        <v/>
      </c>
      <c r="U342" s="153" t="n">
        <v>5040</v>
      </c>
      <c r="V342" s="153" t="n">
        <v>0</v>
      </c>
      <c r="W342" s="153">
        <f>SUM(X342:AS342)</f>
        <v/>
      </c>
      <c r="X342" s="153" t="n">
        <v>0</v>
      </c>
      <c r="Y342" s="153" t="n">
        <v>0</v>
      </c>
      <c r="Z342" s="153" t="n">
        <v>0</v>
      </c>
      <c r="AA342" s="153" t="n">
        <v>0</v>
      </c>
      <c r="AB342" s="153" t="n">
        <v>0</v>
      </c>
      <c r="AC342" s="153" t="n">
        <v>0</v>
      </c>
      <c r="AD342" s="153" t="n">
        <v>0</v>
      </c>
      <c r="AE342" s="153" t="n">
        <v>0</v>
      </c>
      <c r="AF342" s="153" t="n">
        <v>0</v>
      </c>
      <c r="AG342" s="153" t="n">
        <v>0</v>
      </c>
      <c r="AH342" s="153" t="n">
        <v>0</v>
      </c>
      <c r="AI342" s="153" t="n">
        <v>0</v>
      </c>
      <c r="AJ342" s="153" t="n">
        <v>0</v>
      </c>
      <c r="AK342" s="153" t="n">
        <v>0</v>
      </c>
      <c r="AL342" s="153" t="n">
        <v>0</v>
      </c>
      <c r="AM342" s="153" t="n">
        <v>0</v>
      </c>
      <c r="AN342" s="153" t="n">
        <v>0</v>
      </c>
      <c r="AO342" s="153" t="n">
        <v>0</v>
      </c>
      <c r="AP342" s="153" t="n">
        <v>0</v>
      </c>
      <c r="AQ342" s="153" t="n">
        <v>0</v>
      </c>
      <c r="AR342" s="153" t="n">
        <v>0</v>
      </c>
      <c r="AS342" s="153" t="n">
        <v>0</v>
      </c>
      <c r="AT342" s="10" t="inlineStr">
        <is>
          <t>庄毅之前报价已包含配件</t>
        </is>
      </c>
      <c r="AU342" s="10" t="n"/>
      <c r="AV342" s="10" t="inlineStr">
        <is>
          <t>/</t>
        </is>
      </c>
      <c r="AW342" s="10" t="inlineStr">
        <is>
          <t>/</t>
        </is>
      </c>
      <c r="AX342" s="10" t="inlineStr">
        <is>
          <t>/</t>
        </is>
      </c>
      <c r="AY342" s="153">
        <f>H342</f>
        <v/>
      </c>
      <c r="AZ342" s="153">
        <f>BB342/(1-BA342)</f>
        <v/>
      </c>
      <c r="BA342" s="85" t="n">
        <v>0.15</v>
      </c>
      <c r="BB342" s="153">
        <f>K342*0.96</f>
        <v/>
      </c>
      <c r="BC342" s="10" t="inlineStr">
        <is>
          <t>717418169535</t>
        </is>
      </c>
      <c r="BD342" s="10" t="inlineStr">
        <is>
          <t>https://item.taobao.com/item.htm?id=717418169535</t>
        </is>
      </c>
      <c r="BE342" s="10" t="n"/>
      <c r="BF342" s="153">
        <f>H342</f>
        <v/>
      </c>
      <c r="BG342" s="85">
        <f>BH342/BF342</f>
        <v/>
      </c>
      <c r="BH342" s="152">
        <f>I342</f>
        <v/>
      </c>
      <c r="BI342" s="85">
        <f>1-12%</f>
        <v/>
      </c>
      <c r="BJ342" s="85">
        <f>BK342/(BF342-BF342*(1-BI342))</f>
        <v/>
      </c>
      <c r="BK342" s="152">
        <f>BM342/(1-BL342)</f>
        <v/>
      </c>
      <c r="BL342" s="85" t="n">
        <v>0.01</v>
      </c>
      <c r="BM342" s="152">
        <f>J342</f>
        <v/>
      </c>
      <c r="BN342" s="152">
        <f>IF(BK342&gt;=1500,BK342-150,IF(BK342&gt;=800,BK342-80,IF(BK342&gt;=500,BK342-50,IF(BK342&gt;=200,BK342-20,BK342))))</f>
        <v/>
      </c>
      <c r="BO342" s="85">
        <f>1-12%</f>
        <v/>
      </c>
      <c r="BP342" s="85">
        <f>BQ342/(BF342-BF342*(1-BO342))</f>
        <v/>
      </c>
      <c r="BQ342" s="152">
        <f>BS342/(1-BR342)</f>
        <v/>
      </c>
      <c r="BR342" s="85" t="n">
        <v>0</v>
      </c>
      <c r="BS342" s="152">
        <f>K342</f>
        <v/>
      </c>
      <c r="BT342" s="152">
        <f>IF(BQ342&gt;=1500,BQ342-150,IF(BQ342&gt;=800,BQ342-80,IF(BQ342&gt;=500,BQ342-50,IF(BQ342&gt;=200,BQ342-20,BQ342))))</f>
        <v/>
      </c>
      <c r="BU342" s="10" t="n"/>
      <c r="CB342" s="8" t="inlineStr">
        <is>
          <t>✅ 可导入</t>
        </is>
      </c>
      <c r="CC342" t="inlineStr">
        <is>
          <t>✓</t>
        </is>
      </c>
    </row>
    <row r="343" ht="18" customHeight="1">
      <c r="A343" s="77" t="inlineStr">
        <is>
          <t>PPS23780020201</t>
        </is>
      </c>
      <c r="B343" s="7" t="inlineStr">
        <is>
          <t>可鸥岛台 |樱桃木中岛岛台</t>
        </is>
      </c>
      <c r="C343" s="7" t="inlineStr">
        <is>
          <t>岛台-岛台0.9米&amp;双腿餐桌1.4米</t>
        </is>
      </c>
      <c r="D343" s="7" t="inlineStr">
        <is>
          <t>PPS2378002020130</t>
        </is>
      </c>
      <c r="E343" s="7" t="inlineStr">
        <is>
          <t>https://img.alicdn.com/imgextra/i1/2215699812811/O1CN01bfIIPk1WdUBNmPch1_!!2215699812811.jpg</t>
        </is>
      </c>
      <c r="F343" s="7" t="inlineStr">
        <is>
          <t>大型</t>
        </is>
      </c>
      <c r="G343" s="149">
        <f>Q343/0.4</f>
        <v/>
      </c>
      <c r="H343" s="149">
        <f>G343*0.75</f>
        <v/>
      </c>
      <c r="I343" s="149">
        <f>Q343 / (0.86 - 0.02 - 0.006)</f>
        <v/>
      </c>
      <c r="J343" s="149">
        <f>Q343 / (0.87 - 0.02 - 0.006)</f>
        <v/>
      </c>
      <c r="K343" s="149">
        <f>Q343 / (0.89 - 0.02 - 0.006)</f>
        <v/>
      </c>
      <c r="L343" s="149">
        <f>K343-N343</f>
        <v/>
      </c>
      <c r="M343" s="79">
        <f>L343/K343</f>
        <v/>
      </c>
      <c r="N343" s="150">
        <f>O343+P343+Q343</f>
        <v/>
      </c>
      <c r="O343" s="150">
        <f>K343*0.006</f>
        <v/>
      </c>
      <c r="P343" s="150">
        <f>K343*0.02</f>
        <v/>
      </c>
      <c r="Q343" s="150">
        <f>SUM(R343:T343)</f>
        <v/>
      </c>
      <c r="R343" s="150">
        <f>IF(F343="大型",700,IF(F343="中型",300,IF(F343="小型",80,0)))</f>
        <v/>
      </c>
      <c r="S343" s="150">
        <f>IF(F343="大型",150,IF(F343="中型",100,IF(F343="小型",0,0)))</f>
        <v/>
      </c>
      <c r="T343" s="151">
        <f>SUM(U343:W343)</f>
        <v/>
      </c>
      <c r="U343" s="150" t="n">
        <v>5325</v>
      </c>
      <c r="V343" s="150" t="n">
        <v>0</v>
      </c>
      <c r="W343" s="150">
        <f>SUM(X343:AS343)</f>
        <v/>
      </c>
      <c r="X343" s="150" t="n">
        <v>0</v>
      </c>
      <c r="Y343" s="150" t="n">
        <v>0</v>
      </c>
      <c r="Z343" s="150" t="n">
        <v>0</v>
      </c>
      <c r="AA343" s="150" t="n">
        <v>0</v>
      </c>
      <c r="AB343" s="150" t="n">
        <v>0</v>
      </c>
      <c r="AC343" s="150" t="n">
        <v>0</v>
      </c>
      <c r="AD343" s="150" t="n">
        <v>0</v>
      </c>
      <c r="AE343" s="150" t="n">
        <v>0</v>
      </c>
      <c r="AF343" s="150" t="n">
        <v>0</v>
      </c>
      <c r="AG343" s="150" t="n">
        <v>0</v>
      </c>
      <c r="AH343" s="150" t="n">
        <v>0</v>
      </c>
      <c r="AI343" s="150" t="n">
        <v>0</v>
      </c>
      <c r="AJ343" s="150" t="n">
        <v>0</v>
      </c>
      <c r="AK343" s="150" t="n">
        <v>0</v>
      </c>
      <c r="AL343" s="150" t="n">
        <v>0</v>
      </c>
      <c r="AM343" s="150" t="n">
        <v>0</v>
      </c>
      <c r="AN343" s="150" t="n">
        <v>0</v>
      </c>
      <c r="AO343" s="150" t="n">
        <v>0</v>
      </c>
      <c r="AP343" s="150" t="n">
        <v>0</v>
      </c>
      <c r="AQ343" s="150" t="n">
        <v>0</v>
      </c>
      <c r="AR343" s="150" t="n">
        <v>0</v>
      </c>
      <c r="AS343" s="150" t="n">
        <v>0</v>
      </c>
      <c r="AT343" s="7" t="inlineStr">
        <is>
          <t>庄毅之前报价已包含配件</t>
        </is>
      </c>
      <c r="AU343" s="7" t="n"/>
      <c r="AV343" s="7" t="inlineStr">
        <is>
          <t>/</t>
        </is>
      </c>
      <c r="AW343" s="7" t="inlineStr">
        <is>
          <t>/</t>
        </is>
      </c>
      <c r="AX343" s="7" t="inlineStr">
        <is>
          <t>/</t>
        </is>
      </c>
      <c r="AY343" s="150">
        <f>H343</f>
        <v/>
      </c>
      <c r="AZ343" s="150">
        <f>BB343/(1-BA343)</f>
        <v/>
      </c>
      <c r="BA343" s="82" t="n">
        <v>0.15</v>
      </c>
      <c r="BB343" s="150">
        <f>K343*0.96</f>
        <v/>
      </c>
      <c r="BC343" s="7" t="inlineStr">
        <is>
          <t>717418169535</t>
        </is>
      </c>
      <c r="BD343" s="7" t="inlineStr">
        <is>
          <t>https://item.taobao.com/item.htm?id=717418169535</t>
        </is>
      </c>
      <c r="BE343" s="7" t="n"/>
      <c r="BF343" s="150">
        <f>H343</f>
        <v/>
      </c>
      <c r="BG343" s="82">
        <f>BH343/BF343</f>
        <v/>
      </c>
      <c r="BH343" s="149">
        <f>I343</f>
        <v/>
      </c>
      <c r="BI343" s="82">
        <f>1-12%</f>
        <v/>
      </c>
      <c r="BJ343" s="82">
        <f>BK343/(BF343-BF343*(1-BI343))</f>
        <v/>
      </c>
      <c r="BK343" s="149">
        <f>BM343/(1-BL343)</f>
        <v/>
      </c>
      <c r="BL343" s="82" t="n">
        <v>0.01</v>
      </c>
      <c r="BM343" s="149">
        <f>J343</f>
        <v/>
      </c>
      <c r="BN343" s="149">
        <f>IF(BK343&gt;=1500,BK343-150,IF(BK343&gt;=800,BK343-80,IF(BK343&gt;=500,BK343-50,IF(BK343&gt;=200,BK343-20,BK343))))</f>
        <v/>
      </c>
      <c r="BO343" s="82">
        <f>1-12%</f>
        <v/>
      </c>
      <c r="BP343" s="82">
        <f>BQ343/(BF343-BF343*(1-BO343))</f>
        <v/>
      </c>
      <c r="BQ343" s="149">
        <f>BS343/(1-BR343)</f>
        <v/>
      </c>
      <c r="BR343" s="82" t="n">
        <v>0</v>
      </c>
      <c r="BS343" s="149">
        <f>K343</f>
        <v/>
      </c>
      <c r="BT343" s="149">
        <f>IF(BQ343&gt;=1500,BQ343-150,IF(BQ343&gt;=800,BQ343-80,IF(BQ343&gt;=500,BQ343-50,IF(BQ343&gt;=200,BQ343-20,BQ343))))</f>
        <v/>
      </c>
      <c r="BU343" s="7" t="n"/>
      <c r="CB343" s="8" t="inlineStr">
        <is>
          <t>✅ 可导入</t>
        </is>
      </c>
      <c r="CC343" t="inlineStr">
        <is>
          <t>✓</t>
        </is>
      </c>
    </row>
    <row r="344" ht="18" customHeight="1">
      <c r="A344" s="77" t="inlineStr">
        <is>
          <t>PPS23780020201</t>
        </is>
      </c>
      <c r="B344" s="10" t="inlineStr">
        <is>
          <t>可鸥岛台 |樱桃木中岛岛台</t>
        </is>
      </c>
      <c r="C344" s="10" t="inlineStr">
        <is>
          <t>岛台-岛台0.9米&amp;双腿餐桌1.6米</t>
        </is>
      </c>
      <c r="D344" s="10" t="inlineStr">
        <is>
          <t>PPS2378002020131</t>
        </is>
      </c>
      <c r="E344" s="10" t="inlineStr">
        <is>
          <t>https://img.alicdn.com/imgextra/i1/2215699812811/O1CN01bfIIPk1WdUBNmPch1_!!2215699812811.jpg</t>
        </is>
      </c>
      <c r="F344" s="10" t="inlineStr">
        <is>
          <t>大型</t>
        </is>
      </c>
      <c r="G344" s="152">
        <f>Q344/0.4</f>
        <v/>
      </c>
      <c r="H344" s="152">
        <f>G344*0.75</f>
        <v/>
      </c>
      <c r="I344" s="152">
        <f>Q344 / (0.86 - 0.02 - 0.006)</f>
        <v/>
      </c>
      <c r="J344" s="152">
        <f>Q344 / (0.87 - 0.02 - 0.006)</f>
        <v/>
      </c>
      <c r="K344" s="152">
        <f>Q344 / (0.89 - 0.02 - 0.006)</f>
        <v/>
      </c>
      <c r="L344" s="152">
        <f>K344-N344</f>
        <v/>
      </c>
      <c r="M344" s="79">
        <f>L344/K344</f>
        <v/>
      </c>
      <c r="N344" s="153">
        <f>O344+P344+Q344</f>
        <v/>
      </c>
      <c r="O344" s="153">
        <f>K344*0.006</f>
        <v/>
      </c>
      <c r="P344" s="153">
        <f>K344*0.02</f>
        <v/>
      </c>
      <c r="Q344" s="153">
        <f>SUM(R344:T344)</f>
        <v/>
      </c>
      <c r="R344" s="153">
        <f>IF(F344="大型",700,IF(F344="中型",300,IF(F344="小型",80,0)))</f>
        <v/>
      </c>
      <c r="S344" s="153">
        <f>IF(F344="大型",150,IF(F344="中型",100,IF(F344="小型",0,0)))</f>
        <v/>
      </c>
      <c r="T344" s="151">
        <f>SUM(U344:W344)</f>
        <v/>
      </c>
      <c r="U344" s="153" t="n">
        <v>5325</v>
      </c>
      <c r="V344" s="153" t="n">
        <v>0</v>
      </c>
      <c r="W344" s="153">
        <f>SUM(X344:AS344)</f>
        <v/>
      </c>
      <c r="X344" s="153" t="n">
        <v>0</v>
      </c>
      <c r="Y344" s="153" t="n">
        <v>0</v>
      </c>
      <c r="Z344" s="153" t="n">
        <v>0</v>
      </c>
      <c r="AA344" s="153" t="n">
        <v>0</v>
      </c>
      <c r="AB344" s="153" t="n">
        <v>0</v>
      </c>
      <c r="AC344" s="153" t="n">
        <v>0</v>
      </c>
      <c r="AD344" s="153" t="n">
        <v>0</v>
      </c>
      <c r="AE344" s="153" t="n">
        <v>0</v>
      </c>
      <c r="AF344" s="153" t="n">
        <v>0</v>
      </c>
      <c r="AG344" s="153" t="n">
        <v>0</v>
      </c>
      <c r="AH344" s="153" t="n">
        <v>0</v>
      </c>
      <c r="AI344" s="153" t="n">
        <v>0</v>
      </c>
      <c r="AJ344" s="153" t="n">
        <v>0</v>
      </c>
      <c r="AK344" s="153" t="n">
        <v>0</v>
      </c>
      <c r="AL344" s="153" t="n">
        <v>0</v>
      </c>
      <c r="AM344" s="153" t="n">
        <v>0</v>
      </c>
      <c r="AN344" s="153" t="n">
        <v>0</v>
      </c>
      <c r="AO344" s="153" t="n">
        <v>0</v>
      </c>
      <c r="AP344" s="153" t="n">
        <v>0</v>
      </c>
      <c r="AQ344" s="153" t="n">
        <v>0</v>
      </c>
      <c r="AR344" s="153" t="n">
        <v>0</v>
      </c>
      <c r="AS344" s="153" t="n">
        <v>0</v>
      </c>
      <c r="AT344" s="10" t="inlineStr">
        <is>
          <t>庄毅之前报价已包含配件</t>
        </is>
      </c>
      <c r="AU344" s="10" t="n"/>
      <c r="AV344" s="10" t="inlineStr">
        <is>
          <t>683ff6cba006060015cbb8f1</t>
        </is>
      </c>
      <c r="AW344" s="10" t="inlineStr">
        <is>
          <t>0.9米曜黑岛台+1.6米餐桌单腿</t>
        </is>
      </c>
      <c r="AX344" s="10" t="inlineStr">
        <is>
          <t>683ff6ccbeccb10015656db9</t>
        </is>
      </c>
      <c r="AY344" s="153">
        <f>H344</f>
        <v/>
      </c>
      <c r="AZ344" s="153">
        <f>BB344/(1-BA344)</f>
        <v/>
      </c>
      <c r="BA344" s="85" t="n">
        <v>0.15</v>
      </c>
      <c r="BB344" s="153">
        <f>K344*0.96</f>
        <v/>
      </c>
      <c r="BC344" s="10" t="inlineStr">
        <is>
          <t>717418169535</t>
        </is>
      </c>
      <c r="BD344" s="10" t="inlineStr">
        <is>
          <t>https://item.taobao.com/item.htm?id=717418169535</t>
        </is>
      </c>
      <c r="BE344" s="10" t="n"/>
      <c r="BF344" s="153">
        <f>H344</f>
        <v/>
      </c>
      <c r="BG344" s="85">
        <f>BH344/BF344</f>
        <v/>
      </c>
      <c r="BH344" s="152">
        <f>I344</f>
        <v/>
      </c>
      <c r="BI344" s="85">
        <f>1-12%</f>
        <v/>
      </c>
      <c r="BJ344" s="85">
        <f>BK344/(BF344-BF344*(1-BI344))</f>
        <v/>
      </c>
      <c r="BK344" s="152">
        <f>BM344/(1-BL344)</f>
        <v/>
      </c>
      <c r="BL344" s="85" t="n">
        <v>0.01</v>
      </c>
      <c r="BM344" s="152">
        <f>J344</f>
        <v/>
      </c>
      <c r="BN344" s="152">
        <f>IF(BK344&gt;=1500,BK344-150,IF(BK344&gt;=800,BK344-80,IF(BK344&gt;=500,BK344-50,IF(BK344&gt;=200,BK344-20,BK344))))</f>
        <v/>
      </c>
      <c r="BO344" s="85">
        <f>1-12%</f>
        <v/>
      </c>
      <c r="BP344" s="85">
        <f>BQ344/(BF344-BF344*(1-BO344))</f>
        <v/>
      </c>
      <c r="BQ344" s="152">
        <f>BS344/(1-BR344)</f>
        <v/>
      </c>
      <c r="BR344" s="85" t="n">
        <v>0</v>
      </c>
      <c r="BS344" s="152">
        <f>K344</f>
        <v/>
      </c>
      <c r="BT344" s="152">
        <f>IF(BQ344&gt;=1500,BQ344-150,IF(BQ344&gt;=800,BQ344-80,IF(BQ344&gt;=500,BQ344-50,IF(BQ344&gt;=200,BQ344-20,BQ344))))</f>
        <v/>
      </c>
      <c r="BU344" s="10" t="n"/>
      <c r="CB344" s="8" t="inlineStr">
        <is>
          <t>✅ 可导入</t>
        </is>
      </c>
      <c r="CC344" t="inlineStr">
        <is>
          <t>✓</t>
        </is>
      </c>
    </row>
    <row r="345" ht="18" customHeight="1">
      <c r="A345" s="77" t="inlineStr">
        <is>
          <t>PPS23780020201</t>
        </is>
      </c>
      <c r="B345" s="7" t="inlineStr">
        <is>
          <t>可鸥岛台 |樱桃木中岛岛台</t>
        </is>
      </c>
      <c r="C345" s="7" t="inlineStr">
        <is>
          <t>岛台-岛台0.9米&amp;双腿餐桌1.8米</t>
        </is>
      </c>
      <c r="D345" s="7" t="inlineStr">
        <is>
          <t>PPS2378002020132</t>
        </is>
      </c>
      <c r="E345" s="7" t="inlineStr">
        <is>
          <t>https://img.alicdn.com/imgextra/i1/2215699812811/O1CN01bfIIPk1WdUBNmPch1_!!2215699812811.jpg</t>
        </is>
      </c>
      <c r="F345" s="7" t="inlineStr">
        <is>
          <t>大型</t>
        </is>
      </c>
      <c r="G345" s="149">
        <f>Q345/0.4</f>
        <v/>
      </c>
      <c r="H345" s="149">
        <f>G345*0.75</f>
        <v/>
      </c>
      <c r="I345" s="149">
        <f>Q345 / (0.86 - 0.02 - 0.006)</f>
        <v/>
      </c>
      <c r="J345" s="149">
        <f>Q345 / (0.87 - 0.02 - 0.006)</f>
        <v/>
      </c>
      <c r="K345" s="149">
        <f>Q345 / (0.89 - 0.02 - 0.006)</f>
        <v/>
      </c>
      <c r="L345" s="149">
        <f>K345-N345</f>
        <v/>
      </c>
      <c r="M345" s="79">
        <f>L345/K345</f>
        <v/>
      </c>
      <c r="N345" s="150">
        <f>O345+P345+Q345</f>
        <v/>
      </c>
      <c r="O345" s="150">
        <f>K345*0.006</f>
        <v/>
      </c>
      <c r="P345" s="150">
        <f>K345*0.02</f>
        <v/>
      </c>
      <c r="Q345" s="150">
        <f>SUM(R345:T345)</f>
        <v/>
      </c>
      <c r="R345" s="150">
        <f>IF(F345="大型",700,IF(F345="中型",300,IF(F345="小型",80,0)))</f>
        <v/>
      </c>
      <c r="S345" s="150">
        <f>IF(F345="大型",150,IF(F345="中型",100,IF(F345="小型",0,0)))</f>
        <v/>
      </c>
      <c r="T345" s="151">
        <f>SUM(U345:W345)</f>
        <v/>
      </c>
      <c r="U345" s="150" t="n">
        <v>5475</v>
      </c>
      <c r="V345" s="150" t="n">
        <v>0</v>
      </c>
      <c r="W345" s="150">
        <f>SUM(X345:AS345)</f>
        <v/>
      </c>
      <c r="X345" s="150" t="n">
        <v>0</v>
      </c>
      <c r="Y345" s="150" t="n">
        <v>0</v>
      </c>
      <c r="Z345" s="150" t="n">
        <v>0</v>
      </c>
      <c r="AA345" s="150" t="n">
        <v>0</v>
      </c>
      <c r="AB345" s="150" t="n">
        <v>0</v>
      </c>
      <c r="AC345" s="150" t="n">
        <v>0</v>
      </c>
      <c r="AD345" s="150" t="n">
        <v>0</v>
      </c>
      <c r="AE345" s="150" t="n">
        <v>0</v>
      </c>
      <c r="AF345" s="150" t="n">
        <v>0</v>
      </c>
      <c r="AG345" s="150" t="n">
        <v>0</v>
      </c>
      <c r="AH345" s="150" t="n">
        <v>0</v>
      </c>
      <c r="AI345" s="150" t="n">
        <v>0</v>
      </c>
      <c r="AJ345" s="150" t="n">
        <v>0</v>
      </c>
      <c r="AK345" s="150" t="n">
        <v>0</v>
      </c>
      <c r="AL345" s="150" t="n">
        <v>0</v>
      </c>
      <c r="AM345" s="150" t="n">
        <v>0</v>
      </c>
      <c r="AN345" s="150" t="n">
        <v>0</v>
      </c>
      <c r="AO345" s="150" t="n">
        <v>0</v>
      </c>
      <c r="AP345" s="150" t="n">
        <v>0</v>
      </c>
      <c r="AQ345" s="150" t="n">
        <v>0</v>
      </c>
      <c r="AR345" s="150" t="n">
        <v>0</v>
      </c>
      <c r="AS345" s="150" t="n">
        <v>0</v>
      </c>
      <c r="AT345" s="7" t="inlineStr">
        <is>
          <t>庄毅之前报价已包含配件</t>
        </is>
      </c>
      <c r="AU345" s="7" t="n"/>
      <c r="AV345" s="7" t="inlineStr">
        <is>
          <t>/</t>
        </is>
      </c>
      <c r="AW345" s="7" t="inlineStr">
        <is>
          <t>/</t>
        </is>
      </c>
      <c r="AX345" s="7" t="inlineStr">
        <is>
          <t>/</t>
        </is>
      </c>
      <c r="AY345" s="150">
        <f>H345</f>
        <v/>
      </c>
      <c r="AZ345" s="150">
        <f>BB345/(1-BA345)</f>
        <v/>
      </c>
      <c r="BA345" s="82" t="n">
        <v>0.15</v>
      </c>
      <c r="BB345" s="150">
        <f>K345*0.96</f>
        <v/>
      </c>
      <c r="BC345" s="7" t="inlineStr">
        <is>
          <t>717418169535</t>
        </is>
      </c>
      <c r="BD345" s="7" t="inlineStr">
        <is>
          <t>https://item.taobao.com/item.htm?id=717418169535</t>
        </is>
      </c>
      <c r="BE345" s="7" t="n"/>
      <c r="BF345" s="150">
        <f>H345</f>
        <v/>
      </c>
      <c r="BG345" s="82">
        <f>BH345/BF345</f>
        <v/>
      </c>
      <c r="BH345" s="149">
        <f>I345</f>
        <v/>
      </c>
      <c r="BI345" s="82">
        <f>1-12%</f>
        <v/>
      </c>
      <c r="BJ345" s="82">
        <f>BK345/(BF345-BF345*(1-BI345))</f>
        <v/>
      </c>
      <c r="BK345" s="149">
        <f>BM345/(1-BL345)</f>
        <v/>
      </c>
      <c r="BL345" s="82" t="n">
        <v>0.01</v>
      </c>
      <c r="BM345" s="149">
        <f>J345</f>
        <v/>
      </c>
      <c r="BN345" s="149">
        <f>IF(BK345&gt;=1500,BK345-150,IF(BK345&gt;=800,BK345-80,IF(BK345&gt;=500,BK345-50,IF(BK345&gt;=200,BK345-20,BK345))))</f>
        <v/>
      </c>
      <c r="BO345" s="82">
        <f>1-12%</f>
        <v/>
      </c>
      <c r="BP345" s="82">
        <f>BQ345/(BF345-BF345*(1-BO345))</f>
        <v/>
      </c>
      <c r="BQ345" s="149">
        <f>BS345/(1-BR345)</f>
        <v/>
      </c>
      <c r="BR345" s="82" t="n">
        <v>0</v>
      </c>
      <c r="BS345" s="149">
        <f>K345</f>
        <v/>
      </c>
      <c r="BT345" s="149">
        <f>IF(BQ345&gt;=1500,BQ345-150,IF(BQ345&gt;=800,BQ345-80,IF(BQ345&gt;=500,BQ345-50,IF(BQ345&gt;=200,BQ345-20,BQ345))))</f>
        <v/>
      </c>
      <c r="BU345" s="7" t="n"/>
      <c r="CB345" s="8" t="inlineStr">
        <is>
          <t>✅ 可导入</t>
        </is>
      </c>
      <c r="CC345" t="inlineStr">
        <is>
          <t>✓</t>
        </is>
      </c>
    </row>
    <row r="346" ht="18" customHeight="1">
      <c r="A346" s="77" t="inlineStr">
        <is>
          <t>PPS23780020201</t>
        </is>
      </c>
      <c r="B346" s="10" t="inlineStr">
        <is>
          <t>可鸥岛台 |樱桃木中岛岛台</t>
        </is>
      </c>
      <c r="C346" s="10" t="inlineStr">
        <is>
          <t>岛台-岛台1.2米&amp;双腿餐桌1.4米</t>
        </is>
      </c>
      <c r="D346" s="10" t="inlineStr">
        <is>
          <t>PPS2378002020133</t>
        </is>
      </c>
      <c r="E346" s="10" t="inlineStr">
        <is>
          <t>https://img.alicdn.com/imgextra/i1/2215699812811/O1CN01bfIIPk1WdUBNmPch1_!!2215699812811.jpg</t>
        </is>
      </c>
      <c r="F346" s="10" t="inlineStr">
        <is>
          <t>大型</t>
        </is>
      </c>
      <c r="G346" s="152">
        <f>Q346/0.4</f>
        <v/>
      </c>
      <c r="H346" s="152">
        <f>G346*0.75</f>
        <v/>
      </c>
      <c r="I346" s="152">
        <f>Q346 / (0.86 - 0.02 - 0.006)</f>
        <v/>
      </c>
      <c r="J346" s="152">
        <f>Q346 / (0.87 - 0.02 - 0.006)</f>
        <v/>
      </c>
      <c r="K346" s="152">
        <f>Q346 / (0.89 - 0.02 - 0.006)</f>
        <v/>
      </c>
      <c r="L346" s="152">
        <f>K346-N346</f>
        <v/>
      </c>
      <c r="M346" s="79">
        <f>L346/K346</f>
        <v/>
      </c>
      <c r="N346" s="153">
        <f>O346+P346+Q346</f>
        <v/>
      </c>
      <c r="O346" s="153">
        <f>K346*0.006</f>
        <v/>
      </c>
      <c r="P346" s="153">
        <f>K346*0.02</f>
        <v/>
      </c>
      <c r="Q346" s="153">
        <f>SUM(R346:T346)</f>
        <v/>
      </c>
      <c r="R346" s="153">
        <f>IF(F346="大型",700,IF(F346="中型",300,IF(F346="小型",80,0)))</f>
        <v/>
      </c>
      <c r="S346" s="153">
        <f>IF(F346="大型",150,IF(F346="中型",100,IF(F346="小型",0,0)))</f>
        <v/>
      </c>
      <c r="T346" s="151">
        <f>SUM(U346:W346)</f>
        <v/>
      </c>
      <c r="U346" s="153" t="n">
        <v>5610</v>
      </c>
      <c r="V346" s="153" t="n">
        <v>0</v>
      </c>
      <c r="W346" s="153">
        <f>SUM(X346:AS346)</f>
        <v/>
      </c>
      <c r="X346" s="153" t="n">
        <v>0</v>
      </c>
      <c r="Y346" s="153" t="n">
        <v>0</v>
      </c>
      <c r="Z346" s="153" t="n">
        <v>0</v>
      </c>
      <c r="AA346" s="153" t="n">
        <v>0</v>
      </c>
      <c r="AB346" s="153" t="n">
        <v>0</v>
      </c>
      <c r="AC346" s="153" t="n">
        <v>0</v>
      </c>
      <c r="AD346" s="153" t="n">
        <v>0</v>
      </c>
      <c r="AE346" s="153" t="n">
        <v>0</v>
      </c>
      <c r="AF346" s="153" t="n">
        <v>0</v>
      </c>
      <c r="AG346" s="153" t="n">
        <v>0</v>
      </c>
      <c r="AH346" s="153" t="n">
        <v>0</v>
      </c>
      <c r="AI346" s="153" t="n">
        <v>0</v>
      </c>
      <c r="AJ346" s="153" t="n">
        <v>0</v>
      </c>
      <c r="AK346" s="153" t="n">
        <v>0</v>
      </c>
      <c r="AL346" s="153" t="n">
        <v>0</v>
      </c>
      <c r="AM346" s="153" t="n">
        <v>0</v>
      </c>
      <c r="AN346" s="153" t="n">
        <v>0</v>
      </c>
      <c r="AO346" s="153" t="n">
        <v>0</v>
      </c>
      <c r="AP346" s="153" t="n">
        <v>0</v>
      </c>
      <c r="AQ346" s="153" t="n">
        <v>0</v>
      </c>
      <c r="AR346" s="153" t="n">
        <v>0</v>
      </c>
      <c r="AS346" s="153" t="n">
        <v>0</v>
      </c>
      <c r="AT346" s="10" t="inlineStr">
        <is>
          <t>庄毅之前报价已包含配件</t>
        </is>
      </c>
      <c r="AU346" s="10" t="n"/>
      <c r="AV346" s="10" t="inlineStr">
        <is>
          <t>/</t>
        </is>
      </c>
      <c r="AW346" s="10" t="inlineStr">
        <is>
          <t>/</t>
        </is>
      </c>
      <c r="AX346" s="10" t="inlineStr">
        <is>
          <t>/</t>
        </is>
      </c>
      <c r="AY346" s="153">
        <f>H346</f>
        <v/>
      </c>
      <c r="AZ346" s="153">
        <f>BB346/(1-BA346)</f>
        <v/>
      </c>
      <c r="BA346" s="85" t="n">
        <v>0.15</v>
      </c>
      <c r="BB346" s="153">
        <f>K346*0.96</f>
        <v/>
      </c>
      <c r="BC346" s="10" t="inlineStr">
        <is>
          <t>717418169535</t>
        </is>
      </c>
      <c r="BD346" s="10" t="inlineStr">
        <is>
          <t>https://item.taobao.com/item.htm?id=717418169535</t>
        </is>
      </c>
      <c r="BE346" s="10" t="n"/>
      <c r="BF346" s="153">
        <f>H346</f>
        <v/>
      </c>
      <c r="BG346" s="85">
        <f>BH346/BF346</f>
        <v/>
      </c>
      <c r="BH346" s="152">
        <f>I346</f>
        <v/>
      </c>
      <c r="BI346" s="85">
        <f>1-12%</f>
        <v/>
      </c>
      <c r="BJ346" s="85">
        <f>BK346/(BF346-BF346*(1-BI346))</f>
        <v/>
      </c>
      <c r="BK346" s="152">
        <f>BM346/(1-BL346)</f>
        <v/>
      </c>
      <c r="BL346" s="85" t="n">
        <v>0.01</v>
      </c>
      <c r="BM346" s="152">
        <f>J346</f>
        <v/>
      </c>
      <c r="BN346" s="152">
        <f>IF(BK346&gt;=1500,BK346-150,IF(BK346&gt;=800,BK346-80,IF(BK346&gt;=500,BK346-50,IF(BK346&gt;=200,BK346-20,BK346))))</f>
        <v/>
      </c>
      <c r="BO346" s="85">
        <f>1-12%</f>
        <v/>
      </c>
      <c r="BP346" s="85">
        <f>BQ346/(BF346-BF346*(1-BO346))</f>
        <v/>
      </c>
      <c r="BQ346" s="152">
        <f>BS346/(1-BR346)</f>
        <v/>
      </c>
      <c r="BR346" s="85" t="n">
        <v>0</v>
      </c>
      <c r="BS346" s="152">
        <f>K346</f>
        <v/>
      </c>
      <c r="BT346" s="152">
        <f>IF(BQ346&gt;=1500,BQ346-150,IF(BQ346&gt;=800,BQ346-80,IF(BQ346&gt;=500,BQ346-50,IF(BQ346&gt;=200,BQ346-20,BQ346))))</f>
        <v/>
      </c>
      <c r="BU346" s="10" t="n"/>
      <c r="CB346" s="8" t="inlineStr">
        <is>
          <t>✅ 可导入</t>
        </is>
      </c>
      <c r="CC346" t="inlineStr">
        <is>
          <t>✓</t>
        </is>
      </c>
    </row>
    <row r="347" ht="18" customHeight="1">
      <c r="A347" s="77" t="inlineStr">
        <is>
          <t>PPS23780020201</t>
        </is>
      </c>
      <c r="B347" s="7" t="inlineStr">
        <is>
          <t>可鸥岛台 |樱桃木中岛岛台</t>
        </is>
      </c>
      <c r="C347" s="7" t="inlineStr">
        <is>
          <t>岛台-岛台1.2米&amp;双腿餐桌1.6米</t>
        </is>
      </c>
      <c r="D347" s="7" t="inlineStr">
        <is>
          <t>PPS2378002020134</t>
        </is>
      </c>
      <c r="E347" s="7" t="inlineStr">
        <is>
          <t>https://img.alicdn.com/imgextra/i1/2215699812811/O1CN01bfIIPk1WdUBNmPch1_!!2215699812811.jpg</t>
        </is>
      </c>
      <c r="F347" s="7" t="inlineStr">
        <is>
          <t>大型</t>
        </is>
      </c>
      <c r="G347" s="149">
        <f>Q347/0.4</f>
        <v/>
      </c>
      <c r="H347" s="149">
        <f>G347*0.75</f>
        <v/>
      </c>
      <c r="I347" s="149">
        <f>Q347 / (0.86 - 0.02 - 0.006)</f>
        <v/>
      </c>
      <c r="J347" s="149">
        <f>Q347 / (0.87 - 0.02 - 0.006)</f>
        <v/>
      </c>
      <c r="K347" s="149">
        <f>Q347 / (0.89 - 0.02 - 0.006)</f>
        <v/>
      </c>
      <c r="L347" s="149">
        <f>K347-N347</f>
        <v/>
      </c>
      <c r="M347" s="79">
        <f>L347/K347</f>
        <v/>
      </c>
      <c r="N347" s="150">
        <f>O347+P347+Q347</f>
        <v/>
      </c>
      <c r="O347" s="150">
        <f>K347*0.006</f>
        <v/>
      </c>
      <c r="P347" s="150">
        <f>K347*0.02</f>
        <v/>
      </c>
      <c r="Q347" s="150">
        <f>SUM(R347:T347)</f>
        <v/>
      </c>
      <c r="R347" s="150">
        <f>IF(F347="大型",700,IF(F347="中型",300,IF(F347="小型",80,0)))</f>
        <v/>
      </c>
      <c r="S347" s="150">
        <f>IF(F347="大型",150,IF(F347="中型",100,IF(F347="小型",0,0)))</f>
        <v/>
      </c>
      <c r="T347" s="151">
        <f>SUM(U347:W347)</f>
        <v/>
      </c>
      <c r="U347" s="150" t="n">
        <v>5675</v>
      </c>
      <c r="V347" s="150" t="n">
        <v>0</v>
      </c>
      <c r="W347" s="150">
        <f>SUM(X347:AS347)</f>
        <v/>
      </c>
      <c r="X347" s="150" t="n">
        <v>0</v>
      </c>
      <c r="Y347" s="150" t="n">
        <v>0</v>
      </c>
      <c r="Z347" s="150" t="n">
        <v>0</v>
      </c>
      <c r="AA347" s="150" t="n">
        <v>0</v>
      </c>
      <c r="AB347" s="150" t="n">
        <v>0</v>
      </c>
      <c r="AC347" s="150" t="n">
        <v>0</v>
      </c>
      <c r="AD347" s="150" t="n">
        <v>0</v>
      </c>
      <c r="AE347" s="150" t="n">
        <v>0</v>
      </c>
      <c r="AF347" s="150" t="n">
        <v>0</v>
      </c>
      <c r="AG347" s="150" t="n">
        <v>0</v>
      </c>
      <c r="AH347" s="150" t="n">
        <v>0</v>
      </c>
      <c r="AI347" s="150" t="n">
        <v>0</v>
      </c>
      <c r="AJ347" s="150" t="n">
        <v>0</v>
      </c>
      <c r="AK347" s="150" t="n">
        <v>0</v>
      </c>
      <c r="AL347" s="150" t="n">
        <v>0</v>
      </c>
      <c r="AM347" s="150" t="n">
        <v>0</v>
      </c>
      <c r="AN347" s="150" t="n">
        <v>0</v>
      </c>
      <c r="AO347" s="150" t="n">
        <v>0</v>
      </c>
      <c r="AP347" s="150" t="n">
        <v>0</v>
      </c>
      <c r="AQ347" s="150" t="n">
        <v>0</v>
      </c>
      <c r="AR347" s="150" t="n">
        <v>0</v>
      </c>
      <c r="AS347" s="150" t="n">
        <v>0</v>
      </c>
      <c r="AT347" s="7" t="inlineStr">
        <is>
          <t>庄毅之前报价已包含配件</t>
        </is>
      </c>
      <c r="AU347" s="7" t="n"/>
      <c r="AV347" s="7" t="inlineStr">
        <is>
          <t>/</t>
        </is>
      </c>
      <c r="AW347" s="7" t="inlineStr">
        <is>
          <t>/</t>
        </is>
      </c>
      <c r="AX347" s="7" t="inlineStr">
        <is>
          <t>/</t>
        </is>
      </c>
      <c r="AY347" s="150">
        <f>H347</f>
        <v/>
      </c>
      <c r="AZ347" s="150">
        <f>BB347/(1-BA347)</f>
        <v/>
      </c>
      <c r="BA347" s="82" t="n">
        <v>0.15</v>
      </c>
      <c r="BB347" s="150">
        <f>K347*0.96</f>
        <v/>
      </c>
      <c r="BC347" s="7" t="inlineStr">
        <is>
          <t>717418169535</t>
        </is>
      </c>
      <c r="BD347" s="7" t="inlineStr">
        <is>
          <t>https://item.taobao.com/item.htm?id=717418169535</t>
        </is>
      </c>
      <c r="BE347" s="7" t="n"/>
      <c r="BF347" s="150">
        <f>H347</f>
        <v/>
      </c>
      <c r="BG347" s="82">
        <f>BH347/BF347</f>
        <v/>
      </c>
      <c r="BH347" s="149">
        <f>I347</f>
        <v/>
      </c>
      <c r="BI347" s="82">
        <f>1-12%</f>
        <v/>
      </c>
      <c r="BJ347" s="82">
        <f>BK347/(BF347-BF347*(1-BI347))</f>
        <v/>
      </c>
      <c r="BK347" s="149">
        <f>BM347/(1-BL347)</f>
        <v/>
      </c>
      <c r="BL347" s="82" t="n">
        <v>0.01</v>
      </c>
      <c r="BM347" s="149">
        <f>J347</f>
        <v/>
      </c>
      <c r="BN347" s="149">
        <f>IF(BK347&gt;=1500,BK347-150,IF(BK347&gt;=800,BK347-80,IF(BK347&gt;=500,BK347-50,IF(BK347&gt;=200,BK347-20,BK347))))</f>
        <v/>
      </c>
      <c r="BO347" s="82">
        <f>1-12%</f>
        <v/>
      </c>
      <c r="BP347" s="82">
        <f>BQ347/(BF347-BF347*(1-BO347))</f>
        <v/>
      </c>
      <c r="BQ347" s="149">
        <f>BS347/(1-BR347)</f>
        <v/>
      </c>
      <c r="BR347" s="82" t="n">
        <v>0</v>
      </c>
      <c r="BS347" s="149">
        <f>K347</f>
        <v/>
      </c>
      <c r="BT347" s="149">
        <f>IF(BQ347&gt;=1500,BQ347-150,IF(BQ347&gt;=800,BQ347-80,IF(BQ347&gt;=500,BQ347-50,IF(BQ347&gt;=200,BQ347-20,BQ347))))</f>
        <v/>
      </c>
      <c r="BU347" s="7" t="n"/>
      <c r="CB347" s="8" t="inlineStr">
        <is>
          <t>✅ 可导入</t>
        </is>
      </c>
      <c r="CC347" t="inlineStr">
        <is>
          <t>✓</t>
        </is>
      </c>
    </row>
    <row r="348" ht="18" customHeight="1">
      <c r="A348" s="77" t="inlineStr">
        <is>
          <t>PPS23780020201</t>
        </is>
      </c>
      <c r="B348" s="10" t="inlineStr">
        <is>
          <t>可鸥岛台 |樱桃木中岛岛台</t>
        </is>
      </c>
      <c r="C348" s="10" t="inlineStr">
        <is>
          <t>岛台-岛台1.2米&amp;双腿餐桌1.8米</t>
        </is>
      </c>
      <c r="D348" s="10" t="inlineStr">
        <is>
          <t>PPS2378002020135</t>
        </is>
      </c>
      <c r="E348" s="10" t="inlineStr">
        <is>
          <t>https://img.alicdn.com/imgextra/i1/2215699812811/O1CN01bfIIPk1WdUBNmPch1_!!2215699812811.jpg</t>
        </is>
      </c>
      <c r="F348" s="10" t="inlineStr">
        <is>
          <t>大型</t>
        </is>
      </c>
      <c r="G348" s="152">
        <f>Q348/0.4</f>
        <v/>
      </c>
      <c r="H348" s="152">
        <f>G348*0.75</f>
        <v/>
      </c>
      <c r="I348" s="152">
        <f>Q348 / (0.86 - 0.02 - 0.006)</f>
        <v/>
      </c>
      <c r="J348" s="152">
        <f>Q348 / (0.87 - 0.02 - 0.006)</f>
        <v/>
      </c>
      <c r="K348" s="152">
        <f>Q348 / (0.89 - 0.02 - 0.006)</f>
        <v/>
      </c>
      <c r="L348" s="152">
        <f>K348-N348</f>
        <v/>
      </c>
      <c r="M348" s="79">
        <f>L348/K348</f>
        <v/>
      </c>
      <c r="N348" s="153">
        <f>O348+P348+Q348</f>
        <v/>
      </c>
      <c r="O348" s="153">
        <f>K348*0.006</f>
        <v/>
      </c>
      <c r="P348" s="153">
        <f>K348*0.02</f>
        <v/>
      </c>
      <c r="Q348" s="153">
        <f>SUM(R348:T348)</f>
        <v/>
      </c>
      <c r="R348" s="153">
        <f>IF(F348="大型",700,IF(F348="中型",300,IF(F348="小型",80,0)))</f>
        <v/>
      </c>
      <c r="S348" s="153">
        <f>IF(F348="大型",150,IF(F348="中型",100,IF(F348="小型",0,0)))</f>
        <v/>
      </c>
      <c r="T348" s="151">
        <f>SUM(U348:W348)</f>
        <v/>
      </c>
      <c r="U348" s="153" t="n">
        <v>5760</v>
      </c>
      <c r="V348" s="153" t="n">
        <v>0</v>
      </c>
      <c r="W348" s="153">
        <f>SUM(X348:AS348)</f>
        <v/>
      </c>
      <c r="X348" s="153" t="n">
        <v>0</v>
      </c>
      <c r="Y348" s="153" t="n">
        <v>0</v>
      </c>
      <c r="Z348" s="153" t="n">
        <v>0</v>
      </c>
      <c r="AA348" s="153" t="n">
        <v>0</v>
      </c>
      <c r="AB348" s="153" t="n">
        <v>0</v>
      </c>
      <c r="AC348" s="153" t="n">
        <v>0</v>
      </c>
      <c r="AD348" s="153" t="n">
        <v>0</v>
      </c>
      <c r="AE348" s="153" t="n">
        <v>0</v>
      </c>
      <c r="AF348" s="153" t="n">
        <v>0</v>
      </c>
      <c r="AG348" s="153" t="n">
        <v>0</v>
      </c>
      <c r="AH348" s="153" t="n">
        <v>0</v>
      </c>
      <c r="AI348" s="153" t="n">
        <v>0</v>
      </c>
      <c r="AJ348" s="153" t="n">
        <v>0</v>
      </c>
      <c r="AK348" s="153" t="n">
        <v>0</v>
      </c>
      <c r="AL348" s="153" t="n">
        <v>0</v>
      </c>
      <c r="AM348" s="153" t="n">
        <v>0</v>
      </c>
      <c r="AN348" s="153" t="n">
        <v>0</v>
      </c>
      <c r="AO348" s="153" t="n">
        <v>0</v>
      </c>
      <c r="AP348" s="153" t="n">
        <v>0</v>
      </c>
      <c r="AQ348" s="153" t="n">
        <v>0</v>
      </c>
      <c r="AR348" s="153" t="n">
        <v>0</v>
      </c>
      <c r="AS348" s="153" t="n">
        <v>0</v>
      </c>
      <c r="AT348" s="10" t="inlineStr">
        <is>
          <t>庄毅之前报价已包含配件</t>
        </is>
      </c>
      <c r="AU348" s="10" t="n"/>
      <c r="AV348" s="10" t="inlineStr">
        <is>
          <t>/</t>
        </is>
      </c>
      <c r="AW348" s="10" t="inlineStr">
        <is>
          <t>/</t>
        </is>
      </c>
      <c r="AX348" s="10" t="inlineStr">
        <is>
          <t>/</t>
        </is>
      </c>
      <c r="AY348" s="153">
        <f>H348</f>
        <v/>
      </c>
      <c r="AZ348" s="153">
        <f>BB348/(1-BA348)</f>
        <v/>
      </c>
      <c r="BA348" s="85" t="n">
        <v>0.15</v>
      </c>
      <c r="BB348" s="153">
        <f>K348*0.96</f>
        <v/>
      </c>
      <c r="BC348" s="10" t="inlineStr">
        <is>
          <t>717418169535</t>
        </is>
      </c>
      <c r="BD348" s="10" t="inlineStr">
        <is>
          <t>https://item.taobao.com/item.htm?id=717418169535</t>
        </is>
      </c>
      <c r="BE348" s="10" t="n"/>
      <c r="BF348" s="153">
        <f>H348</f>
        <v/>
      </c>
      <c r="BG348" s="85">
        <f>BH348/BF348</f>
        <v/>
      </c>
      <c r="BH348" s="152">
        <f>I348</f>
        <v/>
      </c>
      <c r="BI348" s="85">
        <f>1-12%</f>
        <v/>
      </c>
      <c r="BJ348" s="85">
        <f>BK348/(BF348-BF348*(1-BI348))</f>
        <v/>
      </c>
      <c r="BK348" s="152">
        <f>BM348/(1-BL348)</f>
        <v/>
      </c>
      <c r="BL348" s="85" t="n">
        <v>0.01</v>
      </c>
      <c r="BM348" s="152">
        <f>J348</f>
        <v/>
      </c>
      <c r="BN348" s="152">
        <f>IF(BK348&gt;=1500,BK348-150,IF(BK348&gt;=800,BK348-80,IF(BK348&gt;=500,BK348-50,IF(BK348&gt;=200,BK348-20,BK348))))</f>
        <v/>
      </c>
      <c r="BO348" s="85">
        <f>1-12%</f>
        <v/>
      </c>
      <c r="BP348" s="85">
        <f>BQ348/(BF348-BF348*(1-BO348))</f>
        <v/>
      </c>
      <c r="BQ348" s="152">
        <f>BS348/(1-BR348)</f>
        <v/>
      </c>
      <c r="BR348" s="85" t="n">
        <v>0</v>
      </c>
      <c r="BS348" s="152">
        <f>K348</f>
        <v/>
      </c>
      <c r="BT348" s="152">
        <f>IF(BQ348&gt;=1500,BQ348-150,IF(BQ348&gt;=800,BQ348-80,IF(BQ348&gt;=500,BQ348-50,IF(BQ348&gt;=200,BQ348-20,BQ348))))</f>
        <v/>
      </c>
      <c r="BU348" s="10" t="n"/>
      <c r="CB348" s="8" t="inlineStr">
        <is>
          <t>✅ 可导入</t>
        </is>
      </c>
      <c r="CC348" t="inlineStr">
        <is>
          <t>✓</t>
        </is>
      </c>
    </row>
    <row r="349" ht="18" customHeight="1">
      <c r="A349" s="77" t="inlineStr">
        <is>
          <t>PPS23410020201</t>
        </is>
      </c>
      <c r="B349" s="7" t="inlineStr">
        <is>
          <t>心流书桌 |樱桃木连柜书桌</t>
        </is>
      </c>
      <c r="C349" s="7" t="inlineStr">
        <is>
          <t>心流书桌-上柜&amp;下柜-1.1米</t>
        </is>
      </c>
      <c r="D349" s="7" t="inlineStr">
        <is>
          <t>PPS2341002020111</t>
        </is>
      </c>
      <c r="E349" s="7" t="inlineStr">
        <is>
          <t>https://img.alicdn.com/imgextra/i3/2215699812811/O1CN01aWdMfP1WdUBLUax9n_!!2215699812811.jpg</t>
        </is>
      </c>
      <c r="F349" s="7" t="inlineStr">
        <is>
          <t>大型</t>
        </is>
      </c>
      <c r="G349" s="149">
        <f>Q349/0.4</f>
        <v/>
      </c>
      <c r="H349" s="149">
        <f>G349*0.75</f>
        <v/>
      </c>
      <c r="I349" s="149">
        <f>Q349 / (0.89 - 0.02 - 0.006)</f>
        <v/>
      </c>
      <c r="J349" s="149">
        <f>Q349 / (0.9 - 0.02 - 0.006)</f>
        <v/>
      </c>
      <c r="K349" s="149">
        <f>Q349 / (0.92 - 0.02 - 0.006)</f>
        <v/>
      </c>
      <c r="L349" s="149">
        <f>K349-N349</f>
        <v/>
      </c>
      <c r="M349" s="79">
        <f>L349/K349</f>
        <v/>
      </c>
      <c r="N349" s="150">
        <f>O349+P349+Q349</f>
        <v/>
      </c>
      <c r="O349" s="150">
        <f>K349*0.006</f>
        <v/>
      </c>
      <c r="P349" s="150">
        <f>K349*0.02</f>
        <v/>
      </c>
      <c r="Q349" s="150">
        <f>SUM(R349:T349)</f>
        <v/>
      </c>
      <c r="R349" s="150">
        <f>IF(F349="大型",700,IF(F349="中型",300,IF(F349="小型",80,0)))</f>
        <v/>
      </c>
      <c r="S349" s="150">
        <f>IF(F349="大型",150,IF(F349="中型",100,IF(F349="小型",0,0)))</f>
        <v/>
      </c>
      <c r="T349" s="151">
        <f>SUM(U349:W349)</f>
        <v/>
      </c>
      <c r="U349" s="150" t="n">
        <v>2180</v>
      </c>
      <c r="V349" s="150" t="n">
        <v>0</v>
      </c>
      <c r="W349" s="150">
        <f>SUM(X349:AS349)</f>
        <v/>
      </c>
      <c r="X349" s="150" t="n">
        <v>0</v>
      </c>
      <c r="Y349" s="150" t="n">
        <v>0</v>
      </c>
      <c r="Z349" s="150" t="n">
        <v>0</v>
      </c>
      <c r="AA349" s="150" t="n">
        <v>0</v>
      </c>
      <c r="AB349" s="150" t="n">
        <v>0</v>
      </c>
      <c r="AC349" s="150" t="n">
        <v>0</v>
      </c>
      <c r="AD349" s="150" t="n">
        <v>0</v>
      </c>
      <c r="AE349" s="150" t="n">
        <v>0</v>
      </c>
      <c r="AF349" s="150" t="n">
        <v>0</v>
      </c>
      <c r="AG349" s="150" t="n">
        <v>0</v>
      </c>
      <c r="AH349" s="150" t="n">
        <v>0</v>
      </c>
      <c r="AI349" s="150" t="n">
        <v>0</v>
      </c>
      <c r="AJ349" s="150" t="n">
        <v>0</v>
      </c>
      <c r="AK349" s="150" t="n">
        <v>0</v>
      </c>
      <c r="AL349" s="150" t="n">
        <v>0</v>
      </c>
      <c r="AM349" s="150" t="n">
        <v>0</v>
      </c>
      <c r="AN349" s="150" t="n">
        <v>0</v>
      </c>
      <c r="AO349" s="150" t="n">
        <v>0</v>
      </c>
      <c r="AP349" s="150" t="n">
        <v>0</v>
      </c>
      <c r="AQ349" s="150" t="n">
        <v>0</v>
      </c>
      <c r="AR349" s="150" t="n">
        <v>0</v>
      </c>
      <c r="AS349" s="150" t="n">
        <v>0</v>
      </c>
      <c r="AT349" s="7" t="inlineStr">
        <is>
          <t>庄毅之前报价已包含配件</t>
        </is>
      </c>
      <c r="AU349" s="7" t="n"/>
      <c r="AV349" s="7" t="inlineStr">
        <is>
          <t>683ff6e6b6240c00159cfc88</t>
        </is>
      </c>
      <c r="AW349" s="7" t="inlineStr">
        <is>
          <t>樱桃木1.1米整柜-上柜+书桌</t>
        </is>
      </c>
      <c r="AX349" s="7" t="inlineStr">
        <is>
          <t>683ff6e6b6240c00159cfc99</t>
        </is>
      </c>
      <c r="AY349" s="150">
        <f>H349</f>
        <v/>
      </c>
      <c r="AZ349" s="150">
        <f>BB349/(1-BA349)</f>
        <v/>
      </c>
      <c r="BA349" s="82" t="n">
        <v>0.15</v>
      </c>
      <c r="BB349" s="150">
        <f>K349*0.96</f>
        <v/>
      </c>
      <c r="BC349" s="7" t="inlineStr">
        <is>
          <t>717809819543</t>
        </is>
      </c>
      <c r="BD349" s="7" t="inlineStr">
        <is>
          <t>https://item.taobao.com/item.htm?id=717809819543</t>
        </is>
      </c>
      <c r="BE349" s="7" t="n"/>
      <c r="BF349" s="150">
        <f>H349</f>
        <v/>
      </c>
      <c r="BG349" s="82">
        <f>BH349/BF349</f>
        <v/>
      </c>
      <c r="BH349" s="149">
        <f>I349</f>
        <v/>
      </c>
      <c r="BI349" s="82">
        <f>1-12%</f>
        <v/>
      </c>
      <c r="BJ349" s="82">
        <f>BK349/(BF349-BF349*(1-BI349))</f>
        <v/>
      </c>
      <c r="BK349" s="149">
        <f>BM349/(1-BL349)</f>
        <v/>
      </c>
      <c r="BL349" s="82" t="n">
        <v>0.01</v>
      </c>
      <c r="BM349" s="149">
        <f>J349</f>
        <v/>
      </c>
      <c r="BN349" s="149">
        <f>IF(BK349&gt;=1500,BK349-150,IF(BK349&gt;=800,BK349-80,IF(BK349&gt;=500,BK349-50,IF(BK349&gt;=200,BK349-20,BK349))))</f>
        <v/>
      </c>
      <c r="BO349" s="82">
        <f>1-12%</f>
        <v/>
      </c>
      <c r="BP349" s="82">
        <f>BQ349/(BF349-BF349*(1-BO349))</f>
        <v/>
      </c>
      <c r="BQ349" s="149">
        <f>BS349/(1-BR349)</f>
        <v/>
      </c>
      <c r="BR349" s="82" t="n">
        <v>0</v>
      </c>
      <c r="BS349" s="149">
        <f>K349</f>
        <v/>
      </c>
      <c r="BT349" s="149">
        <f>IF(BQ349&gt;=1500,BQ349-150,IF(BQ349&gt;=800,BQ349-80,IF(BQ349&gt;=500,BQ349-50,IF(BQ349&gt;=200,BQ349-20,BQ349))))</f>
        <v/>
      </c>
      <c r="BU349" s="7" t="n"/>
      <c r="CB349" s="8" t="inlineStr">
        <is>
          <t>✅ 可导入</t>
        </is>
      </c>
      <c r="CC349" t="inlineStr">
        <is>
          <t>✓</t>
        </is>
      </c>
    </row>
    <row r="350" ht="18" customHeight="1">
      <c r="A350" s="77" t="inlineStr">
        <is>
          <t>PPS23410020201</t>
        </is>
      </c>
      <c r="B350" s="10" t="inlineStr">
        <is>
          <t>心流书桌 |樱桃木连柜书桌</t>
        </is>
      </c>
      <c r="C350" s="10" t="inlineStr">
        <is>
          <t>心流书桌-上柜&amp;下柜-1.2米</t>
        </is>
      </c>
      <c r="D350" s="10" t="inlineStr">
        <is>
          <t>PPS2341002020112</t>
        </is>
      </c>
      <c r="E350" s="10" t="inlineStr">
        <is>
          <t>https://img.alicdn.com/imgextra/i3/2215699812811/O1CN01aWdMfP1WdUBLUax9n_!!2215699812811.jpg</t>
        </is>
      </c>
      <c r="F350" s="10" t="inlineStr">
        <is>
          <t>大型</t>
        </is>
      </c>
      <c r="G350" s="152">
        <f>Q350/0.4</f>
        <v/>
      </c>
      <c r="H350" s="152">
        <f>G350*0.75</f>
        <v/>
      </c>
      <c r="I350" s="152">
        <f>Q350 / (0.89 - 0.02 - 0.006)</f>
        <v/>
      </c>
      <c r="J350" s="152">
        <f>Q350 / (0.9 - 0.02 - 0.006)</f>
        <v/>
      </c>
      <c r="K350" s="152">
        <f>Q350 / (0.92 - 0.02 - 0.006)</f>
        <v/>
      </c>
      <c r="L350" s="152">
        <f>K350-N350</f>
        <v/>
      </c>
      <c r="M350" s="79">
        <f>L350/K350</f>
        <v/>
      </c>
      <c r="N350" s="153">
        <f>O350+P350+Q350</f>
        <v/>
      </c>
      <c r="O350" s="153">
        <f>K350*0.006</f>
        <v/>
      </c>
      <c r="P350" s="153">
        <f>K350*0.02</f>
        <v/>
      </c>
      <c r="Q350" s="153">
        <f>SUM(R350:T350)</f>
        <v/>
      </c>
      <c r="R350" s="153">
        <f>IF(F350="大型",700,IF(F350="中型",300,IF(F350="小型",80,0)))</f>
        <v/>
      </c>
      <c r="S350" s="153">
        <f>IF(F350="大型",150,IF(F350="中型",100,IF(F350="小型",0,0)))</f>
        <v/>
      </c>
      <c r="T350" s="151">
        <f>SUM(U350:W350)</f>
        <v/>
      </c>
      <c r="U350" s="153" t="n">
        <v>2245</v>
      </c>
      <c r="V350" s="153" t="n">
        <v>0</v>
      </c>
      <c r="W350" s="153">
        <f>SUM(X350:AS350)</f>
        <v/>
      </c>
      <c r="X350" s="153" t="n">
        <v>0</v>
      </c>
      <c r="Y350" s="153" t="n">
        <v>0</v>
      </c>
      <c r="Z350" s="153" t="n">
        <v>0</v>
      </c>
      <c r="AA350" s="153" t="n">
        <v>0</v>
      </c>
      <c r="AB350" s="153" t="n">
        <v>0</v>
      </c>
      <c r="AC350" s="153" t="n">
        <v>0</v>
      </c>
      <c r="AD350" s="153" t="n">
        <v>0</v>
      </c>
      <c r="AE350" s="153" t="n">
        <v>0</v>
      </c>
      <c r="AF350" s="153" t="n">
        <v>0</v>
      </c>
      <c r="AG350" s="153" t="n">
        <v>0</v>
      </c>
      <c r="AH350" s="153" t="n">
        <v>0</v>
      </c>
      <c r="AI350" s="153" t="n">
        <v>0</v>
      </c>
      <c r="AJ350" s="153" t="n">
        <v>0</v>
      </c>
      <c r="AK350" s="153" t="n">
        <v>0</v>
      </c>
      <c r="AL350" s="153" t="n">
        <v>0</v>
      </c>
      <c r="AM350" s="153" t="n">
        <v>0</v>
      </c>
      <c r="AN350" s="153" t="n">
        <v>0</v>
      </c>
      <c r="AO350" s="153" t="n">
        <v>0</v>
      </c>
      <c r="AP350" s="153" t="n">
        <v>0</v>
      </c>
      <c r="AQ350" s="153" t="n">
        <v>0</v>
      </c>
      <c r="AR350" s="153" t="n">
        <v>0</v>
      </c>
      <c r="AS350" s="153" t="n">
        <v>0</v>
      </c>
      <c r="AT350" s="10" t="inlineStr">
        <is>
          <t>庄毅之前报价已包含配件</t>
        </is>
      </c>
      <c r="AU350" s="10" t="n"/>
      <c r="AV350" s="10" t="inlineStr">
        <is>
          <t>683ff6e6b6240c00159cfc88</t>
        </is>
      </c>
      <c r="AW350" s="10" t="inlineStr">
        <is>
          <t>樱桃木1.2米整柜-上柜+书桌</t>
        </is>
      </c>
      <c r="AX350" s="10" t="inlineStr">
        <is>
          <t>683ff6e7a006060015cbc129</t>
        </is>
      </c>
      <c r="AY350" s="153">
        <f>H350</f>
        <v/>
      </c>
      <c r="AZ350" s="153">
        <f>BB350/(1-BA350)</f>
        <v/>
      </c>
      <c r="BA350" s="85" t="n">
        <v>0.15</v>
      </c>
      <c r="BB350" s="153">
        <f>K350*0.96</f>
        <v/>
      </c>
      <c r="BC350" s="10" t="inlineStr">
        <is>
          <t>717809819543</t>
        </is>
      </c>
      <c r="BD350" s="10" t="inlineStr">
        <is>
          <t>https://item.taobao.com/item.htm?id=717809819543</t>
        </is>
      </c>
      <c r="BE350" s="10" t="n"/>
      <c r="BF350" s="153">
        <f>H350</f>
        <v/>
      </c>
      <c r="BG350" s="85">
        <f>BH350/BF350</f>
        <v/>
      </c>
      <c r="BH350" s="152">
        <f>I350</f>
        <v/>
      </c>
      <c r="BI350" s="85">
        <f>1-12%</f>
        <v/>
      </c>
      <c r="BJ350" s="85">
        <f>BK350/(BF350-BF350*(1-BI350))</f>
        <v/>
      </c>
      <c r="BK350" s="152">
        <f>BM350/(1-BL350)</f>
        <v/>
      </c>
      <c r="BL350" s="85" t="n">
        <v>0.01</v>
      </c>
      <c r="BM350" s="152">
        <f>J350</f>
        <v/>
      </c>
      <c r="BN350" s="152">
        <f>IF(BK350&gt;=1500,BK350-150,IF(BK350&gt;=800,BK350-80,IF(BK350&gt;=500,BK350-50,IF(BK350&gt;=200,BK350-20,BK350))))</f>
        <v/>
      </c>
      <c r="BO350" s="85">
        <f>1-12%</f>
        <v/>
      </c>
      <c r="BP350" s="85">
        <f>BQ350/(BF350-BF350*(1-BO350))</f>
        <v/>
      </c>
      <c r="BQ350" s="152">
        <f>BS350/(1-BR350)</f>
        <v/>
      </c>
      <c r="BR350" s="85" t="n">
        <v>0</v>
      </c>
      <c r="BS350" s="152">
        <f>K350</f>
        <v/>
      </c>
      <c r="BT350" s="152">
        <f>IF(BQ350&gt;=1500,BQ350-150,IF(BQ350&gt;=800,BQ350-80,IF(BQ350&gt;=500,BQ350-50,IF(BQ350&gt;=200,BQ350-20,BQ350))))</f>
        <v/>
      </c>
      <c r="BU350" s="10" t="n"/>
      <c r="CB350" s="8" t="inlineStr">
        <is>
          <t>✅ 可导入</t>
        </is>
      </c>
      <c r="CC350" t="inlineStr">
        <is>
          <t>✓</t>
        </is>
      </c>
    </row>
    <row r="351" ht="18" customHeight="1">
      <c r="A351" s="77" t="inlineStr">
        <is>
          <t>PPS23410020201</t>
        </is>
      </c>
      <c r="B351" s="7" t="inlineStr">
        <is>
          <t>心流书桌 |樱桃木连柜书桌</t>
        </is>
      </c>
      <c r="C351" s="7" t="inlineStr">
        <is>
          <t>心流书桌-上柜&amp;下柜-1.4米</t>
        </is>
      </c>
      <c r="D351" s="7" t="inlineStr">
        <is>
          <t>PPS2341002020113</t>
        </is>
      </c>
      <c r="E351" s="7" t="inlineStr">
        <is>
          <t>https://img.alicdn.com/imgextra/i3/2215699812811/O1CN01aWdMfP1WdUBLUax9n_!!2215699812811.jpg</t>
        </is>
      </c>
      <c r="F351" s="7" t="inlineStr">
        <is>
          <t>大型</t>
        </is>
      </c>
      <c r="G351" s="149">
        <f>Q351/0.4</f>
        <v/>
      </c>
      <c r="H351" s="149">
        <f>G351*0.75</f>
        <v/>
      </c>
      <c r="I351" s="149">
        <f>Q351 / (0.89 - 0.02 - 0.006)</f>
        <v/>
      </c>
      <c r="J351" s="149">
        <f>Q351 / (0.9 - 0.02 - 0.006)</f>
        <v/>
      </c>
      <c r="K351" s="149">
        <f>Q351 / (0.92 - 0.02 - 0.006)</f>
        <v/>
      </c>
      <c r="L351" s="149">
        <f>K351-N351</f>
        <v/>
      </c>
      <c r="M351" s="79">
        <f>L351/K351</f>
        <v/>
      </c>
      <c r="N351" s="150">
        <f>O351+P351+Q351</f>
        <v/>
      </c>
      <c r="O351" s="150">
        <f>K351*0.006</f>
        <v/>
      </c>
      <c r="P351" s="150">
        <f>K351*0.02</f>
        <v/>
      </c>
      <c r="Q351" s="150">
        <f>SUM(R351:T351)</f>
        <v/>
      </c>
      <c r="R351" s="150">
        <f>IF(F351="大型",700,IF(F351="中型",300,IF(F351="小型",80,0)))</f>
        <v/>
      </c>
      <c r="S351" s="150">
        <f>IF(F351="大型",150,IF(F351="中型",100,IF(F351="小型",0,0)))</f>
        <v/>
      </c>
      <c r="T351" s="151">
        <f>SUM(U351:W351)</f>
        <v/>
      </c>
      <c r="U351" s="150" t="n">
        <v>2380</v>
      </c>
      <c r="V351" s="150" t="n">
        <v>0</v>
      </c>
      <c r="W351" s="150">
        <f>SUM(X351:AS351)</f>
        <v/>
      </c>
      <c r="X351" s="150" t="n">
        <v>0</v>
      </c>
      <c r="Y351" s="150" t="n">
        <v>0</v>
      </c>
      <c r="Z351" s="150" t="n">
        <v>0</v>
      </c>
      <c r="AA351" s="150" t="n">
        <v>0</v>
      </c>
      <c r="AB351" s="150" t="n">
        <v>0</v>
      </c>
      <c r="AC351" s="150" t="n">
        <v>0</v>
      </c>
      <c r="AD351" s="150" t="n">
        <v>0</v>
      </c>
      <c r="AE351" s="150" t="n">
        <v>0</v>
      </c>
      <c r="AF351" s="150" t="n">
        <v>0</v>
      </c>
      <c r="AG351" s="150" t="n">
        <v>0</v>
      </c>
      <c r="AH351" s="150" t="n">
        <v>0</v>
      </c>
      <c r="AI351" s="150" t="n">
        <v>0</v>
      </c>
      <c r="AJ351" s="150" t="n">
        <v>0</v>
      </c>
      <c r="AK351" s="150" t="n">
        <v>0</v>
      </c>
      <c r="AL351" s="150" t="n">
        <v>0</v>
      </c>
      <c r="AM351" s="150" t="n">
        <v>0</v>
      </c>
      <c r="AN351" s="150" t="n">
        <v>0</v>
      </c>
      <c r="AO351" s="150" t="n">
        <v>0</v>
      </c>
      <c r="AP351" s="150" t="n">
        <v>0</v>
      </c>
      <c r="AQ351" s="150" t="n">
        <v>0</v>
      </c>
      <c r="AR351" s="150" t="n">
        <v>0</v>
      </c>
      <c r="AS351" s="150" t="n">
        <v>0</v>
      </c>
      <c r="AT351" s="7" t="inlineStr">
        <is>
          <t>庄毅之前报价已包含配件</t>
        </is>
      </c>
      <c r="AU351" s="7" t="n"/>
      <c r="AV351" s="7" t="inlineStr">
        <is>
          <t>683ff6e6b6240c00159cfc88</t>
        </is>
      </c>
      <c r="AW351" s="7" t="inlineStr">
        <is>
          <t>樱桃木1.4米整柜-上柜+书桌</t>
        </is>
      </c>
      <c r="AX351" s="7" t="inlineStr">
        <is>
          <t>683ff6e73aa6a60015f2c6d6</t>
        </is>
      </c>
      <c r="AY351" s="150">
        <f>H351</f>
        <v/>
      </c>
      <c r="AZ351" s="150">
        <f>BB351/(1-BA351)</f>
        <v/>
      </c>
      <c r="BA351" s="82" t="n">
        <v>0.15</v>
      </c>
      <c r="BB351" s="150">
        <f>K351*0.96</f>
        <v/>
      </c>
      <c r="BC351" s="7" t="inlineStr">
        <is>
          <t>717809819543</t>
        </is>
      </c>
      <c r="BD351" s="7" t="inlineStr">
        <is>
          <t>https://item.taobao.com/item.htm?id=717809819543</t>
        </is>
      </c>
      <c r="BE351" s="7" t="n"/>
      <c r="BF351" s="150">
        <f>H351</f>
        <v/>
      </c>
      <c r="BG351" s="82">
        <f>BH351/BF351</f>
        <v/>
      </c>
      <c r="BH351" s="149">
        <f>I351</f>
        <v/>
      </c>
      <c r="BI351" s="82">
        <f>1-12%</f>
        <v/>
      </c>
      <c r="BJ351" s="82">
        <f>BK351/(BF351-BF351*(1-BI351))</f>
        <v/>
      </c>
      <c r="BK351" s="149">
        <f>BM351/(1-BL351)</f>
        <v/>
      </c>
      <c r="BL351" s="82" t="n">
        <v>0.01</v>
      </c>
      <c r="BM351" s="149">
        <f>J351</f>
        <v/>
      </c>
      <c r="BN351" s="149">
        <f>IF(BK351&gt;=1500,BK351-150,IF(BK351&gt;=800,BK351-80,IF(BK351&gt;=500,BK351-50,IF(BK351&gt;=200,BK351-20,BK351))))</f>
        <v/>
      </c>
      <c r="BO351" s="82">
        <f>1-12%</f>
        <v/>
      </c>
      <c r="BP351" s="82">
        <f>BQ351/(BF351-BF351*(1-BO351))</f>
        <v/>
      </c>
      <c r="BQ351" s="149">
        <f>BS351/(1-BR351)</f>
        <v/>
      </c>
      <c r="BR351" s="82" t="n">
        <v>0</v>
      </c>
      <c r="BS351" s="149">
        <f>K351</f>
        <v/>
      </c>
      <c r="BT351" s="149">
        <f>IF(BQ351&gt;=1500,BQ351-150,IF(BQ351&gt;=800,BQ351-80,IF(BQ351&gt;=500,BQ351-50,IF(BQ351&gt;=200,BQ351-20,BQ351))))</f>
        <v/>
      </c>
      <c r="BU351" s="7" t="n"/>
      <c r="CB351" s="8" t="inlineStr">
        <is>
          <t>✅ 可导入</t>
        </is>
      </c>
      <c r="CC351" t="inlineStr">
        <is>
          <t>✓</t>
        </is>
      </c>
    </row>
    <row r="352" ht="18" customHeight="1">
      <c r="A352" s="77" t="inlineStr">
        <is>
          <t>PPS23410020201</t>
        </is>
      </c>
      <c r="B352" s="10" t="inlineStr">
        <is>
          <t>心流书桌 |樱桃木连柜书桌</t>
        </is>
      </c>
      <c r="C352" s="10" t="inlineStr">
        <is>
          <t>心流书桌-仅下柜-1.1米</t>
        </is>
      </c>
      <c r="D352" s="10" t="inlineStr">
        <is>
          <t>PPS2341002020117</t>
        </is>
      </c>
      <c r="E352" s="10" t="inlineStr">
        <is>
          <t>https://img.alicdn.com/imgextra/i3/2215699812811/O1CN01aWdMfP1WdUBLUax9n_!!2215699812811.jpg</t>
        </is>
      </c>
      <c r="F352" s="10" t="inlineStr">
        <is>
          <t>中型</t>
        </is>
      </c>
      <c r="G352" s="152">
        <f>Q352/0.4</f>
        <v/>
      </c>
      <c r="H352" s="152">
        <f>G352*0.75</f>
        <v/>
      </c>
      <c r="I352" s="152">
        <f>Q352 / (0.89 - 0.02 - 0.006)</f>
        <v/>
      </c>
      <c r="J352" s="152">
        <f>Q352 / (0.9 - 0.02 - 0.006)</f>
        <v/>
      </c>
      <c r="K352" s="152">
        <f>Q352 / (0.92 - 0.02 - 0.006)</f>
        <v/>
      </c>
      <c r="L352" s="152">
        <f>K352-N352</f>
        <v/>
      </c>
      <c r="M352" s="79">
        <f>L352/K352</f>
        <v/>
      </c>
      <c r="N352" s="153">
        <f>O352+P352+Q352</f>
        <v/>
      </c>
      <c r="O352" s="153">
        <f>K352*0.006</f>
        <v/>
      </c>
      <c r="P352" s="153">
        <f>K352*0.02</f>
        <v/>
      </c>
      <c r="Q352" s="153">
        <f>SUM(R352:T352)</f>
        <v/>
      </c>
      <c r="R352" s="153">
        <f>IF(F352="大型",700,IF(F352="中型",300,IF(F352="小型",80,0)))</f>
        <v/>
      </c>
      <c r="S352" s="153">
        <f>IF(F352="大型",150,IF(F352="中型",100,IF(F352="小型",0,0)))</f>
        <v/>
      </c>
      <c r="T352" s="151">
        <f>SUM(U352:W352)</f>
        <v/>
      </c>
      <c r="U352" s="153" t="n">
        <v>1100</v>
      </c>
      <c r="V352" s="153" t="n">
        <v>0</v>
      </c>
      <c r="W352" s="153">
        <f>SUM(X352:AS352)</f>
        <v/>
      </c>
      <c r="X352" s="153" t="n">
        <v>0</v>
      </c>
      <c r="Y352" s="153" t="n">
        <v>0</v>
      </c>
      <c r="Z352" s="153" t="n">
        <v>0</v>
      </c>
      <c r="AA352" s="153" t="n">
        <v>0</v>
      </c>
      <c r="AB352" s="153" t="n">
        <v>0</v>
      </c>
      <c r="AC352" s="153" t="n">
        <v>0</v>
      </c>
      <c r="AD352" s="153" t="n">
        <v>0</v>
      </c>
      <c r="AE352" s="153" t="n">
        <v>0</v>
      </c>
      <c r="AF352" s="153" t="n">
        <v>0</v>
      </c>
      <c r="AG352" s="153" t="n">
        <v>0</v>
      </c>
      <c r="AH352" s="153" t="n">
        <v>0</v>
      </c>
      <c r="AI352" s="153" t="n">
        <v>0</v>
      </c>
      <c r="AJ352" s="153" t="n">
        <v>0</v>
      </c>
      <c r="AK352" s="153" t="n">
        <v>0</v>
      </c>
      <c r="AL352" s="153" t="n">
        <v>0</v>
      </c>
      <c r="AM352" s="153" t="n">
        <v>0</v>
      </c>
      <c r="AN352" s="153" t="n">
        <v>0</v>
      </c>
      <c r="AO352" s="153" t="n">
        <v>0</v>
      </c>
      <c r="AP352" s="153" t="n">
        <v>0</v>
      </c>
      <c r="AQ352" s="153" t="n">
        <v>0</v>
      </c>
      <c r="AR352" s="153" t="n">
        <v>0</v>
      </c>
      <c r="AS352" s="153" t="n">
        <v>0</v>
      </c>
      <c r="AT352" s="10" t="inlineStr">
        <is>
          <t>庄毅之前报价已包含配件</t>
        </is>
      </c>
      <c r="AU352" s="10" t="n"/>
      <c r="AV352" s="10" t="inlineStr">
        <is>
          <t>683ff6e6b6240c00159cfc88</t>
        </is>
      </c>
      <c r="AW352" s="10" t="inlineStr">
        <is>
          <t>樱桃木1.1米-仅书桌</t>
        </is>
      </c>
      <c r="AX352" s="10" t="inlineStr">
        <is>
          <t>683ff6e7da805a0015b016ca</t>
        </is>
      </c>
      <c r="AY352" s="153">
        <f>H352</f>
        <v/>
      </c>
      <c r="AZ352" s="153">
        <f>BB352/(1-BA352)</f>
        <v/>
      </c>
      <c r="BA352" s="85" t="n">
        <v>0.15</v>
      </c>
      <c r="BB352" s="153">
        <f>K352*0.96</f>
        <v/>
      </c>
      <c r="BC352" s="10" t="inlineStr">
        <is>
          <t>717809819543</t>
        </is>
      </c>
      <c r="BD352" s="10" t="inlineStr">
        <is>
          <t>https://item.taobao.com/item.htm?id=717809819543</t>
        </is>
      </c>
      <c r="BE352" s="10" t="n"/>
      <c r="BF352" s="153">
        <f>H352</f>
        <v/>
      </c>
      <c r="BG352" s="85">
        <f>BH352/BF352</f>
        <v/>
      </c>
      <c r="BH352" s="152">
        <f>I352</f>
        <v/>
      </c>
      <c r="BI352" s="85">
        <f>1-12%</f>
        <v/>
      </c>
      <c r="BJ352" s="85">
        <f>BK352/(BF352-BF352*(1-BI352))</f>
        <v/>
      </c>
      <c r="BK352" s="152">
        <f>BM352/(1-BL352)</f>
        <v/>
      </c>
      <c r="BL352" s="85" t="n">
        <v>0.01</v>
      </c>
      <c r="BM352" s="152">
        <f>J352</f>
        <v/>
      </c>
      <c r="BN352" s="152">
        <f>IF(BK352&gt;=1500,BK352-150,IF(BK352&gt;=800,BK352-80,IF(BK352&gt;=500,BK352-50,IF(BK352&gt;=200,BK352-20,BK352))))</f>
        <v/>
      </c>
      <c r="BO352" s="85">
        <f>1-12%</f>
        <v/>
      </c>
      <c r="BP352" s="85">
        <f>BQ352/(BF352-BF352*(1-BO352))</f>
        <v/>
      </c>
      <c r="BQ352" s="152">
        <f>BS352/(1-BR352)</f>
        <v/>
      </c>
      <c r="BR352" s="85" t="n">
        <v>0</v>
      </c>
      <c r="BS352" s="152">
        <f>K352</f>
        <v/>
      </c>
      <c r="BT352" s="152">
        <f>IF(BQ352&gt;=1500,BQ352-150,IF(BQ352&gt;=800,BQ352-80,IF(BQ352&gt;=500,BQ352-50,IF(BQ352&gt;=200,BQ352-20,BQ352))))</f>
        <v/>
      </c>
      <c r="BU352" s="10" t="n"/>
      <c r="CB352" s="8" t="inlineStr">
        <is>
          <t>✅ 可导入</t>
        </is>
      </c>
      <c r="CC352" t="inlineStr">
        <is>
          <t>✓</t>
        </is>
      </c>
    </row>
    <row r="353" ht="18" customHeight="1">
      <c r="A353" s="77" t="inlineStr">
        <is>
          <t>PPS23410020201</t>
        </is>
      </c>
      <c r="B353" s="7" t="inlineStr">
        <is>
          <t>心流书桌 |樱桃木连柜书桌</t>
        </is>
      </c>
      <c r="C353" s="7" t="inlineStr">
        <is>
          <t>心流书桌-仅下柜-1.2米</t>
        </is>
      </c>
      <c r="D353" s="7" t="inlineStr">
        <is>
          <t>PPS2341002020118</t>
        </is>
      </c>
      <c r="E353" s="7" t="inlineStr">
        <is>
          <t>https://img.alicdn.com/imgextra/i3/2215699812811/O1CN01aWdMfP1WdUBLUax9n_!!2215699812811.jpg</t>
        </is>
      </c>
      <c r="F353" s="7" t="inlineStr">
        <is>
          <t>中型</t>
        </is>
      </c>
      <c r="G353" s="149">
        <f>Q353/0.4</f>
        <v/>
      </c>
      <c r="H353" s="149">
        <f>G353*0.75</f>
        <v/>
      </c>
      <c r="I353" s="149">
        <f>Q353 / (0.89 - 0.02 - 0.006)</f>
        <v/>
      </c>
      <c r="J353" s="149">
        <f>Q353 / (0.9 - 0.02 - 0.006)</f>
        <v/>
      </c>
      <c r="K353" s="149">
        <f>Q353 / (0.92 - 0.02 - 0.006)</f>
        <v/>
      </c>
      <c r="L353" s="149">
        <f>K353-N353</f>
        <v/>
      </c>
      <c r="M353" s="79">
        <f>L353/K353</f>
        <v/>
      </c>
      <c r="N353" s="150">
        <f>O353+P353+Q353</f>
        <v/>
      </c>
      <c r="O353" s="150">
        <f>K353*0.006</f>
        <v/>
      </c>
      <c r="P353" s="150">
        <f>K353*0.02</f>
        <v/>
      </c>
      <c r="Q353" s="150">
        <f>SUM(R353:T353)</f>
        <v/>
      </c>
      <c r="R353" s="150">
        <f>IF(F353="大型",700,IF(F353="中型",300,IF(F353="小型",80,0)))</f>
        <v/>
      </c>
      <c r="S353" s="150">
        <f>IF(F353="大型",150,IF(F353="中型",100,IF(F353="小型",0,0)))</f>
        <v/>
      </c>
      <c r="T353" s="151">
        <f>SUM(U353:W353)</f>
        <v/>
      </c>
      <c r="U353" s="150" t="n">
        <v>1120</v>
      </c>
      <c r="V353" s="150" t="n">
        <v>0</v>
      </c>
      <c r="W353" s="150">
        <f>SUM(X353:AS353)</f>
        <v/>
      </c>
      <c r="X353" s="150" t="n">
        <v>0</v>
      </c>
      <c r="Y353" s="150" t="n">
        <v>0</v>
      </c>
      <c r="Z353" s="150" t="n">
        <v>0</v>
      </c>
      <c r="AA353" s="150" t="n">
        <v>0</v>
      </c>
      <c r="AB353" s="150" t="n">
        <v>0</v>
      </c>
      <c r="AC353" s="150" t="n">
        <v>0</v>
      </c>
      <c r="AD353" s="150" t="n">
        <v>0</v>
      </c>
      <c r="AE353" s="150" t="n">
        <v>0</v>
      </c>
      <c r="AF353" s="150" t="n">
        <v>0</v>
      </c>
      <c r="AG353" s="150" t="n">
        <v>0</v>
      </c>
      <c r="AH353" s="150" t="n">
        <v>0</v>
      </c>
      <c r="AI353" s="150" t="n">
        <v>0</v>
      </c>
      <c r="AJ353" s="150" t="n">
        <v>0</v>
      </c>
      <c r="AK353" s="150" t="n">
        <v>0</v>
      </c>
      <c r="AL353" s="150" t="n">
        <v>0</v>
      </c>
      <c r="AM353" s="150" t="n">
        <v>0</v>
      </c>
      <c r="AN353" s="150" t="n">
        <v>0</v>
      </c>
      <c r="AO353" s="150" t="n">
        <v>0</v>
      </c>
      <c r="AP353" s="150" t="n">
        <v>0</v>
      </c>
      <c r="AQ353" s="150" t="n">
        <v>0</v>
      </c>
      <c r="AR353" s="150" t="n">
        <v>0</v>
      </c>
      <c r="AS353" s="150" t="n">
        <v>0</v>
      </c>
      <c r="AT353" s="7" t="inlineStr">
        <is>
          <t>庄毅之前报价已包含配件</t>
        </is>
      </c>
      <c r="AU353" s="7" t="n"/>
      <c r="AV353" s="7" t="inlineStr">
        <is>
          <t>683ff6e6b6240c00159cfc88</t>
        </is>
      </c>
      <c r="AW353" s="7" t="inlineStr">
        <is>
          <t>樱桃木1.2米-仅书桌</t>
        </is>
      </c>
      <c r="AX353" s="7" t="inlineStr">
        <is>
          <t>683ff6e8da805a0015b016de</t>
        </is>
      </c>
      <c r="AY353" s="150">
        <f>H353</f>
        <v/>
      </c>
      <c r="AZ353" s="150">
        <f>BB353/(1-BA353)</f>
        <v/>
      </c>
      <c r="BA353" s="82" t="n">
        <v>0.15</v>
      </c>
      <c r="BB353" s="150">
        <f>K353*0.96</f>
        <v/>
      </c>
      <c r="BC353" s="7" t="inlineStr">
        <is>
          <t>717809819543</t>
        </is>
      </c>
      <c r="BD353" s="7" t="inlineStr">
        <is>
          <t>https://item.taobao.com/item.htm?id=717809819543</t>
        </is>
      </c>
      <c r="BE353" s="7" t="n"/>
      <c r="BF353" s="150">
        <f>H353</f>
        <v/>
      </c>
      <c r="BG353" s="82">
        <f>BH353/BF353</f>
        <v/>
      </c>
      <c r="BH353" s="149">
        <f>I353</f>
        <v/>
      </c>
      <c r="BI353" s="82">
        <f>1-12%</f>
        <v/>
      </c>
      <c r="BJ353" s="82">
        <f>BK353/(BF353-BF353*(1-BI353))</f>
        <v/>
      </c>
      <c r="BK353" s="149">
        <f>BM353/(1-BL353)</f>
        <v/>
      </c>
      <c r="BL353" s="82" t="n">
        <v>0.01</v>
      </c>
      <c r="BM353" s="149">
        <f>J353</f>
        <v/>
      </c>
      <c r="BN353" s="149">
        <f>IF(BK353&gt;=1500,BK353-150,IF(BK353&gt;=800,BK353-80,IF(BK353&gt;=500,BK353-50,IF(BK353&gt;=200,BK353-20,BK353))))</f>
        <v/>
      </c>
      <c r="BO353" s="82">
        <f>1-12%</f>
        <v/>
      </c>
      <c r="BP353" s="82">
        <f>BQ353/(BF353-BF353*(1-BO353))</f>
        <v/>
      </c>
      <c r="BQ353" s="149">
        <f>BS353/(1-BR353)</f>
        <v/>
      </c>
      <c r="BR353" s="82" t="n">
        <v>0</v>
      </c>
      <c r="BS353" s="149">
        <f>K353</f>
        <v/>
      </c>
      <c r="BT353" s="149">
        <f>IF(BQ353&gt;=1500,BQ353-150,IF(BQ353&gt;=800,BQ353-80,IF(BQ353&gt;=500,BQ353-50,IF(BQ353&gt;=200,BQ353-20,BQ353))))</f>
        <v/>
      </c>
      <c r="BU353" s="7" t="n"/>
      <c r="CB353" s="8" t="inlineStr">
        <is>
          <t>✅ 可导入</t>
        </is>
      </c>
      <c r="CC353" t="inlineStr">
        <is>
          <t>✓</t>
        </is>
      </c>
    </row>
    <row r="354" ht="18" customHeight="1">
      <c r="A354" s="77" t="inlineStr">
        <is>
          <t>PPS23410020201</t>
        </is>
      </c>
      <c r="B354" s="10" t="inlineStr">
        <is>
          <t>心流书桌 |樱桃木连柜书桌</t>
        </is>
      </c>
      <c r="C354" s="10" t="inlineStr">
        <is>
          <t>心流书桌-仅下柜-1.4米</t>
        </is>
      </c>
      <c r="D354" s="10" t="inlineStr">
        <is>
          <t>PPS2341002020119</t>
        </is>
      </c>
      <c r="E354" s="10" t="inlineStr">
        <is>
          <t>https://img.alicdn.com/imgextra/i3/2215699812811/O1CN01aWdMfP1WdUBLUax9n_!!2215699812811.jpg</t>
        </is>
      </c>
      <c r="F354" s="10" t="inlineStr">
        <is>
          <t>中型</t>
        </is>
      </c>
      <c r="G354" s="152">
        <f>Q354/0.4</f>
        <v/>
      </c>
      <c r="H354" s="152">
        <f>G354*0.75</f>
        <v/>
      </c>
      <c r="I354" s="152">
        <f>Q354 / (0.89 - 0.02 - 0.006)</f>
        <v/>
      </c>
      <c r="J354" s="152">
        <f>Q354 / (0.9 - 0.02 - 0.006)</f>
        <v/>
      </c>
      <c r="K354" s="152">
        <f>Q354 / (0.92 - 0.02 - 0.006)</f>
        <v/>
      </c>
      <c r="L354" s="152">
        <f>K354-N354</f>
        <v/>
      </c>
      <c r="M354" s="79">
        <f>L354/K354</f>
        <v/>
      </c>
      <c r="N354" s="153">
        <f>O354+P354+Q354</f>
        <v/>
      </c>
      <c r="O354" s="153">
        <f>K354*0.006</f>
        <v/>
      </c>
      <c r="P354" s="153">
        <f>K354*0.02</f>
        <v/>
      </c>
      <c r="Q354" s="153">
        <f>SUM(R354:T354)</f>
        <v/>
      </c>
      <c r="R354" s="153">
        <f>IF(F354="大型",700,IF(F354="中型",300,IF(F354="小型",80,0)))</f>
        <v/>
      </c>
      <c r="S354" s="153">
        <f>IF(F354="大型",150,IF(F354="中型",100,IF(F354="小型",0,0)))</f>
        <v/>
      </c>
      <c r="T354" s="151">
        <f>SUM(U354:W354)</f>
        <v/>
      </c>
      <c r="U354" s="153" t="n">
        <v>1170</v>
      </c>
      <c r="V354" s="153" t="n">
        <v>0</v>
      </c>
      <c r="W354" s="153">
        <f>SUM(X354:AS354)</f>
        <v/>
      </c>
      <c r="X354" s="153" t="n">
        <v>0</v>
      </c>
      <c r="Y354" s="153" t="n">
        <v>0</v>
      </c>
      <c r="Z354" s="153" t="n">
        <v>0</v>
      </c>
      <c r="AA354" s="153" t="n">
        <v>0</v>
      </c>
      <c r="AB354" s="153" t="n">
        <v>0</v>
      </c>
      <c r="AC354" s="153" t="n">
        <v>0</v>
      </c>
      <c r="AD354" s="153" t="n">
        <v>0</v>
      </c>
      <c r="AE354" s="153" t="n">
        <v>0</v>
      </c>
      <c r="AF354" s="153" t="n">
        <v>0</v>
      </c>
      <c r="AG354" s="153" t="n">
        <v>0</v>
      </c>
      <c r="AH354" s="153" t="n">
        <v>0</v>
      </c>
      <c r="AI354" s="153" t="n">
        <v>0</v>
      </c>
      <c r="AJ354" s="153" t="n">
        <v>0</v>
      </c>
      <c r="AK354" s="153" t="n">
        <v>0</v>
      </c>
      <c r="AL354" s="153" t="n">
        <v>0</v>
      </c>
      <c r="AM354" s="153" t="n">
        <v>0</v>
      </c>
      <c r="AN354" s="153" t="n">
        <v>0</v>
      </c>
      <c r="AO354" s="153" t="n">
        <v>0</v>
      </c>
      <c r="AP354" s="153" t="n">
        <v>0</v>
      </c>
      <c r="AQ354" s="153" t="n">
        <v>0</v>
      </c>
      <c r="AR354" s="153" t="n">
        <v>0</v>
      </c>
      <c r="AS354" s="153" t="n">
        <v>0</v>
      </c>
      <c r="AT354" s="10" t="inlineStr">
        <is>
          <t>庄毅之前报价已包含配件</t>
        </is>
      </c>
      <c r="AU354" s="10" t="n"/>
      <c r="AV354" s="10" t="inlineStr">
        <is>
          <t>683ff6e6b6240c00159cfc88</t>
        </is>
      </c>
      <c r="AW354" s="10" t="inlineStr">
        <is>
          <t>樱桃木1.4米-仅书桌</t>
        </is>
      </c>
      <c r="AX354" s="10" t="inlineStr">
        <is>
          <t>683ff6e8e0db0d0015859aba</t>
        </is>
      </c>
      <c r="AY354" s="153">
        <f>H354</f>
        <v/>
      </c>
      <c r="AZ354" s="153">
        <f>BB354/(1-BA354)</f>
        <v/>
      </c>
      <c r="BA354" s="85" t="n">
        <v>0.15</v>
      </c>
      <c r="BB354" s="153">
        <f>K354*0.96</f>
        <v/>
      </c>
      <c r="BC354" s="10" t="inlineStr">
        <is>
          <t>717809819543</t>
        </is>
      </c>
      <c r="BD354" s="10" t="inlineStr">
        <is>
          <t>https://item.taobao.com/item.htm?id=717809819543</t>
        </is>
      </c>
      <c r="BE354" s="10" t="n"/>
      <c r="BF354" s="153">
        <f>H354</f>
        <v/>
      </c>
      <c r="BG354" s="85">
        <f>BH354/BF354</f>
        <v/>
      </c>
      <c r="BH354" s="152">
        <f>I354</f>
        <v/>
      </c>
      <c r="BI354" s="85">
        <f>1-12%</f>
        <v/>
      </c>
      <c r="BJ354" s="85">
        <f>BK354/(BF354-BF354*(1-BI354))</f>
        <v/>
      </c>
      <c r="BK354" s="152">
        <f>BM354/(1-BL354)</f>
        <v/>
      </c>
      <c r="BL354" s="85" t="n">
        <v>0.01</v>
      </c>
      <c r="BM354" s="152">
        <f>J354</f>
        <v/>
      </c>
      <c r="BN354" s="152">
        <f>IF(BK354&gt;=1500,BK354-150,IF(BK354&gt;=800,BK354-80,IF(BK354&gt;=500,BK354-50,IF(BK354&gt;=200,BK354-20,BK354))))</f>
        <v/>
      </c>
      <c r="BO354" s="85">
        <f>1-12%</f>
        <v/>
      </c>
      <c r="BP354" s="85">
        <f>BQ354/(BF354-BF354*(1-BO354))</f>
        <v/>
      </c>
      <c r="BQ354" s="152">
        <f>BS354/(1-BR354)</f>
        <v/>
      </c>
      <c r="BR354" s="85" t="n">
        <v>0</v>
      </c>
      <c r="BS354" s="152">
        <f>K354</f>
        <v/>
      </c>
      <c r="BT354" s="152">
        <f>IF(BQ354&gt;=1500,BQ354-150,IF(BQ354&gt;=800,BQ354-80,IF(BQ354&gt;=500,BQ354-50,IF(BQ354&gt;=200,BQ354-20,BQ354))))</f>
        <v/>
      </c>
      <c r="BU354" s="10" t="n"/>
      <c r="CB354" s="8" t="inlineStr">
        <is>
          <t>✅ 可导入</t>
        </is>
      </c>
      <c r="CC354" t="inlineStr">
        <is>
          <t>✓</t>
        </is>
      </c>
    </row>
    <row r="355" ht="18" customHeight="1">
      <c r="A355" s="77" t="inlineStr">
        <is>
          <t>PPS23410020201</t>
        </is>
      </c>
      <c r="B355" s="7" t="inlineStr">
        <is>
          <t>心流书桌 |樱桃木连柜书桌</t>
        </is>
      </c>
      <c r="C355" s="7" t="inlineStr">
        <is>
          <t>心流书桌-文件柜</t>
        </is>
      </c>
      <c r="D355" s="7" t="inlineStr">
        <is>
          <t>PPS2341002020120</t>
        </is>
      </c>
      <c r="E355" s="7" t="inlineStr">
        <is>
          <t>https://img.alicdn.com/imgextra/i3/2215699812811/O1CN01aWdMfP1WdUBLUax9n_!!2215699812811.jpg</t>
        </is>
      </c>
      <c r="F355" s="7" t="inlineStr">
        <is>
          <t>小型</t>
        </is>
      </c>
      <c r="G355" s="149">
        <f>Q355/0.4</f>
        <v/>
      </c>
      <c r="H355" s="149">
        <f>G355*0.75</f>
        <v/>
      </c>
      <c r="I355" s="149">
        <f>Q355 / (0.89 - 0.02 - 0.006)</f>
        <v/>
      </c>
      <c r="J355" s="149">
        <f>Q355 / (0.9 - 0.02 - 0.006)</f>
        <v/>
      </c>
      <c r="K355" s="149">
        <f>Q355 / (0.92 - 0.02 - 0.006)</f>
        <v/>
      </c>
      <c r="L355" s="149">
        <f>K355-N355</f>
        <v/>
      </c>
      <c r="M355" s="79">
        <f>L355/K355</f>
        <v/>
      </c>
      <c r="N355" s="150">
        <f>O355+P355+Q355</f>
        <v/>
      </c>
      <c r="O355" s="150">
        <f>K355*0.006</f>
        <v/>
      </c>
      <c r="P355" s="150">
        <f>K355*0.02</f>
        <v/>
      </c>
      <c r="Q355" s="150">
        <f>SUM(R355:T355)</f>
        <v/>
      </c>
      <c r="R355" s="150" t="n">
        <v>150</v>
      </c>
      <c r="S355" s="150">
        <f>IF(F355="大型",150,IF(F355="中型",100,IF(F355="小型",0,0)))</f>
        <v/>
      </c>
      <c r="T355" s="151">
        <f>SUM(U355:W355)</f>
        <v/>
      </c>
      <c r="U355" s="150" t="n">
        <v>950</v>
      </c>
      <c r="V355" s="150" t="n">
        <v>0</v>
      </c>
      <c r="W355" s="150">
        <f>SUM(X355:AS355)</f>
        <v/>
      </c>
      <c r="X355" s="150" t="n">
        <v>0</v>
      </c>
      <c r="Y355" s="150" t="n">
        <v>0</v>
      </c>
      <c r="Z355" s="150" t="n">
        <v>0</v>
      </c>
      <c r="AA355" s="150" t="n">
        <v>0</v>
      </c>
      <c r="AB355" s="150" t="n">
        <v>0</v>
      </c>
      <c r="AC355" s="150" t="n">
        <v>0</v>
      </c>
      <c r="AD355" s="150" t="n">
        <v>0</v>
      </c>
      <c r="AE355" s="150" t="n">
        <v>0</v>
      </c>
      <c r="AF355" s="150" t="n">
        <v>0</v>
      </c>
      <c r="AG355" s="150" t="n">
        <v>0</v>
      </c>
      <c r="AH355" s="150" t="n">
        <v>0</v>
      </c>
      <c r="AI355" s="150" t="n">
        <v>0</v>
      </c>
      <c r="AJ355" s="150" t="n">
        <v>0</v>
      </c>
      <c r="AK355" s="150" t="n">
        <v>0</v>
      </c>
      <c r="AL355" s="150" t="n">
        <v>0</v>
      </c>
      <c r="AM355" s="150" t="n">
        <v>0</v>
      </c>
      <c r="AN355" s="150" t="n">
        <v>0</v>
      </c>
      <c r="AO355" s="150" t="n">
        <v>0</v>
      </c>
      <c r="AP355" s="150" t="n">
        <v>0</v>
      </c>
      <c r="AQ355" s="150" t="n">
        <v>0</v>
      </c>
      <c r="AR355" s="150" t="n">
        <v>0</v>
      </c>
      <c r="AS355" s="150" t="n">
        <v>0</v>
      </c>
      <c r="AT355" s="7" t="inlineStr">
        <is>
          <t>庄毅之前报价已包含配件</t>
        </is>
      </c>
      <c r="AU355" s="7" t="n"/>
      <c r="AV355" s="7" t="inlineStr">
        <is>
          <t>683ff6e6b6240c00159cfc88</t>
        </is>
      </c>
      <c r="AW355" s="7" t="inlineStr">
        <is>
          <t>樱桃木可移动抽屉柜-不含书桌</t>
        </is>
      </c>
      <c r="AX355" s="7" t="inlineStr">
        <is>
          <t>683ff6e8da805a0015b016f2</t>
        </is>
      </c>
      <c r="AY355" s="150">
        <f>H355</f>
        <v/>
      </c>
      <c r="AZ355" s="150">
        <f>BB355/(1-BA355)</f>
        <v/>
      </c>
      <c r="BA355" s="82" t="n">
        <v>0.15</v>
      </c>
      <c r="BB355" s="150">
        <f>K355*0.96</f>
        <v/>
      </c>
      <c r="BC355" s="7" t="inlineStr">
        <is>
          <t>717809819543</t>
        </is>
      </c>
      <c r="BD355" s="7" t="inlineStr">
        <is>
          <t>https://item.taobao.com/item.htm?id=717809819543</t>
        </is>
      </c>
      <c r="BE355" s="7" t="n"/>
      <c r="BF355" s="150">
        <f>H355</f>
        <v/>
      </c>
      <c r="BG355" s="82">
        <f>BH355/BF355</f>
        <v/>
      </c>
      <c r="BH355" s="149">
        <f>I355</f>
        <v/>
      </c>
      <c r="BI355" s="82">
        <f>1-12%</f>
        <v/>
      </c>
      <c r="BJ355" s="82">
        <f>BK355/(BF355-BF355*(1-BI355))</f>
        <v/>
      </c>
      <c r="BK355" s="149">
        <f>BM355/(1-BL355)</f>
        <v/>
      </c>
      <c r="BL355" s="82" t="n">
        <v>0.01</v>
      </c>
      <c r="BM355" s="149">
        <f>J355</f>
        <v/>
      </c>
      <c r="BN355" s="149">
        <f>IF(BK355&gt;=1500,BK355-150,IF(BK355&gt;=800,BK355-80,IF(BK355&gt;=500,BK355-50,IF(BK355&gt;=200,BK355-20,BK355))))</f>
        <v/>
      </c>
      <c r="BO355" s="82">
        <f>1-12%</f>
        <v/>
      </c>
      <c r="BP355" s="82">
        <f>BQ355/(BF355-BF355*(1-BO355))</f>
        <v/>
      </c>
      <c r="BQ355" s="149">
        <f>BS355/(1-BR355)</f>
        <v/>
      </c>
      <c r="BR355" s="82" t="n">
        <v>0</v>
      </c>
      <c r="BS355" s="149">
        <f>K355</f>
        <v/>
      </c>
      <c r="BT355" s="149">
        <f>IF(BQ355&gt;=1500,BQ355-150,IF(BQ355&gt;=800,BQ355-80,IF(BQ355&gt;=500,BQ355-50,IF(BQ355&gt;=200,BQ355-20,BQ355))))</f>
        <v/>
      </c>
      <c r="BU355" s="7" t="n"/>
      <c r="CB355" s="8" t="inlineStr">
        <is>
          <t>✅ 可导入</t>
        </is>
      </c>
      <c r="CC355" t="inlineStr">
        <is>
          <t>✓</t>
        </is>
      </c>
    </row>
    <row r="356" ht="18" customHeight="1">
      <c r="A356" s="77" t="inlineStr">
        <is>
          <t>PPS23410030201</t>
        </is>
      </c>
      <c r="B356" s="10" t="inlineStr">
        <is>
          <t>云起升降桌 |樱桃木老款升降桌</t>
        </is>
      </c>
      <c r="C356" s="10" t="inlineStr">
        <is>
          <t>云起升降桌-整桌&amp;高台-1.5米</t>
        </is>
      </c>
      <c r="D356" s="10" t="inlineStr">
        <is>
          <t>PPS2341003020111</t>
        </is>
      </c>
      <c r="E356" s="10" t="inlineStr">
        <is>
          <t>https://img.alicdn.com/imgextra/i3/2215699812811/O1CN01SWZvtZ1WdUBNmUJzC_!!2215699812811.jpg</t>
        </is>
      </c>
      <c r="F356" s="10" t="inlineStr">
        <is>
          <t>大型</t>
        </is>
      </c>
      <c r="G356" s="152">
        <f>Q356/0.4</f>
        <v/>
      </c>
      <c r="H356" s="152">
        <f>G356*0.75</f>
        <v/>
      </c>
      <c r="I356" s="152">
        <f>Q356 / (0.84 - 0.02 - 0.006)</f>
        <v/>
      </c>
      <c r="J356" s="152">
        <f>Q356 / (0.86 - 0.02 - 0.006)</f>
        <v/>
      </c>
      <c r="K356" s="152">
        <f>Q356 / (0.88 - 0.02 - 0.006)</f>
        <v/>
      </c>
      <c r="L356" s="152">
        <f>K356-N356</f>
        <v/>
      </c>
      <c r="M356" s="79">
        <f>L356/K356</f>
        <v/>
      </c>
      <c r="N356" s="153">
        <f>O356+P356+Q356</f>
        <v/>
      </c>
      <c r="O356" s="153">
        <f>K356*0.006</f>
        <v/>
      </c>
      <c r="P356" s="153">
        <f>K356*0.02</f>
        <v/>
      </c>
      <c r="Q356" s="153">
        <f>SUM(R356:T356)</f>
        <v/>
      </c>
      <c r="R356" s="153">
        <f>IF(F356="大型",700,IF(F356="中型",300,IF(F356="小型",80,0)))</f>
        <v/>
      </c>
      <c r="S356" s="153">
        <f>IF(F356="大型",150,IF(F356="中型",100,IF(F356="小型",0,0)))</f>
        <v/>
      </c>
      <c r="T356" s="151">
        <f>SUM(U356:W356)</f>
        <v/>
      </c>
      <c r="U356" s="153" t="n">
        <v>4150</v>
      </c>
      <c r="V356" s="153" t="n">
        <v>0</v>
      </c>
      <c r="W356" s="153">
        <f>SUM(X356:AS356)</f>
        <v/>
      </c>
      <c r="X356" s="153" t="n">
        <v>0</v>
      </c>
      <c r="Y356" s="153" t="n">
        <v>0</v>
      </c>
      <c r="Z356" s="153" t="n">
        <v>0</v>
      </c>
      <c r="AA356" s="153" t="n">
        <v>0</v>
      </c>
      <c r="AB356" s="153" t="n">
        <v>0</v>
      </c>
      <c r="AC356" s="153" t="n">
        <v>0</v>
      </c>
      <c r="AD356" s="153" t="n">
        <v>0</v>
      </c>
      <c r="AE356" s="153" t="n">
        <v>0</v>
      </c>
      <c r="AF356" s="153" t="n">
        <v>0</v>
      </c>
      <c r="AG356" s="153" t="n">
        <v>0</v>
      </c>
      <c r="AH356" s="153" t="n">
        <v>0</v>
      </c>
      <c r="AI356" s="153" t="n">
        <v>0</v>
      </c>
      <c r="AJ356" s="153" t="n">
        <v>0</v>
      </c>
      <c r="AK356" s="153" t="n">
        <v>0</v>
      </c>
      <c r="AL356" s="153" t="n">
        <v>0</v>
      </c>
      <c r="AM356" s="153" t="n">
        <v>0</v>
      </c>
      <c r="AN356" s="153" t="n">
        <v>0</v>
      </c>
      <c r="AO356" s="153" t="n">
        <v>0</v>
      </c>
      <c r="AP356" s="153" t="n">
        <v>0</v>
      </c>
      <c r="AQ356" s="153" t="n">
        <v>0</v>
      </c>
      <c r="AR356" s="153" t="n">
        <v>0</v>
      </c>
      <c r="AS356" s="153" t="n">
        <v>0</v>
      </c>
      <c r="AT356" s="10" t="inlineStr">
        <is>
          <t>庄毅之前报价已包含配件</t>
        </is>
      </c>
      <c r="AU356" s="10" t="n"/>
      <c r="AV356" s="10" t="inlineStr">
        <is>
          <t>683ff6fdbeccb10015658365</t>
        </is>
      </c>
      <c r="AW356" s="10" t="inlineStr">
        <is>
          <t>1.5米升降桌整桌-书桌+高台</t>
        </is>
      </c>
      <c r="AX356" s="10" t="inlineStr">
        <is>
          <t>683ff6fe0c1b7400154c86dd</t>
        </is>
      </c>
      <c r="AY356" s="153">
        <f>H356</f>
        <v/>
      </c>
      <c r="AZ356" s="153">
        <f>BB356/(1-BA356)</f>
        <v/>
      </c>
      <c r="BA356" s="85" t="n">
        <v>0.15</v>
      </c>
      <c r="BB356" s="153">
        <f>K356*0.96</f>
        <v/>
      </c>
      <c r="BC356" s="10" t="inlineStr">
        <is>
          <t>717780219729</t>
        </is>
      </c>
      <c r="BD356" s="10" t="inlineStr">
        <is>
          <t>https://item.taobao.com/item.htm?id=717780219729</t>
        </is>
      </c>
      <c r="BE356" s="10" t="n"/>
      <c r="BF356" s="153">
        <f>H356</f>
        <v/>
      </c>
      <c r="BG356" s="85">
        <f>BH356/BF356</f>
        <v/>
      </c>
      <c r="BH356" s="152">
        <f>I356</f>
        <v/>
      </c>
      <c r="BI356" s="85">
        <f>1-12%</f>
        <v/>
      </c>
      <c r="BJ356" s="85">
        <f>BK356/(BF356-BF356*(1-BI356))</f>
        <v/>
      </c>
      <c r="BK356" s="152">
        <f>BM356/(1-BL356)</f>
        <v/>
      </c>
      <c r="BL356" s="85" t="n">
        <v>0.01</v>
      </c>
      <c r="BM356" s="152">
        <f>J356</f>
        <v/>
      </c>
      <c r="BN356" s="152">
        <f>IF(BK356&gt;=1500,BK356-150,IF(BK356&gt;=800,BK356-80,IF(BK356&gt;=500,BK356-50,IF(BK356&gt;=200,BK356-20,BK356))))</f>
        <v/>
      </c>
      <c r="BO356" s="85">
        <f>1-12%</f>
        <v/>
      </c>
      <c r="BP356" s="85">
        <f>BQ356/(BF356-BF356*(1-BO356))</f>
        <v/>
      </c>
      <c r="BQ356" s="152">
        <f>BS356/(1-BR356)</f>
        <v/>
      </c>
      <c r="BR356" s="85" t="n">
        <v>0</v>
      </c>
      <c r="BS356" s="152">
        <f>K356</f>
        <v/>
      </c>
      <c r="BT356" s="152">
        <f>IF(BQ356&gt;=1500,BQ356-150,IF(BQ356&gt;=800,BQ356-80,IF(BQ356&gt;=500,BQ356-50,IF(BQ356&gt;=200,BQ356-20,BQ356))))</f>
        <v/>
      </c>
      <c r="BU356" s="10" t="n"/>
      <c r="CB356" s="8" t="inlineStr">
        <is>
          <t>✅ 可导入</t>
        </is>
      </c>
      <c r="CC356" t="inlineStr">
        <is>
          <t>✓</t>
        </is>
      </c>
    </row>
    <row r="357" ht="18" customHeight="1">
      <c r="A357" s="77" t="inlineStr">
        <is>
          <t>PPS23410030201</t>
        </is>
      </c>
      <c r="B357" s="7" t="inlineStr">
        <is>
          <t>云起升降桌 |樱桃木老款升降桌</t>
        </is>
      </c>
      <c r="C357" s="7" t="inlineStr">
        <is>
          <t>云起升降桌-整桌&amp;高台-1.7米</t>
        </is>
      </c>
      <c r="D357" s="7" t="inlineStr">
        <is>
          <t>PPS2341003020112</t>
        </is>
      </c>
      <c r="E357" s="7" t="inlineStr">
        <is>
          <t>https://img.alicdn.com/imgextra/i3/2215699812811/O1CN01SWZvtZ1WdUBNmUJzC_!!2215699812811.jpg</t>
        </is>
      </c>
      <c r="F357" s="7" t="inlineStr">
        <is>
          <t>大型</t>
        </is>
      </c>
      <c r="G357" s="149">
        <f>Q357/0.4</f>
        <v/>
      </c>
      <c r="H357" s="149">
        <f>G357*0.75</f>
        <v/>
      </c>
      <c r="I357" s="149">
        <f>Q357 / (0.84 - 0.02 - 0.006)</f>
        <v/>
      </c>
      <c r="J357" s="149">
        <f>Q357 / (0.86 - 0.02 - 0.006)</f>
        <v/>
      </c>
      <c r="K357" s="149">
        <f>Q357 / (0.88 - 0.02 - 0.006)</f>
        <v/>
      </c>
      <c r="L357" s="149">
        <f>K357-N357</f>
        <v/>
      </c>
      <c r="M357" s="79">
        <f>L357/K357</f>
        <v/>
      </c>
      <c r="N357" s="150">
        <f>O357+P357+Q357</f>
        <v/>
      </c>
      <c r="O357" s="150">
        <f>K357*0.006</f>
        <v/>
      </c>
      <c r="P357" s="150">
        <f>K357*0.02</f>
        <v/>
      </c>
      <c r="Q357" s="150">
        <f>SUM(R357:T357)</f>
        <v/>
      </c>
      <c r="R357" s="150">
        <f>IF(F357="大型",700,IF(F357="中型",300,IF(F357="小型",80,0)))</f>
        <v/>
      </c>
      <c r="S357" s="150">
        <f>IF(F357="大型",150,IF(F357="中型",100,IF(F357="小型",0,0)))</f>
        <v/>
      </c>
      <c r="T357" s="151">
        <f>SUM(U357:W357)</f>
        <v/>
      </c>
      <c r="U357" s="150" t="n">
        <v>4300</v>
      </c>
      <c r="V357" s="150" t="n">
        <v>0</v>
      </c>
      <c r="W357" s="150">
        <f>SUM(X357:AS357)</f>
        <v/>
      </c>
      <c r="X357" s="150" t="n">
        <v>0</v>
      </c>
      <c r="Y357" s="150" t="n">
        <v>0</v>
      </c>
      <c r="Z357" s="150" t="n">
        <v>0</v>
      </c>
      <c r="AA357" s="150" t="n">
        <v>0</v>
      </c>
      <c r="AB357" s="150" t="n">
        <v>0</v>
      </c>
      <c r="AC357" s="150" t="n">
        <v>0</v>
      </c>
      <c r="AD357" s="150" t="n">
        <v>0</v>
      </c>
      <c r="AE357" s="150" t="n">
        <v>0</v>
      </c>
      <c r="AF357" s="150" t="n">
        <v>0</v>
      </c>
      <c r="AG357" s="150" t="n">
        <v>0</v>
      </c>
      <c r="AH357" s="150" t="n">
        <v>0</v>
      </c>
      <c r="AI357" s="150" t="n">
        <v>0</v>
      </c>
      <c r="AJ357" s="150" t="n">
        <v>0</v>
      </c>
      <c r="AK357" s="150" t="n">
        <v>0</v>
      </c>
      <c r="AL357" s="150" t="n">
        <v>0</v>
      </c>
      <c r="AM357" s="150" t="n">
        <v>0</v>
      </c>
      <c r="AN357" s="150" t="n">
        <v>0</v>
      </c>
      <c r="AO357" s="150" t="n">
        <v>0</v>
      </c>
      <c r="AP357" s="150" t="n">
        <v>0</v>
      </c>
      <c r="AQ357" s="150" t="n">
        <v>0</v>
      </c>
      <c r="AR357" s="150" t="n">
        <v>0</v>
      </c>
      <c r="AS357" s="150" t="n">
        <v>0</v>
      </c>
      <c r="AT357" s="7" t="inlineStr">
        <is>
          <t>庄毅之前报价已包含配件</t>
        </is>
      </c>
      <c r="AU357" s="7" t="n"/>
      <c r="AV357" s="7" t="inlineStr">
        <is>
          <t>683ff6fdbeccb10015658365</t>
        </is>
      </c>
      <c r="AW357" s="7" t="inlineStr">
        <is>
          <t>1.7米升降桌整桌-书桌+高台</t>
        </is>
      </c>
      <c r="AX357" s="7" t="inlineStr">
        <is>
          <t>683ff6feb6240c00159d03e9</t>
        </is>
      </c>
      <c r="AY357" s="150">
        <f>H357</f>
        <v/>
      </c>
      <c r="AZ357" s="150">
        <f>BB357/(1-BA357)</f>
        <v/>
      </c>
      <c r="BA357" s="82" t="n">
        <v>0.15</v>
      </c>
      <c r="BB357" s="150">
        <f>K357*0.96</f>
        <v/>
      </c>
      <c r="BC357" s="7" t="inlineStr">
        <is>
          <t>717780219729</t>
        </is>
      </c>
      <c r="BD357" s="7" t="inlineStr">
        <is>
          <t>https://item.taobao.com/item.htm?id=717780219729</t>
        </is>
      </c>
      <c r="BE357" s="7" t="n"/>
      <c r="BF357" s="150">
        <f>H357</f>
        <v/>
      </c>
      <c r="BG357" s="82">
        <f>BH357/BF357</f>
        <v/>
      </c>
      <c r="BH357" s="149">
        <f>I357</f>
        <v/>
      </c>
      <c r="BI357" s="82">
        <f>1-12%</f>
        <v/>
      </c>
      <c r="BJ357" s="82">
        <f>BK357/(BF357-BF357*(1-BI357))</f>
        <v/>
      </c>
      <c r="BK357" s="149">
        <f>BM357/(1-BL357)</f>
        <v/>
      </c>
      <c r="BL357" s="82" t="n">
        <v>0.01</v>
      </c>
      <c r="BM357" s="149">
        <f>J357</f>
        <v/>
      </c>
      <c r="BN357" s="149">
        <f>IF(BK357&gt;=1500,BK357-150,IF(BK357&gt;=800,BK357-80,IF(BK357&gt;=500,BK357-50,IF(BK357&gt;=200,BK357-20,BK357))))</f>
        <v/>
      </c>
      <c r="BO357" s="82">
        <f>1-12%</f>
        <v/>
      </c>
      <c r="BP357" s="82">
        <f>BQ357/(BF357-BF357*(1-BO357))</f>
        <v/>
      </c>
      <c r="BQ357" s="149">
        <f>BS357/(1-BR357)</f>
        <v/>
      </c>
      <c r="BR357" s="82" t="n">
        <v>0</v>
      </c>
      <c r="BS357" s="149">
        <f>K357</f>
        <v/>
      </c>
      <c r="BT357" s="149">
        <f>IF(BQ357&gt;=1500,BQ357-150,IF(BQ357&gt;=800,BQ357-80,IF(BQ357&gt;=500,BQ357-50,IF(BQ357&gt;=200,BQ357-20,BQ357))))</f>
        <v/>
      </c>
      <c r="BU357" s="7" t="n"/>
      <c r="CB357" s="8" t="inlineStr">
        <is>
          <t>✅ 可导入</t>
        </is>
      </c>
      <c r="CC357" t="inlineStr">
        <is>
          <t>✓</t>
        </is>
      </c>
    </row>
    <row r="358" ht="18" customHeight="1">
      <c r="A358" s="77" t="inlineStr">
        <is>
          <t>PPS23410030201</t>
        </is>
      </c>
      <c r="B358" s="10" t="inlineStr">
        <is>
          <t>云起升降桌 |樱桃木老款升降桌</t>
        </is>
      </c>
      <c r="C358" s="10" t="inlineStr">
        <is>
          <t>云起升降桌-整桌&amp;高台-1.9米</t>
        </is>
      </c>
      <c r="D358" s="10" t="inlineStr">
        <is>
          <t>PPS2341003020113</t>
        </is>
      </c>
      <c r="E358" s="10" t="inlineStr">
        <is>
          <t>https://img.alicdn.com/imgextra/i3/2215699812811/O1CN01SWZvtZ1WdUBNmUJzC_!!2215699812811.jpg</t>
        </is>
      </c>
      <c r="F358" s="10" t="inlineStr">
        <is>
          <t>大型</t>
        </is>
      </c>
      <c r="G358" s="152">
        <f>Q358/0.4</f>
        <v/>
      </c>
      <c r="H358" s="152">
        <f>G358*0.75</f>
        <v/>
      </c>
      <c r="I358" s="152">
        <f>Q358 / (0.84 - 0.02 - 0.006)</f>
        <v/>
      </c>
      <c r="J358" s="152">
        <f>Q358 / (0.86 - 0.02 - 0.006)</f>
        <v/>
      </c>
      <c r="K358" s="152">
        <f>Q358 / (0.88 - 0.02 - 0.006)</f>
        <v/>
      </c>
      <c r="L358" s="152">
        <f>K358-N358</f>
        <v/>
      </c>
      <c r="M358" s="79">
        <f>L358/K358</f>
        <v/>
      </c>
      <c r="N358" s="153">
        <f>O358+P358+Q358</f>
        <v/>
      </c>
      <c r="O358" s="153">
        <f>K358*0.006</f>
        <v/>
      </c>
      <c r="P358" s="153">
        <f>K358*0.02</f>
        <v/>
      </c>
      <c r="Q358" s="153">
        <f>SUM(R358:T358)</f>
        <v/>
      </c>
      <c r="R358" s="153">
        <f>IF(F358="大型",700,IF(F358="中型",300,IF(F358="小型",80,0)))</f>
        <v/>
      </c>
      <c r="S358" s="153">
        <f>IF(F358="大型",150,IF(F358="中型",100,IF(F358="小型",0,0)))</f>
        <v/>
      </c>
      <c r="T358" s="151">
        <f>SUM(U358:W358)</f>
        <v/>
      </c>
      <c r="U358" s="153" t="n">
        <v>4650</v>
      </c>
      <c r="V358" s="153" t="n">
        <v>0</v>
      </c>
      <c r="W358" s="153">
        <f>SUM(X358:AS358)</f>
        <v/>
      </c>
      <c r="X358" s="153" t="n">
        <v>0</v>
      </c>
      <c r="Y358" s="153" t="n">
        <v>0</v>
      </c>
      <c r="Z358" s="153" t="n">
        <v>0</v>
      </c>
      <c r="AA358" s="153" t="n">
        <v>0</v>
      </c>
      <c r="AB358" s="153" t="n">
        <v>0</v>
      </c>
      <c r="AC358" s="153" t="n">
        <v>0</v>
      </c>
      <c r="AD358" s="153" t="n">
        <v>0</v>
      </c>
      <c r="AE358" s="153" t="n">
        <v>0</v>
      </c>
      <c r="AF358" s="153" t="n">
        <v>0</v>
      </c>
      <c r="AG358" s="153" t="n">
        <v>0</v>
      </c>
      <c r="AH358" s="153" t="n">
        <v>0</v>
      </c>
      <c r="AI358" s="153" t="n">
        <v>0</v>
      </c>
      <c r="AJ358" s="153" t="n">
        <v>0</v>
      </c>
      <c r="AK358" s="153" t="n">
        <v>0</v>
      </c>
      <c r="AL358" s="153" t="n">
        <v>0</v>
      </c>
      <c r="AM358" s="153" t="n">
        <v>0</v>
      </c>
      <c r="AN358" s="153" t="n">
        <v>0</v>
      </c>
      <c r="AO358" s="153" t="n">
        <v>0</v>
      </c>
      <c r="AP358" s="153" t="n">
        <v>0</v>
      </c>
      <c r="AQ358" s="153" t="n">
        <v>0</v>
      </c>
      <c r="AR358" s="153" t="n">
        <v>0</v>
      </c>
      <c r="AS358" s="153" t="n">
        <v>0</v>
      </c>
      <c r="AT358" s="10" t="inlineStr">
        <is>
          <t>庄毅之前报价已包含配件</t>
        </is>
      </c>
      <c r="AU358" s="10" t="n"/>
      <c r="AV358" s="10" t="inlineStr">
        <is>
          <t>683ff6fdbeccb10015658365</t>
        </is>
      </c>
      <c r="AW358" s="10" t="inlineStr">
        <is>
          <t>1.9米升降桌整桌-书桌+高台</t>
        </is>
      </c>
      <c r="AX358" s="10" t="inlineStr">
        <is>
          <t>683ff6fee0db0d001585a4f8</t>
        </is>
      </c>
      <c r="AY358" s="153">
        <f>H358</f>
        <v/>
      </c>
      <c r="AZ358" s="153">
        <f>BB358/(1-BA358)</f>
        <v/>
      </c>
      <c r="BA358" s="85" t="n">
        <v>0.15</v>
      </c>
      <c r="BB358" s="153">
        <f>K358*0.96</f>
        <v/>
      </c>
      <c r="BC358" s="10" t="inlineStr">
        <is>
          <t>717780219729</t>
        </is>
      </c>
      <c r="BD358" s="10" t="inlineStr">
        <is>
          <t>https://item.taobao.com/item.htm?id=717780219729</t>
        </is>
      </c>
      <c r="BE358" s="10" t="n"/>
      <c r="BF358" s="153">
        <f>H358</f>
        <v/>
      </c>
      <c r="BG358" s="85">
        <f>BH358/BF358</f>
        <v/>
      </c>
      <c r="BH358" s="152">
        <f>I358</f>
        <v/>
      </c>
      <c r="BI358" s="85">
        <f>1-12%</f>
        <v/>
      </c>
      <c r="BJ358" s="85">
        <f>BK358/(BF358-BF358*(1-BI358))</f>
        <v/>
      </c>
      <c r="BK358" s="152">
        <f>BM358/(1-BL358)</f>
        <v/>
      </c>
      <c r="BL358" s="85" t="n">
        <v>0.01</v>
      </c>
      <c r="BM358" s="152">
        <f>J358</f>
        <v/>
      </c>
      <c r="BN358" s="152">
        <f>IF(BK358&gt;=1500,BK358-150,IF(BK358&gt;=800,BK358-80,IF(BK358&gt;=500,BK358-50,IF(BK358&gt;=200,BK358-20,BK358))))</f>
        <v/>
      </c>
      <c r="BO358" s="85">
        <f>1-12%</f>
        <v/>
      </c>
      <c r="BP358" s="85">
        <f>BQ358/(BF358-BF358*(1-BO358))</f>
        <v/>
      </c>
      <c r="BQ358" s="152">
        <f>BS358/(1-BR358)</f>
        <v/>
      </c>
      <c r="BR358" s="85" t="n">
        <v>0</v>
      </c>
      <c r="BS358" s="152">
        <f>K358</f>
        <v/>
      </c>
      <c r="BT358" s="152">
        <f>IF(BQ358&gt;=1500,BQ358-150,IF(BQ358&gt;=800,BQ358-80,IF(BQ358&gt;=500,BQ358-50,IF(BQ358&gt;=200,BQ358-20,BQ358))))</f>
        <v/>
      </c>
      <c r="BU358" s="10" t="n"/>
      <c r="CB358" s="8" t="inlineStr">
        <is>
          <t>✅ 可导入</t>
        </is>
      </c>
      <c r="CC358" t="inlineStr">
        <is>
          <t>✓</t>
        </is>
      </c>
    </row>
    <row r="359" ht="18" customHeight="1">
      <c r="A359" s="77" t="inlineStr">
        <is>
          <t>PPS23410030201</t>
        </is>
      </c>
      <c r="B359" s="7" t="inlineStr">
        <is>
          <t>云起升降桌 |樱桃木老款升降桌</t>
        </is>
      </c>
      <c r="C359" s="7" t="inlineStr">
        <is>
          <t>云起升降桌-整桌&amp;高台-2.1米</t>
        </is>
      </c>
      <c r="D359" s="7" t="inlineStr">
        <is>
          <t>PPS2341003020114</t>
        </is>
      </c>
      <c r="E359" s="7" t="inlineStr">
        <is>
          <t>https://img.alicdn.com/imgextra/i3/2215699812811/O1CN01SWZvtZ1WdUBNmUJzC_!!2215699812811.jpg</t>
        </is>
      </c>
      <c r="F359" s="7" t="inlineStr">
        <is>
          <t>大型</t>
        </is>
      </c>
      <c r="G359" s="149">
        <f>Q359/0.4</f>
        <v/>
      </c>
      <c r="H359" s="149">
        <f>G359*0.75</f>
        <v/>
      </c>
      <c r="I359" s="149">
        <f>Q359 / (0.84 - 0.02 - 0.006)</f>
        <v/>
      </c>
      <c r="J359" s="149">
        <f>Q359 / (0.86 - 0.02 - 0.006)</f>
        <v/>
      </c>
      <c r="K359" s="149">
        <f>Q359 / (0.88 - 0.02 - 0.006)</f>
        <v/>
      </c>
      <c r="L359" s="149">
        <f>K359-N359</f>
        <v/>
      </c>
      <c r="M359" s="79">
        <f>L359/K359</f>
        <v/>
      </c>
      <c r="N359" s="150">
        <f>O359+P359+Q359</f>
        <v/>
      </c>
      <c r="O359" s="150">
        <f>K359*0.006</f>
        <v/>
      </c>
      <c r="P359" s="150">
        <f>K359*0.02</f>
        <v/>
      </c>
      <c r="Q359" s="150">
        <f>SUM(R359:T359)</f>
        <v/>
      </c>
      <c r="R359" s="150">
        <f>IF(F359="大型",700,IF(F359="中型",300,IF(F359="小型",80,0)))</f>
        <v/>
      </c>
      <c r="S359" s="150">
        <f>IF(F359="大型",150,IF(F359="中型",100,IF(F359="小型",0,0)))</f>
        <v/>
      </c>
      <c r="T359" s="151">
        <f>SUM(U359:W359)</f>
        <v/>
      </c>
      <c r="U359" s="150" t="n">
        <v>4850</v>
      </c>
      <c r="V359" s="150" t="n">
        <v>0</v>
      </c>
      <c r="W359" s="150">
        <f>SUM(X359:AS359)</f>
        <v/>
      </c>
      <c r="X359" s="150" t="n">
        <v>0</v>
      </c>
      <c r="Y359" s="150" t="n">
        <v>0</v>
      </c>
      <c r="Z359" s="150" t="n">
        <v>0</v>
      </c>
      <c r="AA359" s="150" t="n">
        <v>0</v>
      </c>
      <c r="AB359" s="150" t="n">
        <v>0</v>
      </c>
      <c r="AC359" s="150" t="n">
        <v>0</v>
      </c>
      <c r="AD359" s="150" t="n">
        <v>0</v>
      </c>
      <c r="AE359" s="150" t="n">
        <v>0</v>
      </c>
      <c r="AF359" s="150" t="n">
        <v>0</v>
      </c>
      <c r="AG359" s="150" t="n">
        <v>0</v>
      </c>
      <c r="AH359" s="150" t="n">
        <v>0</v>
      </c>
      <c r="AI359" s="150" t="n">
        <v>0</v>
      </c>
      <c r="AJ359" s="150" t="n">
        <v>0</v>
      </c>
      <c r="AK359" s="150" t="n">
        <v>0</v>
      </c>
      <c r="AL359" s="150" t="n">
        <v>0</v>
      </c>
      <c r="AM359" s="150" t="n">
        <v>0</v>
      </c>
      <c r="AN359" s="150" t="n">
        <v>0</v>
      </c>
      <c r="AO359" s="150" t="n">
        <v>0</v>
      </c>
      <c r="AP359" s="150" t="n">
        <v>0</v>
      </c>
      <c r="AQ359" s="150" t="n">
        <v>0</v>
      </c>
      <c r="AR359" s="150" t="n">
        <v>0</v>
      </c>
      <c r="AS359" s="150" t="n">
        <v>0</v>
      </c>
      <c r="AT359" s="7" t="inlineStr">
        <is>
          <t>庄毅之前报价已包含配件</t>
        </is>
      </c>
      <c r="AU359" s="7" t="n"/>
      <c r="AV359" s="7" t="inlineStr">
        <is>
          <t>683ff6fdbeccb10015658365</t>
        </is>
      </c>
      <c r="AW359" s="7" t="inlineStr">
        <is>
          <t>2.1米升降桌整桌-书桌+高台</t>
        </is>
      </c>
      <c r="AX359" s="7" t="inlineStr">
        <is>
          <t>683ff6fe3aa6a60015f2cd3c</t>
        </is>
      </c>
      <c r="AY359" s="150">
        <f>H359</f>
        <v/>
      </c>
      <c r="AZ359" s="150">
        <f>BB359/(1-BA359)</f>
        <v/>
      </c>
      <c r="BA359" s="82" t="n">
        <v>0.15</v>
      </c>
      <c r="BB359" s="150">
        <f>K359*0.96</f>
        <v/>
      </c>
      <c r="BC359" s="7" t="inlineStr">
        <is>
          <t>717780219729</t>
        </is>
      </c>
      <c r="BD359" s="7" t="inlineStr">
        <is>
          <t>https://item.taobao.com/item.htm?id=717780219729</t>
        </is>
      </c>
      <c r="BE359" s="7" t="n"/>
      <c r="BF359" s="150">
        <f>H359</f>
        <v/>
      </c>
      <c r="BG359" s="82">
        <f>BH359/BF359</f>
        <v/>
      </c>
      <c r="BH359" s="149">
        <f>I359</f>
        <v/>
      </c>
      <c r="BI359" s="82">
        <f>1-12%</f>
        <v/>
      </c>
      <c r="BJ359" s="82">
        <f>BK359/(BF359-BF359*(1-BI359))</f>
        <v/>
      </c>
      <c r="BK359" s="149">
        <f>BM359/(1-BL359)</f>
        <v/>
      </c>
      <c r="BL359" s="82" t="n">
        <v>0.01</v>
      </c>
      <c r="BM359" s="149">
        <f>J359</f>
        <v/>
      </c>
      <c r="BN359" s="149">
        <f>IF(BK359&gt;=1500,BK359-150,IF(BK359&gt;=800,BK359-80,IF(BK359&gt;=500,BK359-50,IF(BK359&gt;=200,BK359-20,BK359))))</f>
        <v/>
      </c>
      <c r="BO359" s="82">
        <f>1-12%</f>
        <v/>
      </c>
      <c r="BP359" s="82">
        <f>BQ359/(BF359-BF359*(1-BO359))</f>
        <v/>
      </c>
      <c r="BQ359" s="149">
        <f>BS359/(1-BR359)</f>
        <v/>
      </c>
      <c r="BR359" s="82" t="n">
        <v>0</v>
      </c>
      <c r="BS359" s="149">
        <f>K359</f>
        <v/>
      </c>
      <c r="BT359" s="149">
        <f>IF(BQ359&gt;=1500,BQ359-150,IF(BQ359&gt;=800,BQ359-80,IF(BQ359&gt;=500,BQ359-50,IF(BQ359&gt;=200,BQ359-20,BQ359))))</f>
        <v/>
      </c>
      <c r="BU359" s="7" t="n"/>
      <c r="CB359" s="8" t="inlineStr">
        <is>
          <t>✅ 可导入</t>
        </is>
      </c>
      <c r="CC359" t="inlineStr">
        <is>
          <t>✓</t>
        </is>
      </c>
    </row>
    <row r="360" ht="18" customHeight="1">
      <c r="A360" s="77" t="inlineStr">
        <is>
          <t>PPS23410030201</t>
        </is>
      </c>
      <c r="B360" s="10" t="inlineStr">
        <is>
          <t>云起升降桌 |樱桃木老款升降桌</t>
        </is>
      </c>
      <c r="C360" s="10" t="inlineStr">
        <is>
          <t>云起升降桌-整桌-1.5米</t>
        </is>
      </c>
      <c r="D360" s="10" t="inlineStr">
        <is>
          <t>PPS2341003020115</t>
        </is>
      </c>
      <c r="E360" s="10" t="inlineStr">
        <is>
          <t>https://img.alicdn.com/imgextra/i3/2215699812811/O1CN01SWZvtZ1WdUBNmUJzC_!!2215699812811.jpg</t>
        </is>
      </c>
      <c r="F360" s="10" t="inlineStr">
        <is>
          <t>大型</t>
        </is>
      </c>
      <c r="G360" s="152">
        <f>Q360/0.4</f>
        <v/>
      </c>
      <c r="H360" s="152">
        <f>G360*0.75</f>
        <v/>
      </c>
      <c r="I360" s="152">
        <f>Q360 / (0.84 - 0.02 - 0.006)</f>
        <v/>
      </c>
      <c r="J360" s="152">
        <f>Q360 / (0.86 - 0.02 - 0.006)</f>
        <v/>
      </c>
      <c r="K360" s="152">
        <f>Q360 / (0.88 - 0.02 - 0.006)</f>
        <v/>
      </c>
      <c r="L360" s="152">
        <f>K360-N360</f>
        <v/>
      </c>
      <c r="M360" s="79">
        <f>L360/K360</f>
        <v/>
      </c>
      <c r="N360" s="153">
        <f>O360+P360+Q360</f>
        <v/>
      </c>
      <c r="O360" s="153">
        <f>K360*0.006</f>
        <v/>
      </c>
      <c r="P360" s="153">
        <f>K360*0.02</f>
        <v/>
      </c>
      <c r="Q360" s="153">
        <f>SUM(R360:T360)</f>
        <v/>
      </c>
      <c r="R360" s="153">
        <f>IF(F360="大型",700,IF(F360="中型",300,IF(F360="小型",80,0)))</f>
        <v/>
      </c>
      <c r="S360" s="153">
        <f>IF(F360="大型",150,IF(F360="中型",100,IF(F360="小型",0,0)))</f>
        <v/>
      </c>
      <c r="T360" s="151">
        <f>SUM(U360:W360)</f>
        <v/>
      </c>
      <c r="U360" s="153" t="n">
        <v>4050</v>
      </c>
      <c r="V360" s="153" t="n">
        <v>0</v>
      </c>
      <c r="W360" s="153">
        <f>SUM(X360:AS360)</f>
        <v/>
      </c>
      <c r="X360" s="153" t="n">
        <v>0</v>
      </c>
      <c r="Y360" s="153" t="n">
        <v>0</v>
      </c>
      <c r="Z360" s="153" t="n">
        <v>0</v>
      </c>
      <c r="AA360" s="153" t="n">
        <v>0</v>
      </c>
      <c r="AB360" s="153" t="n">
        <v>0</v>
      </c>
      <c r="AC360" s="153" t="n">
        <v>0</v>
      </c>
      <c r="AD360" s="153" t="n">
        <v>0</v>
      </c>
      <c r="AE360" s="153" t="n">
        <v>0</v>
      </c>
      <c r="AF360" s="153" t="n">
        <v>0</v>
      </c>
      <c r="AG360" s="153" t="n">
        <v>0</v>
      </c>
      <c r="AH360" s="153" t="n">
        <v>0</v>
      </c>
      <c r="AI360" s="153" t="n">
        <v>0</v>
      </c>
      <c r="AJ360" s="153" t="n">
        <v>0</v>
      </c>
      <c r="AK360" s="153" t="n">
        <v>0</v>
      </c>
      <c r="AL360" s="153" t="n">
        <v>0</v>
      </c>
      <c r="AM360" s="153" t="n">
        <v>0</v>
      </c>
      <c r="AN360" s="153" t="n">
        <v>0</v>
      </c>
      <c r="AO360" s="153" t="n">
        <v>0</v>
      </c>
      <c r="AP360" s="153" t="n">
        <v>0</v>
      </c>
      <c r="AQ360" s="153" t="n">
        <v>0</v>
      </c>
      <c r="AR360" s="153" t="n">
        <v>0</v>
      </c>
      <c r="AS360" s="153" t="n">
        <v>0</v>
      </c>
      <c r="AT360" s="10" t="inlineStr">
        <is>
          <t>庄毅之前报价已包含配件</t>
        </is>
      </c>
      <c r="AU360" s="10" t="n"/>
      <c r="AV360" s="10" t="inlineStr">
        <is>
          <t>683ff6fdbeccb10015658365</t>
        </is>
      </c>
      <c r="AW360" s="10" t="inlineStr">
        <is>
          <t>1.5米升降桌整桌-书桌</t>
        </is>
      </c>
      <c r="AX360" s="10" t="inlineStr">
        <is>
          <t>683ff6ff05b7000015b66ef4</t>
        </is>
      </c>
      <c r="AY360" s="153">
        <f>H360</f>
        <v/>
      </c>
      <c r="AZ360" s="153">
        <f>BB360/(1-BA360)</f>
        <v/>
      </c>
      <c r="BA360" s="85" t="n">
        <v>0.15</v>
      </c>
      <c r="BB360" s="153">
        <f>K360*0.96</f>
        <v/>
      </c>
      <c r="BC360" s="10" t="inlineStr">
        <is>
          <t>717780219729</t>
        </is>
      </c>
      <c r="BD360" s="10" t="inlineStr">
        <is>
          <t>https://item.taobao.com/item.htm?id=717780219729</t>
        </is>
      </c>
      <c r="BE360" s="10" t="n"/>
      <c r="BF360" s="153">
        <f>H360</f>
        <v/>
      </c>
      <c r="BG360" s="85">
        <f>BH360/BF360</f>
        <v/>
      </c>
      <c r="BH360" s="152">
        <f>I360</f>
        <v/>
      </c>
      <c r="BI360" s="85">
        <f>1-12%</f>
        <v/>
      </c>
      <c r="BJ360" s="85">
        <f>BK360/(BF360-BF360*(1-BI360))</f>
        <v/>
      </c>
      <c r="BK360" s="152">
        <f>BM360/(1-BL360)</f>
        <v/>
      </c>
      <c r="BL360" s="85" t="n">
        <v>0.01</v>
      </c>
      <c r="BM360" s="152">
        <f>J360</f>
        <v/>
      </c>
      <c r="BN360" s="152">
        <f>IF(BK360&gt;=1500,BK360-150,IF(BK360&gt;=800,BK360-80,IF(BK360&gt;=500,BK360-50,IF(BK360&gt;=200,BK360-20,BK360))))</f>
        <v/>
      </c>
      <c r="BO360" s="85">
        <f>1-12%</f>
        <v/>
      </c>
      <c r="BP360" s="85">
        <f>BQ360/(BF360-BF360*(1-BO360))</f>
        <v/>
      </c>
      <c r="BQ360" s="152">
        <f>BS360/(1-BR360)</f>
        <v/>
      </c>
      <c r="BR360" s="85" t="n">
        <v>0</v>
      </c>
      <c r="BS360" s="152">
        <f>K360</f>
        <v/>
      </c>
      <c r="BT360" s="152">
        <f>IF(BQ360&gt;=1500,BQ360-150,IF(BQ360&gt;=800,BQ360-80,IF(BQ360&gt;=500,BQ360-50,IF(BQ360&gt;=200,BQ360-20,BQ360))))</f>
        <v/>
      </c>
      <c r="BU360" s="10" t="n"/>
      <c r="CB360" s="8" t="inlineStr">
        <is>
          <t>✅ 可导入</t>
        </is>
      </c>
      <c r="CC360" t="inlineStr">
        <is>
          <t>✓</t>
        </is>
      </c>
    </row>
    <row r="361" ht="18" customHeight="1">
      <c r="A361" s="77" t="inlineStr">
        <is>
          <t>PPS23410030201</t>
        </is>
      </c>
      <c r="B361" s="7" t="inlineStr">
        <is>
          <t>云起升降桌 |樱桃木老款升降桌</t>
        </is>
      </c>
      <c r="C361" s="7" t="inlineStr">
        <is>
          <t>云起升降桌-整桌-1.7米</t>
        </is>
      </c>
      <c r="D361" s="7" t="inlineStr">
        <is>
          <t>PPS2341003020116</t>
        </is>
      </c>
      <c r="E361" s="7" t="inlineStr">
        <is>
          <t>https://img.alicdn.com/imgextra/i3/2215699812811/O1CN01SWZvtZ1WdUBNmUJzC_!!2215699812811.jpg</t>
        </is>
      </c>
      <c r="F361" s="7" t="inlineStr">
        <is>
          <t>大型</t>
        </is>
      </c>
      <c r="G361" s="149">
        <f>Q361/0.4</f>
        <v/>
      </c>
      <c r="H361" s="149">
        <f>G361*0.75</f>
        <v/>
      </c>
      <c r="I361" s="149">
        <f>Q361 / (0.84 - 0.02 - 0.006)</f>
        <v/>
      </c>
      <c r="J361" s="149">
        <f>Q361 / (0.86 - 0.02 - 0.006)</f>
        <v/>
      </c>
      <c r="K361" s="149">
        <f>Q361 / (0.88 - 0.02 - 0.006)</f>
        <v/>
      </c>
      <c r="L361" s="149">
        <f>K361-N361</f>
        <v/>
      </c>
      <c r="M361" s="79">
        <f>L361/K361</f>
        <v/>
      </c>
      <c r="N361" s="150">
        <f>O361+P361+Q361</f>
        <v/>
      </c>
      <c r="O361" s="150">
        <f>K361*0.006</f>
        <v/>
      </c>
      <c r="P361" s="150">
        <f>K361*0.02</f>
        <v/>
      </c>
      <c r="Q361" s="150">
        <f>SUM(R361:T361)</f>
        <v/>
      </c>
      <c r="R361" s="150">
        <f>IF(F361="大型",700,IF(F361="中型",300,IF(F361="小型",80,0)))</f>
        <v/>
      </c>
      <c r="S361" s="150">
        <f>IF(F361="大型",150,IF(F361="中型",100,IF(F361="小型",0,0)))</f>
        <v/>
      </c>
      <c r="T361" s="151">
        <f>SUM(U361:W361)</f>
        <v/>
      </c>
      <c r="U361" s="150" t="n">
        <v>4200</v>
      </c>
      <c r="V361" s="150" t="n">
        <v>0</v>
      </c>
      <c r="W361" s="150">
        <f>SUM(X361:AS361)</f>
        <v/>
      </c>
      <c r="X361" s="150" t="n">
        <v>0</v>
      </c>
      <c r="Y361" s="150" t="n">
        <v>0</v>
      </c>
      <c r="Z361" s="150" t="n">
        <v>0</v>
      </c>
      <c r="AA361" s="150" t="n">
        <v>0</v>
      </c>
      <c r="AB361" s="150" t="n">
        <v>0</v>
      </c>
      <c r="AC361" s="150" t="n">
        <v>0</v>
      </c>
      <c r="AD361" s="150" t="n">
        <v>0</v>
      </c>
      <c r="AE361" s="150" t="n">
        <v>0</v>
      </c>
      <c r="AF361" s="150" t="n">
        <v>0</v>
      </c>
      <c r="AG361" s="150" t="n">
        <v>0</v>
      </c>
      <c r="AH361" s="150" t="n">
        <v>0</v>
      </c>
      <c r="AI361" s="150" t="n">
        <v>0</v>
      </c>
      <c r="AJ361" s="150" t="n">
        <v>0</v>
      </c>
      <c r="AK361" s="150" t="n">
        <v>0</v>
      </c>
      <c r="AL361" s="150" t="n">
        <v>0</v>
      </c>
      <c r="AM361" s="150" t="n">
        <v>0</v>
      </c>
      <c r="AN361" s="150" t="n">
        <v>0</v>
      </c>
      <c r="AO361" s="150" t="n">
        <v>0</v>
      </c>
      <c r="AP361" s="150" t="n">
        <v>0</v>
      </c>
      <c r="AQ361" s="150" t="n">
        <v>0</v>
      </c>
      <c r="AR361" s="150" t="n">
        <v>0</v>
      </c>
      <c r="AS361" s="150" t="n">
        <v>0</v>
      </c>
      <c r="AT361" s="7" t="inlineStr">
        <is>
          <t>庄毅之前报价已包含配件</t>
        </is>
      </c>
      <c r="AU361" s="7" t="n"/>
      <c r="AV361" s="7" t="inlineStr">
        <is>
          <t>683ff6fdbeccb10015658365</t>
        </is>
      </c>
      <c r="AW361" s="7" t="inlineStr">
        <is>
          <t>1.7米升降桌整桌-书桌</t>
        </is>
      </c>
      <c r="AX361" s="7" t="inlineStr">
        <is>
          <t>683ff6ff0c1b7400154c8726</t>
        </is>
      </c>
      <c r="AY361" s="150">
        <f>H361</f>
        <v/>
      </c>
      <c r="AZ361" s="150">
        <f>BB361/(1-BA361)</f>
        <v/>
      </c>
      <c r="BA361" s="82" t="n">
        <v>0.15</v>
      </c>
      <c r="BB361" s="150">
        <f>K361*0.96</f>
        <v/>
      </c>
      <c r="BC361" s="7" t="inlineStr">
        <is>
          <t>717780219729</t>
        </is>
      </c>
      <c r="BD361" s="7" t="inlineStr">
        <is>
          <t>https://item.taobao.com/item.htm?id=717780219729</t>
        </is>
      </c>
      <c r="BE361" s="7" t="n"/>
      <c r="BF361" s="150">
        <f>H361</f>
        <v/>
      </c>
      <c r="BG361" s="82">
        <f>BH361/BF361</f>
        <v/>
      </c>
      <c r="BH361" s="149">
        <f>I361</f>
        <v/>
      </c>
      <c r="BI361" s="82">
        <f>1-12%</f>
        <v/>
      </c>
      <c r="BJ361" s="82">
        <f>BK361/(BF361-BF361*(1-BI361))</f>
        <v/>
      </c>
      <c r="BK361" s="149">
        <f>BM361/(1-BL361)</f>
        <v/>
      </c>
      <c r="BL361" s="82" t="n">
        <v>0.01</v>
      </c>
      <c r="BM361" s="149">
        <f>J361</f>
        <v/>
      </c>
      <c r="BN361" s="149">
        <f>IF(BK361&gt;=1500,BK361-150,IF(BK361&gt;=800,BK361-80,IF(BK361&gt;=500,BK361-50,IF(BK361&gt;=200,BK361-20,BK361))))</f>
        <v/>
      </c>
      <c r="BO361" s="82">
        <f>1-12%</f>
        <v/>
      </c>
      <c r="BP361" s="82">
        <f>BQ361/(BF361-BF361*(1-BO361))</f>
        <v/>
      </c>
      <c r="BQ361" s="149">
        <f>BS361/(1-BR361)</f>
        <v/>
      </c>
      <c r="BR361" s="82" t="n">
        <v>0</v>
      </c>
      <c r="BS361" s="149">
        <f>K361</f>
        <v/>
      </c>
      <c r="BT361" s="149">
        <f>IF(BQ361&gt;=1500,BQ361-150,IF(BQ361&gt;=800,BQ361-80,IF(BQ361&gt;=500,BQ361-50,IF(BQ361&gt;=200,BQ361-20,BQ361))))</f>
        <v/>
      </c>
      <c r="BU361" s="7" t="n"/>
      <c r="CB361" s="8" t="inlineStr">
        <is>
          <t>✅ 可导入</t>
        </is>
      </c>
      <c r="CC361" t="inlineStr">
        <is>
          <t>✓</t>
        </is>
      </c>
    </row>
    <row r="362" ht="18" customHeight="1">
      <c r="A362" s="77" t="inlineStr">
        <is>
          <t>PPS23410030201</t>
        </is>
      </c>
      <c r="B362" s="10" t="inlineStr">
        <is>
          <t>云起升降桌 |樱桃木老款升降桌</t>
        </is>
      </c>
      <c r="C362" s="10" t="inlineStr">
        <is>
          <t>云起升降桌-整桌-1.9米</t>
        </is>
      </c>
      <c r="D362" s="10" t="inlineStr">
        <is>
          <t>PPS2341003020117</t>
        </is>
      </c>
      <c r="E362" s="10" t="inlineStr">
        <is>
          <t>https://img.alicdn.com/imgextra/i3/2215699812811/O1CN01SWZvtZ1WdUBNmUJzC_!!2215699812811.jpg</t>
        </is>
      </c>
      <c r="F362" s="10" t="inlineStr">
        <is>
          <t>大型</t>
        </is>
      </c>
      <c r="G362" s="152">
        <f>Q362/0.4</f>
        <v/>
      </c>
      <c r="H362" s="152">
        <f>G362*0.75</f>
        <v/>
      </c>
      <c r="I362" s="152">
        <f>Q362 / (0.84 - 0.02 - 0.006)</f>
        <v/>
      </c>
      <c r="J362" s="152">
        <f>Q362 / (0.86 - 0.02 - 0.006)</f>
        <v/>
      </c>
      <c r="K362" s="152">
        <f>Q362 / (0.88 - 0.02 - 0.006)</f>
        <v/>
      </c>
      <c r="L362" s="152">
        <f>K362-N362</f>
        <v/>
      </c>
      <c r="M362" s="79">
        <f>L362/K362</f>
        <v/>
      </c>
      <c r="N362" s="153">
        <f>O362+P362+Q362</f>
        <v/>
      </c>
      <c r="O362" s="153">
        <f>K362*0.006</f>
        <v/>
      </c>
      <c r="P362" s="153">
        <f>K362*0.02</f>
        <v/>
      </c>
      <c r="Q362" s="153">
        <f>SUM(R362:T362)</f>
        <v/>
      </c>
      <c r="R362" s="153">
        <f>IF(F362="大型",700,IF(F362="中型",300,IF(F362="小型",80,0)))</f>
        <v/>
      </c>
      <c r="S362" s="153">
        <f>IF(F362="大型",150,IF(F362="中型",100,IF(F362="小型",0,0)))</f>
        <v/>
      </c>
      <c r="T362" s="151">
        <f>SUM(U362:W362)</f>
        <v/>
      </c>
      <c r="U362" s="153" t="n">
        <v>4550</v>
      </c>
      <c r="V362" s="153" t="n">
        <v>0</v>
      </c>
      <c r="W362" s="153">
        <f>SUM(X362:AS362)</f>
        <v/>
      </c>
      <c r="X362" s="153" t="n">
        <v>0</v>
      </c>
      <c r="Y362" s="153" t="n">
        <v>0</v>
      </c>
      <c r="Z362" s="153" t="n">
        <v>0</v>
      </c>
      <c r="AA362" s="153" t="n">
        <v>0</v>
      </c>
      <c r="AB362" s="153" t="n">
        <v>0</v>
      </c>
      <c r="AC362" s="153" t="n">
        <v>0</v>
      </c>
      <c r="AD362" s="153" t="n">
        <v>0</v>
      </c>
      <c r="AE362" s="153" t="n">
        <v>0</v>
      </c>
      <c r="AF362" s="153" t="n">
        <v>0</v>
      </c>
      <c r="AG362" s="153" t="n">
        <v>0</v>
      </c>
      <c r="AH362" s="153" t="n">
        <v>0</v>
      </c>
      <c r="AI362" s="153" t="n">
        <v>0</v>
      </c>
      <c r="AJ362" s="153" t="n">
        <v>0</v>
      </c>
      <c r="AK362" s="153" t="n">
        <v>0</v>
      </c>
      <c r="AL362" s="153" t="n">
        <v>0</v>
      </c>
      <c r="AM362" s="153" t="n">
        <v>0</v>
      </c>
      <c r="AN362" s="153" t="n">
        <v>0</v>
      </c>
      <c r="AO362" s="153" t="n">
        <v>0</v>
      </c>
      <c r="AP362" s="153" t="n">
        <v>0</v>
      </c>
      <c r="AQ362" s="153" t="n">
        <v>0</v>
      </c>
      <c r="AR362" s="153" t="n">
        <v>0</v>
      </c>
      <c r="AS362" s="153" t="n">
        <v>0</v>
      </c>
      <c r="AT362" s="10" t="inlineStr">
        <is>
          <t>庄毅之前报价已包含配件</t>
        </is>
      </c>
      <c r="AU362" s="10" t="n"/>
      <c r="AV362" s="10" t="inlineStr">
        <is>
          <t>683ff6fdbeccb10015658365</t>
        </is>
      </c>
      <c r="AW362" s="10" t="inlineStr">
        <is>
          <t>1.9米升降桌整桌-书桌</t>
        </is>
      </c>
      <c r="AX362" s="10" t="inlineStr">
        <is>
          <t>683ff6fff073650015419ca5</t>
        </is>
      </c>
      <c r="AY362" s="153">
        <f>H362</f>
        <v/>
      </c>
      <c r="AZ362" s="153">
        <f>BB362/(1-BA362)</f>
        <v/>
      </c>
      <c r="BA362" s="85" t="n">
        <v>0.15</v>
      </c>
      <c r="BB362" s="153">
        <f>K362*0.96</f>
        <v/>
      </c>
      <c r="BC362" s="10" t="inlineStr">
        <is>
          <t>717780219729</t>
        </is>
      </c>
      <c r="BD362" s="10" t="inlineStr">
        <is>
          <t>https://item.taobao.com/item.htm?id=717780219729</t>
        </is>
      </c>
      <c r="BE362" s="10" t="n"/>
      <c r="BF362" s="153">
        <f>H362</f>
        <v/>
      </c>
      <c r="BG362" s="85">
        <f>BH362/BF362</f>
        <v/>
      </c>
      <c r="BH362" s="152">
        <f>I362</f>
        <v/>
      </c>
      <c r="BI362" s="85">
        <f>1-12%</f>
        <v/>
      </c>
      <c r="BJ362" s="85">
        <f>BK362/(BF362-BF362*(1-BI362))</f>
        <v/>
      </c>
      <c r="BK362" s="152">
        <f>BM362/(1-BL362)</f>
        <v/>
      </c>
      <c r="BL362" s="85" t="n">
        <v>0.01</v>
      </c>
      <c r="BM362" s="152">
        <f>J362</f>
        <v/>
      </c>
      <c r="BN362" s="152">
        <f>IF(BK362&gt;=1500,BK362-150,IF(BK362&gt;=800,BK362-80,IF(BK362&gt;=500,BK362-50,IF(BK362&gt;=200,BK362-20,BK362))))</f>
        <v/>
      </c>
      <c r="BO362" s="85">
        <f>1-12%</f>
        <v/>
      </c>
      <c r="BP362" s="85">
        <f>BQ362/(BF362-BF362*(1-BO362))</f>
        <v/>
      </c>
      <c r="BQ362" s="152">
        <f>BS362/(1-BR362)</f>
        <v/>
      </c>
      <c r="BR362" s="85" t="n">
        <v>0</v>
      </c>
      <c r="BS362" s="152">
        <f>K362</f>
        <v/>
      </c>
      <c r="BT362" s="152">
        <f>IF(BQ362&gt;=1500,BQ362-150,IF(BQ362&gt;=800,BQ362-80,IF(BQ362&gt;=500,BQ362-50,IF(BQ362&gt;=200,BQ362-20,BQ362))))</f>
        <v/>
      </c>
      <c r="BU362" s="10" t="n"/>
      <c r="CB362" s="8" t="inlineStr">
        <is>
          <t>✅ 可导入</t>
        </is>
      </c>
      <c r="CC362" t="inlineStr">
        <is>
          <t>✓</t>
        </is>
      </c>
    </row>
    <row r="363" ht="18" customHeight="1">
      <c r="A363" s="77" t="inlineStr">
        <is>
          <t>PPS23410030201</t>
        </is>
      </c>
      <c r="B363" s="7" t="inlineStr">
        <is>
          <t>云起升降桌 |樱桃木老款升降桌</t>
        </is>
      </c>
      <c r="C363" s="7" t="inlineStr">
        <is>
          <t>云起升降桌-整桌-2.1米</t>
        </is>
      </c>
      <c r="D363" s="7" t="inlineStr">
        <is>
          <t>PPS2341003020118</t>
        </is>
      </c>
      <c r="E363" s="7" t="inlineStr">
        <is>
          <t>https://img.alicdn.com/imgextra/i3/2215699812811/O1CN01SWZvtZ1WdUBNmUJzC_!!2215699812811.jpg</t>
        </is>
      </c>
      <c r="F363" s="7" t="inlineStr">
        <is>
          <t>大型</t>
        </is>
      </c>
      <c r="G363" s="149">
        <f>Q363/0.4</f>
        <v/>
      </c>
      <c r="H363" s="149">
        <f>G363*0.75</f>
        <v/>
      </c>
      <c r="I363" s="149">
        <f>Q363 / (0.84 - 0.02 - 0.006)</f>
        <v/>
      </c>
      <c r="J363" s="149">
        <f>Q363 / (0.86 - 0.02 - 0.006)</f>
        <v/>
      </c>
      <c r="K363" s="149">
        <f>Q363 / (0.88 - 0.02 - 0.006)</f>
        <v/>
      </c>
      <c r="L363" s="149">
        <f>K363-N363</f>
        <v/>
      </c>
      <c r="M363" s="79">
        <f>L363/K363</f>
        <v/>
      </c>
      <c r="N363" s="150">
        <f>O363+P363+Q363</f>
        <v/>
      </c>
      <c r="O363" s="150">
        <f>K363*0.006</f>
        <v/>
      </c>
      <c r="P363" s="150">
        <f>K363*0.02</f>
        <v/>
      </c>
      <c r="Q363" s="150">
        <f>SUM(R363:T363)</f>
        <v/>
      </c>
      <c r="R363" s="150">
        <f>IF(F363="大型",700,IF(F363="中型",300,IF(F363="小型",80,0)))</f>
        <v/>
      </c>
      <c r="S363" s="150">
        <f>IF(F363="大型",150,IF(F363="中型",100,IF(F363="小型",0,0)))</f>
        <v/>
      </c>
      <c r="T363" s="151">
        <f>SUM(U363:W363)</f>
        <v/>
      </c>
      <c r="U363" s="150" t="n">
        <v>4750</v>
      </c>
      <c r="V363" s="150" t="n">
        <v>0</v>
      </c>
      <c r="W363" s="150">
        <f>SUM(X363:AS363)</f>
        <v/>
      </c>
      <c r="X363" s="150" t="n">
        <v>0</v>
      </c>
      <c r="Y363" s="150" t="n">
        <v>0</v>
      </c>
      <c r="Z363" s="150" t="n">
        <v>0</v>
      </c>
      <c r="AA363" s="150" t="n">
        <v>0</v>
      </c>
      <c r="AB363" s="150" t="n">
        <v>0</v>
      </c>
      <c r="AC363" s="150" t="n">
        <v>0</v>
      </c>
      <c r="AD363" s="150" t="n">
        <v>0</v>
      </c>
      <c r="AE363" s="150" t="n">
        <v>0</v>
      </c>
      <c r="AF363" s="150" t="n">
        <v>0</v>
      </c>
      <c r="AG363" s="150" t="n">
        <v>0</v>
      </c>
      <c r="AH363" s="150" t="n">
        <v>0</v>
      </c>
      <c r="AI363" s="150" t="n">
        <v>0</v>
      </c>
      <c r="AJ363" s="150" t="n">
        <v>0</v>
      </c>
      <c r="AK363" s="150" t="n">
        <v>0</v>
      </c>
      <c r="AL363" s="150" t="n">
        <v>0</v>
      </c>
      <c r="AM363" s="150" t="n">
        <v>0</v>
      </c>
      <c r="AN363" s="150" t="n">
        <v>0</v>
      </c>
      <c r="AO363" s="150" t="n">
        <v>0</v>
      </c>
      <c r="AP363" s="150" t="n">
        <v>0</v>
      </c>
      <c r="AQ363" s="150" t="n">
        <v>0</v>
      </c>
      <c r="AR363" s="150" t="n">
        <v>0</v>
      </c>
      <c r="AS363" s="150" t="n">
        <v>0</v>
      </c>
      <c r="AT363" s="7" t="inlineStr">
        <is>
          <t>庄毅之前报价已包含配件</t>
        </is>
      </c>
      <c r="AU363" s="7" t="n"/>
      <c r="AV363" s="7" t="inlineStr">
        <is>
          <t>683ff6fdbeccb10015658365</t>
        </is>
      </c>
      <c r="AW363" s="7" t="inlineStr">
        <is>
          <t>2.1米升降桌整桌-书桌</t>
        </is>
      </c>
      <c r="AX363" s="7" t="inlineStr">
        <is>
          <t>683ff700e0db0d001585a528</t>
        </is>
      </c>
      <c r="AY363" s="150">
        <f>H363</f>
        <v/>
      </c>
      <c r="AZ363" s="150">
        <f>BB363/(1-BA363)</f>
        <v/>
      </c>
      <c r="BA363" s="82" t="n">
        <v>0.15</v>
      </c>
      <c r="BB363" s="150">
        <f>K363*0.96</f>
        <v/>
      </c>
      <c r="BC363" s="7" t="inlineStr">
        <is>
          <t>717780219729</t>
        </is>
      </c>
      <c r="BD363" s="7" t="inlineStr">
        <is>
          <t>https://item.taobao.com/item.htm?id=717780219729</t>
        </is>
      </c>
      <c r="BE363" s="7" t="n"/>
      <c r="BF363" s="150">
        <f>H363</f>
        <v/>
      </c>
      <c r="BG363" s="82">
        <f>BH363/BF363</f>
        <v/>
      </c>
      <c r="BH363" s="149">
        <f>I363</f>
        <v/>
      </c>
      <c r="BI363" s="82">
        <f>1-12%</f>
        <v/>
      </c>
      <c r="BJ363" s="82">
        <f>BK363/(BF363-BF363*(1-BI363))</f>
        <v/>
      </c>
      <c r="BK363" s="149">
        <f>BM363/(1-BL363)</f>
        <v/>
      </c>
      <c r="BL363" s="82" t="n">
        <v>0.01</v>
      </c>
      <c r="BM363" s="149">
        <f>J363</f>
        <v/>
      </c>
      <c r="BN363" s="149">
        <f>IF(BK363&gt;=1500,BK363-150,IF(BK363&gt;=800,BK363-80,IF(BK363&gt;=500,BK363-50,IF(BK363&gt;=200,BK363-20,BK363))))</f>
        <v/>
      </c>
      <c r="BO363" s="82">
        <f>1-12%</f>
        <v/>
      </c>
      <c r="BP363" s="82">
        <f>BQ363/(BF363-BF363*(1-BO363))</f>
        <v/>
      </c>
      <c r="BQ363" s="149">
        <f>BS363/(1-BR363)</f>
        <v/>
      </c>
      <c r="BR363" s="82" t="n">
        <v>0</v>
      </c>
      <c r="BS363" s="149">
        <f>K363</f>
        <v/>
      </c>
      <c r="BT363" s="149">
        <f>IF(BQ363&gt;=1500,BQ363-150,IF(BQ363&gt;=800,BQ363-80,IF(BQ363&gt;=500,BQ363-50,IF(BQ363&gt;=200,BQ363-20,BQ363))))</f>
        <v/>
      </c>
      <c r="BU363" s="7" t="n"/>
      <c r="CB363" s="8" t="inlineStr">
        <is>
          <t>✅ 可导入</t>
        </is>
      </c>
      <c r="CC363" t="inlineStr">
        <is>
          <t>✓</t>
        </is>
      </c>
    </row>
    <row r="364" ht="18" customHeight="1">
      <c r="A364" s="77" t="inlineStr">
        <is>
          <t>PPS23450010201</t>
        </is>
      </c>
      <c r="B364" s="10" t="inlineStr">
        <is>
          <t>挚乐书柜     |樱桃木老款模块书柜</t>
        </is>
      </c>
      <c r="C364" s="10" t="inlineStr">
        <is>
          <t>2023款书柜-1米樱桃木玻璃翻盖款</t>
        </is>
      </c>
      <c r="D364" s="10" t="inlineStr">
        <is>
          <t>PPS2345001020111</t>
        </is>
      </c>
      <c r="E364" s="10" t="inlineStr">
        <is>
          <t>https://img.alicdn.com/imgextra/i3/2215699812811/O1CN01JYrtPL1WdUBJzJels_!!2215699812811.jpg</t>
        </is>
      </c>
      <c r="F364" s="10" t="inlineStr">
        <is>
          <t>中型</t>
        </is>
      </c>
      <c r="G364" s="152">
        <f>Q364/0.4</f>
        <v/>
      </c>
      <c r="H364" s="152">
        <f>G364*0.75</f>
        <v/>
      </c>
      <c r="I364" s="152">
        <f>Q364 / (0.84 - 0.02 - 0.006)</f>
        <v/>
      </c>
      <c r="J364" s="152">
        <f>Q364 / (0.86 - 0.02 - 0.006)</f>
        <v/>
      </c>
      <c r="K364" s="152">
        <f>Q364 / (0.88 - 0.02 - 0.006)</f>
        <v/>
      </c>
      <c r="L364" s="152">
        <f>K364-N364</f>
        <v/>
      </c>
      <c r="M364" s="79">
        <f>L364/K364</f>
        <v/>
      </c>
      <c r="N364" s="153">
        <f>O364+P364+Q364</f>
        <v/>
      </c>
      <c r="O364" s="153">
        <f>K364*0.006</f>
        <v/>
      </c>
      <c r="P364" s="153">
        <f>K364*0.02</f>
        <v/>
      </c>
      <c r="Q364" s="153">
        <f>SUM(R364:T364)</f>
        <v/>
      </c>
      <c r="R364" s="153">
        <f>IF(F364="大型",700,IF(F364="中型",300,IF(F364="小型",80,0)))</f>
        <v/>
      </c>
      <c r="S364" s="153">
        <f>IF(F364="大型",150,IF(F364="中型",100,IF(F364="小型",0,0)))</f>
        <v/>
      </c>
      <c r="T364" s="151">
        <f>SUM(U364:W364)</f>
        <v/>
      </c>
      <c r="U364" s="153" t="n">
        <v>2475</v>
      </c>
      <c r="V364" s="153" t="n">
        <v>0</v>
      </c>
      <c r="W364" s="153">
        <f>SUM(X364:AS364)</f>
        <v/>
      </c>
      <c r="X364" s="153" t="n">
        <v>0</v>
      </c>
      <c r="Y364" s="153" t="n">
        <v>0</v>
      </c>
      <c r="Z364" s="153" t="n">
        <v>0</v>
      </c>
      <c r="AA364" s="153" t="n">
        <v>0</v>
      </c>
      <c r="AB364" s="153" t="n">
        <v>0</v>
      </c>
      <c r="AC364" s="153" t="n">
        <v>0</v>
      </c>
      <c r="AD364" s="153" t="n">
        <v>0</v>
      </c>
      <c r="AE364" s="153" t="n">
        <v>0</v>
      </c>
      <c r="AF364" s="153" t="n">
        <v>0</v>
      </c>
      <c r="AG364" s="153" t="n">
        <v>0</v>
      </c>
      <c r="AH364" s="153" t="n">
        <v>0</v>
      </c>
      <c r="AI364" s="153" t="n">
        <v>0</v>
      </c>
      <c r="AJ364" s="153" t="n">
        <v>0</v>
      </c>
      <c r="AK364" s="153" t="n">
        <v>0</v>
      </c>
      <c r="AL364" s="153" t="n">
        <v>0</v>
      </c>
      <c r="AM364" s="153" t="n">
        <v>0</v>
      </c>
      <c r="AN364" s="153" t="n">
        <v>0</v>
      </c>
      <c r="AO364" s="153" t="n">
        <v>0</v>
      </c>
      <c r="AP364" s="153" t="n">
        <v>0</v>
      </c>
      <c r="AQ364" s="153" t="n">
        <v>0</v>
      </c>
      <c r="AR364" s="153" t="n">
        <v>0</v>
      </c>
      <c r="AS364" s="153" t="n">
        <v>0</v>
      </c>
      <c r="AT364" s="10" t="inlineStr">
        <is>
          <t>庄毅之前报价已包含配件</t>
        </is>
      </c>
      <c r="AU364" s="10" t="n"/>
      <c r="AV364" s="10" t="inlineStr">
        <is>
          <t>683ffadaa548d000159e14b1</t>
        </is>
      </c>
      <c r="AW364" s="10" t="inlineStr">
        <is>
          <t>樱桃木1米隔板翻盖款</t>
        </is>
      </c>
      <c r="AX364" s="10" t="inlineStr">
        <is>
          <t>683ffadb0c1b7400154dd3ec</t>
        </is>
      </c>
      <c r="AY364" s="153">
        <f>H364</f>
        <v/>
      </c>
      <c r="AZ364" s="153">
        <f>BB364/(1-BA364)</f>
        <v/>
      </c>
      <c r="BA364" s="85" t="n">
        <v>0.15</v>
      </c>
      <c r="BB364" s="153">
        <f>K364*0.96</f>
        <v/>
      </c>
      <c r="BC364" s="10" t="inlineStr">
        <is>
          <t>717434309002</t>
        </is>
      </c>
      <c r="BD364" s="10" t="inlineStr">
        <is>
          <t>https://item.taobao.com/item.htm?id=717434309002</t>
        </is>
      </c>
      <c r="BE364" s="10" t="n"/>
      <c r="BF364" s="153">
        <f>H364</f>
        <v/>
      </c>
      <c r="BG364" s="85">
        <f>BH364/BF364</f>
        <v/>
      </c>
      <c r="BH364" s="152">
        <f>I364</f>
        <v/>
      </c>
      <c r="BI364" s="85">
        <f>1-12%</f>
        <v/>
      </c>
      <c r="BJ364" s="85">
        <f>BK364/(BF364-BF364*(1-BI364))</f>
        <v/>
      </c>
      <c r="BK364" s="152">
        <f>BM364/(1-BL364)</f>
        <v/>
      </c>
      <c r="BL364" s="85" t="n">
        <v>0.01</v>
      </c>
      <c r="BM364" s="152">
        <f>J364</f>
        <v/>
      </c>
      <c r="BN364" s="152">
        <f>IF(BK364&gt;=1500,BK364-150,IF(BK364&gt;=800,BK364-80,IF(BK364&gt;=500,BK364-50,IF(BK364&gt;=200,BK364-20,BK364))))</f>
        <v/>
      </c>
      <c r="BO364" s="85">
        <f>1-12%</f>
        <v/>
      </c>
      <c r="BP364" s="85">
        <f>BQ364/(BF364-BF364*(1-BO364))</f>
        <v/>
      </c>
      <c r="BQ364" s="152">
        <f>BS364/(1-BR364)</f>
        <v/>
      </c>
      <c r="BR364" s="85" t="n">
        <v>0</v>
      </c>
      <c r="BS364" s="152">
        <f>K364</f>
        <v/>
      </c>
      <c r="BT364" s="152">
        <f>IF(BQ364&gt;=1500,BQ364-150,IF(BQ364&gt;=800,BQ364-80,IF(BQ364&gt;=500,BQ364-50,IF(BQ364&gt;=200,BQ364-20,BQ364))))</f>
        <v/>
      </c>
      <c r="BU364" s="10" t="n"/>
      <c r="CB364" s="8" t="inlineStr">
        <is>
          <t>✅ 可导入</t>
        </is>
      </c>
      <c r="CC364" t="inlineStr">
        <is>
          <t>✓</t>
        </is>
      </c>
    </row>
    <row r="365" ht="18" customHeight="1">
      <c r="A365" s="77" t="inlineStr">
        <is>
          <t>PPS23450010201</t>
        </is>
      </c>
      <c r="B365" s="7" t="inlineStr">
        <is>
          <t>挚乐书柜     |樱桃木老款模块书柜</t>
        </is>
      </c>
      <c r="C365" s="7" t="inlineStr">
        <is>
          <t>2023款书柜-1米樱桃木展示翻盖款</t>
        </is>
      </c>
      <c r="D365" s="7" t="inlineStr">
        <is>
          <t>PPS2345001020112</t>
        </is>
      </c>
      <c r="E365" s="7" t="inlineStr">
        <is>
          <t>https://img.alicdn.com/imgextra/i3/2215699812811/O1CN01JYrtPL1WdUBJzJels_!!2215699812811.jpg</t>
        </is>
      </c>
      <c r="F365" s="7" t="inlineStr">
        <is>
          <t>中型</t>
        </is>
      </c>
      <c r="G365" s="149">
        <f>Q365/0.4</f>
        <v/>
      </c>
      <c r="H365" s="149">
        <f>G365*0.75</f>
        <v/>
      </c>
      <c r="I365" s="149">
        <f>Q365 / (0.84 - 0.02 - 0.006)</f>
        <v/>
      </c>
      <c r="J365" s="149">
        <f>Q365 / (0.86 - 0.02 - 0.006)</f>
        <v/>
      </c>
      <c r="K365" s="149">
        <f>Q365 / (0.88 - 0.02 - 0.006)</f>
        <v/>
      </c>
      <c r="L365" s="149">
        <f>K365-N365</f>
        <v/>
      </c>
      <c r="M365" s="79">
        <f>L365/K365</f>
        <v/>
      </c>
      <c r="N365" s="150">
        <f>O365+P365+Q365</f>
        <v/>
      </c>
      <c r="O365" s="150">
        <f>K365*0.006</f>
        <v/>
      </c>
      <c r="P365" s="150">
        <f>K365*0.02</f>
        <v/>
      </c>
      <c r="Q365" s="150">
        <f>SUM(R365:T365)</f>
        <v/>
      </c>
      <c r="R365" s="150">
        <f>IF(F365="大型",700,IF(F365="中型",300,IF(F365="小型",80,0)))</f>
        <v/>
      </c>
      <c r="S365" s="150">
        <f>IF(F365="大型",150,IF(F365="中型",100,IF(F365="小型",0,0)))</f>
        <v/>
      </c>
      <c r="T365" s="151">
        <f>SUM(U365:W365)</f>
        <v/>
      </c>
      <c r="U365" s="150" t="n">
        <v>2200</v>
      </c>
      <c r="V365" s="150" t="n">
        <v>0</v>
      </c>
      <c r="W365" s="150">
        <f>SUM(X365:AS365)</f>
        <v/>
      </c>
      <c r="X365" s="150" t="n">
        <v>0</v>
      </c>
      <c r="Y365" s="150" t="n">
        <v>0</v>
      </c>
      <c r="Z365" s="150" t="n">
        <v>0</v>
      </c>
      <c r="AA365" s="150" t="n">
        <v>0</v>
      </c>
      <c r="AB365" s="150" t="n">
        <v>0</v>
      </c>
      <c r="AC365" s="150" t="n">
        <v>0</v>
      </c>
      <c r="AD365" s="150" t="n">
        <v>0</v>
      </c>
      <c r="AE365" s="150" t="n">
        <v>0</v>
      </c>
      <c r="AF365" s="150" t="n">
        <v>0</v>
      </c>
      <c r="AG365" s="150" t="n">
        <v>0</v>
      </c>
      <c r="AH365" s="150" t="n">
        <v>0</v>
      </c>
      <c r="AI365" s="150" t="n">
        <v>0</v>
      </c>
      <c r="AJ365" s="150" t="n">
        <v>0</v>
      </c>
      <c r="AK365" s="150" t="n">
        <v>0</v>
      </c>
      <c r="AL365" s="150" t="n">
        <v>0</v>
      </c>
      <c r="AM365" s="150" t="n">
        <v>0</v>
      </c>
      <c r="AN365" s="150" t="n">
        <v>0</v>
      </c>
      <c r="AO365" s="150" t="n">
        <v>0</v>
      </c>
      <c r="AP365" s="150" t="n">
        <v>0</v>
      </c>
      <c r="AQ365" s="150" t="n">
        <v>0</v>
      </c>
      <c r="AR365" s="150" t="n">
        <v>0</v>
      </c>
      <c r="AS365" s="150" t="n">
        <v>0</v>
      </c>
      <c r="AT365" s="7" t="inlineStr">
        <is>
          <t>庄毅之前报价已包含配件</t>
        </is>
      </c>
      <c r="AU365" s="7" t="n"/>
      <c r="AV365" s="7" t="inlineStr">
        <is>
          <t>683ffadaa548d000159e14b1</t>
        </is>
      </c>
      <c r="AW365" s="7" t="inlineStr">
        <is>
          <t>樱桃木1米玻璃翻盖款</t>
        </is>
      </c>
      <c r="AX365" s="7" t="inlineStr">
        <is>
          <t>683ffadb4584bd0015aa793c</t>
        </is>
      </c>
      <c r="AY365" s="150">
        <f>H365</f>
        <v/>
      </c>
      <c r="AZ365" s="150">
        <f>BB365/(1-BA365)</f>
        <v/>
      </c>
      <c r="BA365" s="82" t="n">
        <v>0.15</v>
      </c>
      <c r="BB365" s="150">
        <f>K365*0.96</f>
        <v/>
      </c>
      <c r="BC365" s="7" t="inlineStr">
        <is>
          <t>717434309002</t>
        </is>
      </c>
      <c r="BD365" s="7" t="inlineStr">
        <is>
          <t>https://item.taobao.com/item.htm?id=717434309002</t>
        </is>
      </c>
      <c r="BE365" s="7" t="n"/>
      <c r="BF365" s="150">
        <f>H365</f>
        <v/>
      </c>
      <c r="BG365" s="82">
        <f>BH365/BF365</f>
        <v/>
      </c>
      <c r="BH365" s="149">
        <f>I365</f>
        <v/>
      </c>
      <c r="BI365" s="82">
        <f>1-12%</f>
        <v/>
      </c>
      <c r="BJ365" s="82">
        <f>BK365/(BF365-BF365*(1-BI365))</f>
        <v/>
      </c>
      <c r="BK365" s="149">
        <f>BM365/(1-BL365)</f>
        <v/>
      </c>
      <c r="BL365" s="82" t="n">
        <v>0.01</v>
      </c>
      <c r="BM365" s="149">
        <f>J365</f>
        <v/>
      </c>
      <c r="BN365" s="149">
        <f>IF(BK365&gt;=1500,BK365-150,IF(BK365&gt;=800,BK365-80,IF(BK365&gt;=500,BK365-50,IF(BK365&gt;=200,BK365-20,BK365))))</f>
        <v/>
      </c>
      <c r="BO365" s="82">
        <f>1-12%</f>
        <v/>
      </c>
      <c r="BP365" s="82">
        <f>BQ365/(BF365-BF365*(1-BO365))</f>
        <v/>
      </c>
      <c r="BQ365" s="149">
        <f>BS365/(1-BR365)</f>
        <v/>
      </c>
      <c r="BR365" s="82" t="n">
        <v>0</v>
      </c>
      <c r="BS365" s="149">
        <f>K365</f>
        <v/>
      </c>
      <c r="BT365" s="149">
        <f>IF(BQ365&gt;=1500,BQ365-150,IF(BQ365&gt;=800,BQ365-80,IF(BQ365&gt;=500,BQ365-50,IF(BQ365&gt;=200,BQ365-20,BQ365))))</f>
        <v/>
      </c>
      <c r="BU365" s="7" t="n"/>
      <c r="CB365" s="8" t="inlineStr">
        <is>
          <t>✅ 可导入</t>
        </is>
      </c>
      <c r="CC365" t="inlineStr">
        <is>
          <t>✓</t>
        </is>
      </c>
    </row>
    <row r="366" ht="18" customHeight="1">
      <c r="A366" s="77" t="inlineStr">
        <is>
          <t>PPS23450010201</t>
        </is>
      </c>
      <c r="B366" s="10" t="inlineStr">
        <is>
          <t>挚乐书柜     |樱桃木老款模块书柜</t>
        </is>
      </c>
      <c r="C366" s="10" t="inlineStr">
        <is>
          <t>2023款书柜-1米樱桃木洞洞板款A</t>
        </is>
      </c>
      <c r="D366" s="10" t="inlineStr">
        <is>
          <t>PPS2345001020113</t>
        </is>
      </c>
      <c r="E366" s="10" t="inlineStr">
        <is>
          <t>https://img.alicdn.com/imgextra/i3/2215699812811/O1CN01JYrtPL1WdUBJzJels_!!2215699812811.jpg</t>
        </is>
      </c>
      <c r="F366" s="10" t="inlineStr">
        <is>
          <t>中型</t>
        </is>
      </c>
      <c r="G366" s="152">
        <f>Q366/0.4</f>
        <v/>
      </c>
      <c r="H366" s="152">
        <f>G366*0.75</f>
        <v/>
      </c>
      <c r="I366" s="152">
        <f>Q366 / (0.84 - 0.02 - 0.006)</f>
        <v/>
      </c>
      <c r="J366" s="152">
        <f>Q366 / (0.86 - 0.02 - 0.006)</f>
        <v/>
      </c>
      <c r="K366" s="152">
        <f>Q366 / (0.88 - 0.02 - 0.006)</f>
        <v/>
      </c>
      <c r="L366" s="152">
        <f>K366-N366</f>
        <v/>
      </c>
      <c r="M366" s="79">
        <f>L366/K366</f>
        <v/>
      </c>
      <c r="N366" s="153">
        <f>O366+P366+Q366</f>
        <v/>
      </c>
      <c r="O366" s="153">
        <f>K366*0.006</f>
        <v/>
      </c>
      <c r="P366" s="153">
        <f>K366*0.02</f>
        <v/>
      </c>
      <c r="Q366" s="153">
        <f>SUM(R366:T366)</f>
        <v/>
      </c>
      <c r="R366" s="153">
        <f>IF(F366="大型",700,IF(F366="中型",300,IF(F366="小型",80,0)))</f>
        <v/>
      </c>
      <c r="S366" s="153">
        <f>IF(F366="大型",150,IF(F366="中型",100,IF(F366="小型",0,0)))</f>
        <v/>
      </c>
      <c r="T366" s="151">
        <f>SUM(U366:W366)</f>
        <v/>
      </c>
      <c r="U366" s="153" t="n">
        <v>1905</v>
      </c>
      <c r="V366" s="153" t="n">
        <v>0</v>
      </c>
      <c r="W366" s="153">
        <f>SUM(X366:AS366)</f>
        <v/>
      </c>
      <c r="X366" s="153" t="n">
        <v>0</v>
      </c>
      <c r="Y366" s="153" t="n">
        <v>0</v>
      </c>
      <c r="Z366" s="153" t="n">
        <v>0</v>
      </c>
      <c r="AA366" s="153" t="n">
        <v>0</v>
      </c>
      <c r="AB366" s="153" t="n">
        <v>0</v>
      </c>
      <c r="AC366" s="153" t="n">
        <v>0</v>
      </c>
      <c r="AD366" s="153" t="n">
        <v>0</v>
      </c>
      <c r="AE366" s="153" t="n">
        <v>0</v>
      </c>
      <c r="AF366" s="153" t="n">
        <v>0</v>
      </c>
      <c r="AG366" s="153" t="n">
        <v>0</v>
      </c>
      <c r="AH366" s="153" t="n">
        <v>0</v>
      </c>
      <c r="AI366" s="153" t="n">
        <v>0</v>
      </c>
      <c r="AJ366" s="153" t="n">
        <v>0</v>
      </c>
      <c r="AK366" s="153" t="n">
        <v>0</v>
      </c>
      <c r="AL366" s="153" t="n">
        <v>0</v>
      </c>
      <c r="AM366" s="153" t="n">
        <v>0</v>
      </c>
      <c r="AN366" s="153" t="n">
        <v>0</v>
      </c>
      <c r="AO366" s="153" t="n">
        <v>0</v>
      </c>
      <c r="AP366" s="153" t="n">
        <v>0</v>
      </c>
      <c r="AQ366" s="153" t="n">
        <v>0</v>
      </c>
      <c r="AR366" s="153" t="n">
        <v>0</v>
      </c>
      <c r="AS366" s="153" t="n">
        <v>0</v>
      </c>
      <c r="AT366" s="10" t="inlineStr">
        <is>
          <t>庄毅之前报价已包含配件</t>
        </is>
      </c>
      <c r="AU366" s="10" t="n"/>
      <c r="AV366" s="10" t="inlineStr">
        <is>
          <t>683ffadaa548d000159e14b1</t>
        </is>
      </c>
      <c r="AW366" s="10" t="inlineStr">
        <is>
          <t>樱桃木1米洞洞板款</t>
        </is>
      </c>
      <c r="AX366" s="10" t="inlineStr">
        <is>
          <t>683ffadba006060015cd1e8e</t>
        </is>
      </c>
      <c r="AY366" s="153">
        <f>H366</f>
        <v/>
      </c>
      <c r="AZ366" s="153">
        <f>BB366/(1-BA366)</f>
        <v/>
      </c>
      <c r="BA366" s="85" t="n">
        <v>0.15</v>
      </c>
      <c r="BB366" s="153">
        <f>K366*0.96</f>
        <v/>
      </c>
      <c r="BC366" s="10" t="inlineStr">
        <is>
          <t>717434309002</t>
        </is>
      </c>
      <c r="BD366" s="10" t="inlineStr">
        <is>
          <t>https://item.taobao.com/item.htm?id=717434309002</t>
        </is>
      </c>
      <c r="BE366" s="10" t="n"/>
      <c r="BF366" s="153">
        <f>H366</f>
        <v/>
      </c>
      <c r="BG366" s="85">
        <f>BH366/BF366</f>
        <v/>
      </c>
      <c r="BH366" s="152">
        <f>I366</f>
        <v/>
      </c>
      <c r="BI366" s="85">
        <f>1-12%</f>
        <v/>
      </c>
      <c r="BJ366" s="85">
        <f>BK366/(BF366-BF366*(1-BI366))</f>
        <v/>
      </c>
      <c r="BK366" s="152">
        <f>BM366/(1-BL366)</f>
        <v/>
      </c>
      <c r="BL366" s="85" t="n">
        <v>0.01</v>
      </c>
      <c r="BM366" s="152">
        <f>J366</f>
        <v/>
      </c>
      <c r="BN366" s="152">
        <f>IF(BK366&gt;=1500,BK366-150,IF(BK366&gt;=800,BK366-80,IF(BK366&gt;=500,BK366-50,IF(BK366&gt;=200,BK366-20,BK366))))</f>
        <v/>
      </c>
      <c r="BO366" s="85">
        <f>1-12%</f>
        <v/>
      </c>
      <c r="BP366" s="85">
        <f>BQ366/(BF366-BF366*(1-BO366))</f>
        <v/>
      </c>
      <c r="BQ366" s="152">
        <f>BS366/(1-BR366)</f>
        <v/>
      </c>
      <c r="BR366" s="85" t="n">
        <v>0</v>
      </c>
      <c r="BS366" s="152">
        <f>K366</f>
        <v/>
      </c>
      <c r="BT366" s="152">
        <f>IF(BQ366&gt;=1500,BQ366-150,IF(BQ366&gt;=800,BQ366-80,IF(BQ366&gt;=500,BQ366-50,IF(BQ366&gt;=200,BQ366-20,BQ366))))</f>
        <v/>
      </c>
      <c r="BU366" s="10" t="n"/>
      <c r="CB366" s="8" t="inlineStr">
        <is>
          <t>✅ 可导入</t>
        </is>
      </c>
      <c r="CC366" t="inlineStr">
        <is>
          <t>✓</t>
        </is>
      </c>
    </row>
    <row r="367" ht="18" customHeight="1">
      <c r="A367" s="77" t="inlineStr">
        <is>
          <t>PPS23450010201</t>
        </is>
      </c>
      <c r="B367" s="7" t="inlineStr">
        <is>
          <t>挚乐书柜     |樱桃木老款模块书柜</t>
        </is>
      </c>
      <c r="C367" s="7" t="inlineStr">
        <is>
          <t>2023款书柜-0.52米樱桃木洞洞板款B</t>
        </is>
      </c>
      <c r="D367" s="7" t="inlineStr">
        <is>
          <t>PPS2345001020114</t>
        </is>
      </c>
      <c r="E367" s="7" t="inlineStr">
        <is>
          <t>https://img.alicdn.com/imgextra/i3/2215699812811/O1CN01JYrtPL1WdUBJzJels_!!2215699812811.jpg</t>
        </is>
      </c>
      <c r="F367" s="7" t="inlineStr">
        <is>
          <t>中型</t>
        </is>
      </c>
      <c r="G367" s="149">
        <f>Q367/0.4</f>
        <v/>
      </c>
      <c r="H367" s="149">
        <f>G367*0.75</f>
        <v/>
      </c>
      <c r="I367" s="149">
        <f>Q367 / (0.84 - 0.02 - 0.006)</f>
        <v/>
      </c>
      <c r="J367" s="149">
        <f>Q367 / (0.86 - 0.02 - 0.006)</f>
        <v/>
      </c>
      <c r="K367" s="149">
        <f>Q367 / (0.88 - 0.02 - 0.006)</f>
        <v/>
      </c>
      <c r="L367" s="149">
        <f>K367-N367</f>
        <v/>
      </c>
      <c r="M367" s="79">
        <f>L367/K367</f>
        <v/>
      </c>
      <c r="N367" s="150">
        <f>O367+P367+Q367</f>
        <v/>
      </c>
      <c r="O367" s="150">
        <f>K367*0.006</f>
        <v/>
      </c>
      <c r="P367" s="150">
        <f>K367*0.02</f>
        <v/>
      </c>
      <c r="Q367" s="150">
        <f>SUM(R367:T367)</f>
        <v/>
      </c>
      <c r="R367" s="150">
        <f>IF(F367="大型",700,IF(F367="中型",300,IF(F367="小型",80,0)))</f>
        <v/>
      </c>
      <c r="S367" s="150">
        <f>IF(F367="大型",150,IF(F367="中型",100,IF(F367="小型",0,0)))</f>
        <v/>
      </c>
      <c r="T367" s="151">
        <f>SUM(U367:W367)</f>
        <v/>
      </c>
      <c r="U367" s="150" t="n">
        <v>1320</v>
      </c>
      <c r="V367" s="150" t="n">
        <v>0</v>
      </c>
      <c r="W367" s="150">
        <f>SUM(X367:AS367)</f>
        <v/>
      </c>
      <c r="X367" s="150" t="n">
        <v>0</v>
      </c>
      <c r="Y367" s="150" t="n">
        <v>0</v>
      </c>
      <c r="Z367" s="150" t="n">
        <v>0</v>
      </c>
      <c r="AA367" s="150" t="n">
        <v>0</v>
      </c>
      <c r="AB367" s="150" t="n">
        <v>0</v>
      </c>
      <c r="AC367" s="150" t="n">
        <v>0</v>
      </c>
      <c r="AD367" s="150" t="n">
        <v>0</v>
      </c>
      <c r="AE367" s="150" t="n">
        <v>0</v>
      </c>
      <c r="AF367" s="150" t="n">
        <v>0</v>
      </c>
      <c r="AG367" s="150" t="n">
        <v>0</v>
      </c>
      <c r="AH367" s="150" t="n">
        <v>0</v>
      </c>
      <c r="AI367" s="150" t="n">
        <v>0</v>
      </c>
      <c r="AJ367" s="150" t="n">
        <v>0</v>
      </c>
      <c r="AK367" s="150" t="n">
        <v>0</v>
      </c>
      <c r="AL367" s="150" t="n">
        <v>0</v>
      </c>
      <c r="AM367" s="150" t="n">
        <v>0</v>
      </c>
      <c r="AN367" s="150" t="n">
        <v>0</v>
      </c>
      <c r="AO367" s="150" t="n">
        <v>0</v>
      </c>
      <c r="AP367" s="150" t="n">
        <v>0</v>
      </c>
      <c r="AQ367" s="150" t="n">
        <v>0</v>
      </c>
      <c r="AR367" s="150" t="n">
        <v>0</v>
      </c>
      <c r="AS367" s="150" t="n">
        <v>0</v>
      </c>
      <c r="AT367" s="7" t="inlineStr">
        <is>
          <t>庄毅之前报价已包含配件</t>
        </is>
      </c>
      <c r="AU367" s="7" t="n"/>
      <c r="AV367" s="7" t="inlineStr">
        <is>
          <t>683ffadaa548d000159e14b1</t>
        </is>
      </c>
      <c r="AW367" s="7" t="inlineStr">
        <is>
          <t>樱桃木0.52米洞洞板款</t>
        </is>
      </c>
      <c r="AX367" s="7" t="inlineStr">
        <is>
          <t>683ffadae0db0d0015870028</t>
        </is>
      </c>
      <c r="AY367" s="150">
        <f>H367</f>
        <v/>
      </c>
      <c r="AZ367" s="150">
        <f>BB367/(1-BA367)</f>
        <v/>
      </c>
      <c r="BA367" s="82" t="n">
        <v>0.15</v>
      </c>
      <c r="BB367" s="150">
        <f>K367*0.96</f>
        <v/>
      </c>
      <c r="BC367" s="7" t="inlineStr">
        <is>
          <t>717434309002</t>
        </is>
      </c>
      <c r="BD367" s="7" t="inlineStr">
        <is>
          <t>https://item.taobao.com/item.htm?id=717434309002</t>
        </is>
      </c>
      <c r="BE367" s="7" t="n"/>
      <c r="BF367" s="150">
        <f>H367</f>
        <v/>
      </c>
      <c r="BG367" s="82">
        <f>BH367/BF367</f>
        <v/>
      </c>
      <c r="BH367" s="149">
        <f>I367</f>
        <v/>
      </c>
      <c r="BI367" s="82">
        <f>1-12%</f>
        <v/>
      </c>
      <c r="BJ367" s="82">
        <f>BK367/(BF367-BF367*(1-BI367))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49">
        <f>BS367/(1-BR367)</f>
        <v/>
      </c>
      <c r="BR367" s="82" t="n">
        <v>0</v>
      </c>
      <c r="BS367" s="149">
        <f>K367</f>
        <v/>
      </c>
      <c r="BT367" s="149">
        <f>IF(BQ367&gt;=1500,BQ367-150,IF(BQ367&gt;=800,BQ367-80,IF(BQ367&gt;=500,BQ367-50,IF(BQ367&gt;=200,BQ367-20,BQ367))))</f>
        <v/>
      </c>
      <c r="BU367" s="7" t="n"/>
      <c r="CB367" s="8" t="inlineStr">
        <is>
          <t>✅ 可导入</t>
        </is>
      </c>
      <c r="CC367" t="inlineStr">
        <is>
          <t>✓</t>
        </is>
      </c>
    </row>
    <row r="368" ht="18" customHeight="1">
      <c r="A368" s="77" t="inlineStr">
        <is>
          <t>PPS23210030202</t>
        </is>
      </c>
      <c r="B368" s="10" t="inlineStr">
        <is>
          <t>普塔餐桌 |樱桃木框架餐桌</t>
        </is>
      </c>
      <c r="C368" s="10" t="inlineStr">
        <is>
          <t>普塔餐桌-1.2米</t>
        </is>
      </c>
      <c r="D368" s="10" t="inlineStr">
        <is>
          <t>PPS2321003020211</t>
        </is>
      </c>
      <c r="E368" s="10" t="inlineStr">
        <is>
          <t>https://img.alicdn.com/imgextra/i1/2215699812811/O1CN01w61rsr1WdUBaN0p9B_!!2215699812811.jpg</t>
        </is>
      </c>
      <c r="F368" s="10" t="inlineStr">
        <is>
          <t>中型</t>
        </is>
      </c>
      <c r="G368" s="152">
        <f>Q368/0.4</f>
        <v/>
      </c>
      <c r="H368" s="152">
        <f>G368*0.75</f>
        <v/>
      </c>
      <c r="I368" s="152">
        <f>Q368 / (0.86 - 0.02 - 0.006)</f>
        <v/>
      </c>
      <c r="J368" s="152">
        <f>Q368 / (0.87 - 0.02 - 0.006)</f>
        <v/>
      </c>
      <c r="K368" s="152">
        <f>Q368 / (0.9 - 0.02 - 0.006)</f>
        <v/>
      </c>
      <c r="L368" s="152">
        <f>K368-N368</f>
        <v/>
      </c>
      <c r="M368" s="79">
        <f>L368/K368</f>
        <v/>
      </c>
      <c r="N368" s="153">
        <f>O368+P368+Q368</f>
        <v/>
      </c>
      <c r="O368" s="153">
        <f>K368*0.006</f>
        <v/>
      </c>
      <c r="P368" s="153">
        <f>K368*0.02</f>
        <v/>
      </c>
      <c r="Q368" s="153">
        <f>SUM(R368:T368)</f>
        <v/>
      </c>
      <c r="R368" s="153">
        <f>IF(F368="大型",700,IF(F368="中型",300,IF(F368="小型",80,0)))</f>
        <v/>
      </c>
      <c r="S368" s="153">
        <f>IF(F368="大型",150,IF(F368="中型",100,IF(F368="小型",0,0)))</f>
        <v/>
      </c>
      <c r="T368" s="151">
        <f>SUM(U368:W368)</f>
        <v/>
      </c>
      <c r="U368" s="153" t="n">
        <v>1400</v>
      </c>
      <c r="V368" s="153" t="n">
        <v>0</v>
      </c>
      <c r="W368" s="153">
        <f>SUM(X368:AS368)</f>
        <v/>
      </c>
      <c r="X368" s="153" t="n">
        <v>0</v>
      </c>
      <c r="Y368" s="153" t="n">
        <v>0</v>
      </c>
      <c r="Z368" s="153" t="n">
        <v>0</v>
      </c>
      <c r="AA368" s="153" t="n">
        <v>0</v>
      </c>
      <c r="AB368" s="153" t="n">
        <v>0</v>
      </c>
      <c r="AC368" s="153" t="n">
        <v>0</v>
      </c>
      <c r="AD368" s="153" t="n">
        <v>0</v>
      </c>
      <c r="AE368" s="153" t="n">
        <v>0</v>
      </c>
      <c r="AF368" s="153" t="n">
        <v>0</v>
      </c>
      <c r="AG368" s="153" t="n">
        <v>0</v>
      </c>
      <c r="AH368" s="153" t="n">
        <v>0</v>
      </c>
      <c r="AI368" s="153" t="n">
        <v>0</v>
      </c>
      <c r="AJ368" s="153" t="n">
        <v>0</v>
      </c>
      <c r="AK368" s="153" t="n">
        <v>0</v>
      </c>
      <c r="AL368" s="153" t="n">
        <v>0</v>
      </c>
      <c r="AM368" s="153" t="n">
        <v>0</v>
      </c>
      <c r="AN368" s="153" t="n">
        <v>0</v>
      </c>
      <c r="AO368" s="153" t="n">
        <v>0</v>
      </c>
      <c r="AP368" s="153" t="n">
        <v>0</v>
      </c>
      <c r="AQ368" s="153" t="n">
        <v>0</v>
      </c>
      <c r="AR368" s="153" t="n">
        <v>0</v>
      </c>
      <c r="AS368" s="153" t="n">
        <v>0</v>
      </c>
      <c r="AT368" s="10" t="inlineStr">
        <is>
          <t>庄毅之前报价已包含配件</t>
        </is>
      </c>
      <c r="AU368" s="10" t="n"/>
      <c r="AV368" s="10" t="inlineStr">
        <is>
          <t>683ffa85da805a0015b15503</t>
        </is>
      </c>
      <c r="AW368" s="10" t="inlineStr">
        <is>
          <t>1.2米樱桃木餐桌</t>
        </is>
      </c>
      <c r="AX368" s="10" t="inlineStr">
        <is>
          <t>683ffa856aec030015a79f9e</t>
        </is>
      </c>
      <c r="AY368" s="153">
        <f>H368</f>
        <v/>
      </c>
      <c r="AZ368" s="153">
        <f>BB368/(1-BA368)</f>
        <v/>
      </c>
      <c r="BA368" s="85" t="n">
        <v>0.15</v>
      </c>
      <c r="BB368" s="153">
        <f>K368*0.96</f>
        <v/>
      </c>
      <c r="BC368" s="10" t="inlineStr">
        <is>
          <t>722275846168</t>
        </is>
      </c>
      <c r="BD368" s="10" t="inlineStr">
        <is>
          <t>https://item.taobao.com/item.htm?id=722275846168 | https://item.taobao.com/item.htm?id=722912832184</t>
        </is>
      </c>
      <c r="BE368" s="10" t="n"/>
      <c r="BF368" s="153">
        <f>H368</f>
        <v/>
      </c>
      <c r="BG368" s="85">
        <f>BH368/BF368</f>
        <v/>
      </c>
      <c r="BH368" s="152">
        <f>I368</f>
        <v/>
      </c>
      <c r="BI368" s="85">
        <f>1-12%</f>
        <v/>
      </c>
      <c r="BJ368" s="85">
        <f>BK368/(BF368-BF368*(1-BI368))</f>
        <v/>
      </c>
      <c r="BK368" s="152">
        <f>BM368/(1-BL368)</f>
        <v/>
      </c>
      <c r="BL368" s="85" t="n">
        <v>0.01</v>
      </c>
      <c r="BM368" s="152">
        <f>J368</f>
        <v/>
      </c>
      <c r="BN368" s="152">
        <f>IF(BK368&gt;=1500,BK368-150,IF(BK368&gt;=800,BK368-80,IF(BK368&gt;=500,BK368-50,IF(BK368&gt;=200,BK368-20,BK368))))</f>
        <v/>
      </c>
      <c r="BO368" s="85">
        <f>1-12%</f>
        <v/>
      </c>
      <c r="BP368" s="85">
        <f>BQ368/(BF368-BF368*(1-BO368))</f>
        <v/>
      </c>
      <c r="BQ368" s="152">
        <f>BS368/(1-BR368)</f>
        <v/>
      </c>
      <c r="BR368" s="85" t="n">
        <v>0</v>
      </c>
      <c r="BS368" s="152">
        <f>K368</f>
        <v/>
      </c>
      <c r="BT368" s="152">
        <f>IF(BQ368&gt;=1500,BQ368-150,IF(BQ368&gt;=800,BQ368-80,IF(BQ368&gt;=500,BQ368-50,IF(BQ368&gt;=200,BQ368-20,BQ368))))</f>
        <v/>
      </c>
      <c r="BU368" s="10" t="n"/>
      <c r="CB368" s="8" t="inlineStr">
        <is>
          <t>✅ 可导入</t>
        </is>
      </c>
      <c r="CC368" t="inlineStr">
        <is>
          <t>✓</t>
        </is>
      </c>
    </row>
    <row r="369" ht="18" customHeight="1">
      <c r="A369" s="77" t="inlineStr">
        <is>
          <t>PPS23210030202</t>
        </is>
      </c>
      <c r="B369" s="7" t="inlineStr">
        <is>
          <t>普塔餐桌 |樱桃木框架餐桌</t>
        </is>
      </c>
      <c r="C369" s="7" t="inlineStr">
        <is>
          <t>普塔餐桌-1.4米</t>
        </is>
      </c>
      <c r="D369" s="7" t="inlineStr">
        <is>
          <t>PPS2321003020212</t>
        </is>
      </c>
      <c r="E369" s="7" t="inlineStr">
        <is>
          <t>https://img.alicdn.com/imgextra/i1/2215699812811/O1CN01w61rsr1WdUBaN0p9B_!!2215699812811.jpg</t>
        </is>
      </c>
      <c r="F369" s="7" t="inlineStr">
        <is>
          <t>中型</t>
        </is>
      </c>
      <c r="G369" s="149">
        <f>Q369/0.4</f>
        <v/>
      </c>
      <c r="H369" s="149">
        <f>G369*0.75</f>
        <v/>
      </c>
      <c r="I369" s="149">
        <f>Q369 / (0.86 - 0.02 - 0.006)</f>
        <v/>
      </c>
      <c r="J369" s="149">
        <f>Q369 / (0.87 - 0.02 - 0.006)</f>
        <v/>
      </c>
      <c r="K369" s="149">
        <f>Q369 / (0.9 - 0.02 - 0.006)</f>
        <v/>
      </c>
      <c r="L369" s="149">
        <f>K369-N369</f>
        <v/>
      </c>
      <c r="M369" s="79">
        <f>L369/K369</f>
        <v/>
      </c>
      <c r="N369" s="150">
        <f>O369+P369+Q369</f>
        <v/>
      </c>
      <c r="O369" s="150">
        <f>K369*0.006</f>
        <v/>
      </c>
      <c r="P369" s="150">
        <f>K369*0.02</f>
        <v/>
      </c>
      <c r="Q369" s="150">
        <f>SUM(R369:T369)</f>
        <v/>
      </c>
      <c r="R369" s="150">
        <f>IF(F369="大型",700,IF(F369="中型",300,IF(F369="小型",80,0)))</f>
        <v/>
      </c>
      <c r="S369" s="150">
        <f>IF(F369="大型",150,IF(F369="中型",100,IF(F369="小型",0,0)))</f>
        <v/>
      </c>
      <c r="T369" s="151">
        <f>SUM(U369:W369)</f>
        <v/>
      </c>
      <c r="U369" s="150" t="n">
        <v>1450</v>
      </c>
      <c r="V369" s="150" t="n">
        <v>0</v>
      </c>
      <c r="W369" s="150">
        <f>SUM(X369:AS369)</f>
        <v/>
      </c>
      <c r="X369" s="150" t="n">
        <v>0</v>
      </c>
      <c r="Y369" s="150" t="n">
        <v>0</v>
      </c>
      <c r="Z369" s="150" t="n">
        <v>0</v>
      </c>
      <c r="AA369" s="150" t="n">
        <v>0</v>
      </c>
      <c r="AB369" s="150" t="n">
        <v>0</v>
      </c>
      <c r="AC369" s="150" t="n">
        <v>0</v>
      </c>
      <c r="AD369" s="150" t="n">
        <v>0</v>
      </c>
      <c r="AE369" s="150" t="n">
        <v>0</v>
      </c>
      <c r="AF369" s="150" t="n">
        <v>0</v>
      </c>
      <c r="AG369" s="150" t="n">
        <v>0</v>
      </c>
      <c r="AH369" s="150" t="n">
        <v>0</v>
      </c>
      <c r="AI369" s="150" t="n">
        <v>0</v>
      </c>
      <c r="AJ369" s="150" t="n">
        <v>0</v>
      </c>
      <c r="AK369" s="150" t="n">
        <v>0</v>
      </c>
      <c r="AL369" s="150" t="n">
        <v>0</v>
      </c>
      <c r="AM369" s="150" t="n">
        <v>0</v>
      </c>
      <c r="AN369" s="150" t="n">
        <v>0</v>
      </c>
      <c r="AO369" s="150" t="n">
        <v>0</v>
      </c>
      <c r="AP369" s="150" t="n">
        <v>0</v>
      </c>
      <c r="AQ369" s="150" t="n">
        <v>0</v>
      </c>
      <c r="AR369" s="150" t="n">
        <v>0</v>
      </c>
      <c r="AS369" s="150" t="n">
        <v>0</v>
      </c>
      <c r="AT369" s="7" t="inlineStr">
        <is>
          <t>庄毅之前报价已包含配件</t>
        </is>
      </c>
      <c r="AU369" s="7" t="n"/>
      <c r="AV369" s="7" t="inlineStr">
        <is>
          <t>683ffa85da805a0015b15503</t>
        </is>
      </c>
      <c r="AW369" s="7" t="inlineStr">
        <is>
          <t>1.4米樱桃木餐桌</t>
        </is>
      </c>
      <c r="AX369" s="7" t="inlineStr">
        <is>
          <t>683ffa85da805a0015b15521</t>
        </is>
      </c>
      <c r="AY369" s="150">
        <f>H369</f>
        <v/>
      </c>
      <c r="AZ369" s="150">
        <f>BB369/(1-BA369)</f>
        <v/>
      </c>
      <c r="BA369" s="82" t="n">
        <v>0.15</v>
      </c>
      <c r="BB369" s="150">
        <f>K369*0.96</f>
        <v/>
      </c>
      <c r="BC369" s="7" t="inlineStr">
        <is>
          <t>722275846168</t>
        </is>
      </c>
      <c r="BD369" s="7" t="inlineStr">
        <is>
          <t>https://item.taobao.com/item.htm?id=722275846168 | https://item.taobao.com/item.htm?id=722912832184</t>
        </is>
      </c>
      <c r="BE369" s="7" t="n"/>
      <c r="BF369" s="150">
        <f>H369</f>
        <v/>
      </c>
      <c r="BG369" s="82">
        <f>BH369/BF369</f>
        <v/>
      </c>
      <c r="BH369" s="149">
        <f>I369</f>
        <v/>
      </c>
      <c r="BI369" s="82">
        <f>1-12%</f>
        <v/>
      </c>
      <c r="BJ369" s="82">
        <f>BK369/(BF369-BF369*(1-BI369))</f>
        <v/>
      </c>
      <c r="BK369" s="149">
        <f>BM369/(1-BL369)</f>
        <v/>
      </c>
      <c r="BL369" s="82" t="n">
        <v>0.01</v>
      </c>
      <c r="BM369" s="149">
        <f>J369</f>
        <v/>
      </c>
      <c r="BN369" s="149">
        <f>IF(BK369&gt;=1500,BK369-150,IF(BK369&gt;=800,BK369-80,IF(BK369&gt;=500,BK369-50,IF(BK369&gt;=200,BK369-20,BK369))))</f>
        <v/>
      </c>
      <c r="BO369" s="82">
        <f>1-12%</f>
        <v/>
      </c>
      <c r="BP369" s="82">
        <f>BQ369/(BF369-BF369*(1-BO369))</f>
        <v/>
      </c>
      <c r="BQ369" s="149">
        <f>BS369/(1-BR369)</f>
        <v/>
      </c>
      <c r="BR369" s="82" t="n">
        <v>0</v>
      </c>
      <c r="BS369" s="149">
        <f>K369</f>
        <v/>
      </c>
      <c r="BT369" s="149">
        <f>IF(BQ369&gt;=1500,BQ369-150,IF(BQ369&gt;=800,BQ369-80,IF(BQ369&gt;=500,BQ369-50,IF(BQ369&gt;=200,BQ369-20,BQ369))))</f>
        <v/>
      </c>
      <c r="BU369" s="7" t="n"/>
      <c r="CB369" s="8" t="inlineStr">
        <is>
          <t>✅ 可导入</t>
        </is>
      </c>
      <c r="CC369" t="inlineStr">
        <is>
          <t>✓</t>
        </is>
      </c>
    </row>
    <row r="370" ht="18" customHeight="1">
      <c r="A370" s="77" t="inlineStr">
        <is>
          <t>PPS23210030202</t>
        </is>
      </c>
      <c r="B370" s="10" t="inlineStr">
        <is>
          <t>普塔餐桌 |樱桃木框架餐桌</t>
        </is>
      </c>
      <c r="C370" s="10" t="inlineStr">
        <is>
          <t>普塔餐桌-1.6米</t>
        </is>
      </c>
      <c r="D370" s="10" t="inlineStr">
        <is>
          <t>PPS2321003020213</t>
        </is>
      </c>
      <c r="E370" s="10" t="inlineStr">
        <is>
          <t>https://img.alicdn.com/imgextra/i1/2215699812811/O1CN01w61rsr1WdUBaN0p9B_!!2215699812811.jpg</t>
        </is>
      </c>
      <c r="F370" s="10" t="inlineStr">
        <is>
          <t>中型</t>
        </is>
      </c>
      <c r="G370" s="152">
        <f>Q370/0.4</f>
        <v/>
      </c>
      <c r="H370" s="152">
        <f>G370*0.75</f>
        <v/>
      </c>
      <c r="I370" s="152">
        <f>Q370 / (0.86 - 0.02 - 0.006)</f>
        <v/>
      </c>
      <c r="J370" s="152">
        <f>Q370 / (0.87 - 0.02 - 0.006)</f>
        <v/>
      </c>
      <c r="K370" s="152">
        <f>Q370 / (0.9 - 0.02 - 0.006)</f>
        <v/>
      </c>
      <c r="L370" s="152">
        <f>K370-N370</f>
        <v/>
      </c>
      <c r="M370" s="79">
        <f>L370/K370</f>
        <v/>
      </c>
      <c r="N370" s="153">
        <f>O370+P370+Q370</f>
        <v/>
      </c>
      <c r="O370" s="153">
        <f>K370*0.006</f>
        <v/>
      </c>
      <c r="P370" s="153">
        <f>K370*0.02</f>
        <v/>
      </c>
      <c r="Q370" s="153">
        <f>SUM(R370:T370)</f>
        <v/>
      </c>
      <c r="R370" s="153">
        <f>IF(F370="大型",700,IF(F370="中型",300,IF(F370="小型",80,0)))</f>
        <v/>
      </c>
      <c r="S370" s="153">
        <f>IF(F370="大型",150,IF(F370="中型",100,IF(F370="小型",0,0)))</f>
        <v/>
      </c>
      <c r="T370" s="151">
        <f>SUM(U370:W370)</f>
        <v/>
      </c>
      <c r="U370" s="153" t="n">
        <v>1515</v>
      </c>
      <c r="V370" s="153" t="n">
        <v>0</v>
      </c>
      <c r="W370" s="153">
        <f>SUM(X370:AS370)</f>
        <v/>
      </c>
      <c r="X370" s="153" t="n">
        <v>0</v>
      </c>
      <c r="Y370" s="153" t="n">
        <v>0</v>
      </c>
      <c r="Z370" s="153" t="n">
        <v>0</v>
      </c>
      <c r="AA370" s="153" t="n">
        <v>0</v>
      </c>
      <c r="AB370" s="153" t="n">
        <v>0</v>
      </c>
      <c r="AC370" s="153" t="n">
        <v>0</v>
      </c>
      <c r="AD370" s="153" t="n">
        <v>0</v>
      </c>
      <c r="AE370" s="153" t="n">
        <v>0</v>
      </c>
      <c r="AF370" s="153" t="n">
        <v>0</v>
      </c>
      <c r="AG370" s="153" t="n">
        <v>0</v>
      </c>
      <c r="AH370" s="153" t="n">
        <v>0</v>
      </c>
      <c r="AI370" s="153" t="n">
        <v>0</v>
      </c>
      <c r="AJ370" s="153" t="n">
        <v>0</v>
      </c>
      <c r="AK370" s="153" t="n">
        <v>0</v>
      </c>
      <c r="AL370" s="153" t="n">
        <v>0</v>
      </c>
      <c r="AM370" s="153" t="n">
        <v>0</v>
      </c>
      <c r="AN370" s="153" t="n">
        <v>0</v>
      </c>
      <c r="AO370" s="153" t="n">
        <v>0</v>
      </c>
      <c r="AP370" s="153" t="n">
        <v>0</v>
      </c>
      <c r="AQ370" s="153" t="n">
        <v>0</v>
      </c>
      <c r="AR370" s="153" t="n">
        <v>0</v>
      </c>
      <c r="AS370" s="153" t="n">
        <v>0</v>
      </c>
      <c r="AT370" s="10" t="inlineStr">
        <is>
          <t>庄毅之前报价已包含配件</t>
        </is>
      </c>
      <c r="AU370" s="10" t="n"/>
      <c r="AV370" s="10" t="inlineStr">
        <is>
          <t>683ffa85da805a0015b15503</t>
        </is>
      </c>
      <c r="AW370" s="10" t="inlineStr">
        <is>
          <t>1.6米樱桃木餐桌</t>
        </is>
      </c>
      <c r="AX370" s="10" t="inlineStr">
        <is>
          <t>683ffa866aec030015a79fb6</t>
        </is>
      </c>
      <c r="AY370" s="153">
        <f>H370</f>
        <v/>
      </c>
      <c r="AZ370" s="153">
        <f>BB370/(1-BA370)</f>
        <v/>
      </c>
      <c r="BA370" s="85" t="n">
        <v>0.15</v>
      </c>
      <c r="BB370" s="153">
        <f>K370*0.96</f>
        <v/>
      </c>
      <c r="BC370" s="10" t="inlineStr">
        <is>
          <t>722275846168</t>
        </is>
      </c>
      <c r="BD370" s="10" t="inlineStr">
        <is>
          <t>https://item.taobao.com/item.htm?id=722275846168 | https://item.taobao.com/item.htm?id=722912832184</t>
        </is>
      </c>
      <c r="BE370" s="10" t="n"/>
      <c r="BF370" s="153">
        <f>H370</f>
        <v/>
      </c>
      <c r="BG370" s="85">
        <f>BH370/BF370</f>
        <v/>
      </c>
      <c r="BH370" s="152">
        <f>I370</f>
        <v/>
      </c>
      <c r="BI370" s="85">
        <f>1-12%</f>
        <v/>
      </c>
      <c r="BJ370" s="85">
        <f>BK370/(BF370-BF370*(1-BI370))</f>
        <v/>
      </c>
      <c r="BK370" s="152">
        <f>BM370/(1-BL370)</f>
        <v/>
      </c>
      <c r="BL370" s="85" t="n">
        <v>0.01</v>
      </c>
      <c r="BM370" s="152">
        <f>J370</f>
        <v/>
      </c>
      <c r="BN370" s="152">
        <f>IF(BK370&gt;=1500,BK370-150,IF(BK370&gt;=800,BK370-80,IF(BK370&gt;=500,BK370-50,IF(BK370&gt;=200,BK370-20,BK370))))</f>
        <v/>
      </c>
      <c r="BO370" s="85">
        <f>1-12%</f>
        <v/>
      </c>
      <c r="BP370" s="85">
        <f>BQ370/(BF370-BF370*(1-BO370))</f>
        <v/>
      </c>
      <c r="BQ370" s="152">
        <f>BS370/(1-BR370)</f>
        <v/>
      </c>
      <c r="BR370" s="85" t="n">
        <v>0</v>
      </c>
      <c r="BS370" s="152">
        <f>K370</f>
        <v/>
      </c>
      <c r="BT370" s="152">
        <f>IF(BQ370&gt;=1500,BQ370-150,IF(BQ370&gt;=800,BQ370-80,IF(BQ370&gt;=500,BQ370-50,IF(BQ370&gt;=200,BQ370-20,BQ370))))</f>
        <v/>
      </c>
      <c r="BU370" s="10" t="n"/>
      <c r="CB370" s="8" t="inlineStr">
        <is>
          <t>✅ 可导入</t>
        </is>
      </c>
      <c r="CC370" t="inlineStr">
        <is>
          <t>✓</t>
        </is>
      </c>
    </row>
    <row r="371" ht="18" customHeight="1">
      <c r="A371" s="77" t="inlineStr">
        <is>
          <t>PPS23210030202</t>
        </is>
      </c>
      <c r="B371" s="7" t="inlineStr">
        <is>
          <t>普塔餐桌 |樱桃木框架餐桌</t>
        </is>
      </c>
      <c r="C371" s="7" t="inlineStr">
        <is>
          <t>普塔餐桌-1.8米</t>
        </is>
      </c>
      <c r="D371" s="7" t="inlineStr">
        <is>
          <t>PPS2321003020214</t>
        </is>
      </c>
      <c r="E371" s="7" t="inlineStr">
        <is>
          <t>https://img.alicdn.com/imgextra/i1/2215699812811/O1CN01w61rsr1WdUBaN0p9B_!!2215699812811.jpg</t>
        </is>
      </c>
      <c r="F371" s="7" t="inlineStr">
        <is>
          <t>中型</t>
        </is>
      </c>
      <c r="G371" s="149">
        <f>Q371/0.4</f>
        <v/>
      </c>
      <c r="H371" s="149">
        <f>G371*0.75</f>
        <v/>
      </c>
      <c r="I371" s="149">
        <f>Q371 / (0.86 - 0.02 - 0.006)</f>
        <v/>
      </c>
      <c r="J371" s="149">
        <f>Q371 / (0.87 - 0.02 - 0.006)</f>
        <v/>
      </c>
      <c r="K371" s="149">
        <f>Q371 / (0.9 - 0.02 - 0.006)</f>
        <v/>
      </c>
      <c r="L371" s="149">
        <f>K371-N371</f>
        <v/>
      </c>
      <c r="M371" s="79">
        <f>L371/K371</f>
        <v/>
      </c>
      <c r="N371" s="150">
        <f>O371+P371+Q371</f>
        <v/>
      </c>
      <c r="O371" s="150">
        <f>K371*0.006</f>
        <v/>
      </c>
      <c r="P371" s="150">
        <f>K371*0.02</f>
        <v/>
      </c>
      <c r="Q371" s="150">
        <f>SUM(R371:T371)</f>
        <v/>
      </c>
      <c r="R371" s="150">
        <f>IF(F371="大型",700,IF(F371="中型",300,IF(F371="小型",80,0)))</f>
        <v/>
      </c>
      <c r="S371" s="150">
        <f>IF(F371="大型",150,IF(F371="中型",100,IF(F371="小型",0,0)))</f>
        <v/>
      </c>
      <c r="T371" s="151">
        <f>SUM(U371:W371)</f>
        <v/>
      </c>
      <c r="U371" s="150" t="n">
        <v>1600</v>
      </c>
      <c r="V371" s="150" t="n">
        <v>0</v>
      </c>
      <c r="W371" s="150">
        <f>SUM(X371:AS371)</f>
        <v/>
      </c>
      <c r="X371" s="150" t="n">
        <v>0</v>
      </c>
      <c r="Y371" s="150" t="n">
        <v>0</v>
      </c>
      <c r="Z371" s="150" t="n">
        <v>0</v>
      </c>
      <c r="AA371" s="150" t="n">
        <v>0</v>
      </c>
      <c r="AB371" s="150" t="n">
        <v>0</v>
      </c>
      <c r="AC371" s="150" t="n">
        <v>0</v>
      </c>
      <c r="AD371" s="150" t="n">
        <v>0</v>
      </c>
      <c r="AE371" s="150" t="n">
        <v>0</v>
      </c>
      <c r="AF371" s="150" t="n">
        <v>0</v>
      </c>
      <c r="AG371" s="150" t="n">
        <v>0</v>
      </c>
      <c r="AH371" s="150" t="n">
        <v>0</v>
      </c>
      <c r="AI371" s="150" t="n">
        <v>0</v>
      </c>
      <c r="AJ371" s="150" t="n">
        <v>0</v>
      </c>
      <c r="AK371" s="150" t="n">
        <v>0</v>
      </c>
      <c r="AL371" s="150" t="n">
        <v>0</v>
      </c>
      <c r="AM371" s="150" t="n">
        <v>0</v>
      </c>
      <c r="AN371" s="150" t="n">
        <v>0</v>
      </c>
      <c r="AO371" s="150" t="n">
        <v>0</v>
      </c>
      <c r="AP371" s="150" t="n">
        <v>0</v>
      </c>
      <c r="AQ371" s="150" t="n">
        <v>0</v>
      </c>
      <c r="AR371" s="150" t="n">
        <v>0</v>
      </c>
      <c r="AS371" s="150" t="n">
        <v>0</v>
      </c>
      <c r="AT371" s="7" t="inlineStr">
        <is>
          <t>庄毅之前报价已包含配件</t>
        </is>
      </c>
      <c r="AU371" s="7" t="n"/>
      <c r="AV371" s="7" t="inlineStr">
        <is>
          <t>683ffa85da805a0015b15503</t>
        </is>
      </c>
      <c r="AW371" s="7" t="inlineStr">
        <is>
          <t>1.8米樱桃木餐桌</t>
        </is>
      </c>
      <c r="AX371" s="7" t="inlineStr">
        <is>
          <t>684012fa53e72e000161a413</t>
        </is>
      </c>
      <c r="AY371" s="150">
        <f>H371</f>
        <v/>
      </c>
      <c r="AZ371" s="150">
        <f>BB371/(1-BA371)</f>
        <v/>
      </c>
      <c r="BA371" s="82" t="n">
        <v>0.15</v>
      </c>
      <c r="BB371" s="150">
        <f>K371*0.96</f>
        <v/>
      </c>
      <c r="BC371" s="7" t="inlineStr">
        <is>
          <t>722275846168</t>
        </is>
      </c>
      <c r="BD371" s="7" t="inlineStr">
        <is>
          <t>https://item.taobao.com/item.htm?id=722275846168 | https://item.taobao.com/item.htm?id=722912832184</t>
        </is>
      </c>
      <c r="BE371" s="7" t="n"/>
      <c r="BF371" s="150">
        <f>H371</f>
        <v/>
      </c>
      <c r="BG371" s="82">
        <f>BH371/BF371</f>
        <v/>
      </c>
      <c r="BH371" s="149">
        <f>I371</f>
        <v/>
      </c>
      <c r="BI371" s="82">
        <f>1-12%</f>
        <v/>
      </c>
      <c r="BJ371" s="82">
        <f>BK371/(BF371-BF371*(1-BI371))</f>
        <v/>
      </c>
      <c r="BK371" s="149">
        <f>BM371/(1-BL371)</f>
        <v/>
      </c>
      <c r="BL371" s="82" t="n">
        <v>0.01</v>
      </c>
      <c r="BM371" s="149">
        <f>J371</f>
        <v/>
      </c>
      <c r="BN371" s="149">
        <f>IF(BK371&gt;=1500,BK371-150,IF(BK371&gt;=800,BK371-80,IF(BK371&gt;=500,BK371-50,IF(BK371&gt;=200,BK371-20,BK371))))</f>
        <v/>
      </c>
      <c r="BO371" s="82">
        <f>1-12%</f>
        <v/>
      </c>
      <c r="BP371" s="82">
        <f>BQ371/(BF371-BF371*(1-BO371))</f>
        <v/>
      </c>
      <c r="BQ371" s="149">
        <f>BS371/(1-BR371)</f>
        <v/>
      </c>
      <c r="BR371" s="82" t="n">
        <v>0</v>
      </c>
      <c r="BS371" s="149">
        <f>K371</f>
        <v/>
      </c>
      <c r="BT371" s="149">
        <f>IF(BQ371&gt;=1500,BQ371-150,IF(BQ371&gt;=800,BQ371-80,IF(BQ371&gt;=500,BQ371-50,IF(BQ371&gt;=200,BQ371-20,BQ371))))</f>
        <v/>
      </c>
      <c r="BU371" s="7" t="n"/>
      <c r="CB371" s="8" t="inlineStr">
        <is>
          <t>✅ 可导入</t>
        </is>
      </c>
      <c r="CC371" t="inlineStr">
        <is>
          <t>✓</t>
        </is>
      </c>
    </row>
    <row r="372" ht="18" customHeight="1">
      <c r="A372" s="77" t="inlineStr">
        <is>
          <t>PPS23220010201</t>
        </is>
      </c>
      <c r="B372" s="10" t="inlineStr">
        <is>
          <t>悦色实木椅/温莎木椅/巴克钢椅/</t>
        </is>
      </c>
      <c r="C372" s="10" t="inlineStr">
        <is>
          <t>餐椅-巧克力椅*1</t>
        </is>
      </c>
      <c r="D372" s="10" t="inlineStr">
        <is>
          <t>PPS2322001020112</t>
        </is>
      </c>
      <c r="E372" s="10" t="inlineStr">
        <is>
          <t>https://img.alicdn.com/imgextra/i4/2215699812811/O1CN01NfhlNa1WdUBjrG49U_!!2215699812811.jpg</t>
        </is>
      </c>
      <c r="F372" s="10" t="inlineStr">
        <is>
          <t>小型</t>
        </is>
      </c>
      <c r="G372" s="152">
        <f>Q372/0.4</f>
        <v/>
      </c>
      <c r="H372" s="152">
        <f>G372*0.75</f>
        <v/>
      </c>
      <c r="I372" s="152">
        <f>Q372 / (0.81 - 0.02 - 0.006)</f>
        <v/>
      </c>
      <c r="J372" s="152">
        <f>Q372 / (0.82 - 0.02 - 0.006)</f>
        <v/>
      </c>
      <c r="K372" s="152">
        <f>Q372 / (0.85 - 0.02 - 0.006)</f>
        <v/>
      </c>
      <c r="L372" s="152">
        <f>K372-N372</f>
        <v/>
      </c>
      <c r="M372" s="79">
        <f>L372/K372</f>
        <v/>
      </c>
      <c r="N372" s="153">
        <f>O372+P372+Q372</f>
        <v/>
      </c>
      <c r="O372" s="153">
        <f>K372*0.006</f>
        <v/>
      </c>
      <c r="P372" s="153">
        <f>K372*0.02</f>
        <v/>
      </c>
      <c r="Q372" s="153">
        <f>SUM(R372:T372)</f>
        <v/>
      </c>
      <c r="R372" s="153">
        <f>IF(F372="大型",700,IF(F372="中型",300,IF(F372="小型",80,0)))</f>
        <v/>
      </c>
      <c r="S372" s="153">
        <f>IF(F372="大型",150,IF(F372="中型",100,IF(F372="小型",0,0)))</f>
        <v/>
      </c>
      <c r="T372" s="151">
        <f>SUM(U372:W372)</f>
        <v/>
      </c>
      <c r="U372" s="153" t="n">
        <v>300</v>
      </c>
      <c r="V372" s="153" t="n">
        <v>0</v>
      </c>
      <c r="W372" s="153">
        <f>SUM(X372:AS372)</f>
        <v/>
      </c>
      <c r="X372" s="153" t="n">
        <v>0</v>
      </c>
      <c r="Y372" s="153" t="n">
        <v>0</v>
      </c>
      <c r="Z372" s="153" t="n">
        <v>0</v>
      </c>
      <c r="AA372" s="153" t="n">
        <v>0</v>
      </c>
      <c r="AB372" s="153" t="n">
        <v>0</v>
      </c>
      <c r="AC372" s="153" t="n">
        <v>0</v>
      </c>
      <c r="AD372" s="153" t="n">
        <v>0</v>
      </c>
      <c r="AE372" s="153" t="n">
        <v>0</v>
      </c>
      <c r="AF372" s="153" t="n">
        <v>0</v>
      </c>
      <c r="AG372" s="153" t="n">
        <v>0</v>
      </c>
      <c r="AH372" s="153" t="n">
        <v>0</v>
      </c>
      <c r="AI372" s="153" t="n">
        <v>0</v>
      </c>
      <c r="AJ372" s="153" t="n">
        <v>0</v>
      </c>
      <c r="AK372" s="153" t="n">
        <v>0</v>
      </c>
      <c r="AL372" s="153" t="n">
        <v>0</v>
      </c>
      <c r="AM372" s="153" t="n">
        <v>0</v>
      </c>
      <c r="AN372" s="153" t="n">
        <v>0</v>
      </c>
      <c r="AO372" s="153" t="n">
        <v>0</v>
      </c>
      <c r="AP372" s="153" t="n">
        <v>0</v>
      </c>
      <c r="AQ372" s="153" t="n">
        <v>0</v>
      </c>
      <c r="AR372" s="153" t="n">
        <v>0</v>
      </c>
      <c r="AS372" s="153" t="n">
        <v>0</v>
      </c>
      <c r="AT372" s="10" t="inlineStr">
        <is>
          <t>庄毅之前报价已包含配件</t>
        </is>
      </c>
      <c r="AU372" s="10" t="n"/>
      <c r="AV372" s="10" t="inlineStr">
        <is>
          <t>683ffa9cf07365001542c0cb</t>
        </is>
      </c>
      <c r="AW372" s="10" t="inlineStr">
        <is>
          <t>悦色实木椅</t>
        </is>
      </c>
      <c r="AX372" s="10" t="inlineStr">
        <is>
          <t>683ffa9cb6240c00159e38d5</t>
        </is>
      </c>
      <c r="AY372" s="153">
        <f>H372</f>
        <v/>
      </c>
      <c r="AZ372" s="153">
        <f>BB372/(1-BA372)</f>
        <v/>
      </c>
      <c r="BA372" s="85" t="n">
        <v>0.15</v>
      </c>
      <c r="BB372" s="153">
        <f>K372*0.96</f>
        <v/>
      </c>
      <c r="BC372" s="10" t="inlineStr">
        <is>
          <t>暂无</t>
        </is>
      </c>
      <c r="BD372" s="10" t="inlineStr">
        <is>
          <t>https://item.taobao.com/item.htm?id=722912832184</t>
        </is>
      </c>
      <c r="BE372" s="10" t="n"/>
      <c r="BF372" s="153">
        <f>H372</f>
        <v/>
      </c>
      <c r="BG372" s="85">
        <f>BH372/BF372</f>
        <v/>
      </c>
      <c r="BH372" s="152">
        <f>I372</f>
        <v/>
      </c>
      <c r="BI372" s="85">
        <f>1-12%</f>
        <v/>
      </c>
      <c r="BJ372" s="85">
        <f>BK372/(BF372-BF372*(1-BI372))</f>
        <v/>
      </c>
      <c r="BK372" s="152">
        <f>BM372/(1-BL372)</f>
        <v/>
      </c>
      <c r="BL372" s="85" t="n">
        <v>0.01</v>
      </c>
      <c r="BM372" s="152">
        <f>J372</f>
        <v/>
      </c>
      <c r="BN372" s="152">
        <f>IF(BK372&gt;=1500,BK372-150,IF(BK372&gt;=800,BK372-80,IF(BK372&gt;=500,BK372-50,IF(BK372&gt;=200,BK372-20,BK372))))</f>
        <v/>
      </c>
      <c r="BO372" s="85">
        <f>1-12%</f>
        <v/>
      </c>
      <c r="BP372" s="85">
        <f>BQ372/(BF372-BF372*(1-BO372))</f>
        <v/>
      </c>
      <c r="BQ372" s="152">
        <f>BS372/(1-BR372)</f>
        <v/>
      </c>
      <c r="BR372" s="85" t="n">
        <v>0</v>
      </c>
      <c r="BS372" s="152">
        <f>K372</f>
        <v/>
      </c>
      <c r="BT372" s="152">
        <f>IF(BQ372&gt;=1500,BQ372-150,IF(BQ372&gt;=800,BQ372-80,IF(BQ372&gt;=500,BQ372-50,IF(BQ372&gt;=200,BQ372-20,BQ372))))</f>
        <v/>
      </c>
      <c r="BU372" s="10" t="n"/>
      <c r="CB372" s="8" t="inlineStr">
        <is>
          <t>✅ 可导入</t>
        </is>
      </c>
      <c r="CC372" t="inlineStr">
        <is>
          <t>✓</t>
        </is>
      </c>
    </row>
    <row r="373" ht="18" customHeight="1">
      <c r="A373" s="77" t="inlineStr">
        <is>
          <t>PPS23220020901</t>
        </is>
      </c>
      <c r="B373" s="7" t="inlineStr">
        <is>
          <t>悦色实木椅/温莎木椅/巴克钢椅/</t>
        </is>
      </c>
      <c r="C373" s="7" t="inlineStr">
        <is>
          <t>餐椅-温莎椅*1</t>
        </is>
      </c>
      <c r="D373" s="7" t="inlineStr">
        <is>
          <t>PPS2322002090114</t>
        </is>
      </c>
      <c r="E373" s="7" t="inlineStr">
        <is>
          <t>https://img.alicdn.com/imgextra/i4/2215699812811/O1CN01NfhlNa1WdUBjrG49U_!!2215699812811.jpg</t>
        </is>
      </c>
      <c r="F373" s="7" t="inlineStr">
        <is>
          <t>小型</t>
        </is>
      </c>
      <c r="G373" s="149">
        <f>Q373/0.4</f>
        <v/>
      </c>
      <c r="H373" s="149">
        <f>G373*0.75</f>
        <v/>
      </c>
      <c r="I373" s="149">
        <f>Q373 / (0.81 - 0.02 - 0.006)</f>
        <v/>
      </c>
      <c r="J373" s="149">
        <f>Q373 / (0.82 - 0.02 - 0.006)</f>
        <v/>
      </c>
      <c r="K373" s="149">
        <f>Q373 / (0.85 - 0.02 - 0.006)</f>
        <v/>
      </c>
      <c r="L373" s="149">
        <f>K373-N373</f>
        <v/>
      </c>
      <c r="M373" s="79">
        <f>L373/K373</f>
        <v/>
      </c>
      <c r="N373" s="150">
        <f>O373+P373+Q373</f>
        <v/>
      </c>
      <c r="O373" s="150">
        <f>K373*0.006</f>
        <v/>
      </c>
      <c r="P373" s="150">
        <f>K373*0.02</f>
        <v/>
      </c>
      <c r="Q373" s="150">
        <f>SUM(R373:T373)</f>
        <v/>
      </c>
      <c r="R373" s="150">
        <f>IF(F373="大型",700,IF(F373="中型",300,IF(F373="小型",80,0)))</f>
        <v/>
      </c>
      <c r="S373" s="150">
        <f>IF(F373="大型",150,IF(F373="中型",100,IF(F373="小型",0,0)))</f>
        <v/>
      </c>
      <c r="T373" s="151">
        <f>SUM(U373:W373)</f>
        <v/>
      </c>
      <c r="U373" s="150" t="n">
        <v>290</v>
      </c>
      <c r="V373" s="150" t="n">
        <v>0</v>
      </c>
      <c r="W373" s="150">
        <f>SUM(X373:AS373)</f>
        <v/>
      </c>
      <c r="X373" s="150" t="n">
        <v>0</v>
      </c>
      <c r="Y373" s="150" t="n">
        <v>0</v>
      </c>
      <c r="Z373" s="150" t="n">
        <v>0</v>
      </c>
      <c r="AA373" s="150" t="n">
        <v>0</v>
      </c>
      <c r="AB373" s="150" t="n">
        <v>0</v>
      </c>
      <c r="AC373" s="150" t="n">
        <v>0</v>
      </c>
      <c r="AD373" s="150" t="n">
        <v>0</v>
      </c>
      <c r="AE373" s="150" t="n">
        <v>0</v>
      </c>
      <c r="AF373" s="150" t="n">
        <v>0</v>
      </c>
      <c r="AG373" s="150" t="n">
        <v>0</v>
      </c>
      <c r="AH373" s="150" t="n">
        <v>0</v>
      </c>
      <c r="AI373" s="150" t="n">
        <v>0</v>
      </c>
      <c r="AJ373" s="150" t="n">
        <v>0</v>
      </c>
      <c r="AK373" s="150" t="n">
        <v>0</v>
      </c>
      <c r="AL373" s="150" t="n">
        <v>0</v>
      </c>
      <c r="AM373" s="150" t="n">
        <v>0</v>
      </c>
      <c r="AN373" s="150" t="n">
        <v>0</v>
      </c>
      <c r="AO373" s="150" t="n">
        <v>0</v>
      </c>
      <c r="AP373" s="150" t="n">
        <v>0</v>
      </c>
      <c r="AQ373" s="150" t="n">
        <v>0</v>
      </c>
      <c r="AR373" s="150" t="n">
        <v>0</v>
      </c>
      <c r="AS373" s="150" t="n">
        <v>0</v>
      </c>
      <c r="AT373" s="7" t="inlineStr">
        <is>
          <t>庄毅之前报价已包含配件</t>
        </is>
      </c>
      <c r="AU373" s="7" t="n"/>
      <c r="AV373" s="7" t="inlineStr">
        <is>
          <t>683ffa9cf07365001542c0cb</t>
        </is>
      </c>
      <c r="AW373" s="7" t="inlineStr">
        <is>
          <t>温莎木椅</t>
        </is>
      </c>
      <c r="AX373" s="7" t="inlineStr">
        <is>
          <t>683ffa9c05b7000015b79b6b</t>
        </is>
      </c>
      <c r="AY373" s="150">
        <f>H373</f>
        <v/>
      </c>
      <c r="AZ373" s="150">
        <f>BB373/(1-BA373)</f>
        <v/>
      </c>
      <c r="BA373" s="82" t="n">
        <v>0.15</v>
      </c>
      <c r="BB373" s="150">
        <f>K373*0.96</f>
        <v/>
      </c>
      <c r="BC373" s="7" t="inlineStr">
        <is>
          <t>暂无</t>
        </is>
      </c>
      <c r="BD373" s="7" t="inlineStr">
        <is>
          <t>https://item.taobao.com/item.htm?id=722912832184</t>
        </is>
      </c>
      <c r="BE373" s="7" t="n"/>
      <c r="BF373" s="150">
        <f>H373</f>
        <v/>
      </c>
      <c r="BG373" s="82">
        <f>BH373/BF373</f>
        <v/>
      </c>
      <c r="BH373" s="149">
        <f>I373</f>
        <v/>
      </c>
      <c r="BI373" s="82">
        <f>1-12%</f>
        <v/>
      </c>
      <c r="BJ373" s="82">
        <f>BK373/(BF373-BF373*(1-BI373))</f>
        <v/>
      </c>
      <c r="BK373" s="149">
        <f>BM373/(1-BL373)</f>
        <v/>
      </c>
      <c r="BL373" s="82" t="n">
        <v>0.01</v>
      </c>
      <c r="BM373" s="149">
        <f>J373</f>
        <v/>
      </c>
      <c r="BN373" s="149">
        <f>IF(BK373&gt;=1500,BK373-150,IF(BK373&gt;=800,BK373-80,IF(BK373&gt;=500,BK373-50,IF(BK373&gt;=200,BK373-20,BK373))))</f>
        <v/>
      </c>
      <c r="BO373" s="82">
        <f>1-12%</f>
        <v/>
      </c>
      <c r="BP373" s="82">
        <f>BQ373/(BF373-BF373*(1-BO373))</f>
        <v/>
      </c>
      <c r="BQ373" s="149">
        <f>BS373/(1-BR373)</f>
        <v/>
      </c>
      <c r="BR373" s="82" t="n">
        <v>0</v>
      </c>
      <c r="BS373" s="149">
        <f>K373</f>
        <v/>
      </c>
      <c r="BT373" s="149">
        <f>IF(BQ373&gt;=1500,BQ373-150,IF(BQ373&gt;=800,BQ373-80,IF(BQ373&gt;=500,BQ373-50,IF(BQ373&gt;=200,BQ373-20,BQ373))))</f>
        <v/>
      </c>
      <c r="BU373" s="7" t="n"/>
      <c r="CB373" s="8" t="inlineStr">
        <is>
          <t>✅ 可导入</t>
        </is>
      </c>
      <c r="CC373" t="inlineStr">
        <is>
          <t>✓</t>
        </is>
      </c>
    </row>
    <row r="374" ht="18" customHeight="1">
      <c r="A374" s="77" t="inlineStr">
        <is>
          <t>PPS23220031031</t>
        </is>
      </c>
      <c r="B374" s="10" t="inlineStr">
        <is>
          <t>悦色实木椅/温莎木椅/巴克钢椅/</t>
        </is>
      </c>
      <c r="C374" s="10" t="inlineStr">
        <is>
          <t>餐椅-不锈钢椅*1</t>
        </is>
      </c>
      <c r="D374" s="10" t="inlineStr">
        <is>
          <t>PPS2322003103116</t>
        </is>
      </c>
      <c r="E374" s="10" t="inlineStr">
        <is>
          <t>https://img.alicdn.com/imgextra/i4/2215699812811/O1CN01NfhlNa1WdUBjrG49U_!!2215699812811.jpg</t>
        </is>
      </c>
      <c r="F374" s="10" t="inlineStr">
        <is>
          <t>小型</t>
        </is>
      </c>
      <c r="G374" s="152">
        <f>Q374/0.4</f>
        <v/>
      </c>
      <c r="H374" s="152">
        <f>G374*0.75</f>
        <v/>
      </c>
      <c r="I374" s="152">
        <f>Q374 / (0.81 - 0.02 - 0.006)</f>
        <v/>
      </c>
      <c r="J374" s="152">
        <f>Q374 / (0.82 - 0.02 - 0.006)</f>
        <v/>
      </c>
      <c r="K374" s="152">
        <f>Q374 / (0.85 - 0.02 - 0.006)</f>
        <v/>
      </c>
      <c r="L374" s="152">
        <f>K374-N374</f>
        <v/>
      </c>
      <c r="M374" s="79">
        <f>L374/K374</f>
        <v/>
      </c>
      <c r="N374" s="153">
        <f>O374+P374+Q374</f>
        <v/>
      </c>
      <c r="O374" s="153">
        <f>K374*0.006</f>
        <v/>
      </c>
      <c r="P374" s="153">
        <f>K374*0.02</f>
        <v/>
      </c>
      <c r="Q374" s="153">
        <f>SUM(R374:T374)</f>
        <v/>
      </c>
      <c r="R374" s="153">
        <f>IF(F374="大型",700,IF(F374="中型",300,IF(F374="小型",80,0)))</f>
        <v/>
      </c>
      <c r="S374" s="153">
        <f>IF(F374="大型",150,IF(F374="中型",100,IF(F374="小型",0,0)))</f>
        <v/>
      </c>
      <c r="T374" s="151">
        <f>SUM(U374:W374)</f>
        <v/>
      </c>
      <c r="U374" s="153" t="n">
        <v>380</v>
      </c>
      <c r="V374" s="153" t="n">
        <v>0</v>
      </c>
      <c r="W374" s="153">
        <f>SUM(X374:AS374)</f>
        <v/>
      </c>
      <c r="X374" s="153" t="n">
        <v>0</v>
      </c>
      <c r="Y374" s="153" t="n">
        <v>0</v>
      </c>
      <c r="Z374" s="153" t="n">
        <v>0</v>
      </c>
      <c r="AA374" s="153" t="n">
        <v>0</v>
      </c>
      <c r="AB374" s="153" t="n">
        <v>0</v>
      </c>
      <c r="AC374" s="153" t="n">
        <v>0</v>
      </c>
      <c r="AD374" s="153" t="n">
        <v>0</v>
      </c>
      <c r="AE374" s="153" t="n">
        <v>0</v>
      </c>
      <c r="AF374" s="153" t="n">
        <v>0</v>
      </c>
      <c r="AG374" s="153" t="n">
        <v>0</v>
      </c>
      <c r="AH374" s="153" t="n">
        <v>0</v>
      </c>
      <c r="AI374" s="153" t="n">
        <v>0</v>
      </c>
      <c r="AJ374" s="153" t="n">
        <v>0</v>
      </c>
      <c r="AK374" s="153" t="n">
        <v>0</v>
      </c>
      <c r="AL374" s="153" t="n">
        <v>0</v>
      </c>
      <c r="AM374" s="153" t="n">
        <v>0</v>
      </c>
      <c r="AN374" s="153" t="n">
        <v>0</v>
      </c>
      <c r="AO374" s="153" t="n">
        <v>0</v>
      </c>
      <c r="AP374" s="153" t="n">
        <v>0</v>
      </c>
      <c r="AQ374" s="153" t="n">
        <v>0</v>
      </c>
      <c r="AR374" s="153" t="n">
        <v>0</v>
      </c>
      <c r="AS374" s="153" t="n">
        <v>0</v>
      </c>
      <c r="AT374" s="10" t="inlineStr">
        <is>
          <t>庄毅之前报价已包含配件</t>
        </is>
      </c>
      <c r="AU374" s="10" t="n"/>
      <c r="AV374" s="10" t="inlineStr">
        <is>
          <t>683ffa9cf07365001542c0cb</t>
        </is>
      </c>
      <c r="AW374" s="10" t="inlineStr">
        <is>
          <t>洛可软包椅</t>
        </is>
      </c>
      <c r="AX374" s="10" t="inlineStr">
        <is>
          <t>683ffa9c4584bd0015aa64e4</t>
        </is>
      </c>
      <c r="AY374" s="153">
        <f>H374</f>
        <v/>
      </c>
      <c r="AZ374" s="153">
        <f>BB374/(1-BA374)</f>
        <v/>
      </c>
      <c r="BA374" s="85" t="n">
        <v>0.15</v>
      </c>
      <c r="BB374" s="153">
        <f>K374*0.96</f>
        <v/>
      </c>
      <c r="BC374" s="10" t="inlineStr">
        <is>
          <t>暂无</t>
        </is>
      </c>
      <c r="BD374" s="10" t="inlineStr">
        <is>
          <t>https://item.taobao.com/item.htm?id=722912832184</t>
        </is>
      </c>
      <c r="BE374" s="10" t="n"/>
      <c r="BF374" s="153">
        <f>H374</f>
        <v/>
      </c>
      <c r="BG374" s="85">
        <f>BH374/BF374</f>
        <v/>
      </c>
      <c r="BH374" s="152">
        <f>I374</f>
        <v/>
      </c>
      <c r="BI374" s="85">
        <f>1-12%</f>
        <v/>
      </c>
      <c r="BJ374" s="85">
        <f>BK374/(BF374-BF374*(1-BI374))</f>
        <v/>
      </c>
      <c r="BK374" s="152">
        <f>BM374/(1-BL374)</f>
        <v/>
      </c>
      <c r="BL374" s="85" t="n">
        <v>0.01</v>
      </c>
      <c r="BM374" s="152">
        <f>J374</f>
        <v/>
      </c>
      <c r="BN374" s="152">
        <f>IF(BK374&gt;=1500,BK374-150,IF(BK374&gt;=800,BK374-80,IF(BK374&gt;=500,BK374-50,IF(BK374&gt;=200,BK374-20,BK374))))</f>
        <v/>
      </c>
      <c r="BO374" s="85">
        <f>1-12%</f>
        <v/>
      </c>
      <c r="BP374" s="85">
        <f>BQ374/(BF374-BF374*(1-BO374))</f>
        <v/>
      </c>
      <c r="BQ374" s="152">
        <f>BS374/(1-BR374)</f>
        <v/>
      </c>
      <c r="BR374" s="85" t="n">
        <v>0</v>
      </c>
      <c r="BS374" s="152">
        <f>K374</f>
        <v/>
      </c>
      <c r="BT374" s="152">
        <f>IF(BQ374&gt;=1500,BQ374-150,IF(BQ374&gt;=800,BQ374-80,IF(BQ374&gt;=500,BQ374-50,IF(BQ374&gt;=200,BQ374-20,BQ374))))</f>
        <v/>
      </c>
      <c r="BU374" s="10" t="n"/>
      <c r="CB374" s="8" t="inlineStr">
        <is>
          <t>✅ 可导入</t>
        </is>
      </c>
      <c r="CC374" t="inlineStr">
        <is>
          <t>✓</t>
        </is>
      </c>
    </row>
    <row r="375" ht="18" customHeight="1">
      <c r="A375" s="77" t="inlineStr">
        <is>
          <t>PPS23160010401</t>
        </is>
      </c>
      <c r="B375" s="7" t="inlineStr">
        <is>
          <t>云朵沙发</t>
        </is>
      </c>
      <c r="C375" s="7" t="inlineStr">
        <is>
          <t>2023款沙发-135 单人位</t>
        </is>
      </c>
      <c r="D375" s="7" t="inlineStr">
        <is>
          <t>PPS2316001040111</t>
        </is>
      </c>
      <c r="E375" s="7" t="inlineStr">
        <is>
          <t>https://img.alicdn.com/imgextra/i1/2215699812811/O1CN01dMYegZ1WdUBaps45D_!!2215699812811.jpg</t>
        </is>
      </c>
      <c r="F375" s="7" t="inlineStr">
        <is>
          <t>大型</t>
        </is>
      </c>
      <c r="G375" s="149">
        <f>Q375/0.4</f>
        <v/>
      </c>
      <c r="H375" s="149">
        <f>G375*0.75</f>
        <v/>
      </c>
      <c r="I375" s="149">
        <f>Q375 / (0.81 - 0.02 - 0.006)</f>
        <v/>
      </c>
      <c r="J375" s="149">
        <f>Q375 / (0.82 - 0.02 - 0.006)</f>
        <v/>
      </c>
      <c r="K375" s="149">
        <f>Q375 / (0.85 - 0.02 - 0.006)</f>
        <v/>
      </c>
      <c r="L375" s="149">
        <f>K375-N375</f>
        <v/>
      </c>
      <c r="M375" s="79">
        <f>L375/K375</f>
        <v/>
      </c>
      <c r="N375" s="150">
        <f>O375+P375+Q375</f>
        <v/>
      </c>
      <c r="O375" s="150">
        <f>K375*0.006</f>
        <v/>
      </c>
      <c r="P375" s="150">
        <f>K375*0.02</f>
        <v/>
      </c>
      <c r="Q375" s="150">
        <f>SUM(R375:T375)</f>
        <v/>
      </c>
      <c r="R375" s="150">
        <f>IF(F375="大型",700,IF(F375="中型",300,IF(F375="小型",80,0)))</f>
        <v/>
      </c>
      <c r="S375" s="150">
        <f>IF(F375="大型",150,IF(F375="中型",100,IF(F375="小型",0,0)))</f>
        <v/>
      </c>
      <c r="T375" s="151">
        <f>SUM(U375:W375)</f>
        <v/>
      </c>
      <c r="U375" s="150" t="n">
        <v>1550</v>
      </c>
      <c r="V375" s="150" t="n">
        <v>0</v>
      </c>
      <c r="W375" s="150">
        <f>SUM(X375:AS375)</f>
        <v/>
      </c>
      <c r="X375" s="150" t="n">
        <v>0</v>
      </c>
      <c r="Y375" s="150" t="n">
        <v>0</v>
      </c>
      <c r="Z375" s="150" t="n">
        <v>0</v>
      </c>
      <c r="AA375" s="150" t="n">
        <v>0</v>
      </c>
      <c r="AB375" s="150" t="n">
        <v>0</v>
      </c>
      <c r="AC375" s="150" t="n">
        <v>0</v>
      </c>
      <c r="AD375" s="150" t="n">
        <v>0</v>
      </c>
      <c r="AE375" s="150" t="n">
        <v>0</v>
      </c>
      <c r="AF375" s="150" t="n">
        <v>0</v>
      </c>
      <c r="AG375" s="150" t="n">
        <v>0</v>
      </c>
      <c r="AH375" s="150" t="n">
        <v>0</v>
      </c>
      <c r="AI375" s="150" t="n">
        <v>0</v>
      </c>
      <c r="AJ375" s="150" t="n">
        <v>0</v>
      </c>
      <c r="AK375" s="150" t="n">
        <v>0</v>
      </c>
      <c r="AL375" s="150" t="n">
        <v>0</v>
      </c>
      <c r="AM375" s="150" t="n">
        <v>0</v>
      </c>
      <c r="AN375" s="150" t="n">
        <v>0</v>
      </c>
      <c r="AO375" s="150" t="n">
        <v>0</v>
      </c>
      <c r="AP375" s="150" t="n">
        <v>0</v>
      </c>
      <c r="AQ375" s="150" t="n">
        <v>0</v>
      </c>
      <c r="AR375" s="150" t="n">
        <v>0</v>
      </c>
      <c r="AS375" s="150" t="n">
        <v>0</v>
      </c>
      <c r="AT375" s="7" t="inlineStr">
        <is>
          <t>庄毅之前报价已包含配件</t>
        </is>
      </c>
      <c r="AU375" s="7" t="n"/>
      <c r="AV375" s="7" t="inlineStr">
        <is>
          <t>/</t>
        </is>
      </c>
      <c r="AW375" s="7" t="inlineStr">
        <is>
          <t>/</t>
        </is>
      </c>
      <c r="AX375" s="7" t="inlineStr">
        <is>
          <t>/</t>
        </is>
      </c>
      <c r="AY375" s="150">
        <f>H375</f>
        <v/>
      </c>
      <c r="AZ375" s="150">
        <f>BB375/(1-BA375)</f>
        <v/>
      </c>
      <c r="BA375" s="82" t="n">
        <v>0.15</v>
      </c>
      <c r="BB375" s="150">
        <f>K375*0.96</f>
        <v/>
      </c>
      <c r="BC375" s="7" t="inlineStr">
        <is>
          <t>720234422814</t>
        </is>
      </c>
      <c r="BD375" s="7" t="inlineStr">
        <is>
          <t>https://item.taobao.com/item.htm?id=720234422814</t>
        </is>
      </c>
      <c r="BE375" s="7" t="n"/>
      <c r="BF375" s="150">
        <f>H375</f>
        <v/>
      </c>
      <c r="BG375" s="82">
        <f>BH375/BF375</f>
        <v/>
      </c>
      <c r="BH375" s="149">
        <f>I375</f>
        <v/>
      </c>
      <c r="BI375" s="82">
        <f>1-12%</f>
        <v/>
      </c>
      <c r="BJ375" s="82">
        <f>BK375/(BF375-BF375*(1-BI375))</f>
        <v/>
      </c>
      <c r="BK375" s="149">
        <f>BM375/(1-BL375)</f>
        <v/>
      </c>
      <c r="BL375" s="82" t="n">
        <v>0.01</v>
      </c>
      <c r="BM375" s="149">
        <f>J375</f>
        <v/>
      </c>
      <c r="BN375" s="149">
        <f>IF(BK375&gt;=1500,BK375-150,IF(BK375&gt;=800,BK375-80,IF(BK375&gt;=500,BK375-50,IF(BK375&gt;=200,BK375-20,BK375))))</f>
        <v/>
      </c>
      <c r="BO375" s="82">
        <f>1-12%</f>
        <v/>
      </c>
      <c r="BP375" s="82">
        <f>BQ375/(BF375-BF375*(1-BO375))</f>
        <v/>
      </c>
      <c r="BQ375" s="149">
        <f>BS375/(1-BR375)</f>
        <v/>
      </c>
      <c r="BR375" s="82" t="n">
        <v>0</v>
      </c>
      <c r="BS375" s="149">
        <f>K375</f>
        <v/>
      </c>
      <c r="BT375" s="149">
        <f>IF(BQ375&gt;=1500,BQ375-150,IF(BQ375&gt;=800,BQ375-80,IF(BQ375&gt;=500,BQ375-50,IF(BQ375&gt;=200,BQ375-20,BQ375))))</f>
        <v/>
      </c>
      <c r="BU375" s="7" t="n"/>
      <c r="CB375" s="8" t="inlineStr">
        <is>
          <t>✅ 可导入</t>
        </is>
      </c>
      <c r="CC375" t="inlineStr">
        <is>
          <t>✓</t>
        </is>
      </c>
    </row>
    <row r="376" ht="18" customHeight="1">
      <c r="A376" s="77" t="inlineStr">
        <is>
          <t>PPS23160010401</t>
        </is>
      </c>
      <c r="B376" s="10" t="inlineStr">
        <is>
          <t>云朵沙发</t>
        </is>
      </c>
      <c r="C376" s="10" t="inlineStr">
        <is>
          <t>2023款沙发-200 双人半位</t>
        </is>
      </c>
      <c r="D376" s="10" t="inlineStr">
        <is>
          <t>PPS2316001040112</t>
        </is>
      </c>
      <c r="E376" s="10" t="inlineStr">
        <is>
          <t>https://img.alicdn.com/imgextra/i1/2215699812811/O1CN01dMYegZ1WdUBaps45D_!!2215699812811.jpg</t>
        </is>
      </c>
      <c r="F376" s="10" t="inlineStr">
        <is>
          <t>大型</t>
        </is>
      </c>
      <c r="G376" s="152">
        <f>Q376/0.4</f>
        <v/>
      </c>
      <c r="H376" s="152">
        <f>G376*0.75</f>
        <v/>
      </c>
      <c r="I376" s="152">
        <f>Q376 / (0.81 - 0.02 - 0.006)</f>
        <v/>
      </c>
      <c r="J376" s="152">
        <f>Q376 / (0.82 - 0.02 - 0.006)</f>
        <v/>
      </c>
      <c r="K376" s="152">
        <f>Q376 / (0.85 - 0.02 - 0.006)</f>
        <v/>
      </c>
      <c r="L376" s="152">
        <f>K376-N376</f>
        <v/>
      </c>
      <c r="M376" s="79">
        <f>L376/K376</f>
        <v/>
      </c>
      <c r="N376" s="153">
        <f>O376+P376+Q376</f>
        <v/>
      </c>
      <c r="O376" s="153">
        <f>K376*0.006</f>
        <v/>
      </c>
      <c r="P376" s="153">
        <f>K376*0.02</f>
        <v/>
      </c>
      <c r="Q376" s="153">
        <f>SUM(R376:T376)</f>
        <v/>
      </c>
      <c r="R376" s="153">
        <f>IF(F376="大型",700,IF(F376="中型",300,IF(F376="小型",80,0)))</f>
        <v/>
      </c>
      <c r="S376" s="153">
        <f>IF(F376="大型",150,IF(F376="中型",100,IF(F376="小型",0,0)))</f>
        <v/>
      </c>
      <c r="T376" s="151">
        <f>SUM(U376:W376)</f>
        <v/>
      </c>
      <c r="U376" s="153" t="n">
        <v>2050</v>
      </c>
      <c r="V376" s="153" t="n">
        <v>0</v>
      </c>
      <c r="W376" s="153">
        <f>SUM(X376:AS376)</f>
        <v/>
      </c>
      <c r="X376" s="153" t="n">
        <v>0</v>
      </c>
      <c r="Y376" s="153" t="n">
        <v>0</v>
      </c>
      <c r="Z376" s="153" t="n">
        <v>0</v>
      </c>
      <c r="AA376" s="153" t="n">
        <v>0</v>
      </c>
      <c r="AB376" s="153" t="n">
        <v>0</v>
      </c>
      <c r="AC376" s="153" t="n">
        <v>0</v>
      </c>
      <c r="AD376" s="153" t="n">
        <v>0</v>
      </c>
      <c r="AE376" s="153" t="n">
        <v>0</v>
      </c>
      <c r="AF376" s="153" t="n">
        <v>0</v>
      </c>
      <c r="AG376" s="153" t="n">
        <v>0</v>
      </c>
      <c r="AH376" s="153" t="n">
        <v>0</v>
      </c>
      <c r="AI376" s="153" t="n">
        <v>0</v>
      </c>
      <c r="AJ376" s="153" t="n">
        <v>0</v>
      </c>
      <c r="AK376" s="153" t="n">
        <v>0</v>
      </c>
      <c r="AL376" s="153" t="n">
        <v>0</v>
      </c>
      <c r="AM376" s="153" t="n">
        <v>0</v>
      </c>
      <c r="AN376" s="153" t="n">
        <v>0</v>
      </c>
      <c r="AO376" s="153" t="n">
        <v>0</v>
      </c>
      <c r="AP376" s="153" t="n">
        <v>0</v>
      </c>
      <c r="AQ376" s="153" t="n">
        <v>0</v>
      </c>
      <c r="AR376" s="153" t="n">
        <v>0</v>
      </c>
      <c r="AS376" s="153" t="n">
        <v>0</v>
      </c>
      <c r="AT376" s="10" t="inlineStr">
        <is>
          <t>庄毅之前报价已包含配件</t>
        </is>
      </c>
      <c r="AU376" s="10" t="n"/>
      <c r="AV376" s="10" t="inlineStr">
        <is>
          <t>/</t>
        </is>
      </c>
      <c r="AW376" s="10" t="inlineStr">
        <is>
          <t>/</t>
        </is>
      </c>
      <c r="AX376" s="10" t="inlineStr">
        <is>
          <t>/</t>
        </is>
      </c>
      <c r="AY376" s="153">
        <f>H376</f>
        <v/>
      </c>
      <c r="AZ376" s="153">
        <f>BB376/(1-BA376)</f>
        <v/>
      </c>
      <c r="BA376" s="85" t="n">
        <v>0.15</v>
      </c>
      <c r="BB376" s="153">
        <f>K376*0.96</f>
        <v/>
      </c>
      <c r="BC376" s="10" t="inlineStr">
        <is>
          <t>720234422814</t>
        </is>
      </c>
      <c r="BD376" s="10" t="inlineStr">
        <is>
          <t>https://item.taobao.com/item.htm?id=720234422814</t>
        </is>
      </c>
      <c r="BE376" s="10" t="n"/>
      <c r="BF376" s="153">
        <f>H376</f>
        <v/>
      </c>
      <c r="BG376" s="85">
        <f>BH376/BF376</f>
        <v/>
      </c>
      <c r="BH376" s="152">
        <f>I376</f>
        <v/>
      </c>
      <c r="BI376" s="85">
        <f>1-12%</f>
        <v/>
      </c>
      <c r="BJ376" s="85">
        <f>BK376/(BF376-BF376*(1-BI376))</f>
        <v/>
      </c>
      <c r="BK376" s="152">
        <f>BM376/(1-BL376)</f>
        <v/>
      </c>
      <c r="BL376" s="85" t="n">
        <v>0.01</v>
      </c>
      <c r="BM376" s="152">
        <f>J376</f>
        <v/>
      </c>
      <c r="BN376" s="152">
        <f>IF(BK376&gt;=1500,BK376-150,IF(BK376&gt;=800,BK376-80,IF(BK376&gt;=500,BK376-50,IF(BK376&gt;=200,BK376-20,BK376))))</f>
        <v/>
      </c>
      <c r="BO376" s="85">
        <f>1-12%</f>
        <v/>
      </c>
      <c r="BP376" s="85">
        <f>BQ376/(BF376-BF376*(1-BO376))</f>
        <v/>
      </c>
      <c r="BQ376" s="152">
        <f>BS376/(1-BR376)</f>
        <v/>
      </c>
      <c r="BR376" s="85" t="n">
        <v>0</v>
      </c>
      <c r="BS376" s="152">
        <f>K376</f>
        <v/>
      </c>
      <c r="BT376" s="152">
        <f>IF(BQ376&gt;=1500,BQ376-150,IF(BQ376&gt;=800,BQ376-80,IF(BQ376&gt;=500,BQ376-50,IF(BQ376&gt;=200,BQ376-20,BQ376))))</f>
        <v/>
      </c>
      <c r="BU376" s="10" t="n"/>
      <c r="CB376" s="8" t="inlineStr">
        <is>
          <t>✅ 可导入</t>
        </is>
      </c>
      <c r="CC376" t="inlineStr">
        <is>
          <t>✓</t>
        </is>
      </c>
    </row>
    <row r="377" ht="18" customHeight="1">
      <c r="A377" s="77" t="inlineStr">
        <is>
          <t>PPS23160010401</t>
        </is>
      </c>
      <c r="B377" s="7" t="inlineStr">
        <is>
          <t>云朵沙发</t>
        </is>
      </c>
      <c r="C377" s="7" t="inlineStr">
        <is>
          <t>2023款沙发-230 三人位</t>
        </is>
      </c>
      <c r="D377" s="7" t="inlineStr">
        <is>
          <t>PPS2316001040113</t>
        </is>
      </c>
      <c r="E377" s="7" t="inlineStr">
        <is>
          <t>https://img.alicdn.com/imgextra/i1/2215699812811/O1CN01dMYegZ1WdUBaps45D_!!2215699812811.jpg</t>
        </is>
      </c>
      <c r="F377" s="7" t="inlineStr">
        <is>
          <t>大型</t>
        </is>
      </c>
      <c r="G377" s="149">
        <f>Q377/0.4</f>
        <v/>
      </c>
      <c r="H377" s="149">
        <f>G377*0.75</f>
        <v/>
      </c>
      <c r="I377" s="149">
        <f>Q377 / (0.81 - 0.02 - 0.006)</f>
        <v/>
      </c>
      <c r="J377" s="149">
        <f>Q377 / (0.82 - 0.02 - 0.006)</f>
        <v/>
      </c>
      <c r="K377" s="149">
        <f>Q377 / (0.85 - 0.02 - 0.006)</f>
        <v/>
      </c>
      <c r="L377" s="149">
        <f>K377-N377</f>
        <v/>
      </c>
      <c r="M377" s="79">
        <f>L377/K377</f>
        <v/>
      </c>
      <c r="N377" s="150">
        <f>O377+P377+Q377</f>
        <v/>
      </c>
      <c r="O377" s="150">
        <f>K377*0.006</f>
        <v/>
      </c>
      <c r="P377" s="150">
        <f>K377*0.02</f>
        <v/>
      </c>
      <c r="Q377" s="150">
        <f>SUM(R377:T377)</f>
        <v/>
      </c>
      <c r="R377" s="150">
        <f>IF(F377="大型",700,IF(F377="中型",300,IF(F377="小型",80,0)))</f>
        <v/>
      </c>
      <c r="S377" s="150">
        <f>IF(F377="大型",150,IF(F377="中型",100,IF(F377="小型",0,0)))</f>
        <v/>
      </c>
      <c r="T377" s="151">
        <f>SUM(U377:W377)</f>
        <v/>
      </c>
      <c r="U377" s="150" t="n">
        <v>2450</v>
      </c>
      <c r="V377" s="150" t="n">
        <v>0</v>
      </c>
      <c r="W377" s="150">
        <f>SUM(X377:AS377)</f>
        <v/>
      </c>
      <c r="X377" s="150" t="n">
        <v>0</v>
      </c>
      <c r="Y377" s="150" t="n">
        <v>0</v>
      </c>
      <c r="Z377" s="150" t="n">
        <v>0</v>
      </c>
      <c r="AA377" s="150" t="n">
        <v>0</v>
      </c>
      <c r="AB377" s="150" t="n">
        <v>0</v>
      </c>
      <c r="AC377" s="150" t="n">
        <v>0</v>
      </c>
      <c r="AD377" s="150" t="n">
        <v>0</v>
      </c>
      <c r="AE377" s="150" t="n">
        <v>0</v>
      </c>
      <c r="AF377" s="150" t="n">
        <v>0</v>
      </c>
      <c r="AG377" s="150" t="n">
        <v>0</v>
      </c>
      <c r="AH377" s="150" t="n">
        <v>0</v>
      </c>
      <c r="AI377" s="150" t="n">
        <v>0</v>
      </c>
      <c r="AJ377" s="150" t="n">
        <v>0</v>
      </c>
      <c r="AK377" s="150" t="n">
        <v>0</v>
      </c>
      <c r="AL377" s="150" t="n">
        <v>0</v>
      </c>
      <c r="AM377" s="150" t="n">
        <v>0</v>
      </c>
      <c r="AN377" s="150" t="n">
        <v>0</v>
      </c>
      <c r="AO377" s="150" t="n">
        <v>0</v>
      </c>
      <c r="AP377" s="150" t="n">
        <v>0</v>
      </c>
      <c r="AQ377" s="150" t="n">
        <v>0</v>
      </c>
      <c r="AR377" s="150" t="n">
        <v>0</v>
      </c>
      <c r="AS377" s="150" t="n">
        <v>0</v>
      </c>
      <c r="AT377" s="7" t="inlineStr">
        <is>
          <t>庄毅之前报价已包含配件</t>
        </is>
      </c>
      <c r="AU377" s="7" t="n"/>
      <c r="AV377" s="7" t="inlineStr">
        <is>
          <t>/</t>
        </is>
      </c>
      <c r="AW377" s="7" t="inlineStr">
        <is>
          <t>/</t>
        </is>
      </c>
      <c r="AX377" s="7" t="inlineStr">
        <is>
          <t>/</t>
        </is>
      </c>
      <c r="AY377" s="150">
        <f>H377</f>
        <v/>
      </c>
      <c r="AZ377" s="150">
        <f>BB377/(1-BA377)</f>
        <v/>
      </c>
      <c r="BA377" s="82" t="n">
        <v>0.15</v>
      </c>
      <c r="BB377" s="150">
        <f>K377*0.96</f>
        <v/>
      </c>
      <c r="BC377" s="7" t="inlineStr">
        <is>
          <t>720234422814</t>
        </is>
      </c>
      <c r="BD377" s="7" t="inlineStr">
        <is>
          <t>https://item.taobao.com/item.htm?id=720234422814</t>
        </is>
      </c>
      <c r="BE377" s="7" t="n"/>
      <c r="BF377" s="150">
        <f>H377</f>
        <v/>
      </c>
      <c r="BG377" s="82">
        <f>BH377/BF377</f>
        <v/>
      </c>
      <c r="BH377" s="149">
        <f>I377</f>
        <v/>
      </c>
      <c r="BI377" s="82">
        <f>1-12%</f>
        <v/>
      </c>
      <c r="BJ377" s="82">
        <f>BK377/(BF377-BF377*(1-BI377))</f>
        <v/>
      </c>
      <c r="BK377" s="149">
        <f>BM377/(1-BL377)</f>
        <v/>
      </c>
      <c r="BL377" s="82" t="n">
        <v>0.01</v>
      </c>
      <c r="BM377" s="149">
        <f>J377</f>
        <v/>
      </c>
      <c r="BN377" s="149">
        <f>IF(BK377&gt;=1500,BK377-150,IF(BK377&gt;=800,BK377-80,IF(BK377&gt;=500,BK377-50,IF(BK377&gt;=200,BK377-20,BK377))))</f>
        <v/>
      </c>
      <c r="BO377" s="82">
        <f>1-12%</f>
        <v/>
      </c>
      <c r="BP377" s="82">
        <f>BQ377/(BF377-BF377*(1-BO377))</f>
        <v/>
      </c>
      <c r="BQ377" s="149">
        <f>BS377/(1-BR377)</f>
        <v/>
      </c>
      <c r="BR377" s="82" t="n">
        <v>0</v>
      </c>
      <c r="BS377" s="149">
        <f>K377</f>
        <v/>
      </c>
      <c r="BT377" s="149">
        <f>IF(BQ377&gt;=1500,BQ377-150,IF(BQ377&gt;=800,BQ377-80,IF(BQ377&gt;=500,BQ377-50,IF(BQ377&gt;=200,BQ377-20,BQ377))))</f>
        <v/>
      </c>
      <c r="BU377" s="7" t="n"/>
      <c r="CB377" s="8" t="inlineStr">
        <is>
          <t>✅ 可导入</t>
        </is>
      </c>
      <c r="CC377" t="inlineStr">
        <is>
          <t>✓</t>
        </is>
      </c>
    </row>
    <row r="378" ht="18" customHeight="1">
      <c r="A378" s="77" t="inlineStr">
        <is>
          <t>PPS23160010401</t>
        </is>
      </c>
      <c r="B378" s="10" t="inlineStr">
        <is>
          <t>云朵沙发</t>
        </is>
      </c>
      <c r="C378" s="10" t="inlineStr">
        <is>
          <t>2023款沙发-250 三人半位</t>
        </is>
      </c>
      <c r="D378" s="10" t="inlineStr">
        <is>
          <t>PPS2316001040114</t>
        </is>
      </c>
      <c r="E378" s="10" t="inlineStr">
        <is>
          <t>https://img.alicdn.com/imgextra/i1/2215699812811/O1CN01dMYegZ1WdUBaps45D_!!2215699812811.jpg</t>
        </is>
      </c>
      <c r="F378" s="10" t="inlineStr">
        <is>
          <t>大型</t>
        </is>
      </c>
      <c r="G378" s="152">
        <f>Q378/0.4</f>
        <v/>
      </c>
      <c r="H378" s="152">
        <f>G378*0.75</f>
        <v/>
      </c>
      <c r="I378" s="152">
        <f>Q378 / (0.81 - 0.02 - 0.006)</f>
        <v/>
      </c>
      <c r="J378" s="152">
        <f>Q378 / (0.82 - 0.02 - 0.006)</f>
        <v/>
      </c>
      <c r="K378" s="152">
        <f>Q378 / (0.85 - 0.02 - 0.006)</f>
        <v/>
      </c>
      <c r="L378" s="152">
        <f>K378-N378</f>
        <v/>
      </c>
      <c r="M378" s="79">
        <f>L378/K378</f>
        <v/>
      </c>
      <c r="N378" s="153">
        <f>O378+P378+Q378</f>
        <v/>
      </c>
      <c r="O378" s="153">
        <f>K378*0.006</f>
        <v/>
      </c>
      <c r="P378" s="153">
        <f>K378*0.02</f>
        <v/>
      </c>
      <c r="Q378" s="153">
        <f>SUM(R378:T378)</f>
        <v/>
      </c>
      <c r="R378" s="153">
        <f>IF(F378="大型",700,IF(F378="中型",300,IF(F378="小型",80,0)))</f>
        <v/>
      </c>
      <c r="S378" s="153">
        <f>IF(F378="大型",150,IF(F378="中型",100,IF(F378="小型",0,0)))</f>
        <v/>
      </c>
      <c r="T378" s="151">
        <f>SUM(U378:W378)</f>
        <v/>
      </c>
      <c r="U378" s="153" t="n">
        <v>2700</v>
      </c>
      <c r="V378" s="153" t="n">
        <v>0</v>
      </c>
      <c r="W378" s="153">
        <f>SUM(X378:AS378)</f>
        <v/>
      </c>
      <c r="X378" s="153" t="n">
        <v>0</v>
      </c>
      <c r="Y378" s="153" t="n">
        <v>0</v>
      </c>
      <c r="Z378" s="153" t="n">
        <v>0</v>
      </c>
      <c r="AA378" s="153" t="n">
        <v>0</v>
      </c>
      <c r="AB378" s="153" t="n">
        <v>0</v>
      </c>
      <c r="AC378" s="153" t="n">
        <v>0</v>
      </c>
      <c r="AD378" s="153" t="n">
        <v>0</v>
      </c>
      <c r="AE378" s="153" t="n">
        <v>0</v>
      </c>
      <c r="AF378" s="153" t="n">
        <v>0</v>
      </c>
      <c r="AG378" s="153" t="n">
        <v>0</v>
      </c>
      <c r="AH378" s="153" t="n">
        <v>0</v>
      </c>
      <c r="AI378" s="153" t="n">
        <v>0</v>
      </c>
      <c r="AJ378" s="153" t="n">
        <v>0</v>
      </c>
      <c r="AK378" s="153" t="n">
        <v>0</v>
      </c>
      <c r="AL378" s="153" t="n">
        <v>0</v>
      </c>
      <c r="AM378" s="153" t="n">
        <v>0</v>
      </c>
      <c r="AN378" s="153" t="n">
        <v>0</v>
      </c>
      <c r="AO378" s="153" t="n">
        <v>0</v>
      </c>
      <c r="AP378" s="153" t="n">
        <v>0</v>
      </c>
      <c r="AQ378" s="153" t="n">
        <v>0</v>
      </c>
      <c r="AR378" s="153" t="n">
        <v>0</v>
      </c>
      <c r="AS378" s="153" t="n">
        <v>0</v>
      </c>
      <c r="AT378" s="10" t="inlineStr">
        <is>
          <t>庄毅之前报价已包含配件</t>
        </is>
      </c>
      <c r="AU378" s="10" t="n"/>
      <c r="AV378" s="10" t="inlineStr">
        <is>
          <t>/</t>
        </is>
      </c>
      <c r="AW378" s="10" t="inlineStr">
        <is>
          <t>/</t>
        </is>
      </c>
      <c r="AX378" s="10" t="inlineStr">
        <is>
          <t>/</t>
        </is>
      </c>
      <c r="AY378" s="153">
        <f>H378</f>
        <v/>
      </c>
      <c r="AZ378" s="153">
        <f>BB378/(1-BA378)</f>
        <v/>
      </c>
      <c r="BA378" s="85" t="n">
        <v>0.15</v>
      </c>
      <c r="BB378" s="153">
        <f>K378*0.96</f>
        <v/>
      </c>
      <c r="BC378" s="10" t="inlineStr">
        <is>
          <t>720234422814</t>
        </is>
      </c>
      <c r="BD378" s="10" t="inlineStr">
        <is>
          <t>https://item.taobao.com/item.htm?id=720234422814</t>
        </is>
      </c>
      <c r="BE378" s="10" t="n"/>
      <c r="BF378" s="153">
        <f>H378</f>
        <v/>
      </c>
      <c r="BG378" s="85">
        <f>BH378/BF378</f>
        <v/>
      </c>
      <c r="BH378" s="152">
        <f>I378</f>
        <v/>
      </c>
      <c r="BI378" s="85">
        <f>1-12%</f>
        <v/>
      </c>
      <c r="BJ378" s="85">
        <f>BK378/(BF378-BF378*(1-BI378))</f>
        <v/>
      </c>
      <c r="BK378" s="152">
        <f>BM378/(1-BL378)</f>
        <v/>
      </c>
      <c r="BL378" s="85" t="n">
        <v>0.01</v>
      </c>
      <c r="BM378" s="152">
        <f>J378</f>
        <v/>
      </c>
      <c r="BN378" s="152">
        <f>IF(BK378&gt;=1500,BK378-150,IF(BK378&gt;=800,BK378-80,IF(BK378&gt;=500,BK378-50,IF(BK378&gt;=200,BK378-20,BK378))))</f>
        <v/>
      </c>
      <c r="BO378" s="85">
        <f>1-12%</f>
        <v/>
      </c>
      <c r="BP378" s="85">
        <f>BQ378/(BF378-BF378*(1-BO378))</f>
        <v/>
      </c>
      <c r="BQ378" s="152">
        <f>BS378/(1-BR378)</f>
        <v/>
      </c>
      <c r="BR378" s="85" t="n">
        <v>0</v>
      </c>
      <c r="BS378" s="152">
        <f>K378</f>
        <v/>
      </c>
      <c r="BT378" s="152">
        <f>IF(BQ378&gt;=1500,BQ378-150,IF(BQ378&gt;=800,BQ378-80,IF(BQ378&gt;=500,BQ378-50,IF(BQ378&gt;=200,BQ378-20,BQ378))))</f>
        <v/>
      </c>
      <c r="BU378" s="10" t="n"/>
      <c r="CB378" s="8" t="inlineStr">
        <is>
          <t>✅ 可导入</t>
        </is>
      </c>
      <c r="CC378" t="inlineStr">
        <is>
          <t>✓</t>
        </is>
      </c>
    </row>
    <row r="379" ht="18" customHeight="1">
      <c r="A379" s="77" t="inlineStr">
        <is>
          <t>PPS23160010401</t>
        </is>
      </c>
      <c r="B379" s="7" t="inlineStr">
        <is>
          <t>云朵沙发</t>
        </is>
      </c>
      <c r="C379" s="7" t="inlineStr">
        <is>
          <t>2023款沙发-270 四人位</t>
        </is>
      </c>
      <c r="D379" s="7" t="inlineStr">
        <is>
          <t>PPS2316001040115</t>
        </is>
      </c>
      <c r="E379" s="7" t="inlineStr">
        <is>
          <t>https://img.alicdn.com/imgextra/i1/2215699812811/O1CN01dMYegZ1WdUBaps45D_!!2215699812811.jpg</t>
        </is>
      </c>
      <c r="F379" s="7" t="inlineStr">
        <is>
          <t>大型</t>
        </is>
      </c>
      <c r="G379" s="149">
        <f>Q379/0.4</f>
        <v/>
      </c>
      <c r="H379" s="149">
        <f>G379*0.75</f>
        <v/>
      </c>
      <c r="I379" s="149">
        <f>Q379 / (0.81 - 0.02 - 0.006)</f>
        <v/>
      </c>
      <c r="J379" s="149">
        <f>Q379 / (0.82 - 0.02 - 0.006)</f>
        <v/>
      </c>
      <c r="K379" s="149">
        <f>Q379 / (0.85 - 0.02 - 0.006)</f>
        <v/>
      </c>
      <c r="L379" s="149">
        <f>K379-N379</f>
        <v/>
      </c>
      <c r="M379" s="79">
        <f>L379/K379</f>
        <v/>
      </c>
      <c r="N379" s="150">
        <f>O379+P379+Q379</f>
        <v/>
      </c>
      <c r="O379" s="150">
        <f>K379*0.006</f>
        <v/>
      </c>
      <c r="P379" s="150">
        <f>K379*0.02</f>
        <v/>
      </c>
      <c r="Q379" s="150">
        <f>SUM(R379:T379)</f>
        <v/>
      </c>
      <c r="R379" s="150">
        <f>IF(F379="大型",700,IF(F379="中型",300,IF(F379="小型",80,0)))</f>
        <v/>
      </c>
      <c r="S379" s="150">
        <f>IF(F379="大型",150,IF(F379="中型",100,IF(F379="小型",0,0)))</f>
        <v/>
      </c>
      <c r="T379" s="151">
        <f>SUM(U379:W379)</f>
        <v/>
      </c>
      <c r="U379" s="150" t="n">
        <v>2950</v>
      </c>
      <c r="V379" s="150" t="n">
        <v>0</v>
      </c>
      <c r="W379" s="150">
        <f>SUM(X379:AS379)</f>
        <v/>
      </c>
      <c r="X379" s="150" t="n">
        <v>0</v>
      </c>
      <c r="Y379" s="150" t="n">
        <v>0</v>
      </c>
      <c r="Z379" s="150" t="n">
        <v>0</v>
      </c>
      <c r="AA379" s="150" t="n">
        <v>0</v>
      </c>
      <c r="AB379" s="150" t="n">
        <v>0</v>
      </c>
      <c r="AC379" s="150" t="n">
        <v>0</v>
      </c>
      <c r="AD379" s="150" t="n">
        <v>0</v>
      </c>
      <c r="AE379" s="150" t="n">
        <v>0</v>
      </c>
      <c r="AF379" s="150" t="n">
        <v>0</v>
      </c>
      <c r="AG379" s="150" t="n">
        <v>0</v>
      </c>
      <c r="AH379" s="150" t="n">
        <v>0</v>
      </c>
      <c r="AI379" s="150" t="n">
        <v>0</v>
      </c>
      <c r="AJ379" s="150" t="n">
        <v>0</v>
      </c>
      <c r="AK379" s="150" t="n">
        <v>0</v>
      </c>
      <c r="AL379" s="150" t="n">
        <v>0</v>
      </c>
      <c r="AM379" s="150" t="n">
        <v>0</v>
      </c>
      <c r="AN379" s="150" t="n">
        <v>0</v>
      </c>
      <c r="AO379" s="150" t="n">
        <v>0</v>
      </c>
      <c r="AP379" s="150" t="n">
        <v>0</v>
      </c>
      <c r="AQ379" s="150" t="n">
        <v>0</v>
      </c>
      <c r="AR379" s="150" t="n">
        <v>0</v>
      </c>
      <c r="AS379" s="150" t="n">
        <v>0</v>
      </c>
      <c r="AT379" s="7" t="inlineStr">
        <is>
          <t>庄毅之前报价已包含配件</t>
        </is>
      </c>
      <c r="AU379" s="7" t="n"/>
      <c r="AV379" s="7" t="inlineStr">
        <is>
          <t>/</t>
        </is>
      </c>
      <c r="AW379" s="7" t="inlineStr">
        <is>
          <t>/</t>
        </is>
      </c>
      <c r="AX379" s="7" t="inlineStr">
        <is>
          <t>/</t>
        </is>
      </c>
      <c r="AY379" s="150">
        <f>H379</f>
        <v/>
      </c>
      <c r="AZ379" s="150">
        <f>BB379/(1-BA379)</f>
        <v/>
      </c>
      <c r="BA379" s="82" t="n">
        <v>0.15</v>
      </c>
      <c r="BB379" s="150">
        <f>K379*0.96</f>
        <v/>
      </c>
      <c r="BC379" s="7" t="inlineStr">
        <is>
          <t>720234422814</t>
        </is>
      </c>
      <c r="BD379" s="7" t="inlineStr">
        <is>
          <t>https://item.taobao.com/item.htm?id=720234422814</t>
        </is>
      </c>
      <c r="BE379" s="7" t="n"/>
      <c r="BF379" s="150">
        <f>H379</f>
        <v/>
      </c>
      <c r="BG379" s="82">
        <f>BH379/BF379</f>
        <v/>
      </c>
      <c r="BH379" s="149">
        <f>I379</f>
        <v/>
      </c>
      <c r="BI379" s="82">
        <f>1-12%</f>
        <v/>
      </c>
      <c r="BJ379" s="82">
        <f>BK379/(BF379-BF379*(1-BI379))</f>
        <v/>
      </c>
      <c r="BK379" s="149">
        <f>BM379/(1-BL379)</f>
        <v/>
      </c>
      <c r="BL379" s="82" t="n">
        <v>0.01</v>
      </c>
      <c r="BM379" s="149">
        <f>J379</f>
        <v/>
      </c>
      <c r="BN379" s="149">
        <f>IF(BK379&gt;=1500,BK379-150,IF(BK379&gt;=800,BK379-80,IF(BK379&gt;=500,BK379-50,IF(BK379&gt;=200,BK379-20,BK379))))</f>
        <v/>
      </c>
      <c r="BO379" s="82">
        <f>1-12%</f>
        <v/>
      </c>
      <c r="BP379" s="82">
        <f>BQ379/(BF379-BF379*(1-BO379))</f>
        <v/>
      </c>
      <c r="BQ379" s="149">
        <f>BS379/(1-BR379)</f>
        <v/>
      </c>
      <c r="BR379" s="82" t="n">
        <v>0</v>
      </c>
      <c r="BS379" s="149">
        <f>K379</f>
        <v/>
      </c>
      <c r="BT379" s="149">
        <f>IF(BQ379&gt;=1500,BQ379-150,IF(BQ379&gt;=800,BQ379-80,IF(BQ379&gt;=500,BQ379-50,IF(BQ379&gt;=200,BQ379-20,BQ379))))</f>
        <v/>
      </c>
      <c r="BU379" s="7" t="n"/>
      <c r="CB379" s="8" t="inlineStr">
        <is>
          <t>✅ 可导入</t>
        </is>
      </c>
      <c r="CC379" t="inlineStr">
        <is>
          <t>✓</t>
        </is>
      </c>
    </row>
    <row r="380" ht="18" customHeight="1">
      <c r="A380" s="77" t="inlineStr">
        <is>
          <t>PPS23160010401</t>
        </is>
      </c>
      <c r="B380" s="10" t="inlineStr">
        <is>
          <t>云朵沙发</t>
        </is>
      </c>
      <c r="C380" s="10" t="inlineStr">
        <is>
          <t>2023款沙发-300 四人半位</t>
        </is>
      </c>
      <c r="D380" s="10" t="inlineStr">
        <is>
          <t>PPS2316001040116</t>
        </is>
      </c>
      <c r="E380" s="10" t="inlineStr">
        <is>
          <t>https://img.alicdn.com/imgextra/i1/2215699812811/O1CN01dMYegZ1WdUBaps45D_!!2215699812811.jpg</t>
        </is>
      </c>
      <c r="F380" s="10" t="inlineStr">
        <is>
          <t>大型</t>
        </is>
      </c>
      <c r="G380" s="152">
        <f>Q380/0.4</f>
        <v/>
      </c>
      <c r="H380" s="152">
        <f>G380*0.75</f>
        <v/>
      </c>
      <c r="I380" s="152">
        <f>Q380 / (0.81 - 0.02 - 0.006)</f>
        <v/>
      </c>
      <c r="J380" s="152">
        <f>Q380 / (0.82 - 0.02 - 0.006)</f>
        <v/>
      </c>
      <c r="K380" s="152">
        <f>Q380 / (0.85 - 0.02 - 0.006)</f>
        <v/>
      </c>
      <c r="L380" s="152">
        <f>K380-N380</f>
        <v/>
      </c>
      <c r="M380" s="79">
        <f>L380/K380</f>
        <v/>
      </c>
      <c r="N380" s="153">
        <f>O380+P380+Q380</f>
        <v/>
      </c>
      <c r="O380" s="153">
        <f>K380*0.006</f>
        <v/>
      </c>
      <c r="P380" s="153">
        <f>K380*0.02</f>
        <v/>
      </c>
      <c r="Q380" s="153">
        <f>SUM(R380:T380)</f>
        <v/>
      </c>
      <c r="R380" s="153">
        <f>IF(F380="大型",700,IF(F380="中型",300,IF(F380="小型",80,0)))</f>
        <v/>
      </c>
      <c r="S380" s="153">
        <f>IF(F380="大型",150,IF(F380="中型",100,IF(F380="小型",0,0)))</f>
        <v/>
      </c>
      <c r="T380" s="151">
        <f>SUM(U380:W380)</f>
        <v/>
      </c>
      <c r="U380" s="153" t="n">
        <v>3350</v>
      </c>
      <c r="V380" s="153" t="n">
        <v>0</v>
      </c>
      <c r="W380" s="153">
        <f>SUM(X380:AS380)</f>
        <v/>
      </c>
      <c r="X380" s="153" t="n">
        <v>0</v>
      </c>
      <c r="Y380" s="153" t="n">
        <v>0</v>
      </c>
      <c r="Z380" s="153" t="n">
        <v>0</v>
      </c>
      <c r="AA380" s="153" t="n">
        <v>0</v>
      </c>
      <c r="AB380" s="153" t="n">
        <v>0</v>
      </c>
      <c r="AC380" s="153" t="n">
        <v>0</v>
      </c>
      <c r="AD380" s="153" t="n">
        <v>0</v>
      </c>
      <c r="AE380" s="153" t="n">
        <v>0</v>
      </c>
      <c r="AF380" s="153" t="n">
        <v>0</v>
      </c>
      <c r="AG380" s="153" t="n">
        <v>0</v>
      </c>
      <c r="AH380" s="153" t="n">
        <v>0</v>
      </c>
      <c r="AI380" s="153" t="n">
        <v>0</v>
      </c>
      <c r="AJ380" s="153" t="n">
        <v>0</v>
      </c>
      <c r="AK380" s="153" t="n">
        <v>0</v>
      </c>
      <c r="AL380" s="153" t="n">
        <v>0</v>
      </c>
      <c r="AM380" s="153" t="n">
        <v>0</v>
      </c>
      <c r="AN380" s="153" t="n">
        <v>0</v>
      </c>
      <c r="AO380" s="153" t="n">
        <v>0</v>
      </c>
      <c r="AP380" s="153" t="n">
        <v>0</v>
      </c>
      <c r="AQ380" s="153" t="n">
        <v>0</v>
      </c>
      <c r="AR380" s="153" t="n">
        <v>0</v>
      </c>
      <c r="AS380" s="153" t="n">
        <v>0</v>
      </c>
      <c r="AT380" s="10" t="inlineStr">
        <is>
          <t>庄毅之前报价已包含配件</t>
        </is>
      </c>
      <c r="AU380" s="10" t="n"/>
      <c r="AV380" s="10" t="inlineStr">
        <is>
          <t>/</t>
        </is>
      </c>
      <c r="AW380" s="10" t="inlineStr">
        <is>
          <t>/</t>
        </is>
      </c>
      <c r="AX380" s="10" t="inlineStr">
        <is>
          <t>/</t>
        </is>
      </c>
      <c r="AY380" s="153">
        <f>H380</f>
        <v/>
      </c>
      <c r="AZ380" s="153">
        <f>BB380/(1-BA380)</f>
        <v/>
      </c>
      <c r="BA380" s="85" t="n">
        <v>0.15</v>
      </c>
      <c r="BB380" s="153">
        <f>K380*0.96</f>
        <v/>
      </c>
      <c r="BC380" s="10" t="inlineStr">
        <is>
          <t>720234422814</t>
        </is>
      </c>
      <c r="BD380" s="10" t="inlineStr">
        <is>
          <t>https://item.taobao.com/item.htm?id=720234422814</t>
        </is>
      </c>
      <c r="BE380" s="10" t="n"/>
      <c r="BF380" s="153">
        <f>H380</f>
        <v/>
      </c>
      <c r="BG380" s="85">
        <f>BH380/BF380</f>
        <v/>
      </c>
      <c r="BH380" s="152">
        <f>I380</f>
        <v/>
      </c>
      <c r="BI380" s="85">
        <f>1-12%</f>
        <v/>
      </c>
      <c r="BJ380" s="85">
        <f>BK380/(BF380-BF380*(1-BI380))</f>
        <v/>
      </c>
      <c r="BK380" s="152">
        <f>BM380/(1-BL380)</f>
        <v/>
      </c>
      <c r="BL380" s="85" t="n">
        <v>0.01</v>
      </c>
      <c r="BM380" s="152">
        <f>J380</f>
        <v/>
      </c>
      <c r="BN380" s="152">
        <f>IF(BK380&gt;=1500,BK380-150,IF(BK380&gt;=800,BK380-80,IF(BK380&gt;=500,BK380-50,IF(BK380&gt;=200,BK380-20,BK380))))</f>
        <v/>
      </c>
      <c r="BO380" s="85">
        <f>1-12%</f>
        <v/>
      </c>
      <c r="BP380" s="85">
        <f>BQ380/(BF380-BF380*(1-BO380))</f>
        <v/>
      </c>
      <c r="BQ380" s="152">
        <f>BS380/(1-BR380)</f>
        <v/>
      </c>
      <c r="BR380" s="85" t="n">
        <v>0</v>
      </c>
      <c r="BS380" s="152">
        <f>K380</f>
        <v/>
      </c>
      <c r="BT380" s="152">
        <f>IF(BQ380&gt;=1500,BQ380-150,IF(BQ380&gt;=800,BQ380-80,IF(BQ380&gt;=500,BQ380-50,IF(BQ380&gt;=200,BQ380-20,BQ380))))</f>
        <v/>
      </c>
      <c r="BU380" s="10" t="n"/>
      <c r="CB380" s="8" t="inlineStr">
        <is>
          <t>✅ 可导入</t>
        </is>
      </c>
      <c r="CC380" t="inlineStr">
        <is>
          <t>✓</t>
        </is>
      </c>
    </row>
    <row r="381" ht="18" customHeight="1">
      <c r="A381" s="77" t="inlineStr">
        <is>
          <t>PPS23160010401</t>
        </is>
      </c>
      <c r="B381" s="7" t="inlineStr">
        <is>
          <t>云朵沙发</t>
        </is>
      </c>
      <c r="C381" s="7" t="inlineStr">
        <is>
          <t>2023款沙发-320 五人位</t>
        </is>
      </c>
      <c r="D381" s="7" t="inlineStr">
        <is>
          <t>PPS2316001040117</t>
        </is>
      </c>
      <c r="E381" s="7" t="inlineStr">
        <is>
          <t>https://img.alicdn.com/imgextra/i1/2215699812811/O1CN01dMYegZ1WdUBaps45D_!!2215699812811.jpg</t>
        </is>
      </c>
      <c r="F381" s="7" t="inlineStr">
        <is>
          <t>大型</t>
        </is>
      </c>
      <c r="G381" s="149">
        <f>Q381/0.4</f>
        <v/>
      </c>
      <c r="H381" s="149">
        <f>G381*0.75</f>
        <v/>
      </c>
      <c r="I381" s="149">
        <f>Q381 / (0.81 - 0.02 - 0.006)</f>
        <v/>
      </c>
      <c r="J381" s="149">
        <f>Q381 / (0.82 - 0.02 - 0.006)</f>
        <v/>
      </c>
      <c r="K381" s="149">
        <f>Q381 / (0.85 - 0.02 - 0.006)</f>
        <v/>
      </c>
      <c r="L381" s="149">
        <f>K381-N381</f>
        <v/>
      </c>
      <c r="M381" s="79">
        <f>L381/K381</f>
        <v/>
      </c>
      <c r="N381" s="150">
        <f>O381+P381+Q381</f>
        <v/>
      </c>
      <c r="O381" s="150">
        <f>K381*0.006</f>
        <v/>
      </c>
      <c r="P381" s="150">
        <f>K381*0.02</f>
        <v/>
      </c>
      <c r="Q381" s="150">
        <f>SUM(R381:T381)</f>
        <v/>
      </c>
      <c r="R381" s="150">
        <f>IF(F381="大型",700,IF(F381="中型",300,IF(F381="小型",80,0)))</f>
        <v/>
      </c>
      <c r="S381" s="150">
        <f>IF(F381="大型",150,IF(F381="中型",100,IF(F381="小型",0,0)))</f>
        <v/>
      </c>
      <c r="T381" s="151">
        <f>SUM(U381:W381)</f>
        <v/>
      </c>
      <c r="U381" s="150" t="n">
        <v>3600</v>
      </c>
      <c r="V381" s="150" t="n">
        <v>0</v>
      </c>
      <c r="W381" s="150">
        <f>SUM(X381:AS381)</f>
        <v/>
      </c>
      <c r="X381" s="150" t="n">
        <v>0</v>
      </c>
      <c r="Y381" s="150" t="n">
        <v>0</v>
      </c>
      <c r="Z381" s="150" t="n">
        <v>0</v>
      </c>
      <c r="AA381" s="150" t="n">
        <v>0</v>
      </c>
      <c r="AB381" s="150" t="n">
        <v>0</v>
      </c>
      <c r="AC381" s="150" t="n">
        <v>0</v>
      </c>
      <c r="AD381" s="150" t="n">
        <v>0</v>
      </c>
      <c r="AE381" s="150" t="n">
        <v>0</v>
      </c>
      <c r="AF381" s="150" t="n">
        <v>0</v>
      </c>
      <c r="AG381" s="150" t="n">
        <v>0</v>
      </c>
      <c r="AH381" s="150" t="n">
        <v>0</v>
      </c>
      <c r="AI381" s="150" t="n">
        <v>0</v>
      </c>
      <c r="AJ381" s="150" t="n">
        <v>0</v>
      </c>
      <c r="AK381" s="150" t="n">
        <v>0</v>
      </c>
      <c r="AL381" s="150" t="n">
        <v>0</v>
      </c>
      <c r="AM381" s="150" t="n">
        <v>0</v>
      </c>
      <c r="AN381" s="150" t="n">
        <v>0</v>
      </c>
      <c r="AO381" s="150" t="n">
        <v>0</v>
      </c>
      <c r="AP381" s="150" t="n">
        <v>0</v>
      </c>
      <c r="AQ381" s="150" t="n">
        <v>0</v>
      </c>
      <c r="AR381" s="150" t="n">
        <v>0</v>
      </c>
      <c r="AS381" s="150" t="n">
        <v>0</v>
      </c>
      <c r="AT381" s="7" t="inlineStr">
        <is>
          <t>庄毅之前报价已包含配件</t>
        </is>
      </c>
      <c r="AU381" s="7" t="n"/>
      <c r="AV381" s="7" t="inlineStr">
        <is>
          <t>/</t>
        </is>
      </c>
      <c r="AW381" s="7" t="inlineStr">
        <is>
          <t>/</t>
        </is>
      </c>
      <c r="AX381" s="7" t="inlineStr">
        <is>
          <t>/</t>
        </is>
      </c>
      <c r="AY381" s="150">
        <f>H381</f>
        <v/>
      </c>
      <c r="AZ381" s="150">
        <f>BB381/(1-BA381)</f>
        <v/>
      </c>
      <c r="BA381" s="82" t="n">
        <v>0.15</v>
      </c>
      <c r="BB381" s="150">
        <f>K381*0.96</f>
        <v/>
      </c>
      <c r="BC381" s="7" t="inlineStr">
        <is>
          <t>720234422814</t>
        </is>
      </c>
      <c r="BD381" s="7" t="inlineStr">
        <is>
          <t>https://item.taobao.com/item.htm?id=720234422814</t>
        </is>
      </c>
      <c r="BE381" s="7" t="n"/>
      <c r="BF381" s="150">
        <f>H381</f>
        <v/>
      </c>
      <c r="BG381" s="82">
        <f>BH381/BF381</f>
        <v/>
      </c>
      <c r="BH381" s="149">
        <f>I381</f>
        <v/>
      </c>
      <c r="BI381" s="82">
        <f>1-12%</f>
        <v/>
      </c>
      <c r="BJ381" s="82">
        <f>BK381/(BF381-BF381*(1-BI381))</f>
        <v/>
      </c>
      <c r="BK381" s="149">
        <f>BM381/(1-BL381)</f>
        <v/>
      </c>
      <c r="BL381" s="82" t="n">
        <v>0.01</v>
      </c>
      <c r="BM381" s="149">
        <f>J381</f>
        <v/>
      </c>
      <c r="BN381" s="149">
        <f>IF(BK381&gt;=1500,BK381-150,IF(BK381&gt;=800,BK381-80,IF(BK381&gt;=500,BK381-50,IF(BK381&gt;=200,BK381-20,BK381))))</f>
        <v/>
      </c>
      <c r="BO381" s="82">
        <f>1-12%</f>
        <v/>
      </c>
      <c r="BP381" s="82">
        <f>BQ381/(BF381-BF381*(1-BO381))</f>
        <v/>
      </c>
      <c r="BQ381" s="149">
        <f>BS381/(1-BR381)</f>
        <v/>
      </c>
      <c r="BR381" s="82" t="n">
        <v>0</v>
      </c>
      <c r="BS381" s="149">
        <f>K381</f>
        <v/>
      </c>
      <c r="BT381" s="149">
        <f>IF(BQ381&gt;=1500,BQ381-150,IF(BQ381&gt;=800,BQ381-80,IF(BQ381&gt;=500,BQ381-50,IF(BQ381&gt;=200,BQ381-20,BQ381))))</f>
        <v/>
      </c>
      <c r="BU381" s="7" t="n"/>
      <c r="CB381" s="8" t="inlineStr">
        <is>
          <t>✅ 可导入</t>
        </is>
      </c>
      <c r="CC381" t="inlineStr">
        <is>
          <t>✓</t>
        </is>
      </c>
    </row>
    <row r="382" ht="18" customHeight="1">
      <c r="A382" s="77" t="inlineStr">
        <is>
          <t>PPS23980010606</t>
        </is>
      </c>
      <c r="B382" s="10" t="inlineStr">
        <is>
          <t>畔色样块</t>
        </is>
      </c>
      <c r="C382" s="10" t="inlineStr">
        <is>
          <t>榉木样块</t>
        </is>
      </c>
      <c r="D382" s="10" t="inlineStr">
        <is>
          <t>PPS2398001060611</t>
        </is>
      </c>
      <c r="E382" s="10" t="inlineStr">
        <is>
          <t>https://img.alicdn.com/imgextra/i3/2215699812811/O1CN01JalWos1WdUNVSGLYR_!!2215699812811.jpg</t>
        </is>
      </c>
      <c r="F382" s="10" t="inlineStr">
        <is>
          <t>小型</t>
        </is>
      </c>
      <c r="G382" s="152">
        <f>Q382/0.4</f>
        <v/>
      </c>
      <c r="H382" s="152">
        <f>G382*0.75</f>
        <v/>
      </c>
      <c r="I382" s="152">
        <f>Q382 / (0.79 - 0.02 - 0.006)</f>
        <v/>
      </c>
      <c r="J382" s="152">
        <f>Q382 / (0.8 - 0.02 - 0.006)</f>
        <v/>
      </c>
      <c r="K382" s="152">
        <f>Q382 / (0.9 - 0.02 - 0.006)</f>
        <v/>
      </c>
      <c r="L382" s="152">
        <f>K382-N382</f>
        <v/>
      </c>
      <c r="M382" s="79">
        <f>L382/K382</f>
        <v/>
      </c>
      <c r="N382" s="153">
        <f>O382+P382+Q382</f>
        <v/>
      </c>
      <c r="O382" s="153">
        <f>K382*0.006</f>
        <v/>
      </c>
      <c r="P382" s="153">
        <f>K382*0.02</f>
        <v/>
      </c>
      <c r="Q382" s="153">
        <f>SUM(R382:T382)</f>
        <v/>
      </c>
      <c r="R382" s="153" t="n">
        <v>5</v>
      </c>
      <c r="S382" s="153">
        <f>IF(F382="大型",150,IF(F382="中型",100,IF(F382="小型",0,0)))</f>
        <v/>
      </c>
      <c r="T382" s="151">
        <f>SUM(U382:W382)</f>
        <v/>
      </c>
      <c r="U382" s="153" t="n">
        <v>6</v>
      </c>
      <c r="V382" s="153" t="n">
        <v>2</v>
      </c>
      <c r="W382" s="153">
        <f>SUM(X382:AS382)</f>
        <v/>
      </c>
      <c r="X382" s="153" t="n">
        <v>0</v>
      </c>
      <c r="Y382" s="153" t="n">
        <v>0</v>
      </c>
      <c r="Z382" s="153" t="n">
        <v>0</v>
      </c>
      <c r="AA382" s="153" t="n">
        <v>0</v>
      </c>
      <c r="AB382" s="153" t="n">
        <v>0</v>
      </c>
      <c r="AC382" s="153" t="n">
        <v>0</v>
      </c>
      <c r="AD382" s="153" t="n">
        <v>0</v>
      </c>
      <c r="AE382" s="153" t="n">
        <v>0</v>
      </c>
      <c r="AF382" s="153" t="n">
        <v>0</v>
      </c>
      <c r="AG382" s="153" t="n">
        <v>0</v>
      </c>
      <c r="AH382" s="153" t="n">
        <v>0</v>
      </c>
      <c r="AI382" s="153" t="n">
        <v>0</v>
      </c>
      <c r="AJ382" s="153" t="n">
        <v>0</v>
      </c>
      <c r="AK382" s="153" t="n">
        <v>0</v>
      </c>
      <c r="AL382" s="153" t="n">
        <v>0</v>
      </c>
      <c r="AM382" s="153" t="n">
        <v>0</v>
      </c>
      <c r="AN382" s="153" t="n">
        <v>0</v>
      </c>
      <c r="AO382" s="153" t="n">
        <v>0</v>
      </c>
      <c r="AP382" s="153" t="n">
        <v>0</v>
      </c>
      <c r="AQ382" s="153" t="n">
        <v>0</v>
      </c>
      <c r="AR382" s="153" t="n">
        <v>0</v>
      </c>
      <c r="AS382" s="153" t="n">
        <v>0</v>
      </c>
      <c r="AT382" s="10" t="n"/>
      <c r="AU382" s="10" t="n"/>
      <c r="AV382" s="10" t="inlineStr">
        <is>
          <t>6842bc48802c620001bb7c83</t>
        </is>
      </c>
      <c r="AW382" s="10" t="inlineStr">
        <is>
          <t>德国AA级榉木样块</t>
        </is>
      </c>
      <c r="AX382" s="10" t="inlineStr">
        <is>
          <t>6842bc48802c620001bb7c8d</t>
        </is>
      </c>
      <c r="AY382" s="153">
        <f>H382</f>
        <v/>
      </c>
      <c r="AZ382" s="153">
        <f>BB382/(1-BA382)</f>
        <v/>
      </c>
      <c r="BA382" s="85" t="n">
        <v>0.15</v>
      </c>
      <c r="BB382" s="153">
        <f>K382*0.96</f>
        <v/>
      </c>
      <c r="BC382" s="10" t="inlineStr">
        <is>
          <t>719436834260</t>
        </is>
      </c>
      <c r="BD382" s="10" t="inlineStr">
        <is>
          <t>https://item.taobao.com/item.htm?id=719436834260</t>
        </is>
      </c>
      <c r="BE382" s="10" t="n"/>
      <c r="BF382" s="153">
        <f>H382</f>
        <v/>
      </c>
      <c r="BG382" s="85">
        <f>BH382/BF382</f>
        <v/>
      </c>
      <c r="BH382" s="152">
        <f>I382</f>
        <v/>
      </c>
      <c r="BI382" s="85">
        <f>1-12%</f>
        <v/>
      </c>
      <c r="BJ382" s="85">
        <f>BK382/(BF382-BF382*(1-BI382))</f>
        <v/>
      </c>
      <c r="BK382" s="152">
        <f>BM382/(1-BL382)</f>
        <v/>
      </c>
      <c r="BL382" s="85" t="n">
        <v>0.01</v>
      </c>
      <c r="BM382" s="152">
        <f>J382</f>
        <v/>
      </c>
      <c r="BN382" s="152">
        <f>IF(BK382&gt;=1500,BK382-150,IF(BK382&gt;=800,BK382-80,IF(BK382&gt;=500,BK382-50,IF(BK382&gt;=200,BK382-20,BK382))))</f>
        <v/>
      </c>
      <c r="BO382" s="85">
        <f>1-12%</f>
        <v/>
      </c>
      <c r="BP382" s="85">
        <f>BQ382/(BF382-BF382*(1-BO382))</f>
        <v/>
      </c>
      <c r="BQ382" s="152">
        <f>BS382/(1-BR382)</f>
        <v/>
      </c>
      <c r="BR382" s="85" t="n">
        <v>0</v>
      </c>
      <c r="BS382" s="152">
        <f>K382</f>
        <v/>
      </c>
      <c r="BT382" s="152">
        <f>IF(BQ382&gt;=1500,BQ382-150,IF(BQ382&gt;=800,BQ382-80,IF(BQ382&gt;=500,BQ382-50,IF(BQ382&gt;=200,BQ382-20,BQ382))))</f>
        <v/>
      </c>
      <c r="BU382" s="10" t="n"/>
      <c r="CB382" s="8" t="inlineStr">
        <is>
          <t>✅ 可导入</t>
        </is>
      </c>
      <c r="CC382" t="inlineStr">
        <is>
          <t>✓</t>
        </is>
      </c>
    </row>
    <row r="383" ht="18" customHeight="1">
      <c r="A383" s="77" t="inlineStr">
        <is>
          <t>PPS23980010606</t>
        </is>
      </c>
      <c r="B383" s="10" t="inlineStr">
        <is>
          <t>畔色样块</t>
        </is>
      </c>
      <c r="C383" s="7" t="inlineStr">
        <is>
          <t>樱桃木样块</t>
        </is>
      </c>
      <c r="D383" s="7" t="inlineStr">
        <is>
          <t>PPS2398001060612</t>
        </is>
      </c>
      <c r="E383" s="7" t="inlineStr">
        <is>
          <t>https://img.alicdn.com/imgextra/i3/2215699812811/O1CN01JalWos1WdUNVSGLYR_!!2215699812811.jpg</t>
        </is>
      </c>
      <c r="F383" s="7" t="inlineStr">
        <is>
          <t>小型</t>
        </is>
      </c>
      <c r="G383" s="149">
        <f>Q383/0.4</f>
        <v/>
      </c>
      <c r="H383" s="149">
        <f>G383*0.75</f>
        <v/>
      </c>
      <c r="I383" s="149">
        <f>Q383 / (0.79 - 0.02 - 0.006)</f>
        <v/>
      </c>
      <c r="J383" s="149">
        <f>Q383 / (0.8 - 0.02 - 0.006)</f>
        <v/>
      </c>
      <c r="K383" s="149">
        <f>Q383 / (0.9 - 0.02 - 0.006)</f>
        <v/>
      </c>
      <c r="L383" s="149">
        <f>K383-N383</f>
        <v/>
      </c>
      <c r="M383" s="79">
        <f>L383/K383</f>
        <v/>
      </c>
      <c r="N383" s="150">
        <f>O383+P383+Q383</f>
        <v/>
      </c>
      <c r="O383" s="150">
        <f>K383*0.006</f>
        <v/>
      </c>
      <c r="P383" s="150">
        <f>K383*0.02</f>
        <v/>
      </c>
      <c r="Q383" s="150">
        <f>SUM(R383:T383)</f>
        <v/>
      </c>
      <c r="R383" s="150" t="n">
        <v>5</v>
      </c>
      <c r="S383" s="150">
        <f>IF(F383="大型",150,IF(F383="中型",100,IF(F383="小型",0,0)))</f>
        <v/>
      </c>
      <c r="T383" s="151">
        <f>SUM(U383:W383)</f>
        <v/>
      </c>
      <c r="U383" s="153" t="n">
        <v>6</v>
      </c>
      <c r="V383" s="150" t="n">
        <v>2</v>
      </c>
      <c r="W383" s="150">
        <f>SUM(X383:AS383)</f>
        <v/>
      </c>
      <c r="X383" s="150" t="n">
        <v>0</v>
      </c>
      <c r="Y383" s="150" t="n">
        <v>0</v>
      </c>
      <c r="Z383" s="150" t="n">
        <v>0</v>
      </c>
      <c r="AA383" s="150" t="n">
        <v>0</v>
      </c>
      <c r="AB383" s="150" t="n">
        <v>0</v>
      </c>
      <c r="AC383" s="150" t="n">
        <v>0</v>
      </c>
      <c r="AD383" s="150" t="n">
        <v>0</v>
      </c>
      <c r="AE383" s="150" t="n">
        <v>0</v>
      </c>
      <c r="AF383" s="150" t="n">
        <v>0</v>
      </c>
      <c r="AG383" s="150" t="n">
        <v>0</v>
      </c>
      <c r="AH383" s="150" t="n">
        <v>0</v>
      </c>
      <c r="AI383" s="150" t="n">
        <v>0</v>
      </c>
      <c r="AJ383" s="150" t="n">
        <v>0</v>
      </c>
      <c r="AK383" s="150" t="n">
        <v>0</v>
      </c>
      <c r="AL383" s="150" t="n">
        <v>0</v>
      </c>
      <c r="AM383" s="150" t="n">
        <v>0</v>
      </c>
      <c r="AN383" s="150" t="n">
        <v>0</v>
      </c>
      <c r="AO383" s="150" t="n">
        <v>0</v>
      </c>
      <c r="AP383" s="150" t="n">
        <v>0</v>
      </c>
      <c r="AQ383" s="150" t="n">
        <v>0</v>
      </c>
      <c r="AR383" s="150" t="n">
        <v>0</v>
      </c>
      <c r="AS383" s="150" t="n">
        <v>0</v>
      </c>
      <c r="AT383" s="7" t="n"/>
      <c r="AU383" s="7" t="n"/>
      <c r="AV383" s="7" t="inlineStr">
        <is>
          <t>6842bc48802c620001bb7c83</t>
        </is>
      </c>
      <c r="AW383" s="7" t="inlineStr">
        <is>
          <t>北美FAS樱桃木样块</t>
        </is>
      </c>
      <c r="AX383" s="7" t="inlineStr">
        <is>
          <t>6842bc48802c620001bb7c84</t>
        </is>
      </c>
      <c r="AY383" s="150">
        <f>H383</f>
        <v/>
      </c>
      <c r="AZ383" s="150">
        <f>BB383/(1-BA383)</f>
        <v/>
      </c>
      <c r="BA383" s="82" t="n">
        <v>0.15</v>
      </c>
      <c r="BB383" s="150">
        <f>K383*0.96</f>
        <v/>
      </c>
      <c r="BC383" s="7" t="inlineStr">
        <is>
          <t>719436834260</t>
        </is>
      </c>
      <c r="BD383" s="7" t="inlineStr">
        <is>
          <t>https://item.taobao.com/item.htm?id=719436834260</t>
        </is>
      </c>
      <c r="BE383" s="7" t="n"/>
      <c r="BF383" s="150">
        <f>H383</f>
        <v/>
      </c>
      <c r="BG383" s="82">
        <f>BH383/BF383</f>
        <v/>
      </c>
      <c r="BH383" s="149">
        <f>I383</f>
        <v/>
      </c>
      <c r="BI383" s="82">
        <f>1-12%</f>
        <v/>
      </c>
      <c r="BJ383" s="82">
        <f>BK383/(BF383-BF383*(1-BI383))</f>
        <v/>
      </c>
      <c r="BK383" s="149">
        <f>BM383/(1-BL383)</f>
        <v/>
      </c>
      <c r="BL383" s="82" t="n">
        <v>0.01</v>
      </c>
      <c r="BM383" s="149">
        <f>J383</f>
        <v/>
      </c>
      <c r="BN383" s="149">
        <f>IF(BK383&gt;=1500,BK383-150,IF(BK383&gt;=800,BK383-80,IF(BK383&gt;=500,BK383-50,IF(BK383&gt;=200,BK383-20,BK383))))</f>
        <v/>
      </c>
      <c r="BO383" s="82">
        <f>1-12%</f>
        <v/>
      </c>
      <c r="BP383" s="82">
        <f>BQ383/(BF383-BF383*(1-BO383))</f>
        <v/>
      </c>
      <c r="BQ383" s="149">
        <f>BS383/(1-BR383)</f>
        <v/>
      </c>
      <c r="BR383" s="82" t="n">
        <v>0</v>
      </c>
      <c r="BS383" s="149">
        <f>K383</f>
        <v/>
      </c>
      <c r="BT383" s="149">
        <f>IF(BQ383&gt;=1500,BQ383-150,IF(BQ383&gt;=800,BQ383-80,IF(BQ383&gt;=500,BQ383-50,IF(BQ383&gt;=200,BQ383-20,BQ383))))</f>
        <v/>
      </c>
      <c r="BU383" s="7" t="n"/>
      <c r="CB383" s="8" t="inlineStr">
        <is>
          <t>✅ 可导入</t>
        </is>
      </c>
      <c r="CC383" t="inlineStr">
        <is>
          <t>✓</t>
        </is>
      </c>
    </row>
    <row r="384" ht="18" customHeight="1">
      <c r="A384" s="77" t="inlineStr">
        <is>
          <t>PPS23980010606</t>
        </is>
      </c>
      <c r="B384" s="10" t="inlineStr">
        <is>
          <t>畔色样块</t>
        </is>
      </c>
      <c r="C384" s="10" t="inlineStr">
        <is>
          <t>黑胡桃木样块</t>
        </is>
      </c>
      <c r="D384" s="10" t="inlineStr">
        <is>
          <t>PPS2398001060613</t>
        </is>
      </c>
      <c r="E384" s="10" t="inlineStr">
        <is>
          <t>https://img.alicdn.com/imgextra/i3/2215699812811/O1CN01JalWos1WdUNVSGLYR_!!2215699812811.jpg</t>
        </is>
      </c>
      <c r="F384" s="10" t="inlineStr">
        <is>
          <t>小型</t>
        </is>
      </c>
      <c r="G384" s="152">
        <f>Q384/0.4</f>
        <v/>
      </c>
      <c r="H384" s="152">
        <f>G384*0.75</f>
        <v/>
      </c>
      <c r="I384" s="152">
        <f>Q384 / (0.79 - 0.02 - 0.006)</f>
        <v/>
      </c>
      <c r="J384" s="152">
        <f>Q384 / (0.8 - 0.02 - 0.006)</f>
        <v/>
      </c>
      <c r="K384" s="152">
        <f>Q384 / (0.9 - 0.02 - 0.006)</f>
        <v/>
      </c>
      <c r="L384" s="152">
        <f>K384-N384</f>
        <v/>
      </c>
      <c r="M384" s="79">
        <f>L384/K384</f>
        <v/>
      </c>
      <c r="N384" s="153">
        <f>O384+P384+Q384</f>
        <v/>
      </c>
      <c r="O384" s="153">
        <f>K384*0.006</f>
        <v/>
      </c>
      <c r="P384" s="153">
        <f>K384*0.02</f>
        <v/>
      </c>
      <c r="Q384" s="153">
        <f>SUM(R384:T384)</f>
        <v/>
      </c>
      <c r="R384" s="153" t="n">
        <v>5</v>
      </c>
      <c r="S384" s="153">
        <f>IF(F384="大型",150,IF(F384="中型",100,IF(F384="小型",0,0)))</f>
        <v/>
      </c>
      <c r="T384" s="151">
        <f>SUM(U384:W384)</f>
        <v/>
      </c>
      <c r="U384" s="153" t="n">
        <v>6</v>
      </c>
      <c r="V384" s="153" t="n">
        <v>2</v>
      </c>
      <c r="W384" s="153">
        <f>SUM(X384:AS384)</f>
        <v/>
      </c>
      <c r="X384" s="153" t="n">
        <v>0</v>
      </c>
      <c r="Y384" s="153" t="n">
        <v>0</v>
      </c>
      <c r="Z384" s="153" t="n">
        <v>0</v>
      </c>
      <c r="AA384" s="153" t="n">
        <v>0</v>
      </c>
      <c r="AB384" s="153" t="n">
        <v>0</v>
      </c>
      <c r="AC384" s="153" t="n">
        <v>0</v>
      </c>
      <c r="AD384" s="153" t="n">
        <v>0</v>
      </c>
      <c r="AE384" s="153" t="n">
        <v>0</v>
      </c>
      <c r="AF384" s="153" t="n">
        <v>0</v>
      </c>
      <c r="AG384" s="153" t="n">
        <v>0</v>
      </c>
      <c r="AH384" s="153" t="n">
        <v>0</v>
      </c>
      <c r="AI384" s="153" t="n">
        <v>0</v>
      </c>
      <c r="AJ384" s="153" t="n">
        <v>0</v>
      </c>
      <c r="AK384" s="153" t="n">
        <v>0</v>
      </c>
      <c r="AL384" s="153" t="n">
        <v>0</v>
      </c>
      <c r="AM384" s="153" t="n">
        <v>0</v>
      </c>
      <c r="AN384" s="153" t="n">
        <v>0</v>
      </c>
      <c r="AO384" s="153" t="n">
        <v>0</v>
      </c>
      <c r="AP384" s="153" t="n">
        <v>0</v>
      </c>
      <c r="AQ384" s="153" t="n">
        <v>0</v>
      </c>
      <c r="AR384" s="153" t="n">
        <v>0</v>
      </c>
      <c r="AS384" s="153" t="n">
        <v>0</v>
      </c>
      <c r="AT384" s="10" t="n"/>
      <c r="AU384" s="10" t="n"/>
      <c r="AV384" s="10" t="inlineStr">
        <is>
          <t>6842bc48802c620001bb7c83</t>
        </is>
      </c>
      <c r="AW384" s="10" t="inlineStr">
        <is>
          <t>北美FAS黑胡桃木样块</t>
        </is>
      </c>
      <c r="AX384" s="10" t="inlineStr">
        <is>
          <t>6842bc48802c620001bb7c87</t>
        </is>
      </c>
      <c r="AY384" s="153">
        <f>H384</f>
        <v/>
      </c>
      <c r="AZ384" s="153">
        <f>BB384/(1-BA384)</f>
        <v/>
      </c>
      <c r="BA384" s="85" t="n">
        <v>0.15</v>
      </c>
      <c r="BB384" s="153">
        <f>K384*0.96</f>
        <v/>
      </c>
      <c r="BC384" s="10" t="inlineStr">
        <is>
          <t>719436834260</t>
        </is>
      </c>
      <c r="BD384" s="10" t="inlineStr">
        <is>
          <t>https://item.taobao.com/item.htm?id=719436834260</t>
        </is>
      </c>
      <c r="BE384" s="10" t="n"/>
      <c r="BF384" s="153">
        <f>H384</f>
        <v/>
      </c>
      <c r="BG384" s="85">
        <f>BH384/BF384</f>
        <v/>
      </c>
      <c r="BH384" s="152">
        <f>I384</f>
        <v/>
      </c>
      <c r="BI384" s="85">
        <f>1-12%</f>
        <v/>
      </c>
      <c r="BJ384" s="85">
        <f>BK384/(BF384-BF384*(1-BI384))</f>
        <v/>
      </c>
      <c r="BK384" s="152">
        <f>BM384/(1-BL384)</f>
        <v/>
      </c>
      <c r="BL384" s="85" t="n">
        <v>0.01</v>
      </c>
      <c r="BM384" s="152">
        <f>J384</f>
        <v/>
      </c>
      <c r="BN384" s="152">
        <f>IF(BK384&gt;=1500,BK384-150,IF(BK384&gt;=800,BK384-80,IF(BK384&gt;=500,BK384-50,IF(BK384&gt;=200,BK384-20,BK384))))</f>
        <v/>
      </c>
      <c r="BO384" s="85">
        <f>1-12%</f>
        <v/>
      </c>
      <c r="BP384" s="85">
        <f>BQ384/(BF384-BF384*(1-BO384))</f>
        <v/>
      </c>
      <c r="BQ384" s="152">
        <f>BS384/(1-BR384)</f>
        <v/>
      </c>
      <c r="BR384" s="85" t="n">
        <v>0</v>
      </c>
      <c r="BS384" s="152">
        <f>K384</f>
        <v/>
      </c>
      <c r="BT384" s="152">
        <f>IF(BQ384&gt;=1500,BQ384-150,IF(BQ384&gt;=800,BQ384-80,IF(BQ384&gt;=500,BQ384-50,IF(BQ384&gt;=200,BQ384-20,BQ384))))</f>
        <v/>
      </c>
      <c r="BU384" s="10" t="n"/>
      <c r="CB384" s="8" t="inlineStr">
        <is>
          <t>✅ 可导入</t>
        </is>
      </c>
      <c r="CC384" t="inlineStr">
        <is>
          <t>✓</t>
        </is>
      </c>
    </row>
    <row r="385" ht="18" customHeight="1">
      <c r="A385" s="77" t="inlineStr">
        <is>
          <t>PPS23980021212</t>
        </is>
      </c>
      <c r="B385" s="7" t="inlineStr">
        <is>
          <t>畔色定制书柜</t>
        </is>
      </c>
      <c r="C385" s="7" t="inlineStr">
        <is>
          <t>定制</t>
        </is>
      </c>
      <c r="D385" s="7" t="inlineStr">
        <is>
          <t>PPS2398002121211</t>
        </is>
      </c>
      <c r="E385" s="7" t="inlineStr">
        <is>
          <t>https://img.alicdn.com/imgextra/i2/2215699812811/O1CN01OAHuSI1WdUIvAE2O7y_!!2215699812811.jpg</t>
        </is>
      </c>
      <c r="F385" s="7" t="inlineStr">
        <is>
          <t>大型</t>
        </is>
      </c>
      <c r="G385" s="149">
        <f>Q385/0.4</f>
        <v/>
      </c>
      <c r="H385" s="149">
        <f>G385*0.75</f>
        <v/>
      </c>
      <c r="I385" s="149">
        <f>Q385 / (0.79 - 0.02 - 0.006)</f>
        <v/>
      </c>
      <c r="J385" s="149">
        <f>Q385 / (0.8 - 0.02 - 0.006)</f>
        <v/>
      </c>
      <c r="K385" s="149">
        <f>Q385 / (0.9 - 0.02 - 0.006)</f>
        <v/>
      </c>
      <c r="L385" s="149">
        <f>K385-N385</f>
        <v/>
      </c>
      <c r="M385" s="79">
        <f>L385/K385</f>
        <v/>
      </c>
      <c r="N385" s="150">
        <f>O385+P385+Q385</f>
        <v/>
      </c>
      <c r="O385" s="150">
        <f>K385*0.006</f>
        <v/>
      </c>
      <c r="P385" s="150">
        <f>K385*0.02</f>
        <v/>
      </c>
      <c r="Q385" s="150">
        <f>SUM(R385:T385)</f>
        <v/>
      </c>
      <c r="R385" s="150">
        <f>IF(F385="大型",700,IF(F385="中型",300,IF(F385="小型",80,0)))</f>
        <v/>
      </c>
      <c r="S385" s="150">
        <f>IF(F385="大型",150,IF(F385="中型",100,IF(F385="小型",0,0)))</f>
        <v/>
      </c>
      <c r="T385" s="151">
        <f>SUM(U385:W385)</f>
        <v/>
      </c>
      <c r="U385" s="153" t="n">
        <v>11</v>
      </c>
      <c r="V385" s="150" t="n">
        <v>0</v>
      </c>
      <c r="W385" s="150">
        <f>SUM(X385:AS385)</f>
        <v/>
      </c>
      <c r="X385" s="150" t="n">
        <v>0</v>
      </c>
      <c r="Y385" s="150" t="n">
        <v>0</v>
      </c>
      <c r="Z385" s="150" t="n">
        <v>0</v>
      </c>
      <c r="AA385" s="150" t="n">
        <v>0</v>
      </c>
      <c r="AB385" s="150" t="n">
        <v>0</v>
      </c>
      <c r="AC385" s="150" t="n">
        <v>0</v>
      </c>
      <c r="AD385" s="150" t="n">
        <v>0</v>
      </c>
      <c r="AE385" s="150" t="n">
        <v>0</v>
      </c>
      <c r="AF385" s="150" t="n">
        <v>0</v>
      </c>
      <c r="AG385" s="150" t="n">
        <v>0</v>
      </c>
      <c r="AH385" s="150" t="n">
        <v>0</v>
      </c>
      <c r="AI385" s="150" t="n">
        <v>0</v>
      </c>
      <c r="AJ385" s="150" t="n">
        <v>0</v>
      </c>
      <c r="AK385" s="150" t="n">
        <v>0</v>
      </c>
      <c r="AL385" s="150" t="n">
        <v>0</v>
      </c>
      <c r="AM385" s="150" t="n">
        <v>0</v>
      </c>
      <c r="AN385" s="150" t="n">
        <v>0</v>
      </c>
      <c r="AO385" s="150" t="n">
        <v>0</v>
      </c>
      <c r="AP385" s="150" t="n">
        <v>0</v>
      </c>
      <c r="AQ385" s="150" t="n">
        <v>0</v>
      </c>
      <c r="AR385" s="150" t="n">
        <v>0</v>
      </c>
      <c r="AS385" s="150" t="n">
        <v>0</v>
      </c>
      <c r="AT385" s="7" t="n"/>
      <c r="AU385" s="7" t="n"/>
      <c r="AV385" s="7" t="inlineStr">
        <is>
          <t>/</t>
        </is>
      </c>
      <c r="AW385" s="7" t="inlineStr">
        <is>
          <t>/</t>
        </is>
      </c>
      <c r="AX385" s="7" t="inlineStr">
        <is>
          <t>/</t>
        </is>
      </c>
      <c r="AY385" s="150">
        <f>H385</f>
        <v/>
      </c>
      <c r="AZ385" s="150">
        <f>BB385/(1-BA385)</f>
        <v/>
      </c>
      <c r="BA385" s="82" t="n">
        <v>0.15</v>
      </c>
      <c r="BB385" s="150">
        <f>K385*0.96</f>
        <v/>
      </c>
      <c r="BC385" s="7" t="inlineStr">
        <is>
          <t>805268708396</t>
        </is>
      </c>
      <c r="BD385" s="7" t="inlineStr">
        <is>
          <t>https://item.taobao.com/item.htm?id=805268708396</t>
        </is>
      </c>
      <c r="BE385" s="7" t="n"/>
      <c r="BF385" s="150">
        <f>H385</f>
        <v/>
      </c>
      <c r="BG385" s="82">
        <f>BH385/BF385</f>
        <v/>
      </c>
      <c r="BH385" s="149">
        <f>I385</f>
        <v/>
      </c>
      <c r="BI385" s="82">
        <f>1-12%</f>
        <v/>
      </c>
      <c r="BJ385" s="82">
        <f>BK385/(BF385-BF385*(1-BI385))</f>
        <v/>
      </c>
      <c r="BK385" s="149">
        <f>BM385/(1-BL385)</f>
        <v/>
      </c>
      <c r="BL385" s="82" t="n">
        <v>0.01</v>
      </c>
      <c r="BM385" s="149">
        <f>J385</f>
        <v/>
      </c>
      <c r="BN385" s="149">
        <f>IF(BK385&gt;=1500,BK385-150,IF(BK385&gt;=800,BK385-80,IF(BK385&gt;=500,BK385-50,IF(BK385&gt;=200,BK385-20,BK385))))</f>
        <v/>
      </c>
      <c r="BO385" s="82">
        <f>1-12%</f>
        <v/>
      </c>
      <c r="BP385" s="82">
        <f>BQ385/(BF385-BF385*(1-BO385))</f>
        <v/>
      </c>
      <c r="BQ385" s="149">
        <f>BS385/(1-BR385)</f>
        <v/>
      </c>
      <c r="BR385" s="82" t="n">
        <v>0</v>
      </c>
      <c r="BS385" s="149">
        <f>K385</f>
        <v/>
      </c>
      <c r="BT385" s="149">
        <f>IF(BQ385&gt;=1500,BQ385-150,IF(BQ385&gt;=800,BQ385-80,IF(BQ385&gt;=500,BQ385-50,IF(BQ385&gt;=200,BQ385-20,BQ385))))</f>
        <v/>
      </c>
      <c r="BU385" s="7" t="n"/>
      <c r="CB385" s="8" t="inlineStr">
        <is>
          <t>✅ 可导入</t>
        </is>
      </c>
      <c r="CC385" t="inlineStr">
        <is>
          <t>✓</t>
        </is>
      </c>
    </row>
    <row r="386" ht="18" customHeight="1">
      <c r="A386" s="77" t="inlineStr">
        <is>
          <t>PPS26990010428</t>
        </is>
      </c>
      <c r="B386" s="10" t="inlineStr">
        <is>
          <t>全屋定制</t>
        </is>
      </c>
      <c r="C386" s="10" t="inlineStr">
        <is>
          <t>定制</t>
        </is>
      </c>
      <c r="D386" s="89" t="inlineStr">
        <is>
          <t>PPS0000000800000</t>
        </is>
      </c>
      <c r="E386" s="10" t="n"/>
      <c r="F386" s="10" t="n"/>
      <c r="G386" s="152" t="n"/>
      <c r="H386" s="152" t="n"/>
      <c r="I386" s="152" t="n"/>
      <c r="J386" s="152" t="n"/>
      <c r="K386" s="152" t="n"/>
      <c r="L386" s="152" t="n"/>
      <c r="M386" s="79" t="n"/>
      <c r="N386" s="153" t="n"/>
      <c r="O386" s="153" t="n"/>
      <c r="P386" s="153" t="n"/>
      <c r="Q386" s="153" t="n"/>
      <c r="R386" s="153" t="n"/>
      <c r="S386" s="153" t="n"/>
      <c r="T386" s="151" t="n"/>
      <c r="U386" s="153" t="n"/>
      <c r="V386" s="153" t="n"/>
      <c r="W386" s="153" t="n"/>
      <c r="X386" s="153" t="n"/>
      <c r="Y386" s="153" t="n"/>
      <c r="Z386" s="153" t="n"/>
      <c r="AA386" s="153" t="n"/>
      <c r="AB386" s="153" t="n"/>
      <c r="AC386" s="153" t="n"/>
      <c r="AD386" s="153" t="n"/>
      <c r="AE386" s="153" t="n"/>
      <c r="AF386" s="153" t="n"/>
      <c r="AG386" s="153" t="n"/>
      <c r="AH386" s="153" t="n"/>
      <c r="AI386" s="153" t="n"/>
      <c r="AJ386" s="153" t="n"/>
      <c r="AK386" s="153" t="n"/>
      <c r="AL386" s="153" t="n"/>
      <c r="AM386" s="153" t="n"/>
      <c r="AN386" s="153" t="n"/>
      <c r="AO386" s="153" t="n"/>
      <c r="AP386" s="153" t="n"/>
      <c r="AQ386" s="153" t="n"/>
      <c r="AR386" s="153" t="n"/>
      <c r="AS386" s="153" t="n"/>
      <c r="AT386" s="10" t="n"/>
      <c r="AU386" s="10" t="n"/>
      <c r="AV386" s="10" t="n"/>
      <c r="AW386" s="10" t="n"/>
      <c r="AX386" s="10" t="n"/>
      <c r="AY386" s="153" t="n"/>
      <c r="AZ386" s="153" t="n"/>
      <c r="BA386" s="85" t="n"/>
      <c r="BB386" s="153" t="n"/>
      <c r="BC386" s="10" t="inlineStr">
        <is>
          <t>863525290377</t>
        </is>
      </c>
      <c r="BD386" s="10" t="n"/>
      <c r="BE386" s="10" t="n"/>
      <c r="BF386" s="153" t="n"/>
      <c r="BG386" s="85" t="n"/>
      <c r="BH386" s="152" t="n"/>
      <c r="BI386" s="85" t="n"/>
      <c r="BJ386" s="85" t="n"/>
      <c r="BK386" s="152" t="n"/>
      <c r="BL386" s="85" t="n"/>
      <c r="BM386" s="152" t="n"/>
      <c r="BN386" s="152" t="n"/>
      <c r="BO386" s="85" t="n"/>
      <c r="BP386" s="85" t="n"/>
      <c r="BQ386" s="152" t="n"/>
      <c r="BR386" s="85" t="n"/>
      <c r="BS386" s="152" t="n"/>
      <c r="BT386" s="152" t="n"/>
      <c r="BU386" s="10" t="n"/>
      <c r="CB386" s="8" t="inlineStr">
        <is>
          <t>✅ 可导入</t>
        </is>
      </c>
      <c r="CC386" t="inlineStr">
        <is>
          <t>✓</t>
        </is>
      </c>
    </row>
    <row r="387" ht="18" customHeight="1">
      <c r="A387" s="77" t="inlineStr">
        <is>
          <t>PPS24250080805</t>
        </is>
      </c>
      <c r="B387" s="7" t="inlineStr">
        <is>
          <t>作废洞石大柜链接</t>
        </is>
      </c>
      <c r="C387" s="7" t="inlineStr">
        <is>
          <t>作废洞石大柜链接</t>
        </is>
      </c>
      <c r="D387" s="89" t="inlineStr">
        <is>
          <t>PPS0000000800001</t>
        </is>
      </c>
      <c r="E387" s="7" t="n"/>
      <c r="F387" s="7" t="n"/>
      <c r="G387" s="149" t="n"/>
      <c r="H387" s="149" t="n"/>
      <c r="I387" s="149" t="n"/>
      <c r="J387" s="149" t="n"/>
      <c r="K387" s="149" t="n"/>
      <c r="L387" s="149" t="n"/>
      <c r="M387" s="79" t="n"/>
      <c r="N387" s="150" t="n"/>
      <c r="O387" s="150" t="n"/>
      <c r="P387" s="150" t="n"/>
      <c r="Q387" s="150" t="n"/>
      <c r="R387" s="150" t="n"/>
      <c r="S387" s="150" t="n"/>
      <c r="T387" s="151" t="n"/>
      <c r="U387" s="150" t="n"/>
      <c r="V387" s="150" t="n"/>
      <c r="W387" s="150" t="n"/>
      <c r="X387" s="150" t="n"/>
      <c r="Y387" s="150" t="n"/>
      <c r="Z387" s="150" t="n"/>
      <c r="AA387" s="150" t="n"/>
      <c r="AB387" s="150" t="n"/>
      <c r="AC387" s="150" t="n"/>
      <c r="AD387" s="150" t="n"/>
      <c r="AE387" s="150" t="n"/>
      <c r="AF387" s="150" t="n"/>
      <c r="AG387" s="150" t="n"/>
      <c r="AH387" s="150" t="n"/>
      <c r="AI387" s="150" t="n"/>
      <c r="AJ387" s="150" t="n"/>
      <c r="AK387" s="150" t="n"/>
      <c r="AL387" s="150" t="n"/>
      <c r="AM387" s="150" t="n"/>
      <c r="AN387" s="150" t="n"/>
      <c r="AO387" s="150" t="n"/>
      <c r="AP387" s="150" t="n"/>
      <c r="AQ387" s="150" t="n"/>
      <c r="AR387" s="150" t="n"/>
      <c r="AS387" s="150" t="n"/>
      <c r="AT387" s="7" t="n"/>
      <c r="AU387" s="7" t="n"/>
      <c r="AV387" s="7" t="n"/>
      <c r="AW387" s="7" t="n"/>
      <c r="AX387" s="7" t="n"/>
      <c r="AY387" s="150" t="n"/>
      <c r="AZ387" s="150" t="n"/>
      <c r="BA387" s="82" t="n"/>
      <c r="BB387" s="150" t="n"/>
      <c r="BC387" s="7" t="inlineStr">
        <is>
          <t>1038725569412</t>
        </is>
      </c>
      <c r="BD387" s="7" t="n"/>
      <c r="BE387" s="7" t="n"/>
      <c r="BF387" s="150" t="n"/>
      <c r="BG387" s="82" t="n"/>
      <c r="BH387" s="149" t="n"/>
      <c r="BI387" s="82" t="n"/>
      <c r="BJ387" s="82" t="n"/>
      <c r="BK387" s="149" t="n"/>
      <c r="BL387" s="82" t="n"/>
      <c r="BM387" s="149" t="n"/>
      <c r="BN387" s="149" t="n"/>
      <c r="BO387" s="82" t="n"/>
      <c r="BP387" s="82" t="n"/>
      <c r="BQ387" s="149" t="n"/>
      <c r="BR387" s="82" t="n"/>
      <c r="BS387" s="149" t="n"/>
      <c r="BT387" s="149" t="n"/>
      <c r="BU387" s="7" t="n"/>
      <c r="CB387" s="8" t="inlineStr">
        <is>
          <t>✅ 可导入</t>
        </is>
      </c>
      <c r="CC387" t="inlineStr">
        <is>
          <t>✓</t>
        </is>
      </c>
    </row>
    <row r="388" ht="18" customHeight="1">
      <c r="A388" s="77" t="inlineStr">
        <is>
          <t>PPS26990050428</t>
        </is>
      </c>
      <c r="B388" s="10" t="inlineStr">
        <is>
          <t>商家安装sku</t>
        </is>
      </c>
      <c r="C388" s="10" t="inlineStr">
        <is>
          <t>商家安装sku</t>
        </is>
      </c>
      <c r="D388" s="89" t="inlineStr">
        <is>
          <t>PPS0000000800002</t>
        </is>
      </c>
      <c r="E388" s="10" t="n"/>
      <c r="F388" s="10" t="n"/>
      <c r="G388" s="152" t="n"/>
      <c r="H388" s="152" t="n"/>
      <c r="I388" s="152" t="n"/>
      <c r="J388" s="152" t="n"/>
      <c r="K388" s="152" t="n"/>
      <c r="L388" s="152" t="n"/>
      <c r="M388" s="79" t="n"/>
      <c r="N388" s="153" t="n"/>
      <c r="O388" s="153" t="n"/>
      <c r="P388" s="153" t="n"/>
      <c r="Q388" s="153" t="n"/>
      <c r="R388" s="153" t="n"/>
      <c r="S388" s="153" t="n"/>
      <c r="T388" s="151" t="n"/>
      <c r="U388" s="153" t="n"/>
      <c r="V388" s="153" t="n"/>
      <c r="W388" s="153" t="n"/>
      <c r="X388" s="153" t="n"/>
      <c r="Y388" s="153" t="n"/>
      <c r="Z388" s="153" t="n"/>
      <c r="AA388" s="153" t="n"/>
      <c r="AB388" s="153" t="n"/>
      <c r="AC388" s="153" t="n"/>
      <c r="AD388" s="153" t="n"/>
      <c r="AE388" s="153" t="n"/>
      <c r="AF388" s="153" t="n"/>
      <c r="AG388" s="153" t="n"/>
      <c r="AH388" s="153" t="n"/>
      <c r="AI388" s="153" t="n"/>
      <c r="AJ388" s="153" t="n"/>
      <c r="AK388" s="153" t="n"/>
      <c r="AL388" s="153" t="n"/>
      <c r="AM388" s="153" t="n"/>
      <c r="AN388" s="153" t="n"/>
      <c r="AO388" s="153" t="n"/>
      <c r="AP388" s="153" t="n"/>
      <c r="AQ388" s="153" t="n"/>
      <c r="AR388" s="153" t="n"/>
      <c r="AS388" s="153" t="n"/>
      <c r="AT388" s="10" t="n"/>
      <c r="AU388" s="10" t="n"/>
      <c r="AV388" s="10" t="n"/>
      <c r="AW388" s="10" t="n"/>
      <c r="AX388" s="10" t="n"/>
      <c r="AY388" s="153" t="n"/>
      <c r="AZ388" s="153" t="n"/>
      <c r="BA388" s="85" t="n"/>
      <c r="BB388" s="153" t="n"/>
      <c r="BC388" s="10" t="inlineStr">
        <is>
          <t>846844153512</t>
        </is>
      </c>
      <c r="BD388" s="10" t="n"/>
      <c r="BE388" s="10" t="n"/>
      <c r="BF388" s="153" t="n"/>
      <c r="BG388" s="85" t="n"/>
      <c r="BH388" s="152" t="n"/>
      <c r="BI388" s="85" t="n"/>
      <c r="BJ388" s="85" t="n"/>
      <c r="BK388" s="152" t="n"/>
      <c r="BL388" s="85" t="n"/>
      <c r="BM388" s="152" t="n"/>
      <c r="BN388" s="152" t="n"/>
      <c r="BO388" s="85" t="n"/>
      <c r="BP388" s="85" t="n"/>
      <c r="BQ388" s="152" t="n"/>
      <c r="BR388" s="85" t="n"/>
      <c r="BS388" s="152" t="n"/>
      <c r="BT388" s="152" t="n"/>
      <c r="BU388" s="10" t="n"/>
      <c r="CB388" s="8" t="inlineStr">
        <is>
          <t>✅ 可导入</t>
        </is>
      </c>
      <c r="CC388" t="inlineStr">
        <is>
          <t>✓</t>
        </is>
      </c>
    </row>
    <row r="389" ht="18" customHeight="1">
      <c r="A389" s="77" t="inlineStr">
        <is>
          <t>PPS26990090428</t>
        </is>
      </c>
      <c r="B389" s="7" t="inlineStr">
        <is>
          <t>淘宝自动生成sku-送货入户</t>
        </is>
      </c>
      <c r="C389" s="7" t="inlineStr">
        <is>
          <t>淘宝自动生成sku-送货入户</t>
        </is>
      </c>
      <c r="D389" s="89" t="inlineStr">
        <is>
          <t>PPS0000000800003</t>
        </is>
      </c>
      <c r="E389" s="7" t="n"/>
      <c r="F389" s="7" t="n"/>
      <c r="G389" s="149" t="n"/>
      <c r="H389" s="149" t="n"/>
      <c r="I389" s="149" t="n"/>
      <c r="J389" s="149" t="n"/>
      <c r="K389" s="149" t="n"/>
      <c r="L389" s="149" t="n"/>
      <c r="M389" s="79" t="n"/>
      <c r="N389" s="150" t="n"/>
      <c r="O389" s="150" t="n"/>
      <c r="P389" s="150" t="n"/>
      <c r="Q389" s="150" t="n"/>
      <c r="R389" s="150" t="n"/>
      <c r="S389" s="150" t="n"/>
      <c r="T389" s="151" t="n"/>
      <c r="U389" s="150" t="n"/>
      <c r="V389" s="150" t="n"/>
      <c r="W389" s="150" t="n"/>
      <c r="X389" s="150" t="n"/>
      <c r="Y389" s="150" t="n"/>
      <c r="Z389" s="150" t="n"/>
      <c r="AA389" s="150" t="n"/>
      <c r="AB389" s="150" t="n"/>
      <c r="AC389" s="150" t="n"/>
      <c r="AD389" s="150" t="n"/>
      <c r="AE389" s="150" t="n"/>
      <c r="AF389" s="150" t="n"/>
      <c r="AG389" s="150" t="n"/>
      <c r="AH389" s="150" t="n"/>
      <c r="AI389" s="150" t="n"/>
      <c r="AJ389" s="150" t="n"/>
      <c r="AK389" s="150" t="n"/>
      <c r="AL389" s="150" t="n"/>
      <c r="AM389" s="150" t="n"/>
      <c r="AN389" s="150" t="n"/>
      <c r="AO389" s="150" t="n"/>
      <c r="AP389" s="150" t="n"/>
      <c r="AQ389" s="150" t="n"/>
      <c r="AR389" s="150" t="n"/>
      <c r="AS389" s="150" t="n"/>
      <c r="AT389" s="7" t="n"/>
      <c r="AU389" s="7" t="n"/>
      <c r="AV389" s="7" t="n"/>
      <c r="AW389" s="7" t="n"/>
      <c r="AX389" s="7" t="n"/>
      <c r="AY389" s="150" t="n"/>
      <c r="AZ389" s="150" t="n"/>
      <c r="BA389" s="82" t="n"/>
      <c r="BB389" s="150" t="n"/>
      <c r="BC389" s="7" t="inlineStr">
        <is>
          <t>5</t>
        </is>
      </c>
      <c r="BD389" s="7" t="n"/>
      <c r="BE389" s="7" t="n"/>
      <c r="BF389" s="150" t="n"/>
      <c r="BG389" s="82" t="n"/>
      <c r="BH389" s="149" t="n"/>
      <c r="BI389" s="82" t="n"/>
      <c r="BJ389" s="82" t="n"/>
      <c r="BK389" s="149" t="n"/>
      <c r="BL389" s="82" t="n"/>
      <c r="BM389" s="149" t="n"/>
      <c r="BN389" s="149" t="n"/>
      <c r="BO389" s="82" t="n"/>
      <c r="BP389" s="82" t="n"/>
      <c r="BQ389" s="149" t="n"/>
      <c r="BR389" s="82" t="n"/>
      <c r="BS389" s="149" t="n"/>
      <c r="BT389" s="149" t="n"/>
      <c r="BU389" s="7" t="n"/>
      <c r="CB389" s="8" t="inlineStr">
        <is>
          <t>✅ 可导入</t>
        </is>
      </c>
      <c r="CC389" t="inlineStr">
        <is>
          <t>✓</t>
        </is>
      </c>
    </row>
    <row r="390" ht="18" customHeight="1">
      <c r="A390" s="77" t="inlineStr">
        <is>
          <t>PPS23980050606</t>
        </is>
      </c>
      <c r="B390" s="10" t="inlineStr">
        <is>
          <t>作废小样链接</t>
        </is>
      </c>
      <c r="C390" s="10" t="n"/>
      <c r="D390" s="89" t="inlineStr">
        <is>
          <t>PPS0000000800004</t>
        </is>
      </c>
      <c r="E390" s="10" t="n"/>
      <c r="F390" s="10" t="n"/>
      <c r="G390" s="152" t="n"/>
      <c r="H390" s="152" t="n"/>
      <c r="I390" s="152" t="n"/>
      <c r="J390" s="152" t="n"/>
      <c r="K390" s="152" t="n"/>
      <c r="L390" s="152" t="n"/>
      <c r="M390" s="79" t="n"/>
      <c r="N390" s="153" t="n"/>
      <c r="O390" s="153" t="n"/>
      <c r="P390" s="153" t="n"/>
      <c r="Q390" s="153" t="n"/>
      <c r="R390" s="153" t="n"/>
      <c r="S390" s="153" t="n"/>
      <c r="T390" s="151" t="n"/>
      <c r="U390" s="153" t="n"/>
      <c r="V390" s="153" t="n"/>
      <c r="W390" s="153" t="n"/>
      <c r="X390" s="153" t="n"/>
      <c r="Y390" s="153" t="n"/>
      <c r="Z390" s="153" t="n"/>
      <c r="AA390" s="153" t="n"/>
      <c r="AB390" s="153" t="n"/>
      <c r="AC390" s="153" t="n"/>
      <c r="AD390" s="153" t="n"/>
      <c r="AE390" s="153" t="n"/>
      <c r="AF390" s="153" t="n"/>
      <c r="AG390" s="153" t="n"/>
      <c r="AH390" s="153" t="n"/>
      <c r="AI390" s="153" t="n"/>
      <c r="AJ390" s="153" t="n"/>
      <c r="AK390" s="153" t="n"/>
      <c r="AL390" s="153" t="n"/>
      <c r="AM390" s="153" t="n"/>
      <c r="AN390" s="153" t="n"/>
      <c r="AO390" s="153" t="n"/>
      <c r="AP390" s="153" t="n"/>
      <c r="AQ390" s="153" t="n"/>
      <c r="AR390" s="153" t="n"/>
      <c r="AS390" s="153" t="n"/>
      <c r="AT390" s="10" t="n"/>
      <c r="AU390" s="10" t="n"/>
      <c r="AV390" s="10" t="n"/>
      <c r="AW390" s="10" t="n"/>
      <c r="AX390" s="10" t="n"/>
      <c r="AY390" s="153" t="n"/>
      <c r="AZ390" s="153" t="n"/>
      <c r="BA390" s="85" t="n"/>
      <c r="BB390" s="153" t="n"/>
      <c r="BC390" s="10" t="inlineStr">
        <is>
          <t>903070894902</t>
        </is>
      </c>
      <c r="BD390" s="10" t="n"/>
      <c r="BE390" s="10" t="n"/>
      <c r="BF390" s="153" t="n"/>
      <c r="BG390" s="85" t="n"/>
      <c r="BH390" s="152" t="n"/>
      <c r="BI390" s="85" t="n"/>
      <c r="BJ390" s="85" t="n"/>
      <c r="BK390" s="152" t="n"/>
      <c r="BL390" s="85" t="n"/>
      <c r="BM390" s="152" t="n"/>
      <c r="BN390" s="152" t="n"/>
      <c r="BO390" s="85" t="n"/>
      <c r="BP390" s="85" t="n"/>
      <c r="BQ390" s="152" t="n"/>
      <c r="BR390" s="85" t="n"/>
      <c r="BS390" s="152" t="n"/>
      <c r="BT390" s="152" t="n"/>
      <c r="BU390" s="10" t="n"/>
      <c r="CB390" s="8" t="inlineStr">
        <is>
          <t>✅ 可导入</t>
        </is>
      </c>
      <c r="CC390" t="inlineStr">
        <is>
          <t>✓</t>
        </is>
      </c>
    </row>
    <row r="391" ht="18" customHeight="1">
      <c r="A391" s="77" t="inlineStr">
        <is>
          <t>PFG25250011225</t>
        </is>
      </c>
      <c r="B391" s="7" t="inlineStr">
        <is>
          <t>孚格蜂蜜餐边柜</t>
        </is>
      </c>
      <c r="C391" s="7" t="inlineStr">
        <is>
          <t>蜂蜜柜-整柜-1.2米</t>
        </is>
      </c>
      <c r="D391" s="7" t="inlineStr">
        <is>
          <t>PFG2525001122511</t>
        </is>
      </c>
      <c r="E391" s="7" t="inlineStr">
        <is>
          <t>https://item.taobao.com/item.htm?ft=t&amp;id=1049244225000</t>
        </is>
      </c>
      <c r="F391" s="7" t="inlineStr">
        <is>
          <t>大型</t>
        </is>
      </c>
      <c r="G391" s="149">
        <f>Q391/0.4</f>
        <v/>
      </c>
      <c r="H391" s="149">
        <f>G391*0.75</f>
        <v/>
      </c>
      <c r="I391" s="149">
        <f>Q391 / (0.81 - 0.02 - 0.006)</f>
        <v/>
      </c>
      <c r="J391" s="149">
        <f>Q391 / (0.82 - 0.02 - 0.006)</f>
        <v/>
      </c>
      <c r="K391" s="149">
        <f>Q391 / (0.85 - 0.02 - 0.006)</f>
        <v/>
      </c>
      <c r="L391" s="149">
        <f>K391-N391</f>
        <v/>
      </c>
      <c r="M391" s="79">
        <f>L391/K391</f>
        <v/>
      </c>
      <c r="N391" s="150">
        <f>O391+P391+Q391</f>
        <v/>
      </c>
      <c r="O391" s="150">
        <f>K391*0.006</f>
        <v/>
      </c>
      <c r="P391" s="150">
        <f>K391*0.02</f>
        <v/>
      </c>
      <c r="Q391" s="150">
        <f>SUM(R391:T391)</f>
        <v/>
      </c>
      <c r="R391" s="150">
        <f>IF(F391="大型",700,IF(F391="中型",300,IF(F391="小型",80,0)))</f>
        <v/>
      </c>
      <c r="S391" s="150">
        <f>IF(F391="大型",150,IF(F391="中型",100,IF(F391="小型",0,0)))</f>
        <v/>
      </c>
      <c r="T391" s="151">
        <f>SUM(U391:W391)</f>
        <v/>
      </c>
      <c r="U391" s="150" t="n">
        <v>2220</v>
      </c>
      <c r="V391" s="150" t="n">
        <v>170</v>
      </c>
      <c r="W391" s="150" t="n">
        <v>883</v>
      </c>
      <c r="X391" s="150" t="n">
        <v>260</v>
      </c>
      <c r="Y391" s="150" t="n">
        <v>0</v>
      </c>
      <c r="Z391" s="150" t="n">
        <v>0</v>
      </c>
      <c r="AA391" s="150" t="n">
        <v>34</v>
      </c>
      <c r="AB391" s="150" t="n">
        <v>411</v>
      </c>
      <c r="AC391" s="150" t="n">
        <v>0</v>
      </c>
      <c r="AD391" s="150" t="n">
        <v>0</v>
      </c>
      <c r="AE391" s="150" t="n">
        <v>0</v>
      </c>
      <c r="AF391" s="150" t="n">
        <v>0</v>
      </c>
      <c r="AG391" s="150" t="n">
        <v>0</v>
      </c>
      <c r="AH391" s="150" t="n">
        <v>100</v>
      </c>
      <c r="AI391" s="150" t="n">
        <v>0</v>
      </c>
      <c r="AJ391" s="150" t="n">
        <v>0</v>
      </c>
      <c r="AK391" s="150" t="n">
        <v>0</v>
      </c>
      <c r="AL391" s="150" t="n">
        <v>0</v>
      </c>
      <c r="AM391" s="150" t="n">
        <v>0</v>
      </c>
      <c r="AN391" s="150" t="n">
        <v>78</v>
      </c>
      <c r="AO391" s="150" t="n">
        <v>0</v>
      </c>
      <c r="AP391" s="150" t="n">
        <v>0</v>
      </c>
      <c r="AQ391" s="150" t="n">
        <v>0</v>
      </c>
      <c r="AR391" s="150" t="n">
        <v>0</v>
      </c>
      <c r="AS391" s="150" t="n">
        <v>0</v>
      </c>
      <c r="AT391" s="7" t="inlineStr">
        <is>
          <t>* 洞石纹理饰面板（78）；xpower电力轨道（411）；玻璃（17*2）；铝合金门把手（100）；岩板（230+30）</t>
        </is>
      </c>
      <c r="AU391" s="7" t="n"/>
      <c r="AV391" s="7" t="n"/>
      <c r="AW391" s="7" t="n"/>
      <c r="AX391" s="7" t="n"/>
      <c r="AY391" s="150" t="n"/>
      <c r="AZ391" s="150" t="n"/>
      <c r="BA391" s="82" t="n"/>
      <c r="BB391" s="150" t="n"/>
      <c r="BC391" s="7" t="inlineStr">
        <is>
          <t>1049244225000</t>
        </is>
      </c>
      <c r="BD391" s="7" t="inlineStr">
        <is>
          <t>https://item.taobao.com/item.htm?ft=t&amp;id=1049244225000</t>
        </is>
      </c>
      <c r="BE391" s="7" t="n"/>
      <c r="BF391" s="150">
        <f>H391</f>
        <v/>
      </c>
      <c r="BG391" s="82">
        <f>BH391/BF391</f>
        <v/>
      </c>
      <c r="BH391" s="149">
        <f>I391</f>
        <v/>
      </c>
      <c r="BI391" s="82">
        <f>1-12%</f>
        <v/>
      </c>
      <c r="BJ391" s="82">
        <f>BK391/(BF391-BF391*(1-BI391))</f>
        <v/>
      </c>
      <c r="BK391" s="149">
        <f>BM391/(1-BL391)</f>
        <v/>
      </c>
      <c r="BL391" s="82" t="n">
        <v>0.01</v>
      </c>
      <c r="BM391" s="149">
        <f>J391</f>
        <v/>
      </c>
      <c r="BN391" s="149">
        <f>IF(BK391&gt;=1500,BK391-150,IF(BK391&gt;=800,BK391-80,IF(BK391&gt;=500,BK391-50,IF(BK391&gt;=200,BK391-20,BK391))))</f>
        <v/>
      </c>
      <c r="BO391" s="82">
        <f>1-12%</f>
        <v/>
      </c>
      <c r="BP391" s="82">
        <f>BQ391/(BF391-BF391*(1-BO391))</f>
        <v/>
      </c>
      <c r="BQ391" s="149">
        <f>BS391/(1-BR391)</f>
        <v/>
      </c>
      <c r="BR391" s="82" t="n">
        <v>0</v>
      </c>
      <c r="BS391" s="149">
        <f>K391</f>
        <v/>
      </c>
      <c r="BT391" s="149">
        <f>IF(BQ391&gt;=1500,BQ391-150,IF(BQ391&gt;=800,BQ391-80,IF(BQ391&gt;=500,BQ391-50,IF(BQ391&gt;=200,BQ391-20,BQ391))))</f>
        <v/>
      </c>
      <c r="BU391" s="7" t="n"/>
      <c r="CB391" s="8" t="inlineStr">
        <is>
          <t>✅ 可导入</t>
        </is>
      </c>
      <c r="CC391" t="inlineStr">
        <is>
          <t>✓</t>
        </is>
      </c>
    </row>
    <row r="392" ht="18" customHeight="1">
      <c r="A392" s="77" t="inlineStr">
        <is>
          <t>PFG25250011225</t>
        </is>
      </c>
      <c r="B392" s="10" t="inlineStr">
        <is>
          <t>孚格蜂蜜餐边柜</t>
        </is>
      </c>
      <c r="C392" s="10" t="inlineStr">
        <is>
          <t>蜂蜜柜-整柜-1.5米</t>
        </is>
      </c>
      <c r="D392" s="10" t="inlineStr">
        <is>
          <t>PFG2525001122512</t>
        </is>
      </c>
      <c r="E392" s="10" t="inlineStr">
        <is>
          <t>https://item.taobao.com/item.htm?ft=t&amp;id=1049244225000</t>
        </is>
      </c>
      <c r="F392" s="10" t="inlineStr">
        <is>
          <t>大型</t>
        </is>
      </c>
      <c r="G392" s="152">
        <f>Q392/0.4</f>
        <v/>
      </c>
      <c r="H392" s="152">
        <f>G392*0.75</f>
        <v/>
      </c>
      <c r="I392" s="152">
        <f>Q392 / (0.81 - 0.02 - 0.006)</f>
        <v/>
      </c>
      <c r="J392" s="152">
        <f>Q392 / (0.82 - 0.02 - 0.006)</f>
        <v/>
      </c>
      <c r="K392" s="152">
        <f>Q392 / (0.85 - 0.02 - 0.006)</f>
        <v/>
      </c>
      <c r="L392" s="152">
        <f>K392-N392</f>
        <v/>
      </c>
      <c r="M392" s="79">
        <f>L392/K392</f>
        <v/>
      </c>
      <c r="N392" s="153">
        <f>O392+P392+Q392</f>
        <v/>
      </c>
      <c r="O392" s="153">
        <f>K392*0.006</f>
        <v/>
      </c>
      <c r="P392" s="153">
        <f>K392*0.02</f>
        <v/>
      </c>
      <c r="Q392" s="153">
        <f>SUM(R392:T392)</f>
        <v/>
      </c>
      <c r="R392" s="153">
        <f>IF(F392="大型",700,IF(F392="中型",300,IF(F392="小型",80,0)))</f>
        <v/>
      </c>
      <c r="S392" s="153">
        <f>IF(F392="大型",150,IF(F392="中型",100,IF(F392="小型",0,0)))</f>
        <v/>
      </c>
      <c r="T392" s="151">
        <f>SUM(U392:W392)</f>
        <v/>
      </c>
      <c r="U392" s="153" t="n">
        <v>2480</v>
      </c>
      <c r="V392" s="153" t="n">
        <v>200</v>
      </c>
      <c r="W392" s="153" t="n">
        <v>1056</v>
      </c>
      <c r="X392" s="153" t="n">
        <v>318</v>
      </c>
      <c r="Y392" s="153" t="n">
        <v>0</v>
      </c>
      <c r="Z392" s="153" t="n">
        <v>0</v>
      </c>
      <c r="AA392" s="153" t="n">
        <v>38</v>
      </c>
      <c r="AB392" s="153" t="n">
        <v>501</v>
      </c>
      <c r="AC392" s="153" t="n">
        <v>0</v>
      </c>
      <c r="AD392" s="153" t="n">
        <v>0</v>
      </c>
      <c r="AE392" s="153" t="n">
        <v>0</v>
      </c>
      <c r="AF392" s="153" t="n">
        <v>0</v>
      </c>
      <c r="AG392" s="153" t="n">
        <v>0</v>
      </c>
      <c r="AH392" s="153" t="n">
        <v>100</v>
      </c>
      <c r="AI392" s="153" t="n">
        <v>0</v>
      </c>
      <c r="AJ392" s="153" t="n">
        <v>0</v>
      </c>
      <c r="AK392" s="153" t="n">
        <v>0</v>
      </c>
      <c r="AL392" s="153" t="n">
        <v>0</v>
      </c>
      <c r="AM392" s="153" t="n">
        <v>0</v>
      </c>
      <c r="AN392" s="153" t="n">
        <v>99</v>
      </c>
      <c r="AO392" s="153" t="n">
        <v>0</v>
      </c>
      <c r="AP392" s="153" t="n">
        <v>0</v>
      </c>
      <c r="AQ392" s="153" t="n">
        <v>0</v>
      </c>
      <c r="AR392" s="153" t="n">
        <v>0</v>
      </c>
      <c r="AS392" s="153" t="n">
        <v>0</v>
      </c>
      <c r="AT392" s="10" t="inlineStr">
        <is>
          <t>* 洞石纹理饰面板（99）；xpower电力轨道（501）；玻璃（19*2）；铝合金门把手（100）；岩板（288+30）</t>
        </is>
      </c>
      <c r="AU392" s="10" t="n"/>
      <c r="AV392" s="10" t="n"/>
      <c r="AW392" s="10" t="n"/>
      <c r="AX392" s="10" t="n"/>
      <c r="AY392" s="153" t="n"/>
      <c r="AZ392" s="153" t="n"/>
      <c r="BA392" s="85" t="n"/>
      <c r="BB392" s="153" t="n"/>
      <c r="BC392" s="10" t="inlineStr">
        <is>
          <t>1049244225000</t>
        </is>
      </c>
      <c r="BD392" s="10" t="inlineStr">
        <is>
          <t>https://item.taobao.com/item.htm?ft=t&amp;id=1049244225000</t>
        </is>
      </c>
      <c r="BE392" s="10" t="n"/>
      <c r="BF392" s="153">
        <f>H392</f>
        <v/>
      </c>
      <c r="BG392" s="85">
        <f>BH392/BF392</f>
        <v/>
      </c>
      <c r="BH392" s="152">
        <f>I392</f>
        <v/>
      </c>
      <c r="BI392" s="85">
        <f>1-12%</f>
        <v/>
      </c>
      <c r="BJ392" s="85">
        <f>BK392/(BF392-BF392*(1-BI392))</f>
        <v/>
      </c>
      <c r="BK392" s="152">
        <f>BM392/(1-BL392)</f>
        <v/>
      </c>
      <c r="BL392" s="85" t="n">
        <v>0.01</v>
      </c>
      <c r="BM392" s="152">
        <f>J392</f>
        <v/>
      </c>
      <c r="BN392" s="152">
        <f>IF(BK392&gt;=1500,BK392-150,IF(BK392&gt;=800,BK392-80,IF(BK392&gt;=500,BK392-50,IF(BK392&gt;=200,BK392-20,BK392))))</f>
        <v/>
      </c>
      <c r="BO392" s="85">
        <f>1-12%</f>
        <v/>
      </c>
      <c r="BP392" s="85">
        <f>BQ392/(BF392-BF392*(1-BO392))</f>
        <v/>
      </c>
      <c r="BQ392" s="152">
        <f>BS392/(1-BR392)</f>
        <v/>
      </c>
      <c r="BR392" s="85" t="n">
        <v>0</v>
      </c>
      <c r="BS392" s="152">
        <f>K392</f>
        <v/>
      </c>
      <c r="BT392" s="152">
        <f>IF(BQ392&gt;=1500,BQ392-150,IF(BQ392&gt;=800,BQ392-80,IF(BQ392&gt;=500,BQ392-50,IF(BQ392&gt;=200,BQ392-20,BQ392))))</f>
        <v/>
      </c>
      <c r="BU392" s="10" t="n"/>
      <c r="CB392" s="8" t="inlineStr">
        <is>
          <t>✅ 可导入</t>
        </is>
      </c>
      <c r="CC392" t="inlineStr">
        <is>
          <t>✓</t>
        </is>
      </c>
    </row>
    <row r="393" ht="18" customHeight="1">
      <c r="A393" s="77" t="inlineStr">
        <is>
          <t>PFG25250011225</t>
        </is>
      </c>
      <c r="B393" s="7" t="inlineStr">
        <is>
          <t>孚格蜂蜜餐边柜</t>
        </is>
      </c>
      <c r="C393" s="7" t="inlineStr">
        <is>
          <t>蜂蜜柜-整柜-1.8米</t>
        </is>
      </c>
      <c r="D393" s="7" t="inlineStr">
        <is>
          <t>PFG2525001122513</t>
        </is>
      </c>
      <c r="E393" s="7" t="inlineStr">
        <is>
          <t>https://item.taobao.com/item.htm?ft=t&amp;id=1049244225000</t>
        </is>
      </c>
      <c r="F393" s="7" t="inlineStr">
        <is>
          <t>大型</t>
        </is>
      </c>
      <c r="G393" s="149">
        <f>Q393/0.4</f>
        <v/>
      </c>
      <c r="H393" s="149">
        <f>G393*0.75</f>
        <v/>
      </c>
      <c r="I393" s="149">
        <f>Q393 / (0.81 - 0.02 - 0.006)</f>
        <v/>
      </c>
      <c r="J393" s="149">
        <f>Q393 / (0.82 - 0.02 - 0.006)</f>
        <v/>
      </c>
      <c r="K393" s="149">
        <f>Q393 / (0.85 - 0.02 - 0.006)</f>
        <v/>
      </c>
      <c r="L393" s="149">
        <f>K393-N393</f>
        <v/>
      </c>
      <c r="M393" s="79">
        <f>L393/K393</f>
        <v/>
      </c>
      <c r="N393" s="150">
        <f>O393+P393+Q393</f>
        <v/>
      </c>
      <c r="O393" s="150">
        <f>K393*0.006</f>
        <v/>
      </c>
      <c r="P393" s="150">
        <f>K393*0.02</f>
        <v/>
      </c>
      <c r="Q393" s="150">
        <f>SUM(R393:T393)</f>
        <v/>
      </c>
      <c r="R393" s="150">
        <f>IF(F393="大型",700,IF(F393="中型",300,IF(F393="小型",80,0)))</f>
        <v/>
      </c>
      <c r="S393" s="150">
        <f>IF(F393="大型",150,IF(F393="中型",100,IF(F393="小型",0,0)))</f>
        <v/>
      </c>
      <c r="T393" s="151">
        <f>SUM(U393:W393)</f>
        <v/>
      </c>
      <c r="U393" s="150" t="n">
        <v>2740</v>
      </c>
      <c r="V393" s="150" t="n">
        <v>230</v>
      </c>
      <c r="W393" s="150" t="n">
        <v>1225.6</v>
      </c>
      <c r="X393" s="150" t="n">
        <v>375.6</v>
      </c>
      <c r="Y393" s="150" t="n">
        <v>0</v>
      </c>
      <c r="Z393" s="150" t="n">
        <v>0</v>
      </c>
      <c r="AA393" s="150" t="n">
        <v>42</v>
      </c>
      <c r="AB393" s="150" t="n">
        <v>579</v>
      </c>
      <c r="AC393" s="150" t="n">
        <v>0</v>
      </c>
      <c r="AD393" s="150" t="n">
        <v>0</v>
      </c>
      <c r="AE393" s="150" t="n">
        <v>0</v>
      </c>
      <c r="AF393" s="150" t="n">
        <v>0</v>
      </c>
      <c r="AG393" s="150" t="n">
        <v>0</v>
      </c>
      <c r="AH393" s="150" t="n">
        <v>100</v>
      </c>
      <c r="AI393" s="150" t="n">
        <v>0</v>
      </c>
      <c r="AJ393" s="150" t="n">
        <v>0</v>
      </c>
      <c r="AK393" s="150" t="n">
        <v>0</v>
      </c>
      <c r="AL393" s="150" t="n">
        <v>0</v>
      </c>
      <c r="AM393" s="150" t="n">
        <v>0</v>
      </c>
      <c r="AN393" s="150" t="n">
        <v>129</v>
      </c>
      <c r="AO393" s="150" t="n">
        <v>0</v>
      </c>
      <c r="AP393" s="150" t="n">
        <v>0</v>
      </c>
      <c r="AQ393" s="150" t="n">
        <v>0</v>
      </c>
      <c r="AR393" s="150" t="n">
        <v>0</v>
      </c>
      <c r="AS393" s="150" t="n">
        <v>0</v>
      </c>
      <c r="AT393" s="7" t="inlineStr">
        <is>
          <t>* 洞石纹理饰面板（129）；xpower电力轨道（579）；玻璃（21*2）；铝合金门把手（100）；岩板（345.6+30）</t>
        </is>
      </c>
      <c r="AU393" s="7" t="n"/>
      <c r="AV393" s="7" t="n"/>
      <c r="AW393" s="7" t="n"/>
      <c r="AX393" s="7" t="n"/>
      <c r="AY393" s="150" t="n"/>
      <c r="AZ393" s="150" t="n"/>
      <c r="BA393" s="82" t="n"/>
      <c r="BB393" s="150" t="n"/>
      <c r="BC393" s="7" t="inlineStr">
        <is>
          <t>1049244225000</t>
        </is>
      </c>
      <c r="BD393" s="7" t="inlineStr">
        <is>
          <t>https://item.taobao.com/item.htm?ft=t&amp;id=1049244225000</t>
        </is>
      </c>
      <c r="BE393" s="7" t="n"/>
      <c r="BF393" s="150">
        <f>H393</f>
        <v/>
      </c>
      <c r="BG393" s="82">
        <f>BH393/BF393</f>
        <v/>
      </c>
      <c r="BH393" s="149">
        <f>I393</f>
        <v/>
      </c>
      <c r="BI393" s="82">
        <f>1-12%</f>
        <v/>
      </c>
      <c r="BJ393" s="82">
        <f>BK393/(BF393-BF393*(1-BI393))</f>
        <v/>
      </c>
      <c r="BK393" s="149">
        <f>BM393/(1-BL393)</f>
        <v/>
      </c>
      <c r="BL393" s="82" t="n">
        <v>0.01</v>
      </c>
      <c r="BM393" s="149">
        <f>J393</f>
        <v/>
      </c>
      <c r="BN393" s="149">
        <f>IF(BK393&gt;=1500,BK393-150,IF(BK393&gt;=800,BK393-80,IF(BK393&gt;=500,BK393-50,IF(BK393&gt;=200,BK393-20,BK393))))</f>
        <v/>
      </c>
      <c r="BO393" s="82">
        <f>1-12%</f>
        <v/>
      </c>
      <c r="BP393" s="82">
        <f>BQ393/(BF393-BF393*(1-BO393))</f>
        <v/>
      </c>
      <c r="BQ393" s="149">
        <f>BS393/(1-BR393)</f>
        <v/>
      </c>
      <c r="BR393" s="82" t="n">
        <v>0</v>
      </c>
      <c r="BS393" s="149">
        <f>K393</f>
        <v/>
      </c>
      <c r="BT393" s="149">
        <f>IF(BQ393&gt;=1500,BQ393-150,IF(BQ393&gt;=800,BQ393-80,IF(BQ393&gt;=500,BQ393-50,IF(BQ393&gt;=200,BQ393-20,BQ393))))</f>
        <v/>
      </c>
      <c r="BU393" s="7" t="n"/>
      <c r="CB393" s="8" t="inlineStr">
        <is>
          <t>✅ 可导入</t>
        </is>
      </c>
      <c r="CC393" t="inlineStr">
        <is>
          <t>✓</t>
        </is>
      </c>
    </row>
    <row r="394" ht="18" customHeight="1">
      <c r="A394" s="77" t="inlineStr">
        <is>
          <t>PFG25250011225</t>
        </is>
      </c>
      <c r="B394" s="10" t="inlineStr">
        <is>
          <t>孚格蜂蜜餐边柜</t>
        </is>
      </c>
      <c r="C394" s="10" t="inlineStr">
        <is>
          <t>蜂蜜柜-整柜-2.1米</t>
        </is>
      </c>
      <c r="D394" s="10" t="inlineStr">
        <is>
          <t>PFG2525001122514</t>
        </is>
      </c>
      <c r="E394" s="10" t="inlineStr">
        <is>
          <t>https://item.taobao.com/item.htm?ft=t&amp;id=1049244225000</t>
        </is>
      </c>
      <c r="F394" s="10" t="inlineStr">
        <is>
          <t>大型</t>
        </is>
      </c>
      <c r="G394" s="152">
        <f>Q394/0.4</f>
        <v/>
      </c>
      <c r="H394" s="152">
        <f>G394*0.75</f>
        <v/>
      </c>
      <c r="I394" s="152">
        <f>Q394 / (0.81 - 0.02 - 0.006)</f>
        <v/>
      </c>
      <c r="J394" s="152">
        <f>Q394 / (0.82 - 0.02 - 0.006)</f>
        <v/>
      </c>
      <c r="K394" s="152">
        <f>Q394 / (0.85 - 0.02 - 0.006)</f>
        <v/>
      </c>
      <c r="L394" s="152">
        <f>K394-N394</f>
        <v/>
      </c>
      <c r="M394" s="79">
        <f>L394/K394</f>
        <v/>
      </c>
      <c r="N394" s="153">
        <f>O394+P394+Q394</f>
        <v/>
      </c>
      <c r="O394" s="153">
        <f>K394*0.006</f>
        <v/>
      </c>
      <c r="P394" s="153">
        <f>K394*0.02</f>
        <v/>
      </c>
      <c r="Q394" s="153">
        <f>SUM(R394:T394)</f>
        <v/>
      </c>
      <c r="R394" s="153">
        <f>IF(F394="大型",700,IF(F394="中型",300,IF(F394="小型",80,0)))</f>
        <v/>
      </c>
      <c r="S394" s="153">
        <f>IF(F394="大型",150,IF(F394="中型",100,IF(F394="小型",0,0)))</f>
        <v/>
      </c>
      <c r="T394" s="151">
        <f>SUM(U394:W394)</f>
        <v/>
      </c>
      <c r="U394" s="153" t="n">
        <v>3000</v>
      </c>
      <c r="V394" s="153" t="n">
        <v>260</v>
      </c>
      <c r="W394" s="153" t="n">
        <v>1375.2</v>
      </c>
      <c r="X394" s="153" t="n">
        <v>433.2</v>
      </c>
      <c r="Y394" s="153" t="n">
        <v>0</v>
      </c>
      <c r="Z394" s="153" t="n">
        <v>0</v>
      </c>
      <c r="AA394" s="153" t="n">
        <v>46</v>
      </c>
      <c r="AB394" s="153" t="n">
        <v>657</v>
      </c>
      <c r="AC394" s="153" t="n">
        <v>0</v>
      </c>
      <c r="AD394" s="153" t="n">
        <v>0</v>
      </c>
      <c r="AE394" s="153" t="n">
        <v>0</v>
      </c>
      <c r="AF394" s="153" t="n">
        <v>0</v>
      </c>
      <c r="AG394" s="153" t="n">
        <v>0</v>
      </c>
      <c r="AH394" s="153" t="n">
        <v>100</v>
      </c>
      <c r="AI394" s="153" t="n">
        <v>0</v>
      </c>
      <c r="AJ394" s="153" t="n">
        <v>0</v>
      </c>
      <c r="AK394" s="153" t="n">
        <v>0</v>
      </c>
      <c r="AL394" s="153" t="n">
        <v>0</v>
      </c>
      <c r="AM394" s="153" t="n">
        <v>0</v>
      </c>
      <c r="AN394" s="153" t="n">
        <v>139</v>
      </c>
      <c r="AO394" s="153" t="n">
        <v>0</v>
      </c>
      <c r="AP394" s="153" t="n">
        <v>0</v>
      </c>
      <c r="AQ394" s="153" t="n">
        <v>0</v>
      </c>
      <c r="AR394" s="153" t="n">
        <v>0</v>
      </c>
      <c r="AS394" s="153" t="n">
        <v>0</v>
      </c>
      <c r="AT394" s="10" t="inlineStr">
        <is>
          <t>* 洞石纹理饰面板（139）；xpower电力轨道（657）；玻璃（23*2）；铝合金门把手（100）；岩板（403.2+30）</t>
        </is>
      </c>
      <c r="AU394" s="10" t="n"/>
      <c r="AV394" s="10" t="n"/>
      <c r="AW394" s="10" t="n"/>
      <c r="AX394" s="10" t="n"/>
      <c r="AY394" s="153" t="n"/>
      <c r="AZ394" s="153" t="n"/>
      <c r="BA394" s="85" t="n"/>
      <c r="BB394" s="153" t="n"/>
      <c r="BC394" s="10" t="inlineStr">
        <is>
          <t>1049244225000</t>
        </is>
      </c>
      <c r="BD394" s="10" t="inlineStr">
        <is>
          <t>https://item.taobao.com/item.htm?ft=t&amp;id=1049244225000</t>
        </is>
      </c>
      <c r="BE394" s="10" t="n"/>
      <c r="BF394" s="153">
        <f>H394</f>
        <v/>
      </c>
      <c r="BG394" s="85">
        <f>BH394/BF394</f>
        <v/>
      </c>
      <c r="BH394" s="152">
        <f>I394</f>
        <v/>
      </c>
      <c r="BI394" s="85">
        <f>1-12%</f>
        <v/>
      </c>
      <c r="BJ394" s="85">
        <f>BK394/(BF394-BF394*(1-BI394))</f>
        <v/>
      </c>
      <c r="BK394" s="152">
        <f>BM394/(1-BL394)</f>
        <v/>
      </c>
      <c r="BL394" s="85" t="n">
        <v>0.01</v>
      </c>
      <c r="BM394" s="152">
        <f>J394</f>
        <v/>
      </c>
      <c r="BN394" s="152">
        <f>IF(BK394&gt;=1500,BK394-150,IF(BK394&gt;=800,BK394-80,IF(BK394&gt;=500,BK394-50,IF(BK394&gt;=200,BK394-20,BK394))))</f>
        <v/>
      </c>
      <c r="BO394" s="85">
        <f>1-12%</f>
        <v/>
      </c>
      <c r="BP394" s="85">
        <f>BQ394/(BF394-BF394*(1-BO394))</f>
        <v/>
      </c>
      <c r="BQ394" s="152">
        <f>BS394/(1-BR394)</f>
        <v/>
      </c>
      <c r="BR394" s="85" t="n">
        <v>0</v>
      </c>
      <c r="BS394" s="152">
        <f>K394</f>
        <v/>
      </c>
      <c r="BT394" s="152">
        <f>IF(BQ394&gt;=1500,BQ394-150,IF(BQ394&gt;=800,BQ394-80,IF(BQ394&gt;=500,BQ394-50,IF(BQ394&gt;=200,BQ394-20,BQ394))))</f>
        <v/>
      </c>
      <c r="BU394" s="10" t="n"/>
      <c r="CB394" s="8" t="inlineStr">
        <is>
          <t>✅ 可导入</t>
        </is>
      </c>
      <c r="CC394" t="inlineStr">
        <is>
          <t>✓</t>
        </is>
      </c>
    </row>
    <row r="395" ht="18" customHeight="1">
      <c r="A395" s="77" t="inlineStr">
        <is>
          <t>PFG26250020110</t>
        </is>
      </c>
      <c r="B395" s="7" t="inlineStr">
        <is>
          <t>孚格柚色餐边柜</t>
        </is>
      </c>
      <c r="C395" s="7" t="inlineStr">
        <is>
          <t>柚色柜-整柜-1.5米</t>
        </is>
      </c>
      <c r="D395" s="7" t="inlineStr">
        <is>
          <t>PFG2625002011011</t>
        </is>
      </c>
      <c r="E395" s="7" t="inlineStr">
        <is>
          <t>https://item.taobao.com/item.htm?ft=t&amp;id=1049244225000</t>
        </is>
      </c>
      <c r="F395" s="7" t="inlineStr">
        <is>
          <t>大型</t>
        </is>
      </c>
      <c r="G395" s="149">
        <f>Q395/0.4</f>
        <v/>
      </c>
      <c r="H395" s="149">
        <f>G395*0.75</f>
        <v/>
      </c>
      <c r="I395" s="149">
        <f>Q395 / (0.81 - 0.02 - 0.006)</f>
        <v/>
      </c>
      <c r="J395" s="149">
        <f>Q395 / (0.82 - 0.02 - 0.006)</f>
        <v/>
      </c>
      <c r="K395" s="149">
        <f>Q395 / (0.85 - 0.02 - 0.006)</f>
        <v/>
      </c>
      <c r="L395" s="149">
        <f>K395-N395</f>
        <v/>
      </c>
      <c r="M395" s="79">
        <f>L395/K395</f>
        <v/>
      </c>
      <c r="N395" s="150">
        <f>O395+P395+Q395</f>
        <v/>
      </c>
      <c r="O395" s="150">
        <f>K395*0.006</f>
        <v/>
      </c>
      <c r="P395" s="150">
        <f>K395*0.02</f>
        <v/>
      </c>
      <c r="Q395" s="150">
        <f>SUM(R395:T395)</f>
        <v/>
      </c>
      <c r="R395" s="150">
        <f>IF(F395="大型",700,IF(F395="中型",300,IF(F395="小型",80,0)))</f>
        <v/>
      </c>
      <c r="S395" s="150">
        <f>IF(F395="大型",150,IF(F395="中型",100,IF(F395="小型",0,0)))</f>
        <v/>
      </c>
      <c r="T395" s="151">
        <f>SUM(U395:W395)</f>
        <v/>
      </c>
      <c r="U395" s="150" t="n">
        <v>3500</v>
      </c>
      <c r="V395" s="150" t="n">
        <v>0</v>
      </c>
      <c r="W395" s="150" t="n">
        <v>0</v>
      </c>
      <c r="X395" s="150" t="n">
        <v>0</v>
      </c>
      <c r="Y395" s="150" t="n">
        <v>0</v>
      </c>
      <c r="Z395" s="150" t="n">
        <v>0</v>
      </c>
      <c r="AA395" s="150" t="n">
        <v>0</v>
      </c>
      <c r="AB395" s="150" t="n">
        <v>0</v>
      </c>
      <c r="AC395" s="150" t="n">
        <v>0</v>
      </c>
      <c r="AD395" s="150" t="n">
        <v>0</v>
      </c>
      <c r="AE395" s="150" t="n">
        <v>0</v>
      </c>
      <c r="AF395" s="150" t="n">
        <v>0</v>
      </c>
      <c r="AG395" s="150" t="n">
        <v>0</v>
      </c>
      <c r="AH395" s="150" t="n">
        <v>0</v>
      </c>
      <c r="AI395" s="150" t="n">
        <v>0</v>
      </c>
      <c r="AJ395" s="150" t="n">
        <v>0</v>
      </c>
      <c r="AK395" s="150" t="n">
        <v>0</v>
      </c>
      <c r="AL395" s="150" t="n">
        <v>0</v>
      </c>
      <c r="AM395" s="150" t="n">
        <v>0</v>
      </c>
      <c r="AN395" s="150" t="n">
        <v>0</v>
      </c>
      <c r="AO395" s="150" t="n">
        <v>0</v>
      </c>
      <c r="AP395" s="150" t="n">
        <v>0</v>
      </c>
      <c r="AQ395" s="150" t="n">
        <v>0</v>
      </c>
      <c r="AR395" s="150" t="n">
        <v>0</v>
      </c>
      <c r="AS395" s="150" t="n">
        <v>0</v>
      </c>
      <c r="AT395" s="7" t="n"/>
      <c r="AU395" s="7" t="n"/>
      <c r="AV395" s="7" t="n"/>
      <c r="AW395" s="7" t="n"/>
      <c r="AX395" s="7" t="n"/>
      <c r="AY395" s="150" t="n"/>
      <c r="AZ395" s="150" t="n"/>
      <c r="BA395" s="82" t="n"/>
      <c r="BB395" s="150" t="n"/>
      <c r="BC395" s="7" t="inlineStr">
        <is>
          <t>暂无</t>
        </is>
      </c>
      <c r="BD395" s="7" t="n"/>
      <c r="BE395" s="7" t="n"/>
      <c r="BF395" s="150">
        <f>H395</f>
        <v/>
      </c>
      <c r="BG395" s="82">
        <f>BH395/BF395</f>
        <v/>
      </c>
      <c r="BH395" s="149">
        <f>I395</f>
        <v/>
      </c>
      <c r="BI395" s="82">
        <f>1-12%</f>
        <v/>
      </c>
      <c r="BJ395" s="82">
        <f>BK395/(BF395-BF395*(1-BI395))</f>
        <v/>
      </c>
      <c r="BK395" s="149">
        <f>BM395/(1-BL395)</f>
        <v/>
      </c>
      <c r="BL395" s="82" t="n">
        <v>0.01</v>
      </c>
      <c r="BM395" s="149">
        <f>J395</f>
        <v/>
      </c>
      <c r="BN395" s="149">
        <f>IF(BK395&gt;=1500,BK395-150,IF(BK395&gt;=800,BK395-80,IF(BK395&gt;=500,BK395-50,IF(BK395&gt;=200,BK395-20,BK395))))</f>
        <v/>
      </c>
      <c r="BO395" s="82">
        <f>1-12%</f>
        <v/>
      </c>
      <c r="BP395" s="82">
        <f>BQ395/(BF395-BF395*(1-BO395))</f>
        <v/>
      </c>
      <c r="BQ395" s="149">
        <f>BS395/(1-BR395)</f>
        <v/>
      </c>
      <c r="BR395" s="82" t="n">
        <v>0</v>
      </c>
      <c r="BS395" s="149">
        <f>K395</f>
        <v/>
      </c>
      <c r="BT395" s="149">
        <f>IF(BQ395&gt;=1500,BQ395-150,IF(BQ395&gt;=800,BQ395-80,IF(BQ395&gt;=500,BQ395-50,IF(BQ395&gt;=200,BQ395-20,BQ395))))</f>
        <v/>
      </c>
      <c r="BU395" s="7" t="n"/>
      <c r="CB395" s="8" t="inlineStr">
        <is>
          <t>✅ 可导入</t>
        </is>
      </c>
      <c r="CC395" t="inlineStr">
        <is>
          <t>✓</t>
        </is>
      </c>
    </row>
    <row r="396" ht="18" customHeight="1">
      <c r="A396" s="77" t="inlineStr">
        <is>
          <t>PFG26250020110</t>
        </is>
      </c>
      <c r="B396" s="10" t="inlineStr">
        <is>
          <t>孚格柚色餐边柜</t>
        </is>
      </c>
      <c r="C396" s="10" t="inlineStr">
        <is>
          <t>柚色柜-整柜-1.8米</t>
        </is>
      </c>
      <c r="D396" s="10" t="inlineStr">
        <is>
          <t>PFG2625002011012</t>
        </is>
      </c>
      <c r="E396" s="10" t="n"/>
      <c r="F396" s="10" t="inlineStr">
        <is>
          <t>大型</t>
        </is>
      </c>
      <c r="G396" s="152">
        <f>Q396/0.4</f>
        <v/>
      </c>
      <c r="H396" s="152">
        <f>G396*0.75</f>
        <v/>
      </c>
      <c r="I396" s="152">
        <f>Q396 / (0.81 - 0.02 - 0.006)</f>
        <v/>
      </c>
      <c r="J396" s="152">
        <f>Q396 / (0.82 - 0.02 - 0.006)</f>
        <v/>
      </c>
      <c r="K396" s="152">
        <f>Q396 / (0.85 - 0.02 - 0.006)</f>
        <v/>
      </c>
      <c r="L396" s="152">
        <f>K396-N396</f>
        <v/>
      </c>
      <c r="M396" s="79">
        <f>L396/K396</f>
        <v/>
      </c>
      <c r="N396" s="153">
        <f>O396+P396+Q396</f>
        <v/>
      </c>
      <c r="O396" s="153">
        <f>K396*0.006</f>
        <v/>
      </c>
      <c r="P396" s="153">
        <f>K396*0.02</f>
        <v/>
      </c>
      <c r="Q396" s="153">
        <f>SUM(R396:T396)</f>
        <v/>
      </c>
      <c r="R396" s="153">
        <f>IF(F396="大型",700,IF(F396="中型",300,IF(F396="小型",80,0)))</f>
        <v/>
      </c>
      <c r="S396" s="153">
        <f>IF(F396="大型",150,IF(F396="中型",100,IF(F396="小型",0,0)))</f>
        <v/>
      </c>
      <c r="T396" s="151">
        <f>SUM(U396:W396)</f>
        <v/>
      </c>
      <c r="U396" s="153" t="n">
        <v>3500</v>
      </c>
      <c r="V396" s="153" t="n">
        <v>0</v>
      </c>
      <c r="W396" s="153" t="n">
        <v>0</v>
      </c>
      <c r="X396" s="153" t="n">
        <v>0</v>
      </c>
      <c r="Y396" s="153" t="n">
        <v>0</v>
      </c>
      <c r="Z396" s="153" t="n">
        <v>0</v>
      </c>
      <c r="AA396" s="153" t="n">
        <v>0</v>
      </c>
      <c r="AB396" s="153" t="n">
        <v>0</v>
      </c>
      <c r="AC396" s="153" t="n">
        <v>0</v>
      </c>
      <c r="AD396" s="153" t="n">
        <v>0</v>
      </c>
      <c r="AE396" s="153" t="n">
        <v>0</v>
      </c>
      <c r="AF396" s="153" t="n">
        <v>0</v>
      </c>
      <c r="AG396" s="153" t="n">
        <v>0</v>
      </c>
      <c r="AH396" s="153" t="n">
        <v>0</v>
      </c>
      <c r="AI396" s="153" t="n">
        <v>0</v>
      </c>
      <c r="AJ396" s="153" t="n">
        <v>0</v>
      </c>
      <c r="AK396" s="153" t="n">
        <v>0</v>
      </c>
      <c r="AL396" s="153" t="n">
        <v>0</v>
      </c>
      <c r="AM396" s="153" t="n">
        <v>0</v>
      </c>
      <c r="AN396" s="153" t="n">
        <v>0</v>
      </c>
      <c r="AO396" s="153" t="n">
        <v>0</v>
      </c>
      <c r="AP396" s="153" t="n">
        <v>0</v>
      </c>
      <c r="AQ396" s="153" t="n">
        <v>0</v>
      </c>
      <c r="AR396" s="153" t="n">
        <v>0</v>
      </c>
      <c r="AS396" s="153" t="n">
        <v>0</v>
      </c>
      <c r="AT396" s="10" t="n"/>
      <c r="AU396" s="10" t="n"/>
      <c r="AV396" s="10" t="n"/>
      <c r="AW396" s="10" t="n"/>
      <c r="AX396" s="10" t="n"/>
      <c r="AY396" s="153" t="n"/>
      <c r="AZ396" s="153" t="n"/>
      <c r="BA396" s="85" t="n"/>
      <c r="BB396" s="153" t="n"/>
      <c r="BC396" s="10" t="inlineStr">
        <is>
          <t>暂无</t>
        </is>
      </c>
      <c r="BD396" s="10" t="n"/>
      <c r="BE396" s="10" t="n"/>
      <c r="BF396" s="153">
        <f>H396</f>
        <v/>
      </c>
      <c r="BG396" s="85">
        <f>BH396/BF396</f>
        <v/>
      </c>
      <c r="BH396" s="152">
        <f>I396</f>
        <v/>
      </c>
      <c r="BI396" s="85">
        <f>1-12%</f>
        <v/>
      </c>
      <c r="BJ396" s="85">
        <f>BK396/(BF396-BF396*(1-BI396))</f>
        <v/>
      </c>
      <c r="BK396" s="152">
        <f>BM396/(1-BL396)</f>
        <v/>
      </c>
      <c r="BL396" s="85" t="n">
        <v>0.01</v>
      </c>
      <c r="BM396" s="152">
        <f>J396</f>
        <v/>
      </c>
      <c r="BN396" s="152">
        <f>IF(BK396&gt;=1500,BK396-150,IF(BK396&gt;=800,BK396-80,IF(BK396&gt;=500,BK396-50,IF(BK396&gt;=200,BK396-20,BK396))))</f>
        <v/>
      </c>
      <c r="BO396" s="85">
        <f>1-12%</f>
        <v/>
      </c>
      <c r="BP396" s="85">
        <f>BQ396/(BF396-BF396*(1-BO396))</f>
        <v/>
      </c>
      <c r="BQ396" s="152">
        <f>BS396/(1-BR396)</f>
        <v/>
      </c>
      <c r="BR396" s="85" t="n">
        <v>0</v>
      </c>
      <c r="BS396" s="152">
        <f>K396</f>
        <v/>
      </c>
      <c r="BT396" s="152">
        <f>IF(BQ396&gt;=1500,BQ396-150,IF(BQ396&gt;=800,BQ396-80,IF(BQ396&gt;=500,BQ396-50,IF(BQ396&gt;=200,BQ396-20,BQ396))))</f>
        <v/>
      </c>
      <c r="BU396" s="10" t="n"/>
      <c r="CB396" s="8" t="inlineStr">
        <is>
          <t>✅ 可导入</t>
        </is>
      </c>
      <c r="CC396" t="inlineStr">
        <is>
          <t>✓</t>
        </is>
      </c>
    </row>
    <row r="397" ht="18" customHeight="1">
      <c r="A397" s="77" t="inlineStr">
        <is>
          <t>PFG26250020110</t>
        </is>
      </c>
      <c r="B397" s="7" t="inlineStr">
        <is>
          <t>孚格柚色餐边柜</t>
        </is>
      </c>
      <c r="C397" s="7" t="inlineStr">
        <is>
          <t>柚色柜-整柜-2.1米</t>
        </is>
      </c>
      <c r="D397" s="7" t="inlineStr">
        <is>
          <t>PFG2625002011013</t>
        </is>
      </c>
      <c r="E397" s="7" t="n"/>
      <c r="F397" s="7" t="inlineStr">
        <is>
          <t>大型</t>
        </is>
      </c>
      <c r="G397" s="149">
        <f>Q397/0.4</f>
        <v/>
      </c>
      <c r="H397" s="149">
        <f>G397*0.75</f>
        <v/>
      </c>
      <c r="I397" s="149">
        <f>Q397 / (0.81 - 0.02 - 0.006)</f>
        <v/>
      </c>
      <c r="J397" s="149">
        <f>Q397 / (0.82 - 0.02 - 0.006)</f>
        <v/>
      </c>
      <c r="K397" s="149">
        <f>Q397 / (0.85 - 0.02 - 0.006)</f>
        <v/>
      </c>
      <c r="L397" s="149">
        <f>K397-N397</f>
        <v/>
      </c>
      <c r="M397" s="79">
        <f>L397/K397</f>
        <v/>
      </c>
      <c r="N397" s="150">
        <f>O397+P397+Q397</f>
        <v/>
      </c>
      <c r="O397" s="150">
        <f>K397*0.006</f>
        <v/>
      </c>
      <c r="P397" s="150">
        <f>K397*0.02</f>
        <v/>
      </c>
      <c r="Q397" s="150">
        <f>SUM(R397:T397)</f>
        <v/>
      </c>
      <c r="R397" s="150">
        <f>IF(F397="大型",700,IF(F397="中型",300,IF(F397="小型",80,0)))</f>
        <v/>
      </c>
      <c r="S397" s="150">
        <f>IF(F397="大型",150,IF(F397="中型",100,IF(F397="小型",0,0)))</f>
        <v/>
      </c>
      <c r="T397" s="151">
        <f>SUM(U397:W397)</f>
        <v/>
      </c>
      <c r="U397" s="150" t="n">
        <v>3500</v>
      </c>
      <c r="V397" s="150" t="n">
        <v>0</v>
      </c>
      <c r="W397" s="150" t="n">
        <v>0</v>
      </c>
      <c r="X397" s="150" t="n">
        <v>0</v>
      </c>
      <c r="Y397" s="150" t="n">
        <v>0</v>
      </c>
      <c r="Z397" s="150" t="n">
        <v>0</v>
      </c>
      <c r="AA397" s="150" t="n">
        <v>0</v>
      </c>
      <c r="AB397" s="150" t="n">
        <v>0</v>
      </c>
      <c r="AC397" s="150" t="n">
        <v>0</v>
      </c>
      <c r="AD397" s="150" t="n">
        <v>0</v>
      </c>
      <c r="AE397" s="150" t="n">
        <v>0</v>
      </c>
      <c r="AF397" s="150" t="n">
        <v>0</v>
      </c>
      <c r="AG397" s="150" t="n">
        <v>0</v>
      </c>
      <c r="AH397" s="150" t="n">
        <v>0</v>
      </c>
      <c r="AI397" s="150" t="n">
        <v>0</v>
      </c>
      <c r="AJ397" s="150" t="n">
        <v>0</v>
      </c>
      <c r="AK397" s="150" t="n">
        <v>0</v>
      </c>
      <c r="AL397" s="150" t="n">
        <v>0</v>
      </c>
      <c r="AM397" s="150" t="n">
        <v>0</v>
      </c>
      <c r="AN397" s="150" t="n">
        <v>0</v>
      </c>
      <c r="AO397" s="150" t="n">
        <v>0</v>
      </c>
      <c r="AP397" s="150" t="n">
        <v>0</v>
      </c>
      <c r="AQ397" s="150" t="n">
        <v>0</v>
      </c>
      <c r="AR397" s="150" t="n">
        <v>0</v>
      </c>
      <c r="AS397" s="150" t="n">
        <v>0</v>
      </c>
      <c r="AT397" s="7" t="n"/>
      <c r="AU397" s="7" t="n"/>
      <c r="AV397" s="7" t="n"/>
      <c r="AW397" s="7" t="n"/>
      <c r="AX397" s="7" t="n"/>
      <c r="AY397" s="150" t="n"/>
      <c r="AZ397" s="150" t="n"/>
      <c r="BA397" s="82" t="n"/>
      <c r="BB397" s="150" t="n"/>
      <c r="BC397" s="7" t="inlineStr">
        <is>
          <t>暂无</t>
        </is>
      </c>
      <c r="BD397" s="7" t="n"/>
      <c r="BE397" s="7" t="n"/>
      <c r="BF397" s="150">
        <f>H397</f>
        <v/>
      </c>
      <c r="BG397" s="82">
        <f>BH397/BF397</f>
        <v/>
      </c>
      <c r="BH397" s="149">
        <f>I397</f>
        <v/>
      </c>
      <c r="BI397" s="82">
        <f>1-12%</f>
        <v/>
      </c>
      <c r="BJ397" s="82">
        <f>BK397/(BF397-BF397*(1-BI397))</f>
        <v/>
      </c>
      <c r="BK397" s="149">
        <f>BM397/(1-BL397)</f>
        <v/>
      </c>
      <c r="BL397" s="82" t="n">
        <v>0.01</v>
      </c>
      <c r="BM397" s="149">
        <f>J397</f>
        <v/>
      </c>
      <c r="BN397" s="149">
        <f>IF(BK397&gt;=1500,BK397-150,IF(BK397&gt;=800,BK397-80,IF(BK397&gt;=500,BK397-50,IF(BK397&gt;=200,BK397-20,BK397))))</f>
        <v/>
      </c>
      <c r="BO397" s="82">
        <f>1-12%</f>
        <v/>
      </c>
      <c r="BP397" s="82">
        <f>BQ397/(BF397-BF397*(1-BO397))</f>
        <v/>
      </c>
      <c r="BQ397" s="149">
        <f>BS397/(1-BR397)</f>
        <v/>
      </c>
      <c r="BR397" s="82" t="n">
        <v>0</v>
      </c>
      <c r="BS397" s="149">
        <f>K397</f>
        <v/>
      </c>
      <c r="BT397" s="149">
        <f>IF(BQ397&gt;=1500,BQ397-150,IF(BQ397&gt;=800,BQ397-80,IF(BQ397&gt;=500,BQ397-50,IF(BQ397&gt;=200,BQ397-20,BQ397))))</f>
        <v/>
      </c>
      <c r="BU397" s="7" t="n"/>
      <c r="CA397" s="106" t="inlineStr">
        <is>
          <t>.</t>
        </is>
      </c>
      <c r="CB397" s="8" t="inlineStr">
        <is>
          <t>✅ 可导入</t>
        </is>
      </c>
      <c r="CC397" t="inlineStr">
        <is>
          <t>✓</t>
        </is>
      </c>
    </row>
    <row r="398" ht="18" customHeight="1">
      <c r="A398" s="77" t="inlineStr">
        <is>
          <t>PFG25250031226</t>
        </is>
      </c>
      <c r="B398" s="10" t="inlineStr">
        <is>
          <t>孚格中古MCM餐边柜</t>
        </is>
      </c>
      <c r="C398" s="10" t="inlineStr">
        <is>
          <t>中古MCM柜-整柜-1.2米</t>
        </is>
      </c>
      <c r="D398" s="10" t="inlineStr">
        <is>
          <t>PFG2525003122611</t>
        </is>
      </c>
      <c r="E398" s="10" t="inlineStr">
        <is>
          <t>https://item.taobao.com/item.htm?ft=t&amp;id=1048643721621</t>
        </is>
      </c>
      <c r="F398" s="10" t="inlineStr">
        <is>
          <t>大型</t>
        </is>
      </c>
      <c r="G398" s="152">
        <f>Q398/0.4</f>
        <v/>
      </c>
      <c r="H398" s="152">
        <f>G398*0.75</f>
        <v/>
      </c>
      <c r="I398" s="152">
        <f>Q398 / (0.81 - 0.02 - 0.006)</f>
        <v/>
      </c>
      <c r="J398" s="152">
        <f>Q398 / (0.82 - 0.02 - 0.006)</f>
        <v/>
      </c>
      <c r="K398" s="152">
        <f>Q398 / (0.85 - 0.02 - 0.006)</f>
        <v/>
      </c>
      <c r="L398" s="152">
        <f>K398-N398</f>
        <v/>
      </c>
      <c r="M398" s="79">
        <f>L398/K398</f>
        <v/>
      </c>
      <c r="N398" s="153">
        <f>O398+P398+Q398</f>
        <v/>
      </c>
      <c r="O398" s="153">
        <f>K398*0.006</f>
        <v/>
      </c>
      <c r="P398" s="153">
        <f>K398*0.02</f>
        <v/>
      </c>
      <c r="Q398" s="153">
        <f>SUM(R398:T398)</f>
        <v/>
      </c>
      <c r="R398" s="153">
        <f>IF(F398="大型",700,IF(F398="中型",300,IF(F398="小型",80,0)))</f>
        <v/>
      </c>
      <c r="S398" s="153">
        <f>IF(F398="大型",150,IF(F398="中型",100,IF(F398="小型",0,0)))</f>
        <v/>
      </c>
      <c r="T398" s="151">
        <f>SUM(U398:W398)</f>
        <v/>
      </c>
      <c r="U398" s="153" t="n">
        <v>3500</v>
      </c>
      <c r="V398" s="153" t="n">
        <v>0</v>
      </c>
      <c r="W398" s="153" t="n">
        <v>0</v>
      </c>
      <c r="X398" s="153" t="n">
        <v>0</v>
      </c>
      <c r="Y398" s="153" t="n">
        <v>0</v>
      </c>
      <c r="Z398" s="153" t="n">
        <v>0</v>
      </c>
      <c r="AA398" s="153" t="n">
        <v>0</v>
      </c>
      <c r="AB398" s="153" t="n">
        <v>0</v>
      </c>
      <c r="AC398" s="153" t="n">
        <v>0</v>
      </c>
      <c r="AD398" s="153" t="n">
        <v>0</v>
      </c>
      <c r="AE398" s="153" t="n">
        <v>0</v>
      </c>
      <c r="AF398" s="153" t="n">
        <v>0</v>
      </c>
      <c r="AG398" s="153" t="n">
        <v>0</v>
      </c>
      <c r="AH398" s="153" t="n">
        <v>0</v>
      </c>
      <c r="AI398" s="153" t="n">
        <v>0</v>
      </c>
      <c r="AJ398" s="153" t="n">
        <v>0</v>
      </c>
      <c r="AK398" s="153" t="n">
        <v>0</v>
      </c>
      <c r="AL398" s="153" t="n">
        <v>0</v>
      </c>
      <c r="AM398" s="153" t="n">
        <v>0</v>
      </c>
      <c r="AN398" s="153" t="n">
        <v>0</v>
      </c>
      <c r="AO398" s="153" t="n">
        <v>0</v>
      </c>
      <c r="AP398" s="153" t="n">
        <v>0</v>
      </c>
      <c r="AQ398" s="153" t="n">
        <v>0</v>
      </c>
      <c r="AR398" s="153" t="n">
        <v>0</v>
      </c>
      <c r="AS398" s="153" t="n">
        <v>0</v>
      </c>
      <c r="AT398" s="10" t="n"/>
      <c r="AU398" s="10" t="n"/>
      <c r="AV398" s="10" t="n"/>
      <c r="AW398" s="10" t="n"/>
      <c r="AX398" s="10" t="n"/>
      <c r="AY398" s="153" t="n"/>
      <c r="AZ398" s="153" t="n"/>
      <c r="BA398" s="85" t="n"/>
      <c r="BB398" s="153" t="n"/>
      <c r="BC398" s="10" t="inlineStr">
        <is>
          <t>1048643721621</t>
        </is>
      </c>
      <c r="BD398" s="10" t="inlineStr">
        <is>
          <t>https://item.taobao.com/item.htm?ft=t&amp;id=1048643721621</t>
        </is>
      </c>
      <c r="BE398" s="10" t="n"/>
      <c r="BF398" s="153">
        <f>H398</f>
        <v/>
      </c>
      <c r="BG398" s="85">
        <f>BH398/BF398</f>
        <v/>
      </c>
      <c r="BH398" s="152">
        <f>I398</f>
        <v/>
      </c>
      <c r="BI398" s="85">
        <f>1-12%</f>
        <v/>
      </c>
      <c r="BJ398" s="85">
        <f>BK398/(BF398-BF398*(1-BI398))</f>
        <v/>
      </c>
      <c r="BK398" s="152">
        <f>BM398/(1-BL398)</f>
        <v/>
      </c>
      <c r="BL398" s="85" t="n">
        <v>0.01</v>
      </c>
      <c r="BM398" s="152">
        <f>J398</f>
        <v/>
      </c>
      <c r="BN398" s="152">
        <f>IF(BK398&gt;=1500,BK398-150,IF(BK398&gt;=800,BK398-80,IF(BK398&gt;=500,BK398-50,IF(BK398&gt;=200,BK398-20,BK398))))</f>
        <v/>
      </c>
      <c r="BO398" s="85">
        <f>1-12%</f>
        <v/>
      </c>
      <c r="BP398" s="85">
        <f>BQ398/(BF398-BF398*(1-BO398))</f>
        <v/>
      </c>
      <c r="BQ398" s="152">
        <f>BS398/(1-BR398)</f>
        <v/>
      </c>
      <c r="BR398" s="85" t="n">
        <v>0</v>
      </c>
      <c r="BS398" s="152">
        <f>K398</f>
        <v/>
      </c>
      <c r="BT398" s="152">
        <f>IF(BQ398&gt;=1500,BQ398-150,IF(BQ398&gt;=800,BQ398-80,IF(BQ398&gt;=500,BQ398-50,IF(BQ398&gt;=200,BQ398-20,BQ398))))</f>
        <v/>
      </c>
      <c r="BU398" s="10" t="n"/>
      <c r="CB398" s="8" t="inlineStr">
        <is>
          <t>✅ 可导入</t>
        </is>
      </c>
      <c r="CC398" t="inlineStr">
        <is>
          <t>✓</t>
        </is>
      </c>
    </row>
    <row r="399" ht="18" customHeight="1">
      <c r="A399" s="77" t="inlineStr">
        <is>
          <t>PFG25250031226</t>
        </is>
      </c>
      <c r="B399" s="7" t="inlineStr">
        <is>
          <t>孚格中古MCM餐边柜</t>
        </is>
      </c>
      <c r="C399" s="7" t="inlineStr">
        <is>
          <t>中古MCM柜-整柜-1.5米</t>
        </is>
      </c>
      <c r="D399" s="7" t="inlineStr">
        <is>
          <t>PFG2525003122612</t>
        </is>
      </c>
      <c r="E399" s="7" t="inlineStr">
        <is>
          <t>https://item.taobao.com/item.htm?ft=t&amp;id=1048643721621</t>
        </is>
      </c>
      <c r="F399" s="7" t="inlineStr">
        <is>
          <t>大型</t>
        </is>
      </c>
      <c r="G399" s="149">
        <f>Q399/0.4</f>
        <v/>
      </c>
      <c r="H399" s="149">
        <f>G399*0.75</f>
        <v/>
      </c>
      <c r="I399" s="149">
        <f>Q399 / (0.81 - 0.02 - 0.006)</f>
        <v/>
      </c>
      <c r="J399" s="149">
        <f>Q399 / (0.82 - 0.02 - 0.006)</f>
        <v/>
      </c>
      <c r="K399" s="149">
        <f>Q399 / (0.85 - 0.02 - 0.006)</f>
        <v/>
      </c>
      <c r="L399" s="149">
        <f>K399-N399</f>
        <v/>
      </c>
      <c r="M399" s="79">
        <f>L399/K399</f>
        <v/>
      </c>
      <c r="N399" s="150">
        <f>O399+P399+Q399</f>
        <v/>
      </c>
      <c r="O399" s="150">
        <f>K399*0.006</f>
        <v/>
      </c>
      <c r="P399" s="150">
        <f>K399*0.02</f>
        <v/>
      </c>
      <c r="Q399" s="150">
        <f>SUM(R399:T399)</f>
        <v/>
      </c>
      <c r="R399" s="150">
        <f>IF(F399="大型",700,IF(F399="中型",300,IF(F399="小型",80,0)))</f>
        <v/>
      </c>
      <c r="S399" s="150">
        <f>IF(F399="大型",150,IF(F399="中型",100,IF(F399="小型",0,0)))</f>
        <v/>
      </c>
      <c r="T399" s="151">
        <f>SUM(U399:W399)</f>
        <v/>
      </c>
      <c r="U399" s="150" t="n">
        <v>3500</v>
      </c>
      <c r="V399" s="150" t="n">
        <v>0</v>
      </c>
      <c r="W399" s="150" t="n">
        <v>0</v>
      </c>
      <c r="X399" s="150" t="n">
        <v>0</v>
      </c>
      <c r="Y399" s="150" t="n">
        <v>0</v>
      </c>
      <c r="Z399" s="150" t="n">
        <v>0</v>
      </c>
      <c r="AA399" s="150" t="n">
        <v>0</v>
      </c>
      <c r="AB399" s="150" t="n">
        <v>0</v>
      </c>
      <c r="AC399" s="150" t="n">
        <v>0</v>
      </c>
      <c r="AD399" s="150" t="n">
        <v>0</v>
      </c>
      <c r="AE399" s="150" t="n">
        <v>0</v>
      </c>
      <c r="AF399" s="150" t="n">
        <v>0</v>
      </c>
      <c r="AG399" s="150" t="n">
        <v>0</v>
      </c>
      <c r="AH399" s="150" t="n">
        <v>0</v>
      </c>
      <c r="AI399" s="150" t="n">
        <v>0</v>
      </c>
      <c r="AJ399" s="150" t="n">
        <v>0</v>
      </c>
      <c r="AK399" s="150" t="n">
        <v>0</v>
      </c>
      <c r="AL399" s="150" t="n">
        <v>0</v>
      </c>
      <c r="AM399" s="150" t="n">
        <v>0</v>
      </c>
      <c r="AN399" s="150" t="n">
        <v>0</v>
      </c>
      <c r="AO399" s="150" t="n">
        <v>0</v>
      </c>
      <c r="AP399" s="150" t="n">
        <v>0</v>
      </c>
      <c r="AQ399" s="150" t="n">
        <v>0</v>
      </c>
      <c r="AR399" s="150" t="n">
        <v>0</v>
      </c>
      <c r="AS399" s="150" t="n">
        <v>0</v>
      </c>
      <c r="AT399" s="7" t="n"/>
      <c r="AU399" s="7" t="n"/>
      <c r="AV399" s="7" t="n"/>
      <c r="AW399" s="7" t="n"/>
      <c r="AX399" s="7" t="n"/>
      <c r="AY399" s="150" t="n"/>
      <c r="AZ399" s="150" t="n"/>
      <c r="BA399" s="82" t="n"/>
      <c r="BB399" s="150" t="n"/>
      <c r="BC399" s="7" t="inlineStr">
        <is>
          <t>1048643721621</t>
        </is>
      </c>
      <c r="BD399" s="7" t="inlineStr">
        <is>
          <t>https://item.taobao.com/item.htm?ft=t&amp;id=1048643721621</t>
        </is>
      </c>
      <c r="BE399" s="7" t="n"/>
      <c r="BF399" s="150">
        <f>H399</f>
        <v/>
      </c>
      <c r="BG399" s="82">
        <f>BH399/BF399</f>
        <v/>
      </c>
      <c r="BH399" s="149">
        <f>I399</f>
        <v/>
      </c>
      <c r="BI399" s="82">
        <f>1-12%</f>
        <v/>
      </c>
      <c r="BJ399" s="82">
        <f>BK399/(BF399-BF399*(1-BI399))</f>
        <v/>
      </c>
      <c r="BK399" s="149">
        <f>BM399/(1-BL399)</f>
        <v/>
      </c>
      <c r="BL399" s="82" t="n">
        <v>0.01</v>
      </c>
      <c r="BM399" s="149">
        <f>J399</f>
        <v/>
      </c>
      <c r="BN399" s="149">
        <f>IF(BK399&gt;=1500,BK399-150,IF(BK399&gt;=800,BK399-80,IF(BK399&gt;=500,BK399-50,IF(BK399&gt;=200,BK399-20,BK399))))</f>
        <v/>
      </c>
      <c r="BO399" s="82">
        <f>1-12%</f>
        <v/>
      </c>
      <c r="BP399" s="82">
        <f>BQ399/(BF399-BF399*(1-BO399))</f>
        <v/>
      </c>
      <c r="BQ399" s="149">
        <f>BS399/(1-BR399)</f>
        <v/>
      </c>
      <c r="BR399" s="82" t="n">
        <v>0</v>
      </c>
      <c r="BS399" s="149">
        <f>K399</f>
        <v/>
      </c>
      <c r="BT399" s="149">
        <f>IF(BQ399&gt;=1500,BQ399-150,IF(BQ399&gt;=800,BQ399-80,IF(BQ399&gt;=500,BQ399-50,IF(BQ399&gt;=200,BQ399-20,BQ399))))</f>
        <v/>
      </c>
      <c r="BU399" s="7" t="n"/>
      <c r="CB399" s="8" t="inlineStr">
        <is>
          <t>✅ 可导入</t>
        </is>
      </c>
      <c r="CC399" t="inlineStr">
        <is>
          <t>✓</t>
        </is>
      </c>
    </row>
    <row r="400" ht="18" customHeight="1">
      <c r="A400" s="77" t="inlineStr">
        <is>
          <t>PFG25250031226</t>
        </is>
      </c>
      <c r="B400" s="10" t="inlineStr">
        <is>
          <t>孚格中古MCM餐边柜</t>
        </is>
      </c>
      <c r="C400" s="10" t="inlineStr">
        <is>
          <t>中古MCM柜-整柜-1.8米</t>
        </is>
      </c>
      <c r="D400" s="10" t="inlineStr">
        <is>
          <t>PFG2525003122613</t>
        </is>
      </c>
      <c r="E400" s="10" t="inlineStr">
        <is>
          <t>https://item.taobao.com/item.htm?ft=t&amp;id=1048643721621</t>
        </is>
      </c>
      <c r="F400" s="10" t="inlineStr">
        <is>
          <t>大型</t>
        </is>
      </c>
      <c r="G400" s="152">
        <f>Q400/0.4</f>
        <v/>
      </c>
      <c r="H400" s="152">
        <f>G400*0.75</f>
        <v/>
      </c>
      <c r="I400" s="152">
        <f>Q400 / (0.81 - 0.02 - 0.006)</f>
        <v/>
      </c>
      <c r="J400" s="152">
        <f>Q400 / (0.82 - 0.02 - 0.006)</f>
        <v/>
      </c>
      <c r="K400" s="152">
        <f>Q400 / (0.85 - 0.02 - 0.006)</f>
        <v/>
      </c>
      <c r="L400" s="152">
        <f>K400-N400</f>
        <v/>
      </c>
      <c r="M400" s="79">
        <f>L400/K400</f>
        <v/>
      </c>
      <c r="N400" s="153">
        <f>O400+P400+Q400</f>
        <v/>
      </c>
      <c r="O400" s="153">
        <f>K400*0.006</f>
        <v/>
      </c>
      <c r="P400" s="153">
        <f>K400*0.02</f>
        <v/>
      </c>
      <c r="Q400" s="153">
        <f>SUM(R400:T400)</f>
        <v/>
      </c>
      <c r="R400" s="153">
        <f>IF(F400="大型",700,IF(F400="中型",300,IF(F400="小型",80,0)))</f>
        <v/>
      </c>
      <c r="S400" s="153">
        <f>IF(F400="大型",150,IF(F400="中型",100,IF(F400="小型",0,0)))</f>
        <v/>
      </c>
      <c r="T400" s="151">
        <f>SUM(U400:W400)</f>
        <v/>
      </c>
      <c r="U400" s="153" t="n">
        <v>3500</v>
      </c>
      <c r="V400" s="153" t="n">
        <v>0</v>
      </c>
      <c r="W400" s="153" t="n">
        <v>0</v>
      </c>
      <c r="X400" s="153" t="n">
        <v>0</v>
      </c>
      <c r="Y400" s="153" t="n">
        <v>0</v>
      </c>
      <c r="Z400" s="153" t="n">
        <v>0</v>
      </c>
      <c r="AA400" s="153" t="n">
        <v>0</v>
      </c>
      <c r="AB400" s="153" t="n">
        <v>0</v>
      </c>
      <c r="AC400" s="153" t="n">
        <v>0</v>
      </c>
      <c r="AD400" s="153" t="n">
        <v>0</v>
      </c>
      <c r="AE400" s="153" t="n">
        <v>0</v>
      </c>
      <c r="AF400" s="153" t="n">
        <v>0</v>
      </c>
      <c r="AG400" s="153" t="n">
        <v>0</v>
      </c>
      <c r="AH400" s="153" t="n">
        <v>0</v>
      </c>
      <c r="AI400" s="153" t="n">
        <v>0</v>
      </c>
      <c r="AJ400" s="153" t="n">
        <v>0</v>
      </c>
      <c r="AK400" s="153" t="n">
        <v>0</v>
      </c>
      <c r="AL400" s="153" t="n">
        <v>0</v>
      </c>
      <c r="AM400" s="153" t="n">
        <v>0</v>
      </c>
      <c r="AN400" s="153" t="n">
        <v>0</v>
      </c>
      <c r="AO400" s="153" t="n">
        <v>0</v>
      </c>
      <c r="AP400" s="153" t="n">
        <v>0</v>
      </c>
      <c r="AQ400" s="153" t="n">
        <v>0</v>
      </c>
      <c r="AR400" s="153" t="n">
        <v>0</v>
      </c>
      <c r="AS400" s="153" t="n">
        <v>0</v>
      </c>
      <c r="AT400" s="10" t="n"/>
      <c r="AU400" s="10" t="n"/>
      <c r="AV400" s="10" t="n"/>
      <c r="AW400" s="10" t="n"/>
      <c r="AX400" s="10" t="n"/>
      <c r="AY400" s="153" t="n"/>
      <c r="AZ400" s="153" t="n"/>
      <c r="BA400" s="85" t="n"/>
      <c r="BB400" s="153" t="n"/>
      <c r="BC400" s="10" t="inlineStr">
        <is>
          <t>1048643721621</t>
        </is>
      </c>
      <c r="BD400" s="10" t="inlineStr">
        <is>
          <t>https://item.taobao.com/item.htm?ft=t&amp;id=1048643721621</t>
        </is>
      </c>
      <c r="BE400" s="10" t="n"/>
      <c r="BF400" s="153">
        <f>H400</f>
        <v/>
      </c>
      <c r="BG400" s="85">
        <f>BH400/BF400</f>
        <v/>
      </c>
      <c r="BH400" s="152">
        <f>I400</f>
        <v/>
      </c>
      <c r="BI400" s="85">
        <f>1-12%</f>
        <v/>
      </c>
      <c r="BJ400" s="85">
        <f>BK400/(BF400-BF400*(1-BI400))</f>
        <v/>
      </c>
      <c r="BK400" s="152">
        <f>BM400/(1-BL400)</f>
        <v/>
      </c>
      <c r="BL400" s="85" t="n">
        <v>0.01</v>
      </c>
      <c r="BM400" s="152">
        <f>J400</f>
        <v/>
      </c>
      <c r="BN400" s="152">
        <f>IF(BK400&gt;=1500,BK400-150,IF(BK400&gt;=800,BK400-80,IF(BK400&gt;=500,BK400-50,IF(BK400&gt;=200,BK400-20,BK400))))</f>
        <v/>
      </c>
      <c r="BO400" s="85">
        <f>1-12%</f>
        <v/>
      </c>
      <c r="BP400" s="85">
        <f>BQ400/(BF400-BF400*(1-BO400))</f>
        <v/>
      </c>
      <c r="BQ400" s="152">
        <f>BS400/(1-BR400)</f>
        <v/>
      </c>
      <c r="BR400" s="85" t="n">
        <v>0</v>
      </c>
      <c r="BS400" s="152">
        <f>K400</f>
        <v/>
      </c>
      <c r="BT400" s="152">
        <f>IF(BQ400&gt;=1500,BQ400-150,IF(BQ400&gt;=800,BQ400-80,IF(BQ400&gt;=500,BQ400-50,IF(BQ400&gt;=200,BQ400-20,BQ400))))</f>
        <v/>
      </c>
      <c r="BU400" s="10" t="n"/>
      <c r="CB400" s="8" t="inlineStr">
        <is>
          <t>✅ 可导入</t>
        </is>
      </c>
      <c r="CC400" t="inlineStr">
        <is>
          <t>✓</t>
        </is>
      </c>
    </row>
    <row r="401" ht="18" customHeight="1">
      <c r="A401" s="77" t="inlineStr">
        <is>
          <t>PFG25250031226</t>
        </is>
      </c>
      <c r="B401" s="7" t="inlineStr">
        <is>
          <t>孚格中古MCM餐边柜</t>
        </is>
      </c>
      <c r="C401" s="7" t="inlineStr">
        <is>
          <t>中古MCM柜-整柜-2.1米</t>
        </is>
      </c>
      <c r="D401" s="7" t="inlineStr">
        <is>
          <t>PFG2525003122614</t>
        </is>
      </c>
      <c r="E401" s="7" t="inlineStr">
        <is>
          <t>https://item.taobao.com/item.htm?ft=t&amp;id=1048643721621</t>
        </is>
      </c>
      <c r="F401" s="7" t="inlineStr">
        <is>
          <t>大型</t>
        </is>
      </c>
      <c r="G401" s="149">
        <f>Q401/0.4</f>
        <v/>
      </c>
      <c r="H401" s="149">
        <f>G401*0.75</f>
        <v/>
      </c>
      <c r="I401" s="149">
        <f>Q401 / (0.81 - 0.02 - 0.006)</f>
        <v/>
      </c>
      <c r="J401" s="149">
        <f>Q401 / (0.82 - 0.02 - 0.006)</f>
        <v/>
      </c>
      <c r="K401" s="149">
        <f>Q401 / (0.85 - 0.02 - 0.006)</f>
        <v/>
      </c>
      <c r="L401" s="149">
        <f>K401-N401</f>
        <v/>
      </c>
      <c r="M401" s="79">
        <f>L401/K401</f>
        <v/>
      </c>
      <c r="N401" s="150">
        <f>O401+P401+Q401</f>
        <v/>
      </c>
      <c r="O401" s="150">
        <f>K401*0.006</f>
        <v/>
      </c>
      <c r="P401" s="150">
        <f>K401*0.02</f>
        <v/>
      </c>
      <c r="Q401" s="150">
        <f>SUM(R401:T401)</f>
        <v/>
      </c>
      <c r="R401" s="150">
        <f>IF(F401="大型",700,IF(F401="中型",300,IF(F401="小型",80,0)))</f>
        <v/>
      </c>
      <c r="S401" s="150">
        <f>IF(F401="大型",150,IF(F401="中型",100,IF(F401="小型",0,0)))</f>
        <v/>
      </c>
      <c r="T401" s="151">
        <f>SUM(U401:W401)</f>
        <v/>
      </c>
      <c r="U401" s="150" t="n">
        <v>3500</v>
      </c>
      <c r="V401" s="150" t="n">
        <v>0</v>
      </c>
      <c r="W401" s="150" t="n">
        <v>0</v>
      </c>
      <c r="X401" s="150" t="n">
        <v>0</v>
      </c>
      <c r="Y401" s="150" t="n">
        <v>0</v>
      </c>
      <c r="Z401" s="150" t="n">
        <v>0</v>
      </c>
      <c r="AA401" s="150" t="n">
        <v>0</v>
      </c>
      <c r="AB401" s="150" t="n">
        <v>0</v>
      </c>
      <c r="AC401" s="150" t="n">
        <v>0</v>
      </c>
      <c r="AD401" s="150" t="n">
        <v>0</v>
      </c>
      <c r="AE401" s="150" t="n">
        <v>0</v>
      </c>
      <c r="AF401" s="150" t="n">
        <v>0</v>
      </c>
      <c r="AG401" s="150" t="n">
        <v>0</v>
      </c>
      <c r="AH401" s="150" t="n">
        <v>0</v>
      </c>
      <c r="AI401" s="150" t="n">
        <v>0</v>
      </c>
      <c r="AJ401" s="150" t="n">
        <v>0</v>
      </c>
      <c r="AK401" s="150" t="n">
        <v>0</v>
      </c>
      <c r="AL401" s="150" t="n">
        <v>0</v>
      </c>
      <c r="AM401" s="150" t="n">
        <v>0</v>
      </c>
      <c r="AN401" s="150" t="n">
        <v>0</v>
      </c>
      <c r="AO401" s="150" t="n">
        <v>0</v>
      </c>
      <c r="AP401" s="150" t="n">
        <v>0</v>
      </c>
      <c r="AQ401" s="150" t="n">
        <v>0</v>
      </c>
      <c r="AR401" s="150" t="n">
        <v>0</v>
      </c>
      <c r="AS401" s="150" t="n">
        <v>0</v>
      </c>
      <c r="AT401" s="7" t="n"/>
      <c r="AU401" s="7" t="n"/>
      <c r="AV401" s="7" t="n"/>
      <c r="AW401" s="7" t="n"/>
      <c r="AX401" s="7" t="n"/>
      <c r="AY401" s="150" t="n"/>
      <c r="AZ401" s="150" t="n"/>
      <c r="BA401" s="82" t="n"/>
      <c r="BB401" s="150" t="n"/>
      <c r="BC401" s="7" t="inlineStr">
        <is>
          <t>1048643721621</t>
        </is>
      </c>
      <c r="BD401" s="7" t="inlineStr">
        <is>
          <t>https://item.taobao.com/item.htm?ft=t&amp;id=1048643721621</t>
        </is>
      </c>
      <c r="BE401" s="7" t="n"/>
      <c r="BF401" s="150">
        <f>H401</f>
        <v/>
      </c>
      <c r="BG401" s="82">
        <f>BH401/BF401</f>
        <v/>
      </c>
      <c r="BH401" s="149">
        <f>I401</f>
        <v/>
      </c>
      <c r="BI401" s="82">
        <f>1-12%</f>
        <v/>
      </c>
      <c r="BJ401" s="82">
        <f>BK401/(BF401-BF401*(1-BI401))</f>
        <v/>
      </c>
      <c r="BK401" s="149">
        <f>BM401/(1-BL401)</f>
        <v/>
      </c>
      <c r="BL401" s="82" t="n">
        <v>0.01</v>
      </c>
      <c r="BM401" s="149">
        <f>J401</f>
        <v/>
      </c>
      <c r="BN401" s="149">
        <f>IF(BK401&gt;=1500,BK401-150,IF(BK401&gt;=800,BK401-80,IF(BK401&gt;=500,BK401-50,IF(BK401&gt;=200,BK401-20,BK401))))</f>
        <v/>
      </c>
      <c r="BO401" s="82">
        <f>1-12%</f>
        <v/>
      </c>
      <c r="BP401" s="82">
        <f>BQ401/(BF401-BF401*(1-BO401))</f>
        <v/>
      </c>
      <c r="BQ401" s="149">
        <f>BS401/(1-BR401)</f>
        <v/>
      </c>
      <c r="BR401" s="82" t="n">
        <v>0</v>
      </c>
      <c r="BS401" s="149">
        <f>K401</f>
        <v/>
      </c>
      <c r="BT401" s="149">
        <f>IF(BQ401&gt;=1500,BQ401-150,IF(BQ401&gt;=800,BQ401-80,IF(BQ401&gt;=500,BQ401-50,IF(BQ401&gt;=200,BQ401-20,BQ401))))</f>
        <v/>
      </c>
      <c r="BU401" s="7" t="n"/>
      <c r="CB401" s="8" t="inlineStr">
        <is>
          <t>✅ 可导入</t>
        </is>
      </c>
      <c r="CC401" t="inlineStr">
        <is>
          <t>✓</t>
        </is>
      </c>
    </row>
    <row r="402" ht="18" customHeight="1">
      <c r="A402" s="77" t="inlineStr">
        <is>
          <t>PFG26250040110</t>
        </is>
      </c>
      <c r="B402" s="10" t="inlineStr">
        <is>
          <t>孚格多功能餐边柜</t>
        </is>
      </c>
      <c r="C402" s="10" t="inlineStr">
        <is>
          <t>多功能柜-整柜-1.5米</t>
        </is>
      </c>
      <c r="D402" s="10" t="inlineStr">
        <is>
          <t>PFG2625004011011</t>
        </is>
      </c>
      <c r="E402" s="10" t="inlineStr">
        <is>
          <t>https://item.taobao.com/item.htm?ft=t&amp;id=1048643721621</t>
        </is>
      </c>
      <c r="F402" s="10" t="inlineStr">
        <is>
          <t>大型</t>
        </is>
      </c>
      <c r="G402" s="152">
        <f>Q402/0.4</f>
        <v/>
      </c>
      <c r="H402" s="152">
        <f>G402*0.75</f>
        <v/>
      </c>
      <c r="I402" s="152">
        <f>Q402 / (0.81 - 0.02 - 0.006)</f>
        <v/>
      </c>
      <c r="J402" s="152">
        <f>Q402 / (0.82 - 0.02 - 0.006)</f>
        <v/>
      </c>
      <c r="K402" s="152">
        <f>Q402 / (0.85 - 0.02 - 0.006)</f>
        <v/>
      </c>
      <c r="L402" s="152">
        <f>K402-N402</f>
        <v/>
      </c>
      <c r="M402" s="79">
        <f>L402/K402</f>
        <v/>
      </c>
      <c r="N402" s="153">
        <f>O402+P402+Q402</f>
        <v/>
      </c>
      <c r="O402" s="153">
        <f>K402*0.006</f>
        <v/>
      </c>
      <c r="P402" s="153">
        <f>K402*0.02</f>
        <v/>
      </c>
      <c r="Q402" s="153">
        <f>SUM(R402:T402)</f>
        <v/>
      </c>
      <c r="R402" s="153">
        <f>IF(F402="大型",700,IF(F402="中型",300,IF(F402="小型",80,0)))</f>
        <v/>
      </c>
      <c r="S402" s="153">
        <f>IF(F402="大型",150,IF(F402="中型",100,IF(F402="小型",0,0)))</f>
        <v/>
      </c>
      <c r="T402" s="151">
        <f>SUM(U402:W402)</f>
        <v/>
      </c>
      <c r="U402" s="153" t="n">
        <v>3500</v>
      </c>
      <c r="V402" s="153" t="n">
        <v>0</v>
      </c>
      <c r="W402" s="153" t="n">
        <v>0</v>
      </c>
      <c r="X402" s="153" t="n">
        <v>0</v>
      </c>
      <c r="Y402" s="153" t="n">
        <v>0</v>
      </c>
      <c r="Z402" s="153" t="n">
        <v>0</v>
      </c>
      <c r="AA402" s="153" t="n">
        <v>0</v>
      </c>
      <c r="AB402" s="153" t="n">
        <v>0</v>
      </c>
      <c r="AC402" s="153" t="n">
        <v>0</v>
      </c>
      <c r="AD402" s="153" t="n">
        <v>0</v>
      </c>
      <c r="AE402" s="153" t="n">
        <v>0</v>
      </c>
      <c r="AF402" s="153" t="n">
        <v>0</v>
      </c>
      <c r="AG402" s="153" t="n">
        <v>0</v>
      </c>
      <c r="AH402" s="153" t="n">
        <v>0</v>
      </c>
      <c r="AI402" s="153" t="n">
        <v>0</v>
      </c>
      <c r="AJ402" s="153" t="n">
        <v>0</v>
      </c>
      <c r="AK402" s="153" t="n">
        <v>0</v>
      </c>
      <c r="AL402" s="153" t="n">
        <v>0</v>
      </c>
      <c r="AM402" s="153" t="n">
        <v>0</v>
      </c>
      <c r="AN402" s="153" t="n">
        <v>0</v>
      </c>
      <c r="AO402" s="153" t="n">
        <v>0</v>
      </c>
      <c r="AP402" s="153" t="n">
        <v>0</v>
      </c>
      <c r="AQ402" s="153" t="n">
        <v>0</v>
      </c>
      <c r="AR402" s="153" t="n">
        <v>0</v>
      </c>
      <c r="AS402" s="153" t="n">
        <v>0</v>
      </c>
      <c r="AT402" s="10" t="n"/>
      <c r="AU402" s="10" t="n"/>
      <c r="AV402" s="10" t="n"/>
      <c r="AW402" s="10" t="n"/>
      <c r="AX402" s="10" t="n"/>
      <c r="AY402" s="153" t="n"/>
      <c r="AZ402" s="153" t="n"/>
      <c r="BA402" s="85" t="n"/>
      <c r="BB402" s="153" t="n"/>
      <c r="BC402" s="10" t="inlineStr">
        <is>
          <t>暂无</t>
        </is>
      </c>
      <c r="BD402" s="10" t="n"/>
      <c r="BE402" s="10" t="n"/>
      <c r="BF402" s="153">
        <f>H402</f>
        <v/>
      </c>
      <c r="BG402" s="85">
        <f>BH402/BF402</f>
        <v/>
      </c>
      <c r="BH402" s="152">
        <f>I402</f>
        <v/>
      </c>
      <c r="BI402" s="85">
        <f>1-12%</f>
        <v/>
      </c>
      <c r="BJ402" s="85">
        <f>BK402/(BF402-BF402*(1-BI402))</f>
        <v/>
      </c>
      <c r="BK402" s="152">
        <f>BM402/(1-BL402)</f>
        <v/>
      </c>
      <c r="BL402" s="85" t="n">
        <v>0.01</v>
      </c>
      <c r="BM402" s="152">
        <f>J402</f>
        <v/>
      </c>
      <c r="BN402" s="152">
        <f>IF(BK402&gt;=1500,BK402-150,IF(BK402&gt;=800,BK402-80,IF(BK402&gt;=500,BK402-50,IF(BK402&gt;=200,BK402-20,BK402))))</f>
        <v/>
      </c>
      <c r="BO402" s="85">
        <f>1-12%</f>
        <v/>
      </c>
      <c r="BP402" s="85">
        <f>BQ402/(BF402-BF402*(1-BO402))</f>
        <v/>
      </c>
      <c r="BQ402" s="152">
        <f>BS402/(1-BR402)</f>
        <v/>
      </c>
      <c r="BR402" s="85" t="n">
        <v>0</v>
      </c>
      <c r="BS402" s="152">
        <f>K402</f>
        <v/>
      </c>
      <c r="BT402" s="152">
        <f>IF(BQ402&gt;=1500,BQ402-150,IF(BQ402&gt;=800,BQ402-80,IF(BQ402&gt;=500,BQ402-50,IF(BQ402&gt;=200,BQ402-20,BQ402))))</f>
        <v/>
      </c>
      <c r="BU402" s="10" t="n"/>
      <c r="CB402" s="8" t="inlineStr">
        <is>
          <t>✅ 可导入</t>
        </is>
      </c>
      <c r="CC402" t="inlineStr">
        <is>
          <t>✓</t>
        </is>
      </c>
    </row>
    <row r="403" ht="18" customHeight="1">
      <c r="A403" s="77" t="inlineStr">
        <is>
          <t>PFG26250040110</t>
        </is>
      </c>
      <c r="B403" s="7" t="inlineStr">
        <is>
          <t>孚格多功能餐边柜</t>
        </is>
      </c>
      <c r="C403" s="7" t="inlineStr">
        <is>
          <t>多功能柜-整柜-1.8米</t>
        </is>
      </c>
      <c r="D403" s="7" t="inlineStr">
        <is>
          <t>PFG2625004011012</t>
        </is>
      </c>
      <c r="E403" s="7" t="n"/>
      <c r="F403" s="7" t="inlineStr">
        <is>
          <t>大型</t>
        </is>
      </c>
      <c r="G403" s="149">
        <f>Q403/0.4</f>
        <v/>
      </c>
      <c r="H403" s="149">
        <f>G403*0.75</f>
        <v/>
      </c>
      <c r="I403" s="149">
        <f>Q403 / (0.81 - 0.02 - 0.006)</f>
        <v/>
      </c>
      <c r="J403" s="149">
        <f>Q403 / (0.82 - 0.02 - 0.006)</f>
        <v/>
      </c>
      <c r="K403" s="149">
        <f>Q403 / (0.85 - 0.02 - 0.006)</f>
        <v/>
      </c>
      <c r="L403" s="149">
        <f>K403-N403</f>
        <v/>
      </c>
      <c r="M403" s="79">
        <f>L403/K403</f>
        <v/>
      </c>
      <c r="N403" s="150">
        <f>O403+P403+Q403</f>
        <v/>
      </c>
      <c r="O403" s="150">
        <f>K403*0.006</f>
        <v/>
      </c>
      <c r="P403" s="150">
        <f>K403*0.02</f>
        <v/>
      </c>
      <c r="Q403" s="150">
        <f>SUM(R403:T403)</f>
        <v/>
      </c>
      <c r="R403" s="150">
        <f>IF(F403="大型",700,IF(F403="中型",300,IF(F403="小型",80,0)))</f>
        <v/>
      </c>
      <c r="S403" s="150">
        <f>IF(F403="大型",150,IF(F403="中型",100,IF(F403="小型",0,0)))</f>
        <v/>
      </c>
      <c r="T403" s="151">
        <f>SUM(U403:W403)</f>
        <v/>
      </c>
      <c r="U403" s="150" t="n">
        <v>3500</v>
      </c>
      <c r="V403" s="150" t="n">
        <v>0</v>
      </c>
      <c r="W403" s="150" t="n">
        <v>0</v>
      </c>
      <c r="X403" s="150" t="n">
        <v>0</v>
      </c>
      <c r="Y403" s="150" t="n">
        <v>0</v>
      </c>
      <c r="Z403" s="150" t="n">
        <v>0</v>
      </c>
      <c r="AA403" s="150" t="n">
        <v>0</v>
      </c>
      <c r="AB403" s="150" t="n">
        <v>0</v>
      </c>
      <c r="AC403" s="150" t="n">
        <v>0</v>
      </c>
      <c r="AD403" s="150" t="n">
        <v>0</v>
      </c>
      <c r="AE403" s="150" t="n">
        <v>0</v>
      </c>
      <c r="AF403" s="150" t="n">
        <v>0</v>
      </c>
      <c r="AG403" s="150" t="n">
        <v>0</v>
      </c>
      <c r="AH403" s="150" t="n">
        <v>0</v>
      </c>
      <c r="AI403" s="150" t="n">
        <v>0</v>
      </c>
      <c r="AJ403" s="150" t="n">
        <v>0</v>
      </c>
      <c r="AK403" s="150" t="n">
        <v>0</v>
      </c>
      <c r="AL403" s="150" t="n">
        <v>0</v>
      </c>
      <c r="AM403" s="150" t="n">
        <v>0</v>
      </c>
      <c r="AN403" s="150" t="n">
        <v>0</v>
      </c>
      <c r="AO403" s="150" t="n">
        <v>0</v>
      </c>
      <c r="AP403" s="150" t="n">
        <v>0</v>
      </c>
      <c r="AQ403" s="150" t="n">
        <v>0</v>
      </c>
      <c r="AR403" s="150" t="n">
        <v>0</v>
      </c>
      <c r="AS403" s="150" t="n">
        <v>0</v>
      </c>
      <c r="AT403" s="7" t="n"/>
      <c r="AU403" s="7" t="n"/>
      <c r="AV403" s="7" t="n"/>
      <c r="AW403" s="7" t="n"/>
      <c r="AX403" s="7" t="n"/>
      <c r="AY403" s="150" t="n"/>
      <c r="AZ403" s="150" t="n"/>
      <c r="BA403" s="82" t="n"/>
      <c r="BB403" s="150" t="n"/>
      <c r="BC403" s="7" t="inlineStr">
        <is>
          <t>暂无</t>
        </is>
      </c>
      <c r="BD403" s="7" t="n"/>
      <c r="BE403" s="7" t="n"/>
      <c r="BF403" s="150">
        <f>H403</f>
        <v/>
      </c>
      <c r="BG403" s="82">
        <f>BH403/BF403</f>
        <v/>
      </c>
      <c r="BH403" s="149">
        <f>I403</f>
        <v/>
      </c>
      <c r="BI403" s="82">
        <f>1-12%</f>
        <v/>
      </c>
      <c r="BJ403" s="82">
        <f>BK403/(BF403-BF403*(1-BI403))</f>
        <v/>
      </c>
      <c r="BK403" s="149">
        <f>BM403/(1-BL403)</f>
        <v/>
      </c>
      <c r="BL403" s="82" t="n">
        <v>0.01</v>
      </c>
      <c r="BM403" s="149">
        <f>J403</f>
        <v/>
      </c>
      <c r="BN403" s="149">
        <f>IF(BK403&gt;=1500,BK403-150,IF(BK403&gt;=800,BK403-80,IF(BK403&gt;=500,BK403-50,IF(BK403&gt;=200,BK403-20,BK403))))</f>
        <v/>
      </c>
      <c r="BO403" s="82">
        <f>1-12%</f>
        <v/>
      </c>
      <c r="BP403" s="82">
        <f>BQ403/(BF403-BF403*(1-BO403))</f>
        <v/>
      </c>
      <c r="BQ403" s="149">
        <f>BS403/(1-BR403)</f>
        <v/>
      </c>
      <c r="BR403" s="82" t="n">
        <v>0</v>
      </c>
      <c r="BS403" s="149">
        <f>K403</f>
        <v/>
      </c>
      <c r="BT403" s="149">
        <f>IF(BQ403&gt;=1500,BQ403-150,IF(BQ403&gt;=800,BQ403-80,IF(BQ403&gt;=500,BQ403-50,IF(BQ403&gt;=200,BQ403-20,BQ403))))</f>
        <v/>
      </c>
      <c r="BU403" s="7" t="n"/>
      <c r="CB403" s="8" t="inlineStr">
        <is>
          <t>✅ 可导入</t>
        </is>
      </c>
      <c r="CC403" t="inlineStr">
        <is>
          <t>✓</t>
        </is>
      </c>
    </row>
    <row r="404" ht="18" customHeight="1">
      <c r="A404" s="77" t="inlineStr">
        <is>
          <t>PFG26250040110</t>
        </is>
      </c>
      <c r="B404" s="10" t="inlineStr">
        <is>
          <t>孚格多功能餐边柜</t>
        </is>
      </c>
      <c r="C404" s="10" t="inlineStr">
        <is>
          <t>多功能柜-整柜-2.1米</t>
        </is>
      </c>
      <c r="D404" s="10" t="inlineStr">
        <is>
          <t>PFG2625004011013</t>
        </is>
      </c>
      <c r="E404" s="10" t="n"/>
      <c r="F404" s="10" t="inlineStr">
        <is>
          <t>大型</t>
        </is>
      </c>
      <c r="G404" s="152">
        <f>Q404/0.4</f>
        <v/>
      </c>
      <c r="H404" s="152">
        <f>G404*0.75</f>
        <v/>
      </c>
      <c r="I404" s="152">
        <f>Q404 / (0.81 - 0.02 - 0.006)</f>
        <v/>
      </c>
      <c r="J404" s="152">
        <f>Q404 / (0.82 - 0.02 - 0.006)</f>
        <v/>
      </c>
      <c r="K404" s="152">
        <f>Q404 / (0.85 - 0.02 - 0.006)</f>
        <v/>
      </c>
      <c r="L404" s="152">
        <f>K404-N404</f>
        <v/>
      </c>
      <c r="M404" s="79">
        <f>L404/K404</f>
        <v/>
      </c>
      <c r="N404" s="153">
        <f>O404+P404+Q404</f>
        <v/>
      </c>
      <c r="O404" s="153">
        <f>K404*0.006</f>
        <v/>
      </c>
      <c r="P404" s="153">
        <f>K404*0.02</f>
        <v/>
      </c>
      <c r="Q404" s="153">
        <f>SUM(R404:T404)</f>
        <v/>
      </c>
      <c r="R404" s="153">
        <f>IF(F404="大型",700,IF(F404="中型",300,IF(F404="小型",80,0)))</f>
        <v/>
      </c>
      <c r="S404" s="153">
        <f>IF(F404="大型",150,IF(F404="中型",100,IF(F404="小型",0,0)))</f>
        <v/>
      </c>
      <c r="T404" s="151">
        <f>SUM(U404:W404)</f>
        <v/>
      </c>
      <c r="U404" s="153" t="n">
        <v>3500</v>
      </c>
      <c r="V404" s="153" t="n">
        <v>0</v>
      </c>
      <c r="W404" s="153" t="n">
        <v>0</v>
      </c>
      <c r="X404" s="153" t="n">
        <v>0</v>
      </c>
      <c r="Y404" s="153" t="n">
        <v>0</v>
      </c>
      <c r="Z404" s="153" t="n">
        <v>0</v>
      </c>
      <c r="AA404" s="153" t="n">
        <v>0</v>
      </c>
      <c r="AB404" s="153" t="n">
        <v>0</v>
      </c>
      <c r="AC404" s="153" t="n">
        <v>0</v>
      </c>
      <c r="AD404" s="153" t="n">
        <v>0</v>
      </c>
      <c r="AE404" s="153" t="n">
        <v>0</v>
      </c>
      <c r="AF404" s="153" t="n">
        <v>0</v>
      </c>
      <c r="AG404" s="153" t="n">
        <v>0</v>
      </c>
      <c r="AH404" s="153" t="n">
        <v>0</v>
      </c>
      <c r="AI404" s="153" t="n">
        <v>0</v>
      </c>
      <c r="AJ404" s="153" t="n">
        <v>0</v>
      </c>
      <c r="AK404" s="153" t="n">
        <v>0</v>
      </c>
      <c r="AL404" s="153" t="n">
        <v>0</v>
      </c>
      <c r="AM404" s="153" t="n">
        <v>0</v>
      </c>
      <c r="AN404" s="153" t="n">
        <v>0</v>
      </c>
      <c r="AO404" s="153" t="n">
        <v>0</v>
      </c>
      <c r="AP404" s="153" t="n">
        <v>0</v>
      </c>
      <c r="AQ404" s="153" t="n">
        <v>0</v>
      </c>
      <c r="AR404" s="153" t="n">
        <v>0</v>
      </c>
      <c r="AS404" s="153" t="n">
        <v>0</v>
      </c>
      <c r="AT404" s="10" t="n"/>
      <c r="AU404" s="10" t="n"/>
      <c r="AV404" s="10" t="n"/>
      <c r="AW404" s="10" t="n"/>
      <c r="AX404" s="10" t="n"/>
      <c r="AY404" s="153" t="n"/>
      <c r="AZ404" s="153" t="n"/>
      <c r="BA404" s="85" t="n"/>
      <c r="BB404" s="153" t="n"/>
      <c r="BC404" s="10" t="inlineStr">
        <is>
          <t>暂无</t>
        </is>
      </c>
      <c r="BD404" s="10" t="n"/>
      <c r="BE404" s="10" t="n"/>
      <c r="BF404" s="153">
        <f>H404</f>
        <v/>
      </c>
      <c r="BG404" s="85">
        <f>BH404/BF404</f>
        <v/>
      </c>
      <c r="BH404" s="152">
        <f>I404</f>
        <v/>
      </c>
      <c r="BI404" s="85">
        <f>1-12%</f>
        <v/>
      </c>
      <c r="BJ404" s="85">
        <f>BK404/(BF404-BF404*(1-BI404))</f>
        <v/>
      </c>
      <c r="BK404" s="152">
        <f>BM404/(1-BL404)</f>
        <v/>
      </c>
      <c r="BL404" s="85" t="n">
        <v>0.01</v>
      </c>
      <c r="BM404" s="152">
        <f>J404</f>
        <v/>
      </c>
      <c r="BN404" s="152">
        <f>IF(BK404&gt;=1500,BK404-150,IF(BK404&gt;=800,BK404-80,IF(BK404&gt;=500,BK404-50,IF(BK404&gt;=200,BK404-20,BK404))))</f>
        <v/>
      </c>
      <c r="BO404" s="85">
        <f>1-12%</f>
        <v/>
      </c>
      <c r="BP404" s="85">
        <f>BQ404/(BF404-BF404*(1-BO404))</f>
        <v/>
      </c>
      <c r="BQ404" s="152">
        <f>BS404/(1-BR404)</f>
        <v/>
      </c>
      <c r="BR404" s="85" t="n">
        <v>0</v>
      </c>
      <c r="BS404" s="152">
        <f>K404</f>
        <v/>
      </c>
      <c r="BT404" s="152">
        <f>IF(BQ404&gt;=1500,BQ404-150,IF(BQ404&gt;=800,BQ404-80,IF(BQ404&gt;=500,BQ404-50,IF(BQ404&gt;=200,BQ404-20,BQ404))))</f>
        <v/>
      </c>
      <c r="BU404" s="10" t="n"/>
      <c r="CB404" s="8" t="inlineStr">
        <is>
          <t>✅ 可导入</t>
        </is>
      </c>
      <c r="CC404" t="inlineStr">
        <is>
          <t>✓</t>
        </is>
      </c>
    </row>
    <row r="405" ht="18" customHeight="1">
      <c r="A405" s="77" t="inlineStr">
        <is>
          <t>PFG25250051220</t>
        </is>
      </c>
      <c r="B405" s="7" t="inlineStr">
        <is>
          <t>孚格超薄餐边柜</t>
        </is>
      </c>
      <c r="C405" s="7" t="inlineStr">
        <is>
          <t>超薄窄柜-整柜-0.8米</t>
        </is>
      </c>
      <c r="D405" s="7" t="inlineStr">
        <is>
          <t>PFG2525005122011</t>
        </is>
      </c>
      <c r="E405" s="7" t="inlineStr">
        <is>
          <t>https://item.taobao.com/item.htm?ft=t&amp;id=1048358909253</t>
        </is>
      </c>
      <c r="F405" s="7" t="inlineStr">
        <is>
          <t>中型</t>
        </is>
      </c>
      <c r="G405" s="149">
        <f>Q405/0.4</f>
        <v/>
      </c>
      <c r="H405" s="149">
        <f>G405*0.75</f>
        <v/>
      </c>
      <c r="I405" s="149">
        <f>Q405 / (0.81 - 0.02 - 0.006)</f>
        <v/>
      </c>
      <c r="J405" s="149">
        <f>Q405 / (0.82 - 0.02 - 0.006)</f>
        <v/>
      </c>
      <c r="K405" s="149">
        <f>Q405 / (0.85 - 0.02 - 0.006)</f>
        <v/>
      </c>
      <c r="L405" s="149">
        <f>K405-N405</f>
        <v/>
      </c>
      <c r="M405" s="79">
        <f>L405/K405</f>
        <v/>
      </c>
      <c r="N405" s="150">
        <f>O405+P405+Q405</f>
        <v/>
      </c>
      <c r="O405" s="150">
        <f>K405*0.006</f>
        <v/>
      </c>
      <c r="P405" s="150">
        <f>K405*0.02</f>
        <v/>
      </c>
      <c r="Q405" s="150">
        <f>SUM(R405:T405)</f>
        <v/>
      </c>
      <c r="R405" s="150">
        <f>IF(F405="大型",700,IF(F405="中型",300,IF(F405="小型",80,0)))</f>
        <v/>
      </c>
      <c r="S405" s="150">
        <f>IF(F405="大型",150,IF(F405="中型",100,IF(F405="小型",0,0)))</f>
        <v/>
      </c>
      <c r="T405" s="151">
        <f>SUM(U405:W405)</f>
        <v/>
      </c>
      <c r="U405" s="150" t="n">
        <v>1280</v>
      </c>
      <c r="V405" s="150" t="n">
        <v>130</v>
      </c>
      <c r="W405" s="150" t="n">
        <v>324.5</v>
      </c>
      <c r="X405" s="150" t="n">
        <v>73</v>
      </c>
      <c r="Y405" s="150" t="n">
        <v>0</v>
      </c>
      <c r="Z405" s="150" t="n">
        <v>0</v>
      </c>
      <c r="AA405" s="150" t="n">
        <v>41</v>
      </c>
      <c r="AB405" s="150" t="n">
        <v>0</v>
      </c>
      <c r="AC405" s="150" t="n">
        <v>0</v>
      </c>
      <c r="AD405" s="150" t="n">
        <v>0</v>
      </c>
      <c r="AE405" s="150" t="n">
        <v>0</v>
      </c>
      <c r="AF405" s="150" t="n">
        <v>0</v>
      </c>
      <c r="AG405" s="150" t="n">
        <v>0</v>
      </c>
      <c r="AH405" s="150" t="n">
        <v>0</v>
      </c>
      <c r="AI405" s="150" t="n">
        <v>0</v>
      </c>
      <c r="AJ405" s="150" t="n">
        <v>0</v>
      </c>
      <c r="AK405" s="150" t="n">
        <v>0</v>
      </c>
      <c r="AL405" s="150" t="n">
        <v>0</v>
      </c>
      <c r="AM405" s="150" t="n">
        <v>60.5</v>
      </c>
      <c r="AN405" s="150" t="n">
        <v>0</v>
      </c>
      <c r="AO405" s="150" t="n">
        <v>150</v>
      </c>
      <c r="AP405" s="150" t="n">
        <v>0</v>
      </c>
      <c r="AQ405" s="150" t="n">
        <v>0</v>
      </c>
      <c r="AR405" s="150" t="n">
        <v>0</v>
      </c>
      <c r="AS405" s="150" t="n">
        <v>0</v>
      </c>
      <c r="AT405" s="7" t="inlineStr">
        <is>
          <t>* 公牛插座（60.5）；玻璃（16*2+3+6）；岩板（43+30）；金属装饰条（150）</t>
        </is>
      </c>
      <c r="AU405" s="7" t="n"/>
      <c r="AV405" s="7" t="n"/>
      <c r="AW405" s="7" t="n"/>
      <c r="AX405" s="7" t="n"/>
      <c r="AY405" s="150" t="n"/>
      <c r="AZ405" s="150" t="n"/>
      <c r="BA405" s="82" t="n"/>
      <c r="BB405" s="150" t="n"/>
      <c r="BC405" s="7" t="inlineStr">
        <is>
          <t>1048358909253</t>
        </is>
      </c>
      <c r="BD405" s="7" t="inlineStr">
        <is>
          <t>https://item.taobao.com/item.htm?ft=t&amp;id=1048358909253</t>
        </is>
      </c>
      <c r="BE405" s="7" t="n"/>
      <c r="BF405" s="150">
        <f>H405</f>
        <v/>
      </c>
      <c r="BG405" s="82">
        <f>BH405/BF405</f>
        <v/>
      </c>
      <c r="BH405" s="149">
        <f>I405</f>
        <v/>
      </c>
      <c r="BI405" s="82">
        <f>1-12%</f>
        <v/>
      </c>
      <c r="BJ405" s="82">
        <f>BK405/(BF405-BF405*(1-BI405))</f>
        <v/>
      </c>
      <c r="BK405" s="149">
        <f>BM405/(1-BL405)</f>
        <v/>
      </c>
      <c r="BL405" s="82" t="n">
        <v>0.01</v>
      </c>
      <c r="BM405" s="149">
        <f>J405</f>
        <v/>
      </c>
      <c r="BN405" s="149">
        <f>IF(BK405&gt;=1500,BK405-150,IF(BK405&gt;=800,BK405-80,IF(BK405&gt;=500,BK405-50,IF(BK405&gt;=200,BK405-20,BK405))))</f>
        <v/>
      </c>
      <c r="BO405" s="82">
        <f>1-12%</f>
        <v/>
      </c>
      <c r="BP405" s="82">
        <f>BQ405/(BF405-BF405*(1-BO405))</f>
        <v/>
      </c>
      <c r="BQ405" s="149">
        <f>BS405/(1-BR405)</f>
        <v/>
      </c>
      <c r="BR405" s="82" t="n">
        <v>0</v>
      </c>
      <c r="BS405" s="149">
        <f>K405</f>
        <v/>
      </c>
      <c r="BT405" s="149">
        <f>IF(BQ405&gt;=1500,BQ405-150,IF(BQ405&gt;=800,BQ405-80,IF(BQ405&gt;=500,BQ405-50,IF(BQ405&gt;=200,BQ405-20,BQ405))))</f>
        <v/>
      </c>
      <c r="BU405" s="7" t="n"/>
      <c r="CB405" s="8" t="inlineStr">
        <is>
          <t>✅ 可导入</t>
        </is>
      </c>
      <c r="CC405" t="inlineStr">
        <is>
          <t>✓</t>
        </is>
      </c>
    </row>
    <row r="406" ht="18" customHeight="1">
      <c r="A406" s="77" t="inlineStr">
        <is>
          <t>PFG25250051220</t>
        </is>
      </c>
      <c r="B406" s="10" t="inlineStr">
        <is>
          <t>孚格超薄餐边柜</t>
        </is>
      </c>
      <c r="C406" s="10" t="inlineStr">
        <is>
          <t>超薄窄柜-整柜-1.0米</t>
        </is>
      </c>
      <c r="D406" s="10" t="inlineStr">
        <is>
          <t>PFG2525005122012</t>
        </is>
      </c>
      <c r="E406" s="10" t="inlineStr">
        <is>
          <t>https://item.taobao.com/item.htm?ft=t&amp;id=1048358909253</t>
        </is>
      </c>
      <c r="F406" s="10" t="inlineStr">
        <is>
          <t>中型</t>
        </is>
      </c>
      <c r="G406" s="152">
        <f>Q406/0.4</f>
        <v/>
      </c>
      <c r="H406" s="152">
        <f>G406*0.75</f>
        <v/>
      </c>
      <c r="I406" s="152">
        <f>Q406 / (0.81 - 0.02 - 0.006)</f>
        <v/>
      </c>
      <c r="J406" s="152">
        <f>Q406 / (0.82 - 0.02 - 0.006)</f>
        <v/>
      </c>
      <c r="K406" s="152">
        <f>Q406 / (0.85 - 0.02 - 0.006)</f>
        <v/>
      </c>
      <c r="L406" s="152">
        <f>K406-N406</f>
        <v/>
      </c>
      <c r="M406" s="79">
        <f>L406/K406</f>
        <v/>
      </c>
      <c r="N406" s="153">
        <f>O406+P406+Q406</f>
        <v/>
      </c>
      <c r="O406" s="153">
        <f>K406*0.006</f>
        <v/>
      </c>
      <c r="P406" s="153">
        <f>K406*0.02</f>
        <v/>
      </c>
      <c r="Q406" s="153">
        <f>SUM(R406:T406)</f>
        <v/>
      </c>
      <c r="R406" s="153">
        <f>IF(F406="大型",700,IF(F406="中型",300,IF(F406="小型",80,0)))</f>
        <v/>
      </c>
      <c r="S406" s="153">
        <f>IF(F406="大型",150,IF(F406="中型",100,IF(F406="小型",0,0)))</f>
        <v/>
      </c>
      <c r="T406" s="151">
        <f>SUM(U406:W406)</f>
        <v/>
      </c>
      <c r="U406" s="153" t="n">
        <v>1380</v>
      </c>
      <c r="V406" s="153" t="n">
        <v>150</v>
      </c>
      <c r="W406" s="153" t="n">
        <v>339.3</v>
      </c>
      <c r="X406" s="153" t="n">
        <v>82.8</v>
      </c>
      <c r="Y406" s="153" t="n">
        <v>0</v>
      </c>
      <c r="Z406" s="153" t="n">
        <v>0</v>
      </c>
      <c r="AA406" s="153" t="n">
        <v>46</v>
      </c>
      <c r="AB406" s="153" t="n">
        <v>0</v>
      </c>
      <c r="AC406" s="153" t="n">
        <v>0</v>
      </c>
      <c r="AD406" s="153" t="n">
        <v>0</v>
      </c>
      <c r="AE406" s="153" t="n">
        <v>0</v>
      </c>
      <c r="AF406" s="153" t="n">
        <v>0</v>
      </c>
      <c r="AG406" s="153" t="n">
        <v>0</v>
      </c>
      <c r="AH406" s="153" t="n">
        <v>0</v>
      </c>
      <c r="AI406" s="153" t="n">
        <v>0</v>
      </c>
      <c r="AJ406" s="153" t="n">
        <v>0</v>
      </c>
      <c r="AK406" s="153" t="n">
        <v>0</v>
      </c>
      <c r="AL406" s="153" t="n">
        <v>0</v>
      </c>
      <c r="AM406" s="153" t="n">
        <v>60.5</v>
      </c>
      <c r="AN406" s="153" t="n">
        <v>0</v>
      </c>
      <c r="AO406" s="153" t="n">
        <v>150</v>
      </c>
      <c r="AP406" s="153" t="n">
        <v>0</v>
      </c>
      <c r="AQ406" s="153" t="n">
        <v>0</v>
      </c>
      <c r="AR406" s="153" t="n">
        <v>0</v>
      </c>
      <c r="AS406" s="153" t="n">
        <v>0</v>
      </c>
      <c r="AT406" s="10" t="inlineStr">
        <is>
          <t>* 公牛插座（60.5）；玻璃（18*2+3+7）；岩板（52.8+30）；金属装饰条（150）</t>
        </is>
      </c>
      <c r="AU406" s="10" t="n"/>
      <c r="AV406" s="10" t="n"/>
      <c r="AW406" s="10" t="n"/>
      <c r="AX406" s="10" t="n"/>
      <c r="AY406" s="153" t="n"/>
      <c r="AZ406" s="153" t="n"/>
      <c r="BA406" s="85" t="n"/>
      <c r="BB406" s="153" t="n"/>
      <c r="BC406" s="10" t="inlineStr">
        <is>
          <t>1048358909253</t>
        </is>
      </c>
      <c r="BD406" s="10" t="inlineStr">
        <is>
          <t>https://item.taobao.com/item.htm?ft=t&amp;id=1048358909253</t>
        </is>
      </c>
      <c r="BE406" s="10" t="n"/>
      <c r="BF406" s="153">
        <f>H406</f>
        <v/>
      </c>
      <c r="BG406" s="85">
        <f>BH406/BF406</f>
        <v/>
      </c>
      <c r="BH406" s="152">
        <f>I406</f>
        <v/>
      </c>
      <c r="BI406" s="85">
        <f>1-12%</f>
        <v/>
      </c>
      <c r="BJ406" s="85">
        <f>BK406/(BF406-BF406*(1-BI406))</f>
        <v/>
      </c>
      <c r="BK406" s="152">
        <f>BM406/(1-BL406)</f>
        <v/>
      </c>
      <c r="BL406" s="85" t="n">
        <v>0.01</v>
      </c>
      <c r="BM406" s="152">
        <f>J406</f>
        <v/>
      </c>
      <c r="BN406" s="152">
        <f>IF(BK406&gt;=1500,BK406-150,IF(BK406&gt;=800,BK406-80,IF(BK406&gt;=500,BK406-50,IF(BK406&gt;=200,BK406-20,BK406))))</f>
        <v/>
      </c>
      <c r="BO406" s="85">
        <f>1-12%</f>
        <v/>
      </c>
      <c r="BP406" s="85">
        <f>BQ406/(BF406-BF406*(1-BO406))</f>
        <v/>
      </c>
      <c r="BQ406" s="152">
        <f>BS406/(1-BR406)</f>
        <v/>
      </c>
      <c r="BR406" s="85" t="n">
        <v>0</v>
      </c>
      <c r="BS406" s="152">
        <f>K406</f>
        <v/>
      </c>
      <c r="BT406" s="152">
        <f>IF(BQ406&gt;=1500,BQ406-150,IF(BQ406&gt;=800,BQ406-80,IF(BQ406&gt;=500,BQ406-50,IF(BQ406&gt;=200,BQ406-20,BQ406))))</f>
        <v/>
      </c>
      <c r="BU406" s="10" t="n"/>
      <c r="CB406" s="8" t="inlineStr">
        <is>
          <t>✅ 可导入</t>
        </is>
      </c>
      <c r="CC406" t="inlineStr">
        <is>
          <t>✓</t>
        </is>
      </c>
    </row>
    <row r="407" ht="18" customHeight="1">
      <c r="A407" s="77" t="inlineStr">
        <is>
          <t>PFG25250051220</t>
        </is>
      </c>
      <c r="B407" s="7" t="inlineStr">
        <is>
          <t>孚格超薄餐边柜</t>
        </is>
      </c>
      <c r="C407" s="7" t="inlineStr">
        <is>
          <t>超薄窄柜-整柜-1.2米</t>
        </is>
      </c>
      <c r="D407" s="7" t="inlineStr">
        <is>
          <t>PFG2525005122013</t>
        </is>
      </c>
      <c r="E407" s="7" t="inlineStr">
        <is>
          <t>https://item.taobao.com/item.htm?ft=t&amp;id=1048358909253</t>
        </is>
      </c>
      <c r="F407" s="7" t="inlineStr">
        <is>
          <t>中型</t>
        </is>
      </c>
      <c r="G407" s="149">
        <f>Q407/0.4</f>
        <v/>
      </c>
      <c r="H407" s="149">
        <f>G407*0.75</f>
        <v/>
      </c>
      <c r="I407" s="149">
        <f>Q407 / (0.81 - 0.02 - 0.006)</f>
        <v/>
      </c>
      <c r="J407" s="149">
        <f>Q407 / (0.82 - 0.02 - 0.006)</f>
        <v/>
      </c>
      <c r="K407" s="149">
        <f>Q407 / (0.85 - 0.02 - 0.006)</f>
        <v/>
      </c>
      <c r="L407" s="149">
        <f>K407-N407</f>
        <v/>
      </c>
      <c r="M407" s="79">
        <f>L407/K407</f>
        <v/>
      </c>
      <c r="N407" s="150">
        <f>O407+P407+Q407</f>
        <v/>
      </c>
      <c r="O407" s="150">
        <f>K407*0.006</f>
        <v/>
      </c>
      <c r="P407" s="150">
        <f>K407*0.02</f>
        <v/>
      </c>
      <c r="Q407" s="150">
        <f>SUM(R407:T407)</f>
        <v/>
      </c>
      <c r="R407" s="150">
        <f>IF(F407="大型",700,IF(F407="中型",300,IF(F407="小型",80,0)))</f>
        <v/>
      </c>
      <c r="S407" s="150">
        <f>IF(F407="大型",150,IF(F407="中型",100,IF(F407="小型",0,0)))</f>
        <v/>
      </c>
      <c r="T407" s="151">
        <f>SUM(U407:W407)</f>
        <v/>
      </c>
      <c r="U407" s="150" t="n">
        <v>1480</v>
      </c>
      <c r="V407" s="150" t="n">
        <v>170</v>
      </c>
      <c r="W407" s="150" t="n">
        <v>355.5</v>
      </c>
      <c r="X407" s="150" t="n">
        <v>94</v>
      </c>
      <c r="Y407" s="150" t="n">
        <v>0</v>
      </c>
      <c r="Z407" s="150" t="n">
        <v>0</v>
      </c>
      <c r="AA407" s="150" t="n">
        <v>51</v>
      </c>
      <c r="AB407" s="150" t="n">
        <v>0</v>
      </c>
      <c r="AC407" s="150" t="n">
        <v>0</v>
      </c>
      <c r="AD407" s="150" t="n">
        <v>0</v>
      </c>
      <c r="AE407" s="150" t="n">
        <v>0</v>
      </c>
      <c r="AF407" s="150" t="n">
        <v>0</v>
      </c>
      <c r="AG407" s="150" t="n">
        <v>0</v>
      </c>
      <c r="AH407" s="150" t="n">
        <v>0</v>
      </c>
      <c r="AI407" s="150" t="n">
        <v>0</v>
      </c>
      <c r="AJ407" s="150" t="n">
        <v>0</v>
      </c>
      <c r="AK407" s="150" t="n">
        <v>0</v>
      </c>
      <c r="AL407" s="150" t="n">
        <v>0</v>
      </c>
      <c r="AM407" s="150" t="n">
        <v>60.5</v>
      </c>
      <c r="AN407" s="150" t="n">
        <v>0</v>
      </c>
      <c r="AO407" s="150" t="n">
        <v>150</v>
      </c>
      <c r="AP407" s="150" t="n">
        <v>0</v>
      </c>
      <c r="AQ407" s="150" t="n">
        <v>0</v>
      </c>
      <c r="AR407" s="150" t="n">
        <v>0</v>
      </c>
      <c r="AS407" s="150" t="n">
        <v>0</v>
      </c>
      <c r="AT407" s="7" t="inlineStr">
        <is>
          <t>* 公牛插座（60.5）；玻璃（20*2+3+8）；岩板（64+30）；金属装饰条（150）</t>
        </is>
      </c>
      <c r="AU407" s="7" t="n"/>
      <c r="AV407" s="7" t="n"/>
      <c r="AW407" s="7" t="n"/>
      <c r="AX407" s="7" t="n"/>
      <c r="AY407" s="150" t="n"/>
      <c r="AZ407" s="150" t="n"/>
      <c r="BA407" s="82" t="n"/>
      <c r="BB407" s="150" t="n"/>
      <c r="BC407" s="7" t="inlineStr">
        <is>
          <t>1048358909253</t>
        </is>
      </c>
      <c r="BD407" s="7" t="inlineStr">
        <is>
          <t>https://item.taobao.com/item.htm?ft=t&amp;id=1048358909253</t>
        </is>
      </c>
      <c r="BE407" s="7" t="n"/>
      <c r="BF407" s="150">
        <f>H407</f>
        <v/>
      </c>
      <c r="BG407" s="82">
        <f>BH407/BF407</f>
        <v/>
      </c>
      <c r="BH407" s="149">
        <f>I407</f>
        <v/>
      </c>
      <c r="BI407" s="82">
        <f>1-12%</f>
        <v/>
      </c>
      <c r="BJ407" s="82">
        <f>BK407/(BF407-BF407*(1-BI407))</f>
        <v/>
      </c>
      <c r="BK407" s="149">
        <f>BM407/(1-BL407)</f>
        <v/>
      </c>
      <c r="BL407" s="82" t="n">
        <v>0.01</v>
      </c>
      <c r="BM407" s="149">
        <f>J407</f>
        <v/>
      </c>
      <c r="BN407" s="149">
        <f>IF(BK407&gt;=1500,BK407-150,IF(BK407&gt;=800,BK407-80,IF(BK407&gt;=500,BK407-50,IF(BK407&gt;=200,BK407-20,BK407))))</f>
        <v/>
      </c>
      <c r="BO407" s="82">
        <f>1-12%</f>
        <v/>
      </c>
      <c r="BP407" s="82">
        <f>BQ407/(BF407-BF407*(1-BO407))</f>
        <v/>
      </c>
      <c r="BQ407" s="149">
        <f>BS407/(1-BR407)</f>
        <v/>
      </c>
      <c r="BR407" s="82" t="n">
        <v>0</v>
      </c>
      <c r="BS407" s="149">
        <f>K407</f>
        <v/>
      </c>
      <c r="BT407" s="149">
        <f>IF(BQ407&gt;=1500,BQ407-150,IF(BQ407&gt;=800,BQ407-80,IF(BQ407&gt;=500,BQ407-50,IF(BQ407&gt;=200,BQ407-20,BQ407))))</f>
        <v/>
      </c>
      <c r="BU407" s="7" t="n"/>
      <c r="CB407" s="8" t="inlineStr">
        <is>
          <t>✅ 可导入</t>
        </is>
      </c>
      <c r="CC407" t="inlineStr">
        <is>
          <t>✓</t>
        </is>
      </c>
    </row>
    <row r="408" ht="18" customHeight="1">
      <c r="A408" s="77" t="inlineStr">
        <is>
          <t>PFG25250051220</t>
        </is>
      </c>
      <c r="B408" s="7" t="inlineStr">
        <is>
          <t>孚格超薄餐边柜</t>
        </is>
      </c>
      <c r="C408" s="7" t="inlineStr">
        <is>
          <t>超薄窄柜-整柜-玻璃门版-0.8米</t>
        </is>
      </c>
      <c r="D408" s="7" t="inlineStr">
        <is>
          <t>PFG2525005122014</t>
        </is>
      </c>
      <c r="E408" s="10" t="inlineStr">
        <is>
          <t>https://item.taobao.com/item.htm?ft=t&amp;id=1048358909253</t>
        </is>
      </c>
      <c r="F408" s="10" t="inlineStr">
        <is>
          <t>中型</t>
        </is>
      </c>
      <c r="G408" s="149">
        <f>Q408/0.4</f>
        <v/>
      </c>
      <c r="H408" s="149">
        <f>G408*0.75</f>
        <v/>
      </c>
      <c r="I408" s="149">
        <f>Q408 / (0.81 - 0.02 - 0.006)</f>
        <v/>
      </c>
      <c r="J408" s="149">
        <f>Q408 / (0.82 - 0.02 - 0.006)</f>
        <v/>
      </c>
      <c r="K408" s="149">
        <f>Q408 / (0.85 - 0.02 - 0.006)</f>
        <v/>
      </c>
      <c r="L408" s="149">
        <f>K408-N408</f>
        <v/>
      </c>
      <c r="M408" s="79">
        <f>L408/K408</f>
        <v/>
      </c>
      <c r="N408" s="150">
        <f>O408+P408+Q408</f>
        <v/>
      </c>
      <c r="O408" s="150">
        <f>K408*0.006</f>
        <v/>
      </c>
      <c r="P408" s="150">
        <f>K408*0.02</f>
        <v/>
      </c>
      <c r="Q408" s="150">
        <f>SUM(R408:T408)</f>
        <v/>
      </c>
      <c r="R408" s="150">
        <f>IF(F408="大型",700,IF(F408="中型",300,IF(F408="小型",80,0)))</f>
        <v/>
      </c>
      <c r="S408" s="150">
        <f>IF(F408="大型",150,IF(F408="中型",100,IF(F408="小型",0,0)))</f>
        <v/>
      </c>
      <c r="T408" s="151">
        <f>SUM(U408:W408)</f>
        <v/>
      </c>
      <c r="U408" s="150" t="n">
        <v>1201.25</v>
      </c>
      <c r="V408" s="150" t="n">
        <v>130</v>
      </c>
      <c r="W408" s="150" t="n">
        <v>370.5</v>
      </c>
      <c r="X408" s="150" t="n">
        <v>73</v>
      </c>
      <c r="Y408" s="150" t="n">
        <v>0</v>
      </c>
      <c r="Z408" s="150" t="n">
        <v>0</v>
      </c>
      <c r="AA408" s="150" t="n">
        <v>87</v>
      </c>
      <c r="AB408" s="150" t="n">
        <v>0</v>
      </c>
      <c r="AC408" s="150" t="n">
        <v>0</v>
      </c>
      <c r="AD408" s="150" t="n">
        <v>0</v>
      </c>
      <c r="AE408" s="150" t="n">
        <v>0</v>
      </c>
      <c r="AF408" s="150" t="n">
        <v>0</v>
      </c>
      <c r="AG408" s="150" t="n">
        <v>0</v>
      </c>
      <c r="AH408" s="150" t="n">
        <v>0</v>
      </c>
      <c r="AI408" s="150" t="n">
        <v>0</v>
      </c>
      <c r="AJ408" s="150" t="n">
        <v>0</v>
      </c>
      <c r="AK408" s="150" t="n">
        <v>0</v>
      </c>
      <c r="AL408" s="150" t="n">
        <v>0</v>
      </c>
      <c r="AM408" s="150" t="n">
        <v>60.5</v>
      </c>
      <c r="AN408" s="150" t="n">
        <v>0</v>
      </c>
      <c r="AO408" s="150" t="n">
        <v>150</v>
      </c>
      <c r="AP408" s="150" t="n">
        <v>0</v>
      </c>
      <c r="AQ408" s="150" t="n">
        <v>0</v>
      </c>
      <c r="AR408" s="150" t="n">
        <v>0</v>
      </c>
      <c r="AS408" s="150" t="n">
        <v>0</v>
      </c>
      <c r="AT408" s="7" t="inlineStr">
        <is>
          <t>* 公牛插座（60.5）；玻璃（16*2+3+6+23*2）；岩板（43+30）；金属装饰条（150）</t>
        </is>
      </c>
      <c r="AU408" s="7" t="n"/>
      <c r="AV408" s="7" t="n"/>
      <c r="AW408" s="7" t="n"/>
      <c r="AX408" s="7" t="n"/>
      <c r="AY408" s="150" t="n"/>
      <c r="AZ408" s="150" t="n"/>
      <c r="BA408" s="82" t="n"/>
      <c r="BB408" s="150" t="n"/>
      <c r="BC408" s="7" t="inlineStr">
        <is>
          <t>1048358909253</t>
        </is>
      </c>
      <c r="BD408" s="7" t="inlineStr">
        <is>
          <t>https://item.taobao.com/item.htm?ft=t&amp;id=1048358909253</t>
        </is>
      </c>
      <c r="BE408" s="7" t="n"/>
      <c r="BF408" s="150">
        <f>H408</f>
        <v/>
      </c>
      <c r="BG408" s="82">
        <f>BH408/BF408</f>
        <v/>
      </c>
      <c r="BH408" s="149">
        <f>I408</f>
        <v/>
      </c>
      <c r="BI408" s="82">
        <f>1-12%</f>
        <v/>
      </c>
      <c r="BJ408" s="82">
        <f>BK408/(BF408-BF408*(1-BI408))</f>
        <v/>
      </c>
      <c r="BK408" s="149">
        <f>BM408/(1-BL408)</f>
        <v/>
      </c>
      <c r="BL408" s="82" t="n">
        <v>0.01</v>
      </c>
      <c r="BM408" s="149">
        <f>J408</f>
        <v/>
      </c>
      <c r="BN408" s="149">
        <f>IF(BK408&gt;=1500,BK408-150,IF(BK408&gt;=800,BK408-80,IF(BK408&gt;=500,BK408-50,IF(BK408&gt;=200,BK408-20,BK408))))</f>
        <v/>
      </c>
      <c r="BO408" s="82">
        <f>1-12%</f>
        <v/>
      </c>
      <c r="BP408" s="82">
        <f>BQ408/(BF408-BF408*(1-BO408))</f>
        <v/>
      </c>
      <c r="BQ408" s="149">
        <f>BS408/(1-BR408)</f>
        <v/>
      </c>
      <c r="BR408" s="82" t="n">
        <v>0</v>
      </c>
      <c r="BS408" s="149">
        <f>K408</f>
        <v/>
      </c>
      <c r="BT408" s="149">
        <f>IF(BQ408&gt;=1500,BQ408-150,IF(BQ408&gt;=800,BQ408-80,IF(BQ408&gt;=500,BQ408-50,IF(BQ408&gt;=200,BQ408-20,BQ408))))</f>
        <v/>
      </c>
      <c r="BU408" s="7" t="n"/>
      <c r="CB408" s="8" t="inlineStr">
        <is>
          <t>✅ 可导入</t>
        </is>
      </c>
      <c r="CC408" t="inlineStr">
        <is>
          <t>✓</t>
        </is>
      </c>
    </row>
    <row r="409" ht="18" customHeight="1">
      <c r="A409" s="77" t="inlineStr">
        <is>
          <t>PFG25250051220</t>
        </is>
      </c>
      <c r="B409" s="10" t="inlineStr">
        <is>
          <t>孚格超薄餐边柜</t>
        </is>
      </c>
      <c r="C409" s="7" t="inlineStr">
        <is>
          <t>超薄窄柜-整柜-玻璃门版-1.0米</t>
        </is>
      </c>
      <c r="D409" s="7" t="inlineStr">
        <is>
          <t>PFG2525005122015</t>
        </is>
      </c>
      <c r="E409" s="7" t="inlineStr">
        <is>
          <t>https://item.taobao.com/item.htm?ft=t&amp;id=1048358909253</t>
        </is>
      </c>
      <c r="F409" s="7" t="inlineStr">
        <is>
          <t>中型</t>
        </is>
      </c>
      <c r="G409" s="152">
        <f>Q409/0.4</f>
        <v/>
      </c>
      <c r="H409" s="152">
        <f>G409*0.75</f>
        <v/>
      </c>
      <c r="I409" s="152">
        <f>Q409 / (0.81 - 0.02 - 0.006)</f>
        <v/>
      </c>
      <c r="J409" s="152">
        <f>Q409 / (0.82 - 0.02 - 0.006)</f>
        <v/>
      </c>
      <c r="K409" s="152">
        <f>Q409 / (0.85 - 0.02 - 0.006)</f>
        <v/>
      </c>
      <c r="L409" s="152">
        <f>K409-N409</f>
        <v/>
      </c>
      <c r="M409" s="79">
        <f>L409/K409</f>
        <v/>
      </c>
      <c r="N409" s="153">
        <f>O409+P409+Q409</f>
        <v/>
      </c>
      <c r="O409" s="153">
        <f>K409*0.006</f>
        <v/>
      </c>
      <c r="P409" s="153">
        <f>K409*0.02</f>
        <v/>
      </c>
      <c r="Q409" s="153">
        <f>SUM(R409:T409)</f>
        <v/>
      </c>
      <c r="R409" s="153">
        <f>IF(F409="大型",700,IF(F409="中型",300,IF(F409="小型",80,0)))</f>
        <v/>
      </c>
      <c r="S409" s="153">
        <f>IF(F409="大型",150,IF(F409="中型",100,IF(F409="小型",0,0)))</f>
        <v/>
      </c>
      <c r="T409" s="151">
        <f>SUM(U409:W409)</f>
        <v/>
      </c>
      <c r="U409" s="153" t="n">
        <v>1280</v>
      </c>
      <c r="V409" s="153" t="n">
        <v>150</v>
      </c>
      <c r="W409" s="153" t="n">
        <v>392.3</v>
      </c>
      <c r="X409" s="153" t="n">
        <v>82.8</v>
      </c>
      <c r="Y409" s="153" t="n">
        <v>0</v>
      </c>
      <c r="Z409" s="153" t="n">
        <v>0</v>
      </c>
      <c r="AA409" s="153" t="n">
        <v>99</v>
      </c>
      <c r="AB409" s="153" t="n">
        <v>0</v>
      </c>
      <c r="AC409" s="153" t="n">
        <v>0</v>
      </c>
      <c r="AD409" s="153" t="n">
        <v>0</v>
      </c>
      <c r="AE409" s="153" t="n">
        <v>0</v>
      </c>
      <c r="AF409" s="153" t="n">
        <v>0</v>
      </c>
      <c r="AG409" s="153" t="n">
        <v>0</v>
      </c>
      <c r="AH409" s="153" t="n">
        <v>0</v>
      </c>
      <c r="AI409" s="153" t="n">
        <v>0</v>
      </c>
      <c r="AJ409" s="153" t="n">
        <v>0</v>
      </c>
      <c r="AK409" s="153" t="n">
        <v>0</v>
      </c>
      <c r="AL409" s="153" t="n">
        <v>0</v>
      </c>
      <c r="AM409" s="153" t="n">
        <v>60.5</v>
      </c>
      <c r="AN409" s="153" t="n">
        <v>0</v>
      </c>
      <c r="AO409" s="153" t="n">
        <v>150</v>
      </c>
      <c r="AP409" s="153" t="n">
        <v>0</v>
      </c>
      <c r="AQ409" s="153" t="n">
        <v>0</v>
      </c>
      <c r="AR409" s="153" t="n">
        <v>0</v>
      </c>
      <c r="AS409" s="153" t="n">
        <v>0</v>
      </c>
      <c r="AT409" s="7" t="inlineStr">
        <is>
          <t>* 公牛插座（60.5）；玻璃（18*2+26.5*2+3+7）；岩板（52.8+30）；金属装饰条（150）</t>
        </is>
      </c>
      <c r="AU409" s="7" t="n"/>
      <c r="AV409" s="7" t="n"/>
      <c r="AW409" s="7" t="n"/>
      <c r="AX409" s="7" t="n"/>
      <c r="AY409" s="150" t="n"/>
      <c r="AZ409" s="150" t="n"/>
      <c r="BA409" s="82" t="n"/>
      <c r="BB409" s="150" t="n"/>
      <c r="BC409" s="10" t="inlineStr">
        <is>
          <t>1048358909253</t>
        </is>
      </c>
      <c r="BD409" s="10" t="inlineStr">
        <is>
          <t>https://item.taobao.com/item.htm?ft=t&amp;id=1048358909253</t>
        </is>
      </c>
      <c r="BE409" s="10" t="n"/>
      <c r="BF409" s="153">
        <f>H409</f>
        <v/>
      </c>
      <c r="BG409" s="85">
        <f>BH409/BF409</f>
        <v/>
      </c>
      <c r="BH409" s="152">
        <f>I409</f>
        <v/>
      </c>
      <c r="BI409" s="85">
        <f>1-12%</f>
        <v/>
      </c>
      <c r="BJ409" s="85">
        <f>BK409/(BF409-BF409*(1-BI409))</f>
        <v/>
      </c>
      <c r="BK409" s="152">
        <f>BM409/(1-BL409)</f>
        <v/>
      </c>
      <c r="BL409" s="85" t="n">
        <v>0.01</v>
      </c>
      <c r="BM409" s="152">
        <f>J409</f>
        <v/>
      </c>
      <c r="BN409" s="152">
        <f>IF(BK409&gt;=1500,BK409-150,IF(BK409&gt;=800,BK409-80,IF(BK409&gt;=500,BK409-50,IF(BK409&gt;=200,BK409-20,BK409))))</f>
        <v/>
      </c>
      <c r="BO409" s="85">
        <f>1-12%</f>
        <v/>
      </c>
      <c r="BP409" s="85">
        <f>BQ409/(BF409-BF409*(1-BO409))</f>
        <v/>
      </c>
      <c r="BQ409" s="152">
        <f>BS409/(1-BR409)</f>
        <v/>
      </c>
      <c r="BR409" s="85" t="n">
        <v>0</v>
      </c>
      <c r="BS409" s="152">
        <f>K409</f>
        <v/>
      </c>
      <c r="BT409" s="152">
        <f>IF(BQ409&gt;=1500,BQ409-150,IF(BQ409&gt;=800,BQ409-80,IF(BQ409&gt;=500,BQ409-50,IF(BQ409&gt;=200,BQ409-20,BQ409))))</f>
        <v/>
      </c>
      <c r="BU409" s="7" t="n"/>
      <c r="CB409" s="8" t="inlineStr">
        <is>
          <t>✅ 可导入</t>
        </is>
      </c>
      <c r="CC409" t="inlineStr">
        <is>
          <t>✓</t>
        </is>
      </c>
    </row>
    <row r="410" ht="18" customHeight="1">
      <c r="A410" s="77" t="inlineStr">
        <is>
          <t>PFG25250051220</t>
        </is>
      </c>
      <c r="B410" s="7" t="inlineStr">
        <is>
          <t>孚格超薄餐边柜</t>
        </is>
      </c>
      <c r="C410" s="7" t="inlineStr">
        <is>
          <t>超薄窄柜-整柜-玻璃门版-1.2米</t>
        </is>
      </c>
      <c r="D410" s="7" t="inlineStr">
        <is>
          <t>PFG2525005122016</t>
        </is>
      </c>
      <c r="E410" s="10" t="inlineStr">
        <is>
          <t>https://item.taobao.com/item.htm?ft=t&amp;id=1048358909253</t>
        </is>
      </c>
      <c r="F410" s="10" t="inlineStr">
        <is>
          <t>中型</t>
        </is>
      </c>
      <c r="G410" s="149">
        <f>Q410/0.4</f>
        <v/>
      </c>
      <c r="H410" s="149">
        <f>G410*0.75</f>
        <v/>
      </c>
      <c r="I410" s="149">
        <f>Q410 / (0.81 - 0.02 - 0.006)</f>
        <v/>
      </c>
      <c r="J410" s="149">
        <f>Q410 / (0.82 - 0.02 - 0.006)</f>
        <v/>
      </c>
      <c r="K410" s="149">
        <f>Q410 / (0.85 - 0.02 - 0.006)</f>
        <v/>
      </c>
      <c r="L410" s="149">
        <f>K410-N410</f>
        <v/>
      </c>
      <c r="M410" s="79">
        <f>L410/K410</f>
        <v/>
      </c>
      <c r="N410" s="150">
        <f>O410+P410+Q410</f>
        <v/>
      </c>
      <c r="O410" s="150">
        <f>K410*0.006</f>
        <v/>
      </c>
      <c r="P410" s="150">
        <f>K410*0.02</f>
        <v/>
      </c>
      <c r="Q410" s="150">
        <f>SUM(R410:T410)</f>
        <v/>
      </c>
      <c r="R410" s="150">
        <f>IF(F410="大型",700,IF(F410="中型",300,IF(F410="小型",80,0)))</f>
        <v/>
      </c>
      <c r="S410" s="150">
        <f>IF(F410="大型",150,IF(F410="中型",100,IF(F410="小型",0,0)))</f>
        <v/>
      </c>
      <c r="T410" s="151">
        <f>SUM(U410:W410)</f>
        <v/>
      </c>
      <c r="U410" s="150" t="n">
        <v>1360</v>
      </c>
      <c r="V410" s="150" t="n">
        <v>170</v>
      </c>
      <c r="W410" s="150" t="n">
        <v>415.5</v>
      </c>
      <c r="X410" s="150" t="n">
        <v>94</v>
      </c>
      <c r="Y410" s="150" t="n">
        <v>0</v>
      </c>
      <c r="Z410" s="150" t="n">
        <v>0</v>
      </c>
      <c r="AA410" s="150" t="n">
        <v>111</v>
      </c>
      <c r="AB410" s="150" t="n">
        <v>0</v>
      </c>
      <c r="AC410" s="150" t="n">
        <v>0</v>
      </c>
      <c r="AD410" s="150" t="n">
        <v>0</v>
      </c>
      <c r="AE410" s="150" t="n">
        <v>0</v>
      </c>
      <c r="AF410" s="150" t="n">
        <v>0</v>
      </c>
      <c r="AG410" s="150" t="n">
        <v>0</v>
      </c>
      <c r="AH410" s="150" t="n">
        <v>0</v>
      </c>
      <c r="AI410" s="150" t="n">
        <v>0</v>
      </c>
      <c r="AJ410" s="150" t="n">
        <v>0</v>
      </c>
      <c r="AK410" s="150" t="n">
        <v>0</v>
      </c>
      <c r="AL410" s="150" t="n">
        <v>0</v>
      </c>
      <c r="AM410" s="150" t="n">
        <v>60.5</v>
      </c>
      <c r="AN410" s="150" t="n">
        <v>0</v>
      </c>
      <c r="AO410" s="150" t="n">
        <v>150</v>
      </c>
      <c r="AP410" s="150" t="n">
        <v>0</v>
      </c>
      <c r="AQ410" s="150" t="n">
        <v>0</v>
      </c>
      <c r="AR410" s="150" t="n">
        <v>0</v>
      </c>
      <c r="AS410" s="150" t="n">
        <v>0</v>
      </c>
      <c r="AT410" s="7" t="inlineStr">
        <is>
          <t>* 公牛插座（60.5）；玻璃（20*2+30*2+3+8）；岩板（64+30）；金属装饰条（150）</t>
        </is>
      </c>
      <c r="AU410" s="7" t="n"/>
      <c r="AV410" s="7" t="n"/>
      <c r="AW410" s="7" t="n"/>
      <c r="AX410" s="7" t="n"/>
      <c r="AY410" s="150" t="n"/>
      <c r="AZ410" s="150" t="n"/>
      <c r="BA410" s="82" t="n"/>
      <c r="BB410" s="150" t="n"/>
      <c r="BC410" s="7" t="inlineStr">
        <is>
          <t>1048358909253</t>
        </is>
      </c>
      <c r="BD410" s="7" t="inlineStr">
        <is>
          <t>https://item.taobao.com/item.htm?ft=t&amp;id=1048358909253</t>
        </is>
      </c>
      <c r="BE410" s="7" t="n"/>
      <c r="BF410" s="150">
        <f>H410</f>
        <v/>
      </c>
      <c r="BG410" s="82">
        <f>BH410/BF410</f>
        <v/>
      </c>
      <c r="BH410" s="149">
        <f>I410</f>
        <v/>
      </c>
      <c r="BI410" s="82">
        <f>1-12%</f>
        <v/>
      </c>
      <c r="BJ410" s="82">
        <f>BK410/(BF410-BF410*(1-BI410))</f>
        <v/>
      </c>
      <c r="BK410" s="149">
        <f>BM410/(1-BL410)</f>
        <v/>
      </c>
      <c r="BL410" s="82" t="n">
        <v>0.01</v>
      </c>
      <c r="BM410" s="149">
        <f>J410</f>
        <v/>
      </c>
      <c r="BN410" s="149">
        <f>IF(BK410&gt;=1500,BK410-150,IF(BK410&gt;=800,BK410-80,IF(BK410&gt;=500,BK410-50,IF(BK410&gt;=200,BK410-20,BK410))))</f>
        <v/>
      </c>
      <c r="BO410" s="82">
        <f>1-12%</f>
        <v/>
      </c>
      <c r="BP410" s="82">
        <f>BQ410/(BF410-BF410*(1-BO410))</f>
        <v/>
      </c>
      <c r="BQ410" s="149">
        <f>BS410/(1-BR410)</f>
        <v/>
      </c>
      <c r="BR410" s="82" t="n">
        <v>0</v>
      </c>
      <c r="BS410" s="149">
        <f>K410</f>
        <v/>
      </c>
      <c r="BT410" s="149">
        <f>IF(BQ410&gt;=1500,BQ410-150,IF(BQ410&gt;=800,BQ410-80,IF(BQ410&gt;=500,BQ410-50,IF(BQ410&gt;=200,BQ410-20,BQ410))))</f>
        <v/>
      </c>
      <c r="BU410" s="7" t="n"/>
      <c r="CB410" s="8" t="inlineStr">
        <is>
          <t>✅ 可导入</t>
        </is>
      </c>
      <c r="CC410" t="inlineStr">
        <is>
          <t>✓</t>
        </is>
      </c>
    </row>
    <row r="411" ht="18" customHeight="1">
      <c r="A411" s="77" t="inlineStr">
        <is>
          <t>PFG25250051220</t>
        </is>
      </c>
      <c r="B411" s="7" t="inlineStr">
        <is>
          <t>孚格超薄餐边柜</t>
        </is>
      </c>
      <c r="C411" s="7" t="inlineStr">
        <is>
          <t>超薄窄柜-整柜-洞洞板版-0.8米</t>
        </is>
      </c>
      <c r="D411" s="7" t="inlineStr">
        <is>
          <t>PFG2525005122017</t>
        </is>
      </c>
      <c r="E411" s="7" t="inlineStr">
        <is>
          <t>https://item.taobao.com/item.htm?ft=t&amp;id=1048358909253</t>
        </is>
      </c>
      <c r="F411" s="7" t="inlineStr">
        <is>
          <t>中型</t>
        </is>
      </c>
      <c r="G411" s="149">
        <f>Q411/0.4</f>
        <v/>
      </c>
      <c r="H411" s="149">
        <f>G411*0.75</f>
        <v/>
      </c>
      <c r="I411" s="149">
        <f>Q411 / (0.81 - 0.02 - 0.006)</f>
        <v/>
      </c>
      <c r="J411" s="149">
        <f>Q411 / (0.82 - 0.02 - 0.006)</f>
        <v/>
      </c>
      <c r="K411" s="149">
        <f>Q411 / (0.85 - 0.02 - 0.006)</f>
        <v/>
      </c>
      <c r="L411" s="149">
        <f>K411-N411</f>
        <v/>
      </c>
      <c r="M411" s="79">
        <f>L411/K411</f>
        <v/>
      </c>
      <c r="N411" s="150">
        <f>O411+P411+Q411</f>
        <v/>
      </c>
      <c r="O411" s="150">
        <f>K411*0.006</f>
        <v/>
      </c>
      <c r="P411" s="150">
        <f>K411*0.02</f>
        <v/>
      </c>
      <c r="Q411" s="150">
        <f>SUM(R411:T411)</f>
        <v/>
      </c>
      <c r="R411" s="150">
        <f>IF(F411="大型",700,IF(F411="中型",300,IF(F411="小型",80,0)))</f>
        <v/>
      </c>
      <c r="S411" s="150">
        <f>IF(F411="大型",150,IF(F411="中型",100,IF(F411="小型",0,0)))</f>
        <v/>
      </c>
      <c r="T411" s="151">
        <f>SUM(U411:W411)</f>
        <v/>
      </c>
      <c r="U411" s="150" t="n">
        <v>1226.875</v>
      </c>
      <c r="V411" s="150" t="n">
        <v>130</v>
      </c>
      <c r="W411" s="150" t="n">
        <v>404.5</v>
      </c>
      <c r="X411" s="150" t="n">
        <v>73</v>
      </c>
      <c r="Y411" s="150" t="n">
        <v>0</v>
      </c>
      <c r="Z411" s="150" t="n">
        <v>0</v>
      </c>
      <c r="AA411" s="150" t="n">
        <v>41</v>
      </c>
      <c r="AB411" s="150" t="n">
        <v>0</v>
      </c>
      <c r="AC411" s="150" t="n">
        <v>0</v>
      </c>
      <c r="AD411" s="150" t="n">
        <v>0</v>
      </c>
      <c r="AE411" s="150" t="n">
        <v>0</v>
      </c>
      <c r="AF411" s="150" t="n">
        <v>0</v>
      </c>
      <c r="AG411" s="150" t="n">
        <v>0</v>
      </c>
      <c r="AH411" s="150" t="n">
        <v>0</v>
      </c>
      <c r="AI411" s="150" t="n">
        <v>0</v>
      </c>
      <c r="AJ411" s="150" t="n">
        <v>0</v>
      </c>
      <c r="AK411" s="150" t="n">
        <v>0</v>
      </c>
      <c r="AL411" s="150" t="n">
        <v>0</v>
      </c>
      <c r="AM411" s="150" t="n">
        <v>60.5</v>
      </c>
      <c r="AN411" s="150" t="n">
        <v>155</v>
      </c>
      <c r="AO411" s="150" t="n">
        <v>75</v>
      </c>
      <c r="AP411" s="150" t="n">
        <v>0</v>
      </c>
      <c r="AQ411" s="150" t="n">
        <v>0</v>
      </c>
      <c r="AR411" s="150" t="n">
        <v>0</v>
      </c>
      <c r="AS411" s="150" t="n">
        <v>0</v>
      </c>
      <c r="AT411" s="7" t="inlineStr">
        <is>
          <t>* 公牛插座（60.5）；玻璃（16*2+3+6）；岩板（43+30）；金属装饰条（75）；洞洞板（155）</t>
        </is>
      </c>
      <c r="AU411" s="7" t="n"/>
      <c r="AV411" s="7" t="n"/>
      <c r="AW411" s="7" t="n"/>
      <c r="AX411" s="7" t="n"/>
      <c r="AY411" s="150" t="n"/>
      <c r="AZ411" s="150" t="n"/>
      <c r="BA411" s="82" t="n"/>
      <c r="BB411" s="150" t="n"/>
      <c r="BC411" s="7" t="inlineStr">
        <is>
          <t>1048358909253</t>
        </is>
      </c>
      <c r="BD411" s="7" t="inlineStr">
        <is>
          <t>https://item.taobao.com/item.htm?ft=t&amp;id=1048358909253</t>
        </is>
      </c>
      <c r="BE411" s="7" t="n"/>
      <c r="BF411" s="150">
        <f>H411</f>
        <v/>
      </c>
      <c r="BG411" s="82">
        <f>BH411/BF411</f>
        <v/>
      </c>
      <c r="BH411" s="149">
        <f>I411</f>
        <v/>
      </c>
      <c r="BI411" s="82">
        <f>1-12%</f>
        <v/>
      </c>
      <c r="BJ411" s="82">
        <f>BK411/(BF411-BF411*(1-BI411))</f>
        <v/>
      </c>
      <c r="BK411" s="149">
        <f>BM411/(1-BL411)</f>
        <v/>
      </c>
      <c r="BL411" s="82" t="n">
        <v>0.01</v>
      </c>
      <c r="BM411" s="149">
        <f>J411</f>
        <v/>
      </c>
      <c r="BN411" s="149">
        <f>IF(BK411&gt;=1500,BK411-150,IF(BK411&gt;=800,BK411-80,IF(BK411&gt;=500,BK411-50,IF(BK411&gt;=200,BK411-20,BK411))))</f>
        <v/>
      </c>
      <c r="BO411" s="82">
        <f>1-12%</f>
        <v/>
      </c>
      <c r="BP411" s="82">
        <f>BQ411/(BF411-BF411*(1-BO411))</f>
        <v/>
      </c>
      <c r="BQ411" s="149">
        <f>BS411/(1-BR411)</f>
        <v/>
      </c>
      <c r="BR411" s="82" t="n">
        <v>0</v>
      </c>
      <c r="BS411" s="149">
        <f>K411</f>
        <v/>
      </c>
      <c r="BT411" s="149">
        <f>IF(BQ411&gt;=1500,BQ411-150,IF(BQ411&gt;=800,BQ411-80,IF(BQ411&gt;=500,BQ411-50,IF(BQ411&gt;=200,BQ411-20,BQ411))))</f>
        <v/>
      </c>
      <c r="BU411" s="7" t="n"/>
      <c r="CB411" s="8" t="inlineStr">
        <is>
          <t>✅ 可导入</t>
        </is>
      </c>
      <c r="CC411" t="inlineStr">
        <is>
          <t>✓</t>
        </is>
      </c>
    </row>
    <row r="412" ht="18" customHeight="1">
      <c r="A412" s="77" t="inlineStr">
        <is>
          <t>PFG25250051220</t>
        </is>
      </c>
      <c r="B412" s="10" t="inlineStr">
        <is>
          <t>孚格超薄餐边柜</t>
        </is>
      </c>
      <c r="C412" s="7" t="inlineStr">
        <is>
          <t>超薄窄柜-整柜-洞洞板版-1.0米</t>
        </is>
      </c>
      <c r="D412" s="7" t="inlineStr">
        <is>
          <t>PFG2525005122018</t>
        </is>
      </c>
      <c r="E412" s="10" t="inlineStr">
        <is>
          <t>https://item.taobao.com/item.htm?ft=t&amp;id=1048358909253</t>
        </is>
      </c>
      <c r="F412" s="10" t="inlineStr">
        <is>
          <t>中型</t>
        </is>
      </c>
      <c r="G412" s="152">
        <f>Q412/0.4</f>
        <v/>
      </c>
      <c r="H412" s="152">
        <f>G412*0.75</f>
        <v/>
      </c>
      <c r="I412" s="152">
        <f>Q412 / (0.81 - 0.02 - 0.006)</f>
        <v/>
      </c>
      <c r="J412" s="152">
        <f>Q412 / (0.82 - 0.02 - 0.006)</f>
        <v/>
      </c>
      <c r="K412" s="152">
        <f>Q412 / (0.85 - 0.02 - 0.006)</f>
        <v/>
      </c>
      <c r="L412" s="152">
        <f>K412-N412</f>
        <v/>
      </c>
      <c r="M412" s="79">
        <f>L412/K412</f>
        <v/>
      </c>
      <c r="N412" s="153">
        <f>O412+P412+Q412</f>
        <v/>
      </c>
      <c r="O412" s="153">
        <f>K412*0.006</f>
        <v/>
      </c>
      <c r="P412" s="153">
        <f>K412*0.02</f>
        <v/>
      </c>
      <c r="Q412" s="153">
        <f>SUM(R412:T412)</f>
        <v/>
      </c>
      <c r="R412" s="153">
        <f>IF(F412="大型",700,IF(F412="中型",300,IF(F412="小型",80,0)))</f>
        <v/>
      </c>
      <c r="S412" s="153">
        <f>IF(F412="大型",150,IF(F412="中型",100,IF(F412="小型",0,0)))</f>
        <v/>
      </c>
      <c r="T412" s="151">
        <f>SUM(U412:W412)</f>
        <v/>
      </c>
      <c r="U412" s="153" t="n">
        <v>1319.375</v>
      </c>
      <c r="V412" s="153" t="n">
        <v>150</v>
      </c>
      <c r="W412" s="153" t="n">
        <v>457.3</v>
      </c>
      <c r="X412" s="153" t="n">
        <v>82.8</v>
      </c>
      <c r="Y412" s="153" t="n">
        <v>0</v>
      </c>
      <c r="Z412" s="153" t="n">
        <v>0</v>
      </c>
      <c r="AA412" s="153" t="n">
        <v>46</v>
      </c>
      <c r="AB412" s="153" t="n">
        <v>0</v>
      </c>
      <c r="AC412" s="153" t="n">
        <v>0</v>
      </c>
      <c r="AD412" s="153" t="n">
        <v>0</v>
      </c>
      <c r="AE412" s="153" t="n">
        <v>0</v>
      </c>
      <c r="AF412" s="153" t="n">
        <v>0</v>
      </c>
      <c r="AG412" s="153" t="n">
        <v>0</v>
      </c>
      <c r="AH412" s="153" t="n">
        <v>0</v>
      </c>
      <c r="AI412" s="153" t="n">
        <v>0</v>
      </c>
      <c r="AJ412" s="153" t="n">
        <v>0</v>
      </c>
      <c r="AK412" s="153" t="n">
        <v>0</v>
      </c>
      <c r="AL412" s="153" t="n">
        <v>0</v>
      </c>
      <c r="AM412" s="153" t="n">
        <v>60.5</v>
      </c>
      <c r="AN412" s="153" t="n">
        <v>193</v>
      </c>
      <c r="AO412" s="153" t="n">
        <v>75</v>
      </c>
      <c r="AP412" s="153" t="n">
        <v>0</v>
      </c>
      <c r="AQ412" s="153" t="n">
        <v>0</v>
      </c>
      <c r="AR412" s="153" t="n">
        <v>0</v>
      </c>
      <c r="AS412" s="153" t="n">
        <v>0</v>
      </c>
      <c r="AT412" s="7" t="inlineStr">
        <is>
          <t>* 公牛插座（60.5）；玻璃（18*2+3+7）；岩板（52.8+30）；金属装饰条（75）；洞洞板（193）</t>
        </is>
      </c>
      <c r="AU412" s="7" t="n"/>
      <c r="AV412" s="7" t="n"/>
      <c r="AW412" s="7" t="n"/>
      <c r="AX412" s="7" t="n"/>
      <c r="AY412" s="150" t="n"/>
      <c r="AZ412" s="150" t="n"/>
      <c r="BA412" s="82" t="n"/>
      <c r="BB412" s="150" t="n"/>
      <c r="BC412" s="10" t="inlineStr">
        <is>
          <t>1048358909253</t>
        </is>
      </c>
      <c r="BD412" s="10" t="inlineStr">
        <is>
          <t>https://item.taobao.com/item.htm?ft=t&amp;id=1048358909253</t>
        </is>
      </c>
      <c r="BE412" s="10" t="n"/>
      <c r="BF412" s="153">
        <f>H412</f>
        <v/>
      </c>
      <c r="BG412" s="85">
        <f>BH412/BF412</f>
        <v/>
      </c>
      <c r="BH412" s="152">
        <f>I412</f>
        <v/>
      </c>
      <c r="BI412" s="85">
        <f>1-12%</f>
        <v/>
      </c>
      <c r="BJ412" s="85">
        <f>BK412/(BF412-BF412*(1-BI412))</f>
        <v/>
      </c>
      <c r="BK412" s="152">
        <f>BM412/(1-BL412)</f>
        <v/>
      </c>
      <c r="BL412" s="85" t="n">
        <v>0.01</v>
      </c>
      <c r="BM412" s="152">
        <f>J412</f>
        <v/>
      </c>
      <c r="BN412" s="152">
        <f>IF(BK412&gt;=1500,BK412-150,IF(BK412&gt;=800,BK412-80,IF(BK412&gt;=500,BK412-50,IF(BK412&gt;=200,BK412-20,BK412))))</f>
        <v/>
      </c>
      <c r="BO412" s="85">
        <f>1-12%</f>
        <v/>
      </c>
      <c r="BP412" s="85">
        <f>BQ412/(BF412-BF412*(1-BO412))</f>
        <v/>
      </c>
      <c r="BQ412" s="152">
        <f>BS412/(1-BR412)</f>
        <v/>
      </c>
      <c r="BR412" s="85" t="n">
        <v>0</v>
      </c>
      <c r="BS412" s="152">
        <f>K412</f>
        <v/>
      </c>
      <c r="BT412" s="152">
        <f>IF(BQ412&gt;=1500,BQ412-150,IF(BQ412&gt;=800,BQ412-80,IF(BQ412&gt;=500,BQ412-50,IF(BQ412&gt;=200,BQ412-20,BQ412))))</f>
        <v/>
      </c>
      <c r="BU412" s="7" t="n"/>
      <c r="CB412" s="8" t="inlineStr">
        <is>
          <t>✅ 可导入</t>
        </is>
      </c>
      <c r="CC412" t="inlineStr">
        <is>
          <t>✓</t>
        </is>
      </c>
    </row>
    <row r="413" ht="18" customHeight="1">
      <c r="A413" s="77" t="inlineStr">
        <is>
          <t>PFG25250051220</t>
        </is>
      </c>
      <c r="B413" s="7" t="inlineStr">
        <is>
          <t>孚格超薄餐边柜</t>
        </is>
      </c>
      <c r="C413" s="7" t="inlineStr">
        <is>
          <t>超薄窄柜-整柜-洞洞板版-1.2米</t>
        </is>
      </c>
      <c r="D413" s="7" t="inlineStr">
        <is>
          <t>PFG2525005122019</t>
        </is>
      </c>
      <c r="E413" s="7" t="inlineStr">
        <is>
          <t>https://item.taobao.com/item.htm?ft=t&amp;id=1048358909253</t>
        </is>
      </c>
      <c r="F413" s="7" t="inlineStr">
        <is>
          <t>中型</t>
        </is>
      </c>
      <c r="G413" s="149">
        <f>Q413/0.4</f>
        <v/>
      </c>
      <c r="H413" s="149">
        <f>G413*0.75</f>
        <v/>
      </c>
      <c r="I413" s="149">
        <f>Q413 / (0.81 - 0.02 - 0.006)</f>
        <v/>
      </c>
      <c r="J413" s="149">
        <f>Q413 / (0.82 - 0.02 - 0.006)</f>
        <v/>
      </c>
      <c r="K413" s="149">
        <f>Q413 / (0.85 - 0.02 - 0.006)</f>
        <v/>
      </c>
      <c r="L413" s="149">
        <f>K413-N413</f>
        <v/>
      </c>
      <c r="M413" s="79">
        <f>L413/K413</f>
        <v/>
      </c>
      <c r="N413" s="150">
        <f>O413+P413+Q413</f>
        <v/>
      </c>
      <c r="O413" s="150">
        <f>K413*0.006</f>
        <v/>
      </c>
      <c r="P413" s="150">
        <f>K413*0.02</f>
        <v/>
      </c>
      <c r="Q413" s="150">
        <f>SUM(R413:T413)</f>
        <v/>
      </c>
      <c r="R413" s="150">
        <f>IF(F413="大型",700,IF(F413="中型",300,IF(F413="小型",80,0)))</f>
        <v/>
      </c>
      <c r="S413" s="150">
        <f>IF(F413="大型",150,IF(F413="中型",100,IF(F413="小型",0,0)))</f>
        <v/>
      </c>
      <c r="T413" s="151">
        <f>SUM(U413:W413)</f>
        <v/>
      </c>
      <c r="U413" s="150" t="n">
        <v>1412.5</v>
      </c>
      <c r="V413" s="150" t="n">
        <v>170</v>
      </c>
      <c r="W413" s="150" t="n">
        <v>474.5</v>
      </c>
      <c r="X413" s="150" t="n">
        <v>94</v>
      </c>
      <c r="Y413" s="150" t="n">
        <v>0</v>
      </c>
      <c r="Z413" s="150" t="n">
        <v>0</v>
      </c>
      <c r="AA413" s="150" t="n">
        <v>51</v>
      </c>
      <c r="AB413" s="150" t="n">
        <v>0</v>
      </c>
      <c r="AC413" s="150" t="n">
        <v>0</v>
      </c>
      <c r="AD413" s="150" t="n">
        <v>0</v>
      </c>
      <c r="AE413" s="150" t="n">
        <v>0</v>
      </c>
      <c r="AF413" s="150" t="n">
        <v>0</v>
      </c>
      <c r="AG413" s="150" t="n">
        <v>0</v>
      </c>
      <c r="AH413" s="150" t="n">
        <v>0</v>
      </c>
      <c r="AI413" s="150" t="n">
        <v>0</v>
      </c>
      <c r="AJ413" s="150" t="n">
        <v>0</v>
      </c>
      <c r="AK413" s="150" t="n">
        <v>0</v>
      </c>
      <c r="AL413" s="150" t="n">
        <v>0</v>
      </c>
      <c r="AM413" s="150" t="n">
        <v>60.5</v>
      </c>
      <c r="AN413" s="150" t="n">
        <v>194</v>
      </c>
      <c r="AO413" s="150" t="n">
        <v>75</v>
      </c>
      <c r="AP413" s="150" t="n">
        <v>0</v>
      </c>
      <c r="AQ413" s="150" t="n">
        <v>0</v>
      </c>
      <c r="AR413" s="150" t="n">
        <v>0</v>
      </c>
      <c r="AS413" s="150" t="n">
        <v>0</v>
      </c>
      <c r="AT413" s="7" t="inlineStr">
        <is>
          <t>* 公牛插座（60.5）；玻璃（20*2+3+8）；岩板（64+30）；金属装饰条（75）；洞洞板（194）</t>
        </is>
      </c>
      <c r="AU413" s="7" t="n"/>
      <c r="AV413" s="7" t="n"/>
      <c r="AW413" s="7" t="n"/>
      <c r="AX413" s="7" t="n"/>
      <c r="AY413" s="150" t="n"/>
      <c r="AZ413" s="150" t="n"/>
      <c r="BA413" s="82" t="n"/>
      <c r="BB413" s="150" t="n"/>
      <c r="BC413" s="7" t="inlineStr">
        <is>
          <t>1048358909253</t>
        </is>
      </c>
      <c r="BD413" s="7" t="inlineStr">
        <is>
          <t>https://item.taobao.com/item.htm?ft=t&amp;id=1048358909253</t>
        </is>
      </c>
      <c r="BE413" s="7" t="n"/>
      <c r="BF413" s="150">
        <f>H413</f>
        <v/>
      </c>
      <c r="BG413" s="82">
        <f>BH413/BF413</f>
        <v/>
      </c>
      <c r="BH413" s="149">
        <f>I413</f>
        <v/>
      </c>
      <c r="BI413" s="82">
        <f>1-12%</f>
        <v/>
      </c>
      <c r="BJ413" s="82">
        <f>BK413/(BF413-BF413*(1-BI413))</f>
        <v/>
      </c>
      <c r="BK413" s="149">
        <f>BM413/(1-BL413)</f>
        <v/>
      </c>
      <c r="BL413" s="82" t="n">
        <v>0.01</v>
      </c>
      <c r="BM413" s="149">
        <f>J413</f>
        <v/>
      </c>
      <c r="BN413" s="149">
        <f>IF(BK413&gt;=1500,BK413-150,IF(BK413&gt;=800,BK413-80,IF(BK413&gt;=500,BK413-50,IF(BK413&gt;=200,BK413-20,BK413))))</f>
        <v/>
      </c>
      <c r="BO413" s="82">
        <f>1-12%</f>
        <v/>
      </c>
      <c r="BP413" s="82">
        <f>BQ413/(BF413-BF413*(1-BO413))</f>
        <v/>
      </c>
      <c r="BQ413" s="149">
        <f>BS413/(1-BR413)</f>
        <v/>
      </c>
      <c r="BR413" s="82" t="n">
        <v>0</v>
      </c>
      <c r="BS413" s="149">
        <f>K413</f>
        <v/>
      </c>
      <c r="BT413" s="149">
        <f>IF(BQ413&gt;=1500,BQ413-150,IF(BQ413&gt;=800,BQ413-80,IF(BQ413&gt;=500,BQ413-50,IF(BQ413&gt;=200,BQ413-20,BQ413))))</f>
        <v/>
      </c>
      <c r="BU413" s="7" t="n"/>
      <c r="CB413" s="8" t="inlineStr">
        <is>
          <t>✅ 可导入</t>
        </is>
      </c>
      <c r="CC413" t="inlineStr">
        <is>
          <t>✓</t>
        </is>
      </c>
    </row>
    <row r="414" ht="18" customHeight="1">
      <c r="A414" s="77" t="inlineStr">
        <is>
          <t>PFG25250061201</t>
        </is>
      </c>
      <c r="B414" s="10" t="inlineStr">
        <is>
          <t>孚格柚色餐边窄柜</t>
        </is>
      </c>
      <c r="C414" s="10" t="inlineStr">
        <is>
          <t>柚色窄柜-整柜-0.8米</t>
        </is>
      </c>
      <c r="D414" s="10" t="inlineStr">
        <is>
          <t>PFG2525006120111</t>
        </is>
      </c>
      <c r="E414" s="10" t="inlineStr">
        <is>
          <t>https://item.taobao.com/item.htm?ft=t&amp;id=1048358909253</t>
        </is>
      </c>
      <c r="F414" s="10" t="inlineStr">
        <is>
          <t>中型</t>
        </is>
      </c>
      <c r="G414" s="152">
        <f>Q414/0.4</f>
        <v/>
      </c>
      <c r="H414" s="152">
        <f>G414*0.75</f>
        <v/>
      </c>
      <c r="I414" s="152">
        <f>Q414 / (0.81 - 0.02 - 0.006)</f>
        <v/>
      </c>
      <c r="J414" s="152">
        <f>Q414 / (0.82 - 0.02 - 0.006)</f>
        <v/>
      </c>
      <c r="K414" s="152">
        <f>Q414 / (0.85 - 0.02 - 0.006)</f>
        <v/>
      </c>
      <c r="L414" s="152">
        <f>K414-N414</f>
        <v/>
      </c>
      <c r="M414" s="79">
        <f>L414/K414</f>
        <v/>
      </c>
      <c r="N414" s="153">
        <f>O414+P414+Q414</f>
        <v/>
      </c>
      <c r="O414" s="153">
        <f>K414*0.006</f>
        <v/>
      </c>
      <c r="P414" s="153">
        <f>K414*0.02</f>
        <v/>
      </c>
      <c r="Q414" s="153">
        <f>SUM(R414:T414)</f>
        <v/>
      </c>
      <c r="R414" s="153">
        <f>IF(F414="大型",700,IF(F414="中型",300,IF(F414="小型",80,0)))</f>
        <v/>
      </c>
      <c r="S414" s="153">
        <f>IF(F414="大型",150,IF(F414="中型",100,IF(F414="小型",0,0)))</f>
        <v/>
      </c>
      <c r="T414" s="151">
        <f>SUM(U414:W414)</f>
        <v/>
      </c>
      <c r="U414" s="153" t="n">
        <v>2500</v>
      </c>
      <c r="V414" s="153" t="n">
        <v>0</v>
      </c>
      <c r="W414" s="153" t="n">
        <v>0</v>
      </c>
      <c r="X414" s="153" t="n">
        <v>0</v>
      </c>
      <c r="Y414" s="153" t="n">
        <v>0</v>
      </c>
      <c r="Z414" s="153" t="n">
        <v>0</v>
      </c>
      <c r="AA414" s="153" t="n">
        <v>0</v>
      </c>
      <c r="AB414" s="153" t="n">
        <v>0</v>
      </c>
      <c r="AC414" s="153" t="n">
        <v>0</v>
      </c>
      <c r="AD414" s="153" t="n">
        <v>0</v>
      </c>
      <c r="AE414" s="153" t="n">
        <v>0</v>
      </c>
      <c r="AF414" s="153" t="n">
        <v>0</v>
      </c>
      <c r="AG414" s="153" t="n">
        <v>0</v>
      </c>
      <c r="AH414" s="153" t="n">
        <v>0</v>
      </c>
      <c r="AI414" s="153" t="n">
        <v>0</v>
      </c>
      <c r="AJ414" s="153" t="n">
        <v>0</v>
      </c>
      <c r="AK414" s="153" t="n">
        <v>0</v>
      </c>
      <c r="AL414" s="153" t="n">
        <v>0</v>
      </c>
      <c r="AM414" s="153" t="n">
        <v>0</v>
      </c>
      <c r="AN414" s="153" t="n">
        <v>0</v>
      </c>
      <c r="AO414" s="153" t="n">
        <v>0</v>
      </c>
      <c r="AP414" s="153" t="n">
        <v>0</v>
      </c>
      <c r="AQ414" s="153" t="n">
        <v>0</v>
      </c>
      <c r="AR414" s="153" t="n">
        <v>0</v>
      </c>
      <c r="AS414" s="153" t="n">
        <v>0</v>
      </c>
      <c r="AT414" s="10" t="n"/>
      <c r="AU414" s="10" t="n"/>
      <c r="AV414" s="10" t="n"/>
      <c r="AW414" s="10" t="n"/>
      <c r="AX414" s="10" t="n"/>
      <c r="AY414" s="153" t="n"/>
      <c r="AZ414" s="153" t="n"/>
      <c r="BA414" s="85" t="n"/>
      <c r="BB414" s="153" t="n"/>
      <c r="BC414" s="10" t="inlineStr">
        <is>
          <t>暂无</t>
        </is>
      </c>
      <c r="BD414" s="10" t="n"/>
      <c r="BE414" s="10" t="n"/>
      <c r="BF414" s="153">
        <f>H414</f>
        <v/>
      </c>
      <c r="BG414" s="85">
        <f>BH414/BF414</f>
        <v/>
      </c>
      <c r="BH414" s="152">
        <f>I414</f>
        <v/>
      </c>
      <c r="BI414" s="85">
        <f>1-12%</f>
        <v/>
      </c>
      <c r="BJ414" s="85">
        <f>BK414/(BF414-BF414*(1-BI414))</f>
        <v/>
      </c>
      <c r="BK414" s="152">
        <f>BM414/(1-BL414)</f>
        <v/>
      </c>
      <c r="BL414" s="85" t="n">
        <v>0.01</v>
      </c>
      <c r="BM414" s="152">
        <f>J414</f>
        <v/>
      </c>
      <c r="BN414" s="152">
        <f>IF(BK414&gt;=1500,BK414-150,IF(BK414&gt;=800,BK414-80,IF(BK414&gt;=500,BK414-50,IF(BK414&gt;=200,BK414-20,BK414))))</f>
        <v/>
      </c>
      <c r="BO414" s="85">
        <f>1-12%</f>
        <v/>
      </c>
      <c r="BP414" s="85">
        <f>BQ414/(BF414-BF414*(1-BO414))</f>
        <v/>
      </c>
      <c r="BQ414" s="152">
        <f>BS414/(1-BR414)</f>
        <v/>
      </c>
      <c r="BR414" s="85" t="n">
        <v>0</v>
      </c>
      <c r="BS414" s="152">
        <f>K414</f>
        <v/>
      </c>
      <c r="BT414" s="152">
        <f>IF(BQ414&gt;=1500,BQ414-150,IF(BQ414&gt;=800,BQ414-80,IF(BQ414&gt;=500,BQ414-50,IF(BQ414&gt;=200,BQ414-20,BQ414))))</f>
        <v/>
      </c>
      <c r="BU414" s="10" t="n"/>
      <c r="CB414" s="8" t="inlineStr">
        <is>
          <t>✅ 可导入</t>
        </is>
      </c>
      <c r="CC414" t="inlineStr">
        <is>
          <t>✓</t>
        </is>
      </c>
    </row>
    <row r="415" ht="18" customHeight="1">
      <c r="A415" s="77" t="inlineStr">
        <is>
          <t>PFG25250061201</t>
        </is>
      </c>
      <c r="B415" s="7" t="inlineStr">
        <is>
          <t>孚格柚色餐边窄柜</t>
        </is>
      </c>
      <c r="C415" s="7" t="inlineStr">
        <is>
          <t>柚色窄柜-整柜-1.0米</t>
        </is>
      </c>
      <c r="D415" s="7" t="inlineStr">
        <is>
          <t>PFG2525006120112</t>
        </is>
      </c>
      <c r="E415" s="7" t="n"/>
      <c r="F415" s="7" t="inlineStr">
        <is>
          <t>中型</t>
        </is>
      </c>
      <c r="G415" s="149">
        <f>Q415/0.4</f>
        <v/>
      </c>
      <c r="H415" s="149">
        <f>G415*0.75</f>
        <v/>
      </c>
      <c r="I415" s="149">
        <f>Q415 / (0.81 - 0.02 - 0.006)</f>
        <v/>
      </c>
      <c r="J415" s="149">
        <f>Q415 / (0.82 - 0.02 - 0.006)</f>
        <v/>
      </c>
      <c r="K415" s="149">
        <f>Q415 / (0.85 - 0.02 - 0.006)</f>
        <v/>
      </c>
      <c r="L415" s="149">
        <f>K415-N415</f>
        <v/>
      </c>
      <c r="M415" s="79">
        <f>L415/K415</f>
        <v/>
      </c>
      <c r="N415" s="150">
        <f>O415+P415+Q415</f>
        <v/>
      </c>
      <c r="O415" s="150">
        <f>K415*0.006</f>
        <v/>
      </c>
      <c r="P415" s="150">
        <f>K415*0.02</f>
        <v/>
      </c>
      <c r="Q415" s="150">
        <f>SUM(R415:T415)</f>
        <v/>
      </c>
      <c r="R415" s="150">
        <f>IF(F415="大型",700,IF(F415="中型",300,IF(F415="小型",80,0)))</f>
        <v/>
      </c>
      <c r="S415" s="150">
        <f>IF(F415="大型",150,IF(F415="中型",100,IF(F415="小型",0,0)))</f>
        <v/>
      </c>
      <c r="T415" s="151">
        <f>SUM(U415:W415)</f>
        <v/>
      </c>
      <c r="U415" s="150" t="n">
        <v>2500</v>
      </c>
      <c r="V415" s="150" t="n">
        <v>0</v>
      </c>
      <c r="W415" s="150" t="n">
        <v>0</v>
      </c>
      <c r="X415" s="150" t="n">
        <v>0</v>
      </c>
      <c r="Y415" s="150" t="n">
        <v>0</v>
      </c>
      <c r="Z415" s="150" t="n">
        <v>0</v>
      </c>
      <c r="AA415" s="150" t="n">
        <v>0</v>
      </c>
      <c r="AB415" s="150" t="n">
        <v>0</v>
      </c>
      <c r="AC415" s="150" t="n">
        <v>0</v>
      </c>
      <c r="AD415" s="150" t="n">
        <v>0</v>
      </c>
      <c r="AE415" s="150" t="n">
        <v>0</v>
      </c>
      <c r="AF415" s="150" t="n">
        <v>0</v>
      </c>
      <c r="AG415" s="150" t="n">
        <v>0</v>
      </c>
      <c r="AH415" s="150" t="n">
        <v>0</v>
      </c>
      <c r="AI415" s="150" t="n">
        <v>0</v>
      </c>
      <c r="AJ415" s="150" t="n">
        <v>0</v>
      </c>
      <c r="AK415" s="150" t="n">
        <v>0</v>
      </c>
      <c r="AL415" s="150" t="n">
        <v>0</v>
      </c>
      <c r="AM415" s="150" t="n">
        <v>0</v>
      </c>
      <c r="AN415" s="150" t="n">
        <v>0</v>
      </c>
      <c r="AO415" s="150" t="n">
        <v>0</v>
      </c>
      <c r="AP415" s="150" t="n">
        <v>0</v>
      </c>
      <c r="AQ415" s="150" t="n">
        <v>0</v>
      </c>
      <c r="AR415" s="150" t="n">
        <v>0</v>
      </c>
      <c r="AS415" s="150" t="n">
        <v>0</v>
      </c>
      <c r="AT415" s="7" t="n"/>
      <c r="AU415" s="7" t="n"/>
      <c r="AV415" s="7" t="n"/>
      <c r="AW415" s="7" t="n"/>
      <c r="AX415" s="7" t="n"/>
      <c r="AY415" s="150" t="n"/>
      <c r="AZ415" s="150" t="n"/>
      <c r="BA415" s="82" t="n"/>
      <c r="BB415" s="150" t="n"/>
      <c r="BC415" s="7" t="inlineStr">
        <is>
          <t>暂无</t>
        </is>
      </c>
      <c r="BD415" s="7" t="n"/>
      <c r="BE415" s="7" t="n"/>
      <c r="BF415" s="150">
        <f>H415</f>
        <v/>
      </c>
      <c r="BG415" s="82">
        <f>BH415/BF415</f>
        <v/>
      </c>
      <c r="BH415" s="149">
        <f>I415</f>
        <v/>
      </c>
      <c r="BI415" s="82">
        <f>1-12%</f>
        <v/>
      </c>
      <c r="BJ415" s="82">
        <f>BK415/(BF415-BF415*(1-BI415))</f>
        <v/>
      </c>
      <c r="BK415" s="149">
        <f>BM415/(1-BL415)</f>
        <v/>
      </c>
      <c r="BL415" s="82" t="n">
        <v>0.01</v>
      </c>
      <c r="BM415" s="149">
        <f>J415</f>
        <v/>
      </c>
      <c r="BN415" s="149">
        <f>IF(BK415&gt;=1500,BK415-150,IF(BK415&gt;=800,BK415-80,IF(BK415&gt;=500,BK415-50,IF(BK415&gt;=200,BK415-20,BK415))))</f>
        <v/>
      </c>
      <c r="BO415" s="82">
        <f>1-12%</f>
        <v/>
      </c>
      <c r="BP415" s="82">
        <f>BQ415/(BF415-BF415*(1-BO415))</f>
        <v/>
      </c>
      <c r="BQ415" s="149">
        <f>BS415/(1-BR415)</f>
        <v/>
      </c>
      <c r="BR415" s="82" t="n">
        <v>0</v>
      </c>
      <c r="BS415" s="149">
        <f>K415</f>
        <v/>
      </c>
      <c r="BT415" s="149">
        <f>IF(BQ415&gt;=1500,BQ415-150,IF(BQ415&gt;=800,BQ415-80,IF(BQ415&gt;=500,BQ415-50,IF(BQ415&gt;=200,BQ415-20,BQ415))))</f>
        <v/>
      </c>
      <c r="BU415" s="7" t="n"/>
      <c r="CB415" s="8" t="inlineStr">
        <is>
          <t>✅ 可导入</t>
        </is>
      </c>
      <c r="CC415" t="inlineStr">
        <is>
          <t>✓</t>
        </is>
      </c>
    </row>
    <row r="416" ht="18" customHeight="1">
      <c r="A416" s="77" t="inlineStr">
        <is>
          <t>PFG25250061201</t>
        </is>
      </c>
      <c r="B416" s="10" t="inlineStr">
        <is>
          <t>孚格柚色餐边窄柜</t>
        </is>
      </c>
      <c r="C416" s="10" t="inlineStr">
        <is>
          <t>柚色窄柜-整柜-1.2米</t>
        </is>
      </c>
      <c r="D416" s="10" t="inlineStr">
        <is>
          <t>PFG2525006120113</t>
        </is>
      </c>
      <c r="E416" s="10" t="n"/>
      <c r="F416" s="10" t="inlineStr">
        <is>
          <t>中型</t>
        </is>
      </c>
      <c r="G416" s="152">
        <f>Q416/0.4</f>
        <v/>
      </c>
      <c r="H416" s="152">
        <f>G416*0.75</f>
        <v/>
      </c>
      <c r="I416" s="152">
        <f>Q416 / (0.81 - 0.02 - 0.006)</f>
        <v/>
      </c>
      <c r="J416" s="152">
        <f>Q416 / (0.82 - 0.02 - 0.006)</f>
        <v/>
      </c>
      <c r="K416" s="152">
        <f>Q416 / (0.85 - 0.02 - 0.006)</f>
        <v/>
      </c>
      <c r="L416" s="152">
        <f>K416-N416</f>
        <v/>
      </c>
      <c r="M416" s="79">
        <f>L416/K416</f>
        <v/>
      </c>
      <c r="N416" s="153">
        <f>O416+P416+Q416</f>
        <v/>
      </c>
      <c r="O416" s="153">
        <f>K416*0.006</f>
        <v/>
      </c>
      <c r="P416" s="153">
        <f>K416*0.02</f>
        <v/>
      </c>
      <c r="Q416" s="153">
        <f>SUM(R416:T416)</f>
        <v/>
      </c>
      <c r="R416" s="153">
        <f>IF(F416="大型",700,IF(F416="中型",300,IF(F416="小型",80,0)))</f>
        <v/>
      </c>
      <c r="S416" s="153">
        <f>IF(F416="大型",150,IF(F416="中型",100,IF(F416="小型",0,0)))</f>
        <v/>
      </c>
      <c r="T416" s="151">
        <f>SUM(U416:W416)</f>
        <v/>
      </c>
      <c r="U416" s="153" t="n">
        <v>2500</v>
      </c>
      <c r="V416" s="153" t="n">
        <v>0</v>
      </c>
      <c r="W416" s="153" t="n">
        <v>0</v>
      </c>
      <c r="X416" s="153" t="n">
        <v>0</v>
      </c>
      <c r="Y416" s="153" t="n">
        <v>0</v>
      </c>
      <c r="Z416" s="153" t="n">
        <v>0</v>
      </c>
      <c r="AA416" s="153" t="n">
        <v>0</v>
      </c>
      <c r="AB416" s="153" t="n">
        <v>0</v>
      </c>
      <c r="AC416" s="153" t="n">
        <v>0</v>
      </c>
      <c r="AD416" s="153" t="n">
        <v>0</v>
      </c>
      <c r="AE416" s="153" t="n">
        <v>0</v>
      </c>
      <c r="AF416" s="153" t="n">
        <v>0</v>
      </c>
      <c r="AG416" s="153" t="n">
        <v>0</v>
      </c>
      <c r="AH416" s="153" t="n">
        <v>0</v>
      </c>
      <c r="AI416" s="153" t="n">
        <v>0</v>
      </c>
      <c r="AJ416" s="153" t="n">
        <v>0</v>
      </c>
      <c r="AK416" s="153" t="n">
        <v>0</v>
      </c>
      <c r="AL416" s="153" t="n">
        <v>0</v>
      </c>
      <c r="AM416" s="153" t="n">
        <v>0</v>
      </c>
      <c r="AN416" s="153" t="n">
        <v>0</v>
      </c>
      <c r="AO416" s="153" t="n">
        <v>0</v>
      </c>
      <c r="AP416" s="153" t="n">
        <v>0</v>
      </c>
      <c r="AQ416" s="153" t="n">
        <v>0</v>
      </c>
      <c r="AR416" s="153" t="n">
        <v>0</v>
      </c>
      <c r="AS416" s="153" t="n">
        <v>0</v>
      </c>
      <c r="AT416" s="10" t="n"/>
      <c r="AU416" s="10" t="n"/>
      <c r="AV416" s="10" t="n"/>
      <c r="AW416" s="10" t="n"/>
      <c r="AX416" s="10" t="n"/>
      <c r="AY416" s="153" t="n"/>
      <c r="AZ416" s="153" t="n"/>
      <c r="BA416" s="85" t="n"/>
      <c r="BB416" s="153" t="n"/>
      <c r="BC416" s="10" t="inlineStr">
        <is>
          <t>暂无</t>
        </is>
      </c>
      <c r="BD416" s="10" t="n"/>
      <c r="BE416" s="10" t="n"/>
      <c r="BF416" s="153">
        <f>H416</f>
        <v/>
      </c>
      <c r="BG416" s="85">
        <f>BH416/BF416</f>
        <v/>
      </c>
      <c r="BH416" s="152">
        <f>I416</f>
        <v/>
      </c>
      <c r="BI416" s="85">
        <f>1-12%</f>
        <v/>
      </c>
      <c r="BJ416" s="85">
        <f>BK416/(BF416-BF416*(1-BI416))</f>
        <v/>
      </c>
      <c r="BK416" s="152">
        <f>BM416/(1-BL416)</f>
        <v/>
      </c>
      <c r="BL416" s="85" t="n">
        <v>0.01</v>
      </c>
      <c r="BM416" s="152">
        <f>J416</f>
        <v/>
      </c>
      <c r="BN416" s="152">
        <f>IF(BK416&gt;=1500,BK416-150,IF(BK416&gt;=800,BK416-80,IF(BK416&gt;=500,BK416-50,IF(BK416&gt;=200,BK416-20,BK416))))</f>
        <v/>
      </c>
      <c r="BO416" s="85">
        <f>1-12%</f>
        <v/>
      </c>
      <c r="BP416" s="85">
        <f>BQ416/(BF416-BF416*(1-BO416))</f>
        <v/>
      </c>
      <c r="BQ416" s="152">
        <f>BS416/(1-BR416)</f>
        <v/>
      </c>
      <c r="BR416" s="85" t="n">
        <v>0</v>
      </c>
      <c r="BS416" s="152">
        <f>K416</f>
        <v/>
      </c>
      <c r="BT416" s="152">
        <f>IF(BQ416&gt;=1500,BQ416-150,IF(BQ416&gt;=800,BQ416-80,IF(BQ416&gt;=500,BQ416-50,IF(BQ416&gt;=200,BQ416-20,BQ416))))</f>
        <v/>
      </c>
      <c r="BU416" s="10" t="n"/>
      <c r="CB416" s="8" t="inlineStr">
        <is>
          <t>✅ 可导入</t>
        </is>
      </c>
      <c r="CC416" t="inlineStr">
        <is>
          <t>✓</t>
        </is>
      </c>
    </row>
    <row r="417" ht="18" customHeight="1">
      <c r="A417" s="77" t="inlineStr">
        <is>
          <t>PFG25250071230</t>
        </is>
      </c>
      <c r="B417" s="7" t="inlineStr">
        <is>
          <t>孚格中古半高餐边柜</t>
        </is>
      </c>
      <c r="C417" s="7" t="inlineStr">
        <is>
          <t>中古半高窄柜-整柜-0.8米</t>
        </is>
      </c>
      <c r="D417" s="7" t="inlineStr">
        <is>
          <t>PFG2525007123011</t>
        </is>
      </c>
      <c r="E417" s="7" t="inlineStr">
        <is>
          <t>https://item.taobao.com/item.htm?ft=t&amp;id=1047689918230</t>
        </is>
      </c>
      <c r="F417" s="7" t="inlineStr">
        <is>
          <t>大型</t>
        </is>
      </c>
      <c r="G417" s="149">
        <f>Q417/0.4</f>
        <v/>
      </c>
      <c r="H417" s="149">
        <f>G417*0.75</f>
        <v/>
      </c>
      <c r="I417" s="149">
        <f>Q417 / (0.81 - 0.02 - 0.006)</f>
        <v/>
      </c>
      <c r="J417" s="149">
        <f>Q417 / (0.82 - 0.02 - 0.006)</f>
        <v/>
      </c>
      <c r="K417" s="149">
        <f>Q417 / (0.85 - 0.02 - 0.006)</f>
        <v/>
      </c>
      <c r="L417" s="149">
        <f>K417-N417</f>
        <v/>
      </c>
      <c r="M417" s="79">
        <f>L417/K417</f>
        <v/>
      </c>
      <c r="N417" s="150">
        <f>O417+P417+Q417</f>
        <v/>
      </c>
      <c r="O417" s="150">
        <f>K417*0.006</f>
        <v/>
      </c>
      <c r="P417" s="150">
        <f>K417*0.02</f>
        <v/>
      </c>
      <c r="Q417" s="150">
        <f>SUM(R417:T417)</f>
        <v/>
      </c>
      <c r="R417" s="150">
        <f>IF(F417="大型",700,IF(F417="中型",300,IF(F417="小型",80,0)))</f>
        <v/>
      </c>
      <c r="S417" s="150">
        <f>IF(F417="大型",150,IF(F417="中型",100,IF(F417="小型",0,0)))</f>
        <v/>
      </c>
      <c r="T417" s="151">
        <f>SUM(U417:W417)</f>
        <v/>
      </c>
      <c r="U417" s="150" t="n">
        <v>2500</v>
      </c>
      <c r="V417" s="150" t="n">
        <v>0</v>
      </c>
      <c r="W417" s="150" t="n">
        <v>0</v>
      </c>
      <c r="X417" s="150" t="n">
        <v>0</v>
      </c>
      <c r="Y417" s="150" t="n">
        <v>0</v>
      </c>
      <c r="Z417" s="150" t="n">
        <v>0</v>
      </c>
      <c r="AA417" s="150" t="n">
        <v>0</v>
      </c>
      <c r="AB417" s="150" t="n">
        <v>0</v>
      </c>
      <c r="AC417" s="150" t="n">
        <v>0</v>
      </c>
      <c r="AD417" s="150" t="n">
        <v>0</v>
      </c>
      <c r="AE417" s="150" t="n">
        <v>0</v>
      </c>
      <c r="AF417" s="150" t="n">
        <v>0</v>
      </c>
      <c r="AG417" s="150" t="n">
        <v>0</v>
      </c>
      <c r="AH417" s="150" t="n">
        <v>0</v>
      </c>
      <c r="AI417" s="150" t="n">
        <v>0</v>
      </c>
      <c r="AJ417" s="150" t="n">
        <v>0</v>
      </c>
      <c r="AK417" s="150" t="n">
        <v>0</v>
      </c>
      <c r="AL417" s="150" t="n">
        <v>0</v>
      </c>
      <c r="AM417" s="150" t="n">
        <v>0</v>
      </c>
      <c r="AN417" s="150" t="n">
        <v>0</v>
      </c>
      <c r="AO417" s="150" t="n">
        <v>0</v>
      </c>
      <c r="AP417" s="150" t="n">
        <v>0</v>
      </c>
      <c r="AQ417" s="150" t="n">
        <v>0</v>
      </c>
      <c r="AR417" s="150" t="n">
        <v>0</v>
      </c>
      <c r="AS417" s="150" t="n">
        <v>0</v>
      </c>
      <c r="AT417" s="7" t="n"/>
      <c r="AU417" s="7" t="n"/>
      <c r="AV417" s="7" t="n"/>
      <c r="AW417" s="7" t="n"/>
      <c r="AX417" s="7" t="n"/>
      <c r="AY417" s="150" t="n"/>
      <c r="AZ417" s="150" t="n"/>
      <c r="BA417" s="82" t="n"/>
      <c r="BB417" s="150" t="n"/>
      <c r="BC417" s="7" t="inlineStr">
        <is>
          <t>1047689918230</t>
        </is>
      </c>
      <c r="BD417" s="7" t="inlineStr">
        <is>
          <t>https://item.taobao.com/item.htm?ft=t&amp;id=1047689918230</t>
        </is>
      </c>
      <c r="BE417" s="7" t="n"/>
      <c r="BF417" s="150">
        <f>H417</f>
        <v/>
      </c>
      <c r="BG417" s="82">
        <f>BH417/BF417</f>
        <v/>
      </c>
      <c r="BH417" s="149">
        <f>I417</f>
        <v/>
      </c>
      <c r="BI417" s="82">
        <f>1-12%</f>
        <v/>
      </c>
      <c r="BJ417" s="82">
        <f>BK417/(BF417-BF417*(1-BI417))</f>
        <v/>
      </c>
      <c r="BK417" s="149">
        <f>BM417/(1-BL417)</f>
        <v/>
      </c>
      <c r="BL417" s="82" t="n">
        <v>0.01</v>
      </c>
      <c r="BM417" s="149">
        <f>J417</f>
        <v/>
      </c>
      <c r="BN417" s="149">
        <f>IF(BK417&gt;=1500,BK417-150,IF(BK417&gt;=800,BK417-80,IF(BK417&gt;=500,BK417-50,IF(BK417&gt;=200,BK417-20,BK417))))</f>
        <v/>
      </c>
      <c r="BO417" s="82">
        <f>1-12%</f>
        <v/>
      </c>
      <c r="BP417" s="82">
        <f>BQ417/(BF417-BF417*(1-BO417))</f>
        <v/>
      </c>
      <c r="BQ417" s="149">
        <f>BS417/(1-BR417)</f>
        <v/>
      </c>
      <c r="BR417" s="82" t="n">
        <v>0</v>
      </c>
      <c r="BS417" s="149">
        <f>K417</f>
        <v/>
      </c>
      <c r="BT417" s="149">
        <f>IF(BQ417&gt;=1500,BQ417-150,IF(BQ417&gt;=800,BQ417-80,IF(BQ417&gt;=500,BQ417-50,IF(BQ417&gt;=200,BQ417-20,BQ417))))</f>
        <v/>
      </c>
      <c r="BU417" s="7" t="n"/>
      <c r="CB417" s="8" t="inlineStr">
        <is>
          <t>✅ 可导入</t>
        </is>
      </c>
      <c r="CC417" t="inlineStr">
        <is>
          <t>✓</t>
        </is>
      </c>
    </row>
    <row r="418" ht="18" customHeight="1">
      <c r="A418" s="77" t="inlineStr">
        <is>
          <t>PFG25250071230</t>
        </is>
      </c>
      <c r="B418" s="10" t="inlineStr">
        <is>
          <t>孚格中古半高餐边柜</t>
        </is>
      </c>
      <c r="C418" s="10" t="inlineStr">
        <is>
          <t>中古半高窄柜-整柜-1.2米</t>
        </is>
      </c>
      <c r="D418" s="10" t="inlineStr">
        <is>
          <t>PFG2525007123012</t>
        </is>
      </c>
      <c r="E418" s="10" t="inlineStr">
        <is>
          <t>https://item.taobao.com/item.htm?ft=t&amp;id=1047689918230</t>
        </is>
      </c>
      <c r="F418" s="10" t="inlineStr">
        <is>
          <t>大型</t>
        </is>
      </c>
      <c r="G418" s="152">
        <f>Q418/0.4</f>
        <v/>
      </c>
      <c r="H418" s="152">
        <f>G418*0.75</f>
        <v/>
      </c>
      <c r="I418" s="152">
        <f>Q418 / (0.81 - 0.02 - 0.006)</f>
        <v/>
      </c>
      <c r="J418" s="152">
        <f>Q418 / (0.82 - 0.02 - 0.006)</f>
        <v/>
      </c>
      <c r="K418" s="152">
        <f>Q418 / (0.85 - 0.02 - 0.006)</f>
        <v/>
      </c>
      <c r="L418" s="152">
        <f>K418-N418</f>
        <v/>
      </c>
      <c r="M418" s="79">
        <f>L418/K418</f>
        <v/>
      </c>
      <c r="N418" s="153">
        <f>O418+P418+Q418</f>
        <v/>
      </c>
      <c r="O418" s="153">
        <f>K418*0.006</f>
        <v/>
      </c>
      <c r="P418" s="153">
        <f>K418*0.02</f>
        <v/>
      </c>
      <c r="Q418" s="153">
        <f>SUM(R418:T418)</f>
        <v/>
      </c>
      <c r="R418" s="153">
        <f>IF(F418="大型",700,IF(F418="中型",300,IF(F418="小型",80,0)))</f>
        <v/>
      </c>
      <c r="S418" s="153">
        <f>IF(F418="大型",150,IF(F418="中型",100,IF(F418="小型",0,0)))</f>
        <v/>
      </c>
      <c r="T418" s="151">
        <f>SUM(U418:W418)</f>
        <v/>
      </c>
      <c r="U418" s="153" t="n">
        <v>2500</v>
      </c>
      <c r="V418" s="153" t="n">
        <v>0</v>
      </c>
      <c r="W418" s="153" t="n">
        <v>0</v>
      </c>
      <c r="X418" s="153" t="n">
        <v>0</v>
      </c>
      <c r="Y418" s="153" t="n">
        <v>0</v>
      </c>
      <c r="Z418" s="153" t="n">
        <v>0</v>
      </c>
      <c r="AA418" s="153" t="n">
        <v>0</v>
      </c>
      <c r="AB418" s="153" t="n">
        <v>0</v>
      </c>
      <c r="AC418" s="153" t="n">
        <v>0</v>
      </c>
      <c r="AD418" s="153" t="n">
        <v>0</v>
      </c>
      <c r="AE418" s="153" t="n">
        <v>0</v>
      </c>
      <c r="AF418" s="153" t="n">
        <v>0</v>
      </c>
      <c r="AG418" s="153" t="n">
        <v>0</v>
      </c>
      <c r="AH418" s="153" t="n">
        <v>0</v>
      </c>
      <c r="AI418" s="153" t="n">
        <v>0</v>
      </c>
      <c r="AJ418" s="153" t="n">
        <v>0</v>
      </c>
      <c r="AK418" s="153" t="n">
        <v>0</v>
      </c>
      <c r="AL418" s="153" t="n">
        <v>0</v>
      </c>
      <c r="AM418" s="153" t="n">
        <v>0</v>
      </c>
      <c r="AN418" s="153" t="n">
        <v>0</v>
      </c>
      <c r="AO418" s="153" t="n">
        <v>0</v>
      </c>
      <c r="AP418" s="153" t="n">
        <v>0</v>
      </c>
      <c r="AQ418" s="153" t="n">
        <v>0</v>
      </c>
      <c r="AR418" s="153" t="n">
        <v>0</v>
      </c>
      <c r="AS418" s="153" t="n">
        <v>0</v>
      </c>
      <c r="AT418" s="10" t="n"/>
      <c r="AU418" s="10" t="n"/>
      <c r="AV418" s="10" t="n"/>
      <c r="AW418" s="10" t="n"/>
      <c r="AX418" s="10" t="n"/>
      <c r="AY418" s="153" t="n"/>
      <c r="AZ418" s="153" t="n"/>
      <c r="BA418" s="85" t="n"/>
      <c r="BB418" s="153" t="n"/>
      <c r="BC418" s="10" t="inlineStr">
        <is>
          <t>1047689918230</t>
        </is>
      </c>
      <c r="BD418" s="10" t="inlineStr">
        <is>
          <t>https://item.taobao.com/item.htm?ft=t&amp;id=1047689918230</t>
        </is>
      </c>
      <c r="BE418" s="10" t="n"/>
      <c r="BF418" s="153">
        <f>H418</f>
        <v/>
      </c>
      <c r="BG418" s="85">
        <f>BH418/BF418</f>
        <v/>
      </c>
      <c r="BH418" s="152">
        <f>I418</f>
        <v/>
      </c>
      <c r="BI418" s="85">
        <f>1-12%</f>
        <v/>
      </c>
      <c r="BJ418" s="85">
        <f>BK418/(BF418-BF418*(1-BI418))</f>
        <v/>
      </c>
      <c r="BK418" s="152">
        <f>BM418/(1-BL418)</f>
        <v/>
      </c>
      <c r="BL418" s="85" t="n">
        <v>0.01</v>
      </c>
      <c r="BM418" s="152">
        <f>J418</f>
        <v/>
      </c>
      <c r="BN418" s="152">
        <f>IF(BK418&gt;=1500,BK418-150,IF(BK418&gt;=800,BK418-80,IF(BK418&gt;=500,BK418-50,IF(BK418&gt;=200,BK418-20,BK418))))</f>
        <v/>
      </c>
      <c r="BO418" s="85">
        <f>1-12%</f>
        <v/>
      </c>
      <c r="BP418" s="85">
        <f>BQ418/(BF418-BF418*(1-BO418))</f>
        <v/>
      </c>
      <c r="BQ418" s="152">
        <f>BS418/(1-BR418)</f>
        <v/>
      </c>
      <c r="BR418" s="85" t="n">
        <v>0</v>
      </c>
      <c r="BS418" s="152">
        <f>K418</f>
        <v/>
      </c>
      <c r="BT418" s="152">
        <f>IF(BQ418&gt;=1500,BQ418-150,IF(BQ418&gt;=800,BQ418-80,IF(BQ418&gt;=500,BQ418-50,IF(BQ418&gt;=200,BQ418-20,BQ418))))</f>
        <v/>
      </c>
      <c r="BU418" s="10" t="n"/>
      <c r="CB418" s="8" t="inlineStr">
        <is>
          <t>✅ 可导入</t>
        </is>
      </c>
      <c r="CC418" t="inlineStr">
        <is>
          <t>✓</t>
        </is>
      </c>
    </row>
    <row r="419" ht="18" customHeight="1">
      <c r="A419" s="77" t="inlineStr">
        <is>
          <t>PFG25250071230</t>
        </is>
      </c>
      <c r="B419" s="7" t="inlineStr">
        <is>
          <t>孚格中古半高餐边柜</t>
        </is>
      </c>
      <c r="C419" s="7" t="inlineStr">
        <is>
          <t>中古半高窄柜-整柜-1.5米</t>
        </is>
      </c>
      <c r="D419" s="7" t="inlineStr">
        <is>
          <t>PFG2525007123013</t>
        </is>
      </c>
      <c r="E419" s="7" t="inlineStr">
        <is>
          <t>https://item.taobao.com/item.htm?ft=t&amp;id=1047689918230</t>
        </is>
      </c>
      <c r="F419" s="7" t="inlineStr">
        <is>
          <t>大型</t>
        </is>
      </c>
      <c r="G419" s="149">
        <f>Q419/0.4</f>
        <v/>
      </c>
      <c r="H419" s="149">
        <f>G419*0.75</f>
        <v/>
      </c>
      <c r="I419" s="149">
        <f>Q419 / (0.81 - 0.02 - 0.006)</f>
        <v/>
      </c>
      <c r="J419" s="149">
        <f>Q419 / (0.82 - 0.02 - 0.006)</f>
        <v/>
      </c>
      <c r="K419" s="149">
        <f>Q419 / (0.85 - 0.02 - 0.006)</f>
        <v/>
      </c>
      <c r="L419" s="149">
        <f>K419-N419</f>
        <v/>
      </c>
      <c r="M419" s="79">
        <f>L419/K419</f>
        <v/>
      </c>
      <c r="N419" s="150">
        <f>O419+P419+Q419</f>
        <v/>
      </c>
      <c r="O419" s="150">
        <f>K419*0.006</f>
        <v/>
      </c>
      <c r="P419" s="150">
        <f>K419*0.02</f>
        <v/>
      </c>
      <c r="Q419" s="150">
        <f>SUM(R419:T419)</f>
        <v/>
      </c>
      <c r="R419" s="150">
        <f>IF(F419="大型",700,IF(F419="中型",300,IF(F419="小型",80,0)))</f>
        <v/>
      </c>
      <c r="S419" s="150">
        <f>IF(F419="大型",150,IF(F419="中型",100,IF(F419="小型",0,0)))</f>
        <v/>
      </c>
      <c r="T419" s="151">
        <f>SUM(U419:W419)</f>
        <v/>
      </c>
      <c r="U419" s="150" t="n">
        <v>2500</v>
      </c>
      <c r="V419" s="150" t="n">
        <v>0</v>
      </c>
      <c r="W419" s="150" t="n">
        <v>0</v>
      </c>
      <c r="X419" s="150" t="n">
        <v>0</v>
      </c>
      <c r="Y419" s="150" t="n">
        <v>0</v>
      </c>
      <c r="Z419" s="150" t="n">
        <v>0</v>
      </c>
      <c r="AA419" s="150" t="n">
        <v>0</v>
      </c>
      <c r="AB419" s="150" t="n">
        <v>0</v>
      </c>
      <c r="AC419" s="150" t="n">
        <v>0</v>
      </c>
      <c r="AD419" s="150" t="n">
        <v>0</v>
      </c>
      <c r="AE419" s="150" t="n">
        <v>0</v>
      </c>
      <c r="AF419" s="150" t="n">
        <v>0</v>
      </c>
      <c r="AG419" s="150" t="n">
        <v>0</v>
      </c>
      <c r="AH419" s="150" t="n">
        <v>0</v>
      </c>
      <c r="AI419" s="150" t="n">
        <v>0</v>
      </c>
      <c r="AJ419" s="150" t="n">
        <v>0</v>
      </c>
      <c r="AK419" s="150" t="n">
        <v>0</v>
      </c>
      <c r="AL419" s="150" t="n">
        <v>0</v>
      </c>
      <c r="AM419" s="150" t="n">
        <v>0</v>
      </c>
      <c r="AN419" s="150" t="n">
        <v>0</v>
      </c>
      <c r="AO419" s="150" t="n">
        <v>0</v>
      </c>
      <c r="AP419" s="150" t="n">
        <v>0</v>
      </c>
      <c r="AQ419" s="150" t="n">
        <v>0</v>
      </c>
      <c r="AR419" s="150" t="n">
        <v>0</v>
      </c>
      <c r="AS419" s="150" t="n">
        <v>0</v>
      </c>
      <c r="AT419" s="7" t="n"/>
      <c r="AU419" s="7" t="n"/>
      <c r="AV419" s="7" t="n"/>
      <c r="AW419" s="7" t="n"/>
      <c r="AX419" s="7" t="n"/>
      <c r="AY419" s="150" t="n"/>
      <c r="AZ419" s="150" t="n"/>
      <c r="BA419" s="82" t="n"/>
      <c r="BB419" s="150" t="n"/>
      <c r="BC419" s="7" t="inlineStr">
        <is>
          <t>1047689918230</t>
        </is>
      </c>
      <c r="BD419" s="7" t="inlineStr">
        <is>
          <t>https://item.taobao.com/item.htm?ft=t&amp;id=1047689918230</t>
        </is>
      </c>
      <c r="BE419" s="7" t="n"/>
      <c r="BF419" s="150">
        <f>H419</f>
        <v/>
      </c>
      <c r="BG419" s="82">
        <f>BH419/BF419</f>
        <v/>
      </c>
      <c r="BH419" s="149">
        <f>I419</f>
        <v/>
      </c>
      <c r="BI419" s="82">
        <f>1-12%</f>
        <v/>
      </c>
      <c r="BJ419" s="82">
        <f>BK419/(BF419-BF419*(1-BI419))</f>
        <v/>
      </c>
      <c r="BK419" s="149">
        <f>BM419/(1-BL419)</f>
        <v/>
      </c>
      <c r="BL419" s="82" t="n">
        <v>0.01</v>
      </c>
      <c r="BM419" s="149">
        <f>J419</f>
        <v/>
      </c>
      <c r="BN419" s="149">
        <f>IF(BK419&gt;=1500,BK419-150,IF(BK419&gt;=800,BK419-80,IF(BK419&gt;=500,BK419-50,IF(BK419&gt;=200,BK419-20,BK419))))</f>
        <v/>
      </c>
      <c r="BO419" s="82">
        <f>1-12%</f>
        <v/>
      </c>
      <c r="BP419" s="82">
        <f>BQ419/(BF419-BF419*(1-BO419))</f>
        <v/>
      </c>
      <c r="BQ419" s="149">
        <f>BS419/(1-BR419)</f>
        <v/>
      </c>
      <c r="BR419" s="82" t="n">
        <v>0</v>
      </c>
      <c r="BS419" s="149">
        <f>K419</f>
        <v/>
      </c>
      <c r="BT419" s="149">
        <f>IF(BQ419&gt;=1500,BQ419-150,IF(BQ419&gt;=800,BQ419-80,IF(BQ419&gt;=500,BQ419-50,IF(BQ419&gt;=200,BQ419-20,BQ419))))</f>
        <v/>
      </c>
      <c r="BU419" s="7" t="n"/>
      <c r="CB419" s="8" t="inlineStr">
        <is>
          <t>✅ 可导入</t>
        </is>
      </c>
      <c r="CC419" t="inlineStr">
        <is>
          <t>✓</t>
        </is>
      </c>
    </row>
    <row r="420" ht="18" customHeight="1">
      <c r="A420" s="77" t="inlineStr">
        <is>
          <t>PFG25210011220</t>
        </is>
      </c>
      <c r="B420" s="10" t="inlineStr">
        <is>
          <t>孚格伸缩餐桌</t>
        </is>
      </c>
      <c r="C420" s="10" t="inlineStr">
        <is>
          <t>伸缩餐桌-1.2转1.8米</t>
        </is>
      </c>
      <c r="D420" s="10" t="inlineStr">
        <is>
          <t>PFG2521001122011</t>
        </is>
      </c>
      <c r="E420" s="10" t="inlineStr">
        <is>
          <t>https://item.taobao.com/item.htm?ft=t&amp;id=1047689918230</t>
        </is>
      </c>
      <c r="F420" s="10" t="inlineStr">
        <is>
          <t>中型</t>
        </is>
      </c>
      <c r="G420" s="152">
        <f>Q420/0.4</f>
        <v/>
      </c>
      <c r="H420" s="152">
        <f>G420*0.75</f>
        <v/>
      </c>
      <c r="I420" s="152">
        <f>Q420 / (0.81 - 0.02 - 0.006)</f>
        <v/>
      </c>
      <c r="J420" s="152">
        <f>Q420 / (0.82 - 0.02 - 0.006)</f>
        <v/>
      </c>
      <c r="K420" s="152">
        <f>Q420 / (0.85 - 0.02 - 0.006)</f>
        <v/>
      </c>
      <c r="L420" s="152">
        <f>K420-N420</f>
        <v/>
      </c>
      <c r="M420" s="79">
        <f>L420/K420</f>
        <v/>
      </c>
      <c r="N420" s="153">
        <f>O420+P420+Q420</f>
        <v/>
      </c>
      <c r="O420" s="153">
        <f>K420*0.006</f>
        <v/>
      </c>
      <c r="P420" s="153">
        <f>K420*0.02</f>
        <v/>
      </c>
      <c r="Q420" s="153">
        <f>SUM(R420:T420)</f>
        <v/>
      </c>
      <c r="R420" s="153">
        <f>IF(F420="大型",700,IF(F420="中型",300,IF(F420="小型",80,0)))</f>
        <v/>
      </c>
      <c r="S420" s="153">
        <f>IF(F420="大型",150,IF(F420="中型",100,IF(F420="小型",0,0)))</f>
        <v/>
      </c>
      <c r="T420" s="151">
        <f>SUM(U420:W420)</f>
        <v/>
      </c>
      <c r="U420" s="153" t="n">
        <v>0</v>
      </c>
      <c r="V420" s="153" t="n">
        <v>0</v>
      </c>
      <c r="W420" s="153" t="n">
        <v>0</v>
      </c>
      <c r="X420" s="153" t="n">
        <v>0</v>
      </c>
      <c r="Y420" s="153" t="n">
        <v>0</v>
      </c>
      <c r="Z420" s="153" t="n">
        <v>0</v>
      </c>
      <c r="AA420" s="153" t="n">
        <v>0</v>
      </c>
      <c r="AB420" s="153" t="n">
        <v>0</v>
      </c>
      <c r="AC420" s="153" t="n">
        <v>0</v>
      </c>
      <c r="AD420" s="153" t="n">
        <v>0</v>
      </c>
      <c r="AE420" s="153" t="n">
        <v>0</v>
      </c>
      <c r="AF420" s="153" t="n">
        <v>0</v>
      </c>
      <c r="AG420" s="153" t="n">
        <v>0</v>
      </c>
      <c r="AH420" s="153" t="n">
        <v>0</v>
      </c>
      <c r="AI420" s="153" t="n">
        <v>0</v>
      </c>
      <c r="AJ420" s="153" t="n">
        <v>0</v>
      </c>
      <c r="AK420" s="153" t="n">
        <v>0</v>
      </c>
      <c r="AL420" s="153" t="n">
        <v>0</v>
      </c>
      <c r="AM420" s="153" t="n">
        <v>0</v>
      </c>
      <c r="AN420" s="153" t="n">
        <v>0</v>
      </c>
      <c r="AO420" s="153" t="n">
        <v>0</v>
      </c>
      <c r="AP420" s="153" t="n">
        <v>0</v>
      </c>
      <c r="AQ420" s="153" t="n">
        <v>0</v>
      </c>
      <c r="AR420" s="153" t="n">
        <v>0</v>
      </c>
      <c r="AS420" s="153" t="n">
        <v>0</v>
      </c>
      <c r="AT420" s="10" t="n"/>
      <c r="AU420" s="10" t="n"/>
      <c r="AV420" s="10" t="n"/>
      <c r="AW420" s="10" t="n"/>
      <c r="AX420" s="10" t="n"/>
      <c r="AY420" s="153" t="n"/>
      <c r="AZ420" s="153" t="n"/>
      <c r="BA420" s="85" t="n"/>
      <c r="BB420" s="153" t="n"/>
      <c r="BC420" s="10" t="inlineStr">
        <is>
          <t>1048652445939</t>
        </is>
      </c>
      <c r="BD420" s="10" t="inlineStr">
        <is>
          <t>https://item.taobao.com/item.htm?ft=t&amp;id=1048652445939</t>
        </is>
      </c>
      <c r="BE420" s="10" t="n"/>
      <c r="BF420" s="153">
        <f>H420</f>
        <v/>
      </c>
      <c r="BG420" s="85">
        <f>BH420/BF420</f>
        <v/>
      </c>
      <c r="BH420" s="152">
        <f>I420</f>
        <v/>
      </c>
      <c r="BI420" s="85">
        <f>1-12%</f>
        <v/>
      </c>
      <c r="BJ420" s="85">
        <f>BK420/(BF420-BF420*(1-BI420))</f>
        <v/>
      </c>
      <c r="BK420" s="152">
        <f>BM420/(1-BL420)</f>
        <v/>
      </c>
      <c r="BL420" s="85" t="n">
        <v>0.01</v>
      </c>
      <c r="BM420" s="152">
        <f>J420</f>
        <v/>
      </c>
      <c r="BN420" s="152">
        <f>IF(BK420&gt;=1500,BK420-150,IF(BK420&gt;=800,BK420-80,IF(BK420&gt;=500,BK420-50,IF(BK420&gt;=200,BK420-20,BK420))))</f>
        <v/>
      </c>
      <c r="BO420" s="85">
        <f>1-12%</f>
        <v/>
      </c>
      <c r="BP420" s="85">
        <f>BQ420/(BF420-BF420*(1-BO420))</f>
        <v/>
      </c>
      <c r="BQ420" s="152">
        <f>BS420/(1-BR420)</f>
        <v/>
      </c>
      <c r="BR420" s="85" t="n">
        <v>0</v>
      </c>
      <c r="BS420" s="152">
        <f>K420</f>
        <v/>
      </c>
      <c r="BT420" s="152">
        <f>IF(BQ420&gt;=1500,BQ420-150,IF(BQ420&gt;=800,BQ420-80,IF(BQ420&gt;=500,BQ420-50,IF(BQ420&gt;=200,BQ420-20,BQ420))))</f>
        <v/>
      </c>
      <c r="BU420" s="10" t="n"/>
      <c r="CB420" s="8" t="inlineStr">
        <is>
          <t>✅ 可导入</t>
        </is>
      </c>
      <c r="CC420" s="88" t="inlineStr">
        <is>
          <t>木作成本原为文字，已置0待补</t>
        </is>
      </c>
    </row>
    <row r="421" ht="18" customHeight="1">
      <c r="A421" s="77" t="inlineStr">
        <is>
          <t>PFG25210021222</t>
        </is>
      </c>
      <c r="B421" s="7" t="inlineStr">
        <is>
          <t>孚格蜂蜜餐桌</t>
        </is>
      </c>
      <c r="C421" s="7" t="inlineStr">
        <is>
          <t>蜂蜜餐桌-1.2米</t>
        </is>
      </c>
      <c r="D421" s="7" t="inlineStr">
        <is>
          <t>PFG2521002122211</t>
        </is>
      </c>
      <c r="E421" s="7" t="inlineStr">
        <is>
          <t>https://item.taobao.com/item.htm?ft=t&amp;id=1048652445939</t>
        </is>
      </c>
      <c r="F421" s="7" t="inlineStr">
        <is>
          <t>中型</t>
        </is>
      </c>
      <c r="G421" s="149">
        <f>Q421/0.4</f>
        <v/>
      </c>
      <c r="H421" s="149">
        <f>G421*0.75</f>
        <v/>
      </c>
      <c r="I421" s="149">
        <f>Q421 / (0.81 - 0.02 - 0.006)</f>
        <v/>
      </c>
      <c r="J421" s="149">
        <f>Q421 / (0.82 - 0.02 - 0.006)</f>
        <v/>
      </c>
      <c r="K421" s="149">
        <f>Q421 / (0.85 - 0.02 - 0.006)</f>
        <v/>
      </c>
      <c r="L421" s="149">
        <f>K421-N421</f>
        <v/>
      </c>
      <c r="M421" s="79">
        <f>L421/K421</f>
        <v/>
      </c>
      <c r="N421" s="150">
        <f>O421+P421+Q421</f>
        <v/>
      </c>
      <c r="O421" s="150">
        <f>K421*0.006</f>
        <v/>
      </c>
      <c r="P421" s="150">
        <f>K421*0.02</f>
        <v/>
      </c>
      <c r="Q421" s="150">
        <f>SUM(R421:T421)</f>
        <v/>
      </c>
      <c r="R421" s="150">
        <f>IF(F421="大型",700,IF(F421="中型",300,IF(F421="小型",80,0)))</f>
        <v/>
      </c>
      <c r="S421" s="150">
        <f>IF(F421="大型",150,IF(F421="中型",100,IF(F421="小型",0,0)))</f>
        <v/>
      </c>
      <c r="T421" s="151">
        <f>SUM(U421:W421)</f>
        <v/>
      </c>
      <c r="U421" s="150" t="n">
        <v>780</v>
      </c>
      <c r="V421" s="150" t="n">
        <v>120</v>
      </c>
      <c r="W421" s="150" t="n">
        <v>205</v>
      </c>
      <c r="X421" s="150" t="n">
        <v>0</v>
      </c>
      <c r="Y421" s="150" t="n">
        <v>0</v>
      </c>
      <c r="Z421" s="150" t="n">
        <v>0</v>
      </c>
      <c r="AA421" s="150" t="n">
        <v>0</v>
      </c>
      <c r="AB421" s="150" t="n">
        <v>0</v>
      </c>
      <c r="AC421" s="150" t="n">
        <v>0</v>
      </c>
      <c r="AD421" s="150" t="n">
        <v>0</v>
      </c>
      <c r="AE421" s="150" t="n">
        <v>0</v>
      </c>
      <c r="AF421" s="150" t="n">
        <v>0</v>
      </c>
      <c r="AG421" s="150" t="n">
        <v>0</v>
      </c>
      <c r="AH421" s="150" t="n">
        <v>0</v>
      </c>
      <c r="AI421" s="150" t="n">
        <v>0</v>
      </c>
      <c r="AJ421" s="150" t="n">
        <v>0</v>
      </c>
      <c r="AK421" s="150" t="n">
        <v>0</v>
      </c>
      <c r="AL421" s="150" t="n">
        <v>0</v>
      </c>
      <c r="AM421" s="150" t="n">
        <v>0</v>
      </c>
      <c r="AN421" s="150" t="n">
        <v>0</v>
      </c>
      <c r="AO421" s="150" t="n">
        <v>0</v>
      </c>
      <c r="AP421" s="150" t="n">
        <v>140</v>
      </c>
      <c r="AQ421" s="150" t="n">
        <v>0</v>
      </c>
      <c r="AR421" s="150" t="n">
        <v>0</v>
      </c>
      <c r="AS421" s="150" t="n">
        <v>65</v>
      </c>
      <c r="AT421" s="7" t="inlineStr">
        <is>
          <t>* 美耐板（65）+4个腿配件（140）</t>
        </is>
      </c>
      <c r="AU421" s="7" t="n"/>
      <c r="AV421" s="7" t="n"/>
      <c r="AW421" s="7" t="n"/>
      <c r="AX421" s="7" t="n"/>
      <c r="AY421" s="150" t="n"/>
      <c r="AZ421" s="150" t="n"/>
      <c r="BA421" s="82" t="n"/>
      <c r="BB421" s="150" t="n"/>
      <c r="BC421" s="7" t="inlineStr">
        <is>
          <t>1046940323617</t>
        </is>
      </c>
      <c r="BD421" s="7" t="inlineStr">
        <is>
          <t>https://item.taobao.com/item.htm?ft=t&amp;id=1046940323617</t>
        </is>
      </c>
      <c r="BE421" s="7" t="n"/>
      <c r="BF421" s="150">
        <f>H421</f>
        <v/>
      </c>
      <c r="BG421" s="82">
        <f>BH421/BF421</f>
        <v/>
      </c>
      <c r="BH421" s="149">
        <f>I421</f>
        <v/>
      </c>
      <c r="BI421" s="82">
        <f>1-12%</f>
        <v/>
      </c>
      <c r="BJ421" s="82">
        <f>BK421/(BF421-BF421*(1-BI421))</f>
        <v/>
      </c>
      <c r="BK421" s="149">
        <f>BM421/(1-BL421)</f>
        <v/>
      </c>
      <c r="BL421" s="82" t="n">
        <v>0.01</v>
      </c>
      <c r="BM421" s="149">
        <f>J421</f>
        <v/>
      </c>
      <c r="BN421" s="149">
        <f>IF(BK421&gt;=1500,BK421-150,IF(BK421&gt;=800,BK421-80,IF(BK421&gt;=500,BK421-50,IF(BK421&gt;=200,BK421-20,BK421))))</f>
        <v/>
      </c>
      <c r="BO421" s="82">
        <f>1-12%</f>
        <v/>
      </c>
      <c r="BP421" s="82">
        <f>BQ421/(BF421-BF421*(1-BO421))</f>
        <v/>
      </c>
      <c r="BQ421" s="149">
        <f>BS421/(1-BR421)</f>
        <v/>
      </c>
      <c r="BR421" s="82" t="n">
        <v>0</v>
      </c>
      <c r="BS421" s="149">
        <f>K421</f>
        <v/>
      </c>
      <c r="BT421" s="149">
        <f>IF(BQ421&gt;=1500,BQ421-150,IF(BQ421&gt;=800,BQ421-80,IF(BQ421&gt;=500,BQ421-50,IF(BQ421&gt;=200,BQ421-20,BQ421))))</f>
        <v/>
      </c>
      <c r="BU421" s="7" t="n"/>
      <c r="CB421" s="8" t="inlineStr">
        <is>
          <t>✅ 可导入</t>
        </is>
      </c>
      <c r="CC421" t="inlineStr">
        <is>
          <t>✓</t>
        </is>
      </c>
    </row>
    <row r="422" ht="18" customHeight="1">
      <c r="A422" s="77" t="inlineStr">
        <is>
          <t>PFG25210021222</t>
        </is>
      </c>
      <c r="B422" s="10" t="inlineStr">
        <is>
          <t>孚格蜂蜜餐桌</t>
        </is>
      </c>
      <c r="C422" s="10" t="inlineStr">
        <is>
          <t>蜂蜜餐桌-1.4米</t>
        </is>
      </c>
      <c r="D422" s="10" t="inlineStr">
        <is>
          <t>PFG2521002122212</t>
        </is>
      </c>
      <c r="E422" s="10" t="inlineStr">
        <is>
          <t>https://item.taobao.com/item.htm?ft=t&amp;id=1046940323617</t>
        </is>
      </c>
      <c r="F422" s="10" t="inlineStr">
        <is>
          <t>中型</t>
        </is>
      </c>
      <c r="G422" s="152">
        <f>Q422/0.4</f>
        <v/>
      </c>
      <c r="H422" s="152">
        <f>G422*0.75</f>
        <v/>
      </c>
      <c r="I422" s="152">
        <f>Q422 / (0.81 - 0.02 - 0.006)</f>
        <v/>
      </c>
      <c r="J422" s="152">
        <f>Q422 / (0.82 - 0.02 - 0.006)</f>
        <v/>
      </c>
      <c r="K422" s="152">
        <f>Q422 / (0.85 - 0.02 - 0.006)</f>
        <v/>
      </c>
      <c r="L422" s="152">
        <f>K422-N422</f>
        <v/>
      </c>
      <c r="M422" s="79">
        <f>L422/K422</f>
        <v/>
      </c>
      <c r="N422" s="153">
        <f>O422+P422+Q422</f>
        <v/>
      </c>
      <c r="O422" s="153">
        <f>K422*0.006</f>
        <v/>
      </c>
      <c r="P422" s="153">
        <f>K422*0.02</f>
        <v/>
      </c>
      <c r="Q422" s="153">
        <f>SUM(R422:T422)</f>
        <v/>
      </c>
      <c r="R422" s="153">
        <f>IF(F422="大型",700,IF(F422="中型",300,IF(F422="小型",80,0)))</f>
        <v/>
      </c>
      <c r="S422" s="153">
        <f>IF(F422="大型",150,IF(F422="中型",100,IF(F422="小型",0,0)))</f>
        <v/>
      </c>
      <c r="T422" s="151">
        <f>SUM(U422:W422)</f>
        <v/>
      </c>
      <c r="U422" s="153" t="n">
        <v>810</v>
      </c>
      <c r="V422" s="153" t="n">
        <v>130</v>
      </c>
      <c r="W422" s="153" t="n">
        <v>212</v>
      </c>
      <c r="X422" s="153" t="n">
        <v>0</v>
      </c>
      <c r="Y422" s="153" t="n">
        <v>0</v>
      </c>
      <c r="Z422" s="153" t="n">
        <v>0</v>
      </c>
      <c r="AA422" s="153" t="n">
        <v>0</v>
      </c>
      <c r="AB422" s="153" t="n">
        <v>0</v>
      </c>
      <c r="AC422" s="153" t="n">
        <v>0</v>
      </c>
      <c r="AD422" s="153" t="n">
        <v>0</v>
      </c>
      <c r="AE422" s="153" t="n">
        <v>0</v>
      </c>
      <c r="AF422" s="153" t="n">
        <v>0</v>
      </c>
      <c r="AG422" s="153" t="n">
        <v>0</v>
      </c>
      <c r="AH422" s="153" t="n">
        <v>0</v>
      </c>
      <c r="AI422" s="153" t="n">
        <v>0</v>
      </c>
      <c r="AJ422" s="153" t="n">
        <v>0</v>
      </c>
      <c r="AK422" s="153" t="n">
        <v>0</v>
      </c>
      <c r="AL422" s="153" t="n">
        <v>0</v>
      </c>
      <c r="AM422" s="153" t="n">
        <v>0</v>
      </c>
      <c r="AN422" s="153" t="n">
        <v>0</v>
      </c>
      <c r="AO422" s="153" t="n">
        <v>0</v>
      </c>
      <c r="AP422" s="153" t="n">
        <v>140</v>
      </c>
      <c r="AQ422" s="153" t="n">
        <v>0</v>
      </c>
      <c r="AR422" s="153" t="n">
        <v>0</v>
      </c>
      <c r="AS422" s="153" t="n">
        <v>72</v>
      </c>
      <c r="AT422" s="10" t="inlineStr">
        <is>
          <t>* 美耐板（72）+4个腿配件（140）</t>
        </is>
      </c>
      <c r="AU422" s="10" t="n"/>
      <c r="AV422" s="10" t="n"/>
      <c r="AW422" s="10" t="n"/>
      <c r="AX422" s="10" t="n"/>
      <c r="AY422" s="153" t="n"/>
      <c r="AZ422" s="153" t="n"/>
      <c r="BA422" s="85" t="n"/>
      <c r="BB422" s="153" t="n"/>
      <c r="BC422" s="10" t="inlineStr">
        <is>
          <t>1046940323617</t>
        </is>
      </c>
      <c r="BD422" s="10" t="inlineStr">
        <is>
          <t>https://item.taobao.com/item.htm?ft=t&amp;id=1046940323617</t>
        </is>
      </c>
      <c r="BE422" s="10" t="n"/>
      <c r="BF422" s="153">
        <f>H422</f>
        <v/>
      </c>
      <c r="BG422" s="85">
        <f>BH422/BF422</f>
        <v/>
      </c>
      <c r="BH422" s="152">
        <f>I422</f>
        <v/>
      </c>
      <c r="BI422" s="85">
        <f>1-12%</f>
        <v/>
      </c>
      <c r="BJ422" s="85">
        <f>BK422/(BF422-BF422*(1-BI422))</f>
        <v/>
      </c>
      <c r="BK422" s="152">
        <f>BM422/(1-BL422)</f>
        <v/>
      </c>
      <c r="BL422" s="85" t="n">
        <v>0.01</v>
      </c>
      <c r="BM422" s="152">
        <f>J422</f>
        <v/>
      </c>
      <c r="BN422" s="152">
        <f>IF(BK422&gt;=1500,BK422-150,IF(BK422&gt;=800,BK422-80,IF(BK422&gt;=500,BK422-50,IF(BK422&gt;=200,BK422-20,BK422))))</f>
        <v/>
      </c>
      <c r="BO422" s="85">
        <f>1-12%</f>
        <v/>
      </c>
      <c r="BP422" s="85">
        <f>BQ422/(BF422-BF422*(1-BO422))</f>
        <v/>
      </c>
      <c r="BQ422" s="152">
        <f>BS422/(1-BR422)</f>
        <v/>
      </c>
      <c r="BR422" s="85" t="n">
        <v>0</v>
      </c>
      <c r="BS422" s="152">
        <f>K422</f>
        <v/>
      </c>
      <c r="BT422" s="152">
        <f>IF(BQ422&gt;=1500,BQ422-150,IF(BQ422&gt;=800,BQ422-80,IF(BQ422&gt;=500,BQ422-50,IF(BQ422&gt;=200,BQ422-20,BQ422))))</f>
        <v/>
      </c>
      <c r="BU422" s="10" t="n"/>
      <c r="CB422" s="8" t="inlineStr">
        <is>
          <t>✅ 可导入</t>
        </is>
      </c>
      <c r="CC422" t="inlineStr">
        <is>
          <t>✓</t>
        </is>
      </c>
    </row>
    <row r="423" ht="18" customHeight="1">
      <c r="A423" s="77" t="inlineStr">
        <is>
          <t>PFG25210021222</t>
        </is>
      </c>
      <c r="B423" s="7" t="inlineStr">
        <is>
          <t>孚格蜂蜜餐桌</t>
        </is>
      </c>
      <c r="C423" s="7" t="inlineStr">
        <is>
          <t>蜂蜜餐桌-1.6米</t>
        </is>
      </c>
      <c r="D423" s="7" t="inlineStr">
        <is>
          <t>PFG2521002122213</t>
        </is>
      </c>
      <c r="E423" s="7" t="inlineStr">
        <is>
          <t>https://item.taobao.com/item.htm?ft=t&amp;id=1046940323617</t>
        </is>
      </c>
      <c r="F423" s="7" t="inlineStr">
        <is>
          <t>中型</t>
        </is>
      </c>
      <c r="G423" s="149">
        <f>Q423/0.4</f>
        <v/>
      </c>
      <c r="H423" s="149">
        <f>G423*0.75</f>
        <v/>
      </c>
      <c r="I423" s="149">
        <f>Q423 / (0.81 - 0.02 - 0.006)</f>
        <v/>
      </c>
      <c r="J423" s="149">
        <f>Q423 / (0.82 - 0.02 - 0.006)</f>
        <v/>
      </c>
      <c r="K423" s="149">
        <f>Q423 / (0.85 - 0.02 - 0.006)</f>
        <v/>
      </c>
      <c r="L423" s="149">
        <f>K423-N423</f>
        <v/>
      </c>
      <c r="M423" s="79">
        <f>L423/K423</f>
        <v/>
      </c>
      <c r="N423" s="150">
        <f>O423+P423+Q423</f>
        <v/>
      </c>
      <c r="O423" s="150">
        <f>K423*0.006</f>
        <v/>
      </c>
      <c r="P423" s="150">
        <f>K423*0.02</f>
        <v/>
      </c>
      <c r="Q423" s="150">
        <f>SUM(R423:T423)</f>
        <v/>
      </c>
      <c r="R423" s="150">
        <f>IF(F423="大型",700,IF(F423="中型",300,IF(F423="小型",80,0)))</f>
        <v/>
      </c>
      <c r="S423" s="150">
        <f>IF(F423="大型",150,IF(F423="中型",100,IF(F423="小型",0,0)))</f>
        <v/>
      </c>
      <c r="T423" s="151">
        <f>SUM(U423:W423)</f>
        <v/>
      </c>
      <c r="U423" s="150" t="n">
        <v>860</v>
      </c>
      <c r="V423" s="150" t="n">
        <v>140</v>
      </c>
      <c r="W423" s="150" t="n">
        <v>222</v>
      </c>
      <c r="X423" s="150" t="n">
        <v>0</v>
      </c>
      <c r="Y423" s="150" t="n">
        <v>0</v>
      </c>
      <c r="Z423" s="150" t="n">
        <v>0</v>
      </c>
      <c r="AA423" s="150" t="n">
        <v>0</v>
      </c>
      <c r="AB423" s="150" t="n">
        <v>0</v>
      </c>
      <c r="AC423" s="150" t="n">
        <v>0</v>
      </c>
      <c r="AD423" s="150" t="n">
        <v>0</v>
      </c>
      <c r="AE423" s="150" t="n">
        <v>0</v>
      </c>
      <c r="AF423" s="150" t="n">
        <v>0</v>
      </c>
      <c r="AG423" s="150" t="n">
        <v>0</v>
      </c>
      <c r="AH423" s="150" t="n">
        <v>0</v>
      </c>
      <c r="AI423" s="150" t="n">
        <v>0</v>
      </c>
      <c r="AJ423" s="150" t="n">
        <v>0</v>
      </c>
      <c r="AK423" s="150" t="n">
        <v>0</v>
      </c>
      <c r="AL423" s="150" t="n">
        <v>0</v>
      </c>
      <c r="AM423" s="150" t="n">
        <v>0</v>
      </c>
      <c r="AN423" s="150" t="n">
        <v>0</v>
      </c>
      <c r="AO423" s="150" t="n">
        <v>0</v>
      </c>
      <c r="AP423" s="150" t="n">
        <v>140</v>
      </c>
      <c r="AQ423" s="150" t="n">
        <v>0</v>
      </c>
      <c r="AR423" s="150" t="n">
        <v>0</v>
      </c>
      <c r="AS423" s="150" t="n">
        <v>82</v>
      </c>
      <c r="AT423" s="7" t="inlineStr">
        <is>
          <t>* 美耐板（82）+4个腿配件（140）</t>
        </is>
      </c>
      <c r="AU423" s="7" t="n"/>
      <c r="AV423" s="7" t="n"/>
      <c r="AW423" s="7" t="n"/>
      <c r="AX423" s="7" t="n"/>
      <c r="AY423" s="150" t="n"/>
      <c r="AZ423" s="150" t="n"/>
      <c r="BA423" s="82" t="n"/>
      <c r="BB423" s="150" t="n"/>
      <c r="BC423" s="7" t="inlineStr">
        <is>
          <t>1046940323617</t>
        </is>
      </c>
      <c r="BD423" s="7" t="inlineStr">
        <is>
          <t>https://item.taobao.com/item.htm?ft=t&amp;id=1046940323617</t>
        </is>
      </c>
      <c r="BE423" s="7" t="n"/>
      <c r="BF423" s="150">
        <f>H423</f>
        <v/>
      </c>
      <c r="BG423" s="82">
        <f>BH423/BF423</f>
        <v/>
      </c>
      <c r="BH423" s="149">
        <f>I423</f>
        <v/>
      </c>
      <c r="BI423" s="82">
        <f>1-12%</f>
        <v/>
      </c>
      <c r="BJ423" s="82">
        <f>BK423/(BF423-BF423*(1-BI423))</f>
        <v/>
      </c>
      <c r="BK423" s="149">
        <f>BM423/(1-BL423)</f>
        <v/>
      </c>
      <c r="BL423" s="82" t="n">
        <v>0.01</v>
      </c>
      <c r="BM423" s="149">
        <f>J423</f>
        <v/>
      </c>
      <c r="BN423" s="149">
        <f>IF(BK423&gt;=1500,BK423-150,IF(BK423&gt;=800,BK423-80,IF(BK423&gt;=500,BK423-50,IF(BK423&gt;=200,BK423-20,BK423))))</f>
        <v/>
      </c>
      <c r="BO423" s="82">
        <f>1-12%</f>
        <v/>
      </c>
      <c r="BP423" s="82">
        <f>BQ423/(BF423-BF423*(1-BO423))</f>
        <v/>
      </c>
      <c r="BQ423" s="149">
        <f>BS423/(1-BR423)</f>
        <v/>
      </c>
      <c r="BR423" s="82" t="n">
        <v>0</v>
      </c>
      <c r="BS423" s="149">
        <f>K423</f>
        <v/>
      </c>
      <c r="BT423" s="149">
        <f>IF(BQ423&gt;=1500,BQ423-150,IF(BQ423&gt;=800,BQ423-80,IF(BQ423&gt;=500,BQ423-50,IF(BQ423&gt;=200,BQ423-20,BQ423))))</f>
        <v/>
      </c>
      <c r="BU423" s="7" t="n"/>
      <c r="CB423" s="8" t="inlineStr">
        <is>
          <t>✅ 可导入</t>
        </is>
      </c>
      <c r="CC423" t="inlineStr">
        <is>
          <t>✓</t>
        </is>
      </c>
    </row>
    <row r="424" ht="18" customHeight="1">
      <c r="A424" s="77" t="inlineStr">
        <is>
          <t>PFG25210021222</t>
        </is>
      </c>
      <c r="B424" s="10" t="inlineStr">
        <is>
          <t>孚格蜂蜜餐桌</t>
        </is>
      </c>
      <c r="C424" s="10" t="inlineStr">
        <is>
          <t>蜂蜜餐桌-1.8米</t>
        </is>
      </c>
      <c r="D424" s="10" t="inlineStr">
        <is>
          <t>PFG2521002122214</t>
        </is>
      </c>
      <c r="E424" s="10" t="inlineStr">
        <is>
          <t>https://item.taobao.com/item.htm?ft=t&amp;id=1046940323617</t>
        </is>
      </c>
      <c r="F424" s="10" t="inlineStr">
        <is>
          <t>中型</t>
        </is>
      </c>
      <c r="G424" s="152">
        <f>Q424/0.4</f>
        <v/>
      </c>
      <c r="H424" s="152">
        <f>G424*0.75</f>
        <v/>
      </c>
      <c r="I424" s="152">
        <f>Q424 / (0.81 - 0.02 - 0.006)</f>
        <v/>
      </c>
      <c r="J424" s="152">
        <f>Q424 / (0.82 - 0.02 - 0.006)</f>
        <v/>
      </c>
      <c r="K424" s="152">
        <f>Q424 / (0.85 - 0.02 - 0.006)</f>
        <v/>
      </c>
      <c r="L424" s="152">
        <f>K424-N424</f>
        <v/>
      </c>
      <c r="M424" s="79">
        <f>L424/K424</f>
        <v/>
      </c>
      <c r="N424" s="153">
        <f>O424+P424+Q424</f>
        <v/>
      </c>
      <c r="O424" s="153">
        <f>K424*0.006</f>
        <v/>
      </c>
      <c r="P424" s="153">
        <f>K424*0.02</f>
        <v/>
      </c>
      <c r="Q424" s="153">
        <f>SUM(R424:T424)</f>
        <v/>
      </c>
      <c r="R424" s="153">
        <f>IF(F424="大型",700,IF(F424="中型",300,IF(F424="小型",80,0)))</f>
        <v/>
      </c>
      <c r="S424" s="153">
        <f>IF(F424="大型",150,IF(F424="中型",100,IF(F424="小型",0,0)))</f>
        <v/>
      </c>
      <c r="T424" s="151">
        <f>SUM(U424:W424)</f>
        <v/>
      </c>
      <c r="U424" s="153" t="n">
        <v>900</v>
      </c>
      <c r="V424" s="153" t="n">
        <v>150</v>
      </c>
      <c r="W424" s="153" t="n">
        <v>232</v>
      </c>
      <c r="X424" s="153" t="n">
        <v>0</v>
      </c>
      <c r="Y424" s="153" t="n">
        <v>0</v>
      </c>
      <c r="Z424" s="153" t="n">
        <v>0</v>
      </c>
      <c r="AA424" s="153" t="n">
        <v>0</v>
      </c>
      <c r="AB424" s="153" t="n">
        <v>0</v>
      </c>
      <c r="AC424" s="153" t="n">
        <v>0</v>
      </c>
      <c r="AD424" s="153" t="n">
        <v>0</v>
      </c>
      <c r="AE424" s="153" t="n">
        <v>0</v>
      </c>
      <c r="AF424" s="153" t="n">
        <v>0</v>
      </c>
      <c r="AG424" s="153" t="n">
        <v>0</v>
      </c>
      <c r="AH424" s="153" t="n">
        <v>0</v>
      </c>
      <c r="AI424" s="153" t="n">
        <v>0</v>
      </c>
      <c r="AJ424" s="153" t="n">
        <v>0</v>
      </c>
      <c r="AK424" s="153" t="n">
        <v>0</v>
      </c>
      <c r="AL424" s="153" t="n">
        <v>0</v>
      </c>
      <c r="AM424" s="153" t="n">
        <v>0</v>
      </c>
      <c r="AN424" s="153" t="n">
        <v>0</v>
      </c>
      <c r="AO424" s="153" t="n">
        <v>0</v>
      </c>
      <c r="AP424" s="153" t="n">
        <v>140</v>
      </c>
      <c r="AQ424" s="153" t="n">
        <v>0</v>
      </c>
      <c r="AR424" s="153" t="n">
        <v>0</v>
      </c>
      <c r="AS424" s="153" t="n">
        <v>92</v>
      </c>
      <c r="AT424" s="10" t="inlineStr">
        <is>
          <t>* 美耐板（92）+4个腿配件（140）</t>
        </is>
      </c>
      <c r="AU424" s="10" t="n"/>
      <c r="AV424" s="10" t="n"/>
      <c r="AW424" s="10" t="n"/>
      <c r="AX424" s="10" t="n"/>
      <c r="AY424" s="153" t="n"/>
      <c r="AZ424" s="153" t="n"/>
      <c r="BA424" s="85" t="n"/>
      <c r="BB424" s="153" t="n"/>
      <c r="BC424" s="10" t="inlineStr">
        <is>
          <t>1046940323617</t>
        </is>
      </c>
      <c r="BD424" s="10" t="inlineStr">
        <is>
          <t>https://item.taobao.com/item.htm?ft=t&amp;id=1046940323617</t>
        </is>
      </c>
      <c r="BE424" s="10" t="n"/>
      <c r="BF424" s="153">
        <f>H424</f>
        <v/>
      </c>
      <c r="BG424" s="85">
        <f>BH424/BF424</f>
        <v/>
      </c>
      <c r="BH424" s="152">
        <f>I424</f>
        <v/>
      </c>
      <c r="BI424" s="85">
        <f>1-12%</f>
        <v/>
      </c>
      <c r="BJ424" s="85">
        <f>BK424/(BF424-BF424*(1-BI424))</f>
        <v/>
      </c>
      <c r="BK424" s="152">
        <f>BM424/(1-BL424)</f>
        <v/>
      </c>
      <c r="BL424" s="85" t="n">
        <v>0.01</v>
      </c>
      <c r="BM424" s="152">
        <f>J424</f>
        <v/>
      </c>
      <c r="BN424" s="152">
        <f>IF(BK424&gt;=1500,BK424-150,IF(BK424&gt;=800,BK424-80,IF(BK424&gt;=500,BK424-50,IF(BK424&gt;=200,BK424-20,BK424))))</f>
        <v/>
      </c>
      <c r="BO424" s="85">
        <f>1-12%</f>
        <v/>
      </c>
      <c r="BP424" s="85">
        <f>BQ424/(BF424-BF424*(1-BO424))</f>
        <v/>
      </c>
      <c r="BQ424" s="152">
        <f>BS424/(1-BR424)</f>
        <v/>
      </c>
      <c r="BR424" s="85" t="n">
        <v>0</v>
      </c>
      <c r="BS424" s="152">
        <f>K424</f>
        <v/>
      </c>
      <c r="BT424" s="152">
        <f>IF(BQ424&gt;=1500,BQ424-150,IF(BQ424&gt;=800,BQ424-80,IF(BQ424&gt;=500,BQ424-50,IF(BQ424&gt;=200,BQ424-20,BQ424))))</f>
        <v/>
      </c>
      <c r="BU424" s="10" t="n"/>
      <c r="CB424" s="8" t="inlineStr">
        <is>
          <t>✅ 可导入</t>
        </is>
      </c>
      <c r="CC424" t="inlineStr">
        <is>
          <t>✓</t>
        </is>
      </c>
    </row>
    <row r="425" ht="18" customHeight="1">
      <c r="A425" s="77" t="inlineStr">
        <is>
          <t>PFG26210030110</t>
        </is>
      </c>
      <c r="B425" s="7" t="inlineStr">
        <is>
          <t>孚格弧型中古餐桌</t>
        </is>
      </c>
      <c r="C425" s="7" t="inlineStr">
        <is>
          <t>弧型中古餐桌-1.4米</t>
        </is>
      </c>
      <c r="D425" s="7" t="inlineStr">
        <is>
          <t>PFG2621003011011</t>
        </is>
      </c>
      <c r="E425" s="7" t="inlineStr">
        <is>
          <t>https://item.taobao.com/item.htm?ft=t&amp;id=1046940323617</t>
        </is>
      </c>
      <c r="F425" s="7" t="inlineStr">
        <is>
          <t>中型</t>
        </is>
      </c>
      <c r="G425" s="149">
        <f>Q425/0.4</f>
        <v/>
      </c>
      <c r="H425" s="149">
        <f>G425*0.75</f>
        <v/>
      </c>
      <c r="I425" s="149">
        <f>Q425 / (0.81 - 0.02 - 0.006)</f>
        <v/>
      </c>
      <c r="J425" s="149">
        <f>Q425 / (0.82 - 0.02 - 0.006)</f>
        <v/>
      </c>
      <c r="K425" s="149">
        <f>Q425 / (0.85 - 0.02 - 0.006)</f>
        <v/>
      </c>
      <c r="L425" s="149">
        <f>K425-N425</f>
        <v/>
      </c>
      <c r="M425" s="79">
        <f>L425/K425</f>
        <v/>
      </c>
      <c r="N425" s="150">
        <f>O425+P425+Q425</f>
        <v/>
      </c>
      <c r="O425" s="150">
        <f>K425*0.006</f>
        <v/>
      </c>
      <c r="P425" s="150">
        <f>K425*0.02</f>
        <v/>
      </c>
      <c r="Q425" s="150">
        <f>SUM(R425:T425)</f>
        <v/>
      </c>
      <c r="R425" s="150">
        <f>IF(F425="大型",700,IF(F425="中型",300,IF(F425="小型",80,0)))</f>
        <v/>
      </c>
      <c r="S425" s="150">
        <f>IF(F425="大型",150,IF(F425="中型",100,IF(F425="小型",0,0)))</f>
        <v/>
      </c>
      <c r="T425" s="151">
        <f>SUM(U425:W425)</f>
        <v/>
      </c>
      <c r="U425" s="150" t="n">
        <v>0</v>
      </c>
      <c r="V425" s="150" t="n">
        <v>0</v>
      </c>
      <c r="W425" s="150" t="n">
        <v>0</v>
      </c>
      <c r="X425" s="150" t="n">
        <v>0</v>
      </c>
      <c r="Y425" s="150" t="n">
        <v>0</v>
      </c>
      <c r="Z425" s="150" t="n">
        <v>0</v>
      </c>
      <c r="AA425" s="150" t="n">
        <v>0</v>
      </c>
      <c r="AB425" s="150" t="n">
        <v>0</v>
      </c>
      <c r="AC425" s="150" t="n">
        <v>0</v>
      </c>
      <c r="AD425" s="150" t="n">
        <v>0</v>
      </c>
      <c r="AE425" s="150" t="n">
        <v>0</v>
      </c>
      <c r="AF425" s="150" t="n">
        <v>0</v>
      </c>
      <c r="AG425" s="150" t="n">
        <v>0</v>
      </c>
      <c r="AH425" s="150" t="n">
        <v>0</v>
      </c>
      <c r="AI425" s="150" t="n">
        <v>0</v>
      </c>
      <c r="AJ425" s="150" t="n">
        <v>0</v>
      </c>
      <c r="AK425" s="150" t="n">
        <v>0</v>
      </c>
      <c r="AL425" s="150" t="n">
        <v>0</v>
      </c>
      <c r="AM425" s="150" t="n">
        <v>0</v>
      </c>
      <c r="AN425" s="150" t="n">
        <v>0</v>
      </c>
      <c r="AO425" s="150" t="n">
        <v>0</v>
      </c>
      <c r="AP425" s="150" t="n">
        <v>0</v>
      </c>
      <c r="AQ425" s="150" t="n">
        <v>0</v>
      </c>
      <c r="AR425" s="150" t="n">
        <v>0</v>
      </c>
      <c r="AS425" s="150" t="n">
        <v>0</v>
      </c>
      <c r="AT425" s="7" t="n"/>
      <c r="AU425" s="7" t="n"/>
      <c r="AV425" s="7" t="n"/>
      <c r="AW425" s="7" t="n"/>
      <c r="AX425" s="7" t="n"/>
      <c r="AY425" s="150" t="n"/>
      <c r="AZ425" s="150" t="n"/>
      <c r="BA425" s="82" t="n"/>
      <c r="BB425" s="150" t="n"/>
      <c r="BC425" s="7" t="inlineStr">
        <is>
          <t>1049559372756</t>
        </is>
      </c>
      <c r="BD425" s="7" t="inlineStr">
        <is>
          <t>https://item.taobao.com/item.htm?ft=t&amp;id=1049559372756</t>
        </is>
      </c>
      <c r="BE425" s="7" t="n"/>
      <c r="BF425" s="150">
        <f>H425</f>
        <v/>
      </c>
      <c r="BG425" s="82">
        <f>BH425/BF425</f>
        <v/>
      </c>
      <c r="BH425" s="149">
        <f>I425</f>
        <v/>
      </c>
      <c r="BI425" s="82">
        <f>1-12%</f>
        <v/>
      </c>
      <c r="BJ425" s="82">
        <f>BK425/(BF425-BF425*(1-BI425))</f>
        <v/>
      </c>
      <c r="BK425" s="149">
        <f>BM425/(1-BL425)</f>
        <v/>
      </c>
      <c r="BL425" s="82" t="n">
        <v>0.01</v>
      </c>
      <c r="BM425" s="149">
        <f>J425</f>
        <v/>
      </c>
      <c r="BN425" s="149">
        <f>IF(BK425&gt;=1500,BK425-150,IF(BK425&gt;=800,BK425-80,IF(BK425&gt;=500,BK425-50,IF(BK425&gt;=200,BK425-20,BK425))))</f>
        <v/>
      </c>
      <c r="BO425" s="82">
        <f>1-12%</f>
        <v/>
      </c>
      <c r="BP425" s="82">
        <f>BQ425/(BF425-BF425*(1-BO425))</f>
        <v/>
      </c>
      <c r="BQ425" s="149">
        <f>BS425/(1-BR425)</f>
        <v/>
      </c>
      <c r="BR425" s="82" t="n">
        <v>0</v>
      </c>
      <c r="BS425" s="149">
        <f>K425</f>
        <v/>
      </c>
      <c r="BT425" s="149">
        <f>IF(BQ425&gt;=1500,BQ425-150,IF(BQ425&gt;=800,BQ425-80,IF(BQ425&gt;=500,BQ425-50,IF(BQ425&gt;=200,BQ425-20,BQ425))))</f>
        <v/>
      </c>
      <c r="BU425" s="7" t="n"/>
      <c r="CB425" s="8" t="inlineStr">
        <is>
          <t>✅ 可导入</t>
        </is>
      </c>
      <c r="CC425" s="88" t="inlineStr">
        <is>
          <t>木作成本原为文字，已置0待补</t>
        </is>
      </c>
    </row>
    <row r="426" ht="18" customHeight="1">
      <c r="A426" s="77" t="inlineStr">
        <is>
          <t>PFG26210030110</t>
        </is>
      </c>
      <c r="B426" s="10" t="inlineStr">
        <is>
          <t>孚格弧型中古餐桌</t>
        </is>
      </c>
      <c r="C426" s="10" t="inlineStr">
        <is>
          <t>弧型中古餐桌-1.6米</t>
        </is>
      </c>
      <c r="D426" s="10" t="inlineStr">
        <is>
          <t>PFG2621003011012</t>
        </is>
      </c>
      <c r="E426" s="10" t="inlineStr">
        <is>
          <t>https://item.taobao.com/item.htm?ft=t&amp;id=1049559372756</t>
        </is>
      </c>
      <c r="F426" s="10" t="inlineStr">
        <is>
          <t>中型</t>
        </is>
      </c>
      <c r="G426" s="152">
        <f>Q426/0.4</f>
        <v/>
      </c>
      <c r="H426" s="152">
        <f>G426*0.75</f>
        <v/>
      </c>
      <c r="I426" s="152">
        <f>Q426 / (0.81 - 0.02 - 0.006)</f>
        <v/>
      </c>
      <c r="J426" s="152">
        <f>Q426 / (0.82 - 0.02 - 0.006)</f>
        <v/>
      </c>
      <c r="K426" s="152">
        <f>Q426 / (0.85 - 0.02 - 0.006)</f>
        <v/>
      </c>
      <c r="L426" s="152">
        <f>K426-N426</f>
        <v/>
      </c>
      <c r="M426" s="79">
        <f>L426/K426</f>
        <v/>
      </c>
      <c r="N426" s="153">
        <f>O426+P426+Q426</f>
        <v/>
      </c>
      <c r="O426" s="153">
        <f>K426*0.006</f>
        <v/>
      </c>
      <c r="P426" s="153">
        <f>K426*0.02</f>
        <v/>
      </c>
      <c r="Q426" s="153">
        <f>SUM(R426:T426)</f>
        <v/>
      </c>
      <c r="R426" s="153">
        <f>IF(F426="大型",700,IF(F426="中型",300,IF(F426="小型",80,0)))</f>
        <v/>
      </c>
      <c r="S426" s="153">
        <f>IF(F426="大型",150,IF(F426="中型",100,IF(F426="小型",0,0)))</f>
        <v/>
      </c>
      <c r="T426" s="151">
        <f>SUM(U426:W426)</f>
        <v/>
      </c>
      <c r="U426" s="153" t="n">
        <v>0</v>
      </c>
      <c r="V426" s="153" t="n">
        <v>0</v>
      </c>
      <c r="W426" s="153" t="n">
        <v>0</v>
      </c>
      <c r="X426" s="153" t="n">
        <v>0</v>
      </c>
      <c r="Y426" s="153" t="n">
        <v>0</v>
      </c>
      <c r="Z426" s="153" t="n">
        <v>0</v>
      </c>
      <c r="AA426" s="153" t="n">
        <v>0</v>
      </c>
      <c r="AB426" s="153" t="n">
        <v>0</v>
      </c>
      <c r="AC426" s="153" t="n">
        <v>0</v>
      </c>
      <c r="AD426" s="153" t="n">
        <v>0</v>
      </c>
      <c r="AE426" s="153" t="n">
        <v>0</v>
      </c>
      <c r="AF426" s="153" t="n">
        <v>0</v>
      </c>
      <c r="AG426" s="153" t="n">
        <v>0</v>
      </c>
      <c r="AH426" s="153" t="n">
        <v>0</v>
      </c>
      <c r="AI426" s="153" t="n">
        <v>0</v>
      </c>
      <c r="AJ426" s="153" t="n">
        <v>0</v>
      </c>
      <c r="AK426" s="153" t="n">
        <v>0</v>
      </c>
      <c r="AL426" s="153" t="n">
        <v>0</v>
      </c>
      <c r="AM426" s="153" t="n">
        <v>0</v>
      </c>
      <c r="AN426" s="153" t="n">
        <v>0</v>
      </c>
      <c r="AO426" s="153" t="n">
        <v>0</v>
      </c>
      <c r="AP426" s="153" t="n">
        <v>0</v>
      </c>
      <c r="AQ426" s="153" t="n">
        <v>0</v>
      </c>
      <c r="AR426" s="153" t="n">
        <v>0</v>
      </c>
      <c r="AS426" s="153" t="n">
        <v>0</v>
      </c>
      <c r="AT426" s="10" t="n"/>
      <c r="AU426" s="10" t="n"/>
      <c r="AV426" s="10" t="n"/>
      <c r="AW426" s="10" t="n"/>
      <c r="AX426" s="10" t="n"/>
      <c r="AY426" s="153" t="n"/>
      <c r="AZ426" s="153" t="n"/>
      <c r="BA426" s="85" t="n"/>
      <c r="BB426" s="153" t="n"/>
      <c r="BC426" s="10" t="inlineStr">
        <is>
          <t>1049559372756</t>
        </is>
      </c>
      <c r="BD426" s="10" t="inlineStr">
        <is>
          <t>https://item.taobao.com/item.htm?ft=t&amp;id=1049559372756</t>
        </is>
      </c>
      <c r="BE426" s="10" t="n"/>
      <c r="BF426" s="153">
        <f>H426</f>
        <v/>
      </c>
      <c r="BG426" s="85">
        <f>BH426/BF426</f>
        <v/>
      </c>
      <c r="BH426" s="152">
        <f>I426</f>
        <v/>
      </c>
      <c r="BI426" s="85">
        <f>1-12%</f>
        <v/>
      </c>
      <c r="BJ426" s="85">
        <f>BK426/(BF426-BF426*(1-BI426))</f>
        <v/>
      </c>
      <c r="BK426" s="152">
        <f>BM426/(1-BL426)</f>
        <v/>
      </c>
      <c r="BL426" s="85" t="n">
        <v>0.01</v>
      </c>
      <c r="BM426" s="152">
        <f>J426</f>
        <v/>
      </c>
      <c r="BN426" s="152">
        <f>IF(BK426&gt;=1500,BK426-150,IF(BK426&gt;=800,BK426-80,IF(BK426&gt;=500,BK426-50,IF(BK426&gt;=200,BK426-20,BK426))))</f>
        <v/>
      </c>
      <c r="BO426" s="85">
        <f>1-12%</f>
        <v/>
      </c>
      <c r="BP426" s="85">
        <f>BQ426/(BF426-BF426*(1-BO426))</f>
        <v/>
      </c>
      <c r="BQ426" s="152">
        <f>BS426/(1-BR426)</f>
        <v/>
      </c>
      <c r="BR426" s="85" t="n">
        <v>0</v>
      </c>
      <c r="BS426" s="152">
        <f>K426</f>
        <v/>
      </c>
      <c r="BT426" s="152">
        <f>IF(BQ426&gt;=1500,BQ426-150,IF(BQ426&gt;=800,BQ426-80,IF(BQ426&gt;=500,BQ426-50,IF(BQ426&gt;=200,BQ426-20,BQ426))))</f>
        <v/>
      </c>
      <c r="BU426" s="10" t="n"/>
      <c r="CB426" s="8" t="inlineStr">
        <is>
          <t>✅ 可导入</t>
        </is>
      </c>
      <c r="CC426" s="88" t="inlineStr">
        <is>
          <t>木作成本原为文字，已置0待补</t>
        </is>
      </c>
    </row>
    <row r="427" ht="18" customHeight="1">
      <c r="A427" s="77" t="inlineStr">
        <is>
          <t>PFG26210030110</t>
        </is>
      </c>
      <c r="B427" s="7" t="inlineStr">
        <is>
          <t>孚格弧型中古餐桌</t>
        </is>
      </c>
      <c r="C427" s="7" t="inlineStr">
        <is>
          <t>弧型中古餐桌-1.8米</t>
        </is>
      </c>
      <c r="D427" s="7" t="inlineStr">
        <is>
          <t>PFG2621003011013</t>
        </is>
      </c>
      <c r="E427" s="7" t="inlineStr">
        <is>
          <t>https://item.taobao.com/item.htm?ft=t&amp;id=1049559372756</t>
        </is>
      </c>
      <c r="F427" s="7" t="inlineStr">
        <is>
          <t>中型</t>
        </is>
      </c>
      <c r="G427" s="149">
        <f>Q427/0.4</f>
        <v/>
      </c>
      <c r="H427" s="149">
        <f>G427*0.75</f>
        <v/>
      </c>
      <c r="I427" s="149">
        <f>Q427 / (0.81 - 0.02 - 0.006)</f>
        <v/>
      </c>
      <c r="J427" s="149">
        <f>Q427 / (0.82 - 0.02 - 0.006)</f>
        <v/>
      </c>
      <c r="K427" s="149">
        <f>Q427 / (0.85 - 0.02 - 0.006)</f>
        <v/>
      </c>
      <c r="L427" s="149">
        <f>K427-N427</f>
        <v/>
      </c>
      <c r="M427" s="79">
        <f>L427/K427</f>
        <v/>
      </c>
      <c r="N427" s="150">
        <f>O427+P427+Q427</f>
        <v/>
      </c>
      <c r="O427" s="150">
        <f>K427*0.006</f>
        <v/>
      </c>
      <c r="P427" s="150">
        <f>K427*0.02</f>
        <v/>
      </c>
      <c r="Q427" s="150">
        <f>SUM(R427:T427)</f>
        <v/>
      </c>
      <c r="R427" s="150">
        <f>IF(F427="大型",700,IF(F427="中型",300,IF(F427="小型",80,0)))</f>
        <v/>
      </c>
      <c r="S427" s="150">
        <f>IF(F427="大型",150,IF(F427="中型",100,IF(F427="小型",0,0)))</f>
        <v/>
      </c>
      <c r="T427" s="151">
        <f>SUM(U427:W427)</f>
        <v/>
      </c>
      <c r="U427" s="150" t="n">
        <v>0</v>
      </c>
      <c r="V427" s="150" t="n">
        <v>0</v>
      </c>
      <c r="W427" s="150" t="n">
        <v>0</v>
      </c>
      <c r="X427" s="150" t="n">
        <v>0</v>
      </c>
      <c r="Y427" s="150" t="n">
        <v>0</v>
      </c>
      <c r="Z427" s="150" t="n">
        <v>0</v>
      </c>
      <c r="AA427" s="150" t="n">
        <v>0</v>
      </c>
      <c r="AB427" s="150" t="n">
        <v>0</v>
      </c>
      <c r="AC427" s="150" t="n">
        <v>0</v>
      </c>
      <c r="AD427" s="150" t="n">
        <v>0</v>
      </c>
      <c r="AE427" s="150" t="n">
        <v>0</v>
      </c>
      <c r="AF427" s="150" t="n">
        <v>0</v>
      </c>
      <c r="AG427" s="150" t="n">
        <v>0</v>
      </c>
      <c r="AH427" s="150" t="n">
        <v>0</v>
      </c>
      <c r="AI427" s="150" t="n">
        <v>0</v>
      </c>
      <c r="AJ427" s="150" t="n">
        <v>0</v>
      </c>
      <c r="AK427" s="150" t="n">
        <v>0</v>
      </c>
      <c r="AL427" s="150" t="n">
        <v>0</v>
      </c>
      <c r="AM427" s="150" t="n">
        <v>0</v>
      </c>
      <c r="AN427" s="150" t="n">
        <v>0</v>
      </c>
      <c r="AO427" s="150" t="n">
        <v>0</v>
      </c>
      <c r="AP427" s="150" t="n">
        <v>0</v>
      </c>
      <c r="AQ427" s="150" t="n">
        <v>0</v>
      </c>
      <c r="AR427" s="150" t="n">
        <v>0</v>
      </c>
      <c r="AS427" s="150" t="n">
        <v>0</v>
      </c>
      <c r="AT427" s="7" t="n"/>
      <c r="AU427" s="7" t="n"/>
      <c r="AV427" s="7" t="n"/>
      <c r="AW427" s="7" t="n"/>
      <c r="AX427" s="7" t="n"/>
      <c r="AY427" s="150" t="n"/>
      <c r="AZ427" s="150" t="n"/>
      <c r="BA427" s="82" t="n"/>
      <c r="BB427" s="150" t="n"/>
      <c r="BC427" s="7" t="inlineStr">
        <is>
          <t>1049559372756</t>
        </is>
      </c>
      <c r="BD427" s="7" t="inlineStr">
        <is>
          <t>https://item.taobao.com/item.htm?ft=t&amp;id=1049559372756</t>
        </is>
      </c>
      <c r="BE427" s="7" t="n"/>
      <c r="BF427" s="150">
        <f>H427</f>
        <v/>
      </c>
      <c r="BG427" s="82">
        <f>BH427/BF427</f>
        <v/>
      </c>
      <c r="BH427" s="149">
        <f>I427</f>
        <v/>
      </c>
      <c r="BI427" s="82">
        <f>1-12%</f>
        <v/>
      </c>
      <c r="BJ427" s="82">
        <f>BK427/(BF427-BF427*(1-BI427))</f>
        <v/>
      </c>
      <c r="BK427" s="149">
        <f>BM427/(1-BL427)</f>
        <v/>
      </c>
      <c r="BL427" s="82" t="n">
        <v>0.01</v>
      </c>
      <c r="BM427" s="149">
        <f>J427</f>
        <v/>
      </c>
      <c r="BN427" s="149">
        <f>IF(BK427&gt;=1500,BK427-150,IF(BK427&gt;=800,BK427-80,IF(BK427&gt;=500,BK427-50,IF(BK427&gt;=200,BK427-20,BK427))))</f>
        <v/>
      </c>
      <c r="BO427" s="82">
        <f>1-12%</f>
        <v/>
      </c>
      <c r="BP427" s="82">
        <f>BQ427/(BF427-BF427*(1-BO427))</f>
        <v/>
      </c>
      <c r="BQ427" s="149">
        <f>BS427/(1-BR427)</f>
        <v/>
      </c>
      <c r="BR427" s="82" t="n">
        <v>0</v>
      </c>
      <c r="BS427" s="149">
        <f>K427</f>
        <v/>
      </c>
      <c r="BT427" s="149">
        <f>IF(BQ427&gt;=1500,BQ427-150,IF(BQ427&gt;=800,BQ427-80,IF(BQ427&gt;=500,BQ427-50,IF(BQ427&gt;=200,BQ427-20,BQ427))))</f>
        <v/>
      </c>
      <c r="BU427" s="7" t="n"/>
      <c r="CB427" s="8" t="inlineStr">
        <is>
          <t>✅ 可导入</t>
        </is>
      </c>
      <c r="CC427" s="88" t="inlineStr">
        <is>
          <t>木作成本原为文字，已置0待补</t>
        </is>
      </c>
    </row>
    <row r="428" ht="18" customHeight="1">
      <c r="A428" s="77" t="inlineStr">
        <is>
          <t>PFG26210030110</t>
        </is>
      </c>
      <c r="B428" s="10" t="inlineStr">
        <is>
          <t>孚格弧型中古餐桌</t>
        </is>
      </c>
      <c r="C428" s="10" t="inlineStr">
        <is>
          <t>弧型中古餐桌-2.0米</t>
        </is>
      </c>
      <c r="D428" s="10" t="inlineStr">
        <is>
          <t>PFG2621003011014</t>
        </is>
      </c>
      <c r="E428" s="10" t="inlineStr">
        <is>
          <t>https://item.taobao.com/item.htm?ft=t&amp;id=1049559372756</t>
        </is>
      </c>
      <c r="F428" s="10" t="inlineStr">
        <is>
          <t>中型</t>
        </is>
      </c>
      <c r="G428" s="152">
        <f>Q428/0.4</f>
        <v/>
      </c>
      <c r="H428" s="152">
        <f>G428*0.75</f>
        <v/>
      </c>
      <c r="I428" s="152">
        <f>Q428 / (0.81 - 0.02 - 0.006)</f>
        <v/>
      </c>
      <c r="J428" s="152">
        <f>Q428 / (0.82 - 0.02 - 0.006)</f>
        <v/>
      </c>
      <c r="K428" s="152">
        <f>Q428 / (0.85 - 0.02 - 0.006)</f>
        <v/>
      </c>
      <c r="L428" s="152">
        <f>K428-N428</f>
        <v/>
      </c>
      <c r="M428" s="79">
        <f>L428/K428</f>
        <v/>
      </c>
      <c r="N428" s="153">
        <f>O428+P428+Q428</f>
        <v/>
      </c>
      <c r="O428" s="153">
        <f>K428*0.006</f>
        <v/>
      </c>
      <c r="P428" s="153">
        <f>K428*0.02</f>
        <v/>
      </c>
      <c r="Q428" s="153">
        <f>SUM(R428:T428)</f>
        <v/>
      </c>
      <c r="R428" s="153">
        <f>IF(F428="大型",700,IF(F428="中型",300,IF(F428="小型",80,0)))</f>
        <v/>
      </c>
      <c r="S428" s="153">
        <f>IF(F428="大型",150,IF(F428="中型",100,IF(F428="小型",0,0)))</f>
        <v/>
      </c>
      <c r="T428" s="151">
        <f>SUM(U428:W428)</f>
        <v/>
      </c>
      <c r="U428" s="153" t="n">
        <v>0</v>
      </c>
      <c r="V428" s="153" t="n">
        <v>0</v>
      </c>
      <c r="W428" s="153" t="n">
        <v>0</v>
      </c>
      <c r="X428" s="153" t="n">
        <v>0</v>
      </c>
      <c r="Y428" s="153" t="n">
        <v>0</v>
      </c>
      <c r="Z428" s="153" t="n">
        <v>0</v>
      </c>
      <c r="AA428" s="153" t="n">
        <v>0</v>
      </c>
      <c r="AB428" s="153" t="n">
        <v>0</v>
      </c>
      <c r="AC428" s="153" t="n">
        <v>0</v>
      </c>
      <c r="AD428" s="153" t="n">
        <v>0</v>
      </c>
      <c r="AE428" s="153" t="n">
        <v>0</v>
      </c>
      <c r="AF428" s="153" t="n">
        <v>0</v>
      </c>
      <c r="AG428" s="153" t="n">
        <v>0</v>
      </c>
      <c r="AH428" s="153" t="n">
        <v>0</v>
      </c>
      <c r="AI428" s="153" t="n">
        <v>0</v>
      </c>
      <c r="AJ428" s="153" t="n">
        <v>0</v>
      </c>
      <c r="AK428" s="153" t="n">
        <v>0</v>
      </c>
      <c r="AL428" s="153" t="n">
        <v>0</v>
      </c>
      <c r="AM428" s="153" t="n">
        <v>0</v>
      </c>
      <c r="AN428" s="153" t="n">
        <v>0</v>
      </c>
      <c r="AO428" s="153" t="n">
        <v>0</v>
      </c>
      <c r="AP428" s="153" t="n">
        <v>0</v>
      </c>
      <c r="AQ428" s="153" t="n">
        <v>0</v>
      </c>
      <c r="AR428" s="153" t="n">
        <v>0</v>
      </c>
      <c r="AS428" s="153" t="n">
        <v>0</v>
      </c>
      <c r="AT428" s="10" t="n"/>
      <c r="AU428" s="10" t="n"/>
      <c r="AV428" s="10" t="n"/>
      <c r="AW428" s="10" t="n"/>
      <c r="AX428" s="10" t="n"/>
      <c r="AY428" s="153" t="n"/>
      <c r="AZ428" s="153" t="n"/>
      <c r="BA428" s="85" t="n"/>
      <c r="BB428" s="153" t="n"/>
      <c r="BC428" s="10" t="inlineStr">
        <is>
          <t>1049559372756</t>
        </is>
      </c>
      <c r="BD428" s="10" t="inlineStr">
        <is>
          <t>https://item.taobao.com/item.htm?ft=t&amp;id=1049559372756</t>
        </is>
      </c>
      <c r="BE428" s="10" t="n"/>
      <c r="BF428" s="153">
        <f>H428</f>
        <v/>
      </c>
      <c r="BG428" s="85">
        <f>BH428/BF428</f>
        <v/>
      </c>
      <c r="BH428" s="152">
        <f>I428</f>
        <v/>
      </c>
      <c r="BI428" s="85">
        <f>1-12%</f>
        <v/>
      </c>
      <c r="BJ428" s="85">
        <f>BK428/(BF428-BF428*(1-BI428))</f>
        <v/>
      </c>
      <c r="BK428" s="152">
        <f>BM428/(1-BL428)</f>
        <v/>
      </c>
      <c r="BL428" s="85" t="n">
        <v>0.01</v>
      </c>
      <c r="BM428" s="152">
        <f>J428</f>
        <v/>
      </c>
      <c r="BN428" s="152">
        <f>IF(BK428&gt;=1500,BK428-150,IF(BK428&gt;=800,BK428-80,IF(BK428&gt;=500,BK428-50,IF(BK428&gt;=200,BK428-20,BK428))))</f>
        <v/>
      </c>
      <c r="BO428" s="85">
        <f>1-12%</f>
        <v/>
      </c>
      <c r="BP428" s="85">
        <f>BQ428/(BF428-BF428*(1-BO428))</f>
        <v/>
      </c>
      <c r="BQ428" s="152">
        <f>BS428/(1-BR428)</f>
        <v/>
      </c>
      <c r="BR428" s="85" t="n">
        <v>0</v>
      </c>
      <c r="BS428" s="152">
        <f>K428</f>
        <v/>
      </c>
      <c r="BT428" s="152">
        <f>IF(BQ428&gt;=1500,BQ428-150,IF(BQ428&gt;=800,BQ428-80,IF(BQ428&gt;=500,BQ428-50,IF(BQ428&gt;=200,BQ428-20,BQ428))))</f>
        <v/>
      </c>
      <c r="BU428" s="10" t="n"/>
      <c r="CB428" s="8" t="inlineStr">
        <is>
          <t>✅ 可导入</t>
        </is>
      </c>
      <c r="CC428" s="88" t="inlineStr">
        <is>
          <t>木作成本原为文字，已置0待补</t>
        </is>
      </c>
    </row>
    <row r="429" ht="18" customHeight="1">
      <c r="A429" s="77" t="inlineStr">
        <is>
          <t>PFG26210040112</t>
        </is>
      </c>
      <c r="B429" s="7" t="inlineStr">
        <is>
          <t>孚格柚色餐桌</t>
        </is>
      </c>
      <c r="C429" s="7" t="inlineStr">
        <is>
          <t>柚色餐桌-1.4米</t>
        </is>
      </c>
      <c r="D429" s="7" t="inlineStr">
        <is>
          <t>PFG2621004011211</t>
        </is>
      </c>
      <c r="E429" s="7" t="inlineStr">
        <is>
          <t>https://item.taobao.com/item.htm?ft=t&amp;id=1049559372756</t>
        </is>
      </c>
      <c r="F429" s="7" t="inlineStr">
        <is>
          <t>中型</t>
        </is>
      </c>
      <c r="G429" s="149">
        <f>Q429/0.4</f>
        <v/>
      </c>
      <c r="H429" s="149">
        <f>G429*0.75</f>
        <v/>
      </c>
      <c r="I429" s="149">
        <f>Q429 / (0.81 - 0.02 - 0.006)</f>
        <v/>
      </c>
      <c r="J429" s="149">
        <f>Q429 / (0.82 - 0.02 - 0.006)</f>
        <v/>
      </c>
      <c r="K429" s="149">
        <f>Q429 / (0.85 - 0.02 - 0.006)</f>
        <v/>
      </c>
      <c r="L429" s="149">
        <f>K429-N429</f>
        <v/>
      </c>
      <c r="M429" s="79">
        <f>L429/K429</f>
        <v/>
      </c>
      <c r="N429" s="150">
        <f>O429+P429+Q429</f>
        <v/>
      </c>
      <c r="O429" s="150">
        <f>K429*0.006</f>
        <v/>
      </c>
      <c r="P429" s="150">
        <f>K429*0.02</f>
        <v/>
      </c>
      <c r="Q429" s="150">
        <f>SUM(R429:T429)</f>
        <v/>
      </c>
      <c r="R429" s="150">
        <f>IF(F429="大型",700,IF(F429="中型",300,IF(F429="小型",80,0)))</f>
        <v/>
      </c>
      <c r="S429" s="150">
        <f>IF(F429="大型",150,IF(F429="中型",100,IF(F429="小型",0,0)))</f>
        <v/>
      </c>
      <c r="T429" s="151">
        <f>SUM(U429:W429)</f>
        <v/>
      </c>
      <c r="U429" s="150" t="n">
        <v>0</v>
      </c>
      <c r="V429" s="150" t="n">
        <v>0</v>
      </c>
      <c r="W429" s="150" t="n">
        <v>0</v>
      </c>
      <c r="X429" s="150" t="n">
        <v>0</v>
      </c>
      <c r="Y429" s="150" t="n">
        <v>0</v>
      </c>
      <c r="Z429" s="150" t="n">
        <v>0</v>
      </c>
      <c r="AA429" s="150" t="n">
        <v>0</v>
      </c>
      <c r="AB429" s="150" t="n">
        <v>0</v>
      </c>
      <c r="AC429" s="150" t="n">
        <v>0</v>
      </c>
      <c r="AD429" s="150" t="n">
        <v>0</v>
      </c>
      <c r="AE429" s="150" t="n">
        <v>0</v>
      </c>
      <c r="AF429" s="150" t="n">
        <v>0</v>
      </c>
      <c r="AG429" s="150" t="n">
        <v>0</v>
      </c>
      <c r="AH429" s="150" t="n">
        <v>0</v>
      </c>
      <c r="AI429" s="150" t="n">
        <v>0</v>
      </c>
      <c r="AJ429" s="150" t="n">
        <v>0</v>
      </c>
      <c r="AK429" s="150" t="n">
        <v>0</v>
      </c>
      <c r="AL429" s="150" t="n">
        <v>0</v>
      </c>
      <c r="AM429" s="150" t="n">
        <v>0</v>
      </c>
      <c r="AN429" s="150" t="n">
        <v>0</v>
      </c>
      <c r="AO429" s="150" t="n">
        <v>0</v>
      </c>
      <c r="AP429" s="150" t="n">
        <v>0</v>
      </c>
      <c r="AQ429" s="150" t="n">
        <v>0</v>
      </c>
      <c r="AR429" s="150" t="n">
        <v>0</v>
      </c>
      <c r="AS429" s="150" t="n">
        <v>0</v>
      </c>
      <c r="AT429" s="7" t="n"/>
      <c r="AU429" s="7" t="n"/>
      <c r="AV429" s="7" t="n"/>
      <c r="AW429" s="7" t="n"/>
      <c r="AX429" s="7" t="n"/>
      <c r="AY429" s="150" t="n"/>
      <c r="AZ429" s="150" t="n"/>
      <c r="BA429" s="82" t="n"/>
      <c r="BB429" s="150" t="n"/>
      <c r="BC429" s="7" t="inlineStr">
        <is>
          <t>暂无</t>
        </is>
      </c>
      <c r="BD429" s="7" t="n"/>
      <c r="BE429" s="7" t="n"/>
      <c r="BF429" s="150">
        <f>H429</f>
        <v/>
      </c>
      <c r="BG429" s="82">
        <f>BH429/BF429</f>
        <v/>
      </c>
      <c r="BH429" s="149">
        <f>I429</f>
        <v/>
      </c>
      <c r="BI429" s="82">
        <f>1-12%</f>
        <v/>
      </c>
      <c r="BJ429" s="82">
        <f>BK429/(BF429-BF429*(1-BI429))</f>
        <v/>
      </c>
      <c r="BK429" s="149">
        <f>BM429/(1-BL429)</f>
        <v/>
      </c>
      <c r="BL429" s="82" t="n">
        <v>0.01</v>
      </c>
      <c r="BM429" s="149">
        <f>J429</f>
        <v/>
      </c>
      <c r="BN429" s="149">
        <f>IF(BK429&gt;=1500,BK429-150,IF(BK429&gt;=800,BK429-80,IF(BK429&gt;=500,BK429-50,IF(BK429&gt;=200,BK429-20,BK429))))</f>
        <v/>
      </c>
      <c r="BO429" s="82">
        <f>1-12%</f>
        <v/>
      </c>
      <c r="BP429" s="82">
        <f>BQ429/(BF429-BF429*(1-BO429))</f>
        <v/>
      </c>
      <c r="BQ429" s="149">
        <f>BS429/(1-BR429)</f>
        <v/>
      </c>
      <c r="BR429" s="82" t="n">
        <v>0</v>
      </c>
      <c r="BS429" s="149">
        <f>K429</f>
        <v/>
      </c>
      <c r="BT429" s="149">
        <f>IF(BQ429&gt;=1500,BQ429-150,IF(BQ429&gt;=800,BQ429-80,IF(BQ429&gt;=500,BQ429-50,IF(BQ429&gt;=200,BQ429-20,BQ429))))</f>
        <v/>
      </c>
      <c r="BU429" s="7" t="n"/>
      <c r="CB429" s="8" t="inlineStr">
        <is>
          <t>✅ 可导入</t>
        </is>
      </c>
      <c r="CC429" s="88" t="inlineStr">
        <is>
          <t>木作成本原为文字，已置0待补</t>
        </is>
      </c>
    </row>
    <row r="430" ht="18" customHeight="1">
      <c r="A430" s="77" t="inlineStr">
        <is>
          <t>PFG26210040112</t>
        </is>
      </c>
      <c r="B430" s="10" t="inlineStr">
        <is>
          <t>孚格柚色餐桌</t>
        </is>
      </c>
      <c r="C430" s="10" t="inlineStr">
        <is>
          <t>柚色餐桌-1.6米</t>
        </is>
      </c>
      <c r="D430" s="10" t="inlineStr">
        <is>
          <t>PFG2621004011212</t>
        </is>
      </c>
      <c r="E430" s="10" t="n"/>
      <c r="F430" s="10" t="inlineStr">
        <is>
          <t>中型</t>
        </is>
      </c>
      <c r="G430" s="152">
        <f>Q430/0.4</f>
        <v/>
      </c>
      <c r="H430" s="152">
        <f>G430*0.75</f>
        <v/>
      </c>
      <c r="I430" s="152">
        <f>Q430 / (0.81 - 0.02 - 0.006)</f>
        <v/>
      </c>
      <c r="J430" s="152">
        <f>Q430 / (0.82 - 0.02 - 0.006)</f>
        <v/>
      </c>
      <c r="K430" s="152">
        <f>Q430 / (0.85 - 0.02 - 0.006)</f>
        <v/>
      </c>
      <c r="L430" s="152">
        <f>K430-N430</f>
        <v/>
      </c>
      <c r="M430" s="79">
        <f>L430/K430</f>
        <v/>
      </c>
      <c r="N430" s="153">
        <f>O430+P430+Q430</f>
        <v/>
      </c>
      <c r="O430" s="153">
        <f>K430*0.006</f>
        <v/>
      </c>
      <c r="P430" s="153">
        <f>K430*0.02</f>
        <v/>
      </c>
      <c r="Q430" s="153">
        <f>SUM(R430:T430)</f>
        <v/>
      </c>
      <c r="R430" s="153">
        <f>IF(F430="大型",700,IF(F430="中型",300,IF(F430="小型",80,0)))</f>
        <v/>
      </c>
      <c r="S430" s="153">
        <f>IF(F430="大型",150,IF(F430="中型",100,IF(F430="小型",0,0)))</f>
        <v/>
      </c>
      <c r="T430" s="151">
        <f>SUM(U430:W430)</f>
        <v/>
      </c>
      <c r="U430" s="153" t="n">
        <v>0</v>
      </c>
      <c r="V430" s="153" t="n">
        <v>0</v>
      </c>
      <c r="W430" s="153" t="n">
        <v>0</v>
      </c>
      <c r="X430" s="153" t="n">
        <v>0</v>
      </c>
      <c r="Y430" s="153" t="n">
        <v>0</v>
      </c>
      <c r="Z430" s="153" t="n">
        <v>0</v>
      </c>
      <c r="AA430" s="153" t="n">
        <v>0</v>
      </c>
      <c r="AB430" s="153" t="n">
        <v>0</v>
      </c>
      <c r="AC430" s="153" t="n">
        <v>0</v>
      </c>
      <c r="AD430" s="153" t="n">
        <v>0</v>
      </c>
      <c r="AE430" s="153" t="n">
        <v>0</v>
      </c>
      <c r="AF430" s="153" t="n">
        <v>0</v>
      </c>
      <c r="AG430" s="153" t="n">
        <v>0</v>
      </c>
      <c r="AH430" s="153" t="n">
        <v>0</v>
      </c>
      <c r="AI430" s="153" t="n">
        <v>0</v>
      </c>
      <c r="AJ430" s="153" t="n">
        <v>0</v>
      </c>
      <c r="AK430" s="153" t="n">
        <v>0</v>
      </c>
      <c r="AL430" s="153" t="n">
        <v>0</v>
      </c>
      <c r="AM430" s="153" t="n">
        <v>0</v>
      </c>
      <c r="AN430" s="153" t="n">
        <v>0</v>
      </c>
      <c r="AO430" s="153" t="n">
        <v>0</v>
      </c>
      <c r="AP430" s="153" t="n">
        <v>0</v>
      </c>
      <c r="AQ430" s="153" t="n">
        <v>0</v>
      </c>
      <c r="AR430" s="153" t="n">
        <v>0</v>
      </c>
      <c r="AS430" s="153" t="n">
        <v>0</v>
      </c>
      <c r="AT430" s="10" t="n"/>
      <c r="AU430" s="10" t="n"/>
      <c r="AV430" s="10" t="n"/>
      <c r="AW430" s="10" t="n"/>
      <c r="AX430" s="10" t="n"/>
      <c r="AY430" s="153" t="n"/>
      <c r="AZ430" s="153" t="n"/>
      <c r="BA430" s="85" t="n"/>
      <c r="BB430" s="153" t="n"/>
      <c r="BC430" s="10" t="inlineStr">
        <is>
          <t>暂无</t>
        </is>
      </c>
      <c r="BD430" s="10" t="n"/>
      <c r="BE430" s="10" t="n"/>
      <c r="BF430" s="153">
        <f>H430</f>
        <v/>
      </c>
      <c r="BG430" s="85">
        <f>BH430/BF430</f>
        <v/>
      </c>
      <c r="BH430" s="152">
        <f>I430</f>
        <v/>
      </c>
      <c r="BI430" s="85">
        <f>1-12%</f>
        <v/>
      </c>
      <c r="BJ430" s="85">
        <f>BK430/(BF430-BF430*(1-BI430))</f>
        <v/>
      </c>
      <c r="BK430" s="152">
        <f>BM430/(1-BL430)</f>
        <v/>
      </c>
      <c r="BL430" s="85" t="n">
        <v>0.01</v>
      </c>
      <c r="BM430" s="152">
        <f>J430</f>
        <v/>
      </c>
      <c r="BN430" s="152">
        <f>IF(BK430&gt;=1500,BK430-150,IF(BK430&gt;=800,BK430-80,IF(BK430&gt;=500,BK430-50,IF(BK430&gt;=200,BK430-20,BK430))))</f>
        <v/>
      </c>
      <c r="BO430" s="85">
        <f>1-12%</f>
        <v/>
      </c>
      <c r="BP430" s="85">
        <f>BQ430/(BF430-BF430*(1-BO430))</f>
        <v/>
      </c>
      <c r="BQ430" s="152">
        <f>BS430/(1-BR430)</f>
        <v/>
      </c>
      <c r="BR430" s="85" t="n">
        <v>0</v>
      </c>
      <c r="BS430" s="152">
        <f>K430</f>
        <v/>
      </c>
      <c r="BT430" s="152">
        <f>IF(BQ430&gt;=1500,BQ430-150,IF(BQ430&gt;=800,BQ430-80,IF(BQ430&gt;=500,BQ430-50,IF(BQ430&gt;=200,BQ430-20,BQ430))))</f>
        <v/>
      </c>
      <c r="BU430" s="10" t="n"/>
      <c r="CB430" s="8" t="inlineStr">
        <is>
          <t>✅ 可导入</t>
        </is>
      </c>
      <c r="CC430" s="88" t="inlineStr">
        <is>
          <t>木作成本原为文字，已置0待补</t>
        </is>
      </c>
    </row>
    <row r="431" ht="18" customHeight="1">
      <c r="A431" s="77" t="inlineStr">
        <is>
          <t>PFG26210040112</t>
        </is>
      </c>
      <c r="B431" s="7" t="inlineStr">
        <is>
          <t>孚格柚色餐桌</t>
        </is>
      </c>
      <c r="C431" s="7" t="inlineStr">
        <is>
          <t>柚色餐桌-1.8米</t>
        </is>
      </c>
      <c r="D431" s="7" t="inlineStr">
        <is>
          <t>PFG2621004011213</t>
        </is>
      </c>
      <c r="E431" s="7" t="n"/>
      <c r="F431" s="7" t="inlineStr">
        <is>
          <t>中型</t>
        </is>
      </c>
      <c r="G431" s="149">
        <f>Q431/0.4</f>
        <v/>
      </c>
      <c r="H431" s="149">
        <f>G431*0.75</f>
        <v/>
      </c>
      <c r="I431" s="149">
        <f>Q431 / (0.81 - 0.02 - 0.006)</f>
        <v/>
      </c>
      <c r="J431" s="149">
        <f>Q431 / (0.82 - 0.02 - 0.006)</f>
        <v/>
      </c>
      <c r="K431" s="149">
        <f>Q431 / (0.85 - 0.02 - 0.006)</f>
        <v/>
      </c>
      <c r="L431" s="149">
        <f>K431-N431</f>
        <v/>
      </c>
      <c r="M431" s="79">
        <f>L431/K431</f>
        <v/>
      </c>
      <c r="N431" s="150">
        <f>O431+P431+Q431</f>
        <v/>
      </c>
      <c r="O431" s="150">
        <f>K431*0.006</f>
        <v/>
      </c>
      <c r="P431" s="150">
        <f>K431*0.02</f>
        <v/>
      </c>
      <c r="Q431" s="150">
        <f>SUM(R431:T431)</f>
        <v/>
      </c>
      <c r="R431" s="150">
        <f>IF(F431="大型",700,IF(F431="中型",300,IF(F431="小型",80,0)))</f>
        <v/>
      </c>
      <c r="S431" s="150">
        <f>IF(F431="大型",150,IF(F431="中型",100,IF(F431="小型",0,0)))</f>
        <v/>
      </c>
      <c r="T431" s="151">
        <f>SUM(U431:W431)</f>
        <v/>
      </c>
      <c r="U431" s="150" t="n">
        <v>0</v>
      </c>
      <c r="V431" s="150" t="n">
        <v>0</v>
      </c>
      <c r="W431" s="150" t="n">
        <v>0</v>
      </c>
      <c r="X431" s="150" t="n">
        <v>0</v>
      </c>
      <c r="Y431" s="150" t="n">
        <v>0</v>
      </c>
      <c r="Z431" s="150" t="n">
        <v>0</v>
      </c>
      <c r="AA431" s="150" t="n">
        <v>0</v>
      </c>
      <c r="AB431" s="150" t="n">
        <v>0</v>
      </c>
      <c r="AC431" s="150" t="n">
        <v>0</v>
      </c>
      <c r="AD431" s="150" t="n">
        <v>0</v>
      </c>
      <c r="AE431" s="150" t="n">
        <v>0</v>
      </c>
      <c r="AF431" s="150" t="n">
        <v>0</v>
      </c>
      <c r="AG431" s="150" t="n">
        <v>0</v>
      </c>
      <c r="AH431" s="150" t="n">
        <v>0</v>
      </c>
      <c r="AI431" s="150" t="n">
        <v>0</v>
      </c>
      <c r="AJ431" s="150" t="n">
        <v>0</v>
      </c>
      <c r="AK431" s="150" t="n">
        <v>0</v>
      </c>
      <c r="AL431" s="150" t="n">
        <v>0</v>
      </c>
      <c r="AM431" s="150" t="n">
        <v>0</v>
      </c>
      <c r="AN431" s="150" t="n">
        <v>0</v>
      </c>
      <c r="AO431" s="150" t="n">
        <v>0</v>
      </c>
      <c r="AP431" s="150" t="n">
        <v>0</v>
      </c>
      <c r="AQ431" s="150" t="n">
        <v>0</v>
      </c>
      <c r="AR431" s="150" t="n">
        <v>0</v>
      </c>
      <c r="AS431" s="150" t="n">
        <v>0</v>
      </c>
      <c r="AT431" s="7" t="n"/>
      <c r="AU431" s="7" t="n"/>
      <c r="AV431" s="7" t="n"/>
      <c r="AW431" s="7" t="n"/>
      <c r="AX431" s="7" t="n"/>
      <c r="AY431" s="150" t="n"/>
      <c r="AZ431" s="150" t="n"/>
      <c r="BA431" s="82" t="n"/>
      <c r="BB431" s="150" t="n"/>
      <c r="BC431" s="7" t="inlineStr">
        <is>
          <t>暂无</t>
        </is>
      </c>
      <c r="BD431" s="7" t="n"/>
      <c r="BE431" s="7" t="n"/>
      <c r="BF431" s="150">
        <f>H431</f>
        <v/>
      </c>
      <c r="BG431" s="82">
        <f>BH431/BF431</f>
        <v/>
      </c>
      <c r="BH431" s="149">
        <f>I431</f>
        <v/>
      </c>
      <c r="BI431" s="82">
        <f>1-12%</f>
        <v/>
      </c>
      <c r="BJ431" s="82">
        <f>BK431/(BF431-BF431*(1-BI431))</f>
        <v/>
      </c>
      <c r="BK431" s="149">
        <f>BM431/(1-BL431)</f>
        <v/>
      </c>
      <c r="BL431" s="82" t="n">
        <v>0.01</v>
      </c>
      <c r="BM431" s="149">
        <f>J431</f>
        <v/>
      </c>
      <c r="BN431" s="149">
        <f>IF(BK431&gt;=1500,BK431-150,IF(BK431&gt;=800,BK431-80,IF(BK431&gt;=500,BK431-50,IF(BK431&gt;=200,BK431-20,BK431))))</f>
        <v/>
      </c>
      <c r="BO431" s="82">
        <f>1-12%</f>
        <v/>
      </c>
      <c r="BP431" s="82">
        <f>BQ431/(BF431-BF431*(1-BO431))</f>
        <v/>
      </c>
      <c r="BQ431" s="149">
        <f>BS431/(1-BR431)</f>
        <v/>
      </c>
      <c r="BR431" s="82" t="n">
        <v>0</v>
      </c>
      <c r="BS431" s="149">
        <f>K431</f>
        <v/>
      </c>
      <c r="BT431" s="149">
        <f>IF(BQ431&gt;=1500,BQ431-150,IF(BQ431&gt;=800,BQ431-80,IF(BQ431&gt;=500,BQ431-50,IF(BQ431&gt;=200,BQ431-20,BQ431))))</f>
        <v/>
      </c>
      <c r="BU431" s="7" t="n"/>
      <c r="CB431" s="8" t="inlineStr">
        <is>
          <t>✅ 可导入</t>
        </is>
      </c>
      <c r="CC431" s="88" t="inlineStr">
        <is>
          <t>木作成本原为文字，已置0待补</t>
        </is>
      </c>
    </row>
    <row r="432" ht="18" customHeight="1">
      <c r="A432" s="77" t="inlineStr">
        <is>
          <t>PFG26210040112</t>
        </is>
      </c>
      <c r="B432" s="10" t="inlineStr">
        <is>
          <t>孚格柚色餐桌</t>
        </is>
      </c>
      <c r="C432" s="10" t="inlineStr">
        <is>
          <t>柚色餐桌-2.0米</t>
        </is>
      </c>
      <c r="D432" s="10" t="inlineStr">
        <is>
          <t>PFG2621004011214</t>
        </is>
      </c>
      <c r="E432" s="10" t="n"/>
      <c r="F432" s="10" t="inlineStr">
        <is>
          <t>中型</t>
        </is>
      </c>
      <c r="G432" s="152">
        <f>Q432/0.4</f>
        <v/>
      </c>
      <c r="H432" s="152">
        <f>G432*0.75</f>
        <v/>
      </c>
      <c r="I432" s="152">
        <f>Q432 / (0.81 - 0.02 - 0.006)</f>
        <v/>
      </c>
      <c r="J432" s="152">
        <f>Q432 / (0.82 - 0.02 - 0.006)</f>
        <v/>
      </c>
      <c r="K432" s="152">
        <f>Q432 / (0.85 - 0.02 - 0.006)</f>
        <v/>
      </c>
      <c r="L432" s="152">
        <f>K432-N432</f>
        <v/>
      </c>
      <c r="M432" s="79">
        <f>L432/K432</f>
        <v/>
      </c>
      <c r="N432" s="153">
        <f>O432+P432+Q432</f>
        <v/>
      </c>
      <c r="O432" s="153">
        <f>K432*0.006</f>
        <v/>
      </c>
      <c r="P432" s="153">
        <f>K432*0.02</f>
        <v/>
      </c>
      <c r="Q432" s="153">
        <f>SUM(R432:T432)</f>
        <v/>
      </c>
      <c r="R432" s="153">
        <f>IF(F432="大型",700,IF(F432="中型",300,IF(F432="小型",80,0)))</f>
        <v/>
      </c>
      <c r="S432" s="153">
        <f>IF(F432="大型",150,IF(F432="中型",100,IF(F432="小型",0,0)))</f>
        <v/>
      </c>
      <c r="T432" s="151">
        <f>SUM(U432:W432)</f>
        <v/>
      </c>
      <c r="U432" s="153" t="n">
        <v>0</v>
      </c>
      <c r="V432" s="153" t="n">
        <v>0</v>
      </c>
      <c r="W432" s="153" t="n">
        <v>0</v>
      </c>
      <c r="X432" s="153" t="n">
        <v>0</v>
      </c>
      <c r="Y432" s="153" t="n">
        <v>0</v>
      </c>
      <c r="Z432" s="153" t="n">
        <v>0</v>
      </c>
      <c r="AA432" s="153" t="n">
        <v>0</v>
      </c>
      <c r="AB432" s="153" t="n">
        <v>0</v>
      </c>
      <c r="AC432" s="153" t="n">
        <v>0</v>
      </c>
      <c r="AD432" s="153" t="n">
        <v>0</v>
      </c>
      <c r="AE432" s="153" t="n">
        <v>0</v>
      </c>
      <c r="AF432" s="153" t="n">
        <v>0</v>
      </c>
      <c r="AG432" s="153" t="n">
        <v>0</v>
      </c>
      <c r="AH432" s="153" t="n">
        <v>0</v>
      </c>
      <c r="AI432" s="153" t="n">
        <v>0</v>
      </c>
      <c r="AJ432" s="153" t="n">
        <v>0</v>
      </c>
      <c r="AK432" s="153" t="n">
        <v>0</v>
      </c>
      <c r="AL432" s="153" t="n">
        <v>0</v>
      </c>
      <c r="AM432" s="153" t="n">
        <v>0</v>
      </c>
      <c r="AN432" s="153" t="n">
        <v>0</v>
      </c>
      <c r="AO432" s="153" t="n">
        <v>0</v>
      </c>
      <c r="AP432" s="153" t="n">
        <v>0</v>
      </c>
      <c r="AQ432" s="153" t="n">
        <v>0</v>
      </c>
      <c r="AR432" s="153" t="n">
        <v>0</v>
      </c>
      <c r="AS432" s="153" t="n">
        <v>0</v>
      </c>
      <c r="AT432" s="10" t="n"/>
      <c r="AU432" s="10" t="n"/>
      <c r="AV432" s="10" t="n"/>
      <c r="AW432" s="10" t="n"/>
      <c r="AX432" s="10" t="n"/>
      <c r="AY432" s="153" t="n"/>
      <c r="AZ432" s="153" t="n"/>
      <c r="BA432" s="85" t="n"/>
      <c r="BB432" s="153" t="n"/>
      <c r="BC432" s="10" t="inlineStr">
        <is>
          <t>暂无</t>
        </is>
      </c>
      <c r="BD432" s="10" t="n"/>
      <c r="BE432" s="10" t="n"/>
      <c r="BF432" s="153">
        <f>H432</f>
        <v/>
      </c>
      <c r="BG432" s="85">
        <f>BH432/BF432</f>
        <v/>
      </c>
      <c r="BH432" s="152">
        <f>I432</f>
        <v/>
      </c>
      <c r="BI432" s="85">
        <f>1-12%</f>
        <v/>
      </c>
      <c r="BJ432" s="85">
        <f>BK432/(BF432-BF432*(1-BI432))</f>
        <v/>
      </c>
      <c r="BK432" s="152">
        <f>BM432/(1-BL432)</f>
        <v/>
      </c>
      <c r="BL432" s="85" t="n">
        <v>0.01</v>
      </c>
      <c r="BM432" s="152">
        <f>J432</f>
        <v/>
      </c>
      <c r="BN432" s="152">
        <f>IF(BK432&gt;=1500,BK432-150,IF(BK432&gt;=800,BK432-80,IF(BK432&gt;=500,BK432-50,IF(BK432&gt;=200,BK432-20,BK432))))</f>
        <v/>
      </c>
      <c r="BO432" s="85">
        <f>1-12%</f>
        <v/>
      </c>
      <c r="BP432" s="85">
        <f>BQ432/(BF432-BF432*(1-BO432))</f>
        <v/>
      </c>
      <c r="BQ432" s="152">
        <f>BS432/(1-BR432)</f>
        <v/>
      </c>
      <c r="BR432" s="85" t="n">
        <v>0</v>
      </c>
      <c r="BS432" s="152">
        <f>K432</f>
        <v/>
      </c>
      <c r="BT432" s="152">
        <f>IF(BQ432&gt;=1500,BQ432-150,IF(BQ432&gt;=800,BQ432-80,IF(BQ432&gt;=500,BQ432-50,IF(BQ432&gt;=200,BQ432-20,BQ432))))</f>
        <v/>
      </c>
      <c r="BU432" s="10" t="n"/>
      <c r="CB432" s="8" t="inlineStr">
        <is>
          <t>✅ 可导入</t>
        </is>
      </c>
      <c r="CC432" s="88" t="inlineStr">
        <is>
          <t>木作成本原为文字，已置0待补</t>
        </is>
      </c>
    </row>
    <row r="433" ht="18" customHeight="1">
      <c r="A433" s="77" t="inlineStr">
        <is>
          <t>PFG26210050115</t>
        </is>
      </c>
      <c r="B433" s="7" t="inlineStr">
        <is>
          <t>孚格斜切餐桌</t>
        </is>
      </c>
      <c r="C433" s="7" t="inlineStr">
        <is>
          <t>斜切餐桌-1.4米</t>
        </is>
      </c>
      <c r="D433" s="7" t="inlineStr">
        <is>
          <t>PFG2621005011511</t>
        </is>
      </c>
      <c r="E433" s="7" t="n"/>
      <c r="F433" s="7" t="inlineStr">
        <is>
          <t>中型</t>
        </is>
      </c>
      <c r="G433" s="149">
        <f>Q433/0.4</f>
        <v/>
      </c>
      <c r="H433" s="149">
        <f>G433*0.75</f>
        <v/>
      </c>
      <c r="I433" s="149">
        <f>Q433 / (0.81 - 0.02 - 0.006)</f>
        <v/>
      </c>
      <c r="J433" s="149">
        <f>Q433 / (0.82 - 0.02 - 0.006)</f>
        <v/>
      </c>
      <c r="K433" s="149">
        <f>Q433 / (0.85 - 0.02 - 0.006)</f>
        <v/>
      </c>
      <c r="L433" s="149">
        <f>K433-N433</f>
        <v/>
      </c>
      <c r="M433" s="79">
        <f>L433/K433</f>
        <v/>
      </c>
      <c r="N433" s="150">
        <f>O433+P433+Q433</f>
        <v/>
      </c>
      <c r="O433" s="150">
        <f>K433*0.006</f>
        <v/>
      </c>
      <c r="P433" s="150">
        <f>K433*0.02</f>
        <v/>
      </c>
      <c r="Q433" s="150">
        <f>SUM(R433:T433)</f>
        <v/>
      </c>
      <c r="R433" s="150">
        <f>IF(F433="大型",700,IF(F433="中型",300,IF(F433="小型",80,0)))</f>
        <v/>
      </c>
      <c r="S433" s="150">
        <f>IF(F433="大型",150,IF(F433="中型",100,IF(F433="小型",0,0)))</f>
        <v/>
      </c>
      <c r="T433" s="151">
        <f>SUM(U433:W433)</f>
        <v/>
      </c>
      <c r="U433" s="150" t="n">
        <v>0</v>
      </c>
      <c r="V433" s="150" t="n">
        <v>0</v>
      </c>
      <c r="W433" s="150" t="n">
        <v>0</v>
      </c>
      <c r="X433" s="150" t="n">
        <v>0</v>
      </c>
      <c r="Y433" s="150" t="n">
        <v>0</v>
      </c>
      <c r="Z433" s="150" t="n">
        <v>0</v>
      </c>
      <c r="AA433" s="150" t="n">
        <v>0</v>
      </c>
      <c r="AB433" s="150" t="n">
        <v>0</v>
      </c>
      <c r="AC433" s="150" t="n">
        <v>0</v>
      </c>
      <c r="AD433" s="150" t="n">
        <v>0</v>
      </c>
      <c r="AE433" s="150" t="n">
        <v>0</v>
      </c>
      <c r="AF433" s="150" t="n">
        <v>0</v>
      </c>
      <c r="AG433" s="150" t="n">
        <v>0</v>
      </c>
      <c r="AH433" s="150" t="n">
        <v>0</v>
      </c>
      <c r="AI433" s="150" t="n">
        <v>0</v>
      </c>
      <c r="AJ433" s="150" t="n">
        <v>0</v>
      </c>
      <c r="AK433" s="150" t="n">
        <v>0</v>
      </c>
      <c r="AL433" s="150" t="n">
        <v>0</v>
      </c>
      <c r="AM433" s="150" t="n">
        <v>0</v>
      </c>
      <c r="AN433" s="150" t="n">
        <v>0</v>
      </c>
      <c r="AO433" s="150" t="n">
        <v>0</v>
      </c>
      <c r="AP433" s="150" t="n">
        <v>0</v>
      </c>
      <c r="AQ433" s="150" t="n">
        <v>0</v>
      </c>
      <c r="AR433" s="150" t="n">
        <v>0</v>
      </c>
      <c r="AS433" s="150" t="n">
        <v>0</v>
      </c>
      <c r="AT433" s="7" t="n"/>
      <c r="AU433" s="7" t="n"/>
      <c r="AV433" s="7" t="n"/>
      <c r="AW433" s="7" t="n"/>
      <c r="AX433" s="7" t="n"/>
      <c r="AY433" s="150" t="n"/>
      <c r="AZ433" s="150" t="n"/>
      <c r="BA433" s="82" t="n"/>
      <c r="BB433" s="150" t="n"/>
      <c r="BC433" s="7" t="inlineStr">
        <is>
          <t>暂无</t>
        </is>
      </c>
      <c r="BD433" s="7" t="n"/>
      <c r="BE433" s="7" t="n"/>
      <c r="BF433" s="150">
        <f>H433</f>
        <v/>
      </c>
      <c r="BG433" s="82">
        <f>BH433/BF433</f>
        <v/>
      </c>
      <c r="BH433" s="149">
        <f>I433</f>
        <v/>
      </c>
      <c r="BI433" s="82">
        <f>1-12%</f>
        <v/>
      </c>
      <c r="BJ433" s="82">
        <f>BK433/(BF433-BF433*(1-BI433))</f>
        <v/>
      </c>
      <c r="BK433" s="149">
        <f>BM433/(1-BL433)</f>
        <v/>
      </c>
      <c r="BL433" s="82" t="n">
        <v>0.01</v>
      </c>
      <c r="BM433" s="149">
        <f>J433</f>
        <v/>
      </c>
      <c r="BN433" s="149">
        <f>IF(BK433&gt;=1500,BK433-150,IF(BK433&gt;=800,BK433-80,IF(BK433&gt;=500,BK433-50,IF(BK433&gt;=200,BK433-20,BK433))))</f>
        <v/>
      </c>
      <c r="BO433" s="82">
        <f>1-12%</f>
        <v/>
      </c>
      <c r="BP433" s="82">
        <f>BQ433/(BF433-BF433*(1-BO433))</f>
        <v/>
      </c>
      <c r="BQ433" s="149">
        <f>BS433/(1-BR433)</f>
        <v/>
      </c>
      <c r="BR433" s="82" t="n">
        <v>0</v>
      </c>
      <c r="BS433" s="149">
        <f>K433</f>
        <v/>
      </c>
      <c r="BT433" s="149">
        <f>IF(BQ433&gt;=1500,BQ433-150,IF(BQ433&gt;=800,BQ433-80,IF(BQ433&gt;=500,BQ433-50,IF(BQ433&gt;=200,BQ433-20,BQ433))))</f>
        <v/>
      </c>
      <c r="BU433" s="7" t="n"/>
      <c r="CB433" s="8" t="inlineStr">
        <is>
          <t>✅ 可导入</t>
        </is>
      </c>
      <c r="CC433" s="88" t="inlineStr">
        <is>
          <t>木作成本原为文字，已置0待补</t>
        </is>
      </c>
    </row>
    <row r="434" ht="18" customHeight="1">
      <c r="A434" s="77" t="inlineStr">
        <is>
          <t>PFG26210050115</t>
        </is>
      </c>
      <c r="B434" s="10" t="inlineStr">
        <is>
          <t>孚格斜切餐桌</t>
        </is>
      </c>
      <c r="C434" s="10" t="inlineStr">
        <is>
          <t>斜切餐桌-1.6米</t>
        </is>
      </c>
      <c r="D434" s="10" t="inlineStr">
        <is>
          <t>PFG2621005011512</t>
        </is>
      </c>
      <c r="E434" s="10" t="n"/>
      <c r="F434" s="10" t="inlineStr">
        <is>
          <t>中型</t>
        </is>
      </c>
      <c r="G434" s="152">
        <f>Q434/0.4</f>
        <v/>
      </c>
      <c r="H434" s="152">
        <f>G434*0.75</f>
        <v/>
      </c>
      <c r="I434" s="152">
        <f>Q434 / (0.81 - 0.02 - 0.006)</f>
        <v/>
      </c>
      <c r="J434" s="152">
        <f>Q434 / (0.82 - 0.02 - 0.006)</f>
        <v/>
      </c>
      <c r="K434" s="152">
        <f>Q434 / (0.85 - 0.02 - 0.006)</f>
        <v/>
      </c>
      <c r="L434" s="152">
        <f>K434-N434</f>
        <v/>
      </c>
      <c r="M434" s="79">
        <f>L434/K434</f>
        <v/>
      </c>
      <c r="N434" s="153">
        <f>O434+P434+Q434</f>
        <v/>
      </c>
      <c r="O434" s="153">
        <f>K434*0.006</f>
        <v/>
      </c>
      <c r="P434" s="153">
        <f>K434*0.02</f>
        <v/>
      </c>
      <c r="Q434" s="153">
        <f>SUM(R434:T434)</f>
        <v/>
      </c>
      <c r="R434" s="153">
        <f>IF(F434="大型",700,IF(F434="中型",300,IF(F434="小型",80,0)))</f>
        <v/>
      </c>
      <c r="S434" s="153">
        <f>IF(F434="大型",150,IF(F434="中型",100,IF(F434="小型",0,0)))</f>
        <v/>
      </c>
      <c r="T434" s="151">
        <f>SUM(U434:W434)</f>
        <v/>
      </c>
      <c r="U434" s="153" t="n">
        <v>0</v>
      </c>
      <c r="V434" s="153" t="n">
        <v>0</v>
      </c>
      <c r="W434" s="153" t="n">
        <v>0</v>
      </c>
      <c r="X434" s="153" t="n">
        <v>0</v>
      </c>
      <c r="Y434" s="153" t="n">
        <v>0</v>
      </c>
      <c r="Z434" s="153" t="n">
        <v>0</v>
      </c>
      <c r="AA434" s="153" t="n">
        <v>0</v>
      </c>
      <c r="AB434" s="153" t="n">
        <v>0</v>
      </c>
      <c r="AC434" s="153" t="n">
        <v>0</v>
      </c>
      <c r="AD434" s="153" t="n">
        <v>0</v>
      </c>
      <c r="AE434" s="153" t="n">
        <v>0</v>
      </c>
      <c r="AF434" s="153" t="n">
        <v>0</v>
      </c>
      <c r="AG434" s="153" t="n">
        <v>0</v>
      </c>
      <c r="AH434" s="153" t="n">
        <v>0</v>
      </c>
      <c r="AI434" s="153" t="n">
        <v>0</v>
      </c>
      <c r="AJ434" s="153" t="n">
        <v>0</v>
      </c>
      <c r="AK434" s="153" t="n">
        <v>0</v>
      </c>
      <c r="AL434" s="153" t="n">
        <v>0</v>
      </c>
      <c r="AM434" s="153" t="n">
        <v>0</v>
      </c>
      <c r="AN434" s="153" t="n">
        <v>0</v>
      </c>
      <c r="AO434" s="153" t="n">
        <v>0</v>
      </c>
      <c r="AP434" s="153" t="n">
        <v>0</v>
      </c>
      <c r="AQ434" s="153" t="n">
        <v>0</v>
      </c>
      <c r="AR434" s="153" t="n">
        <v>0</v>
      </c>
      <c r="AS434" s="153" t="n">
        <v>0</v>
      </c>
      <c r="AT434" s="10" t="n"/>
      <c r="AU434" s="10" t="n"/>
      <c r="AV434" s="10" t="n"/>
      <c r="AW434" s="10" t="n"/>
      <c r="AX434" s="10" t="n"/>
      <c r="AY434" s="153" t="n"/>
      <c r="AZ434" s="153" t="n"/>
      <c r="BA434" s="85" t="n"/>
      <c r="BB434" s="153" t="n"/>
      <c r="BC434" s="10" t="inlineStr">
        <is>
          <t>暂无</t>
        </is>
      </c>
      <c r="BD434" s="10" t="n"/>
      <c r="BE434" s="10" t="n"/>
      <c r="BF434" s="153">
        <f>H434</f>
        <v/>
      </c>
      <c r="BG434" s="85">
        <f>BH434/BF434</f>
        <v/>
      </c>
      <c r="BH434" s="152">
        <f>I434</f>
        <v/>
      </c>
      <c r="BI434" s="85">
        <f>1-12%</f>
        <v/>
      </c>
      <c r="BJ434" s="85">
        <f>BK434/(BF434-BF434*(1-BI434))</f>
        <v/>
      </c>
      <c r="BK434" s="152">
        <f>BM434/(1-BL434)</f>
        <v/>
      </c>
      <c r="BL434" s="85" t="n">
        <v>0.01</v>
      </c>
      <c r="BM434" s="152">
        <f>J434</f>
        <v/>
      </c>
      <c r="BN434" s="152">
        <f>IF(BK434&gt;=1500,BK434-150,IF(BK434&gt;=800,BK434-80,IF(BK434&gt;=500,BK434-50,IF(BK434&gt;=200,BK434-20,BK434))))</f>
        <v/>
      </c>
      <c r="BO434" s="85">
        <f>1-12%</f>
        <v/>
      </c>
      <c r="BP434" s="85">
        <f>BQ434/(BF434-BF434*(1-BO434))</f>
        <v/>
      </c>
      <c r="BQ434" s="152">
        <f>BS434/(1-BR434)</f>
        <v/>
      </c>
      <c r="BR434" s="85" t="n">
        <v>0</v>
      </c>
      <c r="BS434" s="152">
        <f>K434</f>
        <v/>
      </c>
      <c r="BT434" s="152">
        <f>IF(BQ434&gt;=1500,BQ434-150,IF(BQ434&gt;=800,BQ434-80,IF(BQ434&gt;=500,BQ434-50,IF(BQ434&gt;=200,BQ434-20,BQ434))))</f>
        <v/>
      </c>
      <c r="BU434" s="10" t="n"/>
      <c r="CB434" s="8" t="inlineStr">
        <is>
          <t>✅ 可导入</t>
        </is>
      </c>
      <c r="CC434" s="88" t="inlineStr">
        <is>
          <t>木作成本原为文字，已置0待补</t>
        </is>
      </c>
    </row>
    <row r="435" ht="18" customHeight="1">
      <c r="A435" s="77" t="inlineStr">
        <is>
          <t>PFG26210050115</t>
        </is>
      </c>
      <c r="B435" s="7" t="inlineStr">
        <is>
          <t>孚格斜切餐桌</t>
        </is>
      </c>
      <c r="C435" s="7" t="inlineStr">
        <is>
          <t>斜切餐桌-1.8米</t>
        </is>
      </c>
      <c r="D435" s="7" t="inlineStr">
        <is>
          <t>PFG2621005011513</t>
        </is>
      </c>
      <c r="E435" s="7" t="n"/>
      <c r="F435" s="7" t="inlineStr">
        <is>
          <t>中型</t>
        </is>
      </c>
      <c r="G435" s="149">
        <f>Q435/0.4</f>
        <v/>
      </c>
      <c r="H435" s="149">
        <f>G435*0.75</f>
        <v/>
      </c>
      <c r="I435" s="149">
        <f>Q435 / (0.81 - 0.02 - 0.006)</f>
        <v/>
      </c>
      <c r="J435" s="149">
        <f>Q435 / (0.82 - 0.02 - 0.006)</f>
        <v/>
      </c>
      <c r="K435" s="149">
        <f>Q435 / (0.85 - 0.02 - 0.006)</f>
        <v/>
      </c>
      <c r="L435" s="149">
        <f>K435-N435</f>
        <v/>
      </c>
      <c r="M435" s="79">
        <f>L435/K435</f>
        <v/>
      </c>
      <c r="N435" s="150">
        <f>O435+P435+Q435</f>
        <v/>
      </c>
      <c r="O435" s="150">
        <f>K435*0.006</f>
        <v/>
      </c>
      <c r="P435" s="150">
        <f>K435*0.02</f>
        <v/>
      </c>
      <c r="Q435" s="150">
        <f>SUM(R435:T435)</f>
        <v/>
      </c>
      <c r="R435" s="150">
        <f>IF(F435="大型",700,IF(F435="中型",300,IF(F435="小型",80,0)))</f>
        <v/>
      </c>
      <c r="S435" s="150">
        <f>IF(F435="大型",150,IF(F435="中型",100,IF(F435="小型",0,0)))</f>
        <v/>
      </c>
      <c r="T435" s="151">
        <f>SUM(U435:W435)</f>
        <v/>
      </c>
      <c r="U435" s="150" t="n">
        <v>0</v>
      </c>
      <c r="V435" s="150" t="n">
        <v>0</v>
      </c>
      <c r="W435" s="150" t="n">
        <v>0</v>
      </c>
      <c r="X435" s="150" t="n">
        <v>0</v>
      </c>
      <c r="Y435" s="150" t="n">
        <v>0</v>
      </c>
      <c r="Z435" s="150" t="n">
        <v>0</v>
      </c>
      <c r="AA435" s="150" t="n">
        <v>0</v>
      </c>
      <c r="AB435" s="150" t="n">
        <v>0</v>
      </c>
      <c r="AC435" s="150" t="n">
        <v>0</v>
      </c>
      <c r="AD435" s="150" t="n">
        <v>0</v>
      </c>
      <c r="AE435" s="150" t="n">
        <v>0</v>
      </c>
      <c r="AF435" s="150" t="n">
        <v>0</v>
      </c>
      <c r="AG435" s="150" t="n">
        <v>0</v>
      </c>
      <c r="AH435" s="150" t="n">
        <v>0</v>
      </c>
      <c r="AI435" s="150" t="n">
        <v>0</v>
      </c>
      <c r="AJ435" s="150" t="n">
        <v>0</v>
      </c>
      <c r="AK435" s="150" t="n">
        <v>0</v>
      </c>
      <c r="AL435" s="150" t="n">
        <v>0</v>
      </c>
      <c r="AM435" s="150" t="n">
        <v>0</v>
      </c>
      <c r="AN435" s="150" t="n">
        <v>0</v>
      </c>
      <c r="AO435" s="150" t="n">
        <v>0</v>
      </c>
      <c r="AP435" s="150" t="n">
        <v>0</v>
      </c>
      <c r="AQ435" s="150" t="n">
        <v>0</v>
      </c>
      <c r="AR435" s="150" t="n">
        <v>0</v>
      </c>
      <c r="AS435" s="150" t="n">
        <v>0</v>
      </c>
      <c r="AT435" s="7" t="n"/>
      <c r="AU435" s="7" t="n"/>
      <c r="AV435" s="7" t="n"/>
      <c r="AW435" s="7" t="n"/>
      <c r="AX435" s="7" t="n"/>
      <c r="AY435" s="150" t="n"/>
      <c r="AZ435" s="150" t="n"/>
      <c r="BA435" s="82" t="n"/>
      <c r="BB435" s="150" t="n"/>
      <c r="BC435" s="7" t="inlineStr">
        <is>
          <t>暂无</t>
        </is>
      </c>
      <c r="BD435" s="7" t="n"/>
      <c r="BE435" s="7" t="n"/>
      <c r="BF435" s="150">
        <f>H435</f>
        <v/>
      </c>
      <c r="BG435" s="82">
        <f>BH435/BF435</f>
        <v/>
      </c>
      <c r="BH435" s="149">
        <f>I435</f>
        <v/>
      </c>
      <c r="BI435" s="82">
        <f>1-12%</f>
        <v/>
      </c>
      <c r="BJ435" s="82">
        <f>BK435/(BF435-BF435*(1-BI435))</f>
        <v/>
      </c>
      <c r="BK435" s="149">
        <f>BM435/(1-BL435)</f>
        <v/>
      </c>
      <c r="BL435" s="82" t="n">
        <v>0.01</v>
      </c>
      <c r="BM435" s="149">
        <f>J435</f>
        <v/>
      </c>
      <c r="BN435" s="149">
        <f>IF(BK435&gt;=1500,BK435-150,IF(BK435&gt;=800,BK435-80,IF(BK435&gt;=500,BK435-50,IF(BK435&gt;=200,BK435-20,BK435))))</f>
        <v/>
      </c>
      <c r="BO435" s="82">
        <f>1-12%</f>
        <v/>
      </c>
      <c r="BP435" s="82">
        <f>BQ435/(BF435-BF435*(1-BO435))</f>
        <v/>
      </c>
      <c r="BQ435" s="149">
        <f>BS435/(1-BR435)</f>
        <v/>
      </c>
      <c r="BR435" s="82" t="n">
        <v>0</v>
      </c>
      <c r="BS435" s="149">
        <f>K435</f>
        <v/>
      </c>
      <c r="BT435" s="149">
        <f>IF(BQ435&gt;=1500,BQ435-150,IF(BQ435&gt;=800,BQ435-80,IF(BQ435&gt;=500,BQ435-50,IF(BQ435&gt;=200,BQ435-20,BQ435))))</f>
        <v/>
      </c>
      <c r="BU435" s="7" t="n"/>
      <c r="CB435" s="8" t="inlineStr">
        <is>
          <t>✅ 可导入</t>
        </is>
      </c>
      <c r="CC435" s="88" t="inlineStr">
        <is>
          <t>木作成本原为文字，已置0待补</t>
        </is>
      </c>
    </row>
    <row r="436" ht="18" customHeight="1">
      <c r="A436" s="77" t="inlineStr">
        <is>
          <t>PFG26210050115</t>
        </is>
      </c>
      <c r="B436" s="10" t="inlineStr">
        <is>
          <t>孚格斜切餐桌</t>
        </is>
      </c>
      <c r="C436" s="10" t="inlineStr">
        <is>
          <t>斜切餐桌-2.0米</t>
        </is>
      </c>
      <c r="D436" s="10" t="inlineStr">
        <is>
          <t>PFG2621005011514</t>
        </is>
      </c>
      <c r="E436" s="10" t="n"/>
      <c r="F436" s="10" t="inlineStr">
        <is>
          <t>中型</t>
        </is>
      </c>
      <c r="G436" s="152">
        <f>Q436/0.4</f>
        <v/>
      </c>
      <c r="H436" s="152">
        <f>G436*0.75</f>
        <v/>
      </c>
      <c r="I436" s="152">
        <f>Q436 / (0.81 - 0.02 - 0.006)</f>
        <v/>
      </c>
      <c r="J436" s="152">
        <f>Q436 / (0.82 - 0.02 - 0.006)</f>
        <v/>
      </c>
      <c r="K436" s="152">
        <f>Q436 / (0.85 - 0.02 - 0.006)</f>
        <v/>
      </c>
      <c r="L436" s="152">
        <f>K436-N436</f>
        <v/>
      </c>
      <c r="M436" s="79">
        <f>L436/K436</f>
        <v/>
      </c>
      <c r="N436" s="153">
        <f>O436+P436+Q436</f>
        <v/>
      </c>
      <c r="O436" s="153">
        <f>K436*0.006</f>
        <v/>
      </c>
      <c r="P436" s="153">
        <f>K436*0.02</f>
        <v/>
      </c>
      <c r="Q436" s="153">
        <f>SUM(R436:T436)</f>
        <v/>
      </c>
      <c r="R436" s="153">
        <f>IF(F436="大型",700,IF(F436="中型",300,IF(F436="小型",80,0)))</f>
        <v/>
      </c>
      <c r="S436" s="153">
        <f>IF(F436="大型",150,IF(F436="中型",100,IF(F436="小型",0,0)))</f>
        <v/>
      </c>
      <c r="T436" s="151">
        <f>SUM(U436:W436)</f>
        <v/>
      </c>
      <c r="U436" s="153" t="n">
        <v>0</v>
      </c>
      <c r="V436" s="153" t="n">
        <v>0</v>
      </c>
      <c r="W436" s="153" t="n">
        <v>0</v>
      </c>
      <c r="X436" s="153" t="n">
        <v>0</v>
      </c>
      <c r="Y436" s="153" t="n">
        <v>0</v>
      </c>
      <c r="Z436" s="153" t="n">
        <v>0</v>
      </c>
      <c r="AA436" s="153" t="n">
        <v>0</v>
      </c>
      <c r="AB436" s="153" t="n">
        <v>0</v>
      </c>
      <c r="AC436" s="153" t="n">
        <v>0</v>
      </c>
      <c r="AD436" s="153" t="n">
        <v>0</v>
      </c>
      <c r="AE436" s="153" t="n">
        <v>0</v>
      </c>
      <c r="AF436" s="153" t="n">
        <v>0</v>
      </c>
      <c r="AG436" s="153" t="n">
        <v>0</v>
      </c>
      <c r="AH436" s="153" t="n">
        <v>0</v>
      </c>
      <c r="AI436" s="153" t="n">
        <v>0</v>
      </c>
      <c r="AJ436" s="153" t="n">
        <v>0</v>
      </c>
      <c r="AK436" s="153" t="n">
        <v>0</v>
      </c>
      <c r="AL436" s="153" t="n">
        <v>0</v>
      </c>
      <c r="AM436" s="153" t="n">
        <v>0</v>
      </c>
      <c r="AN436" s="153" t="n">
        <v>0</v>
      </c>
      <c r="AO436" s="153" t="n">
        <v>0</v>
      </c>
      <c r="AP436" s="153" t="n">
        <v>0</v>
      </c>
      <c r="AQ436" s="153" t="n">
        <v>0</v>
      </c>
      <c r="AR436" s="153" t="n">
        <v>0</v>
      </c>
      <c r="AS436" s="153" t="n">
        <v>0</v>
      </c>
      <c r="AT436" s="10" t="n"/>
      <c r="AU436" s="10" t="n"/>
      <c r="AV436" s="10" t="n"/>
      <c r="AW436" s="10" t="n"/>
      <c r="AX436" s="10" t="n"/>
      <c r="AY436" s="153" t="n"/>
      <c r="AZ436" s="153" t="n"/>
      <c r="BA436" s="85" t="n"/>
      <c r="BB436" s="153" t="n"/>
      <c r="BC436" s="10" t="inlineStr">
        <is>
          <t>暂无</t>
        </is>
      </c>
      <c r="BD436" s="10" t="n"/>
      <c r="BE436" s="10" t="n"/>
      <c r="BF436" s="153">
        <f>H436</f>
        <v/>
      </c>
      <c r="BG436" s="85">
        <f>BH436/BF436</f>
        <v/>
      </c>
      <c r="BH436" s="152">
        <f>I436</f>
        <v/>
      </c>
      <c r="BI436" s="85">
        <f>1-12%</f>
        <v/>
      </c>
      <c r="BJ436" s="85">
        <f>BK436/(BF436-BF436*(1-BI436))</f>
        <v/>
      </c>
      <c r="BK436" s="152">
        <f>BM436/(1-BL436)</f>
        <v/>
      </c>
      <c r="BL436" s="85" t="n">
        <v>0.01</v>
      </c>
      <c r="BM436" s="152">
        <f>J436</f>
        <v/>
      </c>
      <c r="BN436" s="152">
        <f>IF(BK436&gt;=1500,BK436-150,IF(BK436&gt;=800,BK436-80,IF(BK436&gt;=500,BK436-50,IF(BK436&gt;=200,BK436-20,BK436))))</f>
        <v/>
      </c>
      <c r="BO436" s="85">
        <f>1-12%</f>
        <v/>
      </c>
      <c r="BP436" s="85">
        <f>BQ436/(BF436-BF436*(1-BO436))</f>
        <v/>
      </c>
      <c r="BQ436" s="152">
        <f>BS436/(1-BR436)</f>
        <v/>
      </c>
      <c r="BR436" s="85" t="n">
        <v>0</v>
      </c>
      <c r="BS436" s="152">
        <f>K436</f>
        <v/>
      </c>
      <c r="BT436" s="152">
        <f>IF(BQ436&gt;=1500,BQ436-150,IF(BQ436&gt;=800,BQ436-80,IF(BQ436&gt;=500,BQ436-50,IF(BQ436&gt;=200,BQ436-20,BQ436))))</f>
        <v/>
      </c>
      <c r="BU436" s="10" t="n"/>
      <c r="CB436" s="8" t="inlineStr">
        <is>
          <t>✅ 可导入</t>
        </is>
      </c>
      <c r="CC436" s="88" t="inlineStr">
        <is>
          <t>木作成本原为文字，已置0待补</t>
        </is>
      </c>
    </row>
    <row r="437" ht="18" customHeight="1">
      <c r="A437" s="77" t="inlineStr">
        <is>
          <t>PFG26210060102</t>
        </is>
      </c>
      <c r="B437" s="7" t="inlineStr">
        <is>
          <t>孚格中古岩板餐桌</t>
        </is>
      </c>
      <c r="C437" s="7" t="inlineStr">
        <is>
          <t>中古岩板餐桌-1.4米</t>
        </is>
      </c>
      <c r="D437" s="7" t="inlineStr">
        <is>
          <t>PFG2621006010211</t>
        </is>
      </c>
      <c r="E437" s="7" t="inlineStr">
        <is>
          <t>https://item.taobao.com/item.htm?ft=t&amp;id=1049556084959</t>
        </is>
      </c>
      <c r="F437" s="7" t="inlineStr">
        <is>
          <t>中型</t>
        </is>
      </c>
      <c r="G437" s="149">
        <f>Q437/0.4</f>
        <v/>
      </c>
      <c r="H437" s="149">
        <f>G437*0.75</f>
        <v/>
      </c>
      <c r="I437" s="149">
        <f>Q437 / (0.81 - 0.02 - 0.006)</f>
        <v/>
      </c>
      <c r="J437" s="149">
        <f>Q437 / (0.82 - 0.02 - 0.006)</f>
        <v/>
      </c>
      <c r="K437" s="149">
        <f>Q437 / (0.85 - 0.02 - 0.006)</f>
        <v/>
      </c>
      <c r="L437" s="149">
        <f>K437-N437</f>
        <v/>
      </c>
      <c r="M437" s="79">
        <f>L437/K437</f>
        <v/>
      </c>
      <c r="N437" s="150">
        <f>O437+P437+Q437</f>
        <v/>
      </c>
      <c r="O437" s="150">
        <f>K437*0.006</f>
        <v/>
      </c>
      <c r="P437" s="150">
        <f>K437*0.02</f>
        <v/>
      </c>
      <c r="Q437" s="150">
        <f>SUM(R437:T437)</f>
        <v/>
      </c>
      <c r="R437" s="150">
        <f>IF(F437="大型",700,IF(F437="中型",300,IF(F437="小型",80,0)))</f>
        <v/>
      </c>
      <c r="S437" s="150">
        <f>IF(F437="大型",150,IF(F437="中型",100,IF(F437="小型",0,0)))</f>
        <v/>
      </c>
      <c r="T437" s="151">
        <f>SUM(U437:W437)</f>
        <v/>
      </c>
      <c r="U437" s="150" t="n">
        <v>0</v>
      </c>
      <c r="V437" s="150" t="n">
        <v>0</v>
      </c>
      <c r="W437" s="150" t="n">
        <v>0</v>
      </c>
      <c r="X437" s="150" t="n">
        <v>0</v>
      </c>
      <c r="Y437" s="150" t="n">
        <v>0</v>
      </c>
      <c r="Z437" s="150" t="n">
        <v>0</v>
      </c>
      <c r="AA437" s="150" t="n">
        <v>0</v>
      </c>
      <c r="AB437" s="150" t="n">
        <v>0</v>
      </c>
      <c r="AC437" s="150" t="n">
        <v>0</v>
      </c>
      <c r="AD437" s="150" t="n">
        <v>0</v>
      </c>
      <c r="AE437" s="150" t="n">
        <v>0</v>
      </c>
      <c r="AF437" s="150" t="n">
        <v>0</v>
      </c>
      <c r="AG437" s="150" t="n">
        <v>0</v>
      </c>
      <c r="AH437" s="150" t="n">
        <v>0</v>
      </c>
      <c r="AI437" s="150" t="n">
        <v>0</v>
      </c>
      <c r="AJ437" s="150" t="n">
        <v>0</v>
      </c>
      <c r="AK437" s="150" t="n">
        <v>0</v>
      </c>
      <c r="AL437" s="150" t="n">
        <v>0</v>
      </c>
      <c r="AM437" s="150" t="n">
        <v>0</v>
      </c>
      <c r="AN437" s="150" t="n">
        <v>0</v>
      </c>
      <c r="AO437" s="150" t="n">
        <v>0</v>
      </c>
      <c r="AP437" s="150" t="n">
        <v>0</v>
      </c>
      <c r="AQ437" s="150" t="n">
        <v>0</v>
      </c>
      <c r="AR437" s="150" t="n">
        <v>0</v>
      </c>
      <c r="AS437" s="150" t="n">
        <v>0</v>
      </c>
      <c r="AT437" s="7" t="n"/>
      <c r="AU437" s="7" t="n"/>
      <c r="AV437" s="7" t="n"/>
      <c r="AW437" s="7" t="n"/>
      <c r="AX437" s="7" t="n"/>
      <c r="AY437" s="150" t="n"/>
      <c r="AZ437" s="150" t="n"/>
      <c r="BA437" s="82" t="n"/>
      <c r="BB437" s="150" t="n"/>
      <c r="BC437" s="7" t="inlineStr">
        <is>
          <t>1049556084959</t>
        </is>
      </c>
      <c r="BD437" s="7" t="inlineStr">
        <is>
          <t>https://item.taobao.com/item.htm?ft=t&amp;id=1049556084959</t>
        </is>
      </c>
      <c r="BE437" s="7" t="n"/>
      <c r="BF437" s="150">
        <f>H437</f>
        <v/>
      </c>
      <c r="BG437" s="82">
        <f>BH437/BF437</f>
        <v/>
      </c>
      <c r="BH437" s="149">
        <f>I437</f>
        <v/>
      </c>
      <c r="BI437" s="82">
        <f>1-12%</f>
        <v/>
      </c>
      <c r="BJ437" s="82">
        <f>BK437/(BF437-BF437*(1-BI437))</f>
        <v/>
      </c>
      <c r="BK437" s="149">
        <f>BM437/(1-BL437)</f>
        <v/>
      </c>
      <c r="BL437" s="82" t="n">
        <v>0.01</v>
      </c>
      <c r="BM437" s="149">
        <f>J437</f>
        <v/>
      </c>
      <c r="BN437" s="149">
        <f>IF(BK437&gt;=1500,BK437-150,IF(BK437&gt;=800,BK437-80,IF(BK437&gt;=500,BK437-50,IF(BK437&gt;=200,BK437-20,BK437))))</f>
        <v/>
      </c>
      <c r="BO437" s="82">
        <f>1-12%</f>
        <v/>
      </c>
      <c r="BP437" s="82">
        <f>BQ437/(BF437-BF437*(1-BO437))</f>
        <v/>
      </c>
      <c r="BQ437" s="149">
        <f>BS437/(1-BR437)</f>
        <v/>
      </c>
      <c r="BR437" s="82" t="n">
        <v>0</v>
      </c>
      <c r="BS437" s="149">
        <f>K437</f>
        <v/>
      </c>
      <c r="BT437" s="149">
        <f>IF(BQ437&gt;=1500,BQ437-150,IF(BQ437&gt;=800,BQ437-80,IF(BQ437&gt;=500,BQ437-50,IF(BQ437&gt;=200,BQ437-20,BQ437))))</f>
        <v/>
      </c>
      <c r="BU437" s="7" t="n"/>
      <c r="CB437" s="8" t="inlineStr">
        <is>
          <t>✅ 可导入</t>
        </is>
      </c>
      <c r="CC437" s="88" t="inlineStr">
        <is>
          <t>木作成本原为文字，已置0待补</t>
        </is>
      </c>
    </row>
    <row r="438" ht="18" customHeight="1">
      <c r="A438" s="77" t="inlineStr">
        <is>
          <t>PFG26210060102</t>
        </is>
      </c>
      <c r="B438" s="10" t="inlineStr">
        <is>
          <t>孚格中古岩板餐桌</t>
        </is>
      </c>
      <c r="C438" s="10" t="inlineStr">
        <is>
          <t>中古岩板餐桌-1.6米</t>
        </is>
      </c>
      <c r="D438" s="10" t="inlineStr">
        <is>
          <t>PFG2621006010212</t>
        </is>
      </c>
      <c r="E438" s="10" t="inlineStr">
        <is>
          <t>https://item.taobao.com/item.htm?ft=t&amp;id=1049556084959</t>
        </is>
      </c>
      <c r="F438" s="10" t="inlineStr">
        <is>
          <t>中型</t>
        </is>
      </c>
      <c r="G438" s="152">
        <f>Q438/0.4</f>
        <v/>
      </c>
      <c r="H438" s="152">
        <f>G438*0.75</f>
        <v/>
      </c>
      <c r="I438" s="152">
        <f>Q438 / (0.81 - 0.02 - 0.006)</f>
        <v/>
      </c>
      <c r="J438" s="152">
        <f>Q438 / (0.82 - 0.02 - 0.006)</f>
        <v/>
      </c>
      <c r="K438" s="152">
        <f>Q438 / (0.85 - 0.02 - 0.006)</f>
        <v/>
      </c>
      <c r="L438" s="152">
        <f>K438-N438</f>
        <v/>
      </c>
      <c r="M438" s="79">
        <f>L438/K438</f>
        <v/>
      </c>
      <c r="N438" s="153">
        <f>O438+P438+Q438</f>
        <v/>
      </c>
      <c r="O438" s="153">
        <f>K438*0.006</f>
        <v/>
      </c>
      <c r="P438" s="153">
        <f>K438*0.02</f>
        <v/>
      </c>
      <c r="Q438" s="153">
        <f>SUM(R438:T438)</f>
        <v/>
      </c>
      <c r="R438" s="153">
        <f>IF(F438="大型",700,IF(F438="中型",300,IF(F438="小型",80,0)))</f>
        <v/>
      </c>
      <c r="S438" s="153">
        <f>IF(F438="大型",150,IF(F438="中型",100,IF(F438="小型",0,0)))</f>
        <v/>
      </c>
      <c r="T438" s="151">
        <f>SUM(U438:W438)</f>
        <v/>
      </c>
      <c r="U438" s="153" t="n">
        <v>0</v>
      </c>
      <c r="V438" s="153" t="n">
        <v>0</v>
      </c>
      <c r="W438" s="153" t="n">
        <v>0</v>
      </c>
      <c r="X438" s="153" t="n">
        <v>0</v>
      </c>
      <c r="Y438" s="153" t="n">
        <v>0</v>
      </c>
      <c r="Z438" s="153" t="n">
        <v>0</v>
      </c>
      <c r="AA438" s="153" t="n">
        <v>0</v>
      </c>
      <c r="AB438" s="153" t="n">
        <v>0</v>
      </c>
      <c r="AC438" s="153" t="n">
        <v>0</v>
      </c>
      <c r="AD438" s="153" t="n">
        <v>0</v>
      </c>
      <c r="AE438" s="153" t="n">
        <v>0</v>
      </c>
      <c r="AF438" s="153" t="n">
        <v>0</v>
      </c>
      <c r="AG438" s="153" t="n">
        <v>0</v>
      </c>
      <c r="AH438" s="153" t="n">
        <v>0</v>
      </c>
      <c r="AI438" s="153" t="n">
        <v>0</v>
      </c>
      <c r="AJ438" s="153" t="n">
        <v>0</v>
      </c>
      <c r="AK438" s="153" t="n">
        <v>0</v>
      </c>
      <c r="AL438" s="153" t="n">
        <v>0</v>
      </c>
      <c r="AM438" s="153" t="n">
        <v>0</v>
      </c>
      <c r="AN438" s="153" t="n">
        <v>0</v>
      </c>
      <c r="AO438" s="153" t="n">
        <v>0</v>
      </c>
      <c r="AP438" s="153" t="n">
        <v>0</v>
      </c>
      <c r="AQ438" s="153" t="n">
        <v>0</v>
      </c>
      <c r="AR438" s="153" t="n">
        <v>0</v>
      </c>
      <c r="AS438" s="153" t="n">
        <v>0</v>
      </c>
      <c r="AT438" s="10" t="n"/>
      <c r="AU438" s="10" t="n"/>
      <c r="AV438" s="10" t="n"/>
      <c r="AW438" s="10" t="n"/>
      <c r="AX438" s="10" t="n"/>
      <c r="AY438" s="153" t="n"/>
      <c r="AZ438" s="153" t="n"/>
      <c r="BA438" s="85" t="n"/>
      <c r="BB438" s="153" t="n"/>
      <c r="BC438" s="10" t="inlineStr">
        <is>
          <t>1049556084959</t>
        </is>
      </c>
      <c r="BD438" s="10" t="inlineStr">
        <is>
          <t>https://item.taobao.com/item.htm?ft=t&amp;id=1049556084959</t>
        </is>
      </c>
      <c r="BE438" s="10" t="n"/>
      <c r="BF438" s="153">
        <f>H438</f>
        <v/>
      </c>
      <c r="BG438" s="85">
        <f>BH438/BF438</f>
        <v/>
      </c>
      <c r="BH438" s="152">
        <f>I438</f>
        <v/>
      </c>
      <c r="BI438" s="85">
        <f>1-12%</f>
        <v/>
      </c>
      <c r="BJ438" s="85">
        <f>BK438/(BF438-BF438*(1-BI438))</f>
        <v/>
      </c>
      <c r="BK438" s="152">
        <f>BM438/(1-BL438)</f>
        <v/>
      </c>
      <c r="BL438" s="85" t="n">
        <v>0.01</v>
      </c>
      <c r="BM438" s="152">
        <f>J438</f>
        <v/>
      </c>
      <c r="BN438" s="152">
        <f>IF(BK438&gt;=1500,BK438-150,IF(BK438&gt;=800,BK438-80,IF(BK438&gt;=500,BK438-50,IF(BK438&gt;=200,BK438-20,BK438))))</f>
        <v/>
      </c>
      <c r="BO438" s="85">
        <f>1-12%</f>
        <v/>
      </c>
      <c r="BP438" s="85">
        <f>BQ438/(BF438-BF438*(1-BO438))</f>
        <v/>
      </c>
      <c r="BQ438" s="152">
        <f>BS438/(1-BR438)</f>
        <v/>
      </c>
      <c r="BR438" s="85" t="n">
        <v>0</v>
      </c>
      <c r="BS438" s="152">
        <f>K438</f>
        <v/>
      </c>
      <c r="BT438" s="152">
        <f>IF(BQ438&gt;=1500,BQ438-150,IF(BQ438&gt;=800,BQ438-80,IF(BQ438&gt;=500,BQ438-50,IF(BQ438&gt;=200,BQ438-20,BQ438))))</f>
        <v/>
      </c>
      <c r="BU438" s="10" t="n"/>
      <c r="CB438" s="8" t="inlineStr">
        <is>
          <t>✅ 可导入</t>
        </is>
      </c>
      <c r="CC438" s="88" t="inlineStr">
        <is>
          <t>木作成本原为文字，已置0待补</t>
        </is>
      </c>
    </row>
    <row r="439" ht="18" customHeight="1">
      <c r="A439" s="77" t="inlineStr">
        <is>
          <t>PFG26210060102</t>
        </is>
      </c>
      <c r="B439" s="7" t="inlineStr">
        <is>
          <t>孚格中古岩板餐桌</t>
        </is>
      </c>
      <c r="C439" s="7" t="inlineStr">
        <is>
          <t>中古岩板餐桌-1.8米</t>
        </is>
      </c>
      <c r="D439" s="7" t="inlineStr">
        <is>
          <t>PFG2621006010213</t>
        </is>
      </c>
      <c r="E439" s="7" t="inlineStr">
        <is>
          <t>https://item.taobao.com/item.htm?ft=t&amp;id=1049556084959</t>
        </is>
      </c>
      <c r="F439" s="7" t="inlineStr">
        <is>
          <t>中型</t>
        </is>
      </c>
      <c r="G439" s="149">
        <f>Q439/0.4</f>
        <v/>
      </c>
      <c r="H439" s="149">
        <f>G439*0.75</f>
        <v/>
      </c>
      <c r="I439" s="149">
        <f>Q439 / (0.81 - 0.02 - 0.006)</f>
        <v/>
      </c>
      <c r="J439" s="149">
        <f>Q439 / (0.82 - 0.02 - 0.006)</f>
        <v/>
      </c>
      <c r="K439" s="149">
        <f>Q439 / (0.85 - 0.02 - 0.006)</f>
        <v/>
      </c>
      <c r="L439" s="149">
        <f>K439-N439</f>
        <v/>
      </c>
      <c r="M439" s="79">
        <f>L439/K439</f>
        <v/>
      </c>
      <c r="N439" s="150">
        <f>O439+P439+Q439</f>
        <v/>
      </c>
      <c r="O439" s="150">
        <f>K439*0.006</f>
        <v/>
      </c>
      <c r="P439" s="150">
        <f>K439*0.02</f>
        <v/>
      </c>
      <c r="Q439" s="150">
        <f>SUM(R439:T439)</f>
        <v/>
      </c>
      <c r="R439" s="150">
        <f>IF(F439="大型",700,IF(F439="中型",300,IF(F439="小型",80,0)))</f>
        <v/>
      </c>
      <c r="S439" s="150">
        <f>IF(F439="大型",150,IF(F439="中型",100,IF(F439="小型",0,0)))</f>
        <v/>
      </c>
      <c r="T439" s="151">
        <f>SUM(U439:W439)</f>
        <v/>
      </c>
      <c r="U439" s="150" t="n">
        <v>0</v>
      </c>
      <c r="V439" s="150" t="n">
        <v>0</v>
      </c>
      <c r="W439" s="150" t="n">
        <v>0</v>
      </c>
      <c r="X439" s="150" t="n">
        <v>0</v>
      </c>
      <c r="Y439" s="150" t="n">
        <v>0</v>
      </c>
      <c r="Z439" s="150" t="n">
        <v>0</v>
      </c>
      <c r="AA439" s="150" t="n">
        <v>0</v>
      </c>
      <c r="AB439" s="150" t="n">
        <v>0</v>
      </c>
      <c r="AC439" s="150" t="n">
        <v>0</v>
      </c>
      <c r="AD439" s="150" t="n">
        <v>0</v>
      </c>
      <c r="AE439" s="150" t="n">
        <v>0</v>
      </c>
      <c r="AF439" s="150" t="n">
        <v>0</v>
      </c>
      <c r="AG439" s="150" t="n">
        <v>0</v>
      </c>
      <c r="AH439" s="150" t="n">
        <v>0</v>
      </c>
      <c r="AI439" s="150" t="n">
        <v>0</v>
      </c>
      <c r="AJ439" s="150" t="n">
        <v>0</v>
      </c>
      <c r="AK439" s="150" t="n">
        <v>0</v>
      </c>
      <c r="AL439" s="150" t="n">
        <v>0</v>
      </c>
      <c r="AM439" s="150" t="n">
        <v>0</v>
      </c>
      <c r="AN439" s="150" t="n">
        <v>0</v>
      </c>
      <c r="AO439" s="150" t="n">
        <v>0</v>
      </c>
      <c r="AP439" s="150" t="n">
        <v>0</v>
      </c>
      <c r="AQ439" s="150" t="n">
        <v>0</v>
      </c>
      <c r="AR439" s="150" t="n">
        <v>0</v>
      </c>
      <c r="AS439" s="150" t="n">
        <v>0</v>
      </c>
      <c r="AT439" s="7" t="n"/>
      <c r="AU439" s="7" t="n"/>
      <c r="AV439" s="7" t="n"/>
      <c r="AW439" s="7" t="n"/>
      <c r="AX439" s="7" t="n"/>
      <c r="AY439" s="150" t="n"/>
      <c r="AZ439" s="150" t="n"/>
      <c r="BA439" s="82" t="n"/>
      <c r="BB439" s="150" t="n"/>
      <c r="BC439" s="7" t="inlineStr">
        <is>
          <t>1049556084959</t>
        </is>
      </c>
      <c r="BD439" s="7" t="inlineStr">
        <is>
          <t>https://item.taobao.com/item.htm?ft=t&amp;id=1049556084959</t>
        </is>
      </c>
      <c r="BE439" s="7" t="n"/>
      <c r="BF439" s="150">
        <f>H439</f>
        <v/>
      </c>
      <c r="BG439" s="82">
        <f>BH439/BF439</f>
        <v/>
      </c>
      <c r="BH439" s="149">
        <f>I439</f>
        <v/>
      </c>
      <c r="BI439" s="82">
        <f>1-12%</f>
        <v/>
      </c>
      <c r="BJ439" s="82">
        <f>BK439/(BF439-BF439*(1-BI439))</f>
        <v/>
      </c>
      <c r="BK439" s="149">
        <f>BM439/(1-BL439)</f>
        <v/>
      </c>
      <c r="BL439" s="82" t="n">
        <v>0.01</v>
      </c>
      <c r="BM439" s="149">
        <f>J439</f>
        <v/>
      </c>
      <c r="BN439" s="149">
        <f>IF(BK439&gt;=1500,BK439-150,IF(BK439&gt;=800,BK439-80,IF(BK439&gt;=500,BK439-50,IF(BK439&gt;=200,BK439-20,BK439))))</f>
        <v/>
      </c>
      <c r="BO439" s="82">
        <f>1-12%</f>
        <v/>
      </c>
      <c r="BP439" s="82">
        <f>BQ439/(BF439-BF439*(1-BO439))</f>
        <v/>
      </c>
      <c r="BQ439" s="149">
        <f>BS439/(1-BR439)</f>
        <v/>
      </c>
      <c r="BR439" s="82" t="n">
        <v>0</v>
      </c>
      <c r="BS439" s="149">
        <f>K439</f>
        <v/>
      </c>
      <c r="BT439" s="149">
        <f>IF(BQ439&gt;=1500,BQ439-150,IF(BQ439&gt;=800,BQ439-80,IF(BQ439&gt;=500,BQ439-50,IF(BQ439&gt;=200,BQ439-20,BQ439))))</f>
        <v/>
      </c>
      <c r="BU439" s="7" t="n"/>
      <c r="CB439" s="8" t="inlineStr">
        <is>
          <t>✅ 可导入</t>
        </is>
      </c>
      <c r="CC439" s="88" t="inlineStr">
        <is>
          <t>木作成本原为文字，已置0待补</t>
        </is>
      </c>
    </row>
    <row r="440" ht="18" customHeight="1">
      <c r="A440" s="77" t="inlineStr">
        <is>
          <t>PFG26210060102</t>
        </is>
      </c>
      <c r="B440" s="10" t="inlineStr">
        <is>
          <t>孚格中古岩板餐桌</t>
        </is>
      </c>
      <c r="C440" s="10" t="inlineStr">
        <is>
          <t>中古岩板餐桌-2.0米</t>
        </is>
      </c>
      <c r="D440" s="10" t="inlineStr">
        <is>
          <t>PFG2621006010214</t>
        </is>
      </c>
      <c r="E440" s="10" t="inlineStr">
        <is>
          <t>https://item.taobao.com/item.htm?ft=t&amp;id=1049556084959</t>
        </is>
      </c>
      <c r="F440" s="10" t="inlineStr">
        <is>
          <t>中型</t>
        </is>
      </c>
      <c r="G440" s="152">
        <f>Q440/0.4</f>
        <v/>
      </c>
      <c r="H440" s="152">
        <f>G440*0.75</f>
        <v/>
      </c>
      <c r="I440" s="152">
        <f>Q440 / (0.81 - 0.02 - 0.006)</f>
        <v/>
      </c>
      <c r="J440" s="152">
        <f>Q440 / (0.82 - 0.02 - 0.006)</f>
        <v/>
      </c>
      <c r="K440" s="152">
        <f>Q440 / (0.85 - 0.02 - 0.006)</f>
        <v/>
      </c>
      <c r="L440" s="152">
        <f>K440-N440</f>
        <v/>
      </c>
      <c r="M440" s="79">
        <f>L440/K440</f>
        <v/>
      </c>
      <c r="N440" s="153">
        <f>O440+P440+Q440</f>
        <v/>
      </c>
      <c r="O440" s="153">
        <f>K440*0.006</f>
        <v/>
      </c>
      <c r="P440" s="153">
        <f>K440*0.02</f>
        <v/>
      </c>
      <c r="Q440" s="153">
        <f>SUM(R440:T440)</f>
        <v/>
      </c>
      <c r="R440" s="153">
        <f>IF(F440="大型",700,IF(F440="中型",300,IF(F440="小型",80,0)))</f>
        <v/>
      </c>
      <c r="S440" s="153">
        <f>IF(F440="大型",150,IF(F440="中型",100,IF(F440="小型",0,0)))</f>
        <v/>
      </c>
      <c r="T440" s="151">
        <f>SUM(U440:W440)</f>
        <v/>
      </c>
      <c r="U440" s="153" t="n">
        <v>0</v>
      </c>
      <c r="V440" s="153" t="n">
        <v>0</v>
      </c>
      <c r="W440" s="153" t="n">
        <v>0</v>
      </c>
      <c r="X440" s="153" t="n">
        <v>0</v>
      </c>
      <c r="Y440" s="153" t="n">
        <v>0</v>
      </c>
      <c r="Z440" s="153" t="n">
        <v>0</v>
      </c>
      <c r="AA440" s="153" t="n">
        <v>0</v>
      </c>
      <c r="AB440" s="153" t="n">
        <v>0</v>
      </c>
      <c r="AC440" s="153" t="n">
        <v>0</v>
      </c>
      <c r="AD440" s="153" t="n">
        <v>0</v>
      </c>
      <c r="AE440" s="153" t="n">
        <v>0</v>
      </c>
      <c r="AF440" s="153" t="n">
        <v>0</v>
      </c>
      <c r="AG440" s="153" t="n">
        <v>0</v>
      </c>
      <c r="AH440" s="153" t="n">
        <v>0</v>
      </c>
      <c r="AI440" s="153" t="n">
        <v>0</v>
      </c>
      <c r="AJ440" s="153" t="n">
        <v>0</v>
      </c>
      <c r="AK440" s="153" t="n">
        <v>0</v>
      </c>
      <c r="AL440" s="153" t="n">
        <v>0</v>
      </c>
      <c r="AM440" s="153" t="n">
        <v>0</v>
      </c>
      <c r="AN440" s="153" t="n">
        <v>0</v>
      </c>
      <c r="AO440" s="153" t="n">
        <v>0</v>
      </c>
      <c r="AP440" s="153" t="n">
        <v>0</v>
      </c>
      <c r="AQ440" s="153" t="n">
        <v>0</v>
      </c>
      <c r="AR440" s="153" t="n">
        <v>0</v>
      </c>
      <c r="AS440" s="153" t="n">
        <v>0</v>
      </c>
      <c r="AT440" s="10" t="n"/>
      <c r="AU440" s="10" t="n"/>
      <c r="AV440" s="10" t="n"/>
      <c r="AW440" s="10" t="n"/>
      <c r="AX440" s="10" t="n"/>
      <c r="AY440" s="153" t="n"/>
      <c r="AZ440" s="153" t="n"/>
      <c r="BA440" s="85" t="n"/>
      <c r="BB440" s="153" t="n"/>
      <c r="BC440" s="10" t="inlineStr">
        <is>
          <t>1049556084959</t>
        </is>
      </c>
      <c r="BD440" s="10" t="inlineStr">
        <is>
          <t>https://item.taobao.com/item.htm?ft=t&amp;id=1049556084959</t>
        </is>
      </c>
      <c r="BE440" s="10" t="n"/>
      <c r="BF440" s="153">
        <f>H440</f>
        <v/>
      </c>
      <c r="BG440" s="85">
        <f>BH440/BF440</f>
        <v/>
      </c>
      <c r="BH440" s="152">
        <f>I440</f>
        <v/>
      </c>
      <c r="BI440" s="85">
        <f>1-12%</f>
        <v/>
      </c>
      <c r="BJ440" s="85">
        <f>BK440/(BF440-BF440*(1-BI440))</f>
        <v/>
      </c>
      <c r="BK440" s="152">
        <f>BM440/(1-BL440)</f>
        <v/>
      </c>
      <c r="BL440" s="85" t="n">
        <v>0.01</v>
      </c>
      <c r="BM440" s="152">
        <f>J440</f>
        <v/>
      </c>
      <c r="BN440" s="152">
        <f>IF(BK440&gt;=1500,BK440-150,IF(BK440&gt;=800,BK440-80,IF(BK440&gt;=500,BK440-50,IF(BK440&gt;=200,BK440-20,BK440))))</f>
        <v/>
      </c>
      <c r="BO440" s="85">
        <f>1-12%</f>
        <v/>
      </c>
      <c r="BP440" s="85">
        <f>BQ440/(BF440-BF440*(1-BO440))</f>
        <v/>
      </c>
      <c r="BQ440" s="152">
        <f>BS440/(1-BR440)</f>
        <v/>
      </c>
      <c r="BR440" s="85" t="n">
        <v>0</v>
      </c>
      <c r="BS440" s="152">
        <f>K440</f>
        <v/>
      </c>
      <c r="BT440" s="152">
        <f>IF(BQ440&gt;=1500,BQ440-150,IF(BQ440&gt;=800,BQ440-80,IF(BQ440&gt;=500,BQ440-50,IF(BQ440&gt;=200,BQ440-20,BQ440))))</f>
        <v/>
      </c>
      <c r="BU440" s="10" t="n"/>
      <c r="CB440" s="8" t="inlineStr">
        <is>
          <t>✅ 可导入</t>
        </is>
      </c>
      <c r="CC440" s="88" t="inlineStr">
        <is>
          <t>木作成本原为文字，已置0待补</t>
        </is>
      </c>
    </row>
    <row r="441" ht="18" customHeight="1">
      <c r="A441" s="77" t="inlineStr">
        <is>
          <t>PFG26210070104</t>
        </is>
      </c>
      <c r="B441" s="7" t="inlineStr">
        <is>
          <t>孚格中古霜白餐桌</t>
        </is>
      </c>
      <c r="C441" s="7" t="inlineStr">
        <is>
          <t>中古霜白餐桌-1.4米</t>
        </is>
      </c>
      <c r="D441" s="7" t="inlineStr">
        <is>
          <t>PFG2621007010411</t>
        </is>
      </c>
      <c r="E441" s="7" t="inlineStr">
        <is>
          <t>https://item.taobao.com/item.htm?ft=t&amp;id=1049556084959</t>
        </is>
      </c>
      <c r="F441" s="7" t="inlineStr">
        <is>
          <t>中型</t>
        </is>
      </c>
      <c r="G441" s="149">
        <f>Q441/0.4</f>
        <v/>
      </c>
      <c r="H441" s="149">
        <f>G441*0.75</f>
        <v/>
      </c>
      <c r="I441" s="149">
        <f>Q441 / (0.81 - 0.02 - 0.006)</f>
        <v/>
      </c>
      <c r="J441" s="149">
        <f>Q441 / (0.82 - 0.02 - 0.006)</f>
        <v/>
      </c>
      <c r="K441" s="149">
        <f>Q441 / (0.85 - 0.02 - 0.006)</f>
        <v/>
      </c>
      <c r="L441" s="149">
        <f>K441-N441</f>
        <v/>
      </c>
      <c r="M441" s="79">
        <f>L441/K441</f>
        <v/>
      </c>
      <c r="N441" s="150">
        <f>O441+P441+Q441</f>
        <v/>
      </c>
      <c r="O441" s="150">
        <f>K441*0.006</f>
        <v/>
      </c>
      <c r="P441" s="150">
        <f>K441*0.02</f>
        <v/>
      </c>
      <c r="Q441" s="150">
        <f>SUM(R441:T441)</f>
        <v/>
      </c>
      <c r="R441" s="150">
        <f>IF(F441="大型",700,IF(F441="中型",300,IF(F441="小型",80,0)))</f>
        <v/>
      </c>
      <c r="S441" s="150">
        <f>IF(F441="大型",150,IF(F441="中型",100,IF(F441="小型",0,0)))</f>
        <v/>
      </c>
      <c r="T441" s="151">
        <f>SUM(U441:W441)</f>
        <v/>
      </c>
      <c r="U441" s="150" t="n">
        <v>0</v>
      </c>
      <c r="V441" s="150" t="n">
        <v>0</v>
      </c>
      <c r="W441" s="150" t="n">
        <v>0</v>
      </c>
      <c r="X441" s="150" t="n">
        <v>0</v>
      </c>
      <c r="Y441" s="150" t="n">
        <v>0</v>
      </c>
      <c r="Z441" s="150" t="n">
        <v>0</v>
      </c>
      <c r="AA441" s="150" t="n">
        <v>0</v>
      </c>
      <c r="AB441" s="150" t="n">
        <v>0</v>
      </c>
      <c r="AC441" s="150" t="n">
        <v>0</v>
      </c>
      <c r="AD441" s="150" t="n">
        <v>0</v>
      </c>
      <c r="AE441" s="150" t="n">
        <v>0</v>
      </c>
      <c r="AF441" s="150" t="n">
        <v>0</v>
      </c>
      <c r="AG441" s="150" t="n">
        <v>0</v>
      </c>
      <c r="AH441" s="150" t="n">
        <v>0</v>
      </c>
      <c r="AI441" s="150" t="n">
        <v>0</v>
      </c>
      <c r="AJ441" s="150" t="n">
        <v>0</v>
      </c>
      <c r="AK441" s="150" t="n">
        <v>0</v>
      </c>
      <c r="AL441" s="150" t="n">
        <v>0</v>
      </c>
      <c r="AM441" s="150" t="n">
        <v>0</v>
      </c>
      <c r="AN441" s="150" t="n">
        <v>0</v>
      </c>
      <c r="AO441" s="150" t="n">
        <v>0</v>
      </c>
      <c r="AP441" s="150" t="n">
        <v>0</v>
      </c>
      <c r="AQ441" s="150" t="n">
        <v>0</v>
      </c>
      <c r="AR441" s="150" t="n">
        <v>0</v>
      </c>
      <c r="AS441" s="150" t="n">
        <v>0</v>
      </c>
      <c r="AT441" s="7" t="n"/>
      <c r="AU441" s="7" t="n"/>
      <c r="AV441" s="7" t="n"/>
      <c r="AW441" s="7" t="n"/>
      <c r="AX441" s="7" t="n"/>
      <c r="AY441" s="150" t="n"/>
      <c r="AZ441" s="150" t="n"/>
      <c r="BA441" s="82" t="n"/>
      <c r="BB441" s="150" t="n"/>
      <c r="BC441" s="7" t="inlineStr">
        <is>
          <t>暂无</t>
        </is>
      </c>
      <c r="BD441" s="7" t="n"/>
      <c r="BE441" s="7" t="n"/>
      <c r="BF441" s="150">
        <f>H441</f>
        <v/>
      </c>
      <c r="BG441" s="82">
        <f>BH441/BF441</f>
        <v/>
      </c>
      <c r="BH441" s="149">
        <f>I441</f>
        <v/>
      </c>
      <c r="BI441" s="82">
        <f>1-12%</f>
        <v/>
      </c>
      <c r="BJ441" s="82">
        <f>BK441/(BF441-BF441*(1-BI441))</f>
        <v/>
      </c>
      <c r="BK441" s="149">
        <f>BM441/(1-BL441)</f>
        <v/>
      </c>
      <c r="BL441" s="82" t="n">
        <v>0.01</v>
      </c>
      <c r="BM441" s="149">
        <f>J441</f>
        <v/>
      </c>
      <c r="BN441" s="149">
        <f>IF(BK441&gt;=1500,BK441-150,IF(BK441&gt;=800,BK441-80,IF(BK441&gt;=500,BK441-50,IF(BK441&gt;=200,BK441-20,BK441))))</f>
        <v/>
      </c>
      <c r="BO441" s="82">
        <f>1-12%</f>
        <v/>
      </c>
      <c r="BP441" s="82">
        <f>BQ441/(BF441-BF441*(1-BO441))</f>
        <v/>
      </c>
      <c r="BQ441" s="149">
        <f>BS441/(1-BR441)</f>
        <v/>
      </c>
      <c r="BR441" s="82" t="n">
        <v>0</v>
      </c>
      <c r="BS441" s="149">
        <f>K441</f>
        <v/>
      </c>
      <c r="BT441" s="149">
        <f>IF(BQ441&gt;=1500,BQ441-150,IF(BQ441&gt;=800,BQ441-80,IF(BQ441&gt;=500,BQ441-50,IF(BQ441&gt;=200,BQ441-20,BQ441))))</f>
        <v/>
      </c>
      <c r="BU441" s="7" t="n"/>
      <c r="CB441" s="8" t="inlineStr">
        <is>
          <t>✅ 可导入</t>
        </is>
      </c>
      <c r="CC441" s="88" t="inlineStr">
        <is>
          <t>木作成本原为文字，已置0待补</t>
        </is>
      </c>
    </row>
    <row r="442" ht="18" customHeight="1">
      <c r="A442" s="77" t="inlineStr">
        <is>
          <t>PFG26210070104</t>
        </is>
      </c>
      <c r="B442" s="10" t="inlineStr">
        <is>
          <t>孚格中古霜白餐桌</t>
        </is>
      </c>
      <c r="C442" s="10" t="inlineStr">
        <is>
          <t>中古霜白餐桌-1.6米</t>
        </is>
      </c>
      <c r="D442" s="10" t="inlineStr">
        <is>
          <t>PFG2621007010412</t>
        </is>
      </c>
      <c r="E442" s="10" t="n"/>
      <c r="F442" s="10" t="inlineStr">
        <is>
          <t>中型</t>
        </is>
      </c>
      <c r="G442" s="152">
        <f>Q442/0.4</f>
        <v/>
      </c>
      <c r="H442" s="152">
        <f>G442*0.75</f>
        <v/>
      </c>
      <c r="I442" s="152">
        <f>Q442 / (0.81 - 0.02 - 0.006)</f>
        <v/>
      </c>
      <c r="J442" s="152">
        <f>Q442 / (0.82 - 0.02 - 0.006)</f>
        <v/>
      </c>
      <c r="K442" s="152">
        <f>Q442 / (0.85 - 0.02 - 0.006)</f>
        <v/>
      </c>
      <c r="L442" s="152">
        <f>K442-N442</f>
        <v/>
      </c>
      <c r="M442" s="79">
        <f>L442/K442</f>
        <v/>
      </c>
      <c r="N442" s="153">
        <f>O442+P442+Q442</f>
        <v/>
      </c>
      <c r="O442" s="153">
        <f>K442*0.006</f>
        <v/>
      </c>
      <c r="P442" s="153">
        <f>K442*0.02</f>
        <v/>
      </c>
      <c r="Q442" s="153">
        <f>SUM(R442:T442)</f>
        <v/>
      </c>
      <c r="R442" s="153">
        <f>IF(F442="大型",700,IF(F442="中型",300,IF(F442="小型",80,0)))</f>
        <v/>
      </c>
      <c r="S442" s="153">
        <f>IF(F442="大型",150,IF(F442="中型",100,IF(F442="小型",0,0)))</f>
        <v/>
      </c>
      <c r="T442" s="151">
        <f>SUM(U442:W442)</f>
        <v/>
      </c>
      <c r="U442" s="153" t="n">
        <v>0</v>
      </c>
      <c r="V442" s="153" t="n">
        <v>0</v>
      </c>
      <c r="W442" s="153" t="n">
        <v>0</v>
      </c>
      <c r="X442" s="153" t="n">
        <v>0</v>
      </c>
      <c r="Y442" s="153" t="n">
        <v>0</v>
      </c>
      <c r="Z442" s="153" t="n">
        <v>0</v>
      </c>
      <c r="AA442" s="153" t="n">
        <v>0</v>
      </c>
      <c r="AB442" s="153" t="n">
        <v>0</v>
      </c>
      <c r="AC442" s="153" t="n">
        <v>0</v>
      </c>
      <c r="AD442" s="153" t="n">
        <v>0</v>
      </c>
      <c r="AE442" s="153" t="n">
        <v>0</v>
      </c>
      <c r="AF442" s="153" t="n">
        <v>0</v>
      </c>
      <c r="AG442" s="153" t="n">
        <v>0</v>
      </c>
      <c r="AH442" s="153" t="n">
        <v>0</v>
      </c>
      <c r="AI442" s="153" t="n">
        <v>0</v>
      </c>
      <c r="AJ442" s="153" t="n">
        <v>0</v>
      </c>
      <c r="AK442" s="153" t="n">
        <v>0</v>
      </c>
      <c r="AL442" s="153" t="n">
        <v>0</v>
      </c>
      <c r="AM442" s="153" t="n">
        <v>0</v>
      </c>
      <c r="AN442" s="153" t="n">
        <v>0</v>
      </c>
      <c r="AO442" s="153" t="n">
        <v>0</v>
      </c>
      <c r="AP442" s="153" t="n">
        <v>0</v>
      </c>
      <c r="AQ442" s="153" t="n">
        <v>0</v>
      </c>
      <c r="AR442" s="153" t="n">
        <v>0</v>
      </c>
      <c r="AS442" s="153" t="n">
        <v>0</v>
      </c>
      <c r="AT442" s="10" t="n"/>
      <c r="AU442" s="10" t="n"/>
      <c r="AV442" s="10" t="n"/>
      <c r="AW442" s="10" t="n"/>
      <c r="AX442" s="10" t="n"/>
      <c r="AY442" s="153" t="n"/>
      <c r="AZ442" s="153" t="n"/>
      <c r="BA442" s="85" t="n"/>
      <c r="BB442" s="153" t="n"/>
      <c r="BC442" s="10" t="inlineStr">
        <is>
          <t>暂无</t>
        </is>
      </c>
      <c r="BD442" s="10" t="n"/>
      <c r="BE442" s="10" t="n"/>
      <c r="BF442" s="153">
        <f>H442</f>
        <v/>
      </c>
      <c r="BG442" s="85">
        <f>BH442/BF442</f>
        <v/>
      </c>
      <c r="BH442" s="152">
        <f>I442</f>
        <v/>
      </c>
      <c r="BI442" s="85">
        <f>1-12%</f>
        <v/>
      </c>
      <c r="BJ442" s="85">
        <f>BK442/(BF442-BF442*(1-BI442))</f>
        <v/>
      </c>
      <c r="BK442" s="152">
        <f>BM442/(1-BL442)</f>
        <v/>
      </c>
      <c r="BL442" s="85" t="n">
        <v>0.01</v>
      </c>
      <c r="BM442" s="152">
        <f>J442</f>
        <v/>
      </c>
      <c r="BN442" s="152">
        <f>IF(BK442&gt;=1500,BK442-150,IF(BK442&gt;=800,BK442-80,IF(BK442&gt;=500,BK442-50,IF(BK442&gt;=200,BK442-20,BK442))))</f>
        <v/>
      </c>
      <c r="BO442" s="85">
        <f>1-12%</f>
        <v/>
      </c>
      <c r="BP442" s="85">
        <f>BQ442/(BF442-BF442*(1-BO442))</f>
        <v/>
      </c>
      <c r="BQ442" s="152">
        <f>BS442/(1-BR442)</f>
        <v/>
      </c>
      <c r="BR442" s="85" t="n">
        <v>0</v>
      </c>
      <c r="BS442" s="152">
        <f>K442</f>
        <v/>
      </c>
      <c r="BT442" s="152">
        <f>IF(BQ442&gt;=1500,BQ442-150,IF(BQ442&gt;=800,BQ442-80,IF(BQ442&gt;=500,BQ442-50,IF(BQ442&gt;=200,BQ442-20,BQ442))))</f>
        <v/>
      </c>
      <c r="BU442" s="10" t="n"/>
      <c r="CB442" s="8" t="inlineStr">
        <is>
          <t>✅ 可导入</t>
        </is>
      </c>
      <c r="CC442" s="88" t="inlineStr">
        <is>
          <t>木作成本原为文字，已置0待补</t>
        </is>
      </c>
    </row>
    <row r="443" ht="18" customHeight="1">
      <c r="A443" s="77" t="inlineStr">
        <is>
          <t>PFG26210070104</t>
        </is>
      </c>
      <c r="B443" s="7" t="inlineStr">
        <is>
          <t>孚格中古霜白餐桌</t>
        </is>
      </c>
      <c r="C443" s="7" t="inlineStr">
        <is>
          <t>中古霜白餐桌-1.8米</t>
        </is>
      </c>
      <c r="D443" s="7" t="inlineStr">
        <is>
          <t>PFG2621007010413</t>
        </is>
      </c>
      <c r="E443" s="7" t="n"/>
      <c r="F443" s="7" t="inlineStr">
        <is>
          <t>中型</t>
        </is>
      </c>
      <c r="G443" s="149">
        <f>Q443/0.4</f>
        <v/>
      </c>
      <c r="H443" s="149">
        <f>G443*0.75</f>
        <v/>
      </c>
      <c r="I443" s="149">
        <f>Q443 / (0.81 - 0.02 - 0.006)</f>
        <v/>
      </c>
      <c r="J443" s="149">
        <f>Q443 / (0.82 - 0.02 - 0.006)</f>
        <v/>
      </c>
      <c r="K443" s="149">
        <f>Q443 / (0.85 - 0.02 - 0.006)</f>
        <v/>
      </c>
      <c r="L443" s="149">
        <f>K443-N443</f>
        <v/>
      </c>
      <c r="M443" s="79">
        <f>L443/K443</f>
        <v/>
      </c>
      <c r="N443" s="150">
        <f>O443+P443+Q443</f>
        <v/>
      </c>
      <c r="O443" s="150">
        <f>K443*0.006</f>
        <v/>
      </c>
      <c r="P443" s="150">
        <f>K443*0.02</f>
        <v/>
      </c>
      <c r="Q443" s="150">
        <f>SUM(R443:T443)</f>
        <v/>
      </c>
      <c r="R443" s="150">
        <f>IF(F443="大型",700,IF(F443="中型",300,IF(F443="小型",80,0)))</f>
        <v/>
      </c>
      <c r="S443" s="150">
        <f>IF(F443="大型",150,IF(F443="中型",100,IF(F443="小型",0,0)))</f>
        <v/>
      </c>
      <c r="T443" s="151">
        <f>SUM(U443:W443)</f>
        <v/>
      </c>
      <c r="U443" s="150" t="n">
        <v>0</v>
      </c>
      <c r="V443" s="150" t="n">
        <v>0</v>
      </c>
      <c r="W443" s="150" t="n">
        <v>0</v>
      </c>
      <c r="X443" s="150" t="n">
        <v>0</v>
      </c>
      <c r="Y443" s="150" t="n">
        <v>0</v>
      </c>
      <c r="Z443" s="150" t="n">
        <v>0</v>
      </c>
      <c r="AA443" s="150" t="n">
        <v>0</v>
      </c>
      <c r="AB443" s="150" t="n">
        <v>0</v>
      </c>
      <c r="AC443" s="150" t="n">
        <v>0</v>
      </c>
      <c r="AD443" s="150" t="n">
        <v>0</v>
      </c>
      <c r="AE443" s="150" t="n">
        <v>0</v>
      </c>
      <c r="AF443" s="150" t="n">
        <v>0</v>
      </c>
      <c r="AG443" s="150" t="n">
        <v>0</v>
      </c>
      <c r="AH443" s="150" t="n">
        <v>0</v>
      </c>
      <c r="AI443" s="150" t="n">
        <v>0</v>
      </c>
      <c r="AJ443" s="150" t="n">
        <v>0</v>
      </c>
      <c r="AK443" s="150" t="n">
        <v>0</v>
      </c>
      <c r="AL443" s="150" t="n">
        <v>0</v>
      </c>
      <c r="AM443" s="150" t="n">
        <v>0</v>
      </c>
      <c r="AN443" s="150" t="n">
        <v>0</v>
      </c>
      <c r="AO443" s="150" t="n">
        <v>0</v>
      </c>
      <c r="AP443" s="150" t="n">
        <v>0</v>
      </c>
      <c r="AQ443" s="150" t="n">
        <v>0</v>
      </c>
      <c r="AR443" s="150" t="n">
        <v>0</v>
      </c>
      <c r="AS443" s="150" t="n">
        <v>0</v>
      </c>
      <c r="AT443" s="7" t="n"/>
      <c r="AU443" s="7" t="n"/>
      <c r="AV443" s="7" t="n"/>
      <c r="AW443" s="7" t="n"/>
      <c r="AX443" s="7" t="n"/>
      <c r="AY443" s="150" t="n"/>
      <c r="AZ443" s="150" t="n"/>
      <c r="BA443" s="82" t="n"/>
      <c r="BB443" s="150" t="n"/>
      <c r="BC443" s="7" t="inlineStr">
        <is>
          <t>暂无</t>
        </is>
      </c>
      <c r="BD443" s="7" t="n"/>
      <c r="BE443" s="7" t="n"/>
      <c r="BF443" s="150">
        <f>H443</f>
        <v/>
      </c>
      <c r="BG443" s="82">
        <f>BH443/BF443</f>
        <v/>
      </c>
      <c r="BH443" s="149">
        <f>I443</f>
        <v/>
      </c>
      <c r="BI443" s="82">
        <f>1-12%</f>
        <v/>
      </c>
      <c r="BJ443" s="82">
        <f>BK443/(BF443-BF443*(1-BI443))</f>
        <v/>
      </c>
      <c r="BK443" s="149">
        <f>BM443/(1-BL443)</f>
        <v/>
      </c>
      <c r="BL443" s="82" t="n">
        <v>0.01</v>
      </c>
      <c r="BM443" s="149">
        <f>J443</f>
        <v/>
      </c>
      <c r="BN443" s="149">
        <f>IF(BK443&gt;=1500,BK443-150,IF(BK443&gt;=800,BK443-80,IF(BK443&gt;=500,BK443-50,IF(BK443&gt;=200,BK443-20,BK443))))</f>
        <v/>
      </c>
      <c r="BO443" s="82">
        <f>1-12%</f>
        <v/>
      </c>
      <c r="BP443" s="82">
        <f>BQ443/(BF443-BF443*(1-BO443))</f>
        <v/>
      </c>
      <c r="BQ443" s="149">
        <f>BS443/(1-BR443)</f>
        <v/>
      </c>
      <c r="BR443" s="82" t="n">
        <v>0</v>
      </c>
      <c r="BS443" s="149">
        <f>K443</f>
        <v/>
      </c>
      <c r="BT443" s="149">
        <f>IF(BQ443&gt;=1500,BQ443-150,IF(BQ443&gt;=800,BQ443-80,IF(BQ443&gt;=500,BQ443-50,IF(BQ443&gt;=200,BQ443-20,BQ443))))</f>
        <v/>
      </c>
      <c r="BU443" s="7" t="n"/>
      <c r="CB443" s="8" t="inlineStr">
        <is>
          <t>✅ 可导入</t>
        </is>
      </c>
      <c r="CC443" s="88" t="inlineStr">
        <is>
          <t>木作成本原为文字，已置0待补</t>
        </is>
      </c>
    </row>
    <row r="444" ht="18" customHeight="1">
      <c r="A444" s="77" t="inlineStr">
        <is>
          <t>PFG26210070104</t>
        </is>
      </c>
      <c r="B444" s="10" t="inlineStr">
        <is>
          <t>孚格中古霜白餐桌</t>
        </is>
      </c>
      <c r="C444" s="10" t="inlineStr">
        <is>
          <t>中古霜白餐桌-2.0米</t>
        </is>
      </c>
      <c r="D444" s="10" t="inlineStr">
        <is>
          <t>PFG2621007010414</t>
        </is>
      </c>
      <c r="E444" s="10" t="n"/>
      <c r="F444" s="10" t="inlineStr">
        <is>
          <t>中型</t>
        </is>
      </c>
      <c r="G444" s="152">
        <f>Q444/0.4</f>
        <v/>
      </c>
      <c r="H444" s="152">
        <f>G444*0.75</f>
        <v/>
      </c>
      <c r="I444" s="152">
        <f>Q444 / (0.81 - 0.02 - 0.006)</f>
        <v/>
      </c>
      <c r="J444" s="152">
        <f>Q444 / (0.82 - 0.02 - 0.006)</f>
        <v/>
      </c>
      <c r="K444" s="152">
        <f>Q444 / (0.85 - 0.02 - 0.006)</f>
        <v/>
      </c>
      <c r="L444" s="152">
        <f>K444-N444</f>
        <v/>
      </c>
      <c r="M444" s="79">
        <f>L444/K444</f>
        <v/>
      </c>
      <c r="N444" s="153">
        <f>O444+P444+Q444</f>
        <v/>
      </c>
      <c r="O444" s="153">
        <f>K444*0.006</f>
        <v/>
      </c>
      <c r="P444" s="153">
        <f>K444*0.02</f>
        <v/>
      </c>
      <c r="Q444" s="153">
        <f>SUM(R444:T444)</f>
        <v/>
      </c>
      <c r="R444" s="153">
        <f>IF(F444="大型",700,IF(F444="中型",300,IF(F444="小型",80,0)))</f>
        <v/>
      </c>
      <c r="S444" s="153">
        <f>IF(F444="大型",150,IF(F444="中型",100,IF(F444="小型",0,0)))</f>
        <v/>
      </c>
      <c r="T444" s="151">
        <f>SUM(U444:W444)</f>
        <v/>
      </c>
      <c r="U444" s="153" t="n">
        <v>0</v>
      </c>
      <c r="V444" s="153" t="n">
        <v>0</v>
      </c>
      <c r="W444" s="153" t="n">
        <v>0</v>
      </c>
      <c r="X444" s="153" t="n">
        <v>0</v>
      </c>
      <c r="Y444" s="153" t="n">
        <v>0</v>
      </c>
      <c r="Z444" s="153" t="n">
        <v>0</v>
      </c>
      <c r="AA444" s="153" t="n">
        <v>0</v>
      </c>
      <c r="AB444" s="153" t="n">
        <v>0</v>
      </c>
      <c r="AC444" s="153" t="n">
        <v>0</v>
      </c>
      <c r="AD444" s="153" t="n">
        <v>0</v>
      </c>
      <c r="AE444" s="153" t="n">
        <v>0</v>
      </c>
      <c r="AF444" s="153" t="n">
        <v>0</v>
      </c>
      <c r="AG444" s="153" t="n">
        <v>0</v>
      </c>
      <c r="AH444" s="153" t="n">
        <v>0</v>
      </c>
      <c r="AI444" s="153" t="n">
        <v>0</v>
      </c>
      <c r="AJ444" s="153" t="n">
        <v>0</v>
      </c>
      <c r="AK444" s="153" t="n">
        <v>0</v>
      </c>
      <c r="AL444" s="153" t="n">
        <v>0</v>
      </c>
      <c r="AM444" s="153" t="n">
        <v>0</v>
      </c>
      <c r="AN444" s="153" t="n">
        <v>0</v>
      </c>
      <c r="AO444" s="153" t="n">
        <v>0</v>
      </c>
      <c r="AP444" s="153" t="n">
        <v>0</v>
      </c>
      <c r="AQ444" s="153" t="n">
        <v>0</v>
      </c>
      <c r="AR444" s="153" t="n">
        <v>0</v>
      </c>
      <c r="AS444" s="153" t="n">
        <v>0</v>
      </c>
      <c r="AT444" s="10" t="n"/>
      <c r="AU444" s="10" t="n"/>
      <c r="AV444" s="10" t="n"/>
      <c r="AW444" s="10" t="n"/>
      <c r="AX444" s="10" t="n"/>
      <c r="AY444" s="153" t="n"/>
      <c r="AZ444" s="153" t="n"/>
      <c r="BA444" s="85" t="n"/>
      <c r="BB444" s="153" t="n"/>
      <c r="BC444" s="10" t="inlineStr">
        <is>
          <t>暂无</t>
        </is>
      </c>
      <c r="BD444" s="10" t="n"/>
      <c r="BE444" s="10" t="n"/>
      <c r="BF444" s="153">
        <f>H444</f>
        <v/>
      </c>
      <c r="BG444" s="85">
        <f>BH444/BF444</f>
        <v/>
      </c>
      <c r="BH444" s="152">
        <f>I444</f>
        <v/>
      </c>
      <c r="BI444" s="85">
        <f>1-12%</f>
        <v/>
      </c>
      <c r="BJ444" s="85">
        <f>BK444/(BF444-BF444*(1-BI444))</f>
        <v/>
      </c>
      <c r="BK444" s="152">
        <f>BM444/(1-BL444)</f>
        <v/>
      </c>
      <c r="BL444" s="85" t="n">
        <v>0.01</v>
      </c>
      <c r="BM444" s="152">
        <f>J444</f>
        <v/>
      </c>
      <c r="BN444" s="152">
        <f>IF(BK444&gt;=1500,BK444-150,IF(BK444&gt;=800,BK444-80,IF(BK444&gt;=500,BK444-50,IF(BK444&gt;=200,BK444-20,BK444))))</f>
        <v/>
      </c>
      <c r="BO444" s="85">
        <f>1-12%</f>
        <v/>
      </c>
      <c r="BP444" s="85">
        <f>BQ444/(BF444-BF444*(1-BO444))</f>
        <v/>
      </c>
      <c r="BQ444" s="152">
        <f>BS444/(1-BR444)</f>
        <v/>
      </c>
      <c r="BR444" s="85" t="n">
        <v>0</v>
      </c>
      <c r="BS444" s="152">
        <f>K444</f>
        <v/>
      </c>
      <c r="BT444" s="152">
        <f>IF(BQ444&gt;=1500,BQ444-150,IF(BQ444&gt;=800,BQ444-80,IF(BQ444&gt;=500,BQ444-50,IF(BQ444&gt;=200,BQ444-20,BQ444))))</f>
        <v/>
      </c>
      <c r="BU444" s="10" t="n"/>
      <c r="CB444" s="8" t="inlineStr">
        <is>
          <t>✅ 可导入</t>
        </is>
      </c>
      <c r="CC444" s="88" t="inlineStr">
        <is>
          <t>木作成本原为文字，已置0待补</t>
        </is>
      </c>
    </row>
    <row r="445" ht="18" customHeight="1">
      <c r="A445" s="77" t="inlineStr">
        <is>
          <t>PFG26210080118</t>
        </is>
      </c>
      <c r="B445" s="7" t="inlineStr">
        <is>
          <t>孚格榉木餐桌</t>
        </is>
      </c>
      <c r="C445" s="7" t="inlineStr">
        <is>
          <t>榉木餐桌-1.4米</t>
        </is>
      </c>
      <c r="D445" s="7" t="inlineStr">
        <is>
          <t>PFG2621008011811</t>
        </is>
      </c>
      <c r="E445" s="7" t="n"/>
      <c r="F445" s="7" t="inlineStr">
        <is>
          <t>中型</t>
        </is>
      </c>
      <c r="G445" s="149">
        <f>Q445/0.4</f>
        <v/>
      </c>
      <c r="H445" s="149">
        <f>G445*0.75</f>
        <v/>
      </c>
      <c r="I445" s="149">
        <f>Q445 / (0.81 - 0.02 - 0.006)</f>
        <v/>
      </c>
      <c r="J445" s="149">
        <f>Q445 / (0.82 - 0.02 - 0.006)</f>
        <v/>
      </c>
      <c r="K445" s="149">
        <f>Q445 / (0.85 - 0.02 - 0.006)</f>
        <v/>
      </c>
      <c r="L445" s="149">
        <f>K445-N445</f>
        <v/>
      </c>
      <c r="M445" s="79">
        <f>L445/K445</f>
        <v/>
      </c>
      <c r="N445" s="150">
        <f>O445+P445+Q445</f>
        <v/>
      </c>
      <c r="O445" s="150">
        <f>K445*0.006</f>
        <v/>
      </c>
      <c r="P445" s="150">
        <f>K445*0.02</f>
        <v/>
      </c>
      <c r="Q445" s="150">
        <f>SUM(R445:T445)</f>
        <v/>
      </c>
      <c r="R445" s="150">
        <f>IF(F445="大型",700,IF(F445="中型",300,IF(F445="小型",80,0)))</f>
        <v/>
      </c>
      <c r="S445" s="150">
        <f>IF(F445="大型",150,IF(F445="中型",100,IF(F445="小型",0,0)))</f>
        <v/>
      </c>
      <c r="T445" s="151">
        <f>SUM(U445:W445)</f>
        <v/>
      </c>
      <c r="U445" s="150" t="n">
        <v>0</v>
      </c>
      <c r="V445" s="150" t="n">
        <v>0</v>
      </c>
      <c r="W445" s="150" t="n">
        <v>0</v>
      </c>
      <c r="X445" s="150" t="n">
        <v>0</v>
      </c>
      <c r="Y445" s="150" t="n">
        <v>0</v>
      </c>
      <c r="Z445" s="150" t="n">
        <v>0</v>
      </c>
      <c r="AA445" s="150" t="n">
        <v>0</v>
      </c>
      <c r="AB445" s="150" t="n">
        <v>0</v>
      </c>
      <c r="AC445" s="150" t="n">
        <v>0</v>
      </c>
      <c r="AD445" s="150" t="n">
        <v>0</v>
      </c>
      <c r="AE445" s="150" t="n">
        <v>0</v>
      </c>
      <c r="AF445" s="150" t="n">
        <v>0</v>
      </c>
      <c r="AG445" s="150" t="n">
        <v>0</v>
      </c>
      <c r="AH445" s="150" t="n">
        <v>0</v>
      </c>
      <c r="AI445" s="150" t="n">
        <v>0</v>
      </c>
      <c r="AJ445" s="150" t="n">
        <v>0</v>
      </c>
      <c r="AK445" s="150" t="n">
        <v>0</v>
      </c>
      <c r="AL445" s="150" t="n">
        <v>0</v>
      </c>
      <c r="AM445" s="150" t="n">
        <v>0</v>
      </c>
      <c r="AN445" s="150" t="n">
        <v>0</v>
      </c>
      <c r="AO445" s="150" t="n">
        <v>0</v>
      </c>
      <c r="AP445" s="150" t="n">
        <v>0</v>
      </c>
      <c r="AQ445" s="150" t="n">
        <v>0</v>
      </c>
      <c r="AR445" s="150" t="n">
        <v>0</v>
      </c>
      <c r="AS445" s="150" t="n">
        <v>0</v>
      </c>
      <c r="AT445" s="7" t="n"/>
      <c r="AU445" s="7" t="n"/>
      <c r="AV445" s="7" t="n"/>
      <c r="AW445" s="7" t="n"/>
      <c r="AX445" s="7" t="n"/>
      <c r="AY445" s="150" t="n"/>
      <c r="AZ445" s="150" t="n"/>
      <c r="BA445" s="82" t="n"/>
      <c r="BB445" s="150" t="n"/>
      <c r="BC445" s="7" t="inlineStr">
        <is>
          <t>暂无</t>
        </is>
      </c>
      <c r="BD445" s="7" t="n"/>
      <c r="BE445" s="7" t="n"/>
      <c r="BF445" s="150">
        <f>H445</f>
        <v/>
      </c>
      <c r="BG445" s="82">
        <f>BH445/BF445</f>
        <v/>
      </c>
      <c r="BH445" s="149">
        <f>I445</f>
        <v/>
      </c>
      <c r="BI445" s="82">
        <f>1-12%</f>
        <v/>
      </c>
      <c r="BJ445" s="82">
        <f>BK445/(BF445-BF445*(1-BI445))</f>
        <v/>
      </c>
      <c r="BK445" s="149">
        <f>BM445/(1-BL445)</f>
        <v/>
      </c>
      <c r="BL445" s="82" t="n">
        <v>0.01</v>
      </c>
      <c r="BM445" s="149">
        <f>J445</f>
        <v/>
      </c>
      <c r="BN445" s="149">
        <f>IF(BK445&gt;=1500,BK445-150,IF(BK445&gt;=800,BK445-80,IF(BK445&gt;=500,BK445-50,IF(BK445&gt;=200,BK445-20,BK445))))</f>
        <v/>
      </c>
      <c r="BO445" s="82">
        <f>1-12%</f>
        <v/>
      </c>
      <c r="BP445" s="82">
        <f>BQ445/(BF445-BF445*(1-BO445))</f>
        <v/>
      </c>
      <c r="BQ445" s="149">
        <f>BS445/(1-BR445)</f>
        <v/>
      </c>
      <c r="BR445" s="82" t="n">
        <v>0</v>
      </c>
      <c r="BS445" s="149">
        <f>K445</f>
        <v/>
      </c>
      <c r="BT445" s="149">
        <f>IF(BQ445&gt;=1500,BQ445-150,IF(BQ445&gt;=800,BQ445-80,IF(BQ445&gt;=500,BQ445-50,IF(BQ445&gt;=200,BQ445-20,BQ445))))</f>
        <v/>
      </c>
      <c r="BU445" s="7" t="n"/>
      <c r="CB445" s="8" t="inlineStr">
        <is>
          <t>✅ 可导入</t>
        </is>
      </c>
      <c r="CC445" s="88" t="inlineStr">
        <is>
          <t>木作成本原为文字，已置0待补</t>
        </is>
      </c>
    </row>
    <row r="446" ht="18" customHeight="1">
      <c r="A446" s="77" t="inlineStr">
        <is>
          <t>PFG26210080118</t>
        </is>
      </c>
      <c r="B446" s="10" t="inlineStr">
        <is>
          <t>孚格榉木餐桌</t>
        </is>
      </c>
      <c r="C446" s="10" t="inlineStr">
        <is>
          <t>榉木餐桌-1.6米</t>
        </is>
      </c>
      <c r="D446" s="10" t="inlineStr">
        <is>
          <t>PFG2621008011812</t>
        </is>
      </c>
      <c r="E446" s="10" t="n"/>
      <c r="F446" s="10" t="inlineStr">
        <is>
          <t>中型</t>
        </is>
      </c>
      <c r="G446" s="152">
        <f>Q446/0.4</f>
        <v/>
      </c>
      <c r="H446" s="152">
        <f>G446*0.75</f>
        <v/>
      </c>
      <c r="I446" s="152">
        <f>Q446 / (0.81 - 0.02 - 0.006)</f>
        <v/>
      </c>
      <c r="J446" s="152">
        <f>Q446 / (0.82 - 0.02 - 0.006)</f>
        <v/>
      </c>
      <c r="K446" s="152">
        <f>Q446 / (0.85 - 0.02 - 0.006)</f>
        <v/>
      </c>
      <c r="L446" s="152">
        <f>K446-N446</f>
        <v/>
      </c>
      <c r="M446" s="79">
        <f>L446/K446</f>
        <v/>
      </c>
      <c r="N446" s="153">
        <f>O446+P446+Q446</f>
        <v/>
      </c>
      <c r="O446" s="153">
        <f>K446*0.006</f>
        <v/>
      </c>
      <c r="P446" s="153">
        <f>K446*0.02</f>
        <v/>
      </c>
      <c r="Q446" s="153">
        <f>SUM(R446:T446)</f>
        <v/>
      </c>
      <c r="R446" s="153">
        <f>IF(F446="大型",700,IF(F446="中型",300,IF(F446="小型",80,0)))</f>
        <v/>
      </c>
      <c r="S446" s="153">
        <f>IF(F446="大型",150,IF(F446="中型",100,IF(F446="小型",0,0)))</f>
        <v/>
      </c>
      <c r="T446" s="151">
        <f>SUM(U446:W446)</f>
        <v/>
      </c>
      <c r="U446" s="153" t="n">
        <v>0</v>
      </c>
      <c r="V446" s="153" t="n">
        <v>0</v>
      </c>
      <c r="W446" s="153" t="n">
        <v>0</v>
      </c>
      <c r="X446" s="153" t="n">
        <v>0</v>
      </c>
      <c r="Y446" s="153" t="n">
        <v>0</v>
      </c>
      <c r="Z446" s="153" t="n">
        <v>0</v>
      </c>
      <c r="AA446" s="153" t="n">
        <v>0</v>
      </c>
      <c r="AB446" s="153" t="n">
        <v>0</v>
      </c>
      <c r="AC446" s="153" t="n">
        <v>0</v>
      </c>
      <c r="AD446" s="153" t="n">
        <v>0</v>
      </c>
      <c r="AE446" s="153" t="n">
        <v>0</v>
      </c>
      <c r="AF446" s="153" t="n">
        <v>0</v>
      </c>
      <c r="AG446" s="153" t="n">
        <v>0</v>
      </c>
      <c r="AH446" s="153" t="n">
        <v>0</v>
      </c>
      <c r="AI446" s="153" t="n">
        <v>0</v>
      </c>
      <c r="AJ446" s="153" t="n">
        <v>0</v>
      </c>
      <c r="AK446" s="153" t="n">
        <v>0</v>
      </c>
      <c r="AL446" s="153" t="n">
        <v>0</v>
      </c>
      <c r="AM446" s="153" t="n">
        <v>0</v>
      </c>
      <c r="AN446" s="153" t="n">
        <v>0</v>
      </c>
      <c r="AO446" s="153" t="n">
        <v>0</v>
      </c>
      <c r="AP446" s="153" t="n">
        <v>0</v>
      </c>
      <c r="AQ446" s="153" t="n">
        <v>0</v>
      </c>
      <c r="AR446" s="153" t="n">
        <v>0</v>
      </c>
      <c r="AS446" s="153" t="n">
        <v>0</v>
      </c>
      <c r="AT446" s="10" t="n"/>
      <c r="AU446" s="10" t="n"/>
      <c r="AV446" s="10" t="n"/>
      <c r="AW446" s="10" t="n"/>
      <c r="AX446" s="10" t="n"/>
      <c r="AY446" s="153" t="n"/>
      <c r="AZ446" s="153" t="n"/>
      <c r="BA446" s="85" t="n"/>
      <c r="BB446" s="153" t="n"/>
      <c r="BC446" s="10" t="inlineStr">
        <is>
          <t>暂无</t>
        </is>
      </c>
      <c r="BD446" s="10" t="n"/>
      <c r="BE446" s="10" t="n"/>
      <c r="BF446" s="153">
        <f>H446</f>
        <v/>
      </c>
      <c r="BG446" s="85">
        <f>BH446/BF446</f>
        <v/>
      </c>
      <c r="BH446" s="152">
        <f>I446</f>
        <v/>
      </c>
      <c r="BI446" s="85">
        <f>1-12%</f>
        <v/>
      </c>
      <c r="BJ446" s="85">
        <f>BK446/(BF446-BF446*(1-BI446))</f>
        <v/>
      </c>
      <c r="BK446" s="152">
        <f>BM446/(1-BL446)</f>
        <v/>
      </c>
      <c r="BL446" s="85" t="n">
        <v>0.01</v>
      </c>
      <c r="BM446" s="152">
        <f>J446</f>
        <v/>
      </c>
      <c r="BN446" s="152">
        <f>IF(BK446&gt;=1500,BK446-150,IF(BK446&gt;=800,BK446-80,IF(BK446&gt;=500,BK446-50,IF(BK446&gt;=200,BK446-20,BK446))))</f>
        <v/>
      </c>
      <c r="BO446" s="85">
        <f>1-12%</f>
        <v/>
      </c>
      <c r="BP446" s="85">
        <f>BQ446/(BF446-BF446*(1-BO446))</f>
        <v/>
      </c>
      <c r="BQ446" s="152">
        <f>BS446/(1-BR446)</f>
        <v/>
      </c>
      <c r="BR446" s="85" t="n">
        <v>0</v>
      </c>
      <c r="BS446" s="152">
        <f>K446</f>
        <v/>
      </c>
      <c r="BT446" s="152">
        <f>IF(BQ446&gt;=1500,BQ446-150,IF(BQ446&gt;=800,BQ446-80,IF(BQ446&gt;=500,BQ446-50,IF(BQ446&gt;=200,BQ446-20,BQ446))))</f>
        <v/>
      </c>
      <c r="BU446" s="10" t="n"/>
      <c r="CB446" s="8" t="inlineStr">
        <is>
          <t>✅ 可导入</t>
        </is>
      </c>
      <c r="CC446" s="88" t="inlineStr">
        <is>
          <t>木作成本原为文字，已置0待补</t>
        </is>
      </c>
    </row>
    <row r="447" ht="18" customHeight="1">
      <c r="A447" s="77" t="inlineStr">
        <is>
          <t>PFG26210080118</t>
        </is>
      </c>
      <c r="B447" s="7" t="inlineStr">
        <is>
          <t>孚格榉木餐桌</t>
        </is>
      </c>
      <c r="C447" s="7" t="inlineStr">
        <is>
          <t>榉木餐桌-1.8米</t>
        </is>
      </c>
      <c r="D447" s="7" t="inlineStr">
        <is>
          <t>PFG2621008011813</t>
        </is>
      </c>
      <c r="E447" s="7" t="n"/>
      <c r="F447" s="7" t="inlineStr">
        <is>
          <t>中型</t>
        </is>
      </c>
      <c r="G447" s="149">
        <f>Q447/0.4</f>
        <v/>
      </c>
      <c r="H447" s="149">
        <f>G447*0.75</f>
        <v/>
      </c>
      <c r="I447" s="149">
        <f>Q447 / (0.81 - 0.02 - 0.006)</f>
        <v/>
      </c>
      <c r="J447" s="149">
        <f>Q447 / (0.82 - 0.02 - 0.006)</f>
        <v/>
      </c>
      <c r="K447" s="149">
        <f>Q447 / (0.85 - 0.02 - 0.006)</f>
        <v/>
      </c>
      <c r="L447" s="149">
        <f>K447-N447</f>
        <v/>
      </c>
      <c r="M447" s="79">
        <f>L447/K447</f>
        <v/>
      </c>
      <c r="N447" s="150">
        <f>O447+P447+Q447</f>
        <v/>
      </c>
      <c r="O447" s="150">
        <f>K447*0.006</f>
        <v/>
      </c>
      <c r="P447" s="150">
        <f>K447*0.02</f>
        <v/>
      </c>
      <c r="Q447" s="150">
        <f>SUM(R447:T447)</f>
        <v/>
      </c>
      <c r="R447" s="150">
        <f>IF(F447="大型",700,IF(F447="中型",300,IF(F447="小型",80,0)))</f>
        <v/>
      </c>
      <c r="S447" s="150">
        <f>IF(F447="大型",150,IF(F447="中型",100,IF(F447="小型",0,0)))</f>
        <v/>
      </c>
      <c r="T447" s="151">
        <f>SUM(U447:W447)</f>
        <v/>
      </c>
      <c r="U447" s="150" t="n">
        <v>0</v>
      </c>
      <c r="V447" s="150" t="n">
        <v>0</v>
      </c>
      <c r="W447" s="150" t="n">
        <v>0</v>
      </c>
      <c r="X447" s="150" t="n">
        <v>0</v>
      </c>
      <c r="Y447" s="150" t="n">
        <v>0</v>
      </c>
      <c r="Z447" s="150" t="n">
        <v>0</v>
      </c>
      <c r="AA447" s="150" t="n">
        <v>0</v>
      </c>
      <c r="AB447" s="150" t="n">
        <v>0</v>
      </c>
      <c r="AC447" s="150" t="n">
        <v>0</v>
      </c>
      <c r="AD447" s="150" t="n">
        <v>0</v>
      </c>
      <c r="AE447" s="150" t="n">
        <v>0</v>
      </c>
      <c r="AF447" s="150" t="n">
        <v>0</v>
      </c>
      <c r="AG447" s="150" t="n">
        <v>0</v>
      </c>
      <c r="AH447" s="150" t="n">
        <v>0</v>
      </c>
      <c r="AI447" s="150" t="n">
        <v>0</v>
      </c>
      <c r="AJ447" s="150" t="n">
        <v>0</v>
      </c>
      <c r="AK447" s="150" t="n">
        <v>0</v>
      </c>
      <c r="AL447" s="150" t="n">
        <v>0</v>
      </c>
      <c r="AM447" s="150" t="n">
        <v>0</v>
      </c>
      <c r="AN447" s="150" t="n">
        <v>0</v>
      </c>
      <c r="AO447" s="150" t="n">
        <v>0</v>
      </c>
      <c r="AP447" s="150" t="n">
        <v>0</v>
      </c>
      <c r="AQ447" s="150" t="n">
        <v>0</v>
      </c>
      <c r="AR447" s="150" t="n">
        <v>0</v>
      </c>
      <c r="AS447" s="150" t="n">
        <v>0</v>
      </c>
      <c r="AT447" s="7" t="n"/>
      <c r="AU447" s="7" t="n"/>
      <c r="AV447" s="7" t="n"/>
      <c r="AW447" s="7" t="n"/>
      <c r="AX447" s="7" t="n"/>
      <c r="AY447" s="150" t="n"/>
      <c r="AZ447" s="150" t="n"/>
      <c r="BA447" s="82" t="n"/>
      <c r="BB447" s="150" t="n"/>
      <c r="BC447" s="7" t="inlineStr">
        <is>
          <t>暂无</t>
        </is>
      </c>
      <c r="BD447" s="7" t="n"/>
      <c r="BE447" s="7" t="n"/>
      <c r="BF447" s="150">
        <f>H447</f>
        <v/>
      </c>
      <c r="BG447" s="82">
        <f>BH447/BF447</f>
        <v/>
      </c>
      <c r="BH447" s="149">
        <f>I447</f>
        <v/>
      </c>
      <c r="BI447" s="82">
        <f>1-12%</f>
        <v/>
      </c>
      <c r="BJ447" s="82">
        <f>BK447/(BF447-BF447*(1-BI447))</f>
        <v/>
      </c>
      <c r="BK447" s="149">
        <f>BM447/(1-BL447)</f>
        <v/>
      </c>
      <c r="BL447" s="82" t="n">
        <v>0.01</v>
      </c>
      <c r="BM447" s="149">
        <f>J447</f>
        <v/>
      </c>
      <c r="BN447" s="149">
        <f>IF(BK447&gt;=1500,BK447-150,IF(BK447&gt;=800,BK447-80,IF(BK447&gt;=500,BK447-50,IF(BK447&gt;=200,BK447-20,BK447))))</f>
        <v/>
      </c>
      <c r="BO447" s="82">
        <f>1-12%</f>
        <v/>
      </c>
      <c r="BP447" s="82">
        <f>BQ447/(BF447-BF447*(1-BO447))</f>
        <v/>
      </c>
      <c r="BQ447" s="149">
        <f>BS447/(1-BR447)</f>
        <v/>
      </c>
      <c r="BR447" s="82" t="n">
        <v>0</v>
      </c>
      <c r="BS447" s="149">
        <f>K447</f>
        <v/>
      </c>
      <c r="BT447" s="149">
        <f>IF(BQ447&gt;=1500,BQ447-150,IF(BQ447&gt;=800,BQ447-80,IF(BQ447&gt;=500,BQ447-50,IF(BQ447&gt;=200,BQ447-20,BQ447))))</f>
        <v/>
      </c>
      <c r="BU447" s="7" t="n"/>
      <c r="CB447" s="8" t="inlineStr">
        <is>
          <t>✅ 可导入</t>
        </is>
      </c>
      <c r="CC447" s="88" t="inlineStr">
        <is>
          <t>木作成本原为文字，已置0待补</t>
        </is>
      </c>
    </row>
    <row r="448" ht="18" customHeight="1">
      <c r="A448" s="77" t="inlineStr">
        <is>
          <t>PFG26210090110</t>
        </is>
      </c>
      <c r="B448" s="10" t="inlineStr">
        <is>
          <t>孚格双层钢玻餐桌</t>
        </is>
      </c>
      <c r="C448" s="10" t="inlineStr">
        <is>
          <t>双层钢玻餐桌-1.4米</t>
        </is>
      </c>
      <c r="D448" s="10" t="inlineStr">
        <is>
          <t>PFG2621009011011</t>
        </is>
      </c>
      <c r="E448" s="10" t="n"/>
      <c r="F448" s="10" t="inlineStr">
        <is>
          <t>中型</t>
        </is>
      </c>
      <c r="G448" s="152">
        <f>Q448/0.4</f>
        <v/>
      </c>
      <c r="H448" s="152">
        <f>G448*0.75</f>
        <v/>
      </c>
      <c r="I448" s="152">
        <f>Q448 / (0.81 - 0.02 - 0.006)</f>
        <v/>
      </c>
      <c r="J448" s="152">
        <f>Q448 / (0.82 - 0.02 - 0.006)</f>
        <v/>
      </c>
      <c r="K448" s="152">
        <f>Q448 / (0.85 - 0.02 - 0.006)</f>
        <v/>
      </c>
      <c r="L448" s="152">
        <f>K448-N448</f>
        <v/>
      </c>
      <c r="M448" s="79">
        <f>L448/K448</f>
        <v/>
      </c>
      <c r="N448" s="153">
        <f>O448+P448+Q448</f>
        <v/>
      </c>
      <c r="O448" s="153">
        <f>K448*0.006</f>
        <v/>
      </c>
      <c r="P448" s="153">
        <f>K448*0.02</f>
        <v/>
      </c>
      <c r="Q448" s="153">
        <f>SUM(R448:T448)</f>
        <v/>
      </c>
      <c r="R448" s="153">
        <f>IF(F448="大型",700,IF(F448="中型",300,IF(F448="小型",80,0)))</f>
        <v/>
      </c>
      <c r="S448" s="153">
        <f>IF(F448="大型",150,IF(F448="中型",100,IF(F448="小型",0,0)))</f>
        <v/>
      </c>
      <c r="T448" s="151">
        <f>SUM(U448:W448)</f>
        <v/>
      </c>
      <c r="U448" s="153" t="n">
        <v>0</v>
      </c>
      <c r="V448" s="153" t="n">
        <v>0</v>
      </c>
      <c r="W448" s="153" t="n">
        <v>0</v>
      </c>
      <c r="X448" s="153" t="n">
        <v>0</v>
      </c>
      <c r="Y448" s="153" t="n">
        <v>0</v>
      </c>
      <c r="Z448" s="153" t="n">
        <v>0</v>
      </c>
      <c r="AA448" s="153" t="n">
        <v>0</v>
      </c>
      <c r="AB448" s="153" t="n">
        <v>0</v>
      </c>
      <c r="AC448" s="153" t="n">
        <v>0</v>
      </c>
      <c r="AD448" s="153" t="n">
        <v>0</v>
      </c>
      <c r="AE448" s="153" t="n">
        <v>0</v>
      </c>
      <c r="AF448" s="153" t="n">
        <v>0</v>
      </c>
      <c r="AG448" s="153" t="n">
        <v>0</v>
      </c>
      <c r="AH448" s="153" t="n">
        <v>0</v>
      </c>
      <c r="AI448" s="153" t="n">
        <v>0</v>
      </c>
      <c r="AJ448" s="153" t="n">
        <v>0</v>
      </c>
      <c r="AK448" s="153" t="n">
        <v>0</v>
      </c>
      <c r="AL448" s="153" t="n">
        <v>0</v>
      </c>
      <c r="AM448" s="153" t="n">
        <v>0</v>
      </c>
      <c r="AN448" s="153" t="n">
        <v>0</v>
      </c>
      <c r="AO448" s="153" t="n">
        <v>0</v>
      </c>
      <c r="AP448" s="153" t="n">
        <v>0</v>
      </c>
      <c r="AQ448" s="153" t="n">
        <v>0</v>
      </c>
      <c r="AR448" s="153" t="n">
        <v>0</v>
      </c>
      <c r="AS448" s="153" t="n">
        <v>0</v>
      </c>
      <c r="AT448" s="10" t="n"/>
      <c r="AU448" s="10" t="n"/>
      <c r="AV448" s="10" t="n"/>
      <c r="AW448" s="10" t="n"/>
      <c r="AX448" s="10" t="n"/>
      <c r="AY448" s="153" t="n"/>
      <c r="AZ448" s="153" t="n"/>
      <c r="BA448" s="85" t="n"/>
      <c r="BB448" s="153" t="n"/>
      <c r="BC448" s="10" t="inlineStr">
        <is>
          <t>暂无</t>
        </is>
      </c>
      <c r="BD448" s="10" t="n"/>
      <c r="BE448" s="10" t="n"/>
      <c r="BF448" s="153">
        <f>H448</f>
        <v/>
      </c>
      <c r="BG448" s="85">
        <f>BH448/BF448</f>
        <v/>
      </c>
      <c r="BH448" s="152">
        <f>I448</f>
        <v/>
      </c>
      <c r="BI448" s="85">
        <f>1-12%</f>
        <v/>
      </c>
      <c r="BJ448" s="85">
        <f>BK448/(BF448-BF448*(1-BI448))</f>
        <v/>
      </c>
      <c r="BK448" s="152">
        <f>BM448/(1-BL448)</f>
        <v/>
      </c>
      <c r="BL448" s="85" t="n">
        <v>0.01</v>
      </c>
      <c r="BM448" s="152">
        <f>J448</f>
        <v/>
      </c>
      <c r="BN448" s="152">
        <f>IF(BK448&gt;=1500,BK448-150,IF(BK448&gt;=800,BK448-80,IF(BK448&gt;=500,BK448-50,IF(BK448&gt;=200,BK448-20,BK448))))</f>
        <v/>
      </c>
      <c r="BO448" s="85">
        <f>1-12%</f>
        <v/>
      </c>
      <c r="BP448" s="85">
        <f>BQ448/(BF448-BF448*(1-BO448))</f>
        <v/>
      </c>
      <c r="BQ448" s="152">
        <f>BS448/(1-BR448)</f>
        <v/>
      </c>
      <c r="BR448" s="85" t="n">
        <v>0</v>
      </c>
      <c r="BS448" s="152">
        <f>K448</f>
        <v/>
      </c>
      <c r="BT448" s="152">
        <f>IF(BQ448&gt;=1500,BQ448-150,IF(BQ448&gt;=800,BQ448-80,IF(BQ448&gt;=500,BQ448-50,IF(BQ448&gt;=200,BQ448-20,BQ448))))</f>
        <v/>
      </c>
      <c r="BU448" s="10" t="n"/>
      <c r="CB448" s="8" t="inlineStr">
        <is>
          <t>✅ 可导入</t>
        </is>
      </c>
      <c r="CC448" s="88" t="inlineStr">
        <is>
          <t>木作成本原为文字，已置0待补</t>
        </is>
      </c>
    </row>
    <row r="449" ht="18" customHeight="1">
      <c r="A449" s="77" t="inlineStr">
        <is>
          <t>PFG26210090110</t>
        </is>
      </c>
      <c r="B449" s="7" t="inlineStr">
        <is>
          <t>孚格双层钢玻餐桌</t>
        </is>
      </c>
      <c r="C449" s="7" t="inlineStr">
        <is>
          <t>双层钢玻餐桌-1.6米</t>
        </is>
      </c>
      <c r="D449" s="7" t="inlineStr">
        <is>
          <t>PFG2621009011012</t>
        </is>
      </c>
      <c r="E449" s="7" t="n"/>
      <c r="F449" s="7" t="inlineStr">
        <is>
          <t>中型</t>
        </is>
      </c>
      <c r="G449" s="149">
        <f>Q449/0.4</f>
        <v/>
      </c>
      <c r="H449" s="149">
        <f>G449*0.75</f>
        <v/>
      </c>
      <c r="I449" s="149">
        <f>Q449 / (0.81 - 0.02 - 0.006)</f>
        <v/>
      </c>
      <c r="J449" s="149">
        <f>Q449 / (0.82 - 0.02 - 0.006)</f>
        <v/>
      </c>
      <c r="K449" s="149">
        <f>Q449 / (0.85 - 0.02 - 0.006)</f>
        <v/>
      </c>
      <c r="L449" s="149">
        <f>K449-N449</f>
        <v/>
      </c>
      <c r="M449" s="79">
        <f>L449/K449</f>
        <v/>
      </c>
      <c r="N449" s="150">
        <f>O449+P449+Q449</f>
        <v/>
      </c>
      <c r="O449" s="150">
        <f>K449*0.006</f>
        <v/>
      </c>
      <c r="P449" s="150">
        <f>K449*0.02</f>
        <v/>
      </c>
      <c r="Q449" s="150">
        <f>SUM(R449:T449)</f>
        <v/>
      </c>
      <c r="R449" s="150">
        <f>IF(F449="大型",700,IF(F449="中型",300,IF(F449="小型",80,0)))</f>
        <v/>
      </c>
      <c r="S449" s="150">
        <f>IF(F449="大型",150,IF(F449="中型",100,IF(F449="小型",0,0)))</f>
        <v/>
      </c>
      <c r="T449" s="151">
        <f>SUM(U449:W449)</f>
        <v/>
      </c>
      <c r="U449" s="150" t="n">
        <v>0</v>
      </c>
      <c r="V449" s="150" t="n">
        <v>0</v>
      </c>
      <c r="W449" s="150" t="n">
        <v>0</v>
      </c>
      <c r="X449" s="150" t="n">
        <v>0</v>
      </c>
      <c r="Y449" s="150" t="n">
        <v>0</v>
      </c>
      <c r="Z449" s="150" t="n">
        <v>0</v>
      </c>
      <c r="AA449" s="150" t="n">
        <v>0</v>
      </c>
      <c r="AB449" s="150" t="n">
        <v>0</v>
      </c>
      <c r="AC449" s="150" t="n">
        <v>0</v>
      </c>
      <c r="AD449" s="150" t="n">
        <v>0</v>
      </c>
      <c r="AE449" s="150" t="n">
        <v>0</v>
      </c>
      <c r="AF449" s="150" t="n">
        <v>0</v>
      </c>
      <c r="AG449" s="150" t="n">
        <v>0</v>
      </c>
      <c r="AH449" s="150" t="n">
        <v>0</v>
      </c>
      <c r="AI449" s="150" t="n">
        <v>0</v>
      </c>
      <c r="AJ449" s="150" t="n">
        <v>0</v>
      </c>
      <c r="AK449" s="150" t="n">
        <v>0</v>
      </c>
      <c r="AL449" s="150" t="n">
        <v>0</v>
      </c>
      <c r="AM449" s="150" t="n">
        <v>0</v>
      </c>
      <c r="AN449" s="150" t="n">
        <v>0</v>
      </c>
      <c r="AO449" s="150" t="n">
        <v>0</v>
      </c>
      <c r="AP449" s="150" t="n">
        <v>0</v>
      </c>
      <c r="AQ449" s="150" t="n">
        <v>0</v>
      </c>
      <c r="AR449" s="150" t="n">
        <v>0</v>
      </c>
      <c r="AS449" s="150" t="n">
        <v>0</v>
      </c>
      <c r="AT449" s="7" t="n"/>
      <c r="AU449" s="7" t="n"/>
      <c r="AV449" s="7" t="n"/>
      <c r="AW449" s="7" t="n"/>
      <c r="AX449" s="7" t="n"/>
      <c r="AY449" s="150" t="n"/>
      <c r="AZ449" s="150" t="n"/>
      <c r="BA449" s="82" t="n"/>
      <c r="BB449" s="150" t="n"/>
      <c r="BC449" s="7" t="inlineStr">
        <is>
          <t>暂无</t>
        </is>
      </c>
      <c r="BD449" s="7" t="n"/>
      <c r="BE449" s="7" t="n"/>
      <c r="BF449" s="150">
        <f>H449</f>
        <v/>
      </c>
      <c r="BG449" s="82">
        <f>BH449/BF449</f>
        <v/>
      </c>
      <c r="BH449" s="149">
        <f>I449</f>
        <v/>
      </c>
      <c r="BI449" s="82">
        <f>1-12%</f>
        <v/>
      </c>
      <c r="BJ449" s="82">
        <f>BK449/(BF449-BF449*(1-BI449))</f>
        <v/>
      </c>
      <c r="BK449" s="149">
        <f>BM449/(1-BL449)</f>
        <v/>
      </c>
      <c r="BL449" s="82" t="n">
        <v>0.01</v>
      </c>
      <c r="BM449" s="149">
        <f>J449</f>
        <v/>
      </c>
      <c r="BN449" s="149">
        <f>IF(BK449&gt;=1500,BK449-150,IF(BK449&gt;=800,BK449-80,IF(BK449&gt;=500,BK449-50,IF(BK449&gt;=200,BK449-20,BK449))))</f>
        <v/>
      </c>
      <c r="BO449" s="82">
        <f>1-12%</f>
        <v/>
      </c>
      <c r="BP449" s="82">
        <f>BQ449/(BF449-BF449*(1-BO449))</f>
        <v/>
      </c>
      <c r="BQ449" s="149">
        <f>BS449/(1-BR449)</f>
        <v/>
      </c>
      <c r="BR449" s="82" t="n">
        <v>0</v>
      </c>
      <c r="BS449" s="149">
        <f>K449</f>
        <v/>
      </c>
      <c r="BT449" s="149">
        <f>IF(BQ449&gt;=1500,BQ449-150,IF(BQ449&gt;=800,BQ449-80,IF(BQ449&gt;=500,BQ449-50,IF(BQ449&gt;=200,BQ449-20,BQ449))))</f>
        <v/>
      </c>
      <c r="BU449" s="7" t="n"/>
      <c r="CB449" s="8" t="inlineStr">
        <is>
          <t>✅ 可导入</t>
        </is>
      </c>
      <c r="CC449" s="88" t="inlineStr">
        <is>
          <t>木作成本原为文字，已置0待补</t>
        </is>
      </c>
    </row>
    <row r="450" ht="18" customHeight="1">
      <c r="A450" s="77" t="inlineStr">
        <is>
          <t>PFG26210090110</t>
        </is>
      </c>
      <c r="B450" s="10" t="inlineStr">
        <is>
          <t>孚格双层钢玻餐桌</t>
        </is>
      </c>
      <c r="C450" s="10" t="inlineStr">
        <is>
          <t>双层钢玻餐桌-1.8米</t>
        </is>
      </c>
      <c r="D450" s="10" t="inlineStr">
        <is>
          <t>PFG2621009011013</t>
        </is>
      </c>
      <c r="E450" s="10" t="n"/>
      <c r="F450" s="10" t="inlineStr">
        <is>
          <t>中型</t>
        </is>
      </c>
      <c r="G450" s="152">
        <f>Q450/0.4</f>
        <v/>
      </c>
      <c r="H450" s="152">
        <f>G450*0.75</f>
        <v/>
      </c>
      <c r="I450" s="152">
        <f>Q450 / (0.81 - 0.02 - 0.006)</f>
        <v/>
      </c>
      <c r="J450" s="152">
        <f>Q450 / (0.82 - 0.02 - 0.006)</f>
        <v/>
      </c>
      <c r="K450" s="152">
        <f>Q450 / (0.85 - 0.02 - 0.006)</f>
        <v/>
      </c>
      <c r="L450" s="152">
        <f>K450-N450</f>
        <v/>
      </c>
      <c r="M450" s="79">
        <f>L450/K450</f>
        <v/>
      </c>
      <c r="N450" s="153">
        <f>O450+P450+Q450</f>
        <v/>
      </c>
      <c r="O450" s="153">
        <f>K450*0.006</f>
        <v/>
      </c>
      <c r="P450" s="153">
        <f>K450*0.02</f>
        <v/>
      </c>
      <c r="Q450" s="153">
        <f>SUM(R450:T450)</f>
        <v/>
      </c>
      <c r="R450" s="153">
        <f>IF(F450="大型",700,IF(F450="中型",300,IF(F450="小型",80,0)))</f>
        <v/>
      </c>
      <c r="S450" s="153">
        <f>IF(F450="大型",150,IF(F450="中型",100,IF(F450="小型",0,0)))</f>
        <v/>
      </c>
      <c r="T450" s="151">
        <f>SUM(U450:W450)</f>
        <v/>
      </c>
      <c r="U450" s="153" t="n">
        <v>0</v>
      </c>
      <c r="V450" s="153" t="n">
        <v>0</v>
      </c>
      <c r="W450" s="153" t="n">
        <v>0</v>
      </c>
      <c r="X450" s="153" t="n">
        <v>0</v>
      </c>
      <c r="Y450" s="153" t="n">
        <v>0</v>
      </c>
      <c r="Z450" s="153" t="n">
        <v>0</v>
      </c>
      <c r="AA450" s="153" t="n">
        <v>0</v>
      </c>
      <c r="AB450" s="153" t="n">
        <v>0</v>
      </c>
      <c r="AC450" s="153" t="n">
        <v>0</v>
      </c>
      <c r="AD450" s="153" t="n">
        <v>0</v>
      </c>
      <c r="AE450" s="153" t="n">
        <v>0</v>
      </c>
      <c r="AF450" s="153" t="n">
        <v>0</v>
      </c>
      <c r="AG450" s="153" t="n">
        <v>0</v>
      </c>
      <c r="AH450" s="153" t="n">
        <v>0</v>
      </c>
      <c r="AI450" s="153" t="n">
        <v>0</v>
      </c>
      <c r="AJ450" s="153" t="n">
        <v>0</v>
      </c>
      <c r="AK450" s="153" t="n">
        <v>0</v>
      </c>
      <c r="AL450" s="153" t="n">
        <v>0</v>
      </c>
      <c r="AM450" s="153" t="n">
        <v>0</v>
      </c>
      <c r="AN450" s="153" t="n">
        <v>0</v>
      </c>
      <c r="AO450" s="153" t="n">
        <v>0</v>
      </c>
      <c r="AP450" s="153" t="n">
        <v>0</v>
      </c>
      <c r="AQ450" s="153" t="n">
        <v>0</v>
      </c>
      <c r="AR450" s="153" t="n">
        <v>0</v>
      </c>
      <c r="AS450" s="153" t="n">
        <v>0</v>
      </c>
      <c r="AT450" s="10" t="n"/>
      <c r="AU450" s="10" t="n"/>
      <c r="AV450" s="10" t="n"/>
      <c r="AW450" s="10" t="n"/>
      <c r="AX450" s="10" t="n"/>
      <c r="AY450" s="153" t="n"/>
      <c r="AZ450" s="153" t="n"/>
      <c r="BA450" s="85" t="n"/>
      <c r="BB450" s="153" t="n"/>
      <c r="BC450" s="10" t="inlineStr">
        <is>
          <t>暂无</t>
        </is>
      </c>
      <c r="BD450" s="10" t="n"/>
      <c r="BE450" s="10" t="n"/>
      <c r="BF450" s="153">
        <f>H450</f>
        <v/>
      </c>
      <c r="BG450" s="85">
        <f>BH450/BF450</f>
        <v/>
      </c>
      <c r="BH450" s="152">
        <f>I450</f>
        <v/>
      </c>
      <c r="BI450" s="85">
        <f>1-12%</f>
        <v/>
      </c>
      <c r="BJ450" s="85">
        <f>BK450/(BF450-BF450*(1-BI450))</f>
        <v/>
      </c>
      <c r="BK450" s="152">
        <f>BM450/(1-BL450)</f>
        <v/>
      </c>
      <c r="BL450" s="85" t="n">
        <v>0.01</v>
      </c>
      <c r="BM450" s="152">
        <f>J450</f>
        <v/>
      </c>
      <c r="BN450" s="152">
        <f>IF(BK450&gt;=1500,BK450-150,IF(BK450&gt;=800,BK450-80,IF(BK450&gt;=500,BK450-50,IF(BK450&gt;=200,BK450-20,BK450))))</f>
        <v/>
      </c>
      <c r="BO450" s="85">
        <f>1-12%</f>
        <v/>
      </c>
      <c r="BP450" s="85">
        <f>BQ450/(BF450-BF450*(1-BO450))</f>
        <v/>
      </c>
      <c r="BQ450" s="152">
        <f>BS450/(1-BR450)</f>
        <v/>
      </c>
      <c r="BR450" s="85" t="n">
        <v>0</v>
      </c>
      <c r="BS450" s="152">
        <f>K450</f>
        <v/>
      </c>
      <c r="BT450" s="152">
        <f>IF(BQ450&gt;=1500,BQ450-150,IF(BQ450&gt;=800,BQ450-80,IF(BQ450&gt;=500,BQ450-50,IF(BQ450&gt;=200,BQ450-20,BQ450))))</f>
        <v/>
      </c>
      <c r="BU450" s="10" t="n"/>
      <c r="CB450" s="8" t="inlineStr">
        <is>
          <t>✅ 可导入</t>
        </is>
      </c>
      <c r="CC450" s="88" t="inlineStr">
        <is>
          <t>木作成本原为文字，已置0待补</t>
        </is>
      </c>
    </row>
    <row r="451" ht="18" customHeight="1">
      <c r="A451" s="77" t="inlineStr">
        <is>
          <t>PFG26210090110</t>
        </is>
      </c>
      <c r="B451" s="7" t="inlineStr">
        <is>
          <t>孚格双层钢玻餐桌</t>
        </is>
      </c>
      <c r="C451" s="7" t="inlineStr">
        <is>
          <t>双层钢玻餐桌-2.0米</t>
        </is>
      </c>
      <c r="D451" s="7" t="inlineStr">
        <is>
          <t>PFG2621009011014</t>
        </is>
      </c>
      <c r="E451" s="7" t="n"/>
      <c r="F451" s="7" t="inlineStr">
        <is>
          <t>中型</t>
        </is>
      </c>
      <c r="G451" s="149">
        <f>Q451/0.4</f>
        <v/>
      </c>
      <c r="H451" s="149">
        <f>G451*0.75</f>
        <v/>
      </c>
      <c r="I451" s="149">
        <f>Q451 / (0.81 - 0.02 - 0.006)</f>
        <v/>
      </c>
      <c r="J451" s="149">
        <f>Q451 / (0.82 - 0.02 - 0.006)</f>
        <v/>
      </c>
      <c r="K451" s="149">
        <f>Q451 / (0.85 - 0.02 - 0.006)</f>
        <v/>
      </c>
      <c r="L451" s="149">
        <f>K451-N451</f>
        <v/>
      </c>
      <c r="M451" s="79">
        <f>L451/K451</f>
        <v/>
      </c>
      <c r="N451" s="150">
        <f>O451+P451+Q451</f>
        <v/>
      </c>
      <c r="O451" s="150">
        <f>K451*0.006</f>
        <v/>
      </c>
      <c r="P451" s="150">
        <f>K451*0.02</f>
        <v/>
      </c>
      <c r="Q451" s="150">
        <f>SUM(R451:T451)</f>
        <v/>
      </c>
      <c r="R451" s="150">
        <f>IF(F451="大型",700,IF(F451="中型",300,IF(F451="小型",80,0)))</f>
        <v/>
      </c>
      <c r="S451" s="150">
        <f>IF(F451="大型",150,IF(F451="中型",100,IF(F451="小型",0,0)))</f>
        <v/>
      </c>
      <c r="T451" s="151">
        <f>SUM(U451:W451)</f>
        <v/>
      </c>
      <c r="U451" s="150" t="n">
        <v>0</v>
      </c>
      <c r="V451" s="150" t="n">
        <v>0</v>
      </c>
      <c r="W451" s="150" t="n">
        <v>0</v>
      </c>
      <c r="X451" s="150" t="n">
        <v>0</v>
      </c>
      <c r="Y451" s="150" t="n">
        <v>0</v>
      </c>
      <c r="Z451" s="150" t="n">
        <v>0</v>
      </c>
      <c r="AA451" s="150" t="n">
        <v>0</v>
      </c>
      <c r="AB451" s="150" t="n">
        <v>0</v>
      </c>
      <c r="AC451" s="150" t="n">
        <v>0</v>
      </c>
      <c r="AD451" s="150" t="n">
        <v>0</v>
      </c>
      <c r="AE451" s="150" t="n">
        <v>0</v>
      </c>
      <c r="AF451" s="150" t="n">
        <v>0</v>
      </c>
      <c r="AG451" s="150" t="n">
        <v>0</v>
      </c>
      <c r="AH451" s="150" t="n">
        <v>0</v>
      </c>
      <c r="AI451" s="150" t="n">
        <v>0</v>
      </c>
      <c r="AJ451" s="150" t="n">
        <v>0</v>
      </c>
      <c r="AK451" s="150" t="n">
        <v>0</v>
      </c>
      <c r="AL451" s="150" t="n">
        <v>0</v>
      </c>
      <c r="AM451" s="150" t="n">
        <v>0</v>
      </c>
      <c r="AN451" s="150" t="n">
        <v>0</v>
      </c>
      <c r="AO451" s="150" t="n">
        <v>0</v>
      </c>
      <c r="AP451" s="150" t="n">
        <v>0</v>
      </c>
      <c r="AQ451" s="150" t="n">
        <v>0</v>
      </c>
      <c r="AR451" s="150" t="n">
        <v>0</v>
      </c>
      <c r="AS451" s="150" t="n">
        <v>0</v>
      </c>
      <c r="AT451" s="7" t="n"/>
      <c r="AU451" s="7" t="n"/>
      <c r="AV451" s="7" t="n"/>
      <c r="AW451" s="7" t="n"/>
      <c r="AX451" s="7" t="n"/>
      <c r="AY451" s="150" t="n"/>
      <c r="AZ451" s="150" t="n"/>
      <c r="BA451" s="82" t="n"/>
      <c r="BB451" s="150" t="n"/>
      <c r="BC451" s="7" t="inlineStr">
        <is>
          <t>暂无</t>
        </is>
      </c>
      <c r="BD451" s="7" t="n"/>
      <c r="BE451" s="7" t="n"/>
      <c r="BF451" s="150">
        <f>H451</f>
        <v/>
      </c>
      <c r="BG451" s="82">
        <f>BH451/BF451</f>
        <v/>
      </c>
      <c r="BH451" s="149">
        <f>I451</f>
        <v/>
      </c>
      <c r="BI451" s="82">
        <f>1-12%</f>
        <v/>
      </c>
      <c r="BJ451" s="82">
        <f>BK451/(BF451-BF451*(1-BI451))</f>
        <v/>
      </c>
      <c r="BK451" s="149">
        <f>BM451/(1-BL451)</f>
        <v/>
      </c>
      <c r="BL451" s="82" t="n">
        <v>0.01</v>
      </c>
      <c r="BM451" s="149">
        <f>J451</f>
        <v/>
      </c>
      <c r="BN451" s="149">
        <f>IF(BK451&gt;=1500,BK451-150,IF(BK451&gt;=800,BK451-80,IF(BK451&gt;=500,BK451-50,IF(BK451&gt;=200,BK451-20,BK451))))</f>
        <v/>
      </c>
      <c r="BO451" s="82">
        <f>1-12%</f>
        <v/>
      </c>
      <c r="BP451" s="82">
        <f>BQ451/(BF451-BF451*(1-BO451))</f>
        <v/>
      </c>
      <c r="BQ451" s="149">
        <f>BS451/(1-BR451)</f>
        <v/>
      </c>
      <c r="BR451" s="82" t="n">
        <v>0</v>
      </c>
      <c r="BS451" s="149">
        <f>K451</f>
        <v/>
      </c>
      <c r="BT451" s="149">
        <f>IF(BQ451&gt;=1500,BQ451-150,IF(BQ451&gt;=800,BQ451-80,IF(BQ451&gt;=500,BQ451-50,IF(BQ451&gt;=200,BQ451-20,BQ451))))</f>
        <v/>
      </c>
      <c r="BU451" s="7" t="n"/>
      <c r="CB451" s="8" t="inlineStr">
        <is>
          <t>✅ 可导入</t>
        </is>
      </c>
      <c r="CC451" s="88" t="inlineStr">
        <is>
          <t>木作成本原为文字，已置0待补</t>
        </is>
      </c>
    </row>
    <row r="452" ht="18" customHeight="1">
      <c r="A452" s="77" t="inlineStr">
        <is>
          <t>PFG25211011220</t>
        </is>
      </c>
      <c r="B452" s="10" t="inlineStr">
        <is>
          <t>孚格蜂蜜拼色圆桌</t>
        </is>
      </c>
      <c r="C452" s="10" t="inlineStr">
        <is>
          <t>蜂蜜拼色圆桌-0.9米</t>
        </is>
      </c>
      <c r="D452" s="10" t="inlineStr">
        <is>
          <t>PFG2521101122011</t>
        </is>
      </c>
      <c r="E452" s="10" t="inlineStr">
        <is>
          <t>https://item.taobao.com/item.htm?ft=t&amp;id=1049566272711</t>
        </is>
      </c>
      <c r="F452" s="10" t="inlineStr">
        <is>
          <t>中型</t>
        </is>
      </c>
      <c r="G452" s="152">
        <f>Q452/0.4</f>
        <v/>
      </c>
      <c r="H452" s="152">
        <f>G452*0.75</f>
        <v/>
      </c>
      <c r="I452" s="152">
        <f>Q452 / (0.81 - 0.02 - 0.006)</f>
        <v/>
      </c>
      <c r="J452" s="152">
        <f>Q452 / (0.82 - 0.02 - 0.006)</f>
        <v/>
      </c>
      <c r="K452" s="152">
        <f>Q452 / (0.85 - 0.02 - 0.006)</f>
        <v/>
      </c>
      <c r="L452" s="152">
        <f>K452-N452</f>
        <v/>
      </c>
      <c r="M452" s="79">
        <f>L452/K452</f>
        <v/>
      </c>
      <c r="N452" s="153">
        <f>O452+P452+Q452</f>
        <v/>
      </c>
      <c r="O452" s="153">
        <f>K452*0.006</f>
        <v/>
      </c>
      <c r="P452" s="153">
        <f>K452*0.02</f>
        <v/>
      </c>
      <c r="Q452" s="153">
        <f>SUM(R452:T452)</f>
        <v/>
      </c>
      <c r="R452" s="153">
        <f>IF(F452="大型",700,IF(F452="中型",300,IF(F452="小型",80,0)))</f>
        <v/>
      </c>
      <c r="S452" s="153">
        <f>IF(F452="大型",150,IF(F452="中型",100,IF(F452="小型",0,0)))</f>
        <v/>
      </c>
      <c r="T452" s="151">
        <f>SUM(U452:W452)</f>
        <v/>
      </c>
      <c r="U452" s="153" t="n">
        <v>0</v>
      </c>
      <c r="V452" s="153" t="n">
        <v>0</v>
      </c>
      <c r="W452" s="153" t="n">
        <v>0</v>
      </c>
      <c r="X452" s="153" t="n">
        <v>0</v>
      </c>
      <c r="Y452" s="153" t="n">
        <v>0</v>
      </c>
      <c r="Z452" s="153" t="n">
        <v>0</v>
      </c>
      <c r="AA452" s="153" t="n">
        <v>0</v>
      </c>
      <c r="AB452" s="153" t="n">
        <v>0</v>
      </c>
      <c r="AC452" s="153" t="n">
        <v>0</v>
      </c>
      <c r="AD452" s="153" t="n">
        <v>0</v>
      </c>
      <c r="AE452" s="153" t="n">
        <v>0</v>
      </c>
      <c r="AF452" s="153" t="n">
        <v>0</v>
      </c>
      <c r="AG452" s="153" t="n">
        <v>0</v>
      </c>
      <c r="AH452" s="153" t="n">
        <v>0</v>
      </c>
      <c r="AI452" s="153" t="n">
        <v>0</v>
      </c>
      <c r="AJ452" s="153" t="n">
        <v>0</v>
      </c>
      <c r="AK452" s="153" t="n">
        <v>0</v>
      </c>
      <c r="AL452" s="153" t="n">
        <v>0</v>
      </c>
      <c r="AM452" s="153" t="n">
        <v>0</v>
      </c>
      <c r="AN452" s="153" t="n">
        <v>0</v>
      </c>
      <c r="AO452" s="153" t="n">
        <v>0</v>
      </c>
      <c r="AP452" s="153" t="n">
        <v>0</v>
      </c>
      <c r="AQ452" s="153" t="n">
        <v>0</v>
      </c>
      <c r="AR452" s="153" t="n">
        <v>0</v>
      </c>
      <c r="AS452" s="153" t="n">
        <v>0</v>
      </c>
      <c r="AT452" s="10" t="n"/>
      <c r="AU452" s="10" t="n"/>
      <c r="AV452" s="10" t="n"/>
      <c r="AW452" s="10" t="n"/>
      <c r="AX452" s="10" t="n"/>
      <c r="AY452" s="153" t="n"/>
      <c r="AZ452" s="153" t="n"/>
      <c r="BA452" s="85" t="n"/>
      <c r="BB452" s="153" t="n"/>
      <c r="BC452" s="10" t="inlineStr">
        <is>
          <t>1049566272711</t>
        </is>
      </c>
      <c r="BD452" s="10" t="inlineStr">
        <is>
          <t>https://item.taobao.com/item.htm?ft=t&amp;id=1049566272711</t>
        </is>
      </c>
      <c r="BE452" s="10" t="n"/>
      <c r="BF452" s="153">
        <f>H452</f>
        <v/>
      </c>
      <c r="BG452" s="85">
        <f>BH452/BF452</f>
        <v/>
      </c>
      <c r="BH452" s="152">
        <f>I452</f>
        <v/>
      </c>
      <c r="BI452" s="85">
        <f>1-12%</f>
        <v/>
      </c>
      <c r="BJ452" s="85">
        <f>BK452/(BF452-BF452*(1-BI452))</f>
        <v/>
      </c>
      <c r="BK452" s="152">
        <f>BM452/(1-BL452)</f>
        <v/>
      </c>
      <c r="BL452" s="85" t="n">
        <v>0.01</v>
      </c>
      <c r="BM452" s="152">
        <f>J452</f>
        <v/>
      </c>
      <c r="BN452" s="152">
        <f>IF(BK452&gt;=1500,BK452-150,IF(BK452&gt;=800,BK452-80,IF(BK452&gt;=500,BK452-50,IF(BK452&gt;=200,BK452-20,BK452))))</f>
        <v/>
      </c>
      <c r="BO452" s="85">
        <f>1-12%</f>
        <v/>
      </c>
      <c r="BP452" s="85">
        <f>BQ452/(BF452-BF452*(1-BO452))</f>
        <v/>
      </c>
      <c r="BQ452" s="152">
        <f>BS452/(1-BR452)</f>
        <v/>
      </c>
      <c r="BR452" s="85" t="n">
        <v>0</v>
      </c>
      <c r="BS452" s="152">
        <f>K452</f>
        <v/>
      </c>
      <c r="BT452" s="152">
        <f>IF(BQ452&gt;=1500,BQ452-150,IF(BQ452&gt;=800,BQ452-80,IF(BQ452&gt;=500,BQ452-50,IF(BQ452&gt;=200,BQ452-20,BQ452))))</f>
        <v/>
      </c>
      <c r="BU452" s="10" t="n"/>
      <c r="CB452" s="8" t="inlineStr">
        <is>
          <t>✅ 可导入</t>
        </is>
      </c>
      <c r="CC452" s="88" t="inlineStr">
        <is>
          <t>木作成本原为文字，已置0待补</t>
        </is>
      </c>
    </row>
    <row r="453" ht="18" customHeight="1">
      <c r="A453" s="77" t="inlineStr">
        <is>
          <t>PFG25211011220</t>
        </is>
      </c>
      <c r="B453" s="7" t="inlineStr">
        <is>
          <t>孚格蜂蜜拼色圆桌</t>
        </is>
      </c>
      <c r="C453" s="7" t="inlineStr">
        <is>
          <t>蜂蜜拼色圆桌-1.0米</t>
        </is>
      </c>
      <c r="D453" s="7" t="inlineStr">
        <is>
          <t>PFG2521101122012</t>
        </is>
      </c>
      <c r="E453" s="7" t="inlineStr">
        <is>
          <t>https://item.taobao.com/item.htm?ft=t&amp;id=1049566272711</t>
        </is>
      </c>
      <c r="F453" s="7" t="inlineStr">
        <is>
          <t>中型</t>
        </is>
      </c>
      <c r="G453" s="149">
        <f>Q453/0.4</f>
        <v/>
      </c>
      <c r="H453" s="149">
        <f>G453*0.75</f>
        <v/>
      </c>
      <c r="I453" s="149">
        <f>Q453 / (0.81 - 0.02 - 0.006)</f>
        <v/>
      </c>
      <c r="J453" s="149">
        <f>Q453 / (0.82 - 0.02 - 0.006)</f>
        <v/>
      </c>
      <c r="K453" s="149">
        <f>Q453 / (0.85 - 0.02 - 0.006)</f>
        <v/>
      </c>
      <c r="L453" s="149">
        <f>K453-N453</f>
        <v/>
      </c>
      <c r="M453" s="79">
        <f>L453/K453</f>
        <v/>
      </c>
      <c r="N453" s="150">
        <f>O453+P453+Q453</f>
        <v/>
      </c>
      <c r="O453" s="150">
        <f>K453*0.006</f>
        <v/>
      </c>
      <c r="P453" s="150">
        <f>K453*0.02</f>
        <v/>
      </c>
      <c r="Q453" s="150">
        <f>SUM(R453:T453)</f>
        <v/>
      </c>
      <c r="R453" s="150">
        <f>IF(F453="大型",700,IF(F453="中型",300,IF(F453="小型",80,0)))</f>
        <v/>
      </c>
      <c r="S453" s="150">
        <f>IF(F453="大型",150,IF(F453="中型",100,IF(F453="小型",0,0)))</f>
        <v/>
      </c>
      <c r="T453" s="151">
        <f>SUM(U453:W453)</f>
        <v/>
      </c>
      <c r="U453" s="150" t="n">
        <v>0</v>
      </c>
      <c r="V453" s="150" t="n">
        <v>0</v>
      </c>
      <c r="W453" s="150" t="n">
        <v>0</v>
      </c>
      <c r="X453" s="150" t="n">
        <v>0</v>
      </c>
      <c r="Y453" s="150" t="n">
        <v>0</v>
      </c>
      <c r="Z453" s="150" t="n">
        <v>0</v>
      </c>
      <c r="AA453" s="150" t="n">
        <v>0</v>
      </c>
      <c r="AB453" s="150" t="n">
        <v>0</v>
      </c>
      <c r="AC453" s="150" t="n">
        <v>0</v>
      </c>
      <c r="AD453" s="150" t="n">
        <v>0</v>
      </c>
      <c r="AE453" s="150" t="n">
        <v>0</v>
      </c>
      <c r="AF453" s="150" t="n">
        <v>0</v>
      </c>
      <c r="AG453" s="150" t="n">
        <v>0</v>
      </c>
      <c r="AH453" s="150" t="n">
        <v>0</v>
      </c>
      <c r="AI453" s="150" t="n">
        <v>0</v>
      </c>
      <c r="AJ453" s="150" t="n">
        <v>0</v>
      </c>
      <c r="AK453" s="150" t="n">
        <v>0</v>
      </c>
      <c r="AL453" s="150" t="n">
        <v>0</v>
      </c>
      <c r="AM453" s="150" t="n">
        <v>0</v>
      </c>
      <c r="AN453" s="150" t="n">
        <v>0</v>
      </c>
      <c r="AO453" s="150" t="n">
        <v>0</v>
      </c>
      <c r="AP453" s="150" t="n">
        <v>0</v>
      </c>
      <c r="AQ453" s="150" t="n">
        <v>0</v>
      </c>
      <c r="AR453" s="150" t="n">
        <v>0</v>
      </c>
      <c r="AS453" s="150" t="n">
        <v>0</v>
      </c>
      <c r="AT453" s="7" t="n"/>
      <c r="AU453" s="7" t="n"/>
      <c r="AV453" s="7" t="n"/>
      <c r="AW453" s="7" t="n"/>
      <c r="AX453" s="7" t="n"/>
      <c r="AY453" s="150" t="n"/>
      <c r="AZ453" s="150" t="n"/>
      <c r="BA453" s="82" t="n"/>
      <c r="BB453" s="150" t="n"/>
      <c r="BC453" s="7" t="inlineStr">
        <is>
          <t>1049566272711</t>
        </is>
      </c>
      <c r="BD453" s="7" t="inlineStr">
        <is>
          <t>https://item.taobao.com/item.htm?ft=t&amp;id=1049566272711</t>
        </is>
      </c>
      <c r="BE453" s="7" t="n"/>
      <c r="BF453" s="150">
        <f>H453</f>
        <v/>
      </c>
      <c r="BG453" s="82">
        <f>BH453/BF453</f>
        <v/>
      </c>
      <c r="BH453" s="149">
        <f>I453</f>
        <v/>
      </c>
      <c r="BI453" s="82">
        <f>1-12%</f>
        <v/>
      </c>
      <c r="BJ453" s="82">
        <f>BK453/(BF453-BF453*(1-BI453))</f>
        <v/>
      </c>
      <c r="BK453" s="149">
        <f>BM453/(1-BL453)</f>
        <v/>
      </c>
      <c r="BL453" s="82" t="n">
        <v>0.01</v>
      </c>
      <c r="BM453" s="149">
        <f>J453</f>
        <v/>
      </c>
      <c r="BN453" s="149">
        <f>IF(BK453&gt;=1500,BK453-150,IF(BK453&gt;=800,BK453-80,IF(BK453&gt;=500,BK453-50,IF(BK453&gt;=200,BK453-20,BK453))))</f>
        <v/>
      </c>
      <c r="BO453" s="82">
        <f>1-12%</f>
        <v/>
      </c>
      <c r="BP453" s="82">
        <f>BQ453/(BF453-BF453*(1-BO453))</f>
        <v/>
      </c>
      <c r="BQ453" s="149">
        <f>BS453/(1-BR453)</f>
        <v/>
      </c>
      <c r="BR453" s="82" t="n">
        <v>0</v>
      </c>
      <c r="BS453" s="149">
        <f>K453</f>
        <v/>
      </c>
      <c r="BT453" s="149">
        <f>IF(BQ453&gt;=1500,BQ453-150,IF(BQ453&gt;=800,BQ453-80,IF(BQ453&gt;=500,BQ453-50,IF(BQ453&gt;=200,BQ453-20,BQ453))))</f>
        <v/>
      </c>
      <c r="BU453" s="7" t="n"/>
      <c r="CB453" s="8" t="inlineStr">
        <is>
          <t>✅ 可导入</t>
        </is>
      </c>
      <c r="CC453" s="88" t="inlineStr">
        <is>
          <t>木作成本原为文字，已置0待补</t>
        </is>
      </c>
    </row>
    <row r="454" ht="18" customHeight="1">
      <c r="A454" s="77" t="inlineStr">
        <is>
          <t>PFG25211011220</t>
        </is>
      </c>
      <c r="B454" s="10" t="inlineStr">
        <is>
          <t>孚格蜂蜜拼色圆桌</t>
        </is>
      </c>
      <c r="C454" s="10" t="inlineStr">
        <is>
          <t>蜂蜜拼色圆桌-1.1米</t>
        </is>
      </c>
      <c r="D454" s="10" t="inlineStr">
        <is>
          <t>PFG2521101122013</t>
        </is>
      </c>
      <c r="E454" s="10" t="inlineStr">
        <is>
          <t>https://item.taobao.com/item.htm?ft=t&amp;id=1049566272711</t>
        </is>
      </c>
      <c r="F454" s="10" t="inlineStr">
        <is>
          <t>中型</t>
        </is>
      </c>
      <c r="G454" s="152">
        <f>Q454/0.4</f>
        <v/>
      </c>
      <c r="H454" s="152">
        <f>G454*0.75</f>
        <v/>
      </c>
      <c r="I454" s="152">
        <f>Q454 / (0.81 - 0.02 - 0.006)</f>
        <v/>
      </c>
      <c r="J454" s="152">
        <f>Q454 / (0.82 - 0.02 - 0.006)</f>
        <v/>
      </c>
      <c r="K454" s="152">
        <f>Q454 / (0.85 - 0.02 - 0.006)</f>
        <v/>
      </c>
      <c r="L454" s="152">
        <f>K454-N454</f>
        <v/>
      </c>
      <c r="M454" s="79">
        <f>L454/K454</f>
        <v/>
      </c>
      <c r="N454" s="153">
        <f>O454+P454+Q454</f>
        <v/>
      </c>
      <c r="O454" s="153">
        <f>K454*0.006</f>
        <v/>
      </c>
      <c r="P454" s="153">
        <f>K454*0.02</f>
        <v/>
      </c>
      <c r="Q454" s="153">
        <f>SUM(R454:T454)</f>
        <v/>
      </c>
      <c r="R454" s="153">
        <f>IF(F454="大型",700,IF(F454="中型",300,IF(F454="小型",80,0)))</f>
        <v/>
      </c>
      <c r="S454" s="153">
        <f>IF(F454="大型",150,IF(F454="中型",100,IF(F454="小型",0,0)))</f>
        <v/>
      </c>
      <c r="T454" s="151">
        <f>SUM(U454:W454)</f>
        <v/>
      </c>
      <c r="U454" s="153" t="n">
        <v>0</v>
      </c>
      <c r="V454" s="153" t="n">
        <v>0</v>
      </c>
      <c r="W454" s="153" t="n">
        <v>0</v>
      </c>
      <c r="X454" s="153" t="n">
        <v>0</v>
      </c>
      <c r="Y454" s="153" t="n">
        <v>0</v>
      </c>
      <c r="Z454" s="153" t="n">
        <v>0</v>
      </c>
      <c r="AA454" s="153" t="n">
        <v>0</v>
      </c>
      <c r="AB454" s="153" t="n">
        <v>0</v>
      </c>
      <c r="AC454" s="153" t="n">
        <v>0</v>
      </c>
      <c r="AD454" s="153" t="n">
        <v>0</v>
      </c>
      <c r="AE454" s="153" t="n">
        <v>0</v>
      </c>
      <c r="AF454" s="153" t="n">
        <v>0</v>
      </c>
      <c r="AG454" s="153" t="n">
        <v>0</v>
      </c>
      <c r="AH454" s="153" t="n">
        <v>0</v>
      </c>
      <c r="AI454" s="153" t="n">
        <v>0</v>
      </c>
      <c r="AJ454" s="153" t="n">
        <v>0</v>
      </c>
      <c r="AK454" s="153" t="n">
        <v>0</v>
      </c>
      <c r="AL454" s="153" t="n">
        <v>0</v>
      </c>
      <c r="AM454" s="153" t="n">
        <v>0</v>
      </c>
      <c r="AN454" s="153" t="n">
        <v>0</v>
      </c>
      <c r="AO454" s="153" t="n">
        <v>0</v>
      </c>
      <c r="AP454" s="153" t="n">
        <v>0</v>
      </c>
      <c r="AQ454" s="153" t="n">
        <v>0</v>
      </c>
      <c r="AR454" s="153" t="n">
        <v>0</v>
      </c>
      <c r="AS454" s="153" t="n">
        <v>0</v>
      </c>
      <c r="AT454" s="10" t="n"/>
      <c r="AU454" s="10" t="n"/>
      <c r="AV454" s="10" t="n"/>
      <c r="AW454" s="10" t="n"/>
      <c r="AX454" s="10" t="n"/>
      <c r="AY454" s="153" t="n"/>
      <c r="AZ454" s="153" t="n"/>
      <c r="BA454" s="85" t="n"/>
      <c r="BB454" s="153" t="n"/>
      <c r="BC454" s="10" t="inlineStr">
        <is>
          <t>1049566272711</t>
        </is>
      </c>
      <c r="BD454" s="10" t="inlineStr">
        <is>
          <t>https://item.taobao.com/item.htm?ft=t&amp;id=1049566272711</t>
        </is>
      </c>
      <c r="BE454" s="10" t="n"/>
      <c r="BF454" s="153">
        <f>H454</f>
        <v/>
      </c>
      <c r="BG454" s="85">
        <f>BH454/BF454</f>
        <v/>
      </c>
      <c r="BH454" s="152">
        <f>I454</f>
        <v/>
      </c>
      <c r="BI454" s="85">
        <f>1-12%</f>
        <v/>
      </c>
      <c r="BJ454" s="85">
        <f>BK454/(BF454-BF454*(1-BI454))</f>
        <v/>
      </c>
      <c r="BK454" s="152">
        <f>BM454/(1-BL454)</f>
        <v/>
      </c>
      <c r="BL454" s="85" t="n">
        <v>0.01</v>
      </c>
      <c r="BM454" s="152">
        <f>J454</f>
        <v/>
      </c>
      <c r="BN454" s="152">
        <f>IF(BK454&gt;=1500,BK454-150,IF(BK454&gt;=800,BK454-80,IF(BK454&gt;=500,BK454-50,IF(BK454&gt;=200,BK454-20,BK454))))</f>
        <v/>
      </c>
      <c r="BO454" s="85">
        <f>1-12%</f>
        <v/>
      </c>
      <c r="BP454" s="85">
        <f>BQ454/(BF454-BF454*(1-BO454))</f>
        <v/>
      </c>
      <c r="BQ454" s="152">
        <f>BS454/(1-BR454)</f>
        <v/>
      </c>
      <c r="BR454" s="85" t="n">
        <v>0</v>
      </c>
      <c r="BS454" s="152">
        <f>K454</f>
        <v/>
      </c>
      <c r="BT454" s="152">
        <f>IF(BQ454&gt;=1500,BQ454-150,IF(BQ454&gt;=800,BQ454-80,IF(BQ454&gt;=500,BQ454-50,IF(BQ454&gt;=200,BQ454-20,BQ454))))</f>
        <v/>
      </c>
      <c r="BU454" s="10" t="n"/>
      <c r="CB454" s="8" t="inlineStr">
        <is>
          <t>✅ 可导入</t>
        </is>
      </c>
      <c r="CC454" s="88" t="inlineStr">
        <is>
          <t>木作成本原为文字，已置0待补</t>
        </is>
      </c>
    </row>
    <row r="455" ht="18" customHeight="1">
      <c r="A455" s="77" t="inlineStr">
        <is>
          <t>PFG25211011220</t>
        </is>
      </c>
      <c r="B455" s="7" t="inlineStr">
        <is>
          <t>孚格蜂蜜拼色圆桌</t>
        </is>
      </c>
      <c r="C455" s="7" t="inlineStr">
        <is>
          <t>蜂蜜拼色圆桌-1.2米</t>
        </is>
      </c>
      <c r="D455" s="7" t="inlineStr">
        <is>
          <t>PFG2521101122014</t>
        </is>
      </c>
      <c r="E455" s="7" t="inlineStr">
        <is>
          <t>https://item.taobao.com/item.htm?ft=t&amp;id=1049566272711</t>
        </is>
      </c>
      <c r="F455" s="7" t="inlineStr">
        <is>
          <t>中型</t>
        </is>
      </c>
      <c r="G455" s="149">
        <f>Q455/0.4</f>
        <v/>
      </c>
      <c r="H455" s="149">
        <f>G455*0.75</f>
        <v/>
      </c>
      <c r="I455" s="149">
        <f>Q455 / (0.81 - 0.02 - 0.006)</f>
        <v/>
      </c>
      <c r="J455" s="149">
        <f>Q455 / (0.82 - 0.02 - 0.006)</f>
        <v/>
      </c>
      <c r="K455" s="149">
        <f>Q455 / (0.85 - 0.02 - 0.006)</f>
        <v/>
      </c>
      <c r="L455" s="149">
        <f>K455-N455</f>
        <v/>
      </c>
      <c r="M455" s="79">
        <f>L455/K455</f>
        <v/>
      </c>
      <c r="N455" s="150">
        <f>O455+P455+Q455</f>
        <v/>
      </c>
      <c r="O455" s="150">
        <f>K455*0.006</f>
        <v/>
      </c>
      <c r="P455" s="150">
        <f>K455*0.02</f>
        <v/>
      </c>
      <c r="Q455" s="150">
        <f>SUM(R455:T455)</f>
        <v/>
      </c>
      <c r="R455" s="150">
        <f>IF(F455="大型",700,IF(F455="中型",300,IF(F455="小型",80,0)))</f>
        <v/>
      </c>
      <c r="S455" s="150">
        <f>IF(F455="大型",150,IF(F455="中型",100,IF(F455="小型",0,0)))</f>
        <v/>
      </c>
      <c r="T455" s="151">
        <f>SUM(U455:W455)</f>
        <v/>
      </c>
      <c r="U455" s="150" t="n">
        <v>0</v>
      </c>
      <c r="V455" s="150" t="n">
        <v>0</v>
      </c>
      <c r="W455" s="150" t="n">
        <v>0</v>
      </c>
      <c r="X455" s="150" t="n">
        <v>0</v>
      </c>
      <c r="Y455" s="150" t="n">
        <v>0</v>
      </c>
      <c r="Z455" s="150" t="n">
        <v>0</v>
      </c>
      <c r="AA455" s="150" t="n">
        <v>0</v>
      </c>
      <c r="AB455" s="150" t="n">
        <v>0</v>
      </c>
      <c r="AC455" s="150" t="n">
        <v>0</v>
      </c>
      <c r="AD455" s="150" t="n">
        <v>0</v>
      </c>
      <c r="AE455" s="150" t="n">
        <v>0</v>
      </c>
      <c r="AF455" s="150" t="n">
        <v>0</v>
      </c>
      <c r="AG455" s="150" t="n">
        <v>0</v>
      </c>
      <c r="AH455" s="150" t="n">
        <v>0</v>
      </c>
      <c r="AI455" s="150" t="n">
        <v>0</v>
      </c>
      <c r="AJ455" s="150" t="n">
        <v>0</v>
      </c>
      <c r="AK455" s="150" t="n">
        <v>0</v>
      </c>
      <c r="AL455" s="150" t="n">
        <v>0</v>
      </c>
      <c r="AM455" s="150" t="n">
        <v>0</v>
      </c>
      <c r="AN455" s="150" t="n">
        <v>0</v>
      </c>
      <c r="AO455" s="150" t="n">
        <v>0</v>
      </c>
      <c r="AP455" s="150" t="n">
        <v>0</v>
      </c>
      <c r="AQ455" s="150" t="n">
        <v>0</v>
      </c>
      <c r="AR455" s="150" t="n">
        <v>0</v>
      </c>
      <c r="AS455" s="150" t="n">
        <v>0</v>
      </c>
      <c r="AT455" s="7" t="n"/>
      <c r="AU455" s="7" t="n"/>
      <c r="AV455" s="7" t="n"/>
      <c r="AW455" s="7" t="n"/>
      <c r="AX455" s="7" t="n"/>
      <c r="AY455" s="150" t="n"/>
      <c r="AZ455" s="150" t="n"/>
      <c r="BA455" s="82" t="n"/>
      <c r="BB455" s="150" t="n"/>
      <c r="BC455" s="7" t="inlineStr">
        <is>
          <t>1049566272711</t>
        </is>
      </c>
      <c r="BD455" s="7" t="inlineStr">
        <is>
          <t>https://item.taobao.com/item.htm?ft=t&amp;id=1049566272711</t>
        </is>
      </c>
      <c r="BE455" s="7" t="n"/>
      <c r="BF455" s="150">
        <f>H455</f>
        <v/>
      </c>
      <c r="BG455" s="82">
        <f>BH455/BF455</f>
        <v/>
      </c>
      <c r="BH455" s="149">
        <f>I455</f>
        <v/>
      </c>
      <c r="BI455" s="82">
        <f>1-12%</f>
        <v/>
      </c>
      <c r="BJ455" s="82">
        <f>BK455/(BF455-BF455*(1-BI455))</f>
        <v/>
      </c>
      <c r="BK455" s="149">
        <f>BM455/(1-BL455)</f>
        <v/>
      </c>
      <c r="BL455" s="82" t="n">
        <v>0.01</v>
      </c>
      <c r="BM455" s="149">
        <f>J455</f>
        <v/>
      </c>
      <c r="BN455" s="149">
        <f>IF(BK455&gt;=1500,BK455-150,IF(BK455&gt;=800,BK455-80,IF(BK455&gt;=500,BK455-50,IF(BK455&gt;=200,BK455-20,BK455))))</f>
        <v/>
      </c>
      <c r="BO455" s="82">
        <f>1-12%</f>
        <v/>
      </c>
      <c r="BP455" s="82">
        <f>BQ455/(BF455-BF455*(1-BO455))</f>
        <v/>
      </c>
      <c r="BQ455" s="149">
        <f>BS455/(1-BR455)</f>
        <v/>
      </c>
      <c r="BR455" s="82" t="n">
        <v>0</v>
      </c>
      <c r="BS455" s="149">
        <f>K455</f>
        <v/>
      </c>
      <c r="BT455" s="149">
        <f>IF(BQ455&gt;=1500,BQ455-150,IF(BQ455&gt;=800,BQ455-80,IF(BQ455&gt;=500,BQ455-50,IF(BQ455&gt;=200,BQ455-20,BQ455))))</f>
        <v/>
      </c>
      <c r="BU455" s="7" t="n"/>
      <c r="CB455" s="8" t="inlineStr">
        <is>
          <t>✅ 可导入</t>
        </is>
      </c>
      <c r="CC455" s="88" t="inlineStr">
        <is>
          <t>木作成本原为文字，已置0待补</t>
        </is>
      </c>
    </row>
    <row r="456" ht="18" customHeight="1">
      <c r="A456" s="77" t="inlineStr">
        <is>
          <t>PFG25211021222</t>
        </is>
      </c>
      <c r="B456" s="10" t="inlineStr">
        <is>
          <t>孚格蜂蜜弧型小方桌</t>
        </is>
      </c>
      <c r="C456" s="10" t="inlineStr">
        <is>
          <t>蜂蜜弧型小方桌-1.0米</t>
        </is>
      </c>
      <c r="D456" s="10" t="inlineStr">
        <is>
          <t>PFG2521102122211</t>
        </is>
      </c>
      <c r="E456" s="10" t="inlineStr">
        <is>
          <t>https://item.taobao.com/item.htm?ft=t&amp;id=1049566272711</t>
        </is>
      </c>
      <c r="F456" s="10" t="inlineStr">
        <is>
          <t>中型</t>
        </is>
      </c>
      <c r="G456" s="152">
        <f>Q456/0.4</f>
        <v/>
      </c>
      <c r="H456" s="152">
        <f>G456*0.75</f>
        <v/>
      </c>
      <c r="I456" s="152">
        <f>Q456 / (0.81 - 0.02 - 0.006)</f>
        <v/>
      </c>
      <c r="J456" s="152">
        <f>Q456 / (0.82 - 0.02 - 0.006)</f>
        <v/>
      </c>
      <c r="K456" s="152">
        <f>Q456 / (0.85 - 0.02 - 0.006)</f>
        <v/>
      </c>
      <c r="L456" s="152">
        <f>K456-N456</f>
        <v/>
      </c>
      <c r="M456" s="79">
        <f>L456/K456</f>
        <v/>
      </c>
      <c r="N456" s="153">
        <f>O456+P456+Q456</f>
        <v/>
      </c>
      <c r="O456" s="153">
        <f>K456*0.006</f>
        <v/>
      </c>
      <c r="P456" s="153">
        <f>K456*0.02</f>
        <v/>
      </c>
      <c r="Q456" s="153">
        <f>SUM(R456:T456)</f>
        <v/>
      </c>
      <c r="R456" s="153">
        <f>IF(F456="大型",700,IF(F456="中型",300,IF(F456="小型",80,0)))</f>
        <v/>
      </c>
      <c r="S456" s="153">
        <f>IF(F456="大型",150,IF(F456="中型",100,IF(F456="小型",0,0)))</f>
        <v/>
      </c>
      <c r="T456" s="151">
        <f>SUM(U456:W456)</f>
        <v/>
      </c>
      <c r="U456" s="153" t="n">
        <v>0</v>
      </c>
      <c r="V456" s="153" t="n">
        <v>0</v>
      </c>
      <c r="W456" s="153" t="n">
        <v>0</v>
      </c>
      <c r="X456" s="153" t="n">
        <v>0</v>
      </c>
      <c r="Y456" s="153" t="n">
        <v>0</v>
      </c>
      <c r="Z456" s="153" t="n">
        <v>0</v>
      </c>
      <c r="AA456" s="153" t="n">
        <v>0</v>
      </c>
      <c r="AB456" s="153" t="n">
        <v>0</v>
      </c>
      <c r="AC456" s="153" t="n">
        <v>0</v>
      </c>
      <c r="AD456" s="153" t="n">
        <v>0</v>
      </c>
      <c r="AE456" s="153" t="n">
        <v>0</v>
      </c>
      <c r="AF456" s="153" t="n">
        <v>0</v>
      </c>
      <c r="AG456" s="153" t="n">
        <v>0</v>
      </c>
      <c r="AH456" s="153" t="n">
        <v>0</v>
      </c>
      <c r="AI456" s="153" t="n">
        <v>0</v>
      </c>
      <c r="AJ456" s="153" t="n">
        <v>0</v>
      </c>
      <c r="AK456" s="153" t="n">
        <v>0</v>
      </c>
      <c r="AL456" s="153" t="n">
        <v>0</v>
      </c>
      <c r="AM456" s="153" t="n">
        <v>0</v>
      </c>
      <c r="AN456" s="153" t="n">
        <v>0</v>
      </c>
      <c r="AO456" s="153" t="n">
        <v>0</v>
      </c>
      <c r="AP456" s="153" t="n">
        <v>0</v>
      </c>
      <c r="AQ456" s="153" t="n">
        <v>0</v>
      </c>
      <c r="AR456" s="153" t="n">
        <v>0</v>
      </c>
      <c r="AS456" s="153" t="n">
        <v>0</v>
      </c>
      <c r="AT456" s="10" t="n"/>
      <c r="AU456" s="10" t="n"/>
      <c r="AV456" s="10" t="n"/>
      <c r="AW456" s="10" t="n"/>
      <c r="AX456" s="10" t="n"/>
      <c r="AY456" s="153" t="n"/>
      <c r="AZ456" s="153" t="n"/>
      <c r="BA456" s="85" t="n"/>
      <c r="BB456" s="153" t="n"/>
      <c r="BC456" s="10" t="inlineStr">
        <is>
          <t>1048673741912</t>
        </is>
      </c>
      <c r="BD456" s="10" t="inlineStr">
        <is>
          <t>https://item.taobao.com/item.htm?ft=t&amp;id=1048673741912</t>
        </is>
      </c>
      <c r="BE456" s="10" t="n"/>
      <c r="BF456" s="153">
        <f>H456</f>
        <v/>
      </c>
      <c r="BG456" s="85">
        <f>BH456/BF456</f>
        <v/>
      </c>
      <c r="BH456" s="152">
        <f>I456</f>
        <v/>
      </c>
      <c r="BI456" s="85">
        <f>1-12%</f>
        <v/>
      </c>
      <c r="BJ456" s="85">
        <f>BK456/(BF456-BF456*(1-BI456))</f>
        <v/>
      </c>
      <c r="BK456" s="152">
        <f>BM456/(1-BL456)</f>
        <v/>
      </c>
      <c r="BL456" s="85" t="n">
        <v>0.01</v>
      </c>
      <c r="BM456" s="152">
        <f>J456</f>
        <v/>
      </c>
      <c r="BN456" s="152">
        <f>IF(BK456&gt;=1500,BK456-150,IF(BK456&gt;=800,BK456-80,IF(BK456&gt;=500,BK456-50,IF(BK456&gt;=200,BK456-20,BK456))))</f>
        <v/>
      </c>
      <c r="BO456" s="85">
        <f>1-12%</f>
        <v/>
      </c>
      <c r="BP456" s="85">
        <f>BQ456/(BF456-BF456*(1-BO456))</f>
        <v/>
      </c>
      <c r="BQ456" s="152">
        <f>BS456/(1-BR456)</f>
        <v/>
      </c>
      <c r="BR456" s="85" t="n">
        <v>0</v>
      </c>
      <c r="BS456" s="152">
        <f>K456</f>
        <v/>
      </c>
      <c r="BT456" s="152">
        <f>IF(BQ456&gt;=1500,BQ456-150,IF(BQ456&gt;=800,BQ456-80,IF(BQ456&gt;=500,BQ456-50,IF(BQ456&gt;=200,BQ456-20,BQ456))))</f>
        <v/>
      </c>
      <c r="BU456" s="10" t="n"/>
      <c r="CB456" s="8" t="inlineStr">
        <is>
          <t>✅ 可导入</t>
        </is>
      </c>
      <c r="CC456" s="88" t="inlineStr">
        <is>
          <t>木作成本原为文字，已置0待补</t>
        </is>
      </c>
    </row>
    <row r="457" ht="18" customHeight="1">
      <c r="A457" s="77" t="inlineStr">
        <is>
          <t>PFG25211021222</t>
        </is>
      </c>
      <c r="B457" s="7" t="inlineStr">
        <is>
          <t>孚格蜂蜜弧型小方桌</t>
        </is>
      </c>
      <c r="C457" s="7" t="inlineStr">
        <is>
          <t>蜂蜜弧型小方桌-1.2米</t>
        </is>
      </c>
      <c r="D457" s="7" t="inlineStr">
        <is>
          <t>PFG2521102122212</t>
        </is>
      </c>
      <c r="E457" s="7" t="inlineStr">
        <is>
          <t>https://item.taobao.com/item.htm?ft=t&amp;id=1048673741912</t>
        </is>
      </c>
      <c r="F457" s="7" t="inlineStr">
        <is>
          <t>中型</t>
        </is>
      </c>
      <c r="G457" s="149">
        <f>Q457/0.4</f>
        <v/>
      </c>
      <c r="H457" s="149">
        <f>G457*0.75</f>
        <v/>
      </c>
      <c r="I457" s="149">
        <f>Q457 / (0.81 - 0.02 - 0.006)</f>
        <v/>
      </c>
      <c r="J457" s="149">
        <f>Q457 / (0.82 - 0.02 - 0.006)</f>
        <v/>
      </c>
      <c r="K457" s="149">
        <f>Q457 / (0.85 - 0.02 - 0.006)</f>
        <v/>
      </c>
      <c r="L457" s="149">
        <f>K457-N457</f>
        <v/>
      </c>
      <c r="M457" s="79">
        <f>L457/K457</f>
        <v/>
      </c>
      <c r="N457" s="150">
        <f>O457+P457+Q457</f>
        <v/>
      </c>
      <c r="O457" s="150">
        <f>K457*0.006</f>
        <v/>
      </c>
      <c r="P457" s="150">
        <f>K457*0.02</f>
        <v/>
      </c>
      <c r="Q457" s="150">
        <f>SUM(R457:T457)</f>
        <v/>
      </c>
      <c r="R457" s="150">
        <f>IF(F457="大型",700,IF(F457="中型",300,IF(F457="小型",80,0)))</f>
        <v/>
      </c>
      <c r="S457" s="150">
        <f>IF(F457="大型",150,IF(F457="中型",100,IF(F457="小型",0,0)))</f>
        <v/>
      </c>
      <c r="T457" s="151">
        <f>SUM(U457:W457)</f>
        <v/>
      </c>
      <c r="U457" s="150" t="n">
        <v>0</v>
      </c>
      <c r="V457" s="150" t="n">
        <v>0</v>
      </c>
      <c r="W457" s="150" t="n">
        <v>0</v>
      </c>
      <c r="X457" s="150" t="n">
        <v>0</v>
      </c>
      <c r="Y457" s="150" t="n">
        <v>0</v>
      </c>
      <c r="Z457" s="150" t="n">
        <v>0</v>
      </c>
      <c r="AA457" s="150" t="n">
        <v>0</v>
      </c>
      <c r="AB457" s="150" t="n">
        <v>0</v>
      </c>
      <c r="AC457" s="150" t="n">
        <v>0</v>
      </c>
      <c r="AD457" s="150" t="n">
        <v>0</v>
      </c>
      <c r="AE457" s="150" t="n">
        <v>0</v>
      </c>
      <c r="AF457" s="150" t="n">
        <v>0</v>
      </c>
      <c r="AG457" s="150" t="n">
        <v>0</v>
      </c>
      <c r="AH457" s="150" t="n">
        <v>0</v>
      </c>
      <c r="AI457" s="150" t="n">
        <v>0</v>
      </c>
      <c r="AJ457" s="150" t="n">
        <v>0</v>
      </c>
      <c r="AK457" s="150" t="n">
        <v>0</v>
      </c>
      <c r="AL457" s="150" t="n">
        <v>0</v>
      </c>
      <c r="AM457" s="150" t="n">
        <v>0</v>
      </c>
      <c r="AN457" s="150" t="n">
        <v>0</v>
      </c>
      <c r="AO457" s="150" t="n">
        <v>0</v>
      </c>
      <c r="AP457" s="150" t="n">
        <v>0</v>
      </c>
      <c r="AQ457" s="150" t="n">
        <v>0</v>
      </c>
      <c r="AR457" s="150" t="n">
        <v>0</v>
      </c>
      <c r="AS457" s="150" t="n">
        <v>0</v>
      </c>
      <c r="AT457" s="7" t="n"/>
      <c r="AU457" s="7" t="n"/>
      <c r="AV457" s="7" t="n"/>
      <c r="AW457" s="7" t="n"/>
      <c r="AX457" s="7" t="n"/>
      <c r="AY457" s="150" t="n"/>
      <c r="AZ457" s="150" t="n"/>
      <c r="BA457" s="82" t="n"/>
      <c r="BB457" s="150" t="n"/>
      <c r="BC457" s="7" t="inlineStr">
        <is>
          <t>1048673741912</t>
        </is>
      </c>
      <c r="BD457" s="7" t="inlineStr">
        <is>
          <t>https://item.taobao.com/item.htm?ft=t&amp;id=1048673741912</t>
        </is>
      </c>
      <c r="BE457" s="7" t="n"/>
      <c r="BF457" s="150">
        <f>H457</f>
        <v/>
      </c>
      <c r="BG457" s="82">
        <f>BH457/BF457</f>
        <v/>
      </c>
      <c r="BH457" s="149">
        <f>I457</f>
        <v/>
      </c>
      <c r="BI457" s="82">
        <f>1-12%</f>
        <v/>
      </c>
      <c r="BJ457" s="82">
        <f>BK457/(BF457-BF457*(1-BI457))</f>
        <v/>
      </c>
      <c r="BK457" s="149">
        <f>BM457/(1-BL457)</f>
        <v/>
      </c>
      <c r="BL457" s="82" t="n">
        <v>0.01</v>
      </c>
      <c r="BM457" s="149">
        <f>J457</f>
        <v/>
      </c>
      <c r="BN457" s="149">
        <f>IF(BK457&gt;=1500,BK457-150,IF(BK457&gt;=800,BK457-80,IF(BK457&gt;=500,BK457-50,IF(BK457&gt;=200,BK457-20,BK457))))</f>
        <v/>
      </c>
      <c r="BO457" s="82">
        <f>1-12%</f>
        <v/>
      </c>
      <c r="BP457" s="82">
        <f>BQ457/(BF457-BF457*(1-BO457))</f>
        <v/>
      </c>
      <c r="BQ457" s="149">
        <f>BS457/(1-BR457)</f>
        <v/>
      </c>
      <c r="BR457" s="82" t="n">
        <v>0</v>
      </c>
      <c r="BS457" s="149">
        <f>K457</f>
        <v/>
      </c>
      <c r="BT457" s="149">
        <f>IF(BQ457&gt;=1500,BQ457-150,IF(BQ457&gt;=800,BQ457-80,IF(BQ457&gt;=500,BQ457-50,IF(BQ457&gt;=200,BQ457-20,BQ457))))</f>
        <v/>
      </c>
      <c r="BU457" s="7" t="n"/>
      <c r="CB457" s="8" t="inlineStr">
        <is>
          <t>✅ 可导入</t>
        </is>
      </c>
      <c r="CC457" s="88" t="inlineStr">
        <is>
          <t>木作成本原为文字，已置0待补</t>
        </is>
      </c>
    </row>
    <row r="458" ht="18" customHeight="1">
      <c r="A458" s="77" t="inlineStr">
        <is>
          <t>PFG25211030110</t>
        </is>
      </c>
      <c r="B458" s="10" t="inlineStr">
        <is>
          <t>孚格蜂蜜灵巧圆桌</t>
        </is>
      </c>
      <c r="C458" s="10" t="inlineStr">
        <is>
          <t>蜂蜜灵巧圆桌-0.9米</t>
        </is>
      </c>
      <c r="D458" s="10" t="inlineStr">
        <is>
          <t>PFG2521103011011</t>
        </is>
      </c>
      <c r="E458" s="10" t="inlineStr">
        <is>
          <t>https://item.taobao.com/item.htm?ft=t&amp;id=1048673741912</t>
        </is>
      </c>
      <c r="F458" s="10" t="inlineStr">
        <is>
          <t>中型</t>
        </is>
      </c>
      <c r="G458" s="152">
        <f>Q458/0.4</f>
        <v/>
      </c>
      <c r="H458" s="152">
        <f>G458*0.75</f>
        <v/>
      </c>
      <c r="I458" s="152">
        <f>Q458 / (0.81 - 0.02 - 0.006)</f>
        <v/>
      </c>
      <c r="J458" s="152">
        <f>Q458 / (0.82 - 0.02 - 0.006)</f>
        <v/>
      </c>
      <c r="K458" s="152">
        <f>Q458 / (0.85 - 0.02 - 0.006)</f>
        <v/>
      </c>
      <c r="L458" s="152">
        <f>K458-N458</f>
        <v/>
      </c>
      <c r="M458" s="79">
        <f>L458/K458</f>
        <v/>
      </c>
      <c r="N458" s="153">
        <f>O458+P458+Q458</f>
        <v/>
      </c>
      <c r="O458" s="153">
        <f>K458*0.006</f>
        <v/>
      </c>
      <c r="P458" s="153">
        <f>K458*0.02</f>
        <v/>
      </c>
      <c r="Q458" s="153">
        <f>SUM(R458:T458)</f>
        <v/>
      </c>
      <c r="R458" s="153">
        <f>IF(F458="大型",700,IF(F458="中型",300,IF(F458="小型",80,0)))</f>
        <v/>
      </c>
      <c r="S458" s="153">
        <f>IF(F458="大型",150,IF(F458="中型",100,IF(F458="小型",0,0)))</f>
        <v/>
      </c>
      <c r="T458" s="151">
        <f>SUM(U458:W458)</f>
        <v/>
      </c>
      <c r="U458" s="153" t="n">
        <v>0</v>
      </c>
      <c r="V458" s="153" t="n">
        <v>0</v>
      </c>
      <c r="W458" s="153" t="n">
        <v>0</v>
      </c>
      <c r="X458" s="153" t="n">
        <v>0</v>
      </c>
      <c r="Y458" s="153" t="n">
        <v>0</v>
      </c>
      <c r="Z458" s="153" t="n">
        <v>0</v>
      </c>
      <c r="AA458" s="153" t="n">
        <v>0</v>
      </c>
      <c r="AB458" s="153" t="n">
        <v>0</v>
      </c>
      <c r="AC458" s="153" t="n">
        <v>0</v>
      </c>
      <c r="AD458" s="153" t="n">
        <v>0</v>
      </c>
      <c r="AE458" s="153" t="n">
        <v>0</v>
      </c>
      <c r="AF458" s="153" t="n">
        <v>0</v>
      </c>
      <c r="AG458" s="153" t="n">
        <v>0</v>
      </c>
      <c r="AH458" s="153" t="n">
        <v>0</v>
      </c>
      <c r="AI458" s="153" t="n">
        <v>0</v>
      </c>
      <c r="AJ458" s="153" t="n">
        <v>0</v>
      </c>
      <c r="AK458" s="153" t="n">
        <v>0</v>
      </c>
      <c r="AL458" s="153" t="n">
        <v>0</v>
      </c>
      <c r="AM458" s="153" t="n">
        <v>0</v>
      </c>
      <c r="AN458" s="153" t="n">
        <v>0</v>
      </c>
      <c r="AO458" s="153" t="n">
        <v>0</v>
      </c>
      <c r="AP458" s="153" t="n">
        <v>0</v>
      </c>
      <c r="AQ458" s="153" t="n">
        <v>0</v>
      </c>
      <c r="AR458" s="153" t="n">
        <v>0</v>
      </c>
      <c r="AS458" s="153" t="n">
        <v>0</v>
      </c>
      <c r="AT458" s="10" t="n"/>
      <c r="AU458" s="10" t="n"/>
      <c r="AV458" s="10" t="n"/>
      <c r="AW458" s="10" t="n"/>
      <c r="AX458" s="10" t="n"/>
      <c r="AY458" s="153" t="n"/>
      <c r="AZ458" s="153" t="n"/>
      <c r="BA458" s="85" t="n"/>
      <c r="BB458" s="153" t="n"/>
      <c r="BC458" s="10" t="inlineStr">
        <is>
          <t>1048673213825</t>
        </is>
      </c>
      <c r="BD458" s="10" t="inlineStr">
        <is>
          <t>https://item.taobao.com/item.htm?ft=t&amp;id=1048673213825</t>
        </is>
      </c>
      <c r="BE458" s="10" t="n"/>
      <c r="BF458" s="153">
        <f>H458</f>
        <v/>
      </c>
      <c r="BG458" s="85">
        <f>BH458/BF458</f>
        <v/>
      </c>
      <c r="BH458" s="152">
        <f>I458</f>
        <v/>
      </c>
      <c r="BI458" s="85">
        <f>1-12%</f>
        <v/>
      </c>
      <c r="BJ458" s="85">
        <f>BK458/(BF458-BF458*(1-BI458))</f>
        <v/>
      </c>
      <c r="BK458" s="152">
        <f>BM458/(1-BL458)</f>
        <v/>
      </c>
      <c r="BL458" s="85" t="n">
        <v>0.01</v>
      </c>
      <c r="BM458" s="152">
        <f>J458</f>
        <v/>
      </c>
      <c r="BN458" s="152">
        <f>IF(BK458&gt;=1500,BK458-150,IF(BK458&gt;=800,BK458-80,IF(BK458&gt;=500,BK458-50,IF(BK458&gt;=200,BK458-20,BK458))))</f>
        <v/>
      </c>
      <c r="BO458" s="85">
        <f>1-12%</f>
        <v/>
      </c>
      <c r="BP458" s="85">
        <f>BQ458/(BF458-BF458*(1-BO458))</f>
        <v/>
      </c>
      <c r="BQ458" s="152">
        <f>BS458/(1-BR458)</f>
        <v/>
      </c>
      <c r="BR458" s="85" t="n">
        <v>0</v>
      </c>
      <c r="BS458" s="152">
        <f>K458</f>
        <v/>
      </c>
      <c r="BT458" s="152">
        <f>IF(BQ458&gt;=1500,BQ458-150,IF(BQ458&gt;=800,BQ458-80,IF(BQ458&gt;=500,BQ458-50,IF(BQ458&gt;=200,BQ458-20,BQ458))))</f>
        <v/>
      </c>
      <c r="BU458" s="10" t="n"/>
      <c r="CB458" s="8" t="inlineStr">
        <is>
          <t>✅ 可导入</t>
        </is>
      </c>
      <c r="CC458" s="88" t="inlineStr">
        <is>
          <t>木作成本原为文字，已置0待补</t>
        </is>
      </c>
    </row>
    <row r="459" ht="18" customHeight="1">
      <c r="A459" s="77" t="inlineStr">
        <is>
          <t>PFG25211030110</t>
        </is>
      </c>
      <c r="B459" s="7" t="inlineStr">
        <is>
          <t>孚格蜂蜜灵巧圆桌</t>
        </is>
      </c>
      <c r="C459" s="7" t="inlineStr">
        <is>
          <t>蜂蜜灵巧圆桌-1.0米</t>
        </is>
      </c>
      <c r="D459" s="7" t="inlineStr">
        <is>
          <t>PFG2521103011012</t>
        </is>
      </c>
      <c r="E459" s="7" t="inlineStr">
        <is>
          <t>https://item.taobao.com/item.htm?ft=t&amp;id=1048673213825</t>
        </is>
      </c>
      <c r="F459" s="7" t="inlineStr">
        <is>
          <t>中型</t>
        </is>
      </c>
      <c r="G459" s="149">
        <f>Q459/0.4</f>
        <v/>
      </c>
      <c r="H459" s="149">
        <f>G459*0.75</f>
        <v/>
      </c>
      <c r="I459" s="149">
        <f>Q459 / (0.81 - 0.02 - 0.006)</f>
        <v/>
      </c>
      <c r="J459" s="149">
        <f>Q459 / (0.82 - 0.02 - 0.006)</f>
        <v/>
      </c>
      <c r="K459" s="149">
        <f>Q459 / (0.85 - 0.02 - 0.006)</f>
        <v/>
      </c>
      <c r="L459" s="149">
        <f>K459-N459</f>
        <v/>
      </c>
      <c r="M459" s="79">
        <f>L459/K459</f>
        <v/>
      </c>
      <c r="N459" s="150">
        <f>O459+P459+Q459</f>
        <v/>
      </c>
      <c r="O459" s="150">
        <f>K459*0.006</f>
        <v/>
      </c>
      <c r="P459" s="150">
        <f>K459*0.02</f>
        <v/>
      </c>
      <c r="Q459" s="150">
        <f>SUM(R459:T459)</f>
        <v/>
      </c>
      <c r="R459" s="150">
        <f>IF(F459="大型",700,IF(F459="中型",300,IF(F459="小型",80,0)))</f>
        <v/>
      </c>
      <c r="S459" s="150">
        <f>IF(F459="大型",150,IF(F459="中型",100,IF(F459="小型",0,0)))</f>
        <v/>
      </c>
      <c r="T459" s="151">
        <f>SUM(U459:W459)</f>
        <v/>
      </c>
      <c r="U459" s="150" t="n">
        <v>0</v>
      </c>
      <c r="V459" s="150" t="n">
        <v>0</v>
      </c>
      <c r="W459" s="150" t="n">
        <v>0</v>
      </c>
      <c r="X459" s="150" t="n">
        <v>0</v>
      </c>
      <c r="Y459" s="150" t="n">
        <v>0</v>
      </c>
      <c r="Z459" s="150" t="n">
        <v>0</v>
      </c>
      <c r="AA459" s="150" t="n">
        <v>0</v>
      </c>
      <c r="AB459" s="150" t="n">
        <v>0</v>
      </c>
      <c r="AC459" s="150" t="n">
        <v>0</v>
      </c>
      <c r="AD459" s="150" t="n">
        <v>0</v>
      </c>
      <c r="AE459" s="150" t="n">
        <v>0</v>
      </c>
      <c r="AF459" s="150" t="n">
        <v>0</v>
      </c>
      <c r="AG459" s="150" t="n">
        <v>0</v>
      </c>
      <c r="AH459" s="150" t="n">
        <v>0</v>
      </c>
      <c r="AI459" s="150" t="n">
        <v>0</v>
      </c>
      <c r="AJ459" s="150" t="n">
        <v>0</v>
      </c>
      <c r="AK459" s="150" t="n">
        <v>0</v>
      </c>
      <c r="AL459" s="150" t="n">
        <v>0</v>
      </c>
      <c r="AM459" s="150" t="n">
        <v>0</v>
      </c>
      <c r="AN459" s="150" t="n">
        <v>0</v>
      </c>
      <c r="AO459" s="150" t="n">
        <v>0</v>
      </c>
      <c r="AP459" s="150" t="n">
        <v>0</v>
      </c>
      <c r="AQ459" s="150" t="n">
        <v>0</v>
      </c>
      <c r="AR459" s="150" t="n">
        <v>0</v>
      </c>
      <c r="AS459" s="150" t="n">
        <v>0</v>
      </c>
      <c r="AT459" s="7" t="n"/>
      <c r="AU459" s="7" t="n"/>
      <c r="AV459" s="7" t="n"/>
      <c r="AW459" s="7" t="n"/>
      <c r="AX459" s="7" t="n"/>
      <c r="AY459" s="150" t="n"/>
      <c r="AZ459" s="150" t="n"/>
      <c r="BA459" s="82" t="n"/>
      <c r="BB459" s="150" t="n"/>
      <c r="BC459" s="7" t="inlineStr">
        <is>
          <t>1048673213825</t>
        </is>
      </c>
      <c r="BD459" s="7" t="inlineStr">
        <is>
          <t>https://item.taobao.com/item.htm?ft=t&amp;id=1048673213825</t>
        </is>
      </c>
      <c r="BE459" s="7" t="n"/>
      <c r="BF459" s="150">
        <f>H459</f>
        <v/>
      </c>
      <c r="BG459" s="82">
        <f>BH459/BF459</f>
        <v/>
      </c>
      <c r="BH459" s="149">
        <f>I459</f>
        <v/>
      </c>
      <c r="BI459" s="82">
        <f>1-12%</f>
        <v/>
      </c>
      <c r="BJ459" s="82">
        <f>BK459/(BF459-BF459*(1-BI459))</f>
        <v/>
      </c>
      <c r="BK459" s="149">
        <f>BM459/(1-BL459)</f>
        <v/>
      </c>
      <c r="BL459" s="82" t="n">
        <v>0.01</v>
      </c>
      <c r="BM459" s="149">
        <f>J459</f>
        <v/>
      </c>
      <c r="BN459" s="149">
        <f>IF(BK459&gt;=1500,BK459-150,IF(BK459&gt;=800,BK459-80,IF(BK459&gt;=500,BK459-50,IF(BK459&gt;=200,BK459-20,BK459))))</f>
        <v/>
      </c>
      <c r="BO459" s="82">
        <f>1-12%</f>
        <v/>
      </c>
      <c r="BP459" s="82">
        <f>BQ459/(BF459-BF459*(1-BO459))</f>
        <v/>
      </c>
      <c r="BQ459" s="149">
        <f>BS459/(1-BR459)</f>
        <v/>
      </c>
      <c r="BR459" s="82" t="n">
        <v>0</v>
      </c>
      <c r="BS459" s="149">
        <f>K459</f>
        <v/>
      </c>
      <c r="BT459" s="149">
        <f>IF(BQ459&gt;=1500,BQ459-150,IF(BQ459&gt;=800,BQ459-80,IF(BQ459&gt;=500,BQ459-50,IF(BQ459&gt;=200,BQ459-20,BQ459))))</f>
        <v/>
      </c>
      <c r="BU459" s="7" t="n"/>
      <c r="CB459" s="8" t="inlineStr">
        <is>
          <t>✅ 可导入</t>
        </is>
      </c>
      <c r="CC459" s="88" t="inlineStr">
        <is>
          <t>木作成本原为文字，已置0待补</t>
        </is>
      </c>
    </row>
    <row r="460" ht="18" customHeight="1">
      <c r="A460" s="77" t="inlineStr">
        <is>
          <t>PFG25211030110</t>
        </is>
      </c>
      <c r="B460" s="10" t="inlineStr">
        <is>
          <t>孚格蜂蜜灵巧圆桌</t>
        </is>
      </c>
      <c r="C460" s="10" t="inlineStr">
        <is>
          <t>蜂蜜灵巧圆桌-1.1米</t>
        </is>
      </c>
      <c r="D460" s="10" t="inlineStr">
        <is>
          <t>PFG2521103011013</t>
        </is>
      </c>
      <c r="E460" s="10" t="inlineStr">
        <is>
          <t>https://item.taobao.com/item.htm?ft=t&amp;id=1048673213825</t>
        </is>
      </c>
      <c r="F460" s="10" t="inlineStr">
        <is>
          <t>中型</t>
        </is>
      </c>
      <c r="G460" s="152">
        <f>Q460/0.4</f>
        <v/>
      </c>
      <c r="H460" s="152">
        <f>G460*0.75</f>
        <v/>
      </c>
      <c r="I460" s="152">
        <f>Q460 / (0.81 - 0.02 - 0.006)</f>
        <v/>
      </c>
      <c r="J460" s="152">
        <f>Q460 / (0.82 - 0.02 - 0.006)</f>
        <v/>
      </c>
      <c r="K460" s="152">
        <f>Q460 / (0.85 - 0.02 - 0.006)</f>
        <v/>
      </c>
      <c r="L460" s="152">
        <f>K460-N460</f>
        <v/>
      </c>
      <c r="M460" s="79">
        <f>L460/K460</f>
        <v/>
      </c>
      <c r="N460" s="153">
        <f>O460+P460+Q460</f>
        <v/>
      </c>
      <c r="O460" s="153">
        <f>K460*0.006</f>
        <v/>
      </c>
      <c r="P460" s="153">
        <f>K460*0.02</f>
        <v/>
      </c>
      <c r="Q460" s="153">
        <f>SUM(R460:T460)</f>
        <v/>
      </c>
      <c r="R460" s="153">
        <f>IF(F460="大型",700,IF(F460="中型",300,IF(F460="小型",80,0)))</f>
        <v/>
      </c>
      <c r="S460" s="153">
        <f>IF(F460="大型",150,IF(F460="中型",100,IF(F460="小型",0,0)))</f>
        <v/>
      </c>
      <c r="T460" s="151">
        <f>SUM(U460:W460)</f>
        <v/>
      </c>
      <c r="U460" s="153" t="n">
        <v>0</v>
      </c>
      <c r="V460" s="153" t="n">
        <v>0</v>
      </c>
      <c r="W460" s="153" t="n">
        <v>0</v>
      </c>
      <c r="X460" s="153" t="n">
        <v>0</v>
      </c>
      <c r="Y460" s="153" t="n">
        <v>0</v>
      </c>
      <c r="Z460" s="153" t="n">
        <v>0</v>
      </c>
      <c r="AA460" s="153" t="n">
        <v>0</v>
      </c>
      <c r="AB460" s="153" t="n">
        <v>0</v>
      </c>
      <c r="AC460" s="153" t="n">
        <v>0</v>
      </c>
      <c r="AD460" s="153" t="n">
        <v>0</v>
      </c>
      <c r="AE460" s="153" t="n">
        <v>0</v>
      </c>
      <c r="AF460" s="153" t="n">
        <v>0</v>
      </c>
      <c r="AG460" s="153" t="n">
        <v>0</v>
      </c>
      <c r="AH460" s="153" t="n">
        <v>0</v>
      </c>
      <c r="AI460" s="153" t="n">
        <v>0</v>
      </c>
      <c r="AJ460" s="153" t="n">
        <v>0</v>
      </c>
      <c r="AK460" s="153" t="n">
        <v>0</v>
      </c>
      <c r="AL460" s="153" t="n">
        <v>0</v>
      </c>
      <c r="AM460" s="153" t="n">
        <v>0</v>
      </c>
      <c r="AN460" s="153" t="n">
        <v>0</v>
      </c>
      <c r="AO460" s="153" t="n">
        <v>0</v>
      </c>
      <c r="AP460" s="153" t="n">
        <v>0</v>
      </c>
      <c r="AQ460" s="153" t="n">
        <v>0</v>
      </c>
      <c r="AR460" s="153" t="n">
        <v>0</v>
      </c>
      <c r="AS460" s="153" t="n">
        <v>0</v>
      </c>
      <c r="AT460" s="10" t="n"/>
      <c r="AU460" s="10" t="n"/>
      <c r="AV460" s="10" t="n"/>
      <c r="AW460" s="10" t="n"/>
      <c r="AX460" s="10" t="n"/>
      <c r="AY460" s="153" t="n"/>
      <c r="AZ460" s="153" t="n"/>
      <c r="BA460" s="85" t="n"/>
      <c r="BB460" s="153" t="n"/>
      <c r="BC460" s="10" t="inlineStr">
        <is>
          <t>1048673213825</t>
        </is>
      </c>
      <c r="BD460" s="10" t="inlineStr">
        <is>
          <t>https://item.taobao.com/item.htm?ft=t&amp;id=1048673213825</t>
        </is>
      </c>
      <c r="BE460" s="10" t="n"/>
      <c r="BF460" s="153">
        <f>H460</f>
        <v/>
      </c>
      <c r="BG460" s="85">
        <f>BH460/BF460</f>
        <v/>
      </c>
      <c r="BH460" s="152">
        <f>I460</f>
        <v/>
      </c>
      <c r="BI460" s="85">
        <f>1-12%</f>
        <v/>
      </c>
      <c r="BJ460" s="85">
        <f>BK460/(BF460-BF460*(1-BI460))</f>
        <v/>
      </c>
      <c r="BK460" s="152">
        <f>BM460/(1-BL460)</f>
        <v/>
      </c>
      <c r="BL460" s="85" t="n">
        <v>0.01</v>
      </c>
      <c r="BM460" s="152">
        <f>J460</f>
        <v/>
      </c>
      <c r="BN460" s="152">
        <f>IF(BK460&gt;=1500,BK460-150,IF(BK460&gt;=800,BK460-80,IF(BK460&gt;=500,BK460-50,IF(BK460&gt;=200,BK460-20,BK460))))</f>
        <v/>
      </c>
      <c r="BO460" s="85">
        <f>1-12%</f>
        <v/>
      </c>
      <c r="BP460" s="85">
        <f>BQ460/(BF460-BF460*(1-BO460))</f>
        <v/>
      </c>
      <c r="BQ460" s="152">
        <f>BS460/(1-BR460)</f>
        <v/>
      </c>
      <c r="BR460" s="85" t="n">
        <v>0</v>
      </c>
      <c r="BS460" s="152">
        <f>K460</f>
        <v/>
      </c>
      <c r="BT460" s="152">
        <f>IF(BQ460&gt;=1500,BQ460-150,IF(BQ460&gt;=800,BQ460-80,IF(BQ460&gt;=500,BQ460-50,IF(BQ460&gt;=200,BQ460-20,BQ460))))</f>
        <v/>
      </c>
      <c r="BU460" s="10" t="n"/>
      <c r="CB460" s="8" t="inlineStr">
        <is>
          <t>✅ 可导入</t>
        </is>
      </c>
      <c r="CC460" s="88" t="inlineStr">
        <is>
          <t>木作成本原为文字，已置0待补</t>
        </is>
      </c>
    </row>
    <row r="461" ht="18" customHeight="1">
      <c r="A461" s="77" t="inlineStr">
        <is>
          <t>PFG25211030110</t>
        </is>
      </c>
      <c r="B461" s="7" t="inlineStr">
        <is>
          <t>孚格蜂蜜灵巧圆桌</t>
        </is>
      </c>
      <c r="C461" s="7" t="inlineStr">
        <is>
          <t>蜂蜜灵巧圆桌-1.2米</t>
        </is>
      </c>
      <c r="D461" s="7" t="inlineStr">
        <is>
          <t>PFG2521103011014</t>
        </is>
      </c>
      <c r="E461" s="7" t="inlineStr">
        <is>
          <t>https://item.taobao.com/item.htm?ft=t&amp;id=1048673213825</t>
        </is>
      </c>
      <c r="F461" s="7" t="inlineStr">
        <is>
          <t>中型</t>
        </is>
      </c>
      <c r="G461" s="149">
        <f>Q461/0.4</f>
        <v/>
      </c>
      <c r="H461" s="149">
        <f>G461*0.75</f>
        <v/>
      </c>
      <c r="I461" s="149">
        <f>Q461 / (0.81 - 0.02 - 0.006)</f>
        <v/>
      </c>
      <c r="J461" s="149">
        <f>Q461 / (0.82 - 0.02 - 0.006)</f>
        <v/>
      </c>
      <c r="K461" s="149">
        <f>Q461 / (0.85 - 0.02 - 0.006)</f>
        <v/>
      </c>
      <c r="L461" s="149">
        <f>K461-N461</f>
        <v/>
      </c>
      <c r="M461" s="79">
        <f>L461/K461</f>
        <v/>
      </c>
      <c r="N461" s="150">
        <f>O461+P461+Q461</f>
        <v/>
      </c>
      <c r="O461" s="150">
        <f>K461*0.006</f>
        <v/>
      </c>
      <c r="P461" s="150">
        <f>K461*0.02</f>
        <v/>
      </c>
      <c r="Q461" s="150">
        <f>SUM(R461:T461)</f>
        <v/>
      </c>
      <c r="R461" s="150">
        <f>IF(F461="大型",700,IF(F461="中型",300,IF(F461="小型",80,0)))</f>
        <v/>
      </c>
      <c r="S461" s="150">
        <f>IF(F461="大型",150,IF(F461="中型",100,IF(F461="小型",0,0)))</f>
        <v/>
      </c>
      <c r="T461" s="151">
        <f>SUM(U461:W461)</f>
        <v/>
      </c>
      <c r="U461" s="150" t="n">
        <v>0</v>
      </c>
      <c r="V461" s="150" t="n">
        <v>0</v>
      </c>
      <c r="W461" s="150" t="n">
        <v>0</v>
      </c>
      <c r="X461" s="150" t="n">
        <v>0</v>
      </c>
      <c r="Y461" s="150" t="n">
        <v>0</v>
      </c>
      <c r="Z461" s="150" t="n">
        <v>0</v>
      </c>
      <c r="AA461" s="150" t="n">
        <v>0</v>
      </c>
      <c r="AB461" s="150" t="n">
        <v>0</v>
      </c>
      <c r="AC461" s="150" t="n">
        <v>0</v>
      </c>
      <c r="AD461" s="150" t="n">
        <v>0</v>
      </c>
      <c r="AE461" s="150" t="n">
        <v>0</v>
      </c>
      <c r="AF461" s="150" t="n">
        <v>0</v>
      </c>
      <c r="AG461" s="150" t="n">
        <v>0</v>
      </c>
      <c r="AH461" s="150" t="n">
        <v>0</v>
      </c>
      <c r="AI461" s="150" t="n">
        <v>0</v>
      </c>
      <c r="AJ461" s="150" t="n">
        <v>0</v>
      </c>
      <c r="AK461" s="150" t="n">
        <v>0</v>
      </c>
      <c r="AL461" s="150" t="n">
        <v>0</v>
      </c>
      <c r="AM461" s="150" t="n">
        <v>0</v>
      </c>
      <c r="AN461" s="150" t="n">
        <v>0</v>
      </c>
      <c r="AO461" s="150" t="n">
        <v>0</v>
      </c>
      <c r="AP461" s="150" t="n">
        <v>0</v>
      </c>
      <c r="AQ461" s="150" t="n">
        <v>0</v>
      </c>
      <c r="AR461" s="150" t="n">
        <v>0</v>
      </c>
      <c r="AS461" s="150" t="n">
        <v>0</v>
      </c>
      <c r="AT461" s="7" t="n"/>
      <c r="AU461" s="7" t="n"/>
      <c r="AV461" s="7" t="n"/>
      <c r="AW461" s="7" t="n"/>
      <c r="AX461" s="7" t="n"/>
      <c r="AY461" s="150" t="n"/>
      <c r="AZ461" s="150" t="n"/>
      <c r="BA461" s="82" t="n"/>
      <c r="BB461" s="150" t="n"/>
      <c r="BC461" s="7" t="inlineStr">
        <is>
          <t>1048673213825</t>
        </is>
      </c>
      <c r="BD461" s="7" t="inlineStr">
        <is>
          <t>https://item.taobao.com/item.htm?ft=t&amp;id=1048673213825</t>
        </is>
      </c>
      <c r="BE461" s="7" t="n"/>
      <c r="BF461" s="150">
        <f>H461</f>
        <v/>
      </c>
      <c r="BG461" s="82">
        <f>BH461/BF461</f>
        <v/>
      </c>
      <c r="BH461" s="149">
        <f>I461</f>
        <v/>
      </c>
      <c r="BI461" s="82">
        <f>1-12%</f>
        <v/>
      </c>
      <c r="BJ461" s="82">
        <f>BK461/(BF461-BF461*(1-BI461))</f>
        <v/>
      </c>
      <c r="BK461" s="149">
        <f>BM461/(1-BL461)</f>
        <v/>
      </c>
      <c r="BL461" s="82" t="n">
        <v>0.01</v>
      </c>
      <c r="BM461" s="149">
        <f>J461</f>
        <v/>
      </c>
      <c r="BN461" s="149">
        <f>IF(BK461&gt;=1500,BK461-150,IF(BK461&gt;=800,BK461-80,IF(BK461&gt;=500,BK461-50,IF(BK461&gt;=200,BK461-20,BK461))))</f>
        <v/>
      </c>
      <c r="BO461" s="82">
        <f>1-12%</f>
        <v/>
      </c>
      <c r="BP461" s="82">
        <f>BQ461/(BF461-BF461*(1-BO461))</f>
        <v/>
      </c>
      <c r="BQ461" s="149">
        <f>BS461/(1-BR461)</f>
        <v/>
      </c>
      <c r="BR461" s="82" t="n">
        <v>0</v>
      </c>
      <c r="BS461" s="149">
        <f>K461</f>
        <v/>
      </c>
      <c r="BT461" s="149">
        <f>IF(BQ461&gt;=1500,BQ461-150,IF(BQ461&gt;=800,BQ461-80,IF(BQ461&gt;=500,BQ461-50,IF(BQ461&gt;=200,BQ461-20,BQ461))))</f>
        <v/>
      </c>
      <c r="BU461" s="7" t="n"/>
      <c r="CB461" s="8" t="inlineStr">
        <is>
          <t>✅ 可导入</t>
        </is>
      </c>
      <c r="CC461" s="88" t="inlineStr">
        <is>
          <t>木作成本原为文字，已置0待补</t>
        </is>
      </c>
    </row>
    <row r="462" ht="18" customHeight="1">
      <c r="A462" s="77" t="inlineStr">
        <is>
          <t>PFG25211040112</t>
        </is>
      </c>
      <c r="B462" s="10" t="inlineStr">
        <is>
          <t>孚格蜂蜜弧形圆桌</t>
        </is>
      </c>
      <c r="C462" s="10" t="inlineStr">
        <is>
          <t>蜂蜜弧形圆桌-0.9米</t>
        </is>
      </c>
      <c r="D462" s="10" t="inlineStr">
        <is>
          <t>PFG2521104011211</t>
        </is>
      </c>
      <c r="E462" s="10" t="inlineStr">
        <is>
          <t>https://item.taobao.com/item.htm?ft=t&amp;id=1048673213825</t>
        </is>
      </c>
      <c r="F462" s="10" t="inlineStr">
        <is>
          <t>中型</t>
        </is>
      </c>
      <c r="G462" s="152">
        <f>Q462/0.4</f>
        <v/>
      </c>
      <c r="H462" s="152">
        <f>G462*0.75</f>
        <v/>
      </c>
      <c r="I462" s="152">
        <f>Q462 / (0.81 - 0.02 - 0.006)</f>
        <v/>
      </c>
      <c r="J462" s="152">
        <f>Q462 / (0.82 - 0.02 - 0.006)</f>
        <v/>
      </c>
      <c r="K462" s="152">
        <f>Q462 / (0.85 - 0.02 - 0.006)</f>
        <v/>
      </c>
      <c r="L462" s="152">
        <f>K462-N462</f>
        <v/>
      </c>
      <c r="M462" s="79">
        <f>L462/K462</f>
        <v/>
      </c>
      <c r="N462" s="153">
        <f>O462+P462+Q462</f>
        <v/>
      </c>
      <c r="O462" s="153">
        <f>K462*0.006</f>
        <v/>
      </c>
      <c r="P462" s="153">
        <f>K462*0.02</f>
        <v/>
      </c>
      <c r="Q462" s="153">
        <f>SUM(R462:T462)</f>
        <v/>
      </c>
      <c r="R462" s="153">
        <f>IF(F462="大型",700,IF(F462="中型",300,IF(F462="小型",80,0)))</f>
        <v/>
      </c>
      <c r="S462" s="153">
        <f>IF(F462="大型",150,IF(F462="中型",100,IF(F462="小型",0,0)))</f>
        <v/>
      </c>
      <c r="T462" s="151">
        <f>SUM(U462:W462)</f>
        <v/>
      </c>
      <c r="U462" s="153" t="n">
        <v>0</v>
      </c>
      <c r="V462" s="153" t="n">
        <v>0</v>
      </c>
      <c r="W462" s="153" t="n">
        <v>0</v>
      </c>
      <c r="X462" s="153" t="n">
        <v>0</v>
      </c>
      <c r="Y462" s="153" t="n">
        <v>0</v>
      </c>
      <c r="Z462" s="153" t="n">
        <v>0</v>
      </c>
      <c r="AA462" s="153" t="n">
        <v>0</v>
      </c>
      <c r="AB462" s="153" t="n">
        <v>0</v>
      </c>
      <c r="AC462" s="153" t="n">
        <v>0</v>
      </c>
      <c r="AD462" s="153" t="n">
        <v>0</v>
      </c>
      <c r="AE462" s="153" t="n">
        <v>0</v>
      </c>
      <c r="AF462" s="153" t="n">
        <v>0</v>
      </c>
      <c r="AG462" s="153" t="n">
        <v>0</v>
      </c>
      <c r="AH462" s="153" t="n">
        <v>0</v>
      </c>
      <c r="AI462" s="153" t="n">
        <v>0</v>
      </c>
      <c r="AJ462" s="153" t="n">
        <v>0</v>
      </c>
      <c r="AK462" s="153" t="n">
        <v>0</v>
      </c>
      <c r="AL462" s="153" t="n">
        <v>0</v>
      </c>
      <c r="AM462" s="153" t="n">
        <v>0</v>
      </c>
      <c r="AN462" s="153" t="n">
        <v>0</v>
      </c>
      <c r="AO462" s="153" t="n">
        <v>0</v>
      </c>
      <c r="AP462" s="153" t="n">
        <v>0</v>
      </c>
      <c r="AQ462" s="153" t="n">
        <v>0</v>
      </c>
      <c r="AR462" s="153" t="n">
        <v>0</v>
      </c>
      <c r="AS462" s="153" t="n">
        <v>0</v>
      </c>
      <c r="AT462" s="10" t="n"/>
      <c r="AU462" s="10" t="n"/>
      <c r="AV462" s="10" t="n"/>
      <c r="AW462" s="10" t="n"/>
      <c r="AX462" s="10" t="n"/>
      <c r="AY462" s="153" t="n"/>
      <c r="AZ462" s="153" t="n"/>
      <c r="BA462" s="85" t="n"/>
      <c r="BB462" s="153" t="n"/>
      <c r="BC462" s="10" t="inlineStr">
        <is>
          <t>1046955919499</t>
        </is>
      </c>
      <c r="BD462" s="10" t="inlineStr">
        <is>
          <t>https://item.taobao.com/item.htm?ft=t&amp;id=1046955919499</t>
        </is>
      </c>
      <c r="BE462" s="10" t="n"/>
      <c r="BF462" s="153">
        <f>H462</f>
        <v/>
      </c>
      <c r="BG462" s="85">
        <f>BH462/BF462</f>
        <v/>
      </c>
      <c r="BH462" s="152">
        <f>I462</f>
        <v/>
      </c>
      <c r="BI462" s="85">
        <f>1-12%</f>
        <v/>
      </c>
      <c r="BJ462" s="85">
        <f>BK462/(BF462-BF462*(1-BI462))</f>
        <v/>
      </c>
      <c r="BK462" s="152">
        <f>BM462/(1-BL462)</f>
        <v/>
      </c>
      <c r="BL462" s="85" t="n">
        <v>0.01</v>
      </c>
      <c r="BM462" s="152">
        <f>J462</f>
        <v/>
      </c>
      <c r="BN462" s="152">
        <f>IF(BK462&gt;=1500,BK462-150,IF(BK462&gt;=800,BK462-80,IF(BK462&gt;=500,BK462-50,IF(BK462&gt;=200,BK462-20,BK462))))</f>
        <v/>
      </c>
      <c r="BO462" s="85">
        <f>1-12%</f>
        <v/>
      </c>
      <c r="BP462" s="85">
        <f>BQ462/(BF462-BF462*(1-BO462))</f>
        <v/>
      </c>
      <c r="BQ462" s="152">
        <f>BS462/(1-BR462)</f>
        <v/>
      </c>
      <c r="BR462" s="85" t="n">
        <v>0</v>
      </c>
      <c r="BS462" s="152">
        <f>K462</f>
        <v/>
      </c>
      <c r="BT462" s="152">
        <f>IF(BQ462&gt;=1500,BQ462-150,IF(BQ462&gt;=800,BQ462-80,IF(BQ462&gt;=500,BQ462-50,IF(BQ462&gt;=200,BQ462-20,BQ462))))</f>
        <v/>
      </c>
      <c r="BU462" s="10" t="n"/>
      <c r="CB462" s="8" t="inlineStr">
        <is>
          <t>✅ 可导入</t>
        </is>
      </c>
      <c r="CC462" s="88" t="inlineStr">
        <is>
          <t>木作成本原为文字，已置0待补</t>
        </is>
      </c>
    </row>
    <row r="463" ht="18" customHeight="1">
      <c r="A463" s="77" t="inlineStr">
        <is>
          <t>PFG25211040112</t>
        </is>
      </c>
      <c r="B463" s="7" t="inlineStr">
        <is>
          <t>孚格蜂蜜弧形圆桌</t>
        </is>
      </c>
      <c r="C463" s="7" t="inlineStr">
        <is>
          <t>蜂蜜弧形圆桌-1.0米</t>
        </is>
      </c>
      <c r="D463" s="7" t="inlineStr">
        <is>
          <t>PFG2521104011212</t>
        </is>
      </c>
      <c r="E463" s="7" t="inlineStr">
        <is>
          <t>https://item.taobao.com/item.htm?ft=t&amp;id=1046955919499</t>
        </is>
      </c>
      <c r="F463" s="7" t="inlineStr">
        <is>
          <t>中型</t>
        </is>
      </c>
      <c r="G463" s="149">
        <f>Q463/0.4</f>
        <v/>
      </c>
      <c r="H463" s="149">
        <f>G463*0.75</f>
        <v/>
      </c>
      <c r="I463" s="149">
        <f>Q463 / (0.81 - 0.02 - 0.006)</f>
        <v/>
      </c>
      <c r="J463" s="149">
        <f>Q463 / (0.82 - 0.02 - 0.006)</f>
        <v/>
      </c>
      <c r="K463" s="149">
        <f>Q463 / (0.85 - 0.02 - 0.006)</f>
        <v/>
      </c>
      <c r="L463" s="149">
        <f>K463-N463</f>
        <v/>
      </c>
      <c r="M463" s="79">
        <f>L463/K463</f>
        <v/>
      </c>
      <c r="N463" s="150">
        <f>O463+P463+Q463</f>
        <v/>
      </c>
      <c r="O463" s="150">
        <f>K463*0.006</f>
        <v/>
      </c>
      <c r="P463" s="150">
        <f>K463*0.02</f>
        <v/>
      </c>
      <c r="Q463" s="150">
        <f>SUM(R463:T463)</f>
        <v/>
      </c>
      <c r="R463" s="150">
        <f>IF(F463="大型",700,IF(F463="中型",300,IF(F463="小型",80,0)))</f>
        <v/>
      </c>
      <c r="S463" s="150">
        <f>IF(F463="大型",150,IF(F463="中型",100,IF(F463="小型",0,0)))</f>
        <v/>
      </c>
      <c r="T463" s="151">
        <f>SUM(U463:W463)</f>
        <v/>
      </c>
      <c r="U463" s="150" t="n">
        <v>0</v>
      </c>
      <c r="V463" s="150" t="n">
        <v>0</v>
      </c>
      <c r="W463" s="150" t="n">
        <v>0</v>
      </c>
      <c r="X463" s="150" t="n">
        <v>0</v>
      </c>
      <c r="Y463" s="150" t="n">
        <v>0</v>
      </c>
      <c r="Z463" s="150" t="n">
        <v>0</v>
      </c>
      <c r="AA463" s="150" t="n">
        <v>0</v>
      </c>
      <c r="AB463" s="150" t="n">
        <v>0</v>
      </c>
      <c r="AC463" s="150" t="n">
        <v>0</v>
      </c>
      <c r="AD463" s="150" t="n">
        <v>0</v>
      </c>
      <c r="AE463" s="150" t="n">
        <v>0</v>
      </c>
      <c r="AF463" s="150" t="n">
        <v>0</v>
      </c>
      <c r="AG463" s="150" t="n">
        <v>0</v>
      </c>
      <c r="AH463" s="150" t="n">
        <v>0</v>
      </c>
      <c r="AI463" s="150" t="n">
        <v>0</v>
      </c>
      <c r="AJ463" s="150" t="n">
        <v>0</v>
      </c>
      <c r="AK463" s="150" t="n">
        <v>0</v>
      </c>
      <c r="AL463" s="150" t="n">
        <v>0</v>
      </c>
      <c r="AM463" s="150" t="n">
        <v>0</v>
      </c>
      <c r="AN463" s="150" t="n">
        <v>0</v>
      </c>
      <c r="AO463" s="150" t="n">
        <v>0</v>
      </c>
      <c r="AP463" s="150" t="n">
        <v>0</v>
      </c>
      <c r="AQ463" s="150" t="n">
        <v>0</v>
      </c>
      <c r="AR463" s="150" t="n">
        <v>0</v>
      </c>
      <c r="AS463" s="150" t="n">
        <v>0</v>
      </c>
      <c r="AT463" s="7" t="n"/>
      <c r="AU463" s="7" t="n"/>
      <c r="AV463" s="7" t="n"/>
      <c r="AW463" s="7" t="n"/>
      <c r="AX463" s="7" t="n"/>
      <c r="AY463" s="150" t="n"/>
      <c r="AZ463" s="150" t="n"/>
      <c r="BA463" s="82" t="n"/>
      <c r="BB463" s="150" t="n"/>
      <c r="BC463" s="7" t="inlineStr">
        <is>
          <t>1046955919499</t>
        </is>
      </c>
      <c r="BD463" s="7" t="inlineStr">
        <is>
          <t>https://item.taobao.com/item.htm?ft=t&amp;id=1046955919499</t>
        </is>
      </c>
      <c r="BE463" s="7" t="n"/>
      <c r="BF463" s="150">
        <f>H463</f>
        <v/>
      </c>
      <c r="BG463" s="82">
        <f>BH463/BF463</f>
        <v/>
      </c>
      <c r="BH463" s="149">
        <f>I463</f>
        <v/>
      </c>
      <c r="BI463" s="82">
        <f>1-12%</f>
        <v/>
      </c>
      <c r="BJ463" s="82">
        <f>BK463/(BF463-BF463*(1-BI463))</f>
        <v/>
      </c>
      <c r="BK463" s="149">
        <f>BM463/(1-BL463)</f>
        <v/>
      </c>
      <c r="BL463" s="82" t="n">
        <v>0.01</v>
      </c>
      <c r="BM463" s="149">
        <f>J463</f>
        <v/>
      </c>
      <c r="BN463" s="149">
        <f>IF(BK463&gt;=1500,BK463-150,IF(BK463&gt;=800,BK463-80,IF(BK463&gt;=500,BK463-50,IF(BK463&gt;=200,BK463-20,BK463))))</f>
        <v/>
      </c>
      <c r="BO463" s="82">
        <f>1-12%</f>
        <v/>
      </c>
      <c r="BP463" s="82">
        <f>BQ463/(BF463-BF463*(1-BO463))</f>
        <v/>
      </c>
      <c r="BQ463" s="149">
        <f>BS463/(1-BR463)</f>
        <v/>
      </c>
      <c r="BR463" s="82" t="n">
        <v>0</v>
      </c>
      <c r="BS463" s="149">
        <f>K463</f>
        <v/>
      </c>
      <c r="BT463" s="149">
        <f>IF(BQ463&gt;=1500,BQ463-150,IF(BQ463&gt;=800,BQ463-80,IF(BQ463&gt;=500,BQ463-50,IF(BQ463&gt;=200,BQ463-20,BQ463))))</f>
        <v/>
      </c>
      <c r="BU463" s="7" t="n"/>
      <c r="CB463" s="8" t="inlineStr">
        <is>
          <t>✅ 可导入</t>
        </is>
      </c>
      <c r="CC463" s="88" t="inlineStr">
        <is>
          <t>木作成本原为文字，已置0待补</t>
        </is>
      </c>
    </row>
    <row r="464" ht="18" customHeight="1">
      <c r="A464" s="77" t="inlineStr">
        <is>
          <t>PFG25211040112</t>
        </is>
      </c>
      <c r="B464" s="10" t="inlineStr">
        <is>
          <t>孚格蜂蜜弧形圆桌</t>
        </is>
      </c>
      <c r="C464" s="10" t="inlineStr">
        <is>
          <t>蜂蜜弧形圆桌-1.1米</t>
        </is>
      </c>
      <c r="D464" s="10" t="inlineStr">
        <is>
          <t>PFG2521104011213</t>
        </is>
      </c>
      <c r="E464" s="10" t="inlineStr">
        <is>
          <t>https://item.taobao.com/item.htm?ft=t&amp;id=1046955919499</t>
        </is>
      </c>
      <c r="F464" s="10" t="inlineStr">
        <is>
          <t>中型</t>
        </is>
      </c>
      <c r="G464" s="152">
        <f>Q464/0.4</f>
        <v/>
      </c>
      <c r="H464" s="152">
        <f>G464*0.75</f>
        <v/>
      </c>
      <c r="I464" s="152">
        <f>Q464 / (0.81 - 0.02 - 0.006)</f>
        <v/>
      </c>
      <c r="J464" s="152">
        <f>Q464 / (0.82 - 0.02 - 0.006)</f>
        <v/>
      </c>
      <c r="K464" s="152">
        <f>Q464 / (0.85 - 0.02 - 0.006)</f>
        <v/>
      </c>
      <c r="L464" s="152">
        <f>K464-N464</f>
        <v/>
      </c>
      <c r="M464" s="79">
        <f>L464/K464</f>
        <v/>
      </c>
      <c r="N464" s="153">
        <f>O464+P464+Q464</f>
        <v/>
      </c>
      <c r="O464" s="153">
        <f>K464*0.006</f>
        <v/>
      </c>
      <c r="P464" s="153">
        <f>K464*0.02</f>
        <v/>
      </c>
      <c r="Q464" s="153">
        <f>SUM(R464:T464)</f>
        <v/>
      </c>
      <c r="R464" s="153">
        <f>IF(F464="大型",700,IF(F464="中型",300,IF(F464="小型",80,0)))</f>
        <v/>
      </c>
      <c r="S464" s="153">
        <f>IF(F464="大型",150,IF(F464="中型",100,IF(F464="小型",0,0)))</f>
        <v/>
      </c>
      <c r="T464" s="151">
        <f>SUM(U464:W464)</f>
        <v/>
      </c>
      <c r="U464" s="153" t="n">
        <v>0</v>
      </c>
      <c r="V464" s="153" t="n">
        <v>0</v>
      </c>
      <c r="W464" s="153" t="n">
        <v>0</v>
      </c>
      <c r="X464" s="153" t="n">
        <v>0</v>
      </c>
      <c r="Y464" s="153" t="n">
        <v>0</v>
      </c>
      <c r="Z464" s="153" t="n">
        <v>0</v>
      </c>
      <c r="AA464" s="153" t="n">
        <v>0</v>
      </c>
      <c r="AB464" s="153" t="n">
        <v>0</v>
      </c>
      <c r="AC464" s="153" t="n">
        <v>0</v>
      </c>
      <c r="AD464" s="153" t="n">
        <v>0</v>
      </c>
      <c r="AE464" s="153" t="n">
        <v>0</v>
      </c>
      <c r="AF464" s="153" t="n">
        <v>0</v>
      </c>
      <c r="AG464" s="153" t="n">
        <v>0</v>
      </c>
      <c r="AH464" s="153" t="n">
        <v>0</v>
      </c>
      <c r="AI464" s="153" t="n">
        <v>0</v>
      </c>
      <c r="AJ464" s="153" t="n">
        <v>0</v>
      </c>
      <c r="AK464" s="153" t="n">
        <v>0</v>
      </c>
      <c r="AL464" s="153" t="n">
        <v>0</v>
      </c>
      <c r="AM464" s="153" t="n">
        <v>0</v>
      </c>
      <c r="AN464" s="153" t="n">
        <v>0</v>
      </c>
      <c r="AO464" s="153" t="n">
        <v>0</v>
      </c>
      <c r="AP464" s="153" t="n">
        <v>0</v>
      </c>
      <c r="AQ464" s="153" t="n">
        <v>0</v>
      </c>
      <c r="AR464" s="153" t="n">
        <v>0</v>
      </c>
      <c r="AS464" s="153" t="n">
        <v>0</v>
      </c>
      <c r="AT464" s="10" t="n"/>
      <c r="AU464" s="10" t="n"/>
      <c r="AV464" s="10" t="n"/>
      <c r="AW464" s="10" t="n"/>
      <c r="AX464" s="10" t="n"/>
      <c r="AY464" s="153" t="n"/>
      <c r="AZ464" s="153" t="n"/>
      <c r="BA464" s="85" t="n"/>
      <c r="BB464" s="153" t="n"/>
      <c r="BC464" s="10" t="inlineStr">
        <is>
          <t>1046955919499</t>
        </is>
      </c>
      <c r="BD464" s="10" t="inlineStr">
        <is>
          <t>https://item.taobao.com/item.htm?ft=t&amp;id=1046955919499</t>
        </is>
      </c>
      <c r="BE464" s="10" t="n"/>
      <c r="BF464" s="153">
        <f>H464</f>
        <v/>
      </c>
      <c r="BG464" s="85">
        <f>BH464/BF464</f>
        <v/>
      </c>
      <c r="BH464" s="152">
        <f>I464</f>
        <v/>
      </c>
      <c r="BI464" s="85">
        <f>1-12%</f>
        <v/>
      </c>
      <c r="BJ464" s="85">
        <f>BK464/(BF464-BF464*(1-BI464))</f>
        <v/>
      </c>
      <c r="BK464" s="152">
        <f>BM464/(1-BL464)</f>
        <v/>
      </c>
      <c r="BL464" s="85" t="n">
        <v>0.01</v>
      </c>
      <c r="BM464" s="152">
        <f>J464</f>
        <v/>
      </c>
      <c r="BN464" s="152">
        <f>IF(BK464&gt;=1500,BK464-150,IF(BK464&gt;=800,BK464-80,IF(BK464&gt;=500,BK464-50,IF(BK464&gt;=200,BK464-20,BK464))))</f>
        <v/>
      </c>
      <c r="BO464" s="85">
        <f>1-12%</f>
        <v/>
      </c>
      <c r="BP464" s="85">
        <f>BQ464/(BF464-BF464*(1-BO464))</f>
        <v/>
      </c>
      <c r="BQ464" s="152">
        <f>BS464/(1-BR464)</f>
        <v/>
      </c>
      <c r="BR464" s="85" t="n">
        <v>0</v>
      </c>
      <c r="BS464" s="152">
        <f>K464</f>
        <v/>
      </c>
      <c r="BT464" s="152">
        <f>IF(BQ464&gt;=1500,BQ464-150,IF(BQ464&gt;=800,BQ464-80,IF(BQ464&gt;=500,BQ464-50,IF(BQ464&gt;=200,BQ464-20,BQ464))))</f>
        <v/>
      </c>
      <c r="BU464" s="10" t="n"/>
      <c r="CB464" s="8" t="inlineStr">
        <is>
          <t>✅ 可导入</t>
        </is>
      </c>
      <c r="CC464" s="88" t="inlineStr">
        <is>
          <t>木作成本原为文字，已置0待补</t>
        </is>
      </c>
    </row>
    <row r="465" ht="18" customHeight="1">
      <c r="A465" s="77" t="inlineStr">
        <is>
          <t>PFG25211040112</t>
        </is>
      </c>
      <c r="B465" s="7" t="inlineStr">
        <is>
          <t>孚格蜂蜜弧形圆桌</t>
        </is>
      </c>
      <c r="C465" s="7" t="inlineStr">
        <is>
          <t>蜂蜜弧形圆桌-1.2米</t>
        </is>
      </c>
      <c r="D465" s="7" t="inlineStr">
        <is>
          <t>PFG2521104011214</t>
        </is>
      </c>
      <c r="E465" s="7" t="inlineStr">
        <is>
          <t>https://item.taobao.com/item.htm?ft=t&amp;id=1046955919499</t>
        </is>
      </c>
      <c r="F465" s="7" t="inlineStr">
        <is>
          <t>中型</t>
        </is>
      </c>
      <c r="G465" s="149">
        <f>Q465/0.4</f>
        <v/>
      </c>
      <c r="H465" s="149">
        <f>G465*0.75</f>
        <v/>
      </c>
      <c r="I465" s="149">
        <f>Q465 / (0.81 - 0.02 - 0.006)</f>
        <v/>
      </c>
      <c r="J465" s="149">
        <f>Q465 / (0.82 - 0.02 - 0.006)</f>
        <v/>
      </c>
      <c r="K465" s="149">
        <f>Q465 / (0.85 - 0.02 - 0.006)</f>
        <v/>
      </c>
      <c r="L465" s="149">
        <f>K465-N465</f>
        <v/>
      </c>
      <c r="M465" s="79">
        <f>L465/K465</f>
        <v/>
      </c>
      <c r="N465" s="150">
        <f>O465+P465+Q465</f>
        <v/>
      </c>
      <c r="O465" s="150">
        <f>K465*0.006</f>
        <v/>
      </c>
      <c r="P465" s="150">
        <f>K465*0.02</f>
        <v/>
      </c>
      <c r="Q465" s="150">
        <f>SUM(R465:T465)</f>
        <v/>
      </c>
      <c r="R465" s="150">
        <f>IF(F465="大型",700,IF(F465="中型",300,IF(F465="小型",80,0)))</f>
        <v/>
      </c>
      <c r="S465" s="150">
        <f>IF(F465="大型",150,IF(F465="中型",100,IF(F465="小型",0,0)))</f>
        <v/>
      </c>
      <c r="T465" s="151">
        <f>SUM(U465:W465)</f>
        <v/>
      </c>
      <c r="U465" s="150" t="n">
        <v>0</v>
      </c>
      <c r="V465" s="150" t="n">
        <v>0</v>
      </c>
      <c r="W465" s="150" t="n">
        <v>0</v>
      </c>
      <c r="X465" s="150" t="n">
        <v>0</v>
      </c>
      <c r="Y465" s="150" t="n">
        <v>0</v>
      </c>
      <c r="Z465" s="150" t="n">
        <v>0</v>
      </c>
      <c r="AA465" s="150" t="n">
        <v>0</v>
      </c>
      <c r="AB465" s="150" t="n">
        <v>0</v>
      </c>
      <c r="AC465" s="150" t="n">
        <v>0</v>
      </c>
      <c r="AD465" s="150" t="n">
        <v>0</v>
      </c>
      <c r="AE465" s="150" t="n">
        <v>0</v>
      </c>
      <c r="AF465" s="150" t="n">
        <v>0</v>
      </c>
      <c r="AG465" s="150" t="n">
        <v>0</v>
      </c>
      <c r="AH465" s="150" t="n">
        <v>0</v>
      </c>
      <c r="AI465" s="150" t="n">
        <v>0</v>
      </c>
      <c r="AJ465" s="150" t="n">
        <v>0</v>
      </c>
      <c r="AK465" s="150" t="n">
        <v>0</v>
      </c>
      <c r="AL465" s="150" t="n">
        <v>0</v>
      </c>
      <c r="AM465" s="150" t="n">
        <v>0</v>
      </c>
      <c r="AN465" s="150" t="n">
        <v>0</v>
      </c>
      <c r="AO465" s="150" t="n">
        <v>0</v>
      </c>
      <c r="AP465" s="150" t="n">
        <v>0</v>
      </c>
      <c r="AQ465" s="150" t="n">
        <v>0</v>
      </c>
      <c r="AR465" s="150" t="n">
        <v>0</v>
      </c>
      <c r="AS465" s="150" t="n">
        <v>0</v>
      </c>
      <c r="AT465" s="7" t="n"/>
      <c r="AU465" s="7" t="n"/>
      <c r="AV465" s="7" t="n"/>
      <c r="AW465" s="7" t="n"/>
      <c r="AX465" s="7" t="n"/>
      <c r="AY465" s="150" t="n"/>
      <c r="AZ465" s="150" t="n"/>
      <c r="BA465" s="82" t="n"/>
      <c r="BB465" s="150" t="n"/>
      <c r="BC465" s="7" t="inlineStr">
        <is>
          <t>1046955919499</t>
        </is>
      </c>
      <c r="BD465" s="7" t="inlineStr">
        <is>
          <t>https://item.taobao.com/item.htm?ft=t&amp;id=1046955919499</t>
        </is>
      </c>
      <c r="BE465" s="7" t="n"/>
      <c r="BF465" s="150">
        <f>H465</f>
        <v/>
      </c>
      <c r="BG465" s="82">
        <f>BH465/BF465</f>
        <v/>
      </c>
      <c r="BH465" s="149">
        <f>I465</f>
        <v/>
      </c>
      <c r="BI465" s="82">
        <f>1-12%</f>
        <v/>
      </c>
      <c r="BJ465" s="82">
        <f>BK465/(BF465-BF465*(1-BI465))</f>
        <v/>
      </c>
      <c r="BK465" s="149">
        <f>BM465/(1-BL465)</f>
        <v/>
      </c>
      <c r="BL465" s="82" t="n">
        <v>0.01</v>
      </c>
      <c r="BM465" s="149">
        <f>J465</f>
        <v/>
      </c>
      <c r="BN465" s="149">
        <f>IF(BK465&gt;=1500,BK465-150,IF(BK465&gt;=800,BK465-80,IF(BK465&gt;=500,BK465-50,IF(BK465&gt;=200,BK465-20,BK465))))</f>
        <v/>
      </c>
      <c r="BO465" s="82">
        <f>1-12%</f>
        <v/>
      </c>
      <c r="BP465" s="82">
        <f>BQ465/(BF465-BF465*(1-BO465))</f>
        <v/>
      </c>
      <c r="BQ465" s="149">
        <f>BS465/(1-BR465)</f>
        <v/>
      </c>
      <c r="BR465" s="82" t="n">
        <v>0</v>
      </c>
      <c r="BS465" s="149">
        <f>K465</f>
        <v/>
      </c>
      <c r="BT465" s="149">
        <f>IF(BQ465&gt;=1500,BQ465-150,IF(BQ465&gt;=800,BQ465-80,IF(BQ465&gt;=500,BQ465-50,IF(BQ465&gt;=200,BQ465-20,BQ465))))</f>
        <v/>
      </c>
      <c r="BU465" s="7" t="n"/>
      <c r="CB465" s="8" t="inlineStr">
        <is>
          <t>✅ 可导入</t>
        </is>
      </c>
      <c r="CC465" s="88" t="inlineStr">
        <is>
          <t>木作成本原为文字，已置0待补</t>
        </is>
      </c>
    </row>
    <row r="466" ht="18" customHeight="1">
      <c r="A466" s="77" t="inlineStr">
        <is>
          <t>PFG26211050115</t>
        </is>
      </c>
      <c r="B466" s="10" t="inlineStr">
        <is>
          <t>孚格柚色玻璃圆桌</t>
        </is>
      </c>
      <c r="C466" s="10" t="inlineStr">
        <is>
          <t>柚色玻璃圆桌-0.9米</t>
        </is>
      </c>
      <c r="D466" s="10" t="inlineStr">
        <is>
          <t>PFG2621105011511</t>
        </is>
      </c>
      <c r="E466" s="10" t="inlineStr">
        <is>
          <t>https://item.taobao.com/item.htm?ft=t&amp;id=1046955919499</t>
        </is>
      </c>
      <c r="F466" s="10" t="inlineStr">
        <is>
          <t>中型</t>
        </is>
      </c>
      <c r="G466" s="152">
        <f>Q466/0.4</f>
        <v/>
      </c>
      <c r="H466" s="152">
        <f>G466*0.75</f>
        <v/>
      </c>
      <c r="I466" s="152">
        <f>Q466 / (0.81 - 0.02 - 0.006)</f>
        <v/>
      </c>
      <c r="J466" s="152">
        <f>Q466 / (0.82 - 0.02 - 0.006)</f>
        <v/>
      </c>
      <c r="K466" s="152">
        <f>Q466 / (0.85 - 0.02 - 0.006)</f>
        <v/>
      </c>
      <c r="L466" s="152">
        <f>K466-N466</f>
        <v/>
      </c>
      <c r="M466" s="79">
        <f>L466/K466</f>
        <v/>
      </c>
      <c r="N466" s="153">
        <f>O466+P466+Q466</f>
        <v/>
      </c>
      <c r="O466" s="153">
        <f>K466*0.006</f>
        <v/>
      </c>
      <c r="P466" s="153">
        <f>K466*0.02</f>
        <v/>
      </c>
      <c r="Q466" s="153">
        <f>SUM(R466:T466)</f>
        <v/>
      </c>
      <c r="R466" s="153">
        <f>IF(F466="大型",700,IF(F466="中型",300,IF(F466="小型",80,0)))</f>
        <v/>
      </c>
      <c r="S466" s="153">
        <f>IF(F466="大型",150,IF(F466="中型",100,IF(F466="小型",0,0)))</f>
        <v/>
      </c>
      <c r="T466" s="151">
        <f>SUM(U466:W466)</f>
        <v/>
      </c>
      <c r="U466" s="153" t="n">
        <v>0</v>
      </c>
      <c r="V466" s="153" t="n">
        <v>0</v>
      </c>
      <c r="W466" s="153" t="n">
        <v>0</v>
      </c>
      <c r="X466" s="153" t="n">
        <v>0</v>
      </c>
      <c r="Y466" s="153" t="n">
        <v>0</v>
      </c>
      <c r="Z466" s="153" t="n">
        <v>0</v>
      </c>
      <c r="AA466" s="153" t="n">
        <v>0</v>
      </c>
      <c r="AB466" s="153" t="n">
        <v>0</v>
      </c>
      <c r="AC466" s="153" t="n">
        <v>0</v>
      </c>
      <c r="AD466" s="153" t="n">
        <v>0</v>
      </c>
      <c r="AE466" s="153" t="n">
        <v>0</v>
      </c>
      <c r="AF466" s="153" t="n">
        <v>0</v>
      </c>
      <c r="AG466" s="153" t="n">
        <v>0</v>
      </c>
      <c r="AH466" s="153" t="n">
        <v>0</v>
      </c>
      <c r="AI466" s="153" t="n">
        <v>0</v>
      </c>
      <c r="AJ466" s="153" t="n">
        <v>0</v>
      </c>
      <c r="AK466" s="153" t="n">
        <v>0</v>
      </c>
      <c r="AL466" s="153" t="n">
        <v>0</v>
      </c>
      <c r="AM466" s="153" t="n">
        <v>0</v>
      </c>
      <c r="AN466" s="153" t="n">
        <v>0</v>
      </c>
      <c r="AO466" s="153" t="n">
        <v>0</v>
      </c>
      <c r="AP466" s="153" t="n">
        <v>0</v>
      </c>
      <c r="AQ466" s="153" t="n">
        <v>0</v>
      </c>
      <c r="AR466" s="153" t="n">
        <v>0</v>
      </c>
      <c r="AS466" s="153" t="n">
        <v>0</v>
      </c>
      <c r="AT466" s="10" t="n"/>
      <c r="AU466" s="10" t="n"/>
      <c r="AV466" s="10" t="n"/>
      <c r="AW466" s="10" t="n"/>
      <c r="AX466" s="10" t="n"/>
      <c r="AY466" s="153" t="n"/>
      <c r="AZ466" s="153" t="n"/>
      <c r="BA466" s="85" t="n"/>
      <c r="BB466" s="153" t="n"/>
      <c r="BC466" s="10" t="inlineStr">
        <is>
          <t>暂无</t>
        </is>
      </c>
      <c r="BD466" s="10" t="n"/>
      <c r="BE466" s="10" t="n"/>
      <c r="BF466" s="153">
        <f>H466</f>
        <v/>
      </c>
      <c r="BG466" s="85">
        <f>BH466/BF466</f>
        <v/>
      </c>
      <c r="BH466" s="152">
        <f>I466</f>
        <v/>
      </c>
      <c r="BI466" s="85">
        <f>1-12%</f>
        <v/>
      </c>
      <c r="BJ466" s="85">
        <f>BK466/(BF466-BF466*(1-BI466))</f>
        <v/>
      </c>
      <c r="BK466" s="152">
        <f>BM466/(1-BL466)</f>
        <v/>
      </c>
      <c r="BL466" s="85" t="n">
        <v>0.01</v>
      </c>
      <c r="BM466" s="152">
        <f>J466</f>
        <v/>
      </c>
      <c r="BN466" s="152">
        <f>IF(BK466&gt;=1500,BK466-150,IF(BK466&gt;=800,BK466-80,IF(BK466&gt;=500,BK466-50,IF(BK466&gt;=200,BK466-20,BK466))))</f>
        <v/>
      </c>
      <c r="BO466" s="85">
        <f>1-12%</f>
        <v/>
      </c>
      <c r="BP466" s="85">
        <f>BQ466/(BF466-BF466*(1-BO466))</f>
        <v/>
      </c>
      <c r="BQ466" s="152">
        <f>BS466/(1-BR466)</f>
        <v/>
      </c>
      <c r="BR466" s="85" t="n">
        <v>0</v>
      </c>
      <c r="BS466" s="152">
        <f>K466</f>
        <v/>
      </c>
      <c r="BT466" s="152">
        <f>IF(BQ466&gt;=1500,BQ466-150,IF(BQ466&gt;=800,BQ466-80,IF(BQ466&gt;=500,BQ466-50,IF(BQ466&gt;=200,BQ466-20,BQ466))))</f>
        <v/>
      </c>
      <c r="BU466" s="10" t="n"/>
      <c r="CB466" s="8" t="inlineStr">
        <is>
          <t>✅ 可导入</t>
        </is>
      </c>
      <c r="CC466" s="88" t="inlineStr">
        <is>
          <t>木作成本原为文字，已置0待补</t>
        </is>
      </c>
    </row>
    <row r="467" ht="18" customHeight="1">
      <c r="A467" s="77" t="inlineStr">
        <is>
          <t>PFG26211050115</t>
        </is>
      </c>
      <c r="B467" s="7" t="inlineStr">
        <is>
          <t>孚格柚色玻璃圆桌</t>
        </is>
      </c>
      <c r="C467" s="7" t="inlineStr">
        <is>
          <t>柚色玻璃圆桌-1.0米</t>
        </is>
      </c>
      <c r="D467" s="7" t="inlineStr">
        <is>
          <t>PFG2621105011512</t>
        </is>
      </c>
      <c r="E467" s="7" t="n"/>
      <c r="F467" s="7" t="inlineStr">
        <is>
          <t>中型</t>
        </is>
      </c>
      <c r="G467" s="149">
        <f>Q467/0.4</f>
        <v/>
      </c>
      <c r="H467" s="149">
        <f>G467*0.75</f>
        <v/>
      </c>
      <c r="I467" s="149">
        <f>Q467 / (0.81 - 0.02 - 0.006)</f>
        <v/>
      </c>
      <c r="J467" s="149">
        <f>Q467 / (0.82 - 0.02 - 0.006)</f>
        <v/>
      </c>
      <c r="K467" s="149">
        <f>Q467 / (0.85 - 0.02 - 0.006)</f>
        <v/>
      </c>
      <c r="L467" s="149">
        <f>K467-N467</f>
        <v/>
      </c>
      <c r="M467" s="79">
        <f>L467/K467</f>
        <v/>
      </c>
      <c r="N467" s="150">
        <f>O467+P467+Q467</f>
        <v/>
      </c>
      <c r="O467" s="150">
        <f>K467*0.006</f>
        <v/>
      </c>
      <c r="P467" s="150">
        <f>K467*0.02</f>
        <v/>
      </c>
      <c r="Q467" s="150">
        <f>SUM(R467:T467)</f>
        <v/>
      </c>
      <c r="R467" s="150">
        <f>IF(F467="大型",700,IF(F467="中型",300,IF(F467="小型",80,0)))</f>
        <v/>
      </c>
      <c r="S467" s="150">
        <f>IF(F467="大型",150,IF(F467="中型",100,IF(F467="小型",0,0)))</f>
        <v/>
      </c>
      <c r="T467" s="151">
        <f>SUM(U467:W467)</f>
        <v/>
      </c>
      <c r="U467" s="150" t="n">
        <v>0</v>
      </c>
      <c r="V467" s="150" t="n">
        <v>0</v>
      </c>
      <c r="W467" s="150" t="n">
        <v>0</v>
      </c>
      <c r="X467" s="150" t="n">
        <v>0</v>
      </c>
      <c r="Y467" s="150" t="n">
        <v>0</v>
      </c>
      <c r="Z467" s="150" t="n">
        <v>0</v>
      </c>
      <c r="AA467" s="150" t="n">
        <v>0</v>
      </c>
      <c r="AB467" s="150" t="n">
        <v>0</v>
      </c>
      <c r="AC467" s="150" t="n">
        <v>0</v>
      </c>
      <c r="AD467" s="150" t="n">
        <v>0</v>
      </c>
      <c r="AE467" s="150" t="n">
        <v>0</v>
      </c>
      <c r="AF467" s="150" t="n">
        <v>0</v>
      </c>
      <c r="AG467" s="150" t="n">
        <v>0</v>
      </c>
      <c r="AH467" s="150" t="n">
        <v>0</v>
      </c>
      <c r="AI467" s="150" t="n">
        <v>0</v>
      </c>
      <c r="AJ467" s="150" t="n">
        <v>0</v>
      </c>
      <c r="AK467" s="150" t="n">
        <v>0</v>
      </c>
      <c r="AL467" s="150" t="n">
        <v>0</v>
      </c>
      <c r="AM467" s="150" t="n">
        <v>0</v>
      </c>
      <c r="AN467" s="150" t="n">
        <v>0</v>
      </c>
      <c r="AO467" s="150" t="n">
        <v>0</v>
      </c>
      <c r="AP467" s="150" t="n">
        <v>0</v>
      </c>
      <c r="AQ467" s="150" t="n">
        <v>0</v>
      </c>
      <c r="AR467" s="150" t="n">
        <v>0</v>
      </c>
      <c r="AS467" s="150" t="n">
        <v>0</v>
      </c>
      <c r="AT467" s="7" t="n"/>
      <c r="AU467" s="7" t="n"/>
      <c r="AV467" s="7" t="n"/>
      <c r="AW467" s="7" t="n"/>
      <c r="AX467" s="7" t="n"/>
      <c r="AY467" s="150" t="n"/>
      <c r="AZ467" s="150" t="n"/>
      <c r="BA467" s="82" t="n"/>
      <c r="BB467" s="150" t="n"/>
      <c r="BC467" s="7" t="inlineStr">
        <is>
          <t>暂无</t>
        </is>
      </c>
      <c r="BD467" s="7" t="n"/>
      <c r="BE467" s="7" t="n"/>
      <c r="BF467" s="150">
        <f>H467</f>
        <v/>
      </c>
      <c r="BG467" s="82">
        <f>BH467/BF467</f>
        <v/>
      </c>
      <c r="BH467" s="149">
        <f>I467</f>
        <v/>
      </c>
      <c r="BI467" s="82">
        <f>1-12%</f>
        <v/>
      </c>
      <c r="BJ467" s="82">
        <f>BK467/(BF467-BF467*(1-BI467))</f>
        <v/>
      </c>
      <c r="BK467" s="149">
        <f>BM467/(1-BL467)</f>
        <v/>
      </c>
      <c r="BL467" s="82" t="n">
        <v>0.01</v>
      </c>
      <c r="BM467" s="149">
        <f>J467</f>
        <v/>
      </c>
      <c r="BN467" s="149">
        <f>IF(BK467&gt;=1500,BK467-150,IF(BK467&gt;=800,BK467-80,IF(BK467&gt;=500,BK467-50,IF(BK467&gt;=200,BK467-20,BK467))))</f>
        <v/>
      </c>
      <c r="BO467" s="82">
        <f>1-12%</f>
        <v/>
      </c>
      <c r="BP467" s="82">
        <f>BQ467/(BF467-BF467*(1-BO467))</f>
        <v/>
      </c>
      <c r="BQ467" s="149">
        <f>BS467/(1-BR467)</f>
        <v/>
      </c>
      <c r="BR467" s="82" t="n">
        <v>0</v>
      </c>
      <c r="BS467" s="149">
        <f>K467</f>
        <v/>
      </c>
      <c r="BT467" s="149">
        <f>IF(BQ467&gt;=1500,BQ467-150,IF(BQ467&gt;=800,BQ467-80,IF(BQ467&gt;=500,BQ467-50,IF(BQ467&gt;=200,BQ467-20,BQ467))))</f>
        <v/>
      </c>
      <c r="BU467" s="7" t="n"/>
      <c r="CB467" s="8" t="inlineStr">
        <is>
          <t>✅ 可导入</t>
        </is>
      </c>
      <c r="CC467" s="88" t="inlineStr">
        <is>
          <t>木作成本原为文字，已置0待补</t>
        </is>
      </c>
    </row>
    <row r="468" ht="18" customHeight="1">
      <c r="A468" s="77" t="inlineStr">
        <is>
          <t>PFG26211050115</t>
        </is>
      </c>
      <c r="B468" s="10" t="inlineStr">
        <is>
          <t>孚格柚色玻璃圆桌</t>
        </is>
      </c>
      <c r="C468" s="10" t="inlineStr">
        <is>
          <t>柚色玻璃圆桌-1.1米</t>
        </is>
      </c>
      <c r="D468" s="10" t="inlineStr">
        <is>
          <t>PFG2621105011513</t>
        </is>
      </c>
      <c r="E468" s="10" t="n"/>
      <c r="F468" s="10" t="inlineStr">
        <is>
          <t>中型</t>
        </is>
      </c>
      <c r="G468" s="152">
        <f>Q468/0.4</f>
        <v/>
      </c>
      <c r="H468" s="152">
        <f>G468*0.75</f>
        <v/>
      </c>
      <c r="I468" s="152">
        <f>Q468 / (0.81 - 0.02 - 0.006)</f>
        <v/>
      </c>
      <c r="J468" s="152">
        <f>Q468 / (0.82 - 0.02 - 0.006)</f>
        <v/>
      </c>
      <c r="K468" s="152">
        <f>Q468 / (0.85 - 0.02 - 0.006)</f>
        <v/>
      </c>
      <c r="L468" s="152">
        <f>K468-N468</f>
        <v/>
      </c>
      <c r="M468" s="79">
        <f>L468/K468</f>
        <v/>
      </c>
      <c r="N468" s="153">
        <f>O468+P468+Q468</f>
        <v/>
      </c>
      <c r="O468" s="153">
        <f>K468*0.006</f>
        <v/>
      </c>
      <c r="P468" s="153">
        <f>K468*0.02</f>
        <v/>
      </c>
      <c r="Q468" s="153">
        <f>SUM(R468:T468)</f>
        <v/>
      </c>
      <c r="R468" s="153">
        <f>IF(F468="大型",700,IF(F468="中型",300,IF(F468="小型",80,0)))</f>
        <v/>
      </c>
      <c r="S468" s="153">
        <f>IF(F468="大型",150,IF(F468="中型",100,IF(F468="小型",0,0)))</f>
        <v/>
      </c>
      <c r="T468" s="151">
        <f>SUM(U468:W468)</f>
        <v/>
      </c>
      <c r="U468" s="153" t="n">
        <v>0</v>
      </c>
      <c r="V468" s="153" t="n">
        <v>0</v>
      </c>
      <c r="W468" s="153" t="n">
        <v>0</v>
      </c>
      <c r="X468" s="153" t="n">
        <v>0</v>
      </c>
      <c r="Y468" s="153" t="n">
        <v>0</v>
      </c>
      <c r="Z468" s="153" t="n">
        <v>0</v>
      </c>
      <c r="AA468" s="153" t="n">
        <v>0</v>
      </c>
      <c r="AB468" s="153" t="n">
        <v>0</v>
      </c>
      <c r="AC468" s="153" t="n">
        <v>0</v>
      </c>
      <c r="AD468" s="153" t="n">
        <v>0</v>
      </c>
      <c r="AE468" s="153" t="n">
        <v>0</v>
      </c>
      <c r="AF468" s="153" t="n">
        <v>0</v>
      </c>
      <c r="AG468" s="153" t="n">
        <v>0</v>
      </c>
      <c r="AH468" s="153" t="n">
        <v>0</v>
      </c>
      <c r="AI468" s="153" t="n">
        <v>0</v>
      </c>
      <c r="AJ468" s="153" t="n">
        <v>0</v>
      </c>
      <c r="AK468" s="153" t="n">
        <v>0</v>
      </c>
      <c r="AL468" s="153" t="n">
        <v>0</v>
      </c>
      <c r="AM468" s="153" t="n">
        <v>0</v>
      </c>
      <c r="AN468" s="153" t="n">
        <v>0</v>
      </c>
      <c r="AO468" s="153" t="n">
        <v>0</v>
      </c>
      <c r="AP468" s="153" t="n">
        <v>0</v>
      </c>
      <c r="AQ468" s="153" t="n">
        <v>0</v>
      </c>
      <c r="AR468" s="153" t="n">
        <v>0</v>
      </c>
      <c r="AS468" s="153" t="n">
        <v>0</v>
      </c>
      <c r="AT468" s="10" t="n"/>
      <c r="AU468" s="10" t="n"/>
      <c r="AV468" s="10" t="n"/>
      <c r="AW468" s="10" t="n"/>
      <c r="AX468" s="10" t="n"/>
      <c r="AY468" s="153" t="n"/>
      <c r="AZ468" s="153" t="n"/>
      <c r="BA468" s="85" t="n"/>
      <c r="BB468" s="153" t="n"/>
      <c r="BC468" s="10" t="inlineStr">
        <is>
          <t>暂无</t>
        </is>
      </c>
      <c r="BD468" s="10" t="n"/>
      <c r="BE468" s="10" t="n"/>
      <c r="BF468" s="153">
        <f>H468</f>
        <v/>
      </c>
      <c r="BG468" s="85">
        <f>BH468/BF468</f>
        <v/>
      </c>
      <c r="BH468" s="152">
        <f>I468</f>
        <v/>
      </c>
      <c r="BI468" s="85">
        <f>1-12%</f>
        <v/>
      </c>
      <c r="BJ468" s="85">
        <f>BK468/(BF468-BF468*(1-BI468))</f>
        <v/>
      </c>
      <c r="BK468" s="152">
        <f>BM468/(1-BL468)</f>
        <v/>
      </c>
      <c r="BL468" s="85" t="n">
        <v>0.01</v>
      </c>
      <c r="BM468" s="152">
        <f>J468</f>
        <v/>
      </c>
      <c r="BN468" s="152">
        <f>IF(BK468&gt;=1500,BK468-150,IF(BK468&gt;=800,BK468-80,IF(BK468&gt;=500,BK468-50,IF(BK468&gt;=200,BK468-20,BK468))))</f>
        <v/>
      </c>
      <c r="BO468" s="85">
        <f>1-12%</f>
        <v/>
      </c>
      <c r="BP468" s="85">
        <f>BQ468/(BF468-BF468*(1-BO468))</f>
        <v/>
      </c>
      <c r="BQ468" s="152">
        <f>BS468/(1-BR468)</f>
        <v/>
      </c>
      <c r="BR468" s="85" t="n">
        <v>0</v>
      </c>
      <c r="BS468" s="152">
        <f>K468</f>
        <v/>
      </c>
      <c r="BT468" s="152">
        <f>IF(BQ468&gt;=1500,BQ468-150,IF(BQ468&gt;=800,BQ468-80,IF(BQ468&gt;=500,BQ468-50,IF(BQ468&gt;=200,BQ468-20,BQ468))))</f>
        <v/>
      </c>
      <c r="BU468" s="10" t="n"/>
      <c r="CB468" s="8" t="inlineStr">
        <is>
          <t>✅ 可导入</t>
        </is>
      </c>
      <c r="CC468" s="88" t="inlineStr">
        <is>
          <t>木作成本原为文字，已置0待补</t>
        </is>
      </c>
    </row>
    <row r="469" ht="18" customHeight="1">
      <c r="A469" s="77" t="inlineStr">
        <is>
          <t>PFG26211050115</t>
        </is>
      </c>
      <c r="B469" s="7" t="inlineStr">
        <is>
          <t>孚格柚色玻璃圆桌</t>
        </is>
      </c>
      <c r="C469" s="7" t="inlineStr">
        <is>
          <t>柚色玻璃圆桌-1.2米</t>
        </is>
      </c>
      <c r="D469" s="7" t="inlineStr">
        <is>
          <t>PFG2621105011514</t>
        </is>
      </c>
      <c r="E469" s="7" t="n"/>
      <c r="F469" s="7" t="inlineStr">
        <is>
          <t>中型</t>
        </is>
      </c>
      <c r="G469" s="149">
        <f>Q469/0.4</f>
        <v/>
      </c>
      <c r="H469" s="149">
        <f>G469*0.75</f>
        <v/>
      </c>
      <c r="I469" s="149">
        <f>Q469 / (0.81 - 0.02 - 0.006)</f>
        <v/>
      </c>
      <c r="J469" s="149">
        <f>Q469 / (0.82 - 0.02 - 0.006)</f>
        <v/>
      </c>
      <c r="K469" s="149">
        <f>Q469 / (0.85 - 0.02 - 0.006)</f>
        <v/>
      </c>
      <c r="L469" s="149">
        <f>K469-N469</f>
        <v/>
      </c>
      <c r="M469" s="79">
        <f>L469/K469</f>
        <v/>
      </c>
      <c r="N469" s="150">
        <f>O469+P469+Q469</f>
        <v/>
      </c>
      <c r="O469" s="150">
        <f>K469*0.006</f>
        <v/>
      </c>
      <c r="P469" s="150">
        <f>K469*0.02</f>
        <v/>
      </c>
      <c r="Q469" s="150">
        <f>SUM(R469:T469)</f>
        <v/>
      </c>
      <c r="R469" s="150">
        <f>IF(F469="大型",700,IF(F469="中型",300,IF(F469="小型",80,0)))</f>
        <v/>
      </c>
      <c r="S469" s="150">
        <f>IF(F469="大型",150,IF(F469="中型",100,IF(F469="小型",0,0)))</f>
        <v/>
      </c>
      <c r="T469" s="151">
        <f>SUM(U469:W469)</f>
        <v/>
      </c>
      <c r="U469" s="150" t="n">
        <v>0</v>
      </c>
      <c r="V469" s="150" t="n">
        <v>0</v>
      </c>
      <c r="W469" s="150" t="n">
        <v>0</v>
      </c>
      <c r="X469" s="150" t="n">
        <v>0</v>
      </c>
      <c r="Y469" s="150" t="n">
        <v>0</v>
      </c>
      <c r="Z469" s="150" t="n">
        <v>0</v>
      </c>
      <c r="AA469" s="150" t="n">
        <v>0</v>
      </c>
      <c r="AB469" s="150" t="n">
        <v>0</v>
      </c>
      <c r="AC469" s="150" t="n">
        <v>0</v>
      </c>
      <c r="AD469" s="150" t="n">
        <v>0</v>
      </c>
      <c r="AE469" s="150" t="n">
        <v>0</v>
      </c>
      <c r="AF469" s="150" t="n">
        <v>0</v>
      </c>
      <c r="AG469" s="150" t="n">
        <v>0</v>
      </c>
      <c r="AH469" s="150" t="n">
        <v>0</v>
      </c>
      <c r="AI469" s="150" t="n">
        <v>0</v>
      </c>
      <c r="AJ469" s="150" t="n">
        <v>0</v>
      </c>
      <c r="AK469" s="150" t="n">
        <v>0</v>
      </c>
      <c r="AL469" s="150" t="n">
        <v>0</v>
      </c>
      <c r="AM469" s="150" t="n">
        <v>0</v>
      </c>
      <c r="AN469" s="150" t="n">
        <v>0</v>
      </c>
      <c r="AO469" s="150" t="n">
        <v>0</v>
      </c>
      <c r="AP469" s="150" t="n">
        <v>0</v>
      </c>
      <c r="AQ469" s="150" t="n">
        <v>0</v>
      </c>
      <c r="AR469" s="150" t="n">
        <v>0</v>
      </c>
      <c r="AS469" s="150" t="n">
        <v>0</v>
      </c>
      <c r="AT469" s="7" t="n"/>
      <c r="AU469" s="7" t="n"/>
      <c r="AV469" s="7" t="n"/>
      <c r="AW469" s="7" t="n"/>
      <c r="AX469" s="7" t="n"/>
      <c r="AY469" s="150" t="n"/>
      <c r="AZ469" s="150" t="n"/>
      <c r="BA469" s="82" t="n"/>
      <c r="BB469" s="150" t="n"/>
      <c r="BC469" s="7" t="inlineStr">
        <is>
          <t>暂无</t>
        </is>
      </c>
      <c r="BD469" s="7" t="n"/>
      <c r="BE469" s="7" t="n"/>
      <c r="BF469" s="150">
        <f>H469</f>
        <v/>
      </c>
      <c r="BG469" s="82">
        <f>BH469/BF469</f>
        <v/>
      </c>
      <c r="BH469" s="149">
        <f>I469</f>
        <v/>
      </c>
      <c r="BI469" s="82">
        <f>1-12%</f>
        <v/>
      </c>
      <c r="BJ469" s="82">
        <f>BK469/(BF469-BF469*(1-BI469))</f>
        <v/>
      </c>
      <c r="BK469" s="149">
        <f>BM469/(1-BL469)</f>
        <v/>
      </c>
      <c r="BL469" s="82" t="n">
        <v>0.01</v>
      </c>
      <c r="BM469" s="149">
        <f>J469</f>
        <v/>
      </c>
      <c r="BN469" s="149">
        <f>IF(BK469&gt;=1500,BK469-150,IF(BK469&gt;=800,BK469-80,IF(BK469&gt;=500,BK469-50,IF(BK469&gt;=200,BK469-20,BK469))))</f>
        <v/>
      </c>
      <c r="BO469" s="82">
        <f>1-12%</f>
        <v/>
      </c>
      <c r="BP469" s="82">
        <f>BQ469/(BF469-BF469*(1-BO469))</f>
        <v/>
      </c>
      <c r="BQ469" s="149">
        <f>BS469/(1-BR469)</f>
        <v/>
      </c>
      <c r="BR469" s="82" t="n">
        <v>0</v>
      </c>
      <c r="BS469" s="149">
        <f>K469</f>
        <v/>
      </c>
      <c r="BT469" s="149">
        <f>IF(BQ469&gt;=1500,BQ469-150,IF(BQ469&gt;=800,BQ469-80,IF(BQ469&gt;=500,BQ469-50,IF(BQ469&gt;=200,BQ469-20,BQ469))))</f>
        <v/>
      </c>
      <c r="BU469" s="7" t="n"/>
      <c r="CB469" s="8" t="inlineStr">
        <is>
          <t>✅ 可导入</t>
        </is>
      </c>
      <c r="CC469" s="88" t="inlineStr">
        <is>
          <t>木作成本原为文字，已置0待补</t>
        </is>
      </c>
    </row>
    <row r="470" ht="18" customHeight="1">
      <c r="A470" s="77" t="inlineStr">
        <is>
          <t>PFG26211060102</t>
        </is>
      </c>
      <c r="B470" s="10" t="inlineStr">
        <is>
          <t>孚格柚色拼花圆桌</t>
        </is>
      </c>
      <c r="C470" s="10" t="inlineStr">
        <is>
          <t>柚色拼花圆桌-0.9米</t>
        </is>
      </c>
      <c r="D470" s="10" t="inlineStr">
        <is>
          <t>PFG2621106010211</t>
        </is>
      </c>
      <c r="E470" s="10" t="inlineStr">
        <is>
          <t>https://item.taobao.com/item.htm?ft=t&amp;id=1048675525212</t>
        </is>
      </c>
      <c r="F470" s="10" t="inlineStr">
        <is>
          <t>中型</t>
        </is>
      </c>
      <c r="G470" s="152">
        <f>Q470/0.4</f>
        <v/>
      </c>
      <c r="H470" s="152">
        <f>G470*0.75</f>
        <v/>
      </c>
      <c r="I470" s="152">
        <f>Q470 / (0.81 - 0.02 - 0.006)</f>
        <v/>
      </c>
      <c r="J470" s="152">
        <f>Q470 / (0.82 - 0.02 - 0.006)</f>
        <v/>
      </c>
      <c r="K470" s="152">
        <f>Q470 / (0.85 - 0.02 - 0.006)</f>
        <v/>
      </c>
      <c r="L470" s="152">
        <f>K470-N470</f>
        <v/>
      </c>
      <c r="M470" s="79">
        <f>L470/K470</f>
        <v/>
      </c>
      <c r="N470" s="153">
        <f>O470+P470+Q470</f>
        <v/>
      </c>
      <c r="O470" s="153">
        <f>K470*0.006</f>
        <v/>
      </c>
      <c r="P470" s="153">
        <f>K470*0.02</f>
        <v/>
      </c>
      <c r="Q470" s="153">
        <f>SUM(R470:T470)</f>
        <v/>
      </c>
      <c r="R470" s="153">
        <f>IF(F470="大型",700,IF(F470="中型",300,IF(F470="小型",80,0)))</f>
        <v/>
      </c>
      <c r="S470" s="153">
        <f>IF(F470="大型",150,IF(F470="中型",100,IF(F470="小型",0,0)))</f>
        <v/>
      </c>
      <c r="T470" s="151">
        <f>SUM(U470:W470)</f>
        <v/>
      </c>
      <c r="U470" s="153" t="n">
        <v>0</v>
      </c>
      <c r="V470" s="153" t="n">
        <v>0</v>
      </c>
      <c r="W470" s="153" t="n">
        <v>0</v>
      </c>
      <c r="X470" s="153" t="n">
        <v>0</v>
      </c>
      <c r="Y470" s="153" t="n">
        <v>0</v>
      </c>
      <c r="Z470" s="153" t="n">
        <v>0</v>
      </c>
      <c r="AA470" s="153" t="n">
        <v>0</v>
      </c>
      <c r="AB470" s="153" t="n">
        <v>0</v>
      </c>
      <c r="AC470" s="153" t="n">
        <v>0</v>
      </c>
      <c r="AD470" s="153" t="n">
        <v>0</v>
      </c>
      <c r="AE470" s="153" t="n">
        <v>0</v>
      </c>
      <c r="AF470" s="153" t="n">
        <v>0</v>
      </c>
      <c r="AG470" s="153" t="n">
        <v>0</v>
      </c>
      <c r="AH470" s="153" t="n">
        <v>0</v>
      </c>
      <c r="AI470" s="153" t="n">
        <v>0</v>
      </c>
      <c r="AJ470" s="153" t="n">
        <v>0</v>
      </c>
      <c r="AK470" s="153" t="n">
        <v>0</v>
      </c>
      <c r="AL470" s="153" t="n">
        <v>0</v>
      </c>
      <c r="AM470" s="153" t="n">
        <v>0</v>
      </c>
      <c r="AN470" s="153" t="n">
        <v>0</v>
      </c>
      <c r="AO470" s="153" t="n">
        <v>0</v>
      </c>
      <c r="AP470" s="153" t="n">
        <v>0</v>
      </c>
      <c r="AQ470" s="153" t="n">
        <v>0</v>
      </c>
      <c r="AR470" s="153" t="n">
        <v>0</v>
      </c>
      <c r="AS470" s="153" t="n">
        <v>0</v>
      </c>
      <c r="AT470" s="10" t="n"/>
      <c r="AU470" s="10" t="n"/>
      <c r="AV470" s="10" t="n"/>
      <c r="AW470" s="10" t="n"/>
      <c r="AX470" s="10" t="n"/>
      <c r="AY470" s="153" t="n"/>
      <c r="AZ470" s="153" t="n"/>
      <c r="BA470" s="85" t="n"/>
      <c r="BB470" s="153" t="n"/>
      <c r="BC470" s="10" t="inlineStr">
        <is>
          <t>1048675525212</t>
        </is>
      </c>
      <c r="BD470" s="10" t="inlineStr">
        <is>
          <t>https://item.taobao.com/item.htm?ft=t&amp;id=1048675525212</t>
        </is>
      </c>
      <c r="BE470" s="10" t="n"/>
      <c r="BF470" s="153">
        <f>H470</f>
        <v/>
      </c>
      <c r="BG470" s="85">
        <f>BH470/BF470</f>
        <v/>
      </c>
      <c r="BH470" s="152">
        <f>I470</f>
        <v/>
      </c>
      <c r="BI470" s="85">
        <f>1-12%</f>
        <v/>
      </c>
      <c r="BJ470" s="85">
        <f>BK470/(BF470-BF470*(1-BI470))</f>
        <v/>
      </c>
      <c r="BK470" s="152">
        <f>BM470/(1-BL470)</f>
        <v/>
      </c>
      <c r="BL470" s="85" t="n">
        <v>0.01</v>
      </c>
      <c r="BM470" s="152">
        <f>J470</f>
        <v/>
      </c>
      <c r="BN470" s="152">
        <f>IF(BK470&gt;=1500,BK470-150,IF(BK470&gt;=800,BK470-80,IF(BK470&gt;=500,BK470-50,IF(BK470&gt;=200,BK470-20,BK470))))</f>
        <v/>
      </c>
      <c r="BO470" s="85">
        <f>1-12%</f>
        <v/>
      </c>
      <c r="BP470" s="85">
        <f>BQ470/(BF470-BF470*(1-BO470))</f>
        <v/>
      </c>
      <c r="BQ470" s="152">
        <f>BS470/(1-BR470)</f>
        <v/>
      </c>
      <c r="BR470" s="85" t="n">
        <v>0</v>
      </c>
      <c r="BS470" s="152">
        <f>K470</f>
        <v/>
      </c>
      <c r="BT470" s="152">
        <f>IF(BQ470&gt;=1500,BQ470-150,IF(BQ470&gt;=800,BQ470-80,IF(BQ470&gt;=500,BQ470-50,IF(BQ470&gt;=200,BQ470-20,BQ470))))</f>
        <v/>
      </c>
      <c r="BU470" s="10" t="n"/>
      <c r="CB470" s="8" t="inlineStr">
        <is>
          <t>✅ 可导入</t>
        </is>
      </c>
      <c r="CC470" s="88" t="inlineStr">
        <is>
          <t>木作成本原为文字，已置0待补</t>
        </is>
      </c>
    </row>
    <row r="471" ht="18" customHeight="1">
      <c r="A471" s="77" t="inlineStr">
        <is>
          <t>PFG26211060102</t>
        </is>
      </c>
      <c r="B471" s="7" t="inlineStr">
        <is>
          <t>孚格柚色拼花圆桌</t>
        </is>
      </c>
      <c r="C471" s="7" t="inlineStr">
        <is>
          <t>柚色拼花圆桌-1.0米</t>
        </is>
      </c>
      <c r="D471" s="7" t="inlineStr">
        <is>
          <t>PFG2621106010212</t>
        </is>
      </c>
      <c r="E471" s="7" t="inlineStr">
        <is>
          <t>https://item.taobao.com/item.htm?ft=t&amp;id=1048675525212</t>
        </is>
      </c>
      <c r="F471" s="7" t="inlineStr">
        <is>
          <t>中型</t>
        </is>
      </c>
      <c r="G471" s="149">
        <f>Q471/0.4</f>
        <v/>
      </c>
      <c r="H471" s="149">
        <f>G471*0.75</f>
        <v/>
      </c>
      <c r="I471" s="149">
        <f>Q471 / (0.81 - 0.02 - 0.006)</f>
        <v/>
      </c>
      <c r="J471" s="149">
        <f>Q471 / (0.82 - 0.02 - 0.006)</f>
        <v/>
      </c>
      <c r="K471" s="149">
        <f>Q471 / (0.85 - 0.02 - 0.006)</f>
        <v/>
      </c>
      <c r="L471" s="149">
        <f>K471-N471</f>
        <v/>
      </c>
      <c r="M471" s="79">
        <f>L471/K471</f>
        <v/>
      </c>
      <c r="N471" s="150">
        <f>O471+P471+Q471</f>
        <v/>
      </c>
      <c r="O471" s="150">
        <f>K471*0.006</f>
        <v/>
      </c>
      <c r="P471" s="150">
        <f>K471*0.02</f>
        <v/>
      </c>
      <c r="Q471" s="150">
        <f>SUM(R471:T471)</f>
        <v/>
      </c>
      <c r="R471" s="150">
        <f>IF(F471="大型",700,IF(F471="中型",300,IF(F471="小型",80,0)))</f>
        <v/>
      </c>
      <c r="S471" s="150">
        <f>IF(F471="大型",150,IF(F471="中型",100,IF(F471="小型",0,0)))</f>
        <v/>
      </c>
      <c r="T471" s="151">
        <f>SUM(U471:W471)</f>
        <v/>
      </c>
      <c r="U471" s="150" t="n">
        <v>0</v>
      </c>
      <c r="V471" s="150" t="n">
        <v>0</v>
      </c>
      <c r="W471" s="150" t="n">
        <v>0</v>
      </c>
      <c r="X471" s="150" t="n">
        <v>0</v>
      </c>
      <c r="Y471" s="150" t="n">
        <v>0</v>
      </c>
      <c r="Z471" s="150" t="n">
        <v>0</v>
      </c>
      <c r="AA471" s="150" t="n">
        <v>0</v>
      </c>
      <c r="AB471" s="150" t="n">
        <v>0</v>
      </c>
      <c r="AC471" s="150" t="n">
        <v>0</v>
      </c>
      <c r="AD471" s="150" t="n">
        <v>0</v>
      </c>
      <c r="AE471" s="150" t="n">
        <v>0</v>
      </c>
      <c r="AF471" s="150" t="n">
        <v>0</v>
      </c>
      <c r="AG471" s="150" t="n">
        <v>0</v>
      </c>
      <c r="AH471" s="150" t="n">
        <v>0</v>
      </c>
      <c r="AI471" s="150" t="n">
        <v>0</v>
      </c>
      <c r="AJ471" s="150" t="n">
        <v>0</v>
      </c>
      <c r="AK471" s="150" t="n">
        <v>0</v>
      </c>
      <c r="AL471" s="150" t="n">
        <v>0</v>
      </c>
      <c r="AM471" s="150" t="n">
        <v>0</v>
      </c>
      <c r="AN471" s="150" t="n">
        <v>0</v>
      </c>
      <c r="AO471" s="150" t="n">
        <v>0</v>
      </c>
      <c r="AP471" s="150" t="n">
        <v>0</v>
      </c>
      <c r="AQ471" s="150" t="n">
        <v>0</v>
      </c>
      <c r="AR471" s="150" t="n">
        <v>0</v>
      </c>
      <c r="AS471" s="150" t="n">
        <v>0</v>
      </c>
      <c r="AT471" s="7" t="n"/>
      <c r="AU471" s="7" t="n"/>
      <c r="AV471" s="7" t="n"/>
      <c r="AW471" s="7" t="n"/>
      <c r="AX471" s="7" t="n"/>
      <c r="AY471" s="150" t="n"/>
      <c r="AZ471" s="150" t="n"/>
      <c r="BA471" s="82" t="n"/>
      <c r="BB471" s="150" t="n"/>
      <c r="BC471" s="7" t="inlineStr">
        <is>
          <t>1048675525212</t>
        </is>
      </c>
      <c r="BD471" s="7" t="inlineStr">
        <is>
          <t>https://item.taobao.com/item.htm?ft=t&amp;id=1048675525212</t>
        </is>
      </c>
      <c r="BE471" s="7" t="n"/>
      <c r="BF471" s="150">
        <f>H471</f>
        <v/>
      </c>
      <c r="BG471" s="82">
        <f>BH471/BF471</f>
        <v/>
      </c>
      <c r="BH471" s="149">
        <f>I471</f>
        <v/>
      </c>
      <c r="BI471" s="82">
        <f>1-12%</f>
        <v/>
      </c>
      <c r="BJ471" s="82">
        <f>BK471/(BF471-BF471*(1-BI471))</f>
        <v/>
      </c>
      <c r="BK471" s="149">
        <f>BM471/(1-BL471)</f>
        <v/>
      </c>
      <c r="BL471" s="82" t="n">
        <v>0.01</v>
      </c>
      <c r="BM471" s="149">
        <f>J471</f>
        <v/>
      </c>
      <c r="BN471" s="149">
        <f>IF(BK471&gt;=1500,BK471-150,IF(BK471&gt;=800,BK471-80,IF(BK471&gt;=500,BK471-50,IF(BK471&gt;=200,BK471-20,BK471))))</f>
        <v/>
      </c>
      <c r="BO471" s="82">
        <f>1-12%</f>
        <v/>
      </c>
      <c r="BP471" s="82">
        <f>BQ471/(BF471-BF471*(1-BO471))</f>
        <v/>
      </c>
      <c r="BQ471" s="149">
        <f>BS471/(1-BR471)</f>
        <v/>
      </c>
      <c r="BR471" s="82" t="n">
        <v>0</v>
      </c>
      <c r="BS471" s="149">
        <f>K471</f>
        <v/>
      </c>
      <c r="BT471" s="149">
        <f>IF(BQ471&gt;=1500,BQ471-150,IF(BQ471&gt;=800,BQ471-80,IF(BQ471&gt;=500,BQ471-50,IF(BQ471&gt;=200,BQ471-20,BQ471))))</f>
        <v/>
      </c>
      <c r="BU471" s="7" t="n"/>
      <c r="CB471" s="8" t="inlineStr">
        <is>
          <t>✅ 可导入</t>
        </is>
      </c>
      <c r="CC471" s="88" t="inlineStr">
        <is>
          <t>木作成本原为文字，已置0待补</t>
        </is>
      </c>
    </row>
    <row r="472" ht="18" customHeight="1">
      <c r="A472" s="77" t="inlineStr">
        <is>
          <t>PFG26211060102</t>
        </is>
      </c>
      <c r="B472" s="10" t="inlineStr">
        <is>
          <t>孚格柚色拼花圆桌</t>
        </is>
      </c>
      <c r="C472" s="10" t="inlineStr">
        <is>
          <t>柚色拼花圆桌-1.1米</t>
        </is>
      </c>
      <c r="D472" s="10" t="inlineStr">
        <is>
          <t>PFG2621106010213</t>
        </is>
      </c>
      <c r="E472" s="10" t="inlineStr">
        <is>
          <t>https://item.taobao.com/item.htm?ft=t&amp;id=1048675525212</t>
        </is>
      </c>
      <c r="F472" s="10" t="inlineStr">
        <is>
          <t>中型</t>
        </is>
      </c>
      <c r="G472" s="152">
        <f>Q472/0.4</f>
        <v/>
      </c>
      <c r="H472" s="152">
        <f>G472*0.75</f>
        <v/>
      </c>
      <c r="I472" s="152">
        <f>Q472 / (0.81 - 0.02 - 0.006)</f>
        <v/>
      </c>
      <c r="J472" s="152">
        <f>Q472 / (0.82 - 0.02 - 0.006)</f>
        <v/>
      </c>
      <c r="K472" s="152">
        <f>Q472 / (0.85 - 0.02 - 0.006)</f>
        <v/>
      </c>
      <c r="L472" s="152">
        <f>K472-N472</f>
        <v/>
      </c>
      <c r="M472" s="79">
        <f>L472/K472</f>
        <v/>
      </c>
      <c r="N472" s="153">
        <f>O472+P472+Q472</f>
        <v/>
      </c>
      <c r="O472" s="153">
        <f>K472*0.006</f>
        <v/>
      </c>
      <c r="P472" s="153">
        <f>K472*0.02</f>
        <v/>
      </c>
      <c r="Q472" s="153">
        <f>SUM(R472:T472)</f>
        <v/>
      </c>
      <c r="R472" s="153">
        <f>IF(F472="大型",700,IF(F472="中型",300,IF(F472="小型",80,0)))</f>
        <v/>
      </c>
      <c r="S472" s="153">
        <f>IF(F472="大型",150,IF(F472="中型",100,IF(F472="小型",0,0)))</f>
        <v/>
      </c>
      <c r="T472" s="151">
        <f>SUM(U472:W472)</f>
        <v/>
      </c>
      <c r="U472" s="153" t="n">
        <v>0</v>
      </c>
      <c r="V472" s="153" t="n">
        <v>0</v>
      </c>
      <c r="W472" s="153" t="n">
        <v>0</v>
      </c>
      <c r="X472" s="153" t="n">
        <v>0</v>
      </c>
      <c r="Y472" s="153" t="n">
        <v>0</v>
      </c>
      <c r="Z472" s="153" t="n">
        <v>0</v>
      </c>
      <c r="AA472" s="153" t="n">
        <v>0</v>
      </c>
      <c r="AB472" s="153" t="n">
        <v>0</v>
      </c>
      <c r="AC472" s="153" t="n">
        <v>0</v>
      </c>
      <c r="AD472" s="153" t="n">
        <v>0</v>
      </c>
      <c r="AE472" s="153" t="n">
        <v>0</v>
      </c>
      <c r="AF472" s="153" t="n">
        <v>0</v>
      </c>
      <c r="AG472" s="153" t="n">
        <v>0</v>
      </c>
      <c r="AH472" s="153" t="n">
        <v>0</v>
      </c>
      <c r="AI472" s="153" t="n">
        <v>0</v>
      </c>
      <c r="AJ472" s="153" t="n">
        <v>0</v>
      </c>
      <c r="AK472" s="153" t="n">
        <v>0</v>
      </c>
      <c r="AL472" s="153" t="n">
        <v>0</v>
      </c>
      <c r="AM472" s="153" t="n">
        <v>0</v>
      </c>
      <c r="AN472" s="153" t="n">
        <v>0</v>
      </c>
      <c r="AO472" s="153" t="n">
        <v>0</v>
      </c>
      <c r="AP472" s="153" t="n">
        <v>0</v>
      </c>
      <c r="AQ472" s="153" t="n">
        <v>0</v>
      </c>
      <c r="AR472" s="153" t="n">
        <v>0</v>
      </c>
      <c r="AS472" s="153" t="n">
        <v>0</v>
      </c>
      <c r="AT472" s="10" t="n"/>
      <c r="AU472" s="10" t="n"/>
      <c r="AV472" s="10" t="n"/>
      <c r="AW472" s="10" t="n"/>
      <c r="AX472" s="10" t="n"/>
      <c r="AY472" s="153" t="n"/>
      <c r="AZ472" s="153" t="n"/>
      <c r="BA472" s="85" t="n"/>
      <c r="BB472" s="153" t="n"/>
      <c r="BC472" s="10" t="inlineStr">
        <is>
          <t>1048675525212</t>
        </is>
      </c>
      <c r="BD472" s="10" t="inlineStr">
        <is>
          <t>https://item.taobao.com/item.htm?ft=t&amp;id=1048675525212</t>
        </is>
      </c>
      <c r="BE472" s="10" t="n"/>
      <c r="BF472" s="153">
        <f>H472</f>
        <v/>
      </c>
      <c r="BG472" s="85">
        <f>BH472/BF472</f>
        <v/>
      </c>
      <c r="BH472" s="152">
        <f>I472</f>
        <v/>
      </c>
      <c r="BI472" s="85">
        <f>1-12%</f>
        <v/>
      </c>
      <c r="BJ472" s="85">
        <f>BK472/(BF472-BF472*(1-BI472))</f>
        <v/>
      </c>
      <c r="BK472" s="152">
        <f>BM472/(1-BL472)</f>
        <v/>
      </c>
      <c r="BL472" s="85" t="n">
        <v>0.01</v>
      </c>
      <c r="BM472" s="152">
        <f>J472</f>
        <v/>
      </c>
      <c r="BN472" s="152">
        <f>IF(BK472&gt;=1500,BK472-150,IF(BK472&gt;=800,BK472-80,IF(BK472&gt;=500,BK472-50,IF(BK472&gt;=200,BK472-20,BK472))))</f>
        <v/>
      </c>
      <c r="BO472" s="85">
        <f>1-12%</f>
        <v/>
      </c>
      <c r="BP472" s="85">
        <f>BQ472/(BF472-BF472*(1-BO472))</f>
        <v/>
      </c>
      <c r="BQ472" s="152">
        <f>BS472/(1-BR472)</f>
        <v/>
      </c>
      <c r="BR472" s="85" t="n">
        <v>0</v>
      </c>
      <c r="BS472" s="152">
        <f>K472</f>
        <v/>
      </c>
      <c r="BT472" s="152">
        <f>IF(BQ472&gt;=1500,BQ472-150,IF(BQ472&gt;=800,BQ472-80,IF(BQ472&gt;=500,BQ472-50,IF(BQ472&gt;=200,BQ472-20,BQ472))))</f>
        <v/>
      </c>
      <c r="BU472" s="10" t="n"/>
      <c r="CB472" s="8" t="inlineStr">
        <is>
          <t>✅ 可导入</t>
        </is>
      </c>
      <c r="CC472" s="88" t="inlineStr">
        <is>
          <t>木作成本原为文字，已置0待补</t>
        </is>
      </c>
    </row>
    <row r="473" ht="18" customHeight="1">
      <c r="A473" s="77" t="inlineStr">
        <is>
          <t>PFG26211060102</t>
        </is>
      </c>
      <c r="B473" s="7" t="inlineStr">
        <is>
          <t>孚格柚色拼花圆桌</t>
        </is>
      </c>
      <c r="C473" s="7" t="inlineStr">
        <is>
          <t>柚色拼花圆桌-1.2米</t>
        </is>
      </c>
      <c r="D473" s="7" t="inlineStr">
        <is>
          <t>PFG2621106010214</t>
        </is>
      </c>
      <c r="E473" s="7" t="inlineStr">
        <is>
          <t>https://item.taobao.com/item.htm?ft=t&amp;id=1048675525212</t>
        </is>
      </c>
      <c r="F473" s="7" t="inlineStr">
        <is>
          <t>中型</t>
        </is>
      </c>
      <c r="G473" s="149">
        <f>Q473/0.4</f>
        <v/>
      </c>
      <c r="H473" s="149">
        <f>G473*0.75</f>
        <v/>
      </c>
      <c r="I473" s="149">
        <f>Q473 / (0.81 - 0.02 - 0.006)</f>
        <v/>
      </c>
      <c r="J473" s="149">
        <f>Q473 / (0.82 - 0.02 - 0.006)</f>
        <v/>
      </c>
      <c r="K473" s="149">
        <f>Q473 / (0.85 - 0.02 - 0.006)</f>
        <v/>
      </c>
      <c r="L473" s="149">
        <f>K473-N473</f>
        <v/>
      </c>
      <c r="M473" s="79">
        <f>L473/K473</f>
        <v/>
      </c>
      <c r="N473" s="150">
        <f>O473+P473+Q473</f>
        <v/>
      </c>
      <c r="O473" s="150">
        <f>K473*0.006</f>
        <v/>
      </c>
      <c r="P473" s="150">
        <f>K473*0.02</f>
        <v/>
      </c>
      <c r="Q473" s="150">
        <f>SUM(R473:T473)</f>
        <v/>
      </c>
      <c r="R473" s="150">
        <f>IF(F473="大型",700,IF(F473="中型",300,IF(F473="小型",80,0)))</f>
        <v/>
      </c>
      <c r="S473" s="150">
        <f>IF(F473="大型",150,IF(F473="中型",100,IF(F473="小型",0,0)))</f>
        <v/>
      </c>
      <c r="T473" s="151">
        <f>SUM(U473:W473)</f>
        <v/>
      </c>
      <c r="U473" s="150" t="n">
        <v>0</v>
      </c>
      <c r="V473" s="150" t="n">
        <v>0</v>
      </c>
      <c r="W473" s="150" t="n">
        <v>0</v>
      </c>
      <c r="X473" s="150" t="n">
        <v>0</v>
      </c>
      <c r="Y473" s="150" t="n">
        <v>0</v>
      </c>
      <c r="Z473" s="150" t="n">
        <v>0</v>
      </c>
      <c r="AA473" s="150" t="n">
        <v>0</v>
      </c>
      <c r="AB473" s="150" t="n">
        <v>0</v>
      </c>
      <c r="AC473" s="150" t="n">
        <v>0</v>
      </c>
      <c r="AD473" s="150" t="n">
        <v>0</v>
      </c>
      <c r="AE473" s="150" t="n">
        <v>0</v>
      </c>
      <c r="AF473" s="150" t="n">
        <v>0</v>
      </c>
      <c r="AG473" s="150" t="n">
        <v>0</v>
      </c>
      <c r="AH473" s="150" t="n">
        <v>0</v>
      </c>
      <c r="AI473" s="150" t="n">
        <v>0</v>
      </c>
      <c r="AJ473" s="150" t="n">
        <v>0</v>
      </c>
      <c r="AK473" s="150" t="n">
        <v>0</v>
      </c>
      <c r="AL473" s="150" t="n">
        <v>0</v>
      </c>
      <c r="AM473" s="150" t="n">
        <v>0</v>
      </c>
      <c r="AN473" s="150" t="n">
        <v>0</v>
      </c>
      <c r="AO473" s="150" t="n">
        <v>0</v>
      </c>
      <c r="AP473" s="150" t="n">
        <v>0</v>
      </c>
      <c r="AQ473" s="150" t="n">
        <v>0</v>
      </c>
      <c r="AR473" s="150" t="n">
        <v>0</v>
      </c>
      <c r="AS473" s="150" t="n">
        <v>0</v>
      </c>
      <c r="AT473" s="7" t="n"/>
      <c r="AU473" s="7" t="n"/>
      <c r="AV473" s="7" t="n"/>
      <c r="AW473" s="7" t="n"/>
      <c r="AX473" s="7" t="n"/>
      <c r="AY473" s="150" t="n"/>
      <c r="AZ473" s="150" t="n"/>
      <c r="BA473" s="82" t="n"/>
      <c r="BB473" s="150" t="n"/>
      <c r="BC473" s="7" t="inlineStr">
        <is>
          <t>1048675525212</t>
        </is>
      </c>
      <c r="BD473" s="7" t="inlineStr">
        <is>
          <t>https://item.taobao.com/item.htm?ft=t&amp;id=1048675525212</t>
        </is>
      </c>
      <c r="BE473" s="7" t="n"/>
      <c r="BF473" s="150">
        <f>H473</f>
        <v/>
      </c>
      <c r="BG473" s="82">
        <f>BH473/BF473</f>
        <v/>
      </c>
      <c r="BH473" s="149">
        <f>I473</f>
        <v/>
      </c>
      <c r="BI473" s="82">
        <f>1-12%</f>
        <v/>
      </c>
      <c r="BJ473" s="82">
        <f>BK473/(BF473-BF473*(1-BI473))</f>
        <v/>
      </c>
      <c r="BK473" s="149">
        <f>BM473/(1-BL473)</f>
        <v/>
      </c>
      <c r="BL473" s="82" t="n">
        <v>0.01</v>
      </c>
      <c r="BM473" s="149">
        <f>J473</f>
        <v/>
      </c>
      <c r="BN473" s="149">
        <f>IF(BK473&gt;=1500,BK473-150,IF(BK473&gt;=800,BK473-80,IF(BK473&gt;=500,BK473-50,IF(BK473&gt;=200,BK473-20,BK473))))</f>
        <v/>
      </c>
      <c r="BO473" s="82">
        <f>1-12%</f>
        <v/>
      </c>
      <c r="BP473" s="82">
        <f>BQ473/(BF473-BF473*(1-BO473))</f>
        <v/>
      </c>
      <c r="BQ473" s="149">
        <f>BS473/(1-BR473)</f>
        <v/>
      </c>
      <c r="BR473" s="82" t="n">
        <v>0</v>
      </c>
      <c r="BS473" s="149">
        <f>K473</f>
        <v/>
      </c>
      <c r="BT473" s="149">
        <f>IF(BQ473&gt;=1500,BQ473-150,IF(BQ473&gt;=800,BQ473-80,IF(BQ473&gt;=500,BQ473-50,IF(BQ473&gt;=200,BQ473-20,BQ473))))</f>
        <v/>
      </c>
      <c r="BU473" s="7" t="n"/>
      <c r="CB473" s="8" t="inlineStr">
        <is>
          <t>✅ 可导入</t>
        </is>
      </c>
      <c r="CC473" s="88" t="inlineStr">
        <is>
          <t>木作成本原为文字，已置0待补</t>
        </is>
      </c>
    </row>
    <row r="474" ht="18" customHeight="1">
      <c r="A474" s="77" t="inlineStr">
        <is>
          <t>PFG26211070123</t>
        </is>
      </c>
      <c r="B474" s="10" t="inlineStr">
        <is>
          <t>孚格十字星圆桌</t>
        </is>
      </c>
      <c r="C474" s="10" t="inlineStr">
        <is>
          <t>十字星圆桌-0.9米</t>
        </is>
      </c>
      <c r="D474" s="10" t="inlineStr">
        <is>
          <t>PFG2621107012311</t>
        </is>
      </c>
      <c r="E474" s="10" t="inlineStr">
        <is>
          <t>https://item.taobao.com/item.htm?ft=t&amp;id=1048675525212</t>
        </is>
      </c>
      <c r="F474" s="10" t="inlineStr">
        <is>
          <t>中型</t>
        </is>
      </c>
      <c r="G474" s="152">
        <f>Q474/0.4</f>
        <v/>
      </c>
      <c r="H474" s="152">
        <f>G474*0.75</f>
        <v/>
      </c>
      <c r="I474" s="152">
        <f>Q474 / (0.81 - 0.02 - 0.006)</f>
        <v/>
      </c>
      <c r="J474" s="152">
        <f>Q474 / (0.82 - 0.02 - 0.006)</f>
        <v/>
      </c>
      <c r="K474" s="152">
        <f>Q474 / (0.85 - 0.02 - 0.006)</f>
        <v/>
      </c>
      <c r="L474" s="152">
        <f>K474-N474</f>
        <v/>
      </c>
      <c r="M474" s="79">
        <f>L474/K474</f>
        <v/>
      </c>
      <c r="N474" s="153">
        <f>O474+P474+Q474</f>
        <v/>
      </c>
      <c r="O474" s="153">
        <f>K474*0.006</f>
        <v/>
      </c>
      <c r="P474" s="153">
        <f>K474*0.02</f>
        <v/>
      </c>
      <c r="Q474" s="153">
        <f>SUM(R474:T474)</f>
        <v/>
      </c>
      <c r="R474" s="153">
        <f>IF(F474="大型",700,IF(F474="中型",300,IF(F474="小型",80,0)))</f>
        <v/>
      </c>
      <c r="S474" s="153">
        <f>IF(F474="大型",150,IF(F474="中型",100,IF(F474="小型",0,0)))</f>
        <v/>
      </c>
      <c r="T474" s="151">
        <f>SUM(U474:W474)</f>
        <v/>
      </c>
      <c r="U474" s="153" t="n">
        <v>0</v>
      </c>
      <c r="V474" s="153" t="n">
        <v>0</v>
      </c>
      <c r="W474" s="153" t="n">
        <v>0</v>
      </c>
      <c r="X474" s="153" t="n">
        <v>0</v>
      </c>
      <c r="Y474" s="153" t="n">
        <v>0</v>
      </c>
      <c r="Z474" s="153" t="n">
        <v>0</v>
      </c>
      <c r="AA474" s="153" t="n">
        <v>0</v>
      </c>
      <c r="AB474" s="153" t="n">
        <v>0</v>
      </c>
      <c r="AC474" s="153" t="n">
        <v>0</v>
      </c>
      <c r="AD474" s="153" t="n">
        <v>0</v>
      </c>
      <c r="AE474" s="153" t="n">
        <v>0</v>
      </c>
      <c r="AF474" s="153" t="n">
        <v>0</v>
      </c>
      <c r="AG474" s="153" t="n">
        <v>0</v>
      </c>
      <c r="AH474" s="153" t="n">
        <v>0</v>
      </c>
      <c r="AI474" s="153" t="n">
        <v>0</v>
      </c>
      <c r="AJ474" s="153" t="n">
        <v>0</v>
      </c>
      <c r="AK474" s="153" t="n">
        <v>0</v>
      </c>
      <c r="AL474" s="153" t="n">
        <v>0</v>
      </c>
      <c r="AM474" s="153" t="n">
        <v>0</v>
      </c>
      <c r="AN474" s="153" t="n">
        <v>0</v>
      </c>
      <c r="AO474" s="153" t="n">
        <v>0</v>
      </c>
      <c r="AP474" s="153" t="n">
        <v>0</v>
      </c>
      <c r="AQ474" s="153" t="n">
        <v>0</v>
      </c>
      <c r="AR474" s="153" t="n">
        <v>0</v>
      </c>
      <c r="AS474" s="153" t="n">
        <v>0</v>
      </c>
      <c r="AT474" s="10" t="n"/>
      <c r="AU474" s="10" t="n"/>
      <c r="AV474" s="10" t="n"/>
      <c r="AW474" s="10" t="n"/>
      <c r="AX474" s="10" t="n"/>
      <c r="AY474" s="153" t="n"/>
      <c r="AZ474" s="153" t="n"/>
      <c r="BA474" s="85" t="n"/>
      <c r="BB474" s="153" t="n"/>
      <c r="BC474" s="10" t="inlineStr">
        <is>
          <t>1047712938967</t>
        </is>
      </c>
      <c r="BD474" s="10" t="inlineStr">
        <is>
          <t>https://item.taobao.com/item.htm?ft=t&amp;id=1047712938967</t>
        </is>
      </c>
      <c r="BE474" s="10" t="n"/>
      <c r="BF474" s="153">
        <f>H474</f>
        <v/>
      </c>
      <c r="BG474" s="85">
        <f>BH474/BF474</f>
        <v/>
      </c>
      <c r="BH474" s="152">
        <f>I474</f>
        <v/>
      </c>
      <c r="BI474" s="85">
        <f>1-12%</f>
        <v/>
      </c>
      <c r="BJ474" s="85">
        <f>BK474/(BF474-BF474*(1-BI474))</f>
        <v/>
      </c>
      <c r="BK474" s="152">
        <f>BM474/(1-BL474)</f>
        <v/>
      </c>
      <c r="BL474" s="85" t="n">
        <v>0.01</v>
      </c>
      <c r="BM474" s="152">
        <f>J474</f>
        <v/>
      </c>
      <c r="BN474" s="152">
        <f>IF(BK474&gt;=1500,BK474-150,IF(BK474&gt;=800,BK474-80,IF(BK474&gt;=500,BK474-50,IF(BK474&gt;=200,BK474-20,BK474))))</f>
        <v/>
      </c>
      <c r="BO474" s="85">
        <f>1-12%</f>
        <v/>
      </c>
      <c r="BP474" s="85">
        <f>BQ474/(BF474-BF474*(1-BO474))</f>
        <v/>
      </c>
      <c r="BQ474" s="152">
        <f>BS474/(1-BR474)</f>
        <v/>
      </c>
      <c r="BR474" s="85" t="n">
        <v>0</v>
      </c>
      <c r="BS474" s="152">
        <f>K474</f>
        <v/>
      </c>
      <c r="BT474" s="152">
        <f>IF(BQ474&gt;=1500,BQ474-150,IF(BQ474&gt;=800,BQ474-80,IF(BQ474&gt;=500,BQ474-50,IF(BQ474&gt;=200,BQ474-20,BQ474))))</f>
        <v/>
      </c>
      <c r="BU474" s="10" t="n"/>
      <c r="CB474" s="8" t="inlineStr">
        <is>
          <t>✅ 可导入</t>
        </is>
      </c>
      <c r="CC474" s="88" t="inlineStr">
        <is>
          <t>木作成本原为文字，已置0待补</t>
        </is>
      </c>
    </row>
    <row r="475" ht="18" customHeight="1">
      <c r="A475" s="77" t="inlineStr">
        <is>
          <t>PFG26211070123</t>
        </is>
      </c>
      <c r="B475" s="7" t="inlineStr">
        <is>
          <t>孚格十字星圆桌</t>
        </is>
      </c>
      <c r="C475" s="7" t="inlineStr">
        <is>
          <t>十字星圆桌-1.0米</t>
        </is>
      </c>
      <c r="D475" s="7" t="inlineStr">
        <is>
          <t>PFG2621107012312</t>
        </is>
      </c>
      <c r="E475" s="7" t="inlineStr">
        <is>
          <t>https://item.taobao.com/item.htm?ft=t&amp;id=1047712938967</t>
        </is>
      </c>
      <c r="F475" s="7" t="inlineStr">
        <is>
          <t>中型</t>
        </is>
      </c>
      <c r="G475" s="149">
        <f>Q475/0.4</f>
        <v/>
      </c>
      <c r="H475" s="149">
        <f>G475*0.75</f>
        <v/>
      </c>
      <c r="I475" s="149">
        <f>Q475 / (0.81 - 0.02 - 0.006)</f>
        <v/>
      </c>
      <c r="J475" s="149">
        <f>Q475 / (0.82 - 0.02 - 0.006)</f>
        <v/>
      </c>
      <c r="K475" s="149">
        <f>Q475 / (0.85 - 0.02 - 0.006)</f>
        <v/>
      </c>
      <c r="L475" s="149">
        <f>K475-N475</f>
        <v/>
      </c>
      <c r="M475" s="79">
        <f>L475/K475</f>
        <v/>
      </c>
      <c r="N475" s="150">
        <f>O475+P475+Q475</f>
        <v/>
      </c>
      <c r="O475" s="150">
        <f>K475*0.006</f>
        <v/>
      </c>
      <c r="P475" s="150">
        <f>K475*0.02</f>
        <v/>
      </c>
      <c r="Q475" s="150">
        <f>SUM(R475:T475)</f>
        <v/>
      </c>
      <c r="R475" s="150">
        <f>IF(F475="大型",700,IF(F475="中型",300,IF(F475="小型",80,0)))</f>
        <v/>
      </c>
      <c r="S475" s="150">
        <f>IF(F475="大型",150,IF(F475="中型",100,IF(F475="小型",0,0)))</f>
        <v/>
      </c>
      <c r="T475" s="151">
        <f>SUM(U475:W475)</f>
        <v/>
      </c>
      <c r="U475" s="150" t="n">
        <v>0</v>
      </c>
      <c r="V475" s="150" t="n">
        <v>0</v>
      </c>
      <c r="W475" s="150" t="n">
        <v>0</v>
      </c>
      <c r="X475" s="150" t="n">
        <v>0</v>
      </c>
      <c r="Y475" s="150" t="n">
        <v>0</v>
      </c>
      <c r="Z475" s="150" t="n">
        <v>0</v>
      </c>
      <c r="AA475" s="150" t="n">
        <v>0</v>
      </c>
      <c r="AB475" s="150" t="n">
        <v>0</v>
      </c>
      <c r="AC475" s="150" t="n">
        <v>0</v>
      </c>
      <c r="AD475" s="150" t="n">
        <v>0</v>
      </c>
      <c r="AE475" s="150" t="n">
        <v>0</v>
      </c>
      <c r="AF475" s="150" t="n">
        <v>0</v>
      </c>
      <c r="AG475" s="150" t="n">
        <v>0</v>
      </c>
      <c r="AH475" s="150" t="n">
        <v>0</v>
      </c>
      <c r="AI475" s="150" t="n">
        <v>0</v>
      </c>
      <c r="AJ475" s="150" t="n">
        <v>0</v>
      </c>
      <c r="AK475" s="150" t="n">
        <v>0</v>
      </c>
      <c r="AL475" s="150" t="n">
        <v>0</v>
      </c>
      <c r="AM475" s="150" t="n">
        <v>0</v>
      </c>
      <c r="AN475" s="150" t="n">
        <v>0</v>
      </c>
      <c r="AO475" s="150" t="n">
        <v>0</v>
      </c>
      <c r="AP475" s="150" t="n">
        <v>0</v>
      </c>
      <c r="AQ475" s="150" t="n">
        <v>0</v>
      </c>
      <c r="AR475" s="150" t="n">
        <v>0</v>
      </c>
      <c r="AS475" s="150" t="n">
        <v>0</v>
      </c>
      <c r="AT475" s="7" t="n"/>
      <c r="AU475" s="7" t="n"/>
      <c r="AV475" s="7" t="n"/>
      <c r="AW475" s="7" t="n"/>
      <c r="AX475" s="7" t="n"/>
      <c r="AY475" s="150" t="n"/>
      <c r="AZ475" s="150" t="n"/>
      <c r="BA475" s="82" t="n"/>
      <c r="BB475" s="150" t="n"/>
      <c r="BC475" s="7" t="inlineStr">
        <is>
          <t>1047712938967</t>
        </is>
      </c>
      <c r="BD475" s="7" t="inlineStr">
        <is>
          <t>https://item.taobao.com/item.htm?ft=t&amp;id=1047712938967</t>
        </is>
      </c>
      <c r="BE475" s="7" t="n"/>
      <c r="BF475" s="150">
        <f>H475</f>
        <v/>
      </c>
      <c r="BG475" s="82">
        <f>BH475/BF475</f>
        <v/>
      </c>
      <c r="BH475" s="149">
        <f>I475</f>
        <v/>
      </c>
      <c r="BI475" s="82">
        <f>1-12%</f>
        <v/>
      </c>
      <c r="BJ475" s="82">
        <f>BK475/(BF475-BF475*(1-BI475))</f>
        <v/>
      </c>
      <c r="BK475" s="149">
        <f>BM475/(1-BL475)</f>
        <v/>
      </c>
      <c r="BL475" s="82" t="n">
        <v>0.01</v>
      </c>
      <c r="BM475" s="149">
        <f>J475</f>
        <v/>
      </c>
      <c r="BN475" s="149">
        <f>IF(BK475&gt;=1500,BK475-150,IF(BK475&gt;=800,BK475-80,IF(BK475&gt;=500,BK475-50,IF(BK475&gt;=200,BK475-20,BK475))))</f>
        <v/>
      </c>
      <c r="BO475" s="82">
        <f>1-12%</f>
        <v/>
      </c>
      <c r="BP475" s="82">
        <f>BQ475/(BF475-BF475*(1-BO475))</f>
        <v/>
      </c>
      <c r="BQ475" s="149">
        <f>BS475/(1-BR475)</f>
        <v/>
      </c>
      <c r="BR475" s="82" t="n">
        <v>0</v>
      </c>
      <c r="BS475" s="149">
        <f>K475</f>
        <v/>
      </c>
      <c r="BT475" s="149">
        <f>IF(BQ475&gt;=1500,BQ475-150,IF(BQ475&gt;=800,BQ475-80,IF(BQ475&gt;=500,BQ475-50,IF(BQ475&gt;=200,BQ475-20,BQ475))))</f>
        <v/>
      </c>
      <c r="BU475" s="7" t="n"/>
      <c r="CB475" s="8" t="inlineStr">
        <is>
          <t>✅ 可导入</t>
        </is>
      </c>
      <c r="CC475" s="88" t="inlineStr">
        <is>
          <t>木作成本原为文字，已置0待补</t>
        </is>
      </c>
    </row>
    <row r="476" ht="18" customHeight="1">
      <c r="A476" s="77" t="inlineStr">
        <is>
          <t>PFG26211070123</t>
        </is>
      </c>
      <c r="B476" s="10" t="inlineStr">
        <is>
          <t>孚格十字星圆桌</t>
        </is>
      </c>
      <c r="C476" s="10" t="inlineStr">
        <is>
          <t>十字星圆桌-1.1米</t>
        </is>
      </c>
      <c r="D476" s="10" t="inlineStr">
        <is>
          <t>PFG2621107012313</t>
        </is>
      </c>
      <c r="E476" s="10" t="inlineStr">
        <is>
          <t>https://item.taobao.com/item.htm?ft=t&amp;id=1047712938967</t>
        </is>
      </c>
      <c r="F476" s="10" t="inlineStr">
        <is>
          <t>中型</t>
        </is>
      </c>
      <c r="G476" s="152">
        <f>Q476/0.4</f>
        <v/>
      </c>
      <c r="H476" s="152">
        <f>G476*0.75</f>
        <v/>
      </c>
      <c r="I476" s="152">
        <f>Q476 / (0.81 - 0.02 - 0.006)</f>
        <v/>
      </c>
      <c r="J476" s="152">
        <f>Q476 / (0.82 - 0.02 - 0.006)</f>
        <v/>
      </c>
      <c r="K476" s="152">
        <f>Q476 / (0.85 - 0.02 - 0.006)</f>
        <v/>
      </c>
      <c r="L476" s="152">
        <f>K476-N476</f>
        <v/>
      </c>
      <c r="M476" s="79">
        <f>L476/K476</f>
        <v/>
      </c>
      <c r="N476" s="153">
        <f>O476+P476+Q476</f>
        <v/>
      </c>
      <c r="O476" s="153">
        <f>K476*0.006</f>
        <v/>
      </c>
      <c r="P476" s="153">
        <f>K476*0.02</f>
        <v/>
      </c>
      <c r="Q476" s="153">
        <f>SUM(R476:T476)</f>
        <v/>
      </c>
      <c r="R476" s="153">
        <f>IF(F476="大型",700,IF(F476="中型",300,IF(F476="小型",80,0)))</f>
        <v/>
      </c>
      <c r="S476" s="153">
        <f>IF(F476="大型",150,IF(F476="中型",100,IF(F476="小型",0,0)))</f>
        <v/>
      </c>
      <c r="T476" s="151">
        <f>SUM(U476:W476)</f>
        <v/>
      </c>
      <c r="U476" s="153" t="n">
        <v>0</v>
      </c>
      <c r="V476" s="153" t="n">
        <v>0</v>
      </c>
      <c r="W476" s="153" t="n">
        <v>0</v>
      </c>
      <c r="X476" s="153" t="n">
        <v>0</v>
      </c>
      <c r="Y476" s="153" t="n">
        <v>0</v>
      </c>
      <c r="Z476" s="153" t="n">
        <v>0</v>
      </c>
      <c r="AA476" s="153" t="n">
        <v>0</v>
      </c>
      <c r="AB476" s="153" t="n">
        <v>0</v>
      </c>
      <c r="AC476" s="153" t="n">
        <v>0</v>
      </c>
      <c r="AD476" s="153" t="n">
        <v>0</v>
      </c>
      <c r="AE476" s="153" t="n">
        <v>0</v>
      </c>
      <c r="AF476" s="153" t="n">
        <v>0</v>
      </c>
      <c r="AG476" s="153" t="n">
        <v>0</v>
      </c>
      <c r="AH476" s="153" t="n">
        <v>0</v>
      </c>
      <c r="AI476" s="153" t="n">
        <v>0</v>
      </c>
      <c r="AJ476" s="153" t="n">
        <v>0</v>
      </c>
      <c r="AK476" s="153" t="n">
        <v>0</v>
      </c>
      <c r="AL476" s="153" t="n">
        <v>0</v>
      </c>
      <c r="AM476" s="153" t="n">
        <v>0</v>
      </c>
      <c r="AN476" s="153" t="n">
        <v>0</v>
      </c>
      <c r="AO476" s="153" t="n">
        <v>0</v>
      </c>
      <c r="AP476" s="153" t="n">
        <v>0</v>
      </c>
      <c r="AQ476" s="153" t="n">
        <v>0</v>
      </c>
      <c r="AR476" s="153" t="n">
        <v>0</v>
      </c>
      <c r="AS476" s="153" t="n">
        <v>0</v>
      </c>
      <c r="AT476" s="10" t="n"/>
      <c r="AU476" s="10" t="n"/>
      <c r="AV476" s="10" t="n"/>
      <c r="AW476" s="10" t="n"/>
      <c r="AX476" s="10" t="n"/>
      <c r="AY476" s="153" t="n"/>
      <c r="AZ476" s="153" t="n"/>
      <c r="BA476" s="85" t="n"/>
      <c r="BB476" s="153" t="n"/>
      <c r="BC476" s="10" t="inlineStr">
        <is>
          <t>1047712938967</t>
        </is>
      </c>
      <c r="BD476" s="10" t="inlineStr">
        <is>
          <t>https://item.taobao.com/item.htm?ft=t&amp;id=1047712938967</t>
        </is>
      </c>
      <c r="BE476" s="10" t="n"/>
      <c r="BF476" s="153">
        <f>H476</f>
        <v/>
      </c>
      <c r="BG476" s="85">
        <f>BH476/BF476</f>
        <v/>
      </c>
      <c r="BH476" s="152">
        <f>I476</f>
        <v/>
      </c>
      <c r="BI476" s="85">
        <f>1-12%</f>
        <v/>
      </c>
      <c r="BJ476" s="85">
        <f>BK476/(BF476-BF476*(1-BI476))</f>
        <v/>
      </c>
      <c r="BK476" s="152">
        <f>BM476/(1-BL476)</f>
        <v/>
      </c>
      <c r="BL476" s="85" t="n">
        <v>0.01</v>
      </c>
      <c r="BM476" s="152">
        <f>J476</f>
        <v/>
      </c>
      <c r="BN476" s="152">
        <f>IF(BK476&gt;=1500,BK476-150,IF(BK476&gt;=800,BK476-80,IF(BK476&gt;=500,BK476-50,IF(BK476&gt;=200,BK476-20,BK476))))</f>
        <v/>
      </c>
      <c r="BO476" s="85">
        <f>1-12%</f>
        <v/>
      </c>
      <c r="BP476" s="85">
        <f>BQ476/(BF476-BF476*(1-BO476))</f>
        <v/>
      </c>
      <c r="BQ476" s="152">
        <f>BS476/(1-BR476)</f>
        <v/>
      </c>
      <c r="BR476" s="85" t="n">
        <v>0</v>
      </c>
      <c r="BS476" s="152">
        <f>K476</f>
        <v/>
      </c>
      <c r="BT476" s="152">
        <f>IF(BQ476&gt;=1500,BQ476-150,IF(BQ476&gt;=800,BQ476-80,IF(BQ476&gt;=500,BQ476-50,IF(BQ476&gt;=200,BQ476-20,BQ476))))</f>
        <v/>
      </c>
      <c r="BU476" s="10" t="n"/>
      <c r="CB476" s="8" t="inlineStr">
        <is>
          <t>✅ 可导入</t>
        </is>
      </c>
      <c r="CC476" s="88" t="inlineStr">
        <is>
          <t>木作成本原为文字，已置0待补</t>
        </is>
      </c>
    </row>
    <row r="477" ht="18" customHeight="1">
      <c r="A477" s="77" t="inlineStr">
        <is>
          <t>PFG26211070123</t>
        </is>
      </c>
      <c r="B477" s="7" t="inlineStr">
        <is>
          <t>孚格十字星圆桌</t>
        </is>
      </c>
      <c r="C477" s="7" t="inlineStr">
        <is>
          <t>十字星圆桌-1.2米</t>
        </is>
      </c>
      <c r="D477" s="7" t="inlineStr">
        <is>
          <t>PFG2621107012314</t>
        </is>
      </c>
      <c r="E477" s="7" t="inlineStr">
        <is>
          <t>https://item.taobao.com/item.htm?ft=t&amp;id=1047712938967</t>
        </is>
      </c>
      <c r="F477" s="7" t="inlineStr">
        <is>
          <t>中型</t>
        </is>
      </c>
      <c r="G477" s="149">
        <f>Q477/0.4</f>
        <v/>
      </c>
      <c r="H477" s="149">
        <f>G477*0.75</f>
        <v/>
      </c>
      <c r="I477" s="149">
        <f>Q477 / (0.81 - 0.02 - 0.006)</f>
        <v/>
      </c>
      <c r="J477" s="149">
        <f>Q477 / (0.82 - 0.02 - 0.006)</f>
        <v/>
      </c>
      <c r="K477" s="149">
        <f>Q477 / (0.85 - 0.02 - 0.006)</f>
        <v/>
      </c>
      <c r="L477" s="149">
        <f>K477-N477</f>
        <v/>
      </c>
      <c r="M477" s="79">
        <f>L477/K477</f>
        <v/>
      </c>
      <c r="N477" s="150">
        <f>O477+P477+Q477</f>
        <v/>
      </c>
      <c r="O477" s="150">
        <f>K477*0.006</f>
        <v/>
      </c>
      <c r="P477" s="150">
        <f>K477*0.02</f>
        <v/>
      </c>
      <c r="Q477" s="150">
        <f>SUM(R477:T477)</f>
        <v/>
      </c>
      <c r="R477" s="150">
        <f>IF(F477="大型",700,IF(F477="中型",300,IF(F477="小型",80,0)))</f>
        <v/>
      </c>
      <c r="S477" s="150">
        <f>IF(F477="大型",150,IF(F477="中型",100,IF(F477="小型",0,0)))</f>
        <v/>
      </c>
      <c r="T477" s="151">
        <f>SUM(U477:W477)</f>
        <v/>
      </c>
      <c r="U477" s="150" t="n">
        <v>0</v>
      </c>
      <c r="V477" s="150" t="n">
        <v>0</v>
      </c>
      <c r="W477" s="150" t="n">
        <v>0</v>
      </c>
      <c r="X477" s="150" t="n">
        <v>0</v>
      </c>
      <c r="Y477" s="150" t="n">
        <v>0</v>
      </c>
      <c r="Z477" s="150" t="n">
        <v>0</v>
      </c>
      <c r="AA477" s="150" t="n">
        <v>0</v>
      </c>
      <c r="AB477" s="150" t="n">
        <v>0</v>
      </c>
      <c r="AC477" s="150" t="n">
        <v>0</v>
      </c>
      <c r="AD477" s="150" t="n">
        <v>0</v>
      </c>
      <c r="AE477" s="150" t="n">
        <v>0</v>
      </c>
      <c r="AF477" s="150" t="n">
        <v>0</v>
      </c>
      <c r="AG477" s="150" t="n">
        <v>0</v>
      </c>
      <c r="AH477" s="150" t="n">
        <v>0</v>
      </c>
      <c r="AI477" s="150" t="n">
        <v>0</v>
      </c>
      <c r="AJ477" s="150" t="n">
        <v>0</v>
      </c>
      <c r="AK477" s="150" t="n">
        <v>0</v>
      </c>
      <c r="AL477" s="150" t="n">
        <v>0</v>
      </c>
      <c r="AM477" s="150" t="n">
        <v>0</v>
      </c>
      <c r="AN477" s="150" t="n">
        <v>0</v>
      </c>
      <c r="AO477" s="150" t="n">
        <v>0</v>
      </c>
      <c r="AP477" s="150" t="n">
        <v>0</v>
      </c>
      <c r="AQ477" s="150" t="n">
        <v>0</v>
      </c>
      <c r="AR477" s="150" t="n">
        <v>0</v>
      </c>
      <c r="AS477" s="150" t="n">
        <v>0</v>
      </c>
      <c r="AT477" s="7" t="n"/>
      <c r="AU477" s="7" t="n"/>
      <c r="AV477" s="7" t="n"/>
      <c r="AW477" s="7" t="n"/>
      <c r="AX477" s="7" t="n"/>
      <c r="AY477" s="150" t="n"/>
      <c r="AZ477" s="150" t="n"/>
      <c r="BA477" s="82" t="n"/>
      <c r="BB477" s="150" t="n"/>
      <c r="BC477" s="7" t="inlineStr">
        <is>
          <t>1047712938967</t>
        </is>
      </c>
      <c r="BD477" s="7" t="inlineStr">
        <is>
          <t>https://item.taobao.com/item.htm?ft=t&amp;id=1047712938967</t>
        </is>
      </c>
      <c r="BE477" s="7" t="n"/>
      <c r="BF477" s="150">
        <f>H477</f>
        <v/>
      </c>
      <c r="BG477" s="82">
        <f>BH477/BF477</f>
        <v/>
      </c>
      <c r="BH477" s="149">
        <f>I477</f>
        <v/>
      </c>
      <c r="BI477" s="82">
        <f>1-12%</f>
        <v/>
      </c>
      <c r="BJ477" s="82">
        <f>BK477/(BF477-BF477*(1-BI477))</f>
        <v/>
      </c>
      <c r="BK477" s="149">
        <f>BM477/(1-BL477)</f>
        <v/>
      </c>
      <c r="BL477" s="82" t="n">
        <v>0.01</v>
      </c>
      <c r="BM477" s="149">
        <f>J477</f>
        <v/>
      </c>
      <c r="BN477" s="149">
        <f>IF(BK477&gt;=1500,BK477-150,IF(BK477&gt;=800,BK477-80,IF(BK477&gt;=500,BK477-50,IF(BK477&gt;=200,BK477-20,BK477))))</f>
        <v/>
      </c>
      <c r="BO477" s="82">
        <f>1-12%</f>
        <v/>
      </c>
      <c r="BP477" s="82">
        <f>BQ477/(BF477-BF477*(1-BO477))</f>
        <v/>
      </c>
      <c r="BQ477" s="149">
        <f>BS477/(1-BR477)</f>
        <v/>
      </c>
      <c r="BR477" s="82" t="n">
        <v>0</v>
      </c>
      <c r="BS477" s="149">
        <f>K477</f>
        <v/>
      </c>
      <c r="BT477" s="149">
        <f>IF(BQ477&gt;=1500,BQ477-150,IF(BQ477&gt;=800,BQ477-80,IF(BQ477&gt;=500,BQ477-50,IF(BQ477&gt;=200,BQ477-20,BQ477))))</f>
        <v/>
      </c>
      <c r="BU477" s="7" t="n"/>
      <c r="CB477" s="8" t="inlineStr">
        <is>
          <t>✅ 可导入</t>
        </is>
      </c>
      <c r="CC477" s="88" t="inlineStr">
        <is>
          <t>木作成本原为文字，已置0待补</t>
        </is>
      </c>
    </row>
    <row r="478" ht="18" customHeight="1">
      <c r="A478" s="77" t="inlineStr">
        <is>
          <t>PFG26211080110</t>
        </is>
      </c>
      <c r="B478" s="10" t="inlineStr">
        <is>
          <t>孚格中古岩板圆桌</t>
        </is>
      </c>
      <c r="C478" s="10" t="inlineStr">
        <is>
          <t>中古岩板圆桌-0.9米</t>
        </is>
      </c>
      <c r="D478" s="10" t="inlineStr">
        <is>
          <t>PFG2621108011011</t>
        </is>
      </c>
      <c r="E478" s="10" t="inlineStr">
        <is>
          <t>https://item.taobao.com/item.htm?ft=t&amp;id=1047712938967</t>
        </is>
      </c>
      <c r="F478" s="10" t="inlineStr">
        <is>
          <t>中型</t>
        </is>
      </c>
      <c r="G478" s="152">
        <f>Q478/0.4</f>
        <v/>
      </c>
      <c r="H478" s="152">
        <f>G478*0.75</f>
        <v/>
      </c>
      <c r="I478" s="152">
        <f>Q478 / (0.81 - 0.02 - 0.006)</f>
        <v/>
      </c>
      <c r="J478" s="152">
        <f>Q478 / (0.82 - 0.02 - 0.006)</f>
        <v/>
      </c>
      <c r="K478" s="152">
        <f>Q478 / (0.85 - 0.02 - 0.006)</f>
        <v/>
      </c>
      <c r="L478" s="152">
        <f>K478-N478</f>
        <v/>
      </c>
      <c r="M478" s="79">
        <f>L478/K478</f>
        <v/>
      </c>
      <c r="N478" s="153">
        <f>O478+P478+Q478</f>
        <v/>
      </c>
      <c r="O478" s="153">
        <f>K478*0.006</f>
        <v/>
      </c>
      <c r="P478" s="153">
        <f>K478*0.02</f>
        <v/>
      </c>
      <c r="Q478" s="153">
        <f>SUM(R478:T478)</f>
        <v/>
      </c>
      <c r="R478" s="153">
        <f>IF(F478="大型",700,IF(F478="中型",300,IF(F478="小型",80,0)))</f>
        <v/>
      </c>
      <c r="S478" s="153">
        <f>IF(F478="大型",150,IF(F478="中型",100,IF(F478="小型",0,0)))</f>
        <v/>
      </c>
      <c r="T478" s="151">
        <f>SUM(U478:W478)</f>
        <v/>
      </c>
      <c r="U478" s="153" t="n">
        <v>0</v>
      </c>
      <c r="V478" s="153" t="n">
        <v>0</v>
      </c>
      <c r="W478" s="153" t="n">
        <v>0</v>
      </c>
      <c r="X478" s="153" t="n">
        <v>0</v>
      </c>
      <c r="Y478" s="153" t="n">
        <v>0</v>
      </c>
      <c r="Z478" s="153" t="n">
        <v>0</v>
      </c>
      <c r="AA478" s="153" t="n">
        <v>0</v>
      </c>
      <c r="AB478" s="153" t="n">
        <v>0</v>
      </c>
      <c r="AC478" s="153" t="n">
        <v>0</v>
      </c>
      <c r="AD478" s="153" t="n">
        <v>0</v>
      </c>
      <c r="AE478" s="153" t="n">
        <v>0</v>
      </c>
      <c r="AF478" s="153" t="n">
        <v>0</v>
      </c>
      <c r="AG478" s="153" t="n">
        <v>0</v>
      </c>
      <c r="AH478" s="153" t="n">
        <v>0</v>
      </c>
      <c r="AI478" s="153" t="n">
        <v>0</v>
      </c>
      <c r="AJ478" s="153" t="n">
        <v>0</v>
      </c>
      <c r="AK478" s="153" t="n">
        <v>0</v>
      </c>
      <c r="AL478" s="153" t="n">
        <v>0</v>
      </c>
      <c r="AM478" s="153" t="n">
        <v>0</v>
      </c>
      <c r="AN478" s="153" t="n">
        <v>0</v>
      </c>
      <c r="AO478" s="153" t="n">
        <v>0</v>
      </c>
      <c r="AP478" s="153" t="n">
        <v>0</v>
      </c>
      <c r="AQ478" s="153" t="n">
        <v>0</v>
      </c>
      <c r="AR478" s="153" t="n">
        <v>0</v>
      </c>
      <c r="AS478" s="153" t="n">
        <v>0</v>
      </c>
      <c r="AT478" s="10" t="n"/>
      <c r="AU478" s="10" t="n"/>
      <c r="AV478" s="10" t="n"/>
      <c r="AW478" s="10" t="n"/>
      <c r="AX478" s="10" t="n"/>
      <c r="AY478" s="153" t="n"/>
      <c r="AZ478" s="153" t="n"/>
      <c r="BA478" s="85" t="n"/>
      <c r="BB478" s="153" t="n"/>
      <c r="BC478" s="10" t="inlineStr">
        <is>
          <t>1046961563020</t>
        </is>
      </c>
      <c r="BD478" s="10" t="inlineStr">
        <is>
          <t>https://item.taobao.com/item.htm?ft=t&amp;id=1046961563020</t>
        </is>
      </c>
      <c r="BE478" s="10" t="n"/>
      <c r="BF478" s="153">
        <f>H478</f>
        <v/>
      </c>
      <c r="BG478" s="85">
        <f>BH478/BF478</f>
        <v/>
      </c>
      <c r="BH478" s="152">
        <f>I478</f>
        <v/>
      </c>
      <c r="BI478" s="85">
        <f>1-12%</f>
        <v/>
      </c>
      <c r="BJ478" s="85">
        <f>BK478/(BF478-BF478*(1-BI478))</f>
        <v/>
      </c>
      <c r="BK478" s="152">
        <f>BM478/(1-BL478)</f>
        <v/>
      </c>
      <c r="BL478" s="85" t="n">
        <v>0.01</v>
      </c>
      <c r="BM478" s="152">
        <f>J478</f>
        <v/>
      </c>
      <c r="BN478" s="152">
        <f>IF(BK478&gt;=1500,BK478-150,IF(BK478&gt;=800,BK478-80,IF(BK478&gt;=500,BK478-50,IF(BK478&gt;=200,BK478-20,BK478))))</f>
        <v/>
      </c>
      <c r="BO478" s="85">
        <f>1-12%</f>
        <v/>
      </c>
      <c r="BP478" s="85">
        <f>BQ478/(BF478-BF478*(1-BO478))</f>
        <v/>
      </c>
      <c r="BQ478" s="152">
        <f>BS478/(1-BR478)</f>
        <v/>
      </c>
      <c r="BR478" s="85" t="n">
        <v>0</v>
      </c>
      <c r="BS478" s="152">
        <f>K478</f>
        <v/>
      </c>
      <c r="BT478" s="152">
        <f>IF(BQ478&gt;=1500,BQ478-150,IF(BQ478&gt;=800,BQ478-80,IF(BQ478&gt;=500,BQ478-50,IF(BQ478&gt;=200,BQ478-20,BQ478))))</f>
        <v/>
      </c>
      <c r="BU478" s="10" t="n"/>
      <c r="CB478" s="8" t="inlineStr">
        <is>
          <t>✅ 可导入</t>
        </is>
      </c>
      <c r="CC478" s="88" t="inlineStr">
        <is>
          <t>木作成本原为文字，已置0待补</t>
        </is>
      </c>
    </row>
    <row r="479" ht="18" customHeight="1">
      <c r="A479" s="77" t="inlineStr">
        <is>
          <t>PFG26211080110</t>
        </is>
      </c>
      <c r="B479" s="7" t="inlineStr">
        <is>
          <t>孚格中古岩板圆桌</t>
        </is>
      </c>
      <c r="C479" s="7" t="inlineStr">
        <is>
          <t>中古岩板圆桌-1.0米</t>
        </is>
      </c>
      <c r="D479" s="7" t="inlineStr">
        <is>
          <t>PFG2621108011012</t>
        </is>
      </c>
      <c r="E479" s="7" t="inlineStr">
        <is>
          <t>https://item.taobao.com/item.htm?ft=t&amp;id=1046961563020</t>
        </is>
      </c>
      <c r="F479" s="7" t="inlineStr">
        <is>
          <t>中型</t>
        </is>
      </c>
      <c r="G479" s="149">
        <f>Q479/0.4</f>
        <v/>
      </c>
      <c r="H479" s="149">
        <f>G479*0.75</f>
        <v/>
      </c>
      <c r="I479" s="149">
        <f>Q479 / (0.81 - 0.02 - 0.006)</f>
        <v/>
      </c>
      <c r="J479" s="149">
        <f>Q479 / (0.82 - 0.02 - 0.006)</f>
        <v/>
      </c>
      <c r="K479" s="149">
        <f>Q479 / (0.85 - 0.02 - 0.006)</f>
        <v/>
      </c>
      <c r="L479" s="149">
        <f>K479-N479</f>
        <v/>
      </c>
      <c r="M479" s="79">
        <f>L479/K479</f>
        <v/>
      </c>
      <c r="N479" s="150">
        <f>O479+P479+Q479</f>
        <v/>
      </c>
      <c r="O479" s="150">
        <f>K479*0.006</f>
        <v/>
      </c>
      <c r="P479" s="150">
        <f>K479*0.02</f>
        <v/>
      </c>
      <c r="Q479" s="150">
        <f>SUM(R479:T479)</f>
        <v/>
      </c>
      <c r="R479" s="150">
        <f>IF(F479="大型",700,IF(F479="中型",300,IF(F479="小型",80,0)))</f>
        <v/>
      </c>
      <c r="S479" s="150">
        <f>IF(F479="大型",150,IF(F479="中型",100,IF(F479="小型",0,0)))</f>
        <v/>
      </c>
      <c r="T479" s="151">
        <f>SUM(U479:W479)</f>
        <v/>
      </c>
      <c r="U479" s="150" t="n">
        <v>0</v>
      </c>
      <c r="V479" s="150" t="n">
        <v>0</v>
      </c>
      <c r="W479" s="150" t="n">
        <v>0</v>
      </c>
      <c r="X479" s="150" t="n">
        <v>0</v>
      </c>
      <c r="Y479" s="150" t="n">
        <v>0</v>
      </c>
      <c r="Z479" s="150" t="n">
        <v>0</v>
      </c>
      <c r="AA479" s="150" t="n">
        <v>0</v>
      </c>
      <c r="AB479" s="150" t="n">
        <v>0</v>
      </c>
      <c r="AC479" s="150" t="n">
        <v>0</v>
      </c>
      <c r="AD479" s="150" t="n">
        <v>0</v>
      </c>
      <c r="AE479" s="150" t="n">
        <v>0</v>
      </c>
      <c r="AF479" s="150" t="n">
        <v>0</v>
      </c>
      <c r="AG479" s="150" t="n">
        <v>0</v>
      </c>
      <c r="AH479" s="150" t="n">
        <v>0</v>
      </c>
      <c r="AI479" s="150" t="n">
        <v>0</v>
      </c>
      <c r="AJ479" s="150" t="n">
        <v>0</v>
      </c>
      <c r="AK479" s="150" t="n">
        <v>0</v>
      </c>
      <c r="AL479" s="150" t="n">
        <v>0</v>
      </c>
      <c r="AM479" s="150" t="n">
        <v>0</v>
      </c>
      <c r="AN479" s="150" t="n">
        <v>0</v>
      </c>
      <c r="AO479" s="150" t="n">
        <v>0</v>
      </c>
      <c r="AP479" s="150" t="n">
        <v>0</v>
      </c>
      <c r="AQ479" s="150" t="n">
        <v>0</v>
      </c>
      <c r="AR479" s="150" t="n">
        <v>0</v>
      </c>
      <c r="AS479" s="150" t="n">
        <v>0</v>
      </c>
      <c r="AT479" s="7" t="n"/>
      <c r="AU479" s="7" t="n"/>
      <c r="AV479" s="7" t="n"/>
      <c r="AW479" s="7" t="n"/>
      <c r="AX479" s="7" t="n"/>
      <c r="AY479" s="150" t="n"/>
      <c r="AZ479" s="150" t="n"/>
      <c r="BA479" s="82" t="n"/>
      <c r="BB479" s="150" t="n"/>
      <c r="BC479" s="7" t="inlineStr">
        <is>
          <t>1046961563020</t>
        </is>
      </c>
      <c r="BD479" s="7" t="inlineStr">
        <is>
          <t>https://item.taobao.com/item.htm?ft=t&amp;id=1046961563020</t>
        </is>
      </c>
      <c r="BE479" s="7" t="n"/>
      <c r="BF479" s="150">
        <f>H479</f>
        <v/>
      </c>
      <c r="BG479" s="82">
        <f>BH479/BF479</f>
        <v/>
      </c>
      <c r="BH479" s="149">
        <f>I479</f>
        <v/>
      </c>
      <c r="BI479" s="82">
        <f>1-12%</f>
        <v/>
      </c>
      <c r="BJ479" s="82">
        <f>BK479/(BF479-BF479*(1-BI479))</f>
        <v/>
      </c>
      <c r="BK479" s="149">
        <f>BM479/(1-BL479)</f>
        <v/>
      </c>
      <c r="BL479" s="82" t="n">
        <v>0.01</v>
      </c>
      <c r="BM479" s="149">
        <f>J479</f>
        <v/>
      </c>
      <c r="BN479" s="149">
        <f>IF(BK479&gt;=1500,BK479-150,IF(BK479&gt;=800,BK479-80,IF(BK479&gt;=500,BK479-50,IF(BK479&gt;=200,BK479-20,BK479))))</f>
        <v/>
      </c>
      <c r="BO479" s="82">
        <f>1-12%</f>
        <v/>
      </c>
      <c r="BP479" s="82">
        <f>BQ479/(BF479-BF479*(1-BO479))</f>
        <v/>
      </c>
      <c r="BQ479" s="149">
        <f>BS479/(1-BR479)</f>
        <v/>
      </c>
      <c r="BR479" s="82" t="n">
        <v>0</v>
      </c>
      <c r="BS479" s="149">
        <f>K479</f>
        <v/>
      </c>
      <c r="BT479" s="149">
        <f>IF(BQ479&gt;=1500,BQ479-150,IF(BQ479&gt;=800,BQ479-80,IF(BQ479&gt;=500,BQ479-50,IF(BQ479&gt;=200,BQ479-20,BQ479))))</f>
        <v/>
      </c>
      <c r="BU479" s="7" t="n"/>
      <c r="CB479" s="8" t="inlineStr">
        <is>
          <t>✅ 可导入</t>
        </is>
      </c>
      <c r="CC479" s="88" t="inlineStr">
        <is>
          <t>木作成本原为文字，已置0待补</t>
        </is>
      </c>
    </row>
    <row r="480" ht="18" customHeight="1">
      <c r="A480" s="77" t="inlineStr">
        <is>
          <t>PFG26211080110</t>
        </is>
      </c>
      <c r="B480" s="10" t="inlineStr">
        <is>
          <t>孚格中古岩板圆桌</t>
        </is>
      </c>
      <c r="C480" s="10" t="inlineStr">
        <is>
          <t>中古岩板圆桌-1.1米</t>
        </is>
      </c>
      <c r="D480" s="10" t="inlineStr">
        <is>
          <t>PFG2621108011013</t>
        </is>
      </c>
      <c r="E480" s="10" t="inlineStr">
        <is>
          <t>https://item.taobao.com/item.htm?ft=t&amp;id=1046961563020</t>
        </is>
      </c>
      <c r="F480" s="10" t="inlineStr">
        <is>
          <t>中型</t>
        </is>
      </c>
      <c r="G480" s="152">
        <f>Q480/0.4</f>
        <v/>
      </c>
      <c r="H480" s="152">
        <f>G480*0.75</f>
        <v/>
      </c>
      <c r="I480" s="152">
        <f>Q480 / (0.81 - 0.02 - 0.006)</f>
        <v/>
      </c>
      <c r="J480" s="152">
        <f>Q480 / (0.82 - 0.02 - 0.006)</f>
        <v/>
      </c>
      <c r="K480" s="152">
        <f>Q480 / (0.85 - 0.02 - 0.006)</f>
        <v/>
      </c>
      <c r="L480" s="152">
        <f>K480-N480</f>
        <v/>
      </c>
      <c r="M480" s="79">
        <f>L480/K480</f>
        <v/>
      </c>
      <c r="N480" s="153">
        <f>O480+P480+Q480</f>
        <v/>
      </c>
      <c r="O480" s="153">
        <f>K480*0.006</f>
        <v/>
      </c>
      <c r="P480" s="153">
        <f>K480*0.02</f>
        <v/>
      </c>
      <c r="Q480" s="153">
        <f>SUM(R480:T480)</f>
        <v/>
      </c>
      <c r="R480" s="153">
        <f>IF(F480="大型",700,IF(F480="中型",300,IF(F480="小型",80,0)))</f>
        <v/>
      </c>
      <c r="S480" s="153">
        <f>IF(F480="大型",150,IF(F480="中型",100,IF(F480="小型",0,0)))</f>
        <v/>
      </c>
      <c r="T480" s="151">
        <f>SUM(U480:W480)</f>
        <v/>
      </c>
      <c r="U480" s="153" t="n">
        <v>0</v>
      </c>
      <c r="V480" s="153" t="n">
        <v>0</v>
      </c>
      <c r="W480" s="153" t="n">
        <v>0</v>
      </c>
      <c r="X480" s="153" t="n">
        <v>0</v>
      </c>
      <c r="Y480" s="153" t="n">
        <v>0</v>
      </c>
      <c r="Z480" s="153" t="n">
        <v>0</v>
      </c>
      <c r="AA480" s="153" t="n">
        <v>0</v>
      </c>
      <c r="AB480" s="153" t="n">
        <v>0</v>
      </c>
      <c r="AC480" s="153" t="n">
        <v>0</v>
      </c>
      <c r="AD480" s="153" t="n">
        <v>0</v>
      </c>
      <c r="AE480" s="153" t="n">
        <v>0</v>
      </c>
      <c r="AF480" s="153" t="n">
        <v>0</v>
      </c>
      <c r="AG480" s="153" t="n">
        <v>0</v>
      </c>
      <c r="AH480" s="153" t="n">
        <v>0</v>
      </c>
      <c r="AI480" s="153" t="n">
        <v>0</v>
      </c>
      <c r="AJ480" s="153" t="n">
        <v>0</v>
      </c>
      <c r="AK480" s="153" t="n">
        <v>0</v>
      </c>
      <c r="AL480" s="153" t="n">
        <v>0</v>
      </c>
      <c r="AM480" s="153" t="n">
        <v>0</v>
      </c>
      <c r="AN480" s="153" t="n">
        <v>0</v>
      </c>
      <c r="AO480" s="153" t="n">
        <v>0</v>
      </c>
      <c r="AP480" s="153" t="n">
        <v>0</v>
      </c>
      <c r="AQ480" s="153" t="n">
        <v>0</v>
      </c>
      <c r="AR480" s="153" t="n">
        <v>0</v>
      </c>
      <c r="AS480" s="153" t="n">
        <v>0</v>
      </c>
      <c r="AT480" s="10" t="n"/>
      <c r="AU480" s="10" t="n"/>
      <c r="AV480" s="10" t="n"/>
      <c r="AW480" s="10" t="n"/>
      <c r="AX480" s="10" t="n"/>
      <c r="AY480" s="153" t="n"/>
      <c r="AZ480" s="153" t="n"/>
      <c r="BA480" s="85" t="n"/>
      <c r="BB480" s="153" t="n"/>
      <c r="BC480" s="10" t="inlineStr">
        <is>
          <t>1046961563020</t>
        </is>
      </c>
      <c r="BD480" s="10" t="inlineStr">
        <is>
          <t>https://item.taobao.com/item.htm?ft=t&amp;id=1046961563020</t>
        </is>
      </c>
      <c r="BE480" s="10" t="n"/>
      <c r="BF480" s="153">
        <f>H480</f>
        <v/>
      </c>
      <c r="BG480" s="85">
        <f>BH480/BF480</f>
        <v/>
      </c>
      <c r="BH480" s="152">
        <f>I480</f>
        <v/>
      </c>
      <c r="BI480" s="85">
        <f>1-12%</f>
        <v/>
      </c>
      <c r="BJ480" s="85">
        <f>BK480/(BF480-BF480*(1-BI480))</f>
        <v/>
      </c>
      <c r="BK480" s="152">
        <f>BM480/(1-BL480)</f>
        <v/>
      </c>
      <c r="BL480" s="85" t="n">
        <v>0.01</v>
      </c>
      <c r="BM480" s="152">
        <f>J480</f>
        <v/>
      </c>
      <c r="BN480" s="152">
        <f>IF(BK480&gt;=1500,BK480-150,IF(BK480&gt;=800,BK480-80,IF(BK480&gt;=500,BK480-50,IF(BK480&gt;=200,BK480-20,BK480))))</f>
        <v/>
      </c>
      <c r="BO480" s="85">
        <f>1-12%</f>
        <v/>
      </c>
      <c r="BP480" s="85">
        <f>BQ480/(BF480-BF480*(1-BO480))</f>
        <v/>
      </c>
      <c r="BQ480" s="152">
        <f>BS480/(1-BR480)</f>
        <v/>
      </c>
      <c r="BR480" s="85" t="n">
        <v>0</v>
      </c>
      <c r="BS480" s="152">
        <f>K480</f>
        <v/>
      </c>
      <c r="BT480" s="152">
        <f>IF(BQ480&gt;=1500,BQ480-150,IF(BQ480&gt;=800,BQ480-80,IF(BQ480&gt;=500,BQ480-50,IF(BQ480&gt;=200,BQ480-20,BQ480))))</f>
        <v/>
      </c>
      <c r="BU480" s="10" t="n"/>
      <c r="CB480" s="8" t="inlineStr">
        <is>
          <t>✅ 可导入</t>
        </is>
      </c>
      <c r="CC480" s="88" t="inlineStr">
        <is>
          <t>木作成本原为文字，已置0待补</t>
        </is>
      </c>
    </row>
    <row r="481" ht="18" customHeight="1">
      <c r="A481" s="77" t="inlineStr">
        <is>
          <t>PFG26211080110</t>
        </is>
      </c>
      <c r="B481" s="7" t="inlineStr">
        <is>
          <t>孚格中古岩板圆桌</t>
        </is>
      </c>
      <c r="C481" s="7" t="inlineStr">
        <is>
          <t>中古岩板圆桌-1.2米</t>
        </is>
      </c>
      <c r="D481" s="7" t="inlineStr">
        <is>
          <t>PFG2621108011014</t>
        </is>
      </c>
      <c r="E481" s="7" t="inlineStr">
        <is>
          <t>https://item.taobao.com/item.htm?ft=t&amp;id=1046961563020</t>
        </is>
      </c>
      <c r="F481" s="7" t="inlineStr">
        <is>
          <t>中型</t>
        </is>
      </c>
      <c r="G481" s="149">
        <f>Q481/0.4</f>
        <v/>
      </c>
      <c r="H481" s="149">
        <f>G481*0.75</f>
        <v/>
      </c>
      <c r="I481" s="149">
        <f>Q481 / (0.81 - 0.02 - 0.006)</f>
        <v/>
      </c>
      <c r="J481" s="149">
        <f>Q481 / (0.82 - 0.02 - 0.006)</f>
        <v/>
      </c>
      <c r="K481" s="149">
        <f>Q481 / (0.85 - 0.02 - 0.006)</f>
        <v/>
      </c>
      <c r="L481" s="149">
        <f>K481-N481</f>
        <v/>
      </c>
      <c r="M481" s="79">
        <f>L481/K481</f>
        <v/>
      </c>
      <c r="N481" s="150">
        <f>O481+P481+Q481</f>
        <v/>
      </c>
      <c r="O481" s="150">
        <f>K481*0.006</f>
        <v/>
      </c>
      <c r="P481" s="150">
        <f>K481*0.02</f>
        <v/>
      </c>
      <c r="Q481" s="150">
        <f>SUM(R481:T481)</f>
        <v/>
      </c>
      <c r="R481" s="150">
        <f>IF(F481="大型",700,IF(F481="中型",300,IF(F481="小型",80,0)))</f>
        <v/>
      </c>
      <c r="S481" s="150">
        <f>IF(F481="大型",150,IF(F481="中型",100,IF(F481="小型",0,0)))</f>
        <v/>
      </c>
      <c r="T481" s="151">
        <f>SUM(U481:W481)</f>
        <v/>
      </c>
      <c r="U481" s="150" t="n">
        <v>0</v>
      </c>
      <c r="V481" s="150" t="n">
        <v>0</v>
      </c>
      <c r="W481" s="150" t="n">
        <v>0</v>
      </c>
      <c r="X481" s="150" t="n">
        <v>0</v>
      </c>
      <c r="Y481" s="150" t="n">
        <v>0</v>
      </c>
      <c r="Z481" s="150" t="n">
        <v>0</v>
      </c>
      <c r="AA481" s="150" t="n">
        <v>0</v>
      </c>
      <c r="AB481" s="150" t="n">
        <v>0</v>
      </c>
      <c r="AC481" s="150" t="n">
        <v>0</v>
      </c>
      <c r="AD481" s="150" t="n">
        <v>0</v>
      </c>
      <c r="AE481" s="150" t="n">
        <v>0</v>
      </c>
      <c r="AF481" s="150" t="n">
        <v>0</v>
      </c>
      <c r="AG481" s="150" t="n">
        <v>0</v>
      </c>
      <c r="AH481" s="150" t="n">
        <v>0</v>
      </c>
      <c r="AI481" s="150" t="n">
        <v>0</v>
      </c>
      <c r="AJ481" s="150" t="n">
        <v>0</v>
      </c>
      <c r="AK481" s="150" t="n">
        <v>0</v>
      </c>
      <c r="AL481" s="150" t="n">
        <v>0</v>
      </c>
      <c r="AM481" s="150" t="n">
        <v>0</v>
      </c>
      <c r="AN481" s="150" t="n">
        <v>0</v>
      </c>
      <c r="AO481" s="150" t="n">
        <v>0</v>
      </c>
      <c r="AP481" s="150" t="n">
        <v>0</v>
      </c>
      <c r="AQ481" s="150" t="n">
        <v>0</v>
      </c>
      <c r="AR481" s="150" t="n">
        <v>0</v>
      </c>
      <c r="AS481" s="150" t="n">
        <v>0</v>
      </c>
      <c r="AT481" s="7" t="n"/>
      <c r="AU481" s="7" t="n"/>
      <c r="AV481" s="7" t="n"/>
      <c r="AW481" s="7" t="n"/>
      <c r="AX481" s="7" t="n"/>
      <c r="AY481" s="150" t="n"/>
      <c r="AZ481" s="150" t="n"/>
      <c r="BA481" s="82" t="n"/>
      <c r="BB481" s="150" t="n"/>
      <c r="BC481" s="7" t="inlineStr">
        <is>
          <t>1046961563020</t>
        </is>
      </c>
      <c r="BD481" s="7" t="inlineStr">
        <is>
          <t>https://item.taobao.com/item.htm?ft=t&amp;id=1046961563020</t>
        </is>
      </c>
      <c r="BE481" s="7" t="n"/>
      <c r="BF481" s="150">
        <f>H481</f>
        <v/>
      </c>
      <c r="BG481" s="82">
        <f>BH481/BF481</f>
        <v/>
      </c>
      <c r="BH481" s="149">
        <f>I481</f>
        <v/>
      </c>
      <c r="BI481" s="82">
        <f>1-12%</f>
        <v/>
      </c>
      <c r="BJ481" s="82">
        <f>BK481/(BF481-BF481*(1-BI481))</f>
        <v/>
      </c>
      <c r="BK481" s="149">
        <f>BM481/(1-BL481)</f>
        <v/>
      </c>
      <c r="BL481" s="82" t="n">
        <v>0.01</v>
      </c>
      <c r="BM481" s="149">
        <f>J481</f>
        <v/>
      </c>
      <c r="BN481" s="149">
        <f>IF(BK481&gt;=1500,BK481-150,IF(BK481&gt;=800,BK481-80,IF(BK481&gt;=500,BK481-50,IF(BK481&gt;=200,BK481-20,BK481))))</f>
        <v/>
      </c>
      <c r="BO481" s="82">
        <f>1-12%</f>
        <v/>
      </c>
      <c r="BP481" s="82">
        <f>BQ481/(BF481-BF481*(1-BO481))</f>
        <v/>
      </c>
      <c r="BQ481" s="149">
        <f>BS481/(1-BR481)</f>
        <v/>
      </c>
      <c r="BR481" s="82" t="n">
        <v>0</v>
      </c>
      <c r="BS481" s="149">
        <f>K481</f>
        <v/>
      </c>
      <c r="BT481" s="149">
        <f>IF(BQ481&gt;=1500,BQ481-150,IF(BQ481&gt;=800,BQ481-80,IF(BQ481&gt;=500,BQ481-50,IF(BQ481&gt;=200,BQ481-20,BQ481))))</f>
        <v/>
      </c>
      <c r="BU481" s="7" t="n"/>
      <c r="CB481" s="8" t="inlineStr">
        <is>
          <t>✅ 可导入</t>
        </is>
      </c>
      <c r="CC481" s="88" t="inlineStr">
        <is>
          <t>木作成本原为文字，已置0待补</t>
        </is>
      </c>
    </row>
    <row r="482" ht="18" customHeight="1">
      <c r="A482" s="77" t="inlineStr">
        <is>
          <t>PFG26211090120</t>
        </is>
      </c>
      <c r="B482" s="10" t="inlineStr">
        <is>
          <t>孚格榉木拼色圆桌</t>
        </is>
      </c>
      <c r="C482" s="10" t="inlineStr">
        <is>
          <t>榉木拼色圆桌-0.9米</t>
        </is>
      </c>
      <c r="D482" s="10" t="inlineStr">
        <is>
          <t>PFG2621109012011</t>
        </is>
      </c>
      <c r="E482" s="10" t="inlineStr">
        <is>
          <t>https://item.taobao.com/item.htm?ft=t&amp;id=1046961563020</t>
        </is>
      </c>
      <c r="F482" s="10" t="inlineStr">
        <is>
          <t>中型</t>
        </is>
      </c>
      <c r="G482" s="152">
        <f>Q482/0.4</f>
        <v/>
      </c>
      <c r="H482" s="152">
        <f>G482*0.75</f>
        <v/>
      </c>
      <c r="I482" s="152">
        <f>Q482 / (0.81 - 0.02 - 0.006)</f>
        <v/>
      </c>
      <c r="J482" s="152">
        <f>Q482 / (0.82 - 0.02 - 0.006)</f>
        <v/>
      </c>
      <c r="K482" s="152">
        <f>Q482 / (0.85 - 0.02 - 0.006)</f>
        <v/>
      </c>
      <c r="L482" s="152">
        <f>K482-N482</f>
        <v/>
      </c>
      <c r="M482" s="79">
        <f>L482/K482</f>
        <v/>
      </c>
      <c r="N482" s="153">
        <f>O482+P482+Q482</f>
        <v/>
      </c>
      <c r="O482" s="153">
        <f>K482*0.006</f>
        <v/>
      </c>
      <c r="P482" s="153">
        <f>K482*0.02</f>
        <v/>
      </c>
      <c r="Q482" s="153">
        <f>SUM(R482:T482)</f>
        <v/>
      </c>
      <c r="R482" s="153">
        <f>IF(F482="大型",700,IF(F482="中型",300,IF(F482="小型",80,0)))</f>
        <v/>
      </c>
      <c r="S482" s="153">
        <f>IF(F482="大型",150,IF(F482="中型",100,IF(F482="小型",0,0)))</f>
        <v/>
      </c>
      <c r="T482" s="151">
        <f>SUM(U482:W482)</f>
        <v/>
      </c>
      <c r="U482" s="153" t="n">
        <v>0</v>
      </c>
      <c r="V482" s="153" t="n">
        <v>0</v>
      </c>
      <c r="W482" s="153" t="n">
        <v>0</v>
      </c>
      <c r="X482" s="153" t="n">
        <v>0</v>
      </c>
      <c r="Y482" s="153" t="n">
        <v>0</v>
      </c>
      <c r="Z482" s="153" t="n">
        <v>0</v>
      </c>
      <c r="AA482" s="153" t="n">
        <v>0</v>
      </c>
      <c r="AB482" s="153" t="n">
        <v>0</v>
      </c>
      <c r="AC482" s="153" t="n">
        <v>0</v>
      </c>
      <c r="AD482" s="153" t="n">
        <v>0</v>
      </c>
      <c r="AE482" s="153" t="n">
        <v>0</v>
      </c>
      <c r="AF482" s="153" t="n">
        <v>0</v>
      </c>
      <c r="AG482" s="153" t="n">
        <v>0</v>
      </c>
      <c r="AH482" s="153" t="n">
        <v>0</v>
      </c>
      <c r="AI482" s="153" t="n">
        <v>0</v>
      </c>
      <c r="AJ482" s="153" t="n">
        <v>0</v>
      </c>
      <c r="AK482" s="153" t="n">
        <v>0</v>
      </c>
      <c r="AL482" s="153" t="n">
        <v>0</v>
      </c>
      <c r="AM482" s="153" t="n">
        <v>0</v>
      </c>
      <c r="AN482" s="153" t="n">
        <v>0</v>
      </c>
      <c r="AO482" s="153" t="n">
        <v>0</v>
      </c>
      <c r="AP482" s="153" t="n">
        <v>0</v>
      </c>
      <c r="AQ482" s="153" t="n">
        <v>0</v>
      </c>
      <c r="AR482" s="153" t="n">
        <v>0</v>
      </c>
      <c r="AS482" s="153" t="n">
        <v>0</v>
      </c>
      <c r="AT482" s="10" t="n"/>
      <c r="AU482" s="10" t="n"/>
      <c r="AV482" s="10" t="n"/>
      <c r="AW482" s="10" t="n"/>
      <c r="AX482" s="10" t="n"/>
      <c r="AY482" s="153" t="n"/>
      <c r="AZ482" s="153" t="n"/>
      <c r="BA482" s="85" t="n"/>
      <c r="BB482" s="153" t="n"/>
      <c r="BC482" s="10" t="inlineStr">
        <is>
          <t>暂无</t>
        </is>
      </c>
      <c r="BD482" s="10" t="n"/>
      <c r="BE482" s="10" t="n"/>
      <c r="BF482" s="153">
        <f>H482</f>
        <v/>
      </c>
      <c r="BG482" s="85">
        <f>BH482/BF482</f>
        <v/>
      </c>
      <c r="BH482" s="152">
        <f>I482</f>
        <v/>
      </c>
      <c r="BI482" s="85">
        <f>1-12%</f>
        <v/>
      </c>
      <c r="BJ482" s="85">
        <f>BK482/(BF482-BF482*(1-BI482))</f>
        <v/>
      </c>
      <c r="BK482" s="152">
        <f>BM482/(1-BL482)</f>
        <v/>
      </c>
      <c r="BL482" s="85" t="n">
        <v>0.01</v>
      </c>
      <c r="BM482" s="152">
        <f>J482</f>
        <v/>
      </c>
      <c r="BN482" s="152">
        <f>IF(BK482&gt;=1500,BK482-150,IF(BK482&gt;=800,BK482-80,IF(BK482&gt;=500,BK482-50,IF(BK482&gt;=200,BK482-20,BK482))))</f>
        <v/>
      </c>
      <c r="BO482" s="85">
        <f>1-12%</f>
        <v/>
      </c>
      <c r="BP482" s="85">
        <f>BQ482/(BF482-BF482*(1-BO482))</f>
        <v/>
      </c>
      <c r="BQ482" s="152">
        <f>BS482/(1-BR482)</f>
        <v/>
      </c>
      <c r="BR482" s="85" t="n">
        <v>0</v>
      </c>
      <c r="BS482" s="152">
        <f>K482</f>
        <v/>
      </c>
      <c r="BT482" s="152">
        <f>IF(BQ482&gt;=1500,BQ482-150,IF(BQ482&gt;=800,BQ482-80,IF(BQ482&gt;=500,BQ482-50,IF(BQ482&gt;=200,BQ482-20,BQ482))))</f>
        <v/>
      </c>
      <c r="BU482" s="10" t="n"/>
      <c r="CB482" s="8" t="inlineStr">
        <is>
          <t>✅ 可导入</t>
        </is>
      </c>
      <c r="CC482" s="88" t="inlineStr">
        <is>
          <t>木作成本原为文字，已置0待补</t>
        </is>
      </c>
    </row>
    <row r="483" ht="18" customHeight="1">
      <c r="A483" s="77" t="inlineStr">
        <is>
          <t>PFG26211090120</t>
        </is>
      </c>
      <c r="B483" s="7" t="inlineStr">
        <is>
          <t>孚格榉木拼色圆桌</t>
        </is>
      </c>
      <c r="C483" s="7" t="inlineStr">
        <is>
          <t>榉木拼色圆桌-1.0米</t>
        </is>
      </c>
      <c r="D483" s="7" t="inlineStr">
        <is>
          <t>PFG2621109012012</t>
        </is>
      </c>
      <c r="E483" s="7" t="n"/>
      <c r="F483" s="7" t="inlineStr">
        <is>
          <t>中型</t>
        </is>
      </c>
      <c r="G483" s="149">
        <f>Q483/0.4</f>
        <v/>
      </c>
      <c r="H483" s="149">
        <f>G483*0.75</f>
        <v/>
      </c>
      <c r="I483" s="149">
        <f>Q483 / (0.81 - 0.02 - 0.006)</f>
        <v/>
      </c>
      <c r="J483" s="149">
        <f>Q483 / (0.82 - 0.02 - 0.006)</f>
        <v/>
      </c>
      <c r="K483" s="149">
        <f>Q483 / (0.85 - 0.02 - 0.006)</f>
        <v/>
      </c>
      <c r="L483" s="149">
        <f>K483-N483</f>
        <v/>
      </c>
      <c r="M483" s="79">
        <f>L483/K483</f>
        <v/>
      </c>
      <c r="N483" s="150">
        <f>O483+P483+Q483</f>
        <v/>
      </c>
      <c r="O483" s="150">
        <f>K483*0.006</f>
        <v/>
      </c>
      <c r="P483" s="150">
        <f>K483*0.02</f>
        <v/>
      </c>
      <c r="Q483" s="150">
        <f>SUM(R483:T483)</f>
        <v/>
      </c>
      <c r="R483" s="150">
        <f>IF(F483="大型",700,IF(F483="中型",300,IF(F483="小型",80,0)))</f>
        <v/>
      </c>
      <c r="S483" s="150">
        <f>IF(F483="大型",150,IF(F483="中型",100,IF(F483="小型",0,0)))</f>
        <v/>
      </c>
      <c r="T483" s="151">
        <f>SUM(U483:W483)</f>
        <v/>
      </c>
      <c r="U483" s="150" t="n">
        <v>0</v>
      </c>
      <c r="V483" s="150" t="n">
        <v>0</v>
      </c>
      <c r="W483" s="150" t="n">
        <v>0</v>
      </c>
      <c r="X483" s="150" t="n">
        <v>0</v>
      </c>
      <c r="Y483" s="150" t="n">
        <v>0</v>
      </c>
      <c r="Z483" s="150" t="n">
        <v>0</v>
      </c>
      <c r="AA483" s="150" t="n">
        <v>0</v>
      </c>
      <c r="AB483" s="150" t="n">
        <v>0</v>
      </c>
      <c r="AC483" s="150" t="n">
        <v>0</v>
      </c>
      <c r="AD483" s="150" t="n">
        <v>0</v>
      </c>
      <c r="AE483" s="150" t="n">
        <v>0</v>
      </c>
      <c r="AF483" s="150" t="n">
        <v>0</v>
      </c>
      <c r="AG483" s="150" t="n">
        <v>0</v>
      </c>
      <c r="AH483" s="150" t="n">
        <v>0</v>
      </c>
      <c r="AI483" s="150" t="n">
        <v>0</v>
      </c>
      <c r="AJ483" s="150" t="n">
        <v>0</v>
      </c>
      <c r="AK483" s="150" t="n">
        <v>0</v>
      </c>
      <c r="AL483" s="150" t="n">
        <v>0</v>
      </c>
      <c r="AM483" s="150" t="n">
        <v>0</v>
      </c>
      <c r="AN483" s="150" t="n">
        <v>0</v>
      </c>
      <c r="AO483" s="150" t="n">
        <v>0</v>
      </c>
      <c r="AP483" s="150" t="n">
        <v>0</v>
      </c>
      <c r="AQ483" s="150" t="n">
        <v>0</v>
      </c>
      <c r="AR483" s="150" t="n">
        <v>0</v>
      </c>
      <c r="AS483" s="150" t="n">
        <v>0</v>
      </c>
      <c r="AT483" s="7" t="n"/>
      <c r="AU483" s="7" t="n"/>
      <c r="AV483" s="7" t="n"/>
      <c r="AW483" s="7" t="n"/>
      <c r="AX483" s="7" t="n"/>
      <c r="AY483" s="150" t="n"/>
      <c r="AZ483" s="150" t="n"/>
      <c r="BA483" s="82" t="n"/>
      <c r="BB483" s="150" t="n"/>
      <c r="BC483" s="7" t="inlineStr">
        <is>
          <t>暂无</t>
        </is>
      </c>
      <c r="BD483" s="7" t="n"/>
      <c r="BE483" s="7" t="n"/>
      <c r="BF483" s="150">
        <f>H483</f>
        <v/>
      </c>
      <c r="BG483" s="82">
        <f>BH483/BF483</f>
        <v/>
      </c>
      <c r="BH483" s="149">
        <f>I483</f>
        <v/>
      </c>
      <c r="BI483" s="82">
        <f>1-12%</f>
        <v/>
      </c>
      <c r="BJ483" s="82">
        <f>BK483/(BF483-BF483*(1-BI483))</f>
        <v/>
      </c>
      <c r="BK483" s="149">
        <f>BM483/(1-BL483)</f>
        <v/>
      </c>
      <c r="BL483" s="82" t="n">
        <v>0.01</v>
      </c>
      <c r="BM483" s="149">
        <f>J483</f>
        <v/>
      </c>
      <c r="BN483" s="149">
        <f>IF(BK483&gt;=1500,BK483-150,IF(BK483&gt;=800,BK483-80,IF(BK483&gt;=500,BK483-50,IF(BK483&gt;=200,BK483-20,BK483))))</f>
        <v/>
      </c>
      <c r="BO483" s="82">
        <f>1-12%</f>
        <v/>
      </c>
      <c r="BP483" s="82">
        <f>BQ483/(BF483-BF483*(1-BO483))</f>
        <v/>
      </c>
      <c r="BQ483" s="149">
        <f>BS483/(1-BR483)</f>
        <v/>
      </c>
      <c r="BR483" s="82" t="n">
        <v>0</v>
      </c>
      <c r="BS483" s="149">
        <f>K483</f>
        <v/>
      </c>
      <c r="BT483" s="149">
        <f>IF(BQ483&gt;=1500,BQ483-150,IF(BQ483&gt;=800,BQ483-80,IF(BQ483&gt;=500,BQ483-50,IF(BQ483&gt;=200,BQ483-20,BQ483))))</f>
        <v/>
      </c>
      <c r="BU483" s="7" t="n"/>
      <c r="CB483" s="8" t="inlineStr">
        <is>
          <t>✅ 可导入</t>
        </is>
      </c>
      <c r="CC483" s="88" t="inlineStr">
        <is>
          <t>木作成本原为文字，已置0待补</t>
        </is>
      </c>
    </row>
    <row r="484" ht="18" customHeight="1">
      <c r="A484" s="77" t="inlineStr">
        <is>
          <t>PFG26211090120</t>
        </is>
      </c>
      <c r="B484" s="10" t="inlineStr">
        <is>
          <t>孚格榉木拼色圆桌</t>
        </is>
      </c>
      <c r="C484" s="10" t="inlineStr">
        <is>
          <t>榉木拼色圆桌-1.1米</t>
        </is>
      </c>
      <c r="D484" s="10" t="inlineStr">
        <is>
          <t>PFG2621109012013</t>
        </is>
      </c>
      <c r="E484" s="10" t="n"/>
      <c r="F484" s="10" t="inlineStr">
        <is>
          <t>中型</t>
        </is>
      </c>
      <c r="G484" s="152">
        <f>Q484/0.4</f>
        <v/>
      </c>
      <c r="H484" s="152">
        <f>G484*0.75</f>
        <v/>
      </c>
      <c r="I484" s="152">
        <f>Q484 / (0.81 - 0.02 - 0.006)</f>
        <v/>
      </c>
      <c r="J484" s="152">
        <f>Q484 / (0.82 - 0.02 - 0.006)</f>
        <v/>
      </c>
      <c r="K484" s="152">
        <f>Q484 / (0.85 - 0.02 - 0.006)</f>
        <v/>
      </c>
      <c r="L484" s="152">
        <f>K484-N484</f>
        <v/>
      </c>
      <c r="M484" s="79">
        <f>L484/K484</f>
        <v/>
      </c>
      <c r="N484" s="153">
        <f>O484+P484+Q484</f>
        <v/>
      </c>
      <c r="O484" s="153">
        <f>K484*0.006</f>
        <v/>
      </c>
      <c r="P484" s="153">
        <f>K484*0.02</f>
        <v/>
      </c>
      <c r="Q484" s="153">
        <f>SUM(R484:T484)</f>
        <v/>
      </c>
      <c r="R484" s="153">
        <f>IF(F484="大型",700,IF(F484="中型",300,IF(F484="小型",80,0)))</f>
        <v/>
      </c>
      <c r="S484" s="153">
        <f>IF(F484="大型",150,IF(F484="中型",100,IF(F484="小型",0,0)))</f>
        <v/>
      </c>
      <c r="T484" s="151">
        <f>SUM(U484:W484)</f>
        <v/>
      </c>
      <c r="U484" s="153" t="n">
        <v>0</v>
      </c>
      <c r="V484" s="153" t="n">
        <v>0</v>
      </c>
      <c r="W484" s="153" t="n">
        <v>0</v>
      </c>
      <c r="X484" s="153" t="n">
        <v>0</v>
      </c>
      <c r="Y484" s="153" t="n">
        <v>0</v>
      </c>
      <c r="Z484" s="153" t="n">
        <v>0</v>
      </c>
      <c r="AA484" s="153" t="n">
        <v>0</v>
      </c>
      <c r="AB484" s="153" t="n">
        <v>0</v>
      </c>
      <c r="AC484" s="153" t="n">
        <v>0</v>
      </c>
      <c r="AD484" s="153" t="n">
        <v>0</v>
      </c>
      <c r="AE484" s="153" t="n">
        <v>0</v>
      </c>
      <c r="AF484" s="153" t="n">
        <v>0</v>
      </c>
      <c r="AG484" s="153" t="n">
        <v>0</v>
      </c>
      <c r="AH484" s="153" t="n">
        <v>0</v>
      </c>
      <c r="AI484" s="153" t="n">
        <v>0</v>
      </c>
      <c r="AJ484" s="153" t="n">
        <v>0</v>
      </c>
      <c r="AK484" s="153" t="n">
        <v>0</v>
      </c>
      <c r="AL484" s="153" t="n">
        <v>0</v>
      </c>
      <c r="AM484" s="153" t="n">
        <v>0</v>
      </c>
      <c r="AN484" s="153" t="n">
        <v>0</v>
      </c>
      <c r="AO484" s="153" t="n">
        <v>0</v>
      </c>
      <c r="AP484" s="153" t="n">
        <v>0</v>
      </c>
      <c r="AQ484" s="153" t="n">
        <v>0</v>
      </c>
      <c r="AR484" s="153" t="n">
        <v>0</v>
      </c>
      <c r="AS484" s="153" t="n">
        <v>0</v>
      </c>
      <c r="AT484" s="10" t="n"/>
      <c r="AU484" s="10" t="n"/>
      <c r="AV484" s="10" t="n"/>
      <c r="AW484" s="10" t="n"/>
      <c r="AX484" s="10" t="n"/>
      <c r="AY484" s="153" t="n"/>
      <c r="AZ484" s="153" t="n"/>
      <c r="BA484" s="85" t="n"/>
      <c r="BB484" s="153" t="n"/>
      <c r="BC484" s="10" t="inlineStr">
        <is>
          <t>暂无</t>
        </is>
      </c>
      <c r="BD484" s="10" t="n"/>
      <c r="BE484" s="10" t="n"/>
      <c r="BF484" s="153">
        <f>H484</f>
        <v/>
      </c>
      <c r="BG484" s="85">
        <f>BH484/BF484</f>
        <v/>
      </c>
      <c r="BH484" s="152">
        <f>I484</f>
        <v/>
      </c>
      <c r="BI484" s="85">
        <f>1-12%</f>
        <v/>
      </c>
      <c r="BJ484" s="85">
        <f>BK484/(BF484-BF484*(1-BI484))</f>
        <v/>
      </c>
      <c r="BK484" s="152">
        <f>BM484/(1-BL484)</f>
        <v/>
      </c>
      <c r="BL484" s="85" t="n">
        <v>0.01</v>
      </c>
      <c r="BM484" s="152">
        <f>J484</f>
        <v/>
      </c>
      <c r="BN484" s="152">
        <f>IF(BK484&gt;=1500,BK484-150,IF(BK484&gt;=800,BK484-80,IF(BK484&gt;=500,BK484-50,IF(BK484&gt;=200,BK484-20,BK484))))</f>
        <v/>
      </c>
      <c r="BO484" s="85">
        <f>1-12%</f>
        <v/>
      </c>
      <c r="BP484" s="85">
        <f>BQ484/(BF484-BF484*(1-BO484))</f>
        <v/>
      </c>
      <c r="BQ484" s="152">
        <f>BS484/(1-BR484)</f>
        <v/>
      </c>
      <c r="BR484" s="85" t="n">
        <v>0</v>
      </c>
      <c r="BS484" s="152">
        <f>K484</f>
        <v/>
      </c>
      <c r="BT484" s="152">
        <f>IF(BQ484&gt;=1500,BQ484-150,IF(BQ484&gt;=800,BQ484-80,IF(BQ484&gt;=500,BQ484-50,IF(BQ484&gt;=200,BQ484-20,BQ484))))</f>
        <v/>
      </c>
      <c r="BU484" s="10" t="n"/>
      <c r="CB484" s="8" t="inlineStr">
        <is>
          <t>✅ 可导入</t>
        </is>
      </c>
      <c r="CC484" s="88" t="inlineStr">
        <is>
          <t>木作成本原为文字，已置0待补</t>
        </is>
      </c>
    </row>
    <row r="485" ht="18" customHeight="1">
      <c r="A485" s="77" t="inlineStr">
        <is>
          <t>PFG26211090120</t>
        </is>
      </c>
      <c r="B485" s="7" t="inlineStr">
        <is>
          <t>孚格榉木拼色圆桌</t>
        </is>
      </c>
      <c r="C485" s="7" t="inlineStr">
        <is>
          <t>榉木拼色圆桌-1.2米</t>
        </is>
      </c>
      <c r="D485" s="7" t="inlineStr">
        <is>
          <t>PFG2621109012014</t>
        </is>
      </c>
      <c r="E485" s="7" t="n"/>
      <c r="F485" s="7" t="inlineStr">
        <is>
          <t>中型</t>
        </is>
      </c>
      <c r="G485" s="149">
        <f>Q485/0.4</f>
        <v/>
      </c>
      <c r="H485" s="149">
        <f>G485*0.75</f>
        <v/>
      </c>
      <c r="I485" s="149">
        <f>Q485 / (0.81 - 0.02 - 0.006)</f>
        <v/>
      </c>
      <c r="J485" s="149">
        <f>Q485 / (0.82 - 0.02 - 0.006)</f>
        <v/>
      </c>
      <c r="K485" s="149">
        <f>Q485 / (0.85 - 0.02 - 0.006)</f>
        <v/>
      </c>
      <c r="L485" s="149">
        <f>K485-N485</f>
        <v/>
      </c>
      <c r="M485" s="79">
        <f>L485/K485</f>
        <v/>
      </c>
      <c r="N485" s="150">
        <f>O485+P485+Q485</f>
        <v/>
      </c>
      <c r="O485" s="150">
        <f>K485*0.006</f>
        <v/>
      </c>
      <c r="P485" s="150">
        <f>K485*0.02</f>
        <v/>
      </c>
      <c r="Q485" s="150">
        <f>SUM(R485:T485)</f>
        <v/>
      </c>
      <c r="R485" s="150">
        <f>IF(F485="大型",700,IF(F485="中型",300,IF(F485="小型",80,0)))</f>
        <v/>
      </c>
      <c r="S485" s="150">
        <f>IF(F485="大型",150,IF(F485="中型",100,IF(F485="小型",0,0)))</f>
        <v/>
      </c>
      <c r="T485" s="151">
        <f>SUM(U485:W485)</f>
        <v/>
      </c>
      <c r="U485" s="150" t="n">
        <v>0</v>
      </c>
      <c r="V485" s="150" t="n">
        <v>0</v>
      </c>
      <c r="W485" s="150" t="n">
        <v>0</v>
      </c>
      <c r="X485" s="150" t="n">
        <v>0</v>
      </c>
      <c r="Y485" s="150" t="n">
        <v>0</v>
      </c>
      <c r="Z485" s="150" t="n">
        <v>0</v>
      </c>
      <c r="AA485" s="150" t="n">
        <v>0</v>
      </c>
      <c r="AB485" s="150" t="n">
        <v>0</v>
      </c>
      <c r="AC485" s="150" t="n">
        <v>0</v>
      </c>
      <c r="AD485" s="150" t="n">
        <v>0</v>
      </c>
      <c r="AE485" s="150" t="n">
        <v>0</v>
      </c>
      <c r="AF485" s="150" t="n">
        <v>0</v>
      </c>
      <c r="AG485" s="150" t="n">
        <v>0</v>
      </c>
      <c r="AH485" s="150" t="n">
        <v>0</v>
      </c>
      <c r="AI485" s="150" t="n">
        <v>0</v>
      </c>
      <c r="AJ485" s="150" t="n">
        <v>0</v>
      </c>
      <c r="AK485" s="150" t="n">
        <v>0</v>
      </c>
      <c r="AL485" s="150" t="n">
        <v>0</v>
      </c>
      <c r="AM485" s="150" t="n">
        <v>0</v>
      </c>
      <c r="AN485" s="150" t="n">
        <v>0</v>
      </c>
      <c r="AO485" s="150" t="n">
        <v>0</v>
      </c>
      <c r="AP485" s="150" t="n">
        <v>0</v>
      </c>
      <c r="AQ485" s="150" t="n">
        <v>0</v>
      </c>
      <c r="AR485" s="150" t="n">
        <v>0</v>
      </c>
      <c r="AS485" s="150" t="n">
        <v>0</v>
      </c>
      <c r="AT485" s="7" t="n"/>
      <c r="AU485" s="7" t="n"/>
      <c r="AV485" s="7" t="n"/>
      <c r="AW485" s="7" t="n"/>
      <c r="AX485" s="7" t="n"/>
      <c r="AY485" s="150" t="n"/>
      <c r="AZ485" s="150" t="n"/>
      <c r="BA485" s="82" t="n"/>
      <c r="BB485" s="150" t="n"/>
      <c r="BC485" s="7" t="inlineStr">
        <is>
          <t>暂无</t>
        </is>
      </c>
      <c r="BD485" s="7" t="n"/>
      <c r="BE485" s="7" t="n"/>
      <c r="BF485" s="150">
        <f>H485</f>
        <v/>
      </c>
      <c r="BG485" s="82">
        <f>BH485/BF485</f>
        <v/>
      </c>
      <c r="BH485" s="149">
        <f>I485</f>
        <v/>
      </c>
      <c r="BI485" s="82">
        <f>1-12%</f>
        <v/>
      </c>
      <c r="BJ485" s="82">
        <f>BK485/(BF485-BF485*(1-BI485))</f>
        <v/>
      </c>
      <c r="BK485" s="149">
        <f>BM485/(1-BL485)</f>
        <v/>
      </c>
      <c r="BL485" s="82" t="n">
        <v>0.01</v>
      </c>
      <c r="BM485" s="149">
        <f>J485</f>
        <v/>
      </c>
      <c r="BN485" s="149">
        <f>IF(BK485&gt;=1500,BK485-150,IF(BK485&gt;=800,BK485-80,IF(BK485&gt;=500,BK485-50,IF(BK485&gt;=200,BK485-20,BK485))))</f>
        <v/>
      </c>
      <c r="BO485" s="82">
        <f>1-12%</f>
        <v/>
      </c>
      <c r="BP485" s="82">
        <f>BQ485/(BF485-BF485*(1-BO485))</f>
        <v/>
      </c>
      <c r="BQ485" s="149">
        <f>BS485/(1-BR485)</f>
        <v/>
      </c>
      <c r="BR485" s="82" t="n">
        <v>0</v>
      </c>
      <c r="BS485" s="149">
        <f>K485</f>
        <v/>
      </c>
      <c r="BT485" s="149">
        <f>IF(BQ485&gt;=1500,BQ485-150,IF(BQ485&gt;=800,BQ485-80,IF(BQ485&gt;=500,BQ485-50,IF(BQ485&gt;=200,BQ485-20,BQ485))))</f>
        <v/>
      </c>
      <c r="BU485" s="7" t="n"/>
      <c r="CB485" s="8" t="inlineStr">
        <is>
          <t>✅ 可导入</t>
        </is>
      </c>
      <c r="CC485" s="88" t="inlineStr">
        <is>
          <t>木作成本原为文字，已置0待补</t>
        </is>
      </c>
    </row>
    <row r="486" ht="18" customHeight="1">
      <c r="A486" s="77" t="inlineStr">
        <is>
          <t>PFG26211100122</t>
        </is>
      </c>
      <c r="B486" s="10" t="inlineStr">
        <is>
          <t>孚格榉木弧型圆桌</t>
        </is>
      </c>
      <c r="C486" s="10" t="inlineStr">
        <is>
          <t>榉木弧型圆桌-0.9米</t>
        </is>
      </c>
      <c r="D486" s="10" t="inlineStr">
        <is>
          <t>PFG2621110012211</t>
        </is>
      </c>
      <c r="E486" s="10" t="n"/>
      <c r="F486" s="10" t="inlineStr">
        <is>
          <t>中型</t>
        </is>
      </c>
      <c r="G486" s="152">
        <f>Q486/0.4</f>
        <v/>
      </c>
      <c r="H486" s="152">
        <f>G486*0.75</f>
        <v/>
      </c>
      <c r="I486" s="152">
        <f>Q486 / (0.81 - 0.02 - 0.006)</f>
        <v/>
      </c>
      <c r="J486" s="152">
        <f>Q486 / (0.82 - 0.02 - 0.006)</f>
        <v/>
      </c>
      <c r="K486" s="152">
        <f>Q486 / (0.85 - 0.02 - 0.006)</f>
        <v/>
      </c>
      <c r="L486" s="152">
        <f>K486-N486</f>
        <v/>
      </c>
      <c r="M486" s="79">
        <f>L486/K486</f>
        <v/>
      </c>
      <c r="N486" s="153">
        <f>O486+P486+Q486</f>
        <v/>
      </c>
      <c r="O486" s="153">
        <f>K486*0.006</f>
        <v/>
      </c>
      <c r="P486" s="153">
        <f>K486*0.02</f>
        <v/>
      </c>
      <c r="Q486" s="153">
        <f>SUM(R486:T486)</f>
        <v/>
      </c>
      <c r="R486" s="153">
        <f>IF(F486="大型",700,IF(F486="中型",300,IF(F486="小型",80,0)))</f>
        <v/>
      </c>
      <c r="S486" s="153">
        <f>IF(F486="大型",150,IF(F486="中型",100,IF(F486="小型",0,0)))</f>
        <v/>
      </c>
      <c r="T486" s="151">
        <f>SUM(U486:W486)</f>
        <v/>
      </c>
      <c r="U486" s="153" t="n">
        <v>0</v>
      </c>
      <c r="V486" s="153" t="n">
        <v>0</v>
      </c>
      <c r="W486" s="153" t="n">
        <v>0</v>
      </c>
      <c r="X486" s="153" t="n">
        <v>0</v>
      </c>
      <c r="Y486" s="153" t="n">
        <v>0</v>
      </c>
      <c r="Z486" s="153" t="n">
        <v>0</v>
      </c>
      <c r="AA486" s="153" t="n">
        <v>0</v>
      </c>
      <c r="AB486" s="153" t="n">
        <v>0</v>
      </c>
      <c r="AC486" s="153" t="n">
        <v>0</v>
      </c>
      <c r="AD486" s="153" t="n">
        <v>0</v>
      </c>
      <c r="AE486" s="153" t="n">
        <v>0</v>
      </c>
      <c r="AF486" s="153" t="n">
        <v>0</v>
      </c>
      <c r="AG486" s="153" t="n">
        <v>0</v>
      </c>
      <c r="AH486" s="153" t="n">
        <v>0</v>
      </c>
      <c r="AI486" s="153" t="n">
        <v>0</v>
      </c>
      <c r="AJ486" s="153" t="n">
        <v>0</v>
      </c>
      <c r="AK486" s="153" t="n">
        <v>0</v>
      </c>
      <c r="AL486" s="153" t="n">
        <v>0</v>
      </c>
      <c r="AM486" s="153" t="n">
        <v>0</v>
      </c>
      <c r="AN486" s="153" t="n">
        <v>0</v>
      </c>
      <c r="AO486" s="153" t="n">
        <v>0</v>
      </c>
      <c r="AP486" s="153" t="n">
        <v>0</v>
      </c>
      <c r="AQ486" s="153" t="n">
        <v>0</v>
      </c>
      <c r="AR486" s="153" t="n">
        <v>0</v>
      </c>
      <c r="AS486" s="153" t="n">
        <v>0</v>
      </c>
      <c r="AT486" s="10" t="n"/>
      <c r="AU486" s="10" t="n"/>
      <c r="AV486" s="10" t="n"/>
      <c r="AW486" s="10" t="n"/>
      <c r="AX486" s="10" t="n"/>
      <c r="AY486" s="153" t="n"/>
      <c r="AZ486" s="153" t="n"/>
      <c r="BA486" s="85" t="n"/>
      <c r="BB486" s="153" t="n"/>
      <c r="BC486" s="10" t="inlineStr">
        <is>
          <t>暂无</t>
        </is>
      </c>
      <c r="BD486" s="10" t="n"/>
      <c r="BE486" s="10" t="n"/>
      <c r="BF486" s="153">
        <f>H486</f>
        <v/>
      </c>
      <c r="BG486" s="85">
        <f>BH486/BF486</f>
        <v/>
      </c>
      <c r="BH486" s="152">
        <f>I486</f>
        <v/>
      </c>
      <c r="BI486" s="85">
        <f>1-12%</f>
        <v/>
      </c>
      <c r="BJ486" s="85">
        <f>BK486/(BF486-BF486*(1-BI486))</f>
        <v/>
      </c>
      <c r="BK486" s="152">
        <f>BM486/(1-BL486)</f>
        <v/>
      </c>
      <c r="BL486" s="85" t="n">
        <v>0.01</v>
      </c>
      <c r="BM486" s="152">
        <f>J486</f>
        <v/>
      </c>
      <c r="BN486" s="152">
        <f>IF(BK486&gt;=1500,BK486-150,IF(BK486&gt;=800,BK486-80,IF(BK486&gt;=500,BK486-50,IF(BK486&gt;=200,BK486-20,BK486))))</f>
        <v/>
      </c>
      <c r="BO486" s="85">
        <f>1-12%</f>
        <v/>
      </c>
      <c r="BP486" s="85">
        <f>BQ486/(BF486-BF486*(1-BO486))</f>
        <v/>
      </c>
      <c r="BQ486" s="152">
        <f>BS486/(1-BR486)</f>
        <v/>
      </c>
      <c r="BR486" s="85" t="n">
        <v>0</v>
      </c>
      <c r="BS486" s="152">
        <f>K486</f>
        <v/>
      </c>
      <c r="BT486" s="152">
        <f>IF(BQ486&gt;=1500,BQ486-150,IF(BQ486&gt;=800,BQ486-80,IF(BQ486&gt;=500,BQ486-50,IF(BQ486&gt;=200,BQ486-20,BQ486))))</f>
        <v/>
      </c>
      <c r="BU486" s="10" t="n"/>
      <c r="CB486" s="8" t="inlineStr">
        <is>
          <t>✅ 可导入</t>
        </is>
      </c>
      <c r="CC486" s="88" t="inlineStr">
        <is>
          <t>木作成本原为文字，已置0待补</t>
        </is>
      </c>
    </row>
    <row r="487" ht="18" customHeight="1">
      <c r="A487" s="77" t="inlineStr">
        <is>
          <t>PFG26211100122</t>
        </is>
      </c>
      <c r="B487" s="7" t="inlineStr">
        <is>
          <t>孚格榉木弧型圆桌</t>
        </is>
      </c>
      <c r="C487" s="7" t="inlineStr">
        <is>
          <t>榉木弧型圆桌-1.0米</t>
        </is>
      </c>
      <c r="D487" s="7" t="inlineStr">
        <is>
          <t>PFG2621110012212</t>
        </is>
      </c>
      <c r="E487" s="7" t="n"/>
      <c r="F487" s="7" t="inlineStr">
        <is>
          <t>中型</t>
        </is>
      </c>
      <c r="G487" s="149">
        <f>Q487/0.4</f>
        <v/>
      </c>
      <c r="H487" s="149">
        <f>G487*0.75</f>
        <v/>
      </c>
      <c r="I487" s="149">
        <f>Q487 / (0.81 - 0.02 - 0.006)</f>
        <v/>
      </c>
      <c r="J487" s="149">
        <f>Q487 / (0.82 - 0.02 - 0.006)</f>
        <v/>
      </c>
      <c r="K487" s="149">
        <f>Q487 / (0.85 - 0.02 - 0.006)</f>
        <v/>
      </c>
      <c r="L487" s="149">
        <f>K487-N487</f>
        <v/>
      </c>
      <c r="M487" s="79">
        <f>L487/K487</f>
        <v/>
      </c>
      <c r="N487" s="150">
        <f>O487+P487+Q487</f>
        <v/>
      </c>
      <c r="O487" s="150">
        <f>K487*0.006</f>
        <v/>
      </c>
      <c r="P487" s="150">
        <f>K487*0.02</f>
        <v/>
      </c>
      <c r="Q487" s="150">
        <f>SUM(R487:T487)</f>
        <v/>
      </c>
      <c r="R487" s="150">
        <f>IF(F487="大型",700,IF(F487="中型",300,IF(F487="小型",80,0)))</f>
        <v/>
      </c>
      <c r="S487" s="150">
        <f>IF(F487="大型",150,IF(F487="中型",100,IF(F487="小型",0,0)))</f>
        <v/>
      </c>
      <c r="T487" s="151">
        <f>SUM(U487:W487)</f>
        <v/>
      </c>
      <c r="U487" s="150" t="n">
        <v>0</v>
      </c>
      <c r="V487" s="150" t="n">
        <v>0</v>
      </c>
      <c r="W487" s="150" t="n">
        <v>0</v>
      </c>
      <c r="X487" s="150" t="n">
        <v>0</v>
      </c>
      <c r="Y487" s="150" t="n">
        <v>0</v>
      </c>
      <c r="Z487" s="150" t="n">
        <v>0</v>
      </c>
      <c r="AA487" s="150" t="n">
        <v>0</v>
      </c>
      <c r="AB487" s="150" t="n">
        <v>0</v>
      </c>
      <c r="AC487" s="150" t="n">
        <v>0</v>
      </c>
      <c r="AD487" s="150" t="n">
        <v>0</v>
      </c>
      <c r="AE487" s="150" t="n">
        <v>0</v>
      </c>
      <c r="AF487" s="150" t="n">
        <v>0</v>
      </c>
      <c r="AG487" s="150" t="n">
        <v>0</v>
      </c>
      <c r="AH487" s="150" t="n">
        <v>0</v>
      </c>
      <c r="AI487" s="150" t="n">
        <v>0</v>
      </c>
      <c r="AJ487" s="150" t="n">
        <v>0</v>
      </c>
      <c r="AK487" s="150" t="n">
        <v>0</v>
      </c>
      <c r="AL487" s="150" t="n">
        <v>0</v>
      </c>
      <c r="AM487" s="150" t="n">
        <v>0</v>
      </c>
      <c r="AN487" s="150" t="n">
        <v>0</v>
      </c>
      <c r="AO487" s="150" t="n">
        <v>0</v>
      </c>
      <c r="AP487" s="150" t="n">
        <v>0</v>
      </c>
      <c r="AQ487" s="150" t="n">
        <v>0</v>
      </c>
      <c r="AR487" s="150" t="n">
        <v>0</v>
      </c>
      <c r="AS487" s="150" t="n">
        <v>0</v>
      </c>
      <c r="AT487" s="7" t="n"/>
      <c r="AU487" s="7" t="n"/>
      <c r="AV487" s="7" t="n"/>
      <c r="AW487" s="7" t="n"/>
      <c r="AX487" s="7" t="n"/>
      <c r="AY487" s="150" t="n"/>
      <c r="AZ487" s="150" t="n"/>
      <c r="BA487" s="82" t="n"/>
      <c r="BB487" s="150" t="n"/>
      <c r="BC487" s="7" t="inlineStr">
        <is>
          <t>暂无</t>
        </is>
      </c>
      <c r="BD487" s="7" t="n"/>
      <c r="BE487" s="7" t="n"/>
      <c r="BF487" s="150">
        <f>H487</f>
        <v/>
      </c>
      <c r="BG487" s="82">
        <f>BH487/BF487</f>
        <v/>
      </c>
      <c r="BH487" s="149">
        <f>I487</f>
        <v/>
      </c>
      <c r="BI487" s="82">
        <f>1-12%</f>
        <v/>
      </c>
      <c r="BJ487" s="82">
        <f>BK487/(BF487-BF487*(1-BI487))</f>
        <v/>
      </c>
      <c r="BK487" s="149">
        <f>BM487/(1-BL487)</f>
        <v/>
      </c>
      <c r="BL487" s="82" t="n">
        <v>0.01</v>
      </c>
      <c r="BM487" s="149">
        <f>J487</f>
        <v/>
      </c>
      <c r="BN487" s="149">
        <f>IF(BK487&gt;=1500,BK487-150,IF(BK487&gt;=800,BK487-80,IF(BK487&gt;=500,BK487-50,IF(BK487&gt;=200,BK487-20,BK487))))</f>
        <v/>
      </c>
      <c r="BO487" s="82">
        <f>1-12%</f>
        <v/>
      </c>
      <c r="BP487" s="82">
        <f>BQ487/(BF487-BF487*(1-BO487))</f>
        <v/>
      </c>
      <c r="BQ487" s="149">
        <f>BS487/(1-BR487)</f>
        <v/>
      </c>
      <c r="BR487" s="82" t="n">
        <v>0</v>
      </c>
      <c r="BS487" s="149">
        <f>K487</f>
        <v/>
      </c>
      <c r="BT487" s="149">
        <f>IF(BQ487&gt;=1500,BQ487-150,IF(BQ487&gt;=800,BQ487-80,IF(BQ487&gt;=500,BQ487-50,IF(BQ487&gt;=200,BQ487-20,BQ487))))</f>
        <v/>
      </c>
      <c r="BU487" s="7" t="n"/>
      <c r="CB487" s="8" t="inlineStr">
        <is>
          <t>✅ 可导入</t>
        </is>
      </c>
      <c r="CC487" s="88" t="inlineStr">
        <is>
          <t>木作成本原为文字，已置0待补</t>
        </is>
      </c>
    </row>
    <row r="488" ht="18" customHeight="1">
      <c r="A488" s="77" t="inlineStr">
        <is>
          <t>PFG26211100122</t>
        </is>
      </c>
      <c r="B488" s="10" t="inlineStr">
        <is>
          <t>孚格榉木弧型圆桌</t>
        </is>
      </c>
      <c r="C488" s="10" t="inlineStr">
        <is>
          <t>榉木弧型圆桌-1.1米</t>
        </is>
      </c>
      <c r="D488" s="10" t="inlineStr">
        <is>
          <t>PFG2621110012213</t>
        </is>
      </c>
      <c r="E488" s="10" t="n"/>
      <c r="F488" s="10" t="inlineStr">
        <is>
          <t>中型</t>
        </is>
      </c>
      <c r="G488" s="152">
        <f>Q488/0.4</f>
        <v/>
      </c>
      <c r="H488" s="152">
        <f>G488*0.75</f>
        <v/>
      </c>
      <c r="I488" s="152">
        <f>Q488 / (0.81 - 0.02 - 0.006)</f>
        <v/>
      </c>
      <c r="J488" s="152">
        <f>Q488 / (0.82 - 0.02 - 0.006)</f>
        <v/>
      </c>
      <c r="K488" s="152">
        <f>Q488 / (0.85 - 0.02 - 0.006)</f>
        <v/>
      </c>
      <c r="L488" s="152">
        <f>K488-N488</f>
        <v/>
      </c>
      <c r="M488" s="79">
        <f>L488/K488</f>
        <v/>
      </c>
      <c r="N488" s="153">
        <f>O488+P488+Q488</f>
        <v/>
      </c>
      <c r="O488" s="153">
        <f>K488*0.006</f>
        <v/>
      </c>
      <c r="P488" s="153">
        <f>K488*0.02</f>
        <v/>
      </c>
      <c r="Q488" s="153">
        <f>SUM(R488:T488)</f>
        <v/>
      </c>
      <c r="R488" s="153">
        <f>IF(F488="大型",700,IF(F488="中型",300,IF(F488="小型",80,0)))</f>
        <v/>
      </c>
      <c r="S488" s="153">
        <f>IF(F488="大型",150,IF(F488="中型",100,IF(F488="小型",0,0)))</f>
        <v/>
      </c>
      <c r="T488" s="151">
        <f>SUM(U488:W488)</f>
        <v/>
      </c>
      <c r="U488" s="153" t="n">
        <v>0</v>
      </c>
      <c r="V488" s="153" t="n">
        <v>0</v>
      </c>
      <c r="W488" s="153" t="n">
        <v>0</v>
      </c>
      <c r="X488" s="153" t="n">
        <v>0</v>
      </c>
      <c r="Y488" s="153" t="n">
        <v>0</v>
      </c>
      <c r="Z488" s="153" t="n">
        <v>0</v>
      </c>
      <c r="AA488" s="153" t="n">
        <v>0</v>
      </c>
      <c r="AB488" s="153" t="n">
        <v>0</v>
      </c>
      <c r="AC488" s="153" t="n">
        <v>0</v>
      </c>
      <c r="AD488" s="153" t="n">
        <v>0</v>
      </c>
      <c r="AE488" s="153" t="n">
        <v>0</v>
      </c>
      <c r="AF488" s="153" t="n">
        <v>0</v>
      </c>
      <c r="AG488" s="153" t="n">
        <v>0</v>
      </c>
      <c r="AH488" s="153" t="n">
        <v>0</v>
      </c>
      <c r="AI488" s="153" t="n">
        <v>0</v>
      </c>
      <c r="AJ488" s="153" t="n">
        <v>0</v>
      </c>
      <c r="AK488" s="153" t="n">
        <v>0</v>
      </c>
      <c r="AL488" s="153" t="n">
        <v>0</v>
      </c>
      <c r="AM488" s="153" t="n">
        <v>0</v>
      </c>
      <c r="AN488" s="153" t="n">
        <v>0</v>
      </c>
      <c r="AO488" s="153" t="n">
        <v>0</v>
      </c>
      <c r="AP488" s="153" t="n">
        <v>0</v>
      </c>
      <c r="AQ488" s="153" t="n">
        <v>0</v>
      </c>
      <c r="AR488" s="153" t="n">
        <v>0</v>
      </c>
      <c r="AS488" s="153" t="n">
        <v>0</v>
      </c>
      <c r="AT488" s="10" t="n"/>
      <c r="AU488" s="10" t="n"/>
      <c r="AV488" s="10" t="n"/>
      <c r="AW488" s="10" t="n"/>
      <c r="AX488" s="10" t="n"/>
      <c r="AY488" s="153" t="n"/>
      <c r="AZ488" s="153" t="n"/>
      <c r="BA488" s="85" t="n"/>
      <c r="BB488" s="153" t="n"/>
      <c r="BC488" s="10" t="inlineStr">
        <is>
          <t>暂无</t>
        </is>
      </c>
      <c r="BD488" s="10" t="n"/>
      <c r="BE488" s="10" t="n"/>
      <c r="BF488" s="153">
        <f>H488</f>
        <v/>
      </c>
      <c r="BG488" s="85">
        <f>BH488/BF488</f>
        <v/>
      </c>
      <c r="BH488" s="152">
        <f>I488</f>
        <v/>
      </c>
      <c r="BI488" s="85">
        <f>1-12%</f>
        <v/>
      </c>
      <c r="BJ488" s="85">
        <f>BK488/(BF488-BF488*(1-BI488))</f>
        <v/>
      </c>
      <c r="BK488" s="152">
        <f>BM488/(1-BL488)</f>
        <v/>
      </c>
      <c r="BL488" s="85" t="n">
        <v>0.01</v>
      </c>
      <c r="BM488" s="152">
        <f>J488</f>
        <v/>
      </c>
      <c r="BN488" s="152">
        <f>IF(BK488&gt;=1500,BK488-150,IF(BK488&gt;=800,BK488-80,IF(BK488&gt;=500,BK488-50,IF(BK488&gt;=200,BK488-20,BK488))))</f>
        <v/>
      </c>
      <c r="BO488" s="85">
        <f>1-12%</f>
        <v/>
      </c>
      <c r="BP488" s="85">
        <f>BQ488/(BF488-BF488*(1-BO488))</f>
        <v/>
      </c>
      <c r="BQ488" s="152">
        <f>BS488/(1-BR488)</f>
        <v/>
      </c>
      <c r="BR488" s="85" t="n">
        <v>0</v>
      </c>
      <c r="BS488" s="152">
        <f>K488</f>
        <v/>
      </c>
      <c r="BT488" s="152">
        <f>IF(BQ488&gt;=1500,BQ488-150,IF(BQ488&gt;=800,BQ488-80,IF(BQ488&gt;=500,BQ488-50,IF(BQ488&gt;=200,BQ488-20,BQ488))))</f>
        <v/>
      </c>
      <c r="BU488" s="10" t="n"/>
      <c r="CB488" s="8" t="inlineStr">
        <is>
          <t>✅ 可导入</t>
        </is>
      </c>
      <c r="CC488" s="88" t="inlineStr">
        <is>
          <t>木作成本原为文字，已置0待补</t>
        </is>
      </c>
    </row>
    <row r="489" ht="18" customHeight="1">
      <c r="A489" s="77" t="inlineStr">
        <is>
          <t>PFG26211100122</t>
        </is>
      </c>
      <c r="B489" s="7" t="inlineStr">
        <is>
          <t>孚格榉木弧型圆桌</t>
        </is>
      </c>
      <c r="C489" s="7" t="inlineStr">
        <is>
          <t>榉木弧型圆桌-1.2米</t>
        </is>
      </c>
      <c r="D489" s="7" t="inlineStr">
        <is>
          <t>PFG2621110012214</t>
        </is>
      </c>
      <c r="E489" s="7" t="n"/>
      <c r="F489" s="7" t="inlineStr">
        <is>
          <t>中型</t>
        </is>
      </c>
      <c r="G489" s="149">
        <f>Q489/0.4</f>
        <v/>
      </c>
      <c r="H489" s="149">
        <f>G489*0.75</f>
        <v/>
      </c>
      <c r="I489" s="149">
        <f>Q489 / (0.81 - 0.02 - 0.006)</f>
        <v/>
      </c>
      <c r="J489" s="149">
        <f>Q489 / (0.82 - 0.02 - 0.006)</f>
        <v/>
      </c>
      <c r="K489" s="149">
        <f>Q489 / (0.85 - 0.02 - 0.006)</f>
        <v/>
      </c>
      <c r="L489" s="149">
        <f>K489-N489</f>
        <v/>
      </c>
      <c r="M489" s="79">
        <f>L489/K489</f>
        <v/>
      </c>
      <c r="N489" s="150">
        <f>O489+P489+Q489</f>
        <v/>
      </c>
      <c r="O489" s="150">
        <f>K489*0.006</f>
        <v/>
      </c>
      <c r="P489" s="150">
        <f>K489*0.02</f>
        <v/>
      </c>
      <c r="Q489" s="150">
        <f>SUM(R489:T489)</f>
        <v/>
      </c>
      <c r="R489" s="150">
        <f>IF(F489="大型",700,IF(F489="中型",300,IF(F489="小型",80,0)))</f>
        <v/>
      </c>
      <c r="S489" s="150">
        <f>IF(F489="大型",150,IF(F489="中型",100,IF(F489="小型",0,0)))</f>
        <v/>
      </c>
      <c r="T489" s="151">
        <f>SUM(U489:W489)</f>
        <v/>
      </c>
      <c r="U489" s="150" t="n">
        <v>0</v>
      </c>
      <c r="V489" s="150" t="n">
        <v>0</v>
      </c>
      <c r="W489" s="150" t="n">
        <v>0</v>
      </c>
      <c r="X489" s="150" t="n">
        <v>0</v>
      </c>
      <c r="Y489" s="150" t="n">
        <v>0</v>
      </c>
      <c r="Z489" s="150" t="n">
        <v>0</v>
      </c>
      <c r="AA489" s="150" t="n">
        <v>0</v>
      </c>
      <c r="AB489" s="150" t="n">
        <v>0</v>
      </c>
      <c r="AC489" s="150" t="n">
        <v>0</v>
      </c>
      <c r="AD489" s="150" t="n">
        <v>0</v>
      </c>
      <c r="AE489" s="150" t="n">
        <v>0</v>
      </c>
      <c r="AF489" s="150" t="n">
        <v>0</v>
      </c>
      <c r="AG489" s="150" t="n">
        <v>0</v>
      </c>
      <c r="AH489" s="150" t="n">
        <v>0</v>
      </c>
      <c r="AI489" s="150" t="n">
        <v>0</v>
      </c>
      <c r="AJ489" s="150" t="n">
        <v>0</v>
      </c>
      <c r="AK489" s="150" t="n">
        <v>0</v>
      </c>
      <c r="AL489" s="150" t="n">
        <v>0</v>
      </c>
      <c r="AM489" s="150" t="n">
        <v>0</v>
      </c>
      <c r="AN489" s="150" t="n">
        <v>0</v>
      </c>
      <c r="AO489" s="150" t="n">
        <v>0</v>
      </c>
      <c r="AP489" s="150" t="n">
        <v>0</v>
      </c>
      <c r="AQ489" s="150" t="n">
        <v>0</v>
      </c>
      <c r="AR489" s="150" t="n">
        <v>0</v>
      </c>
      <c r="AS489" s="150" t="n">
        <v>0</v>
      </c>
      <c r="AT489" s="7" t="n"/>
      <c r="AU489" s="7" t="n"/>
      <c r="AV489" s="7" t="n"/>
      <c r="AW489" s="7" t="n"/>
      <c r="AX489" s="7" t="n"/>
      <c r="AY489" s="150" t="n"/>
      <c r="AZ489" s="150" t="n"/>
      <c r="BA489" s="82" t="n"/>
      <c r="BB489" s="150" t="n"/>
      <c r="BC489" s="7" t="inlineStr">
        <is>
          <t>暂无</t>
        </is>
      </c>
      <c r="BD489" s="7" t="n"/>
      <c r="BE489" s="7" t="n"/>
      <c r="BF489" s="150">
        <f>H489</f>
        <v/>
      </c>
      <c r="BG489" s="82">
        <f>BH489/BF489</f>
        <v/>
      </c>
      <c r="BH489" s="149">
        <f>I489</f>
        <v/>
      </c>
      <c r="BI489" s="82">
        <f>1-12%</f>
        <v/>
      </c>
      <c r="BJ489" s="82">
        <f>BK489/(BF489-BF489*(1-BI489))</f>
        <v/>
      </c>
      <c r="BK489" s="149">
        <f>BM489/(1-BL489)</f>
        <v/>
      </c>
      <c r="BL489" s="82" t="n">
        <v>0.01</v>
      </c>
      <c r="BM489" s="149">
        <f>J489</f>
        <v/>
      </c>
      <c r="BN489" s="149">
        <f>IF(BK489&gt;=1500,BK489-150,IF(BK489&gt;=800,BK489-80,IF(BK489&gt;=500,BK489-50,IF(BK489&gt;=200,BK489-20,BK489))))</f>
        <v/>
      </c>
      <c r="BO489" s="82">
        <f>1-12%</f>
        <v/>
      </c>
      <c r="BP489" s="82">
        <f>BQ489/(BF489-BF489*(1-BO489))</f>
        <v/>
      </c>
      <c r="BQ489" s="149">
        <f>BS489/(1-BR489)</f>
        <v/>
      </c>
      <c r="BR489" s="82" t="n">
        <v>0</v>
      </c>
      <c r="BS489" s="149">
        <f>K489</f>
        <v/>
      </c>
      <c r="BT489" s="149">
        <f>IF(BQ489&gt;=1500,BQ489-150,IF(BQ489&gt;=800,BQ489-80,IF(BQ489&gt;=500,BQ489-50,IF(BQ489&gt;=200,BQ489-20,BQ489))))</f>
        <v/>
      </c>
      <c r="BU489" s="7" t="n"/>
      <c r="CB489" s="8" t="inlineStr">
        <is>
          <t>✅ 可导入</t>
        </is>
      </c>
      <c r="CC489" s="88" t="inlineStr">
        <is>
          <t>木作成本原为文字，已置0待补</t>
        </is>
      </c>
    </row>
    <row r="490" ht="18" customHeight="1">
      <c r="A490" s="77" t="inlineStr">
        <is>
          <t>PFG26211110124</t>
        </is>
      </c>
      <c r="B490" s="10" t="inlineStr">
        <is>
          <t>孚格榉木岩板圆桌</t>
        </is>
      </c>
      <c r="C490" s="10" t="inlineStr">
        <is>
          <t>榉木岩板圆桌-0.9米</t>
        </is>
      </c>
      <c r="D490" s="10" t="inlineStr">
        <is>
          <t>PFG2621111012411</t>
        </is>
      </c>
      <c r="E490" s="10" t="n"/>
      <c r="F490" s="10" t="inlineStr">
        <is>
          <t>中型</t>
        </is>
      </c>
      <c r="G490" s="152">
        <f>Q490/0.4</f>
        <v/>
      </c>
      <c r="H490" s="152">
        <f>G490*0.75</f>
        <v/>
      </c>
      <c r="I490" s="152">
        <f>Q490 / (0.81 - 0.02 - 0.006)</f>
        <v/>
      </c>
      <c r="J490" s="152">
        <f>Q490 / (0.82 - 0.02 - 0.006)</f>
        <v/>
      </c>
      <c r="K490" s="152">
        <f>Q490 / (0.85 - 0.02 - 0.006)</f>
        <v/>
      </c>
      <c r="L490" s="152">
        <f>K490-N490</f>
        <v/>
      </c>
      <c r="M490" s="79">
        <f>L490/K490</f>
        <v/>
      </c>
      <c r="N490" s="153">
        <f>O490+P490+Q490</f>
        <v/>
      </c>
      <c r="O490" s="153">
        <f>K490*0.006</f>
        <v/>
      </c>
      <c r="P490" s="153">
        <f>K490*0.02</f>
        <v/>
      </c>
      <c r="Q490" s="153">
        <f>SUM(R490:T490)</f>
        <v/>
      </c>
      <c r="R490" s="153">
        <f>IF(F490="大型",700,IF(F490="中型",300,IF(F490="小型",80,0)))</f>
        <v/>
      </c>
      <c r="S490" s="153">
        <f>IF(F490="大型",150,IF(F490="中型",100,IF(F490="小型",0,0)))</f>
        <v/>
      </c>
      <c r="T490" s="151">
        <f>SUM(U490:W490)</f>
        <v/>
      </c>
      <c r="U490" s="153" t="n">
        <v>0</v>
      </c>
      <c r="V490" s="153" t="n">
        <v>0</v>
      </c>
      <c r="W490" s="153" t="n">
        <v>0</v>
      </c>
      <c r="X490" s="153" t="n">
        <v>0</v>
      </c>
      <c r="Y490" s="153" t="n">
        <v>0</v>
      </c>
      <c r="Z490" s="153" t="n">
        <v>0</v>
      </c>
      <c r="AA490" s="153" t="n">
        <v>0</v>
      </c>
      <c r="AB490" s="153" t="n">
        <v>0</v>
      </c>
      <c r="AC490" s="153" t="n">
        <v>0</v>
      </c>
      <c r="AD490" s="153" t="n">
        <v>0</v>
      </c>
      <c r="AE490" s="153" t="n">
        <v>0</v>
      </c>
      <c r="AF490" s="153" t="n">
        <v>0</v>
      </c>
      <c r="AG490" s="153" t="n">
        <v>0</v>
      </c>
      <c r="AH490" s="153" t="n">
        <v>0</v>
      </c>
      <c r="AI490" s="153" t="n">
        <v>0</v>
      </c>
      <c r="AJ490" s="153" t="n">
        <v>0</v>
      </c>
      <c r="AK490" s="153" t="n">
        <v>0</v>
      </c>
      <c r="AL490" s="153" t="n">
        <v>0</v>
      </c>
      <c r="AM490" s="153" t="n">
        <v>0</v>
      </c>
      <c r="AN490" s="153" t="n">
        <v>0</v>
      </c>
      <c r="AO490" s="153" t="n">
        <v>0</v>
      </c>
      <c r="AP490" s="153" t="n">
        <v>0</v>
      </c>
      <c r="AQ490" s="153" t="n">
        <v>0</v>
      </c>
      <c r="AR490" s="153" t="n">
        <v>0</v>
      </c>
      <c r="AS490" s="153" t="n">
        <v>0</v>
      </c>
      <c r="AT490" s="10" t="n"/>
      <c r="AU490" s="10" t="n"/>
      <c r="AV490" s="10" t="n"/>
      <c r="AW490" s="10" t="n"/>
      <c r="AX490" s="10" t="n"/>
      <c r="AY490" s="153" t="n"/>
      <c r="AZ490" s="153" t="n"/>
      <c r="BA490" s="85" t="n"/>
      <c r="BB490" s="153" t="n"/>
      <c r="BC490" s="10" t="inlineStr">
        <is>
          <t>暂无</t>
        </is>
      </c>
      <c r="BD490" s="10" t="n"/>
      <c r="BE490" s="10" t="n"/>
      <c r="BF490" s="153">
        <f>H490</f>
        <v/>
      </c>
      <c r="BG490" s="85">
        <f>BH490/BF490</f>
        <v/>
      </c>
      <c r="BH490" s="152">
        <f>I490</f>
        <v/>
      </c>
      <c r="BI490" s="85">
        <f>1-12%</f>
        <v/>
      </c>
      <c r="BJ490" s="85">
        <f>BK490/(BF490-BF490*(1-BI490))</f>
        <v/>
      </c>
      <c r="BK490" s="152">
        <f>BM490/(1-BL490)</f>
        <v/>
      </c>
      <c r="BL490" s="85" t="n">
        <v>0.01</v>
      </c>
      <c r="BM490" s="152">
        <f>J490</f>
        <v/>
      </c>
      <c r="BN490" s="152">
        <f>IF(BK490&gt;=1500,BK490-150,IF(BK490&gt;=800,BK490-80,IF(BK490&gt;=500,BK490-50,IF(BK490&gt;=200,BK490-20,BK490))))</f>
        <v/>
      </c>
      <c r="BO490" s="85">
        <f>1-12%</f>
        <v/>
      </c>
      <c r="BP490" s="85">
        <f>BQ490/(BF490-BF490*(1-BO490))</f>
        <v/>
      </c>
      <c r="BQ490" s="152">
        <f>BS490/(1-BR490)</f>
        <v/>
      </c>
      <c r="BR490" s="85" t="n">
        <v>0</v>
      </c>
      <c r="BS490" s="152">
        <f>K490</f>
        <v/>
      </c>
      <c r="BT490" s="152">
        <f>IF(BQ490&gt;=1500,BQ490-150,IF(BQ490&gt;=800,BQ490-80,IF(BQ490&gt;=500,BQ490-50,IF(BQ490&gt;=200,BQ490-20,BQ490))))</f>
        <v/>
      </c>
      <c r="BU490" s="10" t="n"/>
      <c r="CB490" s="8" t="inlineStr">
        <is>
          <t>✅ 可导入</t>
        </is>
      </c>
      <c r="CC490" s="88" t="inlineStr">
        <is>
          <t>木作成本原为文字，已置0待补</t>
        </is>
      </c>
    </row>
    <row r="491" ht="18" customHeight="1">
      <c r="A491" s="77" t="inlineStr">
        <is>
          <t>PFG26211110124</t>
        </is>
      </c>
      <c r="B491" s="7" t="inlineStr">
        <is>
          <t>孚格榉木岩板圆桌</t>
        </is>
      </c>
      <c r="C491" s="7" t="inlineStr">
        <is>
          <t>榉木岩板圆桌-1.0米</t>
        </is>
      </c>
      <c r="D491" s="7" t="inlineStr">
        <is>
          <t>PFG2621111012412</t>
        </is>
      </c>
      <c r="E491" s="7" t="n"/>
      <c r="F491" s="7" t="inlineStr">
        <is>
          <t>中型</t>
        </is>
      </c>
      <c r="G491" s="149">
        <f>Q491/0.4</f>
        <v/>
      </c>
      <c r="H491" s="149">
        <f>G491*0.75</f>
        <v/>
      </c>
      <c r="I491" s="149">
        <f>Q491 / (0.81 - 0.02 - 0.006)</f>
        <v/>
      </c>
      <c r="J491" s="149">
        <f>Q491 / (0.82 - 0.02 - 0.006)</f>
        <v/>
      </c>
      <c r="K491" s="149">
        <f>Q491 / (0.85 - 0.02 - 0.006)</f>
        <v/>
      </c>
      <c r="L491" s="149">
        <f>K491-N491</f>
        <v/>
      </c>
      <c r="M491" s="79">
        <f>L491/K491</f>
        <v/>
      </c>
      <c r="N491" s="150">
        <f>O491+P491+Q491</f>
        <v/>
      </c>
      <c r="O491" s="150">
        <f>K491*0.006</f>
        <v/>
      </c>
      <c r="P491" s="150">
        <f>K491*0.02</f>
        <v/>
      </c>
      <c r="Q491" s="150">
        <f>SUM(R491:T491)</f>
        <v/>
      </c>
      <c r="R491" s="150">
        <f>IF(F491="大型",700,IF(F491="中型",300,IF(F491="小型",80,0)))</f>
        <v/>
      </c>
      <c r="S491" s="150">
        <f>IF(F491="大型",150,IF(F491="中型",100,IF(F491="小型",0,0)))</f>
        <v/>
      </c>
      <c r="T491" s="151">
        <f>SUM(U491:W491)</f>
        <v/>
      </c>
      <c r="U491" s="150" t="n">
        <v>0</v>
      </c>
      <c r="V491" s="150" t="n">
        <v>0</v>
      </c>
      <c r="W491" s="150" t="n">
        <v>0</v>
      </c>
      <c r="X491" s="150" t="n">
        <v>0</v>
      </c>
      <c r="Y491" s="150" t="n">
        <v>0</v>
      </c>
      <c r="Z491" s="150" t="n">
        <v>0</v>
      </c>
      <c r="AA491" s="150" t="n">
        <v>0</v>
      </c>
      <c r="AB491" s="150" t="n">
        <v>0</v>
      </c>
      <c r="AC491" s="150" t="n">
        <v>0</v>
      </c>
      <c r="AD491" s="150" t="n">
        <v>0</v>
      </c>
      <c r="AE491" s="150" t="n">
        <v>0</v>
      </c>
      <c r="AF491" s="150" t="n">
        <v>0</v>
      </c>
      <c r="AG491" s="150" t="n">
        <v>0</v>
      </c>
      <c r="AH491" s="150" t="n">
        <v>0</v>
      </c>
      <c r="AI491" s="150" t="n">
        <v>0</v>
      </c>
      <c r="AJ491" s="150" t="n">
        <v>0</v>
      </c>
      <c r="AK491" s="150" t="n">
        <v>0</v>
      </c>
      <c r="AL491" s="150" t="n">
        <v>0</v>
      </c>
      <c r="AM491" s="150" t="n">
        <v>0</v>
      </c>
      <c r="AN491" s="150" t="n">
        <v>0</v>
      </c>
      <c r="AO491" s="150" t="n">
        <v>0</v>
      </c>
      <c r="AP491" s="150" t="n">
        <v>0</v>
      </c>
      <c r="AQ491" s="150" t="n">
        <v>0</v>
      </c>
      <c r="AR491" s="150" t="n">
        <v>0</v>
      </c>
      <c r="AS491" s="150" t="n">
        <v>0</v>
      </c>
      <c r="AT491" s="7" t="n"/>
      <c r="AU491" s="7" t="n"/>
      <c r="AV491" s="7" t="n"/>
      <c r="AW491" s="7" t="n"/>
      <c r="AX491" s="7" t="n"/>
      <c r="AY491" s="150" t="n"/>
      <c r="AZ491" s="150" t="n"/>
      <c r="BA491" s="82" t="n"/>
      <c r="BB491" s="150" t="n"/>
      <c r="BC491" s="7" t="inlineStr">
        <is>
          <t>暂无</t>
        </is>
      </c>
      <c r="BD491" s="7" t="n"/>
      <c r="BE491" s="7" t="n"/>
      <c r="BF491" s="150">
        <f>H491</f>
        <v/>
      </c>
      <c r="BG491" s="82">
        <f>BH491/BF491</f>
        <v/>
      </c>
      <c r="BH491" s="149">
        <f>I491</f>
        <v/>
      </c>
      <c r="BI491" s="82">
        <f>1-12%</f>
        <v/>
      </c>
      <c r="BJ491" s="82">
        <f>BK491/(BF491-BF491*(1-BI491))</f>
        <v/>
      </c>
      <c r="BK491" s="149">
        <f>BM491/(1-BL491)</f>
        <v/>
      </c>
      <c r="BL491" s="82" t="n">
        <v>0.01</v>
      </c>
      <c r="BM491" s="149">
        <f>J491</f>
        <v/>
      </c>
      <c r="BN491" s="149">
        <f>IF(BK491&gt;=1500,BK491-150,IF(BK491&gt;=800,BK491-80,IF(BK491&gt;=500,BK491-50,IF(BK491&gt;=200,BK491-20,BK491))))</f>
        <v/>
      </c>
      <c r="BO491" s="82">
        <f>1-12%</f>
        <v/>
      </c>
      <c r="BP491" s="82">
        <f>BQ491/(BF491-BF491*(1-BO491))</f>
        <v/>
      </c>
      <c r="BQ491" s="149">
        <f>BS491/(1-BR491)</f>
        <v/>
      </c>
      <c r="BR491" s="82" t="n">
        <v>0</v>
      </c>
      <c r="BS491" s="149">
        <f>K491</f>
        <v/>
      </c>
      <c r="BT491" s="149">
        <f>IF(BQ491&gt;=1500,BQ491-150,IF(BQ491&gt;=800,BQ491-80,IF(BQ491&gt;=500,BQ491-50,IF(BQ491&gt;=200,BQ491-20,BQ491))))</f>
        <v/>
      </c>
      <c r="BU491" s="7" t="n"/>
      <c r="CB491" s="8" t="inlineStr">
        <is>
          <t>✅ 可导入</t>
        </is>
      </c>
      <c r="CC491" s="88" t="inlineStr">
        <is>
          <t>木作成本原为文字，已置0待补</t>
        </is>
      </c>
    </row>
    <row r="492" ht="18" customHeight="1">
      <c r="A492" s="77" t="inlineStr">
        <is>
          <t>PFG26211110124</t>
        </is>
      </c>
      <c r="B492" s="10" t="inlineStr">
        <is>
          <t>孚格榉木岩板圆桌</t>
        </is>
      </c>
      <c r="C492" s="10" t="inlineStr">
        <is>
          <t>榉木岩板圆桌-1.1米</t>
        </is>
      </c>
      <c r="D492" s="10" t="inlineStr">
        <is>
          <t>PFG2621111012413</t>
        </is>
      </c>
      <c r="E492" s="10" t="n"/>
      <c r="F492" s="10" t="inlineStr">
        <is>
          <t>中型</t>
        </is>
      </c>
      <c r="G492" s="152">
        <f>Q492/0.4</f>
        <v/>
      </c>
      <c r="H492" s="152">
        <f>G492*0.75</f>
        <v/>
      </c>
      <c r="I492" s="152">
        <f>Q492 / (0.81 - 0.02 - 0.006)</f>
        <v/>
      </c>
      <c r="J492" s="152">
        <f>Q492 / (0.82 - 0.02 - 0.006)</f>
        <v/>
      </c>
      <c r="K492" s="152">
        <f>Q492 / (0.85 - 0.02 - 0.006)</f>
        <v/>
      </c>
      <c r="L492" s="152">
        <f>K492-N492</f>
        <v/>
      </c>
      <c r="M492" s="79">
        <f>L492/K492</f>
        <v/>
      </c>
      <c r="N492" s="153">
        <f>O492+P492+Q492</f>
        <v/>
      </c>
      <c r="O492" s="153">
        <f>K492*0.006</f>
        <v/>
      </c>
      <c r="P492" s="153">
        <f>K492*0.02</f>
        <v/>
      </c>
      <c r="Q492" s="153">
        <f>SUM(R492:T492)</f>
        <v/>
      </c>
      <c r="R492" s="153">
        <f>IF(F492="大型",700,IF(F492="中型",300,IF(F492="小型",80,0)))</f>
        <v/>
      </c>
      <c r="S492" s="153">
        <f>IF(F492="大型",150,IF(F492="中型",100,IF(F492="小型",0,0)))</f>
        <v/>
      </c>
      <c r="T492" s="151">
        <f>SUM(U492:W492)</f>
        <v/>
      </c>
      <c r="U492" s="153" t="n">
        <v>0</v>
      </c>
      <c r="V492" s="153" t="n">
        <v>0</v>
      </c>
      <c r="W492" s="153" t="n">
        <v>0</v>
      </c>
      <c r="X492" s="153" t="n">
        <v>0</v>
      </c>
      <c r="Y492" s="153" t="n">
        <v>0</v>
      </c>
      <c r="Z492" s="153" t="n">
        <v>0</v>
      </c>
      <c r="AA492" s="153" t="n">
        <v>0</v>
      </c>
      <c r="AB492" s="153" t="n">
        <v>0</v>
      </c>
      <c r="AC492" s="153" t="n">
        <v>0</v>
      </c>
      <c r="AD492" s="153" t="n">
        <v>0</v>
      </c>
      <c r="AE492" s="153" t="n">
        <v>0</v>
      </c>
      <c r="AF492" s="153" t="n">
        <v>0</v>
      </c>
      <c r="AG492" s="153" t="n">
        <v>0</v>
      </c>
      <c r="AH492" s="153" t="n">
        <v>0</v>
      </c>
      <c r="AI492" s="153" t="n">
        <v>0</v>
      </c>
      <c r="AJ492" s="153" t="n">
        <v>0</v>
      </c>
      <c r="AK492" s="153" t="n">
        <v>0</v>
      </c>
      <c r="AL492" s="153" t="n">
        <v>0</v>
      </c>
      <c r="AM492" s="153" t="n">
        <v>0</v>
      </c>
      <c r="AN492" s="153" t="n">
        <v>0</v>
      </c>
      <c r="AO492" s="153" t="n">
        <v>0</v>
      </c>
      <c r="AP492" s="153" t="n">
        <v>0</v>
      </c>
      <c r="AQ492" s="153" t="n">
        <v>0</v>
      </c>
      <c r="AR492" s="153" t="n">
        <v>0</v>
      </c>
      <c r="AS492" s="153" t="n">
        <v>0</v>
      </c>
      <c r="AT492" s="10" t="n"/>
      <c r="AU492" s="10" t="n"/>
      <c r="AV492" s="10" t="n"/>
      <c r="AW492" s="10" t="n"/>
      <c r="AX492" s="10" t="n"/>
      <c r="AY492" s="153" t="n"/>
      <c r="AZ492" s="153" t="n"/>
      <c r="BA492" s="85" t="n"/>
      <c r="BB492" s="153" t="n"/>
      <c r="BC492" s="10" t="inlineStr">
        <is>
          <t>暂无</t>
        </is>
      </c>
      <c r="BD492" s="10" t="n"/>
      <c r="BE492" s="10" t="n"/>
      <c r="BF492" s="153">
        <f>H492</f>
        <v/>
      </c>
      <c r="BG492" s="85">
        <f>BH492/BF492</f>
        <v/>
      </c>
      <c r="BH492" s="152">
        <f>I492</f>
        <v/>
      </c>
      <c r="BI492" s="85">
        <f>1-12%</f>
        <v/>
      </c>
      <c r="BJ492" s="85">
        <f>BK492/(BF492-BF492*(1-BI492))</f>
        <v/>
      </c>
      <c r="BK492" s="152">
        <f>BM492/(1-BL492)</f>
        <v/>
      </c>
      <c r="BL492" s="85" t="n">
        <v>0.01</v>
      </c>
      <c r="BM492" s="152">
        <f>J492</f>
        <v/>
      </c>
      <c r="BN492" s="152">
        <f>IF(BK492&gt;=1500,BK492-150,IF(BK492&gt;=800,BK492-80,IF(BK492&gt;=500,BK492-50,IF(BK492&gt;=200,BK492-20,BK492))))</f>
        <v/>
      </c>
      <c r="BO492" s="85">
        <f>1-12%</f>
        <v/>
      </c>
      <c r="BP492" s="85">
        <f>BQ492/(BF492-BF492*(1-BO492))</f>
        <v/>
      </c>
      <c r="BQ492" s="152">
        <f>BS492/(1-BR492)</f>
        <v/>
      </c>
      <c r="BR492" s="85" t="n">
        <v>0</v>
      </c>
      <c r="BS492" s="152">
        <f>K492</f>
        <v/>
      </c>
      <c r="BT492" s="152">
        <f>IF(BQ492&gt;=1500,BQ492-150,IF(BQ492&gt;=800,BQ492-80,IF(BQ492&gt;=500,BQ492-50,IF(BQ492&gt;=200,BQ492-20,BQ492))))</f>
        <v/>
      </c>
      <c r="BU492" s="10" t="n"/>
      <c r="CB492" s="8" t="inlineStr">
        <is>
          <t>✅ 可导入</t>
        </is>
      </c>
      <c r="CC492" s="88" t="inlineStr">
        <is>
          <t>木作成本原为文字，已置0待补</t>
        </is>
      </c>
    </row>
    <row r="493">
      <c r="CB493" s="8" t="inlineStr">
        <is>
          <t>✅ 可导入</t>
        </is>
      </c>
    </row>
  </sheetData>
  <autoFilter ref="A2:BU492"/>
  <mergeCells count="1">
    <mergeCell ref="A1:BU1"/>
  </mergeCells>
  <hyperlinks>
    <hyperlink xmlns:r="http://schemas.openxmlformats.org/officeDocument/2006/relationships" ref="E111" r:id="rId1"/>
    <hyperlink xmlns:r="http://schemas.openxmlformats.org/officeDocument/2006/relationships" ref="E133" r:id="rId2"/>
    <hyperlink xmlns:r="http://schemas.openxmlformats.org/officeDocument/2006/relationships" ref="E141" r:id="rId3"/>
    <hyperlink xmlns:r="http://schemas.openxmlformats.org/officeDocument/2006/relationships" ref="E149" r:id="rId4"/>
    <hyperlink xmlns:r="http://schemas.openxmlformats.org/officeDocument/2006/relationships" ref="E162" r:id="rId5"/>
    <hyperlink xmlns:r="http://schemas.openxmlformats.org/officeDocument/2006/relationships" ref="E166" r:id="rId6"/>
    <hyperlink xmlns:r="http://schemas.openxmlformats.org/officeDocument/2006/relationships" ref="E170" r:id="rId7"/>
    <hyperlink xmlns:r="http://schemas.openxmlformats.org/officeDocument/2006/relationships" ref="E215" r:id="rId8"/>
    <hyperlink xmlns:r="http://schemas.openxmlformats.org/officeDocument/2006/relationships" ref="E220" r:id="rId9"/>
    <hyperlink xmlns:r="http://schemas.openxmlformats.org/officeDocument/2006/relationships" ref="E232" r:id="rId10"/>
    <hyperlink xmlns:r="http://schemas.openxmlformats.org/officeDocument/2006/relationships" ref="E249" r:id="rId11"/>
    <hyperlink xmlns:r="http://schemas.openxmlformats.org/officeDocument/2006/relationships" ref="BD249" r:id="rId12"/>
    <hyperlink xmlns:r="http://schemas.openxmlformats.org/officeDocument/2006/relationships" ref="BD250" r:id="rId13"/>
    <hyperlink xmlns:r="http://schemas.openxmlformats.org/officeDocument/2006/relationships" ref="BD251" r:id="rId14"/>
    <hyperlink xmlns:r="http://schemas.openxmlformats.org/officeDocument/2006/relationships" ref="BD252" r:id="rId15"/>
    <hyperlink xmlns:r="http://schemas.openxmlformats.org/officeDocument/2006/relationships" ref="BD253" r:id="rId16"/>
    <hyperlink xmlns:r="http://schemas.openxmlformats.org/officeDocument/2006/relationships" ref="BD254" r:id="rId17"/>
    <hyperlink xmlns:r="http://schemas.openxmlformats.org/officeDocument/2006/relationships" ref="BD255" r:id="rId18"/>
    <hyperlink xmlns:r="http://schemas.openxmlformats.org/officeDocument/2006/relationships" ref="BD256" r:id="rId19"/>
    <hyperlink xmlns:r="http://schemas.openxmlformats.org/officeDocument/2006/relationships" ref="BD257" r:id="rId20"/>
    <hyperlink xmlns:r="http://schemas.openxmlformats.org/officeDocument/2006/relationships" ref="E268" r:id="rId21"/>
    <hyperlink xmlns:r="http://schemas.openxmlformats.org/officeDocument/2006/relationships" ref="E273" r:id="rId22"/>
    <hyperlink xmlns:r="http://schemas.openxmlformats.org/officeDocument/2006/relationships" ref="E278" r:id="rId23"/>
    <hyperlink xmlns:r="http://schemas.openxmlformats.org/officeDocument/2006/relationships" ref="E281" r:id="rId24"/>
    <hyperlink xmlns:r="http://schemas.openxmlformats.org/officeDocument/2006/relationships" ref="E287" r:id="rId25"/>
    <hyperlink xmlns:r="http://schemas.openxmlformats.org/officeDocument/2006/relationships" ref="E289" r:id="rId26"/>
    <hyperlink xmlns:r="http://schemas.openxmlformats.org/officeDocument/2006/relationships" ref="E290" r:id="rId27"/>
    <hyperlink xmlns:r="http://schemas.openxmlformats.org/officeDocument/2006/relationships" ref="E292" r:id="rId28"/>
    <hyperlink xmlns:r="http://schemas.openxmlformats.org/officeDocument/2006/relationships" ref="E294" r:id="rId29"/>
    <hyperlink xmlns:r="http://schemas.openxmlformats.org/officeDocument/2006/relationships" ref="E324" r:id="rId30"/>
    <hyperlink xmlns:r="http://schemas.openxmlformats.org/officeDocument/2006/relationships" ref="E349" r:id="rId31"/>
    <hyperlink xmlns:r="http://schemas.openxmlformats.org/officeDocument/2006/relationships" ref="E356" r:id="rId32"/>
    <hyperlink xmlns:r="http://schemas.openxmlformats.org/officeDocument/2006/relationships" ref="E364" r:id="rId33"/>
    <hyperlink xmlns:r="http://schemas.openxmlformats.org/officeDocument/2006/relationships" ref="E368" r:id="rId34"/>
    <hyperlink xmlns:r="http://schemas.openxmlformats.org/officeDocument/2006/relationships" ref="E372" r:id="rId35"/>
    <hyperlink xmlns:r="http://schemas.openxmlformats.org/officeDocument/2006/relationships" ref="BD372" r:id="rId36"/>
    <hyperlink xmlns:r="http://schemas.openxmlformats.org/officeDocument/2006/relationships" ref="E374" r:id="rId37"/>
    <hyperlink xmlns:r="http://schemas.openxmlformats.org/officeDocument/2006/relationships" ref="E375" r:id="rId38"/>
    <hyperlink xmlns:r="http://schemas.openxmlformats.org/officeDocument/2006/relationships" ref="BD375" r:id="rId39"/>
    <hyperlink xmlns:r="http://schemas.openxmlformats.org/officeDocument/2006/relationships" ref="BD376" r:id="rId40"/>
    <hyperlink xmlns:r="http://schemas.openxmlformats.org/officeDocument/2006/relationships" ref="BD377" r:id="rId41"/>
    <hyperlink xmlns:r="http://schemas.openxmlformats.org/officeDocument/2006/relationships" ref="BD378" r:id="rId42"/>
    <hyperlink xmlns:r="http://schemas.openxmlformats.org/officeDocument/2006/relationships" ref="BD379" r:id="rId43"/>
    <hyperlink xmlns:r="http://schemas.openxmlformats.org/officeDocument/2006/relationships" ref="BD380" r:id="rId44"/>
    <hyperlink xmlns:r="http://schemas.openxmlformats.org/officeDocument/2006/relationships" ref="BD381" r:id="rId45"/>
    <hyperlink xmlns:r="http://schemas.openxmlformats.org/officeDocument/2006/relationships" ref="E382" r:id="rId46"/>
    <hyperlink xmlns:r="http://schemas.openxmlformats.org/officeDocument/2006/relationships" ref="E385" r:id="rId47"/>
    <hyperlink xmlns:r="http://schemas.openxmlformats.org/officeDocument/2006/relationships" ref="E391" r:id="rId48"/>
    <hyperlink xmlns:r="http://schemas.openxmlformats.org/officeDocument/2006/relationships" ref="E392" r:id="rId49"/>
    <hyperlink xmlns:r="http://schemas.openxmlformats.org/officeDocument/2006/relationships" ref="E393" r:id="rId50"/>
    <hyperlink xmlns:r="http://schemas.openxmlformats.org/officeDocument/2006/relationships" ref="E394" r:id="rId51"/>
    <hyperlink xmlns:r="http://schemas.openxmlformats.org/officeDocument/2006/relationships" ref="E398" r:id="rId52"/>
    <hyperlink xmlns:r="http://schemas.openxmlformats.org/officeDocument/2006/relationships" ref="E399" r:id="rId53"/>
    <hyperlink xmlns:r="http://schemas.openxmlformats.org/officeDocument/2006/relationships" ref="E400" r:id="rId54"/>
    <hyperlink xmlns:r="http://schemas.openxmlformats.org/officeDocument/2006/relationships" ref="E401" r:id="rId55"/>
    <hyperlink xmlns:r="http://schemas.openxmlformats.org/officeDocument/2006/relationships" ref="E405" r:id="rId56"/>
    <hyperlink xmlns:r="http://schemas.openxmlformats.org/officeDocument/2006/relationships" ref="E406" r:id="rId57"/>
    <hyperlink xmlns:r="http://schemas.openxmlformats.org/officeDocument/2006/relationships" ref="E407" r:id="rId58"/>
    <hyperlink xmlns:r="http://schemas.openxmlformats.org/officeDocument/2006/relationships" ref="E408" r:id="rId59"/>
    <hyperlink xmlns:r="http://schemas.openxmlformats.org/officeDocument/2006/relationships" ref="E409" r:id="rId60"/>
    <hyperlink xmlns:r="http://schemas.openxmlformats.org/officeDocument/2006/relationships" ref="E410" r:id="rId61"/>
    <hyperlink xmlns:r="http://schemas.openxmlformats.org/officeDocument/2006/relationships" ref="E411" r:id="rId62"/>
    <hyperlink xmlns:r="http://schemas.openxmlformats.org/officeDocument/2006/relationships" ref="E412" r:id="rId63"/>
    <hyperlink xmlns:r="http://schemas.openxmlformats.org/officeDocument/2006/relationships" ref="E413" r:id="rId64"/>
    <hyperlink xmlns:r="http://schemas.openxmlformats.org/officeDocument/2006/relationships" ref="E417" r:id="rId65"/>
    <hyperlink xmlns:r="http://schemas.openxmlformats.org/officeDocument/2006/relationships" ref="E418" r:id="rId66"/>
    <hyperlink xmlns:r="http://schemas.openxmlformats.org/officeDocument/2006/relationships" ref="E419" r:id="rId67"/>
    <hyperlink xmlns:r="http://schemas.openxmlformats.org/officeDocument/2006/relationships" ref="E420" r:id="rId68"/>
    <hyperlink xmlns:r="http://schemas.openxmlformats.org/officeDocument/2006/relationships" ref="E421" r:id="rId69"/>
    <hyperlink xmlns:r="http://schemas.openxmlformats.org/officeDocument/2006/relationships" ref="E422" r:id="rId70"/>
    <hyperlink xmlns:r="http://schemas.openxmlformats.org/officeDocument/2006/relationships" ref="E423" r:id="rId71"/>
    <hyperlink xmlns:r="http://schemas.openxmlformats.org/officeDocument/2006/relationships" ref="E424" r:id="rId72"/>
    <hyperlink xmlns:r="http://schemas.openxmlformats.org/officeDocument/2006/relationships" ref="E425" r:id="rId73"/>
    <hyperlink xmlns:r="http://schemas.openxmlformats.org/officeDocument/2006/relationships" ref="E426" r:id="rId74"/>
    <hyperlink xmlns:r="http://schemas.openxmlformats.org/officeDocument/2006/relationships" ref="E427" r:id="rId75"/>
    <hyperlink xmlns:r="http://schemas.openxmlformats.org/officeDocument/2006/relationships" ref="E428" r:id="rId76"/>
    <hyperlink xmlns:r="http://schemas.openxmlformats.org/officeDocument/2006/relationships" ref="E437" r:id="rId77"/>
    <hyperlink xmlns:r="http://schemas.openxmlformats.org/officeDocument/2006/relationships" ref="E438" r:id="rId78"/>
    <hyperlink xmlns:r="http://schemas.openxmlformats.org/officeDocument/2006/relationships" ref="E439" r:id="rId79"/>
    <hyperlink xmlns:r="http://schemas.openxmlformats.org/officeDocument/2006/relationships" ref="E440" r:id="rId80"/>
    <hyperlink xmlns:r="http://schemas.openxmlformats.org/officeDocument/2006/relationships" ref="E452" r:id="rId81"/>
    <hyperlink xmlns:r="http://schemas.openxmlformats.org/officeDocument/2006/relationships" ref="E453" r:id="rId82"/>
    <hyperlink xmlns:r="http://schemas.openxmlformats.org/officeDocument/2006/relationships" ref="E454" r:id="rId83"/>
    <hyperlink xmlns:r="http://schemas.openxmlformats.org/officeDocument/2006/relationships" ref="E455" r:id="rId84"/>
    <hyperlink xmlns:r="http://schemas.openxmlformats.org/officeDocument/2006/relationships" ref="E456" r:id="rId85"/>
    <hyperlink xmlns:r="http://schemas.openxmlformats.org/officeDocument/2006/relationships" ref="E457" r:id="rId86"/>
    <hyperlink xmlns:r="http://schemas.openxmlformats.org/officeDocument/2006/relationships" ref="E458" r:id="rId87"/>
    <hyperlink xmlns:r="http://schemas.openxmlformats.org/officeDocument/2006/relationships" ref="E459" r:id="rId88"/>
    <hyperlink xmlns:r="http://schemas.openxmlformats.org/officeDocument/2006/relationships" ref="E460" r:id="rId89"/>
    <hyperlink xmlns:r="http://schemas.openxmlformats.org/officeDocument/2006/relationships" ref="E461" r:id="rId90"/>
    <hyperlink xmlns:r="http://schemas.openxmlformats.org/officeDocument/2006/relationships" ref="E462" r:id="rId91"/>
    <hyperlink xmlns:r="http://schemas.openxmlformats.org/officeDocument/2006/relationships" ref="E463" r:id="rId92"/>
    <hyperlink xmlns:r="http://schemas.openxmlformats.org/officeDocument/2006/relationships" ref="E464" r:id="rId93"/>
    <hyperlink xmlns:r="http://schemas.openxmlformats.org/officeDocument/2006/relationships" ref="E465" r:id="rId94"/>
    <hyperlink xmlns:r="http://schemas.openxmlformats.org/officeDocument/2006/relationships" ref="E470" r:id="rId95"/>
    <hyperlink xmlns:r="http://schemas.openxmlformats.org/officeDocument/2006/relationships" ref="E471" r:id="rId96"/>
    <hyperlink xmlns:r="http://schemas.openxmlformats.org/officeDocument/2006/relationships" ref="E472" r:id="rId97"/>
    <hyperlink xmlns:r="http://schemas.openxmlformats.org/officeDocument/2006/relationships" ref="E473" r:id="rId98"/>
    <hyperlink xmlns:r="http://schemas.openxmlformats.org/officeDocument/2006/relationships" ref="E474" r:id="rId99"/>
    <hyperlink xmlns:r="http://schemas.openxmlformats.org/officeDocument/2006/relationships" ref="E475" r:id="rId100"/>
    <hyperlink xmlns:r="http://schemas.openxmlformats.org/officeDocument/2006/relationships" ref="E476" r:id="rId101"/>
    <hyperlink xmlns:r="http://schemas.openxmlformats.org/officeDocument/2006/relationships" ref="E477" r:id="rId102"/>
    <hyperlink xmlns:r="http://schemas.openxmlformats.org/officeDocument/2006/relationships" ref="E478" r:id="rId103"/>
    <hyperlink xmlns:r="http://schemas.openxmlformats.org/officeDocument/2006/relationships" ref="E479" r:id="rId104"/>
    <hyperlink xmlns:r="http://schemas.openxmlformats.org/officeDocument/2006/relationships" ref="E480" r:id="rId105"/>
    <hyperlink xmlns:r="http://schemas.openxmlformats.org/officeDocument/2006/relationships" ref="E481"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91"/>
  <sheetViews>
    <sheetView zoomScaleNormal="100" workbookViewId="0">
      <pane ySplit="2" topLeftCell="A3" activePane="bottomLeft" state="frozen"/>
      <selection pane="bottomLeft" activeCell="A1" sqref="A1:L1"/>
    </sheetView>
  </sheetViews>
  <sheetFormatPr baseColWidth="8" defaultColWidth="8.875" defaultRowHeight="14.25"/>
  <cols>
    <col width="18.5" customWidth="1" style="106" min="1" max="1"/>
    <col width="57.375" customWidth="1" style="106" min="2" max="2"/>
    <col width="29.125" customWidth="1" style="106" min="3" max="3"/>
    <col width="18.25" customWidth="1" style="106" min="4" max="4"/>
    <col width="14" customWidth="1" style="106" min="5" max="5"/>
    <col width="28.5" customWidth="1" style="106" min="6" max="6"/>
    <col width="9.75" customWidth="1" style="106" min="7" max="7"/>
    <col width="12.75" customWidth="1" style="106" min="8" max="8"/>
    <col width="8" customWidth="1" style="106" min="9" max="9"/>
    <col width="12.75" customWidth="1" style="106" min="10" max="11"/>
    <col width="39.75" customWidth="1" style="106" min="12" max="12"/>
    <col width="8.875" customWidth="1" style="106" min="13" max="13"/>
    <col width="40" customWidth="1" style="106" min="14" max="14"/>
    <col width="55" customWidth="1" style="106" min="15" max="15"/>
    <col width="8.875" customWidth="1" style="106" min="16" max="19"/>
    <col width="8.875" customWidth="1" style="106" min="20" max="16384"/>
  </cols>
  <sheetData>
    <row r="1" ht="28.15" customHeight="1">
      <c r="A1" s="103" t="inlineStr">
        <is>
          <t>3-BOM表</t>
        </is>
      </c>
      <c r="B1" s="104" t="n"/>
      <c r="C1" s="104" t="n"/>
      <c r="D1" s="104" t="n"/>
      <c r="E1" s="104" t="n"/>
      <c r="F1" s="104" t="n"/>
      <c r="G1" s="104" t="n"/>
      <c r="H1" s="104" t="n"/>
      <c r="I1" s="104" t="n"/>
      <c r="J1" s="104" t="n"/>
      <c r="K1" s="104" t="n"/>
      <c r="L1" s="104" t="n"/>
      <c r="O1" s="86" t="inlineStr">
        <is>
          <t>本表共 1784 行数据，148 行存在问题。 主要问题: 重复键×147、关键字段为空×1 导入将丢失的列(无系统字段映射): 产品名称、SKU、SKU编码、物料名称、尺寸类型、尺寸值 (mm)、单位、尺寸是否确定、备注</t>
        </is>
      </c>
    </row>
    <row r="2" ht="36" customHeight="1">
      <c r="A2" s="3" t="inlineStr">
        <is>
          <t>产品编码</t>
        </is>
      </c>
      <c r="B2" s="3" t="inlineStr">
        <is>
          <t>产品名称</t>
        </is>
      </c>
      <c r="C2" s="3" t="inlineStr">
        <is>
          <t>SKU</t>
        </is>
      </c>
      <c r="D2" s="3" t="inlineStr">
        <is>
          <t>SKU编码</t>
        </is>
      </c>
      <c r="E2" s="3" t="inlineStr">
        <is>
          <t>物料编码</t>
        </is>
      </c>
      <c r="F2" s="3" t="inlineStr">
        <is>
          <t>物料名称</t>
        </is>
      </c>
      <c r="G2" s="3" t="inlineStr">
        <is>
          <t>尺寸类型</t>
        </is>
      </c>
      <c r="H2" s="3" t="inlineStr">
        <is>
          <t>尺寸值 (mm)</t>
        </is>
      </c>
      <c r="I2" s="3" t="inlineStr">
        <is>
          <t>单位</t>
        </is>
      </c>
      <c r="J2" s="3" t="inlineStr">
        <is>
          <t>单产品用量</t>
        </is>
      </c>
      <c r="K2" s="3" t="inlineStr">
        <is>
          <t>尺寸是否确定</t>
        </is>
      </c>
      <c r="L2" s="3" t="inlineStr">
        <is>
          <t>备注</t>
        </is>
      </c>
      <c r="N2" s="4" t="inlineStr">
        <is>
          <t>导入校验</t>
        </is>
      </c>
      <c r="O2" s="87" t="inlineStr">
        <is>
          <t>⚠️问题标注</t>
        </is>
      </c>
    </row>
    <row r="3" ht="18" customHeight="1">
      <c r="A3" s="5" t="inlineStr">
        <is>
          <t>PPS26330070320</t>
        </is>
      </c>
      <c r="B3" s="6" t="inlineStr">
        <is>
          <t>畔色榉木无边床 |榉木金属腿床</t>
        </is>
      </c>
      <c r="C3" s="6" t="inlineStr">
        <is>
          <t>榉木无边床-1.2米-榉木铺板</t>
        </is>
      </c>
      <c r="D3" s="6" t="inlineStr">
        <is>
          <t>PPS2633007032011</t>
        </is>
      </c>
      <c r="E3" s="5" t="inlineStr">
        <is>
          <t>WD-0001</t>
        </is>
      </c>
      <c r="F3" s="6" t="inlineStr">
        <is>
          <t>榉木无边床-木作部分-适配1.2米</t>
        </is>
      </c>
      <c r="G3" s="6" t="inlineStr">
        <is>
          <t>组合</t>
        </is>
      </c>
      <c r="H3" s="6" t="n"/>
      <c r="I3" s="6" t="inlineStr">
        <is>
          <t>套</t>
        </is>
      </c>
      <c r="J3" s="6" t="n">
        <v>1</v>
      </c>
      <c r="K3" s="6" t="n"/>
      <c r="L3" s="6" t="n"/>
      <c r="N3" s="8" t="inlineStr">
        <is>
          <t>✅ 可导入</t>
        </is>
      </c>
      <c r="O3" t="inlineStr">
        <is>
          <t>✓</t>
        </is>
      </c>
    </row>
    <row r="4" ht="18" customHeight="1">
      <c r="A4" s="5" t="inlineStr">
        <is>
          <t>PPS26330070320</t>
        </is>
      </c>
      <c r="B4" s="9" t="inlineStr">
        <is>
          <t>畔色榉木无边床 |榉木金属腿床</t>
        </is>
      </c>
      <c r="C4" s="9" t="inlineStr">
        <is>
          <t>榉木无边床-1.2米-榉木铺板</t>
        </is>
      </c>
      <c r="D4" s="9" t="inlineStr">
        <is>
          <t>PPS2633007032011</t>
        </is>
      </c>
      <c r="E4" s="5" t="inlineStr">
        <is>
          <t>AC-0001</t>
        </is>
      </c>
      <c r="F4" s="9" t="inlineStr">
        <is>
          <t>榉木无边床床铺板-榉木-适配1.2米</t>
        </is>
      </c>
      <c r="G4" s="9" t="inlineStr">
        <is>
          <t>组合</t>
        </is>
      </c>
      <c r="H4" s="9" t="n"/>
      <c r="I4" s="9" t="inlineStr">
        <is>
          <t>套</t>
        </is>
      </c>
      <c r="J4" s="9" t="n">
        <v>1</v>
      </c>
      <c r="K4" s="9" t="n"/>
      <c r="L4" s="9" t="n"/>
      <c r="N4" s="8" t="inlineStr">
        <is>
          <t>✅ 可导入</t>
        </is>
      </c>
      <c r="O4" t="inlineStr">
        <is>
          <t>✓</t>
        </is>
      </c>
    </row>
    <row r="5" ht="18" customHeight="1">
      <c r="A5" s="5" t="inlineStr">
        <is>
          <t>PPS26330070320</t>
        </is>
      </c>
      <c r="B5" s="6" t="inlineStr">
        <is>
          <t>畔色榉木无边床 |榉木金属腿床</t>
        </is>
      </c>
      <c r="C5" s="6" t="inlineStr">
        <is>
          <t>榉木无边床-1.2米-榉木铺板</t>
        </is>
      </c>
      <c r="D5" s="6" t="inlineStr">
        <is>
          <t>PPS2633007032011</t>
        </is>
      </c>
      <c r="E5" s="5" t="inlineStr">
        <is>
          <t>AC-0009</t>
        </is>
      </c>
      <c r="F5" s="6" t="inlineStr">
        <is>
          <t>接木金属腿-榉木</t>
        </is>
      </c>
      <c r="G5" s="6" t="inlineStr">
        <is>
          <t>个数</t>
        </is>
      </c>
      <c r="H5" s="6" t="n"/>
      <c r="I5" s="6" t="inlineStr">
        <is>
          <t>个</t>
        </is>
      </c>
      <c r="J5" s="6" t="n">
        <v>4</v>
      </c>
      <c r="K5" s="6" t="n"/>
      <c r="L5" s="6" t="n"/>
      <c r="N5" s="8" t="inlineStr">
        <is>
          <t>✅ 可导入</t>
        </is>
      </c>
      <c r="O5" t="inlineStr">
        <is>
          <t>✓</t>
        </is>
      </c>
    </row>
    <row r="6" ht="18" customHeight="1">
      <c r="A6" s="5" t="inlineStr">
        <is>
          <t>PPS26330070320</t>
        </is>
      </c>
      <c r="B6" s="9" t="inlineStr">
        <is>
          <t>畔色榉木无边床 |榉木金属腿床</t>
        </is>
      </c>
      <c r="C6" s="9" t="inlineStr">
        <is>
          <t>榉木无边床-1.35米-榉木铺板</t>
        </is>
      </c>
      <c r="D6" s="9" t="inlineStr">
        <is>
          <t>PPS2633007032012</t>
        </is>
      </c>
      <c r="E6" s="5" t="inlineStr">
        <is>
          <t>WD-0002</t>
        </is>
      </c>
      <c r="F6" s="9" t="inlineStr">
        <is>
          <t>榉木无边床-木作部分-适配1.35米</t>
        </is>
      </c>
      <c r="G6" s="9" t="inlineStr">
        <is>
          <t>组合</t>
        </is>
      </c>
      <c r="H6" s="9" t="n"/>
      <c r="I6" s="9" t="inlineStr">
        <is>
          <t>套</t>
        </is>
      </c>
      <c r="J6" s="9" t="n">
        <v>1</v>
      </c>
      <c r="K6" s="9" t="n"/>
      <c r="L6" s="9" t="n"/>
      <c r="N6" s="8" t="inlineStr">
        <is>
          <t>✅ 可导入</t>
        </is>
      </c>
      <c r="O6" t="inlineStr">
        <is>
          <t>✓</t>
        </is>
      </c>
    </row>
    <row r="7" ht="18" customHeight="1">
      <c r="A7" s="5" t="inlineStr">
        <is>
          <t>PPS26330070320</t>
        </is>
      </c>
      <c r="B7" s="6" t="inlineStr">
        <is>
          <t>畔色榉木无边床 |榉木金属腿床</t>
        </is>
      </c>
      <c r="C7" s="6" t="inlineStr">
        <is>
          <t>榉木无边床-1.35米-榉木铺板</t>
        </is>
      </c>
      <c r="D7" s="6" t="inlineStr">
        <is>
          <t>PPS2633007032012</t>
        </is>
      </c>
      <c r="E7" s="5" t="inlineStr">
        <is>
          <t>AC-0002</t>
        </is>
      </c>
      <c r="F7" s="6" t="inlineStr">
        <is>
          <t>榉木无边床床铺板-榉木-适配1.35米</t>
        </is>
      </c>
      <c r="G7" s="6" t="inlineStr">
        <is>
          <t>组合</t>
        </is>
      </c>
      <c r="H7" s="6" t="n"/>
      <c r="I7" s="6" t="inlineStr">
        <is>
          <t>套</t>
        </is>
      </c>
      <c r="J7" s="6" t="n">
        <v>1</v>
      </c>
      <c r="K7" s="6" t="n"/>
      <c r="L7" s="6" t="n"/>
      <c r="N7" s="8" t="inlineStr">
        <is>
          <t>✅ 可导入</t>
        </is>
      </c>
      <c r="O7" t="inlineStr">
        <is>
          <t>✓</t>
        </is>
      </c>
    </row>
    <row r="8" ht="18" customHeight="1">
      <c r="A8" s="5" t="inlineStr">
        <is>
          <t>PPS26330070320</t>
        </is>
      </c>
      <c r="B8" s="9" t="inlineStr">
        <is>
          <t>畔色榉木无边床 |榉木金属腿床</t>
        </is>
      </c>
      <c r="C8" s="9" t="inlineStr">
        <is>
          <t>榉木无边床-1.35米-榉木铺板</t>
        </is>
      </c>
      <c r="D8" s="9" t="inlineStr">
        <is>
          <t>PPS2633007032012</t>
        </is>
      </c>
      <c r="E8" s="5" t="inlineStr">
        <is>
          <t>AC-0009</t>
        </is>
      </c>
      <c r="F8" s="9" t="inlineStr">
        <is>
          <t>接木金属腿-榉木</t>
        </is>
      </c>
      <c r="G8" s="9" t="inlineStr">
        <is>
          <t>个数</t>
        </is>
      </c>
      <c r="H8" s="9" t="n"/>
      <c r="I8" s="9" t="inlineStr">
        <is>
          <t>个</t>
        </is>
      </c>
      <c r="J8" s="9" t="n">
        <v>4</v>
      </c>
      <c r="K8" s="9" t="n"/>
      <c r="L8" s="9" t="n"/>
      <c r="N8" s="8" t="inlineStr">
        <is>
          <t>✅ 可导入</t>
        </is>
      </c>
      <c r="O8" t="inlineStr">
        <is>
          <t>✓</t>
        </is>
      </c>
    </row>
    <row r="9" ht="18" customHeight="1">
      <c r="A9" s="5" t="inlineStr">
        <is>
          <t>PPS26330070320</t>
        </is>
      </c>
      <c r="B9" s="6" t="inlineStr">
        <is>
          <t>畔色榉木无边床 |榉木金属腿床</t>
        </is>
      </c>
      <c r="C9" s="6" t="inlineStr">
        <is>
          <t>榉木无边床-1.5米-榉木铺板</t>
        </is>
      </c>
      <c r="D9" s="6" t="inlineStr">
        <is>
          <t>PPS2633007032013</t>
        </is>
      </c>
      <c r="E9" s="5" t="inlineStr">
        <is>
          <t>WD-0003</t>
        </is>
      </c>
      <c r="F9" s="6" t="inlineStr">
        <is>
          <t>榉木无边床-木作部分-适配1.5米</t>
        </is>
      </c>
      <c r="G9" s="6" t="inlineStr">
        <is>
          <t>组合</t>
        </is>
      </c>
      <c r="H9" s="6" t="n"/>
      <c r="I9" s="6" t="inlineStr">
        <is>
          <t>套</t>
        </is>
      </c>
      <c r="J9" s="6" t="n">
        <v>1</v>
      </c>
      <c r="K9" s="6" t="n"/>
      <c r="L9" s="6" t="n"/>
      <c r="N9" s="8" t="inlineStr">
        <is>
          <t>✅ 可导入</t>
        </is>
      </c>
      <c r="O9" t="inlineStr">
        <is>
          <t>✓</t>
        </is>
      </c>
    </row>
    <row r="10" ht="18" customHeight="1">
      <c r="A10" s="5" t="inlineStr">
        <is>
          <t>PPS26330070320</t>
        </is>
      </c>
      <c r="B10" s="9" t="inlineStr">
        <is>
          <t>畔色榉木无边床 |榉木金属腿床</t>
        </is>
      </c>
      <c r="C10" s="9" t="inlineStr">
        <is>
          <t>榉木无边床-1.5米-榉木铺板</t>
        </is>
      </c>
      <c r="D10" s="9" t="inlineStr">
        <is>
          <t>PPS2633007032013</t>
        </is>
      </c>
      <c r="E10" s="5" t="inlineStr">
        <is>
          <t>AC-0003</t>
        </is>
      </c>
      <c r="F10" s="9" t="inlineStr">
        <is>
          <t>榉木无边床床铺板-榉木-适配1.5米</t>
        </is>
      </c>
      <c r="G10" s="9" t="inlineStr">
        <is>
          <t>组合</t>
        </is>
      </c>
      <c r="H10" s="9" t="n"/>
      <c r="I10" s="9" t="inlineStr">
        <is>
          <t>套</t>
        </is>
      </c>
      <c r="J10" s="9" t="n">
        <v>1</v>
      </c>
      <c r="K10" s="9" t="n"/>
      <c r="L10" s="9" t="n"/>
      <c r="N10" s="8" t="inlineStr">
        <is>
          <t>✅ 可导入</t>
        </is>
      </c>
      <c r="O10" t="inlineStr">
        <is>
          <t>✓</t>
        </is>
      </c>
    </row>
    <row r="11" ht="18" customHeight="1">
      <c r="A11" s="5" t="inlineStr">
        <is>
          <t>PPS26330070320</t>
        </is>
      </c>
      <c r="B11" s="6" t="inlineStr">
        <is>
          <t>畔色榉木无边床 |榉木金属腿床</t>
        </is>
      </c>
      <c r="C11" s="6" t="inlineStr">
        <is>
          <t>榉木无边床-1.5米-榉木铺板</t>
        </is>
      </c>
      <c r="D11" s="6" t="inlineStr">
        <is>
          <t>PPS2633007032013</t>
        </is>
      </c>
      <c r="E11" s="5" t="inlineStr">
        <is>
          <t>AC-0009</t>
        </is>
      </c>
      <c r="F11" s="6" t="inlineStr">
        <is>
          <t>接木金属腿-榉木</t>
        </is>
      </c>
      <c r="G11" s="6" t="inlineStr">
        <is>
          <t>个数</t>
        </is>
      </c>
      <c r="H11" s="6" t="n"/>
      <c r="I11" s="6" t="inlineStr">
        <is>
          <t>个</t>
        </is>
      </c>
      <c r="J11" s="6" t="n">
        <v>4</v>
      </c>
      <c r="K11" s="6" t="n"/>
      <c r="L11" s="6" t="n"/>
      <c r="N11" s="8" t="inlineStr">
        <is>
          <t>✅ 可导入</t>
        </is>
      </c>
      <c r="O11" t="inlineStr">
        <is>
          <t>✓</t>
        </is>
      </c>
    </row>
    <row r="12" ht="18" customHeight="1">
      <c r="A12" s="5" t="inlineStr">
        <is>
          <t>PPS26330070320</t>
        </is>
      </c>
      <c r="B12" s="9" t="inlineStr">
        <is>
          <t>畔色榉木无边床 |榉木金属腿床</t>
        </is>
      </c>
      <c r="C12" s="9" t="inlineStr">
        <is>
          <t>榉木无边床-1.8米-榉木铺板</t>
        </is>
      </c>
      <c r="D12" s="9" t="inlineStr">
        <is>
          <t>PPS2633007032014</t>
        </is>
      </c>
      <c r="E12" s="5" t="inlineStr">
        <is>
          <t>WD-0004</t>
        </is>
      </c>
      <c r="F12" s="9" t="inlineStr">
        <is>
          <t>榉木无边床-木作部分-适配1.8米</t>
        </is>
      </c>
      <c r="G12" s="9" t="inlineStr">
        <is>
          <t>组合</t>
        </is>
      </c>
      <c r="H12" s="9" t="n"/>
      <c r="I12" s="9" t="inlineStr">
        <is>
          <t>套</t>
        </is>
      </c>
      <c r="J12" s="9" t="n">
        <v>1</v>
      </c>
      <c r="K12" s="9" t="n"/>
      <c r="L12" s="9" t="n"/>
      <c r="N12" s="8" t="inlineStr">
        <is>
          <t>✅ 可导入</t>
        </is>
      </c>
      <c r="O12" t="inlineStr">
        <is>
          <t>✓</t>
        </is>
      </c>
    </row>
    <row r="13" ht="18" customHeight="1">
      <c r="A13" s="5" t="inlineStr">
        <is>
          <t>PPS26330070320</t>
        </is>
      </c>
      <c r="B13" s="6" t="inlineStr">
        <is>
          <t>畔色榉木无边床 |榉木金属腿床</t>
        </is>
      </c>
      <c r="C13" s="6" t="inlineStr">
        <is>
          <t>榉木无边床-1.8米-榉木铺板</t>
        </is>
      </c>
      <c r="D13" s="6" t="inlineStr">
        <is>
          <t>PPS2633007032014</t>
        </is>
      </c>
      <c r="E13" s="5" t="inlineStr">
        <is>
          <t>AC-0004</t>
        </is>
      </c>
      <c r="F13" s="6" t="inlineStr">
        <is>
          <t>榉木无边床床铺板-榉木-适配1.8米</t>
        </is>
      </c>
      <c r="G13" s="6" t="inlineStr">
        <is>
          <t>组合</t>
        </is>
      </c>
      <c r="H13" s="6" t="n"/>
      <c r="I13" s="6" t="inlineStr">
        <is>
          <t>套</t>
        </is>
      </c>
      <c r="J13" s="6" t="n">
        <v>1</v>
      </c>
      <c r="K13" s="6" t="n"/>
      <c r="L13" s="6" t="n"/>
      <c r="N13" s="8" t="inlineStr">
        <is>
          <t>✅ 可导入</t>
        </is>
      </c>
      <c r="O13" t="inlineStr">
        <is>
          <t>✓</t>
        </is>
      </c>
    </row>
    <row r="14" ht="18" customHeight="1">
      <c r="A14" s="5" t="inlineStr">
        <is>
          <t>PPS26330070320</t>
        </is>
      </c>
      <c r="B14" s="9" t="inlineStr">
        <is>
          <t>畔色榉木无边床 |榉木金属腿床</t>
        </is>
      </c>
      <c r="C14" s="9" t="inlineStr">
        <is>
          <t>榉木无边床-1.8米-榉木铺板</t>
        </is>
      </c>
      <c r="D14" s="9" t="inlineStr">
        <is>
          <t>PPS2633007032014</t>
        </is>
      </c>
      <c r="E14" s="5" t="inlineStr">
        <is>
          <t>AC-0009</t>
        </is>
      </c>
      <c r="F14" s="9" t="inlineStr">
        <is>
          <t>接木金属腿-榉木</t>
        </is>
      </c>
      <c r="G14" s="9" t="inlineStr">
        <is>
          <t>个数</t>
        </is>
      </c>
      <c r="H14" s="9" t="n"/>
      <c r="I14" s="9" t="inlineStr">
        <is>
          <t>个</t>
        </is>
      </c>
      <c r="J14" s="9" t="n">
        <v>4</v>
      </c>
      <c r="K14" s="9" t="n"/>
      <c r="L14" s="9" t="n"/>
      <c r="N14" s="8" t="inlineStr">
        <is>
          <t>✅ 可导入</t>
        </is>
      </c>
      <c r="O14" t="inlineStr">
        <is>
          <t>✓</t>
        </is>
      </c>
    </row>
    <row r="15" ht="18" customHeight="1">
      <c r="A15" s="5" t="inlineStr">
        <is>
          <t>PPS26330070320</t>
        </is>
      </c>
      <c r="B15" s="6" t="inlineStr">
        <is>
          <t>畔色榉木无边床 |榉木金属腿床</t>
        </is>
      </c>
      <c r="C15" s="6" t="inlineStr">
        <is>
          <t>榉木无边床-1.2米-松木铺板</t>
        </is>
      </c>
      <c r="D15" s="6" t="inlineStr">
        <is>
          <t>PPS2633007032015</t>
        </is>
      </c>
      <c r="E15" s="5" t="inlineStr">
        <is>
          <t>WD-0001</t>
        </is>
      </c>
      <c r="F15" s="6" t="inlineStr">
        <is>
          <t>榉木无边床-木作部分-适配1.2米</t>
        </is>
      </c>
      <c r="G15" s="6" t="inlineStr">
        <is>
          <t>组合</t>
        </is>
      </c>
      <c r="H15" s="6" t="n"/>
      <c r="I15" s="6" t="inlineStr">
        <is>
          <t>套</t>
        </is>
      </c>
      <c r="J15" s="6" t="n">
        <v>1</v>
      </c>
      <c r="K15" s="6" t="n"/>
      <c r="L15" s="6" t="n"/>
      <c r="N15" s="8" t="inlineStr">
        <is>
          <t>✅ 可导入</t>
        </is>
      </c>
      <c r="O15" t="inlineStr">
        <is>
          <t>✓</t>
        </is>
      </c>
    </row>
    <row r="16" ht="18" customHeight="1">
      <c r="A16" s="5" t="inlineStr">
        <is>
          <t>PPS26330070320</t>
        </is>
      </c>
      <c r="B16" s="9" t="inlineStr">
        <is>
          <t>畔色榉木无边床 |榉木金属腿床</t>
        </is>
      </c>
      <c r="C16" s="9" t="inlineStr">
        <is>
          <t>榉木无边床-1.2米-松木铺板</t>
        </is>
      </c>
      <c r="D16" s="9" t="inlineStr">
        <is>
          <t>PPS2633007032015</t>
        </is>
      </c>
      <c r="E16" s="5" t="inlineStr">
        <is>
          <t>AC-0005</t>
        </is>
      </c>
      <c r="F16" s="9" t="inlineStr">
        <is>
          <t>榉木无边床床铺板-松木-适配1.2米</t>
        </is>
      </c>
      <c r="G16" s="9" t="inlineStr">
        <is>
          <t>组合</t>
        </is>
      </c>
      <c r="H16" s="9" t="n"/>
      <c r="I16" s="9" t="inlineStr">
        <is>
          <t>套</t>
        </is>
      </c>
      <c r="J16" s="9" t="n">
        <v>1</v>
      </c>
      <c r="K16" s="9" t="n"/>
      <c r="L16" s="9" t="n"/>
      <c r="N16" s="8" t="inlineStr">
        <is>
          <t>✅ 可导入</t>
        </is>
      </c>
      <c r="O16" t="inlineStr">
        <is>
          <t>✓</t>
        </is>
      </c>
    </row>
    <row r="17" ht="18" customHeight="1">
      <c r="A17" s="5" t="inlineStr">
        <is>
          <t>PPS26330070320</t>
        </is>
      </c>
      <c r="B17" s="6" t="inlineStr">
        <is>
          <t>畔色榉木无边床 |榉木金属腿床</t>
        </is>
      </c>
      <c r="C17" s="6" t="inlineStr">
        <is>
          <t>榉木无边床-1.2米-松木铺板</t>
        </is>
      </c>
      <c r="D17" s="6" t="inlineStr">
        <is>
          <t>PPS2633007032015</t>
        </is>
      </c>
      <c r="E17" s="5" t="inlineStr">
        <is>
          <t>AC-0009</t>
        </is>
      </c>
      <c r="F17" s="6" t="inlineStr">
        <is>
          <t>接木金属腿-榉木</t>
        </is>
      </c>
      <c r="G17" s="6" t="inlineStr">
        <is>
          <t>个数</t>
        </is>
      </c>
      <c r="H17" s="6" t="n"/>
      <c r="I17" s="6" t="inlineStr">
        <is>
          <t>个</t>
        </is>
      </c>
      <c r="J17" s="6" t="n">
        <v>4</v>
      </c>
      <c r="K17" s="6" t="n"/>
      <c r="L17" s="6" t="n"/>
      <c r="N17" s="8" t="inlineStr">
        <is>
          <t>✅ 可导入</t>
        </is>
      </c>
      <c r="O17" t="inlineStr">
        <is>
          <t>✓</t>
        </is>
      </c>
    </row>
    <row r="18" ht="18" customHeight="1">
      <c r="A18" s="5" t="inlineStr">
        <is>
          <t>PPS26330070320</t>
        </is>
      </c>
      <c r="B18" s="9" t="inlineStr">
        <is>
          <t>畔色榉木无边床 |榉木金属腿床</t>
        </is>
      </c>
      <c r="C18" s="9" t="inlineStr">
        <is>
          <t>榉木无边床-1.35米-松木铺板</t>
        </is>
      </c>
      <c r="D18" s="9" t="inlineStr">
        <is>
          <t>PPS2633007032016</t>
        </is>
      </c>
      <c r="E18" s="5" t="inlineStr">
        <is>
          <t>WD-0002</t>
        </is>
      </c>
      <c r="F18" s="9" t="inlineStr">
        <is>
          <t>榉木无边床-木作部分-适配1.35米</t>
        </is>
      </c>
      <c r="G18" s="9" t="inlineStr">
        <is>
          <t>组合</t>
        </is>
      </c>
      <c r="H18" s="9" t="n"/>
      <c r="I18" s="9" t="inlineStr">
        <is>
          <t>套</t>
        </is>
      </c>
      <c r="J18" s="9" t="n">
        <v>1</v>
      </c>
      <c r="K18" s="9" t="n"/>
      <c r="L18" s="9" t="n"/>
      <c r="N18" s="8" t="inlineStr">
        <is>
          <t>✅ 可导入</t>
        </is>
      </c>
      <c r="O18" s="123" t="inlineStr">
        <is>
          <t>✓</t>
        </is>
      </c>
    </row>
    <row r="19" ht="18" customHeight="1">
      <c r="A19" s="5" t="inlineStr">
        <is>
          <t>PPS26330070320</t>
        </is>
      </c>
      <c r="B19" s="6" t="inlineStr">
        <is>
          <t>畔色榉木无边床 |榉木金属腿床</t>
        </is>
      </c>
      <c r="C19" s="6" t="inlineStr">
        <is>
          <t>榉木无边床-1.35米-松木铺板</t>
        </is>
      </c>
      <c r="D19" s="6" t="inlineStr">
        <is>
          <t>PPS2633007032016</t>
        </is>
      </c>
      <c r="E19" s="5" t="inlineStr">
        <is>
          <t>AC-0006</t>
        </is>
      </c>
      <c r="F19" s="6" t="inlineStr">
        <is>
          <t>榉木无边床床铺板-松木-适配1.35米</t>
        </is>
      </c>
      <c r="G19" s="6" t="inlineStr">
        <is>
          <t>组合</t>
        </is>
      </c>
      <c r="H19" s="6" t="n"/>
      <c r="I19" s="6" t="inlineStr">
        <is>
          <t>套</t>
        </is>
      </c>
      <c r="J19" s="6" t="n">
        <v>1</v>
      </c>
      <c r="K19" s="6" t="n"/>
      <c r="L19" s="6" t="n"/>
      <c r="N19" s="8" t="inlineStr">
        <is>
          <t>✅ 可导入</t>
        </is>
      </c>
      <c r="O19" t="inlineStr">
        <is>
          <t>✓</t>
        </is>
      </c>
    </row>
    <row r="20" ht="18" customHeight="1">
      <c r="A20" s="5" t="inlineStr">
        <is>
          <t>PPS26330070320</t>
        </is>
      </c>
      <c r="B20" s="9" t="inlineStr">
        <is>
          <t>畔色榉木无边床 |榉木金属腿床</t>
        </is>
      </c>
      <c r="C20" s="9" t="inlineStr">
        <is>
          <t>榉木无边床-1.35米-松木铺板</t>
        </is>
      </c>
      <c r="D20" s="9" t="inlineStr">
        <is>
          <t>PPS2633007032016</t>
        </is>
      </c>
      <c r="E20" s="5" t="inlineStr">
        <is>
          <t>AC-0009</t>
        </is>
      </c>
      <c r="F20" s="9" t="inlineStr">
        <is>
          <t>接木金属腿-榉木</t>
        </is>
      </c>
      <c r="G20" s="9" t="inlineStr">
        <is>
          <t>个数</t>
        </is>
      </c>
      <c r="H20" s="9" t="n"/>
      <c r="I20" s="9" t="inlineStr">
        <is>
          <t>个</t>
        </is>
      </c>
      <c r="J20" s="9" t="n">
        <v>4</v>
      </c>
      <c r="K20" s="9" t="n"/>
      <c r="L20" s="9" t="n"/>
      <c r="N20" s="8" t="inlineStr">
        <is>
          <t>✅ 可导入</t>
        </is>
      </c>
      <c r="O20" t="inlineStr">
        <is>
          <t>✓</t>
        </is>
      </c>
    </row>
    <row r="21" ht="18" customHeight="1">
      <c r="A21" s="5" t="inlineStr">
        <is>
          <t>PPS26330070320</t>
        </is>
      </c>
      <c r="B21" s="6" t="inlineStr">
        <is>
          <t>畔色榉木无边床 |榉木金属腿床</t>
        </is>
      </c>
      <c r="C21" s="6" t="inlineStr">
        <is>
          <t>榉木无边床-1.5米-松木铺板</t>
        </is>
      </c>
      <c r="D21" s="6" t="inlineStr">
        <is>
          <t>PPS2633007032017</t>
        </is>
      </c>
      <c r="E21" s="5" t="inlineStr">
        <is>
          <t>WD-0003</t>
        </is>
      </c>
      <c r="F21" s="6" t="inlineStr">
        <is>
          <t>榉木无边床-木作部分-适配1.5米</t>
        </is>
      </c>
      <c r="G21" s="6" t="inlineStr">
        <is>
          <t>组合</t>
        </is>
      </c>
      <c r="H21" s="6" t="n"/>
      <c r="I21" s="6" t="inlineStr">
        <is>
          <t>套</t>
        </is>
      </c>
      <c r="J21" s="6" t="n">
        <v>1</v>
      </c>
      <c r="K21" s="6" t="n"/>
      <c r="L21" s="6" t="n"/>
      <c r="N21" s="8" t="inlineStr">
        <is>
          <t>✅ 可导入</t>
        </is>
      </c>
      <c r="O21" t="inlineStr">
        <is>
          <t>✓</t>
        </is>
      </c>
    </row>
    <row r="22" ht="18" customHeight="1">
      <c r="A22" s="5" t="inlineStr">
        <is>
          <t>PPS26330070320</t>
        </is>
      </c>
      <c r="B22" s="9" t="inlineStr">
        <is>
          <t>畔色榉木无边床 |榉木金属腿床</t>
        </is>
      </c>
      <c r="C22" s="9" t="inlineStr">
        <is>
          <t>榉木无边床-1.5米-松木铺板</t>
        </is>
      </c>
      <c r="D22" s="9" t="inlineStr">
        <is>
          <t>PPS2633007032017</t>
        </is>
      </c>
      <c r="E22" s="5" t="inlineStr">
        <is>
          <t>AC-0007</t>
        </is>
      </c>
      <c r="F22" s="9" t="inlineStr">
        <is>
          <t>榉木无边床床铺板-松木-适配1.5米</t>
        </is>
      </c>
      <c r="G22" s="9" t="inlineStr">
        <is>
          <t>组合</t>
        </is>
      </c>
      <c r="H22" s="9" t="n"/>
      <c r="I22" s="9" t="inlineStr">
        <is>
          <t>套</t>
        </is>
      </c>
      <c r="J22" s="9" t="n">
        <v>1</v>
      </c>
      <c r="K22" s="9" t="n"/>
      <c r="L22" s="9" t="n"/>
      <c r="N22" s="8" t="inlineStr">
        <is>
          <t>✅ 可导入</t>
        </is>
      </c>
      <c r="O22" t="inlineStr">
        <is>
          <t>✓</t>
        </is>
      </c>
    </row>
    <row r="23" ht="18" customHeight="1">
      <c r="A23" s="5" t="inlineStr">
        <is>
          <t>PPS26330070320</t>
        </is>
      </c>
      <c r="B23" s="6" t="inlineStr">
        <is>
          <t>畔色榉木无边床 |榉木金属腿床</t>
        </is>
      </c>
      <c r="C23" s="6" t="inlineStr">
        <is>
          <t>榉木无边床-1.5米-松木铺板</t>
        </is>
      </c>
      <c r="D23" s="6" t="inlineStr">
        <is>
          <t>PPS2633007032017</t>
        </is>
      </c>
      <c r="E23" s="5" t="inlineStr">
        <is>
          <t>AC-0009</t>
        </is>
      </c>
      <c r="F23" s="6" t="inlineStr">
        <is>
          <t>接木金属腿-榉木</t>
        </is>
      </c>
      <c r="G23" s="6" t="inlineStr">
        <is>
          <t>个数</t>
        </is>
      </c>
      <c r="H23" s="6" t="n"/>
      <c r="I23" s="6" t="inlineStr">
        <is>
          <t>个</t>
        </is>
      </c>
      <c r="J23" s="6" t="n">
        <v>4</v>
      </c>
      <c r="K23" s="6" t="n"/>
      <c r="L23" s="6" t="n"/>
      <c r="N23" s="8" t="inlineStr">
        <is>
          <t>✅ 可导入</t>
        </is>
      </c>
      <c r="O23" t="inlineStr">
        <is>
          <t>✓</t>
        </is>
      </c>
    </row>
    <row r="24" ht="18" customHeight="1">
      <c r="A24" s="5" t="inlineStr">
        <is>
          <t>PPS26330070320</t>
        </is>
      </c>
      <c r="B24" s="9" t="inlineStr">
        <is>
          <t>畔色榉木无边床 |榉木金属腿床</t>
        </is>
      </c>
      <c r="C24" s="9" t="inlineStr">
        <is>
          <t>榉木无边床-1.8米-松木铺板</t>
        </is>
      </c>
      <c r="D24" s="9" t="inlineStr">
        <is>
          <t>PPS2633007032018</t>
        </is>
      </c>
      <c r="E24" s="5" t="inlineStr">
        <is>
          <t>WD-0004</t>
        </is>
      </c>
      <c r="F24" s="9" t="inlineStr">
        <is>
          <t>榉木无边床-木作部分-适配1.8米</t>
        </is>
      </c>
      <c r="G24" s="9" t="inlineStr">
        <is>
          <t>组合</t>
        </is>
      </c>
      <c r="H24" s="9" t="n"/>
      <c r="I24" s="9" t="inlineStr">
        <is>
          <t>套</t>
        </is>
      </c>
      <c r="J24" s="9" t="n">
        <v>1</v>
      </c>
      <c r="K24" s="9" t="n"/>
      <c r="L24" s="9" t="n"/>
      <c r="N24" s="8" t="inlineStr">
        <is>
          <t>✅ 可导入</t>
        </is>
      </c>
      <c r="O24" t="inlineStr">
        <is>
          <t>✓</t>
        </is>
      </c>
    </row>
    <row r="25" ht="18" customHeight="1">
      <c r="A25" s="5" t="inlineStr">
        <is>
          <t>PPS26330070320</t>
        </is>
      </c>
      <c r="B25" s="6" t="inlineStr">
        <is>
          <t>畔色榉木无边床 |榉木金属腿床</t>
        </is>
      </c>
      <c r="C25" s="6" t="inlineStr">
        <is>
          <t>榉木无边床-1.8米-松木铺板</t>
        </is>
      </c>
      <c r="D25" s="6" t="inlineStr">
        <is>
          <t>PPS2633007032018</t>
        </is>
      </c>
      <c r="E25" s="5" t="inlineStr">
        <is>
          <t>AC-0008</t>
        </is>
      </c>
      <c r="F25" s="6" t="inlineStr">
        <is>
          <t>榉木无边床床铺板-松木-适配1.8米</t>
        </is>
      </c>
      <c r="G25" s="6" t="inlineStr">
        <is>
          <t>组合</t>
        </is>
      </c>
      <c r="H25" s="6" t="n"/>
      <c r="I25" s="6" t="inlineStr">
        <is>
          <t>套</t>
        </is>
      </c>
      <c r="J25" s="6" t="n">
        <v>1</v>
      </c>
      <c r="K25" s="6" t="n"/>
      <c r="L25" s="6" t="n"/>
      <c r="N25" s="8" t="inlineStr">
        <is>
          <t>✅ 可导入</t>
        </is>
      </c>
      <c r="O25" t="inlineStr">
        <is>
          <t>✓</t>
        </is>
      </c>
    </row>
    <row r="26" ht="18" customHeight="1">
      <c r="A26" s="5" t="inlineStr">
        <is>
          <t>PPS26330070320</t>
        </is>
      </c>
      <c r="B26" s="9" t="inlineStr">
        <is>
          <t>畔色榉木无边床 |榉木金属腿床</t>
        </is>
      </c>
      <c r="C26" s="9" t="inlineStr">
        <is>
          <t>榉木无边床-1.8米-松木铺板</t>
        </is>
      </c>
      <c r="D26" s="9" t="inlineStr">
        <is>
          <t>PPS2633007032018</t>
        </is>
      </c>
      <c r="E26" s="5" t="inlineStr">
        <is>
          <t>AC-0009</t>
        </is>
      </c>
      <c r="F26" s="9" t="inlineStr">
        <is>
          <t>接木金属腿-榉木</t>
        </is>
      </c>
      <c r="G26" s="9" t="inlineStr">
        <is>
          <t>个数</t>
        </is>
      </c>
      <c r="H26" s="9" t="n"/>
      <c r="I26" s="9" t="inlineStr">
        <is>
          <t>个</t>
        </is>
      </c>
      <c r="J26" s="9" t="n">
        <v>4</v>
      </c>
      <c r="K26" s="9" t="n"/>
      <c r="L26" s="9" t="n"/>
      <c r="N26" s="8" t="inlineStr">
        <is>
          <t>✅ 可导入</t>
        </is>
      </c>
      <c r="O26" t="inlineStr">
        <is>
          <t>✓</t>
        </is>
      </c>
    </row>
    <row r="27" ht="18" customHeight="1">
      <c r="A27" s="5" t="inlineStr">
        <is>
          <t>PPS26330080322</t>
        </is>
      </c>
      <c r="B27" s="6" t="inlineStr">
        <is>
          <t>畔色榉木柔光双人床 |榉木小灯床</t>
        </is>
      </c>
      <c r="C27" s="6" t="inlineStr">
        <is>
          <t>榉木柔光床-1.2米-榉木铺板</t>
        </is>
      </c>
      <c r="D27" s="6" t="inlineStr">
        <is>
          <t>PPS2633008032211</t>
        </is>
      </c>
      <c r="E27" s="5" t="inlineStr">
        <is>
          <t>WD-0005</t>
        </is>
      </c>
      <c r="F27" s="6" t="inlineStr">
        <is>
          <t>榉木柔光床-木作部分-适配1.2米</t>
        </is>
      </c>
      <c r="G27" s="6" t="inlineStr">
        <is>
          <t>组合</t>
        </is>
      </c>
      <c r="H27" s="6" t="n"/>
      <c r="I27" s="6" t="inlineStr">
        <is>
          <t>套</t>
        </is>
      </c>
      <c r="J27" s="6" t="n">
        <v>1</v>
      </c>
      <c r="K27" s="6" t="n"/>
      <c r="L27" s="6" t="n"/>
      <c r="N27" s="8" t="inlineStr">
        <is>
          <t>✅ 可导入</t>
        </is>
      </c>
      <c r="O27" t="inlineStr">
        <is>
          <t>✓</t>
        </is>
      </c>
    </row>
    <row r="28" ht="18" customHeight="1">
      <c r="A28" s="5" t="inlineStr">
        <is>
          <t>PPS26330080322</t>
        </is>
      </c>
      <c r="B28" s="9" t="inlineStr">
        <is>
          <t>畔色榉木柔光双人床 |榉木小灯床</t>
        </is>
      </c>
      <c r="C28" s="9" t="inlineStr">
        <is>
          <t>榉木柔光床-1.2米-榉木铺板</t>
        </is>
      </c>
      <c r="D28" s="9" t="inlineStr">
        <is>
          <t>PPS2633008032211</t>
        </is>
      </c>
      <c r="E28" s="5" t="inlineStr">
        <is>
          <t>AC-0010</t>
        </is>
      </c>
      <c r="F28" s="9" t="inlineStr">
        <is>
          <t>通用榉木床铺板-适配1.2米</t>
        </is>
      </c>
      <c r="G28" s="9" t="inlineStr">
        <is>
          <t>组合</t>
        </is>
      </c>
      <c r="H28" s="9" t="n"/>
      <c r="I28" s="9" t="inlineStr">
        <is>
          <t>套</t>
        </is>
      </c>
      <c r="J28" s="9" t="n">
        <v>1</v>
      </c>
      <c r="K28" s="9" t="n"/>
      <c r="L28" s="9" t="n"/>
      <c r="N28" s="8" t="inlineStr">
        <is>
          <t>✅ 可导入</t>
        </is>
      </c>
      <c r="O28" t="inlineStr">
        <is>
          <t>✓</t>
        </is>
      </c>
    </row>
    <row r="29" ht="18" customHeight="1">
      <c r="A29" s="5" t="inlineStr">
        <is>
          <t>PPS26330080322</t>
        </is>
      </c>
      <c r="B29" s="6" t="inlineStr">
        <is>
          <t>畔色榉木柔光双人床 |榉木小灯床</t>
        </is>
      </c>
      <c r="C29" s="6" t="inlineStr">
        <is>
          <t>榉木柔光床-1.2米-榉木铺板</t>
        </is>
      </c>
      <c r="D29" s="6" t="inlineStr">
        <is>
          <t>PPS2633008032211</t>
        </is>
      </c>
      <c r="E29" s="5" t="inlineStr">
        <is>
          <t>AC-0018</t>
        </is>
      </c>
      <c r="F29" s="6" t="inlineStr">
        <is>
          <t>榉木柔光床小夜灯</t>
        </is>
      </c>
      <c r="G29" s="6" t="inlineStr">
        <is>
          <t>组合</t>
        </is>
      </c>
      <c r="H29" s="6" t="n"/>
      <c r="I29" s="6" t="inlineStr">
        <is>
          <t>套</t>
        </is>
      </c>
      <c r="J29" s="6" t="n">
        <v>1</v>
      </c>
      <c r="K29" s="6" t="n"/>
      <c r="L29" s="6" t="inlineStr">
        <is>
          <t>亚克力+灯带</t>
        </is>
      </c>
      <c r="N29" s="8" t="inlineStr">
        <is>
          <t>✅ 可导入</t>
        </is>
      </c>
      <c r="O29" t="inlineStr">
        <is>
          <t>✓</t>
        </is>
      </c>
    </row>
    <row r="30" ht="18" customHeight="1">
      <c r="A30" s="5" t="inlineStr">
        <is>
          <t>PPS26330080322</t>
        </is>
      </c>
      <c r="B30" s="9" t="inlineStr">
        <is>
          <t>畔色榉木柔光双人床 |榉木小灯床</t>
        </is>
      </c>
      <c r="C30" s="9" t="inlineStr">
        <is>
          <t>榉木柔光床-1.35米-榉木铺板</t>
        </is>
      </c>
      <c r="D30" s="9" t="inlineStr">
        <is>
          <t>PPS2633008032212</t>
        </is>
      </c>
      <c r="E30" s="5" t="inlineStr">
        <is>
          <t>WD-0006</t>
        </is>
      </c>
      <c r="F30" s="9" t="inlineStr">
        <is>
          <t>榉木柔光床-木作部分-适配1.35米</t>
        </is>
      </c>
      <c r="G30" s="9" t="inlineStr">
        <is>
          <t>组合</t>
        </is>
      </c>
      <c r="H30" s="9" t="n"/>
      <c r="I30" s="9" t="inlineStr">
        <is>
          <t>套</t>
        </is>
      </c>
      <c r="J30" s="9" t="n">
        <v>1</v>
      </c>
      <c r="K30" s="9" t="n"/>
      <c r="L30" s="9" t="n"/>
      <c r="N30" s="8" t="inlineStr">
        <is>
          <t>✅ 可导入</t>
        </is>
      </c>
      <c r="O30" t="inlineStr">
        <is>
          <t>✓</t>
        </is>
      </c>
    </row>
    <row r="31" ht="18" customHeight="1">
      <c r="A31" s="5" t="inlineStr">
        <is>
          <t>PPS26330080322</t>
        </is>
      </c>
      <c r="B31" s="6" t="inlineStr">
        <is>
          <t>畔色榉木柔光双人床 |榉木小灯床</t>
        </is>
      </c>
      <c r="C31" s="6" t="inlineStr">
        <is>
          <t>榉木柔光床-1.35米-榉木铺板</t>
        </is>
      </c>
      <c r="D31" s="6" t="inlineStr">
        <is>
          <t>PPS2633008032212</t>
        </is>
      </c>
      <c r="E31" s="5" t="inlineStr">
        <is>
          <t>AC-0011</t>
        </is>
      </c>
      <c r="F31" s="6" t="inlineStr">
        <is>
          <t>通用榉木床铺板-适配1.35米</t>
        </is>
      </c>
      <c r="G31" s="6" t="inlineStr">
        <is>
          <t>组合</t>
        </is>
      </c>
      <c r="H31" s="6" t="n"/>
      <c r="I31" s="6" t="inlineStr">
        <is>
          <t>套</t>
        </is>
      </c>
      <c r="J31" s="6" t="n">
        <v>1</v>
      </c>
      <c r="K31" s="6" t="n"/>
      <c r="L31" s="6" t="n"/>
      <c r="N31" s="8" t="inlineStr">
        <is>
          <t>✅ 可导入</t>
        </is>
      </c>
      <c r="O31" t="inlineStr">
        <is>
          <t>✓</t>
        </is>
      </c>
    </row>
    <row r="32" ht="18" customHeight="1">
      <c r="A32" s="5" t="inlineStr">
        <is>
          <t>PPS26330080322</t>
        </is>
      </c>
      <c r="B32" s="9" t="inlineStr">
        <is>
          <t>畔色榉木柔光双人床 |榉木小灯床</t>
        </is>
      </c>
      <c r="C32" s="9" t="inlineStr">
        <is>
          <t>榉木柔光床-1.35米-榉木铺板</t>
        </is>
      </c>
      <c r="D32" s="9" t="inlineStr">
        <is>
          <t>PPS2633008032212</t>
        </is>
      </c>
      <c r="E32" s="5" t="inlineStr">
        <is>
          <t>AC-0018</t>
        </is>
      </c>
      <c r="F32" s="9" t="inlineStr">
        <is>
          <t>榉木柔光床小夜灯</t>
        </is>
      </c>
      <c r="G32" s="9" t="inlineStr">
        <is>
          <t>组合</t>
        </is>
      </c>
      <c r="H32" s="9" t="n"/>
      <c r="I32" s="9" t="inlineStr">
        <is>
          <t>套</t>
        </is>
      </c>
      <c r="J32" s="9" t="n">
        <v>1</v>
      </c>
      <c r="K32" s="9" t="n"/>
      <c r="L32" s="9" t="inlineStr">
        <is>
          <t>亚克力+灯带</t>
        </is>
      </c>
      <c r="N32" s="8" t="inlineStr">
        <is>
          <t>✅ 可导入</t>
        </is>
      </c>
      <c r="O32" t="inlineStr">
        <is>
          <t>✓</t>
        </is>
      </c>
    </row>
    <row r="33" ht="18" customHeight="1">
      <c r="A33" s="5" t="inlineStr">
        <is>
          <t>PPS26330080322</t>
        </is>
      </c>
      <c r="B33" s="6" t="inlineStr">
        <is>
          <t>畔色榉木柔光双人床 |榉木小灯床</t>
        </is>
      </c>
      <c r="C33" s="6" t="inlineStr">
        <is>
          <t>榉木柔光床-1.5米-榉木铺板</t>
        </is>
      </c>
      <c r="D33" s="6" t="inlineStr">
        <is>
          <t>PPS2633008032213</t>
        </is>
      </c>
      <c r="E33" s="5" t="inlineStr">
        <is>
          <t>WD-0007</t>
        </is>
      </c>
      <c r="F33" s="6" t="inlineStr">
        <is>
          <t>榉木柔光床-木作部分-适配1.5米</t>
        </is>
      </c>
      <c r="G33" s="6" t="inlineStr">
        <is>
          <t>组合</t>
        </is>
      </c>
      <c r="H33" s="6" t="n"/>
      <c r="I33" s="6" t="inlineStr">
        <is>
          <t>套</t>
        </is>
      </c>
      <c r="J33" s="6" t="n">
        <v>1</v>
      </c>
      <c r="K33" s="6" t="n"/>
      <c r="L33" s="6" t="n"/>
      <c r="N33" s="8" t="inlineStr">
        <is>
          <t>✅ 可导入</t>
        </is>
      </c>
      <c r="O33" t="inlineStr">
        <is>
          <t>✓</t>
        </is>
      </c>
    </row>
    <row r="34" ht="18" customHeight="1">
      <c r="A34" s="5" t="inlineStr">
        <is>
          <t>PPS26330080322</t>
        </is>
      </c>
      <c r="B34" s="9" t="inlineStr">
        <is>
          <t>畔色榉木柔光双人床 |榉木小灯床</t>
        </is>
      </c>
      <c r="C34" s="9" t="inlineStr">
        <is>
          <t>榉木柔光床-1.5米-榉木铺板</t>
        </is>
      </c>
      <c r="D34" s="9" t="inlineStr">
        <is>
          <t>PPS2633008032213</t>
        </is>
      </c>
      <c r="E34" s="5" t="inlineStr">
        <is>
          <t>AC-0012</t>
        </is>
      </c>
      <c r="F34" s="9" t="inlineStr">
        <is>
          <t>通用榉木床铺板-适配1.5米</t>
        </is>
      </c>
      <c r="G34" s="9" t="inlineStr">
        <is>
          <t>组合</t>
        </is>
      </c>
      <c r="H34" s="9" t="n"/>
      <c r="I34" s="9" t="inlineStr">
        <is>
          <t>套</t>
        </is>
      </c>
      <c r="J34" s="9" t="n">
        <v>1</v>
      </c>
      <c r="K34" s="9" t="n"/>
      <c r="L34" s="9" t="n"/>
      <c r="N34" s="8" t="inlineStr">
        <is>
          <t>✅ 可导入</t>
        </is>
      </c>
      <c r="O34" t="inlineStr">
        <is>
          <t>✓</t>
        </is>
      </c>
    </row>
    <row r="35" ht="18" customHeight="1">
      <c r="A35" s="5" t="inlineStr">
        <is>
          <t>PPS26330080322</t>
        </is>
      </c>
      <c r="B35" s="6" t="inlineStr">
        <is>
          <t>畔色榉木柔光双人床 |榉木小灯床</t>
        </is>
      </c>
      <c r="C35" s="6" t="inlineStr">
        <is>
          <t>榉木柔光床-1.5米-榉木铺板</t>
        </is>
      </c>
      <c r="D35" s="6" t="inlineStr">
        <is>
          <t>PPS2633008032213</t>
        </is>
      </c>
      <c r="E35" s="5" t="inlineStr">
        <is>
          <t>AC-0018</t>
        </is>
      </c>
      <c r="F35" s="6" t="inlineStr">
        <is>
          <t>榉木柔光床小夜灯</t>
        </is>
      </c>
      <c r="G35" s="6" t="inlineStr">
        <is>
          <t>组合</t>
        </is>
      </c>
      <c r="H35" s="6" t="n"/>
      <c r="I35" s="6" t="inlineStr">
        <is>
          <t>套</t>
        </is>
      </c>
      <c r="J35" s="6" t="n">
        <v>1</v>
      </c>
      <c r="K35" s="6" t="n"/>
      <c r="L35" s="6" t="inlineStr">
        <is>
          <t>亚克力+灯带</t>
        </is>
      </c>
      <c r="N35" s="8" t="inlineStr">
        <is>
          <t>✅ 可导入</t>
        </is>
      </c>
      <c r="O35" t="inlineStr">
        <is>
          <t>✓</t>
        </is>
      </c>
    </row>
    <row r="36" ht="18" customHeight="1">
      <c r="A36" s="5" t="inlineStr">
        <is>
          <t>PPS26330080322</t>
        </is>
      </c>
      <c r="B36" s="9" t="inlineStr">
        <is>
          <t>畔色榉木柔光双人床 |榉木小灯床</t>
        </is>
      </c>
      <c r="C36" s="9" t="inlineStr">
        <is>
          <t>榉木柔光床-1.8米-榉木铺板</t>
        </is>
      </c>
      <c r="D36" s="9" t="inlineStr">
        <is>
          <t>PPS2633008032214</t>
        </is>
      </c>
      <c r="E36" s="5" t="inlineStr">
        <is>
          <t>WD-0008</t>
        </is>
      </c>
      <c r="F36" s="9" t="inlineStr">
        <is>
          <t>榉木柔光床-木作部分-适配1.8米</t>
        </is>
      </c>
      <c r="G36" s="9" t="inlineStr">
        <is>
          <t>组合</t>
        </is>
      </c>
      <c r="H36" s="9" t="n"/>
      <c r="I36" s="9" t="inlineStr">
        <is>
          <t>套</t>
        </is>
      </c>
      <c r="J36" s="9" t="n">
        <v>1</v>
      </c>
      <c r="K36" s="9" t="n"/>
      <c r="L36" s="9" t="n"/>
      <c r="N36" s="8" t="inlineStr">
        <is>
          <t>✅ 可导入</t>
        </is>
      </c>
      <c r="O36" t="inlineStr">
        <is>
          <t>✓</t>
        </is>
      </c>
    </row>
    <row r="37" ht="18" customHeight="1">
      <c r="A37" s="5" t="inlineStr">
        <is>
          <t>PPS26330080322</t>
        </is>
      </c>
      <c r="B37" s="6" t="inlineStr">
        <is>
          <t>畔色榉木柔光双人床 |榉木小灯床</t>
        </is>
      </c>
      <c r="C37" s="6" t="inlineStr">
        <is>
          <t>榉木柔光床-1.8米-榉木铺板</t>
        </is>
      </c>
      <c r="D37" s="6" t="inlineStr">
        <is>
          <t>PPS2633008032214</t>
        </is>
      </c>
      <c r="E37" s="5" t="inlineStr">
        <is>
          <t>AC-0013</t>
        </is>
      </c>
      <c r="F37" s="6" t="inlineStr">
        <is>
          <t>通用榉木床铺板-适配1.8米</t>
        </is>
      </c>
      <c r="G37" s="6" t="inlineStr">
        <is>
          <t>组合</t>
        </is>
      </c>
      <c r="H37" s="6" t="n"/>
      <c r="I37" s="6" t="inlineStr">
        <is>
          <t>套</t>
        </is>
      </c>
      <c r="J37" s="6" t="n">
        <v>1</v>
      </c>
      <c r="K37" s="6" t="n"/>
      <c r="L37" s="6" t="n"/>
      <c r="N37" s="8" t="inlineStr">
        <is>
          <t>✅ 可导入</t>
        </is>
      </c>
      <c r="O37" t="inlineStr">
        <is>
          <t>✓</t>
        </is>
      </c>
    </row>
    <row r="38" ht="18" customHeight="1">
      <c r="A38" s="5" t="inlineStr">
        <is>
          <t>PPS26330080322</t>
        </is>
      </c>
      <c r="B38" s="9" t="inlineStr">
        <is>
          <t>畔色榉木柔光双人床 |榉木小灯床</t>
        </is>
      </c>
      <c r="C38" s="9" t="inlineStr">
        <is>
          <t>榉木柔光床-1.8米-榉木铺板</t>
        </is>
      </c>
      <c r="D38" s="9" t="inlineStr">
        <is>
          <t>PPS2633008032214</t>
        </is>
      </c>
      <c r="E38" s="5" t="inlineStr">
        <is>
          <t>AC-0018</t>
        </is>
      </c>
      <c r="F38" s="9" t="inlineStr">
        <is>
          <t>榉木柔光床小夜灯</t>
        </is>
      </c>
      <c r="G38" s="9" t="inlineStr">
        <is>
          <t>组合</t>
        </is>
      </c>
      <c r="H38" s="9" t="n"/>
      <c r="I38" s="9" t="inlineStr">
        <is>
          <t>套</t>
        </is>
      </c>
      <c r="J38" s="9" t="n">
        <v>1</v>
      </c>
      <c r="K38" s="9" t="n"/>
      <c r="L38" s="9" t="inlineStr">
        <is>
          <t>亚克力+灯带</t>
        </is>
      </c>
      <c r="N38" s="8" t="inlineStr">
        <is>
          <t>✅ 可导入</t>
        </is>
      </c>
      <c r="O38" t="inlineStr">
        <is>
          <t>✓</t>
        </is>
      </c>
    </row>
    <row r="39" ht="18" customHeight="1">
      <c r="A39" s="5" t="inlineStr">
        <is>
          <t>PPS26330080322</t>
        </is>
      </c>
      <c r="B39" s="6" t="inlineStr">
        <is>
          <t>畔色榉木柔光双人床 |榉木小灯床</t>
        </is>
      </c>
      <c r="C39" s="6" t="inlineStr">
        <is>
          <t>榉木柔光床-1.2米-松木铺板</t>
        </is>
      </c>
      <c r="D39" s="6" t="inlineStr">
        <is>
          <t>PPS2633008032215</t>
        </is>
      </c>
      <c r="E39" s="5" t="inlineStr">
        <is>
          <t>WD-0005</t>
        </is>
      </c>
      <c r="F39" s="6" t="inlineStr">
        <is>
          <t>榉木柔光床-木作部分-适配1.2米</t>
        </is>
      </c>
      <c r="G39" s="6" t="inlineStr">
        <is>
          <t>组合</t>
        </is>
      </c>
      <c r="H39" s="6" t="n"/>
      <c r="I39" s="6" t="inlineStr">
        <is>
          <t>套</t>
        </is>
      </c>
      <c r="J39" s="6" t="n">
        <v>1</v>
      </c>
      <c r="K39" s="6" t="n"/>
      <c r="L39" s="6" t="n"/>
      <c r="N39" s="8" t="inlineStr">
        <is>
          <t>✅ 可导入</t>
        </is>
      </c>
      <c r="O39" t="inlineStr">
        <is>
          <t>✓</t>
        </is>
      </c>
    </row>
    <row r="40" ht="18" customHeight="1">
      <c r="A40" s="5" t="inlineStr">
        <is>
          <t>PPS26330080322</t>
        </is>
      </c>
      <c r="B40" s="9" t="inlineStr">
        <is>
          <t>畔色榉木柔光双人床 |榉木小灯床</t>
        </is>
      </c>
      <c r="C40" s="9" t="inlineStr">
        <is>
          <t>榉木柔光床-1.2米-松木铺板</t>
        </is>
      </c>
      <c r="D40" s="9" t="inlineStr">
        <is>
          <t>PPS2633008032215</t>
        </is>
      </c>
      <c r="E40" s="5" t="inlineStr">
        <is>
          <t>AC-0014</t>
        </is>
      </c>
      <c r="F40" s="9" t="inlineStr">
        <is>
          <t>通用松木床铺板-适配1.2米</t>
        </is>
      </c>
      <c r="G40" s="9" t="inlineStr">
        <is>
          <t>组合</t>
        </is>
      </c>
      <c r="H40" s="9" t="n"/>
      <c r="I40" s="9" t="inlineStr">
        <is>
          <t>套</t>
        </is>
      </c>
      <c r="J40" s="9" t="n">
        <v>1</v>
      </c>
      <c r="K40" s="9" t="n"/>
      <c r="L40" s="9" t="n"/>
      <c r="N40" s="8" t="inlineStr">
        <is>
          <t>✅ 可导入</t>
        </is>
      </c>
      <c r="O40" t="inlineStr">
        <is>
          <t>✓</t>
        </is>
      </c>
    </row>
    <row r="41" ht="18" customHeight="1">
      <c r="A41" s="5" t="inlineStr">
        <is>
          <t>PPS26330080322</t>
        </is>
      </c>
      <c r="B41" s="6" t="inlineStr">
        <is>
          <t>畔色榉木柔光双人床 |榉木小灯床</t>
        </is>
      </c>
      <c r="C41" s="6" t="inlineStr">
        <is>
          <t>榉木柔光床-1.2米-松木铺板</t>
        </is>
      </c>
      <c r="D41" s="6" t="inlineStr">
        <is>
          <t>PPS2633008032215</t>
        </is>
      </c>
      <c r="E41" s="5" t="inlineStr">
        <is>
          <t>AC-0018</t>
        </is>
      </c>
      <c r="F41" s="6" t="inlineStr">
        <is>
          <t>榉木柔光床小夜灯</t>
        </is>
      </c>
      <c r="G41" s="6" t="inlineStr">
        <is>
          <t>组合</t>
        </is>
      </c>
      <c r="H41" s="6" t="n"/>
      <c r="I41" s="6" t="inlineStr">
        <is>
          <t>套</t>
        </is>
      </c>
      <c r="J41" s="6" t="n">
        <v>1</v>
      </c>
      <c r="K41" s="6" t="n"/>
      <c r="L41" s="6" t="inlineStr">
        <is>
          <t>亚克力+灯带</t>
        </is>
      </c>
      <c r="N41" s="8" t="inlineStr">
        <is>
          <t>✅ 可导入</t>
        </is>
      </c>
      <c r="O41" t="inlineStr">
        <is>
          <t>✓</t>
        </is>
      </c>
    </row>
    <row r="42" ht="18" customHeight="1">
      <c r="A42" s="5" t="inlineStr">
        <is>
          <t>PPS26330080322</t>
        </is>
      </c>
      <c r="B42" s="9" t="inlineStr">
        <is>
          <t>畔色榉木柔光双人床 |榉木小灯床</t>
        </is>
      </c>
      <c r="C42" s="9" t="inlineStr">
        <is>
          <t>榉木柔光床-1.35米-松木铺板</t>
        </is>
      </c>
      <c r="D42" s="9" t="inlineStr">
        <is>
          <t>PPS2633008032216</t>
        </is>
      </c>
      <c r="E42" s="5" t="inlineStr">
        <is>
          <t>WD-0006</t>
        </is>
      </c>
      <c r="F42" s="9" t="inlineStr">
        <is>
          <t>榉木柔光床-木作部分-适配1.35米</t>
        </is>
      </c>
      <c r="G42" s="9" t="inlineStr">
        <is>
          <t>组合</t>
        </is>
      </c>
      <c r="H42" s="9" t="n"/>
      <c r="I42" s="9" t="inlineStr">
        <is>
          <t>套</t>
        </is>
      </c>
      <c r="J42" s="9" t="n">
        <v>1</v>
      </c>
      <c r="K42" s="9" t="n"/>
      <c r="L42" s="9" t="n"/>
      <c r="N42" s="8" t="inlineStr">
        <is>
          <t>✅ 可导入</t>
        </is>
      </c>
      <c r="O42" t="inlineStr">
        <is>
          <t>✓</t>
        </is>
      </c>
    </row>
    <row r="43" ht="18" customHeight="1">
      <c r="A43" s="5" t="inlineStr">
        <is>
          <t>PPS26330080322</t>
        </is>
      </c>
      <c r="B43" s="6" t="inlineStr">
        <is>
          <t>畔色榉木柔光双人床 |榉木小灯床</t>
        </is>
      </c>
      <c r="C43" s="6" t="inlineStr">
        <is>
          <t>榉木柔光床-1.35米-松木铺板</t>
        </is>
      </c>
      <c r="D43" s="6" t="inlineStr">
        <is>
          <t>PPS2633008032216</t>
        </is>
      </c>
      <c r="E43" s="5" t="inlineStr">
        <is>
          <t>AC-0015</t>
        </is>
      </c>
      <c r="F43" s="6" t="inlineStr">
        <is>
          <t>通用松木床铺板-适配1.35米</t>
        </is>
      </c>
      <c r="G43" s="6" t="inlineStr">
        <is>
          <t>组合</t>
        </is>
      </c>
      <c r="H43" s="6" t="n"/>
      <c r="I43" s="6" t="inlineStr">
        <is>
          <t>套</t>
        </is>
      </c>
      <c r="J43" s="6" t="n">
        <v>1</v>
      </c>
      <c r="K43" s="6" t="n"/>
      <c r="L43" s="6" t="n"/>
      <c r="N43" s="8" t="inlineStr">
        <is>
          <t>✅ 可导入</t>
        </is>
      </c>
      <c r="O43" t="inlineStr">
        <is>
          <t>✓</t>
        </is>
      </c>
    </row>
    <row r="44" ht="18" customHeight="1">
      <c r="A44" s="5" t="inlineStr">
        <is>
          <t>PPS26330080322</t>
        </is>
      </c>
      <c r="B44" s="9" t="inlineStr">
        <is>
          <t>畔色榉木柔光双人床 |榉木小灯床</t>
        </is>
      </c>
      <c r="C44" s="9" t="inlineStr">
        <is>
          <t>榉木柔光床-1.35米-松木铺板</t>
        </is>
      </c>
      <c r="D44" s="9" t="inlineStr">
        <is>
          <t>PPS2633008032216</t>
        </is>
      </c>
      <c r="E44" s="5" t="inlineStr">
        <is>
          <t>AC-0018</t>
        </is>
      </c>
      <c r="F44" s="9" t="inlineStr">
        <is>
          <t>榉木柔光床小夜灯</t>
        </is>
      </c>
      <c r="G44" s="9" t="inlineStr">
        <is>
          <t>组合</t>
        </is>
      </c>
      <c r="H44" s="9" t="n"/>
      <c r="I44" s="9" t="inlineStr">
        <is>
          <t>套</t>
        </is>
      </c>
      <c r="J44" s="9" t="n">
        <v>1</v>
      </c>
      <c r="K44" s="9" t="n"/>
      <c r="L44" s="9" t="inlineStr">
        <is>
          <t>亚克力+灯带</t>
        </is>
      </c>
      <c r="N44" s="8" t="inlineStr">
        <is>
          <t>✅ 可导入</t>
        </is>
      </c>
      <c r="O44" t="inlineStr">
        <is>
          <t>✓</t>
        </is>
      </c>
    </row>
    <row r="45" ht="18" customHeight="1">
      <c r="A45" s="5" t="inlineStr">
        <is>
          <t>PPS26330080322</t>
        </is>
      </c>
      <c r="B45" s="6" t="inlineStr">
        <is>
          <t>畔色榉木柔光双人床 |榉木小灯床</t>
        </is>
      </c>
      <c r="C45" s="6" t="inlineStr">
        <is>
          <t>榉木柔光床-1.5米-松木铺板</t>
        </is>
      </c>
      <c r="D45" s="6" t="inlineStr">
        <is>
          <t>PPS2633008032217</t>
        </is>
      </c>
      <c r="E45" s="5" t="inlineStr">
        <is>
          <t>WD-0007</t>
        </is>
      </c>
      <c r="F45" s="6" t="inlineStr">
        <is>
          <t>榉木柔光床-木作部分-适配1.5米</t>
        </is>
      </c>
      <c r="G45" s="6" t="inlineStr">
        <is>
          <t>组合</t>
        </is>
      </c>
      <c r="H45" s="6" t="n"/>
      <c r="I45" s="6" t="inlineStr">
        <is>
          <t>套</t>
        </is>
      </c>
      <c r="J45" s="6" t="n">
        <v>1</v>
      </c>
      <c r="K45" s="6" t="n"/>
      <c r="L45" s="6" t="n"/>
      <c r="N45" s="8" t="inlineStr">
        <is>
          <t>✅ 可导入</t>
        </is>
      </c>
      <c r="O45" t="inlineStr">
        <is>
          <t>✓</t>
        </is>
      </c>
    </row>
    <row r="46" ht="18" customHeight="1">
      <c r="A46" s="5" t="inlineStr">
        <is>
          <t>PPS26330080322</t>
        </is>
      </c>
      <c r="B46" s="9" t="inlineStr">
        <is>
          <t>畔色榉木柔光双人床 |榉木小灯床</t>
        </is>
      </c>
      <c r="C46" s="9" t="inlineStr">
        <is>
          <t>榉木柔光床-1.5米-松木铺板</t>
        </is>
      </c>
      <c r="D46" s="9" t="inlineStr">
        <is>
          <t>PPS2633008032217</t>
        </is>
      </c>
      <c r="E46" s="5" t="inlineStr">
        <is>
          <t>AC-0016</t>
        </is>
      </c>
      <c r="F46" s="9" t="inlineStr">
        <is>
          <t>通用松木床铺板-适配1.5米</t>
        </is>
      </c>
      <c r="G46" s="9" t="inlineStr">
        <is>
          <t>组合</t>
        </is>
      </c>
      <c r="H46" s="9" t="n"/>
      <c r="I46" s="9" t="inlineStr">
        <is>
          <t>套</t>
        </is>
      </c>
      <c r="J46" s="9" t="n">
        <v>1</v>
      </c>
      <c r="K46" s="9" t="n"/>
      <c r="L46" s="9" t="n"/>
      <c r="N46" s="8" t="inlineStr">
        <is>
          <t>✅ 可导入</t>
        </is>
      </c>
      <c r="O46" t="inlineStr">
        <is>
          <t>✓</t>
        </is>
      </c>
    </row>
    <row r="47" ht="18" customHeight="1">
      <c r="A47" s="5" t="inlineStr">
        <is>
          <t>PPS26330080322</t>
        </is>
      </c>
      <c r="B47" s="6" t="inlineStr">
        <is>
          <t>畔色榉木柔光双人床 |榉木小灯床</t>
        </is>
      </c>
      <c r="C47" s="6" t="inlineStr">
        <is>
          <t>榉木柔光床-1.5米-松木铺板</t>
        </is>
      </c>
      <c r="D47" s="6" t="inlineStr">
        <is>
          <t>PPS2633008032217</t>
        </is>
      </c>
      <c r="E47" s="5" t="inlineStr">
        <is>
          <t>AC-0018</t>
        </is>
      </c>
      <c r="F47" s="6" t="inlineStr">
        <is>
          <t>榉木柔光床小夜灯</t>
        </is>
      </c>
      <c r="G47" s="6" t="inlineStr">
        <is>
          <t>组合</t>
        </is>
      </c>
      <c r="H47" s="6" t="n"/>
      <c r="I47" s="6" t="inlineStr">
        <is>
          <t>套</t>
        </is>
      </c>
      <c r="J47" s="6" t="n">
        <v>1</v>
      </c>
      <c r="K47" s="6" t="n"/>
      <c r="L47" s="6" t="inlineStr">
        <is>
          <t>亚克力+灯带</t>
        </is>
      </c>
      <c r="N47" s="8" t="inlineStr">
        <is>
          <t>✅ 可导入</t>
        </is>
      </c>
      <c r="O47" t="inlineStr">
        <is>
          <t>✓</t>
        </is>
      </c>
    </row>
    <row r="48" ht="18" customHeight="1">
      <c r="A48" s="5" t="inlineStr">
        <is>
          <t>PPS26330080322</t>
        </is>
      </c>
      <c r="B48" s="9" t="inlineStr">
        <is>
          <t>畔色榉木柔光双人床 |榉木小灯床</t>
        </is>
      </c>
      <c r="C48" s="9" t="inlineStr">
        <is>
          <t>榉木柔光床-1.8米-松木铺板</t>
        </is>
      </c>
      <c r="D48" s="9" t="inlineStr">
        <is>
          <t>PPS2633008032218</t>
        </is>
      </c>
      <c r="E48" s="5" t="inlineStr">
        <is>
          <t>WD-0008</t>
        </is>
      </c>
      <c r="F48" s="9" t="inlineStr">
        <is>
          <t>榉木柔光床-木作部分-适配1.8米</t>
        </is>
      </c>
      <c r="G48" s="9" t="inlineStr">
        <is>
          <t>组合</t>
        </is>
      </c>
      <c r="H48" s="9" t="n"/>
      <c r="I48" s="9" t="inlineStr">
        <is>
          <t>套</t>
        </is>
      </c>
      <c r="J48" s="9" t="n">
        <v>1</v>
      </c>
      <c r="K48" s="9" t="n"/>
      <c r="L48" s="9" t="n"/>
      <c r="N48" s="8" t="inlineStr">
        <is>
          <t>✅ 可导入</t>
        </is>
      </c>
      <c r="O48" t="inlineStr">
        <is>
          <t>✓</t>
        </is>
      </c>
    </row>
    <row r="49" ht="18" customHeight="1">
      <c r="A49" s="5" t="inlineStr">
        <is>
          <t>PPS26330080322</t>
        </is>
      </c>
      <c r="B49" s="6" t="inlineStr">
        <is>
          <t>畔色榉木柔光双人床 |榉木小灯床</t>
        </is>
      </c>
      <c r="C49" s="6" t="inlineStr">
        <is>
          <t>榉木柔光床-1.8米-松木铺板</t>
        </is>
      </c>
      <c r="D49" s="6" t="inlineStr">
        <is>
          <t>PPS2633008032218</t>
        </is>
      </c>
      <c r="E49" s="5" t="inlineStr">
        <is>
          <t>AC-0017</t>
        </is>
      </c>
      <c r="F49" s="6" t="inlineStr">
        <is>
          <t>通用松木床铺板-适配1.8米</t>
        </is>
      </c>
      <c r="G49" s="6" t="inlineStr">
        <is>
          <t>组合</t>
        </is>
      </c>
      <c r="H49" s="6" t="n"/>
      <c r="I49" s="6" t="inlineStr">
        <is>
          <t>套</t>
        </is>
      </c>
      <c r="J49" s="6" t="n">
        <v>1</v>
      </c>
      <c r="K49" s="6" t="n"/>
      <c r="L49" s="6" t="n"/>
      <c r="N49" s="8" t="inlineStr">
        <is>
          <t>✅ 可导入</t>
        </is>
      </c>
      <c r="O49" t="inlineStr">
        <is>
          <t>✓</t>
        </is>
      </c>
    </row>
    <row r="50" ht="18" customHeight="1">
      <c r="A50" s="5" t="inlineStr">
        <is>
          <t>PPS26330080322</t>
        </is>
      </c>
      <c r="B50" s="9" t="inlineStr">
        <is>
          <t>畔色榉木柔光双人床 |榉木小灯床</t>
        </is>
      </c>
      <c r="C50" s="9" t="inlineStr">
        <is>
          <t>榉木柔光床-1.8米-松木铺板</t>
        </is>
      </c>
      <c r="D50" s="9" t="inlineStr">
        <is>
          <t>PPS2633008032218</t>
        </is>
      </c>
      <c r="E50" s="5" t="inlineStr">
        <is>
          <t>AC-0018</t>
        </is>
      </c>
      <c r="F50" s="9" t="inlineStr">
        <is>
          <t>榉木柔光床小夜灯</t>
        </is>
      </c>
      <c r="G50" s="9" t="inlineStr">
        <is>
          <t>组合</t>
        </is>
      </c>
      <c r="H50" s="9" t="n"/>
      <c r="I50" s="9" t="inlineStr">
        <is>
          <t>套</t>
        </is>
      </c>
      <c r="J50" s="9" t="n">
        <v>1</v>
      </c>
      <c r="K50" s="9" t="n"/>
      <c r="L50" s="9" t="inlineStr">
        <is>
          <t>亚克力+灯带</t>
        </is>
      </c>
      <c r="N50" s="8" t="inlineStr">
        <is>
          <t>✅ 可导入</t>
        </is>
      </c>
      <c r="O50" t="inlineStr">
        <is>
          <t>✓</t>
        </is>
      </c>
    </row>
    <row r="51" ht="18" customHeight="1">
      <c r="A51" s="5" t="inlineStr">
        <is>
          <t>PPS26330080322</t>
        </is>
      </c>
      <c r="B51" s="6" t="inlineStr">
        <is>
          <t>畔色榉木柔光双人床 |榉木小灯床</t>
        </is>
      </c>
      <c r="C51" s="6" t="inlineStr">
        <is>
          <t>榉木大靠背床（无灯）-1.2米-榉木铺板</t>
        </is>
      </c>
      <c r="D51" s="6" t="inlineStr">
        <is>
          <t>PPS2633008032219</t>
        </is>
      </c>
      <c r="E51" s="5" t="inlineStr">
        <is>
          <t>WD-0005</t>
        </is>
      </c>
      <c r="F51" s="6" t="inlineStr">
        <is>
          <t>榉木柔光床-木作部分-适配1.2米</t>
        </is>
      </c>
      <c r="G51" s="6" t="inlineStr">
        <is>
          <t>组合</t>
        </is>
      </c>
      <c r="H51" s="6" t="n"/>
      <c r="I51" s="6" t="inlineStr">
        <is>
          <t>套</t>
        </is>
      </c>
      <c r="J51" s="6" t="n">
        <v>1</v>
      </c>
      <c r="K51" s="6" t="n"/>
      <c r="L51" s="6" t="n"/>
      <c r="N51" s="8" t="inlineStr">
        <is>
          <t>✅ 可导入</t>
        </is>
      </c>
      <c r="O51" t="inlineStr">
        <is>
          <t>✓</t>
        </is>
      </c>
    </row>
    <row r="52" ht="18" customHeight="1">
      <c r="A52" s="5" t="inlineStr">
        <is>
          <t>PPS26330080322</t>
        </is>
      </c>
      <c r="B52" s="9" t="inlineStr">
        <is>
          <t>畔色榉木柔光双人床 |榉木小灯床</t>
        </is>
      </c>
      <c r="C52" s="9" t="inlineStr">
        <is>
          <t>榉木大靠背床（无灯）-1.2米-榉木铺板</t>
        </is>
      </c>
      <c r="D52" s="9" t="inlineStr">
        <is>
          <t>PPS2633008032219</t>
        </is>
      </c>
      <c r="E52" s="5" t="inlineStr">
        <is>
          <t>AC-0014</t>
        </is>
      </c>
      <c r="F52" s="9" t="inlineStr">
        <is>
          <t>通用松木床铺板-适配1.2米</t>
        </is>
      </c>
      <c r="G52" s="9" t="inlineStr">
        <is>
          <t>组合</t>
        </is>
      </c>
      <c r="H52" s="9" t="n"/>
      <c r="I52" s="9" t="inlineStr">
        <is>
          <t>套</t>
        </is>
      </c>
      <c r="J52" s="9" t="n">
        <v>1</v>
      </c>
      <c r="K52" s="9" t="n"/>
      <c r="L52" s="9" t="n"/>
      <c r="N52" s="8" t="inlineStr">
        <is>
          <t>✅ 可导入</t>
        </is>
      </c>
      <c r="O52" t="inlineStr">
        <is>
          <t>✓</t>
        </is>
      </c>
    </row>
    <row r="53">
      <c r="A53" s="5" t="inlineStr">
        <is>
          <t>PPS26330080322</t>
        </is>
      </c>
      <c r="B53" s="6" t="inlineStr">
        <is>
          <t>畔色榉木柔光双人床 |榉木小灯床</t>
        </is>
      </c>
      <c r="C53" s="6" t="inlineStr">
        <is>
          <t>榉木大靠背床（无灯）-1.35米-榉木铺板</t>
        </is>
      </c>
      <c r="D53" s="6" t="inlineStr">
        <is>
          <t>PPS2633008032220</t>
        </is>
      </c>
      <c r="E53" s="5" t="inlineStr">
        <is>
          <t>WD-0006</t>
        </is>
      </c>
      <c r="F53" s="6" t="inlineStr">
        <is>
          <t>榉木柔光床-木作部分-适配1.35米</t>
        </is>
      </c>
      <c r="G53" s="6" t="inlineStr">
        <is>
          <t>组合</t>
        </is>
      </c>
      <c r="H53" s="6" t="n"/>
      <c r="I53" s="6" t="inlineStr">
        <is>
          <t>套</t>
        </is>
      </c>
      <c r="J53" s="6" t="n">
        <v>1</v>
      </c>
      <c r="K53" s="6" t="n"/>
      <c r="L53" s="6" t="n"/>
      <c r="N53" s="8" t="inlineStr">
        <is>
          <t>✅ 可导入</t>
        </is>
      </c>
      <c r="O53" t="inlineStr">
        <is>
          <t>✓</t>
        </is>
      </c>
    </row>
    <row r="54">
      <c r="A54" s="5" t="inlineStr">
        <is>
          <t>PPS26330080322</t>
        </is>
      </c>
      <c r="B54" s="9" t="inlineStr">
        <is>
          <t>畔色榉木柔光双人床 |榉木小灯床</t>
        </is>
      </c>
      <c r="C54" s="9" t="inlineStr">
        <is>
          <t>榉木大靠背床（无灯）-1.35米-榉木铺板</t>
        </is>
      </c>
      <c r="D54" s="9" t="inlineStr">
        <is>
          <t>PPS2633008032220</t>
        </is>
      </c>
      <c r="E54" s="5" t="inlineStr">
        <is>
          <t>AC-0011</t>
        </is>
      </c>
      <c r="F54" s="9" t="inlineStr">
        <is>
          <t>通用榉木床铺板-适配1.35米</t>
        </is>
      </c>
      <c r="G54" s="9" t="inlineStr">
        <is>
          <t>组合</t>
        </is>
      </c>
      <c r="H54" s="9" t="n"/>
      <c r="I54" s="9" t="inlineStr">
        <is>
          <t>套</t>
        </is>
      </c>
      <c r="J54" s="9" t="n">
        <v>1</v>
      </c>
      <c r="K54" s="9" t="n"/>
      <c r="L54" s="9" t="n"/>
      <c r="N54" s="8" t="inlineStr">
        <is>
          <t>✅ 可导入</t>
        </is>
      </c>
      <c r="O54" t="inlineStr">
        <is>
          <t>✓</t>
        </is>
      </c>
    </row>
    <row r="55">
      <c r="A55" s="5" t="inlineStr">
        <is>
          <t>PPS26330080322</t>
        </is>
      </c>
      <c r="B55" s="6" t="inlineStr">
        <is>
          <t>畔色榉木柔光双人床 |榉木小灯床</t>
        </is>
      </c>
      <c r="C55" s="6" t="inlineStr">
        <is>
          <t>榉木大靠背床（无灯）-1.5米-榉木铺板</t>
        </is>
      </c>
      <c r="D55" s="6" t="inlineStr">
        <is>
          <t>PPS2633008032221</t>
        </is>
      </c>
      <c r="E55" s="5" t="inlineStr">
        <is>
          <t>WD-0007</t>
        </is>
      </c>
      <c r="F55" s="6" t="inlineStr">
        <is>
          <t>榉木柔光床-木作部分-适配1.5米</t>
        </is>
      </c>
      <c r="G55" s="6" t="inlineStr">
        <is>
          <t>组合</t>
        </is>
      </c>
      <c r="H55" s="6" t="n"/>
      <c r="I55" s="6" t="inlineStr">
        <is>
          <t>套</t>
        </is>
      </c>
      <c r="J55" s="6" t="n">
        <v>1</v>
      </c>
      <c r="K55" s="6" t="n"/>
      <c r="L55" s="6" t="n"/>
      <c r="N55" s="8" t="inlineStr">
        <is>
          <t>✅ 可导入</t>
        </is>
      </c>
      <c r="O55" t="inlineStr">
        <is>
          <t>✓</t>
        </is>
      </c>
    </row>
    <row r="56">
      <c r="A56" s="5" t="inlineStr">
        <is>
          <t>PPS26330080322</t>
        </is>
      </c>
      <c r="B56" s="9" t="inlineStr">
        <is>
          <t>畔色榉木柔光双人床 |榉木小灯床</t>
        </is>
      </c>
      <c r="C56" s="9" t="inlineStr">
        <is>
          <t>榉木大靠背床（无灯）-1.5米-榉木铺板</t>
        </is>
      </c>
      <c r="D56" s="9" t="inlineStr">
        <is>
          <t>PPS2633008032221</t>
        </is>
      </c>
      <c r="E56" s="5" t="inlineStr">
        <is>
          <t>AC-0012</t>
        </is>
      </c>
      <c r="F56" s="9" t="inlineStr">
        <is>
          <t>通用榉木床铺板-适配1.5米</t>
        </is>
      </c>
      <c r="G56" s="9" t="inlineStr">
        <is>
          <t>组合</t>
        </is>
      </c>
      <c r="H56" s="9" t="n"/>
      <c r="I56" s="9" t="inlineStr">
        <is>
          <t>套</t>
        </is>
      </c>
      <c r="J56" s="9" t="n">
        <v>1</v>
      </c>
      <c r="K56" s="9" t="n"/>
      <c r="L56" s="9" t="n"/>
      <c r="N56" s="8" t="inlineStr">
        <is>
          <t>✅ 可导入</t>
        </is>
      </c>
      <c r="O56" t="inlineStr">
        <is>
          <t>✓</t>
        </is>
      </c>
    </row>
    <row r="57">
      <c r="A57" s="5" t="inlineStr">
        <is>
          <t>PPS26330080322</t>
        </is>
      </c>
      <c r="B57" s="6" t="inlineStr">
        <is>
          <t>畔色榉木柔光双人床 |榉木小灯床</t>
        </is>
      </c>
      <c r="C57" s="6" t="inlineStr">
        <is>
          <t>榉木大靠背床（无灯）-1.8米-榉木铺板</t>
        </is>
      </c>
      <c r="D57" s="6" t="inlineStr">
        <is>
          <t>PPS2633008032222</t>
        </is>
      </c>
      <c r="E57" s="5" t="inlineStr">
        <is>
          <t>WD-0008</t>
        </is>
      </c>
      <c r="F57" s="6" t="inlineStr">
        <is>
          <t>榉木柔光床-木作部分-适配1.8米</t>
        </is>
      </c>
      <c r="G57" s="6" t="inlineStr">
        <is>
          <t>组合</t>
        </is>
      </c>
      <c r="H57" s="6" t="n"/>
      <c r="I57" s="6" t="inlineStr">
        <is>
          <t>套</t>
        </is>
      </c>
      <c r="J57" s="6" t="n">
        <v>1</v>
      </c>
      <c r="K57" s="6" t="n"/>
      <c r="L57" s="6" t="n"/>
      <c r="N57" s="8" t="inlineStr">
        <is>
          <t>✅ 可导入</t>
        </is>
      </c>
      <c r="O57" t="inlineStr">
        <is>
          <t>✓</t>
        </is>
      </c>
    </row>
    <row r="58">
      <c r="A58" s="5" t="inlineStr">
        <is>
          <t>PPS26330080322</t>
        </is>
      </c>
      <c r="B58" s="9" t="inlineStr">
        <is>
          <t>畔色榉木柔光双人床 |榉木小灯床</t>
        </is>
      </c>
      <c r="C58" s="9" t="inlineStr">
        <is>
          <t>榉木大靠背床（无灯）-1.8米-榉木铺板</t>
        </is>
      </c>
      <c r="D58" s="9" t="inlineStr">
        <is>
          <t>PPS2633008032222</t>
        </is>
      </c>
      <c r="E58" s="5" t="inlineStr">
        <is>
          <t>AC-0013</t>
        </is>
      </c>
      <c r="F58" s="9" t="inlineStr">
        <is>
          <t>通用榉木床铺板-适配1.8米</t>
        </is>
      </c>
      <c r="G58" s="9" t="inlineStr">
        <is>
          <t>组合</t>
        </is>
      </c>
      <c r="H58" s="9" t="n"/>
      <c r="I58" s="9" t="inlineStr">
        <is>
          <t>套</t>
        </is>
      </c>
      <c r="J58" s="9" t="n">
        <v>1</v>
      </c>
      <c r="K58" s="9" t="n"/>
      <c r="L58" s="9" t="n"/>
      <c r="N58" s="8" t="inlineStr">
        <is>
          <t>✅ 可导入</t>
        </is>
      </c>
      <c r="O58" t="inlineStr">
        <is>
          <t>✓</t>
        </is>
      </c>
    </row>
    <row r="59">
      <c r="A59" s="5" t="inlineStr">
        <is>
          <t>PPS26330090325</t>
        </is>
      </c>
      <c r="B59" s="6" t="inlineStr">
        <is>
          <t>畔色榉木编织双人床 |榉木藤编床</t>
        </is>
      </c>
      <c r="C59" s="6" t="inlineStr">
        <is>
          <t>榉木编织床-1.2米-榉木铺板</t>
        </is>
      </c>
      <c r="D59" s="6" t="inlineStr">
        <is>
          <t>PPS2633009032511</t>
        </is>
      </c>
      <c r="E59" s="5" t="inlineStr">
        <is>
          <t>WD-0009</t>
        </is>
      </c>
      <c r="F59" s="6" t="inlineStr">
        <is>
          <t>榉木编织床-木作部分-适配1.2米</t>
        </is>
      </c>
      <c r="G59" s="6" t="inlineStr">
        <is>
          <t>组合</t>
        </is>
      </c>
      <c r="H59" s="6" t="n"/>
      <c r="I59" s="6" t="inlineStr">
        <is>
          <t>套</t>
        </is>
      </c>
      <c r="J59" s="6" t="n">
        <v>1</v>
      </c>
      <c r="K59" s="6" t="n"/>
      <c r="L59" s="6" t="n"/>
      <c r="N59" s="8" t="inlineStr">
        <is>
          <t>✅ 可导入</t>
        </is>
      </c>
      <c r="O59" t="inlineStr">
        <is>
          <t>✓</t>
        </is>
      </c>
    </row>
    <row r="60">
      <c r="A60" s="5" t="inlineStr">
        <is>
          <t>PPS26330090325</t>
        </is>
      </c>
      <c r="B60" s="9" t="inlineStr">
        <is>
          <t>畔色榉木编织双人床 |榉木藤编床</t>
        </is>
      </c>
      <c r="C60" s="9" t="inlineStr">
        <is>
          <t>榉木编织床-1.2米-榉木铺板</t>
        </is>
      </c>
      <c r="D60" s="9" t="inlineStr">
        <is>
          <t>PPS2633009032511</t>
        </is>
      </c>
      <c r="E60" s="5" t="inlineStr">
        <is>
          <t>AC-0019</t>
        </is>
      </c>
      <c r="F60" s="9" t="inlineStr">
        <is>
          <t>榉木编织床床铺板-榉木-适配1.2米</t>
        </is>
      </c>
      <c r="G60" s="9" t="inlineStr">
        <is>
          <t>组合</t>
        </is>
      </c>
      <c r="H60" s="9" t="n"/>
      <c r="I60" s="9" t="inlineStr">
        <is>
          <t>套</t>
        </is>
      </c>
      <c r="J60" s="9" t="n">
        <v>1</v>
      </c>
      <c r="K60" s="9" t="n"/>
      <c r="L60" s="9" t="n"/>
      <c r="N60" s="8" t="inlineStr">
        <is>
          <t>✅ 可导入</t>
        </is>
      </c>
      <c r="O60" t="inlineStr">
        <is>
          <t>✓</t>
        </is>
      </c>
    </row>
    <row r="61">
      <c r="A61" s="5" t="inlineStr">
        <is>
          <t>PPS26330090325</t>
        </is>
      </c>
      <c r="B61" s="6" t="inlineStr">
        <is>
          <t>畔色榉木编织双人床 |榉木藤编床</t>
        </is>
      </c>
      <c r="C61" s="6" t="inlineStr">
        <is>
          <t>榉木编织床-1.2米-榉木铺板</t>
        </is>
      </c>
      <c r="D61" s="6" t="inlineStr">
        <is>
          <t>PPS2633009032511</t>
        </is>
      </c>
      <c r="E61" s="5" t="inlineStr">
        <is>
          <t>AC-0027</t>
        </is>
      </c>
      <c r="F61" s="6" t="inlineStr">
        <is>
          <t>榉木编织床-编织床头</t>
        </is>
      </c>
      <c r="G61" s="6" t="inlineStr">
        <is>
          <t>组合</t>
        </is>
      </c>
      <c r="H61" s="6" t="n"/>
      <c r="I61" s="6" t="inlineStr">
        <is>
          <t>套</t>
        </is>
      </c>
      <c r="J61" s="6" t="n">
        <v>1</v>
      </c>
      <c r="K61" s="6" t="n"/>
      <c r="L61" s="6" t="n"/>
      <c r="N61" s="8" t="inlineStr">
        <is>
          <t>✅ 可导入</t>
        </is>
      </c>
      <c r="O61" t="inlineStr">
        <is>
          <t>✓</t>
        </is>
      </c>
    </row>
    <row r="62">
      <c r="A62" s="5" t="inlineStr">
        <is>
          <t>PPS26330090325</t>
        </is>
      </c>
      <c r="B62" s="9" t="inlineStr">
        <is>
          <t>畔色榉木编织双人床 |榉木藤编床</t>
        </is>
      </c>
      <c r="C62" s="9" t="inlineStr">
        <is>
          <t>榉木编织床-1.35米-榉木铺板</t>
        </is>
      </c>
      <c r="D62" s="9" t="inlineStr">
        <is>
          <t>PPS2633009032512</t>
        </is>
      </c>
      <c r="E62" s="5" t="inlineStr">
        <is>
          <t>WD-0010</t>
        </is>
      </c>
      <c r="F62" s="9" t="inlineStr">
        <is>
          <t>榉木编织床-木作部分-适配1.35米</t>
        </is>
      </c>
      <c r="G62" s="9" t="inlineStr">
        <is>
          <t>组合</t>
        </is>
      </c>
      <c r="H62" s="9" t="n"/>
      <c r="I62" s="9" t="inlineStr">
        <is>
          <t>套</t>
        </is>
      </c>
      <c r="J62" s="9" t="n">
        <v>1</v>
      </c>
      <c r="K62" s="9" t="n"/>
      <c r="L62" s="9" t="n"/>
      <c r="N62" s="8" t="inlineStr">
        <is>
          <t>✅ 可导入</t>
        </is>
      </c>
      <c r="O62" t="inlineStr">
        <is>
          <t>✓</t>
        </is>
      </c>
    </row>
    <row r="63">
      <c r="A63" s="5" t="inlineStr">
        <is>
          <t>PPS26330090325</t>
        </is>
      </c>
      <c r="B63" s="6" t="inlineStr">
        <is>
          <t>畔色榉木编织双人床 |榉木藤编床</t>
        </is>
      </c>
      <c r="C63" s="6" t="inlineStr">
        <is>
          <t>榉木编织床-1.35米-榉木铺板</t>
        </is>
      </c>
      <c r="D63" s="6" t="inlineStr">
        <is>
          <t>PPS2633009032512</t>
        </is>
      </c>
      <c r="E63" s="5" t="inlineStr">
        <is>
          <t>AC-0020</t>
        </is>
      </c>
      <c r="F63" s="6" t="inlineStr">
        <is>
          <t>榉木编织床床铺板-榉木-适配1.35米</t>
        </is>
      </c>
      <c r="G63" s="6" t="inlineStr">
        <is>
          <t>组合</t>
        </is>
      </c>
      <c r="H63" s="6" t="n"/>
      <c r="I63" s="6" t="inlineStr">
        <is>
          <t>套</t>
        </is>
      </c>
      <c r="J63" s="6" t="n">
        <v>1</v>
      </c>
      <c r="K63" s="6" t="n"/>
      <c r="L63" s="6" t="n"/>
      <c r="N63" s="8" t="inlineStr">
        <is>
          <t>✅ 可导入</t>
        </is>
      </c>
      <c r="O63" t="inlineStr">
        <is>
          <t>✓</t>
        </is>
      </c>
    </row>
    <row r="64">
      <c r="A64" s="5" t="inlineStr">
        <is>
          <t>PPS26330090325</t>
        </is>
      </c>
      <c r="B64" s="9" t="inlineStr">
        <is>
          <t>畔色榉木编织双人床 |榉木藤编床</t>
        </is>
      </c>
      <c r="C64" s="9" t="inlineStr">
        <is>
          <t>榉木编织床-1.35米-榉木铺板</t>
        </is>
      </c>
      <c r="D64" s="9" t="inlineStr">
        <is>
          <t>PPS2633009032512</t>
        </is>
      </c>
      <c r="E64" s="5" t="inlineStr">
        <is>
          <t>AC-0027</t>
        </is>
      </c>
      <c r="F64" s="9" t="inlineStr">
        <is>
          <t>榉木编织床-编织床头</t>
        </is>
      </c>
      <c r="G64" s="9" t="inlineStr">
        <is>
          <t>组合</t>
        </is>
      </c>
      <c r="H64" s="9" t="n"/>
      <c r="I64" s="9" t="inlineStr">
        <is>
          <t>套</t>
        </is>
      </c>
      <c r="J64" s="9" t="n">
        <v>1</v>
      </c>
      <c r="K64" s="9" t="n"/>
      <c r="L64" s="9" t="n"/>
      <c r="N64" s="8" t="inlineStr">
        <is>
          <t>✅ 可导入</t>
        </is>
      </c>
      <c r="O64" t="inlineStr">
        <is>
          <t>✓</t>
        </is>
      </c>
    </row>
    <row r="65">
      <c r="A65" s="5" t="inlineStr">
        <is>
          <t>PPS26330090325</t>
        </is>
      </c>
      <c r="B65" s="6" t="inlineStr">
        <is>
          <t>畔色榉木编织双人床 |榉木藤编床</t>
        </is>
      </c>
      <c r="C65" s="6" t="inlineStr">
        <is>
          <t>榉木编织床-1.5米-榉木铺板</t>
        </is>
      </c>
      <c r="D65" s="6" t="inlineStr">
        <is>
          <t>PPS2633009032513</t>
        </is>
      </c>
      <c r="E65" s="5" t="inlineStr">
        <is>
          <t>WD-0011</t>
        </is>
      </c>
      <c r="F65" s="6" t="inlineStr">
        <is>
          <t>榉木编织床-木作部分-适配1.5米</t>
        </is>
      </c>
      <c r="G65" s="6" t="inlineStr">
        <is>
          <t>组合</t>
        </is>
      </c>
      <c r="H65" s="6" t="n"/>
      <c r="I65" s="6" t="inlineStr">
        <is>
          <t>套</t>
        </is>
      </c>
      <c r="J65" s="6" t="n">
        <v>1</v>
      </c>
      <c r="K65" s="6" t="n"/>
      <c r="L65" s="6" t="n"/>
      <c r="N65" s="8" t="inlineStr">
        <is>
          <t>✅ 可导入</t>
        </is>
      </c>
      <c r="O65" t="inlineStr">
        <is>
          <t>✓</t>
        </is>
      </c>
    </row>
    <row r="66">
      <c r="A66" s="5" t="inlineStr">
        <is>
          <t>PPS26330090325</t>
        </is>
      </c>
      <c r="B66" s="9" t="inlineStr">
        <is>
          <t>畔色榉木编织双人床 |榉木藤编床</t>
        </is>
      </c>
      <c r="C66" s="9" t="inlineStr">
        <is>
          <t>榉木编织床-1.5米-榉木铺板</t>
        </is>
      </c>
      <c r="D66" s="9" t="inlineStr">
        <is>
          <t>PPS2633009032513</t>
        </is>
      </c>
      <c r="E66" s="5" t="inlineStr">
        <is>
          <t>AC-0021</t>
        </is>
      </c>
      <c r="F66" s="9" t="inlineStr">
        <is>
          <t>榉木编织床床铺板-榉木-适配1.5米</t>
        </is>
      </c>
      <c r="G66" s="9" t="inlineStr">
        <is>
          <t>组合</t>
        </is>
      </c>
      <c r="H66" s="9" t="n"/>
      <c r="I66" s="9" t="inlineStr">
        <is>
          <t>套</t>
        </is>
      </c>
      <c r="J66" s="9" t="n">
        <v>1</v>
      </c>
      <c r="K66" s="9" t="n"/>
      <c r="L66" s="9" t="n"/>
      <c r="N66" s="8" t="inlineStr">
        <is>
          <t>✅ 可导入</t>
        </is>
      </c>
      <c r="O66" t="inlineStr">
        <is>
          <t>✓</t>
        </is>
      </c>
    </row>
    <row r="67">
      <c r="A67" s="5" t="inlineStr">
        <is>
          <t>PPS26330090325</t>
        </is>
      </c>
      <c r="B67" s="6" t="inlineStr">
        <is>
          <t>畔色榉木编织双人床 |榉木藤编床</t>
        </is>
      </c>
      <c r="C67" s="6" t="inlineStr">
        <is>
          <t>榉木编织床-1.5米-榉木铺板</t>
        </is>
      </c>
      <c r="D67" s="6" t="inlineStr">
        <is>
          <t>PPS2633009032513</t>
        </is>
      </c>
      <c r="E67" s="5" t="inlineStr">
        <is>
          <t>AC-0027</t>
        </is>
      </c>
      <c r="F67" s="6" t="inlineStr">
        <is>
          <t>榉木编织床-编织床头</t>
        </is>
      </c>
      <c r="G67" s="6" t="inlineStr">
        <is>
          <t>组合</t>
        </is>
      </c>
      <c r="H67" s="6" t="n"/>
      <c r="I67" s="6" t="inlineStr">
        <is>
          <t>套</t>
        </is>
      </c>
      <c r="J67" s="6" t="n">
        <v>1</v>
      </c>
      <c r="K67" s="6" t="n"/>
      <c r="L67" s="6" t="n"/>
      <c r="N67" s="8" t="inlineStr">
        <is>
          <t>✅ 可导入</t>
        </is>
      </c>
      <c r="O67" t="inlineStr">
        <is>
          <t>✓</t>
        </is>
      </c>
    </row>
    <row r="68">
      <c r="A68" s="5" t="inlineStr">
        <is>
          <t>PPS26330090325</t>
        </is>
      </c>
      <c r="B68" s="9" t="inlineStr">
        <is>
          <t>畔色榉木编织双人床 |榉木藤编床</t>
        </is>
      </c>
      <c r="C68" s="9" t="inlineStr">
        <is>
          <t>榉木编织床-1.8米-榉木铺板</t>
        </is>
      </c>
      <c r="D68" s="9" t="inlineStr">
        <is>
          <t>PPS2633009032514</t>
        </is>
      </c>
      <c r="E68" s="5" t="inlineStr">
        <is>
          <t>WD-0012</t>
        </is>
      </c>
      <c r="F68" s="9" t="inlineStr">
        <is>
          <t>榉木编织床-木作部分-适配1.8米</t>
        </is>
      </c>
      <c r="G68" s="9" t="inlineStr">
        <is>
          <t>组合</t>
        </is>
      </c>
      <c r="H68" s="9" t="n"/>
      <c r="I68" s="9" t="inlineStr">
        <is>
          <t>套</t>
        </is>
      </c>
      <c r="J68" s="9" t="n">
        <v>1</v>
      </c>
      <c r="K68" s="9" t="n"/>
      <c r="L68" s="9" t="n"/>
      <c r="N68" s="8" t="inlineStr">
        <is>
          <t>✅ 可导入</t>
        </is>
      </c>
      <c r="O68" t="inlineStr">
        <is>
          <t>✓</t>
        </is>
      </c>
    </row>
    <row r="69">
      <c r="A69" s="5" t="inlineStr">
        <is>
          <t>PPS26330090325</t>
        </is>
      </c>
      <c r="B69" s="6" t="inlineStr">
        <is>
          <t>畔色榉木编织双人床 |榉木藤编床</t>
        </is>
      </c>
      <c r="C69" s="6" t="inlineStr">
        <is>
          <t>榉木编织床-1.8米-榉木铺板</t>
        </is>
      </c>
      <c r="D69" s="6" t="inlineStr">
        <is>
          <t>PPS2633009032514</t>
        </is>
      </c>
      <c r="E69" s="5" t="inlineStr">
        <is>
          <t>AC-0022</t>
        </is>
      </c>
      <c r="F69" s="6" t="inlineStr">
        <is>
          <t>榉木编织床床铺板-榉木-适配1.8米</t>
        </is>
      </c>
      <c r="G69" s="6" t="inlineStr">
        <is>
          <t>组合</t>
        </is>
      </c>
      <c r="H69" s="6" t="n"/>
      <c r="I69" s="6" t="inlineStr">
        <is>
          <t>套</t>
        </is>
      </c>
      <c r="J69" s="6" t="n">
        <v>1</v>
      </c>
      <c r="K69" s="6" t="n"/>
      <c r="L69" s="6" t="n"/>
      <c r="N69" s="8" t="inlineStr">
        <is>
          <t>✅ 可导入</t>
        </is>
      </c>
      <c r="O69" t="inlineStr">
        <is>
          <t>✓</t>
        </is>
      </c>
    </row>
    <row r="70">
      <c r="A70" s="5" t="inlineStr">
        <is>
          <t>PPS26330090325</t>
        </is>
      </c>
      <c r="B70" s="9" t="inlineStr">
        <is>
          <t>畔色榉木编织双人床 |榉木藤编床</t>
        </is>
      </c>
      <c r="C70" s="9" t="inlineStr">
        <is>
          <t>榉木编织床-1.8米-榉木铺板</t>
        </is>
      </c>
      <c r="D70" s="9" t="inlineStr">
        <is>
          <t>PPS2633009032514</t>
        </is>
      </c>
      <c r="E70" s="5" t="inlineStr">
        <is>
          <t>AC-0027</t>
        </is>
      </c>
      <c r="F70" s="9" t="inlineStr">
        <is>
          <t>榉木编织床-编织床头</t>
        </is>
      </c>
      <c r="G70" s="9" t="inlineStr">
        <is>
          <t>组合</t>
        </is>
      </c>
      <c r="H70" s="9" t="n"/>
      <c r="I70" s="9" t="inlineStr">
        <is>
          <t>套</t>
        </is>
      </c>
      <c r="J70" s="9" t="n">
        <v>1</v>
      </c>
      <c r="K70" s="9" t="n"/>
      <c r="L70" s="9" t="n"/>
      <c r="N70" s="8" t="inlineStr">
        <is>
          <t>✅ 可导入</t>
        </is>
      </c>
      <c r="O70" t="inlineStr">
        <is>
          <t>✓</t>
        </is>
      </c>
    </row>
    <row r="71">
      <c r="A71" s="5" t="inlineStr">
        <is>
          <t>PPS26330090325</t>
        </is>
      </c>
      <c r="B71" s="6" t="inlineStr">
        <is>
          <t>畔色榉木编织双人床 |榉木藤编床</t>
        </is>
      </c>
      <c r="C71" s="6" t="inlineStr">
        <is>
          <t>榉木编织床-1.2米-松木铺板</t>
        </is>
      </c>
      <c r="D71" s="6" t="inlineStr">
        <is>
          <t>PPS2633009032515</t>
        </is>
      </c>
      <c r="E71" s="5" t="inlineStr">
        <is>
          <t>WD-0009</t>
        </is>
      </c>
      <c r="F71" s="6" t="inlineStr">
        <is>
          <t>榉木编织床-木作部分-适配1.2米</t>
        </is>
      </c>
      <c r="G71" s="6" t="inlineStr">
        <is>
          <t>组合</t>
        </is>
      </c>
      <c r="H71" s="6" t="n"/>
      <c r="I71" s="6" t="inlineStr">
        <is>
          <t>套</t>
        </is>
      </c>
      <c r="J71" s="6" t="n">
        <v>1</v>
      </c>
      <c r="K71" s="6" t="n"/>
      <c r="L71" s="6" t="n"/>
      <c r="N71" s="8" t="inlineStr">
        <is>
          <t>✅ 可导入</t>
        </is>
      </c>
      <c r="O71" t="inlineStr">
        <is>
          <t>✓</t>
        </is>
      </c>
    </row>
    <row r="72">
      <c r="A72" s="5" t="inlineStr">
        <is>
          <t>PPS26330090325</t>
        </is>
      </c>
      <c r="B72" s="9" t="inlineStr">
        <is>
          <t>畔色榉木编织双人床 |榉木藤编床</t>
        </is>
      </c>
      <c r="C72" s="9" t="inlineStr">
        <is>
          <t>榉木编织床-1.2米-松木铺板</t>
        </is>
      </c>
      <c r="D72" s="9" t="inlineStr">
        <is>
          <t>PPS2633009032515</t>
        </is>
      </c>
      <c r="E72" s="5" t="inlineStr">
        <is>
          <t>AC-0023</t>
        </is>
      </c>
      <c r="F72" s="9" t="inlineStr">
        <is>
          <t>榉木编织床床铺板-松木-适配1.2米</t>
        </is>
      </c>
      <c r="G72" s="9" t="inlineStr">
        <is>
          <t>组合</t>
        </is>
      </c>
      <c r="H72" s="9" t="n"/>
      <c r="I72" s="9" t="inlineStr">
        <is>
          <t>套</t>
        </is>
      </c>
      <c r="J72" s="9" t="n">
        <v>1</v>
      </c>
      <c r="K72" s="9" t="n"/>
      <c r="L72" s="9" t="n"/>
      <c r="N72" s="8" t="inlineStr">
        <is>
          <t>✅ 可导入</t>
        </is>
      </c>
      <c r="O72" t="inlineStr">
        <is>
          <t>✓</t>
        </is>
      </c>
    </row>
    <row r="73">
      <c r="A73" s="5" t="inlineStr">
        <is>
          <t>PPS26330090325</t>
        </is>
      </c>
      <c r="B73" s="6" t="inlineStr">
        <is>
          <t>畔色榉木编织双人床 |榉木藤编床</t>
        </is>
      </c>
      <c r="C73" s="6" t="inlineStr">
        <is>
          <t>榉木编织床-1.2米-松木铺板</t>
        </is>
      </c>
      <c r="D73" s="6" t="inlineStr">
        <is>
          <t>PPS2633009032515</t>
        </is>
      </c>
      <c r="E73" s="5" t="inlineStr">
        <is>
          <t>AC-0027</t>
        </is>
      </c>
      <c r="F73" s="6" t="inlineStr">
        <is>
          <t>榉木编织床-编织床头</t>
        </is>
      </c>
      <c r="G73" s="6" t="inlineStr">
        <is>
          <t>组合</t>
        </is>
      </c>
      <c r="H73" s="6" t="n"/>
      <c r="I73" s="6" t="inlineStr">
        <is>
          <t>套</t>
        </is>
      </c>
      <c r="J73" s="6" t="n">
        <v>1</v>
      </c>
      <c r="K73" s="6" t="n"/>
      <c r="L73" s="6" t="n"/>
      <c r="N73" s="8" t="inlineStr">
        <is>
          <t>✅ 可导入</t>
        </is>
      </c>
      <c r="O73" t="inlineStr">
        <is>
          <t>✓</t>
        </is>
      </c>
    </row>
    <row r="74">
      <c r="A74" s="5" t="inlineStr">
        <is>
          <t>PPS26330090325</t>
        </is>
      </c>
      <c r="B74" s="9" t="inlineStr">
        <is>
          <t>畔色榉木编织双人床 |榉木藤编床</t>
        </is>
      </c>
      <c r="C74" s="9" t="inlineStr">
        <is>
          <t>榉木编织床-1.35米-松木铺板</t>
        </is>
      </c>
      <c r="D74" s="9" t="inlineStr">
        <is>
          <t>PPS2633009032516</t>
        </is>
      </c>
      <c r="E74" s="5" t="inlineStr">
        <is>
          <t>WD-0010</t>
        </is>
      </c>
      <c r="F74" s="9" t="inlineStr">
        <is>
          <t>榉木编织床-木作部分-适配1.35米</t>
        </is>
      </c>
      <c r="G74" s="9" t="inlineStr">
        <is>
          <t>组合</t>
        </is>
      </c>
      <c r="H74" s="9" t="n"/>
      <c r="I74" s="9" t="inlineStr">
        <is>
          <t>套</t>
        </is>
      </c>
      <c r="J74" s="9" t="n">
        <v>1</v>
      </c>
      <c r="K74" s="9" t="n"/>
      <c r="L74" s="9" t="n"/>
      <c r="N74" s="8" t="inlineStr">
        <is>
          <t>✅ 可导入</t>
        </is>
      </c>
      <c r="O74" t="inlineStr">
        <is>
          <t>✓</t>
        </is>
      </c>
    </row>
    <row r="75">
      <c r="A75" s="5" t="inlineStr">
        <is>
          <t>PPS26330090325</t>
        </is>
      </c>
      <c r="B75" s="6" t="inlineStr">
        <is>
          <t>畔色榉木编织双人床 |榉木藤编床</t>
        </is>
      </c>
      <c r="C75" s="6" t="inlineStr">
        <is>
          <t>榉木编织床-1.35米-松木铺板</t>
        </is>
      </c>
      <c r="D75" s="6" t="inlineStr">
        <is>
          <t>PPS2633009032516</t>
        </is>
      </c>
      <c r="E75" s="5" t="inlineStr">
        <is>
          <t>AC-0024</t>
        </is>
      </c>
      <c r="F75" s="6" t="inlineStr">
        <is>
          <t>榉木编织床床铺板-松木-适配1.35米</t>
        </is>
      </c>
      <c r="G75" s="6" t="inlineStr">
        <is>
          <t>组合</t>
        </is>
      </c>
      <c r="H75" s="6" t="n"/>
      <c r="I75" s="6" t="inlineStr">
        <is>
          <t>套</t>
        </is>
      </c>
      <c r="J75" s="6" t="n">
        <v>1</v>
      </c>
      <c r="K75" s="6" t="n"/>
      <c r="L75" s="6" t="n"/>
      <c r="N75" s="8" t="inlineStr">
        <is>
          <t>✅ 可导入</t>
        </is>
      </c>
      <c r="O75" t="inlineStr">
        <is>
          <t>✓</t>
        </is>
      </c>
    </row>
    <row r="76">
      <c r="A76" s="5" t="inlineStr">
        <is>
          <t>PPS26330090325</t>
        </is>
      </c>
      <c r="B76" s="9" t="inlineStr">
        <is>
          <t>畔色榉木编织双人床 |榉木藤编床</t>
        </is>
      </c>
      <c r="C76" s="9" t="inlineStr">
        <is>
          <t>榉木编织床-1.35米-松木铺板</t>
        </is>
      </c>
      <c r="D76" s="9" t="inlineStr">
        <is>
          <t>PPS2633009032516</t>
        </is>
      </c>
      <c r="E76" s="5" t="inlineStr">
        <is>
          <t>AC-0027</t>
        </is>
      </c>
      <c r="F76" s="9" t="inlineStr">
        <is>
          <t>榉木编织床-编织床头</t>
        </is>
      </c>
      <c r="G76" s="9" t="inlineStr">
        <is>
          <t>组合</t>
        </is>
      </c>
      <c r="H76" s="9" t="n"/>
      <c r="I76" s="9" t="inlineStr">
        <is>
          <t>套</t>
        </is>
      </c>
      <c r="J76" s="9" t="n">
        <v>1</v>
      </c>
      <c r="K76" s="9" t="n"/>
      <c r="L76" s="9" t="n"/>
      <c r="N76" s="8" t="inlineStr">
        <is>
          <t>✅ 可导入</t>
        </is>
      </c>
      <c r="O76" t="inlineStr">
        <is>
          <t>✓</t>
        </is>
      </c>
    </row>
    <row r="77">
      <c r="A77" s="5" t="inlineStr">
        <is>
          <t>PPS26330090325</t>
        </is>
      </c>
      <c r="B77" s="6" t="inlineStr">
        <is>
          <t>畔色榉木编织双人床 |榉木藤编床</t>
        </is>
      </c>
      <c r="C77" s="6" t="inlineStr">
        <is>
          <t>榉木编织床-1.5米-松木铺板</t>
        </is>
      </c>
      <c r="D77" s="6" t="inlineStr">
        <is>
          <t>PPS2633009032517</t>
        </is>
      </c>
      <c r="E77" s="5" t="inlineStr">
        <is>
          <t>WD-0011</t>
        </is>
      </c>
      <c r="F77" s="6" t="inlineStr">
        <is>
          <t>榉木编织床-木作部分-适配1.5米</t>
        </is>
      </c>
      <c r="G77" s="6" t="inlineStr">
        <is>
          <t>组合</t>
        </is>
      </c>
      <c r="H77" s="6" t="n"/>
      <c r="I77" s="6" t="inlineStr">
        <is>
          <t>套</t>
        </is>
      </c>
      <c r="J77" s="6" t="n">
        <v>1</v>
      </c>
      <c r="K77" s="6" t="n"/>
      <c r="L77" s="6" t="n"/>
      <c r="N77" s="8" t="inlineStr">
        <is>
          <t>✅ 可导入</t>
        </is>
      </c>
      <c r="O77" t="inlineStr">
        <is>
          <t>✓</t>
        </is>
      </c>
    </row>
    <row r="78">
      <c r="A78" s="5" t="inlineStr">
        <is>
          <t>PPS26330090325</t>
        </is>
      </c>
      <c r="B78" s="9" t="inlineStr">
        <is>
          <t>畔色榉木编织双人床 |榉木藤编床</t>
        </is>
      </c>
      <c r="C78" s="9" t="inlineStr">
        <is>
          <t>榉木编织床-1.5米-松木铺板</t>
        </is>
      </c>
      <c r="D78" s="9" t="inlineStr">
        <is>
          <t>PPS2633009032517</t>
        </is>
      </c>
      <c r="E78" s="5" t="inlineStr">
        <is>
          <t>AC-0025</t>
        </is>
      </c>
      <c r="F78" s="9" t="inlineStr">
        <is>
          <t>榉木编织床床铺板-松木-适配1.5米</t>
        </is>
      </c>
      <c r="G78" s="9" t="inlineStr">
        <is>
          <t>组合</t>
        </is>
      </c>
      <c r="H78" s="9" t="n"/>
      <c r="I78" s="9" t="inlineStr">
        <is>
          <t>套</t>
        </is>
      </c>
      <c r="J78" s="9" t="n">
        <v>1</v>
      </c>
      <c r="K78" s="9" t="n"/>
      <c r="L78" s="9" t="n"/>
      <c r="N78" s="8" t="inlineStr">
        <is>
          <t>✅ 可导入</t>
        </is>
      </c>
      <c r="O78" t="inlineStr">
        <is>
          <t>✓</t>
        </is>
      </c>
    </row>
    <row r="79">
      <c r="A79" s="5" t="inlineStr">
        <is>
          <t>PPS26330090325</t>
        </is>
      </c>
      <c r="B79" s="6" t="inlineStr">
        <is>
          <t>畔色榉木编织双人床 |榉木藤编床</t>
        </is>
      </c>
      <c r="C79" s="6" t="inlineStr">
        <is>
          <t>榉木编织床-1.5米-松木铺板</t>
        </is>
      </c>
      <c r="D79" s="6" t="inlineStr">
        <is>
          <t>PPS2633009032517</t>
        </is>
      </c>
      <c r="E79" s="5" t="inlineStr">
        <is>
          <t>AC-0027</t>
        </is>
      </c>
      <c r="F79" s="6" t="inlineStr">
        <is>
          <t>榉木编织床-编织床头</t>
        </is>
      </c>
      <c r="G79" s="6" t="inlineStr">
        <is>
          <t>组合</t>
        </is>
      </c>
      <c r="H79" s="6" t="n"/>
      <c r="I79" s="6" t="inlineStr">
        <is>
          <t>套</t>
        </is>
      </c>
      <c r="J79" s="6" t="n">
        <v>1</v>
      </c>
      <c r="K79" s="6" t="n"/>
      <c r="L79" s="6" t="n"/>
      <c r="N79" s="8" t="inlineStr">
        <is>
          <t>✅ 可导入</t>
        </is>
      </c>
      <c r="O79" t="inlineStr">
        <is>
          <t>✓</t>
        </is>
      </c>
    </row>
    <row r="80">
      <c r="A80" s="5" t="inlineStr">
        <is>
          <t>PPS26330090325</t>
        </is>
      </c>
      <c r="B80" s="9" t="inlineStr">
        <is>
          <t>畔色榉木编织双人床 |榉木藤编床</t>
        </is>
      </c>
      <c r="C80" s="9" t="inlineStr">
        <is>
          <t>榉木编织床-1.8米-松木铺板</t>
        </is>
      </c>
      <c r="D80" s="9" t="inlineStr">
        <is>
          <t>PPS2633009032518</t>
        </is>
      </c>
      <c r="E80" s="5" t="inlineStr">
        <is>
          <t>WD-0012</t>
        </is>
      </c>
      <c r="F80" s="9" t="inlineStr">
        <is>
          <t>榉木编织床-木作部分-适配1.8米</t>
        </is>
      </c>
      <c r="G80" s="9" t="inlineStr">
        <is>
          <t>组合</t>
        </is>
      </c>
      <c r="H80" s="9" t="n"/>
      <c r="I80" s="9" t="inlineStr">
        <is>
          <t>套</t>
        </is>
      </c>
      <c r="J80" s="9" t="n">
        <v>1</v>
      </c>
      <c r="K80" s="9" t="n"/>
      <c r="L80" s="9" t="n"/>
      <c r="N80" s="8" t="inlineStr">
        <is>
          <t>✅ 可导入</t>
        </is>
      </c>
      <c r="O80" t="inlineStr">
        <is>
          <t>✓</t>
        </is>
      </c>
    </row>
    <row r="81">
      <c r="A81" s="5" t="inlineStr">
        <is>
          <t>PPS26330090325</t>
        </is>
      </c>
      <c r="B81" s="6" t="inlineStr">
        <is>
          <t>畔色榉木编织双人床 |榉木藤编床</t>
        </is>
      </c>
      <c r="C81" s="6" t="inlineStr">
        <is>
          <t>榉木编织床-1.8米-松木铺板</t>
        </is>
      </c>
      <c r="D81" s="6" t="inlineStr">
        <is>
          <t>PPS2633009032518</t>
        </is>
      </c>
      <c r="E81" s="5" t="inlineStr">
        <is>
          <t>AC-0026</t>
        </is>
      </c>
      <c r="F81" s="6" t="inlineStr">
        <is>
          <t>榉木编织床床铺板-松木-适配1.8米</t>
        </is>
      </c>
      <c r="G81" s="6" t="inlineStr">
        <is>
          <t>组合</t>
        </is>
      </c>
      <c r="H81" s="6" t="n"/>
      <c r="I81" s="6" t="inlineStr">
        <is>
          <t>套</t>
        </is>
      </c>
      <c r="J81" s="6" t="n">
        <v>1</v>
      </c>
      <c r="K81" s="6" t="n"/>
      <c r="L81" s="6" t="n"/>
      <c r="N81" s="8" t="inlineStr">
        <is>
          <t>✅ 可导入</t>
        </is>
      </c>
      <c r="O81" t="inlineStr">
        <is>
          <t>✓</t>
        </is>
      </c>
    </row>
    <row r="82">
      <c r="A82" s="5" t="inlineStr">
        <is>
          <t>PPS26330090325</t>
        </is>
      </c>
      <c r="B82" s="9" t="inlineStr">
        <is>
          <t>畔色榉木编织双人床 |榉木藤编床</t>
        </is>
      </c>
      <c r="C82" s="9" t="inlineStr">
        <is>
          <t>榉木编织床-1.8米-松木铺板</t>
        </is>
      </c>
      <c r="D82" s="9" t="inlineStr">
        <is>
          <t>PPS2633009032518</t>
        </is>
      </c>
      <c r="E82" s="5" t="inlineStr">
        <is>
          <t>AC-0027</t>
        </is>
      </c>
      <c r="F82" s="9" t="inlineStr">
        <is>
          <t>榉木编织床-编织床头</t>
        </is>
      </c>
      <c r="G82" s="9" t="inlineStr">
        <is>
          <t>组合</t>
        </is>
      </c>
      <c r="H82" s="9" t="n"/>
      <c r="I82" s="9" t="inlineStr">
        <is>
          <t>套</t>
        </is>
      </c>
      <c r="J82" s="9" t="n">
        <v>1</v>
      </c>
      <c r="K82" s="9" t="n"/>
      <c r="L82" s="9" t="n"/>
      <c r="N82" s="8" t="inlineStr">
        <is>
          <t>✅ 可导入</t>
        </is>
      </c>
      <c r="O82" t="inlineStr">
        <is>
          <t>✓</t>
        </is>
      </c>
    </row>
    <row r="83">
      <c r="A83" s="5" t="inlineStr">
        <is>
          <t>PPS26330100225</t>
        </is>
      </c>
      <c r="B83" s="6" t="inlineStr">
        <is>
          <t>畔色樱桃木齐边双人床 |樱桃木方腿床</t>
        </is>
      </c>
      <c r="C83" s="6" t="inlineStr">
        <is>
          <t>樱桃木齐边床-1.2米-榉木铺板</t>
        </is>
      </c>
      <c r="D83" s="6" t="inlineStr">
        <is>
          <t>PPS2633010022511</t>
        </is>
      </c>
      <c r="E83" s="5" t="inlineStr">
        <is>
          <t>WD-0013</t>
        </is>
      </c>
      <c r="F83" s="6" t="inlineStr">
        <is>
          <t>樱桃木齐边床-木作部分-适配1.2米</t>
        </is>
      </c>
      <c r="G83" s="6" t="inlineStr">
        <is>
          <t>组合</t>
        </is>
      </c>
      <c r="H83" s="6" t="n"/>
      <c r="I83" s="6" t="inlineStr">
        <is>
          <t>套</t>
        </is>
      </c>
      <c r="J83" s="6" t="n">
        <v>1</v>
      </c>
      <c r="K83" s="6" t="n"/>
      <c r="L83" s="6" t="n"/>
      <c r="N83" s="8" t="inlineStr">
        <is>
          <t>✅ 可导入</t>
        </is>
      </c>
      <c r="O83" t="inlineStr">
        <is>
          <t>✓</t>
        </is>
      </c>
    </row>
    <row r="84">
      <c r="A84" s="5" t="inlineStr">
        <is>
          <t>PPS26330100225</t>
        </is>
      </c>
      <c r="B84" s="9" t="inlineStr">
        <is>
          <t>畔色樱桃木齐边双人床 |樱桃木方腿床</t>
        </is>
      </c>
      <c r="C84" s="9" t="inlineStr">
        <is>
          <t>樱桃木齐边床-1.2米-榉木铺板</t>
        </is>
      </c>
      <c r="D84" s="9" t="inlineStr">
        <is>
          <t>PPS2633010022511</t>
        </is>
      </c>
      <c r="E84" s="5" t="inlineStr">
        <is>
          <t>AC-0028</t>
        </is>
      </c>
      <c r="F84" s="9" t="inlineStr">
        <is>
          <t>樱桃木齐边床床铺板-榉木-适配1.2米</t>
        </is>
      </c>
      <c r="G84" s="9" t="inlineStr">
        <is>
          <t>组合</t>
        </is>
      </c>
      <c r="H84" s="9" t="n"/>
      <c r="I84" s="9" t="inlineStr">
        <is>
          <t>套</t>
        </is>
      </c>
      <c r="J84" s="9" t="n">
        <v>1</v>
      </c>
      <c r="K84" s="9" t="n"/>
      <c r="L84" s="9" t="n"/>
      <c r="N84" s="8" t="inlineStr">
        <is>
          <t>✅ 可导入</t>
        </is>
      </c>
      <c r="O84" t="inlineStr">
        <is>
          <t>✓</t>
        </is>
      </c>
    </row>
    <row r="85">
      <c r="A85" s="5" t="inlineStr">
        <is>
          <t>PPS26330100225</t>
        </is>
      </c>
      <c r="B85" s="6" t="inlineStr">
        <is>
          <t>畔色樱桃木齐边双人床 |樱桃木方腿床</t>
        </is>
      </c>
      <c r="C85" s="6" t="inlineStr">
        <is>
          <t>樱桃木齐边床-1.2米-榉木铺板</t>
        </is>
      </c>
      <c r="D85" s="6" t="inlineStr">
        <is>
          <t>PPS2633010022511</t>
        </is>
      </c>
      <c r="E85" s="5" t="inlineStr">
        <is>
          <t>AC-0036</t>
        </is>
      </c>
      <c r="F85" s="6" t="inlineStr">
        <is>
          <t>樱桃木齐边床-床头金属条</t>
        </is>
      </c>
      <c r="G85" s="6" t="inlineStr">
        <is>
          <t>个数</t>
        </is>
      </c>
      <c r="H85" s="6" t="n"/>
      <c r="I85" s="6" t="inlineStr">
        <is>
          <t>个</t>
        </is>
      </c>
      <c r="J85" s="6" t="n">
        <v>2</v>
      </c>
      <c r="K85" s="6" t="n"/>
      <c r="L85" s="6" t="n"/>
      <c r="N85" s="8" t="inlineStr">
        <is>
          <t>✅ 可导入</t>
        </is>
      </c>
      <c r="O85" t="inlineStr">
        <is>
          <t>✓</t>
        </is>
      </c>
    </row>
    <row r="86">
      <c r="A86" s="5" t="inlineStr">
        <is>
          <t>PPS26330100225</t>
        </is>
      </c>
      <c r="B86" s="9" t="inlineStr">
        <is>
          <t>畔色樱桃木齐边双人床 |樱桃木方腿床</t>
        </is>
      </c>
      <c r="C86" s="9" t="inlineStr">
        <is>
          <t>樱桃木齐边床-1.2米-榉木铺板</t>
        </is>
      </c>
      <c r="D86" s="9" t="inlineStr">
        <is>
          <t>PPS2633010022511</t>
        </is>
      </c>
      <c r="E86" s="5" t="inlineStr">
        <is>
          <t>AC-0037</t>
        </is>
      </c>
      <c r="F86" s="9" t="inlineStr">
        <is>
          <t>樱桃木齐边床-床腿金属条</t>
        </is>
      </c>
      <c r="G86" s="9" t="inlineStr">
        <is>
          <t>个数</t>
        </is>
      </c>
      <c r="H86" s="9" t="n"/>
      <c r="I86" s="9" t="inlineStr">
        <is>
          <t>个</t>
        </is>
      </c>
      <c r="J86" s="9" t="n">
        <v>4</v>
      </c>
      <c r="K86" s="9" t="n"/>
      <c r="L86" s="9" t="n"/>
      <c r="N86" s="8" t="inlineStr">
        <is>
          <t>✅ 可导入</t>
        </is>
      </c>
      <c r="O86" t="inlineStr">
        <is>
          <t>✓</t>
        </is>
      </c>
    </row>
    <row r="87">
      <c r="A87" s="5" t="inlineStr">
        <is>
          <t>PPS26330100225</t>
        </is>
      </c>
      <c r="B87" s="6" t="inlineStr">
        <is>
          <t>畔色樱桃木齐边双人床 |樱桃木方腿床</t>
        </is>
      </c>
      <c r="C87" s="6" t="inlineStr">
        <is>
          <t>樱桃木齐边床-1.35米-榉木铺板</t>
        </is>
      </c>
      <c r="D87" s="6" t="inlineStr">
        <is>
          <t>PPS2633010022512</t>
        </is>
      </c>
      <c r="E87" s="5" t="inlineStr">
        <is>
          <t>WD-0014</t>
        </is>
      </c>
      <c r="F87" s="6" t="inlineStr">
        <is>
          <t>樱桃木齐边床-木作部分-适配1.35米</t>
        </is>
      </c>
      <c r="G87" s="6" t="inlineStr">
        <is>
          <t>组合</t>
        </is>
      </c>
      <c r="H87" s="6" t="n"/>
      <c r="I87" s="6" t="inlineStr">
        <is>
          <t>套</t>
        </is>
      </c>
      <c r="J87" s="6" t="n">
        <v>1</v>
      </c>
      <c r="K87" s="6" t="n"/>
      <c r="L87" s="6" t="n"/>
      <c r="N87" s="8" t="inlineStr">
        <is>
          <t>✅ 可导入</t>
        </is>
      </c>
      <c r="O87" t="inlineStr">
        <is>
          <t>✓</t>
        </is>
      </c>
    </row>
    <row r="88">
      <c r="A88" s="5" t="inlineStr">
        <is>
          <t>PPS26330100225</t>
        </is>
      </c>
      <c r="B88" s="9" t="inlineStr">
        <is>
          <t>畔色樱桃木齐边双人床 |樱桃木方腿床</t>
        </is>
      </c>
      <c r="C88" s="9" t="inlineStr">
        <is>
          <t>樱桃木齐边床-1.35米-榉木铺板</t>
        </is>
      </c>
      <c r="D88" s="9" t="inlineStr">
        <is>
          <t>PPS2633010022512</t>
        </is>
      </c>
      <c r="E88" s="5" t="inlineStr">
        <is>
          <t>AC-0029</t>
        </is>
      </c>
      <c r="F88" s="9" t="inlineStr">
        <is>
          <t>樱桃木齐边床床铺板-榉木-适配1.35米</t>
        </is>
      </c>
      <c r="G88" s="9" t="inlineStr">
        <is>
          <t>组合</t>
        </is>
      </c>
      <c r="H88" s="9" t="n"/>
      <c r="I88" s="9" t="inlineStr">
        <is>
          <t>套</t>
        </is>
      </c>
      <c r="J88" s="9" t="n">
        <v>1</v>
      </c>
      <c r="K88" s="9" t="n"/>
      <c r="L88" s="9" t="n"/>
      <c r="N88" s="8" t="inlineStr">
        <is>
          <t>✅ 可导入</t>
        </is>
      </c>
      <c r="O88" t="inlineStr">
        <is>
          <t>✓</t>
        </is>
      </c>
    </row>
    <row r="89">
      <c r="A89" s="5" t="inlineStr">
        <is>
          <t>PPS26330100225</t>
        </is>
      </c>
      <c r="B89" s="6" t="inlineStr">
        <is>
          <t>畔色樱桃木齐边双人床 |樱桃木方腿床</t>
        </is>
      </c>
      <c r="C89" s="6" t="inlineStr">
        <is>
          <t>樱桃木齐边床-1.35米-榉木铺板</t>
        </is>
      </c>
      <c r="D89" s="6" t="inlineStr">
        <is>
          <t>PPS2633010022512</t>
        </is>
      </c>
      <c r="E89" s="5" t="inlineStr">
        <is>
          <t>AC-0036</t>
        </is>
      </c>
      <c r="F89" s="6" t="inlineStr">
        <is>
          <t>樱桃木齐边床-床头金属条</t>
        </is>
      </c>
      <c r="G89" s="6" t="inlineStr">
        <is>
          <t>个数</t>
        </is>
      </c>
      <c r="H89" s="6" t="n"/>
      <c r="I89" s="6" t="inlineStr">
        <is>
          <t>个</t>
        </is>
      </c>
      <c r="J89" s="6" t="n">
        <v>2</v>
      </c>
      <c r="K89" s="6" t="n"/>
      <c r="L89" s="6" t="n"/>
      <c r="N89" s="8" t="inlineStr">
        <is>
          <t>✅ 可导入</t>
        </is>
      </c>
      <c r="O89" t="inlineStr">
        <is>
          <t>✓</t>
        </is>
      </c>
    </row>
    <row r="90">
      <c r="A90" s="5" t="inlineStr">
        <is>
          <t>PPS26330100225</t>
        </is>
      </c>
      <c r="B90" s="9" t="inlineStr">
        <is>
          <t>畔色樱桃木齐边双人床 |樱桃木方腿床</t>
        </is>
      </c>
      <c r="C90" s="9" t="inlineStr">
        <is>
          <t>樱桃木齐边床-1.35米-榉木铺板</t>
        </is>
      </c>
      <c r="D90" s="9" t="inlineStr">
        <is>
          <t>PPS2633010022512</t>
        </is>
      </c>
      <c r="E90" s="5" t="inlineStr">
        <is>
          <t>AC-0037</t>
        </is>
      </c>
      <c r="F90" s="9" t="inlineStr">
        <is>
          <t>樱桃木齐边床-床腿金属条</t>
        </is>
      </c>
      <c r="G90" s="9" t="inlineStr">
        <is>
          <t>个数</t>
        </is>
      </c>
      <c r="H90" s="9" t="n"/>
      <c r="I90" s="9" t="inlineStr">
        <is>
          <t>个</t>
        </is>
      </c>
      <c r="J90" s="9" t="n">
        <v>4</v>
      </c>
      <c r="K90" s="9" t="n"/>
      <c r="L90" s="9" t="n"/>
      <c r="N90" s="8" t="inlineStr">
        <is>
          <t>✅ 可导入</t>
        </is>
      </c>
      <c r="O90" t="inlineStr">
        <is>
          <t>✓</t>
        </is>
      </c>
    </row>
    <row r="91">
      <c r="A91" s="5" t="inlineStr">
        <is>
          <t>PPS26330100225</t>
        </is>
      </c>
      <c r="B91" s="6" t="inlineStr">
        <is>
          <t>畔色樱桃木齐边双人床 |樱桃木方腿床</t>
        </is>
      </c>
      <c r="C91" s="6" t="inlineStr">
        <is>
          <t>樱桃木齐边床-1.5米-榉木铺板</t>
        </is>
      </c>
      <c r="D91" s="6" t="inlineStr">
        <is>
          <t>PPS2633010022513</t>
        </is>
      </c>
      <c r="E91" s="5" t="inlineStr">
        <is>
          <t>WD-0015</t>
        </is>
      </c>
      <c r="F91" s="6" t="inlineStr">
        <is>
          <t>樱桃木齐边床-木作部分-适配1.5米</t>
        </is>
      </c>
      <c r="G91" s="6" t="inlineStr">
        <is>
          <t>组合</t>
        </is>
      </c>
      <c r="H91" s="6" t="n"/>
      <c r="I91" s="6" t="inlineStr">
        <is>
          <t>套</t>
        </is>
      </c>
      <c r="J91" s="6" t="n">
        <v>1</v>
      </c>
      <c r="K91" s="6" t="n"/>
      <c r="L91" s="6" t="n"/>
      <c r="N91" s="8" t="inlineStr">
        <is>
          <t>✅ 可导入</t>
        </is>
      </c>
      <c r="O91" t="inlineStr">
        <is>
          <t>✓</t>
        </is>
      </c>
    </row>
    <row r="92">
      <c r="A92" s="5" t="inlineStr">
        <is>
          <t>PPS26330100225</t>
        </is>
      </c>
      <c r="B92" s="9" t="inlineStr">
        <is>
          <t>畔色樱桃木齐边双人床 |樱桃木方腿床</t>
        </is>
      </c>
      <c r="C92" s="9" t="inlineStr">
        <is>
          <t>樱桃木齐边床-1.5米-榉木铺板</t>
        </is>
      </c>
      <c r="D92" s="9" t="inlineStr">
        <is>
          <t>PPS2633010022513</t>
        </is>
      </c>
      <c r="E92" s="5" t="inlineStr">
        <is>
          <t>AC-0030</t>
        </is>
      </c>
      <c r="F92" s="9" t="inlineStr">
        <is>
          <t>樱桃木齐边床床铺板-榉木-适配1.5米</t>
        </is>
      </c>
      <c r="G92" s="9" t="inlineStr">
        <is>
          <t>组合</t>
        </is>
      </c>
      <c r="H92" s="9" t="n"/>
      <c r="I92" s="9" t="inlineStr">
        <is>
          <t>套</t>
        </is>
      </c>
      <c r="J92" s="9" t="n">
        <v>1</v>
      </c>
      <c r="K92" s="9" t="n"/>
      <c r="L92" s="9" t="n"/>
      <c r="N92" s="8" t="inlineStr">
        <is>
          <t>✅ 可导入</t>
        </is>
      </c>
      <c r="O92" t="inlineStr">
        <is>
          <t>✓</t>
        </is>
      </c>
    </row>
    <row r="93">
      <c r="A93" s="5" t="inlineStr">
        <is>
          <t>PPS26330100225</t>
        </is>
      </c>
      <c r="B93" s="6" t="inlineStr">
        <is>
          <t>畔色樱桃木齐边双人床 |樱桃木方腿床</t>
        </is>
      </c>
      <c r="C93" s="6" t="inlineStr">
        <is>
          <t>樱桃木齐边床-1.5米-榉木铺板</t>
        </is>
      </c>
      <c r="D93" s="6" t="inlineStr">
        <is>
          <t>PPS2633010022513</t>
        </is>
      </c>
      <c r="E93" s="5" t="inlineStr">
        <is>
          <t>AC-0036</t>
        </is>
      </c>
      <c r="F93" s="6" t="inlineStr">
        <is>
          <t>樱桃木齐边床-床头金属条</t>
        </is>
      </c>
      <c r="G93" s="6" t="inlineStr">
        <is>
          <t>个数</t>
        </is>
      </c>
      <c r="H93" s="6" t="n"/>
      <c r="I93" s="6" t="inlineStr">
        <is>
          <t>个</t>
        </is>
      </c>
      <c r="J93" s="6" t="n">
        <v>2</v>
      </c>
      <c r="K93" s="6" t="n"/>
      <c r="L93" s="6" t="n"/>
      <c r="N93" s="8" t="inlineStr">
        <is>
          <t>✅ 可导入</t>
        </is>
      </c>
      <c r="O93" t="inlineStr">
        <is>
          <t>✓</t>
        </is>
      </c>
    </row>
    <row r="94">
      <c r="A94" s="5" t="inlineStr">
        <is>
          <t>PPS26330100225</t>
        </is>
      </c>
      <c r="B94" s="9" t="inlineStr">
        <is>
          <t>畔色樱桃木齐边双人床 |樱桃木方腿床</t>
        </is>
      </c>
      <c r="C94" s="9" t="inlineStr">
        <is>
          <t>樱桃木齐边床-1.5米-榉木铺板</t>
        </is>
      </c>
      <c r="D94" s="9" t="inlineStr">
        <is>
          <t>PPS2633010022513</t>
        </is>
      </c>
      <c r="E94" s="5" t="inlineStr">
        <is>
          <t>AC-0037</t>
        </is>
      </c>
      <c r="F94" s="9" t="inlineStr">
        <is>
          <t>樱桃木齐边床-床腿金属条</t>
        </is>
      </c>
      <c r="G94" s="9" t="inlineStr">
        <is>
          <t>个数</t>
        </is>
      </c>
      <c r="H94" s="9" t="n"/>
      <c r="I94" s="9" t="inlineStr">
        <is>
          <t>个</t>
        </is>
      </c>
      <c r="J94" s="9" t="n">
        <v>4</v>
      </c>
      <c r="K94" s="9" t="n"/>
      <c r="L94" s="9" t="n"/>
      <c r="N94" s="8" t="inlineStr">
        <is>
          <t>✅ 可导入</t>
        </is>
      </c>
      <c r="O94" t="inlineStr">
        <is>
          <t>✓</t>
        </is>
      </c>
    </row>
    <row r="95">
      <c r="A95" s="5" t="inlineStr">
        <is>
          <t>PPS26330100225</t>
        </is>
      </c>
      <c r="B95" s="6" t="inlineStr">
        <is>
          <t>畔色樱桃木齐边双人床 |樱桃木方腿床</t>
        </is>
      </c>
      <c r="C95" s="6" t="inlineStr">
        <is>
          <t>樱桃木齐边床-1.8米-榉木铺板</t>
        </is>
      </c>
      <c r="D95" s="6" t="inlineStr">
        <is>
          <t>PPS2633010022514</t>
        </is>
      </c>
      <c r="E95" s="5" t="inlineStr">
        <is>
          <t>WD-0016</t>
        </is>
      </c>
      <c r="F95" s="6" t="inlineStr">
        <is>
          <t>樱桃木齐边床-木作部分-适配1.8米</t>
        </is>
      </c>
      <c r="G95" s="6" t="inlineStr">
        <is>
          <t>组合</t>
        </is>
      </c>
      <c r="H95" s="6" t="n"/>
      <c r="I95" s="6" t="inlineStr">
        <is>
          <t>套</t>
        </is>
      </c>
      <c r="J95" s="6" t="n">
        <v>1</v>
      </c>
      <c r="K95" s="6" t="n"/>
      <c r="L95" s="6" t="n"/>
      <c r="N95" s="8" t="inlineStr">
        <is>
          <t>✅ 可导入</t>
        </is>
      </c>
      <c r="O95" t="inlineStr">
        <is>
          <t>✓</t>
        </is>
      </c>
    </row>
    <row r="96">
      <c r="A96" s="5" t="inlineStr">
        <is>
          <t>PPS26330100225</t>
        </is>
      </c>
      <c r="B96" s="9" t="inlineStr">
        <is>
          <t>畔色樱桃木齐边双人床 |樱桃木方腿床</t>
        </is>
      </c>
      <c r="C96" s="9" t="inlineStr">
        <is>
          <t>樱桃木齐边床-1.8米-榉木铺板</t>
        </is>
      </c>
      <c r="D96" s="9" t="inlineStr">
        <is>
          <t>PPS2633010022514</t>
        </is>
      </c>
      <c r="E96" s="5" t="inlineStr">
        <is>
          <t>AC-0031</t>
        </is>
      </c>
      <c r="F96" s="9" t="inlineStr">
        <is>
          <t>樱桃木齐边床床铺板-榉木-适配1.8米</t>
        </is>
      </c>
      <c r="G96" s="9" t="inlineStr">
        <is>
          <t>组合</t>
        </is>
      </c>
      <c r="H96" s="9" t="n"/>
      <c r="I96" s="9" t="inlineStr">
        <is>
          <t>套</t>
        </is>
      </c>
      <c r="J96" s="9" t="n">
        <v>1</v>
      </c>
      <c r="K96" s="9" t="n"/>
      <c r="L96" s="9" t="n"/>
      <c r="N96" s="8" t="inlineStr">
        <is>
          <t>✅ 可导入</t>
        </is>
      </c>
      <c r="O96" t="inlineStr">
        <is>
          <t>✓</t>
        </is>
      </c>
    </row>
    <row r="97">
      <c r="A97" s="5" t="inlineStr">
        <is>
          <t>PPS26330100225</t>
        </is>
      </c>
      <c r="B97" s="6" t="inlineStr">
        <is>
          <t>畔色樱桃木齐边双人床 |樱桃木方腿床</t>
        </is>
      </c>
      <c r="C97" s="6" t="inlineStr">
        <is>
          <t>樱桃木齐边床-1.8米-榉木铺板</t>
        </is>
      </c>
      <c r="D97" s="6" t="inlineStr">
        <is>
          <t>PPS2633010022514</t>
        </is>
      </c>
      <c r="E97" s="5" t="inlineStr">
        <is>
          <t>AC-0036</t>
        </is>
      </c>
      <c r="F97" s="6" t="inlineStr">
        <is>
          <t>樱桃木齐边床-床头金属条</t>
        </is>
      </c>
      <c r="G97" s="6" t="inlineStr">
        <is>
          <t>个数</t>
        </is>
      </c>
      <c r="H97" s="6" t="n"/>
      <c r="I97" s="6" t="inlineStr">
        <is>
          <t>个</t>
        </is>
      </c>
      <c r="J97" s="6" t="n">
        <v>2</v>
      </c>
      <c r="K97" s="6" t="n"/>
      <c r="L97" s="6" t="n"/>
      <c r="N97" s="8" t="inlineStr">
        <is>
          <t>✅ 可导入</t>
        </is>
      </c>
      <c r="O97" t="inlineStr">
        <is>
          <t>✓</t>
        </is>
      </c>
    </row>
    <row r="98">
      <c r="A98" s="5" t="inlineStr">
        <is>
          <t>PPS26330100225</t>
        </is>
      </c>
      <c r="B98" s="9" t="inlineStr">
        <is>
          <t>畔色樱桃木齐边双人床 |樱桃木方腿床</t>
        </is>
      </c>
      <c r="C98" s="9" t="inlineStr">
        <is>
          <t>樱桃木齐边床-1.8米-榉木铺板</t>
        </is>
      </c>
      <c r="D98" s="9" t="inlineStr">
        <is>
          <t>PPS2633010022514</t>
        </is>
      </c>
      <c r="E98" s="5" t="inlineStr">
        <is>
          <t>AC-0037</t>
        </is>
      </c>
      <c r="F98" s="9" t="inlineStr">
        <is>
          <t>樱桃木齐边床-床腿金属条</t>
        </is>
      </c>
      <c r="G98" s="9" t="inlineStr">
        <is>
          <t>个数</t>
        </is>
      </c>
      <c r="H98" s="9" t="n"/>
      <c r="I98" s="9" t="inlineStr">
        <is>
          <t>个</t>
        </is>
      </c>
      <c r="J98" s="9" t="n">
        <v>4</v>
      </c>
      <c r="K98" s="9" t="n"/>
      <c r="L98" s="9" t="n"/>
      <c r="N98" s="8" t="inlineStr">
        <is>
          <t>✅ 可导入</t>
        </is>
      </c>
      <c r="O98" t="inlineStr">
        <is>
          <t>✓</t>
        </is>
      </c>
    </row>
    <row r="99">
      <c r="A99" s="5" t="inlineStr">
        <is>
          <t>PPS26330100225</t>
        </is>
      </c>
      <c r="B99" s="6" t="inlineStr">
        <is>
          <t>畔色樱桃木齐边双人床 |樱桃木方腿床</t>
        </is>
      </c>
      <c r="C99" s="6" t="inlineStr">
        <is>
          <t>樱桃木齐边床-1.2米-松木铺板</t>
        </is>
      </c>
      <c r="D99" s="6" t="inlineStr">
        <is>
          <t>PPS2633010022515</t>
        </is>
      </c>
      <c r="E99" s="5" t="inlineStr">
        <is>
          <t>WD-0013</t>
        </is>
      </c>
      <c r="F99" s="6" t="inlineStr">
        <is>
          <t>樱桃木齐边床-木作部分-适配1.2米</t>
        </is>
      </c>
      <c r="G99" s="6" t="inlineStr">
        <is>
          <t>组合</t>
        </is>
      </c>
      <c r="H99" s="6" t="n"/>
      <c r="I99" s="6" t="inlineStr">
        <is>
          <t>套</t>
        </is>
      </c>
      <c r="J99" s="6" t="n">
        <v>1</v>
      </c>
      <c r="K99" s="6" t="n"/>
      <c r="L99" s="6" t="n"/>
      <c r="N99" s="8" t="inlineStr">
        <is>
          <t>✅ 可导入</t>
        </is>
      </c>
      <c r="O99" t="inlineStr">
        <is>
          <t>✓</t>
        </is>
      </c>
    </row>
    <row r="100">
      <c r="A100" s="5" t="inlineStr">
        <is>
          <t>PPS26330100225</t>
        </is>
      </c>
      <c r="B100" s="9" t="inlineStr">
        <is>
          <t>畔色樱桃木齐边双人床 |樱桃木方腿床</t>
        </is>
      </c>
      <c r="C100" s="9" t="inlineStr">
        <is>
          <t>樱桃木齐边床-1.2米-松木铺板</t>
        </is>
      </c>
      <c r="D100" s="9" t="inlineStr">
        <is>
          <t>PPS2633010022515</t>
        </is>
      </c>
      <c r="E100" s="5" t="inlineStr">
        <is>
          <t>AC-0032</t>
        </is>
      </c>
      <c r="F100" s="9" t="inlineStr">
        <is>
          <t>樱桃木齐边床床铺板-松木-适配1.2米</t>
        </is>
      </c>
      <c r="G100" s="9" t="inlineStr">
        <is>
          <t>组合</t>
        </is>
      </c>
      <c r="H100" s="9" t="n"/>
      <c r="I100" s="9" t="inlineStr">
        <is>
          <t>套</t>
        </is>
      </c>
      <c r="J100" s="9" t="n">
        <v>1</v>
      </c>
      <c r="K100" s="9" t="n"/>
      <c r="L100" s="9" t="n"/>
      <c r="N100" s="8" t="inlineStr">
        <is>
          <t>✅ 可导入</t>
        </is>
      </c>
      <c r="O100" t="inlineStr">
        <is>
          <t>✓</t>
        </is>
      </c>
    </row>
    <row r="101">
      <c r="A101" s="5" t="inlineStr">
        <is>
          <t>PPS26330100225</t>
        </is>
      </c>
      <c r="B101" s="6" t="inlineStr">
        <is>
          <t>畔色樱桃木齐边双人床 |樱桃木方腿床</t>
        </is>
      </c>
      <c r="C101" s="6" t="inlineStr">
        <is>
          <t>樱桃木齐边床-1.2米-松木铺板</t>
        </is>
      </c>
      <c r="D101" s="6" t="inlineStr">
        <is>
          <t>PPS2633010022515</t>
        </is>
      </c>
      <c r="E101" s="5" t="inlineStr">
        <is>
          <t>AC-0036</t>
        </is>
      </c>
      <c r="F101" s="6" t="inlineStr">
        <is>
          <t>樱桃木齐边床-床头金属条</t>
        </is>
      </c>
      <c r="G101" s="6" t="inlineStr">
        <is>
          <t>个数</t>
        </is>
      </c>
      <c r="H101" s="6" t="n"/>
      <c r="I101" s="6" t="inlineStr">
        <is>
          <t>个</t>
        </is>
      </c>
      <c r="J101" s="6" t="n">
        <v>2</v>
      </c>
      <c r="K101" s="6" t="n"/>
      <c r="L101" s="6" t="n"/>
      <c r="N101" s="8" t="inlineStr">
        <is>
          <t>✅ 可导入</t>
        </is>
      </c>
      <c r="O101" t="inlineStr">
        <is>
          <t>✓</t>
        </is>
      </c>
    </row>
    <row r="102">
      <c r="A102" s="5" t="inlineStr">
        <is>
          <t>PPS26330100225</t>
        </is>
      </c>
      <c r="B102" s="9" t="inlineStr">
        <is>
          <t>畔色樱桃木齐边双人床 |樱桃木方腿床</t>
        </is>
      </c>
      <c r="C102" s="9" t="inlineStr">
        <is>
          <t>樱桃木齐边床-1.2米-松木铺板</t>
        </is>
      </c>
      <c r="D102" s="9" t="inlineStr">
        <is>
          <t>PPS2633010022515</t>
        </is>
      </c>
      <c r="E102" s="5" t="inlineStr">
        <is>
          <t>AC-0037</t>
        </is>
      </c>
      <c r="F102" s="9" t="inlineStr">
        <is>
          <t>樱桃木齐边床-床腿金属条</t>
        </is>
      </c>
      <c r="G102" s="9" t="inlineStr">
        <is>
          <t>个数</t>
        </is>
      </c>
      <c r="H102" s="9" t="n"/>
      <c r="I102" s="9" t="inlineStr">
        <is>
          <t>个</t>
        </is>
      </c>
      <c r="J102" s="9" t="n">
        <v>4</v>
      </c>
      <c r="K102" s="9" t="n"/>
      <c r="L102" s="9" t="n"/>
      <c r="N102" s="8" t="inlineStr">
        <is>
          <t>✅ 可导入</t>
        </is>
      </c>
      <c r="O102" t="inlineStr">
        <is>
          <t>✓</t>
        </is>
      </c>
    </row>
    <row r="103">
      <c r="A103" s="5" t="inlineStr">
        <is>
          <t>PPS26330100225</t>
        </is>
      </c>
      <c r="B103" s="6" t="inlineStr">
        <is>
          <t>畔色樱桃木齐边双人床 |樱桃木方腿床</t>
        </is>
      </c>
      <c r="C103" s="6" t="inlineStr">
        <is>
          <t>樱桃木齐边床-1.35米-松木铺板</t>
        </is>
      </c>
      <c r="D103" s="6" t="inlineStr">
        <is>
          <t>PPS2633010022516</t>
        </is>
      </c>
      <c r="E103" s="5" t="inlineStr">
        <is>
          <t>WD-0014</t>
        </is>
      </c>
      <c r="F103" s="6" t="inlineStr">
        <is>
          <t>樱桃木齐边床-木作部分-适配1.35米</t>
        </is>
      </c>
      <c r="G103" s="6" t="inlineStr">
        <is>
          <t>组合</t>
        </is>
      </c>
      <c r="H103" s="6" t="n"/>
      <c r="I103" s="6" t="inlineStr">
        <is>
          <t>套</t>
        </is>
      </c>
      <c r="J103" s="6" t="n">
        <v>1</v>
      </c>
      <c r="K103" s="6" t="n"/>
      <c r="L103" s="6" t="n"/>
      <c r="N103" s="8" t="inlineStr">
        <is>
          <t>✅ 可导入</t>
        </is>
      </c>
      <c r="O103" t="inlineStr">
        <is>
          <t>✓</t>
        </is>
      </c>
    </row>
    <row r="104">
      <c r="A104" s="5" t="inlineStr">
        <is>
          <t>PPS26330100225</t>
        </is>
      </c>
      <c r="B104" s="9" t="inlineStr">
        <is>
          <t>畔色樱桃木齐边双人床 |樱桃木方腿床</t>
        </is>
      </c>
      <c r="C104" s="9" t="inlineStr">
        <is>
          <t>樱桃木齐边床-1.35米-松木铺板</t>
        </is>
      </c>
      <c r="D104" s="9" t="inlineStr">
        <is>
          <t>PPS2633010022516</t>
        </is>
      </c>
      <c r="E104" s="5" t="inlineStr">
        <is>
          <t>AC-0033</t>
        </is>
      </c>
      <c r="F104" s="9" t="inlineStr">
        <is>
          <t>樱桃木齐边床床铺板-松木-适配1.35米</t>
        </is>
      </c>
      <c r="G104" s="9" t="inlineStr">
        <is>
          <t>组合</t>
        </is>
      </c>
      <c r="H104" s="9" t="n"/>
      <c r="I104" s="9" t="inlineStr">
        <is>
          <t>套</t>
        </is>
      </c>
      <c r="J104" s="9" t="n">
        <v>1</v>
      </c>
      <c r="K104" s="9" t="n"/>
      <c r="L104" s="9" t="n"/>
      <c r="N104" s="8" t="inlineStr">
        <is>
          <t>✅ 可导入</t>
        </is>
      </c>
      <c r="O104" t="inlineStr">
        <is>
          <t>✓</t>
        </is>
      </c>
    </row>
    <row r="105">
      <c r="A105" s="5" t="inlineStr">
        <is>
          <t>PPS26330100225</t>
        </is>
      </c>
      <c r="B105" s="6" t="inlineStr">
        <is>
          <t>畔色樱桃木齐边双人床 |樱桃木方腿床</t>
        </is>
      </c>
      <c r="C105" s="6" t="inlineStr">
        <is>
          <t>樱桃木齐边床-1.35米-松木铺板</t>
        </is>
      </c>
      <c r="D105" s="6" t="inlineStr">
        <is>
          <t>PPS2633010022516</t>
        </is>
      </c>
      <c r="E105" s="5" t="inlineStr">
        <is>
          <t>AC-0036</t>
        </is>
      </c>
      <c r="F105" s="6" t="inlineStr">
        <is>
          <t>樱桃木齐边床-床头金属条</t>
        </is>
      </c>
      <c r="G105" s="6" t="inlineStr">
        <is>
          <t>个数</t>
        </is>
      </c>
      <c r="H105" s="6" t="n"/>
      <c r="I105" s="6" t="inlineStr">
        <is>
          <t>个</t>
        </is>
      </c>
      <c r="J105" s="6" t="n">
        <v>2</v>
      </c>
      <c r="K105" s="6" t="n"/>
      <c r="L105" s="6" t="n"/>
      <c r="N105" s="8" t="inlineStr">
        <is>
          <t>✅ 可导入</t>
        </is>
      </c>
      <c r="O105" t="inlineStr">
        <is>
          <t>✓</t>
        </is>
      </c>
    </row>
    <row r="106">
      <c r="A106" s="5" t="inlineStr">
        <is>
          <t>PPS26330100225</t>
        </is>
      </c>
      <c r="B106" s="9" t="inlineStr">
        <is>
          <t>畔色樱桃木齐边双人床 |樱桃木方腿床</t>
        </is>
      </c>
      <c r="C106" s="9" t="inlineStr">
        <is>
          <t>樱桃木齐边床-1.35米-松木铺板</t>
        </is>
      </c>
      <c r="D106" s="9" t="inlineStr">
        <is>
          <t>PPS2633010022516</t>
        </is>
      </c>
      <c r="E106" s="5" t="inlineStr">
        <is>
          <t>AC-0037</t>
        </is>
      </c>
      <c r="F106" s="9" t="inlineStr">
        <is>
          <t>樱桃木齐边床-床腿金属条</t>
        </is>
      </c>
      <c r="G106" s="9" t="inlineStr">
        <is>
          <t>个数</t>
        </is>
      </c>
      <c r="H106" s="9" t="n"/>
      <c r="I106" s="9" t="inlineStr">
        <is>
          <t>个</t>
        </is>
      </c>
      <c r="J106" s="9" t="n">
        <v>4</v>
      </c>
      <c r="K106" s="9" t="n"/>
      <c r="L106" s="9" t="n"/>
      <c r="N106" s="8" t="inlineStr">
        <is>
          <t>✅ 可导入</t>
        </is>
      </c>
      <c r="O106" t="inlineStr">
        <is>
          <t>✓</t>
        </is>
      </c>
    </row>
    <row r="107">
      <c r="A107" s="5" t="inlineStr">
        <is>
          <t>PPS26330100225</t>
        </is>
      </c>
      <c r="B107" s="6" t="inlineStr">
        <is>
          <t>畔色樱桃木齐边双人床 |樱桃木方腿床</t>
        </is>
      </c>
      <c r="C107" s="6" t="inlineStr">
        <is>
          <t>樱桃木齐边床-1.5米-松木铺板</t>
        </is>
      </c>
      <c r="D107" s="6" t="inlineStr">
        <is>
          <t>PPS2633010022517</t>
        </is>
      </c>
      <c r="E107" s="5" t="inlineStr">
        <is>
          <t>WD-0015</t>
        </is>
      </c>
      <c r="F107" s="6" t="inlineStr">
        <is>
          <t>樱桃木齐边床-木作部分-适配1.5米</t>
        </is>
      </c>
      <c r="G107" s="6" t="inlineStr">
        <is>
          <t>组合</t>
        </is>
      </c>
      <c r="H107" s="6" t="n"/>
      <c r="I107" s="6" t="inlineStr">
        <is>
          <t>套</t>
        </is>
      </c>
      <c r="J107" s="6" t="n">
        <v>1</v>
      </c>
      <c r="K107" s="6" t="n"/>
      <c r="L107" s="6" t="n"/>
      <c r="N107" s="8" t="inlineStr">
        <is>
          <t>✅ 可导入</t>
        </is>
      </c>
      <c r="O107" t="inlineStr">
        <is>
          <t>✓</t>
        </is>
      </c>
    </row>
    <row r="108">
      <c r="A108" s="5" t="inlineStr">
        <is>
          <t>PPS26330100225</t>
        </is>
      </c>
      <c r="B108" s="9" t="inlineStr">
        <is>
          <t>畔色樱桃木齐边双人床 |樱桃木方腿床</t>
        </is>
      </c>
      <c r="C108" s="9" t="inlineStr">
        <is>
          <t>樱桃木齐边床-1.5米-松木铺板</t>
        </is>
      </c>
      <c r="D108" s="9" t="inlineStr">
        <is>
          <t>PPS2633010022517</t>
        </is>
      </c>
      <c r="E108" s="5" t="inlineStr">
        <is>
          <t>AC-0034</t>
        </is>
      </c>
      <c r="F108" s="9" t="inlineStr">
        <is>
          <t>樱桃木齐边床床铺板-松木-适配1.5米</t>
        </is>
      </c>
      <c r="G108" s="9" t="inlineStr">
        <is>
          <t>组合</t>
        </is>
      </c>
      <c r="H108" s="9" t="n"/>
      <c r="I108" s="9" t="inlineStr">
        <is>
          <t>套</t>
        </is>
      </c>
      <c r="J108" s="9" t="n">
        <v>1</v>
      </c>
      <c r="K108" s="9" t="n"/>
      <c r="L108" s="9" t="n"/>
      <c r="N108" s="8" t="inlineStr">
        <is>
          <t>✅ 可导入</t>
        </is>
      </c>
      <c r="O108" t="inlineStr">
        <is>
          <t>✓</t>
        </is>
      </c>
    </row>
    <row r="109">
      <c r="A109" s="5" t="inlineStr">
        <is>
          <t>PPS26330100225</t>
        </is>
      </c>
      <c r="B109" s="6" t="inlineStr">
        <is>
          <t>畔色樱桃木齐边双人床 |樱桃木方腿床</t>
        </is>
      </c>
      <c r="C109" s="6" t="inlineStr">
        <is>
          <t>樱桃木齐边床-1.5米-松木铺板</t>
        </is>
      </c>
      <c r="D109" s="6" t="inlineStr">
        <is>
          <t>PPS2633010022517</t>
        </is>
      </c>
      <c r="E109" s="5" t="inlineStr">
        <is>
          <t>AC-0036</t>
        </is>
      </c>
      <c r="F109" s="6" t="inlineStr">
        <is>
          <t>樱桃木齐边床-床头金属条</t>
        </is>
      </c>
      <c r="G109" s="6" t="inlineStr">
        <is>
          <t>个数</t>
        </is>
      </c>
      <c r="H109" s="6" t="n"/>
      <c r="I109" s="6" t="inlineStr">
        <is>
          <t>个</t>
        </is>
      </c>
      <c r="J109" s="6" t="n">
        <v>2</v>
      </c>
      <c r="K109" s="6" t="n"/>
      <c r="L109" s="6" t="n"/>
      <c r="N109" s="8" t="inlineStr">
        <is>
          <t>✅ 可导入</t>
        </is>
      </c>
      <c r="O109" t="inlineStr">
        <is>
          <t>✓</t>
        </is>
      </c>
    </row>
    <row r="110">
      <c r="A110" s="5" t="inlineStr">
        <is>
          <t>PPS26330100225</t>
        </is>
      </c>
      <c r="B110" s="9" t="inlineStr">
        <is>
          <t>畔色樱桃木齐边双人床 |樱桃木方腿床</t>
        </is>
      </c>
      <c r="C110" s="9" t="inlineStr">
        <is>
          <t>樱桃木齐边床-1.5米-松木铺板</t>
        </is>
      </c>
      <c r="D110" s="9" t="inlineStr">
        <is>
          <t>PPS2633010022517</t>
        </is>
      </c>
      <c r="E110" s="5" t="inlineStr">
        <is>
          <t>AC-0037</t>
        </is>
      </c>
      <c r="F110" s="9" t="inlineStr">
        <is>
          <t>樱桃木齐边床-床腿金属条</t>
        </is>
      </c>
      <c r="G110" s="9" t="inlineStr">
        <is>
          <t>个数</t>
        </is>
      </c>
      <c r="H110" s="9" t="n"/>
      <c r="I110" s="9" t="inlineStr">
        <is>
          <t>个</t>
        </is>
      </c>
      <c r="J110" s="9" t="n">
        <v>4</v>
      </c>
      <c r="K110" s="9" t="n"/>
      <c r="L110" s="9" t="n"/>
      <c r="N110" s="8" t="inlineStr">
        <is>
          <t>✅ 可导入</t>
        </is>
      </c>
      <c r="O110" t="inlineStr">
        <is>
          <t>✓</t>
        </is>
      </c>
    </row>
    <row r="111">
      <c r="A111" s="5" t="inlineStr">
        <is>
          <t>PPS26330100225</t>
        </is>
      </c>
      <c r="B111" s="6" t="inlineStr">
        <is>
          <t>畔色樱桃木齐边双人床 |樱桃木方腿床</t>
        </is>
      </c>
      <c r="C111" s="6" t="inlineStr">
        <is>
          <t>樱桃木齐边床-1.8米-松木铺板</t>
        </is>
      </c>
      <c r="D111" s="6" t="inlineStr">
        <is>
          <t>PPS2633010022518</t>
        </is>
      </c>
      <c r="E111" s="5" t="inlineStr">
        <is>
          <t>WD-0016</t>
        </is>
      </c>
      <c r="F111" s="6" t="inlineStr">
        <is>
          <t>樱桃木齐边床-木作部分-适配1.8米</t>
        </is>
      </c>
      <c r="G111" s="6" t="inlineStr">
        <is>
          <t>组合</t>
        </is>
      </c>
      <c r="H111" s="6" t="n"/>
      <c r="I111" s="6" t="inlineStr">
        <is>
          <t>套</t>
        </is>
      </c>
      <c r="J111" s="6" t="n">
        <v>1</v>
      </c>
      <c r="K111" s="6" t="n"/>
      <c r="L111" s="6" t="n"/>
      <c r="N111" s="8" t="inlineStr">
        <is>
          <t>✅ 可导入</t>
        </is>
      </c>
      <c r="O111" t="inlineStr">
        <is>
          <t>✓</t>
        </is>
      </c>
    </row>
    <row r="112">
      <c r="A112" s="5" t="inlineStr">
        <is>
          <t>PPS26330100225</t>
        </is>
      </c>
      <c r="B112" s="9" t="inlineStr">
        <is>
          <t>畔色樱桃木齐边双人床 |樱桃木方腿床</t>
        </is>
      </c>
      <c r="C112" s="9" t="inlineStr">
        <is>
          <t>樱桃木齐边床-1.8米-松木铺板</t>
        </is>
      </c>
      <c r="D112" s="9" t="inlineStr">
        <is>
          <t>PPS2633010022518</t>
        </is>
      </c>
      <c r="E112" s="5" t="inlineStr">
        <is>
          <t>AC-0035</t>
        </is>
      </c>
      <c r="F112" s="9" t="inlineStr">
        <is>
          <t>樱桃木齐边床床铺板-松木-适配1.8米</t>
        </is>
      </c>
      <c r="G112" s="9" t="inlineStr">
        <is>
          <t>组合</t>
        </is>
      </c>
      <c r="H112" s="9" t="n"/>
      <c r="I112" s="9" t="inlineStr">
        <is>
          <t>套</t>
        </is>
      </c>
      <c r="J112" s="9" t="n">
        <v>1</v>
      </c>
      <c r="K112" s="9" t="n"/>
      <c r="L112" s="9" t="n"/>
      <c r="N112" s="8" t="inlineStr">
        <is>
          <t>✅ 可导入</t>
        </is>
      </c>
      <c r="O112" t="inlineStr">
        <is>
          <t>✓</t>
        </is>
      </c>
    </row>
    <row r="113">
      <c r="A113" s="5" t="inlineStr">
        <is>
          <t>PPS26330100225</t>
        </is>
      </c>
      <c r="B113" s="6" t="inlineStr">
        <is>
          <t>畔色樱桃木齐边双人床 |樱桃木方腿床</t>
        </is>
      </c>
      <c r="C113" s="6" t="inlineStr">
        <is>
          <t>樱桃木齐边床-1.8米-松木铺板</t>
        </is>
      </c>
      <c r="D113" s="6" t="inlineStr">
        <is>
          <t>PPS2633010022518</t>
        </is>
      </c>
      <c r="E113" s="5" t="inlineStr">
        <is>
          <t>AC-0036</t>
        </is>
      </c>
      <c r="F113" s="6" t="inlineStr">
        <is>
          <t>樱桃木齐边床-床头金属条</t>
        </is>
      </c>
      <c r="G113" s="6" t="inlineStr">
        <is>
          <t>个数</t>
        </is>
      </c>
      <c r="H113" s="6" t="n"/>
      <c r="I113" s="6" t="inlineStr">
        <is>
          <t>个</t>
        </is>
      </c>
      <c r="J113" s="6" t="n">
        <v>2</v>
      </c>
      <c r="K113" s="6" t="n"/>
      <c r="L113" s="6" t="n"/>
      <c r="N113" s="8" t="inlineStr">
        <is>
          <t>✅ 可导入</t>
        </is>
      </c>
      <c r="O113" t="inlineStr">
        <is>
          <t>✓</t>
        </is>
      </c>
    </row>
    <row r="114">
      <c r="A114" s="5" t="inlineStr">
        <is>
          <t>PPS26330100225</t>
        </is>
      </c>
      <c r="B114" s="9" t="inlineStr">
        <is>
          <t>畔色樱桃木齐边双人床 |樱桃木方腿床</t>
        </is>
      </c>
      <c r="C114" s="9" t="inlineStr">
        <is>
          <t>樱桃木齐边床-1.8米-松木铺板</t>
        </is>
      </c>
      <c r="D114" s="9" t="inlineStr">
        <is>
          <t>PPS2633010022518</t>
        </is>
      </c>
      <c r="E114" s="5" t="inlineStr">
        <is>
          <t>AC-0037</t>
        </is>
      </c>
      <c r="F114" s="9" t="inlineStr">
        <is>
          <t>樱桃木齐边床-床腿金属条</t>
        </is>
      </c>
      <c r="G114" s="9" t="inlineStr">
        <is>
          <t>个数</t>
        </is>
      </c>
      <c r="H114" s="9" t="n"/>
      <c r="I114" s="9" t="inlineStr">
        <is>
          <t>个</t>
        </is>
      </c>
      <c r="J114" s="9" t="n">
        <v>4</v>
      </c>
      <c r="K114" s="9" t="n"/>
      <c r="L114" s="9" t="n"/>
      <c r="N114" s="8" t="inlineStr">
        <is>
          <t>✅ 可导入</t>
        </is>
      </c>
      <c r="O114" t="inlineStr">
        <is>
          <t>✓</t>
        </is>
      </c>
    </row>
    <row r="115">
      <c r="A115" s="5" t="inlineStr">
        <is>
          <t>PPS26330100225</t>
        </is>
      </c>
      <c r="B115" s="6" t="inlineStr">
        <is>
          <t>畔色樱桃木齐边双人床 |樱桃木方腿床</t>
        </is>
      </c>
      <c r="C115" s="6" t="inlineStr">
        <is>
          <t>樱桃木齐边床（软包款）-1.2米-榉木铺板</t>
        </is>
      </c>
      <c r="D115" s="6" t="inlineStr">
        <is>
          <t>PPS2633010022519</t>
        </is>
      </c>
      <c r="E115" s="5" t="inlineStr">
        <is>
          <t>WD-0013</t>
        </is>
      </c>
      <c r="F115" s="6" t="inlineStr">
        <is>
          <t>樱桃木齐边床-木作部分-适配1.2米</t>
        </is>
      </c>
      <c r="G115" s="6" t="inlineStr">
        <is>
          <t>组合</t>
        </is>
      </c>
      <c r="H115" s="6" t="n"/>
      <c r="I115" s="6" t="inlineStr">
        <is>
          <t>套</t>
        </is>
      </c>
      <c r="J115" s="6" t="n">
        <v>1</v>
      </c>
      <c r="K115" s="6" t="n"/>
      <c r="L115" s="6" t="n"/>
      <c r="N115" s="8" t="inlineStr">
        <is>
          <t>✅ 可导入</t>
        </is>
      </c>
      <c r="O115" t="inlineStr">
        <is>
          <t>✓</t>
        </is>
      </c>
    </row>
    <row r="116">
      <c r="A116" s="5" t="inlineStr">
        <is>
          <t>PPS26330100225</t>
        </is>
      </c>
      <c r="B116" s="9" t="inlineStr">
        <is>
          <t>畔色樱桃木齐边双人床 |樱桃木方腿床</t>
        </is>
      </c>
      <c r="C116" s="9" t="inlineStr">
        <is>
          <t>樱桃木齐边床（软包款）-1.2米-榉木铺板</t>
        </is>
      </c>
      <c r="D116" s="9" t="inlineStr">
        <is>
          <t>PPS2633010022519</t>
        </is>
      </c>
      <c r="E116" s="5" t="inlineStr">
        <is>
          <t>AC-0028</t>
        </is>
      </c>
      <c r="F116" s="9" t="inlineStr">
        <is>
          <t>樱桃木齐边床床铺板-榉木-适配1.2米</t>
        </is>
      </c>
      <c r="G116" s="9" t="inlineStr">
        <is>
          <t>组合</t>
        </is>
      </c>
      <c r="H116" s="9" t="n"/>
      <c r="I116" s="9" t="inlineStr">
        <is>
          <t>套</t>
        </is>
      </c>
      <c r="J116" s="9" t="n">
        <v>1</v>
      </c>
      <c r="K116" s="9" t="n"/>
      <c r="L116" s="9" t="n"/>
      <c r="N116" s="8" t="inlineStr">
        <is>
          <t>✅ 可导入</t>
        </is>
      </c>
      <c r="O116" t="inlineStr">
        <is>
          <t>✓</t>
        </is>
      </c>
    </row>
    <row r="117">
      <c r="A117" s="5" t="inlineStr">
        <is>
          <t>PPS26330100225</t>
        </is>
      </c>
      <c r="B117" s="6" t="inlineStr">
        <is>
          <t>畔色樱桃木齐边双人床 |樱桃木方腿床</t>
        </is>
      </c>
      <c r="C117" s="6" t="inlineStr">
        <is>
          <t>樱桃木齐边床（软包款）-1.2米-榉木铺板</t>
        </is>
      </c>
      <c r="D117" s="6" t="inlineStr">
        <is>
          <t>PPS2633010022519</t>
        </is>
      </c>
      <c r="E117" s="5" t="inlineStr">
        <is>
          <t>AC-0036</t>
        </is>
      </c>
      <c r="F117" s="6" t="inlineStr">
        <is>
          <t>樱桃木齐边床-床头金属条</t>
        </is>
      </c>
      <c r="G117" s="6" t="inlineStr">
        <is>
          <t>个数</t>
        </is>
      </c>
      <c r="H117" s="6" t="n"/>
      <c r="I117" s="6" t="inlineStr">
        <is>
          <t>个</t>
        </is>
      </c>
      <c r="J117" s="6" t="n">
        <v>2</v>
      </c>
      <c r="K117" s="6" t="n"/>
      <c r="L117" s="6" t="n"/>
      <c r="N117" s="8" t="inlineStr">
        <is>
          <t>✅ 可导入</t>
        </is>
      </c>
      <c r="O117" t="inlineStr">
        <is>
          <t>✓</t>
        </is>
      </c>
    </row>
    <row r="118">
      <c r="A118" s="5" t="inlineStr">
        <is>
          <t>PPS26330100225</t>
        </is>
      </c>
      <c r="B118" s="9" t="inlineStr">
        <is>
          <t>畔色樱桃木齐边双人床 |樱桃木方腿床</t>
        </is>
      </c>
      <c r="C118" s="9" t="inlineStr">
        <is>
          <t>樱桃木齐边床（软包款）-1.2米-榉木铺板</t>
        </is>
      </c>
      <c r="D118" s="9" t="inlineStr">
        <is>
          <t>PPS2633010022519</t>
        </is>
      </c>
      <c r="E118" s="5" t="inlineStr">
        <is>
          <t>AC-0037</t>
        </is>
      </c>
      <c r="F118" s="9" t="inlineStr">
        <is>
          <t>樱桃木齐边床-床腿金属条</t>
        </is>
      </c>
      <c r="G118" s="9" t="inlineStr">
        <is>
          <t>个数</t>
        </is>
      </c>
      <c r="H118" s="9" t="n"/>
      <c r="I118" s="9" t="inlineStr">
        <is>
          <t>个</t>
        </is>
      </c>
      <c r="J118" s="9" t="n">
        <v>4</v>
      </c>
      <c r="K118" s="9" t="n"/>
      <c r="L118" s="9" t="n"/>
      <c r="N118" s="8" t="inlineStr">
        <is>
          <t>✅ 可导入</t>
        </is>
      </c>
      <c r="O118" t="inlineStr">
        <is>
          <t>✓</t>
        </is>
      </c>
    </row>
    <row r="119">
      <c r="A119" s="5" t="inlineStr">
        <is>
          <t>PPS26330100225</t>
        </is>
      </c>
      <c r="B119" s="6" t="inlineStr">
        <is>
          <t>畔色樱桃木齐边双人床 |樱桃木方腿床</t>
        </is>
      </c>
      <c r="C119" s="6" t="inlineStr">
        <is>
          <t>樱桃木齐边床（软包款）-1.2米-榉木铺板</t>
        </is>
      </c>
      <c r="D119" s="6" t="inlineStr">
        <is>
          <t>PPS2633010022519</t>
        </is>
      </c>
      <c r="E119" s="5" t="inlineStr">
        <is>
          <t>AC-0038</t>
        </is>
      </c>
      <c r="F119" s="6" t="inlineStr">
        <is>
          <t>樱桃木齐边床-软包-适配1.2米</t>
        </is>
      </c>
      <c r="G119" s="6" t="inlineStr">
        <is>
          <t>个数</t>
        </is>
      </c>
      <c r="H119" s="6" t="n"/>
      <c r="I119" s="6" t="inlineStr">
        <is>
          <t>个</t>
        </is>
      </c>
      <c r="J119" s="6" t="n">
        <v>2</v>
      </c>
      <c r="K119" s="6" t="n"/>
      <c r="L119" s="6" t="n"/>
      <c r="N119" s="8" t="inlineStr">
        <is>
          <t>✅ 可导入</t>
        </is>
      </c>
      <c r="O119" t="inlineStr">
        <is>
          <t>✓</t>
        </is>
      </c>
    </row>
    <row r="120">
      <c r="A120" s="5" t="inlineStr">
        <is>
          <t>PPS26330100225</t>
        </is>
      </c>
      <c r="B120" s="9" t="inlineStr">
        <is>
          <t>畔色樱桃木齐边双人床 |樱桃木方腿床</t>
        </is>
      </c>
      <c r="C120" s="9" t="inlineStr">
        <is>
          <t>樱桃木齐边床（软包款）-1.35米-榉木铺板</t>
        </is>
      </c>
      <c r="D120" s="9" t="inlineStr">
        <is>
          <t>PPS2633010022520</t>
        </is>
      </c>
      <c r="E120" s="5" t="inlineStr">
        <is>
          <t>WD-0014</t>
        </is>
      </c>
      <c r="F120" s="9" t="inlineStr">
        <is>
          <t>樱桃木齐边床-木作部分-适配1.35米</t>
        </is>
      </c>
      <c r="G120" s="9" t="inlineStr">
        <is>
          <t>组合</t>
        </is>
      </c>
      <c r="H120" s="9" t="n"/>
      <c r="I120" s="9" t="inlineStr">
        <is>
          <t>套</t>
        </is>
      </c>
      <c r="J120" s="9" t="n">
        <v>1</v>
      </c>
      <c r="K120" s="9" t="n"/>
      <c r="L120" s="9" t="n"/>
      <c r="N120" s="8" t="inlineStr">
        <is>
          <t>✅ 可导入</t>
        </is>
      </c>
      <c r="O120" t="inlineStr">
        <is>
          <t>✓</t>
        </is>
      </c>
    </row>
    <row r="121">
      <c r="A121" s="5" t="inlineStr">
        <is>
          <t>PPS26330100225</t>
        </is>
      </c>
      <c r="B121" s="6" t="inlineStr">
        <is>
          <t>畔色樱桃木齐边双人床 |樱桃木方腿床</t>
        </is>
      </c>
      <c r="C121" s="6" t="inlineStr">
        <is>
          <t>樱桃木齐边床（软包款）-1.35米-榉木铺板</t>
        </is>
      </c>
      <c r="D121" s="6" t="inlineStr">
        <is>
          <t>PPS2633010022520</t>
        </is>
      </c>
      <c r="E121" s="5" t="inlineStr">
        <is>
          <t>AC-0029</t>
        </is>
      </c>
      <c r="F121" s="6" t="inlineStr">
        <is>
          <t>樱桃木齐边床床铺板-榉木-适配1.35米</t>
        </is>
      </c>
      <c r="G121" s="6" t="inlineStr">
        <is>
          <t>组合</t>
        </is>
      </c>
      <c r="H121" s="6" t="n"/>
      <c r="I121" s="6" t="inlineStr">
        <is>
          <t>套</t>
        </is>
      </c>
      <c r="J121" s="6" t="n">
        <v>1</v>
      </c>
      <c r="K121" s="6" t="n"/>
      <c r="L121" s="6" t="n"/>
      <c r="N121" s="8" t="inlineStr">
        <is>
          <t>✅ 可导入</t>
        </is>
      </c>
      <c r="O121" t="inlineStr">
        <is>
          <t>✓</t>
        </is>
      </c>
    </row>
    <row r="122">
      <c r="A122" s="5" t="inlineStr">
        <is>
          <t>PPS26330100225</t>
        </is>
      </c>
      <c r="B122" s="9" t="inlineStr">
        <is>
          <t>畔色樱桃木齐边双人床 |樱桃木方腿床</t>
        </is>
      </c>
      <c r="C122" s="9" t="inlineStr">
        <is>
          <t>樱桃木齐边床（软包款）-1.35米-榉木铺板</t>
        </is>
      </c>
      <c r="D122" s="9" t="inlineStr">
        <is>
          <t>PPS2633010022520</t>
        </is>
      </c>
      <c r="E122" s="5" t="inlineStr">
        <is>
          <t>AC-0036</t>
        </is>
      </c>
      <c r="F122" s="9" t="inlineStr">
        <is>
          <t>樱桃木齐边床-床头金属条</t>
        </is>
      </c>
      <c r="G122" s="9" t="inlineStr">
        <is>
          <t>个数</t>
        </is>
      </c>
      <c r="H122" s="9" t="n"/>
      <c r="I122" s="9" t="inlineStr">
        <is>
          <t>个</t>
        </is>
      </c>
      <c r="J122" s="9" t="n">
        <v>2</v>
      </c>
      <c r="K122" s="9" t="n"/>
      <c r="L122" s="9" t="n"/>
      <c r="N122" s="8" t="inlineStr">
        <is>
          <t>✅ 可导入</t>
        </is>
      </c>
      <c r="O122" t="inlineStr">
        <is>
          <t>✓</t>
        </is>
      </c>
    </row>
    <row r="123">
      <c r="A123" s="5" t="inlineStr">
        <is>
          <t>PPS26330100225</t>
        </is>
      </c>
      <c r="B123" s="6" t="inlineStr">
        <is>
          <t>畔色樱桃木齐边双人床 |樱桃木方腿床</t>
        </is>
      </c>
      <c r="C123" s="6" t="inlineStr">
        <is>
          <t>樱桃木齐边床（软包款）-1.35米-榉木铺板</t>
        </is>
      </c>
      <c r="D123" s="6" t="inlineStr">
        <is>
          <t>PPS2633010022520</t>
        </is>
      </c>
      <c r="E123" s="5" t="inlineStr">
        <is>
          <t>AC-0037</t>
        </is>
      </c>
      <c r="F123" s="6" t="inlineStr">
        <is>
          <t>樱桃木齐边床-床腿金属条</t>
        </is>
      </c>
      <c r="G123" s="6" t="inlineStr">
        <is>
          <t>个数</t>
        </is>
      </c>
      <c r="H123" s="6" t="n"/>
      <c r="I123" s="6" t="inlineStr">
        <is>
          <t>个</t>
        </is>
      </c>
      <c r="J123" s="6" t="n">
        <v>4</v>
      </c>
      <c r="K123" s="6" t="n"/>
      <c r="L123" s="6" t="n"/>
      <c r="N123" s="8" t="inlineStr">
        <is>
          <t>✅ 可导入</t>
        </is>
      </c>
      <c r="O123" t="inlineStr">
        <is>
          <t>✓</t>
        </is>
      </c>
    </row>
    <row r="124">
      <c r="A124" s="5" t="inlineStr">
        <is>
          <t>PPS26330100225</t>
        </is>
      </c>
      <c r="B124" s="9" t="inlineStr">
        <is>
          <t>畔色樱桃木齐边双人床 |樱桃木方腿床</t>
        </is>
      </c>
      <c r="C124" s="9" t="inlineStr">
        <is>
          <t>樱桃木齐边床（软包款）-1.35米-榉木铺板</t>
        </is>
      </c>
      <c r="D124" s="9" t="inlineStr">
        <is>
          <t>PPS2633010022520</t>
        </is>
      </c>
      <c r="E124" s="5" t="inlineStr">
        <is>
          <t>AC-0039</t>
        </is>
      </c>
      <c r="F124" s="9" t="inlineStr">
        <is>
          <t>樱桃木齐边床-软包-适配1.35米</t>
        </is>
      </c>
      <c r="G124" s="9" t="inlineStr">
        <is>
          <t>个数</t>
        </is>
      </c>
      <c r="H124" s="9" t="n"/>
      <c r="I124" s="9" t="inlineStr">
        <is>
          <t>个</t>
        </is>
      </c>
      <c r="J124" s="9" t="n">
        <v>2</v>
      </c>
      <c r="K124" s="9" t="n"/>
      <c r="L124" s="9" t="n"/>
      <c r="N124" s="8" t="inlineStr">
        <is>
          <t>✅ 可导入</t>
        </is>
      </c>
      <c r="O124" t="inlineStr">
        <is>
          <t>✓</t>
        </is>
      </c>
    </row>
    <row r="125">
      <c r="A125" s="5" t="inlineStr">
        <is>
          <t>PPS26330100225</t>
        </is>
      </c>
      <c r="B125" s="6" t="inlineStr">
        <is>
          <t>畔色樱桃木齐边双人床 |樱桃木方腿床</t>
        </is>
      </c>
      <c r="C125" s="6" t="inlineStr">
        <is>
          <t>樱桃木齐边床（软包款）-1.5米-榉木铺板</t>
        </is>
      </c>
      <c r="D125" s="6" t="inlineStr">
        <is>
          <t>PPS2633010022521</t>
        </is>
      </c>
      <c r="E125" s="5" t="inlineStr">
        <is>
          <t>WD-0015</t>
        </is>
      </c>
      <c r="F125" s="6" t="inlineStr">
        <is>
          <t>樱桃木齐边床-木作部分-适配1.5米</t>
        </is>
      </c>
      <c r="G125" s="6" t="inlineStr">
        <is>
          <t>组合</t>
        </is>
      </c>
      <c r="H125" s="6" t="n"/>
      <c r="I125" s="6" t="inlineStr">
        <is>
          <t>套</t>
        </is>
      </c>
      <c r="J125" s="6" t="n">
        <v>1</v>
      </c>
      <c r="K125" s="6" t="n"/>
      <c r="L125" s="6" t="n"/>
      <c r="N125" s="8" t="inlineStr">
        <is>
          <t>✅ 可导入</t>
        </is>
      </c>
      <c r="O125" t="inlineStr">
        <is>
          <t>✓</t>
        </is>
      </c>
    </row>
    <row r="126">
      <c r="A126" s="5" t="inlineStr">
        <is>
          <t>PPS26330100225</t>
        </is>
      </c>
      <c r="B126" s="9" t="inlineStr">
        <is>
          <t>畔色樱桃木齐边双人床 |樱桃木方腿床</t>
        </is>
      </c>
      <c r="C126" s="9" t="inlineStr">
        <is>
          <t>樱桃木齐边床（软包款）-1.5米-榉木铺板</t>
        </is>
      </c>
      <c r="D126" s="9" t="inlineStr">
        <is>
          <t>PPS2633010022521</t>
        </is>
      </c>
      <c r="E126" s="5" t="inlineStr">
        <is>
          <t>AC-0030</t>
        </is>
      </c>
      <c r="F126" s="9" t="inlineStr">
        <is>
          <t>樱桃木齐边床床铺板-榉木-适配1.5米</t>
        </is>
      </c>
      <c r="G126" s="9" t="inlineStr">
        <is>
          <t>组合</t>
        </is>
      </c>
      <c r="H126" s="9" t="n"/>
      <c r="I126" s="9" t="inlineStr">
        <is>
          <t>套</t>
        </is>
      </c>
      <c r="J126" s="9" t="n">
        <v>1</v>
      </c>
      <c r="K126" s="9" t="n"/>
      <c r="L126" s="9" t="n"/>
      <c r="N126" s="8" t="inlineStr">
        <is>
          <t>✅ 可导入</t>
        </is>
      </c>
      <c r="O126" t="inlineStr">
        <is>
          <t>✓</t>
        </is>
      </c>
    </row>
    <row r="127">
      <c r="A127" s="5" t="inlineStr">
        <is>
          <t>PPS26330100225</t>
        </is>
      </c>
      <c r="B127" s="6" t="inlineStr">
        <is>
          <t>畔色樱桃木齐边双人床 |樱桃木方腿床</t>
        </is>
      </c>
      <c r="C127" s="6" t="inlineStr">
        <is>
          <t>樱桃木齐边床（软包款）-1.5米-榉木铺板</t>
        </is>
      </c>
      <c r="D127" s="6" t="inlineStr">
        <is>
          <t>PPS2633010022521</t>
        </is>
      </c>
      <c r="E127" s="5" t="inlineStr">
        <is>
          <t>AC-0036</t>
        </is>
      </c>
      <c r="F127" s="6" t="inlineStr">
        <is>
          <t>樱桃木齐边床-床头金属条</t>
        </is>
      </c>
      <c r="G127" s="6" t="inlineStr">
        <is>
          <t>个数</t>
        </is>
      </c>
      <c r="H127" s="6" t="n"/>
      <c r="I127" s="6" t="inlineStr">
        <is>
          <t>个</t>
        </is>
      </c>
      <c r="J127" s="6" t="n">
        <v>2</v>
      </c>
      <c r="K127" s="6" t="n"/>
      <c r="L127" s="6" t="n"/>
      <c r="N127" s="8" t="inlineStr">
        <is>
          <t>✅ 可导入</t>
        </is>
      </c>
      <c r="O127" t="inlineStr">
        <is>
          <t>✓</t>
        </is>
      </c>
    </row>
    <row r="128">
      <c r="A128" s="5" t="inlineStr">
        <is>
          <t>PPS26330100225</t>
        </is>
      </c>
      <c r="B128" s="9" t="inlineStr">
        <is>
          <t>畔色樱桃木齐边双人床 |樱桃木方腿床</t>
        </is>
      </c>
      <c r="C128" s="9" t="inlineStr">
        <is>
          <t>樱桃木齐边床（软包款）-1.5米-榉木铺板</t>
        </is>
      </c>
      <c r="D128" s="9" t="inlineStr">
        <is>
          <t>PPS2633010022521</t>
        </is>
      </c>
      <c r="E128" s="5" t="inlineStr">
        <is>
          <t>AC-0037</t>
        </is>
      </c>
      <c r="F128" s="9" t="inlineStr">
        <is>
          <t>樱桃木齐边床-床腿金属条</t>
        </is>
      </c>
      <c r="G128" s="9" t="inlineStr">
        <is>
          <t>个数</t>
        </is>
      </c>
      <c r="H128" s="9" t="n"/>
      <c r="I128" s="9" t="inlineStr">
        <is>
          <t>个</t>
        </is>
      </c>
      <c r="J128" s="9" t="n">
        <v>4</v>
      </c>
      <c r="K128" s="9" t="n"/>
      <c r="L128" s="9" t="n"/>
      <c r="N128" s="8" t="inlineStr">
        <is>
          <t>✅ 可导入</t>
        </is>
      </c>
      <c r="O128" t="inlineStr">
        <is>
          <t>✓</t>
        </is>
      </c>
    </row>
    <row r="129">
      <c r="A129" s="5" t="inlineStr">
        <is>
          <t>PPS26330100225</t>
        </is>
      </c>
      <c r="B129" s="6" t="inlineStr">
        <is>
          <t>畔色樱桃木齐边双人床 |樱桃木方腿床</t>
        </is>
      </c>
      <c r="C129" s="6" t="inlineStr">
        <is>
          <t>樱桃木齐边床（软包款）-1.5米-榉木铺板</t>
        </is>
      </c>
      <c r="D129" s="6" t="inlineStr">
        <is>
          <t>PPS2633010022521</t>
        </is>
      </c>
      <c r="E129" s="5" t="inlineStr">
        <is>
          <t>AC-0040</t>
        </is>
      </c>
      <c r="F129" s="6" t="inlineStr">
        <is>
          <t>樱桃木齐边床-软包-适配1.5米</t>
        </is>
      </c>
      <c r="G129" s="6" t="inlineStr">
        <is>
          <t>个数</t>
        </is>
      </c>
      <c r="H129" s="6" t="n"/>
      <c r="I129" s="6" t="inlineStr">
        <is>
          <t>个</t>
        </is>
      </c>
      <c r="J129" s="6" t="n">
        <v>2</v>
      </c>
      <c r="K129" s="6" t="n"/>
      <c r="L129" s="6" t="n"/>
      <c r="N129" s="8" t="inlineStr">
        <is>
          <t>✅ 可导入</t>
        </is>
      </c>
      <c r="O129" t="inlineStr">
        <is>
          <t>✓</t>
        </is>
      </c>
    </row>
    <row r="130">
      <c r="A130" s="5" t="inlineStr">
        <is>
          <t>PPS26330100225</t>
        </is>
      </c>
      <c r="B130" s="9" t="inlineStr">
        <is>
          <t>畔色樱桃木齐边双人床 |樱桃木方腿床</t>
        </is>
      </c>
      <c r="C130" s="9" t="inlineStr">
        <is>
          <t>樱桃木齐边床（软包款）-1.8米-榉木铺板</t>
        </is>
      </c>
      <c r="D130" s="9" t="inlineStr">
        <is>
          <t>PPS2633010022522</t>
        </is>
      </c>
      <c r="E130" s="5" t="inlineStr">
        <is>
          <t>WD-0016</t>
        </is>
      </c>
      <c r="F130" s="9" t="inlineStr">
        <is>
          <t>樱桃木齐边床-木作部分-适配1.8米</t>
        </is>
      </c>
      <c r="G130" s="9" t="inlineStr">
        <is>
          <t>组合</t>
        </is>
      </c>
      <c r="H130" s="9" t="n"/>
      <c r="I130" s="9" t="inlineStr">
        <is>
          <t>套</t>
        </is>
      </c>
      <c r="J130" s="9" t="n">
        <v>1</v>
      </c>
      <c r="K130" s="9" t="n"/>
      <c r="L130" s="9" t="n"/>
      <c r="N130" s="8" t="inlineStr">
        <is>
          <t>✅ 可导入</t>
        </is>
      </c>
      <c r="O130" t="inlineStr">
        <is>
          <t>✓</t>
        </is>
      </c>
    </row>
    <row r="131">
      <c r="A131" s="5" t="inlineStr">
        <is>
          <t>PPS26330100225</t>
        </is>
      </c>
      <c r="B131" s="6" t="inlineStr">
        <is>
          <t>畔色樱桃木齐边双人床 |樱桃木方腿床</t>
        </is>
      </c>
      <c r="C131" s="6" t="inlineStr">
        <is>
          <t>樱桃木齐边床（软包款）-1.8米-榉木铺板</t>
        </is>
      </c>
      <c r="D131" s="6" t="inlineStr">
        <is>
          <t>PPS2633010022522</t>
        </is>
      </c>
      <c r="E131" s="5" t="inlineStr">
        <is>
          <t>AC-0031</t>
        </is>
      </c>
      <c r="F131" s="6" t="inlineStr">
        <is>
          <t>樱桃木齐边床床铺板-榉木-适配1.8米</t>
        </is>
      </c>
      <c r="G131" s="6" t="inlineStr">
        <is>
          <t>组合</t>
        </is>
      </c>
      <c r="H131" s="6" t="n"/>
      <c r="I131" s="6" t="inlineStr">
        <is>
          <t>套</t>
        </is>
      </c>
      <c r="J131" s="6" t="n">
        <v>1</v>
      </c>
      <c r="K131" s="6" t="n"/>
      <c r="L131" s="6" t="n"/>
      <c r="N131" s="8" t="inlineStr">
        <is>
          <t>✅ 可导入</t>
        </is>
      </c>
      <c r="O131" t="inlineStr">
        <is>
          <t>✓</t>
        </is>
      </c>
    </row>
    <row r="132">
      <c r="A132" s="5" t="inlineStr">
        <is>
          <t>PPS26330100225</t>
        </is>
      </c>
      <c r="B132" s="9" t="inlineStr">
        <is>
          <t>畔色樱桃木齐边双人床 |樱桃木方腿床</t>
        </is>
      </c>
      <c r="C132" s="9" t="inlineStr">
        <is>
          <t>樱桃木齐边床（软包款）-1.8米-榉木铺板</t>
        </is>
      </c>
      <c r="D132" s="9" t="inlineStr">
        <is>
          <t>PPS2633010022522</t>
        </is>
      </c>
      <c r="E132" s="5" t="inlineStr">
        <is>
          <t>AC-0036</t>
        </is>
      </c>
      <c r="F132" s="9" t="inlineStr">
        <is>
          <t>樱桃木齐边床-床头金属条</t>
        </is>
      </c>
      <c r="G132" s="9" t="inlineStr">
        <is>
          <t>个数</t>
        </is>
      </c>
      <c r="H132" s="9" t="n"/>
      <c r="I132" s="9" t="inlineStr">
        <is>
          <t>个</t>
        </is>
      </c>
      <c r="J132" s="9" t="n">
        <v>2</v>
      </c>
      <c r="K132" s="9" t="n"/>
      <c r="L132" s="9" t="n"/>
      <c r="N132" s="8" t="inlineStr">
        <is>
          <t>✅ 可导入</t>
        </is>
      </c>
      <c r="O132" t="inlineStr">
        <is>
          <t>✓</t>
        </is>
      </c>
    </row>
    <row r="133">
      <c r="A133" s="5" t="inlineStr">
        <is>
          <t>PPS26330100225</t>
        </is>
      </c>
      <c r="B133" s="6" t="inlineStr">
        <is>
          <t>畔色樱桃木齐边双人床 |樱桃木方腿床</t>
        </is>
      </c>
      <c r="C133" s="6" t="inlineStr">
        <is>
          <t>樱桃木齐边床（软包款）-1.8米-榉木铺板</t>
        </is>
      </c>
      <c r="D133" s="6" t="inlineStr">
        <is>
          <t>PPS2633010022522</t>
        </is>
      </c>
      <c r="E133" s="5" t="inlineStr">
        <is>
          <t>AC-0037</t>
        </is>
      </c>
      <c r="F133" s="6" t="inlineStr">
        <is>
          <t>樱桃木齐边床-床腿金属条</t>
        </is>
      </c>
      <c r="G133" s="6" t="inlineStr">
        <is>
          <t>个数</t>
        </is>
      </c>
      <c r="H133" s="6" t="n"/>
      <c r="I133" s="6" t="inlineStr">
        <is>
          <t>个</t>
        </is>
      </c>
      <c r="J133" s="6" t="n">
        <v>4</v>
      </c>
      <c r="K133" s="6" t="n"/>
      <c r="L133" s="6" t="n"/>
      <c r="N133" s="8" t="inlineStr">
        <is>
          <t>✅ 可导入</t>
        </is>
      </c>
      <c r="O133" t="inlineStr">
        <is>
          <t>✓</t>
        </is>
      </c>
    </row>
    <row r="134">
      <c r="A134" s="5" t="inlineStr">
        <is>
          <t>PPS26330100225</t>
        </is>
      </c>
      <c r="B134" s="9" t="inlineStr">
        <is>
          <t>畔色樱桃木齐边双人床 |樱桃木方腿床</t>
        </is>
      </c>
      <c r="C134" s="9" t="inlineStr">
        <is>
          <t>樱桃木齐边床（软包款）-1.8米-榉木铺板</t>
        </is>
      </c>
      <c r="D134" s="9" t="inlineStr">
        <is>
          <t>PPS2633010022522</t>
        </is>
      </c>
      <c r="E134" s="5" t="inlineStr">
        <is>
          <t>AC-0041</t>
        </is>
      </c>
      <c r="F134" s="9" t="inlineStr">
        <is>
          <t>樱桃木齐边床-软包-适配1.8米</t>
        </is>
      </c>
      <c r="G134" s="9" t="inlineStr">
        <is>
          <t>个数</t>
        </is>
      </c>
      <c r="H134" s="9" t="n"/>
      <c r="I134" s="9" t="inlineStr">
        <is>
          <t>个</t>
        </is>
      </c>
      <c r="J134" s="9" t="n">
        <v>2</v>
      </c>
      <c r="K134" s="9" t="n"/>
      <c r="L134" s="9" t="n"/>
      <c r="N134" s="8" t="inlineStr">
        <is>
          <t>✅ 可导入</t>
        </is>
      </c>
      <c r="O134" t="inlineStr">
        <is>
          <t>✓</t>
        </is>
      </c>
    </row>
    <row r="135">
      <c r="A135" s="5" t="inlineStr">
        <is>
          <t>PPS26330110226</t>
        </is>
      </c>
      <c r="B135" s="6" t="inlineStr">
        <is>
          <t>畔色樱桃木静音双人床 |樱桃木小金属腿床</t>
        </is>
      </c>
      <c r="C135" s="6" t="inlineStr">
        <is>
          <t>樱桃木静音床-1.2米-榉木铺板</t>
        </is>
      </c>
      <c r="D135" s="6" t="inlineStr">
        <is>
          <t>PPS2633011022611</t>
        </is>
      </c>
      <c r="E135" s="5" t="inlineStr">
        <is>
          <t>WD-0017</t>
        </is>
      </c>
      <c r="F135" s="6" t="inlineStr">
        <is>
          <t>樱桃木静音床-木作部分-适配1.2米</t>
        </is>
      </c>
      <c r="G135" s="6" t="inlineStr">
        <is>
          <t>组合</t>
        </is>
      </c>
      <c r="H135" s="6" t="n"/>
      <c r="I135" s="6" t="inlineStr">
        <is>
          <t>套</t>
        </is>
      </c>
      <c r="J135" s="6" t="n">
        <v>1</v>
      </c>
      <c r="K135" s="6" t="n"/>
      <c r="L135" s="6" t="n"/>
      <c r="N135" s="8" t="inlineStr">
        <is>
          <t>✅ 可导入</t>
        </is>
      </c>
      <c r="O135" t="inlineStr">
        <is>
          <t>✓</t>
        </is>
      </c>
    </row>
    <row r="136">
      <c r="A136" s="5" t="inlineStr">
        <is>
          <t>PPS26330110226</t>
        </is>
      </c>
      <c r="B136" s="9" t="inlineStr">
        <is>
          <t>畔色樱桃木静音双人床 |樱桃木小金属腿床</t>
        </is>
      </c>
      <c r="C136" s="9" t="inlineStr">
        <is>
          <t>樱桃木静音床-1.2米-榉木铺板</t>
        </is>
      </c>
      <c r="D136" s="9" t="inlineStr">
        <is>
          <t>PPS2633011022611</t>
        </is>
      </c>
      <c r="E136" s="5" t="inlineStr">
        <is>
          <t>AC-0042</t>
        </is>
      </c>
      <c r="F136" s="9" t="inlineStr">
        <is>
          <t>樱桃木静音床床铺板-榉木-适配1.2米</t>
        </is>
      </c>
      <c r="G136" s="9" t="inlineStr">
        <is>
          <t>组合</t>
        </is>
      </c>
      <c r="H136" s="9" t="n"/>
      <c r="I136" s="9" t="inlineStr">
        <is>
          <t>套</t>
        </is>
      </c>
      <c r="J136" s="9" t="n">
        <v>1</v>
      </c>
      <c r="K136" s="9" t="n"/>
      <c r="L136" s="9" t="n"/>
      <c r="N136" s="8" t="inlineStr">
        <is>
          <t>✅ 可导入</t>
        </is>
      </c>
      <c r="O136" t="inlineStr">
        <is>
          <t>✓</t>
        </is>
      </c>
    </row>
    <row r="137">
      <c r="A137" s="5" t="inlineStr">
        <is>
          <t>PPS26330110226</t>
        </is>
      </c>
      <c r="B137" s="6" t="inlineStr">
        <is>
          <t>畔色樱桃木静音双人床 |樱桃木小金属腿床</t>
        </is>
      </c>
      <c r="C137" s="6" t="inlineStr">
        <is>
          <t>樱桃木静音床-1.2米-榉木铺板</t>
        </is>
      </c>
      <c r="D137" s="6" t="inlineStr">
        <is>
          <t>PPS2633011022611</t>
        </is>
      </c>
      <c r="E137" s="5" t="inlineStr">
        <is>
          <t>AC-0050</t>
        </is>
      </c>
      <c r="F137" s="6" t="inlineStr">
        <is>
          <t>樱桃木静音床-三角金属腿</t>
        </is>
      </c>
      <c r="G137" s="6" t="inlineStr">
        <is>
          <t>个数</t>
        </is>
      </c>
      <c r="H137" s="6" t="n"/>
      <c r="I137" s="6" t="inlineStr">
        <is>
          <t>个</t>
        </is>
      </c>
      <c r="J137" s="6" t="n">
        <v>4</v>
      </c>
      <c r="K137" s="6" t="n"/>
      <c r="L137" s="6" t="n"/>
      <c r="N137" s="8" t="inlineStr">
        <is>
          <t>✅ 可导入</t>
        </is>
      </c>
      <c r="O137" t="inlineStr">
        <is>
          <t>✓</t>
        </is>
      </c>
    </row>
    <row r="138">
      <c r="A138" s="5" t="inlineStr">
        <is>
          <t>PPS26330110226</t>
        </is>
      </c>
      <c r="B138" s="9" t="inlineStr">
        <is>
          <t>畔色樱桃木静音双人床 |樱桃木小金属腿床</t>
        </is>
      </c>
      <c r="C138" s="9" t="inlineStr">
        <is>
          <t>樱桃木静音床-1.35米-榉木铺板</t>
        </is>
      </c>
      <c r="D138" s="9" t="inlineStr">
        <is>
          <t>PPS2633011022612</t>
        </is>
      </c>
      <c r="E138" s="5" t="inlineStr">
        <is>
          <t>WD-0018</t>
        </is>
      </c>
      <c r="F138" s="9" t="inlineStr">
        <is>
          <t>樱桃木静音床-木作部分-适配1.35米</t>
        </is>
      </c>
      <c r="G138" s="9" t="inlineStr">
        <is>
          <t>组合</t>
        </is>
      </c>
      <c r="H138" s="9" t="n"/>
      <c r="I138" s="9" t="inlineStr">
        <is>
          <t>套</t>
        </is>
      </c>
      <c r="J138" s="9" t="n">
        <v>1</v>
      </c>
      <c r="K138" s="9" t="n"/>
      <c r="L138" s="9" t="n"/>
      <c r="N138" s="8" t="inlineStr">
        <is>
          <t>✅ 可导入</t>
        </is>
      </c>
      <c r="O138" t="inlineStr">
        <is>
          <t>✓</t>
        </is>
      </c>
    </row>
    <row r="139">
      <c r="A139" s="5" t="inlineStr">
        <is>
          <t>PPS26330110226</t>
        </is>
      </c>
      <c r="B139" s="6" t="inlineStr">
        <is>
          <t>畔色樱桃木静音双人床 |樱桃木小金属腿床</t>
        </is>
      </c>
      <c r="C139" s="6" t="inlineStr">
        <is>
          <t>樱桃木静音床-1.35米-榉木铺板</t>
        </is>
      </c>
      <c r="D139" s="6" t="inlineStr">
        <is>
          <t>PPS2633011022612</t>
        </is>
      </c>
      <c r="E139" s="5" t="inlineStr">
        <is>
          <t>AC-0043</t>
        </is>
      </c>
      <c r="F139" s="6" t="inlineStr">
        <is>
          <t>樱桃木静音床床铺板-榉木-适配1.35米</t>
        </is>
      </c>
      <c r="G139" s="6" t="inlineStr">
        <is>
          <t>组合</t>
        </is>
      </c>
      <c r="H139" s="6" t="n"/>
      <c r="I139" s="6" t="inlineStr">
        <is>
          <t>套</t>
        </is>
      </c>
      <c r="J139" s="6" t="n">
        <v>1</v>
      </c>
      <c r="K139" s="6" t="n"/>
      <c r="L139" s="6" t="n"/>
      <c r="N139" s="8" t="inlineStr">
        <is>
          <t>✅ 可导入</t>
        </is>
      </c>
      <c r="O139" t="inlineStr">
        <is>
          <t>✓</t>
        </is>
      </c>
    </row>
    <row r="140">
      <c r="A140" s="5" t="inlineStr">
        <is>
          <t>PPS26330110226</t>
        </is>
      </c>
      <c r="B140" s="9" t="inlineStr">
        <is>
          <t>畔色樱桃木静音双人床 |樱桃木小金属腿床</t>
        </is>
      </c>
      <c r="C140" s="9" t="inlineStr">
        <is>
          <t>樱桃木静音床-1.35米-榉木铺板</t>
        </is>
      </c>
      <c r="D140" s="9" t="inlineStr">
        <is>
          <t>PPS2633011022612</t>
        </is>
      </c>
      <c r="E140" s="5" t="inlineStr">
        <is>
          <t>AC-0050</t>
        </is>
      </c>
      <c r="F140" s="9" t="inlineStr">
        <is>
          <t>樱桃木静音床-三角金属腿</t>
        </is>
      </c>
      <c r="G140" s="9" t="inlineStr">
        <is>
          <t>个数</t>
        </is>
      </c>
      <c r="H140" s="9" t="n"/>
      <c r="I140" s="9" t="inlineStr">
        <is>
          <t>个</t>
        </is>
      </c>
      <c r="J140" s="9" t="n">
        <v>4</v>
      </c>
      <c r="K140" s="9" t="n"/>
      <c r="L140" s="9" t="n"/>
      <c r="N140" s="8" t="inlineStr">
        <is>
          <t>✅ 可导入</t>
        </is>
      </c>
      <c r="O140" t="inlineStr">
        <is>
          <t>✓</t>
        </is>
      </c>
    </row>
    <row r="141">
      <c r="A141" s="5" t="inlineStr">
        <is>
          <t>PPS26330110226</t>
        </is>
      </c>
      <c r="B141" s="6" t="inlineStr">
        <is>
          <t>畔色樱桃木静音双人床 |樱桃木小金属腿床</t>
        </is>
      </c>
      <c r="C141" s="6" t="inlineStr">
        <is>
          <t>樱桃木静音床-1.5米-榉木铺板</t>
        </is>
      </c>
      <c r="D141" s="6" t="inlineStr">
        <is>
          <t>PPS2633011022613</t>
        </is>
      </c>
      <c r="E141" s="5" t="inlineStr">
        <is>
          <t>WD-0019</t>
        </is>
      </c>
      <c r="F141" s="6" t="inlineStr">
        <is>
          <t>樱桃木静音床-木作部分-适配1.5米</t>
        </is>
      </c>
      <c r="G141" s="6" t="inlineStr">
        <is>
          <t>组合</t>
        </is>
      </c>
      <c r="H141" s="6" t="n"/>
      <c r="I141" s="6" t="inlineStr">
        <is>
          <t>套</t>
        </is>
      </c>
      <c r="J141" s="6" t="n">
        <v>1</v>
      </c>
      <c r="K141" s="6" t="n"/>
      <c r="L141" s="6" t="n"/>
      <c r="N141" s="8" t="inlineStr">
        <is>
          <t>✅ 可导入</t>
        </is>
      </c>
      <c r="O141" t="inlineStr">
        <is>
          <t>✓</t>
        </is>
      </c>
    </row>
    <row r="142">
      <c r="A142" s="5" t="inlineStr">
        <is>
          <t>PPS26330110226</t>
        </is>
      </c>
      <c r="B142" s="9" t="inlineStr">
        <is>
          <t>畔色樱桃木静音双人床 |樱桃木小金属腿床</t>
        </is>
      </c>
      <c r="C142" s="9" t="inlineStr">
        <is>
          <t>樱桃木静音床-1.5米-榉木铺板</t>
        </is>
      </c>
      <c r="D142" s="9" t="inlineStr">
        <is>
          <t>PPS2633011022613</t>
        </is>
      </c>
      <c r="E142" s="5" t="inlineStr">
        <is>
          <t>AC-0044</t>
        </is>
      </c>
      <c r="F142" s="9" t="inlineStr">
        <is>
          <t>樱桃木静音床床铺板-榉木-适配1.5米</t>
        </is>
      </c>
      <c r="G142" s="9" t="inlineStr">
        <is>
          <t>组合</t>
        </is>
      </c>
      <c r="H142" s="9" t="n"/>
      <c r="I142" s="9" t="inlineStr">
        <is>
          <t>套</t>
        </is>
      </c>
      <c r="J142" s="9" t="n">
        <v>1</v>
      </c>
      <c r="K142" s="9" t="n"/>
      <c r="L142" s="9" t="n"/>
      <c r="N142" s="8" t="inlineStr">
        <is>
          <t>✅ 可导入</t>
        </is>
      </c>
      <c r="O142" t="inlineStr">
        <is>
          <t>✓</t>
        </is>
      </c>
    </row>
    <row r="143">
      <c r="A143" s="5" t="inlineStr">
        <is>
          <t>PPS26330110226</t>
        </is>
      </c>
      <c r="B143" s="6" t="inlineStr">
        <is>
          <t>畔色樱桃木静音双人床 |樱桃木小金属腿床</t>
        </is>
      </c>
      <c r="C143" s="6" t="inlineStr">
        <is>
          <t>樱桃木静音床-1.5米-榉木铺板</t>
        </is>
      </c>
      <c r="D143" s="6" t="inlineStr">
        <is>
          <t>PPS2633011022613</t>
        </is>
      </c>
      <c r="E143" s="5" t="inlineStr">
        <is>
          <t>AC-0050</t>
        </is>
      </c>
      <c r="F143" s="6" t="inlineStr">
        <is>
          <t>樱桃木静音床-三角金属腿</t>
        </is>
      </c>
      <c r="G143" s="6" t="inlineStr">
        <is>
          <t>个数</t>
        </is>
      </c>
      <c r="H143" s="6" t="n"/>
      <c r="I143" s="6" t="inlineStr">
        <is>
          <t>个</t>
        </is>
      </c>
      <c r="J143" s="6" t="n">
        <v>4</v>
      </c>
      <c r="K143" s="6" t="n"/>
      <c r="L143" s="6" t="n"/>
      <c r="N143" s="8" t="inlineStr">
        <is>
          <t>✅ 可导入</t>
        </is>
      </c>
      <c r="O143" t="inlineStr">
        <is>
          <t>✓</t>
        </is>
      </c>
    </row>
    <row r="144">
      <c r="A144" s="5" t="inlineStr">
        <is>
          <t>PPS26330110226</t>
        </is>
      </c>
      <c r="B144" s="9" t="inlineStr">
        <is>
          <t>畔色樱桃木静音双人床 |樱桃木小金属腿床</t>
        </is>
      </c>
      <c r="C144" s="9" t="inlineStr">
        <is>
          <t>樱桃木静音床-1.8米-榉木铺板</t>
        </is>
      </c>
      <c r="D144" s="9" t="inlineStr">
        <is>
          <t>PPS2633011022614</t>
        </is>
      </c>
      <c r="E144" s="5" t="inlineStr">
        <is>
          <t>WD-0020</t>
        </is>
      </c>
      <c r="F144" s="9" t="inlineStr">
        <is>
          <t>樱桃木静音床-木作部分-适配1.8米</t>
        </is>
      </c>
      <c r="G144" s="9" t="inlineStr">
        <is>
          <t>组合</t>
        </is>
      </c>
      <c r="H144" s="9" t="n"/>
      <c r="I144" s="9" t="inlineStr">
        <is>
          <t>套</t>
        </is>
      </c>
      <c r="J144" s="9" t="n">
        <v>1</v>
      </c>
      <c r="K144" s="9" t="n"/>
      <c r="L144" s="9" t="n"/>
      <c r="N144" s="8" t="inlineStr">
        <is>
          <t>✅ 可导入</t>
        </is>
      </c>
      <c r="O144" t="inlineStr">
        <is>
          <t>✓</t>
        </is>
      </c>
    </row>
    <row r="145">
      <c r="A145" s="5" t="inlineStr">
        <is>
          <t>PPS26330110226</t>
        </is>
      </c>
      <c r="B145" s="6" t="inlineStr">
        <is>
          <t>畔色樱桃木静音双人床 |樱桃木小金属腿床</t>
        </is>
      </c>
      <c r="C145" s="6" t="inlineStr">
        <is>
          <t>樱桃木静音床-1.8米-榉木铺板</t>
        </is>
      </c>
      <c r="D145" s="6" t="inlineStr">
        <is>
          <t>PPS2633011022614</t>
        </is>
      </c>
      <c r="E145" s="5" t="inlineStr">
        <is>
          <t>AC-0045</t>
        </is>
      </c>
      <c r="F145" s="6" t="inlineStr">
        <is>
          <t>樱桃木静音床床铺板-榉木-适配1.8米</t>
        </is>
      </c>
      <c r="G145" s="6" t="inlineStr">
        <is>
          <t>组合</t>
        </is>
      </c>
      <c r="H145" s="6" t="n"/>
      <c r="I145" s="6" t="inlineStr">
        <is>
          <t>套</t>
        </is>
      </c>
      <c r="J145" s="6" t="n">
        <v>1</v>
      </c>
      <c r="K145" s="6" t="n"/>
      <c r="L145" s="6" t="n"/>
      <c r="N145" s="8" t="inlineStr">
        <is>
          <t>✅ 可导入</t>
        </is>
      </c>
      <c r="O145" t="inlineStr">
        <is>
          <t>✓</t>
        </is>
      </c>
    </row>
    <row r="146">
      <c r="A146" s="5" t="inlineStr">
        <is>
          <t>PPS26330110226</t>
        </is>
      </c>
      <c r="B146" s="9" t="inlineStr">
        <is>
          <t>畔色樱桃木静音双人床 |樱桃木小金属腿床</t>
        </is>
      </c>
      <c r="C146" s="9" t="inlineStr">
        <is>
          <t>樱桃木静音床-1.8米-榉木铺板</t>
        </is>
      </c>
      <c r="D146" s="9" t="inlineStr">
        <is>
          <t>PPS2633011022614</t>
        </is>
      </c>
      <c r="E146" s="5" t="inlineStr">
        <is>
          <t>AC-0050</t>
        </is>
      </c>
      <c r="F146" s="9" t="inlineStr">
        <is>
          <t>樱桃木静音床-三角金属腿</t>
        </is>
      </c>
      <c r="G146" s="9" t="inlineStr">
        <is>
          <t>个数</t>
        </is>
      </c>
      <c r="H146" s="9" t="n"/>
      <c r="I146" s="9" t="inlineStr">
        <is>
          <t>个</t>
        </is>
      </c>
      <c r="J146" s="9" t="n">
        <v>4</v>
      </c>
      <c r="K146" s="9" t="n"/>
      <c r="L146" s="9" t="n"/>
      <c r="N146" s="8" t="inlineStr">
        <is>
          <t>✅ 可导入</t>
        </is>
      </c>
      <c r="O146" t="inlineStr">
        <is>
          <t>✓</t>
        </is>
      </c>
    </row>
    <row r="147">
      <c r="A147" s="5" t="inlineStr">
        <is>
          <t>PPS26330110226</t>
        </is>
      </c>
      <c r="B147" s="6" t="inlineStr">
        <is>
          <t>畔色樱桃木静音双人床 |樱桃木小金属腿床</t>
        </is>
      </c>
      <c r="C147" s="6" t="inlineStr">
        <is>
          <t>樱桃木静音床-1.2米-松木铺板</t>
        </is>
      </c>
      <c r="D147" s="6" t="inlineStr">
        <is>
          <t>PPS2633011022615</t>
        </is>
      </c>
      <c r="E147" s="5" t="inlineStr">
        <is>
          <t>WD-0017</t>
        </is>
      </c>
      <c r="F147" s="6" t="inlineStr">
        <is>
          <t>樱桃木静音床-木作部分-适配1.2米</t>
        </is>
      </c>
      <c r="G147" s="6" t="inlineStr">
        <is>
          <t>组合</t>
        </is>
      </c>
      <c r="H147" s="6" t="n"/>
      <c r="I147" s="6" t="inlineStr">
        <is>
          <t>套</t>
        </is>
      </c>
      <c r="J147" s="6" t="n">
        <v>1</v>
      </c>
      <c r="K147" s="6" t="n"/>
      <c r="L147" s="6" t="n"/>
      <c r="N147" s="8" t="inlineStr">
        <is>
          <t>✅ 可导入</t>
        </is>
      </c>
      <c r="O147" t="inlineStr">
        <is>
          <t>✓</t>
        </is>
      </c>
    </row>
    <row r="148">
      <c r="A148" s="5" t="inlineStr">
        <is>
          <t>PPS26330110226</t>
        </is>
      </c>
      <c r="B148" s="9" t="inlineStr">
        <is>
          <t>畔色樱桃木静音双人床 |樱桃木小金属腿床</t>
        </is>
      </c>
      <c r="C148" s="9" t="inlineStr">
        <is>
          <t>樱桃木静音床-1.2米-松木铺板</t>
        </is>
      </c>
      <c r="D148" s="9" t="inlineStr">
        <is>
          <t>PPS2633011022615</t>
        </is>
      </c>
      <c r="E148" s="5" t="inlineStr">
        <is>
          <t>AC-0046</t>
        </is>
      </c>
      <c r="F148" s="9" t="inlineStr">
        <is>
          <t>樱桃木静音床床铺板-松木-适配1.2米</t>
        </is>
      </c>
      <c r="G148" s="9" t="inlineStr">
        <is>
          <t>组合</t>
        </is>
      </c>
      <c r="H148" s="9" t="n"/>
      <c r="I148" s="9" t="inlineStr">
        <is>
          <t>套</t>
        </is>
      </c>
      <c r="J148" s="9" t="n">
        <v>1</v>
      </c>
      <c r="K148" s="9" t="n"/>
      <c r="L148" s="9" t="n"/>
      <c r="N148" s="8" t="inlineStr">
        <is>
          <t>✅ 可导入</t>
        </is>
      </c>
      <c r="O148" t="inlineStr">
        <is>
          <t>✓</t>
        </is>
      </c>
    </row>
    <row r="149">
      <c r="A149" s="5" t="inlineStr">
        <is>
          <t>PPS26330110226</t>
        </is>
      </c>
      <c r="B149" s="6" t="inlineStr">
        <is>
          <t>畔色樱桃木静音双人床 |樱桃木小金属腿床</t>
        </is>
      </c>
      <c r="C149" s="6" t="inlineStr">
        <is>
          <t>樱桃木静音床-1.2米-松木铺板</t>
        </is>
      </c>
      <c r="D149" s="6" t="inlineStr">
        <is>
          <t>PPS2633011022615</t>
        </is>
      </c>
      <c r="E149" s="5" t="inlineStr">
        <is>
          <t>AC-0050</t>
        </is>
      </c>
      <c r="F149" s="6" t="inlineStr">
        <is>
          <t>樱桃木静音床-三角金属腿</t>
        </is>
      </c>
      <c r="G149" s="6" t="inlineStr">
        <is>
          <t>个数</t>
        </is>
      </c>
      <c r="H149" s="6" t="n"/>
      <c r="I149" s="6" t="inlineStr">
        <is>
          <t>个</t>
        </is>
      </c>
      <c r="J149" s="6" t="n">
        <v>4</v>
      </c>
      <c r="K149" s="6" t="n"/>
      <c r="L149" s="6" t="n"/>
      <c r="N149" s="8" t="inlineStr">
        <is>
          <t>✅ 可导入</t>
        </is>
      </c>
      <c r="O149" t="inlineStr">
        <is>
          <t>✓</t>
        </is>
      </c>
    </row>
    <row r="150">
      <c r="A150" s="5" t="inlineStr">
        <is>
          <t>PPS26330110226</t>
        </is>
      </c>
      <c r="B150" s="9" t="inlineStr">
        <is>
          <t>畔色樱桃木静音双人床 |樱桃木小金属腿床</t>
        </is>
      </c>
      <c r="C150" s="9" t="inlineStr">
        <is>
          <t>樱桃木静音床-1.35米-松木铺板</t>
        </is>
      </c>
      <c r="D150" s="9" t="inlineStr">
        <is>
          <t>PPS2633011022616</t>
        </is>
      </c>
      <c r="E150" s="5" t="inlineStr">
        <is>
          <t>WD-0018</t>
        </is>
      </c>
      <c r="F150" s="9" t="inlineStr">
        <is>
          <t>樱桃木静音床-木作部分-适配1.35米</t>
        </is>
      </c>
      <c r="G150" s="9" t="inlineStr">
        <is>
          <t>组合</t>
        </is>
      </c>
      <c r="H150" s="9" t="n"/>
      <c r="I150" s="9" t="inlineStr">
        <is>
          <t>套</t>
        </is>
      </c>
      <c r="J150" s="9" t="n">
        <v>1</v>
      </c>
      <c r="K150" s="9" t="n"/>
      <c r="L150" s="9" t="n"/>
      <c r="N150" s="8" t="inlineStr">
        <is>
          <t>✅ 可导入</t>
        </is>
      </c>
      <c r="O150" t="inlineStr">
        <is>
          <t>✓</t>
        </is>
      </c>
    </row>
    <row r="151">
      <c r="A151" s="5" t="inlineStr">
        <is>
          <t>PPS26330110226</t>
        </is>
      </c>
      <c r="B151" s="6" t="inlineStr">
        <is>
          <t>畔色樱桃木静音双人床 |樱桃木小金属腿床</t>
        </is>
      </c>
      <c r="C151" s="6" t="inlineStr">
        <is>
          <t>樱桃木静音床-1.35米-松木铺板</t>
        </is>
      </c>
      <c r="D151" s="6" t="inlineStr">
        <is>
          <t>PPS2633011022616</t>
        </is>
      </c>
      <c r="E151" s="5" t="inlineStr">
        <is>
          <t>AC-0047</t>
        </is>
      </c>
      <c r="F151" s="6" t="inlineStr">
        <is>
          <t>樱桃木静音床床铺板-松木-适配1.35米</t>
        </is>
      </c>
      <c r="G151" s="6" t="inlineStr">
        <is>
          <t>组合</t>
        </is>
      </c>
      <c r="H151" s="6" t="n"/>
      <c r="I151" s="6" t="inlineStr">
        <is>
          <t>套</t>
        </is>
      </c>
      <c r="J151" s="6" t="n">
        <v>1</v>
      </c>
      <c r="K151" s="6" t="n"/>
      <c r="L151" s="6" t="n"/>
      <c r="N151" s="8" t="inlineStr">
        <is>
          <t>✅ 可导入</t>
        </is>
      </c>
      <c r="O151" t="inlineStr">
        <is>
          <t>✓</t>
        </is>
      </c>
    </row>
    <row r="152">
      <c r="A152" s="5" t="inlineStr">
        <is>
          <t>PPS26330110226</t>
        </is>
      </c>
      <c r="B152" s="9" t="inlineStr">
        <is>
          <t>畔色樱桃木静音双人床 |樱桃木小金属腿床</t>
        </is>
      </c>
      <c r="C152" s="9" t="inlineStr">
        <is>
          <t>樱桃木静音床-1.35米-松木铺板</t>
        </is>
      </c>
      <c r="D152" s="9" t="inlineStr">
        <is>
          <t>PPS2633011022616</t>
        </is>
      </c>
      <c r="E152" s="5" t="inlineStr">
        <is>
          <t>AC-0050</t>
        </is>
      </c>
      <c r="F152" s="9" t="inlineStr">
        <is>
          <t>樱桃木静音床-三角金属腿</t>
        </is>
      </c>
      <c r="G152" s="9" t="inlineStr">
        <is>
          <t>个数</t>
        </is>
      </c>
      <c r="H152" s="9" t="n"/>
      <c r="I152" s="9" t="inlineStr">
        <is>
          <t>个</t>
        </is>
      </c>
      <c r="J152" s="9" t="n">
        <v>4</v>
      </c>
      <c r="K152" s="9" t="n"/>
      <c r="L152" s="9" t="n"/>
      <c r="N152" s="8" t="inlineStr">
        <is>
          <t>✅ 可导入</t>
        </is>
      </c>
      <c r="O152" t="inlineStr">
        <is>
          <t>✓</t>
        </is>
      </c>
    </row>
    <row r="153">
      <c r="A153" s="5" t="inlineStr">
        <is>
          <t>PPS26330110226</t>
        </is>
      </c>
      <c r="B153" s="6" t="inlineStr">
        <is>
          <t>畔色樱桃木静音双人床 |樱桃木小金属腿床</t>
        </is>
      </c>
      <c r="C153" s="6" t="inlineStr">
        <is>
          <t>樱桃木静音床-1.5米-松木铺板</t>
        </is>
      </c>
      <c r="D153" s="6" t="inlineStr">
        <is>
          <t>PPS2633011022617</t>
        </is>
      </c>
      <c r="E153" s="5" t="inlineStr">
        <is>
          <t>WD-0019</t>
        </is>
      </c>
      <c r="F153" s="6" t="inlineStr">
        <is>
          <t>樱桃木静音床-木作部分-适配1.5米</t>
        </is>
      </c>
      <c r="G153" s="6" t="inlineStr">
        <is>
          <t>组合</t>
        </is>
      </c>
      <c r="H153" s="6" t="n"/>
      <c r="I153" s="6" t="inlineStr">
        <is>
          <t>套</t>
        </is>
      </c>
      <c r="J153" s="6" t="n">
        <v>1</v>
      </c>
      <c r="K153" s="6" t="n"/>
      <c r="L153" s="6" t="n"/>
      <c r="N153" s="8" t="inlineStr">
        <is>
          <t>✅ 可导入</t>
        </is>
      </c>
      <c r="O153" t="inlineStr">
        <is>
          <t>✓</t>
        </is>
      </c>
    </row>
    <row r="154">
      <c r="A154" s="5" t="inlineStr">
        <is>
          <t>PPS26330110226</t>
        </is>
      </c>
      <c r="B154" s="9" t="inlineStr">
        <is>
          <t>畔色樱桃木静音双人床 |樱桃木小金属腿床</t>
        </is>
      </c>
      <c r="C154" s="9" t="inlineStr">
        <is>
          <t>樱桃木静音床-1.5米-松木铺板</t>
        </is>
      </c>
      <c r="D154" s="9" t="inlineStr">
        <is>
          <t>PPS2633011022617</t>
        </is>
      </c>
      <c r="E154" s="5" t="inlineStr">
        <is>
          <t>AC-0048</t>
        </is>
      </c>
      <c r="F154" s="9" t="inlineStr">
        <is>
          <t>樱桃木静音床床铺板-松木-适配1.5米</t>
        </is>
      </c>
      <c r="G154" s="9" t="inlineStr">
        <is>
          <t>组合</t>
        </is>
      </c>
      <c r="H154" s="9" t="n"/>
      <c r="I154" s="9" t="inlineStr">
        <is>
          <t>套</t>
        </is>
      </c>
      <c r="J154" s="9" t="n">
        <v>1</v>
      </c>
      <c r="K154" s="9" t="n"/>
      <c r="L154" s="9" t="n"/>
      <c r="N154" s="8" t="inlineStr">
        <is>
          <t>✅ 可导入</t>
        </is>
      </c>
      <c r="O154" t="inlineStr">
        <is>
          <t>✓</t>
        </is>
      </c>
    </row>
    <row r="155">
      <c r="A155" s="5" t="inlineStr">
        <is>
          <t>PPS26330110226</t>
        </is>
      </c>
      <c r="B155" s="6" t="inlineStr">
        <is>
          <t>畔色樱桃木静音双人床 |樱桃木小金属腿床</t>
        </is>
      </c>
      <c r="C155" s="6" t="inlineStr">
        <is>
          <t>樱桃木静音床-1.5米-松木铺板</t>
        </is>
      </c>
      <c r="D155" s="6" t="inlineStr">
        <is>
          <t>PPS2633011022617</t>
        </is>
      </c>
      <c r="E155" s="5" t="inlineStr">
        <is>
          <t>AC-0050</t>
        </is>
      </c>
      <c r="F155" s="6" t="inlineStr">
        <is>
          <t>樱桃木静音床-三角金属腿</t>
        </is>
      </c>
      <c r="G155" s="6" t="inlineStr">
        <is>
          <t>个数</t>
        </is>
      </c>
      <c r="H155" s="6" t="n"/>
      <c r="I155" s="6" t="inlineStr">
        <is>
          <t>个</t>
        </is>
      </c>
      <c r="J155" s="6" t="n">
        <v>4</v>
      </c>
      <c r="K155" s="6" t="n"/>
      <c r="L155" s="6" t="n"/>
      <c r="N155" s="8" t="inlineStr">
        <is>
          <t>✅ 可导入</t>
        </is>
      </c>
      <c r="O155" t="inlineStr">
        <is>
          <t>✓</t>
        </is>
      </c>
    </row>
    <row r="156">
      <c r="A156" s="5" t="inlineStr">
        <is>
          <t>PPS26330110226</t>
        </is>
      </c>
      <c r="B156" s="9" t="inlineStr">
        <is>
          <t>畔色樱桃木静音双人床 |樱桃木小金属腿床</t>
        </is>
      </c>
      <c r="C156" s="9" t="inlineStr">
        <is>
          <t>樱桃木静音床-1.8米-松木铺板</t>
        </is>
      </c>
      <c r="D156" s="9" t="inlineStr">
        <is>
          <t>PPS2633011022618</t>
        </is>
      </c>
      <c r="E156" s="5" t="inlineStr">
        <is>
          <t>WD-0020</t>
        </is>
      </c>
      <c r="F156" s="9" t="inlineStr">
        <is>
          <t>樱桃木静音床-木作部分-适配1.8米</t>
        </is>
      </c>
      <c r="G156" s="9" t="inlineStr">
        <is>
          <t>组合</t>
        </is>
      </c>
      <c r="H156" s="9" t="n"/>
      <c r="I156" s="9" t="inlineStr">
        <is>
          <t>套</t>
        </is>
      </c>
      <c r="J156" s="9" t="n">
        <v>1</v>
      </c>
      <c r="K156" s="9" t="n"/>
      <c r="L156" s="9" t="n"/>
      <c r="N156" s="8" t="inlineStr">
        <is>
          <t>✅ 可导入</t>
        </is>
      </c>
      <c r="O156" t="inlineStr">
        <is>
          <t>✓</t>
        </is>
      </c>
    </row>
    <row r="157">
      <c r="A157" s="5" t="inlineStr">
        <is>
          <t>PPS26330110226</t>
        </is>
      </c>
      <c r="B157" s="6" t="inlineStr">
        <is>
          <t>畔色樱桃木静音双人床 |樱桃木小金属腿床</t>
        </is>
      </c>
      <c r="C157" s="6" t="inlineStr">
        <is>
          <t>樱桃木静音床-1.8米-松木铺板</t>
        </is>
      </c>
      <c r="D157" s="6" t="inlineStr">
        <is>
          <t>PPS2633011022618</t>
        </is>
      </c>
      <c r="E157" s="5" t="inlineStr">
        <is>
          <t>AC-0049</t>
        </is>
      </c>
      <c r="F157" s="6" t="inlineStr">
        <is>
          <t>樱桃木静音床床铺板-松木-适配1.8米</t>
        </is>
      </c>
      <c r="G157" s="6" t="inlineStr">
        <is>
          <t>组合</t>
        </is>
      </c>
      <c r="H157" s="6" t="n"/>
      <c r="I157" s="6" t="inlineStr">
        <is>
          <t>套</t>
        </is>
      </c>
      <c r="J157" s="6" t="n">
        <v>1</v>
      </c>
      <c r="K157" s="6" t="n"/>
      <c r="L157" s="6" t="n"/>
      <c r="N157" s="8" t="inlineStr">
        <is>
          <t>✅ 可导入</t>
        </is>
      </c>
      <c r="O157" t="inlineStr">
        <is>
          <t>✓</t>
        </is>
      </c>
    </row>
    <row r="158">
      <c r="A158" s="5" t="inlineStr">
        <is>
          <t>PPS26330110226</t>
        </is>
      </c>
      <c r="B158" s="9" t="inlineStr">
        <is>
          <t>畔色樱桃木静音双人床 |樱桃木小金属腿床</t>
        </is>
      </c>
      <c r="C158" s="9" t="inlineStr">
        <is>
          <t>樱桃木静音床-1.8米-松木铺板</t>
        </is>
      </c>
      <c r="D158" s="9" t="inlineStr">
        <is>
          <t>PPS2633011022618</t>
        </is>
      </c>
      <c r="E158" s="5" t="inlineStr">
        <is>
          <t>AC-0050</t>
        </is>
      </c>
      <c r="F158" s="9" t="inlineStr">
        <is>
          <t>樱桃木静音床-三角金属腿</t>
        </is>
      </c>
      <c r="G158" s="9" t="inlineStr">
        <is>
          <t>个数</t>
        </is>
      </c>
      <c r="H158" s="9" t="n"/>
      <c r="I158" s="9" t="inlineStr">
        <is>
          <t>个</t>
        </is>
      </c>
      <c r="J158" s="9" t="n">
        <v>4</v>
      </c>
      <c r="K158" s="9" t="n"/>
      <c r="L158" s="9" t="n"/>
      <c r="N158" s="8" t="inlineStr">
        <is>
          <t>✅ 可导入</t>
        </is>
      </c>
      <c r="O158" t="inlineStr">
        <is>
          <t>✓</t>
        </is>
      </c>
    </row>
    <row r="159">
      <c r="A159" s="5" t="inlineStr">
        <is>
          <t>PPS26330110226</t>
        </is>
      </c>
      <c r="B159" s="6" t="inlineStr">
        <is>
          <t>畔色樱桃木静音双人床 |樱桃木小金属腿床</t>
        </is>
      </c>
      <c r="C159" s="6" t="inlineStr">
        <is>
          <t>樱桃木静音床-配件-mini床头柜</t>
        </is>
      </c>
      <c r="D159" s="6" t="inlineStr">
        <is>
          <t>PPS2633011022619</t>
        </is>
      </c>
      <c r="E159" s="5" t="inlineStr">
        <is>
          <t>WD-0021</t>
        </is>
      </c>
      <c r="F159" s="6" t="inlineStr">
        <is>
          <t>mini床头柜-木作部分</t>
        </is>
      </c>
      <c r="G159" s="6" t="inlineStr">
        <is>
          <t>组合</t>
        </is>
      </c>
      <c r="H159" s="6" t="n"/>
      <c r="I159" s="6" t="inlineStr">
        <is>
          <t>套</t>
        </is>
      </c>
      <c r="J159" s="6" t="n">
        <v>1</v>
      </c>
      <c r="K159" s="6" t="n"/>
      <c r="L159" s="6" t="n"/>
      <c r="N159" s="8" t="inlineStr">
        <is>
          <t>✅ 可导入</t>
        </is>
      </c>
      <c r="O159" t="inlineStr">
        <is>
          <t>✓</t>
        </is>
      </c>
    </row>
    <row r="160">
      <c r="A160" s="5" t="inlineStr">
        <is>
          <t>PPS26330120327</t>
        </is>
      </c>
      <c r="B160" s="9" t="inlineStr">
        <is>
          <t>畔色樱桃木箱体床 |樱桃木软包箱体床</t>
        </is>
      </c>
      <c r="C160" s="9" t="inlineStr">
        <is>
          <t>樱桃木箱体床-软包床头-1.5米-榉木铺板</t>
        </is>
      </c>
      <c r="D160" s="9" t="inlineStr">
        <is>
          <t>PPS2633012032711</t>
        </is>
      </c>
      <c r="E160" s="5" t="inlineStr">
        <is>
          <t>WD-0022</t>
        </is>
      </c>
      <c r="F160" s="9" t="inlineStr">
        <is>
          <t>樱桃木箱体床-木作部分-适配1.5米</t>
        </is>
      </c>
      <c r="G160" s="9" t="inlineStr">
        <is>
          <t>组合</t>
        </is>
      </c>
      <c r="H160" s="9" t="n"/>
      <c r="I160" s="9" t="inlineStr">
        <is>
          <t>套</t>
        </is>
      </c>
      <c r="J160" s="9" t="n">
        <v>1</v>
      </c>
      <c r="K160" s="9" t="n"/>
      <c r="L160" s="9" t="n"/>
      <c r="N160" s="8" t="inlineStr">
        <is>
          <t>✅ 可导入</t>
        </is>
      </c>
      <c r="O160" t="inlineStr">
        <is>
          <t>✓</t>
        </is>
      </c>
    </row>
    <row r="161">
      <c r="A161" s="5" t="inlineStr">
        <is>
          <t>PPS26330120327</t>
        </is>
      </c>
      <c r="B161" s="6" t="inlineStr">
        <is>
          <t>畔色樱桃木箱体床 |樱桃木软包箱体床</t>
        </is>
      </c>
      <c r="C161" s="6" t="inlineStr">
        <is>
          <t>樱桃木箱体床-软包床头-1.5米-榉木铺板</t>
        </is>
      </c>
      <c r="D161" s="6" t="inlineStr">
        <is>
          <t>PPS2633012032711</t>
        </is>
      </c>
      <c r="E161" s="5" t="inlineStr">
        <is>
          <t>AC-0051</t>
        </is>
      </c>
      <c r="F161" s="6" t="inlineStr">
        <is>
          <t>樱桃木箱体床床铺板-榉木-适配1.5米</t>
        </is>
      </c>
      <c r="G161" s="6" t="inlineStr">
        <is>
          <t>组合</t>
        </is>
      </c>
      <c r="H161" s="6" t="n"/>
      <c r="I161" s="6" t="inlineStr">
        <is>
          <t>套</t>
        </is>
      </c>
      <c r="J161" s="6" t="n">
        <v>1</v>
      </c>
      <c r="K161" s="6" t="n"/>
      <c r="L161" s="6" t="n"/>
      <c r="N161" s="8" t="inlineStr">
        <is>
          <t>✅ 可导入</t>
        </is>
      </c>
      <c r="O161" t="inlineStr">
        <is>
          <t>✓</t>
        </is>
      </c>
    </row>
    <row r="162">
      <c r="A162" s="5" t="inlineStr">
        <is>
          <t>PPS26330120327</t>
        </is>
      </c>
      <c r="B162" s="9" t="inlineStr">
        <is>
          <t>畔色樱桃木箱体床 |樱桃木软包箱体床</t>
        </is>
      </c>
      <c r="C162" s="9" t="inlineStr">
        <is>
          <t>樱桃木箱体床-软包床头-1.5米-榉木铺板</t>
        </is>
      </c>
      <c r="D162" s="9" t="inlineStr">
        <is>
          <t>PPS2633012032711</t>
        </is>
      </c>
      <c r="E162" s="5" t="inlineStr">
        <is>
          <t>AC-0053</t>
        </is>
      </c>
      <c r="F162" s="9" t="inlineStr">
        <is>
          <t>樱桃木箱体床-软包-适配1.5米</t>
        </is>
      </c>
      <c r="G162" s="9" t="inlineStr">
        <is>
          <t>组合</t>
        </is>
      </c>
      <c r="H162" s="9" t="n"/>
      <c r="I162" s="9" t="inlineStr">
        <is>
          <t>套</t>
        </is>
      </c>
      <c r="J162" s="9" t="n">
        <v>1</v>
      </c>
      <c r="K162" s="9" t="n"/>
      <c r="L162" s="9" t="n"/>
      <c r="N162" s="8" t="inlineStr">
        <is>
          <t>✅ 可导入</t>
        </is>
      </c>
      <c r="O162" t="inlineStr">
        <is>
          <t>✓</t>
        </is>
      </c>
    </row>
    <row r="163">
      <c r="A163" s="5" t="inlineStr">
        <is>
          <t>PPS26330120327</t>
        </is>
      </c>
      <c r="B163" s="6" t="inlineStr">
        <is>
          <t>畔色樱桃木箱体床 |樱桃木软包箱体床</t>
        </is>
      </c>
      <c r="C163" s="6" t="inlineStr">
        <is>
          <t>樱桃木箱体床-软包床头-1.5米-榉木铺板</t>
        </is>
      </c>
      <c r="D163" s="6" t="inlineStr">
        <is>
          <t>PPS2633012032711</t>
        </is>
      </c>
      <c r="E163" s="5" t="inlineStr">
        <is>
          <t>AC-0055</t>
        </is>
      </c>
      <c r="F163" s="6" t="inlineStr">
        <is>
          <t>樱桃木箱体床-液压支撑杆</t>
        </is>
      </c>
      <c r="G163" s="6" t="inlineStr">
        <is>
          <t>组合</t>
        </is>
      </c>
      <c r="H163" s="6" t="n"/>
      <c r="I163" s="6" t="inlineStr">
        <is>
          <t>套</t>
        </is>
      </c>
      <c r="J163" s="6" t="n">
        <v>1</v>
      </c>
      <c r="K163" s="6" t="n"/>
      <c r="L163" s="6" t="n"/>
      <c r="N163" s="8" t="inlineStr">
        <is>
          <t>✅ 可导入</t>
        </is>
      </c>
      <c r="O163" t="inlineStr">
        <is>
          <t>✓</t>
        </is>
      </c>
    </row>
    <row r="164">
      <c r="A164" s="5" t="inlineStr">
        <is>
          <t>PPS26330120327</t>
        </is>
      </c>
      <c r="B164" s="9" t="inlineStr">
        <is>
          <t>畔色樱桃木箱体床 |樱桃木软包箱体床</t>
        </is>
      </c>
      <c r="C164" s="9" t="inlineStr">
        <is>
          <t>樱桃木箱体床-软包床头-1.8米-榉木铺板</t>
        </is>
      </c>
      <c r="D164" s="9" t="inlineStr">
        <is>
          <t>PPS2633012032712</t>
        </is>
      </c>
      <c r="E164" s="5" t="inlineStr">
        <is>
          <t>WD-0023</t>
        </is>
      </c>
      <c r="F164" s="9" t="inlineStr">
        <is>
          <t>樱桃木箱体床-木作部分-适配1.8米</t>
        </is>
      </c>
      <c r="G164" s="9" t="inlineStr">
        <is>
          <t>组合</t>
        </is>
      </c>
      <c r="H164" s="9" t="n"/>
      <c r="I164" s="9" t="inlineStr">
        <is>
          <t>套</t>
        </is>
      </c>
      <c r="J164" s="9" t="n">
        <v>1</v>
      </c>
      <c r="K164" s="9" t="n"/>
      <c r="L164" s="9" t="n"/>
      <c r="N164" s="8" t="inlineStr">
        <is>
          <t>✅ 可导入</t>
        </is>
      </c>
      <c r="O164" t="inlineStr">
        <is>
          <t>✓</t>
        </is>
      </c>
    </row>
    <row r="165">
      <c r="A165" s="5" t="inlineStr">
        <is>
          <t>PPS26330120327</t>
        </is>
      </c>
      <c r="B165" s="6" t="inlineStr">
        <is>
          <t>畔色樱桃木箱体床 |樱桃木软包箱体床</t>
        </is>
      </c>
      <c r="C165" s="6" t="inlineStr">
        <is>
          <t>樱桃木箱体床-软包床头-1.8米-榉木铺板</t>
        </is>
      </c>
      <c r="D165" s="6" t="inlineStr">
        <is>
          <t>PPS2633012032712</t>
        </is>
      </c>
      <c r="E165" s="5" t="inlineStr">
        <is>
          <t>AC-0052</t>
        </is>
      </c>
      <c r="F165" s="6" t="inlineStr">
        <is>
          <t>樱桃木箱体床床铺板-榉木-适配1.8米</t>
        </is>
      </c>
      <c r="G165" s="6" t="inlineStr">
        <is>
          <t>组合</t>
        </is>
      </c>
      <c r="H165" s="6" t="n"/>
      <c r="I165" s="6" t="inlineStr">
        <is>
          <t>套</t>
        </is>
      </c>
      <c r="J165" s="6" t="n">
        <v>1</v>
      </c>
      <c r="K165" s="6" t="n"/>
      <c r="L165" s="6" t="n"/>
      <c r="N165" s="8" t="inlineStr">
        <is>
          <t>✅ 可导入</t>
        </is>
      </c>
      <c r="O165" t="inlineStr">
        <is>
          <t>✓</t>
        </is>
      </c>
    </row>
    <row r="166">
      <c r="A166" s="5" t="inlineStr">
        <is>
          <t>PPS26330120327</t>
        </is>
      </c>
      <c r="B166" s="9" t="inlineStr">
        <is>
          <t>畔色樱桃木箱体床 |樱桃木软包箱体床</t>
        </is>
      </c>
      <c r="C166" s="9" t="inlineStr">
        <is>
          <t>樱桃木箱体床-软包床头-1.8米-榉木铺板</t>
        </is>
      </c>
      <c r="D166" s="9" t="inlineStr">
        <is>
          <t>PPS2633012032712</t>
        </is>
      </c>
      <c r="E166" s="5" t="inlineStr">
        <is>
          <t>AC-0054</t>
        </is>
      </c>
      <c r="F166" s="9" t="inlineStr">
        <is>
          <t>樱桃木箱体床-软包-适配1.8米</t>
        </is>
      </c>
      <c r="G166" s="9" t="inlineStr">
        <is>
          <t>组合</t>
        </is>
      </c>
      <c r="H166" s="9" t="n"/>
      <c r="I166" s="9" t="inlineStr">
        <is>
          <t>套</t>
        </is>
      </c>
      <c r="J166" s="9" t="n">
        <v>1</v>
      </c>
      <c r="K166" s="9" t="n"/>
      <c r="L166" s="9" t="n"/>
      <c r="N166" s="8" t="inlineStr">
        <is>
          <t>✅ 可导入</t>
        </is>
      </c>
      <c r="O166" t="inlineStr">
        <is>
          <t>✓</t>
        </is>
      </c>
    </row>
    <row r="167">
      <c r="A167" s="5" t="inlineStr">
        <is>
          <t>PPS26330120327</t>
        </is>
      </c>
      <c r="B167" s="6" t="inlineStr">
        <is>
          <t>畔色樱桃木箱体床 |樱桃木软包箱体床</t>
        </is>
      </c>
      <c r="C167" s="6" t="inlineStr">
        <is>
          <t>樱桃木箱体床-软包床头-1.8米-榉木铺板</t>
        </is>
      </c>
      <c r="D167" s="6" t="inlineStr">
        <is>
          <t>PPS2633012032712</t>
        </is>
      </c>
      <c r="E167" s="5" t="inlineStr">
        <is>
          <t>AC-0055</t>
        </is>
      </c>
      <c r="F167" s="6" t="inlineStr">
        <is>
          <t>樱桃木箱体床-液压支撑杆</t>
        </is>
      </c>
      <c r="G167" s="6" t="inlineStr">
        <is>
          <t>组合</t>
        </is>
      </c>
      <c r="H167" s="6" t="n"/>
      <c r="I167" s="6" t="inlineStr">
        <is>
          <t>套</t>
        </is>
      </c>
      <c r="J167" s="6" t="n">
        <v>1</v>
      </c>
      <c r="K167" s="6" t="n"/>
      <c r="L167" s="6" t="n"/>
      <c r="N167" s="8" t="inlineStr">
        <is>
          <t>✅ 可导入</t>
        </is>
      </c>
      <c r="O167" t="inlineStr">
        <is>
          <t>✓</t>
        </is>
      </c>
    </row>
    <row r="168">
      <c r="A168" s="5" t="inlineStr">
        <is>
          <t>PPS26330120327</t>
        </is>
      </c>
      <c r="B168" s="9" t="inlineStr">
        <is>
          <t>畔色樱桃木箱体床 |樱桃木软包箱体床</t>
        </is>
      </c>
      <c r="C168" s="9" t="inlineStr">
        <is>
          <t>樱桃木箱体床-无床头-1.5米-榉木铺板</t>
        </is>
      </c>
      <c r="D168" s="9" t="inlineStr">
        <is>
          <t>PPS2633012032713</t>
        </is>
      </c>
      <c r="E168" s="5" t="inlineStr">
        <is>
          <t>WD-0022</t>
        </is>
      </c>
      <c r="F168" s="9" t="inlineStr">
        <is>
          <t>樱桃木箱体床-木作部分-适配1.5米</t>
        </is>
      </c>
      <c r="G168" s="9" t="inlineStr">
        <is>
          <t>组合</t>
        </is>
      </c>
      <c r="H168" s="9" t="n"/>
      <c r="I168" s="9" t="inlineStr">
        <is>
          <t>套</t>
        </is>
      </c>
      <c r="J168" s="9" t="n">
        <v>1</v>
      </c>
      <c r="K168" s="9" t="n"/>
      <c r="L168" s="9" t="n"/>
      <c r="N168" s="8" t="inlineStr">
        <is>
          <t>✅ 可导入</t>
        </is>
      </c>
      <c r="O168" t="inlineStr">
        <is>
          <t>✓</t>
        </is>
      </c>
    </row>
    <row r="169">
      <c r="A169" s="5" t="inlineStr">
        <is>
          <t>PPS26330120327</t>
        </is>
      </c>
      <c r="B169" s="6" t="inlineStr">
        <is>
          <t>畔色樱桃木箱体床 |樱桃木软包箱体床</t>
        </is>
      </c>
      <c r="C169" s="6" t="inlineStr">
        <is>
          <t>樱桃木箱体床-无床头-1.5米-榉木铺板</t>
        </is>
      </c>
      <c r="D169" s="6" t="inlineStr">
        <is>
          <t>PPS2633012032713</t>
        </is>
      </c>
      <c r="E169" s="5" t="inlineStr">
        <is>
          <t>AC-0051</t>
        </is>
      </c>
      <c r="F169" s="6" t="inlineStr">
        <is>
          <t>樱桃木箱体床床铺板-榉木-适配1.5米</t>
        </is>
      </c>
      <c r="G169" s="6" t="inlineStr">
        <is>
          <t>组合</t>
        </is>
      </c>
      <c r="H169" s="6" t="n"/>
      <c r="I169" s="6" t="inlineStr">
        <is>
          <t>套</t>
        </is>
      </c>
      <c r="J169" s="6" t="n">
        <v>1</v>
      </c>
      <c r="K169" s="6" t="n"/>
      <c r="L169" s="6" t="n"/>
      <c r="N169" s="8" t="inlineStr">
        <is>
          <t>✅ 可导入</t>
        </is>
      </c>
      <c r="O169" t="inlineStr">
        <is>
          <t>✓</t>
        </is>
      </c>
    </row>
    <row r="170">
      <c r="A170" s="5" t="inlineStr">
        <is>
          <t>PPS26330120327</t>
        </is>
      </c>
      <c r="B170" s="9" t="inlineStr">
        <is>
          <t>畔色樱桃木箱体床 |樱桃木软包箱体床</t>
        </is>
      </c>
      <c r="C170" s="9" t="inlineStr">
        <is>
          <t>樱桃木箱体床-无床头-1.5米-榉木铺板</t>
        </is>
      </c>
      <c r="D170" s="9" t="inlineStr">
        <is>
          <t>PPS2633012032713</t>
        </is>
      </c>
      <c r="E170" s="5" t="inlineStr">
        <is>
          <t>AC-0055</t>
        </is>
      </c>
      <c r="F170" s="9" t="inlineStr">
        <is>
          <t>樱桃木箱体床-液压支撑杆</t>
        </is>
      </c>
      <c r="G170" s="9" t="inlineStr">
        <is>
          <t>组合</t>
        </is>
      </c>
      <c r="H170" s="9" t="n"/>
      <c r="I170" s="9" t="inlineStr">
        <is>
          <t>套</t>
        </is>
      </c>
      <c r="J170" s="9" t="n">
        <v>1</v>
      </c>
      <c r="K170" s="9" t="n"/>
      <c r="L170" s="9" t="n"/>
      <c r="N170" s="8" t="inlineStr">
        <is>
          <t>✅ 可导入</t>
        </is>
      </c>
      <c r="O170" t="inlineStr">
        <is>
          <t>✓</t>
        </is>
      </c>
    </row>
    <row r="171">
      <c r="A171" s="5" t="inlineStr">
        <is>
          <t>PPS26330120327</t>
        </is>
      </c>
      <c r="B171" s="6" t="inlineStr">
        <is>
          <t>畔色樱桃木箱体床 |樱桃木软包箱体床</t>
        </is>
      </c>
      <c r="C171" s="6" t="inlineStr">
        <is>
          <t>樱桃木箱体床-无床头-1.8米-榉木铺板</t>
        </is>
      </c>
      <c r="D171" s="6" t="inlineStr">
        <is>
          <t>PPS2633012032714</t>
        </is>
      </c>
      <c r="E171" s="5" t="inlineStr">
        <is>
          <t>WD-0023</t>
        </is>
      </c>
      <c r="F171" s="6" t="inlineStr">
        <is>
          <t>樱桃木箱体床-木作部分-适配1.8米</t>
        </is>
      </c>
      <c r="G171" s="6" t="inlineStr">
        <is>
          <t>组合</t>
        </is>
      </c>
      <c r="H171" s="6" t="n"/>
      <c r="I171" s="6" t="inlineStr">
        <is>
          <t>套</t>
        </is>
      </c>
      <c r="J171" s="6" t="n">
        <v>1</v>
      </c>
      <c r="K171" s="6" t="n"/>
      <c r="L171" s="6" t="n"/>
      <c r="N171" s="8" t="inlineStr">
        <is>
          <t>✅ 可导入</t>
        </is>
      </c>
      <c r="O171" t="inlineStr">
        <is>
          <t>✓</t>
        </is>
      </c>
    </row>
    <row r="172">
      <c r="A172" s="5" t="inlineStr">
        <is>
          <t>PPS26330120327</t>
        </is>
      </c>
      <c r="B172" s="9" t="inlineStr">
        <is>
          <t>畔色樱桃木箱体床 |樱桃木软包箱体床</t>
        </is>
      </c>
      <c r="C172" s="9" t="inlineStr">
        <is>
          <t>樱桃木箱体床-无床头-1.8米-榉木铺板</t>
        </is>
      </c>
      <c r="D172" s="9" t="inlineStr">
        <is>
          <t>PPS2633012032714</t>
        </is>
      </c>
      <c r="E172" s="5" t="inlineStr">
        <is>
          <t>AC-0052</t>
        </is>
      </c>
      <c r="F172" s="9" t="inlineStr">
        <is>
          <t>樱桃木箱体床床铺板-榉木-适配1.8米</t>
        </is>
      </c>
      <c r="G172" s="9" t="inlineStr">
        <is>
          <t>组合</t>
        </is>
      </c>
      <c r="H172" s="9" t="n"/>
      <c r="I172" s="9" t="inlineStr">
        <is>
          <t>套</t>
        </is>
      </c>
      <c r="J172" s="9" t="n">
        <v>1</v>
      </c>
      <c r="K172" s="9" t="n"/>
      <c r="L172" s="9" t="n"/>
      <c r="N172" s="8" t="inlineStr">
        <is>
          <t>✅ 可导入</t>
        </is>
      </c>
      <c r="O172" t="inlineStr">
        <is>
          <t>✓</t>
        </is>
      </c>
    </row>
    <row r="173">
      <c r="A173" s="5" t="inlineStr">
        <is>
          <t>PPS26330120327</t>
        </is>
      </c>
      <c r="B173" s="6" t="inlineStr">
        <is>
          <t>畔色樱桃木箱体床 |樱桃木软包箱体床</t>
        </is>
      </c>
      <c r="C173" s="6" t="inlineStr">
        <is>
          <t>樱桃木箱体床-无床头-1.8米-榉木铺板</t>
        </is>
      </c>
      <c r="D173" s="6" t="inlineStr">
        <is>
          <t>PPS2633012032714</t>
        </is>
      </c>
      <c r="E173" s="5" t="inlineStr">
        <is>
          <t>AC-0055</t>
        </is>
      </c>
      <c r="F173" s="6" t="inlineStr">
        <is>
          <t>樱桃木箱体床-液压支撑杆</t>
        </is>
      </c>
      <c r="G173" s="6" t="inlineStr">
        <is>
          <t>组合</t>
        </is>
      </c>
      <c r="H173" s="6" t="n"/>
      <c r="I173" s="6" t="inlineStr">
        <is>
          <t>套</t>
        </is>
      </c>
      <c r="J173" s="6" t="n">
        <v>1</v>
      </c>
      <c r="K173" s="6" t="n"/>
      <c r="L173" s="6" t="n"/>
      <c r="N173" s="8" t="inlineStr">
        <is>
          <t>✅ 可导入</t>
        </is>
      </c>
      <c r="O173" t="inlineStr">
        <is>
          <t>✓</t>
        </is>
      </c>
    </row>
    <row r="174">
      <c r="A174" s="5" t="inlineStr">
        <is>
          <t>PPS26330130115</t>
        </is>
      </c>
      <c r="B174" s="9" t="inlineStr">
        <is>
          <t>畔色黑胡桃木梯形腿双人床 |黑胡桃木拱形腿床</t>
        </is>
      </c>
      <c r="C174" s="9" t="inlineStr">
        <is>
          <t>黑胡桃木梯形腿床-1.2米-榉木铺板</t>
        </is>
      </c>
      <c r="D174" s="9" t="inlineStr">
        <is>
          <t>PPS2633013011511</t>
        </is>
      </c>
      <c r="E174" s="5" t="inlineStr">
        <is>
          <t>WD-0024</t>
        </is>
      </c>
      <c r="F174" s="9" t="inlineStr">
        <is>
          <t>黑胡桃木梯形腿床-木作部分-适配1.2米</t>
        </is>
      </c>
      <c r="G174" s="9" t="inlineStr">
        <is>
          <t>组合</t>
        </is>
      </c>
      <c r="H174" s="9" t="n"/>
      <c r="I174" s="9" t="inlineStr">
        <is>
          <t>套</t>
        </is>
      </c>
      <c r="J174" s="9" t="n">
        <v>1</v>
      </c>
      <c r="K174" s="9" t="n"/>
      <c r="L174" s="9" t="n"/>
      <c r="N174" s="8" t="inlineStr">
        <is>
          <t>✅ 可导入</t>
        </is>
      </c>
      <c r="O174" t="inlineStr">
        <is>
          <t>✓</t>
        </is>
      </c>
    </row>
    <row r="175">
      <c r="A175" s="5" t="inlineStr">
        <is>
          <t>PPS26330130115</t>
        </is>
      </c>
      <c r="B175" s="6" t="inlineStr">
        <is>
          <t>畔色黑胡桃木梯形腿双人床 |黑胡桃木拱形腿床</t>
        </is>
      </c>
      <c r="C175" s="6" t="inlineStr">
        <is>
          <t>黑胡桃木梯形腿床-1.2米-榉木铺板</t>
        </is>
      </c>
      <c r="D175" s="6" t="inlineStr">
        <is>
          <t>PPS2633013011511</t>
        </is>
      </c>
      <c r="E175" s="5" t="inlineStr">
        <is>
          <t>AC-0010</t>
        </is>
      </c>
      <c r="F175" s="6" t="inlineStr">
        <is>
          <t>通用榉木床铺板-适配1.2米</t>
        </is>
      </c>
      <c r="G175" s="6" t="inlineStr">
        <is>
          <t>组合</t>
        </is>
      </c>
      <c r="H175" s="6" t="n"/>
      <c r="I175" s="6" t="inlineStr">
        <is>
          <t>套</t>
        </is>
      </c>
      <c r="J175" s="6" t="n">
        <v>1</v>
      </c>
      <c r="K175" s="6" t="n"/>
      <c r="L175" s="6" t="n"/>
      <c r="N175" s="8" t="inlineStr">
        <is>
          <t>✅ 可导入</t>
        </is>
      </c>
      <c r="O175" t="inlineStr">
        <is>
          <t>✓</t>
        </is>
      </c>
    </row>
    <row r="176">
      <c r="A176" s="5" t="inlineStr">
        <is>
          <t>PPS26330130115</t>
        </is>
      </c>
      <c r="B176" s="9" t="inlineStr">
        <is>
          <t>畔色黑胡桃木梯形腿双人床 |黑胡桃木拱形腿床</t>
        </is>
      </c>
      <c r="C176" s="9" t="inlineStr">
        <is>
          <t>黑胡桃木梯形腿床-1.2米-榉木铺板</t>
        </is>
      </c>
      <c r="D176" s="9" t="inlineStr">
        <is>
          <t>PPS2633013011511</t>
        </is>
      </c>
      <c r="E176" s="5" t="inlineStr">
        <is>
          <t>AC-0056</t>
        </is>
      </c>
      <c r="F176" s="9" t="inlineStr">
        <is>
          <t>黑胡桃木梯形腿床-软包-适配1.2米</t>
        </is>
      </c>
      <c r="G176" s="9" t="inlineStr">
        <is>
          <t>个数</t>
        </is>
      </c>
      <c r="H176" s="9" t="n"/>
      <c r="I176" s="9" t="inlineStr">
        <is>
          <t>个</t>
        </is>
      </c>
      <c r="J176" s="9" t="n">
        <v>1</v>
      </c>
      <c r="K176" s="9" t="n"/>
      <c r="L176" s="9" t="n"/>
      <c r="N176" s="8" t="inlineStr">
        <is>
          <t>✅ 可导入</t>
        </is>
      </c>
      <c r="O176" t="inlineStr">
        <is>
          <t>✓</t>
        </is>
      </c>
    </row>
    <row r="177">
      <c r="A177" s="5" t="inlineStr">
        <is>
          <t>PPS26330130115</t>
        </is>
      </c>
      <c r="B177" s="6" t="inlineStr">
        <is>
          <t>畔色黑胡桃木梯形腿双人床 |黑胡桃木拱形腿床</t>
        </is>
      </c>
      <c r="C177" s="6" t="inlineStr">
        <is>
          <t>黑胡桃木梯形腿床-1.35米-榉木铺板</t>
        </is>
      </c>
      <c r="D177" s="6" t="inlineStr">
        <is>
          <t>PPS2633013011512</t>
        </is>
      </c>
      <c r="E177" s="5" t="inlineStr">
        <is>
          <t>WD-0025</t>
        </is>
      </c>
      <c r="F177" s="6" t="inlineStr">
        <is>
          <t>黑胡桃木梯形腿床-木作部分-适配1.35米</t>
        </is>
      </c>
      <c r="G177" s="6" t="inlineStr">
        <is>
          <t>组合</t>
        </is>
      </c>
      <c r="H177" s="6" t="n"/>
      <c r="I177" s="6" t="inlineStr">
        <is>
          <t>套</t>
        </is>
      </c>
      <c r="J177" s="6" t="n">
        <v>1</v>
      </c>
      <c r="K177" s="6" t="n"/>
      <c r="L177" s="6" t="n"/>
      <c r="N177" s="8" t="inlineStr">
        <is>
          <t>✅ 可导入</t>
        </is>
      </c>
      <c r="O177" t="inlineStr">
        <is>
          <t>✓</t>
        </is>
      </c>
    </row>
    <row r="178">
      <c r="A178" s="5" t="inlineStr">
        <is>
          <t>PPS26330130115</t>
        </is>
      </c>
      <c r="B178" s="9" t="inlineStr">
        <is>
          <t>畔色黑胡桃木梯形腿双人床 |黑胡桃木拱形腿床</t>
        </is>
      </c>
      <c r="C178" s="9" t="inlineStr">
        <is>
          <t>黑胡桃木梯形腿床-1.35米-榉木铺板</t>
        </is>
      </c>
      <c r="D178" s="9" t="inlineStr">
        <is>
          <t>PPS2633013011512</t>
        </is>
      </c>
      <c r="E178" s="5" t="inlineStr">
        <is>
          <t>AC-0011</t>
        </is>
      </c>
      <c r="F178" s="9" t="inlineStr">
        <is>
          <t>通用榉木床铺板-适配1.35米</t>
        </is>
      </c>
      <c r="G178" s="9" t="inlineStr">
        <is>
          <t>组合</t>
        </is>
      </c>
      <c r="H178" s="9" t="n"/>
      <c r="I178" s="9" t="inlineStr">
        <is>
          <t>套</t>
        </is>
      </c>
      <c r="J178" s="9" t="n">
        <v>1</v>
      </c>
      <c r="K178" s="9" t="n"/>
      <c r="L178" s="9" t="n"/>
      <c r="N178" s="8" t="inlineStr">
        <is>
          <t>✅ 可导入</t>
        </is>
      </c>
      <c r="O178" t="inlineStr">
        <is>
          <t>✓</t>
        </is>
      </c>
    </row>
    <row r="179">
      <c r="A179" s="5" t="inlineStr">
        <is>
          <t>PPS26330130115</t>
        </is>
      </c>
      <c r="B179" s="6" t="inlineStr">
        <is>
          <t>畔色黑胡桃木梯形腿双人床 |黑胡桃木拱形腿床</t>
        </is>
      </c>
      <c r="C179" s="6" t="inlineStr">
        <is>
          <t>黑胡桃木梯形腿床-1.35米-榉木铺板</t>
        </is>
      </c>
      <c r="D179" s="6" t="inlineStr">
        <is>
          <t>PPS2633013011512</t>
        </is>
      </c>
      <c r="E179" s="5" t="inlineStr">
        <is>
          <t>AC-0057</t>
        </is>
      </c>
      <c r="F179" s="6" t="inlineStr">
        <is>
          <t>黑胡桃木梯形腿床-软包-适配1.35米</t>
        </is>
      </c>
      <c r="G179" s="6" t="inlineStr">
        <is>
          <t>个数</t>
        </is>
      </c>
      <c r="H179" s="6" t="n"/>
      <c r="I179" s="6" t="inlineStr">
        <is>
          <t>个</t>
        </is>
      </c>
      <c r="J179" s="6" t="n">
        <v>1</v>
      </c>
      <c r="K179" s="6" t="n"/>
      <c r="L179" s="6" t="n"/>
      <c r="N179" s="8" t="inlineStr">
        <is>
          <t>✅ 可导入</t>
        </is>
      </c>
      <c r="O179" t="inlineStr">
        <is>
          <t>✓</t>
        </is>
      </c>
    </row>
    <row r="180">
      <c r="A180" s="5" t="inlineStr">
        <is>
          <t>PPS26330130115</t>
        </is>
      </c>
      <c r="B180" s="9" t="inlineStr">
        <is>
          <t>畔色黑胡桃木梯形腿双人床 |黑胡桃木拱形腿床</t>
        </is>
      </c>
      <c r="C180" s="9" t="inlineStr">
        <is>
          <t>黑胡桃木梯形腿床-1.5米-榉木铺板</t>
        </is>
      </c>
      <c r="D180" s="9" t="inlineStr">
        <is>
          <t>PPS2633013011513</t>
        </is>
      </c>
      <c r="E180" s="5" t="inlineStr">
        <is>
          <t>WD-0026</t>
        </is>
      </c>
      <c r="F180" s="9" t="inlineStr">
        <is>
          <t>黑胡桃木梯形腿床-木作部分-适配1.5米</t>
        </is>
      </c>
      <c r="G180" s="9" t="inlineStr">
        <is>
          <t>组合</t>
        </is>
      </c>
      <c r="H180" s="9" t="n"/>
      <c r="I180" s="9" t="inlineStr">
        <is>
          <t>套</t>
        </is>
      </c>
      <c r="J180" s="9" t="n">
        <v>1</v>
      </c>
      <c r="K180" s="9" t="n"/>
      <c r="L180" s="9" t="n"/>
      <c r="N180" s="8" t="inlineStr">
        <is>
          <t>✅ 可导入</t>
        </is>
      </c>
      <c r="O180" t="inlineStr">
        <is>
          <t>✓</t>
        </is>
      </c>
    </row>
    <row r="181">
      <c r="A181" s="5" t="inlineStr">
        <is>
          <t>PPS26330130115</t>
        </is>
      </c>
      <c r="B181" s="6" t="inlineStr">
        <is>
          <t>畔色黑胡桃木梯形腿双人床 |黑胡桃木拱形腿床</t>
        </is>
      </c>
      <c r="C181" s="6" t="inlineStr">
        <is>
          <t>黑胡桃木梯形腿床-1.5米-榉木铺板</t>
        </is>
      </c>
      <c r="D181" s="6" t="inlineStr">
        <is>
          <t>PPS2633013011513</t>
        </is>
      </c>
      <c r="E181" s="5" t="inlineStr">
        <is>
          <t>AC-0012</t>
        </is>
      </c>
      <c r="F181" s="6" t="inlineStr">
        <is>
          <t>通用榉木床铺板-适配1.5米</t>
        </is>
      </c>
      <c r="G181" s="6" t="inlineStr">
        <is>
          <t>组合</t>
        </is>
      </c>
      <c r="H181" s="6" t="n"/>
      <c r="I181" s="6" t="inlineStr">
        <is>
          <t>套</t>
        </is>
      </c>
      <c r="J181" s="6" t="n">
        <v>1</v>
      </c>
      <c r="K181" s="6" t="n"/>
      <c r="L181" s="6" t="n"/>
      <c r="N181" s="8" t="inlineStr">
        <is>
          <t>✅ 可导入</t>
        </is>
      </c>
      <c r="O181" t="inlineStr">
        <is>
          <t>✓</t>
        </is>
      </c>
    </row>
    <row r="182">
      <c r="A182" s="5" t="inlineStr">
        <is>
          <t>PPS26330130115</t>
        </is>
      </c>
      <c r="B182" s="9" t="inlineStr">
        <is>
          <t>畔色黑胡桃木梯形腿双人床 |黑胡桃木拱形腿床</t>
        </is>
      </c>
      <c r="C182" s="9" t="inlineStr">
        <is>
          <t>黑胡桃木梯形腿床-1.5米-榉木铺板</t>
        </is>
      </c>
      <c r="D182" s="9" t="inlineStr">
        <is>
          <t>PPS2633013011513</t>
        </is>
      </c>
      <c r="E182" s="5" t="inlineStr">
        <is>
          <t>AC-0058</t>
        </is>
      </c>
      <c r="F182" s="9" t="inlineStr">
        <is>
          <t>黑胡桃木梯形腿床-软包-适配1.5米</t>
        </is>
      </c>
      <c r="G182" s="9" t="inlineStr">
        <is>
          <t>个数</t>
        </is>
      </c>
      <c r="H182" s="9" t="n"/>
      <c r="I182" s="9" t="inlineStr">
        <is>
          <t>个</t>
        </is>
      </c>
      <c r="J182" s="9" t="n">
        <v>1</v>
      </c>
      <c r="K182" s="9" t="n"/>
      <c r="L182" s="9" t="n"/>
      <c r="N182" s="8" t="inlineStr">
        <is>
          <t>✅ 可导入</t>
        </is>
      </c>
      <c r="O182" t="inlineStr">
        <is>
          <t>✓</t>
        </is>
      </c>
    </row>
    <row r="183">
      <c r="A183" s="5" t="inlineStr">
        <is>
          <t>PPS26330130115</t>
        </is>
      </c>
      <c r="B183" s="6" t="inlineStr">
        <is>
          <t>畔色黑胡桃木梯形腿双人床 |黑胡桃木拱形腿床</t>
        </is>
      </c>
      <c r="C183" s="6" t="inlineStr">
        <is>
          <t>黑胡桃木梯形腿床-1.8米-榉木铺板</t>
        </is>
      </c>
      <c r="D183" s="6" t="inlineStr">
        <is>
          <t>PPS2633013011514</t>
        </is>
      </c>
      <c r="E183" s="5" t="inlineStr">
        <is>
          <t>WD-0027</t>
        </is>
      </c>
      <c r="F183" s="6" t="inlineStr">
        <is>
          <t>黑胡桃木梯形腿床-木作部分-适配1.8米</t>
        </is>
      </c>
      <c r="G183" s="6" t="inlineStr">
        <is>
          <t>组合</t>
        </is>
      </c>
      <c r="H183" s="6" t="n"/>
      <c r="I183" s="6" t="inlineStr">
        <is>
          <t>套</t>
        </is>
      </c>
      <c r="J183" s="6" t="n">
        <v>1</v>
      </c>
      <c r="K183" s="6" t="n"/>
      <c r="L183" s="6" t="n"/>
      <c r="N183" s="8" t="inlineStr">
        <is>
          <t>✅ 可导入</t>
        </is>
      </c>
      <c r="O183" t="inlineStr">
        <is>
          <t>✓</t>
        </is>
      </c>
    </row>
    <row r="184">
      <c r="A184" s="5" t="inlineStr">
        <is>
          <t>PPS26330130115</t>
        </is>
      </c>
      <c r="B184" s="9" t="inlineStr">
        <is>
          <t>畔色黑胡桃木梯形腿双人床 |黑胡桃木拱形腿床</t>
        </is>
      </c>
      <c r="C184" s="9" t="inlineStr">
        <is>
          <t>黑胡桃木梯形腿床-1.8米-榉木铺板</t>
        </is>
      </c>
      <c r="D184" s="9" t="inlineStr">
        <is>
          <t>PPS2633013011514</t>
        </is>
      </c>
      <c r="E184" s="5" t="inlineStr">
        <is>
          <t>AC-0013</t>
        </is>
      </c>
      <c r="F184" s="9" t="inlineStr">
        <is>
          <t>通用榉木床铺板-适配1.8米</t>
        </is>
      </c>
      <c r="G184" s="9" t="inlineStr">
        <is>
          <t>组合</t>
        </is>
      </c>
      <c r="H184" s="9" t="n"/>
      <c r="I184" s="9" t="inlineStr">
        <is>
          <t>套</t>
        </is>
      </c>
      <c r="J184" s="9" t="n">
        <v>1</v>
      </c>
      <c r="K184" s="9" t="n"/>
      <c r="L184" s="9" t="n"/>
      <c r="N184" s="8" t="inlineStr">
        <is>
          <t>✅ 可导入</t>
        </is>
      </c>
      <c r="O184" t="inlineStr">
        <is>
          <t>✓</t>
        </is>
      </c>
    </row>
    <row r="185">
      <c r="A185" s="5" t="inlineStr">
        <is>
          <t>PPS26330130115</t>
        </is>
      </c>
      <c r="B185" s="6" t="inlineStr">
        <is>
          <t>畔色黑胡桃木梯形腿双人床 |黑胡桃木拱形腿床</t>
        </is>
      </c>
      <c r="C185" s="6" t="inlineStr">
        <is>
          <t>黑胡桃木梯形腿床-1.8米-榉木铺板</t>
        </is>
      </c>
      <c r="D185" s="6" t="inlineStr">
        <is>
          <t>PPS2633013011514</t>
        </is>
      </c>
      <c r="E185" s="5" t="inlineStr">
        <is>
          <t>AC-0059</t>
        </is>
      </c>
      <c r="F185" s="6" t="inlineStr">
        <is>
          <t>黑胡桃木梯形腿床-软包-适配1.8米</t>
        </is>
      </c>
      <c r="G185" s="6" t="inlineStr">
        <is>
          <t>个数</t>
        </is>
      </c>
      <c r="H185" s="6" t="n"/>
      <c r="I185" s="6" t="inlineStr">
        <is>
          <t>个</t>
        </is>
      </c>
      <c r="J185" s="6" t="n">
        <v>1</v>
      </c>
      <c r="K185" s="6" t="n"/>
      <c r="L185" s="6" t="n"/>
      <c r="N185" s="8" t="inlineStr">
        <is>
          <t>✅ 可导入</t>
        </is>
      </c>
      <c r="O185" t="inlineStr">
        <is>
          <t>✓</t>
        </is>
      </c>
    </row>
    <row r="186">
      <c r="A186" s="5" t="inlineStr">
        <is>
          <t>PPS26330130115</t>
        </is>
      </c>
      <c r="B186" s="9" t="inlineStr">
        <is>
          <t>畔色黑胡桃木梯形腿双人床 |黑胡桃木拱形腿床</t>
        </is>
      </c>
      <c r="C186" s="9" t="inlineStr">
        <is>
          <t>黑胡桃木梯形腿床-1.2米-松木铺板</t>
        </is>
      </c>
      <c r="D186" s="9" t="inlineStr">
        <is>
          <t>PPS2633013011515</t>
        </is>
      </c>
      <c r="E186" s="5" t="inlineStr">
        <is>
          <t>WD-0024</t>
        </is>
      </c>
      <c r="F186" s="9" t="inlineStr">
        <is>
          <t>黑胡桃木梯形腿床-木作部分-适配1.2米</t>
        </is>
      </c>
      <c r="G186" s="9" t="inlineStr">
        <is>
          <t>组合</t>
        </is>
      </c>
      <c r="H186" s="9" t="n"/>
      <c r="I186" s="9" t="inlineStr">
        <is>
          <t>套</t>
        </is>
      </c>
      <c r="J186" s="9" t="n">
        <v>1</v>
      </c>
      <c r="K186" s="9" t="n"/>
      <c r="L186" s="9" t="n"/>
      <c r="N186" s="8" t="inlineStr">
        <is>
          <t>✅ 可导入</t>
        </is>
      </c>
      <c r="O186" t="inlineStr">
        <is>
          <t>✓</t>
        </is>
      </c>
    </row>
    <row r="187">
      <c r="A187" s="5" t="inlineStr">
        <is>
          <t>PPS26330130115</t>
        </is>
      </c>
      <c r="B187" s="6" t="inlineStr">
        <is>
          <t>畔色黑胡桃木梯形腿双人床 |黑胡桃木拱形腿床</t>
        </is>
      </c>
      <c r="C187" s="6" t="inlineStr">
        <is>
          <t>黑胡桃木梯形腿床-1.2米-松木铺板</t>
        </is>
      </c>
      <c r="D187" s="6" t="inlineStr">
        <is>
          <t>PPS2633013011515</t>
        </is>
      </c>
      <c r="E187" s="5" t="inlineStr">
        <is>
          <t>AC-0014</t>
        </is>
      </c>
      <c r="F187" s="6" t="inlineStr">
        <is>
          <t>通用松木床铺板-适配1.2米</t>
        </is>
      </c>
      <c r="G187" s="6" t="inlineStr">
        <is>
          <t>组合</t>
        </is>
      </c>
      <c r="H187" s="6" t="n"/>
      <c r="I187" s="6" t="inlineStr">
        <is>
          <t>套</t>
        </is>
      </c>
      <c r="J187" s="6" t="n">
        <v>1</v>
      </c>
      <c r="K187" s="6" t="n"/>
      <c r="L187" s="6" t="n"/>
      <c r="N187" s="8" t="inlineStr">
        <is>
          <t>✅ 可导入</t>
        </is>
      </c>
      <c r="O187" t="inlineStr">
        <is>
          <t>✓</t>
        </is>
      </c>
    </row>
    <row r="188">
      <c r="A188" s="5" t="inlineStr">
        <is>
          <t>PPS26330130115</t>
        </is>
      </c>
      <c r="B188" s="9" t="inlineStr">
        <is>
          <t>畔色黑胡桃木梯形腿双人床 |黑胡桃木拱形腿床</t>
        </is>
      </c>
      <c r="C188" s="9" t="inlineStr">
        <is>
          <t>黑胡桃木梯形腿床-1.2米-松木铺板</t>
        </is>
      </c>
      <c r="D188" s="9" t="inlineStr">
        <is>
          <t>PPS2633013011515</t>
        </is>
      </c>
      <c r="E188" s="5" t="inlineStr">
        <is>
          <t>AC-0056</t>
        </is>
      </c>
      <c r="F188" s="9" t="inlineStr">
        <is>
          <t>黑胡桃木梯形腿床-软包-适配1.2米</t>
        </is>
      </c>
      <c r="G188" s="9" t="inlineStr">
        <is>
          <t>个数</t>
        </is>
      </c>
      <c r="H188" s="9" t="n"/>
      <c r="I188" s="9" t="inlineStr">
        <is>
          <t>个</t>
        </is>
      </c>
      <c r="J188" s="9" t="n">
        <v>1</v>
      </c>
      <c r="K188" s="9" t="n"/>
      <c r="L188" s="9" t="n"/>
      <c r="N188" s="8" t="inlineStr">
        <is>
          <t>✅ 可导入</t>
        </is>
      </c>
      <c r="O188" t="inlineStr">
        <is>
          <t>✓</t>
        </is>
      </c>
    </row>
    <row r="189">
      <c r="A189" s="5" t="inlineStr">
        <is>
          <t>PPS26330130115</t>
        </is>
      </c>
      <c r="B189" s="6" t="inlineStr">
        <is>
          <t>畔色黑胡桃木梯形腿双人床 |黑胡桃木拱形腿床</t>
        </is>
      </c>
      <c r="C189" s="6" t="inlineStr">
        <is>
          <t>黑胡桃木梯形腿床-1.35米-松木铺板</t>
        </is>
      </c>
      <c r="D189" s="6" t="inlineStr">
        <is>
          <t>PPS2633013011516</t>
        </is>
      </c>
      <c r="E189" s="5" t="inlineStr">
        <is>
          <t>WD-0025</t>
        </is>
      </c>
      <c r="F189" s="6" t="inlineStr">
        <is>
          <t>黑胡桃木梯形腿床-木作部分-适配1.35米</t>
        </is>
      </c>
      <c r="G189" s="6" t="inlineStr">
        <is>
          <t>组合</t>
        </is>
      </c>
      <c r="H189" s="6" t="n"/>
      <c r="I189" s="6" t="inlineStr">
        <is>
          <t>套</t>
        </is>
      </c>
      <c r="J189" s="6" t="n">
        <v>1</v>
      </c>
      <c r="K189" s="6" t="n"/>
      <c r="L189" s="6" t="n"/>
      <c r="N189" s="8" t="inlineStr">
        <is>
          <t>✅ 可导入</t>
        </is>
      </c>
      <c r="O189" t="inlineStr">
        <is>
          <t>✓</t>
        </is>
      </c>
    </row>
    <row r="190">
      <c r="A190" s="5" t="inlineStr">
        <is>
          <t>PPS26330130115</t>
        </is>
      </c>
      <c r="B190" s="9" t="inlineStr">
        <is>
          <t>畔色黑胡桃木梯形腿双人床 |黑胡桃木拱形腿床</t>
        </is>
      </c>
      <c r="C190" s="9" t="inlineStr">
        <is>
          <t>黑胡桃木梯形腿床-1.35米-松木铺板</t>
        </is>
      </c>
      <c r="D190" s="9" t="inlineStr">
        <is>
          <t>PPS2633013011516</t>
        </is>
      </c>
      <c r="E190" s="5" t="inlineStr">
        <is>
          <t>AC-0015</t>
        </is>
      </c>
      <c r="F190" s="9" t="inlineStr">
        <is>
          <t>通用松木床铺板-适配1.35米</t>
        </is>
      </c>
      <c r="G190" s="9" t="inlineStr">
        <is>
          <t>组合</t>
        </is>
      </c>
      <c r="H190" s="9" t="n"/>
      <c r="I190" s="9" t="inlineStr">
        <is>
          <t>套</t>
        </is>
      </c>
      <c r="J190" s="9" t="n">
        <v>1</v>
      </c>
      <c r="K190" s="9" t="n"/>
      <c r="L190" s="9" t="n"/>
      <c r="N190" s="8" t="inlineStr">
        <is>
          <t>✅ 可导入</t>
        </is>
      </c>
      <c r="O190" t="inlineStr">
        <is>
          <t>✓</t>
        </is>
      </c>
    </row>
    <row r="191">
      <c r="A191" s="5" t="inlineStr">
        <is>
          <t>PPS26330130115</t>
        </is>
      </c>
      <c r="B191" s="6" t="inlineStr">
        <is>
          <t>畔色黑胡桃木梯形腿双人床 |黑胡桃木拱形腿床</t>
        </is>
      </c>
      <c r="C191" s="6" t="inlineStr">
        <is>
          <t>黑胡桃木梯形腿床-1.35米-松木铺板</t>
        </is>
      </c>
      <c r="D191" s="6" t="inlineStr">
        <is>
          <t>PPS2633013011516</t>
        </is>
      </c>
      <c r="E191" s="5" t="inlineStr">
        <is>
          <t>AC-0057</t>
        </is>
      </c>
      <c r="F191" s="6" t="inlineStr">
        <is>
          <t>黑胡桃木梯形腿床-软包-适配1.35米</t>
        </is>
      </c>
      <c r="G191" s="6" t="inlineStr">
        <is>
          <t>个数</t>
        </is>
      </c>
      <c r="H191" s="6" t="n"/>
      <c r="I191" s="6" t="inlineStr">
        <is>
          <t>个</t>
        </is>
      </c>
      <c r="J191" s="6" t="n">
        <v>1</v>
      </c>
      <c r="K191" s="6" t="n"/>
      <c r="L191" s="6" t="n"/>
      <c r="N191" s="8" t="inlineStr">
        <is>
          <t>✅ 可导入</t>
        </is>
      </c>
      <c r="O191" t="inlineStr">
        <is>
          <t>✓</t>
        </is>
      </c>
    </row>
    <row r="192">
      <c r="A192" s="5" t="inlineStr">
        <is>
          <t>PPS26330130115</t>
        </is>
      </c>
      <c r="B192" s="9" t="inlineStr">
        <is>
          <t>畔色黑胡桃木梯形腿双人床 |黑胡桃木拱形腿床</t>
        </is>
      </c>
      <c r="C192" s="9" t="inlineStr">
        <is>
          <t>黑胡桃木梯形腿床-1.5米-松木铺板</t>
        </is>
      </c>
      <c r="D192" s="9" t="inlineStr">
        <is>
          <t>PPS2633013011517</t>
        </is>
      </c>
      <c r="E192" s="5" t="inlineStr">
        <is>
          <t>WD-0026</t>
        </is>
      </c>
      <c r="F192" s="9" t="inlineStr">
        <is>
          <t>黑胡桃木梯形腿床-木作部分-适配1.5米</t>
        </is>
      </c>
      <c r="G192" s="9" t="inlineStr">
        <is>
          <t>组合</t>
        </is>
      </c>
      <c r="H192" s="9" t="n"/>
      <c r="I192" s="9" t="inlineStr">
        <is>
          <t>套</t>
        </is>
      </c>
      <c r="J192" s="9" t="n">
        <v>1</v>
      </c>
      <c r="K192" s="9" t="n"/>
      <c r="L192" s="9" t="n"/>
      <c r="N192" s="8" t="inlineStr">
        <is>
          <t>✅ 可导入</t>
        </is>
      </c>
      <c r="O192" t="inlineStr">
        <is>
          <t>✓</t>
        </is>
      </c>
    </row>
    <row r="193">
      <c r="A193" s="5" t="inlineStr">
        <is>
          <t>PPS26330130115</t>
        </is>
      </c>
      <c r="B193" s="6" t="inlineStr">
        <is>
          <t>畔色黑胡桃木梯形腿双人床 |黑胡桃木拱形腿床</t>
        </is>
      </c>
      <c r="C193" s="6" t="inlineStr">
        <is>
          <t>黑胡桃木梯形腿床-1.5米-松木铺板</t>
        </is>
      </c>
      <c r="D193" s="6" t="inlineStr">
        <is>
          <t>PPS2633013011517</t>
        </is>
      </c>
      <c r="E193" s="5" t="inlineStr">
        <is>
          <t>AC-0016</t>
        </is>
      </c>
      <c r="F193" s="6" t="inlineStr">
        <is>
          <t>通用松木床铺板-适配1.5米</t>
        </is>
      </c>
      <c r="G193" s="6" t="inlineStr">
        <is>
          <t>组合</t>
        </is>
      </c>
      <c r="H193" s="6" t="n"/>
      <c r="I193" s="6" t="inlineStr">
        <is>
          <t>套</t>
        </is>
      </c>
      <c r="J193" s="6" t="n">
        <v>1</v>
      </c>
      <c r="K193" s="6" t="n"/>
      <c r="L193" s="6" t="n"/>
      <c r="N193" s="8" t="inlineStr">
        <is>
          <t>✅ 可导入</t>
        </is>
      </c>
      <c r="O193" t="inlineStr">
        <is>
          <t>✓</t>
        </is>
      </c>
    </row>
    <row r="194">
      <c r="A194" s="5" t="inlineStr">
        <is>
          <t>PPS26330130115</t>
        </is>
      </c>
      <c r="B194" s="9" t="inlineStr">
        <is>
          <t>畔色黑胡桃木梯形腿双人床 |黑胡桃木拱形腿床</t>
        </is>
      </c>
      <c r="C194" s="9" t="inlineStr">
        <is>
          <t>黑胡桃木梯形腿床-1.5米-松木铺板</t>
        </is>
      </c>
      <c r="D194" s="9" t="inlineStr">
        <is>
          <t>PPS2633013011517</t>
        </is>
      </c>
      <c r="E194" s="5" t="inlineStr">
        <is>
          <t>AC-0058</t>
        </is>
      </c>
      <c r="F194" s="9" t="inlineStr">
        <is>
          <t>黑胡桃木梯形腿床-软包-适配1.5米</t>
        </is>
      </c>
      <c r="G194" s="9" t="inlineStr">
        <is>
          <t>个数</t>
        </is>
      </c>
      <c r="H194" s="9" t="n"/>
      <c r="I194" s="9" t="inlineStr">
        <is>
          <t>个</t>
        </is>
      </c>
      <c r="J194" s="9" t="n">
        <v>1</v>
      </c>
      <c r="K194" s="9" t="n"/>
      <c r="L194" s="9" t="n"/>
      <c r="N194" s="8" t="inlineStr">
        <is>
          <t>✅ 可导入</t>
        </is>
      </c>
      <c r="O194" t="inlineStr">
        <is>
          <t>✓</t>
        </is>
      </c>
    </row>
    <row r="195">
      <c r="A195" s="5" t="inlineStr">
        <is>
          <t>PPS26330130115</t>
        </is>
      </c>
      <c r="B195" s="6" t="inlineStr">
        <is>
          <t>畔色黑胡桃木梯形腿双人床 |黑胡桃木拱形腿床</t>
        </is>
      </c>
      <c r="C195" s="6" t="inlineStr">
        <is>
          <t>黑胡桃木梯形腿床-1.8米-松木铺板</t>
        </is>
      </c>
      <c r="D195" s="6" t="inlineStr">
        <is>
          <t>PPS2633013011518</t>
        </is>
      </c>
      <c r="E195" s="5" t="inlineStr">
        <is>
          <t>WD-0027</t>
        </is>
      </c>
      <c r="F195" s="6" t="inlineStr">
        <is>
          <t>黑胡桃木梯形腿床-木作部分-适配1.8米</t>
        </is>
      </c>
      <c r="G195" s="6" t="inlineStr">
        <is>
          <t>组合</t>
        </is>
      </c>
      <c r="H195" s="6" t="n"/>
      <c r="I195" s="6" t="inlineStr">
        <is>
          <t>套</t>
        </is>
      </c>
      <c r="J195" s="6" t="n">
        <v>1</v>
      </c>
      <c r="K195" s="6" t="n"/>
      <c r="L195" s="6" t="n"/>
      <c r="N195" s="8" t="inlineStr">
        <is>
          <t>✅ 可导入</t>
        </is>
      </c>
      <c r="O195" t="inlineStr">
        <is>
          <t>✓</t>
        </is>
      </c>
    </row>
    <row r="196">
      <c r="A196" s="5" t="inlineStr">
        <is>
          <t>PPS26330130115</t>
        </is>
      </c>
      <c r="B196" s="9" t="inlineStr">
        <is>
          <t>畔色黑胡桃木梯形腿双人床 |黑胡桃木拱形腿床</t>
        </is>
      </c>
      <c r="C196" s="9" t="inlineStr">
        <is>
          <t>黑胡桃木梯形腿床-1.8米-松木铺板</t>
        </is>
      </c>
      <c r="D196" s="9" t="inlineStr">
        <is>
          <t>PPS2633013011518</t>
        </is>
      </c>
      <c r="E196" s="5" t="inlineStr">
        <is>
          <t>AC-0017</t>
        </is>
      </c>
      <c r="F196" s="9" t="inlineStr">
        <is>
          <t>通用松木床铺板-适配1.8米</t>
        </is>
      </c>
      <c r="G196" s="9" t="inlineStr">
        <is>
          <t>组合</t>
        </is>
      </c>
      <c r="H196" s="9" t="n"/>
      <c r="I196" s="9" t="inlineStr">
        <is>
          <t>套</t>
        </is>
      </c>
      <c r="J196" s="9" t="n">
        <v>1</v>
      </c>
      <c r="K196" s="9" t="n"/>
      <c r="L196" s="9" t="n"/>
      <c r="N196" s="8" t="inlineStr">
        <is>
          <t>✅ 可导入</t>
        </is>
      </c>
      <c r="O196" t="inlineStr">
        <is>
          <t>✓</t>
        </is>
      </c>
    </row>
    <row r="197">
      <c r="A197" s="5" t="inlineStr">
        <is>
          <t>PPS26330130115</t>
        </is>
      </c>
      <c r="B197" s="6" t="inlineStr">
        <is>
          <t>畔色黑胡桃木梯形腿双人床 |黑胡桃木拱形腿床</t>
        </is>
      </c>
      <c r="C197" s="6" t="inlineStr">
        <is>
          <t>黑胡桃木梯形腿床-1.8米-松木铺板</t>
        </is>
      </c>
      <c r="D197" s="6" t="inlineStr">
        <is>
          <t>PPS2633013011518</t>
        </is>
      </c>
      <c r="E197" s="5" t="inlineStr">
        <is>
          <t>AC-0059</t>
        </is>
      </c>
      <c r="F197" s="6" t="inlineStr">
        <is>
          <t>黑胡桃木梯形腿床-软包-适配1.8米</t>
        </is>
      </c>
      <c r="G197" s="6" t="inlineStr">
        <is>
          <t>个数</t>
        </is>
      </c>
      <c r="H197" s="6" t="n"/>
      <c r="I197" s="6" t="inlineStr">
        <is>
          <t>个</t>
        </is>
      </c>
      <c r="J197" s="6" t="n">
        <v>1</v>
      </c>
      <c r="K197" s="6" t="n"/>
      <c r="L197" s="6" t="n"/>
      <c r="N197" s="8" t="inlineStr">
        <is>
          <t>✅ 可导入</t>
        </is>
      </c>
      <c r="O197" t="inlineStr">
        <is>
          <t>✓</t>
        </is>
      </c>
    </row>
    <row r="198">
      <c r="A198" s="5" t="inlineStr">
        <is>
          <t>PPS26330140117</t>
        </is>
      </c>
      <c r="B198" s="9" t="inlineStr">
        <is>
          <t>畔色黑胡桃木软包双人床 |黑胡桃木落地大软包床</t>
        </is>
      </c>
      <c r="C198" s="9" t="inlineStr">
        <is>
          <t>黑胡桃木软包床-1.2米-榉木铺板</t>
        </is>
      </c>
      <c r="D198" s="9" t="inlineStr">
        <is>
          <t>PPS2633014011711</t>
        </is>
      </c>
      <c r="E198" s="5" t="inlineStr">
        <is>
          <t>WD-0028</t>
        </is>
      </c>
      <c r="F198" s="9" t="inlineStr">
        <is>
          <t>黑胡桃木软包床-木作部分-适配1.2米</t>
        </is>
      </c>
      <c r="G198" s="9" t="inlineStr">
        <is>
          <t>组合</t>
        </is>
      </c>
      <c r="H198" s="9" t="n"/>
      <c r="I198" s="9" t="inlineStr">
        <is>
          <t>套</t>
        </is>
      </c>
      <c r="J198" s="9" t="n">
        <v>1</v>
      </c>
      <c r="K198" s="9" t="n"/>
      <c r="L198" s="9" t="n"/>
      <c r="N198" s="8" t="inlineStr">
        <is>
          <t>✅ 可导入</t>
        </is>
      </c>
      <c r="O198" t="inlineStr">
        <is>
          <t>✓</t>
        </is>
      </c>
    </row>
    <row r="199">
      <c r="A199" s="5" t="inlineStr">
        <is>
          <t>PPS26330140117</t>
        </is>
      </c>
      <c r="B199" s="6" t="inlineStr">
        <is>
          <t>畔色黑胡桃木软包双人床 |黑胡桃木落地大软包床</t>
        </is>
      </c>
      <c r="C199" s="6" t="inlineStr">
        <is>
          <t>黑胡桃木软包床-1.2米-榉木铺板</t>
        </is>
      </c>
      <c r="D199" s="6" t="inlineStr">
        <is>
          <t>PPS2633014011711</t>
        </is>
      </c>
      <c r="E199" s="5" t="inlineStr">
        <is>
          <t>AC-0010</t>
        </is>
      </c>
      <c r="F199" s="6" t="inlineStr">
        <is>
          <t>通用榉木床铺板-适配1.2米</t>
        </is>
      </c>
      <c r="G199" s="6" t="inlineStr">
        <is>
          <t>组合</t>
        </is>
      </c>
      <c r="H199" s="6" t="n"/>
      <c r="I199" s="6" t="inlineStr">
        <is>
          <t>套</t>
        </is>
      </c>
      <c r="J199" s="6" t="n">
        <v>1</v>
      </c>
      <c r="K199" s="6" t="n"/>
      <c r="L199" s="6" t="n"/>
      <c r="N199" s="8" t="inlineStr">
        <is>
          <t>✅ 可导入</t>
        </is>
      </c>
      <c r="O199" t="inlineStr">
        <is>
          <t>✓</t>
        </is>
      </c>
    </row>
    <row r="200">
      <c r="A200" s="5" t="inlineStr">
        <is>
          <t>PPS26330140117</t>
        </is>
      </c>
      <c r="B200" s="9" t="inlineStr">
        <is>
          <t>畔色黑胡桃木软包双人床 |黑胡桃木落地大软包床</t>
        </is>
      </c>
      <c r="C200" s="9" t="inlineStr">
        <is>
          <t>黑胡桃木软包床-1.2米-榉木铺板</t>
        </is>
      </c>
      <c r="D200" s="9" t="inlineStr">
        <is>
          <t>PPS2633014011711</t>
        </is>
      </c>
      <c r="E200" s="5" t="inlineStr">
        <is>
          <t>AC-0060</t>
        </is>
      </c>
      <c r="F200" s="9" t="inlineStr">
        <is>
          <t>黑胡桃木软包床-软包-适配1.2米</t>
        </is>
      </c>
      <c r="G200" s="9" t="inlineStr">
        <is>
          <t>个数</t>
        </is>
      </c>
      <c r="H200" s="9" t="n"/>
      <c r="I200" s="9" t="inlineStr">
        <is>
          <t>个</t>
        </is>
      </c>
      <c r="J200" s="9" t="n">
        <v>1</v>
      </c>
      <c r="K200" s="9" t="n"/>
      <c r="L200" s="9" t="n"/>
      <c r="N200" s="8" t="inlineStr">
        <is>
          <t>✅ 可导入</t>
        </is>
      </c>
      <c r="O200" t="inlineStr">
        <is>
          <t>✓</t>
        </is>
      </c>
    </row>
    <row r="201">
      <c r="A201" s="5" t="inlineStr">
        <is>
          <t>PPS26330140117</t>
        </is>
      </c>
      <c r="B201" s="6" t="inlineStr">
        <is>
          <t>畔色黑胡桃木软包双人床 |黑胡桃木落地大软包床</t>
        </is>
      </c>
      <c r="C201" s="6" t="inlineStr">
        <is>
          <t>黑胡桃木软包床-1.35米-榉木铺板</t>
        </is>
      </c>
      <c r="D201" s="6" t="inlineStr">
        <is>
          <t>PPS2633014011712</t>
        </is>
      </c>
      <c r="E201" s="5" t="inlineStr">
        <is>
          <t>WD-0029</t>
        </is>
      </c>
      <c r="F201" s="6" t="inlineStr">
        <is>
          <t>黑胡桃木软包床-木作部分-适配1.35米</t>
        </is>
      </c>
      <c r="G201" s="6" t="inlineStr">
        <is>
          <t>组合</t>
        </is>
      </c>
      <c r="H201" s="6" t="n"/>
      <c r="I201" s="6" t="inlineStr">
        <is>
          <t>套</t>
        </is>
      </c>
      <c r="J201" s="6" t="n">
        <v>1</v>
      </c>
      <c r="K201" s="6" t="n"/>
      <c r="L201" s="6" t="n"/>
      <c r="N201" s="8" t="inlineStr">
        <is>
          <t>✅ 可导入</t>
        </is>
      </c>
      <c r="O201" t="inlineStr">
        <is>
          <t>✓</t>
        </is>
      </c>
    </row>
    <row r="202">
      <c r="A202" s="5" t="inlineStr">
        <is>
          <t>PPS26330140117</t>
        </is>
      </c>
      <c r="B202" s="9" t="inlineStr">
        <is>
          <t>畔色黑胡桃木软包双人床 |黑胡桃木落地大软包床</t>
        </is>
      </c>
      <c r="C202" s="9" t="inlineStr">
        <is>
          <t>黑胡桃木软包床-1.35米-榉木铺板</t>
        </is>
      </c>
      <c r="D202" s="9" t="inlineStr">
        <is>
          <t>PPS2633014011712</t>
        </is>
      </c>
      <c r="E202" s="5" t="inlineStr">
        <is>
          <t>AC-0011</t>
        </is>
      </c>
      <c r="F202" s="9" t="inlineStr">
        <is>
          <t>通用榉木床铺板-适配1.35米</t>
        </is>
      </c>
      <c r="G202" s="9" t="inlineStr">
        <is>
          <t>组合</t>
        </is>
      </c>
      <c r="H202" s="9" t="n"/>
      <c r="I202" s="9" t="inlineStr">
        <is>
          <t>套</t>
        </is>
      </c>
      <c r="J202" s="9" t="n">
        <v>1</v>
      </c>
      <c r="K202" s="9" t="n"/>
      <c r="L202" s="9" t="n"/>
      <c r="N202" s="8" t="inlineStr">
        <is>
          <t>✅ 可导入</t>
        </is>
      </c>
      <c r="O202" t="inlineStr">
        <is>
          <t>✓</t>
        </is>
      </c>
    </row>
    <row r="203">
      <c r="A203" s="5" t="inlineStr">
        <is>
          <t>PPS26330140117</t>
        </is>
      </c>
      <c r="B203" s="6" t="inlineStr">
        <is>
          <t>畔色黑胡桃木软包双人床 |黑胡桃木落地大软包床</t>
        </is>
      </c>
      <c r="C203" s="6" t="inlineStr">
        <is>
          <t>黑胡桃木软包床-1.35米-榉木铺板</t>
        </is>
      </c>
      <c r="D203" s="6" t="inlineStr">
        <is>
          <t>PPS2633014011712</t>
        </is>
      </c>
      <c r="E203" s="5" t="inlineStr">
        <is>
          <t>AC-0061</t>
        </is>
      </c>
      <c r="F203" s="6" t="inlineStr">
        <is>
          <t>黑胡桃木软包床-软包-适配1.35米</t>
        </is>
      </c>
      <c r="G203" s="6" t="inlineStr">
        <is>
          <t>个数</t>
        </is>
      </c>
      <c r="H203" s="6" t="n"/>
      <c r="I203" s="6" t="inlineStr">
        <is>
          <t>个</t>
        </is>
      </c>
      <c r="J203" s="6" t="n">
        <v>1</v>
      </c>
      <c r="K203" s="6" t="n"/>
      <c r="L203" s="6" t="n"/>
      <c r="N203" s="8" t="inlineStr">
        <is>
          <t>✅ 可导入</t>
        </is>
      </c>
      <c r="O203" t="inlineStr">
        <is>
          <t>✓</t>
        </is>
      </c>
    </row>
    <row r="204">
      <c r="A204" s="5" t="inlineStr">
        <is>
          <t>PPS26330140117</t>
        </is>
      </c>
      <c r="B204" s="9" t="inlineStr">
        <is>
          <t>畔色黑胡桃木软包双人床 |黑胡桃木落地大软包床</t>
        </is>
      </c>
      <c r="C204" s="9" t="inlineStr">
        <is>
          <t>黑胡桃木软包床-1.5米-榉木铺板</t>
        </is>
      </c>
      <c r="D204" s="9" t="inlineStr">
        <is>
          <t>PPS2633014011713</t>
        </is>
      </c>
      <c r="E204" s="5" t="inlineStr">
        <is>
          <t>WD-0030</t>
        </is>
      </c>
      <c r="F204" s="9" t="inlineStr">
        <is>
          <t>黑胡桃木软包床-木作部分-适配1.5米</t>
        </is>
      </c>
      <c r="G204" s="9" t="inlineStr">
        <is>
          <t>组合</t>
        </is>
      </c>
      <c r="H204" s="9" t="n"/>
      <c r="I204" s="9" t="inlineStr">
        <is>
          <t>套</t>
        </is>
      </c>
      <c r="J204" s="9" t="n">
        <v>1</v>
      </c>
      <c r="K204" s="9" t="n"/>
      <c r="L204" s="9" t="n"/>
      <c r="N204" s="8" t="inlineStr">
        <is>
          <t>✅ 可导入</t>
        </is>
      </c>
      <c r="O204" t="inlineStr">
        <is>
          <t>✓</t>
        </is>
      </c>
    </row>
    <row r="205">
      <c r="A205" s="5" t="inlineStr">
        <is>
          <t>PPS26330140117</t>
        </is>
      </c>
      <c r="B205" s="6" t="inlineStr">
        <is>
          <t>畔色黑胡桃木软包双人床 |黑胡桃木落地大软包床</t>
        </is>
      </c>
      <c r="C205" s="6" t="inlineStr">
        <is>
          <t>黑胡桃木软包床-1.5米-榉木铺板</t>
        </is>
      </c>
      <c r="D205" s="6" t="inlineStr">
        <is>
          <t>PPS2633014011713</t>
        </is>
      </c>
      <c r="E205" s="5" t="inlineStr">
        <is>
          <t>AC-0012</t>
        </is>
      </c>
      <c r="F205" s="6" t="inlineStr">
        <is>
          <t>通用榉木床铺板-适配1.5米</t>
        </is>
      </c>
      <c r="G205" s="6" t="inlineStr">
        <is>
          <t>组合</t>
        </is>
      </c>
      <c r="H205" s="6" t="n"/>
      <c r="I205" s="6" t="inlineStr">
        <is>
          <t>套</t>
        </is>
      </c>
      <c r="J205" s="6" t="n">
        <v>1</v>
      </c>
      <c r="K205" s="6" t="n"/>
      <c r="L205" s="6" t="n"/>
      <c r="N205" s="8" t="inlineStr">
        <is>
          <t>✅ 可导入</t>
        </is>
      </c>
      <c r="O205" t="inlineStr">
        <is>
          <t>✓</t>
        </is>
      </c>
    </row>
    <row r="206">
      <c r="A206" s="5" t="inlineStr">
        <is>
          <t>PPS26330140117</t>
        </is>
      </c>
      <c r="B206" s="9" t="inlineStr">
        <is>
          <t>畔色黑胡桃木软包双人床 |黑胡桃木落地大软包床</t>
        </is>
      </c>
      <c r="C206" s="9" t="inlineStr">
        <is>
          <t>黑胡桃木软包床-1.5米-榉木铺板</t>
        </is>
      </c>
      <c r="D206" s="9" t="inlineStr">
        <is>
          <t>PPS2633014011713</t>
        </is>
      </c>
      <c r="E206" s="5" t="inlineStr">
        <is>
          <t>AC-0062</t>
        </is>
      </c>
      <c r="F206" s="9" t="inlineStr">
        <is>
          <t>黑胡桃木软包床-软包-适配1.5米</t>
        </is>
      </c>
      <c r="G206" s="9" t="inlineStr">
        <is>
          <t>个数</t>
        </is>
      </c>
      <c r="H206" s="9" t="n"/>
      <c r="I206" s="9" t="inlineStr">
        <is>
          <t>个</t>
        </is>
      </c>
      <c r="J206" s="9" t="n">
        <v>1</v>
      </c>
      <c r="K206" s="9" t="n"/>
      <c r="L206" s="9" t="n"/>
      <c r="N206" s="8" t="inlineStr">
        <is>
          <t>✅ 可导入</t>
        </is>
      </c>
      <c r="O206" t="inlineStr">
        <is>
          <t>✓</t>
        </is>
      </c>
    </row>
    <row r="207">
      <c r="A207" s="5" t="inlineStr">
        <is>
          <t>PPS26330140117</t>
        </is>
      </c>
      <c r="B207" s="6" t="inlineStr">
        <is>
          <t>畔色黑胡桃木软包双人床 |黑胡桃木落地大软包床</t>
        </is>
      </c>
      <c r="C207" s="6" t="inlineStr">
        <is>
          <t>黑胡桃木软包床-1.8米-榉木铺板</t>
        </is>
      </c>
      <c r="D207" s="6" t="inlineStr">
        <is>
          <t>PPS2633014011714</t>
        </is>
      </c>
      <c r="E207" s="5" t="inlineStr">
        <is>
          <t>WD-0031</t>
        </is>
      </c>
      <c r="F207" s="6" t="inlineStr">
        <is>
          <t>黑胡桃木软包床-木作部分-适配1.8米</t>
        </is>
      </c>
      <c r="G207" s="6" t="inlineStr">
        <is>
          <t>组合</t>
        </is>
      </c>
      <c r="H207" s="6" t="n"/>
      <c r="I207" s="6" t="inlineStr">
        <is>
          <t>套</t>
        </is>
      </c>
      <c r="J207" s="6" t="n">
        <v>1</v>
      </c>
      <c r="K207" s="6" t="n"/>
      <c r="L207" s="6" t="n"/>
      <c r="N207" s="8" t="inlineStr">
        <is>
          <t>✅ 可导入</t>
        </is>
      </c>
      <c r="O207" t="inlineStr">
        <is>
          <t>✓</t>
        </is>
      </c>
    </row>
    <row r="208">
      <c r="A208" s="5" t="inlineStr">
        <is>
          <t>PPS26330140117</t>
        </is>
      </c>
      <c r="B208" s="9" t="inlineStr">
        <is>
          <t>畔色黑胡桃木软包双人床 |黑胡桃木落地大软包床</t>
        </is>
      </c>
      <c r="C208" s="9" t="inlineStr">
        <is>
          <t>黑胡桃木软包床-1.8米-榉木铺板</t>
        </is>
      </c>
      <c r="D208" s="9" t="inlineStr">
        <is>
          <t>PPS2633014011714</t>
        </is>
      </c>
      <c r="E208" s="5" t="inlineStr">
        <is>
          <t>AC-0013</t>
        </is>
      </c>
      <c r="F208" s="9" t="inlineStr">
        <is>
          <t>通用榉木床铺板-适配1.8米</t>
        </is>
      </c>
      <c r="G208" s="9" t="inlineStr">
        <is>
          <t>组合</t>
        </is>
      </c>
      <c r="H208" s="9" t="n"/>
      <c r="I208" s="9" t="inlineStr">
        <is>
          <t>套</t>
        </is>
      </c>
      <c r="J208" s="9" t="n">
        <v>1</v>
      </c>
      <c r="K208" s="9" t="n"/>
      <c r="L208" s="9" t="n"/>
      <c r="N208" s="8" t="inlineStr">
        <is>
          <t>✅ 可导入</t>
        </is>
      </c>
      <c r="O208" t="inlineStr">
        <is>
          <t>✓</t>
        </is>
      </c>
    </row>
    <row r="209">
      <c r="A209" s="5" t="inlineStr">
        <is>
          <t>PPS26330140117</t>
        </is>
      </c>
      <c r="B209" s="6" t="inlineStr">
        <is>
          <t>畔色黑胡桃木软包双人床 |黑胡桃木落地大软包床</t>
        </is>
      </c>
      <c r="C209" s="6" t="inlineStr">
        <is>
          <t>黑胡桃木软包床-1.8米-榉木铺板</t>
        </is>
      </c>
      <c r="D209" s="6" t="inlineStr">
        <is>
          <t>PPS2633014011714</t>
        </is>
      </c>
      <c r="E209" s="5" t="inlineStr">
        <is>
          <t>AC-0063</t>
        </is>
      </c>
      <c r="F209" s="6" t="inlineStr">
        <is>
          <t>黑胡桃木软包床-软包-适配1.8米</t>
        </is>
      </c>
      <c r="G209" s="6" t="inlineStr">
        <is>
          <t>个数</t>
        </is>
      </c>
      <c r="H209" s="6" t="n"/>
      <c r="I209" s="6" t="inlineStr">
        <is>
          <t>个</t>
        </is>
      </c>
      <c r="J209" s="6" t="n">
        <v>1</v>
      </c>
      <c r="K209" s="6" t="n"/>
      <c r="L209" s="6" t="n"/>
      <c r="N209" s="8" t="inlineStr">
        <is>
          <t>✅ 可导入</t>
        </is>
      </c>
      <c r="O209" t="inlineStr">
        <is>
          <t>✓</t>
        </is>
      </c>
    </row>
    <row r="210">
      <c r="A210" s="5" t="inlineStr">
        <is>
          <t>PPS26330140117</t>
        </is>
      </c>
      <c r="B210" s="9" t="inlineStr">
        <is>
          <t>畔色黑胡桃木软包双人床 |黑胡桃木落地大软包床</t>
        </is>
      </c>
      <c r="C210" s="9" t="inlineStr">
        <is>
          <t>黑胡桃木软包床-1.2米-松木铺板</t>
        </is>
      </c>
      <c r="D210" s="9" t="inlineStr">
        <is>
          <t>PPS2633014011715</t>
        </is>
      </c>
      <c r="E210" s="5" t="inlineStr">
        <is>
          <t>WD-0028</t>
        </is>
      </c>
      <c r="F210" s="9" t="inlineStr">
        <is>
          <t>黑胡桃木软包床-木作部分-适配1.2米</t>
        </is>
      </c>
      <c r="G210" s="9" t="inlineStr">
        <is>
          <t>组合</t>
        </is>
      </c>
      <c r="H210" s="9" t="n"/>
      <c r="I210" s="9" t="inlineStr">
        <is>
          <t>套</t>
        </is>
      </c>
      <c r="J210" s="9" t="n">
        <v>1</v>
      </c>
      <c r="K210" s="9" t="n"/>
      <c r="L210" s="9" t="n"/>
      <c r="N210" s="8" t="inlineStr">
        <is>
          <t>✅ 可导入</t>
        </is>
      </c>
      <c r="O210" t="inlineStr">
        <is>
          <t>✓</t>
        </is>
      </c>
    </row>
    <row r="211">
      <c r="A211" s="5" t="inlineStr">
        <is>
          <t>PPS26330140117</t>
        </is>
      </c>
      <c r="B211" s="6" t="inlineStr">
        <is>
          <t>畔色黑胡桃木软包双人床 |黑胡桃木落地大软包床</t>
        </is>
      </c>
      <c r="C211" s="6" t="inlineStr">
        <is>
          <t>黑胡桃木软包床-1.2米-松木铺板</t>
        </is>
      </c>
      <c r="D211" s="6" t="inlineStr">
        <is>
          <t>PPS2633014011715</t>
        </is>
      </c>
      <c r="E211" s="5" t="inlineStr">
        <is>
          <t>AC-0014</t>
        </is>
      </c>
      <c r="F211" s="6" t="inlineStr">
        <is>
          <t>通用松木床铺板-适配1.2米</t>
        </is>
      </c>
      <c r="G211" s="6" t="inlineStr">
        <is>
          <t>组合</t>
        </is>
      </c>
      <c r="H211" s="6" t="n"/>
      <c r="I211" s="6" t="inlineStr">
        <is>
          <t>套</t>
        </is>
      </c>
      <c r="J211" s="6" t="n">
        <v>1</v>
      </c>
      <c r="K211" s="6" t="n"/>
      <c r="L211" s="6" t="n"/>
      <c r="N211" s="8" t="inlineStr">
        <is>
          <t>✅ 可导入</t>
        </is>
      </c>
      <c r="O211" t="inlineStr">
        <is>
          <t>✓</t>
        </is>
      </c>
    </row>
    <row r="212">
      <c r="A212" s="5" t="inlineStr">
        <is>
          <t>PPS26330140117</t>
        </is>
      </c>
      <c r="B212" s="9" t="inlineStr">
        <is>
          <t>畔色黑胡桃木软包双人床 |黑胡桃木落地大软包床</t>
        </is>
      </c>
      <c r="C212" s="9" t="inlineStr">
        <is>
          <t>黑胡桃木软包床-1.2米-松木铺板</t>
        </is>
      </c>
      <c r="D212" s="9" t="inlineStr">
        <is>
          <t>PPS2633014011715</t>
        </is>
      </c>
      <c r="E212" s="5" t="inlineStr">
        <is>
          <t>AC-0060</t>
        </is>
      </c>
      <c r="F212" s="9" t="inlineStr">
        <is>
          <t>黑胡桃木软包床-软包-适配1.2米</t>
        </is>
      </c>
      <c r="G212" s="9" t="inlineStr">
        <is>
          <t>个数</t>
        </is>
      </c>
      <c r="H212" s="9" t="n"/>
      <c r="I212" s="9" t="inlineStr">
        <is>
          <t>个</t>
        </is>
      </c>
      <c r="J212" s="9" t="n">
        <v>1</v>
      </c>
      <c r="K212" s="9" t="n"/>
      <c r="L212" s="9" t="n"/>
      <c r="N212" s="8" t="inlineStr">
        <is>
          <t>✅ 可导入</t>
        </is>
      </c>
      <c r="O212" t="inlineStr">
        <is>
          <t>✓</t>
        </is>
      </c>
    </row>
    <row r="213">
      <c r="A213" s="5" t="inlineStr">
        <is>
          <t>PPS26330140117</t>
        </is>
      </c>
      <c r="B213" s="6" t="inlineStr">
        <is>
          <t>畔色黑胡桃木软包双人床 |黑胡桃木落地大软包床</t>
        </is>
      </c>
      <c r="C213" s="6" t="inlineStr">
        <is>
          <t>黑胡桃木软包床-1.35米-松木铺板</t>
        </is>
      </c>
      <c r="D213" s="6" t="inlineStr">
        <is>
          <t>PPS2633014011716</t>
        </is>
      </c>
      <c r="E213" s="5" t="inlineStr">
        <is>
          <t>WD-0029</t>
        </is>
      </c>
      <c r="F213" s="6" t="inlineStr">
        <is>
          <t>黑胡桃木软包床-木作部分-适配1.35米</t>
        </is>
      </c>
      <c r="G213" s="6" t="inlineStr">
        <is>
          <t>组合</t>
        </is>
      </c>
      <c r="H213" s="6" t="n"/>
      <c r="I213" s="6" t="inlineStr">
        <is>
          <t>套</t>
        </is>
      </c>
      <c r="J213" s="6" t="n">
        <v>1</v>
      </c>
      <c r="K213" s="6" t="n"/>
      <c r="L213" s="6" t="n"/>
      <c r="N213" s="8" t="inlineStr">
        <is>
          <t>✅ 可导入</t>
        </is>
      </c>
      <c r="O213" t="inlineStr">
        <is>
          <t>✓</t>
        </is>
      </c>
    </row>
    <row r="214">
      <c r="A214" s="5" t="inlineStr">
        <is>
          <t>PPS26330140117</t>
        </is>
      </c>
      <c r="B214" s="9" t="inlineStr">
        <is>
          <t>畔色黑胡桃木软包双人床 |黑胡桃木落地大软包床</t>
        </is>
      </c>
      <c r="C214" s="9" t="inlineStr">
        <is>
          <t>黑胡桃木软包床-1.35米-松木铺板</t>
        </is>
      </c>
      <c r="D214" s="9" t="inlineStr">
        <is>
          <t>PPS2633014011716</t>
        </is>
      </c>
      <c r="E214" s="5" t="inlineStr">
        <is>
          <t>AC-0015</t>
        </is>
      </c>
      <c r="F214" s="9" t="inlineStr">
        <is>
          <t>通用松木床铺板-适配1.35米</t>
        </is>
      </c>
      <c r="G214" s="9" t="inlineStr">
        <is>
          <t>组合</t>
        </is>
      </c>
      <c r="H214" s="9" t="n"/>
      <c r="I214" s="9" t="inlineStr">
        <is>
          <t>套</t>
        </is>
      </c>
      <c r="J214" s="9" t="n">
        <v>1</v>
      </c>
      <c r="K214" s="9" t="n"/>
      <c r="L214" s="9" t="n"/>
      <c r="N214" s="8" t="inlineStr">
        <is>
          <t>✅ 可导入</t>
        </is>
      </c>
      <c r="O214" t="inlineStr">
        <is>
          <t>✓</t>
        </is>
      </c>
    </row>
    <row r="215">
      <c r="A215" s="5" t="inlineStr">
        <is>
          <t>PPS26330140117</t>
        </is>
      </c>
      <c r="B215" s="6" t="inlineStr">
        <is>
          <t>畔色黑胡桃木软包双人床 |黑胡桃木落地大软包床</t>
        </is>
      </c>
      <c r="C215" s="6" t="inlineStr">
        <is>
          <t>黑胡桃木软包床-1.35米-松木铺板</t>
        </is>
      </c>
      <c r="D215" s="6" t="inlineStr">
        <is>
          <t>PPS2633014011716</t>
        </is>
      </c>
      <c r="E215" s="5" t="inlineStr">
        <is>
          <t>AC-0061</t>
        </is>
      </c>
      <c r="F215" s="6" t="inlineStr">
        <is>
          <t>黑胡桃木软包床-软包-适配1.35米</t>
        </is>
      </c>
      <c r="G215" s="6" t="inlineStr">
        <is>
          <t>个数</t>
        </is>
      </c>
      <c r="H215" s="6" t="n"/>
      <c r="I215" s="6" t="inlineStr">
        <is>
          <t>个</t>
        </is>
      </c>
      <c r="J215" s="6" t="n">
        <v>1</v>
      </c>
      <c r="K215" s="6" t="n"/>
      <c r="L215" s="6" t="n"/>
      <c r="N215" s="8" t="inlineStr">
        <is>
          <t>✅ 可导入</t>
        </is>
      </c>
      <c r="O215" t="inlineStr">
        <is>
          <t>✓</t>
        </is>
      </c>
    </row>
    <row r="216">
      <c r="A216" s="5" t="inlineStr">
        <is>
          <t>PPS26330140117</t>
        </is>
      </c>
      <c r="B216" s="9" t="inlineStr">
        <is>
          <t>畔色黑胡桃木软包双人床 |黑胡桃木落地大软包床</t>
        </is>
      </c>
      <c r="C216" s="9" t="inlineStr">
        <is>
          <t>黑胡桃木软包床-1.5米-松木铺板</t>
        </is>
      </c>
      <c r="D216" s="9" t="inlineStr">
        <is>
          <t>PPS2633014011717</t>
        </is>
      </c>
      <c r="E216" s="5" t="inlineStr">
        <is>
          <t>WD-0030</t>
        </is>
      </c>
      <c r="F216" s="9" t="inlineStr">
        <is>
          <t>黑胡桃木软包床-木作部分-适配1.5米</t>
        </is>
      </c>
      <c r="G216" s="9" t="inlineStr">
        <is>
          <t>组合</t>
        </is>
      </c>
      <c r="H216" s="9" t="n"/>
      <c r="I216" s="9" t="inlineStr">
        <is>
          <t>套</t>
        </is>
      </c>
      <c r="J216" s="9" t="n">
        <v>1</v>
      </c>
      <c r="K216" s="9" t="n"/>
      <c r="L216" s="9" t="n"/>
      <c r="N216" s="8" t="inlineStr">
        <is>
          <t>✅ 可导入</t>
        </is>
      </c>
      <c r="O216" t="inlineStr">
        <is>
          <t>✓</t>
        </is>
      </c>
    </row>
    <row r="217">
      <c r="A217" s="5" t="inlineStr">
        <is>
          <t>PPS26330140117</t>
        </is>
      </c>
      <c r="B217" s="6" t="inlineStr">
        <is>
          <t>畔色黑胡桃木软包双人床 |黑胡桃木落地大软包床</t>
        </is>
      </c>
      <c r="C217" s="6" t="inlineStr">
        <is>
          <t>黑胡桃木软包床-1.5米-松木铺板</t>
        </is>
      </c>
      <c r="D217" s="6" t="inlineStr">
        <is>
          <t>PPS2633014011717</t>
        </is>
      </c>
      <c r="E217" s="5" t="inlineStr">
        <is>
          <t>AC-0016</t>
        </is>
      </c>
      <c r="F217" s="6" t="inlineStr">
        <is>
          <t>通用松木床铺板-适配1.5米</t>
        </is>
      </c>
      <c r="G217" s="6" t="inlineStr">
        <is>
          <t>组合</t>
        </is>
      </c>
      <c r="H217" s="6" t="n"/>
      <c r="I217" s="6" t="inlineStr">
        <is>
          <t>套</t>
        </is>
      </c>
      <c r="J217" s="6" t="n">
        <v>1</v>
      </c>
      <c r="K217" s="6" t="n"/>
      <c r="L217" s="6" t="n"/>
      <c r="N217" s="8" t="inlineStr">
        <is>
          <t>✅ 可导入</t>
        </is>
      </c>
      <c r="O217" t="inlineStr">
        <is>
          <t>✓</t>
        </is>
      </c>
    </row>
    <row r="218">
      <c r="A218" s="5" t="inlineStr">
        <is>
          <t>PPS26330140117</t>
        </is>
      </c>
      <c r="B218" s="9" t="inlineStr">
        <is>
          <t>畔色黑胡桃木软包双人床 |黑胡桃木落地大软包床</t>
        </is>
      </c>
      <c r="C218" s="9" t="inlineStr">
        <is>
          <t>黑胡桃木软包床-1.5米-松木铺板</t>
        </is>
      </c>
      <c r="D218" s="9" t="inlineStr">
        <is>
          <t>PPS2633014011717</t>
        </is>
      </c>
      <c r="E218" s="5" t="inlineStr">
        <is>
          <t>AC-0062</t>
        </is>
      </c>
      <c r="F218" s="9" t="inlineStr">
        <is>
          <t>黑胡桃木软包床-软包-适配1.5米</t>
        </is>
      </c>
      <c r="G218" s="9" t="inlineStr">
        <is>
          <t>个数</t>
        </is>
      </c>
      <c r="H218" s="9" t="n"/>
      <c r="I218" s="9" t="inlineStr">
        <is>
          <t>个</t>
        </is>
      </c>
      <c r="J218" s="9" t="n">
        <v>1</v>
      </c>
      <c r="K218" s="9" t="n"/>
      <c r="L218" s="9" t="n"/>
      <c r="N218" s="8" t="inlineStr">
        <is>
          <t>✅ 可导入</t>
        </is>
      </c>
      <c r="O218" t="inlineStr">
        <is>
          <t>✓</t>
        </is>
      </c>
    </row>
    <row r="219">
      <c r="A219" s="5" t="inlineStr">
        <is>
          <t>PPS26330140117</t>
        </is>
      </c>
      <c r="B219" s="6" t="inlineStr">
        <is>
          <t>畔色黑胡桃木软包双人床 |黑胡桃木落地大软包床</t>
        </is>
      </c>
      <c r="C219" s="6" t="inlineStr">
        <is>
          <t>黑胡桃木软包床-1.8米-松木铺板</t>
        </is>
      </c>
      <c r="D219" s="6" t="inlineStr">
        <is>
          <t>PPS2633014011718</t>
        </is>
      </c>
      <c r="E219" s="5" t="inlineStr">
        <is>
          <t>WD-0031</t>
        </is>
      </c>
      <c r="F219" s="6" t="inlineStr">
        <is>
          <t>黑胡桃木软包床-木作部分-适配1.8米</t>
        </is>
      </c>
      <c r="G219" s="6" t="inlineStr">
        <is>
          <t>组合</t>
        </is>
      </c>
      <c r="H219" s="6" t="n"/>
      <c r="I219" s="6" t="inlineStr">
        <is>
          <t>套</t>
        </is>
      </c>
      <c r="J219" s="6" t="n">
        <v>1</v>
      </c>
      <c r="K219" s="6" t="n"/>
      <c r="L219" s="6" t="n"/>
      <c r="N219" s="8" t="inlineStr">
        <is>
          <t>✅ 可导入</t>
        </is>
      </c>
      <c r="O219" t="inlineStr">
        <is>
          <t>✓</t>
        </is>
      </c>
    </row>
    <row r="220">
      <c r="A220" s="5" t="inlineStr">
        <is>
          <t>PPS26330140117</t>
        </is>
      </c>
      <c r="B220" s="9" t="inlineStr">
        <is>
          <t>畔色黑胡桃木软包双人床 |黑胡桃木落地大软包床</t>
        </is>
      </c>
      <c r="C220" s="9" t="inlineStr">
        <is>
          <t>黑胡桃木软包床-1.8米-松木铺板</t>
        </is>
      </c>
      <c r="D220" s="9" t="inlineStr">
        <is>
          <t>PPS2633014011718</t>
        </is>
      </c>
      <c r="E220" s="5" t="inlineStr">
        <is>
          <t>AC-0017</t>
        </is>
      </c>
      <c r="F220" s="9" t="inlineStr">
        <is>
          <t>通用松木床铺板-适配1.8米</t>
        </is>
      </c>
      <c r="G220" s="9" t="inlineStr">
        <is>
          <t>组合</t>
        </is>
      </c>
      <c r="H220" s="9" t="n"/>
      <c r="I220" s="9" t="inlineStr">
        <is>
          <t>套</t>
        </is>
      </c>
      <c r="J220" s="9" t="n">
        <v>1</v>
      </c>
      <c r="K220" s="9" t="n"/>
      <c r="L220" s="9" t="n"/>
      <c r="N220" s="8" t="inlineStr">
        <is>
          <t>✅ 可导入</t>
        </is>
      </c>
      <c r="O220" t="inlineStr">
        <is>
          <t>✓</t>
        </is>
      </c>
    </row>
    <row r="221">
      <c r="A221" s="5" t="inlineStr">
        <is>
          <t>PPS26330140117</t>
        </is>
      </c>
      <c r="B221" s="6" t="inlineStr">
        <is>
          <t>畔色黑胡桃木软包双人床 |黑胡桃木落地大软包床</t>
        </is>
      </c>
      <c r="C221" s="6" t="inlineStr">
        <is>
          <t>黑胡桃木软包床-1.8米-松木铺板</t>
        </is>
      </c>
      <c r="D221" s="6" t="inlineStr">
        <is>
          <t>PPS2633014011718</t>
        </is>
      </c>
      <c r="E221" s="5" t="inlineStr">
        <is>
          <t>AC-0063</t>
        </is>
      </c>
      <c r="F221" s="6" t="inlineStr">
        <is>
          <t>黑胡桃木软包床-软包-适配1.8米</t>
        </is>
      </c>
      <c r="G221" s="6" t="inlineStr">
        <is>
          <t>个数</t>
        </is>
      </c>
      <c r="H221" s="6" t="n"/>
      <c r="I221" s="6" t="inlineStr">
        <is>
          <t>个</t>
        </is>
      </c>
      <c r="J221" s="6" t="n">
        <v>1</v>
      </c>
      <c r="K221" s="6" t="n"/>
      <c r="L221" s="6" t="n"/>
      <c r="N221" s="8" t="inlineStr">
        <is>
          <t>✅ 可导入</t>
        </is>
      </c>
      <c r="O221" t="inlineStr">
        <is>
          <t>✓</t>
        </is>
      </c>
    </row>
    <row r="222">
      <c r="A222" s="5" t="inlineStr">
        <is>
          <t>PPS26330140117</t>
        </is>
      </c>
      <c r="B222" s="9" t="inlineStr">
        <is>
          <t>畔色黑胡桃木软包双人床 |黑胡桃木落地大软包床</t>
        </is>
      </c>
      <c r="C222" s="9" t="inlineStr">
        <is>
          <t>黑胡桃木榻榻米（无床头）-1.2米-榉木铺板</t>
        </is>
      </c>
      <c r="D222" s="9" t="inlineStr">
        <is>
          <t>PPS2633014011719</t>
        </is>
      </c>
      <c r="E222" s="5" t="inlineStr">
        <is>
          <t>WD-0028</t>
        </is>
      </c>
      <c r="F222" s="9" t="inlineStr">
        <is>
          <t>黑胡桃木软包床-木作部分-适配1.2米</t>
        </is>
      </c>
      <c r="G222" s="9" t="inlineStr">
        <is>
          <t>组合</t>
        </is>
      </c>
      <c r="H222" s="9" t="n"/>
      <c r="I222" s="9" t="inlineStr">
        <is>
          <t>套</t>
        </is>
      </c>
      <c r="J222" s="9" t="n">
        <v>1</v>
      </c>
      <c r="K222" s="9" t="n"/>
      <c r="L222" s="9" t="n"/>
      <c r="N222" s="8" t="inlineStr">
        <is>
          <t>✅ 可导入</t>
        </is>
      </c>
      <c r="O222" t="inlineStr">
        <is>
          <t>✓</t>
        </is>
      </c>
    </row>
    <row r="223">
      <c r="A223" s="5" t="inlineStr">
        <is>
          <t>PPS26330140117</t>
        </is>
      </c>
      <c r="B223" s="6" t="inlineStr">
        <is>
          <t>畔色黑胡桃木软包双人床 |黑胡桃木落地大软包床</t>
        </is>
      </c>
      <c r="C223" s="6" t="inlineStr">
        <is>
          <t>黑胡桃木榻榻米（无床头）-1.2米-榉木铺板</t>
        </is>
      </c>
      <c r="D223" s="6" t="inlineStr">
        <is>
          <t>PPS2633014011719</t>
        </is>
      </c>
      <c r="E223" s="5" t="inlineStr">
        <is>
          <t>AC-0010</t>
        </is>
      </c>
      <c r="F223" s="6" t="inlineStr">
        <is>
          <t>通用榉木床铺板-适配1.2米</t>
        </is>
      </c>
      <c r="G223" s="6" t="inlineStr">
        <is>
          <t>组合</t>
        </is>
      </c>
      <c r="H223" s="6" t="n"/>
      <c r="I223" s="6" t="inlineStr">
        <is>
          <t>套</t>
        </is>
      </c>
      <c r="J223" s="6" t="n">
        <v>1</v>
      </c>
      <c r="K223" s="6" t="n"/>
      <c r="L223" s="6" t="n"/>
      <c r="N223" s="8" t="inlineStr">
        <is>
          <t>✅ 可导入</t>
        </is>
      </c>
      <c r="O223" t="inlineStr">
        <is>
          <t>✓</t>
        </is>
      </c>
    </row>
    <row r="224">
      <c r="A224" s="5" t="inlineStr">
        <is>
          <t>PPS26330140117</t>
        </is>
      </c>
      <c r="B224" s="9" t="inlineStr">
        <is>
          <t>畔色黑胡桃木软包双人床 |黑胡桃木落地大软包床</t>
        </is>
      </c>
      <c r="C224" s="9" t="inlineStr">
        <is>
          <t>黑胡桃木榻榻米（无床头）-1.35米-榉木铺板</t>
        </is>
      </c>
      <c r="D224" s="9" t="inlineStr">
        <is>
          <t>PPS2633014011720</t>
        </is>
      </c>
      <c r="E224" s="5" t="inlineStr">
        <is>
          <t>WD-0029</t>
        </is>
      </c>
      <c r="F224" s="9" t="inlineStr">
        <is>
          <t>黑胡桃木软包床-木作部分-适配1.35米</t>
        </is>
      </c>
      <c r="G224" s="9" t="inlineStr">
        <is>
          <t>组合</t>
        </is>
      </c>
      <c r="H224" s="9" t="n"/>
      <c r="I224" s="9" t="inlineStr">
        <is>
          <t>套</t>
        </is>
      </c>
      <c r="J224" s="9" t="n">
        <v>1</v>
      </c>
      <c r="K224" s="9" t="n"/>
      <c r="L224" s="9" t="n"/>
      <c r="N224" s="8" t="inlineStr">
        <is>
          <t>✅ 可导入</t>
        </is>
      </c>
      <c r="O224" t="inlineStr">
        <is>
          <t>✓</t>
        </is>
      </c>
    </row>
    <row r="225">
      <c r="A225" s="5" t="inlineStr">
        <is>
          <t>PPS26330140117</t>
        </is>
      </c>
      <c r="B225" s="6" t="inlineStr">
        <is>
          <t>畔色黑胡桃木软包双人床 |黑胡桃木落地大软包床</t>
        </is>
      </c>
      <c r="C225" s="6" t="inlineStr">
        <is>
          <t>黑胡桃木榻榻米（无床头）-1.35米-榉木铺板</t>
        </is>
      </c>
      <c r="D225" s="6" t="inlineStr">
        <is>
          <t>PPS2633014011720</t>
        </is>
      </c>
      <c r="E225" s="5" t="inlineStr">
        <is>
          <t>AC-0011</t>
        </is>
      </c>
      <c r="F225" s="6" t="inlineStr">
        <is>
          <t>通用榉木床铺板-适配1.35米</t>
        </is>
      </c>
      <c r="G225" s="6" t="inlineStr">
        <is>
          <t>组合</t>
        </is>
      </c>
      <c r="H225" s="6" t="n"/>
      <c r="I225" s="6" t="inlineStr">
        <is>
          <t>套</t>
        </is>
      </c>
      <c r="J225" s="6" t="n">
        <v>1</v>
      </c>
      <c r="K225" s="6" t="n"/>
      <c r="L225" s="6" t="n"/>
      <c r="N225" s="8" t="inlineStr">
        <is>
          <t>✅ 可导入</t>
        </is>
      </c>
      <c r="O225" t="inlineStr">
        <is>
          <t>✓</t>
        </is>
      </c>
    </row>
    <row r="226">
      <c r="A226" s="5" t="inlineStr">
        <is>
          <t>PPS26330140117</t>
        </is>
      </c>
      <c r="B226" s="9" t="inlineStr">
        <is>
          <t>畔色黑胡桃木软包双人床 |黑胡桃木落地大软包床</t>
        </is>
      </c>
      <c r="C226" s="9" t="inlineStr">
        <is>
          <t>黑胡桃木榻榻米（无床头）-1.5米-榉木铺板</t>
        </is>
      </c>
      <c r="D226" s="9" t="inlineStr">
        <is>
          <t>PPS2633014011721</t>
        </is>
      </c>
      <c r="E226" s="5" t="inlineStr">
        <is>
          <t>WD-0030</t>
        </is>
      </c>
      <c r="F226" s="9" t="inlineStr">
        <is>
          <t>黑胡桃木软包床-木作部分-适配1.5米</t>
        </is>
      </c>
      <c r="G226" s="9" t="inlineStr">
        <is>
          <t>组合</t>
        </is>
      </c>
      <c r="H226" s="9" t="n"/>
      <c r="I226" s="9" t="inlineStr">
        <is>
          <t>套</t>
        </is>
      </c>
      <c r="J226" s="9" t="n">
        <v>1</v>
      </c>
      <c r="K226" s="9" t="n"/>
      <c r="L226" s="9" t="n"/>
      <c r="N226" s="8" t="inlineStr">
        <is>
          <t>✅ 可导入</t>
        </is>
      </c>
      <c r="O226" t="inlineStr">
        <is>
          <t>✓</t>
        </is>
      </c>
    </row>
    <row r="227">
      <c r="A227" s="5" t="inlineStr">
        <is>
          <t>PPS26330140117</t>
        </is>
      </c>
      <c r="B227" s="6" t="inlineStr">
        <is>
          <t>畔色黑胡桃木软包双人床 |黑胡桃木落地大软包床</t>
        </is>
      </c>
      <c r="C227" s="6" t="inlineStr">
        <is>
          <t>黑胡桃木榻榻米（无床头）-1.5米-榉木铺板</t>
        </is>
      </c>
      <c r="D227" s="6" t="inlineStr">
        <is>
          <t>PPS2633014011721</t>
        </is>
      </c>
      <c r="E227" s="5" t="inlineStr">
        <is>
          <t>AC-0012</t>
        </is>
      </c>
      <c r="F227" s="6" t="inlineStr">
        <is>
          <t>通用榉木床铺板-适配1.5米</t>
        </is>
      </c>
      <c r="G227" s="6" t="inlineStr">
        <is>
          <t>组合</t>
        </is>
      </c>
      <c r="H227" s="6" t="n"/>
      <c r="I227" s="6" t="inlineStr">
        <is>
          <t>套</t>
        </is>
      </c>
      <c r="J227" s="6" t="n">
        <v>1</v>
      </c>
      <c r="K227" s="6" t="n"/>
      <c r="L227" s="6" t="n"/>
      <c r="N227" s="8" t="inlineStr">
        <is>
          <t>✅ 可导入</t>
        </is>
      </c>
      <c r="O227" t="inlineStr">
        <is>
          <t>✓</t>
        </is>
      </c>
    </row>
    <row r="228">
      <c r="A228" s="5" t="inlineStr">
        <is>
          <t>PPS26330140117</t>
        </is>
      </c>
      <c r="B228" s="9" t="inlineStr">
        <is>
          <t>畔色黑胡桃木软包双人床 |黑胡桃木落地大软包床</t>
        </is>
      </c>
      <c r="C228" s="9" t="inlineStr">
        <is>
          <t>黑胡桃木榻榻米（无床头）-1.8米-榉木铺板</t>
        </is>
      </c>
      <c r="D228" s="9" t="inlineStr">
        <is>
          <t>PPS2633014011722</t>
        </is>
      </c>
      <c r="E228" s="5" t="inlineStr">
        <is>
          <t>WD-0031</t>
        </is>
      </c>
      <c r="F228" s="9" t="inlineStr">
        <is>
          <t>黑胡桃木软包床-木作部分-适配1.8米</t>
        </is>
      </c>
      <c r="G228" s="9" t="inlineStr">
        <is>
          <t>组合</t>
        </is>
      </c>
      <c r="H228" s="9" t="n"/>
      <c r="I228" s="9" t="inlineStr">
        <is>
          <t>套</t>
        </is>
      </c>
      <c r="J228" s="9" t="n">
        <v>1</v>
      </c>
      <c r="K228" s="9" t="n"/>
      <c r="L228" s="9" t="n"/>
      <c r="N228" s="8" t="inlineStr">
        <is>
          <t>✅ 可导入</t>
        </is>
      </c>
      <c r="O228" t="inlineStr">
        <is>
          <t>✓</t>
        </is>
      </c>
    </row>
    <row r="229">
      <c r="A229" s="5" t="inlineStr">
        <is>
          <t>PPS26330140117</t>
        </is>
      </c>
      <c r="B229" s="6" t="inlineStr">
        <is>
          <t>畔色黑胡桃木软包双人床 |黑胡桃木落地大软包床</t>
        </is>
      </c>
      <c r="C229" s="6" t="inlineStr">
        <is>
          <t>黑胡桃木榻榻米（无床头）-1.8米-榉木铺板</t>
        </is>
      </c>
      <c r="D229" s="6" t="inlineStr">
        <is>
          <t>PPS2633014011722</t>
        </is>
      </c>
      <c r="E229" s="5" t="inlineStr">
        <is>
          <t>AC-0013</t>
        </is>
      </c>
      <c r="F229" s="6" t="inlineStr">
        <is>
          <t>通用榉木床铺板-适配1.8米</t>
        </is>
      </c>
      <c r="G229" s="6" t="inlineStr">
        <is>
          <t>组合</t>
        </is>
      </c>
      <c r="H229" s="6" t="n"/>
      <c r="I229" s="6" t="inlineStr">
        <is>
          <t>套</t>
        </is>
      </c>
      <c r="J229" s="6" t="n">
        <v>1</v>
      </c>
      <c r="K229" s="6" t="n"/>
      <c r="L229" s="6" t="n"/>
      <c r="N229" s="8" t="inlineStr">
        <is>
          <t>✅ 可导入</t>
        </is>
      </c>
      <c r="O229" t="inlineStr">
        <is>
          <t>✓</t>
        </is>
      </c>
    </row>
    <row r="230">
      <c r="A230" s="5" t="inlineStr">
        <is>
          <t>PPS26330150118</t>
        </is>
      </c>
      <c r="B230" s="9" t="inlineStr">
        <is>
          <t>畔色黑胡桃木悬浮双人床 |黑胡桃木标准床</t>
        </is>
      </c>
      <c r="C230" s="9" t="inlineStr">
        <is>
          <t>黑胡桃木悬浮床-1.2米-榉木铺板</t>
        </is>
      </c>
      <c r="D230" s="9" t="inlineStr">
        <is>
          <t>PPS2633015011811</t>
        </is>
      </c>
      <c r="E230" s="5" t="inlineStr">
        <is>
          <t>WD-0032</t>
        </is>
      </c>
      <c r="F230" s="9" t="inlineStr">
        <is>
          <t>黑胡桃木悬浮床-木作部分-适配1.2米</t>
        </is>
      </c>
      <c r="G230" s="9" t="inlineStr">
        <is>
          <t>组合</t>
        </is>
      </c>
      <c r="H230" s="9" t="n"/>
      <c r="I230" s="9" t="inlineStr">
        <is>
          <t>套</t>
        </is>
      </c>
      <c r="J230" s="9" t="n">
        <v>1</v>
      </c>
      <c r="K230" s="9" t="n"/>
      <c r="L230" s="9" t="n"/>
      <c r="N230" s="8" t="inlineStr">
        <is>
          <t>✅ 可导入</t>
        </is>
      </c>
      <c r="O230" t="inlineStr">
        <is>
          <t>✓</t>
        </is>
      </c>
    </row>
    <row r="231">
      <c r="A231" s="5" t="inlineStr">
        <is>
          <t>PPS26330150118</t>
        </is>
      </c>
      <c r="B231" s="6" t="inlineStr">
        <is>
          <t>畔色黑胡桃木悬浮双人床 |黑胡桃木标准床</t>
        </is>
      </c>
      <c r="C231" s="6" t="inlineStr">
        <is>
          <t>黑胡桃木悬浮床-1.2米-榉木铺板</t>
        </is>
      </c>
      <c r="D231" s="6" t="inlineStr">
        <is>
          <t>PPS2633015011811</t>
        </is>
      </c>
      <c r="E231" s="5" t="inlineStr">
        <is>
          <t>AC-0010</t>
        </is>
      </c>
      <c r="F231" s="6" t="inlineStr">
        <is>
          <t>通用榉木床铺板-适配1.2米</t>
        </is>
      </c>
      <c r="G231" s="6" t="inlineStr">
        <is>
          <t>组合</t>
        </is>
      </c>
      <c r="H231" s="6" t="n"/>
      <c r="I231" s="6" t="inlineStr">
        <is>
          <t>套</t>
        </is>
      </c>
      <c r="J231" s="6" t="n">
        <v>1</v>
      </c>
      <c r="K231" s="6" t="n"/>
      <c r="L231" s="6" t="n"/>
      <c r="N231" s="8" t="inlineStr">
        <is>
          <t>✅ 可导入</t>
        </is>
      </c>
      <c r="O231" t="inlineStr">
        <is>
          <t>✓</t>
        </is>
      </c>
    </row>
    <row r="232">
      <c r="A232" s="5" t="inlineStr">
        <is>
          <t>PPS26330150118</t>
        </is>
      </c>
      <c r="B232" s="9" t="inlineStr">
        <is>
          <t>畔色黑胡桃木悬浮双人床 |黑胡桃木标准床</t>
        </is>
      </c>
      <c r="C232" s="9" t="inlineStr">
        <is>
          <t>黑胡桃木悬浮床-1.35米-榉木铺板</t>
        </is>
      </c>
      <c r="D232" s="9" t="inlineStr">
        <is>
          <t>PPS2633015011812</t>
        </is>
      </c>
      <c r="E232" s="5" t="inlineStr">
        <is>
          <t>WD-0033</t>
        </is>
      </c>
      <c r="F232" s="9" t="inlineStr">
        <is>
          <t>黑胡桃木悬浮床-木作部分-适配1.35米</t>
        </is>
      </c>
      <c r="G232" s="9" t="inlineStr">
        <is>
          <t>组合</t>
        </is>
      </c>
      <c r="H232" s="9" t="n"/>
      <c r="I232" s="9" t="inlineStr">
        <is>
          <t>套</t>
        </is>
      </c>
      <c r="J232" s="9" t="n">
        <v>1</v>
      </c>
      <c r="K232" s="9" t="n"/>
      <c r="L232" s="9" t="n"/>
      <c r="N232" s="8" t="inlineStr">
        <is>
          <t>✅ 可导入</t>
        </is>
      </c>
      <c r="O232" t="inlineStr">
        <is>
          <t>✓</t>
        </is>
      </c>
    </row>
    <row r="233">
      <c r="A233" s="5" t="inlineStr">
        <is>
          <t>PPS26330150118</t>
        </is>
      </c>
      <c r="B233" s="6" t="inlineStr">
        <is>
          <t>畔色黑胡桃木悬浮双人床 |黑胡桃木标准床</t>
        </is>
      </c>
      <c r="C233" s="6" t="inlineStr">
        <is>
          <t>黑胡桃木悬浮床-1.35米-榉木铺板</t>
        </is>
      </c>
      <c r="D233" s="6" t="inlineStr">
        <is>
          <t>PPS2633015011812</t>
        </is>
      </c>
      <c r="E233" s="5" t="inlineStr">
        <is>
          <t>AC-0011</t>
        </is>
      </c>
      <c r="F233" s="6" t="inlineStr">
        <is>
          <t>通用榉木床铺板-适配1.35米</t>
        </is>
      </c>
      <c r="G233" s="6" t="inlineStr">
        <is>
          <t>组合</t>
        </is>
      </c>
      <c r="H233" s="6" t="n"/>
      <c r="I233" s="6" t="inlineStr">
        <is>
          <t>套</t>
        </is>
      </c>
      <c r="J233" s="6" t="n">
        <v>1</v>
      </c>
      <c r="K233" s="6" t="n"/>
      <c r="L233" s="6" t="n"/>
      <c r="N233" s="8" t="inlineStr">
        <is>
          <t>✅ 可导入</t>
        </is>
      </c>
      <c r="O233" t="inlineStr">
        <is>
          <t>✓</t>
        </is>
      </c>
    </row>
    <row r="234">
      <c r="A234" s="5" t="inlineStr">
        <is>
          <t>PPS26330150118</t>
        </is>
      </c>
      <c r="B234" s="9" t="inlineStr">
        <is>
          <t>畔色黑胡桃木悬浮双人床 |黑胡桃木标准床</t>
        </is>
      </c>
      <c r="C234" s="9" t="inlineStr">
        <is>
          <t>黑胡桃木悬浮床-1.5米-榉木铺板</t>
        </is>
      </c>
      <c r="D234" s="9" t="inlineStr">
        <is>
          <t>PPS2633015011813</t>
        </is>
      </c>
      <c r="E234" s="5" t="inlineStr">
        <is>
          <t>WD-0034</t>
        </is>
      </c>
      <c r="F234" s="9" t="inlineStr">
        <is>
          <t>黑胡桃木悬浮床-木作部分-适配1.5米</t>
        </is>
      </c>
      <c r="G234" s="9" t="inlineStr">
        <is>
          <t>组合</t>
        </is>
      </c>
      <c r="H234" s="9" t="n"/>
      <c r="I234" s="9" t="inlineStr">
        <is>
          <t>套</t>
        </is>
      </c>
      <c r="J234" s="9" t="n">
        <v>1</v>
      </c>
      <c r="K234" s="9" t="n"/>
      <c r="L234" s="9" t="n"/>
      <c r="N234" s="8" t="inlineStr">
        <is>
          <t>✅ 可导入</t>
        </is>
      </c>
      <c r="O234" t="inlineStr">
        <is>
          <t>✓</t>
        </is>
      </c>
    </row>
    <row r="235">
      <c r="A235" s="5" t="inlineStr">
        <is>
          <t>PPS26330150118</t>
        </is>
      </c>
      <c r="B235" s="6" t="inlineStr">
        <is>
          <t>畔色黑胡桃木悬浮双人床 |黑胡桃木标准床</t>
        </is>
      </c>
      <c r="C235" s="6" t="inlineStr">
        <is>
          <t>黑胡桃木悬浮床-1.5米-榉木铺板</t>
        </is>
      </c>
      <c r="D235" s="6" t="inlineStr">
        <is>
          <t>PPS2633015011813</t>
        </is>
      </c>
      <c r="E235" s="5" t="inlineStr">
        <is>
          <t>AC-0012</t>
        </is>
      </c>
      <c r="F235" s="6" t="inlineStr">
        <is>
          <t>通用榉木床铺板-适配1.5米</t>
        </is>
      </c>
      <c r="G235" s="6" t="inlineStr">
        <is>
          <t>组合</t>
        </is>
      </c>
      <c r="H235" s="6" t="n"/>
      <c r="I235" s="6" t="inlineStr">
        <is>
          <t>套</t>
        </is>
      </c>
      <c r="J235" s="6" t="n">
        <v>1</v>
      </c>
      <c r="K235" s="6" t="n"/>
      <c r="L235" s="6" t="n"/>
      <c r="N235" s="8" t="inlineStr">
        <is>
          <t>✅ 可导入</t>
        </is>
      </c>
      <c r="O235" t="inlineStr">
        <is>
          <t>✓</t>
        </is>
      </c>
    </row>
    <row r="236">
      <c r="A236" s="5" t="inlineStr">
        <is>
          <t>PPS26330150118</t>
        </is>
      </c>
      <c r="B236" s="9" t="inlineStr">
        <is>
          <t>畔色黑胡桃木悬浮双人床 |黑胡桃木标准床</t>
        </is>
      </c>
      <c r="C236" s="9" t="inlineStr">
        <is>
          <t>黑胡桃木悬浮床-1.8米-榉木铺板</t>
        </is>
      </c>
      <c r="D236" s="9" t="inlineStr">
        <is>
          <t>PPS2633015011814</t>
        </is>
      </c>
      <c r="E236" s="5" t="inlineStr">
        <is>
          <t>WD-0035</t>
        </is>
      </c>
      <c r="F236" s="9" t="inlineStr">
        <is>
          <t>黑胡桃木悬浮床-木作部分-适配1.8米</t>
        </is>
      </c>
      <c r="G236" s="9" t="inlineStr">
        <is>
          <t>组合</t>
        </is>
      </c>
      <c r="H236" s="9" t="n"/>
      <c r="I236" s="9" t="inlineStr">
        <is>
          <t>套</t>
        </is>
      </c>
      <c r="J236" s="9" t="n">
        <v>1</v>
      </c>
      <c r="K236" s="9" t="n"/>
      <c r="L236" s="9" t="n"/>
      <c r="N236" s="8" t="inlineStr">
        <is>
          <t>✅ 可导入</t>
        </is>
      </c>
      <c r="O236" t="inlineStr">
        <is>
          <t>✓</t>
        </is>
      </c>
    </row>
    <row r="237">
      <c r="A237" s="5" t="inlineStr">
        <is>
          <t>PPS26330150118</t>
        </is>
      </c>
      <c r="B237" s="6" t="inlineStr">
        <is>
          <t>畔色黑胡桃木悬浮双人床 |黑胡桃木标准床</t>
        </is>
      </c>
      <c r="C237" s="6" t="inlineStr">
        <is>
          <t>黑胡桃木悬浮床-1.8米-榉木铺板</t>
        </is>
      </c>
      <c r="D237" s="6" t="inlineStr">
        <is>
          <t>PPS2633015011814</t>
        </is>
      </c>
      <c r="E237" s="5" t="inlineStr">
        <is>
          <t>AC-0013</t>
        </is>
      </c>
      <c r="F237" s="6" t="inlineStr">
        <is>
          <t>通用榉木床铺板-适配1.8米</t>
        </is>
      </c>
      <c r="G237" s="6" t="inlineStr">
        <is>
          <t>组合</t>
        </is>
      </c>
      <c r="H237" s="6" t="n"/>
      <c r="I237" s="6" t="inlineStr">
        <is>
          <t>套</t>
        </is>
      </c>
      <c r="J237" s="6" t="n">
        <v>1</v>
      </c>
      <c r="K237" s="6" t="n"/>
      <c r="L237" s="6" t="n"/>
      <c r="N237" s="8" t="inlineStr">
        <is>
          <t>✅ 可导入</t>
        </is>
      </c>
      <c r="O237" t="inlineStr">
        <is>
          <t>✓</t>
        </is>
      </c>
    </row>
    <row r="238">
      <c r="A238" s="5" t="inlineStr">
        <is>
          <t>PPS26330150118</t>
        </is>
      </c>
      <c r="B238" s="9" t="inlineStr">
        <is>
          <t>畔色黑胡桃木悬浮双人床 |黑胡桃木标准床</t>
        </is>
      </c>
      <c r="C238" s="9" t="inlineStr">
        <is>
          <t>黑胡桃木悬浮床-1.2米-松木铺板</t>
        </is>
      </c>
      <c r="D238" s="9" t="inlineStr">
        <is>
          <t>PPS2633015011815</t>
        </is>
      </c>
      <c r="E238" s="5" t="inlineStr">
        <is>
          <t>WD-0032</t>
        </is>
      </c>
      <c r="F238" s="9" t="inlineStr">
        <is>
          <t>黑胡桃木悬浮床-木作部分-适配1.2米</t>
        </is>
      </c>
      <c r="G238" s="9" t="inlineStr">
        <is>
          <t>组合</t>
        </is>
      </c>
      <c r="H238" s="9" t="n"/>
      <c r="I238" s="9" t="inlineStr">
        <is>
          <t>套</t>
        </is>
      </c>
      <c r="J238" s="9" t="n">
        <v>1</v>
      </c>
      <c r="K238" s="9" t="n"/>
      <c r="L238" s="9" t="n"/>
      <c r="N238" s="8" t="inlineStr">
        <is>
          <t>✅ 可导入</t>
        </is>
      </c>
      <c r="O238" t="inlineStr">
        <is>
          <t>✓</t>
        </is>
      </c>
    </row>
    <row r="239">
      <c r="A239" s="5" t="inlineStr">
        <is>
          <t>PPS26330150118</t>
        </is>
      </c>
      <c r="B239" s="6" t="inlineStr">
        <is>
          <t>畔色黑胡桃木悬浮双人床 |黑胡桃木标准床</t>
        </is>
      </c>
      <c r="C239" s="6" t="inlineStr">
        <is>
          <t>黑胡桃木悬浮床-1.2米-松木铺板</t>
        </is>
      </c>
      <c r="D239" s="6" t="inlineStr">
        <is>
          <t>PPS2633015011815</t>
        </is>
      </c>
      <c r="E239" s="5" t="inlineStr">
        <is>
          <t>AC-0014</t>
        </is>
      </c>
      <c r="F239" s="6" t="inlineStr">
        <is>
          <t>通用松木床铺板-适配1.2米</t>
        </is>
      </c>
      <c r="G239" s="6" t="inlineStr">
        <is>
          <t>组合</t>
        </is>
      </c>
      <c r="H239" s="6" t="n"/>
      <c r="I239" s="6" t="inlineStr">
        <is>
          <t>套</t>
        </is>
      </c>
      <c r="J239" s="6" t="n">
        <v>1</v>
      </c>
      <c r="K239" s="6" t="n"/>
      <c r="L239" s="6" t="n"/>
      <c r="N239" s="8" t="inlineStr">
        <is>
          <t>✅ 可导入</t>
        </is>
      </c>
      <c r="O239" t="inlineStr">
        <is>
          <t>✓</t>
        </is>
      </c>
    </row>
    <row r="240">
      <c r="A240" s="5" t="inlineStr">
        <is>
          <t>PPS26330150118</t>
        </is>
      </c>
      <c r="B240" s="9" t="inlineStr">
        <is>
          <t>畔色黑胡桃木悬浮双人床 |黑胡桃木标准床</t>
        </is>
      </c>
      <c r="C240" s="9" t="inlineStr">
        <is>
          <t>黑胡桃木悬浮床-1.35米-松木铺板</t>
        </is>
      </c>
      <c r="D240" s="9" t="inlineStr">
        <is>
          <t>PPS2633015011816</t>
        </is>
      </c>
      <c r="E240" s="5" t="inlineStr">
        <is>
          <t>WD-0033</t>
        </is>
      </c>
      <c r="F240" s="9" t="inlineStr">
        <is>
          <t>黑胡桃木悬浮床-木作部分-适配1.35米</t>
        </is>
      </c>
      <c r="G240" s="9" t="inlineStr">
        <is>
          <t>组合</t>
        </is>
      </c>
      <c r="H240" s="9" t="n"/>
      <c r="I240" s="9" t="inlineStr">
        <is>
          <t>套</t>
        </is>
      </c>
      <c r="J240" s="9" t="n">
        <v>1</v>
      </c>
      <c r="K240" s="9" t="n"/>
      <c r="L240" s="9" t="n"/>
      <c r="N240" s="8" t="inlineStr">
        <is>
          <t>✅ 可导入</t>
        </is>
      </c>
      <c r="O240" t="inlineStr">
        <is>
          <t>✓</t>
        </is>
      </c>
    </row>
    <row r="241">
      <c r="A241" s="5" t="inlineStr">
        <is>
          <t>PPS26330150118</t>
        </is>
      </c>
      <c r="B241" s="6" t="inlineStr">
        <is>
          <t>畔色黑胡桃木悬浮双人床 |黑胡桃木标准床</t>
        </is>
      </c>
      <c r="C241" s="6" t="inlineStr">
        <is>
          <t>黑胡桃木悬浮床-1.35米-松木铺板</t>
        </is>
      </c>
      <c r="D241" s="6" t="inlineStr">
        <is>
          <t>PPS2633015011816</t>
        </is>
      </c>
      <c r="E241" s="5" t="inlineStr">
        <is>
          <t>AC-0015</t>
        </is>
      </c>
      <c r="F241" s="6" t="inlineStr">
        <is>
          <t>通用松木床铺板-适配1.35米</t>
        </is>
      </c>
      <c r="G241" s="6" t="inlineStr">
        <is>
          <t>组合</t>
        </is>
      </c>
      <c r="H241" s="6" t="n"/>
      <c r="I241" s="6" t="inlineStr">
        <is>
          <t>套</t>
        </is>
      </c>
      <c r="J241" s="6" t="n">
        <v>1</v>
      </c>
      <c r="K241" s="6" t="n"/>
      <c r="L241" s="6" t="n"/>
      <c r="N241" s="8" t="inlineStr">
        <is>
          <t>✅ 可导入</t>
        </is>
      </c>
      <c r="O241" t="inlineStr">
        <is>
          <t>✓</t>
        </is>
      </c>
    </row>
    <row r="242">
      <c r="A242" s="5" t="inlineStr">
        <is>
          <t>PPS26330150118</t>
        </is>
      </c>
      <c r="B242" s="9" t="inlineStr">
        <is>
          <t>畔色黑胡桃木悬浮双人床 |黑胡桃木标准床</t>
        </is>
      </c>
      <c r="C242" s="9" t="inlineStr">
        <is>
          <t>黑胡桃木悬浮床-1.5米-松木铺板</t>
        </is>
      </c>
      <c r="D242" s="9" t="inlineStr">
        <is>
          <t>PPS2633015011817</t>
        </is>
      </c>
      <c r="E242" s="5" t="inlineStr">
        <is>
          <t>WD-0034</t>
        </is>
      </c>
      <c r="F242" s="9" t="inlineStr">
        <is>
          <t>黑胡桃木悬浮床-木作部分-适配1.5米</t>
        </is>
      </c>
      <c r="G242" s="9" t="inlineStr">
        <is>
          <t>组合</t>
        </is>
      </c>
      <c r="H242" s="9" t="n"/>
      <c r="I242" s="9" t="inlineStr">
        <is>
          <t>套</t>
        </is>
      </c>
      <c r="J242" s="9" t="n">
        <v>1</v>
      </c>
      <c r="K242" s="9" t="n"/>
      <c r="L242" s="9" t="n"/>
      <c r="N242" s="8" t="inlineStr">
        <is>
          <t>✅ 可导入</t>
        </is>
      </c>
      <c r="O242" t="inlineStr">
        <is>
          <t>✓</t>
        </is>
      </c>
    </row>
    <row r="243">
      <c r="A243" s="5" t="inlineStr">
        <is>
          <t>PPS26330150118</t>
        </is>
      </c>
      <c r="B243" s="6" t="inlineStr">
        <is>
          <t>畔色黑胡桃木悬浮双人床 |黑胡桃木标准床</t>
        </is>
      </c>
      <c r="C243" s="6" t="inlineStr">
        <is>
          <t>黑胡桃木悬浮床-1.5米-松木铺板</t>
        </is>
      </c>
      <c r="D243" s="6" t="inlineStr">
        <is>
          <t>PPS2633015011817</t>
        </is>
      </c>
      <c r="E243" s="5" t="inlineStr">
        <is>
          <t>AC-0016</t>
        </is>
      </c>
      <c r="F243" s="6" t="inlineStr">
        <is>
          <t>通用松木床铺板-适配1.5米</t>
        </is>
      </c>
      <c r="G243" s="6" t="inlineStr">
        <is>
          <t>组合</t>
        </is>
      </c>
      <c r="H243" s="6" t="n"/>
      <c r="I243" s="6" t="inlineStr">
        <is>
          <t>套</t>
        </is>
      </c>
      <c r="J243" s="6" t="n">
        <v>1</v>
      </c>
      <c r="K243" s="6" t="n"/>
      <c r="L243" s="6" t="n"/>
      <c r="N243" s="8" t="inlineStr">
        <is>
          <t>✅ 可导入</t>
        </is>
      </c>
      <c r="O243" t="inlineStr">
        <is>
          <t>✓</t>
        </is>
      </c>
    </row>
    <row r="244">
      <c r="A244" s="5" t="inlineStr">
        <is>
          <t>PPS26330150118</t>
        </is>
      </c>
      <c r="B244" s="9" t="inlineStr">
        <is>
          <t>畔色黑胡桃木悬浮双人床 |黑胡桃木标准床</t>
        </is>
      </c>
      <c r="C244" s="9" t="inlineStr">
        <is>
          <t>黑胡桃木悬浮床-1.8米-松木铺板</t>
        </is>
      </c>
      <c r="D244" s="9" t="inlineStr">
        <is>
          <t>PPS2633015011818</t>
        </is>
      </c>
      <c r="E244" s="5" t="inlineStr">
        <is>
          <t>WD-0035</t>
        </is>
      </c>
      <c r="F244" s="9" t="inlineStr">
        <is>
          <t>黑胡桃木悬浮床-木作部分-适配1.8米</t>
        </is>
      </c>
      <c r="G244" s="9" t="inlineStr">
        <is>
          <t>组合</t>
        </is>
      </c>
      <c r="H244" s="9" t="n"/>
      <c r="I244" s="9" t="inlineStr">
        <is>
          <t>套</t>
        </is>
      </c>
      <c r="J244" s="9" t="n">
        <v>1</v>
      </c>
      <c r="K244" s="9" t="n"/>
      <c r="L244" s="9" t="n"/>
      <c r="N244" s="8" t="inlineStr">
        <is>
          <t>✅ 可导入</t>
        </is>
      </c>
      <c r="O244" t="inlineStr">
        <is>
          <t>✓</t>
        </is>
      </c>
    </row>
    <row r="245">
      <c r="A245" s="5" t="inlineStr">
        <is>
          <t>PPS26330150118</t>
        </is>
      </c>
      <c r="B245" s="6" t="inlineStr">
        <is>
          <t>畔色黑胡桃木悬浮双人床 |黑胡桃木标准床</t>
        </is>
      </c>
      <c r="C245" s="6" t="inlineStr">
        <is>
          <t>黑胡桃木悬浮床-1.8米-松木铺板</t>
        </is>
      </c>
      <c r="D245" s="6" t="inlineStr">
        <is>
          <t>PPS2633015011818</t>
        </is>
      </c>
      <c r="E245" s="5" t="inlineStr">
        <is>
          <t>AC-0017</t>
        </is>
      </c>
      <c r="F245" s="6" t="inlineStr">
        <is>
          <t>通用松木床铺板-适配1.8米</t>
        </is>
      </c>
      <c r="G245" s="6" t="inlineStr">
        <is>
          <t>组合</t>
        </is>
      </c>
      <c r="H245" s="6" t="n"/>
      <c r="I245" s="6" t="inlineStr">
        <is>
          <t>套</t>
        </is>
      </c>
      <c r="J245" s="6" t="n">
        <v>1</v>
      </c>
      <c r="K245" s="6" t="n"/>
      <c r="L245" s="6" t="n"/>
      <c r="N245" s="8" t="inlineStr">
        <is>
          <t>✅ 可导入</t>
        </is>
      </c>
      <c r="O245" t="inlineStr">
        <is>
          <t>✓</t>
        </is>
      </c>
    </row>
    <row r="246">
      <c r="A246" s="5" t="inlineStr">
        <is>
          <t>PPS26380040225</t>
        </is>
      </c>
      <c r="B246" s="9" t="inlineStr">
        <is>
          <t>畔色榉木床头柜 |榉木铁板床头柜</t>
        </is>
      </c>
      <c r="C246" s="9" t="inlineStr">
        <is>
          <t>榉木床头柜-标准</t>
        </is>
      </c>
      <c r="D246" s="9" t="inlineStr">
        <is>
          <t>PPS2638004022511</t>
        </is>
      </c>
      <c r="E246" s="5" t="inlineStr">
        <is>
          <t>WD-0036</t>
        </is>
      </c>
      <c r="F246" s="9" t="inlineStr">
        <is>
          <t>榉木床头柜-木作部分-标准款</t>
        </is>
      </c>
      <c r="G246" s="9" t="inlineStr">
        <is>
          <t>组合</t>
        </is>
      </c>
      <c r="H246" s="9" t="n"/>
      <c r="I246" s="9" t="inlineStr">
        <is>
          <t>套</t>
        </is>
      </c>
      <c r="J246" s="9" t="n">
        <v>1</v>
      </c>
      <c r="K246" s="9" t="n"/>
      <c r="L246" s="9" t="n"/>
      <c r="N246" s="8" t="inlineStr">
        <is>
          <t>✅ 可导入</t>
        </is>
      </c>
      <c r="O246" t="inlineStr">
        <is>
          <t>✓</t>
        </is>
      </c>
    </row>
    <row r="247">
      <c r="A247" s="5" t="inlineStr">
        <is>
          <t>PPS26380040225</t>
        </is>
      </c>
      <c r="B247" s="6" t="inlineStr">
        <is>
          <t>畔色榉木床头柜 |榉木铁板床头柜</t>
        </is>
      </c>
      <c r="C247" s="6" t="inlineStr">
        <is>
          <t>榉木床头柜-标准</t>
        </is>
      </c>
      <c r="D247" s="6" t="inlineStr">
        <is>
          <t>PPS2638004022511</t>
        </is>
      </c>
      <c r="E247" s="5" t="inlineStr">
        <is>
          <t>AC-0064</t>
        </is>
      </c>
      <c r="F247" s="6" t="inlineStr">
        <is>
          <t>榉木床头柜-金属侧板</t>
        </is>
      </c>
      <c r="G247" s="6" t="inlineStr">
        <is>
          <t>组合</t>
        </is>
      </c>
      <c r="H247" s="6" t="n"/>
      <c r="I247" s="6" t="inlineStr">
        <is>
          <t>套</t>
        </is>
      </c>
      <c r="J247" s="6" t="n">
        <v>1</v>
      </c>
      <c r="K247" s="6" t="n"/>
      <c r="L247" s="6" t="n"/>
      <c r="N247" s="8" t="inlineStr">
        <is>
          <t>✅ 可导入</t>
        </is>
      </c>
      <c r="O247" t="inlineStr">
        <is>
          <t>✓</t>
        </is>
      </c>
    </row>
    <row r="248">
      <c r="A248" s="5" t="inlineStr">
        <is>
          <t>PPS26380040225</t>
        </is>
      </c>
      <c r="B248" s="9" t="inlineStr">
        <is>
          <t>畔色榉木床头柜 |榉木铁板床头柜</t>
        </is>
      </c>
      <c r="C248" s="9" t="inlineStr">
        <is>
          <t>榉木床头柜-窄款</t>
        </is>
      </c>
      <c r="D248" s="9" t="inlineStr">
        <is>
          <t>PPS2638004022512</t>
        </is>
      </c>
      <c r="E248" s="5" t="inlineStr">
        <is>
          <t>WD-0037</t>
        </is>
      </c>
      <c r="F248" s="9" t="inlineStr">
        <is>
          <t>榉木床头柜-木作部分-窄款</t>
        </is>
      </c>
      <c r="G248" s="9" t="inlineStr">
        <is>
          <t>组合</t>
        </is>
      </c>
      <c r="H248" s="9" t="n"/>
      <c r="I248" s="9" t="inlineStr">
        <is>
          <t>套</t>
        </is>
      </c>
      <c r="J248" s="9" t="n">
        <v>1</v>
      </c>
      <c r="K248" s="9" t="n"/>
      <c r="L248" s="9" t="n"/>
      <c r="N248" s="8" t="inlineStr">
        <is>
          <t>✅ 可导入</t>
        </is>
      </c>
      <c r="O248" t="inlineStr">
        <is>
          <t>✓</t>
        </is>
      </c>
    </row>
    <row r="249">
      <c r="A249" s="5" t="inlineStr">
        <is>
          <t>PPS26380040225</t>
        </is>
      </c>
      <c r="B249" s="6" t="inlineStr">
        <is>
          <t>畔色榉木床头柜 |榉木铁板床头柜</t>
        </is>
      </c>
      <c r="C249" s="6" t="inlineStr">
        <is>
          <t>榉木床头柜-窄款</t>
        </is>
      </c>
      <c r="D249" s="6" t="inlineStr">
        <is>
          <t>PPS2638004022512</t>
        </is>
      </c>
      <c r="E249" s="5" t="inlineStr">
        <is>
          <t>AC-0064</t>
        </is>
      </c>
      <c r="F249" s="6" t="inlineStr">
        <is>
          <t>榉木床头柜-金属侧板</t>
        </is>
      </c>
      <c r="G249" s="6" t="inlineStr">
        <is>
          <t>组合</t>
        </is>
      </c>
      <c r="H249" s="6" t="n"/>
      <c r="I249" s="6" t="inlineStr">
        <is>
          <t>套</t>
        </is>
      </c>
      <c r="J249" s="6" t="n">
        <v>1</v>
      </c>
      <c r="K249" s="6" t="n"/>
      <c r="L249" s="6" t="n"/>
      <c r="N249" s="8" t="inlineStr">
        <is>
          <t>✅ 可导入</t>
        </is>
      </c>
      <c r="O249" t="inlineStr">
        <is>
          <t>✓</t>
        </is>
      </c>
    </row>
    <row r="250">
      <c r="A250" s="5" t="inlineStr">
        <is>
          <t>PPS26380050301</t>
        </is>
      </c>
      <c r="B250" s="9" t="inlineStr">
        <is>
          <t>畔色樱桃木轻盈边柜 |樱桃木玻璃床头柜 |黑色玻璃床头柜 |樱桃木玻璃边柜</t>
        </is>
      </c>
      <c r="C250" s="9" t="inlineStr">
        <is>
          <t>轻盈边柜-榉木黑-木底座</t>
        </is>
      </c>
      <c r="D250" s="9" t="inlineStr">
        <is>
          <t>PPS2638005030111</t>
        </is>
      </c>
      <c r="E250" s="5" t="inlineStr">
        <is>
          <t>WD-0038</t>
        </is>
      </c>
      <c r="F250" s="9" t="inlineStr">
        <is>
          <t>轻盈边柜-榉木-木底座-木作部分</t>
        </is>
      </c>
      <c r="G250" s="9" t="inlineStr">
        <is>
          <t>组合</t>
        </is>
      </c>
      <c r="H250" s="9" t="n"/>
      <c r="I250" s="9" t="inlineStr">
        <is>
          <t>套</t>
        </is>
      </c>
      <c r="J250" s="9" t="n">
        <v>1</v>
      </c>
      <c r="K250" s="9" t="n"/>
      <c r="L250" s="9" t="n"/>
      <c r="N250" s="8" t="inlineStr">
        <is>
          <t>✅ 可导入</t>
        </is>
      </c>
      <c r="O250" t="inlineStr">
        <is>
          <t>✓</t>
        </is>
      </c>
    </row>
    <row r="251">
      <c r="A251" s="5" t="inlineStr">
        <is>
          <t>PPS26380050301</t>
        </is>
      </c>
      <c r="B251" s="6" t="inlineStr">
        <is>
          <t>畔色樱桃木轻盈边柜 |樱桃木玻璃床头柜 |黑色玻璃床头柜 |樱桃木玻璃边柜</t>
        </is>
      </c>
      <c r="C251" s="6" t="inlineStr">
        <is>
          <t>轻盈边柜-榉木黑-木底座</t>
        </is>
      </c>
      <c r="D251" s="6" t="inlineStr">
        <is>
          <t>PPS2638005030111</t>
        </is>
      </c>
      <c r="E251" s="5" t="inlineStr">
        <is>
          <t>AC-0065</t>
        </is>
      </c>
      <c r="F251" s="6" t="inlineStr">
        <is>
          <t>10mm普白玻璃</t>
        </is>
      </c>
      <c r="G251" s="6" t="inlineStr">
        <is>
          <t>平面(长×宽)</t>
        </is>
      </c>
      <c r="H251" s="6" t="inlineStr">
        <is>
          <t>500*415</t>
        </is>
      </c>
      <c r="I251" s="6" t="inlineStr">
        <is>
          <t>块</t>
        </is>
      </c>
      <c r="J251" s="6" t="n">
        <v>1</v>
      </c>
      <c r="K251" s="6" t="n"/>
      <c r="L251"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1" s="8" t="inlineStr">
        <is>
          <t>✅ 可导入</t>
        </is>
      </c>
      <c r="O251" t="inlineStr">
        <is>
          <t>✓</t>
        </is>
      </c>
    </row>
    <row r="252">
      <c r="A252" s="5" t="inlineStr">
        <is>
          <t>PPS26380050301</t>
        </is>
      </c>
      <c r="B252" s="9" t="inlineStr">
        <is>
          <t>畔色樱桃木轻盈边柜 |樱桃木玻璃床头柜 |黑色玻璃床头柜 |樱桃木玻璃边柜</t>
        </is>
      </c>
      <c r="C252" s="9" t="inlineStr">
        <is>
          <t>轻盈边柜-榉木黑-木底座</t>
        </is>
      </c>
      <c r="D252" s="9" t="inlineStr">
        <is>
          <t>PPS2638005030111</t>
        </is>
      </c>
      <c r="E252" s="5" t="inlineStr">
        <is>
          <t>AC-0066</t>
        </is>
      </c>
      <c r="F252" s="9" t="inlineStr">
        <is>
          <t>5mm普白长虹玻璃</t>
        </is>
      </c>
      <c r="G252" s="9" t="inlineStr">
        <is>
          <t>平面(长×宽)</t>
        </is>
      </c>
      <c r="H252" s="9" t="inlineStr">
        <is>
          <t>390*480</t>
        </is>
      </c>
      <c r="I252" s="9" t="inlineStr">
        <is>
          <t>块</t>
        </is>
      </c>
      <c r="J252" s="9" t="n">
        <v>2</v>
      </c>
      <c r="K252" s="9" t="n"/>
      <c r="L252"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2" s="8" t="inlineStr">
        <is>
          <t>✅ 可导入</t>
        </is>
      </c>
      <c r="O252" t="inlineStr">
        <is>
          <t>✓</t>
        </is>
      </c>
    </row>
    <row r="253">
      <c r="A253" s="5" t="inlineStr">
        <is>
          <t>PPS26380050301</t>
        </is>
      </c>
      <c r="B253" s="6" t="inlineStr">
        <is>
          <t>畔色樱桃木轻盈边柜 |樱桃木玻璃床头柜 |黑色玻璃床头柜 |樱桃木玻璃边柜</t>
        </is>
      </c>
      <c r="C253" s="6" t="inlineStr">
        <is>
          <t>轻盈边柜-榉木黑-木底座</t>
        </is>
      </c>
      <c r="D253" s="6" t="inlineStr">
        <is>
          <t>PPS2638005030111</t>
        </is>
      </c>
      <c r="E253" s="5" t="inlineStr">
        <is>
          <t>AC-0067</t>
        </is>
      </c>
      <c r="F253" s="6" t="inlineStr">
        <is>
          <t>5mm普白玻璃</t>
        </is>
      </c>
      <c r="G253" s="6" t="inlineStr">
        <is>
          <t>平面(长×宽)</t>
        </is>
      </c>
      <c r="H253" s="6" t="inlineStr">
        <is>
          <t>390*390</t>
        </is>
      </c>
      <c r="I253" s="6" t="inlineStr">
        <is>
          <t>块</t>
        </is>
      </c>
      <c r="J253" s="6" t="n">
        <v>1</v>
      </c>
      <c r="K253" s="6" t="n"/>
      <c r="L25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3" s="8" t="inlineStr">
        <is>
          <t>✅ 可导入</t>
        </is>
      </c>
      <c r="O253" t="inlineStr">
        <is>
          <t>✓</t>
        </is>
      </c>
      <c r="P253" s="95" t="inlineStr">
        <is>
          <t>*背部玻璃尺寸</t>
        </is>
      </c>
    </row>
    <row r="254">
      <c r="A254" s="5" t="inlineStr">
        <is>
          <t>PPS26380050301</t>
        </is>
      </c>
      <c r="B254" s="9" t="inlineStr">
        <is>
          <t>畔色樱桃木轻盈边柜 |樱桃木玻璃床头柜 |黑色玻璃床头柜 |樱桃木玻璃边柜</t>
        </is>
      </c>
      <c r="C254" s="9" t="inlineStr">
        <is>
          <t>轻盈边柜-榉木黑-木底座</t>
        </is>
      </c>
      <c r="D254" s="9" t="inlineStr">
        <is>
          <t>PPS2638005030111</t>
        </is>
      </c>
      <c r="E254" s="5" t="inlineStr">
        <is>
          <t>AC-0067</t>
        </is>
      </c>
      <c r="F254" s="9" t="inlineStr">
        <is>
          <t>5mm普白玻璃</t>
        </is>
      </c>
      <c r="G254" s="9" t="inlineStr">
        <is>
          <t>平面(长×宽)</t>
        </is>
      </c>
      <c r="H254" s="9" t="inlineStr">
        <is>
          <t>337*430</t>
        </is>
      </c>
      <c r="I254" s="9" t="inlineStr">
        <is>
          <t>块</t>
        </is>
      </c>
      <c r="J254" s="9" t="n">
        <v>1</v>
      </c>
      <c r="K254" s="9" t="n"/>
      <c r="L25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4" s="8" t="inlineStr">
        <is>
          <t>✅ 可导入</t>
        </is>
      </c>
      <c r="O254" t="inlineStr">
        <is>
          <t>✓</t>
        </is>
      </c>
      <c r="P254" s="95" t="inlineStr">
        <is>
          <t>*层板玻璃尺寸</t>
        </is>
      </c>
    </row>
    <row r="255">
      <c r="A255" s="5" t="inlineStr">
        <is>
          <t>PPS26380050301</t>
        </is>
      </c>
      <c r="B255" s="6" t="inlineStr">
        <is>
          <t>畔色樱桃木轻盈边柜 |樱桃木玻璃床头柜 |黑色玻璃床头柜 |樱桃木玻璃边柜</t>
        </is>
      </c>
      <c r="C255" s="6" t="inlineStr">
        <is>
          <t>轻盈边柜-榉木黑-木底座</t>
        </is>
      </c>
      <c r="D255" s="6" t="inlineStr">
        <is>
          <t>PPS2638005030111</t>
        </is>
      </c>
      <c r="E255" s="5" t="inlineStr">
        <is>
          <t>AC-0068</t>
        </is>
      </c>
      <c r="F255" s="6" t="inlineStr">
        <is>
          <t>轻盈边柜-预埋件</t>
        </is>
      </c>
      <c r="G255" s="6" t="inlineStr">
        <is>
          <t>个数</t>
        </is>
      </c>
      <c r="H255" s="6" t="n"/>
      <c r="I255" s="6" t="inlineStr">
        <is>
          <t>个</t>
        </is>
      </c>
      <c r="J255" s="6" t="n">
        <v>12</v>
      </c>
      <c r="K255" s="6" t="n"/>
      <c r="L255" s="96" t="inlineStr">
        <is>
          <t>预埋+滚花螺杆</t>
        </is>
      </c>
      <c r="N255" s="8" t="inlineStr">
        <is>
          <t>✅ 可导入</t>
        </is>
      </c>
      <c r="O255" t="inlineStr">
        <is>
          <t>✓</t>
        </is>
      </c>
    </row>
    <row r="256">
      <c r="A256" s="5" t="inlineStr">
        <is>
          <t>PPS26380050301</t>
        </is>
      </c>
      <c r="B256" s="9" t="inlineStr">
        <is>
          <t>畔色樱桃木轻盈边柜 |樱桃木玻璃床头柜 |黑色玻璃床头柜 |樱桃木玻璃边柜</t>
        </is>
      </c>
      <c r="C256" s="9" t="inlineStr">
        <is>
          <t>轻盈边柜-樱桃木-木底座</t>
        </is>
      </c>
      <c r="D256" s="9" t="inlineStr">
        <is>
          <t>PPS2638005030112</t>
        </is>
      </c>
      <c r="E256" s="5" t="inlineStr">
        <is>
          <t>WD-0039</t>
        </is>
      </c>
      <c r="F256" s="9" t="inlineStr">
        <is>
          <t>轻盈边柜-樱桃木-木底座-木作部分</t>
        </is>
      </c>
      <c r="G256" s="9" t="inlineStr">
        <is>
          <t>组合</t>
        </is>
      </c>
      <c r="H256" s="9" t="n"/>
      <c r="I256" s="9" t="inlineStr">
        <is>
          <t>套</t>
        </is>
      </c>
      <c r="J256" s="9" t="n">
        <v>1</v>
      </c>
      <c r="K256" s="9" t="n"/>
      <c r="L256" s="9" t="n"/>
      <c r="N256" s="8" t="inlineStr">
        <is>
          <t>✅ 可导入</t>
        </is>
      </c>
      <c r="O256" t="inlineStr">
        <is>
          <t>✓</t>
        </is>
      </c>
    </row>
    <row r="257">
      <c r="A257" s="5" t="inlineStr">
        <is>
          <t>PPS26380050301</t>
        </is>
      </c>
      <c r="B257" s="6" t="inlineStr">
        <is>
          <t>畔色樱桃木轻盈边柜 |樱桃木玻璃床头柜 |黑色玻璃床头柜 |樱桃木玻璃边柜</t>
        </is>
      </c>
      <c r="C257" s="6" t="inlineStr">
        <is>
          <t>轻盈边柜-樱桃木-木底座</t>
        </is>
      </c>
      <c r="D257" s="6" t="inlineStr">
        <is>
          <t>PPS2638005030112</t>
        </is>
      </c>
      <c r="E257" s="5" t="inlineStr">
        <is>
          <t>AC-0065</t>
        </is>
      </c>
      <c r="F257" s="6" t="inlineStr">
        <is>
          <t>10mm普白玻璃</t>
        </is>
      </c>
      <c r="G257" s="6" t="inlineStr">
        <is>
          <t>平面(长×宽)</t>
        </is>
      </c>
      <c r="H257" s="6" t="inlineStr">
        <is>
          <t>500*415</t>
        </is>
      </c>
      <c r="I257" s="6" t="inlineStr">
        <is>
          <t>块</t>
        </is>
      </c>
      <c r="J257" s="6" t="n">
        <v>1</v>
      </c>
      <c r="K257" s="6" t="n"/>
      <c r="L25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7" s="8" t="inlineStr">
        <is>
          <t>✅ 可导入</t>
        </is>
      </c>
      <c r="O257" t="inlineStr">
        <is>
          <t>✓</t>
        </is>
      </c>
    </row>
    <row r="258">
      <c r="A258" s="5" t="inlineStr">
        <is>
          <t>PPS26380050301</t>
        </is>
      </c>
      <c r="B258" s="9" t="inlineStr">
        <is>
          <t>畔色樱桃木轻盈边柜 |樱桃木玻璃床头柜 |黑色玻璃床头柜 |樱桃木玻璃边柜</t>
        </is>
      </c>
      <c r="C258" s="9" t="inlineStr">
        <is>
          <t>轻盈边柜-樱桃木-木底座</t>
        </is>
      </c>
      <c r="D258" s="9" t="inlineStr">
        <is>
          <t>PPS2638005030112</t>
        </is>
      </c>
      <c r="E258" s="5" t="inlineStr">
        <is>
          <t>AC-0066</t>
        </is>
      </c>
      <c r="F258" s="9" t="inlineStr">
        <is>
          <t>5mm普白长虹玻璃</t>
        </is>
      </c>
      <c r="G258" s="9" t="inlineStr">
        <is>
          <t>平面(长×宽)</t>
        </is>
      </c>
      <c r="H258" s="9" t="inlineStr">
        <is>
          <t>390*480</t>
        </is>
      </c>
      <c r="I258" s="9" t="inlineStr">
        <is>
          <t>块</t>
        </is>
      </c>
      <c r="J258" s="9" t="n">
        <v>2</v>
      </c>
      <c r="K258" s="9" t="n"/>
      <c r="L258"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8" s="8" t="inlineStr">
        <is>
          <t>✅ 可导入</t>
        </is>
      </c>
      <c r="O258" t="inlineStr">
        <is>
          <t>✓</t>
        </is>
      </c>
    </row>
    <row r="259">
      <c r="A259" s="5" t="inlineStr">
        <is>
          <t>PPS26380050301</t>
        </is>
      </c>
      <c r="B259" s="6" t="inlineStr">
        <is>
          <t>畔色樱桃木轻盈边柜 |樱桃木玻璃床头柜 |黑色玻璃床头柜 |樱桃木玻璃边柜</t>
        </is>
      </c>
      <c r="C259" s="6" t="inlineStr">
        <is>
          <t>轻盈边柜-樱桃木-木底座</t>
        </is>
      </c>
      <c r="D259" s="6" t="inlineStr">
        <is>
          <t>PPS2638005030112</t>
        </is>
      </c>
      <c r="E259" s="5" t="inlineStr">
        <is>
          <t>AC-0067</t>
        </is>
      </c>
      <c r="F259" s="6" t="inlineStr">
        <is>
          <t>5mm普白玻璃</t>
        </is>
      </c>
      <c r="G259" s="6" t="inlineStr">
        <is>
          <t>平面(长×宽)</t>
        </is>
      </c>
      <c r="H259" s="6" t="inlineStr">
        <is>
          <t>390*390</t>
        </is>
      </c>
      <c r="I259" s="6" t="inlineStr">
        <is>
          <t>块</t>
        </is>
      </c>
      <c r="J259" s="6" t="n">
        <v>1</v>
      </c>
      <c r="K259" s="6" t="n"/>
      <c r="L25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9" s="8" t="inlineStr">
        <is>
          <t>✅ 可导入</t>
        </is>
      </c>
      <c r="O259" t="inlineStr">
        <is>
          <t>✓</t>
        </is>
      </c>
      <c r="P259" s="95" t="inlineStr">
        <is>
          <t>*背部玻璃尺寸</t>
        </is>
      </c>
    </row>
    <row r="260">
      <c r="A260" s="5" t="inlineStr">
        <is>
          <t>PPS26380050301</t>
        </is>
      </c>
      <c r="B260" s="9" t="inlineStr">
        <is>
          <t>畔色樱桃木轻盈边柜 |樱桃木玻璃床头柜 |黑色玻璃床头柜 |樱桃木玻璃边柜</t>
        </is>
      </c>
      <c r="C260" s="9" t="inlineStr">
        <is>
          <t>轻盈边柜-樱桃木-木底座</t>
        </is>
      </c>
      <c r="D260" s="9" t="inlineStr">
        <is>
          <t>PPS2638005030112</t>
        </is>
      </c>
      <c r="E260" s="5" t="inlineStr">
        <is>
          <t>AC-0067</t>
        </is>
      </c>
      <c r="F260" s="9" t="inlineStr">
        <is>
          <t>5mm普白玻璃</t>
        </is>
      </c>
      <c r="G260" s="9" t="inlineStr">
        <is>
          <t>平面(长×宽)</t>
        </is>
      </c>
      <c r="H260" s="9" t="inlineStr">
        <is>
          <t>337*430</t>
        </is>
      </c>
      <c r="I260" s="9" t="inlineStr">
        <is>
          <t>块</t>
        </is>
      </c>
      <c r="J260" s="9" t="n">
        <v>1</v>
      </c>
      <c r="K260" s="9" t="n"/>
      <c r="L26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0" s="8" t="inlineStr">
        <is>
          <t>✅ 可导入</t>
        </is>
      </c>
      <c r="O260" t="inlineStr">
        <is>
          <t>✓</t>
        </is>
      </c>
      <c r="P260" s="95" t="inlineStr">
        <is>
          <t>*层板玻璃尺寸</t>
        </is>
      </c>
    </row>
    <row r="261">
      <c r="A261" s="5" t="inlineStr">
        <is>
          <t>PPS26380050301</t>
        </is>
      </c>
      <c r="B261" s="6" t="inlineStr">
        <is>
          <t>畔色樱桃木轻盈边柜 |樱桃木玻璃床头柜 |黑色玻璃床头柜 |樱桃木玻璃边柜</t>
        </is>
      </c>
      <c r="C261" s="6" t="inlineStr">
        <is>
          <t>轻盈边柜-樱桃木-木底座</t>
        </is>
      </c>
      <c r="D261" s="6" t="inlineStr">
        <is>
          <t>PPS2638005030112</t>
        </is>
      </c>
      <c r="E261" s="5" t="inlineStr">
        <is>
          <t>AC-0068</t>
        </is>
      </c>
      <c r="F261" s="6" t="inlineStr">
        <is>
          <t>轻盈边柜-预埋件</t>
        </is>
      </c>
      <c r="G261" s="6" t="inlineStr">
        <is>
          <t>个数</t>
        </is>
      </c>
      <c r="H261" s="6" t="n"/>
      <c r="I261" s="6" t="inlineStr">
        <is>
          <t>个</t>
        </is>
      </c>
      <c r="J261" s="6" t="n">
        <v>12</v>
      </c>
      <c r="K261" s="6" t="n"/>
      <c r="L261" s="96" t="inlineStr">
        <is>
          <t>预埋+滚花螺杆</t>
        </is>
      </c>
      <c r="N261" s="8" t="inlineStr">
        <is>
          <t>✅ 可导入</t>
        </is>
      </c>
      <c r="O261" t="inlineStr">
        <is>
          <t>✓</t>
        </is>
      </c>
    </row>
    <row r="262">
      <c r="A262" s="5" t="inlineStr">
        <is>
          <t>PPS26380050301</t>
        </is>
      </c>
      <c r="B262" s="9" t="inlineStr">
        <is>
          <t>畔色樱桃木轻盈边柜 |樱桃木玻璃床头柜 |黑色玻璃床头柜 |樱桃木玻璃边柜</t>
        </is>
      </c>
      <c r="C262" s="9" t="inlineStr">
        <is>
          <t>轻盈边柜-黑胡桃木-木底座</t>
        </is>
      </c>
      <c r="D262" s="9" t="inlineStr">
        <is>
          <t>PPS2638005030113</t>
        </is>
      </c>
      <c r="E262" s="5" t="inlineStr">
        <is>
          <t>WD-0040</t>
        </is>
      </c>
      <c r="F262" s="9" t="inlineStr">
        <is>
          <t>轻盈边柜-黑胡桃木-木底座-木作部分</t>
        </is>
      </c>
      <c r="G262" s="9" t="inlineStr">
        <is>
          <t>组合</t>
        </is>
      </c>
      <c r="H262" s="9" t="n"/>
      <c r="I262" s="9" t="inlineStr">
        <is>
          <t>套</t>
        </is>
      </c>
      <c r="J262" s="9" t="n">
        <v>1</v>
      </c>
      <c r="K262" s="9" t="n"/>
      <c r="L262" s="9" t="n"/>
      <c r="N262" s="8" t="inlineStr">
        <is>
          <t>✅ 可导入</t>
        </is>
      </c>
      <c r="O262" t="inlineStr">
        <is>
          <t>✓</t>
        </is>
      </c>
    </row>
    <row r="263">
      <c r="A263" s="5" t="inlineStr">
        <is>
          <t>PPS26380050301</t>
        </is>
      </c>
      <c r="B263" s="6" t="inlineStr">
        <is>
          <t>畔色樱桃木轻盈边柜 |樱桃木玻璃床头柜 |黑色玻璃床头柜 |樱桃木玻璃边柜</t>
        </is>
      </c>
      <c r="C263" s="6" t="inlineStr">
        <is>
          <t>轻盈边柜-黑胡桃木-木底座</t>
        </is>
      </c>
      <c r="D263" s="6" t="inlineStr">
        <is>
          <t>PPS2638005030113</t>
        </is>
      </c>
      <c r="E263" s="5" t="inlineStr">
        <is>
          <t>AC-0065</t>
        </is>
      </c>
      <c r="F263" s="6" t="inlineStr">
        <is>
          <t>10mm普白玻璃</t>
        </is>
      </c>
      <c r="G263" s="6" t="inlineStr">
        <is>
          <t>平面(长×宽)</t>
        </is>
      </c>
      <c r="H263" s="6" t="inlineStr">
        <is>
          <t>500*415</t>
        </is>
      </c>
      <c r="I263" s="6" t="inlineStr">
        <is>
          <t>块</t>
        </is>
      </c>
      <c r="J263" s="6" t="n">
        <v>1</v>
      </c>
      <c r="K263" s="6" t="n"/>
      <c r="L26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3" s="8" t="inlineStr">
        <is>
          <t>✅ 可导入</t>
        </is>
      </c>
      <c r="O263" t="inlineStr">
        <is>
          <t>✓</t>
        </is>
      </c>
    </row>
    <row r="264">
      <c r="A264" s="5" t="inlineStr">
        <is>
          <t>PPS26380050301</t>
        </is>
      </c>
      <c r="B264" s="9" t="inlineStr">
        <is>
          <t>畔色樱桃木轻盈边柜 |樱桃木玻璃床头柜 |黑色玻璃床头柜 |樱桃木玻璃边柜</t>
        </is>
      </c>
      <c r="C264" s="9" t="inlineStr">
        <is>
          <t>轻盈边柜-黑胡桃木-木底座</t>
        </is>
      </c>
      <c r="D264" s="9" t="inlineStr">
        <is>
          <t>PPS2638005030113</t>
        </is>
      </c>
      <c r="E264" s="5" t="inlineStr">
        <is>
          <t>AC-0066</t>
        </is>
      </c>
      <c r="F264" s="9" t="inlineStr">
        <is>
          <t>5mm普白长虹玻璃</t>
        </is>
      </c>
      <c r="G264" s="9" t="inlineStr">
        <is>
          <t>平面(长×宽)</t>
        </is>
      </c>
      <c r="H264" s="9" t="inlineStr">
        <is>
          <t>390*480</t>
        </is>
      </c>
      <c r="I264" s="9" t="inlineStr">
        <is>
          <t>块</t>
        </is>
      </c>
      <c r="J264" s="9" t="n">
        <v>2</v>
      </c>
      <c r="K264" s="9" t="n"/>
      <c r="L26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4" s="8" t="inlineStr">
        <is>
          <t>✅ 可导入</t>
        </is>
      </c>
      <c r="O264" t="inlineStr">
        <is>
          <t>✓</t>
        </is>
      </c>
    </row>
    <row r="265">
      <c r="A265" s="5" t="inlineStr">
        <is>
          <t>PPS26380050301</t>
        </is>
      </c>
      <c r="B265" s="6" t="inlineStr">
        <is>
          <t>畔色樱桃木轻盈边柜 |樱桃木玻璃床头柜 |黑色玻璃床头柜 |樱桃木玻璃边柜</t>
        </is>
      </c>
      <c r="C265" s="6" t="inlineStr">
        <is>
          <t>轻盈边柜-黑胡桃木-木底座</t>
        </is>
      </c>
      <c r="D265" s="6" t="inlineStr">
        <is>
          <t>PPS2638005030113</t>
        </is>
      </c>
      <c r="E265" s="5" t="inlineStr">
        <is>
          <t>AC-0067</t>
        </is>
      </c>
      <c r="F265" s="6" t="inlineStr">
        <is>
          <t>5mm普白玻璃</t>
        </is>
      </c>
      <c r="G265" s="6" t="inlineStr">
        <is>
          <t>平面(长×宽)</t>
        </is>
      </c>
      <c r="H265" s="6" t="inlineStr">
        <is>
          <t>390*390</t>
        </is>
      </c>
      <c r="I265" s="6" t="inlineStr">
        <is>
          <t>块</t>
        </is>
      </c>
      <c r="J265" s="6" t="n">
        <v>1</v>
      </c>
      <c r="K265" s="6" t="n"/>
      <c r="L265"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5" s="8" t="inlineStr">
        <is>
          <t>✅ 可导入</t>
        </is>
      </c>
      <c r="O265" t="inlineStr">
        <is>
          <t>✓</t>
        </is>
      </c>
      <c r="P265" s="95" t="inlineStr">
        <is>
          <t>*背部玻璃尺寸</t>
        </is>
      </c>
    </row>
    <row r="266">
      <c r="A266" s="5" t="inlineStr">
        <is>
          <t>PPS26380050301</t>
        </is>
      </c>
      <c r="B266" s="9" t="inlineStr">
        <is>
          <t>畔色樱桃木轻盈边柜 |樱桃木玻璃床头柜 |黑色玻璃床头柜 |樱桃木玻璃边柜</t>
        </is>
      </c>
      <c r="C266" s="9" t="inlineStr">
        <is>
          <t>轻盈边柜-黑胡桃木-木底座</t>
        </is>
      </c>
      <c r="D266" s="9" t="inlineStr">
        <is>
          <t>PPS2638005030113</t>
        </is>
      </c>
      <c r="E266" s="5" t="inlineStr">
        <is>
          <t>AC-0067</t>
        </is>
      </c>
      <c r="F266" s="9" t="inlineStr">
        <is>
          <t>5mm普白玻璃</t>
        </is>
      </c>
      <c r="G266" s="9" t="inlineStr">
        <is>
          <t>平面(长×宽)</t>
        </is>
      </c>
      <c r="H266" s="9" t="inlineStr">
        <is>
          <t>337*430</t>
        </is>
      </c>
      <c r="I266" s="9" t="inlineStr">
        <is>
          <t>块</t>
        </is>
      </c>
      <c r="J266" s="9" t="n">
        <v>1</v>
      </c>
      <c r="K266" s="9" t="n"/>
      <c r="L26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6" s="8" t="inlineStr">
        <is>
          <t>✅ 可导入</t>
        </is>
      </c>
      <c r="O266" t="inlineStr">
        <is>
          <t>✓</t>
        </is>
      </c>
      <c r="P266" s="95" t="inlineStr">
        <is>
          <t>*层板玻璃尺寸</t>
        </is>
      </c>
    </row>
    <row r="267">
      <c r="A267" s="5" t="inlineStr">
        <is>
          <t>PPS26380050301</t>
        </is>
      </c>
      <c r="B267" s="6" t="inlineStr">
        <is>
          <t>畔色樱桃木轻盈边柜 |樱桃木玻璃床头柜 |黑色玻璃床头柜 |樱桃木玻璃边柜</t>
        </is>
      </c>
      <c r="C267" s="6" t="inlineStr">
        <is>
          <t>轻盈边柜-黑胡桃木-木底座</t>
        </is>
      </c>
      <c r="D267" s="6" t="inlineStr">
        <is>
          <t>PPS2638005030113</t>
        </is>
      </c>
      <c r="E267" s="5" t="inlineStr">
        <is>
          <t>AC-0068</t>
        </is>
      </c>
      <c r="F267" s="6" t="inlineStr">
        <is>
          <t>轻盈边柜-预埋件</t>
        </is>
      </c>
      <c r="G267" s="6" t="inlineStr">
        <is>
          <t>个数</t>
        </is>
      </c>
      <c r="H267" s="6" t="n"/>
      <c r="I267" s="6" t="inlineStr">
        <is>
          <t>个</t>
        </is>
      </c>
      <c r="J267" s="6" t="n">
        <v>12</v>
      </c>
      <c r="K267" s="6" t="n"/>
      <c r="L267" s="96" t="inlineStr">
        <is>
          <t>预埋+滚花螺杆</t>
        </is>
      </c>
      <c r="N267" s="8" t="inlineStr">
        <is>
          <t>✅ 可导入</t>
        </is>
      </c>
      <c r="O267" t="inlineStr">
        <is>
          <t>✓</t>
        </is>
      </c>
    </row>
    <row r="268">
      <c r="A268" s="5" t="inlineStr">
        <is>
          <t>PPS26380050301</t>
        </is>
      </c>
      <c r="B268" s="9" t="inlineStr">
        <is>
          <t>畔色樱桃木轻盈边柜 |樱桃木玻璃床头柜 |黑色玻璃床头柜 |樱桃木玻璃边柜</t>
        </is>
      </c>
      <c r="C268" s="9" t="inlineStr">
        <is>
          <t>轻盈边柜-榉木黑-玻璃底座</t>
        </is>
      </c>
      <c r="D268" s="9" t="inlineStr">
        <is>
          <t>PPS2638005030114</t>
        </is>
      </c>
      <c r="E268" s="5" t="inlineStr">
        <is>
          <t>WD-0041</t>
        </is>
      </c>
      <c r="F268" s="9" t="inlineStr">
        <is>
          <t>轻盈边柜-榉木-玻璃底座-木作部分</t>
        </is>
      </c>
      <c r="G268" s="9" t="inlineStr">
        <is>
          <t>组合</t>
        </is>
      </c>
      <c r="H268" s="9" t="n"/>
      <c r="I268" s="9" t="inlineStr">
        <is>
          <t>套</t>
        </is>
      </c>
      <c r="J268" s="9" t="n">
        <v>1</v>
      </c>
      <c r="K268" s="9" t="n"/>
      <c r="L268" s="9" t="n"/>
      <c r="N268" s="8" t="inlineStr">
        <is>
          <t>✅ 可导入</t>
        </is>
      </c>
      <c r="O268" t="inlineStr">
        <is>
          <t>✓</t>
        </is>
      </c>
    </row>
    <row r="269">
      <c r="A269" s="5" t="inlineStr">
        <is>
          <t>PPS26380050301</t>
        </is>
      </c>
      <c r="B269" s="6" t="inlineStr">
        <is>
          <t>畔色樱桃木轻盈边柜 |樱桃木玻璃床头柜 |黑色玻璃床头柜 |樱桃木玻璃边柜</t>
        </is>
      </c>
      <c r="C269" s="6" t="inlineStr">
        <is>
          <t>轻盈边柜-榉木黑-玻璃底座</t>
        </is>
      </c>
      <c r="D269" s="6" t="inlineStr">
        <is>
          <t>PPS2638005030114</t>
        </is>
      </c>
      <c r="E269" s="5" t="inlineStr">
        <is>
          <t>AC-0065</t>
        </is>
      </c>
      <c r="F269" s="6" t="inlineStr">
        <is>
          <t>10mm普白玻璃</t>
        </is>
      </c>
      <c r="G269" s="6" t="inlineStr">
        <is>
          <t>平面(长×宽)</t>
        </is>
      </c>
      <c r="H269" s="6" t="inlineStr">
        <is>
          <t>500*415</t>
        </is>
      </c>
      <c r="I269" s="6" t="inlineStr">
        <is>
          <t>块</t>
        </is>
      </c>
      <c r="J269" s="6" t="n">
        <v>1</v>
      </c>
      <c r="K269" s="6" t="n"/>
      <c r="L26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9" s="8" t="inlineStr">
        <is>
          <t>✅ 可导入</t>
        </is>
      </c>
      <c r="O269" t="inlineStr">
        <is>
          <t>✓</t>
        </is>
      </c>
    </row>
    <row r="270">
      <c r="A270" s="5" t="inlineStr">
        <is>
          <t>PPS26380050301</t>
        </is>
      </c>
      <c r="B270" s="9" t="inlineStr">
        <is>
          <t>畔色樱桃木轻盈边柜 |樱桃木玻璃床头柜 |黑色玻璃床头柜 |樱桃木玻璃边柜</t>
        </is>
      </c>
      <c r="C270" s="9" t="inlineStr">
        <is>
          <t>轻盈边柜-榉木黑-玻璃底座</t>
        </is>
      </c>
      <c r="D270" s="9" t="inlineStr">
        <is>
          <t>PPS2638005030114</t>
        </is>
      </c>
      <c r="E270" s="5" t="inlineStr">
        <is>
          <t>AC-0066</t>
        </is>
      </c>
      <c r="F270" s="9" t="inlineStr">
        <is>
          <t>5mm普白长虹玻璃</t>
        </is>
      </c>
      <c r="G270" s="9" t="inlineStr">
        <is>
          <t>平面(长×宽)</t>
        </is>
      </c>
      <c r="H270" s="9" t="inlineStr">
        <is>
          <t>390*480</t>
        </is>
      </c>
      <c r="I270" s="9" t="inlineStr">
        <is>
          <t>块</t>
        </is>
      </c>
      <c r="J270" s="9" t="n">
        <v>2</v>
      </c>
      <c r="K270" s="9" t="n"/>
      <c r="L27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0" s="8" t="inlineStr">
        <is>
          <t>✅ 可导入</t>
        </is>
      </c>
      <c r="O270" t="inlineStr">
        <is>
          <t>✓</t>
        </is>
      </c>
    </row>
    <row r="271">
      <c r="A271" s="5" t="inlineStr">
        <is>
          <t>PPS26380050301</t>
        </is>
      </c>
      <c r="B271" s="6" t="inlineStr">
        <is>
          <t>畔色樱桃木轻盈边柜 |樱桃木玻璃床头柜 |黑色玻璃床头柜 |樱桃木玻璃边柜</t>
        </is>
      </c>
      <c r="C271" s="6" t="inlineStr">
        <is>
          <t>轻盈边柜-榉木黑-玻璃底座</t>
        </is>
      </c>
      <c r="D271" s="6" t="inlineStr">
        <is>
          <t>PPS2638005030114</t>
        </is>
      </c>
      <c r="E271" s="5" t="inlineStr">
        <is>
          <t>AC-0067</t>
        </is>
      </c>
      <c r="F271" s="6" t="inlineStr">
        <is>
          <t>5mm普白玻璃</t>
        </is>
      </c>
      <c r="G271" s="6" t="inlineStr">
        <is>
          <t>平面(长×宽)</t>
        </is>
      </c>
      <c r="H271" s="6" t="inlineStr">
        <is>
          <t>390*390</t>
        </is>
      </c>
      <c r="I271" s="6" t="inlineStr">
        <is>
          <t>块</t>
        </is>
      </c>
      <c r="J271" s="6" t="n">
        <v>1</v>
      </c>
      <c r="K271" s="6" t="n"/>
      <c r="L271"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1" s="8" t="inlineStr">
        <is>
          <t>✅ 可导入</t>
        </is>
      </c>
      <c r="O271" t="inlineStr">
        <is>
          <t>✓</t>
        </is>
      </c>
      <c r="P271" s="95" t="inlineStr">
        <is>
          <t>*背部玻璃尺寸</t>
        </is>
      </c>
    </row>
    <row r="272">
      <c r="A272" s="5" t="inlineStr">
        <is>
          <t>PPS26380050301</t>
        </is>
      </c>
      <c r="B272" s="9" t="inlineStr">
        <is>
          <t>畔色樱桃木轻盈边柜 |樱桃木玻璃床头柜 |黑色玻璃床头柜 |樱桃木玻璃边柜</t>
        </is>
      </c>
      <c r="C272" s="9" t="inlineStr">
        <is>
          <t>轻盈边柜-榉木黑-玻璃底座</t>
        </is>
      </c>
      <c r="D272" s="9" t="inlineStr">
        <is>
          <t>PPS2638005030114</t>
        </is>
      </c>
      <c r="E272" s="5" t="inlineStr">
        <is>
          <t>AC-0067</t>
        </is>
      </c>
      <c r="F272" s="9" t="inlineStr">
        <is>
          <t>5mm普白玻璃</t>
        </is>
      </c>
      <c r="G272" s="9" t="inlineStr">
        <is>
          <t>平面(长×宽)</t>
        </is>
      </c>
      <c r="H272" s="9" t="inlineStr">
        <is>
          <t>337*430</t>
        </is>
      </c>
      <c r="I272" s="9" t="inlineStr">
        <is>
          <t>块</t>
        </is>
      </c>
      <c r="J272" s="9" t="n">
        <v>1</v>
      </c>
      <c r="K272" s="9" t="n"/>
      <c r="L272"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2" s="8" t="inlineStr">
        <is>
          <t>✅ 可导入</t>
        </is>
      </c>
      <c r="O272" t="inlineStr">
        <is>
          <t>✓</t>
        </is>
      </c>
      <c r="P272" s="95" t="inlineStr">
        <is>
          <t>*层板玻璃尺寸</t>
        </is>
      </c>
    </row>
    <row r="273">
      <c r="A273" s="5" t="inlineStr">
        <is>
          <t>PPS26380050301</t>
        </is>
      </c>
      <c r="B273" s="6" t="inlineStr">
        <is>
          <t>畔色樱桃木轻盈边柜 |樱桃木玻璃床头柜 |黑色玻璃床头柜 |樱桃木玻璃边柜</t>
        </is>
      </c>
      <c r="C273" s="6" t="inlineStr">
        <is>
          <t>轻盈边柜-榉木黑-玻璃底座</t>
        </is>
      </c>
      <c r="D273" s="6" t="inlineStr">
        <is>
          <t>PPS2638005030114</t>
        </is>
      </c>
      <c r="E273" s="5" t="inlineStr">
        <is>
          <t>AC-0065</t>
        </is>
      </c>
      <c r="F273" s="6" t="inlineStr">
        <is>
          <t>10mm普白玻璃</t>
        </is>
      </c>
      <c r="G273" s="6" t="inlineStr">
        <is>
          <t>平面(长×宽)</t>
        </is>
      </c>
      <c r="H273" s="96" t="inlineStr">
        <is>
          <t>337*430</t>
        </is>
      </c>
      <c r="I273" s="6" t="inlineStr">
        <is>
          <t>块</t>
        </is>
      </c>
      <c r="J273" s="6" t="n">
        <v>1</v>
      </c>
      <c r="K273" s="6" t="n"/>
      <c r="L27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3" s="8" t="inlineStr">
        <is>
          <t>✅ 可导入</t>
        </is>
      </c>
      <c r="O273" t="inlineStr">
        <is>
          <t>✓</t>
        </is>
      </c>
      <c r="P273" s="95" t="inlineStr">
        <is>
          <t>*底部层板玻璃尺寸</t>
        </is>
      </c>
    </row>
    <row r="274">
      <c r="A274" s="5" t="inlineStr">
        <is>
          <t>PPS26380050301</t>
        </is>
      </c>
      <c r="B274" s="9" t="inlineStr">
        <is>
          <t>畔色樱桃木轻盈边柜 |樱桃木玻璃床头柜 |黑色玻璃床头柜 |樱桃木玻璃边柜</t>
        </is>
      </c>
      <c r="C274" s="9" t="inlineStr">
        <is>
          <t>轻盈边柜-榉木黑-玻璃底座</t>
        </is>
      </c>
      <c r="D274" s="9" t="inlineStr">
        <is>
          <t>PPS2638005030114</t>
        </is>
      </c>
      <c r="E274" s="5" t="inlineStr">
        <is>
          <t>AC-0068</t>
        </is>
      </c>
      <c r="F274" s="9" t="inlineStr">
        <is>
          <t>轻盈边柜-预埋件</t>
        </is>
      </c>
      <c r="G274" s="9" t="inlineStr">
        <is>
          <t>个数</t>
        </is>
      </c>
      <c r="H274" s="9" t="n"/>
      <c r="I274" s="9" t="inlineStr">
        <is>
          <t>个</t>
        </is>
      </c>
      <c r="J274" s="9" t="n">
        <v>12</v>
      </c>
      <c r="K274" s="9" t="n"/>
      <c r="L274" s="96" t="inlineStr">
        <is>
          <t>预埋+滚花螺杆</t>
        </is>
      </c>
      <c r="N274" s="8" t="inlineStr">
        <is>
          <t>✅ 可导入</t>
        </is>
      </c>
      <c r="O274" t="inlineStr">
        <is>
          <t>✓</t>
        </is>
      </c>
    </row>
    <row r="275">
      <c r="A275" s="5" t="inlineStr">
        <is>
          <t>PPS26380050301</t>
        </is>
      </c>
      <c r="B275" s="6" t="inlineStr">
        <is>
          <t>畔色樱桃木轻盈边柜 |樱桃木玻璃床头柜 |黑色玻璃床头柜 |樱桃木玻璃边柜</t>
        </is>
      </c>
      <c r="C275" s="6" t="inlineStr">
        <is>
          <t>轻盈边柜-樱桃木-玻璃底座</t>
        </is>
      </c>
      <c r="D275" s="6" t="inlineStr">
        <is>
          <t>PPS2638005030115</t>
        </is>
      </c>
      <c r="E275" s="5" t="inlineStr">
        <is>
          <t>WD-0042</t>
        </is>
      </c>
      <c r="F275" s="6" t="inlineStr">
        <is>
          <t>轻盈边柜-樱桃木-玻璃木底座-木作部分</t>
        </is>
      </c>
      <c r="G275" s="6" t="inlineStr">
        <is>
          <t>组合</t>
        </is>
      </c>
      <c r="H275" s="6" t="n"/>
      <c r="I275" s="6" t="inlineStr">
        <is>
          <t>套</t>
        </is>
      </c>
      <c r="J275" s="6" t="n">
        <v>1</v>
      </c>
      <c r="K275" s="6" t="n"/>
      <c r="L275" s="6" t="n"/>
      <c r="N275" s="8" t="inlineStr">
        <is>
          <t>✅ 可导入</t>
        </is>
      </c>
      <c r="O275" t="inlineStr">
        <is>
          <t>✓</t>
        </is>
      </c>
    </row>
    <row r="276">
      <c r="A276" s="5" t="inlineStr">
        <is>
          <t>PPS26380050301</t>
        </is>
      </c>
      <c r="B276" s="9" t="inlineStr">
        <is>
          <t>畔色樱桃木轻盈边柜 |樱桃木玻璃床头柜 |黑色玻璃床头柜 |樱桃木玻璃边柜</t>
        </is>
      </c>
      <c r="C276" s="9" t="inlineStr">
        <is>
          <t>轻盈边柜-樱桃木-玻璃底座</t>
        </is>
      </c>
      <c r="D276" s="9" t="inlineStr">
        <is>
          <t>PPS2638005030115</t>
        </is>
      </c>
      <c r="E276" s="5" t="inlineStr">
        <is>
          <t>AC-0065</t>
        </is>
      </c>
      <c r="F276" s="9" t="inlineStr">
        <is>
          <t>10mm普白玻璃</t>
        </is>
      </c>
      <c r="G276" s="9" t="inlineStr">
        <is>
          <t>平面(长×宽)</t>
        </is>
      </c>
      <c r="H276" s="9" t="inlineStr">
        <is>
          <t>500*415</t>
        </is>
      </c>
      <c r="I276" s="9" t="inlineStr">
        <is>
          <t>块</t>
        </is>
      </c>
      <c r="J276" s="9" t="n">
        <v>1</v>
      </c>
      <c r="K276" s="9" t="n"/>
      <c r="L27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6" s="8" t="inlineStr">
        <is>
          <t>✅ 可导入</t>
        </is>
      </c>
      <c r="O276" t="inlineStr">
        <is>
          <t>✓</t>
        </is>
      </c>
    </row>
    <row r="277">
      <c r="A277" s="5" t="inlineStr">
        <is>
          <t>PPS26380050301</t>
        </is>
      </c>
      <c r="B277" s="6" t="inlineStr">
        <is>
          <t>畔色樱桃木轻盈边柜 |樱桃木玻璃床头柜 |黑色玻璃床头柜 |樱桃木玻璃边柜</t>
        </is>
      </c>
      <c r="C277" s="6" t="inlineStr">
        <is>
          <t>轻盈边柜-樱桃木-玻璃底座</t>
        </is>
      </c>
      <c r="D277" s="6" t="inlineStr">
        <is>
          <t>PPS2638005030115</t>
        </is>
      </c>
      <c r="E277" s="5" t="inlineStr">
        <is>
          <t>AC-0066</t>
        </is>
      </c>
      <c r="F277" s="6" t="inlineStr">
        <is>
          <t>5mm普白长虹玻璃</t>
        </is>
      </c>
      <c r="G277" s="6" t="inlineStr">
        <is>
          <t>平面(长×宽)</t>
        </is>
      </c>
      <c r="H277" s="6" t="inlineStr">
        <is>
          <t>390*480</t>
        </is>
      </c>
      <c r="I277" s="6" t="inlineStr">
        <is>
          <t>块</t>
        </is>
      </c>
      <c r="J277" s="6" t="n">
        <v>2</v>
      </c>
      <c r="K277" s="6" t="n"/>
      <c r="L27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7" s="8" t="inlineStr">
        <is>
          <t>✅ 可导入</t>
        </is>
      </c>
      <c r="O277" t="inlineStr">
        <is>
          <t>✓</t>
        </is>
      </c>
    </row>
    <row r="278">
      <c r="A278" s="5" t="inlineStr">
        <is>
          <t>PPS26380050301</t>
        </is>
      </c>
      <c r="B278" s="9" t="inlineStr">
        <is>
          <t>畔色樱桃木轻盈边柜 |樱桃木玻璃床头柜 |黑色玻璃床头柜 |樱桃木玻璃边柜</t>
        </is>
      </c>
      <c r="C278" s="9" t="inlineStr">
        <is>
          <t>轻盈边柜-樱桃木-玻璃底座</t>
        </is>
      </c>
      <c r="D278" s="9" t="inlineStr">
        <is>
          <t>PPS2638005030115</t>
        </is>
      </c>
      <c r="E278" s="5" t="inlineStr">
        <is>
          <t>AC-0067</t>
        </is>
      </c>
      <c r="F278" s="9" t="inlineStr">
        <is>
          <t>5mm普白玻璃</t>
        </is>
      </c>
      <c r="G278" s="9" t="inlineStr">
        <is>
          <t>平面(长×宽)</t>
        </is>
      </c>
      <c r="H278" s="9" t="inlineStr">
        <is>
          <t>390*390</t>
        </is>
      </c>
      <c r="I278" s="9" t="inlineStr">
        <is>
          <t>块</t>
        </is>
      </c>
      <c r="J278" s="9" t="n">
        <v>1</v>
      </c>
      <c r="K278" s="9" t="n"/>
      <c r="L278"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8" s="8" t="inlineStr">
        <is>
          <t>✅ 可导入</t>
        </is>
      </c>
      <c r="O278" t="inlineStr">
        <is>
          <t>✓</t>
        </is>
      </c>
      <c r="P278" s="95" t="inlineStr">
        <is>
          <t>*背部玻璃尺寸</t>
        </is>
      </c>
    </row>
    <row r="279">
      <c r="A279" s="5" t="inlineStr">
        <is>
          <t>PPS26380050301</t>
        </is>
      </c>
      <c r="B279" s="6" t="inlineStr">
        <is>
          <t>畔色樱桃木轻盈边柜 |樱桃木玻璃床头柜 |黑色玻璃床头柜 |樱桃木玻璃边柜</t>
        </is>
      </c>
      <c r="C279" s="6" t="inlineStr">
        <is>
          <t>轻盈边柜-樱桃木-玻璃底座</t>
        </is>
      </c>
      <c r="D279" s="6" t="inlineStr">
        <is>
          <t>PPS2638005030115</t>
        </is>
      </c>
      <c r="E279" s="5" t="inlineStr">
        <is>
          <t>AC-0067</t>
        </is>
      </c>
      <c r="F279" s="6" t="inlineStr">
        <is>
          <t>5mm普白玻璃</t>
        </is>
      </c>
      <c r="G279" s="6" t="inlineStr">
        <is>
          <t>平面(长×宽)</t>
        </is>
      </c>
      <c r="H279" s="96" t="inlineStr">
        <is>
          <t>337*430</t>
        </is>
      </c>
      <c r="I279" s="6" t="inlineStr">
        <is>
          <t>块</t>
        </is>
      </c>
      <c r="J279" s="6" t="n">
        <v>1</v>
      </c>
      <c r="K279" s="6" t="n"/>
      <c r="L279"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9" s="8" t="inlineStr">
        <is>
          <t>✅ 可导入</t>
        </is>
      </c>
      <c r="O279" t="inlineStr">
        <is>
          <t>✓</t>
        </is>
      </c>
      <c r="P279" s="95" t="inlineStr">
        <is>
          <t>*层板玻璃尺寸</t>
        </is>
      </c>
    </row>
    <row r="280">
      <c r="A280" s="5" t="inlineStr">
        <is>
          <t>PPS26380050301</t>
        </is>
      </c>
      <c r="B280" s="9" t="inlineStr">
        <is>
          <t>畔色樱桃木轻盈边柜 |樱桃木玻璃床头柜 |黑色玻璃床头柜 |樱桃木玻璃边柜</t>
        </is>
      </c>
      <c r="C280" s="9" t="inlineStr">
        <is>
          <t>轻盈边柜-樱桃木-玻璃底座</t>
        </is>
      </c>
      <c r="D280" s="9" t="inlineStr">
        <is>
          <t>PPS2638005030115</t>
        </is>
      </c>
      <c r="E280" s="5" t="inlineStr">
        <is>
          <t>AC-0065</t>
        </is>
      </c>
      <c r="F280" s="9" t="inlineStr">
        <is>
          <t>10mm普白玻璃</t>
        </is>
      </c>
      <c r="G280" s="9" t="inlineStr">
        <is>
          <t>平面(长×宽)</t>
        </is>
      </c>
      <c r="H280" s="97" t="inlineStr">
        <is>
          <t>337*430</t>
        </is>
      </c>
      <c r="I280" s="9" t="inlineStr">
        <is>
          <t>块</t>
        </is>
      </c>
      <c r="J280" s="9" t="n">
        <v>1</v>
      </c>
      <c r="K280" s="9" t="n"/>
      <c r="L280"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0" s="8" t="inlineStr">
        <is>
          <t>✅ 可导入</t>
        </is>
      </c>
      <c r="O280" t="inlineStr">
        <is>
          <t>✓</t>
        </is>
      </c>
      <c r="P280" s="95" t="inlineStr">
        <is>
          <t>*底部层板玻璃尺寸</t>
        </is>
      </c>
    </row>
    <row r="281">
      <c r="A281" s="5" t="inlineStr">
        <is>
          <t>PPS26380050301</t>
        </is>
      </c>
      <c r="B281" s="6" t="inlineStr">
        <is>
          <t>畔色樱桃木轻盈边柜 |樱桃木玻璃床头柜 |黑色玻璃床头柜 |樱桃木玻璃边柜</t>
        </is>
      </c>
      <c r="C281" s="6" t="inlineStr">
        <is>
          <t>轻盈边柜-樱桃木-玻璃底座</t>
        </is>
      </c>
      <c r="D281" s="6" t="inlineStr">
        <is>
          <t>PPS2638005030115</t>
        </is>
      </c>
      <c r="E281" s="5" t="inlineStr">
        <is>
          <t>AC-0068</t>
        </is>
      </c>
      <c r="F281" s="6" t="inlineStr">
        <is>
          <t>轻盈边柜-预埋件</t>
        </is>
      </c>
      <c r="G281" s="6" t="inlineStr">
        <is>
          <t>个数</t>
        </is>
      </c>
      <c r="H281" s="6" t="n"/>
      <c r="I281" s="6" t="inlineStr">
        <is>
          <t>个</t>
        </is>
      </c>
      <c r="J281" s="6" t="n">
        <v>12</v>
      </c>
      <c r="K281" s="6" t="n"/>
      <c r="L281" s="96" t="inlineStr">
        <is>
          <t>预埋+滚花螺杆</t>
        </is>
      </c>
      <c r="N281" s="8" t="inlineStr">
        <is>
          <t>✅ 可导入</t>
        </is>
      </c>
      <c r="O281" t="inlineStr">
        <is>
          <t>✓</t>
        </is>
      </c>
    </row>
    <row r="282">
      <c r="A282" s="5" t="inlineStr">
        <is>
          <t>PPS26380050301</t>
        </is>
      </c>
      <c r="B282" s="9" t="inlineStr">
        <is>
          <t>畔色樱桃木轻盈边柜 |樱桃木玻璃床头柜 |黑色玻璃床头柜 |樱桃木玻璃边柜</t>
        </is>
      </c>
      <c r="C282" s="9" t="inlineStr">
        <is>
          <t>轻盈边柜-黑胡桃木-玻璃底座</t>
        </is>
      </c>
      <c r="D282" s="9" t="inlineStr">
        <is>
          <t>PPS2638005030116</t>
        </is>
      </c>
      <c r="E282" s="5" t="inlineStr">
        <is>
          <t>WD-0043</t>
        </is>
      </c>
      <c r="F282" s="9" t="inlineStr">
        <is>
          <t>轻盈边柜-黑胡桃木-玻璃木底座-木作部分</t>
        </is>
      </c>
      <c r="G282" s="9" t="inlineStr">
        <is>
          <t>组合</t>
        </is>
      </c>
      <c r="H282" s="9" t="n"/>
      <c r="I282" s="9" t="inlineStr">
        <is>
          <t>套</t>
        </is>
      </c>
      <c r="J282" s="9" t="n">
        <v>1</v>
      </c>
      <c r="K282" s="9" t="n"/>
      <c r="L282" s="9" t="n"/>
      <c r="N282" s="8" t="inlineStr">
        <is>
          <t>✅ 可导入</t>
        </is>
      </c>
      <c r="O282" t="inlineStr">
        <is>
          <t>✓</t>
        </is>
      </c>
    </row>
    <row r="283">
      <c r="A283" s="5" t="inlineStr">
        <is>
          <t>PPS26380050301</t>
        </is>
      </c>
      <c r="B283" s="6" t="inlineStr">
        <is>
          <t>畔色樱桃木轻盈边柜 |樱桃木玻璃床头柜 |黑色玻璃床头柜 |樱桃木玻璃边柜</t>
        </is>
      </c>
      <c r="C283" s="6" t="inlineStr">
        <is>
          <t>轻盈边柜-黑胡桃木-玻璃底座</t>
        </is>
      </c>
      <c r="D283" s="6" t="inlineStr">
        <is>
          <t>PPS2638005030116</t>
        </is>
      </c>
      <c r="E283" s="5" t="inlineStr">
        <is>
          <t>AC-0065</t>
        </is>
      </c>
      <c r="F283" s="6" t="inlineStr">
        <is>
          <t>10mm普白玻璃</t>
        </is>
      </c>
      <c r="G283" s="6" t="inlineStr">
        <is>
          <t>平面(长×宽)</t>
        </is>
      </c>
      <c r="H283" s="6" t="inlineStr">
        <is>
          <t>500*415</t>
        </is>
      </c>
      <c r="I283" s="6" t="inlineStr">
        <is>
          <t>块</t>
        </is>
      </c>
      <c r="J283" s="6" t="n">
        <v>1</v>
      </c>
      <c r="K283" s="6" t="n"/>
      <c r="L283"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3" s="8" t="inlineStr">
        <is>
          <t>✅ 可导入</t>
        </is>
      </c>
      <c r="O283" t="inlineStr">
        <is>
          <t>✓</t>
        </is>
      </c>
    </row>
    <row r="284">
      <c r="A284" s="5" t="inlineStr">
        <is>
          <t>PPS26380050301</t>
        </is>
      </c>
      <c r="B284" s="9" t="inlineStr">
        <is>
          <t>畔色樱桃木轻盈边柜 |樱桃木玻璃床头柜 |黑色玻璃床头柜 |樱桃木玻璃边柜</t>
        </is>
      </c>
      <c r="C284" s="9" t="inlineStr">
        <is>
          <t>轻盈边柜-黑胡桃木-玻璃底座</t>
        </is>
      </c>
      <c r="D284" s="9" t="inlineStr">
        <is>
          <t>PPS2638005030116</t>
        </is>
      </c>
      <c r="E284" s="5" t="inlineStr">
        <is>
          <t>AC-0066</t>
        </is>
      </c>
      <c r="F284" s="9" t="inlineStr">
        <is>
          <t>5mm普白长虹玻璃</t>
        </is>
      </c>
      <c r="G284" s="9" t="inlineStr">
        <is>
          <t>平面(长×宽)</t>
        </is>
      </c>
      <c r="H284" s="9" t="inlineStr">
        <is>
          <t>390*480</t>
        </is>
      </c>
      <c r="I284" s="9" t="inlineStr">
        <is>
          <t>块</t>
        </is>
      </c>
      <c r="J284" s="9" t="n">
        <v>2</v>
      </c>
      <c r="K284" s="9" t="n"/>
      <c r="L284"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4" s="8" t="inlineStr">
        <is>
          <t>✅ 可导入</t>
        </is>
      </c>
      <c r="O284" t="inlineStr">
        <is>
          <t>✓</t>
        </is>
      </c>
    </row>
    <row r="285">
      <c r="A285" s="5" t="inlineStr">
        <is>
          <t>PPS26380050301</t>
        </is>
      </c>
      <c r="B285" s="6" t="inlineStr">
        <is>
          <t>畔色樱桃木轻盈边柜 |樱桃木玻璃床头柜 |黑色玻璃床头柜 |樱桃木玻璃边柜</t>
        </is>
      </c>
      <c r="C285" s="6" t="inlineStr">
        <is>
          <t>轻盈边柜-黑胡桃木-玻璃底座</t>
        </is>
      </c>
      <c r="D285" s="6" t="inlineStr">
        <is>
          <t>PPS2638005030116</t>
        </is>
      </c>
      <c r="E285" s="5" t="inlineStr">
        <is>
          <t>AC-0067</t>
        </is>
      </c>
      <c r="F285" s="6" t="inlineStr">
        <is>
          <t>5mm普白玻璃</t>
        </is>
      </c>
      <c r="G285" s="6" t="inlineStr">
        <is>
          <t>平面(长×宽)</t>
        </is>
      </c>
      <c r="H285" s="6" t="inlineStr">
        <is>
          <t>390*390</t>
        </is>
      </c>
      <c r="I285" s="6" t="inlineStr">
        <is>
          <t>块</t>
        </is>
      </c>
      <c r="J285" s="6" t="n">
        <v>1</v>
      </c>
      <c r="K285" s="6" t="n"/>
      <c r="L285"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5" s="8" t="inlineStr">
        <is>
          <t>✅ 可导入</t>
        </is>
      </c>
      <c r="O285" t="inlineStr">
        <is>
          <t>✓</t>
        </is>
      </c>
      <c r="P285" s="95" t="inlineStr">
        <is>
          <t>*背部玻璃尺寸</t>
        </is>
      </c>
    </row>
    <row r="286">
      <c r="A286" s="5" t="inlineStr">
        <is>
          <t>PPS26380050301</t>
        </is>
      </c>
      <c r="B286" s="9" t="inlineStr">
        <is>
          <t>畔色樱桃木轻盈边柜 |樱桃木玻璃床头柜 |黑色玻璃床头柜 |樱桃木玻璃边柜</t>
        </is>
      </c>
      <c r="C286" s="9" t="inlineStr">
        <is>
          <t>轻盈边柜-黑胡桃木-玻璃底座</t>
        </is>
      </c>
      <c r="D286" s="9" t="inlineStr">
        <is>
          <t>PPS2638005030116</t>
        </is>
      </c>
      <c r="E286" s="5" t="inlineStr">
        <is>
          <t>AC-0067</t>
        </is>
      </c>
      <c r="F286" s="9" t="inlineStr">
        <is>
          <t>5mm普白玻璃</t>
        </is>
      </c>
      <c r="G286" s="9" t="inlineStr">
        <is>
          <t>平面(长×宽)</t>
        </is>
      </c>
      <c r="H286" s="9" t="inlineStr">
        <is>
          <t>337*430</t>
        </is>
      </c>
      <c r="I286" s="9" t="inlineStr">
        <is>
          <t>块</t>
        </is>
      </c>
      <c r="J286" s="9" t="n">
        <v>1</v>
      </c>
      <c r="K286" s="9" t="n"/>
      <c r="L286" s="9"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6" s="8" t="inlineStr">
        <is>
          <t>✅ 可导入</t>
        </is>
      </c>
      <c r="O286" t="inlineStr">
        <is>
          <t>✓</t>
        </is>
      </c>
      <c r="P286" s="95" t="inlineStr">
        <is>
          <t>*层板玻璃尺寸</t>
        </is>
      </c>
    </row>
    <row r="287">
      <c r="A287" s="5" t="inlineStr">
        <is>
          <t>PPS26380050301</t>
        </is>
      </c>
      <c r="B287" s="6" t="inlineStr">
        <is>
          <t>畔色樱桃木轻盈边柜 |樱桃木玻璃床头柜 |黑色玻璃床头柜 |樱桃木玻璃边柜</t>
        </is>
      </c>
      <c r="C287" s="6" t="inlineStr">
        <is>
          <t>轻盈边柜-黑胡桃木-玻璃底座</t>
        </is>
      </c>
      <c r="D287" s="6" t="inlineStr">
        <is>
          <t>PPS2638005030116</t>
        </is>
      </c>
      <c r="E287" s="5" t="inlineStr">
        <is>
          <t>AC-0065</t>
        </is>
      </c>
      <c r="F287" s="6" t="inlineStr">
        <is>
          <t>10mm普白玻璃</t>
        </is>
      </c>
      <c r="G287" s="6" t="inlineStr">
        <is>
          <t>平面(长×宽)</t>
        </is>
      </c>
      <c r="H287" s="96" t="inlineStr">
        <is>
          <t>337*430</t>
        </is>
      </c>
      <c r="I287" s="6" t="inlineStr">
        <is>
          <t>块</t>
        </is>
      </c>
      <c r="J287" s="6" t="n">
        <v>1</v>
      </c>
      <c r="K287" s="6" t="n"/>
      <c r="L287" s="6"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7" s="8" t="inlineStr">
        <is>
          <t>✅ 可导入</t>
        </is>
      </c>
      <c r="O287" t="inlineStr">
        <is>
          <t>✓</t>
        </is>
      </c>
      <c r="P287" s="95" t="inlineStr">
        <is>
          <t>*底部层板玻璃尺寸</t>
        </is>
      </c>
    </row>
    <row r="288">
      <c r="A288" s="5" t="inlineStr">
        <is>
          <t>PPS26380050301</t>
        </is>
      </c>
      <c r="B288" s="9" t="inlineStr">
        <is>
          <t>畔色樱桃木轻盈边柜 |樱桃木玻璃床头柜 |黑色玻璃床头柜 |樱桃木玻璃边柜</t>
        </is>
      </c>
      <c r="C288" s="9" t="inlineStr">
        <is>
          <t>轻盈边柜-黑胡桃木-玻璃底座</t>
        </is>
      </c>
      <c r="D288" s="9" t="inlineStr">
        <is>
          <t>PPS2638005030116</t>
        </is>
      </c>
      <c r="E288" s="5" t="inlineStr">
        <is>
          <t>AC-0068</t>
        </is>
      </c>
      <c r="F288" s="9" t="inlineStr">
        <is>
          <t>轻盈边柜-预埋件</t>
        </is>
      </c>
      <c r="G288" s="9" t="inlineStr">
        <is>
          <t>个数</t>
        </is>
      </c>
      <c r="H288" s="9" t="n"/>
      <c r="I288" s="9" t="inlineStr">
        <is>
          <t>个</t>
        </is>
      </c>
      <c r="J288" s="9" t="n">
        <v>12</v>
      </c>
      <c r="K288" s="9" t="n"/>
      <c r="L288" s="96" t="inlineStr">
        <is>
          <t>预埋+滚花螺杆</t>
        </is>
      </c>
      <c r="N288" s="8" t="inlineStr">
        <is>
          <t>✅ 可导入</t>
        </is>
      </c>
      <c r="O288" t="inlineStr">
        <is>
          <t>✓</t>
        </is>
      </c>
    </row>
    <row r="289">
      <c r="A289" s="5" t="inlineStr">
        <is>
          <t>PPS26390070315</t>
        </is>
      </c>
      <c r="B289" s="6" t="inlineStr">
        <is>
          <t>畔色樱桃木床头窄柜 | 樱桃木窄床头柜</t>
        </is>
      </c>
      <c r="C289" s="6" t="inlineStr">
        <is>
          <t>樱桃木床头窄柜-标准</t>
        </is>
      </c>
      <c r="D289" s="6" t="inlineStr">
        <is>
          <t>PPS2639007031511</t>
        </is>
      </c>
      <c r="E289" s="5" t="inlineStr">
        <is>
          <t>WD-0044</t>
        </is>
      </c>
      <c r="F289" s="6" t="inlineStr">
        <is>
          <t>樱桃木床头窄柜-木作部分-标准</t>
        </is>
      </c>
      <c r="G289" s="6" t="inlineStr">
        <is>
          <t>组合</t>
        </is>
      </c>
      <c r="H289" s="6" t="n"/>
      <c r="I289" s="6" t="inlineStr">
        <is>
          <t>套</t>
        </is>
      </c>
      <c r="J289" s="6" t="n">
        <v>1</v>
      </c>
      <c r="K289" s="6" t="n"/>
      <c r="L289" s="6" t="n"/>
      <c r="N289" s="8" t="inlineStr">
        <is>
          <t>✅ 可导入</t>
        </is>
      </c>
      <c r="O289" t="inlineStr">
        <is>
          <t>✓</t>
        </is>
      </c>
    </row>
    <row r="290">
      <c r="A290" s="5" t="inlineStr">
        <is>
          <t>PPS26390070315</t>
        </is>
      </c>
      <c r="B290" s="9" t="inlineStr">
        <is>
          <t>畔色樱桃木床头窄柜 | 樱桃木窄床头柜</t>
        </is>
      </c>
      <c r="C290" s="9" t="inlineStr">
        <is>
          <t>樱桃木床头窄柜-标准</t>
        </is>
      </c>
      <c r="D290" s="9" t="inlineStr">
        <is>
          <t>PPS2639007031511</t>
        </is>
      </c>
      <c r="E290" s="5" t="inlineStr">
        <is>
          <t>AC-0069</t>
        </is>
      </c>
      <c r="F290" s="9" t="inlineStr">
        <is>
          <t>黑色圆锥把手</t>
        </is>
      </c>
      <c r="G290" s="9" t="inlineStr">
        <is>
          <t>个数</t>
        </is>
      </c>
      <c r="H290" s="9" t="n"/>
      <c r="I290" s="9" t="inlineStr">
        <is>
          <t>个</t>
        </is>
      </c>
      <c r="J290" s="9" t="n">
        <v>2</v>
      </c>
      <c r="K290" s="9" t="n"/>
      <c r="L290" s="9" t="n"/>
      <c r="N290" s="8" t="inlineStr">
        <is>
          <t>✅ 可导入</t>
        </is>
      </c>
      <c r="O290" t="inlineStr">
        <is>
          <t>✓</t>
        </is>
      </c>
    </row>
    <row r="291">
      <c r="A291" s="5" t="inlineStr">
        <is>
          <t>PPS26390070315</t>
        </is>
      </c>
      <c r="B291" s="6" t="inlineStr">
        <is>
          <t>畔色樱桃木床头窄柜 | 樱桃木窄床头柜</t>
        </is>
      </c>
      <c r="C291" s="6" t="inlineStr">
        <is>
          <t>樱桃木床头窄柜-标准</t>
        </is>
      </c>
      <c r="D291" s="6" t="inlineStr">
        <is>
          <t>PPS2639007031511</t>
        </is>
      </c>
      <c r="E291" s="5" t="inlineStr">
        <is>
          <t>AC-0070</t>
        </is>
      </c>
      <c r="F291" s="6" t="inlineStr">
        <is>
          <t>樱桃木床头窄柜-黑色金属腿</t>
        </is>
      </c>
      <c r="G291" s="6" t="inlineStr">
        <is>
          <t>个数</t>
        </is>
      </c>
      <c r="H291" s="6" t="n"/>
      <c r="I291" s="6" t="inlineStr">
        <is>
          <t>个</t>
        </is>
      </c>
      <c r="J291" s="6" t="n">
        <v>1</v>
      </c>
      <c r="K291" s="6" t="n"/>
      <c r="L291" s="6" t="n"/>
      <c r="N291" s="8" t="inlineStr">
        <is>
          <t>✅ 可导入</t>
        </is>
      </c>
      <c r="O291" t="inlineStr">
        <is>
          <t>✓</t>
        </is>
      </c>
    </row>
    <row r="292">
      <c r="A292" s="5" t="inlineStr">
        <is>
          <t>PPS26380060320</t>
        </is>
      </c>
      <c r="B292" s="9" t="inlineStr">
        <is>
          <t>畔色黑胡桃木床头柜 |黑胡桃木岩板床头柜</t>
        </is>
      </c>
      <c r="C292" s="9" t="inlineStr">
        <is>
          <t>黑胡桃木床头柜-岩板台面</t>
        </is>
      </c>
      <c r="D292" s="9" t="inlineStr">
        <is>
          <t>PPS2638006032011</t>
        </is>
      </c>
      <c r="E292" s="5" t="inlineStr">
        <is>
          <t>WD-0045</t>
        </is>
      </c>
      <c r="F292" s="9" t="inlineStr">
        <is>
          <t>黑胡桃木床头柜-木作部分</t>
        </is>
      </c>
      <c r="G292" s="9" t="inlineStr">
        <is>
          <t>组合</t>
        </is>
      </c>
      <c r="H292" s="9" t="n"/>
      <c r="I292" s="9" t="inlineStr">
        <is>
          <t>套</t>
        </is>
      </c>
      <c r="J292" s="9" t="n">
        <v>1</v>
      </c>
      <c r="K292" s="9" t="n"/>
      <c r="L292" s="9" t="n"/>
      <c r="N292" s="8" t="inlineStr">
        <is>
          <t>✅ 可导入</t>
        </is>
      </c>
      <c r="O292" t="inlineStr">
        <is>
          <t>✓</t>
        </is>
      </c>
    </row>
    <row r="293">
      <c r="A293" s="5" t="inlineStr">
        <is>
          <t>PPS26380060320</t>
        </is>
      </c>
      <c r="B293" s="6" t="inlineStr">
        <is>
          <t>畔色黑胡桃木床头柜 |黑胡桃木岩板床头柜</t>
        </is>
      </c>
      <c r="C293" s="6" t="inlineStr">
        <is>
          <t>黑胡桃木床头柜-岩板台面</t>
        </is>
      </c>
      <c r="D293" s="6" t="inlineStr">
        <is>
          <t>PPS2638006032011</t>
        </is>
      </c>
      <c r="E293" s="5" t="inlineStr">
        <is>
          <t>AC-0071</t>
        </is>
      </c>
      <c r="F293" s="6" t="inlineStr">
        <is>
          <t>12mm黑色岩板</t>
        </is>
      </c>
      <c r="G293" s="6" t="inlineStr">
        <is>
          <t>平面(长×宽)</t>
        </is>
      </c>
      <c r="H293" s="6" t="inlineStr">
        <is>
          <t>409*357</t>
        </is>
      </c>
      <c r="I293" s="6" t="inlineStr">
        <is>
          <t>块</t>
        </is>
      </c>
      <c r="J293" s="6" t="n">
        <v>1</v>
      </c>
      <c r="K293" s="6" t="n"/>
      <c r="L293" s="6" t="n"/>
      <c r="N293" s="8" t="inlineStr">
        <is>
          <t>✅ 可导入</t>
        </is>
      </c>
      <c r="O293" t="inlineStr">
        <is>
          <t>✓</t>
        </is>
      </c>
    </row>
    <row r="294">
      <c r="A294" s="5" t="inlineStr">
        <is>
          <t>PPS26380060320</t>
        </is>
      </c>
      <c r="B294" s="9" t="inlineStr">
        <is>
          <t>畔色黑胡桃木床头柜 |黑胡桃木岩板床头柜</t>
        </is>
      </c>
      <c r="C294" s="9" t="inlineStr">
        <is>
          <t>黑胡桃木床头柜-岩板台面</t>
        </is>
      </c>
      <c r="D294" s="9" t="inlineStr">
        <is>
          <t>PPS2638006032011</t>
        </is>
      </c>
      <c r="E294" s="5" t="inlineStr">
        <is>
          <t>AC-0128</t>
        </is>
      </c>
      <c r="F294" s="9" t="inlineStr">
        <is>
          <t>长方块金属把手</t>
        </is>
      </c>
      <c r="G294" s="9" t="inlineStr">
        <is>
          <t>个数</t>
        </is>
      </c>
      <c r="H294" s="9" t="n"/>
      <c r="I294" s="9" t="inlineStr">
        <is>
          <t>个</t>
        </is>
      </c>
      <c r="J294" s="9" t="n">
        <v>1</v>
      </c>
      <c r="K294" s="9" t="n"/>
      <c r="L294" s="9" t="n"/>
      <c r="N294" s="8" t="inlineStr">
        <is>
          <t>✅ 可导入</t>
        </is>
      </c>
      <c r="O294" t="inlineStr">
        <is>
          <t>✓</t>
        </is>
      </c>
    </row>
    <row r="295">
      <c r="A295" s="5" t="inlineStr">
        <is>
          <t>PPS26380060320</t>
        </is>
      </c>
      <c r="B295" s="6" t="inlineStr">
        <is>
          <t>畔色黑胡桃木床头柜 |黑胡桃木岩板床头柜</t>
        </is>
      </c>
      <c r="C295" s="6" t="inlineStr">
        <is>
          <t>黑胡桃木床头柜-木台面</t>
        </is>
      </c>
      <c r="D295" s="6" t="inlineStr">
        <is>
          <t>PPS2638006032012</t>
        </is>
      </c>
      <c r="E295" s="5" t="inlineStr">
        <is>
          <t>WD-0045</t>
        </is>
      </c>
      <c r="F295" s="6" t="inlineStr">
        <is>
          <t>黑胡桃木床头柜-木作部分</t>
        </is>
      </c>
      <c r="G295" s="6" t="inlineStr">
        <is>
          <t>组合</t>
        </is>
      </c>
      <c r="H295" s="6" t="n"/>
      <c r="I295" s="6" t="inlineStr">
        <is>
          <t>套</t>
        </is>
      </c>
      <c r="J295" s="6" t="n">
        <v>1</v>
      </c>
      <c r="K295" s="6" t="n"/>
      <c r="L295" s="6" t="n"/>
      <c r="N295" s="8" t="inlineStr">
        <is>
          <t>✅ 可导入</t>
        </is>
      </c>
      <c r="O295" t="inlineStr">
        <is>
          <t>✓</t>
        </is>
      </c>
    </row>
    <row r="296">
      <c r="A296" s="5" t="inlineStr">
        <is>
          <t>PPS26380060320</t>
        </is>
      </c>
      <c r="B296" s="9" t="inlineStr">
        <is>
          <t>畔色黑胡桃木床头柜 |黑胡桃木岩板床头柜</t>
        </is>
      </c>
      <c r="C296" s="9" t="inlineStr">
        <is>
          <t>黑胡桃木床头柜-木台面</t>
        </is>
      </c>
      <c r="D296" s="9" t="inlineStr">
        <is>
          <t>PPS2638006032012</t>
        </is>
      </c>
      <c r="E296" s="5" t="inlineStr">
        <is>
          <t>AC-0128</t>
        </is>
      </c>
      <c r="F296" s="9" t="inlineStr">
        <is>
          <t>长方块金属把手</t>
        </is>
      </c>
      <c r="G296" s="9" t="inlineStr">
        <is>
          <t>个数</t>
        </is>
      </c>
      <c r="H296" s="9" t="n"/>
      <c r="I296" s="9" t="inlineStr">
        <is>
          <t>个</t>
        </is>
      </c>
      <c r="J296" s="9" t="n">
        <v>1</v>
      </c>
      <c r="K296" s="9" t="n"/>
      <c r="L296" s="9" t="n"/>
      <c r="N296" s="8" t="inlineStr">
        <is>
          <t>✅ 可导入</t>
        </is>
      </c>
      <c r="O296" t="inlineStr">
        <is>
          <t>✓</t>
        </is>
      </c>
    </row>
    <row r="297">
      <c r="A297" s="5" t="inlineStr">
        <is>
          <t>PPS25250090401</t>
        </is>
      </c>
      <c r="B297" s="6" t="inlineStr">
        <is>
          <t>樱桃木基础餐边柜 |樱桃木AA柱餐边柜下柜</t>
        </is>
      </c>
      <c r="C297" s="6" t="inlineStr">
        <is>
          <t>基础柜-下柜-2.1米-无轨道</t>
        </is>
      </c>
      <c r="D297" s="6" t="inlineStr">
        <is>
          <t>PPS2525009040111</t>
        </is>
      </c>
      <c r="E297" s="5" t="inlineStr">
        <is>
          <t>WD-0046</t>
        </is>
      </c>
      <c r="F297" s="6" t="inlineStr">
        <is>
          <t>基础柜-下柜-木作部分-适配2.1米</t>
        </is>
      </c>
      <c r="G297" s="6" t="inlineStr">
        <is>
          <t>组合</t>
        </is>
      </c>
      <c r="H297" s="6" t="n"/>
      <c r="I297" s="6" t="inlineStr">
        <is>
          <t>套</t>
        </is>
      </c>
      <c r="J297" s="6" t="n">
        <v>1</v>
      </c>
      <c r="K297" s="6" t="n"/>
      <c r="L297" s="6" t="n"/>
      <c r="N297" s="8" t="inlineStr">
        <is>
          <t>✅ 可导入</t>
        </is>
      </c>
      <c r="O297" t="inlineStr">
        <is>
          <t>✓</t>
        </is>
      </c>
    </row>
    <row r="298">
      <c r="A298" s="5" t="inlineStr">
        <is>
          <t>PPS25250090401</t>
        </is>
      </c>
      <c r="B298" s="9" t="inlineStr">
        <is>
          <t>樱桃木基础餐边柜 |樱桃木AA柱餐边柜下柜</t>
        </is>
      </c>
      <c r="C298" s="9" t="inlineStr">
        <is>
          <t>基础柜-下柜-2.1米-无轨道</t>
        </is>
      </c>
      <c r="D298" s="9" t="inlineStr">
        <is>
          <t>PPS2525009040111</t>
        </is>
      </c>
      <c r="E298" s="5" t="inlineStr">
        <is>
          <t>AC-0071</t>
        </is>
      </c>
      <c r="F298" s="9" t="inlineStr">
        <is>
          <t>12mm黑色岩板</t>
        </is>
      </c>
      <c r="G298" s="9" t="inlineStr">
        <is>
          <t>平面(长×宽)</t>
        </is>
      </c>
      <c r="H298" s="9" t="inlineStr">
        <is>
          <t>480*2100</t>
        </is>
      </c>
      <c r="I298" s="9" t="inlineStr">
        <is>
          <t>块</t>
        </is>
      </c>
      <c r="J298" s="9" t="n">
        <v>1</v>
      </c>
      <c r="K298" s="9" t="n"/>
      <c r="L298" s="9" t="n"/>
      <c r="N298" s="8" t="inlineStr">
        <is>
          <t>✅ 可导入</t>
        </is>
      </c>
      <c r="O298" t="inlineStr">
        <is>
          <t>✓</t>
        </is>
      </c>
    </row>
    <row r="299">
      <c r="A299" s="5" t="inlineStr">
        <is>
          <t>PPS25250090401</t>
        </is>
      </c>
      <c r="B299" s="6" t="inlineStr">
        <is>
          <t>樱桃木基础餐边柜 |樱桃木AA柱餐边柜下柜</t>
        </is>
      </c>
      <c r="C299" s="6" t="inlineStr">
        <is>
          <t>基础柜-下柜-1.8米-无轨道</t>
        </is>
      </c>
      <c r="D299" s="6" t="inlineStr">
        <is>
          <t>PPS2525009040112</t>
        </is>
      </c>
      <c r="E299" s="5" t="inlineStr">
        <is>
          <t>WD-0047</t>
        </is>
      </c>
      <c r="F299" s="6" t="inlineStr">
        <is>
          <t>基础柜-下柜-木作部分-适配1.8米</t>
        </is>
      </c>
      <c r="G299" s="6" t="inlineStr">
        <is>
          <t>组合</t>
        </is>
      </c>
      <c r="H299" s="6" t="n"/>
      <c r="I299" s="6" t="inlineStr">
        <is>
          <t>套</t>
        </is>
      </c>
      <c r="J299" s="6" t="n">
        <v>1</v>
      </c>
      <c r="K299" s="6" t="n"/>
      <c r="L299" s="6" t="n"/>
      <c r="N299" s="8" t="inlineStr">
        <is>
          <t>✅ 可导入</t>
        </is>
      </c>
      <c r="O299" t="inlineStr">
        <is>
          <t>✓</t>
        </is>
      </c>
    </row>
    <row r="300">
      <c r="A300" s="5" t="inlineStr">
        <is>
          <t>PPS25250090401</t>
        </is>
      </c>
      <c r="B300" s="9" t="inlineStr">
        <is>
          <t>樱桃木基础餐边柜 |樱桃木AA柱餐边柜下柜</t>
        </is>
      </c>
      <c r="C300" s="9" t="inlineStr">
        <is>
          <t>基础柜-下柜-1.8米-无轨道</t>
        </is>
      </c>
      <c r="D300" s="9" t="inlineStr">
        <is>
          <t>PPS2525009040112</t>
        </is>
      </c>
      <c r="E300" s="5" t="inlineStr">
        <is>
          <t>AC-0071</t>
        </is>
      </c>
      <c r="F300" s="9" t="inlineStr">
        <is>
          <t>12mm黑色岩板</t>
        </is>
      </c>
      <c r="G300" s="9" t="inlineStr">
        <is>
          <t>平面(长×宽)</t>
        </is>
      </c>
      <c r="H300" s="9" t="inlineStr">
        <is>
          <t>480*1800</t>
        </is>
      </c>
      <c r="I300" s="9" t="inlineStr">
        <is>
          <t>块</t>
        </is>
      </c>
      <c r="J300" s="9" t="n">
        <v>1</v>
      </c>
      <c r="K300" s="9" t="n"/>
      <c r="L300" s="9" t="n"/>
      <c r="N300" s="8" t="inlineStr">
        <is>
          <t>✅ 可导入</t>
        </is>
      </c>
      <c r="O300" t="inlineStr">
        <is>
          <t>✓</t>
        </is>
      </c>
    </row>
    <row r="301">
      <c r="A301" s="5" t="inlineStr">
        <is>
          <t>PPS25250090401</t>
        </is>
      </c>
      <c r="B301" s="6" t="inlineStr">
        <is>
          <t>樱桃木基础餐边柜 |樱桃木AA柱餐边柜下柜</t>
        </is>
      </c>
      <c r="C301" s="6" t="inlineStr">
        <is>
          <t>基础柜-下柜-1.5米-无轨道</t>
        </is>
      </c>
      <c r="D301" s="6" t="inlineStr">
        <is>
          <t>PPS2525009040113</t>
        </is>
      </c>
      <c r="E301" s="5" t="inlineStr">
        <is>
          <t>WD-0048</t>
        </is>
      </c>
      <c r="F301" s="6" t="inlineStr">
        <is>
          <t>基础柜-下柜-木作部分-适配1.5米</t>
        </is>
      </c>
      <c r="G301" s="6" t="inlineStr">
        <is>
          <t>组合</t>
        </is>
      </c>
      <c r="H301" s="6" t="n"/>
      <c r="I301" s="6" t="inlineStr">
        <is>
          <t>套</t>
        </is>
      </c>
      <c r="J301" s="6" t="n">
        <v>1</v>
      </c>
      <c r="K301" s="6" t="n"/>
      <c r="L301" s="6" t="n"/>
      <c r="N301" s="8" t="inlineStr">
        <is>
          <t>✅ 可导入</t>
        </is>
      </c>
      <c r="O301" t="inlineStr">
        <is>
          <t>✓</t>
        </is>
      </c>
    </row>
    <row r="302">
      <c r="A302" s="5" t="inlineStr">
        <is>
          <t>PPS25250090401</t>
        </is>
      </c>
      <c r="B302" s="9" t="inlineStr">
        <is>
          <t>樱桃木基础餐边柜 |樱桃木AA柱餐边柜下柜</t>
        </is>
      </c>
      <c r="C302" s="9" t="inlineStr">
        <is>
          <t>基础柜-下柜-1.5米-无轨道</t>
        </is>
      </c>
      <c r="D302" s="9" t="inlineStr">
        <is>
          <t>PPS2525009040113</t>
        </is>
      </c>
      <c r="E302" s="5" t="inlineStr">
        <is>
          <t>AC-0071</t>
        </is>
      </c>
      <c r="F302" s="9" t="inlineStr">
        <is>
          <t>12mm黑色岩板</t>
        </is>
      </c>
      <c r="G302" s="9" t="inlineStr">
        <is>
          <t>平面(长×宽)</t>
        </is>
      </c>
      <c r="H302" s="9" t="inlineStr">
        <is>
          <t>480*1500</t>
        </is>
      </c>
      <c r="I302" s="9" t="inlineStr">
        <is>
          <t>块</t>
        </is>
      </c>
      <c r="J302" s="9" t="n">
        <v>1</v>
      </c>
      <c r="K302" s="9" t="n"/>
      <c r="L302" s="9" t="n"/>
      <c r="N302" s="8" t="inlineStr">
        <is>
          <t>✅ 可导入</t>
        </is>
      </c>
      <c r="O302" t="inlineStr">
        <is>
          <t>✓</t>
        </is>
      </c>
    </row>
    <row r="303">
      <c r="A303" s="5" t="inlineStr">
        <is>
          <t>PPS25250090401</t>
        </is>
      </c>
      <c r="B303" s="6" t="inlineStr">
        <is>
          <t>樱桃木基础餐边柜 |樱桃木AA柱餐边柜下柜</t>
        </is>
      </c>
      <c r="C303" s="6" t="inlineStr">
        <is>
          <t>基础柜-下柜-1.2米-无轨道</t>
        </is>
      </c>
      <c r="D303" s="6" t="inlineStr">
        <is>
          <t>PPS2525009040114</t>
        </is>
      </c>
      <c r="E303" s="5" t="inlineStr">
        <is>
          <t>WD-0049</t>
        </is>
      </c>
      <c r="F303" s="6" t="inlineStr">
        <is>
          <t>基础柜-下柜-木作部分-适配1.2米</t>
        </is>
      </c>
      <c r="G303" s="6" t="inlineStr">
        <is>
          <t>组合</t>
        </is>
      </c>
      <c r="H303" s="6" t="n"/>
      <c r="I303" s="6" t="inlineStr">
        <is>
          <t>套</t>
        </is>
      </c>
      <c r="J303" s="6" t="n">
        <v>1</v>
      </c>
      <c r="K303" s="6" t="n"/>
      <c r="L303" s="6" t="n"/>
      <c r="N303" s="8" t="inlineStr">
        <is>
          <t>✅ 可导入</t>
        </is>
      </c>
      <c r="O303" t="inlineStr">
        <is>
          <t>✓</t>
        </is>
      </c>
    </row>
    <row r="304">
      <c r="A304" s="5" t="inlineStr">
        <is>
          <t>PPS25250090401</t>
        </is>
      </c>
      <c r="B304" s="9" t="inlineStr">
        <is>
          <t>樱桃木基础餐边柜 |樱桃木AA柱餐边柜下柜</t>
        </is>
      </c>
      <c r="C304" s="9" t="inlineStr">
        <is>
          <t>基础柜-下柜-1.2米-无轨道</t>
        </is>
      </c>
      <c r="D304" s="9" t="inlineStr">
        <is>
          <t>PPS2525009040114</t>
        </is>
      </c>
      <c r="E304" s="5" t="inlineStr">
        <is>
          <t>AC-0071</t>
        </is>
      </c>
      <c r="F304" s="9" t="inlineStr">
        <is>
          <t>12mm黑色岩板</t>
        </is>
      </c>
      <c r="G304" s="9" t="inlineStr">
        <is>
          <t>平面(长×宽)</t>
        </is>
      </c>
      <c r="H304" s="9" t="inlineStr">
        <is>
          <t>480*1200</t>
        </is>
      </c>
      <c r="I304" s="9" t="inlineStr">
        <is>
          <t>块</t>
        </is>
      </c>
      <c r="J304" s="9" t="n">
        <v>1</v>
      </c>
      <c r="K304" s="9" t="n"/>
      <c r="L304" s="9" t="n"/>
      <c r="N304" s="8" t="inlineStr">
        <is>
          <t>✅ 可导入</t>
        </is>
      </c>
      <c r="O304" t="inlineStr">
        <is>
          <t>✓</t>
        </is>
      </c>
    </row>
    <row r="305">
      <c r="A305" s="5" t="inlineStr">
        <is>
          <t>PPS25250090401</t>
        </is>
      </c>
      <c r="B305" s="6" t="inlineStr">
        <is>
          <t>樱桃木基础餐边柜 |樱桃木AA柱餐边柜下柜</t>
        </is>
      </c>
      <c r="C305" s="6" t="inlineStr">
        <is>
          <t>基础柜-下柜-2.1米-带电力轨道</t>
        </is>
      </c>
      <c r="D305" s="6" t="inlineStr">
        <is>
          <t>PPS2525009040115</t>
        </is>
      </c>
      <c r="E305" s="5" t="inlineStr">
        <is>
          <t>WD-0046</t>
        </is>
      </c>
      <c r="F305" s="6" t="inlineStr">
        <is>
          <t>基础柜-下柜-木作部分-适配2.1米</t>
        </is>
      </c>
      <c r="G305" s="6" t="inlineStr">
        <is>
          <t>组合</t>
        </is>
      </c>
      <c r="H305" s="6" t="n"/>
      <c r="I305" s="6" t="inlineStr">
        <is>
          <t>套</t>
        </is>
      </c>
      <c r="J305" s="6" t="n">
        <v>1</v>
      </c>
      <c r="K305" s="6" t="n"/>
      <c r="L305" s="6" t="n"/>
      <c r="N305" s="8" t="inlineStr">
        <is>
          <t>✅ 可导入</t>
        </is>
      </c>
      <c r="O305" t="inlineStr">
        <is>
          <t>✓</t>
        </is>
      </c>
    </row>
    <row r="306">
      <c r="A306" s="5" t="inlineStr">
        <is>
          <t>PPS25250090401</t>
        </is>
      </c>
      <c r="B306" s="9" t="inlineStr">
        <is>
          <t>樱桃木基础餐边柜 |樱桃木AA柱餐边柜下柜</t>
        </is>
      </c>
      <c r="C306" s="9" t="inlineStr">
        <is>
          <t>基础柜-下柜-2.1米-带电力轨道</t>
        </is>
      </c>
      <c r="D306" s="9" t="inlineStr">
        <is>
          <t>PPS2525009040115</t>
        </is>
      </c>
      <c r="E306" s="5" t="inlineStr">
        <is>
          <t>AC-0071</t>
        </is>
      </c>
      <c r="F306" s="9" t="inlineStr">
        <is>
          <t>12mm黑色岩板</t>
        </is>
      </c>
      <c r="G306" s="9" t="inlineStr">
        <is>
          <t>平面(长×宽)</t>
        </is>
      </c>
      <c r="H306" s="9" t="inlineStr">
        <is>
          <t>480*2100</t>
        </is>
      </c>
      <c r="I306" s="9" t="inlineStr">
        <is>
          <t>块</t>
        </is>
      </c>
      <c r="J306" s="9" t="n">
        <v>1</v>
      </c>
      <c r="K306" s="9" t="n"/>
      <c r="L306" s="9" t="n"/>
      <c r="N306" s="8" t="inlineStr">
        <is>
          <t>✅ 可导入</t>
        </is>
      </c>
      <c r="O306" t="inlineStr">
        <is>
          <t>✓</t>
        </is>
      </c>
    </row>
    <row r="307">
      <c r="A307" s="5" t="inlineStr">
        <is>
          <t>PPS25250090401</t>
        </is>
      </c>
      <c r="B307" s="6" t="inlineStr">
        <is>
          <t>樱桃木基础餐边柜 |樱桃木AA柱餐边柜下柜</t>
        </is>
      </c>
      <c r="C307" s="6" t="inlineStr">
        <is>
          <t>基础柜-下柜-2.1米-带电力轨道</t>
        </is>
      </c>
      <c r="D307" s="6" t="inlineStr">
        <is>
          <t>PPS2525009040115</t>
        </is>
      </c>
      <c r="E307" s="5" t="inlineStr">
        <is>
          <t>AC-0162</t>
        </is>
      </c>
      <c r="F307" s="6" t="inlineStr">
        <is>
          <t>电力轨道-Xpower-U80-黑色-2.05-2插座</t>
        </is>
      </c>
      <c r="G307" s="6" t="inlineStr">
        <is>
          <t>个数</t>
        </is>
      </c>
      <c r="H307" s="6" t="n"/>
      <c r="I307" s="6" t="inlineStr">
        <is>
          <t>根</t>
        </is>
      </c>
      <c r="J307" s="6" t="n">
        <v>1</v>
      </c>
      <c r="K307" s="6" t="n"/>
      <c r="L307" s="6" t="inlineStr">
        <is>
          <t>附带插座*2</t>
        </is>
      </c>
      <c r="N307" s="8" t="inlineStr">
        <is>
          <t>✅ 可导入</t>
        </is>
      </c>
      <c r="O307" t="inlineStr">
        <is>
          <t>✓</t>
        </is>
      </c>
    </row>
    <row r="308">
      <c r="A308" s="5" t="inlineStr">
        <is>
          <t>PPS25250090401</t>
        </is>
      </c>
      <c r="B308" s="9" t="inlineStr">
        <is>
          <t>樱桃木基础餐边柜 |樱桃木AA柱餐边柜下柜</t>
        </is>
      </c>
      <c r="C308" s="9" t="inlineStr">
        <is>
          <t>基础柜-下柜-1.8米-带电力轨道</t>
        </is>
      </c>
      <c r="D308" s="9" t="inlineStr">
        <is>
          <t>PPS2525009040116</t>
        </is>
      </c>
      <c r="E308" s="5" t="inlineStr">
        <is>
          <t>WD-0047</t>
        </is>
      </c>
      <c r="F308" s="9" t="inlineStr">
        <is>
          <t>基础柜-下柜-木作部分-适配1.8米</t>
        </is>
      </c>
      <c r="G308" s="9" t="inlineStr">
        <is>
          <t>组合</t>
        </is>
      </c>
      <c r="H308" s="9" t="n"/>
      <c r="I308" s="9" t="inlineStr">
        <is>
          <t>套</t>
        </is>
      </c>
      <c r="J308" s="9" t="n">
        <v>1</v>
      </c>
      <c r="K308" s="9" t="n"/>
      <c r="L308" s="9" t="n"/>
      <c r="N308" s="8" t="inlineStr">
        <is>
          <t>✅ 可导入</t>
        </is>
      </c>
      <c r="O308" t="inlineStr">
        <is>
          <t>✓</t>
        </is>
      </c>
    </row>
    <row r="309">
      <c r="A309" s="5" t="inlineStr">
        <is>
          <t>PPS25250090401</t>
        </is>
      </c>
      <c r="B309" s="6" t="inlineStr">
        <is>
          <t>樱桃木基础餐边柜 |樱桃木AA柱餐边柜下柜</t>
        </is>
      </c>
      <c r="C309" s="6" t="inlineStr">
        <is>
          <t>基础柜-下柜-1.8米-带电力轨道</t>
        </is>
      </c>
      <c r="D309" s="6" t="inlineStr">
        <is>
          <t>PPS2525009040116</t>
        </is>
      </c>
      <c r="E309" s="5" t="inlineStr">
        <is>
          <t>AC-0071</t>
        </is>
      </c>
      <c r="F309" s="6" t="inlineStr">
        <is>
          <t>12mm黑色岩板</t>
        </is>
      </c>
      <c r="G309" s="6" t="inlineStr">
        <is>
          <t>平面(长×宽)</t>
        </is>
      </c>
      <c r="H309" s="6" t="inlineStr">
        <is>
          <t>480*1800</t>
        </is>
      </c>
      <c r="I309" s="6" t="inlineStr">
        <is>
          <t>块</t>
        </is>
      </c>
      <c r="J309" s="6" t="n">
        <v>1</v>
      </c>
      <c r="K309" s="6" t="n"/>
      <c r="L309" s="6" t="n"/>
      <c r="N309" s="8" t="inlineStr">
        <is>
          <t>✅ 可导入</t>
        </is>
      </c>
      <c r="O309" t="inlineStr">
        <is>
          <t>✓</t>
        </is>
      </c>
    </row>
    <row r="310">
      <c r="A310" s="5" t="inlineStr">
        <is>
          <t>PPS25250090401</t>
        </is>
      </c>
      <c r="B310" s="9" t="inlineStr">
        <is>
          <t>樱桃木基础餐边柜 |樱桃木AA柱餐边柜下柜</t>
        </is>
      </c>
      <c r="C310" s="9" t="inlineStr">
        <is>
          <t>基础柜-下柜-1.8米-带电力轨道</t>
        </is>
      </c>
      <c r="D310" s="9" t="inlineStr">
        <is>
          <t>PPS2525009040116</t>
        </is>
      </c>
      <c r="E310" s="5" t="inlineStr">
        <is>
          <t>AC-0163</t>
        </is>
      </c>
      <c r="F310" s="9" t="inlineStr">
        <is>
          <t>电力轨道-Xpower-U80-黑色-1.75-2插座</t>
        </is>
      </c>
      <c r="G310" s="9" t="inlineStr">
        <is>
          <t>个数</t>
        </is>
      </c>
      <c r="H310" s="9" t="n"/>
      <c r="I310" s="9" t="inlineStr">
        <is>
          <t>根</t>
        </is>
      </c>
      <c r="J310" s="9" t="n">
        <v>1</v>
      </c>
      <c r="K310" s="9" t="n"/>
      <c r="L310" s="9" t="inlineStr">
        <is>
          <t>附带插座*2</t>
        </is>
      </c>
      <c r="N310" s="8" t="inlineStr">
        <is>
          <t>✅ 可导入</t>
        </is>
      </c>
      <c r="O310" t="inlineStr">
        <is>
          <t>✓</t>
        </is>
      </c>
    </row>
    <row r="311">
      <c r="A311" s="5" t="inlineStr">
        <is>
          <t>PPS25250090401</t>
        </is>
      </c>
      <c r="B311" s="6" t="inlineStr">
        <is>
          <t>樱桃木基础餐边柜 |樱桃木AA柱餐边柜下柜</t>
        </is>
      </c>
      <c r="C311" s="6" t="inlineStr">
        <is>
          <t>基础柜-下柜-1.5米-带电力轨道</t>
        </is>
      </c>
      <c r="D311" s="6" t="inlineStr">
        <is>
          <t>PPS2525009040117</t>
        </is>
      </c>
      <c r="E311" s="5" t="inlineStr">
        <is>
          <t>WD-0048</t>
        </is>
      </c>
      <c r="F311" s="6" t="inlineStr">
        <is>
          <t>基础柜-下柜-木作部分-适配1.5米</t>
        </is>
      </c>
      <c r="G311" s="6" t="inlineStr">
        <is>
          <t>组合</t>
        </is>
      </c>
      <c r="H311" s="6" t="n"/>
      <c r="I311" s="6" t="inlineStr">
        <is>
          <t>套</t>
        </is>
      </c>
      <c r="J311" s="6" t="n">
        <v>1</v>
      </c>
      <c r="K311" s="6" t="n"/>
      <c r="L311" s="6" t="n"/>
      <c r="N311" s="8" t="inlineStr">
        <is>
          <t>✅ 可导入</t>
        </is>
      </c>
      <c r="O311" t="inlineStr">
        <is>
          <t>✓</t>
        </is>
      </c>
    </row>
    <row r="312">
      <c r="A312" s="5" t="inlineStr">
        <is>
          <t>PPS25250090401</t>
        </is>
      </c>
      <c r="B312" s="9" t="inlineStr">
        <is>
          <t>樱桃木基础餐边柜 |樱桃木AA柱餐边柜下柜</t>
        </is>
      </c>
      <c r="C312" s="9" t="inlineStr">
        <is>
          <t>基础柜-下柜-1.5米-带电力轨道</t>
        </is>
      </c>
      <c r="D312" s="9" t="inlineStr">
        <is>
          <t>PPS2525009040117</t>
        </is>
      </c>
      <c r="E312" s="5" t="inlineStr">
        <is>
          <t>AC-0071</t>
        </is>
      </c>
      <c r="F312" s="9" t="inlineStr">
        <is>
          <t>12mm黑色岩板</t>
        </is>
      </c>
      <c r="G312" s="9" t="inlineStr">
        <is>
          <t>平面(长×宽)</t>
        </is>
      </c>
      <c r="H312" s="9" t="inlineStr">
        <is>
          <t>480*1500</t>
        </is>
      </c>
      <c r="I312" s="9" t="inlineStr">
        <is>
          <t>块</t>
        </is>
      </c>
      <c r="J312" s="9" t="n">
        <v>1</v>
      </c>
      <c r="K312" s="9" t="n"/>
      <c r="L312" s="9" t="n"/>
      <c r="N312" s="8" t="inlineStr">
        <is>
          <t>✅ 可导入</t>
        </is>
      </c>
      <c r="O312" t="inlineStr">
        <is>
          <t>✓</t>
        </is>
      </c>
    </row>
    <row r="313">
      <c r="A313" s="5" t="inlineStr">
        <is>
          <t>PPS25250090401</t>
        </is>
      </c>
      <c r="B313" s="6" t="inlineStr">
        <is>
          <t>樱桃木基础餐边柜 |樱桃木AA柱餐边柜下柜</t>
        </is>
      </c>
      <c r="C313" s="6" t="inlineStr">
        <is>
          <t>基础柜-下柜-1.5米-带电力轨道</t>
        </is>
      </c>
      <c r="D313" s="6" t="inlineStr">
        <is>
          <t>PPS2525009040117</t>
        </is>
      </c>
      <c r="E313" s="5" t="inlineStr">
        <is>
          <t>AC-0164</t>
        </is>
      </c>
      <c r="F313" s="6" t="inlineStr">
        <is>
          <t>电力轨道-Xpower-U80-黑色-1.45-2插座</t>
        </is>
      </c>
      <c r="G313" s="6" t="inlineStr">
        <is>
          <t>个数</t>
        </is>
      </c>
      <c r="H313" s="6" t="n"/>
      <c r="I313" s="6" t="inlineStr">
        <is>
          <t>根</t>
        </is>
      </c>
      <c r="J313" s="6" t="n">
        <v>1</v>
      </c>
      <c r="K313" s="6" t="n"/>
      <c r="L313" s="6" t="inlineStr">
        <is>
          <t>附带插座*2</t>
        </is>
      </c>
      <c r="N313" s="8" t="inlineStr">
        <is>
          <t>✅ 可导入</t>
        </is>
      </c>
      <c r="O313" t="inlineStr">
        <is>
          <t>✓</t>
        </is>
      </c>
    </row>
    <row r="314">
      <c r="A314" s="5" t="inlineStr">
        <is>
          <t>PPS25250090401</t>
        </is>
      </c>
      <c r="B314" s="9" t="inlineStr">
        <is>
          <t>樱桃木基础餐边柜 |樱桃木AA柱餐边柜下柜</t>
        </is>
      </c>
      <c r="C314" s="9" t="inlineStr">
        <is>
          <t>基础柜-下柜-1.2米-带电力轨道</t>
        </is>
      </c>
      <c r="D314" s="9" t="inlineStr">
        <is>
          <t>PPS2525009040118</t>
        </is>
      </c>
      <c r="E314" s="5" t="inlineStr">
        <is>
          <t>WD-0049</t>
        </is>
      </c>
      <c r="F314" s="9" t="inlineStr">
        <is>
          <t>基础柜-下柜-木作部分-适配1.2米</t>
        </is>
      </c>
      <c r="G314" s="9" t="inlineStr">
        <is>
          <t>组合</t>
        </is>
      </c>
      <c r="H314" s="9" t="n"/>
      <c r="I314" s="9" t="inlineStr">
        <is>
          <t>套</t>
        </is>
      </c>
      <c r="J314" s="9" t="n">
        <v>1</v>
      </c>
      <c r="K314" s="9" t="n"/>
      <c r="L314" s="9" t="n"/>
      <c r="N314" s="8" t="inlineStr">
        <is>
          <t>✅ 可导入</t>
        </is>
      </c>
      <c r="O314" t="inlineStr">
        <is>
          <t>✓</t>
        </is>
      </c>
    </row>
    <row r="315">
      <c r="A315" s="5" t="inlineStr">
        <is>
          <t>PPS25250090401</t>
        </is>
      </c>
      <c r="B315" s="6" t="inlineStr">
        <is>
          <t>樱桃木基础餐边柜 |樱桃木AA柱餐边柜下柜</t>
        </is>
      </c>
      <c r="C315" s="6" t="inlineStr">
        <is>
          <t>基础柜-下柜-1.2米-带电力轨道</t>
        </is>
      </c>
      <c r="D315" s="6" t="inlineStr">
        <is>
          <t>PPS2525009040118</t>
        </is>
      </c>
      <c r="E315" s="5" t="inlineStr">
        <is>
          <t>AC-0071</t>
        </is>
      </c>
      <c r="F315" s="6" t="inlineStr">
        <is>
          <t>12mm黑色岩板</t>
        </is>
      </c>
      <c r="G315" s="6" t="inlineStr">
        <is>
          <t>平面(长×宽)</t>
        </is>
      </c>
      <c r="H315" s="6" t="inlineStr">
        <is>
          <t>480*1200</t>
        </is>
      </c>
      <c r="I315" s="6" t="inlineStr">
        <is>
          <t>块</t>
        </is>
      </c>
      <c r="J315" s="6" t="n">
        <v>1</v>
      </c>
      <c r="K315" s="6" t="n"/>
      <c r="L315" s="6" t="n"/>
      <c r="N315" s="8" t="inlineStr">
        <is>
          <t>✅ 可导入</t>
        </is>
      </c>
      <c r="O315" t="inlineStr">
        <is>
          <t>✓</t>
        </is>
      </c>
    </row>
    <row r="316">
      <c r="A316" s="5" t="inlineStr">
        <is>
          <t>PPS25250090401</t>
        </is>
      </c>
      <c r="B316" s="9" t="inlineStr">
        <is>
          <t>樱桃木基础餐边柜 |樱桃木AA柱餐边柜下柜</t>
        </is>
      </c>
      <c r="C316" s="9" t="inlineStr">
        <is>
          <t>基础柜-下柜-1.2米-带电力轨道</t>
        </is>
      </c>
      <c r="D316" s="9" t="inlineStr">
        <is>
          <t>PPS2525009040118</t>
        </is>
      </c>
      <c r="E316" s="5" t="inlineStr">
        <is>
          <t>AC-0165</t>
        </is>
      </c>
      <c r="F316" s="9" t="inlineStr">
        <is>
          <t>电力轨道-Xpower-U80-黑色-1.15-2插座</t>
        </is>
      </c>
      <c r="G316" s="9" t="inlineStr">
        <is>
          <t>个数</t>
        </is>
      </c>
      <c r="H316" s="9" t="n"/>
      <c r="I316" s="9" t="inlineStr">
        <is>
          <t>根</t>
        </is>
      </c>
      <c r="J316" s="9" t="n">
        <v>1</v>
      </c>
      <c r="K316" s="9" t="n"/>
      <c r="L316" s="9" t="inlineStr">
        <is>
          <t>附带插座*2</t>
        </is>
      </c>
      <c r="N316" s="8" t="inlineStr">
        <is>
          <t>✅ 可导入</t>
        </is>
      </c>
      <c r="O316" t="inlineStr">
        <is>
          <t>✓</t>
        </is>
      </c>
    </row>
    <row r="317">
      <c r="A317" s="5" t="inlineStr">
        <is>
          <t>PPS25250090403</t>
        </is>
      </c>
      <c r="B317" s="6" t="inlineStr">
        <is>
          <t>樱桃木基础餐边柜 |樱桃木AA柱餐边柜</t>
        </is>
      </c>
      <c r="C317" s="6" t="inlineStr">
        <is>
          <t>基础柜-整柜AA柱背板-2.1米</t>
        </is>
      </c>
      <c r="D317" s="6" t="inlineStr">
        <is>
          <t>PPS2525009040111</t>
        </is>
      </c>
      <c r="E317" s="5" t="inlineStr">
        <is>
          <t>WD-0050</t>
        </is>
      </c>
      <c r="F317" s="6" t="inlineStr">
        <is>
          <t>基础柜-整柜-木作部分-适配2.1米</t>
        </is>
      </c>
      <c r="G317" s="6" t="inlineStr">
        <is>
          <t>组合</t>
        </is>
      </c>
      <c r="H317" s="6" t="n"/>
      <c r="I317" s="6" t="inlineStr">
        <is>
          <t>套</t>
        </is>
      </c>
      <c r="J317" s="6" t="n">
        <v>1</v>
      </c>
      <c r="K317" s="6" t="n"/>
      <c r="L317" s="6" t="n"/>
      <c r="N317" s="8" t="inlineStr">
        <is>
          <t>✅ 可导入</t>
        </is>
      </c>
      <c r="O317" t="inlineStr">
        <is>
          <t>✓</t>
        </is>
      </c>
    </row>
    <row r="318">
      <c r="A318" s="5" t="inlineStr">
        <is>
          <t>PPS25250090403</t>
        </is>
      </c>
      <c r="B318" s="9" t="inlineStr">
        <is>
          <t>樱桃木基础餐边柜 |樱桃木AA柱餐边柜</t>
        </is>
      </c>
      <c r="C318" s="9" t="inlineStr">
        <is>
          <t>基础柜-整柜AA柱背板-2.1米</t>
        </is>
      </c>
      <c r="D318" s="9" t="inlineStr">
        <is>
          <t>PPS2525009040111</t>
        </is>
      </c>
      <c r="E318" s="5" t="inlineStr">
        <is>
          <t>AC-0073</t>
        </is>
      </c>
      <c r="F318" s="9" t="inlineStr">
        <is>
          <t>5mm灰色玻璃</t>
        </is>
      </c>
      <c r="G318" s="9" t="inlineStr">
        <is>
          <t>平面(长×宽)</t>
        </is>
      </c>
      <c r="H318" s="9" t="inlineStr">
        <is>
          <t>675*308</t>
        </is>
      </c>
      <c r="I318" s="9" t="inlineStr">
        <is>
          <t>块</t>
        </is>
      </c>
      <c r="J318" s="9" t="n">
        <v>2</v>
      </c>
      <c r="K318" s="9" t="n"/>
      <c r="L318" s="9" t="n"/>
      <c r="N318" s="8" t="inlineStr">
        <is>
          <t>✅ 可导入</t>
        </is>
      </c>
      <c r="O318" t="inlineStr">
        <is>
          <t>✓</t>
        </is>
      </c>
    </row>
    <row r="319">
      <c r="A319" s="5" t="inlineStr">
        <is>
          <t>PPS25250090403</t>
        </is>
      </c>
      <c r="B319" s="6" t="inlineStr">
        <is>
          <t>樱桃木基础餐边柜 |樱桃木AA柱餐边柜</t>
        </is>
      </c>
      <c r="C319" s="6" t="inlineStr">
        <is>
          <t>基础柜-整柜AA柱背板-2.1米</t>
        </is>
      </c>
      <c r="D319" s="6" t="inlineStr">
        <is>
          <t>PPS2525009040111</t>
        </is>
      </c>
      <c r="E319" s="5" t="inlineStr">
        <is>
          <t>AC-0074</t>
        </is>
      </c>
      <c r="F319" s="6" t="inlineStr">
        <is>
          <t>5mm超白玻璃</t>
        </is>
      </c>
      <c r="G319" s="6" t="inlineStr">
        <is>
          <t>平面(长×宽)</t>
        </is>
      </c>
      <c r="H319" s="6" t="inlineStr">
        <is>
          <t>668*235</t>
        </is>
      </c>
      <c r="I319" s="6" t="inlineStr">
        <is>
          <t>块</t>
        </is>
      </c>
      <c r="J319" s="6" t="n">
        <v>2</v>
      </c>
      <c r="K319" s="6" t="n"/>
      <c r="L319" s="6" t="n"/>
      <c r="N319" s="8" t="inlineStr">
        <is>
          <t>✅ 可导入</t>
        </is>
      </c>
      <c r="O319" t="inlineStr">
        <is>
          <t>✓</t>
        </is>
      </c>
    </row>
    <row r="320">
      <c r="A320" s="5" t="inlineStr">
        <is>
          <t>PPS25250090403</t>
        </is>
      </c>
      <c r="B320" s="9" t="inlineStr">
        <is>
          <t>樱桃木基础餐边柜 |樱桃木AA柱餐边柜</t>
        </is>
      </c>
      <c r="C320" s="9" t="inlineStr">
        <is>
          <t>基础柜-整柜AA柱背板-2.1米</t>
        </is>
      </c>
      <c r="D320" s="9" t="inlineStr">
        <is>
          <t>PPS2525009040111</t>
        </is>
      </c>
      <c r="E320" s="5" t="inlineStr">
        <is>
          <t>AC-0075</t>
        </is>
      </c>
      <c r="F320" s="9" t="inlineStr">
        <is>
          <t>AA柱</t>
        </is>
      </c>
      <c r="G320" s="9" t="inlineStr">
        <is>
          <t>长度</t>
        </is>
      </c>
      <c r="H320" s="9" t="n">
        <v>450</v>
      </c>
      <c r="I320" s="9" t="inlineStr">
        <is>
          <t>根</t>
        </is>
      </c>
      <c r="J320" s="9" t="n">
        <v>4</v>
      </c>
      <c r="K320" s="9" t="n"/>
      <c r="L320" s="9" t="inlineStr">
        <is>
          <t>黑色宽双排aa柱2.4米 黑色宽单a柱1.5米  板托黑色-加厚15CM[（1对/2支）]</t>
        </is>
      </c>
      <c r="N320" s="8" t="inlineStr">
        <is>
          <t>✅ 可导入</t>
        </is>
      </c>
      <c r="O320" t="inlineStr">
        <is>
          <t>✓</t>
        </is>
      </c>
    </row>
    <row r="321">
      <c r="A321" s="5" t="inlineStr">
        <is>
          <t>PPS25250090403</t>
        </is>
      </c>
      <c r="B321" s="6" t="inlineStr">
        <is>
          <t>樱桃木基础餐边柜 |樱桃木AA柱餐边柜</t>
        </is>
      </c>
      <c r="C321" s="6" t="inlineStr">
        <is>
          <t>基础柜-整柜AA柱背板-2.1米</t>
        </is>
      </c>
      <c r="D321" s="6" t="inlineStr">
        <is>
          <t>PPS2525009040111</t>
        </is>
      </c>
      <c r="E321" s="5" t="inlineStr">
        <is>
          <t>AC-0076</t>
        </is>
      </c>
      <c r="F321" s="6" t="inlineStr">
        <is>
          <t>AA柱层板架</t>
        </is>
      </c>
      <c r="G321" s="6" t="inlineStr">
        <is>
          <t>个数</t>
        </is>
      </c>
      <c r="H321" s="6" t="n"/>
      <c r="I321" s="6" t="inlineStr">
        <is>
          <t>个</t>
        </is>
      </c>
      <c r="J321" s="6" t="n">
        <v>6</v>
      </c>
      <c r="K321" s="6" t="n"/>
      <c r="L321" s="6" t="n"/>
      <c r="N321" s="8" t="inlineStr">
        <is>
          <t>✅ 可导入</t>
        </is>
      </c>
      <c r="O321" t="inlineStr">
        <is>
          <t>✓</t>
        </is>
      </c>
    </row>
    <row r="322">
      <c r="A322" s="5" t="inlineStr">
        <is>
          <t>PPS25250090403</t>
        </is>
      </c>
      <c r="B322" s="9" t="inlineStr">
        <is>
          <t>樱桃木基础餐边柜 |樱桃木AA柱餐边柜</t>
        </is>
      </c>
      <c r="C322" s="9" t="inlineStr">
        <is>
          <t>基础柜-整柜AA柱背板-2.1米</t>
        </is>
      </c>
      <c r="D322" s="9" t="inlineStr">
        <is>
          <t>PPS2525009040111</t>
        </is>
      </c>
      <c r="E322" s="5" t="inlineStr">
        <is>
          <t>AC-0166</t>
        </is>
      </c>
      <c r="F322" s="9" t="inlineStr">
        <is>
          <t>电力轨道-Xpower-T25-黑色-2.0-2插座</t>
        </is>
      </c>
      <c r="G322" s="9" t="inlineStr">
        <is>
          <t>个数</t>
        </is>
      </c>
      <c r="H322" s="9" t="n"/>
      <c r="I322" s="9" t="inlineStr">
        <is>
          <t>根</t>
        </is>
      </c>
      <c r="J322" s="9" t="n">
        <v>1</v>
      </c>
      <c r="K322" s="9" t="n"/>
      <c r="L322" s="9" t="inlineStr">
        <is>
          <t>附带插座*2</t>
        </is>
      </c>
      <c r="N322" s="8" t="inlineStr">
        <is>
          <t>✅ 可导入</t>
        </is>
      </c>
      <c r="O322" t="inlineStr">
        <is>
          <t>✓</t>
        </is>
      </c>
    </row>
    <row r="323">
      <c r="A323" s="5" t="inlineStr">
        <is>
          <t>PPS25250090403</t>
        </is>
      </c>
      <c r="B323" s="6" t="inlineStr">
        <is>
          <t>樱桃木基础餐边柜 |樱桃木AA柱餐边柜</t>
        </is>
      </c>
      <c r="C323" s="6" t="inlineStr">
        <is>
          <t>基础柜-整柜AA柱背板-2.1米</t>
        </is>
      </c>
      <c r="D323" s="6" t="inlineStr">
        <is>
          <t>PPS2525009040111</t>
        </is>
      </c>
      <c r="E323" s="5" t="inlineStr">
        <is>
          <t>AC-0078</t>
        </is>
      </c>
      <c r="F323" s="6" t="inlineStr">
        <is>
          <t>餐边柜连接片</t>
        </is>
      </c>
      <c r="G323" s="6" t="inlineStr">
        <is>
          <t>个数</t>
        </is>
      </c>
      <c r="H323" s="6" t="n"/>
      <c r="I323" s="6" t="inlineStr">
        <is>
          <t>个</t>
        </is>
      </c>
      <c r="J323" s="6" t="n">
        <v>2</v>
      </c>
      <c r="K323" s="6" t="n"/>
      <c r="L323" s="6" t="n"/>
      <c r="N323" s="8" t="inlineStr">
        <is>
          <t>✅ 可导入</t>
        </is>
      </c>
      <c r="O323" t="inlineStr">
        <is>
          <t>✓</t>
        </is>
      </c>
    </row>
    <row r="324">
      <c r="A324" s="5" t="inlineStr">
        <is>
          <t>PPS25250090403</t>
        </is>
      </c>
      <c r="B324" s="9" t="inlineStr">
        <is>
          <t>樱桃木基础餐边柜 |樱桃木AA柱餐边柜</t>
        </is>
      </c>
      <c r="C324" s="9" t="inlineStr">
        <is>
          <t>基础柜-整柜AA柱背板-2.1米</t>
        </is>
      </c>
      <c r="D324" s="9" t="inlineStr">
        <is>
          <t>PPS2525009040111</t>
        </is>
      </c>
      <c r="E324" s="5" t="inlineStr">
        <is>
          <t>AC-0071</t>
        </is>
      </c>
      <c r="F324" s="9" t="inlineStr">
        <is>
          <t>12mm黑色岩板</t>
        </is>
      </c>
      <c r="G324" s="9" t="inlineStr">
        <is>
          <t>平面(长×宽)</t>
        </is>
      </c>
      <c r="H324" s="9" t="inlineStr">
        <is>
          <t>480*2100</t>
        </is>
      </c>
      <c r="I324" s="9" t="inlineStr">
        <is>
          <t>块</t>
        </is>
      </c>
      <c r="J324" s="9" t="n">
        <v>1</v>
      </c>
      <c r="K324" s="9" t="n"/>
      <c r="L324" s="9" t="n"/>
      <c r="N324" s="8" t="inlineStr">
        <is>
          <t>✅ 可导入</t>
        </is>
      </c>
      <c r="O324" t="inlineStr">
        <is>
          <t>✓</t>
        </is>
      </c>
    </row>
    <row r="325">
      <c r="A325" s="5" t="inlineStr">
        <is>
          <t>PPS25250090403</t>
        </is>
      </c>
      <c r="B325" s="6" t="inlineStr">
        <is>
          <t>樱桃木基础餐边柜 |樱桃木AA柱餐边柜</t>
        </is>
      </c>
      <c r="C325" s="6" t="inlineStr">
        <is>
          <t>基础柜-整柜AA柱背板-1.8米</t>
        </is>
      </c>
      <c r="D325" s="6" t="inlineStr">
        <is>
          <t>PPS2525009040112</t>
        </is>
      </c>
      <c r="E325" s="5" t="inlineStr">
        <is>
          <t>WD-0051</t>
        </is>
      </c>
      <c r="F325" s="6" t="inlineStr">
        <is>
          <t>基础柜-整柜-木作部分-适配1.8米</t>
        </is>
      </c>
      <c r="G325" s="6" t="inlineStr">
        <is>
          <t>组合</t>
        </is>
      </c>
      <c r="H325" s="6" t="n"/>
      <c r="I325" s="6" t="inlineStr">
        <is>
          <t>套</t>
        </is>
      </c>
      <c r="J325" s="6" t="n">
        <v>1</v>
      </c>
      <c r="K325" s="6" t="n"/>
      <c r="L325" s="6" t="n"/>
      <c r="N325" s="8" t="inlineStr">
        <is>
          <t>✅ 可导入</t>
        </is>
      </c>
      <c r="O325" t="inlineStr">
        <is>
          <t>✓</t>
        </is>
      </c>
    </row>
    <row r="326">
      <c r="A326" s="5" t="inlineStr">
        <is>
          <t>PPS25250090403</t>
        </is>
      </c>
      <c r="B326" s="9" t="inlineStr">
        <is>
          <t>樱桃木基础餐边柜 |樱桃木AA柱餐边柜</t>
        </is>
      </c>
      <c r="C326" s="9" t="inlineStr">
        <is>
          <t>基础柜-整柜AA柱背板-1.8米</t>
        </is>
      </c>
      <c r="D326" s="9" t="inlineStr">
        <is>
          <t>PPS2525009040112</t>
        </is>
      </c>
      <c r="E326" s="5" t="inlineStr">
        <is>
          <t>AC-0073</t>
        </is>
      </c>
      <c r="F326" s="9" t="inlineStr">
        <is>
          <t>5mm灰色玻璃</t>
        </is>
      </c>
      <c r="G326" s="9" t="inlineStr">
        <is>
          <t>平面(长×宽)</t>
        </is>
      </c>
      <c r="H326" s="9" t="inlineStr">
        <is>
          <t>565*308</t>
        </is>
      </c>
      <c r="I326" s="9" t="inlineStr">
        <is>
          <t>块</t>
        </is>
      </c>
      <c r="J326" s="9" t="n">
        <v>2</v>
      </c>
      <c r="K326" s="9" t="n"/>
      <c r="L326" s="9" t="n"/>
      <c r="N326" s="8" t="inlineStr">
        <is>
          <t>✅ 可导入</t>
        </is>
      </c>
      <c r="O326" t="inlineStr">
        <is>
          <t>✓</t>
        </is>
      </c>
    </row>
    <row r="327">
      <c r="A327" s="5" t="inlineStr">
        <is>
          <t>PPS25250090403</t>
        </is>
      </c>
      <c r="B327" s="6" t="inlineStr">
        <is>
          <t>樱桃木基础餐边柜 |樱桃木AA柱餐边柜</t>
        </is>
      </c>
      <c r="C327" s="6" t="inlineStr">
        <is>
          <t>基础柜-整柜AA柱背板-1.8米</t>
        </is>
      </c>
      <c r="D327" s="6" t="inlineStr">
        <is>
          <t>PPS2525009040112</t>
        </is>
      </c>
      <c r="E327" s="5" t="inlineStr">
        <is>
          <t>AC-0074</t>
        </is>
      </c>
      <c r="F327" s="6" t="inlineStr">
        <is>
          <t>5mm超白玻璃</t>
        </is>
      </c>
      <c r="G327" s="6" t="inlineStr">
        <is>
          <t>平面(长×宽)</t>
        </is>
      </c>
      <c r="H327" s="6" t="inlineStr">
        <is>
          <t>565*235</t>
        </is>
      </c>
      <c r="I327" s="6" t="inlineStr">
        <is>
          <t>块</t>
        </is>
      </c>
      <c r="J327" s="6" t="n">
        <v>2</v>
      </c>
      <c r="K327" s="6" t="n"/>
      <c r="L327" s="6" t="n"/>
      <c r="N327" s="8" t="inlineStr">
        <is>
          <t>✅ 可导入</t>
        </is>
      </c>
      <c r="O327" t="inlineStr">
        <is>
          <t>✓</t>
        </is>
      </c>
    </row>
    <row r="328">
      <c r="A328" s="5" t="inlineStr">
        <is>
          <t>PPS25250090403</t>
        </is>
      </c>
      <c r="B328" s="9" t="inlineStr">
        <is>
          <t>樱桃木基础餐边柜 |樱桃木AA柱餐边柜</t>
        </is>
      </c>
      <c r="C328" s="9" t="inlineStr">
        <is>
          <t>基础柜-整柜AA柱背板-1.8米</t>
        </is>
      </c>
      <c r="D328" s="9" t="inlineStr">
        <is>
          <t>PPS2525009040112</t>
        </is>
      </c>
      <c r="E328" s="5" t="inlineStr">
        <is>
          <t>AC-0075</t>
        </is>
      </c>
      <c r="F328" s="9" t="inlineStr">
        <is>
          <t>AA柱</t>
        </is>
      </c>
      <c r="G328" s="9" t="inlineStr">
        <is>
          <t>长度</t>
        </is>
      </c>
      <c r="H328" s="9" t="n">
        <v>450</v>
      </c>
      <c r="I328" s="9" t="inlineStr">
        <is>
          <t>根</t>
        </is>
      </c>
      <c r="J328" s="9" t="n">
        <v>4</v>
      </c>
      <c r="K328" s="9" t="n"/>
      <c r="L328" s="9" t="n"/>
      <c r="N328" s="8" t="inlineStr">
        <is>
          <t>✅ 可导入</t>
        </is>
      </c>
      <c r="O328" t="inlineStr">
        <is>
          <t>✓</t>
        </is>
      </c>
    </row>
    <row r="329">
      <c r="A329" s="5" t="inlineStr">
        <is>
          <t>PPS25250090403</t>
        </is>
      </c>
      <c r="B329" s="6" t="inlineStr">
        <is>
          <t>樱桃木基础餐边柜 |樱桃木AA柱餐边柜</t>
        </is>
      </c>
      <c r="C329" s="6" t="inlineStr">
        <is>
          <t>基础柜-整柜AA柱背板-1.8米</t>
        </is>
      </c>
      <c r="D329" s="6" t="inlineStr">
        <is>
          <t>PPS2525009040112</t>
        </is>
      </c>
      <c r="E329" s="5" t="inlineStr">
        <is>
          <t>AC-0076</t>
        </is>
      </c>
      <c r="F329" s="6" t="inlineStr">
        <is>
          <t>AA柱层板架</t>
        </is>
      </c>
      <c r="G329" s="6" t="inlineStr">
        <is>
          <t>个数</t>
        </is>
      </c>
      <c r="H329" s="6" t="n"/>
      <c r="I329" s="6" t="inlineStr">
        <is>
          <t>个</t>
        </is>
      </c>
      <c r="J329" s="6" t="n">
        <v>6</v>
      </c>
      <c r="K329" s="6" t="n"/>
      <c r="L329" s="6" t="n"/>
      <c r="N329" s="8" t="inlineStr">
        <is>
          <t>✅ 可导入</t>
        </is>
      </c>
      <c r="O329" t="inlineStr">
        <is>
          <t>✓</t>
        </is>
      </c>
    </row>
    <row r="330">
      <c r="A330" s="5" t="inlineStr">
        <is>
          <t>PPS25250090403</t>
        </is>
      </c>
      <c r="B330" s="9" t="inlineStr">
        <is>
          <t>樱桃木基础餐边柜 |樱桃木AA柱餐边柜</t>
        </is>
      </c>
      <c r="C330" s="9" t="inlineStr">
        <is>
          <t>基础柜-整柜AA柱背板-1.8米</t>
        </is>
      </c>
      <c r="D330" s="9" t="inlineStr">
        <is>
          <t>PPS2525009040112</t>
        </is>
      </c>
      <c r="E330" s="5" t="inlineStr">
        <is>
          <t>AC-0167</t>
        </is>
      </c>
      <c r="F330" s="9" t="inlineStr">
        <is>
          <t>电力轨道-Xpower-T25-黑色-1.7-2插座</t>
        </is>
      </c>
      <c r="G330" s="9" t="inlineStr">
        <is>
          <t>个数</t>
        </is>
      </c>
      <c r="H330" s="9" t="n"/>
      <c r="I330" s="9" t="inlineStr">
        <is>
          <t>根</t>
        </is>
      </c>
      <c r="J330" s="9" t="n">
        <v>1</v>
      </c>
      <c r="K330" s="9" t="n"/>
      <c r="L330" s="9" t="inlineStr">
        <is>
          <t>附带插座*2</t>
        </is>
      </c>
      <c r="N330" s="8" t="inlineStr">
        <is>
          <t>✅ 可导入</t>
        </is>
      </c>
      <c r="O330" t="inlineStr">
        <is>
          <t>✓</t>
        </is>
      </c>
    </row>
    <row r="331">
      <c r="A331" s="5" t="inlineStr">
        <is>
          <t>PPS25250090403</t>
        </is>
      </c>
      <c r="B331" s="6" t="inlineStr">
        <is>
          <t>樱桃木基础餐边柜 |樱桃木AA柱餐边柜</t>
        </is>
      </c>
      <c r="C331" s="6" t="inlineStr">
        <is>
          <t>基础柜-整柜AA柱背板-1.8米</t>
        </is>
      </c>
      <c r="D331" s="6" t="inlineStr">
        <is>
          <t>PPS2525009040112</t>
        </is>
      </c>
      <c r="E331" s="5" t="inlineStr">
        <is>
          <t>AC-0078</t>
        </is>
      </c>
      <c r="F331" s="6" t="inlineStr">
        <is>
          <t>餐边柜连接片</t>
        </is>
      </c>
      <c r="G331" s="6" t="inlineStr">
        <is>
          <t>个数</t>
        </is>
      </c>
      <c r="H331" s="6" t="n"/>
      <c r="I331" s="6" t="inlineStr">
        <is>
          <t>个</t>
        </is>
      </c>
      <c r="J331" s="6" t="n">
        <v>2</v>
      </c>
      <c r="K331" s="6" t="n"/>
      <c r="L331" s="6" t="n"/>
      <c r="N331" s="8" t="inlineStr">
        <is>
          <t>✅ 可导入</t>
        </is>
      </c>
      <c r="O331" t="inlineStr">
        <is>
          <t>✓</t>
        </is>
      </c>
    </row>
    <row r="332">
      <c r="A332" s="5" t="inlineStr">
        <is>
          <t>PPS25250090403</t>
        </is>
      </c>
      <c r="B332" s="9" t="inlineStr">
        <is>
          <t>樱桃木基础餐边柜 |樱桃木AA柱餐边柜</t>
        </is>
      </c>
      <c r="C332" s="9" t="inlineStr">
        <is>
          <t>基础柜-整柜AA柱背板-1.8米</t>
        </is>
      </c>
      <c r="D332" s="9" t="inlineStr">
        <is>
          <t>PPS2525009040112</t>
        </is>
      </c>
      <c r="E332" s="5" t="inlineStr">
        <is>
          <t>AC-0071</t>
        </is>
      </c>
      <c r="F332" s="9" t="inlineStr">
        <is>
          <t>12mm黑色岩板</t>
        </is>
      </c>
      <c r="G332" s="9" t="inlineStr">
        <is>
          <t>平面(长×宽)</t>
        </is>
      </c>
      <c r="H332" s="9" t="inlineStr">
        <is>
          <t>480*1800</t>
        </is>
      </c>
      <c r="I332" s="9" t="inlineStr">
        <is>
          <t>块</t>
        </is>
      </c>
      <c r="J332" s="9" t="n">
        <v>1</v>
      </c>
      <c r="K332" s="9" t="n"/>
      <c r="L332" s="9" t="n"/>
      <c r="N332" s="8" t="inlineStr">
        <is>
          <t>✅ 可导入</t>
        </is>
      </c>
      <c r="O332" t="inlineStr">
        <is>
          <t>✓</t>
        </is>
      </c>
    </row>
    <row r="333">
      <c r="A333" s="5" t="inlineStr">
        <is>
          <t>PPS25250090403</t>
        </is>
      </c>
      <c r="B333" s="6" t="inlineStr">
        <is>
          <t>樱桃木基础餐边柜 |樱桃木AA柱餐边柜</t>
        </is>
      </c>
      <c r="C333" s="6" t="inlineStr">
        <is>
          <t>基础柜-整柜AA柱背板-1.5米</t>
        </is>
      </c>
      <c r="D333" s="6" t="inlineStr">
        <is>
          <t>PPS2525009040113</t>
        </is>
      </c>
      <c r="E333" s="5" t="inlineStr">
        <is>
          <t>WD-0052</t>
        </is>
      </c>
      <c r="F333" s="6" t="inlineStr">
        <is>
          <t>基础柜-整柜-木作部分-适配1.5米</t>
        </is>
      </c>
      <c r="G333" s="6" t="inlineStr">
        <is>
          <t>组合</t>
        </is>
      </c>
      <c r="H333" s="6" t="n"/>
      <c r="I333" s="6" t="inlineStr">
        <is>
          <t>套</t>
        </is>
      </c>
      <c r="J333" s="6" t="n">
        <v>1</v>
      </c>
      <c r="K333" s="6" t="n"/>
      <c r="L333" s="6" t="n"/>
      <c r="N333" s="8" t="inlineStr">
        <is>
          <t>✅ 可导入</t>
        </is>
      </c>
      <c r="O333" t="inlineStr">
        <is>
          <t>✓</t>
        </is>
      </c>
    </row>
    <row r="334">
      <c r="A334" s="5" t="inlineStr">
        <is>
          <t>PPS25250090403</t>
        </is>
      </c>
      <c r="B334" s="9" t="inlineStr">
        <is>
          <t>樱桃木基础餐边柜 |樱桃木AA柱餐边柜</t>
        </is>
      </c>
      <c r="C334" s="9" t="inlineStr">
        <is>
          <t>基础柜-整柜AA柱背板-1.5米</t>
        </is>
      </c>
      <c r="D334" s="9" t="inlineStr">
        <is>
          <t>PPS2525009040113</t>
        </is>
      </c>
      <c r="E334" s="5" t="inlineStr">
        <is>
          <t>AC-0073</t>
        </is>
      </c>
      <c r="F334" s="9" t="inlineStr">
        <is>
          <t>5mm灰色玻璃</t>
        </is>
      </c>
      <c r="G334" s="9" t="inlineStr">
        <is>
          <t>平面(长×宽)</t>
        </is>
      </c>
      <c r="H334" s="9" t="inlineStr">
        <is>
          <t>494*308</t>
        </is>
      </c>
      <c r="I334" s="9" t="inlineStr">
        <is>
          <t>块</t>
        </is>
      </c>
      <c r="J334" s="9" t="n">
        <v>2</v>
      </c>
      <c r="K334" s="9" t="inlineStr">
        <is>
          <t>否</t>
        </is>
      </c>
      <c r="L334" s="9" t="n"/>
      <c r="N334" s="8" t="inlineStr">
        <is>
          <t>✅ 可导入</t>
        </is>
      </c>
      <c r="O334" t="inlineStr">
        <is>
          <t>✓</t>
        </is>
      </c>
    </row>
    <row r="335">
      <c r="A335" s="5" t="inlineStr">
        <is>
          <t>PPS25250090403</t>
        </is>
      </c>
      <c r="B335" s="6" t="inlineStr">
        <is>
          <t>樱桃木基础餐边柜 |樱桃木AA柱餐边柜</t>
        </is>
      </c>
      <c r="C335" s="6" t="inlineStr">
        <is>
          <t>基础柜-整柜AA柱背板-1.5米</t>
        </is>
      </c>
      <c r="D335" s="6" t="inlineStr">
        <is>
          <t>PPS2525009040113</t>
        </is>
      </c>
      <c r="E335" s="5" t="inlineStr">
        <is>
          <t>AC-0074</t>
        </is>
      </c>
      <c r="F335" s="6" t="inlineStr">
        <is>
          <t>5mm超白玻璃</t>
        </is>
      </c>
      <c r="G335" s="6" t="inlineStr">
        <is>
          <t>平面(长×宽)</t>
        </is>
      </c>
      <c r="H335" s="6" t="inlineStr">
        <is>
          <t>668*235 待定</t>
        </is>
      </c>
      <c r="I335" s="6" t="inlineStr">
        <is>
          <t>块</t>
        </is>
      </c>
      <c r="J335" s="6" t="n">
        <v>2</v>
      </c>
      <c r="K335" s="6" t="inlineStr">
        <is>
          <t>否</t>
        </is>
      </c>
      <c r="L335" s="6" t="n"/>
      <c r="N335" s="8" t="inlineStr">
        <is>
          <t>✅ 可导入</t>
        </is>
      </c>
      <c r="O335" t="inlineStr">
        <is>
          <t>✓</t>
        </is>
      </c>
    </row>
    <row r="336">
      <c r="A336" s="5" t="inlineStr">
        <is>
          <t>PPS25250090403</t>
        </is>
      </c>
      <c r="B336" s="9" t="inlineStr">
        <is>
          <t>樱桃木基础餐边柜 |樱桃木AA柱餐边柜</t>
        </is>
      </c>
      <c r="C336" s="9" t="inlineStr">
        <is>
          <t>基础柜-整柜AA柱背板-1.5米</t>
        </is>
      </c>
      <c r="D336" s="9" t="inlineStr">
        <is>
          <t>PPS2525009040113</t>
        </is>
      </c>
      <c r="E336" s="5" t="inlineStr">
        <is>
          <t>AC-0075</t>
        </is>
      </c>
      <c r="F336" s="9" t="inlineStr">
        <is>
          <t>AA柱</t>
        </is>
      </c>
      <c r="G336" s="9" t="inlineStr">
        <is>
          <t>长度</t>
        </is>
      </c>
      <c r="H336" s="9" t="n">
        <v>450</v>
      </c>
      <c r="I336" s="9" t="inlineStr">
        <is>
          <t>根</t>
        </is>
      </c>
      <c r="J336" s="9" t="n">
        <v>3</v>
      </c>
      <c r="K336" s="9" t="n"/>
      <c r="L336" s="9" t="n"/>
      <c r="N336" s="8" t="inlineStr">
        <is>
          <t>✅ 可导入</t>
        </is>
      </c>
      <c r="O336" t="inlineStr">
        <is>
          <t>✓</t>
        </is>
      </c>
    </row>
    <row r="337">
      <c r="A337" s="5" t="inlineStr">
        <is>
          <t>PPS25250090403</t>
        </is>
      </c>
      <c r="B337" s="6" t="inlineStr">
        <is>
          <t>樱桃木基础餐边柜 |樱桃木AA柱餐边柜</t>
        </is>
      </c>
      <c r="C337" s="6" t="inlineStr">
        <is>
          <t>基础柜-整柜AA柱背板-1.5米</t>
        </is>
      </c>
      <c r="D337" s="6" t="inlineStr">
        <is>
          <t>PPS2525009040113</t>
        </is>
      </c>
      <c r="E337" s="5" t="inlineStr">
        <is>
          <t>AC-0076</t>
        </is>
      </c>
      <c r="F337" s="6" t="inlineStr">
        <is>
          <t>AA柱层板架</t>
        </is>
      </c>
      <c r="G337" s="6" t="inlineStr">
        <is>
          <t>个数</t>
        </is>
      </c>
      <c r="H337" s="6" t="n"/>
      <c r="I337" s="6" t="inlineStr">
        <is>
          <t>个</t>
        </is>
      </c>
      <c r="J337" s="6" t="n">
        <v>4</v>
      </c>
      <c r="K337" s="6" t="n"/>
      <c r="L337" s="6" t="n"/>
      <c r="N337" s="8" t="inlineStr">
        <is>
          <t>✅ 可导入</t>
        </is>
      </c>
      <c r="O337" t="inlineStr">
        <is>
          <t>✓</t>
        </is>
      </c>
    </row>
    <row r="338">
      <c r="A338" s="5" t="inlineStr">
        <is>
          <t>PPS25250090403</t>
        </is>
      </c>
      <c r="B338" s="9" t="inlineStr">
        <is>
          <t>樱桃木基础餐边柜 |樱桃木AA柱餐边柜</t>
        </is>
      </c>
      <c r="C338" s="9" t="inlineStr">
        <is>
          <t>基础柜-整柜AA柱背板-1.5米</t>
        </is>
      </c>
      <c r="D338" s="9" t="inlineStr">
        <is>
          <t>PPS2525009040113</t>
        </is>
      </c>
      <c r="E338" s="5" t="inlineStr">
        <is>
          <t>AC-0168</t>
        </is>
      </c>
      <c r="F338" s="9" t="inlineStr">
        <is>
          <t>电力轨道-Xpower-T25-黑色-1.4-2插座</t>
        </is>
      </c>
      <c r="G338" s="9" t="inlineStr">
        <is>
          <t>个数</t>
        </is>
      </c>
      <c r="H338" s="9" t="n"/>
      <c r="I338" s="9" t="inlineStr">
        <is>
          <t>根</t>
        </is>
      </c>
      <c r="J338" s="9" t="n">
        <v>1</v>
      </c>
      <c r="K338" s="9" t="n"/>
      <c r="L338" s="9" t="inlineStr">
        <is>
          <t>附带插座*2</t>
        </is>
      </c>
      <c r="N338" s="8" t="inlineStr">
        <is>
          <t>✅ 可导入</t>
        </is>
      </c>
      <c r="O338" t="inlineStr">
        <is>
          <t>✓</t>
        </is>
      </c>
    </row>
    <row r="339">
      <c r="A339" s="5" t="inlineStr">
        <is>
          <t>PPS25250090403</t>
        </is>
      </c>
      <c r="B339" s="6" t="inlineStr">
        <is>
          <t>樱桃木基础餐边柜 |樱桃木AA柱餐边柜</t>
        </is>
      </c>
      <c r="C339" s="6" t="inlineStr">
        <is>
          <t>基础柜-整柜AA柱背板-1.5米</t>
        </is>
      </c>
      <c r="D339" s="6" t="inlineStr">
        <is>
          <t>PPS2525009040113</t>
        </is>
      </c>
      <c r="E339" s="5" t="inlineStr">
        <is>
          <t>AC-0078</t>
        </is>
      </c>
      <c r="F339" s="6" t="inlineStr">
        <is>
          <t>餐边柜连接片</t>
        </is>
      </c>
      <c r="G339" s="6" t="inlineStr">
        <is>
          <t>个数</t>
        </is>
      </c>
      <c r="H339" s="6" t="n"/>
      <c r="I339" s="6" t="inlineStr">
        <is>
          <t>个</t>
        </is>
      </c>
      <c r="J339" s="6" t="n">
        <v>2</v>
      </c>
      <c r="K339" s="6" t="n"/>
      <c r="L339" s="6" t="n"/>
      <c r="N339" s="8" t="inlineStr">
        <is>
          <t>✅ 可导入</t>
        </is>
      </c>
      <c r="O339" t="inlineStr">
        <is>
          <t>✓</t>
        </is>
      </c>
    </row>
    <row r="340">
      <c r="A340" s="5" t="inlineStr">
        <is>
          <t>PPS25250090403</t>
        </is>
      </c>
      <c r="B340" s="9" t="inlineStr">
        <is>
          <t>樱桃木基础餐边柜 |樱桃木AA柱餐边柜</t>
        </is>
      </c>
      <c r="C340" s="9" t="inlineStr">
        <is>
          <t>基础柜-整柜AA柱背板-1.5米</t>
        </is>
      </c>
      <c r="D340" s="9" t="inlineStr">
        <is>
          <t>PPS2525009040113</t>
        </is>
      </c>
      <c r="E340" s="5" t="inlineStr">
        <is>
          <t>AC-0071</t>
        </is>
      </c>
      <c r="F340" s="9" t="inlineStr">
        <is>
          <t>12mm黑色岩板</t>
        </is>
      </c>
      <c r="G340" s="9" t="inlineStr">
        <is>
          <t>平面(长×宽)</t>
        </is>
      </c>
      <c r="H340" s="9" t="inlineStr">
        <is>
          <t>480*1500</t>
        </is>
      </c>
      <c r="I340" s="9" t="inlineStr">
        <is>
          <t>块</t>
        </is>
      </c>
      <c r="J340" s="9" t="n">
        <v>1</v>
      </c>
      <c r="K340" s="9" t="n"/>
      <c r="L340" s="9" t="n"/>
      <c r="N340" s="8" t="inlineStr">
        <is>
          <t>✅ 可导入</t>
        </is>
      </c>
      <c r="O340" t="inlineStr">
        <is>
          <t>✓</t>
        </is>
      </c>
    </row>
    <row r="341">
      <c r="A341" s="5" t="inlineStr">
        <is>
          <t>PPS25250090403</t>
        </is>
      </c>
      <c r="B341" s="6" t="inlineStr">
        <is>
          <t>樱桃木基础餐边柜 |樱桃木AA柱餐边柜</t>
        </is>
      </c>
      <c r="C341" s="6" t="inlineStr">
        <is>
          <t>基础柜-整柜AA柱背板-1.2米</t>
        </is>
      </c>
      <c r="D341" s="6" t="inlineStr">
        <is>
          <t>PPS2525009040114</t>
        </is>
      </c>
      <c r="E341" s="5" t="inlineStr">
        <is>
          <t>WD-0053</t>
        </is>
      </c>
      <c r="F341" s="6" t="inlineStr">
        <is>
          <t>基础柜-整柜-木作部分-适配1.2米</t>
        </is>
      </c>
      <c r="G341" s="6" t="inlineStr">
        <is>
          <t>组合</t>
        </is>
      </c>
      <c r="H341" s="6" t="n"/>
      <c r="I341" s="6" t="inlineStr">
        <is>
          <t>套</t>
        </is>
      </c>
      <c r="J341" s="6" t="n">
        <v>1</v>
      </c>
      <c r="K341" s="6" t="n"/>
      <c r="L341" s="6" t="n"/>
      <c r="N341" s="8" t="inlineStr">
        <is>
          <t>✅ 可导入</t>
        </is>
      </c>
      <c r="O341" t="inlineStr">
        <is>
          <t>✓</t>
        </is>
      </c>
    </row>
    <row r="342">
      <c r="A342" s="5" t="inlineStr">
        <is>
          <t>PPS25250090403</t>
        </is>
      </c>
      <c r="B342" s="9" t="inlineStr">
        <is>
          <t>樱桃木基础餐边柜 |樱桃木AA柱餐边柜</t>
        </is>
      </c>
      <c r="C342" s="9" t="inlineStr">
        <is>
          <t>基础柜-整柜AA柱背板-1.2米</t>
        </is>
      </c>
      <c r="D342" s="9" t="inlineStr">
        <is>
          <t>PPS2525009040114</t>
        </is>
      </c>
      <c r="E342" s="5" t="inlineStr">
        <is>
          <t>AC-0073</t>
        </is>
      </c>
      <c r="F342" s="9" t="inlineStr">
        <is>
          <t>5mm灰色玻璃</t>
        </is>
      </c>
      <c r="G342" s="9" t="inlineStr">
        <is>
          <t>平面(长×宽)</t>
        </is>
      </c>
      <c r="H342" s="9" t="inlineStr">
        <is>
          <t>675*308 待定</t>
        </is>
      </c>
      <c r="I342" s="9" t="inlineStr">
        <is>
          <t>块</t>
        </is>
      </c>
      <c r="J342" s="9" t="n">
        <v>2</v>
      </c>
      <c r="K342" s="9" t="inlineStr">
        <is>
          <t>否</t>
        </is>
      </c>
      <c r="L342" s="9" t="n"/>
      <c r="N342" s="8" t="inlineStr">
        <is>
          <t>✅ 可导入</t>
        </is>
      </c>
      <c r="O342" t="inlineStr">
        <is>
          <t>✓</t>
        </is>
      </c>
    </row>
    <row r="343">
      <c r="A343" s="5" t="inlineStr">
        <is>
          <t>PPS25250090403</t>
        </is>
      </c>
      <c r="B343" s="6" t="inlineStr">
        <is>
          <t>樱桃木基础餐边柜 |樱桃木AA柱餐边柜</t>
        </is>
      </c>
      <c r="C343" s="6" t="inlineStr">
        <is>
          <t>基础柜-整柜AA柱背板-1.2米</t>
        </is>
      </c>
      <c r="D343" s="6" t="inlineStr">
        <is>
          <t>PPS2525009040114</t>
        </is>
      </c>
      <c r="E343" s="5" t="inlineStr">
        <is>
          <t>AC-0074</t>
        </is>
      </c>
      <c r="F343" s="6" t="inlineStr">
        <is>
          <t>5mm超白玻璃</t>
        </is>
      </c>
      <c r="G343" s="6" t="inlineStr">
        <is>
          <t>平面(长×宽)</t>
        </is>
      </c>
      <c r="H343" s="6" t="inlineStr">
        <is>
          <t>668*235 待定</t>
        </is>
      </c>
      <c r="I343" s="6" t="inlineStr">
        <is>
          <t>块</t>
        </is>
      </c>
      <c r="J343" s="6" t="n">
        <v>2</v>
      </c>
      <c r="K343" s="6" t="inlineStr">
        <is>
          <t>否</t>
        </is>
      </c>
      <c r="L343" s="6" t="n"/>
      <c r="N343" s="8" t="inlineStr">
        <is>
          <t>✅ 可导入</t>
        </is>
      </c>
      <c r="O343" t="inlineStr">
        <is>
          <t>✓</t>
        </is>
      </c>
    </row>
    <row r="344">
      <c r="A344" s="5" t="inlineStr">
        <is>
          <t>PPS25250090403</t>
        </is>
      </c>
      <c r="B344" s="9" t="inlineStr">
        <is>
          <t>樱桃木基础餐边柜 |樱桃木AA柱餐边柜</t>
        </is>
      </c>
      <c r="C344" s="9" t="inlineStr">
        <is>
          <t>基础柜-整柜AA柱背板-1.2米</t>
        </is>
      </c>
      <c r="D344" s="9" t="inlineStr">
        <is>
          <t>PPS2525009040114</t>
        </is>
      </c>
      <c r="E344" s="5" t="inlineStr">
        <is>
          <t>AC-0075</t>
        </is>
      </c>
      <c r="F344" s="9" t="inlineStr">
        <is>
          <t>AA柱</t>
        </is>
      </c>
      <c r="G344" s="9" t="inlineStr">
        <is>
          <t>长度</t>
        </is>
      </c>
      <c r="H344" s="9" t="n">
        <v>450</v>
      </c>
      <c r="I344" s="9" t="inlineStr">
        <is>
          <t>根</t>
        </is>
      </c>
      <c r="J344" s="9" t="n">
        <v>3</v>
      </c>
      <c r="K344" s="9" t="n"/>
      <c r="L344" s="9" t="n"/>
      <c r="N344" s="8" t="inlineStr">
        <is>
          <t>✅ 可导入</t>
        </is>
      </c>
      <c r="O344" t="inlineStr">
        <is>
          <t>✓</t>
        </is>
      </c>
    </row>
    <row r="345">
      <c r="A345" s="5" t="inlineStr">
        <is>
          <t>PPS25250090403</t>
        </is>
      </c>
      <c r="B345" s="6" t="inlineStr">
        <is>
          <t>樱桃木基础餐边柜 |樱桃木AA柱餐边柜</t>
        </is>
      </c>
      <c r="C345" s="6" t="inlineStr">
        <is>
          <t>基础柜-整柜AA柱背板-1.2米</t>
        </is>
      </c>
      <c r="D345" s="6" t="inlineStr">
        <is>
          <t>PPS2525009040114</t>
        </is>
      </c>
      <c r="E345" s="5" t="inlineStr">
        <is>
          <t>AC-0076</t>
        </is>
      </c>
      <c r="F345" s="6" t="inlineStr">
        <is>
          <t>AA柱层板架</t>
        </is>
      </c>
      <c r="G345" s="6" t="inlineStr">
        <is>
          <t>个数</t>
        </is>
      </c>
      <c r="H345" s="6" t="n"/>
      <c r="I345" s="6" t="inlineStr">
        <is>
          <t>个</t>
        </is>
      </c>
      <c r="J345" s="6" t="n">
        <v>4</v>
      </c>
      <c r="K345" s="6" t="n"/>
      <c r="L345" s="6" t="n"/>
      <c r="N345" s="8" t="inlineStr">
        <is>
          <t>✅ 可导入</t>
        </is>
      </c>
      <c r="O345" t="inlineStr">
        <is>
          <t>✓</t>
        </is>
      </c>
    </row>
    <row r="346">
      <c r="A346" s="5" t="inlineStr">
        <is>
          <t>PPS25250090403</t>
        </is>
      </c>
      <c r="B346" s="9" t="inlineStr">
        <is>
          <t>樱桃木基础餐边柜 |樱桃木AA柱餐边柜</t>
        </is>
      </c>
      <c r="C346" s="9" t="inlineStr">
        <is>
          <t>基础柜-整柜AA柱背板-1.2米</t>
        </is>
      </c>
      <c r="D346" s="9" t="inlineStr">
        <is>
          <t>PPS2525009040114</t>
        </is>
      </c>
      <c r="E346" s="5" t="inlineStr">
        <is>
          <t>AC-0169</t>
        </is>
      </c>
      <c r="F346" s="9" t="inlineStr">
        <is>
          <t>电力轨道-Xpower-T25-黑色-1.1-2插座</t>
        </is>
      </c>
      <c r="G346" s="9" t="inlineStr">
        <is>
          <t>个数</t>
        </is>
      </c>
      <c r="H346" s="9" t="n"/>
      <c r="I346" s="9" t="inlineStr">
        <is>
          <t>根</t>
        </is>
      </c>
      <c r="J346" s="9" t="n">
        <v>1</v>
      </c>
      <c r="K346" s="9" t="n"/>
      <c r="L346" s="9" t="inlineStr">
        <is>
          <t>附带插座*2</t>
        </is>
      </c>
      <c r="N346" s="8" t="inlineStr">
        <is>
          <t>✅ 可导入</t>
        </is>
      </c>
      <c r="O346" t="inlineStr">
        <is>
          <t>✓</t>
        </is>
      </c>
    </row>
    <row r="347">
      <c r="A347" s="5" t="inlineStr">
        <is>
          <t>PPS25250090403</t>
        </is>
      </c>
      <c r="B347" s="6" t="inlineStr">
        <is>
          <t>樱桃木基础餐边柜 |樱桃木AA柱餐边柜</t>
        </is>
      </c>
      <c r="C347" s="6" t="inlineStr">
        <is>
          <t>基础柜-整柜AA柱背板-1.2米</t>
        </is>
      </c>
      <c r="D347" s="6" t="inlineStr">
        <is>
          <t>PPS2525009040114</t>
        </is>
      </c>
      <c r="E347" s="5" t="inlineStr">
        <is>
          <t>AC-0078</t>
        </is>
      </c>
      <c r="F347" s="6" t="inlineStr">
        <is>
          <t>餐边柜连接片</t>
        </is>
      </c>
      <c r="G347" s="6" t="inlineStr">
        <is>
          <t>个数</t>
        </is>
      </c>
      <c r="H347" s="6" t="n"/>
      <c r="I347" s="6" t="inlineStr">
        <is>
          <t>个</t>
        </is>
      </c>
      <c r="J347" s="6" t="n">
        <v>2</v>
      </c>
      <c r="K347" s="6" t="n"/>
      <c r="L347" s="6" t="n"/>
      <c r="N347" s="8" t="inlineStr">
        <is>
          <t>✅ 可导入</t>
        </is>
      </c>
      <c r="O347" t="inlineStr">
        <is>
          <t>✓</t>
        </is>
      </c>
    </row>
    <row r="348">
      <c r="A348" s="5" t="inlineStr">
        <is>
          <t>PPS25250090403</t>
        </is>
      </c>
      <c r="B348" s="9" t="inlineStr">
        <is>
          <t>樱桃木基础餐边柜 |樱桃木AA柱餐边柜</t>
        </is>
      </c>
      <c r="C348" s="9" t="inlineStr">
        <is>
          <t>基础柜-整柜AA柱背板-1.2米</t>
        </is>
      </c>
      <c r="D348" s="9" t="inlineStr">
        <is>
          <t>PPS2525009040114</t>
        </is>
      </c>
      <c r="E348" s="5" t="inlineStr">
        <is>
          <t>AC-0071</t>
        </is>
      </c>
      <c r="F348" s="9" t="inlineStr">
        <is>
          <t>12mm黑色岩板</t>
        </is>
      </c>
      <c r="G348" s="9" t="inlineStr">
        <is>
          <t>平面(长×宽)</t>
        </is>
      </c>
      <c r="H348" s="9" t="inlineStr">
        <is>
          <t>480*1200</t>
        </is>
      </c>
      <c r="I348" s="9" t="inlineStr">
        <is>
          <t>块</t>
        </is>
      </c>
      <c r="J348" s="9" t="n">
        <v>1</v>
      </c>
      <c r="K348" s="9" t="n"/>
      <c r="L348" s="9" t="n"/>
      <c r="N348" s="8" t="inlineStr">
        <is>
          <t>✅ 可导入</t>
        </is>
      </c>
      <c r="O348" t="inlineStr">
        <is>
          <t>✓</t>
        </is>
      </c>
    </row>
    <row r="349">
      <c r="A349" s="5" t="inlineStr">
        <is>
          <t>PPS25250090403</t>
        </is>
      </c>
      <c r="B349" s="6" t="inlineStr">
        <is>
          <t>樱桃木基础餐边柜 |樱桃木AA柱餐边柜</t>
        </is>
      </c>
      <c r="C349" s="6" t="inlineStr">
        <is>
          <t>基础柜-整柜洞洞板背板-2.1米</t>
        </is>
      </c>
      <c r="D349" s="6" t="inlineStr">
        <is>
          <t>PPS2525009040115</t>
        </is>
      </c>
      <c r="E349" s="5" t="inlineStr">
        <is>
          <t>WD-0050</t>
        </is>
      </c>
      <c r="F349" s="6" t="inlineStr">
        <is>
          <t>基础柜-整柜-木作部分-适配2.1米</t>
        </is>
      </c>
      <c r="G349" s="6" t="inlineStr">
        <is>
          <t>组合</t>
        </is>
      </c>
      <c r="H349" s="6" t="n"/>
      <c r="I349" s="6" t="inlineStr">
        <is>
          <t>套</t>
        </is>
      </c>
      <c r="J349" s="6" t="n">
        <v>1</v>
      </c>
      <c r="K349" s="6" t="n"/>
      <c r="L349" s="6" t="n"/>
      <c r="N349" s="8" t="inlineStr">
        <is>
          <t>✅ 可导入</t>
        </is>
      </c>
      <c r="O349" t="inlineStr">
        <is>
          <t>✓</t>
        </is>
      </c>
    </row>
    <row r="350">
      <c r="A350" s="5" t="inlineStr">
        <is>
          <t>PPS25250090403</t>
        </is>
      </c>
      <c r="B350" s="9" t="inlineStr">
        <is>
          <t>樱桃木基础餐边柜 |樱桃木AA柱餐边柜</t>
        </is>
      </c>
      <c r="C350" s="9" t="inlineStr">
        <is>
          <t>基础柜-整柜洞洞板背板-2.1米</t>
        </is>
      </c>
      <c r="D350" s="9" t="inlineStr">
        <is>
          <t>PPS2525009040115</t>
        </is>
      </c>
      <c r="E350" s="5" t="inlineStr">
        <is>
          <t>AC-0073</t>
        </is>
      </c>
      <c r="F350" s="9" t="inlineStr">
        <is>
          <t>5mm灰色玻璃</t>
        </is>
      </c>
      <c r="G350" s="9" t="inlineStr">
        <is>
          <t>平面(长×宽)</t>
        </is>
      </c>
      <c r="H350" s="9" t="inlineStr">
        <is>
          <t>675*308</t>
        </is>
      </c>
      <c r="I350" s="9" t="inlineStr">
        <is>
          <t>块</t>
        </is>
      </c>
      <c r="J350" s="9" t="n">
        <v>2</v>
      </c>
      <c r="K350" s="9" t="n"/>
      <c r="L350" s="9" t="inlineStr">
        <is>
          <t>深棕色木质    距离顶部80mm，右侧40mm打直径50mm圆孔</t>
        </is>
      </c>
      <c r="N350" s="8" t="inlineStr">
        <is>
          <t>✅ 可导入</t>
        </is>
      </c>
      <c r="O350" t="inlineStr">
        <is>
          <t>✓</t>
        </is>
      </c>
    </row>
    <row r="351">
      <c r="A351" s="5" t="inlineStr">
        <is>
          <t>PPS25250090403</t>
        </is>
      </c>
      <c r="B351" s="6" t="inlineStr">
        <is>
          <t>樱桃木基础餐边柜 |樱桃木AA柱餐边柜</t>
        </is>
      </c>
      <c r="C351" s="6" t="inlineStr">
        <is>
          <t>基础柜-整柜洞洞板背板-2.1米</t>
        </is>
      </c>
      <c r="D351" s="6" t="inlineStr">
        <is>
          <t>PPS2525009040115</t>
        </is>
      </c>
      <c r="E351" s="5" t="inlineStr">
        <is>
          <t>AC-0074</t>
        </is>
      </c>
      <c r="F351" s="6" t="inlineStr">
        <is>
          <t>5mm超白玻璃</t>
        </is>
      </c>
      <c r="G351" s="6" t="inlineStr">
        <is>
          <t>平面(长×宽)</t>
        </is>
      </c>
      <c r="H351" s="6" t="inlineStr">
        <is>
          <t>668*235</t>
        </is>
      </c>
      <c r="I351" s="6" t="inlineStr">
        <is>
          <t>块</t>
        </is>
      </c>
      <c r="J351" s="6" t="n">
        <v>2</v>
      </c>
      <c r="K351" s="6" t="n"/>
      <c r="L351" s="6" t="n"/>
      <c r="N351" s="8" t="inlineStr">
        <is>
          <t>✅ 可导入</t>
        </is>
      </c>
      <c r="O351" t="inlineStr">
        <is>
          <t>✓</t>
        </is>
      </c>
    </row>
    <row r="352">
      <c r="A352" s="5" t="inlineStr">
        <is>
          <t>PPS25250090403</t>
        </is>
      </c>
      <c r="B352" s="9" t="inlineStr">
        <is>
          <t>樱桃木基础餐边柜 |樱桃木AA柱餐边柜</t>
        </is>
      </c>
      <c r="C352" s="9" t="inlineStr">
        <is>
          <t>基础柜-整柜洞洞板背板-2.1米</t>
        </is>
      </c>
      <c r="D352" s="9" t="inlineStr">
        <is>
          <t>PPS2525009040115</t>
        </is>
      </c>
      <c r="E352" s="5" t="inlineStr">
        <is>
          <t>AC-0079</t>
        </is>
      </c>
      <c r="F352" s="9" t="inlineStr">
        <is>
          <t>MDF洞洞板-茶色</t>
        </is>
      </c>
      <c r="G352" s="9" t="inlineStr">
        <is>
          <t>平面(长×宽)</t>
        </is>
      </c>
      <c r="H352" s="9" t="inlineStr">
        <is>
          <t>2058*603</t>
        </is>
      </c>
      <c r="I352" s="9" t="inlineStr">
        <is>
          <t>块</t>
        </is>
      </c>
      <c r="J352" s="9" t="n">
        <v>1</v>
      </c>
      <c r="K352" s="9" t="n"/>
      <c r="L352" s="9" t="n"/>
      <c r="N352" s="8" t="inlineStr">
        <is>
          <t>✅ 可导入</t>
        </is>
      </c>
      <c r="O352" t="inlineStr">
        <is>
          <t>✓</t>
        </is>
      </c>
    </row>
    <row r="353">
      <c r="A353" s="5" t="inlineStr">
        <is>
          <t>PPS25250090403</t>
        </is>
      </c>
      <c r="B353" s="6" t="inlineStr">
        <is>
          <t>樱桃木基础餐边柜 |樱桃木AA柱餐边柜</t>
        </is>
      </c>
      <c r="C353" s="6" t="inlineStr">
        <is>
          <t>基础柜-整柜洞洞板背板-2.1米</t>
        </is>
      </c>
      <c r="D353" s="6" t="inlineStr">
        <is>
          <t>PPS2525009040115</t>
        </is>
      </c>
      <c r="E353" s="5" t="inlineStr">
        <is>
          <t>AC-0162</t>
        </is>
      </c>
      <c r="F353" s="6" t="inlineStr">
        <is>
          <t>电力轨道-Xpower-U80-黑色-2.05-2插座</t>
        </is>
      </c>
      <c r="G353" s="6" t="inlineStr">
        <is>
          <t>个数</t>
        </is>
      </c>
      <c r="H353" s="6" t="n"/>
      <c r="I353" s="6" t="inlineStr">
        <is>
          <t>根</t>
        </is>
      </c>
      <c r="J353" s="6" t="n">
        <v>1</v>
      </c>
      <c r="K353" s="6" t="n"/>
      <c r="L353" s="6" t="inlineStr">
        <is>
          <t>附带插座*2</t>
        </is>
      </c>
      <c r="N353" s="8" t="inlineStr">
        <is>
          <t>✅ 可导入</t>
        </is>
      </c>
      <c r="O353" t="inlineStr">
        <is>
          <t>✓</t>
        </is>
      </c>
    </row>
    <row r="354">
      <c r="A354" s="5" t="inlineStr">
        <is>
          <t>PPS25250090403</t>
        </is>
      </c>
      <c r="B354" s="9" t="inlineStr">
        <is>
          <t>樱桃木基础餐边柜 |樱桃木AA柱餐边柜</t>
        </is>
      </c>
      <c r="C354" s="9" t="inlineStr">
        <is>
          <t>基础柜-整柜洞洞板背板-2.1米</t>
        </is>
      </c>
      <c r="D354" s="9" t="inlineStr">
        <is>
          <t>PPS2525009040115</t>
        </is>
      </c>
      <c r="E354" s="5" t="inlineStr">
        <is>
          <t>AC-0078</t>
        </is>
      </c>
      <c r="F354" s="9" t="inlineStr">
        <is>
          <t>餐边柜连接片</t>
        </is>
      </c>
      <c r="G354" s="9" t="inlineStr">
        <is>
          <t>个数</t>
        </is>
      </c>
      <c r="H354" s="9" t="n"/>
      <c r="I354" s="9" t="inlineStr">
        <is>
          <t>个</t>
        </is>
      </c>
      <c r="J354" s="9" t="n">
        <v>2</v>
      </c>
      <c r="K354" s="9" t="n"/>
      <c r="L354" s="9" t="n"/>
      <c r="N354" s="8" t="inlineStr">
        <is>
          <t>✅ 可导入</t>
        </is>
      </c>
      <c r="O354" t="inlineStr">
        <is>
          <t>✓</t>
        </is>
      </c>
    </row>
    <row r="355">
      <c r="A355" s="5" t="inlineStr">
        <is>
          <t>PPS25250090403</t>
        </is>
      </c>
      <c r="B355" s="6" t="inlineStr">
        <is>
          <t>樱桃木基础餐边柜 |樱桃木AA柱餐边柜</t>
        </is>
      </c>
      <c r="C355" s="6" t="inlineStr">
        <is>
          <t>基础柜-整柜洞洞板背板-2.1米</t>
        </is>
      </c>
      <c r="D355" s="6" t="inlineStr">
        <is>
          <t>PPS2525009040115</t>
        </is>
      </c>
      <c r="E355" s="5" t="inlineStr">
        <is>
          <t>AC-0071</t>
        </is>
      </c>
      <c r="F355" s="6" t="inlineStr">
        <is>
          <t>12mm黑色岩板</t>
        </is>
      </c>
      <c r="G355" s="6" t="inlineStr">
        <is>
          <t>平面(长×宽)</t>
        </is>
      </c>
      <c r="H355" s="6" t="inlineStr">
        <is>
          <t>480*2100</t>
        </is>
      </c>
      <c r="I355" s="6" t="inlineStr">
        <is>
          <t>块</t>
        </is>
      </c>
      <c r="J355" s="6" t="n">
        <v>1</v>
      </c>
      <c r="K355" s="6" t="n"/>
      <c r="L355" s="6" t="n"/>
      <c r="N355" s="8" t="inlineStr">
        <is>
          <t>✅ 可导入</t>
        </is>
      </c>
      <c r="O355" t="inlineStr">
        <is>
          <t>✓</t>
        </is>
      </c>
    </row>
    <row r="356">
      <c r="A356" s="5" t="inlineStr">
        <is>
          <t>PPS25250090403</t>
        </is>
      </c>
      <c r="B356" s="9" t="inlineStr">
        <is>
          <t>樱桃木基础餐边柜 |樱桃木AA柱餐边柜</t>
        </is>
      </c>
      <c r="C356" s="9" t="inlineStr">
        <is>
          <t>基础柜-整柜洞洞板背板-1.8米</t>
        </is>
      </c>
      <c r="D356" s="9" t="inlineStr">
        <is>
          <t>PPS2525009040116</t>
        </is>
      </c>
      <c r="E356" s="5" t="inlineStr">
        <is>
          <t>WD-0051</t>
        </is>
      </c>
      <c r="F356" s="9" t="inlineStr">
        <is>
          <t>基础柜-整柜-木作部分-适配1.8米</t>
        </is>
      </c>
      <c r="G356" s="9" t="inlineStr">
        <is>
          <t>组合</t>
        </is>
      </c>
      <c r="H356" s="9" t="n"/>
      <c r="I356" s="9" t="inlineStr">
        <is>
          <t>套</t>
        </is>
      </c>
      <c r="J356" s="9" t="n">
        <v>1</v>
      </c>
      <c r="K356" s="9" t="n"/>
      <c r="L356" s="9" t="n"/>
      <c r="N356" s="8" t="inlineStr">
        <is>
          <t>✅ 可导入</t>
        </is>
      </c>
      <c r="O356" t="inlineStr">
        <is>
          <t>✓</t>
        </is>
      </c>
    </row>
    <row r="357">
      <c r="A357" s="5" t="inlineStr">
        <is>
          <t>PPS25250090403</t>
        </is>
      </c>
      <c r="B357" s="6" t="inlineStr">
        <is>
          <t>樱桃木基础餐边柜 |樱桃木AA柱餐边柜</t>
        </is>
      </c>
      <c r="C357" s="6" t="inlineStr">
        <is>
          <t>基础柜-整柜洞洞板背板-1.8米</t>
        </is>
      </c>
      <c r="D357" s="6" t="inlineStr">
        <is>
          <t>PPS2525009040116</t>
        </is>
      </c>
      <c r="E357" s="5" t="inlineStr">
        <is>
          <t>AC-0073</t>
        </is>
      </c>
      <c r="F357" s="6" t="inlineStr">
        <is>
          <t>5mm灰色玻璃</t>
        </is>
      </c>
      <c r="G357" s="6" t="inlineStr">
        <is>
          <t>平面(长×宽)</t>
        </is>
      </c>
      <c r="H357" s="6" t="inlineStr">
        <is>
          <t>565*308</t>
        </is>
      </c>
      <c r="I357" s="6" t="inlineStr">
        <is>
          <t>块</t>
        </is>
      </c>
      <c r="J357" s="6" t="n">
        <v>2</v>
      </c>
      <c r="K357" s="6" t="n"/>
      <c r="L357" s="6" t="n"/>
      <c r="N357" s="8" t="inlineStr">
        <is>
          <t>✅ 可导入</t>
        </is>
      </c>
      <c r="O357" t="inlineStr">
        <is>
          <t>✓</t>
        </is>
      </c>
    </row>
    <row r="358">
      <c r="A358" s="5" t="inlineStr">
        <is>
          <t>PPS25250090403</t>
        </is>
      </c>
      <c r="B358" s="9" t="inlineStr">
        <is>
          <t>樱桃木基础餐边柜 |樱桃木AA柱餐边柜</t>
        </is>
      </c>
      <c r="C358" s="9" t="inlineStr">
        <is>
          <t>基础柜-整柜洞洞板背板-1.8米</t>
        </is>
      </c>
      <c r="D358" s="9" t="inlineStr">
        <is>
          <t>PPS2525009040116</t>
        </is>
      </c>
      <c r="E358" s="5" t="inlineStr">
        <is>
          <t>AC-0074</t>
        </is>
      </c>
      <c r="F358" s="9" t="inlineStr">
        <is>
          <t>5mm超白玻璃</t>
        </is>
      </c>
      <c r="G358" s="9" t="inlineStr">
        <is>
          <t>平面(长×宽)</t>
        </is>
      </c>
      <c r="H358" s="9" t="inlineStr">
        <is>
          <t>565*235</t>
        </is>
      </c>
      <c r="I358" s="9" t="inlineStr">
        <is>
          <t>块</t>
        </is>
      </c>
      <c r="J358" s="9" t="n">
        <v>2</v>
      </c>
      <c r="K358" s="9" t="n"/>
      <c r="L358" s="9" t="n"/>
      <c r="N358" s="8" t="inlineStr">
        <is>
          <t>✅ 可导入</t>
        </is>
      </c>
      <c r="O358" t="inlineStr">
        <is>
          <t>✓</t>
        </is>
      </c>
    </row>
    <row r="359">
      <c r="A359" s="5" t="inlineStr">
        <is>
          <t>PPS25250090403</t>
        </is>
      </c>
      <c r="B359" s="6" t="inlineStr">
        <is>
          <t>樱桃木基础餐边柜 |樱桃木AA柱餐边柜</t>
        </is>
      </c>
      <c r="C359" s="6" t="inlineStr">
        <is>
          <t>基础柜-整柜洞洞板背板-1.8米</t>
        </is>
      </c>
      <c r="D359" s="6" t="inlineStr">
        <is>
          <t>PPS2525009040116</t>
        </is>
      </c>
      <c r="E359" s="5" t="inlineStr">
        <is>
          <t>AC-0079</t>
        </is>
      </c>
      <c r="F359" s="6" t="inlineStr">
        <is>
          <t>MDF洞洞板-茶色</t>
        </is>
      </c>
      <c r="G359" s="6" t="inlineStr">
        <is>
          <t>平面(长×宽)</t>
        </is>
      </c>
      <c r="H359" s="6" t="inlineStr">
        <is>
          <t>1758*603</t>
        </is>
      </c>
      <c r="I359" s="6" t="inlineStr">
        <is>
          <t>块</t>
        </is>
      </c>
      <c r="J359" s="6" t="n">
        <v>1</v>
      </c>
      <c r="K359" s="6" t="n"/>
      <c r="L359" s="6" t="inlineStr">
        <is>
          <t>1758*603深棕色木质    距离顶部80mm，右侧40mm打直径50mm圆孔</t>
        </is>
      </c>
      <c r="N359" s="8" t="inlineStr">
        <is>
          <t>✅ 可导入</t>
        </is>
      </c>
      <c r="O359" t="inlineStr">
        <is>
          <t>✓</t>
        </is>
      </c>
    </row>
    <row r="360">
      <c r="A360" s="5" t="inlineStr">
        <is>
          <t>PPS25250090403</t>
        </is>
      </c>
      <c r="B360" s="9" t="inlineStr">
        <is>
          <t>樱桃木基础餐边柜 |樱桃木AA柱餐边柜</t>
        </is>
      </c>
      <c r="C360" s="9" t="inlineStr">
        <is>
          <t>基础柜-整柜洞洞板背板-1.8米</t>
        </is>
      </c>
      <c r="D360" s="9" t="inlineStr">
        <is>
          <t>PPS2525009040116</t>
        </is>
      </c>
      <c r="E360" s="5" t="inlineStr">
        <is>
          <t>AC-0163</t>
        </is>
      </c>
      <c r="F360" s="9" t="inlineStr">
        <is>
          <t>电力轨道-Xpower-U80-黑色-1.75-2插座</t>
        </is>
      </c>
      <c r="G360" s="9" t="inlineStr">
        <is>
          <t>个数</t>
        </is>
      </c>
      <c r="H360" s="9" t="n"/>
      <c r="I360" s="9" t="inlineStr">
        <is>
          <t>根</t>
        </is>
      </c>
      <c r="J360" s="9" t="n">
        <v>1</v>
      </c>
      <c r="K360" s="9" t="n"/>
      <c r="L360" s="9" t="inlineStr">
        <is>
          <t>附带插座*2</t>
        </is>
      </c>
      <c r="N360" s="8" t="inlineStr">
        <is>
          <t>✅ 可导入</t>
        </is>
      </c>
      <c r="O360" t="inlineStr">
        <is>
          <t>✓</t>
        </is>
      </c>
    </row>
    <row r="361">
      <c r="A361" s="5" t="inlineStr">
        <is>
          <t>PPS25250090403</t>
        </is>
      </c>
      <c r="B361" s="6" t="inlineStr">
        <is>
          <t>樱桃木基础餐边柜 |樱桃木AA柱餐边柜</t>
        </is>
      </c>
      <c r="C361" s="6" t="inlineStr">
        <is>
          <t>基础柜-整柜洞洞板背板-1.8米</t>
        </is>
      </c>
      <c r="D361" s="6" t="inlineStr">
        <is>
          <t>PPS2525009040116</t>
        </is>
      </c>
      <c r="E361" s="5" t="inlineStr">
        <is>
          <t>AC-0078</t>
        </is>
      </c>
      <c r="F361" s="6" t="inlineStr">
        <is>
          <t>餐边柜连接片</t>
        </is>
      </c>
      <c r="G361" s="6" t="inlineStr">
        <is>
          <t>个数</t>
        </is>
      </c>
      <c r="H361" s="6" t="n"/>
      <c r="I361" s="6" t="inlineStr">
        <is>
          <t>个</t>
        </is>
      </c>
      <c r="J361" s="6" t="n">
        <v>2</v>
      </c>
      <c r="K361" s="6" t="n"/>
      <c r="L361" s="6" t="n"/>
      <c r="N361" s="8" t="inlineStr">
        <is>
          <t>✅ 可导入</t>
        </is>
      </c>
      <c r="O361" t="inlineStr">
        <is>
          <t>✓</t>
        </is>
      </c>
    </row>
    <row r="362">
      <c r="A362" s="5" t="inlineStr">
        <is>
          <t>PPS25250090403</t>
        </is>
      </c>
      <c r="B362" s="9" t="inlineStr">
        <is>
          <t>樱桃木基础餐边柜 |樱桃木AA柱餐边柜</t>
        </is>
      </c>
      <c r="C362" s="9" t="inlineStr">
        <is>
          <t>基础柜-整柜洞洞板背板-1.8米</t>
        </is>
      </c>
      <c r="D362" s="9" t="inlineStr">
        <is>
          <t>PPS2525009040116</t>
        </is>
      </c>
      <c r="E362" s="5" t="inlineStr">
        <is>
          <t>AC-0071</t>
        </is>
      </c>
      <c r="F362" s="9" t="inlineStr">
        <is>
          <t>12mm黑色岩板</t>
        </is>
      </c>
      <c r="G362" s="9" t="inlineStr">
        <is>
          <t>平面(长×宽)</t>
        </is>
      </c>
      <c r="H362" s="9" t="inlineStr">
        <is>
          <t>480*1800</t>
        </is>
      </c>
      <c r="I362" s="9" t="inlineStr">
        <is>
          <t>块</t>
        </is>
      </c>
      <c r="J362" s="9" t="n">
        <v>1</v>
      </c>
      <c r="K362" s="9" t="n"/>
      <c r="L362" s="9" t="n"/>
      <c r="N362" s="8" t="inlineStr">
        <is>
          <t>✅ 可导入</t>
        </is>
      </c>
      <c r="O362" t="inlineStr">
        <is>
          <t>✓</t>
        </is>
      </c>
    </row>
    <row r="363">
      <c r="A363" s="5" t="inlineStr">
        <is>
          <t>PPS25250090403</t>
        </is>
      </c>
      <c r="B363" s="6" t="inlineStr">
        <is>
          <t>樱桃木基础餐边柜 |樱桃木AA柱餐边柜</t>
        </is>
      </c>
      <c r="C363" s="6" t="inlineStr">
        <is>
          <t>基础柜-整柜洞洞板背板-1.5米</t>
        </is>
      </c>
      <c r="D363" s="6" t="inlineStr">
        <is>
          <t>PPS2525009040117</t>
        </is>
      </c>
      <c r="E363" s="5" t="inlineStr">
        <is>
          <t>WD-0052</t>
        </is>
      </c>
      <c r="F363" s="6" t="inlineStr">
        <is>
          <t>基础柜-整柜-木作部分-适配1.5米</t>
        </is>
      </c>
      <c r="G363" s="6" t="inlineStr">
        <is>
          <t>组合</t>
        </is>
      </c>
      <c r="H363" s="6" t="n"/>
      <c r="I363" s="6" t="inlineStr">
        <is>
          <t>套</t>
        </is>
      </c>
      <c r="J363" s="6" t="n">
        <v>1</v>
      </c>
      <c r="K363" s="6" t="n"/>
      <c r="L363" s="6" t="n"/>
      <c r="N363" s="8" t="inlineStr">
        <is>
          <t>✅ 可导入</t>
        </is>
      </c>
      <c r="O363" t="inlineStr">
        <is>
          <t>✓</t>
        </is>
      </c>
    </row>
    <row r="364">
      <c r="A364" s="5" t="inlineStr">
        <is>
          <t>PPS25250090403</t>
        </is>
      </c>
      <c r="B364" s="9" t="inlineStr">
        <is>
          <t>樱桃木基础餐边柜 |樱桃木AA柱餐边柜</t>
        </is>
      </c>
      <c r="C364" s="9" t="inlineStr">
        <is>
          <t>基础柜-整柜洞洞板背板-1.5米</t>
        </is>
      </c>
      <c r="D364" s="9" t="inlineStr">
        <is>
          <t>PPS2525009040117</t>
        </is>
      </c>
      <c r="E364" s="5" t="inlineStr">
        <is>
          <t>AC-0073</t>
        </is>
      </c>
      <c r="F364" s="9" t="inlineStr">
        <is>
          <t>5mm灰色玻璃</t>
        </is>
      </c>
      <c r="G364" s="9" t="inlineStr">
        <is>
          <t>平面(长×宽)</t>
        </is>
      </c>
      <c r="H364" s="9" t="inlineStr">
        <is>
          <t>494*308 待定</t>
        </is>
      </c>
      <c r="I364" s="9" t="inlineStr">
        <is>
          <t>块</t>
        </is>
      </c>
      <c r="J364" s="9" t="n">
        <v>2</v>
      </c>
      <c r="K364" s="9" t="inlineStr">
        <is>
          <t>否</t>
        </is>
      </c>
      <c r="L364" s="9" t="n"/>
      <c r="N364" s="8" t="inlineStr">
        <is>
          <t>✅ 可导入</t>
        </is>
      </c>
      <c r="O364" t="inlineStr">
        <is>
          <t>✓</t>
        </is>
      </c>
    </row>
    <row r="365">
      <c r="A365" s="5" t="inlineStr">
        <is>
          <t>PPS25250090403</t>
        </is>
      </c>
      <c r="B365" s="6" t="inlineStr">
        <is>
          <t>樱桃木基础餐边柜 |樱桃木AA柱餐边柜</t>
        </is>
      </c>
      <c r="C365" s="6" t="inlineStr">
        <is>
          <t>基础柜-整柜洞洞板背板-1.5米</t>
        </is>
      </c>
      <c r="D365" s="6" t="inlineStr">
        <is>
          <t>PPS2525009040117</t>
        </is>
      </c>
      <c r="E365" s="5" t="inlineStr">
        <is>
          <t>AC-0074</t>
        </is>
      </c>
      <c r="F365" s="6" t="inlineStr">
        <is>
          <t>5mm超白玻璃</t>
        </is>
      </c>
      <c r="G365" s="6" t="inlineStr">
        <is>
          <t>平面(长×宽)</t>
        </is>
      </c>
      <c r="H365" s="6" t="inlineStr">
        <is>
          <t>668*235 待定</t>
        </is>
      </c>
      <c r="I365" s="6" t="inlineStr">
        <is>
          <t>块</t>
        </is>
      </c>
      <c r="J365" s="6" t="n">
        <v>2</v>
      </c>
      <c r="K365" s="6" t="inlineStr">
        <is>
          <t>否</t>
        </is>
      </c>
      <c r="L365" s="6" t="n"/>
      <c r="N365" s="8" t="inlineStr">
        <is>
          <t>✅ 可导入</t>
        </is>
      </c>
      <c r="O365" t="inlineStr">
        <is>
          <t>✓</t>
        </is>
      </c>
    </row>
    <row r="366">
      <c r="A366" s="5" t="inlineStr">
        <is>
          <t>PPS25250090403</t>
        </is>
      </c>
      <c r="B366" s="9" t="inlineStr">
        <is>
          <t>樱桃木基础餐边柜 |樱桃木AA柱餐边柜</t>
        </is>
      </c>
      <c r="C366" s="9" t="inlineStr">
        <is>
          <t>基础柜-整柜洞洞板背板-1.5米</t>
        </is>
      </c>
      <c r="D366" s="9" t="inlineStr">
        <is>
          <t>PPS2525009040117</t>
        </is>
      </c>
      <c r="E366" s="5" t="inlineStr">
        <is>
          <t>AC-0079</t>
        </is>
      </c>
      <c r="F366" s="9" t="inlineStr">
        <is>
          <t>MDF洞洞板-茶色</t>
        </is>
      </c>
      <c r="G366" s="9" t="inlineStr">
        <is>
          <t>平面(长×宽)</t>
        </is>
      </c>
      <c r="H366" s="9" t="inlineStr">
        <is>
          <t>1458*603</t>
        </is>
      </c>
      <c r="I366" s="9" t="inlineStr">
        <is>
          <t>块</t>
        </is>
      </c>
      <c r="J366" s="9" t="n">
        <v>1</v>
      </c>
      <c r="K366" s="9" t="n"/>
      <c r="L366" s="9" t="inlineStr">
        <is>
          <t>1458*603深棕色木质    距离顶部80mm，右侧40mm打直径50mm圆孔</t>
        </is>
      </c>
      <c r="N366" s="8" t="inlineStr">
        <is>
          <t>✅ 可导入</t>
        </is>
      </c>
      <c r="O366" t="inlineStr">
        <is>
          <t>✓</t>
        </is>
      </c>
    </row>
    <row r="367">
      <c r="A367" s="5" t="inlineStr">
        <is>
          <t>PPS25250090403</t>
        </is>
      </c>
      <c r="B367" s="6" t="inlineStr">
        <is>
          <t>樱桃木基础餐边柜 |樱桃木AA柱餐边柜</t>
        </is>
      </c>
      <c r="C367" s="6" t="inlineStr">
        <is>
          <t>基础柜-整柜洞洞板背板-1.5米</t>
        </is>
      </c>
      <c r="D367" s="6" t="inlineStr">
        <is>
          <t>PPS2525009040117</t>
        </is>
      </c>
      <c r="E367" s="5" t="inlineStr">
        <is>
          <t>AC-0164</t>
        </is>
      </c>
      <c r="F367" s="6" t="inlineStr">
        <is>
          <t>电力轨道-Xpower-U80-黑色-1.45-2插座</t>
        </is>
      </c>
      <c r="G367" s="6" t="inlineStr">
        <is>
          <t>个数</t>
        </is>
      </c>
      <c r="H367" s="6" t="n"/>
      <c r="I367" s="6" t="inlineStr">
        <is>
          <t>根</t>
        </is>
      </c>
      <c r="J367" s="6" t="n">
        <v>1</v>
      </c>
      <c r="K367" s="6" t="n"/>
      <c r="L367" s="6" t="inlineStr">
        <is>
          <t>附带插座*2</t>
        </is>
      </c>
      <c r="N367" s="8" t="inlineStr">
        <is>
          <t>✅ 可导入</t>
        </is>
      </c>
      <c r="O367" t="inlineStr">
        <is>
          <t>✓</t>
        </is>
      </c>
    </row>
    <row r="368">
      <c r="A368" s="5" t="inlineStr">
        <is>
          <t>PPS25250090403</t>
        </is>
      </c>
      <c r="B368" s="9" t="inlineStr">
        <is>
          <t>樱桃木基础餐边柜 |樱桃木AA柱餐边柜</t>
        </is>
      </c>
      <c r="C368" s="9" t="inlineStr">
        <is>
          <t>基础柜-整柜洞洞板背板-1.5米</t>
        </is>
      </c>
      <c r="D368" s="9" t="inlineStr">
        <is>
          <t>PPS2525009040117</t>
        </is>
      </c>
      <c r="E368" s="5" t="inlineStr">
        <is>
          <t>AC-0078</t>
        </is>
      </c>
      <c r="F368" s="9" t="inlineStr">
        <is>
          <t>餐边柜连接片</t>
        </is>
      </c>
      <c r="G368" s="9" t="inlineStr">
        <is>
          <t>个数</t>
        </is>
      </c>
      <c r="H368" s="9" t="n"/>
      <c r="I368" s="9" t="inlineStr">
        <is>
          <t>个</t>
        </is>
      </c>
      <c r="J368" s="9" t="n">
        <v>2</v>
      </c>
      <c r="K368" s="9" t="n"/>
      <c r="L368" s="9" t="n"/>
      <c r="N368" s="8" t="inlineStr">
        <is>
          <t>✅ 可导入</t>
        </is>
      </c>
      <c r="O368" t="inlineStr">
        <is>
          <t>✓</t>
        </is>
      </c>
    </row>
    <row r="369">
      <c r="A369" s="5" t="inlineStr">
        <is>
          <t>PPS25250090403</t>
        </is>
      </c>
      <c r="B369" s="6" t="inlineStr">
        <is>
          <t>樱桃木基础餐边柜 |樱桃木AA柱餐边柜</t>
        </is>
      </c>
      <c r="C369" s="6" t="inlineStr">
        <is>
          <t>基础柜-整柜洞洞板背板-1.5米</t>
        </is>
      </c>
      <c r="D369" s="6" t="inlineStr">
        <is>
          <t>PPS2525009040117</t>
        </is>
      </c>
      <c r="E369" s="5" t="inlineStr">
        <is>
          <t>AC-0071</t>
        </is>
      </c>
      <c r="F369" s="6" t="inlineStr">
        <is>
          <t>12mm黑色岩板</t>
        </is>
      </c>
      <c r="G369" s="6" t="inlineStr">
        <is>
          <t>平面(长×宽)</t>
        </is>
      </c>
      <c r="H369" s="6" t="inlineStr">
        <is>
          <t>480*1500</t>
        </is>
      </c>
      <c r="I369" s="6" t="inlineStr">
        <is>
          <t>块</t>
        </is>
      </c>
      <c r="J369" s="6" t="n">
        <v>1</v>
      </c>
      <c r="K369" s="6" t="n"/>
      <c r="L369" s="6" t="n"/>
      <c r="N369" s="8" t="inlineStr">
        <is>
          <t>✅ 可导入</t>
        </is>
      </c>
      <c r="O369" t="inlineStr">
        <is>
          <t>✓</t>
        </is>
      </c>
    </row>
    <row r="370">
      <c r="A370" s="5" t="inlineStr">
        <is>
          <t>PPS25250090403</t>
        </is>
      </c>
      <c r="B370" s="9" t="inlineStr">
        <is>
          <t>樱桃木基础餐边柜 |樱桃木AA柱餐边柜</t>
        </is>
      </c>
      <c r="C370" s="9" t="inlineStr">
        <is>
          <t>基础柜-整柜洞洞板背板-1.2米</t>
        </is>
      </c>
      <c r="D370" s="9" t="inlineStr">
        <is>
          <t>PPS2525009040118</t>
        </is>
      </c>
      <c r="E370" s="5" t="inlineStr">
        <is>
          <t>WD-0053</t>
        </is>
      </c>
      <c r="F370" s="9" t="inlineStr">
        <is>
          <t>基础柜-整柜-木作部分-适配1.2米</t>
        </is>
      </c>
      <c r="G370" s="9" t="inlineStr">
        <is>
          <t>组合</t>
        </is>
      </c>
      <c r="H370" s="9" t="n"/>
      <c r="I370" s="9" t="inlineStr">
        <is>
          <t>套</t>
        </is>
      </c>
      <c r="J370" s="9" t="n">
        <v>1</v>
      </c>
      <c r="K370" s="9" t="n"/>
      <c r="L370" s="9" t="n"/>
      <c r="N370" s="8" t="inlineStr">
        <is>
          <t>✅ 可导入</t>
        </is>
      </c>
      <c r="O370" t="inlineStr">
        <is>
          <t>✓</t>
        </is>
      </c>
    </row>
    <row r="371">
      <c r="A371" s="5" t="inlineStr">
        <is>
          <t>PPS25250090403</t>
        </is>
      </c>
      <c r="B371" s="6" t="inlineStr">
        <is>
          <t>樱桃木基础餐边柜 |樱桃木AA柱餐边柜</t>
        </is>
      </c>
      <c r="C371" s="6" t="inlineStr">
        <is>
          <t>基础柜-整柜洞洞板背板-1.2米</t>
        </is>
      </c>
      <c r="D371" s="6" t="inlineStr">
        <is>
          <t>PPS2525009040118</t>
        </is>
      </c>
      <c r="E371" s="5" t="inlineStr">
        <is>
          <t>AC-0073</t>
        </is>
      </c>
      <c r="F371" s="6" t="inlineStr">
        <is>
          <t>5mm灰色玻璃</t>
        </is>
      </c>
      <c r="G371" s="6" t="inlineStr">
        <is>
          <t>平面(长×宽)</t>
        </is>
      </c>
      <c r="H371" s="6" t="inlineStr">
        <is>
          <t>675*308 待定</t>
        </is>
      </c>
      <c r="I371" s="6" t="inlineStr">
        <is>
          <t>块</t>
        </is>
      </c>
      <c r="J371" s="6" t="n">
        <v>2</v>
      </c>
      <c r="K371" s="6" t="inlineStr">
        <is>
          <t>否</t>
        </is>
      </c>
      <c r="L371" s="6" t="n"/>
      <c r="N371" s="8" t="inlineStr">
        <is>
          <t>✅ 可导入</t>
        </is>
      </c>
      <c r="O371" t="inlineStr">
        <is>
          <t>✓</t>
        </is>
      </c>
    </row>
    <row r="372">
      <c r="A372" s="5" t="inlineStr">
        <is>
          <t>PPS25250090403</t>
        </is>
      </c>
      <c r="B372" s="9" t="inlineStr">
        <is>
          <t>樱桃木基础餐边柜 |樱桃木AA柱餐边柜</t>
        </is>
      </c>
      <c r="C372" s="9" t="inlineStr">
        <is>
          <t>基础柜-整柜洞洞板背板-1.2米</t>
        </is>
      </c>
      <c r="D372" s="9" t="inlineStr">
        <is>
          <t>PPS2525009040118</t>
        </is>
      </c>
      <c r="E372" s="5" t="inlineStr">
        <is>
          <t>AC-0074</t>
        </is>
      </c>
      <c r="F372" s="9" t="inlineStr">
        <is>
          <t>5mm超白玻璃</t>
        </is>
      </c>
      <c r="G372" s="9" t="inlineStr">
        <is>
          <t>平面(长×宽)</t>
        </is>
      </c>
      <c r="H372" s="9" t="inlineStr">
        <is>
          <t>668*235 待定</t>
        </is>
      </c>
      <c r="I372" s="9" t="inlineStr">
        <is>
          <t>块</t>
        </is>
      </c>
      <c r="J372" s="9" t="n">
        <v>2</v>
      </c>
      <c r="K372" s="9" t="inlineStr">
        <is>
          <t>否</t>
        </is>
      </c>
      <c r="L372" s="9" t="n"/>
      <c r="N372" s="8" t="inlineStr">
        <is>
          <t>✅ 可导入</t>
        </is>
      </c>
      <c r="O372" t="inlineStr">
        <is>
          <t>✓</t>
        </is>
      </c>
    </row>
    <row r="373">
      <c r="A373" s="5" t="inlineStr">
        <is>
          <t>PPS25250090403</t>
        </is>
      </c>
      <c r="B373" s="6" t="inlineStr">
        <is>
          <t>樱桃木基础餐边柜 |樱桃木AA柱餐边柜</t>
        </is>
      </c>
      <c r="C373" s="6" t="inlineStr">
        <is>
          <t>基础柜-整柜洞洞板背板-1.2米</t>
        </is>
      </c>
      <c r="D373" s="6" t="inlineStr">
        <is>
          <t>PPS2525009040118</t>
        </is>
      </c>
      <c r="E373" s="5" t="inlineStr">
        <is>
          <t>AC-0079</t>
        </is>
      </c>
      <c r="F373" s="6" t="inlineStr">
        <is>
          <t>MDF洞洞板-茶色</t>
        </is>
      </c>
      <c r="G373" s="6" t="inlineStr">
        <is>
          <t>平面(长×宽)</t>
        </is>
      </c>
      <c r="H373" s="6" t="inlineStr">
        <is>
          <t>1158*603</t>
        </is>
      </c>
      <c r="I373" s="6" t="inlineStr">
        <is>
          <t>块</t>
        </is>
      </c>
      <c r="J373" s="6" t="n">
        <v>1</v>
      </c>
      <c r="K373" s="6" t="n"/>
      <c r="L373" s="6" t="inlineStr">
        <is>
          <t>1158*603深棕色木质    距离顶部80mm，右侧40mm打直径50mm圆孔</t>
        </is>
      </c>
      <c r="N373" s="8" t="inlineStr">
        <is>
          <t>✅ 可导入</t>
        </is>
      </c>
      <c r="O373" t="inlineStr">
        <is>
          <t>✓</t>
        </is>
      </c>
    </row>
    <row r="374">
      <c r="A374" s="5" t="inlineStr">
        <is>
          <t>PPS25250090403</t>
        </is>
      </c>
      <c r="B374" s="9" t="inlineStr">
        <is>
          <t>樱桃木基础餐边柜 |樱桃木AA柱餐边柜</t>
        </is>
      </c>
      <c r="C374" s="9" t="inlineStr">
        <is>
          <t>基础柜-整柜洞洞板背板-1.2米</t>
        </is>
      </c>
      <c r="D374" s="9" t="inlineStr">
        <is>
          <t>PPS2525009040118</t>
        </is>
      </c>
      <c r="E374" s="5" t="inlineStr">
        <is>
          <t>AC-0165</t>
        </is>
      </c>
      <c r="F374" s="9" t="inlineStr">
        <is>
          <t>电力轨道-Xpower-U80-黑色-1.15-2插座</t>
        </is>
      </c>
      <c r="G374" s="9" t="inlineStr">
        <is>
          <t>个数</t>
        </is>
      </c>
      <c r="H374" s="9" t="n"/>
      <c r="I374" s="9" t="inlineStr">
        <is>
          <t>根</t>
        </is>
      </c>
      <c r="J374" s="9" t="n">
        <v>1</v>
      </c>
      <c r="K374" s="9" t="n"/>
      <c r="L374" s="9" t="inlineStr">
        <is>
          <t>附带插座*2</t>
        </is>
      </c>
      <c r="N374" s="8" t="inlineStr">
        <is>
          <t>✅ 可导入</t>
        </is>
      </c>
      <c r="O374" t="inlineStr">
        <is>
          <t>✓</t>
        </is>
      </c>
    </row>
    <row r="375">
      <c r="A375" s="5" t="inlineStr">
        <is>
          <t>PPS25250090403</t>
        </is>
      </c>
      <c r="B375" s="6" t="inlineStr">
        <is>
          <t>樱桃木基础餐边柜 |樱桃木AA柱餐边柜</t>
        </is>
      </c>
      <c r="C375" s="6" t="inlineStr">
        <is>
          <t>基础柜-整柜洞洞板背板-1.2米</t>
        </is>
      </c>
      <c r="D375" s="6" t="inlineStr">
        <is>
          <t>PPS2525009040118</t>
        </is>
      </c>
      <c r="E375" s="5" t="inlineStr">
        <is>
          <t>AC-0078</t>
        </is>
      </c>
      <c r="F375" s="6" t="inlineStr">
        <is>
          <t>餐边柜连接片</t>
        </is>
      </c>
      <c r="G375" s="6" t="inlineStr">
        <is>
          <t>个数</t>
        </is>
      </c>
      <c r="H375" s="6" t="n"/>
      <c r="I375" s="6" t="inlineStr">
        <is>
          <t>个</t>
        </is>
      </c>
      <c r="J375" s="6" t="n">
        <v>2</v>
      </c>
      <c r="K375" s="6" t="n"/>
      <c r="L375" s="6" t="n"/>
      <c r="N375" s="8" t="inlineStr">
        <is>
          <t>✅ 可导入</t>
        </is>
      </c>
      <c r="O375" t="inlineStr">
        <is>
          <t>✓</t>
        </is>
      </c>
    </row>
    <row r="376">
      <c r="A376" s="5" t="inlineStr">
        <is>
          <t>PPS25250090403</t>
        </is>
      </c>
      <c r="B376" s="9" t="inlineStr">
        <is>
          <t>樱桃木基础餐边柜 |樱桃木AA柱餐边柜</t>
        </is>
      </c>
      <c r="C376" s="9" t="inlineStr">
        <is>
          <t>基础柜-整柜洞洞板背板-1.2米</t>
        </is>
      </c>
      <c r="D376" s="9" t="inlineStr">
        <is>
          <t>PPS2525009040118</t>
        </is>
      </c>
      <c r="E376" s="5" t="inlineStr">
        <is>
          <t>AC-0071</t>
        </is>
      </c>
      <c r="F376" s="9" t="inlineStr">
        <is>
          <t>12mm黑色岩板</t>
        </is>
      </c>
      <c r="G376" s="9" t="inlineStr">
        <is>
          <t>平面(长×宽)</t>
        </is>
      </c>
      <c r="H376" s="9" t="inlineStr">
        <is>
          <t>480*1200</t>
        </is>
      </c>
      <c r="I376" s="9" t="inlineStr">
        <is>
          <t>块</t>
        </is>
      </c>
      <c r="J376" s="9" t="n">
        <v>1</v>
      </c>
      <c r="K376" s="9" t="n"/>
      <c r="L376" s="9" t="n"/>
      <c r="N376" s="8" t="inlineStr">
        <is>
          <t>✅ 可导入</t>
        </is>
      </c>
      <c r="O376" t="inlineStr">
        <is>
          <t>✓</t>
        </is>
      </c>
    </row>
    <row r="377">
      <c r="A377" s="5" t="inlineStr">
        <is>
          <t>PPS25250100405</t>
        </is>
      </c>
      <c r="B377" s="6" t="inlineStr">
        <is>
          <t>樱桃木窄柜 |樱桃木1米餐边柜</t>
        </is>
      </c>
      <c r="C377" s="6" t="inlineStr">
        <is>
          <t>窄柜-整柜洞石背板-1.2米</t>
        </is>
      </c>
      <c r="D377" s="6" t="inlineStr">
        <is>
          <t>PPS2525010040511</t>
        </is>
      </c>
      <c r="E377" s="5" t="inlineStr">
        <is>
          <t>WD-0054</t>
        </is>
      </c>
      <c r="F377" s="6" t="inlineStr">
        <is>
          <t>窄柜-整柜-木作部分-适配1.2米</t>
        </is>
      </c>
      <c r="G377" s="6" t="inlineStr">
        <is>
          <t>组合</t>
        </is>
      </c>
      <c r="H377" s="6" t="n"/>
      <c r="I377" s="6" t="inlineStr">
        <is>
          <t>套</t>
        </is>
      </c>
      <c r="J377" s="6" t="n">
        <v>1</v>
      </c>
      <c r="K377" s="6" t="n"/>
      <c r="L377" s="6" t="n"/>
      <c r="N377" s="8" t="inlineStr">
        <is>
          <t>✅ 可导入</t>
        </is>
      </c>
      <c r="O377" t="inlineStr">
        <is>
          <t>✓</t>
        </is>
      </c>
    </row>
    <row r="378">
      <c r="A378" s="5" t="inlineStr">
        <is>
          <t>PPS25250100405</t>
        </is>
      </c>
      <c r="B378" s="9" t="inlineStr">
        <is>
          <t>樱桃木窄柜 |樱桃木1米餐边柜</t>
        </is>
      </c>
      <c r="C378" s="9" t="inlineStr">
        <is>
          <t>窄柜-整柜洞石背板-1.2米</t>
        </is>
      </c>
      <c r="D378" s="9" t="inlineStr">
        <is>
          <t>PPS2525010040511</t>
        </is>
      </c>
      <c r="E378" s="5" t="inlineStr">
        <is>
          <t>AC-0074</t>
        </is>
      </c>
      <c r="F378" s="9" t="inlineStr">
        <is>
          <t>5mm超白玻璃</t>
        </is>
      </c>
      <c r="G378" s="9" t="inlineStr">
        <is>
          <t>平面(长×宽)</t>
        </is>
      </c>
      <c r="H378" s="9" t="inlineStr">
        <is>
          <t>568*300</t>
        </is>
      </c>
      <c r="I378" s="9" t="inlineStr">
        <is>
          <t>块</t>
        </is>
      </c>
      <c r="J378" s="9" t="n">
        <v>2</v>
      </c>
      <c r="K378" s="9" t="n"/>
      <c r="L378" s="9" t="inlineStr">
        <is>
          <t>隔板</t>
        </is>
      </c>
      <c r="N378" s="8" t="inlineStr">
        <is>
          <t>✅ 可导入</t>
        </is>
      </c>
      <c r="O378" t="inlineStr">
        <is>
          <t>✓</t>
        </is>
      </c>
    </row>
    <row r="379">
      <c r="A379" s="5" t="inlineStr">
        <is>
          <t>PPS25250100405</t>
        </is>
      </c>
      <c r="B379" s="6" t="inlineStr">
        <is>
          <t>樱桃木窄柜 |樱桃木1米餐边柜</t>
        </is>
      </c>
      <c r="C379" s="6" t="inlineStr">
        <is>
          <t>窄柜-整柜洞石背板-1.2米</t>
        </is>
      </c>
      <c r="D379" s="6" t="inlineStr">
        <is>
          <t>PPS2525010040511</t>
        </is>
      </c>
      <c r="E379" s="5" t="inlineStr">
        <is>
          <t>AC-0074</t>
        </is>
      </c>
      <c r="F379" s="6" t="inlineStr">
        <is>
          <t>5mm超白玻璃</t>
        </is>
      </c>
      <c r="G379" s="6" t="inlineStr">
        <is>
          <t>平面(长×宽)</t>
        </is>
      </c>
      <c r="H379" s="6" t="inlineStr">
        <is>
          <t>570*288</t>
        </is>
      </c>
      <c r="I379" s="6" t="inlineStr">
        <is>
          <t>块</t>
        </is>
      </c>
      <c r="J379" s="6" t="n">
        <v>2</v>
      </c>
      <c r="K379" s="6" t="n"/>
      <c r="L379" s="6" t="inlineStr">
        <is>
          <t>移门</t>
        </is>
      </c>
      <c r="N379" s="8" t="inlineStr">
        <is>
          <t>✅ 可导入</t>
        </is>
      </c>
      <c r="O379" t="inlineStr">
        <is>
          <t>✓</t>
        </is>
      </c>
    </row>
    <row r="380">
      <c r="A380" s="5" t="inlineStr">
        <is>
          <t>PPS25250100405</t>
        </is>
      </c>
      <c r="B380" s="9" t="inlineStr">
        <is>
          <t>樱桃木窄柜 |樱桃木1米餐边柜</t>
        </is>
      </c>
      <c r="C380" s="9" t="inlineStr">
        <is>
          <t>窄柜-整柜洞石背板-1.2米</t>
        </is>
      </c>
      <c r="D380" s="9" t="inlineStr">
        <is>
          <t>PPS2525010040511</t>
        </is>
      </c>
      <c r="E380" s="5" t="inlineStr">
        <is>
          <t>AC-0080</t>
        </is>
      </c>
      <c r="F380" s="9" t="inlineStr">
        <is>
          <t>洞石纹理饰面板</t>
        </is>
      </c>
      <c r="G380" s="9" t="inlineStr">
        <is>
          <t>平面(长×宽)</t>
        </is>
      </c>
      <c r="H380" s="9" t="inlineStr">
        <is>
          <t>待定</t>
        </is>
      </c>
      <c r="I380" s="9" t="inlineStr">
        <is>
          <t>块</t>
        </is>
      </c>
      <c r="J380" s="9" t="n">
        <v>1</v>
      </c>
      <c r="K380" s="9" t="inlineStr">
        <is>
          <t>否</t>
        </is>
      </c>
      <c r="L380" s="9" t="n"/>
      <c r="N380" s="8" t="inlineStr">
        <is>
          <t>✅ 可导入</t>
        </is>
      </c>
      <c r="O380" t="inlineStr">
        <is>
          <t>✓</t>
        </is>
      </c>
    </row>
    <row r="381">
      <c r="A381" s="5" t="inlineStr">
        <is>
          <t>PPS25250100405</t>
        </is>
      </c>
      <c r="B381" s="6" t="inlineStr">
        <is>
          <t>樱桃木窄柜 |樱桃木1米餐边柜</t>
        </is>
      </c>
      <c r="C381" s="6" t="inlineStr">
        <is>
          <t>窄柜-整柜洞石背板-1.2米</t>
        </is>
      </c>
      <c r="D381" s="6" t="inlineStr">
        <is>
          <t>PPS2525010040511</t>
        </is>
      </c>
      <c r="E381" s="5" t="inlineStr">
        <is>
          <t>AC-0081</t>
        </is>
      </c>
      <c r="F381" s="6" t="inlineStr">
        <is>
          <t>银色隔板轨道</t>
        </is>
      </c>
      <c r="G381" s="6" t="inlineStr">
        <is>
          <t>长度</t>
        </is>
      </c>
      <c r="H381" s="6" t="n">
        <v>1160</v>
      </c>
      <c r="I381" s="6" t="inlineStr">
        <is>
          <t>根</t>
        </is>
      </c>
      <c r="J381" s="6" t="n">
        <v>2</v>
      </c>
      <c r="K381" s="6" t="n"/>
      <c r="L381" s="6" t="n"/>
      <c r="N381" s="8" t="inlineStr">
        <is>
          <t>✅ 可导入</t>
        </is>
      </c>
      <c r="O381" t="inlineStr">
        <is>
          <t>✓</t>
        </is>
      </c>
    </row>
    <row r="382">
      <c r="A382" s="5" t="inlineStr">
        <is>
          <t>PPS25250100405</t>
        </is>
      </c>
      <c r="B382" s="9" t="inlineStr">
        <is>
          <t>樱桃木窄柜 |樱桃木1米餐边柜</t>
        </is>
      </c>
      <c r="C382" s="9" t="inlineStr">
        <is>
          <t>窄柜-整柜洞石背板-1.2米</t>
        </is>
      </c>
      <c r="D382" s="9" t="inlineStr">
        <is>
          <t>PPS2525010040511</t>
        </is>
      </c>
      <c r="E382" s="5" t="inlineStr">
        <is>
          <t>AC-0186</t>
        </is>
      </c>
      <c r="F382" s="9" t="inlineStr">
        <is>
          <t>电力轨道-Xpower-T25-银色-1.158-2插座</t>
        </is>
      </c>
      <c r="G382" s="9" t="inlineStr">
        <is>
          <t>个数</t>
        </is>
      </c>
      <c r="H382" s="9" t="n"/>
      <c r="I382" s="9" t="inlineStr">
        <is>
          <t>根</t>
        </is>
      </c>
      <c r="J382" s="9" t="n">
        <v>1</v>
      </c>
      <c r="K382" s="9" t="n"/>
      <c r="L382" s="9" t="inlineStr">
        <is>
          <t>附带插座*2</t>
        </is>
      </c>
      <c r="N382" s="8" t="inlineStr">
        <is>
          <t>✅ 可导入</t>
        </is>
      </c>
      <c r="O382" t="inlineStr">
        <is>
          <t>✓</t>
        </is>
      </c>
    </row>
    <row r="383">
      <c r="A383" s="5" t="inlineStr">
        <is>
          <t>PPS25250100405</t>
        </is>
      </c>
      <c r="B383" s="6" t="inlineStr">
        <is>
          <t>樱桃木窄柜 |樱桃木1米餐边柜</t>
        </is>
      </c>
      <c r="C383" s="6" t="inlineStr">
        <is>
          <t>窄柜-整柜洞石背板-1.2米</t>
        </is>
      </c>
      <c r="D383" s="6" t="inlineStr">
        <is>
          <t>PPS2525010040511</t>
        </is>
      </c>
      <c r="E383" s="5" t="inlineStr">
        <is>
          <t>AC-0078</t>
        </is>
      </c>
      <c r="F383" s="6" t="inlineStr">
        <is>
          <t>餐边柜连接片</t>
        </is>
      </c>
      <c r="G383" s="6" t="inlineStr">
        <is>
          <t>个数</t>
        </is>
      </c>
      <c r="H383" s="6" t="n"/>
      <c r="I383" s="6" t="inlineStr">
        <is>
          <t>个</t>
        </is>
      </c>
      <c r="J383" s="6" t="n">
        <v>2</v>
      </c>
      <c r="K383" s="6" t="n"/>
      <c r="L383" s="6" t="inlineStr">
        <is>
          <t>127*20*2.5</t>
        </is>
      </c>
      <c r="N383" s="8" t="inlineStr">
        <is>
          <t>✅ 可导入</t>
        </is>
      </c>
      <c r="O383" t="inlineStr">
        <is>
          <t>✓</t>
        </is>
      </c>
    </row>
    <row r="384">
      <c r="A384" s="5" t="inlineStr">
        <is>
          <t>PPS25250100405</t>
        </is>
      </c>
      <c r="B384" s="9" t="inlineStr">
        <is>
          <t>樱桃木窄柜 |樱桃木1米餐边柜</t>
        </is>
      </c>
      <c r="C384" s="9" t="inlineStr">
        <is>
          <t>窄柜-整柜洞石背板-1.2米</t>
        </is>
      </c>
      <c r="D384" s="9" t="inlineStr">
        <is>
          <t>PPS2525010040511</t>
        </is>
      </c>
      <c r="E384" s="5" t="inlineStr">
        <is>
          <t>AC-0083</t>
        </is>
      </c>
      <c r="F384" s="9" t="inlineStr">
        <is>
          <t>9mm米白洞石岩板</t>
        </is>
      </c>
      <c r="G384" s="9" t="inlineStr">
        <is>
          <t>平面(长×宽)</t>
        </is>
      </c>
      <c r="H384" s="9" t="inlineStr">
        <is>
          <t>1200*480</t>
        </is>
      </c>
      <c r="I384" s="9" t="inlineStr">
        <is>
          <t>块</t>
        </is>
      </c>
      <c r="J384" s="9" t="n">
        <v>1</v>
      </c>
      <c r="K384" s="9" t="n"/>
      <c r="L384" s="9" t="inlineStr">
        <is>
          <t>9mm米黄洞石岩板 1200*480，4边磨平，R2mm安全角后面左右两边进来8cm开2*1cm半圆孔后面两边进来280mm，左右各进来5mm，打10mm的圆孔岩板左侧距离后面79mm，左侧44mm打直径12mm走水孔</t>
        </is>
      </c>
      <c r="N384" s="8" t="inlineStr">
        <is>
          <t>✅ 可导入</t>
        </is>
      </c>
      <c r="O384" t="inlineStr">
        <is>
          <t>✓</t>
        </is>
      </c>
    </row>
    <row r="385">
      <c r="A385" s="5" t="inlineStr">
        <is>
          <t>PPS25250100405</t>
        </is>
      </c>
      <c r="B385" s="6" t="inlineStr">
        <is>
          <t>樱桃木窄柜 |樱桃木1米餐边柜</t>
        </is>
      </c>
      <c r="C385" s="6" t="inlineStr">
        <is>
          <t>窄柜-整柜洞石背板-1.0米</t>
        </is>
      </c>
      <c r="D385" s="6" t="inlineStr">
        <is>
          <t>PPS2525010040512</t>
        </is>
      </c>
      <c r="E385" s="5" t="inlineStr">
        <is>
          <t>WD-0055</t>
        </is>
      </c>
      <c r="F385" s="6" t="inlineStr">
        <is>
          <t>窄柜-整柜-木作部分-适配1.0米</t>
        </is>
      </c>
      <c r="G385" s="6" t="inlineStr">
        <is>
          <t>组合</t>
        </is>
      </c>
      <c r="H385" s="6" t="n"/>
      <c r="I385" s="6" t="inlineStr">
        <is>
          <t>套</t>
        </is>
      </c>
      <c r="J385" s="6" t="n">
        <v>1</v>
      </c>
      <c r="K385" s="6" t="n"/>
      <c r="L385" s="6" t="n"/>
      <c r="N385" s="8" t="inlineStr">
        <is>
          <t>✅ 可导入</t>
        </is>
      </c>
      <c r="O385" t="inlineStr">
        <is>
          <t>✓</t>
        </is>
      </c>
    </row>
    <row r="386">
      <c r="A386" s="5" t="inlineStr">
        <is>
          <t>PPS25250100405</t>
        </is>
      </c>
      <c r="B386" s="9" t="inlineStr">
        <is>
          <t>樱桃木窄柜 |樱桃木1米餐边柜</t>
        </is>
      </c>
      <c r="C386" s="9" t="inlineStr">
        <is>
          <t>窄柜-整柜洞石背板-1.0米</t>
        </is>
      </c>
      <c r="D386" s="9" t="inlineStr">
        <is>
          <t>PPS2525010040512</t>
        </is>
      </c>
      <c r="E386" s="5" t="inlineStr">
        <is>
          <t>AC-0074</t>
        </is>
      </c>
      <c r="F386" s="9" t="inlineStr">
        <is>
          <t>5mm超白玻璃</t>
        </is>
      </c>
      <c r="G386" s="9" t="inlineStr">
        <is>
          <t>平面(长×宽)</t>
        </is>
      </c>
      <c r="H386" s="97" t="inlineStr">
        <is>
          <t>568*300</t>
        </is>
      </c>
      <c r="I386" s="9" t="inlineStr">
        <is>
          <t>块</t>
        </is>
      </c>
      <c r="J386" s="9" t="n">
        <v>2</v>
      </c>
      <c r="K386" s="9" t="inlineStr">
        <is>
          <t>否</t>
        </is>
      </c>
      <c r="L386" s="9" t="inlineStr">
        <is>
          <t>隔板</t>
        </is>
      </c>
      <c r="N386" s="8" t="inlineStr">
        <is>
          <t>✅ 可导入</t>
        </is>
      </c>
      <c r="O386" t="inlineStr">
        <is>
          <t>✓</t>
        </is>
      </c>
    </row>
    <row r="387">
      <c r="A387" s="5" t="inlineStr">
        <is>
          <t>PPS25250100405</t>
        </is>
      </c>
      <c r="B387" s="6" t="inlineStr">
        <is>
          <t>樱桃木窄柜 |樱桃木1米餐边柜</t>
        </is>
      </c>
      <c r="C387" s="6" t="inlineStr">
        <is>
          <t>窄柜-整柜洞石背板-1.0米</t>
        </is>
      </c>
      <c r="D387" s="6" t="inlineStr">
        <is>
          <t>PPS2525010040512</t>
        </is>
      </c>
      <c r="E387" s="5" t="inlineStr">
        <is>
          <t>AC-0074</t>
        </is>
      </c>
      <c r="F387" s="6" t="inlineStr">
        <is>
          <t>5mm超白玻璃</t>
        </is>
      </c>
      <c r="G387" s="6" t="inlineStr">
        <is>
          <t>平面(长×宽)</t>
        </is>
      </c>
      <c r="H387" s="6" t="inlineStr">
        <is>
          <t>470*288</t>
        </is>
      </c>
      <c r="I387" s="6" t="inlineStr">
        <is>
          <t>块</t>
        </is>
      </c>
      <c r="J387" s="6" t="n">
        <v>2</v>
      </c>
      <c r="K387" s="6" t="n"/>
      <c r="L387" s="6" t="inlineStr">
        <is>
          <t>移门</t>
        </is>
      </c>
      <c r="N387" s="8" t="inlineStr">
        <is>
          <t>✅ 可导入</t>
        </is>
      </c>
      <c r="O387" t="inlineStr">
        <is>
          <t>✓</t>
        </is>
      </c>
    </row>
    <row r="388">
      <c r="A388" s="5" t="inlineStr">
        <is>
          <t>PPS25250100405</t>
        </is>
      </c>
      <c r="B388" s="9" t="inlineStr">
        <is>
          <t>樱桃木窄柜 |樱桃木1米餐边柜</t>
        </is>
      </c>
      <c r="C388" s="9" t="inlineStr">
        <is>
          <t>窄柜-整柜洞石背板-1.0米</t>
        </is>
      </c>
      <c r="D388" s="9" t="inlineStr">
        <is>
          <t>PPS2525010040512</t>
        </is>
      </c>
      <c r="E388" s="5" t="inlineStr">
        <is>
          <t>AC-0080</t>
        </is>
      </c>
      <c r="F388" s="9" t="inlineStr">
        <is>
          <t>洞石纹理饰面板</t>
        </is>
      </c>
      <c r="G388" s="9" t="inlineStr">
        <is>
          <t>平面(长×宽)</t>
        </is>
      </c>
      <c r="H388" s="9" t="inlineStr">
        <is>
          <t>待定</t>
        </is>
      </c>
      <c r="I388" s="9" t="inlineStr">
        <is>
          <t>块</t>
        </is>
      </c>
      <c r="J388" s="9" t="n">
        <v>1</v>
      </c>
      <c r="K388" s="9" t="inlineStr">
        <is>
          <t>否</t>
        </is>
      </c>
      <c r="L388" s="9" t="n"/>
      <c r="N388" s="8" t="inlineStr">
        <is>
          <t>✅ 可导入</t>
        </is>
      </c>
      <c r="O388" t="inlineStr">
        <is>
          <t>✓</t>
        </is>
      </c>
    </row>
    <row r="389">
      <c r="A389" s="5" t="inlineStr">
        <is>
          <t>PPS25250100405</t>
        </is>
      </c>
      <c r="B389" s="6" t="inlineStr">
        <is>
          <t>樱桃木窄柜 |樱桃木1米餐边柜</t>
        </is>
      </c>
      <c r="C389" s="6" t="inlineStr">
        <is>
          <t>窄柜-整柜洞石背板-1.0米</t>
        </is>
      </c>
      <c r="D389" s="6" t="inlineStr">
        <is>
          <t>PPS2525010040512</t>
        </is>
      </c>
      <c r="E389" s="5" t="inlineStr">
        <is>
          <t>AC-0081</t>
        </is>
      </c>
      <c r="F389" s="6" t="inlineStr">
        <is>
          <t>银色隔板轨道</t>
        </is>
      </c>
      <c r="G389" s="6" t="inlineStr">
        <is>
          <t>长度</t>
        </is>
      </c>
      <c r="H389" s="6" t="n">
        <v>960</v>
      </c>
      <c r="I389" s="6" t="inlineStr">
        <is>
          <t>根</t>
        </is>
      </c>
      <c r="J389" s="6" t="n">
        <v>2</v>
      </c>
      <c r="K389" s="6" t="n"/>
      <c r="L389" s="6" t="n"/>
      <c r="N389" s="8" t="inlineStr">
        <is>
          <t>✅ 可导入</t>
        </is>
      </c>
      <c r="O389" t="inlineStr">
        <is>
          <t>✓</t>
        </is>
      </c>
    </row>
    <row r="390">
      <c r="A390" s="5" t="inlineStr">
        <is>
          <t>PPS25250100405</t>
        </is>
      </c>
      <c r="B390" s="9" t="inlineStr">
        <is>
          <t>樱桃木窄柜 |樱桃木1米餐边柜</t>
        </is>
      </c>
      <c r="C390" s="9" t="inlineStr">
        <is>
          <t>窄柜-整柜洞石背板-1.0米</t>
        </is>
      </c>
      <c r="D390" s="9" t="inlineStr">
        <is>
          <t>PPS2525010040512</t>
        </is>
      </c>
      <c r="E390" s="5" t="inlineStr">
        <is>
          <t>AC-0171</t>
        </is>
      </c>
      <c r="F390" s="9" t="inlineStr">
        <is>
          <t>电力轨道-Xpower-T25-银色-0.958-2插座</t>
        </is>
      </c>
      <c r="G390" s="9" t="inlineStr">
        <is>
          <t>个数</t>
        </is>
      </c>
      <c r="H390" s="9" t="n"/>
      <c r="I390" s="9" t="inlineStr">
        <is>
          <t>根</t>
        </is>
      </c>
      <c r="J390" s="9" t="n">
        <v>1</v>
      </c>
      <c r="K390" s="9" t="n"/>
      <c r="L390" s="9" t="inlineStr">
        <is>
          <t>附带插座*2</t>
        </is>
      </c>
      <c r="N390" s="8" t="inlineStr">
        <is>
          <t>✅ 可导入</t>
        </is>
      </c>
      <c r="O390" t="inlineStr">
        <is>
          <t>✓</t>
        </is>
      </c>
    </row>
    <row r="391">
      <c r="A391" s="5" t="inlineStr">
        <is>
          <t>PPS25250100405</t>
        </is>
      </c>
      <c r="B391" s="6" t="inlineStr">
        <is>
          <t>樱桃木窄柜 |樱桃木1米餐边柜</t>
        </is>
      </c>
      <c r="C391" s="6" t="inlineStr">
        <is>
          <t>窄柜-整柜洞石背板-1.0米</t>
        </is>
      </c>
      <c r="D391" s="6" t="inlineStr">
        <is>
          <t>PPS2525010040512</t>
        </is>
      </c>
      <c r="E391" s="5" t="inlineStr">
        <is>
          <t>AC-0078</t>
        </is>
      </c>
      <c r="F391" s="6" t="inlineStr">
        <is>
          <t>餐边柜连接片</t>
        </is>
      </c>
      <c r="G391" s="6" t="inlineStr">
        <is>
          <t>个数</t>
        </is>
      </c>
      <c r="H391" s="6" t="n"/>
      <c r="I391" s="6" t="inlineStr">
        <is>
          <t>个</t>
        </is>
      </c>
      <c r="J391" s="6" t="n">
        <v>2</v>
      </c>
      <c r="K391" s="6" t="n"/>
      <c r="L391" s="6" t="inlineStr">
        <is>
          <t>127*20*2.5</t>
        </is>
      </c>
      <c r="N391" s="8" t="inlineStr">
        <is>
          <t>✅ 可导入</t>
        </is>
      </c>
      <c r="O391" t="inlineStr">
        <is>
          <t>✓</t>
        </is>
      </c>
    </row>
    <row r="392">
      <c r="A392" s="5" t="inlineStr">
        <is>
          <t>PPS25250100405</t>
        </is>
      </c>
      <c r="B392" s="9" t="inlineStr">
        <is>
          <t>樱桃木窄柜 |樱桃木1米餐边柜</t>
        </is>
      </c>
      <c r="C392" s="9" t="inlineStr">
        <is>
          <t>窄柜-整柜洞石背板-1.0米</t>
        </is>
      </c>
      <c r="D392" s="9" t="inlineStr">
        <is>
          <t>PPS2525010040512</t>
        </is>
      </c>
      <c r="E392" s="5" t="inlineStr">
        <is>
          <t>AC-0083</t>
        </is>
      </c>
      <c r="F392" s="9" t="inlineStr">
        <is>
          <t>9mm米白洞石岩板</t>
        </is>
      </c>
      <c r="G392" s="9" t="inlineStr">
        <is>
          <t>平面(长×宽)</t>
        </is>
      </c>
      <c r="H392" s="9" t="inlineStr">
        <is>
          <t>1000*480</t>
        </is>
      </c>
      <c r="I392" s="9" t="inlineStr">
        <is>
          <t>块</t>
        </is>
      </c>
      <c r="J392" s="9" t="n">
        <v>1</v>
      </c>
      <c r="K392" s="9" t="n"/>
      <c r="L392" s="9" t="inlineStr">
        <is>
          <t>9mm米黄洞石岩板 1000*480，4边磨平，R2mm安全角后面左右两边进来8cm开2*1cm半圆孔后面两边进来280mm，左右各进来5mm，打10mm的圆孔岩板左侧距离后面79mm，左侧44mm打直径12mm走水孔</t>
        </is>
      </c>
      <c r="N392" s="8" t="inlineStr">
        <is>
          <t>✅ 可导入</t>
        </is>
      </c>
      <c r="O392" t="inlineStr">
        <is>
          <t>✓</t>
        </is>
      </c>
    </row>
    <row r="393">
      <c r="A393" s="5" t="inlineStr">
        <is>
          <t>PPS25250100405</t>
        </is>
      </c>
      <c r="B393" s="6" t="inlineStr">
        <is>
          <t>樱桃木窄柜 |樱桃木1米餐边柜</t>
        </is>
      </c>
      <c r="C393" s="6" t="inlineStr">
        <is>
          <t>窄柜-整柜洞石背板-0.8米</t>
        </is>
      </c>
      <c r="D393" s="6" t="inlineStr">
        <is>
          <t>PPS2525010040513</t>
        </is>
      </c>
      <c r="E393" s="5" t="inlineStr">
        <is>
          <t>WD-0056</t>
        </is>
      </c>
      <c r="F393" s="6" t="inlineStr">
        <is>
          <t>窄柜-整柜-木作部分-适配0.8米</t>
        </is>
      </c>
      <c r="G393" s="6" t="inlineStr">
        <is>
          <t>组合</t>
        </is>
      </c>
      <c r="H393" s="6" t="n"/>
      <c r="I393" s="6" t="inlineStr">
        <is>
          <t>套</t>
        </is>
      </c>
      <c r="J393" s="6" t="n">
        <v>1</v>
      </c>
      <c r="K393" s="6" t="n"/>
      <c r="L393" s="6" t="n"/>
      <c r="N393" s="8" t="inlineStr">
        <is>
          <t>✅ 可导入</t>
        </is>
      </c>
      <c r="O393" t="inlineStr">
        <is>
          <t>✓</t>
        </is>
      </c>
    </row>
    <row r="394">
      <c r="A394" s="5" t="inlineStr">
        <is>
          <t>PPS25250100405</t>
        </is>
      </c>
      <c r="B394" s="9" t="inlineStr">
        <is>
          <t>樱桃木窄柜 |樱桃木1米餐边柜</t>
        </is>
      </c>
      <c r="C394" s="9" t="inlineStr">
        <is>
          <t>窄柜-整柜洞石背板-0.8米</t>
        </is>
      </c>
      <c r="D394" s="9" t="inlineStr">
        <is>
          <t>PPS2525010040513</t>
        </is>
      </c>
      <c r="E394" s="5" t="inlineStr">
        <is>
          <t>AC-0074</t>
        </is>
      </c>
      <c r="F394" s="9" t="inlineStr">
        <is>
          <t>5mm超白玻璃</t>
        </is>
      </c>
      <c r="G394" s="9" t="inlineStr">
        <is>
          <t>平面(长×宽)</t>
        </is>
      </c>
      <c r="H394" s="97" t="inlineStr">
        <is>
          <t>568*300</t>
        </is>
      </c>
      <c r="I394" s="9" t="inlineStr">
        <is>
          <t>块</t>
        </is>
      </c>
      <c r="J394" s="9" t="n">
        <v>2</v>
      </c>
      <c r="K394" s="9" t="inlineStr">
        <is>
          <t>否</t>
        </is>
      </c>
      <c r="L394" s="9" t="inlineStr">
        <is>
          <t>隔板</t>
        </is>
      </c>
      <c r="N394" s="8" t="inlineStr">
        <is>
          <t>✅ 可导入</t>
        </is>
      </c>
      <c r="O394" t="inlineStr">
        <is>
          <t>✓</t>
        </is>
      </c>
    </row>
    <row r="395">
      <c r="A395" s="5" t="inlineStr">
        <is>
          <t>PPS25250100405</t>
        </is>
      </c>
      <c r="B395" s="6" t="inlineStr">
        <is>
          <t>樱桃木窄柜 |樱桃木1米餐边柜</t>
        </is>
      </c>
      <c r="C395" s="6" t="inlineStr">
        <is>
          <t>窄柜-整柜洞石背板-0.8米</t>
        </is>
      </c>
      <c r="D395" s="6" t="inlineStr">
        <is>
          <t>PPS2525010040513</t>
        </is>
      </c>
      <c r="E395" s="5" t="inlineStr">
        <is>
          <t>AC-0074</t>
        </is>
      </c>
      <c r="F395" s="6" t="inlineStr">
        <is>
          <t>5mm超白玻璃</t>
        </is>
      </c>
      <c r="G395" s="6" t="inlineStr">
        <is>
          <t>平面(长×宽)</t>
        </is>
      </c>
      <c r="H395" s="6" t="inlineStr">
        <is>
          <t>370*288</t>
        </is>
      </c>
      <c r="I395" s="6" t="inlineStr">
        <is>
          <t>块</t>
        </is>
      </c>
      <c r="J395" s="6" t="n">
        <v>2</v>
      </c>
      <c r="K395" s="6" t="n"/>
      <c r="L395" s="6" t="inlineStr">
        <is>
          <t>移门</t>
        </is>
      </c>
      <c r="N395" s="8" t="inlineStr">
        <is>
          <t>✅ 可导入</t>
        </is>
      </c>
      <c r="O395" t="inlineStr">
        <is>
          <t>✓</t>
        </is>
      </c>
    </row>
    <row r="396">
      <c r="A396" s="5" t="inlineStr">
        <is>
          <t>PPS25250100405</t>
        </is>
      </c>
      <c r="B396" s="9" t="inlineStr">
        <is>
          <t>樱桃木窄柜 |樱桃木1米餐边柜</t>
        </is>
      </c>
      <c r="C396" s="9" t="inlineStr">
        <is>
          <t>窄柜-整柜洞石背板-0.8米</t>
        </is>
      </c>
      <c r="D396" s="9" t="inlineStr">
        <is>
          <t>PPS2525010040513</t>
        </is>
      </c>
      <c r="E396" s="5" t="inlineStr">
        <is>
          <t>AC-0080</t>
        </is>
      </c>
      <c r="F396" s="9" t="inlineStr">
        <is>
          <t>洞石纹理饰面板</t>
        </is>
      </c>
      <c r="G396" s="9" t="inlineStr">
        <is>
          <t>平面(长×宽)</t>
        </is>
      </c>
      <c r="H396" s="9" t="inlineStr">
        <is>
          <t>待定</t>
        </is>
      </c>
      <c r="I396" s="9" t="inlineStr">
        <is>
          <t>块</t>
        </is>
      </c>
      <c r="J396" s="9" t="n">
        <v>1</v>
      </c>
      <c r="K396" s="9" t="inlineStr">
        <is>
          <t>否</t>
        </is>
      </c>
      <c r="L396" s="9" t="n"/>
      <c r="N396" s="8" t="inlineStr">
        <is>
          <t>✅ 可导入</t>
        </is>
      </c>
      <c r="O396" t="inlineStr">
        <is>
          <t>✓</t>
        </is>
      </c>
    </row>
    <row r="397">
      <c r="A397" s="5" t="inlineStr">
        <is>
          <t>PPS25250100405</t>
        </is>
      </c>
      <c r="B397" s="6" t="inlineStr">
        <is>
          <t>樱桃木窄柜 |樱桃木1米餐边柜</t>
        </is>
      </c>
      <c r="C397" s="6" t="inlineStr">
        <is>
          <t>窄柜-整柜洞石背板-0.8米</t>
        </is>
      </c>
      <c r="D397" s="6" t="inlineStr">
        <is>
          <t>PPS2525010040513</t>
        </is>
      </c>
      <c r="E397" s="5" t="inlineStr">
        <is>
          <t>AC-0081</t>
        </is>
      </c>
      <c r="F397" s="6" t="inlineStr">
        <is>
          <t>银色隔板轨道</t>
        </is>
      </c>
      <c r="G397" s="6" t="inlineStr">
        <is>
          <t>长度</t>
        </is>
      </c>
      <c r="H397" s="6" t="n">
        <v>960</v>
      </c>
      <c r="I397" s="6" t="inlineStr">
        <is>
          <t>根</t>
        </is>
      </c>
      <c r="J397" s="6" t="n">
        <v>2</v>
      </c>
      <c r="K397" s="6" t="n"/>
      <c r="L397" s="6" t="n"/>
      <c r="N397" s="8" t="inlineStr">
        <is>
          <t>✅ 可导入</t>
        </is>
      </c>
      <c r="O397" t="inlineStr">
        <is>
          <t>✓</t>
        </is>
      </c>
    </row>
    <row r="398">
      <c r="A398" s="5" t="inlineStr">
        <is>
          <t>PPS25250100405</t>
        </is>
      </c>
      <c r="B398" s="9" t="inlineStr">
        <is>
          <t>樱桃木窄柜 |樱桃木1米餐边柜</t>
        </is>
      </c>
      <c r="C398" s="9" t="inlineStr">
        <is>
          <t>窄柜-整柜洞石背板-0.8米</t>
        </is>
      </c>
      <c r="D398" s="9" t="inlineStr">
        <is>
          <t>PPS2525010040513</t>
        </is>
      </c>
      <c r="E398" s="5" t="inlineStr">
        <is>
          <t>AC-0172</t>
        </is>
      </c>
      <c r="F398" s="9" t="inlineStr">
        <is>
          <t>电力轨道-Xpower-T25-银色-0.758-2插座</t>
        </is>
      </c>
      <c r="G398" s="9" t="inlineStr">
        <is>
          <t>个数</t>
        </is>
      </c>
      <c r="H398" s="9" t="n"/>
      <c r="I398" s="9" t="inlineStr">
        <is>
          <t>根</t>
        </is>
      </c>
      <c r="J398" s="9" t="n">
        <v>1</v>
      </c>
      <c r="K398" s="9" t="n"/>
      <c r="L398" s="9" t="inlineStr">
        <is>
          <t>附带插座*2</t>
        </is>
      </c>
      <c r="N398" s="8" t="inlineStr">
        <is>
          <t>✅ 可导入</t>
        </is>
      </c>
      <c r="O398" t="inlineStr">
        <is>
          <t>✓</t>
        </is>
      </c>
    </row>
    <row r="399">
      <c r="A399" s="5" t="inlineStr">
        <is>
          <t>PPS25250100405</t>
        </is>
      </c>
      <c r="B399" s="6" t="inlineStr">
        <is>
          <t>樱桃木窄柜 |樱桃木1米餐边柜</t>
        </is>
      </c>
      <c r="C399" s="6" t="inlineStr">
        <is>
          <t>窄柜-整柜洞石背板-0.8米</t>
        </is>
      </c>
      <c r="D399" s="6" t="inlineStr">
        <is>
          <t>PPS2525010040513</t>
        </is>
      </c>
      <c r="E399" s="5" t="inlineStr">
        <is>
          <t>AC-0078</t>
        </is>
      </c>
      <c r="F399" s="6" t="inlineStr">
        <is>
          <t>餐边柜连接片</t>
        </is>
      </c>
      <c r="G399" s="6" t="inlineStr">
        <is>
          <t>个数</t>
        </is>
      </c>
      <c r="H399" s="6" t="n"/>
      <c r="I399" s="6" t="inlineStr">
        <is>
          <t>个</t>
        </is>
      </c>
      <c r="J399" s="6" t="n">
        <v>2</v>
      </c>
      <c r="K399" s="6" t="n"/>
      <c r="L399" s="6" t="inlineStr">
        <is>
          <t>127*20*2.5</t>
        </is>
      </c>
      <c r="N399" s="8" t="inlineStr">
        <is>
          <t>✅ 可导入</t>
        </is>
      </c>
      <c r="O399" t="inlineStr">
        <is>
          <t>✓</t>
        </is>
      </c>
    </row>
    <row r="400">
      <c r="A400" s="5" t="inlineStr">
        <is>
          <t>PPS25250100405</t>
        </is>
      </c>
      <c r="B400" s="9" t="inlineStr">
        <is>
          <t>樱桃木窄柜 |樱桃木1米餐边柜</t>
        </is>
      </c>
      <c r="C400" s="9" t="inlineStr">
        <is>
          <t>窄柜-整柜洞石背板-0.8米</t>
        </is>
      </c>
      <c r="D400" s="9" t="inlineStr">
        <is>
          <t>PPS2525010040513</t>
        </is>
      </c>
      <c r="E400" s="5" t="inlineStr">
        <is>
          <t>AC-0083</t>
        </is>
      </c>
      <c r="F400" s="9" t="inlineStr">
        <is>
          <t>9mm米白洞石岩板</t>
        </is>
      </c>
      <c r="G400" s="9" t="inlineStr">
        <is>
          <t>平面(长×宽)</t>
        </is>
      </c>
      <c r="H400" s="9" t="inlineStr">
        <is>
          <t>800*480</t>
        </is>
      </c>
      <c r="I400" s="9" t="inlineStr">
        <is>
          <t>块</t>
        </is>
      </c>
      <c r="J400" s="9" t="n">
        <v>1</v>
      </c>
      <c r="K400" s="9" t="n"/>
      <c r="L400" s="9" t="inlineStr">
        <is>
          <t>9mm米黄洞石岩板 800*480，4边磨平，R2mm安全角后面左右两边进来8cm开2*1cm半圆孔后面两边进来280mm，左右各进来5mm，打10mm的圆孔岩板左侧距离后面79mm，左侧44mm打直径12mm走水孔</t>
        </is>
      </c>
      <c r="N400" s="8" t="inlineStr">
        <is>
          <t>✅ 可导入</t>
        </is>
      </c>
      <c r="O400" t="inlineStr">
        <is>
          <t>✓</t>
        </is>
      </c>
    </row>
    <row r="401">
      <c r="A401" s="5" t="inlineStr">
        <is>
          <t>PPS25250100405</t>
        </is>
      </c>
      <c r="B401" s="6" t="inlineStr">
        <is>
          <t>樱桃木窄柜 |樱桃木1米餐边柜</t>
        </is>
      </c>
      <c r="C401" s="6" t="inlineStr">
        <is>
          <t>窄柜-整柜洞洞板背板-1.2米</t>
        </is>
      </c>
      <c r="D401" s="6" t="inlineStr">
        <is>
          <t>PPS2525010040514</t>
        </is>
      </c>
      <c r="E401" s="5" t="inlineStr">
        <is>
          <t>WD-0054</t>
        </is>
      </c>
      <c r="F401" s="6" t="inlineStr">
        <is>
          <t>窄柜-整柜-木作部分-适配1.2米</t>
        </is>
      </c>
      <c r="G401" s="6" t="inlineStr">
        <is>
          <t>组合</t>
        </is>
      </c>
      <c r="H401" s="6" t="n"/>
      <c r="I401" s="6" t="inlineStr">
        <is>
          <t>套</t>
        </is>
      </c>
      <c r="J401" s="6" t="n">
        <v>1</v>
      </c>
      <c r="K401" s="6" t="n"/>
      <c r="L401" s="6" t="n"/>
      <c r="N401" s="8" t="inlineStr">
        <is>
          <t>✅ 可导入</t>
        </is>
      </c>
      <c r="O401" t="inlineStr">
        <is>
          <t>✓</t>
        </is>
      </c>
    </row>
    <row r="402">
      <c r="A402" s="5" t="inlineStr">
        <is>
          <t>PPS25250100405</t>
        </is>
      </c>
      <c r="B402" s="9" t="inlineStr">
        <is>
          <t>樱桃木窄柜 |樱桃木1米餐边柜</t>
        </is>
      </c>
      <c r="C402" s="9" t="inlineStr">
        <is>
          <t>窄柜-整柜洞洞板背板-1.2米</t>
        </is>
      </c>
      <c r="D402" s="9" t="inlineStr">
        <is>
          <t>PPS2525010040514</t>
        </is>
      </c>
      <c r="E402" s="5" t="inlineStr">
        <is>
          <t>AC-0074</t>
        </is>
      </c>
      <c r="F402" s="9" t="inlineStr">
        <is>
          <t>5mm超白玻璃</t>
        </is>
      </c>
      <c r="G402" s="9" t="inlineStr">
        <is>
          <t>平面(长×宽)</t>
        </is>
      </c>
      <c r="H402" s="9" t="inlineStr">
        <is>
          <t>568*300</t>
        </is>
      </c>
      <c r="I402" s="9" t="inlineStr">
        <is>
          <t>块</t>
        </is>
      </c>
      <c r="J402" s="9" t="n">
        <v>2</v>
      </c>
      <c r="K402" s="9" t="inlineStr">
        <is>
          <t>否</t>
        </is>
      </c>
      <c r="L402" s="9" t="inlineStr">
        <is>
          <t>隔板</t>
        </is>
      </c>
      <c r="N402" s="8" t="inlineStr">
        <is>
          <t>✅ 可导入</t>
        </is>
      </c>
      <c r="O402" t="inlineStr">
        <is>
          <t>✓</t>
        </is>
      </c>
    </row>
    <row r="403">
      <c r="A403" s="5" t="inlineStr">
        <is>
          <t>PPS25250100405</t>
        </is>
      </c>
      <c r="B403" s="6" t="inlineStr">
        <is>
          <t>樱桃木窄柜 |樱桃木1米餐边柜</t>
        </is>
      </c>
      <c r="C403" s="6" t="inlineStr">
        <is>
          <t>窄柜-整柜洞洞板背板-1.2米</t>
        </is>
      </c>
      <c r="D403" s="6" t="inlineStr">
        <is>
          <t>PPS2525010040514</t>
        </is>
      </c>
      <c r="E403" s="5" t="inlineStr">
        <is>
          <t>AC-0074</t>
        </is>
      </c>
      <c r="F403" s="6" t="inlineStr">
        <is>
          <t>5mm超白玻璃</t>
        </is>
      </c>
      <c r="G403" s="6" t="inlineStr">
        <is>
          <t>平面(长×宽)</t>
        </is>
      </c>
      <c r="H403" s="6" t="inlineStr">
        <is>
          <t>570*288</t>
        </is>
      </c>
      <c r="I403" s="6" t="inlineStr">
        <is>
          <t>块</t>
        </is>
      </c>
      <c r="J403" s="6" t="n">
        <v>2</v>
      </c>
      <c r="K403" s="6" t="n"/>
      <c r="L403" s="6" t="inlineStr">
        <is>
          <t>移门</t>
        </is>
      </c>
      <c r="N403" s="8" t="inlineStr">
        <is>
          <t>✅ 可导入</t>
        </is>
      </c>
      <c r="O403" t="inlineStr">
        <is>
          <t>✓</t>
        </is>
      </c>
    </row>
    <row r="404">
      <c r="A404" s="5" t="inlineStr">
        <is>
          <t>PPS25250100405</t>
        </is>
      </c>
      <c r="B404" s="9" t="inlineStr">
        <is>
          <t>樱桃木窄柜 |樱桃木1米餐边柜</t>
        </is>
      </c>
      <c r="C404" s="9" t="inlineStr">
        <is>
          <t>窄柜-整柜洞洞板背板-1.2米</t>
        </is>
      </c>
      <c r="D404" s="9" t="inlineStr">
        <is>
          <t>PPS2525010040514</t>
        </is>
      </c>
      <c r="E404" s="5" t="inlineStr">
        <is>
          <t>AC-0079</t>
        </is>
      </c>
      <c r="F404" s="9" t="inlineStr">
        <is>
          <t>MDF洞洞板-茶色</t>
        </is>
      </c>
      <c r="G404" s="9" t="inlineStr">
        <is>
          <t>平面(长×宽)</t>
        </is>
      </c>
      <c r="H404" s="9" t="inlineStr">
        <is>
          <t>1155*660</t>
        </is>
      </c>
      <c r="I404" s="9" t="inlineStr">
        <is>
          <t>块</t>
        </is>
      </c>
      <c r="J404" s="9" t="n">
        <v>1</v>
      </c>
      <c r="K404" s="9" t="n"/>
      <c r="L404" s="9" t="inlineStr">
        <is>
          <t>1155*660 板子下面和右侧进去4cm，打4cm直径的圆</t>
        </is>
      </c>
      <c r="N404" s="8" t="inlineStr">
        <is>
          <t>✅ 可导入</t>
        </is>
      </c>
      <c r="O404" t="inlineStr">
        <is>
          <t>✓</t>
        </is>
      </c>
    </row>
    <row r="405">
      <c r="A405" s="5" t="inlineStr">
        <is>
          <t>PPS25250100405</t>
        </is>
      </c>
      <c r="B405" s="6" t="inlineStr">
        <is>
          <t>樱桃木窄柜 |樱桃木1米餐边柜</t>
        </is>
      </c>
      <c r="C405" s="6" t="inlineStr">
        <is>
          <t>窄柜-整柜洞洞板背板-1.2米</t>
        </is>
      </c>
      <c r="D405" s="6" t="inlineStr">
        <is>
          <t>PPS2525010040514</t>
        </is>
      </c>
      <c r="E405" s="5" t="inlineStr">
        <is>
          <t>AC-0173</t>
        </is>
      </c>
      <c r="F405" s="6" t="inlineStr">
        <is>
          <t>电力轨道-Xpower-T25-黑色-1.15-2插座</t>
        </is>
      </c>
      <c r="G405" s="6" t="inlineStr">
        <is>
          <t>个数</t>
        </is>
      </c>
      <c r="H405" s="6" t="n"/>
      <c r="I405" s="6" t="inlineStr">
        <is>
          <t>根</t>
        </is>
      </c>
      <c r="J405" s="6" t="n">
        <v>1</v>
      </c>
      <c r="K405" s="6" t="n"/>
      <c r="L405" s="6" t="n"/>
      <c r="N405" s="8" t="inlineStr">
        <is>
          <t>✅ 可导入</t>
        </is>
      </c>
      <c r="O405" t="inlineStr">
        <is>
          <t>✓</t>
        </is>
      </c>
    </row>
    <row r="406">
      <c r="A406" s="5" t="inlineStr">
        <is>
          <t>PPS25250100405</t>
        </is>
      </c>
      <c r="B406" s="9" t="inlineStr">
        <is>
          <t>樱桃木窄柜 |樱桃木1米餐边柜</t>
        </is>
      </c>
      <c r="C406" s="9" t="inlineStr">
        <is>
          <t>窄柜-整柜洞洞板背板-1.2米</t>
        </is>
      </c>
      <c r="D406" s="9" t="inlineStr">
        <is>
          <t>PPS2525010040514</t>
        </is>
      </c>
      <c r="E406" s="5" t="inlineStr">
        <is>
          <t>AC-0078</t>
        </is>
      </c>
      <c r="F406" s="9" t="inlineStr">
        <is>
          <t>餐边柜连接片</t>
        </is>
      </c>
      <c r="G406" s="9" t="inlineStr">
        <is>
          <t>个数</t>
        </is>
      </c>
      <c r="H406" s="9" t="n"/>
      <c r="I406" s="9" t="inlineStr">
        <is>
          <t>个</t>
        </is>
      </c>
      <c r="J406" s="9" t="n">
        <v>2</v>
      </c>
      <c r="K406" s="9" t="n"/>
      <c r="L406" s="9" t="inlineStr">
        <is>
          <t>127*20*2.5</t>
        </is>
      </c>
      <c r="N406" s="8" t="inlineStr">
        <is>
          <t>✅ 可导入</t>
        </is>
      </c>
      <c r="O406" t="inlineStr">
        <is>
          <t>✓</t>
        </is>
      </c>
    </row>
    <row r="407">
      <c r="A407" s="5" t="inlineStr">
        <is>
          <t>PPS25250100405</t>
        </is>
      </c>
      <c r="B407" s="6" t="inlineStr">
        <is>
          <t>樱桃木窄柜 |樱桃木1米餐边柜</t>
        </is>
      </c>
      <c r="C407" s="6" t="inlineStr">
        <is>
          <t>窄柜-整柜洞洞板背板-1.2米</t>
        </is>
      </c>
      <c r="D407" s="6" t="inlineStr">
        <is>
          <t>PPS2525010040514</t>
        </is>
      </c>
      <c r="E407" s="5" t="inlineStr">
        <is>
          <t>AC-0083</t>
        </is>
      </c>
      <c r="F407" s="6" t="inlineStr">
        <is>
          <t>9mm米白洞石岩板</t>
        </is>
      </c>
      <c r="G407" s="6" t="inlineStr">
        <is>
          <t>平面(长×宽)</t>
        </is>
      </c>
      <c r="H407" s="6" t="inlineStr">
        <is>
          <t>1200*480</t>
        </is>
      </c>
      <c r="I407" s="6" t="inlineStr">
        <is>
          <t>块</t>
        </is>
      </c>
      <c r="J407" s="6" t="n">
        <v>1</v>
      </c>
      <c r="K407" s="6" t="n"/>
      <c r="L407" s="6" t="inlineStr">
        <is>
          <t>9mm米黄洞石岩板 1200*480，4边磨平，R2mm安全角后面左右两边进来8cm开2*1cm半圆孔后面两边进来280mm，左右各进来5mm，打10mm的圆孔岩板左侧距离后面79mm，左侧44mm打直径12mm走水孔</t>
        </is>
      </c>
      <c r="N407" s="8" t="inlineStr">
        <is>
          <t>✅ 可导入</t>
        </is>
      </c>
      <c r="O407" t="inlineStr">
        <is>
          <t>✓</t>
        </is>
      </c>
    </row>
    <row r="408">
      <c r="A408" s="5" t="inlineStr">
        <is>
          <t>PPS25250100405</t>
        </is>
      </c>
      <c r="B408" s="9" t="inlineStr">
        <is>
          <t>樱桃木窄柜 |樱桃木1米餐边柜</t>
        </is>
      </c>
      <c r="C408" s="9" t="inlineStr">
        <is>
          <t>窄柜-整柜洞洞板背板-1.0米</t>
        </is>
      </c>
      <c r="D408" s="9" t="inlineStr">
        <is>
          <t>PPS2525010040515</t>
        </is>
      </c>
      <c r="E408" s="5" t="inlineStr">
        <is>
          <t>WD-0055</t>
        </is>
      </c>
      <c r="F408" s="9" t="inlineStr">
        <is>
          <t>窄柜-整柜-木作部分-适配1.0米</t>
        </is>
      </c>
      <c r="G408" s="9" t="inlineStr">
        <is>
          <t>组合</t>
        </is>
      </c>
      <c r="H408" s="9" t="n"/>
      <c r="I408" s="9" t="inlineStr">
        <is>
          <t>套</t>
        </is>
      </c>
      <c r="J408" s="9" t="n">
        <v>1</v>
      </c>
      <c r="K408" s="9" t="n"/>
      <c r="L408" s="9" t="n"/>
      <c r="N408" s="8" t="inlineStr">
        <is>
          <t>✅ 可导入</t>
        </is>
      </c>
      <c r="O408" t="inlineStr">
        <is>
          <t>✓</t>
        </is>
      </c>
    </row>
    <row r="409">
      <c r="A409" s="5" t="inlineStr">
        <is>
          <t>PPS25250100405</t>
        </is>
      </c>
      <c r="B409" s="6" t="inlineStr">
        <is>
          <t>樱桃木窄柜 |樱桃木1米餐边柜</t>
        </is>
      </c>
      <c r="C409" s="6" t="inlineStr">
        <is>
          <t>窄柜-整柜洞洞板背板-1.0米</t>
        </is>
      </c>
      <c r="D409" s="6" t="inlineStr">
        <is>
          <t>PPS2525010040515</t>
        </is>
      </c>
      <c r="E409" s="5" t="inlineStr">
        <is>
          <t>AC-0074</t>
        </is>
      </c>
      <c r="F409" s="6" t="inlineStr">
        <is>
          <t>5mm超白玻璃</t>
        </is>
      </c>
      <c r="G409" s="6" t="inlineStr">
        <is>
          <t>平面(长×宽)</t>
        </is>
      </c>
      <c r="H409" s="96" t="inlineStr">
        <is>
          <t>568*300</t>
        </is>
      </c>
      <c r="I409" s="6" t="inlineStr">
        <is>
          <t>块</t>
        </is>
      </c>
      <c r="J409" s="6" t="n">
        <v>2</v>
      </c>
      <c r="K409" s="6" t="inlineStr">
        <is>
          <t>否</t>
        </is>
      </c>
      <c r="L409" s="6" t="inlineStr">
        <is>
          <t>隔板</t>
        </is>
      </c>
      <c r="N409" s="8" t="inlineStr">
        <is>
          <t>✅ 可导入</t>
        </is>
      </c>
      <c r="O409" t="inlineStr">
        <is>
          <t>✓</t>
        </is>
      </c>
    </row>
    <row r="410">
      <c r="A410" s="5" t="inlineStr">
        <is>
          <t>PPS25250100405</t>
        </is>
      </c>
      <c r="B410" s="9" t="inlineStr">
        <is>
          <t>樱桃木窄柜 |樱桃木1米餐边柜</t>
        </is>
      </c>
      <c r="C410" s="9" t="inlineStr">
        <is>
          <t>窄柜-整柜洞洞板背板-1.0米</t>
        </is>
      </c>
      <c r="D410" s="9" t="inlineStr">
        <is>
          <t>PPS2525010040515</t>
        </is>
      </c>
      <c r="E410" s="5" t="inlineStr">
        <is>
          <t>AC-0074</t>
        </is>
      </c>
      <c r="F410" s="9" t="inlineStr">
        <is>
          <t>5mm超白玻璃</t>
        </is>
      </c>
      <c r="G410" s="9" t="inlineStr">
        <is>
          <t>平面(长×宽)</t>
        </is>
      </c>
      <c r="H410" s="9" t="inlineStr">
        <is>
          <t>470*288</t>
        </is>
      </c>
      <c r="I410" s="9" t="inlineStr">
        <is>
          <t>块</t>
        </is>
      </c>
      <c r="J410" s="9" t="n">
        <v>2</v>
      </c>
      <c r="K410" s="9" t="n"/>
      <c r="L410" s="9" t="inlineStr">
        <is>
          <t>移门</t>
        </is>
      </c>
      <c r="N410" s="8" t="inlineStr">
        <is>
          <t>✅ 可导入</t>
        </is>
      </c>
      <c r="O410" t="inlineStr">
        <is>
          <t>✓</t>
        </is>
      </c>
    </row>
    <row r="411">
      <c r="A411" s="5" t="inlineStr">
        <is>
          <t>PPS25250100405</t>
        </is>
      </c>
      <c r="B411" s="6" t="inlineStr">
        <is>
          <t>樱桃木窄柜 |樱桃木1米餐边柜</t>
        </is>
      </c>
      <c r="C411" s="6" t="inlineStr">
        <is>
          <t>窄柜-整柜洞洞板背板-1.0米</t>
        </is>
      </c>
      <c r="D411" s="6" t="inlineStr">
        <is>
          <t>PPS2525010040515</t>
        </is>
      </c>
      <c r="E411" s="5" t="inlineStr">
        <is>
          <t>AC-0079</t>
        </is>
      </c>
      <c r="F411" s="6" t="inlineStr">
        <is>
          <t>MDF洞洞板-茶色</t>
        </is>
      </c>
      <c r="G411" s="6" t="inlineStr">
        <is>
          <t>平面(长×宽)</t>
        </is>
      </c>
      <c r="H411" s="6" t="inlineStr">
        <is>
          <t>955*660</t>
        </is>
      </c>
      <c r="I411" s="6" t="inlineStr">
        <is>
          <t>块</t>
        </is>
      </c>
      <c r="J411" s="6" t="n">
        <v>1</v>
      </c>
      <c r="K411" s="6" t="n"/>
      <c r="L411" s="6" t="inlineStr">
        <is>
          <t>955*660 板子下面和右侧进去4cm，打4cm直径的圆</t>
        </is>
      </c>
      <c r="N411" s="8" t="inlineStr">
        <is>
          <t>✅ 可导入</t>
        </is>
      </c>
      <c r="O411" t="inlineStr">
        <is>
          <t>✓</t>
        </is>
      </c>
    </row>
    <row r="412">
      <c r="A412" s="5" t="inlineStr">
        <is>
          <t>PPS25250100405</t>
        </is>
      </c>
      <c r="B412" s="9" t="inlineStr">
        <is>
          <t>樱桃木窄柜 |樱桃木1米餐边柜</t>
        </is>
      </c>
      <c r="C412" s="9" t="inlineStr">
        <is>
          <t>窄柜-整柜洞洞板背板-1.0米</t>
        </is>
      </c>
      <c r="D412" s="9" t="inlineStr">
        <is>
          <t>PPS2525010040515</t>
        </is>
      </c>
      <c r="E412" s="5" t="inlineStr">
        <is>
          <t>AC-0174</t>
        </is>
      </c>
      <c r="F412" s="9" t="inlineStr">
        <is>
          <t>电力轨道-Xpower-T25-黑色-0.95-2插座</t>
        </is>
      </c>
      <c r="G412" s="9" t="inlineStr">
        <is>
          <t>个数</t>
        </is>
      </c>
      <c r="H412" s="9" t="n"/>
      <c r="I412" s="9" t="inlineStr">
        <is>
          <t>根</t>
        </is>
      </c>
      <c r="J412" s="9" t="n">
        <v>1</v>
      </c>
      <c r="K412" s="9" t="n"/>
      <c r="L412" s="9" t="n"/>
      <c r="N412" s="8" t="inlineStr">
        <is>
          <t>✅ 可导入</t>
        </is>
      </c>
      <c r="O412" t="inlineStr">
        <is>
          <t>✓</t>
        </is>
      </c>
    </row>
    <row r="413">
      <c r="A413" s="5" t="inlineStr">
        <is>
          <t>PPS25250100405</t>
        </is>
      </c>
      <c r="B413" s="6" t="inlineStr">
        <is>
          <t>樱桃木窄柜 |樱桃木1米餐边柜</t>
        </is>
      </c>
      <c r="C413" s="6" t="inlineStr">
        <is>
          <t>窄柜-整柜洞洞板背板-1.0米</t>
        </is>
      </c>
      <c r="D413" s="6" t="inlineStr">
        <is>
          <t>PPS2525010040515</t>
        </is>
      </c>
      <c r="E413" s="5" t="inlineStr">
        <is>
          <t>AC-0078</t>
        </is>
      </c>
      <c r="F413" s="6" t="inlineStr">
        <is>
          <t>餐边柜连接片</t>
        </is>
      </c>
      <c r="G413" s="6" t="inlineStr">
        <is>
          <t>个数</t>
        </is>
      </c>
      <c r="H413" s="6" t="n"/>
      <c r="I413" s="6" t="inlineStr">
        <is>
          <t>个</t>
        </is>
      </c>
      <c r="J413" s="6" t="n">
        <v>2</v>
      </c>
      <c r="K413" s="6" t="n"/>
      <c r="L413" s="6" t="inlineStr">
        <is>
          <t>127*20*2.5</t>
        </is>
      </c>
      <c r="N413" s="8" t="inlineStr">
        <is>
          <t>✅ 可导入</t>
        </is>
      </c>
      <c r="O413" t="inlineStr">
        <is>
          <t>✓</t>
        </is>
      </c>
    </row>
    <row r="414">
      <c r="A414" s="5" t="inlineStr">
        <is>
          <t>PPS25250100405</t>
        </is>
      </c>
      <c r="B414" s="9" t="inlineStr">
        <is>
          <t>樱桃木窄柜 |樱桃木1米餐边柜</t>
        </is>
      </c>
      <c r="C414" s="9" t="inlineStr">
        <is>
          <t>窄柜-整柜洞洞板背板-1.0米</t>
        </is>
      </c>
      <c r="D414" s="9" t="inlineStr">
        <is>
          <t>PPS2525010040515</t>
        </is>
      </c>
      <c r="E414" s="5" t="inlineStr">
        <is>
          <t>AC-0083</t>
        </is>
      </c>
      <c r="F414" s="9" t="inlineStr">
        <is>
          <t>9mm米白洞石岩板</t>
        </is>
      </c>
      <c r="G414" s="9" t="inlineStr">
        <is>
          <t>平面(长×宽)</t>
        </is>
      </c>
      <c r="H414" s="9" t="inlineStr">
        <is>
          <t>1000*480</t>
        </is>
      </c>
      <c r="I414" s="9" t="inlineStr">
        <is>
          <t>块</t>
        </is>
      </c>
      <c r="J414" s="9" t="n">
        <v>1</v>
      </c>
      <c r="K414" s="9" t="n"/>
      <c r="L414" s="9" t="inlineStr">
        <is>
          <t>9mm米黄洞石岩板1000*480，4边磨平，R2mm安全角后面左右两边进来8cm开2*1cm半圆孔后面两边进来280mm，左右各进来5mm，打10mm的圆孔岩板左侧距离后面79mm，左侧44mm打直径12mm走水孔</t>
        </is>
      </c>
      <c r="N414" s="8" t="inlineStr">
        <is>
          <t>✅ 可导入</t>
        </is>
      </c>
      <c r="O414" t="inlineStr">
        <is>
          <t>✓</t>
        </is>
      </c>
    </row>
    <row r="415">
      <c r="A415" s="5" t="inlineStr">
        <is>
          <t>PPS25250100405</t>
        </is>
      </c>
      <c r="B415" s="6" t="inlineStr">
        <is>
          <t>樱桃木窄柜 |樱桃木1米餐边柜</t>
        </is>
      </c>
      <c r="C415" s="6" t="inlineStr">
        <is>
          <t>窄柜-整柜洞洞板背板-0.8米</t>
        </is>
      </c>
      <c r="D415" s="6" t="inlineStr">
        <is>
          <t>PPS2525010040516</t>
        </is>
      </c>
      <c r="E415" s="5" t="inlineStr">
        <is>
          <t>WD-0056</t>
        </is>
      </c>
      <c r="F415" s="6" t="inlineStr">
        <is>
          <t>窄柜-整柜-木作部分-适配0.8米</t>
        </is>
      </c>
      <c r="G415" s="6" t="inlineStr">
        <is>
          <t>组合</t>
        </is>
      </c>
      <c r="H415" s="6" t="n"/>
      <c r="I415" s="6" t="inlineStr">
        <is>
          <t>套</t>
        </is>
      </c>
      <c r="J415" s="6" t="n">
        <v>1</v>
      </c>
      <c r="K415" s="6" t="n"/>
      <c r="L415" s="6" t="n"/>
      <c r="N415" s="8" t="inlineStr">
        <is>
          <t>✅ 可导入</t>
        </is>
      </c>
      <c r="O415" t="inlineStr">
        <is>
          <t>✓</t>
        </is>
      </c>
    </row>
    <row r="416">
      <c r="A416" s="5" t="inlineStr">
        <is>
          <t>PPS25250100405</t>
        </is>
      </c>
      <c r="B416" s="9" t="inlineStr">
        <is>
          <t>樱桃木窄柜 |樱桃木1米餐边柜</t>
        </is>
      </c>
      <c r="C416" s="9" t="inlineStr">
        <is>
          <t>窄柜-整柜洞洞板背板-0.8米</t>
        </is>
      </c>
      <c r="D416" s="9" t="inlineStr">
        <is>
          <t>PPS2525010040516</t>
        </is>
      </c>
      <c r="E416" s="5" t="inlineStr">
        <is>
          <t>AC-0074</t>
        </is>
      </c>
      <c r="F416" s="9" t="inlineStr">
        <is>
          <t>5mm超白玻璃</t>
        </is>
      </c>
      <c r="G416" s="9" t="inlineStr">
        <is>
          <t>平面(长×宽)</t>
        </is>
      </c>
      <c r="H416" s="97" t="inlineStr">
        <is>
          <t>568*300</t>
        </is>
      </c>
      <c r="I416" s="9" t="inlineStr">
        <is>
          <t>块</t>
        </is>
      </c>
      <c r="J416" s="9" t="n">
        <v>2</v>
      </c>
      <c r="K416" s="9" t="inlineStr">
        <is>
          <t>否</t>
        </is>
      </c>
      <c r="L416" s="9" t="inlineStr">
        <is>
          <t>隔板</t>
        </is>
      </c>
      <c r="N416" s="8" t="inlineStr">
        <is>
          <t>✅ 可导入</t>
        </is>
      </c>
      <c r="O416" t="inlineStr">
        <is>
          <t>✓</t>
        </is>
      </c>
    </row>
    <row r="417">
      <c r="A417" s="5" t="inlineStr">
        <is>
          <t>PPS25250100405</t>
        </is>
      </c>
      <c r="B417" s="6" t="inlineStr">
        <is>
          <t>樱桃木窄柜 |樱桃木1米餐边柜</t>
        </is>
      </c>
      <c r="C417" s="6" t="inlineStr">
        <is>
          <t>窄柜-整柜洞洞板背板-0.8米</t>
        </is>
      </c>
      <c r="D417" s="6" t="inlineStr">
        <is>
          <t>PPS2525010040516</t>
        </is>
      </c>
      <c r="E417" s="5" t="inlineStr">
        <is>
          <t>AC-0074</t>
        </is>
      </c>
      <c r="F417" s="6" t="inlineStr">
        <is>
          <t>5mm超白玻璃</t>
        </is>
      </c>
      <c r="G417" s="6" t="inlineStr">
        <is>
          <t>平面(长×宽)</t>
        </is>
      </c>
      <c r="H417" s="6" t="inlineStr">
        <is>
          <t>370*288</t>
        </is>
      </c>
      <c r="I417" s="6" t="inlineStr">
        <is>
          <t>块</t>
        </is>
      </c>
      <c r="J417" s="6" t="n">
        <v>2</v>
      </c>
      <c r="K417" s="6" t="n"/>
      <c r="L417" s="6" t="inlineStr">
        <is>
          <t>移门</t>
        </is>
      </c>
      <c r="N417" s="8" t="inlineStr">
        <is>
          <t>✅ 可导入</t>
        </is>
      </c>
      <c r="O417" t="inlineStr">
        <is>
          <t>✓</t>
        </is>
      </c>
    </row>
    <row r="418">
      <c r="A418" s="5" t="inlineStr">
        <is>
          <t>PPS25250100405</t>
        </is>
      </c>
      <c r="B418" s="9" t="inlineStr">
        <is>
          <t>樱桃木窄柜 |樱桃木1米餐边柜</t>
        </is>
      </c>
      <c r="C418" s="9" t="inlineStr">
        <is>
          <t>窄柜-整柜洞洞板背板-0.8米</t>
        </is>
      </c>
      <c r="D418" s="9" t="inlineStr">
        <is>
          <t>PPS2525010040516</t>
        </is>
      </c>
      <c r="E418" s="5" t="inlineStr">
        <is>
          <t>AC-0079</t>
        </is>
      </c>
      <c r="F418" s="9" t="inlineStr">
        <is>
          <t>MDF洞洞板-茶色</t>
        </is>
      </c>
      <c r="G418" s="9" t="inlineStr">
        <is>
          <t>平面(长×宽)</t>
        </is>
      </c>
      <c r="H418" s="9" t="inlineStr">
        <is>
          <t>755*660</t>
        </is>
      </c>
      <c r="I418" s="9" t="inlineStr">
        <is>
          <t>块</t>
        </is>
      </c>
      <c r="J418" s="9" t="n">
        <v>1</v>
      </c>
      <c r="K418" s="9" t="n"/>
      <c r="L418" s="9" t="inlineStr">
        <is>
          <t>755*660 板子下面和右侧进去4cm，打4cm直径的圆</t>
        </is>
      </c>
      <c r="N418" s="8" t="inlineStr">
        <is>
          <t>✅ 可导入</t>
        </is>
      </c>
      <c r="O418" t="inlineStr">
        <is>
          <t>✓</t>
        </is>
      </c>
    </row>
    <row r="419">
      <c r="A419" s="5" t="inlineStr">
        <is>
          <t>PPS25250100405</t>
        </is>
      </c>
      <c r="B419" s="6" t="inlineStr">
        <is>
          <t>樱桃木窄柜 |樱桃木1米餐边柜</t>
        </is>
      </c>
      <c r="C419" s="6" t="inlineStr">
        <is>
          <t>窄柜-整柜洞洞板背板-0.8米</t>
        </is>
      </c>
      <c r="D419" s="6" t="inlineStr">
        <is>
          <t>PPS2525010040516</t>
        </is>
      </c>
      <c r="E419" s="5" t="inlineStr">
        <is>
          <t>AC-0175</t>
        </is>
      </c>
      <c r="F419" s="6" t="inlineStr">
        <is>
          <t>电力轨道-Xpower-T25-黑色-0.75-2插座</t>
        </is>
      </c>
      <c r="G419" s="6" t="inlineStr">
        <is>
          <t>个数</t>
        </is>
      </c>
      <c r="H419" s="6" t="n"/>
      <c r="I419" s="6" t="inlineStr">
        <is>
          <t>根</t>
        </is>
      </c>
      <c r="J419" s="6" t="n">
        <v>1</v>
      </c>
      <c r="K419" s="6" t="n"/>
      <c r="L419" s="6" t="n"/>
      <c r="N419" s="8" t="inlineStr">
        <is>
          <t>✅ 可导入</t>
        </is>
      </c>
      <c r="O419" t="inlineStr">
        <is>
          <t>✓</t>
        </is>
      </c>
    </row>
    <row r="420">
      <c r="A420" s="5" t="inlineStr">
        <is>
          <t>PPS25250100405</t>
        </is>
      </c>
      <c r="B420" s="9" t="inlineStr">
        <is>
          <t>樱桃木窄柜 |樱桃木1米餐边柜</t>
        </is>
      </c>
      <c r="C420" s="9" t="inlineStr">
        <is>
          <t>窄柜-整柜洞洞板背板-0.8米</t>
        </is>
      </c>
      <c r="D420" s="9" t="inlineStr">
        <is>
          <t>PPS2525010040516</t>
        </is>
      </c>
      <c r="E420" s="5" t="inlineStr">
        <is>
          <t>AC-0078</t>
        </is>
      </c>
      <c r="F420" s="9" t="inlineStr">
        <is>
          <t>餐边柜连接片</t>
        </is>
      </c>
      <c r="G420" s="9" t="inlineStr">
        <is>
          <t>个数</t>
        </is>
      </c>
      <c r="H420" s="9" t="n"/>
      <c r="I420" s="9" t="inlineStr">
        <is>
          <t>个</t>
        </is>
      </c>
      <c r="J420" s="9" t="n">
        <v>2</v>
      </c>
      <c r="K420" s="9" t="n"/>
      <c r="L420" s="9" t="inlineStr">
        <is>
          <t>127*20*2.5</t>
        </is>
      </c>
      <c r="N420" s="8" t="inlineStr">
        <is>
          <t>✅ 可导入</t>
        </is>
      </c>
      <c r="O420" t="inlineStr">
        <is>
          <t>✓</t>
        </is>
      </c>
    </row>
    <row r="421">
      <c r="A421" s="5" t="inlineStr">
        <is>
          <t>PPS25250100405</t>
        </is>
      </c>
      <c r="B421" s="6" t="inlineStr">
        <is>
          <t>樱桃木窄柜 |樱桃木1米餐边柜</t>
        </is>
      </c>
      <c r="C421" s="6" t="inlineStr">
        <is>
          <t>窄柜-整柜洞洞板背板-0.8米</t>
        </is>
      </c>
      <c r="D421" s="6" t="inlineStr">
        <is>
          <t>PPS2525010040516</t>
        </is>
      </c>
      <c r="E421" s="5" t="inlineStr">
        <is>
          <t>AC-0083</t>
        </is>
      </c>
      <c r="F421" s="6" t="inlineStr">
        <is>
          <t>9mm米白洞石岩板</t>
        </is>
      </c>
      <c r="G421" s="6" t="inlineStr">
        <is>
          <t>平面(长×宽)</t>
        </is>
      </c>
      <c r="H421" s="6" t="inlineStr">
        <is>
          <t>800*480</t>
        </is>
      </c>
      <c r="I421" s="6" t="inlineStr">
        <is>
          <t>块</t>
        </is>
      </c>
      <c r="J421" s="6" t="n">
        <v>1</v>
      </c>
      <c r="K421" s="6" t="n"/>
      <c r="L421" s="6" t="inlineStr">
        <is>
          <t>9mm米黄洞石岩板800*480，4边磨平，R2mm安全角后面左右两边进来8cm开2*1cm半圆孔后面两边进来280mm，左右各进来5mm，打10mm的圆孔岩板左侧距离后面79mm，左侧44mm打直径12mm走水孔</t>
        </is>
      </c>
      <c r="N421" s="8" t="inlineStr">
        <is>
          <t>✅ 可导入</t>
        </is>
      </c>
      <c r="O421" t="inlineStr">
        <is>
          <t>✓</t>
        </is>
      </c>
    </row>
    <row r="422">
      <c r="A422" s="5" t="inlineStr">
        <is>
          <t>PPS25250110410</t>
        </is>
      </c>
      <c r="B422" s="9" t="inlineStr">
        <is>
          <t>樱桃木旋转柜2025版</t>
        </is>
      </c>
      <c r="C422" s="9" t="inlineStr">
        <is>
          <t>旋转柜-仅餐桌-1.6米</t>
        </is>
      </c>
      <c r="D422" s="9" t="inlineStr">
        <is>
          <t>PPS2525011041011</t>
        </is>
      </c>
      <c r="E422" s="5" t="inlineStr">
        <is>
          <t>/</t>
        </is>
      </c>
      <c r="F422" s="9" t="inlineStr">
        <is>
          <t>/</t>
        </is>
      </c>
      <c r="G422" s="9" t="n"/>
      <c r="H422" s="9" t="n"/>
      <c r="I422" s="9" t="inlineStr">
        <is>
          <t>套</t>
        </is>
      </c>
      <c r="J422" s="9" t="n">
        <v>1</v>
      </c>
      <c r="K422" s="9" t="n"/>
      <c r="L422" s="9" t="n"/>
      <c r="N422" s="8" t="inlineStr">
        <is>
          <t>✅ 可导入</t>
        </is>
      </c>
      <c r="O422" t="inlineStr">
        <is>
          <t>✓</t>
        </is>
      </c>
    </row>
    <row r="423">
      <c r="A423" s="5" t="inlineStr">
        <is>
          <t>PPS25250110410</t>
        </is>
      </c>
      <c r="B423" s="6" t="inlineStr">
        <is>
          <t>樱桃木旋转柜2025版</t>
        </is>
      </c>
      <c r="C423" s="6" t="inlineStr">
        <is>
          <t>旋转柜-仅餐桌-1.4米</t>
        </is>
      </c>
      <c r="D423" s="6" t="inlineStr">
        <is>
          <t>PPS2525011041012</t>
        </is>
      </c>
      <c r="E423" s="5" t="inlineStr">
        <is>
          <t>/</t>
        </is>
      </c>
      <c r="F423" s="6" t="inlineStr">
        <is>
          <t>/</t>
        </is>
      </c>
      <c r="G423" s="6" t="n"/>
      <c r="H423" s="6" t="n"/>
      <c r="I423" s="6" t="inlineStr">
        <is>
          <t>套</t>
        </is>
      </c>
      <c r="J423" s="6" t="n">
        <v>1</v>
      </c>
      <c r="K423" s="6" t="n"/>
      <c r="L423" s="6" t="n"/>
      <c r="N423" s="8" t="inlineStr">
        <is>
          <t>✅ 可导入</t>
        </is>
      </c>
      <c r="O423" t="inlineStr">
        <is>
          <t>✓</t>
        </is>
      </c>
    </row>
    <row r="424">
      <c r="A424" s="5" t="inlineStr">
        <is>
          <t>PPS25250110410</t>
        </is>
      </c>
      <c r="B424" s="9" t="inlineStr">
        <is>
          <t>樱桃木旋转柜2025版</t>
        </is>
      </c>
      <c r="C424" s="9" t="inlineStr">
        <is>
          <t>旋转柜-仅餐桌-1.1米</t>
        </is>
      </c>
      <c r="D424" s="9" t="inlineStr">
        <is>
          <t>PPS2525011041013</t>
        </is>
      </c>
      <c r="E424" s="5" t="inlineStr">
        <is>
          <t>/</t>
        </is>
      </c>
      <c r="F424" s="9" t="inlineStr">
        <is>
          <t>/</t>
        </is>
      </c>
      <c r="G424" s="9" t="n"/>
      <c r="H424" s="9" t="n"/>
      <c r="I424" s="9" t="inlineStr">
        <is>
          <t>套</t>
        </is>
      </c>
      <c r="J424" s="9" t="n">
        <v>1</v>
      </c>
      <c r="K424" s="9" t="n"/>
      <c r="L424" s="9" t="n"/>
      <c r="N424" s="8" t="inlineStr">
        <is>
          <t>✅ 可导入</t>
        </is>
      </c>
      <c r="O424" t="inlineStr">
        <is>
          <t>✓</t>
        </is>
      </c>
    </row>
    <row r="425">
      <c r="A425" s="5" t="inlineStr">
        <is>
          <t>PPS25250110410</t>
        </is>
      </c>
      <c r="B425" s="6" t="inlineStr">
        <is>
          <t>樱桃木旋转柜2025版</t>
        </is>
      </c>
      <c r="C425" s="6" t="inlineStr">
        <is>
          <t>旋转柜-仅餐桌-1.0米</t>
        </is>
      </c>
      <c r="D425" s="6" t="inlineStr">
        <is>
          <t>PPS2525011041014</t>
        </is>
      </c>
      <c r="E425" s="5" t="inlineStr">
        <is>
          <t>/</t>
        </is>
      </c>
      <c r="F425" s="6" t="inlineStr">
        <is>
          <t>/</t>
        </is>
      </c>
      <c r="G425" s="6" t="n"/>
      <c r="H425" s="6" t="n"/>
      <c r="I425" s="6" t="inlineStr">
        <is>
          <t>套</t>
        </is>
      </c>
      <c r="J425" s="6" t="n">
        <v>1</v>
      </c>
      <c r="K425" s="6" t="n"/>
      <c r="L425" s="6" t="n"/>
      <c r="N425" s="8" t="inlineStr">
        <is>
          <t>✅ 可导入</t>
        </is>
      </c>
      <c r="O425" t="inlineStr">
        <is>
          <t>✓</t>
        </is>
      </c>
    </row>
    <row r="426">
      <c r="A426" s="5" t="inlineStr">
        <is>
          <t>PPS25250110410</t>
        </is>
      </c>
      <c r="B426" s="9" t="inlineStr">
        <is>
          <t>樱桃木旋转柜2025版</t>
        </is>
      </c>
      <c r="C426" s="9" t="inlineStr">
        <is>
          <t>旋转柜-下柜-2.1米+1.6米餐桌</t>
        </is>
      </c>
      <c r="D426" s="9" t="inlineStr">
        <is>
          <t>PPS2525011041015</t>
        </is>
      </c>
      <c r="E426" s="5" t="inlineStr">
        <is>
          <t>/</t>
        </is>
      </c>
      <c r="F426" s="9" t="inlineStr">
        <is>
          <t>/</t>
        </is>
      </c>
      <c r="G426" s="9" t="n"/>
      <c r="H426" s="9" t="n"/>
      <c r="I426" s="9" t="inlineStr">
        <is>
          <t>套</t>
        </is>
      </c>
      <c r="J426" s="9" t="n">
        <v>1</v>
      </c>
      <c r="K426" s="9" t="n"/>
      <c r="L426" s="9" t="n"/>
      <c r="N426" s="8" t="inlineStr">
        <is>
          <t>✅ 可导入</t>
        </is>
      </c>
      <c r="O426" t="inlineStr">
        <is>
          <t>✓</t>
        </is>
      </c>
    </row>
    <row r="427">
      <c r="A427" s="5" t="inlineStr">
        <is>
          <t>PPS25250110410</t>
        </is>
      </c>
      <c r="B427" s="6" t="inlineStr">
        <is>
          <t>樱桃木旋转柜2025版</t>
        </is>
      </c>
      <c r="C427" s="6" t="inlineStr">
        <is>
          <t>旋转柜-下柜-1.8米+1.4米餐桌</t>
        </is>
      </c>
      <c r="D427" s="6" t="inlineStr">
        <is>
          <t>PPS2525011041016</t>
        </is>
      </c>
      <c r="E427" s="5" t="inlineStr">
        <is>
          <t>/</t>
        </is>
      </c>
      <c r="F427" s="6" t="inlineStr">
        <is>
          <t>/</t>
        </is>
      </c>
      <c r="G427" s="6" t="n"/>
      <c r="H427" s="6" t="n"/>
      <c r="I427" s="6" t="inlineStr">
        <is>
          <t>套</t>
        </is>
      </c>
      <c r="J427" s="6" t="n">
        <v>1</v>
      </c>
      <c r="K427" s="6" t="n"/>
      <c r="L427" s="6" t="n"/>
      <c r="N427" s="8" t="inlineStr">
        <is>
          <t>✅ 可导入</t>
        </is>
      </c>
      <c r="O427" t="inlineStr">
        <is>
          <t>✓</t>
        </is>
      </c>
    </row>
    <row r="428">
      <c r="A428" s="5" t="inlineStr">
        <is>
          <t>PPS25250110410</t>
        </is>
      </c>
      <c r="B428" s="9" t="inlineStr">
        <is>
          <t>樱桃木旋转柜2025版</t>
        </is>
      </c>
      <c r="C428" s="9" t="inlineStr">
        <is>
          <t>旋转柜-下柜-1.5米+1.1米餐桌</t>
        </is>
      </c>
      <c r="D428" s="9" t="inlineStr">
        <is>
          <t>PPS2525011041017</t>
        </is>
      </c>
      <c r="E428" s="5" t="inlineStr">
        <is>
          <t>/</t>
        </is>
      </c>
      <c r="F428" s="9" t="inlineStr">
        <is>
          <t>/</t>
        </is>
      </c>
      <c r="G428" s="9" t="n"/>
      <c r="H428" s="9" t="n"/>
      <c r="I428" s="9" t="inlineStr">
        <is>
          <t>套</t>
        </is>
      </c>
      <c r="J428" s="9" t="n">
        <v>1</v>
      </c>
      <c r="K428" s="9" t="n"/>
      <c r="L428" s="9" t="n"/>
      <c r="N428" s="8" t="inlineStr">
        <is>
          <t>✅ 可导入</t>
        </is>
      </c>
      <c r="O428" t="inlineStr">
        <is>
          <t>✓</t>
        </is>
      </c>
    </row>
    <row r="429">
      <c r="A429" s="5" t="inlineStr">
        <is>
          <t>PPS25250110410</t>
        </is>
      </c>
      <c r="B429" s="6" t="inlineStr">
        <is>
          <t>樱桃木旋转柜2025版</t>
        </is>
      </c>
      <c r="C429" s="6" t="inlineStr">
        <is>
          <t>旋转柜-下柜-1.2米+1.0米餐桌</t>
        </is>
      </c>
      <c r="D429" s="6" t="inlineStr">
        <is>
          <t>PPS2525011041018</t>
        </is>
      </c>
      <c r="E429" s="5" t="inlineStr">
        <is>
          <t>/</t>
        </is>
      </c>
      <c r="F429" s="6" t="inlineStr">
        <is>
          <t>/</t>
        </is>
      </c>
      <c r="G429" s="6" t="n"/>
      <c r="H429" s="6" t="n"/>
      <c r="I429" s="6" t="inlineStr">
        <is>
          <t>套</t>
        </is>
      </c>
      <c r="J429" s="6" t="n">
        <v>1</v>
      </c>
      <c r="K429" s="6" t="n"/>
      <c r="L429" s="6" t="n"/>
      <c r="N429" s="8" t="inlineStr">
        <is>
          <t>✅ 可导入</t>
        </is>
      </c>
      <c r="O429" t="inlineStr">
        <is>
          <t>✓</t>
        </is>
      </c>
    </row>
    <row r="430">
      <c r="A430" s="5" t="inlineStr">
        <is>
          <t>PPS25250110410</t>
        </is>
      </c>
      <c r="B430" s="9" t="inlineStr">
        <is>
          <t>樱桃木旋转柜2025版</t>
        </is>
      </c>
      <c r="C430" s="9" t="inlineStr">
        <is>
          <t>旋转柜-樱桃木整柜2.1米+1.6米餐桌</t>
        </is>
      </c>
      <c r="D430" s="9" t="inlineStr">
        <is>
          <t>PPS2525011041019</t>
        </is>
      </c>
      <c r="E430" s="5" t="inlineStr">
        <is>
          <t>/</t>
        </is>
      </c>
      <c r="F430" s="9" t="inlineStr">
        <is>
          <t>/</t>
        </is>
      </c>
      <c r="G430" s="9" t="n"/>
      <c r="H430" s="9" t="n"/>
      <c r="I430" s="9" t="inlineStr">
        <is>
          <t>套</t>
        </is>
      </c>
      <c r="J430" s="9" t="n">
        <v>1</v>
      </c>
      <c r="K430" s="9" t="n"/>
      <c r="L430" s="9" t="n"/>
      <c r="N430" s="8" t="inlineStr">
        <is>
          <t>✅ 可导入</t>
        </is>
      </c>
      <c r="O430" t="inlineStr">
        <is>
          <t>✓</t>
        </is>
      </c>
    </row>
    <row r="431">
      <c r="A431" s="5" t="inlineStr">
        <is>
          <t>PPS25250110410</t>
        </is>
      </c>
      <c r="B431" s="6" t="inlineStr">
        <is>
          <t>樱桃木旋转柜2025版</t>
        </is>
      </c>
      <c r="C431" s="6" t="inlineStr">
        <is>
          <t>旋转柜-樱桃木整柜1.8米+1.4米餐桌</t>
        </is>
      </c>
      <c r="D431" s="6" t="inlineStr">
        <is>
          <t>PPS2525011041020</t>
        </is>
      </c>
      <c r="E431" s="5" t="inlineStr">
        <is>
          <t>/</t>
        </is>
      </c>
      <c r="F431" s="6" t="inlineStr">
        <is>
          <t>/</t>
        </is>
      </c>
      <c r="G431" s="6" t="n"/>
      <c r="H431" s="6" t="n"/>
      <c r="I431" s="6" t="inlineStr">
        <is>
          <t>套</t>
        </is>
      </c>
      <c r="J431" s="6" t="n">
        <v>1</v>
      </c>
      <c r="K431" s="6" t="n"/>
      <c r="L431" s="6" t="n"/>
      <c r="N431" s="8" t="inlineStr">
        <is>
          <t>✅ 可导入</t>
        </is>
      </c>
      <c r="O431" t="inlineStr">
        <is>
          <t>✓</t>
        </is>
      </c>
    </row>
    <row r="432">
      <c r="A432" s="5" t="inlineStr">
        <is>
          <t>PPS25250110410</t>
        </is>
      </c>
      <c r="B432" s="9" t="inlineStr">
        <is>
          <t>樱桃木旋转柜2025版</t>
        </is>
      </c>
      <c r="C432" s="9" t="inlineStr">
        <is>
          <t>旋转柜-樱桃木整柜1.5米+1.1米餐桌</t>
        </is>
      </c>
      <c r="D432" s="9" t="inlineStr">
        <is>
          <t>PPS2525011041021</t>
        </is>
      </c>
      <c r="E432" s="5" t="inlineStr">
        <is>
          <t>/</t>
        </is>
      </c>
      <c r="F432" s="9" t="inlineStr">
        <is>
          <t>/</t>
        </is>
      </c>
      <c r="G432" s="9" t="n"/>
      <c r="H432" s="9" t="n"/>
      <c r="I432" s="9" t="inlineStr">
        <is>
          <t>套</t>
        </is>
      </c>
      <c r="J432" s="9" t="n">
        <v>1</v>
      </c>
      <c r="K432" s="9" t="n"/>
      <c r="L432" s="9" t="n"/>
      <c r="N432" s="8" t="inlineStr">
        <is>
          <t>✅ 可导入</t>
        </is>
      </c>
      <c r="O432" t="inlineStr">
        <is>
          <t>✓</t>
        </is>
      </c>
    </row>
    <row r="433">
      <c r="A433" s="5" t="inlineStr">
        <is>
          <t>PPS25250110410</t>
        </is>
      </c>
      <c r="B433" s="6" t="inlineStr">
        <is>
          <t>樱桃木旋转柜2025版</t>
        </is>
      </c>
      <c r="C433" s="6" t="inlineStr">
        <is>
          <t>旋转柜-樱桃木整柜1.2米+1.0米餐桌</t>
        </is>
      </c>
      <c r="D433" s="6" t="inlineStr">
        <is>
          <t>PPS2525011041022</t>
        </is>
      </c>
      <c r="E433" s="5" t="inlineStr">
        <is>
          <t>/</t>
        </is>
      </c>
      <c r="F433" s="6" t="inlineStr">
        <is>
          <t>/</t>
        </is>
      </c>
      <c r="G433" s="6" t="n"/>
      <c r="H433" s="6" t="n"/>
      <c r="I433" s="6" t="inlineStr">
        <is>
          <t>套</t>
        </is>
      </c>
      <c r="J433" s="6" t="n">
        <v>1</v>
      </c>
      <c r="K433" s="6" t="n"/>
      <c r="L433" s="6" t="n"/>
      <c r="N433" s="8" t="inlineStr">
        <is>
          <t>✅ 可导入</t>
        </is>
      </c>
      <c r="O433" t="inlineStr">
        <is>
          <t>✓</t>
        </is>
      </c>
    </row>
    <row r="434">
      <c r="A434" s="5" t="inlineStr">
        <is>
          <t>PPS25250110410</t>
        </is>
      </c>
      <c r="B434" s="9" t="inlineStr">
        <is>
          <t>樱桃木旋转柜2025版</t>
        </is>
      </c>
      <c r="C434" s="9" t="inlineStr">
        <is>
          <t>旋转柜-榉木整柜2.1米+1.6米餐桌</t>
        </is>
      </c>
      <c r="D434" s="9" t="inlineStr">
        <is>
          <t>PPS2525011041023</t>
        </is>
      </c>
      <c r="E434" s="5" t="inlineStr">
        <is>
          <t>/</t>
        </is>
      </c>
      <c r="F434" s="9" t="inlineStr">
        <is>
          <t>/</t>
        </is>
      </c>
      <c r="G434" s="9" t="n"/>
      <c r="H434" s="9" t="n"/>
      <c r="I434" s="9" t="inlineStr">
        <is>
          <t>套</t>
        </is>
      </c>
      <c r="J434" s="9" t="n">
        <v>1</v>
      </c>
      <c r="K434" s="9" t="n"/>
      <c r="L434" s="9" t="n"/>
      <c r="N434" s="8" t="inlineStr">
        <is>
          <t>✅ 可导入</t>
        </is>
      </c>
      <c r="O434" t="inlineStr">
        <is>
          <t>✓</t>
        </is>
      </c>
    </row>
    <row r="435">
      <c r="A435" s="5" t="inlineStr">
        <is>
          <t>PPS25250110410</t>
        </is>
      </c>
      <c r="B435" s="6" t="inlineStr">
        <is>
          <t>樱桃木旋转柜2025版</t>
        </is>
      </c>
      <c r="C435" s="6" t="inlineStr">
        <is>
          <t>旋转柜-榉木整柜1.8米+1.4米餐桌</t>
        </is>
      </c>
      <c r="D435" s="6" t="inlineStr">
        <is>
          <t>PPS2525011041024</t>
        </is>
      </c>
      <c r="E435" s="5" t="inlineStr">
        <is>
          <t>/</t>
        </is>
      </c>
      <c r="F435" s="6" t="inlineStr">
        <is>
          <t>/</t>
        </is>
      </c>
      <c r="G435" s="6" t="n"/>
      <c r="H435" s="6" t="n"/>
      <c r="I435" s="6" t="inlineStr">
        <is>
          <t>套</t>
        </is>
      </c>
      <c r="J435" s="6" t="n">
        <v>1</v>
      </c>
      <c r="K435" s="6" t="n"/>
      <c r="L435" s="6" t="n"/>
      <c r="N435" s="8" t="inlineStr">
        <is>
          <t>✅ 可导入</t>
        </is>
      </c>
      <c r="O435" t="inlineStr">
        <is>
          <t>✓</t>
        </is>
      </c>
    </row>
    <row r="436">
      <c r="A436" s="5" t="inlineStr">
        <is>
          <t>PPS25250110410</t>
        </is>
      </c>
      <c r="B436" s="9" t="inlineStr">
        <is>
          <t>樱桃木旋转柜2025版</t>
        </is>
      </c>
      <c r="C436" s="9" t="inlineStr">
        <is>
          <t>旋转柜-榉木整柜1.5米+1.1米餐桌</t>
        </is>
      </c>
      <c r="D436" s="9" t="inlineStr">
        <is>
          <t>PPS2525011041025</t>
        </is>
      </c>
      <c r="E436" s="5" t="inlineStr">
        <is>
          <t>/</t>
        </is>
      </c>
      <c r="F436" s="9" t="inlineStr">
        <is>
          <t>/</t>
        </is>
      </c>
      <c r="G436" s="9" t="n"/>
      <c r="H436" s="9" t="n"/>
      <c r="I436" s="9" t="inlineStr">
        <is>
          <t>套</t>
        </is>
      </c>
      <c r="J436" s="9" t="n">
        <v>1</v>
      </c>
      <c r="K436" s="9" t="n"/>
      <c r="L436" s="9" t="n"/>
      <c r="N436" s="8" t="inlineStr">
        <is>
          <t>✅ 可导入</t>
        </is>
      </c>
      <c r="O436" t="inlineStr">
        <is>
          <t>✓</t>
        </is>
      </c>
    </row>
    <row r="437">
      <c r="A437" s="5" t="inlineStr">
        <is>
          <t>PPS25250110410</t>
        </is>
      </c>
      <c r="B437" s="6" t="inlineStr">
        <is>
          <t>樱桃木旋转柜2025版</t>
        </is>
      </c>
      <c r="C437" s="6" t="inlineStr">
        <is>
          <t>旋转柜-榉木整柜1.2米+1.0米餐桌</t>
        </is>
      </c>
      <c r="D437" s="6" t="inlineStr">
        <is>
          <t>PPS2525011041026</t>
        </is>
      </c>
      <c r="E437" s="5" t="inlineStr">
        <is>
          <t>/</t>
        </is>
      </c>
      <c r="F437" s="6" t="inlineStr">
        <is>
          <t>/</t>
        </is>
      </c>
      <c r="G437" s="6" t="n"/>
      <c r="H437" s="6" t="n"/>
      <c r="I437" s="6" t="inlineStr">
        <is>
          <t>套</t>
        </is>
      </c>
      <c r="J437" s="6" t="n">
        <v>1</v>
      </c>
      <c r="K437" s="6" t="n"/>
      <c r="L437" s="6" t="n"/>
      <c r="N437" s="8" t="inlineStr">
        <is>
          <t>✅ 可导入</t>
        </is>
      </c>
      <c r="O437" t="inlineStr">
        <is>
          <t>✓</t>
        </is>
      </c>
    </row>
    <row r="438">
      <c r="A438" s="5" t="inlineStr">
        <is>
          <t>PPS25250120415</t>
        </is>
      </c>
      <c r="B438" s="9" t="inlineStr">
        <is>
          <t>黑胡桃木基础餐边柜 |黑胡桃木鎏金餐边柜</t>
        </is>
      </c>
      <c r="C438" s="9" t="inlineStr">
        <is>
          <t>鎏金柜-下柜-2.1米</t>
        </is>
      </c>
      <c r="D438" s="9" t="inlineStr">
        <is>
          <t>PPS2525012041511</t>
        </is>
      </c>
      <c r="E438" s="5" t="inlineStr">
        <is>
          <t>WD-0057</t>
        </is>
      </c>
      <c r="F438" s="9" t="inlineStr">
        <is>
          <t>鎏金柜-下柜-木作部分-适配2.1米</t>
        </is>
      </c>
      <c r="G438" s="9" t="inlineStr">
        <is>
          <t>组合</t>
        </is>
      </c>
      <c r="H438" s="9" t="n"/>
      <c r="I438" s="9" t="inlineStr">
        <is>
          <t>套</t>
        </is>
      </c>
      <c r="J438" s="9" t="n">
        <v>1</v>
      </c>
      <c r="K438" s="9" t="n"/>
      <c r="L438" s="9" t="n"/>
      <c r="N438" s="8" t="inlineStr">
        <is>
          <t>✅ 可导入</t>
        </is>
      </c>
      <c r="O438" t="inlineStr">
        <is>
          <t>✓</t>
        </is>
      </c>
    </row>
    <row r="439">
      <c r="A439" s="5" t="inlineStr">
        <is>
          <t>PPS25250120415</t>
        </is>
      </c>
      <c r="B439" s="6" t="inlineStr">
        <is>
          <t>黑胡桃木基础餐边柜 |黑胡桃木鎏金餐边柜</t>
        </is>
      </c>
      <c r="C439" s="6" t="inlineStr">
        <is>
          <t>鎏金柜-下柜-2.1米</t>
        </is>
      </c>
      <c r="D439" s="6" t="inlineStr">
        <is>
          <t>PPS2525012041511</t>
        </is>
      </c>
      <c r="E439" s="5" t="inlineStr">
        <is>
          <t>AC-0071</t>
        </is>
      </c>
      <c r="F439" s="6" t="inlineStr">
        <is>
          <t>12mm黑色岩板</t>
        </is>
      </c>
      <c r="G439" s="6" t="inlineStr">
        <is>
          <t>平面(长×宽)</t>
        </is>
      </c>
      <c r="H439" s="6" t="inlineStr">
        <is>
          <t>2100*480</t>
        </is>
      </c>
      <c r="I439" s="6" t="inlineStr">
        <is>
          <t>块</t>
        </is>
      </c>
      <c r="J439" s="6" t="n">
        <v>1</v>
      </c>
      <c r="K439" s="6" t="n"/>
      <c r="L439" s="6" t="inlineStr">
        <is>
          <t>12mm哑光黑 2100*480  
4边磨平，R2mm安全角
后面左右两边进来8cm开2*1cm半圆孔
后面两边进来200mm，左右各进来5mm，打10mm的圆孔
岩板左侧距离后面79mm，左侧44mm打直径12mm走水孔</t>
        </is>
      </c>
      <c r="N439" s="8" t="inlineStr">
        <is>
          <t>✅ 可导入</t>
        </is>
      </c>
      <c r="O439" t="inlineStr">
        <is>
          <t>✓</t>
        </is>
      </c>
    </row>
    <row r="440">
      <c r="A440" s="5" t="inlineStr">
        <is>
          <t>PPS25250120415</t>
        </is>
      </c>
      <c r="B440" s="9" t="inlineStr">
        <is>
          <t>黑胡桃木基础餐边柜 |黑胡桃木鎏金餐边柜</t>
        </is>
      </c>
      <c r="C440" s="9" t="inlineStr">
        <is>
          <t>鎏金柜-下柜-2.1米</t>
        </is>
      </c>
      <c r="D440" s="9" t="inlineStr">
        <is>
          <t>PPS2525012041511</t>
        </is>
      </c>
      <c r="E440" s="5" t="inlineStr">
        <is>
          <t>AC-0073</t>
        </is>
      </c>
      <c r="F440" s="9" t="inlineStr">
        <is>
          <t>5mm灰色玻璃</t>
        </is>
      </c>
      <c r="G440" s="9" t="inlineStr">
        <is>
          <t>平面(长×宽)</t>
        </is>
      </c>
      <c r="H440" s="9" t="inlineStr">
        <is>
          <t>待定</t>
        </is>
      </c>
      <c r="I440" s="9" t="inlineStr">
        <is>
          <t>块</t>
        </is>
      </c>
      <c r="J440" s="9" t="n">
        <v>1</v>
      </c>
      <c r="K440" s="9" t="inlineStr">
        <is>
          <t>否</t>
        </is>
      </c>
      <c r="L440" s="9" t="inlineStr">
        <is>
          <t>鎏金柜抽屉面板玻璃-2.1米版</t>
        </is>
      </c>
      <c r="N440" s="8" t="inlineStr">
        <is>
          <t>✅ 可导入</t>
        </is>
      </c>
      <c r="O440" t="inlineStr">
        <is>
          <t>✓</t>
        </is>
      </c>
    </row>
    <row r="441">
      <c r="A441" s="5" t="inlineStr">
        <is>
          <t>PPS25250120415</t>
        </is>
      </c>
      <c r="B441" s="6" t="inlineStr">
        <is>
          <t>黑胡桃木基础餐边柜 |黑胡桃木鎏金餐边柜</t>
        </is>
      </c>
      <c r="C441" s="6" t="inlineStr">
        <is>
          <t>鎏金柜-下柜-2.1米</t>
        </is>
      </c>
      <c r="D441" s="6" t="inlineStr">
        <is>
          <t>PPS2525012041511</t>
        </is>
      </c>
      <c r="E441" s="5" t="inlineStr">
        <is>
          <t>AC-0084</t>
        </is>
      </c>
      <c r="F441" s="6" t="inlineStr">
        <is>
          <t>5mm小灯芯玻璃</t>
        </is>
      </c>
      <c r="G441" s="6" t="inlineStr">
        <is>
          <t>平面(长×宽)</t>
        </is>
      </c>
      <c r="H441" s="6" t="inlineStr">
        <is>
          <t>待定</t>
        </is>
      </c>
      <c r="I441" s="6" t="inlineStr">
        <is>
          <t>块</t>
        </is>
      </c>
      <c r="J441" s="6" t="n">
        <v>1</v>
      </c>
      <c r="K441" s="6" t="inlineStr">
        <is>
          <t>否</t>
        </is>
      </c>
      <c r="L441" s="6" t="inlineStr">
        <is>
          <t>鎏金柜抽屉小灯芯玻璃-2.1米版</t>
        </is>
      </c>
      <c r="N441" s="8" t="inlineStr">
        <is>
          <t>✅ 可导入</t>
        </is>
      </c>
      <c r="O441" t="inlineStr">
        <is>
          <t>✓</t>
        </is>
      </c>
    </row>
    <row r="442">
      <c r="A442" s="5" t="inlineStr">
        <is>
          <t>PPS25250120415</t>
        </is>
      </c>
      <c r="B442" s="9" t="inlineStr">
        <is>
          <t>黑胡桃木基础餐边柜 |黑胡桃木鎏金餐边柜</t>
        </is>
      </c>
      <c r="C442" s="9" t="inlineStr">
        <is>
          <t>鎏金柜-下柜-2.1米</t>
        </is>
      </c>
      <c r="D442" s="9" t="inlineStr">
        <is>
          <t>PPS2525012041511</t>
        </is>
      </c>
      <c r="E442" s="5" t="inlineStr">
        <is>
          <t>AC-0085</t>
        </is>
      </c>
      <c r="F442" s="9" t="inlineStr">
        <is>
          <t>抽屉金属轨道把手</t>
        </is>
      </c>
      <c r="G442" s="9" t="inlineStr">
        <is>
          <t>长度</t>
        </is>
      </c>
      <c r="H442" s="9" t="inlineStr">
        <is>
          <t>待定</t>
        </is>
      </c>
      <c r="I442" s="9" t="inlineStr">
        <is>
          <t>条</t>
        </is>
      </c>
      <c r="J442" s="9" t="n">
        <v>1</v>
      </c>
      <c r="K442" s="9" t="inlineStr">
        <is>
          <t>否</t>
        </is>
      </c>
      <c r="L442" s="9" t="inlineStr">
        <is>
          <t>鎏金柜长抽金属把手-2.1米版</t>
        </is>
      </c>
      <c r="N442" s="8" t="inlineStr">
        <is>
          <t>✅ 可导入</t>
        </is>
      </c>
      <c r="O442" t="inlineStr">
        <is>
          <t>✓</t>
        </is>
      </c>
    </row>
    <row r="443">
      <c r="A443" s="5" t="inlineStr">
        <is>
          <t>PPS25250120415</t>
        </is>
      </c>
      <c r="B443" s="6" t="inlineStr">
        <is>
          <t>黑胡桃木基础餐边柜 |黑胡桃木鎏金餐边柜</t>
        </is>
      </c>
      <c r="C443" s="6" t="inlineStr">
        <is>
          <t>鎏金柜-下柜-2.1米</t>
        </is>
      </c>
      <c r="D443" s="6" t="inlineStr">
        <is>
          <t>PPS2525012041511</t>
        </is>
      </c>
      <c r="E443" s="5" t="inlineStr">
        <is>
          <t>AC-0073</t>
        </is>
      </c>
      <c r="F443" s="6" t="inlineStr">
        <is>
          <t>5mm灰色玻璃</t>
        </is>
      </c>
      <c r="G443" s="6" t="inlineStr">
        <is>
          <t>平面(长×宽)</t>
        </is>
      </c>
      <c r="H443" s="6" t="inlineStr">
        <is>
          <t>待定</t>
        </is>
      </c>
      <c r="I443" s="6" t="inlineStr">
        <is>
          <t>块</t>
        </is>
      </c>
      <c r="J443" s="6" t="n">
        <v>1</v>
      </c>
      <c r="K443" s="6" t="inlineStr">
        <is>
          <t>否</t>
        </is>
      </c>
      <c r="L443" s="6" t="inlineStr">
        <is>
          <t>鎏金柜下柜移门玻璃-2.1米版</t>
        </is>
      </c>
      <c r="N443" s="8" t="inlineStr">
        <is>
          <t>✅ 可导入</t>
        </is>
      </c>
      <c r="O443" t="inlineStr">
        <is>
          <t>✓</t>
        </is>
      </c>
    </row>
    <row r="444">
      <c r="A444" s="5" t="inlineStr">
        <is>
          <t>PPS25250120415</t>
        </is>
      </c>
      <c r="B444" s="9" t="inlineStr">
        <is>
          <t>黑胡桃木基础餐边柜 |黑胡桃木鎏金餐边柜</t>
        </is>
      </c>
      <c r="C444" s="9" t="inlineStr">
        <is>
          <t>鎏金柜-下柜-1.8米</t>
        </is>
      </c>
      <c r="D444" s="9" t="inlineStr">
        <is>
          <t>PPS2525012041512</t>
        </is>
      </c>
      <c r="E444" s="5" t="inlineStr">
        <is>
          <t>WD-0058</t>
        </is>
      </c>
      <c r="F444" s="9" t="inlineStr">
        <is>
          <t>鎏金柜-下柜-木作部分-适配1.8米</t>
        </is>
      </c>
      <c r="G444" s="9" t="inlineStr">
        <is>
          <t>组合</t>
        </is>
      </c>
      <c r="H444" s="9" t="n"/>
      <c r="I444" s="9" t="inlineStr">
        <is>
          <t>套</t>
        </is>
      </c>
      <c r="J444" s="9" t="n">
        <v>1</v>
      </c>
      <c r="K444" s="9" t="n"/>
      <c r="L444" s="9" t="n"/>
      <c r="N444" s="8" t="inlineStr">
        <is>
          <t>✅ 可导入</t>
        </is>
      </c>
      <c r="O444" t="inlineStr">
        <is>
          <t>✓</t>
        </is>
      </c>
    </row>
    <row r="445">
      <c r="A445" s="5" t="inlineStr">
        <is>
          <t>PPS25250120415</t>
        </is>
      </c>
      <c r="B445" s="6" t="inlineStr">
        <is>
          <t>黑胡桃木基础餐边柜 |黑胡桃木鎏金餐边柜</t>
        </is>
      </c>
      <c r="C445" s="6" t="inlineStr">
        <is>
          <t>鎏金柜-下柜-1.8米</t>
        </is>
      </c>
      <c r="D445" s="6" t="inlineStr">
        <is>
          <t>PPS2525012041512</t>
        </is>
      </c>
      <c r="E445" s="5" t="inlineStr">
        <is>
          <t>AC-0071</t>
        </is>
      </c>
      <c r="F445" s="6" t="inlineStr">
        <is>
          <t>12mm黑色岩板</t>
        </is>
      </c>
      <c r="G445" s="6" t="inlineStr">
        <is>
          <t>平面(长×宽)</t>
        </is>
      </c>
      <c r="H445" s="6" t="inlineStr">
        <is>
          <t>1800*480</t>
        </is>
      </c>
      <c r="I445" s="6" t="inlineStr">
        <is>
          <t>块</t>
        </is>
      </c>
      <c r="J445" s="6" t="n">
        <v>1</v>
      </c>
      <c r="K445" s="6" t="n"/>
      <c r="L445" s="6" t="inlineStr">
        <is>
          <t>12mm哑光黑 1800*480  
4边磨平，R2mm安全角
后面左右两边进来8cm开2*1cm半圆孔
后面两边进来200mm，左右各进来5mm，打10mm的圆孔
岩板左侧距离后面79mm，左侧44mm打直径12mm走水孔</t>
        </is>
      </c>
      <c r="N445" s="8" t="inlineStr">
        <is>
          <t>✅ 可导入</t>
        </is>
      </c>
      <c r="O445" t="inlineStr">
        <is>
          <t>✓</t>
        </is>
      </c>
    </row>
    <row r="446">
      <c r="A446" s="5" t="inlineStr">
        <is>
          <t>PPS25250120415</t>
        </is>
      </c>
      <c r="B446" s="9" t="inlineStr">
        <is>
          <t>黑胡桃木基础餐边柜 |黑胡桃木鎏金餐边柜</t>
        </is>
      </c>
      <c r="C446" s="9" t="inlineStr">
        <is>
          <t>鎏金柜-下柜-1.8米</t>
        </is>
      </c>
      <c r="D446" s="9" t="inlineStr">
        <is>
          <t>PPS2525012041512</t>
        </is>
      </c>
      <c r="E446" s="5" t="inlineStr">
        <is>
          <t>AC-0073</t>
        </is>
      </c>
      <c r="F446" s="9" t="inlineStr">
        <is>
          <t>5mm灰色玻璃</t>
        </is>
      </c>
      <c r="G446" s="9" t="inlineStr">
        <is>
          <t>平面(长×宽)</t>
        </is>
      </c>
      <c r="H446" s="9" t="inlineStr">
        <is>
          <t>待定</t>
        </is>
      </c>
      <c r="I446" s="9" t="inlineStr">
        <is>
          <t>块</t>
        </is>
      </c>
      <c r="J446" s="9" t="n">
        <v>1</v>
      </c>
      <c r="K446" s="9" t="inlineStr">
        <is>
          <t>否</t>
        </is>
      </c>
      <c r="L446" s="9" t="inlineStr">
        <is>
          <t>鎏金柜抽屉面板玻璃-2.1米版</t>
        </is>
      </c>
      <c r="N446" s="8" t="inlineStr">
        <is>
          <t>✅ 可导入</t>
        </is>
      </c>
      <c r="O446" t="inlineStr">
        <is>
          <t>✓</t>
        </is>
      </c>
    </row>
    <row r="447">
      <c r="A447" s="5" t="inlineStr">
        <is>
          <t>PPS25250120415</t>
        </is>
      </c>
      <c r="B447" s="6" t="inlineStr">
        <is>
          <t>黑胡桃木基础餐边柜 |黑胡桃木鎏金餐边柜</t>
        </is>
      </c>
      <c r="C447" s="6" t="inlineStr">
        <is>
          <t>鎏金柜-下柜-1.8米</t>
        </is>
      </c>
      <c r="D447" s="6" t="inlineStr">
        <is>
          <t>PPS2525012041512</t>
        </is>
      </c>
      <c r="E447" s="5" t="inlineStr">
        <is>
          <t>AC-0084</t>
        </is>
      </c>
      <c r="F447" s="6" t="inlineStr">
        <is>
          <t>5mm小灯芯玻璃</t>
        </is>
      </c>
      <c r="G447" s="6" t="inlineStr">
        <is>
          <t>平面(长×宽)</t>
        </is>
      </c>
      <c r="H447" s="6" t="inlineStr">
        <is>
          <t>待定</t>
        </is>
      </c>
      <c r="I447" s="6" t="inlineStr">
        <is>
          <t>块</t>
        </is>
      </c>
      <c r="J447" s="6" t="n">
        <v>1</v>
      </c>
      <c r="K447" s="6" t="inlineStr">
        <is>
          <t>否</t>
        </is>
      </c>
      <c r="L447" s="6" t="inlineStr">
        <is>
          <t>鎏金柜抽屉小灯芯玻璃-2.1米版</t>
        </is>
      </c>
      <c r="N447" s="8" t="inlineStr">
        <is>
          <t>✅ 可导入</t>
        </is>
      </c>
      <c r="O447" t="inlineStr">
        <is>
          <t>✓</t>
        </is>
      </c>
    </row>
    <row r="448">
      <c r="A448" s="5" t="inlineStr">
        <is>
          <t>PPS25250120415</t>
        </is>
      </c>
      <c r="B448" s="9" t="inlineStr">
        <is>
          <t>黑胡桃木基础餐边柜 |黑胡桃木鎏金餐边柜</t>
        </is>
      </c>
      <c r="C448" s="9" t="inlineStr">
        <is>
          <t>鎏金柜-下柜-1.8米</t>
        </is>
      </c>
      <c r="D448" s="9" t="inlineStr">
        <is>
          <t>PPS2525012041512</t>
        </is>
      </c>
      <c r="E448" s="5" t="inlineStr">
        <is>
          <t>AC-0085</t>
        </is>
      </c>
      <c r="F448" s="9" t="inlineStr">
        <is>
          <t>抽屉金属轨道把手</t>
        </is>
      </c>
      <c r="G448" s="9" t="inlineStr">
        <is>
          <t>长度</t>
        </is>
      </c>
      <c r="H448" s="9" t="inlineStr">
        <is>
          <t>待定</t>
        </is>
      </c>
      <c r="I448" s="9" t="inlineStr">
        <is>
          <t>条</t>
        </is>
      </c>
      <c r="J448" s="9" t="n">
        <v>1</v>
      </c>
      <c r="K448" s="9" t="inlineStr">
        <is>
          <t>否</t>
        </is>
      </c>
      <c r="L448" s="9" t="inlineStr">
        <is>
          <t>鎏金柜长抽金属把手-2.1米版</t>
        </is>
      </c>
      <c r="N448" s="8" t="inlineStr">
        <is>
          <t>✅ 可导入</t>
        </is>
      </c>
      <c r="O448" t="inlineStr">
        <is>
          <t>✓</t>
        </is>
      </c>
    </row>
    <row r="449">
      <c r="A449" s="5" t="inlineStr">
        <is>
          <t>PPS25250120415</t>
        </is>
      </c>
      <c r="B449" s="6" t="inlineStr">
        <is>
          <t>黑胡桃木基础餐边柜 |黑胡桃木鎏金餐边柜</t>
        </is>
      </c>
      <c r="C449" s="6" t="inlineStr">
        <is>
          <t>鎏金柜-下柜-1.8米</t>
        </is>
      </c>
      <c r="D449" s="6" t="inlineStr">
        <is>
          <t>PPS2525012041512</t>
        </is>
      </c>
      <c r="E449" s="5" t="inlineStr">
        <is>
          <t>AC-0073</t>
        </is>
      </c>
      <c r="F449" s="6" t="inlineStr">
        <is>
          <t>5mm灰色玻璃</t>
        </is>
      </c>
      <c r="G449" s="6" t="inlineStr">
        <is>
          <t>平面(长×宽)</t>
        </is>
      </c>
      <c r="H449" s="6" t="inlineStr">
        <is>
          <t>待定</t>
        </is>
      </c>
      <c r="I449" s="6" t="inlineStr">
        <is>
          <t>块</t>
        </is>
      </c>
      <c r="J449" s="6" t="n">
        <v>1</v>
      </c>
      <c r="K449" s="6" t="inlineStr">
        <is>
          <t>否</t>
        </is>
      </c>
      <c r="L449" s="6" t="inlineStr">
        <is>
          <t>鎏金柜下柜移门玻璃-2.1米版</t>
        </is>
      </c>
      <c r="N449" s="8" t="inlineStr">
        <is>
          <t>✅ 可导入</t>
        </is>
      </c>
      <c r="O449" t="inlineStr">
        <is>
          <t>✓</t>
        </is>
      </c>
    </row>
    <row r="450">
      <c r="A450" s="5" t="inlineStr">
        <is>
          <t>PPS25250120415</t>
        </is>
      </c>
      <c r="B450" s="9" t="inlineStr">
        <is>
          <t>黑胡桃木基础餐边柜 |黑胡桃木鎏金餐边柜</t>
        </is>
      </c>
      <c r="C450" s="9" t="inlineStr">
        <is>
          <t>鎏金柜-下柜-1.5米</t>
        </is>
      </c>
      <c r="D450" s="9" t="inlineStr">
        <is>
          <t>PPS2525012041513</t>
        </is>
      </c>
      <c r="E450" s="5" t="inlineStr">
        <is>
          <t>WD-0059</t>
        </is>
      </c>
      <c r="F450" s="9" t="inlineStr">
        <is>
          <t>鎏金柜-下柜-木作部分-适配1.5米</t>
        </is>
      </c>
      <c r="G450" s="9" t="inlineStr">
        <is>
          <t>组合</t>
        </is>
      </c>
      <c r="H450" s="9" t="n"/>
      <c r="I450" s="9" t="inlineStr">
        <is>
          <t>套</t>
        </is>
      </c>
      <c r="J450" s="9" t="n">
        <v>1</v>
      </c>
      <c r="K450" s="9" t="n"/>
      <c r="L450" s="9" t="n"/>
      <c r="N450" s="8" t="inlineStr">
        <is>
          <t>✅ 可导入</t>
        </is>
      </c>
      <c r="O450" t="inlineStr">
        <is>
          <t>✓</t>
        </is>
      </c>
    </row>
    <row r="451">
      <c r="A451" s="5" t="inlineStr">
        <is>
          <t>PPS25250120415</t>
        </is>
      </c>
      <c r="B451" s="6" t="inlineStr">
        <is>
          <t>黑胡桃木基础餐边柜 |黑胡桃木鎏金餐边柜</t>
        </is>
      </c>
      <c r="C451" s="6" t="inlineStr">
        <is>
          <t>鎏金柜-下柜-1.5米</t>
        </is>
      </c>
      <c r="D451" s="6" t="inlineStr">
        <is>
          <t>PPS2525012041513</t>
        </is>
      </c>
      <c r="E451" s="5" t="inlineStr">
        <is>
          <t>AC-0071</t>
        </is>
      </c>
      <c r="F451" s="6" t="inlineStr">
        <is>
          <t>12mm黑色岩板</t>
        </is>
      </c>
      <c r="G451" s="6" t="inlineStr">
        <is>
          <t>平面(长×宽)</t>
        </is>
      </c>
      <c r="H451" s="6" t="inlineStr">
        <is>
          <t>1500*480</t>
        </is>
      </c>
      <c r="I451" s="6" t="inlineStr">
        <is>
          <t>块</t>
        </is>
      </c>
      <c r="J451" s="6" t="n">
        <v>1</v>
      </c>
      <c r="K451" s="6" t="n"/>
      <c r="L451" s="6" t="inlineStr">
        <is>
          <t>12mm哑光黑 1500*480  
4边磨平，R2mm安全角
后面左右两边进来8cm开2*1cm半圆孔
后面两边进来200mm，左右各进来5mm，打10mm的圆孔
岩板左侧距离后面79mm，左侧44mm打直径12mm走水孔</t>
        </is>
      </c>
      <c r="N451" s="8" t="inlineStr">
        <is>
          <t>✅ 可导入</t>
        </is>
      </c>
      <c r="O451" t="inlineStr">
        <is>
          <t>✓</t>
        </is>
      </c>
    </row>
    <row r="452">
      <c r="A452" s="5" t="inlineStr">
        <is>
          <t>PPS25250120415</t>
        </is>
      </c>
      <c r="B452" s="9" t="inlineStr">
        <is>
          <t>黑胡桃木基础餐边柜 |黑胡桃木鎏金餐边柜</t>
        </is>
      </c>
      <c r="C452" s="9" t="inlineStr">
        <is>
          <t>鎏金柜-下柜-1.5米</t>
        </is>
      </c>
      <c r="D452" s="9" t="inlineStr">
        <is>
          <t>PPS2525012041513</t>
        </is>
      </c>
      <c r="E452" s="5" t="inlineStr">
        <is>
          <t>AC-0073</t>
        </is>
      </c>
      <c r="F452" s="9" t="inlineStr">
        <is>
          <t>5mm灰色玻璃</t>
        </is>
      </c>
      <c r="G452" s="9" t="inlineStr">
        <is>
          <t>平面(长×宽)</t>
        </is>
      </c>
      <c r="H452" s="9" t="inlineStr">
        <is>
          <t>待定</t>
        </is>
      </c>
      <c r="I452" s="9" t="inlineStr">
        <is>
          <t>块</t>
        </is>
      </c>
      <c r="J452" s="9" t="n">
        <v>1</v>
      </c>
      <c r="K452" s="9" t="inlineStr">
        <is>
          <t>否</t>
        </is>
      </c>
      <c r="L452" s="9" t="inlineStr">
        <is>
          <t>鎏金柜抽屉面板玻璃-2.1米版</t>
        </is>
      </c>
      <c r="N452" s="8" t="inlineStr">
        <is>
          <t>✅ 可导入</t>
        </is>
      </c>
      <c r="O452" t="inlineStr">
        <is>
          <t>✓</t>
        </is>
      </c>
    </row>
    <row r="453">
      <c r="A453" s="5" t="inlineStr">
        <is>
          <t>PPS25250120415</t>
        </is>
      </c>
      <c r="B453" s="6" t="inlineStr">
        <is>
          <t>黑胡桃木基础餐边柜 |黑胡桃木鎏金餐边柜</t>
        </is>
      </c>
      <c r="C453" s="6" t="inlineStr">
        <is>
          <t>鎏金柜-下柜-1.5米</t>
        </is>
      </c>
      <c r="D453" s="6" t="inlineStr">
        <is>
          <t>PPS2525012041513</t>
        </is>
      </c>
      <c r="E453" s="5" t="inlineStr">
        <is>
          <t>AC-0084</t>
        </is>
      </c>
      <c r="F453" s="6" t="inlineStr">
        <is>
          <t>5mm小灯芯玻璃</t>
        </is>
      </c>
      <c r="G453" s="6" t="inlineStr">
        <is>
          <t>平面(长×宽)</t>
        </is>
      </c>
      <c r="H453" s="6" t="inlineStr">
        <is>
          <t>待定</t>
        </is>
      </c>
      <c r="I453" s="6" t="inlineStr">
        <is>
          <t>块</t>
        </is>
      </c>
      <c r="J453" s="6" t="n">
        <v>1</v>
      </c>
      <c r="K453" s="6" t="inlineStr">
        <is>
          <t>否</t>
        </is>
      </c>
      <c r="L453" s="6" t="inlineStr">
        <is>
          <t>鎏金柜抽屉小灯芯玻璃-2.1米版</t>
        </is>
      </c>
      <c r="N453" s="8" t="inlineStr">
        <is>
          <t>✅ 可导入</t>
        </is>
      </c>
      <c r="O453" t="inlineStr">
        <is>
          <t>✓</t>
        </is>
      </c>
    </row>
    <row r="454">
      <c r="A454" s="5" t="inlineStr">
        <is>
          <t>PPS25250120415</t>
        </is>
      </c>
      <c r="B454" s="9" t="inlineStr">
        <is>
          <t>黑胡桃木基础餐边柜 |黑胡桃木鎏金餐边柜</t>
        </is>
      </c>
      <c r="C454" s="9" t="inlineStr">
        <is>
          <t>鎏金柜-下柜-1.5米</t>
        </is>
      </c>
      <c r="D454" s="9" t="inlineStr">
        <is>
          <t>PPS2525012041513</t>
        </is>
      </c>
      <c r="E454" s="5" t="inlineStr">
        <is>
          <t>AC-0085</t>
        </is>
      </c>
      <c r="F454" s="9" t="inlineStr">
        <is>
          <t>抽屉金属轨道把手</t>
        </is>
      </c>
      <c r="G454" s="9" t="inlineStr">
        <is>
          <t>长度</t>
        </is>
      </c>
      <c r="H454" s="9" t="inlineStr">
        <is>
          <t>待定</t>
        </is>
      </c>
      <c r="I454" s="9" t="inlineStr">
        <is>
          <t>条</t>
        </is>
      </c>
      <c r="J454" s="9" t="n">
        <v>1</v>
      </c>
      <c r="K454" s="9" t="inlineStr">
        <is>
          <t>否</t>
        </is>
      </c>
      <c r="L454" s="9" t="inlineStr">
        <is>
          <t>鎏金柜长抽金属把手-2.1米版</t>
        </is>
      </c>
      <c r="N454" s="8" t="inlineStr">
        <is>
          <t>✅ 可导入</t>
        </is>
      </c>
      <c r="O454" t="inlineStr">
        <is>
          <t>✓</t>
        </is>
      </c>
    </row>
    <row r="455">
      <c r="A455" s="5" t="inlineStr">
        <is>
          <t>PPS25250120415</t>
        </is>
      </c>
      <c r="B455" s="6" t="inlineStr">
        <is>
          <t>黑胡桃木基础餐边柜 |黑胡桃木鎏金餐边柜</t>
        </is>
      </c>
      <c r="C455" s="6" t="inlineStr">
        <is>
          <t>鎏金柜-下柜-1.5米</t>
        </is>
      </c>
      <c r="D455" s="6" t="inlineStr">
        <is>
          <t>PPS2525012041513</t>
        </is>
      </c>
      <c r="E455" s="5" t="inlineStr">
        <is>
          <t>AC-0073</t>
        </is>
      </c>
      <c r="F455" s="6" t="inlineStr">
        <is>
          <t>5mm灰色玻璃</t>
        </is>
      </c>
      <c r="G455" s="6" t="inlineStr">
        <is>
          <t>平面(长×宽)</t>
        </is>
      </c>
      <c r="H455" s="6" t="inlineStr">
        <is>
          <t>待定</t>
        </is>
      </c>
      <c r="I455" s="6" t="inlineStr">
        <is>
          <t>块</t>
        </is>
      </c>
      <c r="J455" s="6" t="n">
        <v>1</v>
      </c>
      <c r="K455" s="6" t="inlineStr">
        <is>
          <t>否</t>
        </is>
      </c>
      <c r="L455" s="6" t="inlineStr">
        <is>
          <t>鎏金柜下柜移门玻璃-2.1米版</t>
        </is>
      </c>
      <c r="N455" s="8" t="inlineStr">
        <is>
          <t>✅ 可导入</t>
        </is>
      </c>
      <c r="O455" t="inlineStr">
        <is>
          <t>✓</t>
        </is>
      </c>
    </row>
    <row r="456">
      <c r="A456" s="5" t="inlineStr">
        <is>
          <t>PPS25250120415</t>
        </is>
      </c>
      <c r="B456" s="9" t="inlineStr">
        <is>
          <t>黑胡桃木基础餐边柜 |黑胡桃木鎏金餐边柜</t>
        </is>
      </c>
      <c r="C456" s="9" t="inlineStr">
        <is>
          <t>鎏金柜-下柜-1.2米</t>
        </is>
      </c>
      <c r="D456" s="9" t="inlineStr">
        <is>
          <t>PPS2525012041514</t>
        </is>
      </c>
      <c r="E456" s="5" t="inlineStr">
        <is>
          <t>WD-0060</t>
        </is>
      </c>
      <c r="F456" s="9" t="inlineStr">
        <is>
          <t>鎏金柜-下柜-木作部分-适配1.2米</t>
        </is>
      </c>
      <c r="G456" s="9" t="inlineStr">
        <is>
          <t>组合</t>
        </is>
      </c>
      <c r="H456" s="9" t="n"/>
      <c r="I456" s="9" t="inlineStr">
        <is>
          <t>套</t>
        </is>
      </c>
      <c r="J456" s="9" t="n">
        <v>1</v>
      </c>
      <c r="K456" s="9" t="n"/>
      <c r="L456" s="9" t="n"/>
      <c r="N456" s="8" t="inlineStr">
        <is>
          <t>✅ 可导入</t>
        </is>
      </c>
      <c r="O456" t="inlineStr">
        <is>
          <t>✓</t>
        </is>
      </c>
    </row>
    <row r="457">
      <c r="A457" s="5" t="inlineStr">
        <is>
          <t>PPS25250120415</t>
        </is>
      </c>
      <c r="B457" s="6" t="inlineStr">
        <is>
          <t>黑胡桃木基础餐边柜 |黑胡桃木鎏金餐边柜</t>
        </is>
      </c>
      <c r="C457" s="6" t="inlineStr">
        <is>
          <t>鎏金柜-下柜-1.2米</t>
        </is>
      </c>
      <c r="D457" s="6" t="inlineStr">
        <is>
          <t>PPS2525012041514</t>
        </is>
      </c>
      <c r="E457" s="5" t="inlineStr">
        <is>
          <t>AC-0071</t>
        </is>
      </c>
      <c r="F457" s="6" t="inlineStr">
        <is>
          <t>12mm黑色岩板</t>
        </is>
      </c>
      <c r="G457" s="6" t="inlineStr">
        <is>
          <t>平面(长×宽)</t>
        </is>
      </c>
      <c r="H457" s="6" t="inlineStr">
        <is>
          <t>1200*480</t>
        </is>
      </c>
      <c r="I457" s="6" t="inlineStr">
        <is>
          <t>块</t>
        </is>
      </c>
      <c r="J457" s="6" t="n">
        <v>1</v>
      </c>
      <c r="K457" s="6" t="n"/>
      <c r="L457" s="6" t="inlineStr">
        <is>
          <t>12mm哑光黑 1200*480  
4边磨平，R2mm安全角
后面左右两边进来8cm开2*1cm半圆孔
后面两边进来200mm，左右各进来5mm，打10mm的圆孔
岩板左侧距离后面79mm，左侧44mm打直径12mm走水孔</t>
        </is>
      </c>
      <c r="N457" s="8" t="inlineStr">
        <is>
          <t>✅ 可导入</t>
        </is>
      </c>
      <c r="O457" t="inlineStr">
        <is>
          <t>✓</t>
        </is>
      </c>
    </row>
    <row r="458">
      <c r="A458" s="5" t="inlineStr">
        <is>
          <t>PPS25250120415</t>
        </is>
      </c>
      <c r="B458" s="9" t="inlineStr">
        <is>
          <t>黑胡桃木基础餐边柜 |黑胡桃木鎏金餐边柜</t>
        </is>
      </c>
      <c r="C458" s="9" t="inlineStr">
        <is>
          <t>鎏金柜-下柜-1.2米</t>
        </is>
      </c>
      <c r="D458" s="9" t="inlineStr">
        <is>
          <t>PPS2525012041514</t>
        </is>
      </c>
      <c r="E458" s="5" t="inlineStr">
        <is>
          <t>AC-0073</t>
        </is>
      </c>
      <c r="F458" s="9" t="inlineStr">
        <is>
          <t>5mm灰色玻璃</t>
        </is>
      </c>
      <c r="G458" s="9" t="inlineStr">
        <is>
          <t>平面(长×宽)</t>
        </is>
      </c>
      <c r="H458" s="9" t="inlineStr">
        <is>
          <t>待定</t>
        </is>
      </c>
      <c r="I458" s="9" t="inlineStr">
        <is>
          <t>块</t>
        </is>
      </c>
      <c r="J458" s="9" t="n">
        <v>1</v>
      </c>
      <c r="K458" s="9" t="inlineStr">
        <is>
          <t>否</t>
        </is>
      </c>
      <c r="L458" s="9" t="inlineStr">
        <is>
          <t>鎏金柜抽屉面板玻璃-2.1米版</t>
        </is>
      </c>
      <c r="N458" s="8" t="inlineStr">
        <is>
          <t>✅ 可导入</t>
        </is>
      </c>
      <c r="O458" t="inlineStr">
        <is>
          <t>✓</t>
        </is>
      </c>
    </row>
    <row r="459">
      <c r="A459" s="5" t="inlineStr">
        <is>
          <t>PPS25250120415</t>
        </is>
      </c>
      <c r="B459" s="6" t="inlineStr">
        <is>
          <t>黑胡桃木基础餐边柜 |黑胡桃木鎏金餐边柜</t>
        </is>
      </c>
      <c r="C459" s="6" t="inlineStr">
        <is>
          <t>鎏金柜-下柜-1.2米</t>
        </is>
      </c>
      <c r="D459" s="6" t="inlineStr">
        <is>
          <t>PPS2525012041514</t>
        </is>
      </c>
      <c r="E459" s="5" t="inlineStr">
        <is>
          <t>AC-0084</t>
        </is>
      </c>
      <c r="F459" s="6" t="inlineStr">
        <is>
          <t>5mm小灯芯玻璃</t>
        </is>
      </c>
      <c r="G459" s="6" t="inlineStr">
        <is>
          <t>平面(长×宽)</t>
        </is>
      </c>
      <c r="H459" s="6" t="inlineStr">
        <is>
          <t>待定</t>
        </is>
      </c>
      <c r="I459" s="6" t="inlineStr">
        <is>
          <t>块</t>
        </is>
      </c>
      <c r="J459" s="6" t="n">
        <v>1</v>
      </c>
      <c r="K459" s="6" t="inlineStr">
        <is>
          <t>否</t>
        </is>
      </c>
      <c r="L459" s="6" t="inlineStr">
        <is>
          <t>鎏金柜抽屉小灯芯玻璃-2.1米版</t>
        </is>
      </c>
      <c r="N459" s="8" t="inlineStr">
        <is>
          <t>✅ 可导入</t>
        </is>
      </c>
      <c r="O459" t="inlineStr">
        <is>
          <t>✓</t>
        </is>
      </c>
    </row>
    <row r="460">
      <c r="A460" s="5" t="inlineStr">
        <is>
          <t>PPS25250120415</t>
        </is>
      </c>
      <c r="B460" s="9" t="inlineStr">
        <is>
          <t>黑胡桃木基础餐边柜 |黑胡桃木鎏金餐边柜</t>
        </is>
      </c>
      <c r="C460" s="9" t="inlineStr">
        <is>
          <t>鎏金柜-下柜-1.2米</t>
        </is>
      </c>
      <c r="D460" s="9" t="inlineStr">
        <is>
          <t>PPS2525012041514</t>
        </is>
      </c>
      <c r="E460" s="5" t="inlineStr">
        <is>
          <t>AC-0085</t>
        </is>
      </c>
      <c r="F460" s="9" t="inlineStr">
        <is>
          <t>抽屉金属轨道把手</t>
        </is>
      </c>
      <c r="G460" s="9" t="inlineStr">
        <is>
          <t>长度</t>
        </is>
      </c>
      <c r="H460" s="9" t="inlineStr">
        <is>
          <t>待定</t>
        </is>
      </c>
      <c r="I460" s="9" t="inlineStr">
        <is>
          <t>条</t>
        </is>
      </c>
      <c r="J460" s="9" t="n">
        <v>1</v>
      </c>
      <c r="K460" s="9" t="inlineStr">
        <is>
          <t>否</t>
        </is>
      </c>
      <c r="L460" s="9" t="inlineStr">
        <is>
          <t>鎏金柜长抽金属把手-2.1米版</t>
        </is>
      </c>
      <c r="N460" s="8" t="inlineStr">
        <is>
          <t>✅ 可导入</t>
        </is>
      </c>
      <c r="O460" t="inlineStr">
        <is>
          <t>✓</t>
        </is>
      </c>
    </row>
    <row r="461">
      <c r="A461" s="5" t="inlineStr">
        <is>
          <t>PPS25250120415</t>
        </is>
      </c>
      <c r="B461" s="6" t="inlineStr">
        <is>
          <t>黑胡桃木基础餐边柜 |黑胡桃木鎏金餐边柜</t>
        </is>
      </c>
      <c r="C461" s="6" t="inlineStr">
        <is>
          <t>鎏金柜-下柜-1.2米</t>
        </is>
      </c>
      <c r="D461" s="6" t="inlineStr">
        <is>
          <t>PPS2525012041514</t>
        </is>
      </c>
      <c r="E461" s="5" t="inlineStr">
        <is>
          <t>AC-0073</t>
        </is>
      </c>
      <c r="F461" s="6" t="inlineStr">
        <is>
          <t>5mm灰色玻璃</t>
        </is>
      </c>
      <c r="G461" s="6" t="inlineStr">
        <is>
          <t>平面(长×宽)</t>
        </is>
      </c>
      <c r="H461" s="6" t="inlineStr">
        <is>
          <t>待定</t>
        </is>
      </c>
      <c r="I461" s="6" t="inlineStr">
        <is>
          <t>块</t>
        </is>
      </c>
      <c r="J461" s="6" t="n">
        <v>1</v>
      </c>
      <c r="K461" s="6" t="inlineStr">
        <is>
          <t>否</t>
        </is>
      </c>
      <c r="L461" s="6" t="inlineStr">
        <is>
          <t>鎏金柜下柜移门玻璃-2.1米版</t>
        </is>
      </c>
      <c r="N461" s="8" t="inlineStr">
        <is>
          <t>✅ 可导入</t>
        </is>
      </c>
      <c r="O461" t="inlineStr">
        <is>
          <t>✓</t>
        </is>
      </c>
    </row>
    <row r="462">
      <c r="A462" s="5" t="inlineStr">
        <is>
          <t>PPS25250120415</t>
        </is>
      </c>
      <c r="B462" s="9" t="inlineStr">
        <is>
          <t>黑胡桃木基础餐边柜 |黑胡桃木鎏金餐边柜</t>
        </is>
      </c>
      <c r="C462" s="9" t="inlineStr">
        <is>
          <t>鎏金柜-整柜-2.1米</t>
        </is>
      </c>
      <c r="D462" s="9" t="inlineStr">
        <is>
          <t>PPS2525012041515</t>
        </is>
      </c>
      <c r="E462" s="5" t="inlineStr">
        <is>
          <t>WD-0061</t>
        </is>
      </c>
      <c r="F462" s="9" t="inlineStr">
        <is>
          <t>鎏金柜-整柜-木作部分-适配2.1米</t>
        </is>
      </c>
      <c r="G462" s="9" t="inlineStr">
        <is>
          <t>组合</t>
        </is>
      </c>
      <c r="H462" s="9" t="n"/>
      <c r="I462" s="9" t="inlineStr">
        <is>
          <t>套</t>
        </is>
      </c>
      <c r="J462" s="9" t="n">
        <v>1</v>
      </c>
      <c r="K462" s="9" t="n"/>
      <c r="L462" s="9" t="n"/>
      <c r="N462" s="8" t="inlineStr">
        <is>
          <t>✅ 可导入</t>
        </is>
      </c>
      <c r="O462" t="inlineStr">
        <is>
          <t>✓</t>
        </is>
      </c>
    </row>
    <row r="463">
      <c r="A463" s="5" t="inlineStr">
        <is>
          <t>PPS25250120415</t>
        </is>
      </c>
      <c r="B463" s="6" t="inlineStr">
        <is>
          <t>黑胡桃木基础餐边柜 |黑胡桃木鎏金餐边柜</t>
        </is>
      </c>
      <c r="C463" s="6" t="inlineStr">
        <is>
          <t>鎏金柜-整柜-2.1米</t>
        </is>
      </c>
      <c r="D463" s="6" t="inlineStr">
        <is>
          <t>PPS2525012041515</t>
        </is>
      </c>
      <c r="E463" s="5" t="inlineStr">
        <is>
          <t>AC-0073</t>
        </is>
      </c>
      <c r="F463" s="6" t="inlineStr">
        <is>
          <t>5mm灰色玻璃</t>
        </is>
      </c>
      <c r="G463" s="6" t="inlineStr">
        <is>
          <t>平面(长×宽)</t>
        </is>
      </c>
      <c r="H463" s="6" t="inlineStr">
        <is>
          <t>370*700</t>
        </is>
      </c>
      <c r="I463" s="6" t="inlineStr">
        <is>
          <t>块</t>
        </is>
      </c>
      <c r="J463" s="6" t="n">
        <v>2</v>
      </c>
      <c r="K463" s="6" t="n"/>
      <c r="L463" s="6" t="inlineStr">
        <is>
          <t>鎏金柜顶柜玻璃-2.1米版</t>
        </is>
      </c>
      <c r="N463" s="8" t="inlineStr">
        <is>
          <t>✅ 可导入</t>
        </is>
      </c>
      <c r="O463" t="inlineStr">
        <is>
          <t>✓</t>
        </is>
      </c>
    </row>
    <row r="464">
      <c r="A464" s="5" t="inlineStr">
        <is>
          <t>PPS25250120415</t>
        </is>
      </c>
      <c r="B464" s="9" t="inlineStr">
        <is>
          <t>黑胡桃木基础餐边柜 |黑胡桃木鎏金餐边柜</t>
        </is>
      </c>
      <c r="C464" s="9" t="inlineStr">
        <is>
          <t>鎏金柜-整柜-2.1米</t>
        </is>
      </c>
      <c r="D464" s="9" t="inlineStr">
        <is>
          <t>PPS2525012041515</t>
        </is>
      </c>
      <c r="E464" s="5" t="inlineStr">
        <is>
          <t>AC-0075</t>
        </is>
      </c>
      <c r="F464" s="9" t="inlineStr">
        <is>
          <t>AA柱</t>
        </is>
      </c>
      <c r="G464" s="9" t="inlineStr">
        <is>
          <t>长度</t>
        </is>
      </c>
      <c r="H464" s="9" t="n">
        <v>450</v>
      </c>
      <c r="I464" s="9" t="inlineStr">
        <is>
          <t>根</t>
        </is>
      </c>
      <c r="J464" s="9" t="n">
        <v>6</v>
      </c>
      <c r="K464" s="9" t="n"/>
      <c r="L464" s="9" t="inlineStr">
        <is>
          <t>鎏金柜AA柱-2.1版;黑色宽双排aa柱2.4米 黑色宽单a柱1.5米  板托黑色-加厚15CM[（1对/2支）]</t>
        </is>
      </c>
      <c r="N464" s="8" t="inlineStr">
        <is>
          <t>✅ 可导入</t>
        </is>
      </c>
      <c r="O464" t="inlineStr">
        <is>
          <t>✓</t>
        </is>
      </c>
    </row>
    <row r="465">
      <c r="A465" s="5" t="inlineStr">
        <is>
          <t>PPS25250120415</t>
        </is>
      </c>
      <c r="B465" s="6" t="inlineStr">
        <is>
          <t>黑胡桃木基础餐边柜 |黑胡桃木鎏金餐边柜</t>
        </is>
      </c>
      <c r="C465" s="6" t="inlineStr">
        <is>
          <t>鎏金柜-整柜-2.1米</t>
        </is>
      </c>
      <c r="D465" s="6" t="inlineStr">
        <is>
          <t>PPS2525012041515</t>
        </is>
      </c>
      <c r="E465" s="5" t="inlineStr">
        <is>
          <t>AC-0076</t>
        </is>
      </c>
      <c r="F465" s="6" t="inlineStr">
        <is>
          <t>AA柱层板架</t>
        </is>
      </c>
      <c r="G465" s="6" t="inlineStr">
        <is>
          <t>个数</t>
        </is>
      </c>
      <c r="H465" s="6" t="n"/>
      <c r="I465" s="6" t="inlineStr">
        <is>
          <t>个</t>
        </is>
      </c>
      <c r="J465" s="6" t="n">
        <v>6</v>
      </c>
      <c r="K465" s="6" t="n"/>
      <c r="L465" s="6" t="n"/>
      <c r="N465" s="8" t="inlineStr">
        <is>
          <t>✅ 可导入</t>
        </is>
      </c>
      <c r="O465" t="inlineStr">
        <is>
          <t>✓</t>
        </is>
      </c>
    </row>
    <row r="466">
      <c r="A466" s="5" t="inlineStr">
        <is>
          <t>PPS25250120415</t>
        </is>
      </c>
      <c r="B466" s="9" t="inlineStr">
        <is>
          <t>黑胡桃木基础餐边柜 |黑胡桃木鎏金餐边柜</t>
        </is>
      </c>
      <c r="C466" s="9" t="inlineStr">
        <is>
          <t>鎏金柜-整柜-2.1米</t>
        </is>
      </c>
      <c r="D466" s="9" t="inlineStr">
        <is>
          <t>PPS2525012041515</t>
        </is>
      </c>
      <c r="E466" s="5" t="inlineStr">
        <is>
          <t>AC-0086</t>
        </is>
      </c>
      <c r="F466" s="9" t="inlineStr">
        <is>
          <t>鎏金纹理饰面板</t>
        </is>
      </c>
      <c r="G466" s="9" t="inlineStr">
        <is>
          <t>平面(长×宽)</t>
        </is>
      </c>
      <c r="H466" s="9" t="inlineStr">
        <is>
          <t>待定</t>
        </is>
      </c>
      <c r="I466" s="9" t="inlineStr">
        <is>
          <t>块</t>
        </is>
      </c>
      <c r="J466" s="9" t="n">
        <v>1</v>
      </c>
      <c r="K466" s="9" t="inlineStr">
        <is>
          <t>否</t>
        </is>
      </c>
      <c r="L466" s="9" t="inlineStr">
        <is>
          <t>鎏金柜鎏金背板-2.1米版</t>
        </is>
      </c>
      <c r="N466" s="8" t="inlineStr">
        <is>
          <t>✅ 可导入</t>
        </is>
      </c>
      <c r="O466" t="inlineStr">
        <is>
          <t>✓</t>
        </is>
      </c>
    </row>
    <row r="467">
      <c r="A467" s="5" t="inlineStr">
        <is>
          <t>PPS25250120415</t>
        </is>
      </c>
      <c r="B467" s="6" t="inlineStr">
        <is>
          <t>黑胡桃木基础餐边柜 |黑胡桃木鎏金餐边柜</t>
        </is>
      </c>
      <c r="C467" s="6" t="inlineStr">
        <is>
          <t>鎏金柜-整柜-2.1米</t>
        </is>
      </c>
      <c r="D467" s="6" t="inlineStr">
        <is>
          <t>PPS2525012041515</t>
        </is>
      </c>
      <c r="E467" s="5" t="inlineStr">
        <is>
          <t>AC-0166</t>
        </is>
      </c>
      <c r="F467" s="6" t="inlineStr">
        <is>
          <t>电力轨道-Xpower-T25-黑色-2.0-2插座</t>
        </is>
      </c>
      <c r="G467" s="6" t="inlineStr">
        <is>
          <t>个数</t>
        </is>
      </c>
      <c r="H467" s="6" t="n"/>
      <c r="I467" s="6" t="inlineStr">
        <is>
          <t>根</t>
        </is>
      </c>
      <c r="J467" s="6" t="n">
        <v>1</v>
      </c>
      <c r="K467" s="6" t="n"/>
      <c r="L467" s="6" t="inlineStr">
        <is>
          <t>鎏金柜电力轨道-2.1米（带2插座）</t>
        </is>
      </c>
      <c r="N467" s="8" t="inlineStr">
        <is>
          <t>✅ 可导入</t>
        </is>
      </c>
      <c r="O467" t="inlineStr">
        <is>
          <t>✓</t>
        </is>
      </c>
    </row>
    <row r="468">
      <c r="A468" s="5" t="inlineStr">
        <is>
          <t>PPS25250120415</t>
        </is>
      </c>
      <c r="B468" s="9" t="inlineStr">
        <is>
          <t>黑胡桃木基础餐边柜 |黑胡桃木鎏金餐边柜</t>
        </is>
      </c>
      <c r="C468" s="9" t="inlineStr">
        <is>
          <t>鎏金柜-整柜-2.1米</t>
        </is>
      </c>
      <c r="D468" s="9" t="inlineStr">
        <is>
          <t>PPS2525012041515</t>
        </is>
      </c>
      <c r="E468" s="5" t="inlineStr">
        <is>
          <t>AC-0078</t>
        </is>
      </c>
      <c r="F468" s="9" t="inlineStr">
        <is>
          <t>餐边柜连接片</t>
        </is>
      </c>
      <c r="G468" s="9" t="inlineStr">
        <is>
          <t>个数</t>
        </is>
      </c>
      <c r="H468" s="9" t="n"/>
      <c r="I468" s="9" t="inlineStr">
        <is>
          <t>个</t>
        </is>
      </c>
      <c r="J468" s="9" t="n">
        <v>2</v>
      </c>
      <c r="K468" s="9" t="n"/>
      <c r="L468" s="9" t="inlineStr">
        <is>
          <t>餐边柜连接片</t>
        </is>
      </c>
      <c r="N468" s="8" t="inlineStr">
        <is>
          <t>✅ 可导入</t>
        </is>
      </c>
      <c r="O468" t="inlineStr">
        <is>
          <t>✓</t>
        </is>
      </c>
    </row>
    <row r="469">
      <c r="A469" s="5" t="inlineStr">
        <is>
          <t>PPS25250120415</t>
        </is>
      </c>
      <c r="B469" s="6" t="inlineStr">
        <is>
          <t>黑胡桃木基础餐边柜 |黑胡桃木鎏金餐边柜</t>
        </is>
      </c>
      <c r="C469" s="6" t="inlineStr">
        <is>
          <t>鎏金柜-整柜-2.1米</t>
        </is>
      </c>
      <c r="D469" s="6" t="inlineStr">
        <is>
          <t>PPS2525012041515</t>
        </is>
      </c>
      <c r="E469" s="5" t="inlineStr">
        <is>
          <t>AC-0071</t>
        </is>
      </c>
      <c r="F469" s="6" t="inlineStr">
        <is>
          <t>12mm黑色岩板</t>
        </is>
      </c>
      <c r="G469" s="6" t="inlineStr">
        <is>
          <t>平面(长×宽)</t>
        </is>
      </c>
      <c r="H469" s="6" t="inlineStr">
        <is>
          <t>2100*480</t>
        </is>
      </c>
      <c r="I469" s="6" t="inlineStr">
        <is>
          <t>块</t>
        </is>
      </c>
      <c r="J469" s="6" t="n">
        <v>1</v>
      </c>
      <c r="K469" s="6" t="n"/>
      <c r="L469" s="6" t="inlineStr">
        <is>
          <t>12mm哑光黑 2100*480  
4边磨平，R2mm安全角
后面左右两边进来8cm开2*1cm半圆孔
后面两边进来200mm，左右各进来5mm，打10mm的圆孔
岩板左侧距离后面79mm，左侧44mm打直径12mm走水孔</t>
        </is>
      </c>
      <c r="N469" s="8" t="inlineStr">
        <is>
          <t>✅ 可导入</t>
        </is>
      </c>
      <c r="O469" t="inlineStr">
        <is>
          <t>✓</t>
        </is>
      </c>
    </row>
    <row r="470">
      <c r="A470" s="5" t="inlineStr">
        <is>
          <t>PPS25250120415</t>
        </is>
      </c>
      <c r="B470" s="9" t="inlineStr">
        <is>
          <t>黑胡桃木基础餐边柜 |黑胡桃木鎏金餐边柜</t>
        </is>
      </c>
      <c r="C470" s="9" t="inlineStr">
        <is>
          <t>鎏金柜-整柜-2.1米</t>
        </is>
      </c>
      <c r="D470" s="9" t="inlineStr">
        <is>
          <t>PPS2525012041515</t>
        </is>
      </c>
      <c r="E470" s="5" t="inlineStr">
        <is>
          <t>AC-0073</t>
        </is>
      </c>
      <c r="F470" s="9" t="inlineStr">
        <is>
          <t>5mm灰色玻璃</t>
        </is>
      </c>
      <c r="G470" s="9" t="inlineStr">
        <is>
          <t>平面(长×宽)</t>
        </is>
      </c>
      <c r="H470" s="9" t="inlineStr">
        <is>
          <t>待定</t>
        </is>
      </c>
      <c r="I470" s="9" t="inlineStr">
        <is>
          <t>块</t>
        </is>
      </c>
      <c r="J470" s="9" t="n">
        <v>1</v>
      </c>
      <c r="K470" s="9" t="inlineStr">
        <is>
          <t>否</t>
        </is>
      </c>
      <c r="L470" s="9" t="inlineStr">
        <is>
          <t>鎏金柜抽屉面板玻璃-2.1米版</t>
        </is>
      </c>
      <c r="N470" s="8" t="inlineStr">
        <is>
          <t>✅ 可导入</t>
        </is>
      </c>
      <c r="O470" t="inlineStr">
        <is>
          <t>✓</t>
        </is>
      </c>
    </row>
    <row r="471">
      <c r="A471" s="5" t="inlineStr">
        <is>
          <t>PPS25250120415</t>
        </is>
      </c>
      <c r="B471" s="6" t="inlineStr">
        <is>
          <t>黑胡桃木基础餐边柜 |黑胡桃木鎏金餐边柜</t>
        </is>
      </c>
      <c r="C471" s="6" t="inlineStr">
        <is>
          <t>鎏金柜-整柜-2.1米</t>
        </is>
      </c>
      <c r="D471" s="6" t="inlineStr">
        <is>
          <t>PPS2525012041515</t>
        </is>
      </c>
      <c r="E471" s="5" t="inlineStr">
        <is>
          <t>AC-0084</t>
        </is>
      </c>
      <c r="F471" s="6" t="inlineStr">
        <is>
          <t>5mm小灯芯玻璃</t>
        </is>
      </c>
      <c r="G471" s="6" t="inlineStr">
        <is>
          <t>平面(长×宽)</t>
        </is>
      </c>
      <c r="H471" s="6" t="inlineStr">
        <is>
          <t>待定</t>
        </is>
      </c>
      <c r="I471" s="6" t="inlineStr">
        <is>
          <t>块</t>
        </is>
      </c>
      <c r="J471" s="6" t="n">
        <v>1</v>
      </c>
      <c r="K471" s="6" t="inlineStr">
        <is>
          <t>否</t>
        </is>
      </c>
      <c r="L471" s="6" t="inlineStr">
        <is>
          <t>鎏金柜抽屉小灯芯玻璃-2.1米版</t>
        </is>
      </c>
      <c r="N471" s="8" t="inlineStr">
        <is>
          <t>✅ 可导入</t>
        </is>
      </c>
      <c r="O471" t="inlineStr">
        <is>
          <t>✓</t>
        </is>
      </c>
    </row>
    <row r="472">
      <c r="A472" s="5" t="inlineStr">
        <is>
          <t>PPS25250120415</t>
        </is>
      </c>
      <c r="B472" s="9" t="inlineStr">
        <is>
          <t>黑胡桃木基础餐边柜 |黑胡桃木鎏金餐边柜</t>
        </is>
      </c>
      <c r="C472" s="9" t="inlineStr">
        <is>
          <t>鎏金柜-整柜-2.1米</t>
        </is>
      </c>
      <c r="D472" s="9" t="inlineStr">
        <is>
          <t>PPS2525012041515</t>
        </is>
      </c>
      <c r="E472" s="5" t="inlineStr">
        <is>
          <t>AC-0085</t>
        </is>
      </c>
      <c r="F472" s="9" t="inlineStr">
        <is>
          <t>抽屉金属轨道把手</t>
        </is>
      </c>
      <c r="G472" s="9" t="inlineStr">
        <is>
          <t>长度</t>
        </is>
      </c>
      <c r="H472" s="9" t="inlineStr">
        <is>
          <t>待定</t>
        </is>
      </c>
      <c r="I472" s="9" t="inlineStr">
        <is>
          <t>条</t>
        </is>
      </c>
      <c r="J472" s="9" t="n">
        <v>1</v>
      </c>
      <c r="K472" s="9" t="inlineStr">
        <is>
          <t>否</t>
        </is>
      </c>
      <c r="L472" s="9" t="inlineStr">
        <is>
          <t>鎏金柜长抽金属把手-2.1米版</t>
        </is>
      </c>
      <c r="N472" s="8" t="inlineStr">
        <is>
          <t>✅ 可导入</t>
        </is>
      </c>
      <c r="O472" t="inlineStr">
        <is>
          <t>✓</t>
        </is>
      </c>
    </row>
    <row r="473">
      <c r="A473" s="5" t="inlineStr">
        <is>
          <t>PPS25250120415</t>
        </is>
      </c>
      <c r="B473" s="6" t="inlineStr">
        <is>
          <t>黑胡桃木基础餐边柜 |黑胡桃木鎏金餐边柜</t>
        </is>
      </c>
      <c r="C473" s="6" t="inlineStr">
        <is>
          <t>鎏金柜-整柜-2.1米</t>
        </is>
      </c>
      <c r="D473" s="6" t="inlineStr">
        <is>
          <t>PPS2525012041515</t>
        </is>
      </c>
      <c r="E473" s="5" t="inlineStr">
        <is>
          <t>AC-0073</t>
        </is>
      </c>
      <c r="F473" s="6" t="inlineStr">
        <is>
          <t>5mm灰色玻璃</t>
        </is>
      </c>
      <c r="G473" s="6" t="inlineStr">
        <is>
          <t>平面(长×宽)</t>
        </is>
      </c>
      <c r="H473" s="6" t="inlineStr">
        <is>
          <t>待定</t>
        </is>
      </c>
      <c r="I473" s="6" t="inlineStr">
        <is>
          <t>块</t>
        </is>
      </c>
      <c r="J473" s="6" t="n">
        <v>1</v>
      </c>
      <c r="K473" s="6" t="inlineStr">
        <is>
          <t>否</t>
        </is>
      </c>
      <c r="L473" s="6" t="inlineStr">
        <is>
          <t>鎏金柜下柜移门玻璃-2.1米版</t>
        </is>
      </c>
      <c r="N473" s="8" t="inlineStr">
        <is>
          <t>✅ 可导入</t>
        </is>
      </c>
      <c r="O473" t="inlineStr">
        <is>
          <t>✓</t>
        </is>
      </c>
    </row>
    <row r="474">
      <c r="A474" s="5" t="inlineStr">
        <is>
          <t>PPS25250120415</t>
        </is>
      </c>
      <c r="B474" s="9" t="inlineStr">
        <is>
          <t>黑胡桃木基础餐边柜 |黑胡桃木鎏金餐边柜</t>
        </is>
      </c>
      <c r="C474" s="9" t="inlineStr">
        <is>
          <t>鎏金柜-整柜-1.8米</t>
        </is>
      </c>
      <c r="D474" s="9" t="inlineStr">
        <is>
          <t>PPS2525012041516</t>
        </is>
      </c>
      <c r="E474" s="5" t="inlineStr">
        <is>
          <t>WD-0062</t>
        </is>
      </c>
      <c r="F474" s="9" t="inlineStr">
        <is>
          <t>鎏金柜-整柜-木作部分-适配1.8米</t>
        </is>
      </c>
      <c r="G474" s="9" t="inlineStr">
        <is>
          <t>组合</t>
        </is>
      </c>
      <c r="H474" s="9" t="n"/>
      <c r="I474" s="9" t="inlineStr">
        <is>
          <t>套</t>
        </is>
      </c>
      <c r="J474" s="9" t="n">
        <v>1</v>
      </c>
      <c r="K474" s="9" t="n"/>
      <c r="L474" s="9" t="n"/>
      <c r="N474" s="8" t="inlineStr">
        <is>
          <t>✅ 可导入</t>
        </is>
      </c>
      <c r="O474" t="inlineStr">
        <is>
          <t>✓</t>
        </is>
      </c>
    </row>
    <row r="475">
      <c r="A475" s="5" t="inlineStr">
        <is>
          <t>PPS25250120415</t>
        </is>
      </c>
      <c r="B475" s="6" t="inlineStr">
        <is>
          <t>黑胡桃木基础餐边柜 |黑胡桃木鎏金餐边柜</t>
        </is>
      </c>
      <c r="C475" s="6" t="inlineStr">
        <is>
          <t>鎏金柜-整柜-1.8米</t>
        </is>
      </c>
      <c r="D475" s="6" t="inlineStr">
        <is>
          <t>PPS2525012041516</t>
        </is>
      </c>
      <c r="E475" s="5" t="inlineStr">
        <is>
          <t>AC-0073</t>
        </is>
      </c>
      <c r="F475" s="6" t="inlineStr">
        <is>
          <t>5mm灰色玻璃</t>
        </is>
      </c>
      <c r="G475" s="6" t="inlineStr">
        <is>
          <t>平面(长×宽)</t>
        </is>
      </c>
      <c r="H475" s="6" t="inlineStr">
        <is>
          <t>待定</t>
        </is>
      </c>
      <c r="I475" s="6" t="inlineStr">
        <is>
          <t>块</t>
        </is>
      </c>
      <c r="J475" s="6" t="n">
        <v>2</v>
      </c>
      <c r="K475" s="6" t="n"/>
      <c r="L475" s="6" t="inlineStr">
        <is>
          <t>鎏金柜顶柜玻璃-1.8米版</t>
        </is>
      </c>
      <c r="N475" s="8" t="inlineStr">
        <is>
          <t>✅ 可导入</t>
        </is>
      </c>
      <c r="O475" t="inlineStr">
        <is>
          <t>✓</t>
        </is>
      </c>
    </row>
    <row r="476">
      <c r="A476" s="5" t="inlineStr">
        <is>
          <t>PPS25250120415</t>
        </is>
      </c>
      <c r="B476" s="9" t="inlineStr">
        <is>
          <t>黑胡桃木基础餐边柜 |黑胡桃木鎏金餐边柜</t>
        </is>
      </c>
      <c r="C476" s="9" t="inlineStr">
        <is>
          <t>鎏金柜-整柜-1.8米</t>
        </is>
      </c>
      <c r="D476" s="9" t="inlineStr">
        <is>
          <t>PPS2525012041516</t>
        </is>
      </c>
      <c r="E476" s="5" t="inlineStr">
        <is>
          <t>AC-0075</t>
        </is>
      </c>
      <c r="F476" s="9" t="inlineStr">
        <is>
          <t>AA柱</t>
        </is>
      </c>
      <c r="G476" s="9" t="inlineStr">
        <is>
          <t>长度</t>
        </is>
      </c>
      <c r="H476" s="9" t="n">
        <v>450</v>
      </c>
      <c r="I476" s="9" t="inlineStr">
        <is>
          <t>根</t>
        </is>
      </c>
      <c r="J476" s="9" t="n">
        <v>6</v>
      </c>
      <c r="K476" s="9" t="n"/>
      <c r="L476" s="9" t="inlineStr">
        <is>
          <t>鎏金柜AA柱-1.8版;黑色宽双排aa柱2.4米 黑色宽单a柱1.5米  板托黑色-加厚15CM[（1对/2支）]</t>
        </is>
      </c>
      <c r="N476" s="8" t="inlineStr">
        <is>
          <t>✅ 可导入</t>
        </is>
      </c>
      <c r="O476" t="inlineStr">
        <is>
          <t>✓</t>
        </is>
      </c>
    </row>
    <row r="477">
      <c r="A477" s="5" t="inlineStr">
        <is>
          <t>PPS25250120415</t>
        </is>
      </c>
      <c r="B477" s="6" t="inlineStr">
        <is>
          <t>黑胡桃木基础餐边柜 |黑胡桃木鎏金餐边柜</t>
        </is>
      </c>
      <c r="C477" s="6" t="inlineStr">
        <is>
          <t>鎏金柜-整柜-1.8米</t>
        </is>
      </c>
      <c r="D477" s="6" t="inlineStr">
        <is>
          <t>PPS2525012041516</t>
        </is>
      </c>
      <c r="E477" s="5" t="inlineStr">
        <is>
          <t>AC-0076</t>
        </is>
      </c>
      <c r="F477" s="6" t="inlineStr">
        <is>
          <t>AA柱层板架</t>
        </is>
      </c>
      <c r="G477" s="6" t="inlineStr">
        <is>
          <t>个数</t>
        </is>
      </c>
      <c r="H477" s="6" t="n"/>
      <c r="I477" s="6" t="inlineStr">
        <is>
          <t>个</t>
        </is>
      </c>
      <c r="J477" s="6" t="n">
        <v>6</v>
      </c>
      <c r="K477" s="6" t="n"/>
      <c r="L477" s="6" t="n"/>
      <c r="N477" s="8" t="inlineStr">
        <is>
          <t>✅ 可导入</t>
        </is>
      </c>
      <c r="O477" t="inlineStr">
        <is>
          <t>✓</t>
        </is>
      </c>
    </row>
    <row r="478">
      <c r="A478" s="5" t="inlineStr">
        <is>
          <t>PPS25250120415</t>
        </is>
      </c>
      <c r="B478" s="9" t="inlineStr">
        <is>
          <t>黑胡桃木基础餐边柜 |黑胡桃木鎏金餐边柜</t>
        </is>
      </c>
      <c r="C478" s="9" t="inlineStr">
        <is>
          <t>鎏金柜-整柜-1.8米</t>
        </is>
      </c>
      <c r="D478" s="9" t="inlineStr">
        <is>
          <t>PPS2525012041516</t>
        </is>
      </c>
      <c r="E478" s="5" t="inlineStr">
        <is>
          <t>AC-0086</t>
        </is>
      </c>
      <c r="F478" s="9" t="inlineStr">
        <is>
          <t>鎏金纹理饰面板</t>
        </is>
      </c>
      <c r="G478" s="9" t="inlineStr">
        <is>
          <t>平面(长×宽)</t>
        </is>
      </c>
      <c r="H478" s="9" t="inlineStr">
        <is>
          <t>待定</t>
        </is>
      </c>
      <c r="I478" s="9" t="inlineStr">
        <is>
          <t>块</t>
        </is>
      </c>
      <c r="J478" s="9" t="n">
        <v>1</v>
      </c>
      <c r="K478" s="9" t="inlineStr">
        <is>
          <t>否</t>
        </is>
      </c>
      <c r="L478" s="9" t="inlineStr">
        <is>
          <t>鎏金柜鎏金背板-1.8米版</t>
        </is>
      </c>
      <c r="N478" s="8" t="inlineStr">
        <is>
          <t>✅ 可导入</t>
        </is>
      </c>
      <c r="O478" t="inlineStr">
        <is>
          <t>✓</t>
        </is>
      </c>
    </row>
    <row r="479">
      <c r="A479" s="5" t="inlineStr">
        <is>
          <t>PPS25250120415</t>
        </is>
      </c>
      <c r="B479" s="6" t="inlineStr">
        <is>
          <t>黑胡桃木基础餐边柜 |黑胡桃木鎏金餐边柜</t>
        </is>
      </c>
      <c r="C479" s="6" t="inlineStr">
        <is>
          <t>鎏金柜-整柜-1.8米</t>
        </is>
      </c>
      <c r="D479" s="6" t="inlineStr">
        <is>
          <t>PPS2525012041516</t>
        </is>
      </c>
      <c r="E479" s="5" t="inlineStr">
        <is>
          <t>AC-0167</t>
        </is>
      </c>
      <c r="F479" s="6" t="inlineStr">
        <is>
          <t>电力轨道-Xpower-T25-黑色-1.7-2插座</t>
        </is>
      </c>
      <c r="G479" s="6" t="inlineStr">
        <is>
          <t>个数</t>
        </is>
      </c>
      <c r="H479" s="6" t="n"/>
      <c r="I479" s="6" t="inlineStr">
        <is>
          <t>根</t>
        </is>
      </c>
      <c r="J479" s="6" t="n">
        <v>1</v>
      </c>
      <c r="K479" s="6" t="n"/>
      <c r="L479" s="6" t="inlineStr">
        <is>
          <t>鎏金柜电力轨道-1.8米（带2插座）</t>
        </is>
      </c>
      <c r="N479" s="8" t="inlineStr">
        <is>
          <t>✅ 可导入</t>
        </is>
      </c>
      <c r="O479" t="inlineStr">
        <is>
          <t>✓</t>
        </is>
      </c>
    </row>
    <row r="480">
      <c r="A480" s="5" t="inlineStr">
        <is>
          <t>PPS25250120415</t>
        </is>
      </c>
      <c r="B480" s="9" t="inlineStr">
        <is>
          <t>黑胡桃木基础餐边柜 |黑胡桃木鎏金餐边柜</t>
        </is>
      </c>
      <c r="C480" s="9" t="inlineStr">
        <is>
          <t>鎏金柜-整柜-1.8米</t>
        </is>
      </c>
      <c r="D480" s="9" t="inlineStr">
        <is>
          <t>PPS2525012041516</t>
        </is>
      </c>
      <c r="E480" s="5" t="inlineStr">
        <is>
          <t>AC-0078</t>
        </is>
      </c>
      <c r="F480" s="9" t="inlineStr">
        <is>
          <t>餐边柜连接片</t>
        </is>
      </c>
      <c r="G480" s="9" t="inlineStr">
        <is>
          <t>个数</t>
        </is>
      </c>
      <c r="H480" s="9" t="n"/>
      <c r="I480" s="9" t="inlineStr">
        <is>
          <t>个</t>
        </is>
      </c>
      <c r="J480" s="9" t="n">
        <v>2</v>
      </c>
      <c r="K480" s="9" t="n"/>
      <c r="L480" s="9" t="inlineStr">
        <is>
          <t>餐边柜连接片</t>
        </is>
      </c>
      <c r="N480" s="8" t="inlineStr">
        <is>
          <t>✅ 可导入</t>
        </is>
      </c>
      <c r="O480" t="inlineStr">
        <is>
          <t>✓</t>
        </is>
      </c>
    </row>
    <row r="481">
      <c r="A481" s="5" t="inlineStr">
        <is>
          <t>PPS25250120415</t>
        </is>
      </c>
      <c r="B481" s="6" t="inlineStr">
        <is>
          <t>黑胡桃木基础餐边柜 |黑胡桃木鎏金餐边柜</t>
        </is>
      </c>
      <c r="C481" s="6" t="inlineStr">
        <is>
          <t>鎏金柜-整柜-1.8米</t>
        </is>
      </c>
      <c r="D481" s="6" t="inlineStr">
        <is>
          <t>PPS2525012041516</t>
        </is>
      </c>
      <c r="E481" s="5" t="inlineStr">
        <is>
          <t>AC-0071</t>
        </is>
      </c>
      <c r="F481" s="6" t="inlineStr">
        <is>
          <t>12mm黑色岩板</t>
        </is>
      </c>
      <c r="G481" s="6" t="inlineStr">
        <is>
          <t>平面(长×宽)</t>
        </is>
      </c>
      <c r="H481" s="6" t="inlineStr">
        <is>
          <t>1800*480</t>
        </is>
      </c>
      <c r="I481" s="6" t="inlineStr">
        <is>
          <t>块</t>
        </is>
      </c>
      <c r="J481" s="6" t="n">
        <v>1</v>
      </c>
      <c r="K481" s="6" t="n"/>
      <c r="L481" s="6" t="inlineStr">
        <is>
          <t>12mm哑光黑 1800*480  
4边磨平，R2mm安全角
后面左右两边进来8cm开2*1cm半圆孔
后面两边进来200mm，左右各进来5mm，打10mm的圆孔
岩板左侧距离后面79mm，左侧44mm打直径12mm走水孔</t>
        </is>
      </c>
      <c r="N481" s="8" t="inlineStr">
        <is>
          <t>✅ 可导入</t>
        </is>
      </c>
      <c r="O481" t="inlineStr">
        <is>
          <t>✓</t>
        </is>
      </c>
    </row>
    <row r="482">
      <c r="A482" s="5" t="inlineStr">
        <is>
          <t>PPS25250120415</t>
        </is>
      </c>
      <c r="B482" s="9" t="inlineStr">
        <is>
          <t>黑胡桃木基础餐边柜 |黑胡桃木鎏金餐边柜</t>
        </is>
      </c>
      <c r="C482" s="9" t="inlineStr">
        <is>
          <t>鎏金柜-整柜-1.8米</t>
        </is>
      </c>
      <c r="D482" s="9" t="inlineStr">
        <is>
          <t>PPS2525012041516</t>
        </is>
      </c>
      <c r="E482" s="5" t="inlineStr">
        <is>
          <t>AC-0073</t>
        </is>
      </c>
      <c r="F482" s="9" t="inlineStr">
        <is>
          <t>5mm灰色玻璃</t>
        </is>
      </c>
      <c r="G482" s="9" t="inlineStr">
        <is>
          <t>平面(长×宽)</t>
        </is>
      </c>
      <c r="H482" s="9" t="inlineStr">
        <is>
          <t>待定</t>
        </is>
      </c>
      <c r="I482" s="9" t="inlineStr">
        <is>
          <t>块</t>
        </is>
      </c>
      <c r="J482" s="9" t="n">
        <v>1</v>
      </c>
      <c r="K482" s="9" t="inlineStr">
        <is>
          <t>否</t>
        </is>
      </c>
      <c r="L482" s="9" t="inlineStr">
        <is>
          <t>鎏金柜抽屉面板玻璃-1.8米版</t>
        </is>
      </c>
      <c r="N482" s="8" t="inlineStr">
        <is>
          <t>✅ 可导入</t>
        </is>
      </c>
      <c r="O482" t="inlineStr">
        <is>
          <t>✓</t>
        </is>
      </c>
    </row>
    <row r="483">
      <c r="A483" s="5" t="inlineStr">
        <is>
          <t>PPS25250120415</t>
        </is>
      </c>
      <c r="B483" s="6" t="inlineStr">
        <is>
          <t>黑胡桃木基础餐边柜 |黑胡桃木鎏金餐边柜</t>
        </is>
      </c>
      <c r="C483" s="6" t="inlineStr">
        <is>
          <t>鎏金柜-整柜-1.8米</t>
        </is>
      </c>
      <c r="D483" s="6" t="inlineStr">
        <is>
          <t>PPS2525012041516</t>
        </is>
      </c>
      <c r="E483" s="5" t="inlineStr">
        <is>
          <t>AC-0084</t>
        </is>
      </c>
      <c r="F483" s="6" t="inlineStr">
        <is>
          <t>5mm小灯芯玻璃</t>
        </is>
      </c>
      <c r="G483" s="6" t="inlineStr">
        <is>
          <t>平面(长×宽)</t>
        </is>
      </c>
      <c r="H483" s="6" t="inlineStr">
        <is>
          <t>待定</t>
        </is>
      </c>
      <c r="I483" s="6" t="inlineStr">
        <is>
          <t>块</t>
        </is>
      </c>
      <c r="J483" s="6" t="n">
        <v>1</v>
      </c>
      <c r="K483" s="6" t="inlineStr">
        <is>
          <t>否</t>
        </is>
      </c>
      <c r="L483" s="6" t="inlineStr">
        <is>
          <t>鎏金柜抽屉小灯芯玻璃-1.8米版</t>
        </is>
      </c>
      <c r="N483" s="8" t="inlineStr">
        <is>
          <t>✅ 可导入</t>
        </is>
      </c>
      <c r="O483" t="inlineStr">
        <is>
          <t>✓</t>
        </is>
      </c>
    </row>
    <row r="484">
      <c r="A484" s="5" t="inlineStr">
        <is>
          <t>PPS25250120415</t>
        </is>
      </c>
      <c r="B484" s="9" t="inlineStr">
        <is>
          <t>黑胡桃木基础餐边柜 |黑胡桃木鎏金餐边柜</t>
        </is>
      </c>
      <c r="C484" s="9" t="inlineStr">
        <is>
          <t>鎏金柜-整柜-1.8米</t>
        </is>
      </c>
      <c r="D484" s="9" t="inlineStr">
        <is>
          <t>PPS2525012041516</t>
        </is>
      </c>
      <c r="E484" s="5" t="inlineStr">
        <is>
          <t>AC-0085</t>
        </is>
      </c>
      <c r="F484" s="9" t="inlineStr">
        <is>
          <t>抽屉金属轨道把手</t>
        </is>
      </c>
      <c r="G484" s="9" t="inlineStr">
        <is>
          <t>长度</t>
        </is>
      </c>
      <c r="H484" s="9" t="inlineStr">
        <is>
          <t>待定</t>
        </is>
      </c>
      <c r="I484" s="9" t="inlineStr">
        <is>
          <t>条</t>
        </is>
      </c>
      <c r="J484" s="9" t="n">
        <v>1</v>
      </c>
      <c r="K484" s="9" t="inlineStr">
        <is>
          <t>否</t>
        </is>
      </c>
      <c r="L484" s="9" t="inlineStr">
        <is>
          <t>鎏金柜长抽金属把手-1.8米版</t>
        </is>
      </c>
      <c r="N484" s="8" t="inlineStr">
        <is>
          <t>✅ 可导入</t>
        </is>
      </c>
      <c r="O484" t="inlineStr">
        <is>
          <t>✓</t>
        </is>
      </c>
    </row>
    <row r="485">
      <c r="A485" s="5" t="inlineStr">
        <is>
          <t>PPS25250120415</t>
        </is>
      </c>
      <c r="B485" s="6" t="inlineStr">
        <is>
          <t>黑胡桃木基础餐边柜 |黑胡桃木鎏金餐边柜</t>
        </is>
      </c>
      <c r="C485" s="6" t="inlineStr">
        <is>
          <t>鎏金柜-整柜-1.8米</t>
        </is>
      </c>
      <c r="D485" s="6" t="inlineStr">
        <is>
          <t>PPS2525012041516</t>
        </is>
      </c>
      <c r="E485" s="5" t="inlineStr">
        <is>
          <t>AC-0073</t>
        </is>
      </c>
      <c r="F485" s="6" t="inlineStr">
        <is>
          <t>5mm灰色玻璃</t>
        </is>
      </c>
      <c r="G485" s="6" t="inlineStr">
        <is>
          <t>平面(长×宽)</t>
        </is>
      </c>
      <c r="H485" s="6" t="inlineStr">
        <is>
          <t>待定</t>
        </is>
      </c>
      <c r="I485" s="6" t="inlineStr">
        <is>
          <t>块</t>
        </is>
      </c>
      <c r="J485" s="6" t="n">
        <v>1</v>
      </c>
      <c r="K485" s="6" t="inlineStr">
        <is>
          <t>否</t>
        </is>
      </c>
      <c r="L485" s="6" t="inlineStr">
        <is>
          <t>鎏金柜下柜移门玻璃-1.8米版</t>
        </is>
      </c>
      <c r="N485" s="8" t="inlineStr">
        <is>
          <t>✅ 可导入</t>
        </is>
      </c>
      <c r="O485" t="inlineStr">
        <is>
          <t>✓</t>
        </is>
      </c>
    </row>
    <row r="486">
      <c r="A486" s="5" t="inlineStr">
        <is>
          <t>PPS25250120415</t>
        </is>
      </c>
      <c r="B486" s="9" t="inlineStr">
        <is>
          <t>黑胡桃木基础餐边柜 |黑胡桃木鎏金餐边柜</t>
        </is>
      </c>
      <c r="C486" s="9" t="inlineStr">
        <is>
          <t>鎏金柜-整柜-1.5米</t>
        </is>
      </c>
      <c r="D486" s="9" t="inlineStr">
        <is>
          <t>PPS2525012041517</t>
        </is>
      </c>
      <c r="E486" s="5" t="inlineStr">
        <is>
          <t>WD-0063</t>
        </is>
      </c>
      <c r="F486" s="9" t="inlineStr">
        <is>
          <t>鎏金柜-整柜-木作部分-适配1.5米</t>
        </is>
      </c>
      <c r="G486" s="9" t="inlineStr">
        <is>
          <t>组合</t>
        </is>
      </c>
      <c r="H486" s="9" t="n"/>
      <c r="I486" s="9" t="inlineStr">
        <is>
          <t>套</t>
        </is>
      </c>
      <c r="J486" s="9" t="n">
        <v>1</v>
      </c>
      <c r="K486" s="9" t="n"/>
      <c r="L486" s="9" t="n"/>
      <c r="N486" s="8" t="inlineStr">
        <is>
          <t>✅ 可导入</t>
        </is>
      </c>
      <c r="O486" t="inlineStr">
        <is>
          <t>✓</t>
        </is>
      </c>
    </row>
    <row r="487">
      <c r="A487" s="5" t="inlineStr">
        <is>
          <t>PPS25250120415</t>
        </is>
      </c>
      <c r="B487" s="6" t="inlineStr">
        <is>
          <t>黑胡桃木基础餐边柜 |黑胡桃木鎏金餐边柜</t>
        </is>
      </c>
      <c r="C487" s="6" t="inlineStr">
        <is>
          <t>鎏金柜-整柜-1.5米</t>
        </is>
      </c>
      <c r="D487" s="6" t="inlineStr">
        <is>
          <t>PPS2525012041517</t>
        </is>
      </c>
      <c r="E487" s="5" t="inlineStr">
        <is>
          <t>AC-0073</t>
        </is>
      </c>
      <c r="F487" s="6" t="inlineStr">
        <is>
          <t>5mm灰色玻璃</t>
        </is>
      </c>
      <c r="G487" s="6" t="inlineStr">
        <is>
          <t>平面(长×宽)</t>
        </is>
      </c>
      <c r="H487" s="6" t="inlineStr">
        <is>
          <t>待定</t>
        </is>
      </c>
      <c r="I487" s="6" t="inlineStr">
        <is>
          <t>块</t>
        </is>
      </c>
      <c r="J487" s="6" t="n">
        <v>2</v>
      </c>
      <c r="K487" s="6" t="n"/>
      <c r="L487" s="6" t="inlineStr">
        <is>
          <t>鎏金柜顶柜玻璃-1.5米版</t>
        </is>
      </c>
      <c r="N487" s="8" t="inlineStr">
        <is>
          <t>✅ 可导入</t>
        </is>
      </c>
      <c r="O487" t="inlineStr">
        <is>
          <t>✓</t>
        </is>
      </c>
    </row>
    <row r="488">
      <c r="A488" s="5" t="inlineStr">
        <is>
          <t>PPS25250120415</t>
        </is>
      </c>
      <c r="B488" s="9" t="inlineStr">
        <is>
          <t>黑胡桃木基础餐边柜 |黑胡桃木鎏金餐边柜</t>
        </is>
      </c>
      <c r="C488" s="9" t="inlineStr">
        <is>
          <t>鎏金柜-整柜-1.5米</t>
        </is>
      </c>
      <c r="D488" s="9" t="inlineStr">
        <is>
          <t>PPS2525012041517</t>
        </is>
      </c>
      <c r="E488" s="5" t="inlineStr">
        <is>
          <t>AC-0075</t>
        </is>
      </c>
      <c r="F488" s="9" t="inlineStr">
        <is>
          <t>AA柱</t>
        </is>
      </c>
      <c r="G488" s="9" t="inlineStr">
        <is>
          <t>长度</t>
        </is>
      </c>
      <c r="H488" s="9" t="n">
        <v>450</v>
      </c>
      <c r="I488" s="9" t="inlineStr">
        <is>
          <t>根</t>
        </is>
      </c>
      <c r="J488" s="9" t="n">
        <v>4</v>
      </c>
      <c r="K488" s="9" t="n"/>
      <c r="L488" s="9" t="inlineStr">
        <is>
          <t>鎏金柜AA柱-1.5版;黑色宽双排aa柱2.4米 黑色宽单a柱1.5米  板托黑色-加厚15CM[（1对/2支）]</t>
        </is>
      </c>
      <c r="N488" s="8" t="inlineStr">
        <is>
          <t>✅ 可导入</t>
        </is>
      </c>
      <c r="O488" t="inlineStr">
        <is>
          <t>✓</t>
        </is>
      </c>
    </row>
    <row r="489">
      <c r="A489" s="5" t="inlineStr">
        <is>
          <t>PPS25250120415</t>
        </is>
      </c>
      <c r="B489" s="6" t="inlineStr">
        <is>
          <t>黑胡桃木基础餐边柜 |黑胡桃木鎏金餐边柜</t>
        </is>
      </c>
      <c r="C489" s="6" t="inlineStr">
        <is>
          <t>鎏金柜-整柜-1.5米</t>
        </is>
      </c>
      <c r="D489" s="6" t="inlineStr">
        <is>
          <t>PPS2525012041517</t>
        </is>
      </c>
      <c r="E489" s="5" t="inlineStr">
        <is>
          <t>AC-0076</t>
        </is>
      </c>
      <c r="F489" s="6" t="inlineStr">
        <is>
          <t>AA柱层板架</t>
        </is>
      </c>
      <c r="G489" s="6" t="inlineStr">
        <is>
          <t>个数</t>
        </is>
      </c>
      <c r="H489" s="6" t="n"/>
      <c r="I489" s="6" t="inlineStr">
        <is>
          <t>个</t>
        </is>
      </c>
      <c r="J489" s="6" t="n">
        <v>4</v>
      </c>
      <c r="K489" s="6" t="n"/>
      <c r="L489" s="6" t="n"/>
      <c r="N489" s="8" t="inlineStr">
        <is>
          <t>✅ 可导入</t>
        </is>
      </c>
      <c r="O489" t="inlineStr">
        <is>
          <t>✓</t>
        </is>
      </c>
    </row>
    <row r="490">
      <c r="A490" s="5" t="inlineStr">
        <is>
          <t>PPS25250120415</t>
        </is>
      </c>
      <c r="B490" s="9" t="inlineStr">
        <is>
          <t>黑胡桃木基础餐边柜 |黑胡桃木鎏金餐边柜</t>
        </is>
      </c>
      <c r="C490" s="9" t="inlineStr">
        <is>
          <t>鎏金柜-整柜-1.5米</t>
        </is>
      </c>
      <c r="D490" s="9" t="inlineStr">
        <is>
          <t>PPS2525012041517</t>
        </is>
      </c>
      <c r="E490" s="5" t="inlineStr">
        <is>
          <t>AC-0086</t>
        </is>
      </c>
      <c r="F490" s="9" t="inlineStr">
        <is>
          <t>鎏金纹理饰面板</t>
        </is>
      </c>
      <c r="G490" s="9" t="inlineStr">
        <is>
          <t>平面(长×宽)</t>
        </is>
      </c>
      <c r="H490" s="9" t="inlineStr">
        <is>
          <t>待定</t>
        </is>
      </c>
      <c r="I490" s="9" t="inlineStr">
        <is>
          <t>块</t>
        </is>
      </c>
      <c r="J490" s="9" t="n">
        <v>1</v>
      </c>
      <c r="K490" s="9" t="inlineStr">
        <is>
          <t>否</t>
        </is>
      </c>
      <c r="L490" s="9" t="inlineStr">
        <is>
          <t>鎏金柜鎏金背板-1.5米版</t>
        </is>
      </c>
      <c r="N490" s="8" t="inlineStr">
        <is>
          <t>✅ 可导入</t>
        </is>
      </c>
      <c r="O490" t="inlineStr">
        <is>
          <t>✓</t>
        </is>
      </c>
    </row>
    <row r="491">
      <c r="A491" s="5" t="inlineStr">
        <is>
          <t>PPS25250120415</t>
        </is>
      </c>
      <c r="B491" s="6" t="inlineStr">
        <is>
          <t>黑胡桃木基础餐边柜 |黑胡桃木鎏金餐边柜</t>
        </is>
      </c>
      <c r="C491" s="6" t="inlineStr">
        <is>
          <t>鎏金柜-整柜-1.5米</t>
        </is>
      </c>
      <c r="D491" s="6" t="inlineStr">
        <is>
          <t>PPS2525012041517</t>
        </is>
      </c>
      <c r="E491" s="5" t="inlineStr">
        <is>
          <t>AC-0168</t>
        </is>
      </c>
      <c r="F491" s="6" t="inlineStr">
        <is>
          <t>电力轨道-Xpower-T25-黑色-1.4-2插座</t>
        </is>
      </c>
      <c r="G491" s="6" t="inlineStr">
        <is>
          <t>个数</t>
        </is>
      </c>
      <c r="H491" s="6" t="n"/>
      <c r="I491" s="6" t="inlineStr">
        <is>
          <t>根</t>
        </is>
      </c>
      <c r="J491" s="6" t="n">
        <v>1</v>
      </c>
      <c r="K491" s="6" t="n"/>
      <c r="L491" s="6" t="inlineStr">
        <is>
          <t>鎏金柜电力轨道-1.5米（带2插座）</t>
        </is>
      </c>
      <c r="N491" s="8" t="inlineStr">
        <is>
          <t>✅ 可导入</t>
        </is>
      </c>
      <c r="O491" t="inlineStr">
        <is>
          <t>✓</t>
        </is>
      </c>
    </row>
    <row r="492">
      <c r="A492" s="5" t="inlineStr">
        <is>
          <t>PPS25250120415</t>
        </is>
      </c>
      <c r="B492" s="9" t="inlineStr">
        <is>
          <t>黑胡桃木基础餐边柜 |黑胡桃木鎏金餐边柜</t>
        </is>
      </c>
      <c r="C492" s="9" t="inlineStr">
        <is>
          <t>鎏金柜-整柜-1.5米</t>
        </is>
      </c>
      <c r="D492" s="9" t="inlineStr">
        <is>
          <t>PPS2525012041517</t>
        </is>
      </c>
      <c r="E492" s="5" t="inlineStr">
        <is>
          <t>AC-0078</t>
        </is>
      </c>
      <c r="F492" s="9" t="inlineStr">
        <is>
          <t>餐边柜连接片</t>
        </is>
      </c>
      <c r="G492" s="9" t="inlineStr">
        <is>
          <t>个数</t>
        </is>
      </c>
      <c r="H492" s="9" t="n"/>
      <c r="I492" s="9" t="inlineStr">
        <is>
          <t>个</t>
        </is>
      </c>
      <c r="J492" s="9" t="n">
        <v>2</v>
      </c>
      <c r="K492" s="9" t="n"/>
      <c r="L492" s="9" t="inlineStr">
        <is>
          <t>餐边柜连接片</t>
        </is>
      </c>
      <c r="N492" s="8" t="inlineStr">
        <is>
          <t>✅ 可导入</t>
        </is>
      </c>
      <c r="O492" t="inlineStr">
        <is>
          <t>✓</t>
        </is>
      </c>
    </row>
    <row r="493">
      <c r="A493" s="5" t="inlineStr">
        <is>
          <t>PPS25250120415</t>
        </is>
      </c>
      <c r="B493" s="6" t="inlineStr">
        <is>
          <t>黑胡桃木基础餐边柜 |黑胡桃木鎏金餐边柜</t>
        </is>
      </c>
      <c r="C493" s="6" t="inlineStr">
        <is>
          <t>鎏金柜-整柜-1.5米</t>
        </is>
      </c>
      <c r="D493" s="6" t="inlineStr">
        <is>
          <t>PPS2525012041517</t>
        </is>
      </c>
      <c r="E493" s="5" t="inlineStr">
        <is>
          <t>AC-0071</t>
        </is>
      </c>
      <c r="F493" s="6" t="inlineStr">
        <is>
          <t>12mm黑色岩板</t>
        </is>
      </c>
      <c r="G493" s="6" t="inlineStr">
        <is>
          <t>平面(长×宽)</t>
        </is>
      </c>
      <c r="H493" s="6" t="inlineStr">
        <is>
          <t>1500*480</t>
        </is>
      </c>
      <c r="I493" s="6" t="inlineStr">
        <is>
          <t>块</t>
        </is>
      </c>
      <c r="J493" s="6" t="n">
        <v>1</v>
      </c>
      <c r="K493" s="6" t="n"/>
      <c r="L493" s="6" t="inlineStr">
        <is>
          <t>12mm哑光黑 2100*480  
4边磨平，R2mm安全角
后面左右两边进来8cm开2*1cm半圆孔
后面两边进来200mm，左右各进来5mm，打10mm的圆孔
岩板左侧距离后面79mm，左侧44mm打直径12mm走水孔</t>
        </is>
      </c>
      <c r="N493" s="8" t="inlineStr">
        <is>
          <t>✅ 可导入</t>
        </is>
      </c>
      <c r="O493" t="inlineStr">
        <is>
          <t>✓</t>
        </is>
      </c>
    </row>
    <row r="494">
      <c r="A494" s="5" t="inlineStr">
        <is>
          <t>PPS25250120415</t>
        </is>
      </c>
      <c r="B494" s="9" t="inlineStr">
        <is>
          <t>黑胡桃木基础餐边柜 |黑胡桃木鎏金餐边柜</t>
        </is>
      </c>
      <c r="C494" s="9" t="inlineStr">
        <is>
          <t>鎏金柜-整柜-1.5米</t>
        </is>
      </c>
      <c r="D494" s="9" t="inlineStr">
        <is>
          <t>PPS2525012041517</t>
        </is>
      </c>
      <c r="E494" s="5" t="inlineStr">
        <is>
          <t>AC-0073</t>
        </is>
      </c>
      <c r="F494" s="9" t="inlineStr">
        <is>
          <t>5mm灰色玻璃</t>
        </is>
      </c>
      <c r="G494" s="9" t="inlineStr">
        <is>
          <t>平面(长×宽)</t>
        </is>
      </c>
      <c r="H494" s="9" t="inlineStr">
        <is>
          <t>待定</t>
        </is>
      </c>
      <c r="I494" s="9" t="inlineStr">
        <is>
          <t>块</t>
        </is>
      </c>
      <c r="J494" s="9" t="n">
        <v>1</v>
      </c>
      <c r="K494" s="9" t="inlineStr">
        <is>
          <t>否</t>
        </is>
      </c>
      <c r="L494" s="9" t="inlineStr">
        <is>
          <t>鎏金柜抽屉面板玻璃-1.5米版</t>
        </is>
      </c>
      <c r="N494" s="8" t="inlineStr">
        <is>
          <t>✅ 可导入</t>
        </is>
      </c>
      <c r="O494" t="inlineStr">
        <is>
          <t>✓</t>
        </is>
      </c>
    </row>
    <row r="495">
      <c r="A495" s="5" t="inlineStr">
        <is>
          <t>PPS25250120415</t>
        </is>
      </c>
      <c r="B495" s="6" t="inlineStr">
        <is>
          <t>黑胡桃木基础餐边柜 |黑胡桃木鎏金餐边柜</t>
        </is>
      </c>
      <c r="C495" s="6" t="inlineStr">
        <is>
          <t>鎏金柜-整柜-1.5米</t>
        </is>
      </c>
      <c r="D495" s="6" t="inlineStr">
        <is>
          <t>PPS2525012041517</t>
        </is>
      </c>
      <c r="E495" s="5" t="inlineStr">
        <is>
          <t>AC-0084</t>
        </is>
      </c>
      <c r="F495" s="6" t="inlineStr">
        <is>
          <t>5mm小灯芯玻璃</t>
        </is>
      </c>
      <c r="G495" s="6" t="inlineStr">
        <is>
          <t>平面(长×宽)</t>
        </is>
      </c>
      <c r="H495" s="6" t="inlineStr">
        <is>
          <t>待定</t>
        </is>
      </c>
      <c r="I495" s="6" t="inlineStr">
        <is>
          <t>块</t>
        </is>
      </c>
      <c r="J495" s="6" t="n">
        <v>1</v>
      </c>
      <c r="K495" s="6" t="inlineStr">
        <is>
          <t>否</t>
        </is>
      </c>
      <c r="L495" s="6" t="inlineStr">
        <is>
          <t>鎏金柜抽屉小灯芯玻璃-1.5米版</t>
        </is>
      </c>
      <c r="N495" s="8" t="inlineStr">
        <is>
          <t>✅ 可导入</t>
        </is>
      </c>
      <c r="O495" t="inlineStr">
        <is>
          <t>✓</t>
        </is>
      </c>
    </row>
    <row r="496">
      <c r="A496" s="5" t="inlineStr">
        <is>
          <t>PPS25250120415</t>
        </is>
      </c>
      <c r="B496" s="9" t="inlineStr">
        <is>
          <t>黑胡桃木基础餐边柜 |黑胡桃木鎏金餐边柜</t>
        </is>
      </c>
      <c r="C496" s="9" t="inlineStr">
        <is>
          <t>鎏金柜-整柜-1.5米</t>
        </is>
      </c>
      <c r="D496" s="9" t="inlineStr">
        <is>
          <t>PPS2525012041517</t>
        </is>
      </c>
      <c r="E496" s="5" t="inlineStr">
        <is>
          <t>AC-0085</t>
        </is>
      </c>
      <c r="F496" s="9" t="inlineStr">
        <is>
          <t>抽屉金属轨道把手</t>
        </is>
      </c>
      <c r="G496" s="9" t="inlineStr">
        <is>
          <t>长度</t>
        </is>
      </c>
      <c r="H496" s="9" t="inlineStr">
        <is>
          <t>待定</t>
        </is>
      </c>
      <c r="I496" s="9" t="inlineStr">
        <is>
          <t>条</t>
        </is>
      </c>
      <c r="J496" s="9" t="n">
        <v>1</v>
      </c>
      <c r="K496" s="9" t="inlineStr">
        <is>
          <t>否</t>
        </is>
      </c>
      <c r="L496" s="9" t="inlineStr">
        <is>
          <t>鎏金柜长抽金属把手-1.5米版</t>
        </is>
      </c>
      <c r="N496" s="8" t="inlineStr">
        <is>
          <t>✅ 可导入</t>
        </is>
      </c>
      <c r="O496" t="inlineStr">
        <is>
          <t>✓</t>
        </is>
      </c>
    </row>
    <row r="497">
      <c r="A497" s="5" t="inlineStr">
        <is>
          <t>PPS25250120415</t>
        </is>
      </c>
      <c r="B497" s="6" t="inlineStr">
        <is>
          <t>黑胡桃木基础餐边柜 |黑胡桃木鎏金餐边柜</t>
        </is>
      </c>
      <c r="C497" s="6" t="inlineStr">
        <is>
          <t>鎏金柜-整柜-1.5米</t>
        </is>
      </c>
      <c r="D497" s="6" t="inlineStr">
        <is>
          <t>PPS2525012041517</t>
        </is>
      </c>
      <c r="E497" s="5" t="inlineStr">
        <is>
          <t>AC-0073</t>
        </is>
      </c>
      <c r="F497" s="6" t="inlineStr">
        <is>
          <t>5mm灰色玻璃</t>
        </is>
      </c>
      <c r="G497" s="6" t="inlineStr">
        <is>
          <t>平面(长×宽)</t>
        </is>
      </c>
      <c r="H497" s="6" t="inlineStr">
        <is>
          <t>待定</t>
        </is>
      </c>
      <c r="I497" s="6" t="inlineStr">
        <is>
          <t>块</t>
        </is>
      </c>
      <c r="J497" s="6" t="n">
        <v>1</v>
      </c>
      <c r="K497" s="6" t="inlineStr">
        <is>
          <t>否</t>
        </is>
      </c>
      <c r="L497" s="6" t="inlineStr">
        <is>
          <t>鎏金柜下柜移门玻璃-1.5米版</t>
        </is>
      </c>
      <c r="N497" s="8" t="inlineStr">
        <is>
          <t>✅ 可导入</t>
        </is>
      </c>
      <c r="O497" t="inlineStr">
        <is>
          <t>✓</t>
        </is>
      </c>
    </row>
    <row r="498">
      <c r="A498" s="5" t="inlineStr">
        <is>
          <t>PPS25250120415</t>
        </is>
      </c>
      <c r="B498" s="9" t="inlineStr">
        <is>
          <t>黑胡桃木基础餐边柜 |黑胡桃木鎏金餐边柜</t>
        </is>
      </c>
      <c r="C498" s="9" t="inlineStr">
        <is>
          <t>鎏金柜-整柜-1.2米</t>
        </is>
      </c>
      <c r="D498" s="9" t="inlineStr">
        <is>
          <t>PPS2525012041518</t>
        </is>
      </c>
      <c r="E498" s="5" t="inlineStr">
        <is>
          <t>WD-0064</t>
        </is>
      </c>
      <c r="F498" s="9" t="inlineStr">
        <is>
          <t>鎏金柜-整柜-木作部分-适配1.2米</t>
        </is>
      </c>
      <c r="G498" s="9" t="inlineStr">
        <is>
          <t>组合</t>
        </is>
      </c>
      <c r="H498" s="9" t="n"/>
      <c r="I498" s="9" t="inlineStr">
        <is>
          <t>套</t>
        </is>
      </c>
      <c r="J498" s="9" t="n">
        <v>1</v>
      </c>
      <c r="K498" s="9" t="n"/>
      <c r="L498" s="9" t="n"/>
      <c r="N498" s="8" t="inlineStr">
        <is>
          <t>✅ 可导入</t>
        </is>
      </c>
      <c r="O498" t="inlineStr">
        <is>
          <t>✓</t>
        </is>
      </c>
    </row>
    <row r="499">
      <c r="A499" s="5" t="inlineStr">
        <is>
          <t>PPS25250120415</t>
        </is>
      </c>
      <c r="B499" s="6" t="inlineStr">
        <is>
          <t>黑胡桃木基础餐边柜 |黑胡桃木鎏金餐边柜</t>
        </is>
      </c>
      <c r="C499" s="6" t="inlineStr">
        <is>
          <t>鎏金柜-整柜-1.2米</t>
        </is>
      </c>
      <c r="D499" s="6" t="inlineStr">
        <is>
          <t>PPS2525012041518</t>
        </is>
      </c>
      <c r="E499" s="5" t="inlineStr">
        <is>
          <t>AC-0073</t>
        </is>
      </c>
      <c r="F499" s="6" t="inlineStr">
        <is>
          <t>5mm灰色玻璃</t>
        </is>
      </c>
      <c r="G499" s="6" t="inlineStr">
        <is>
          <t>平面(长×宽)</t>
        </is>
      </c>
      <c r="H499" s="6" t="inlineStr">
        <is>
          <t>待定</t>
        </is>
      </c>
      <c r="I499" s="6" t="inlineStr">
        <is>
          <t>块</t>
        </is>
      </c>
      <c r="J499" s="6" t="n">
        <v>2</v>
      </c>
      <c r="K499" s="6" t="n"/>
      <c r="L499" s="6" t="inlineStr">
        <is>
          <t>鎏金柜顶柜玻璃-1.2米版</t>
        </is>
      </c>
      <c r="N499" s="8" t="inlineStr">
        <is>
          <t>✅ 可导入</t>
        </is>
      </c>
      <c r="O499" t="inlineStr">
        <is>
          <t>✓</t>
        </is>
      </c>
    </row>
    <row r="500">
      <c r="A500" s="5" t="inlineStr">
        <is>
          <t>PPS25250120415</t>
        </is>
      </c>
      <c r="B500" s="9" t="inlineStr">
        <is>
          <t>黑胡桃木基础餐边柜 |黑胡桃木鎏金餐边柜</t>
        </is>
      </c>
      <c r="C500" s="9" t="inlineStr">
        <is>
          <t>鎏金柜-整柜-1.2米</t>
        </is>
      </c>
      <c r="D500" s="9" t="inlineStr">
        <is>
          <t>PPS2525012041518</t>
        </is>
      </c>
      <c r="E500" s="5" t="inlineStr">
        <is>
          <t>AC-0075</t>
        </is>
      </c>
      <c r="F500" s="9" t="inlineStr">
        <is>
          <t>AA柱</t>
        </is>
      </c>
      <c r="G500" s="9" t="inlineStr">
        <is>
          <t>长度</t>
        </is>
      </c>
      <c r="H500" s="9" t="n">
        <v>450</v>
      </c>
      <c r="I500" s="9" t="inlineStr">
        <is>
          <t>根</t>
        </is>
      </c>
      <c r="J500" s="9" t="n">
        <v>4</v>
      </c>
      <c r="K500" s="9" t="n"/>
      <c r="L500" s="9" t="inlineStr">
        <is>
          <t>鎏金柜AA柱-1.2版;黑色宽双排aa柱2.4米 黑色宽单a柱1.5米  板托黑色-加厚15CM[（1对/2支）]</t>
        </is>
      </c>
      <c r="N500" s="8" t="inlineStr">
        <is>
          <t>✅ 可导入</t>
        </is>
      </c>
      <c r="O500" t="inlineStr">
        <is>
          <t>✓</t>
        </is>
      </c>
    </row>
    <row r="501">
      <c r="A501" s="5" t="inlineStr">
        <is>
          <t>PPS25250120415</t>
        </is>
      </c>
      <c r="B501" s="6" t="inlineStr">
        <is>
          <t>黑胡桃木基础餐边柜 |黑胡桃木鎏金餐边柜</t>
        </is>
      </c>
      <c r="C501" s="6" t="inlineStr">
        <is>
          <t>鎏金柜-整柜-1.2米</t>
        </is>
      </c>
      <c r="D501" s="6" t="inlineStr">
        <is>
          <t>PPS2525012041518</t>
        </is>
      </c>
      <c r="E501" s="5" t="inlineStr">
        <is>
          <t>AC-0076</t>
        </is>
      </c>
      <c r="F501" s="6" t="inlineStr">
        <is>
          <t>AA柱层板架</t>
        </is>
      </c>
      <c r="G501" s="6" t="inlineStr">
        <is>
          <t>个数</t>
        </is>
      </c>
      <c r="H501" s="6" t="n"/>
      <c r="I501" s="6" t="inlineStr">
        <is>
          <t>个</t>
        </is>
      </c>
      <c r="J501" s="6" t="n">
        <v>4</v>
      </c>
      <c r="K501" s="6" t="n"/>
      <c r="L501" s="6" t="n"/>
      <c r="N501" s="8" t="inlineStr">
        <is>
          <t>✅ 可导入</t>
        </is>
      </c>
      <c r="O501" t="inlineStr">
        <is>
          <t>✓</t>
        </is>
      </c>
    </row>
    <row r="502">
      <c r="A502" s="5" t="inlineStr">
        <is>
          <t>PPS25250120415</t>
        </is>
      </c>
      <c r="B502" s="9" t="inlineStr">
        <is>
          <t>黑胡桃木基础餐边柜 |黑胡桃木鎏金餐边柜</t>
        </is>
      </c>
      <c r="C502" s="9" t="inlineStr">
        <is>
          <t>鎏金柜-整柜-1.2米</t>
        </is>
      </c>
      <c r="D502" s="9" t="inlineStr">
        <is>
          <t>PPS2525012041518</t>
        </is>
      </c>
      <c r="E502" s="5" t="inlineStr">
        <is>
          <t>AC-0086</t>
        </is>
      </c>
      <c r="F502" s="9" t="inlineStr">
        <is>
          <t>鎏金纹理饰面板</t>
        </is>
      </c>
      <c r="G502" s="9" t="inlineStr">
        <is>
          <t>平面(长×宽)</t>
        </is>
      </c>
      <c r="H502" s="9" t="inlineStr">
        <is>
          <t>待定</t>
        </is>
      </c>
      <c r="I502" s="9" t="inlineStr">
        <is>
          <t>块</t>
        </is>
      </c>
      <c r="J502" s="9" t="n">
        <v>1</v>
      </c>
      <c r="K502" s="9" t="inlineStr">
        <is>
          <t>否</t>
        </is>
      </c>
      <c r="L502" s="9" t="inlineStr">
        <is>
          <t>鎏金柜鎏金背板-1.2米版</t>
        </is>
      </c>
      <c r="N502" s="8" t="inlineStr">
        <is>
          <t>✅ 可导入</t>
        </is>
      </c>
      <c r="O502" t="inlineStr">
        <is>
          <t>✓</t>
        </is>
      </c>
    </row>
    <row r="503">
      <c r="A503" s="5" t="inlineStr">
        <is>
          <t>PPS25250120415</t>
        </is>
      </c>
      <c r="B503" s="6" t="inlineStr">
        <is>
          <t>黑胡桃木基础餐边柜 |黑胡桃木鎏金餐边柜</t>
        </is>
      </c>
      <c r="C503" s="6" t="inlineStr">
        <is>
          <t>鎏金柜-整柜-1.2米</t>
        </is>
      </c>
      <c r="D503" s="6" t="inlineStr">
        <is>
          <t>PPS2525012041518</t>
        </is>
      </c>
      <c r="E503" s="5" t="inlineStr">
        <is>
          <t>AC-0169</t>
        </is>
      </c>
      <c r="F503" s="6" t="inlineStr">
        <is>
          <t>电力轨道-Xpower-T25-黑色-1.1-2插座</t>
        </is>
      </c>
      <c r="G503" s="6" t="inlineStr">
        <is>
          <t>个数</t>
        </is>
      </c>
      <c r="H503" s="6" t="n"/>
      <c r="I503" s="6" t="inlineStr">
        <is>
          <t>根</t>
        </is>
      </c>
      <c r="J503" s="6" t="n">
        <v>1</v>
      </c>
      <c r="K503" s="6" t="n"/>
      <c r="L503" s="6" t="inlineStr">
        <is>
          <t>鎏金柜电力轨道-1.2米（带2插座）</t>
        </is>
      </c>
      <c r="N503" s="8" t="inlineStr">
        <is>
          <t>✅ 可导入</t>
        </is>
      </c>
      <c r="O503" t="inlineStr">
        <is>
          <t>✓</t>
        </is>
      </c>
    </row>
    <row r="504">
      <c r="A504" s="5" t="inlineStr">
        <is>
          <t>PPS25250120415</t>
        </is>
      </c>
      <c r="B504" s="9" t="inlineStr">
        <is>
          <t>黑胡桃木基础餐边柜 |黑胡桃木鎏金餐边柜</t>
        </is>
      </c>
      <c r="C504" s="9" t="inlineStr">
        <is>
          <t>鎏金柜-整柜-1.2米</t>
        </is>
      </c>
      <c r="D504" s="9" t="inlineStr">
        <is>
          <t>PPS2525012041518</t>
        </is>
      </c>
      <c r="E504" s="5" t="inlineStr">
        <is>
          <t>AC-0078</t>
        </is>
      </c>
      <c r="F504" s="9" t="inlineStr">
        <is>
          <t>餐边柜连接片</t>
        </is>
      </c>
      <c r="G504" s="9" t="inlineStr">
        <is>
          <t>个数</t>
        </is>
      </c>
      <c r="H504" s="9" t="n"/>
      <c r="I504" s="9" t="inlineStr">
        <is>
          <t>个</t>
        </is>
      </c>
      <c r="J504" s="9" t="n">
        <v>2</v>
      </c>
      <c r="K504" s="9" t="n"/>
      <c r="L504" s="9" t="inlineStr">
        <is>
          <t>餐边柜连接片</t>
        </is>
      </c>
      <c r="N504" s="8" t="inlineStr">
        <is>
          <t>✅ 可导入</t>
        </is>
      </c>
      <c r="O504" t="inlineStr">
        <is>
          <t>✓</t>
        </is>
      </c>
    </row>
    <row r="505">
      <c r="A505" s="5" t="inlineStr">
        <is>
          <t>PPS25250120415</t>
        </is>
      </c>
      <c r="B505" s="6" t="inlineStr">
        <is>
          <t>黑胡桃木基础餐边柜 |黑胡桃木鎏金餐边柜</t>
        </is>
      </c>
      <c r="C505" s="6" t="inlineStr">
        <is>
          <t>鎏金柜-整柜-1.2米</t>
        </is>
      </c>
      <c r="D505" s="6" t="inlineStr">
        <is>
          <t>PPS2525012041518</t>
        </is>
      </c>
      <c r="E505" s="5" t="inlineStr">
        <is>
          <t>AC-0071</t>
        </is>
      </c>
      <c r="F505" s="6" t="inlineStr">
        <is>
          <t>12mm黑色岩板</t>
        </is>
      </c>
      <c r="G505" s="6" t="inlineStr">
        <is>
          <t>平面(长×宽)</t>
        </is>
      </c>
      <c r="H505" s="6" t="inlineStr">
        <is>
          <t>1200*480</t>
        </is>
      </c>
      <c r="I505" s="6" t="inlineStr">
        <is>
          <t>块</t>
        </is>
      </c>
      <c r="J505" s="6" t="n">
        <v>1</v>
      </c>
      <c r="K505" s="6" t="n"/>
      <c r="L505" s="6" t="inlineStr">
        <is>
          <t>12mm哑光黑 2100*480  
4边磨平，R2mm安全角
后面左右两边进来8cm开2*1cm半圆孔
后面两边进来200mm，左右各进来5mm，打10mm的圆孔
岩板左侧距离后面79mm，左侧44mm打直径12mm走水孔</t>
        </is>
      </c>
      <c r="N505" s="8" t="inlineStr">
        <is>
          <t>✅ 可导入</t>
        </is>
      </c>
      <c r="O505" t="inlineStr">
        <is>
          <t>✓</t>
        </is>
      </c>
    </row>
    <row r="506">
      <c r="A506" s="5" t="inlineStr">
        <is>
          <t>PPS25250120415</t>
        </is>
      </c>
      <c r="B506" s="9" t="inlineStr">
        <is>
          <t>黑胡桃木基础餐边柜 |黑胡桃木鎏金餐边柜</t>
        </is>
      </c>
      <c r="C506" s="9" t="inlineStr">
        <is>
          <t>鎏金柜-整柜-1.2米</t>
        </is>
      </c>
      <c r="D506" s="9" t="inlineStr">
        <is>
          <t>PPS2525012041518</t>
        </is>
      </c>
      <c r="E506" s="5" t="inlineStr">
        <is>
          <t>AC-0073</t>
        </is>
      </c>
      <c r="F506" s="9" t="inlineStr">
        <is>
          <t>5mm灰色玻璃</t>
        </is>
      </c>
      <c r="G506" s="9" t="inlineStr">
        <is>
          <t>平面(长×宽)</t>
        </is>
      </c>
      <c r="H506" s="9" t="inlineStr">
        <is>
          <t>待定</t>
        </is>
      </c>
      <c r="I506" s="9" t="inlineStr">
        <is>
          <t>块</t>
        </is>
      </c>
      <c r="J506" s="9" t="n">
        <v>1</v>
      </c>
      <c r="K506" s="9" t="inlineStr">
        <is>
          <t>否</t>
        </is>
      </c>
      <c r="L506" s="9" t="inlineStr">
        <is>
          <t>鎏金柜抽屉面板玻璃-1.2米版</t>
        </is>
      </c>
      <c r="N506" s="8" t="inlineStr">
        <is>
          <t>✅ 可导入</t>
        </is>
      </c>
      <c r="O506" t="inlineStr">
        <is>
          <t>✓</t>
        </is>
      </c>
    </row>
    <row r="507">
      <c r="A507" s="5" t="inlineStr">
        <is>
          <t>PPS25250120415</t>
        </is>
      </c>
      <c r="B507" s="6" t="inlineStr">
        <is>
          <t>黑胡桃木基础餐边柜 |黑胡桃木鎏金餐边柜</t>
        </is>
      </c>
      <c r="C507" s="6" t="inlineStr">
        <is>
          <t>鎏金柜-整柜-1.2米</t>
        </is>
      </c>
      <c r="D507" s="6" t="inlineStr">
        <is>
          <t>PPS2525012041518</t>
        </is>
      </c>
      <c r="E507" s="5" t="inlineStr">
        <is>
          <t>AC-0084</t>
        </is>
      </c>
      <c r="F507" s="6" t="inlineStr">
        <is>
          <t>5mm小灯芯玻璃</t>
        </is>
      </c>
      <c r="G507" s="6" t="inlineStr">
        <is>
          <t>平面(长×宽)</t>
        </is>
      </c>
      <c r="H507" s="6" t="inlineStr">
        <is>
          <t>待定</t>
        </is>
      </c>
      <c r="I507" s="6" t="inlineStr">
        <is>
          <t>块</t>
        </is>
      </c>
      <c r="J507" s="6" t="n">
        <v>1</v>
      </c>
      <c r="K507" s="6" t="inlineStr">
        <is>
          <t>否</t>
        </is>
      </c>
      <c r="L507" s="6" t="inlineStr">
        <is>
          <t>鎏金柜抽屉小灯芯玻璃-1.2米版</t>
        </is>
      </c>
      <c r="N507" s="8" t="inlineStr">
        <is>
          <t>✅ 可导入</t>
        </is>
      </c>
      <c r="O507" t="inlineStr">
        <is>
          <t>✓</t>
        </is>
      </c>
    </row>
    <row r="508">
      <c r="A508" s="5" t="inlineStr">
        <is>
          <t>PPS25250120415</t>
        </is>
      </c>
      <c r="B508" s="9" t="inlineStr">
        <is>
          <t>黑胡桃木基础餐边柜 |黑胡桃木鎏金餐边柜</t>
        </is>
      </c>
      <c r="C508" s="9" t="inlineStr">
        <is>
          <t>鎏金柜-整柜-1.2米</t>
        </is>
      </c>
      <c r="D508" s="9" t="inlineStr">
        <is>
          <t>PPS2525012041518</t>
        </is>
      </c>
      <c r="E508" s="5" t="inlineStr">
        <is>
          <t>AC-0085</t>
        </is>
      </c>
      <c r="F508" s="9" t="inlineStr">
        <is>
          <t>抽屉金属轨道把手</t>
        </is>
      </c>
      <c r="G508" s="9" t="inlineStr">
        <is>
          <t>长度</t>
        </is>
      </c>
      <c r="H508" s="9" t="inlineStr">
        <is>
          <t>待定</t>
        </is>
      </c>
      <c r="I508" s="9" t="inlineStr">
        <is>
          <t>条</t>
        </is>
      </c>
      <c r="J508" s="9" t="n">
        <v>1</v>
      </c>
      <c r="K508" s="9" t="inlineStr">
        <is>
          <t>否</t>
        </is>
      </c>
      <c r="L508" s="9" t="inlineStr">
        <is>
          <t>鎏金柜长抽金属把手-1.2米版</t>
        </is>
      </c>
      <c r="N508" s="8" t="inlineStr">
        <is>
          <t>✅ 可导入</t>
        </is>
      </c>
      <c r="O508" t="inlineStr">
        <is>
          <t>✓</t>
        </is>
      </c>
    </row>
    <row r="509">
      <c r="A509" s="5" t="inlineStr">
        <is>
          <t>PPS25250120415</t>
        </is>
      </c>
      <c r="B509" s="6" t="inlineStr">
        <is>
          <t>黑胡桃木基础餐边柜 |黑胡桃木鎏金餐边柜</t>
        </is>
      </c>
      <c r="C509" s="6" t="inlineStr">
        <is>
          <t>鎏金柜-整柜-1.2米</t>
        </is>
      </c>
      <c r="D509" s="6" t="inlineStr">
        <is>
          <t>PPS2525012041518</t>
        </is>
      </c>
      <c r="E509" s="5" t="inlineStr">
        <is>
          <t>AC-0073</t>
        </is>
      </c>
      <c r="F509" s="6" t="inlineStr">
        <is>
          <t>5mm灰色玻璃</t>
        </is>
      </c>
      <c r="G509" s="6" t="inlineStr">
        <is>
          <t>平面(长×宽)</t>
        </is>
      </c>
      <c r="H509" s="6" t="inlineStr">
        <is>
          <t>待定</t>
        </is>
      </c>
      <c r="I509" s="6" t="inlineStr">
        <is>
          <t>块</t>
        </is>
      </c>
      <c r="J509" s="6" t="n">
        <v>1</v>
      </c>
      <c r="K509" s="6" t="inlineStr">
        <is>
          <t>否</t>
        </is>
      </c>
      <c r="L509" s="6" t="inlineStr">
        <is>
          <t>鎏金柜下柜移门玻璃-1.2米版</t>
        </is>
      </c>
      <c r="N509" s="8" t="inlineStr">
        <is>
          <t>✅ 可导入</t>
        </is>
      </c>
      <c r="O509" t="inlineStr">
        <is>
          <t>✓</t>
        </is>
      </c>
    </row>
    <row r="510">
      <c r="A510" s="5" t="inlineStr">
        <is>
          <t>PPS25250130420</t>
        </is>
      </c>
      <c r="B510" s="9" t="inlineStr">
        <is>
          <t>黑胡桃木太空舱餐边柜 |黑胡桃木曜黑餐边柜</t>
        </is>
      </c>
      <c r="C510" s="9" t="inlineStr">
        <is>
          <t>曜黑柜-下柜-2.1米</t>
        </is>
      </c>
      <c r="D510" s="9" t="inlineStr">
        <is>
          <t>PPS2525013042011</t>
        </is>
      </c>
      <c r="E510" s="5" t="inlineStr">
        <is>
          <t>WD-0065</t>
        </is>
      </c>
      <c r="F510" s="9" t="inlineStr">
        <is>
          <t>曜黑柜-下柜-木作部分-适配2.1米</t>
        </is>
      </c>
      <c r="G510" s="9" t="inlineStr">
        <is>
          <t>组合</t>
        </is>
      </c>
      <c r="H510" s="9" t="n"/>
      <c r="I510" s="9" t="inlineStr">
        <is>
          <t>套</t>
        </is>
      </c>
      <c r="J510" s="9" t="n">
        <v>1</v>
      </c>
      <c r="K510" s="9" t="n"/>
      <c r="L510" s="9" t="n"/>
      <c r="N510" s="8" t="inlineStr">
        <is>
          <t>✅ 可导入</t>
        </is>
      </c>
      <c r="O510" t="inlineStr">
        <is>
          <t>✓</t>
        </is>
      </c>
    </row>
    <row r="511">
      <c r="A511" s="5" t="inlineStr">
        <is>
          <t>PPS25250130420</t>
        </is>
      </c>
      <c r="B511" s="6" t="inlineStr">
        <is>
          <t>黑胡桃木太空舱餐边柜 |黑胡桃木曜黑餐边柜</t>
        </is>
      </c>
      <c r="C511" s="6" t="inlineStr">
        <is>
          <t>曜黑柜-下柜-2.1米</t>
        </is>
      </c>
      <c r="D511" s="6" t="inlineStr">
        <is>
          <t>PPS2525013042011</t>
        </is>
      </c>
      <c r="E511" s="5" t="inlineStr">
        <is>
          <t>AC-0071</t>
        </is>
      </c>
      <c r="F511" s="6" t="inlineStr">
        <is>
          <t>12mm黑色岩板</t>
        </is>
      </c>
      <c r="G511" s="6" t="inlineStr">
        <is>
          <t>平面(长×宽)</t>
        </is>
      </c>
      <c r="H511" s="6" t="inlineStr">
        <is>
          <t>2100*480</t>
        </is>
      </c>
      <c r="I511" s="6" t="inlineStr">
        <is>
          <t>块</t>
        </is>
      </c>
      <c r="J511" s="6" t="n">
        <v>1</v>
      </c>
      <c r="K511" s="6" t="n"/>
      <c r="L511" s="6" t="inlineStr">
        <is>
          <t>12mm哑光黑 2100*480  
4边磨平，R2mm安全角
后面左右两边进来8cm开2*1cm半圆孔
后面两边进来200mm，左右各进来5mm，打10mm的圆孔
岩板左侧距离后面79mm，左侧44mm打直径12mm走水孔</t>
        </is>
      </c>
      <c r="N511" s="8" t="inlineStr">
        <is>
          <t>✅ 可导入</t>
        </is>
      </c>
      <c r="O511" t="inlineStr">
        <is>
          <t>✓</t>
        </is>
      </c>
    </row>
    <row r="512">
      <c r="A512" s="5" t="inlineStr">
        <is>
          <t>PPS25250130420</t>
        </is>
      </c>
      <c r="B512" s="9" t="inlineStr">
        <is>
          <t>黑胡桃木太空舱餐边柜 |黑胡桃木曜黑餐边柜</t>
        </is>
      </c>
      <c r="C512" s="9" t="inlineStr">
        <is>
          <t>曜黑柜-下柜-1.8米</t>
        </is>
      </c>
      <c r="D512" s="9" t="inlineStr">
        <is>
          <t>PPS2525013042012</t>
        </is>
      </c>
      <c r="E512" s="5" t="inlineStr">
        <is>
          <t>WD-0066</t>
        </is>
      </c>
      <c r="F512" s="9" t="inlineStr">
        <is>
          <t>曜黑柜-下柜-木作部分-适配1.8米</t>
        </is>
      </c>
      <c r="G512" s="9" t="inlineStr">
        <is>
          <t>组合</t>
        </is>
      </c>
      <c r="H512" s="9" t="n"/>
      <c r="I512" s="9" t="inlineStr">
        <is>
          <t>套</t>
        </is>
      </c>
      <c r="J512" s="9" t="n">
        <v>1</v>
      </c>
      <c r="K512" s="9" t="n"/>
      <c r="L512" s="9" t="n"/>
      <c r="N512" s="8" t="inlineStr">
        <is>
          <t>✅ 可导入</t>
        </is>
      </c>
      <c r="O512" t="inlineStr">
        <is>
          <t>✓</t>
        </is>
      </c>
    </row>
    <row r="513">
      <c r="A513" s="5" t="inlineStr">
        <is>
          <t>PPS25250130420</t>
        </is>
      </c>
      <c r="B513" s="6" t="inlineStr">
        <is>
          <t>黑胡桃木太空舱餐边柜 |黑胡桃木曜黑餐边柜</t>
        </is>
      </c>
      <c r="C513" s="6" t="inlineStr">
        <is>
          <t>曜黑柜-下柜-1.8米</t>
        </is>
      </c>
      <c r="D513" s="6" t="inlineStr">
        <is>
          <t>PPS2525013042012</t>
        </is>
      </c>
      <c r="E513" s="5" t="inlineStr">
        <is>
          <t>AC-0071</t>
        </is>
      </c>
      <c r="F513" s="6" t="inlineStr">
        <is>
          <t>12mm黑色岩板</t>
        </is>
      </c>
      <c r="G513" s="6" t="inlineStr">
        <is>
          <t>平面(长×宽)</t>
        </is>
      </c>
      <c r="H513" s="6" t="inlineStr">
        <is>
          <t>1800*480</t>
        </is>
      </c>
      <c r="I513" s="6" t="inlineStr">
        <is>
          <t>块</t>
        </is>
      </c>
      <c r="J513" s="6" t="n">
        <v>1</v>
      </c>
      <c r="K513" s="6" t="n"/>
      <c r="L513" s="6" t="inlineStr">
        <is>
          <t>12mm哑光黑 1800*480  
4边磨平，R2mm安全角
后面左右两边进来8cm开2*1cm半圆孔
后面两边进来200mm，左右各进来5mm，打10mm的圆孔
岩板左侧距离后面79mm，左侧44mm打直径12mm走水孔</t>
        </is>
      </c>
      <c r="N513" s="8" t="inlineStr">
        <is>
          <t>✅ 可导入</t>
        </is>
      </c>
      <c r="O513" t="inlineStr">
        <is>
          <t>✓</t>
        </is>
      </c>
    </row>
    <row r="514">
      <c r="A514" s="5" t="inlineStr">
        <is>
          <t>PPS25250130420</t>
        </is>
      </c>
      <c r="B514" s="9" t="inlineStr">
        <is>
          <t>黑胡桃木太空舱餐边柜 |黑胡桃木曜黑餐边柜</t>
        </is>
      </c>
      <c r="C514" s="9" t="inlineStr">
        <is>
          <t>曜黑柜-下柜-1.5米</t>
        </is>
      </c>
      <c r="D514" s="9" t="inlineStr">
        <is>
          <t>PPS2525013042013</t>
        </is>
      </c>
      <c r="E514" s="5" t="inlineStr">
        <is>
          <t>WD-0067</t>
        </is>
      </c>
      <c r="F514" s="9" t="inlineStr">
        <is>
          <t>曜黑柜-下柜-木作部分-适配1.5米</t>
        </is>
      </c>
      <c r="G514" s="9" t="inlineStr">
        <is>
          <t>组合</t>
        </is>
      </c>
      <c r="H514" s="9" t="n"/>
      <c r="I514" s="9" t="inlineStr">
        <is>
          <t>套</t>
        </is>
      </c>
      <c r="J514" s="9" t="n">
        <v>1</v>
      </c>
      <c r="K514" s="9" t="n"/>
      <c r="L514" s="9" t="n"/>
      <c r="N514" s="8" t="inlineStr">
        <is>
          <t>✅ 可导入</t>
        </is>
      </c>
      <c r="O514" t="inlineStr">
        <is>
          <t>✓</t>
        </is>
      </c>
    </row>
    <row r="515">
      <c r="A515" s="5" t="inlineStr">
        <is>
          <t>PPS25250130420</t>
        </is>
      </c>
      <c r="B515" s="6" t="inlineStr">
        <is>
          <t>黑胡桃木太空舱餐边柜 |黑胡桃木曜黑餐边柜</t>
        </is>
      </c>
      <c r="C515" s="6" t="inlineStr">
        <is>
          <t>曜黑柜-下柜-1.5米</t>
        </is>
      </c>
      <c r="D515" s="6" t="inlineStr">
        <is>
          <t>PPS2525013042013</t>
        </is>
      </c>
      <c r="E515" s="5" t="inlineStr">
        <is>
          <t>AC-0071</t>
        </is>
      </c>
      <c r="F515" s="6" t="inlineStr">
        <is>
          <t>12mm黑色岩板</t>
        </is>
      </c>
      <c r="G515" s="6" t="inlineStr">
        <is>
          <t>平面(长×宽)</t>
        </is>
      </c>
      <c r="H515" s="6" t="inlineStr">
        <is>
          <t>1500*480</t>
        </is>
      </c>
      <c r="I515" s="6" t="inlineStr">
        <is>
          <t>块</t>
        </is>
      </c>
      <c r="J515" s="6" t="n">
        <v>1</v>
      </c>
      <c r="K515" s="6" t="n"/>
      <c r="L515" s="6" t="inlineStr">
        <is>
          <t>12mm哑光黑 1500*480  
4边磨平，R2mm安全角
后面左右两边进来8cm开2*1cm半圆孔
后面两边进来200mm，左右各进来5mm，打10mm的圆孔
岩板左侧距离后面79mm，左侧44mm打直径12mm走水孔</t>
        </is>
      </c>
      <c r="N515" s="8" t="inlineStr">
        <is>
          <t>✅ 可导入</t>
        </is>
      </c>
      <c r="O515" t="inlineStr">
        <is>
          <t>✓</t>
        </is>
      </c>
    </row>
    <row r="516">
      <c r="A516" s="5" t="inlineStr">
        <is>
          <t>PPS25250130420</t>
        </is>
      </c>
      <c r="B516" s="9" t="inlineStr">
        <is>
          <t>黑胡桃木太空舱餐边柜 |黑胡桃木曜黑餐边柜</t>
        </is>
      </c>
      <c r="C516" s="9" t="inlineStr">
        <is>
          <t>曜黑柜-下柜-1.2米</t>
        </is>
      </c>
      <c r="D516" s="9" t="inlineStr">
        <is>
          <t>PPS2525013042014</t>
        </is>
      </c>
      <c r="E516" s="5" t="inlineStr">
        <is>
          <t>WD-0068</t>
        </is>
      </c>
      <c r="F516" s="9" t="inlineStr">
        <is>
          <t>曜黑柜-下柜-木作部分-适配1.2米</t>
        </is>
      </c>
      <c r="G516" s="9" t="inlineStr">
        <is>
          <t>组合</t>
        </is>
      </c>
      <c r="H516" s="9" t="n"/>
      <c r="I516" s="9" t="inlineStr">
        <is>
          <t>套</t>
        </is>
      </c>
      <c r="J516" s="9" t="n">
        <v>1</v>
      </c>
      <c r="K516" s="9" t="n"/>
      <c r="L516" s="9" t="n"/>
      <c r="N516" s="8" t="inlineStr">
        <is>
          <t>✅ 可导入</t>
        </is>
      </c>
      <c r="O516" t="inlineStr">
        <is>
          <t>✓</t>
        </is>
      </c>
    </row>
    <row r="517">
      <c r="A517" s="5" t="inlineStr">
        <is>
          <t>PPS25250130420</t>
        </is>
      </c>
      <c r="B517" s="6" t="inlineStr">
        <is>
          <t>黑胡桃木太空舱餐边柜 |黑胡桃木曜黑餐边柜</t>
        </is>
      </c>
      <c r="C517" s="6" t="inlineStr">
        <is>
          <t>曜黑柜-下柜-1.2米</t>
        </is>
      </c>
      <c r="D517" s="6" t="inlineStr">
        <is>
          <t>PPS2525013042014</t>
        </is>
      </c>
      <c r="E517" s="5" t="inlineStr">
        <is>
          <t>AC-0071</t>
        </is>
      </c>
      <c r="F517" s="6" t="inlineStr">
        <is>
          <t>12mm黑色岩板</t>
        </is>
      </c>
      <c r="G517" s="6" t="inlineStr">
        <is>
          <t>平面(长×宽)</t>
        </is>
      </c>
      <c r="H517" s="6" t="inlineStr">
        <is>
          <t>1200*480</t>
        </is>
      </c>
      <c r="I517" s="6" t="inlineStr">
        <is>
          <t>块</t>
        </is>
      </c>
      <c r="J517" s="6" t="n">
        <v>1</v>
      </c>
      <c r="K517" s="6" t="n"/>
      <c r="L517" s="6" t="inlineStr">
        <is>
          <t>12mm哑光黑 1200*480  
4边磨平，R2mm安全角
后面左右两边进来8cm开2*1cm半圆孔
后面两边进来200mm，左右各进来5mm，打10mm的圆孔
岩板左侧距离后面79mm，左侧44mm打直径12mm走水孔</t>
        </is>
      </c>
      <c r="N517" s="8" t="inlineStr">
        <is>
          <t>✅ 可导入</t>
        </is>
      </c>
      <c r="O517" t="inlineStr">
        <is>
          <t>✓</t>
        </is>
      </c>
    </row>
    <row r="518">
      <c r="A518" s="5" t="inlineStr">
        <is>
          <t>PPS25250130420</t>
        </is>
      </c>
      <c r="B518" s="9" t="inlineStr">
        <is>
          <t>黑胡桃木太空舱餐边柜 |黑胡桃木曜黑餐边柜</t>
        </is>
      </c>
      <c r="C518" s="9" t="inlineStr">
        <is>
          <t>曜黑柜-整柜-2.1米</t>
        </is>
      </c>
      <c r="D518" s="9" t="inlineStr">
        <is>
          <t>PPS2525013042015</t>
        </is>
      </c>
      <c r="E518" s="5" t="inlineStr">
        <is>
          <t>WD-0069</t>
        </is>
      </c>
      <c r="F518" s="9" t="inlineStr">
        <is>
          <t>曜黑柜-整柜-木作部分-适配2.1米</t>
        </is>
      </c>
      <c r="G518" s="9" t="inlineStr">
        <is>
          <t>组合</t>
        </is>
      </c>
      <c r="H518" s="9" t="n"/>
      <c r="I518" s="9" t="inlineStr">
        <is>
          <t>套</t>
        </is>
      </c>
      <c r="J518" s="9" t="n">
        <v>1</v>
      </c>
      <c r="K518" s="9" t="n"/>
      <c r="L518" s="9" t="n"/>
      <c r="N518" s="8" t="inlineStr">
        <is>
          <t>✅ 可导入</t>
        </is>
      </c>
      <c r="O518" t="inlineStr">
        <is>
          <t>✓</t>
        </is>
      </c>
    </row>
    <row r="519">
      <c r="A519" s="5" t="inlineStr">
        <is>
          <t>PPS25250130420</t>
        </is>
      </c>
      <c r="B519" s="6" t="inlineStr">
        <is>
          <t>黑胡桃木太空舱餐边柜 |黑胡桃木曜黑餐边柜</t>
        </is>
      </c>
      <c r="C519" s="6" t="inlineStr">
        <is>
          <t>曜黑柜-整柜-2.1米</t>
        </is>
      </c>
      <c r="D519" s="6" t="inlineStr">
        <is>
          <t>PPS2525013042015</t>
        </is>
      </c>
      <c r="E519" s="5" t="inlineStr">
        <is>
          <t>AC-0087</t>
        </is>
      </c>
      <c r="F519" s="6" t="inlineStr">
        <is>
          <t>翻盖柜门液压杆</t>
        </is>
      </c>
      <c r="G519" s="6" t="inlineStr">
        <is>
          <t>个数</t>
        </is>
      </c>
      <c r="H519" s="6" t="n"/>
      <c r="I519" s="6" t="inlineStr">
        <is>
          <t>个</t>
        </is>
      </c>
      <c r="J519" s="6" t="n">
        <v>6</v>
      </c>
      <c r="K519" s="6" t="n"/>
      <c r="L519" s="6" t="n"/>
      <c r="N519" s="8" t="inlineStr">
        <is>
          <t>✅ 可导入</t>
        </is>
      </c>
      <c r="O519" t="inlineStr">
        <is>
          <t>✓</t>
        </is>
      </c>
    </row>
    <row r="520">
      <c r="A520" s="5" t="inlineStr">
        <is>
          <t>PPS25250130420</t>
        </is>
      </c>
      <c r="B520" s="9" t="inlineStr">
        <is>
          <t>黑胡桃木太空舱餐边柜 |黑胡桃木曜黑餐边柜</t>
        </is>
      </c>
      <c r="C520" s="9" t="inlineStr">
        <is>
          <t>曜黑柜-整柜-2.1米</t>
        </is>
      </c>
      <c r="D520" s="9" t="inlineStr">
        <is>
          <t>PPS2525013042015</t>
        </is>
      </c>
      <c r="E520" s="5" t="inlineStr">
        <is>
          <t>AC-0074</t>
        </is>
      </c>
      <c r="F520" s="9" t="inlineStr">
        <is>
          <t>5mm超白玻璃</t>
        </is>
      </c>
      <c r="G520" s="9" t="inlineStr">
        <is>
          <t>平面(长×宽)</t>
        </is>
      </c>
      <c r="H520" s="9" t="inlineStr">
        <is>
          <t>118*1120</t>
        </is>
      </c>
      <c r="I520" s="9" t="inlineStr">
        <is>
          <t>块</t>
        </is>
      </c>
      <c r="J520" s="9" t="n">
        <v>2</v>
      </c>
      <c r="K520" s="9" t="n"/>
      <c r="L520" s="9" t="inlineStr">
        <is>
          <t>曜黑柜太空舱玻璃-2.1版本；超白11.8*102=2  磨边打2cm打孔</t>
        </is>
      </c>
      <c r="N520" s="8" t="inlineStr">
        <is>
          <t>✅ 可导入</t>
        </is>
      </c>
      <c r="O520" t="inlineStr">
        <is>
          <t>✓</t>
        </is>
      </c>
    </row>
    <row r="521">
      <c r="A521" s="5" t="inlineStr">
        <is>
          <t>PPS25250130420</t>
        </is>
      </c>
      <c r="B521" s="6" t="inlineStr">
        <is>
          <t>黑胡桃木太空舱餐边柜 |黑胡桃木曜黑餐边柜</t>
        </is>
      </c>
      <c r="C521" s="6" t="inlineStr">
        <is>
          <t>曜黑柜-整柜-2.1米</t>
        </is>
      </c>
      <c r="D521" s="6" t="inlineStr">
        <is>
          <t>PPS2525013042015</t>
        </is>
      </c>
      <c r="E521" s="5" t="inlineStr">
        <is>
          <t>AC-0086</t>
        </is>
      </c>
      <c r="F521" s="6" t="inlineStr">
        <is>
          <t>鎏金纹理饰面板</t>
        </is>
      </c>
      <c r="G521" s="6" t="inlineStr">
        <is>
          <t>平面(长×宽)</t>
        </is>
      </c>
      <c r="H521" s="6" t="inlineStr">
        <is>
          <t>待定</t>
        </is>
      </c>
      <c r="I521" s="6" t="inlineStr">
        <is>
          <t>块</t>
        </is>
      </c>
      <c r="J521" s="6" t="n">
        <v>1</v>
      </c>
      <c r="K521" s="6" t="inlineStr">
        <is>
          <t>否</t>
        </is>
      </c>
      <c r="L521" s="6" t="inlineStr">
        <is>
          <t>曜黑柜鎏金背板-2.1米版；</t>
        </is>
      </c>
      <c r="N521" s="8" t="inlineStr">
        <is>
          <t>✅ 可导入</t>
        </is>
      </c>
      <c r="O521" t="inlineStr">
        <is>
          <t>✓</t>
        </is>
      </c>
    </row>
    <row r="522">
      <c r="A522" s="5" t="inlineStr">
        <is>
          <t>PPS25250130420</t>
        </is>
      </c>
      <c r="B522" s="9" t="inlineStr">
        <is>
          <t>黑胡桃木太空舱餐边柜 |黑胡桃木曜黑餐边柜</t>
        </is>
      </c>
      <c r="C522" s="9" t="inlineStr">
        <is>
          <t>曜黑柜-整柜-2.1米</t>
        </is>
      </c>
      <c r="D522" s="9" t="inlineStr">
        <is>
          <t>PPS2525013042015</t>
        </is>
      </c>
      <c r="E522" s="5" t="inlineStr">
        <is>
          <t>AC-0088</t>
        </is>
      </c>
      <c r="F522" s="9" t="inlineStr">
        <is>
          <t>黑色隔板轨道</t>
        </is>
      </c>
      <c r="G522" s="9" t="inlineStr">
        <is>
          <t>长度</t>
        </is>
      </c>
      <c r="H522" s="9" t="n">
        <v>2060</v>
      </c>
      <c r="I522" s="9" t="inlineStr">
        <is>
          <t>根</t>
        </is>
      </c>
      <c r="J522" s="9" t="n">
        <v>1</v>
      </c>
      <c r="K522" s="9" t="n"/>
      <c r="L522" s="9" t="inlineStr">
        <is>
          <t>曜黑柜铝合金轨道-2.1米版；黑色隔板轨道2.06米*1</t>
        </is>
      </c>
      <c r="N522" s="8" t="inlineStr">
        <is>
          <t>✅ 可导入</t>
        </is>
      </c>
      <c r="O522" t="inlineStr">
        <is>
          <t>✓</t>
        </is>
      </c>
    </row>
    <row r="523">
      <c r="A523" s="5" t="inlineStr">
        <is>
          <t>PPS25250130420</t>
        </is>
      </c>
      <c r="B523" s="6" t="inlineStr">
        <is>
          <t>黑胡桃木太空舱餐边柜 |黑胡桃木曜黑餐边柜</t>
        </is>
      </c>
      <c r="C523" s="6" t="inlineStr">
        <is>
          <t>曜黑柜-整柜-2.1米</t>
        </is>
      </c>
      <c r="D523" s="6" t="inlineStr">
        <is>
          <t>PPS2525013042015</t>
        </is>
      </c>
      <c r="E523" s="5" t="inlineStr">
        <is>
          <t>AC-0176</t>
        </is>
      </c>
      <c r="F523" s="6" t="inlineStr">
        <is>
          <t>电力轨道-Xpower-T25-黑色-2.058-2插座</t>
        </is>
      </c>
      <c r="G523" s="6" t="inlineStr">
        <is>
          <t>个数</t>
        </is>
      </c>
      <c r="H523" s="6" t="n"/>
      <c r="I523" s="6" t="inlineStr">
        <is>
          <t>根</t>
        </is>
      </c>
      <c r="J523" s="6" t="n">
        <v>1</v>
      </c>
      <c r="K523" s="6" t="n"/>
      <c r="L523" s="6" t="inlineStr">
        <is>
          <t>曜黑柜电力轨道-2.1米（带2插座）</t>
        </is>
      </c>
      <c r="N523" s="8" t="inlineStr">
        <is>
          <t>✅ 可导入</t>
        </is>
      </c>
      <c r="O523" t="inlineStr">
        <is>
          <t>✓</t>
        </is>
      </c>
    </row>
    <row r="524">
      <c r="A524" s="5" t="inlineStr">
        <is>
          <t>PPS25250130420</t>
        </is>
      </c>
      <c r="B524" s="9" t="inlineStr">
        <is>
          <t>黑胡桃木太空舱餐边柜 |黑胡桃木曜黑餐边柜</t>
        </is>
      </c>
      <c r="C524" s="9" t="inlineStr">
        <is>
          <t>曜黑柜-整柜-2.1米</t>
        </is>
      </c>
      <c r="D524" s="9" t="inlineStr">
        <is>
          <t>PPS2525013042015</t>
        </is>
      </c>
      <c r="E524" s="5" t="inlineStr">
        <is>
          <t>AC-0078</t>
        </is>
      </c>
      <c r="F524" s="9" t="inlineStr">
        <is>
          <t>餐边柜连接片</t>
        </is>
      </c>
      <c r="G524" s="9" t="inlineStr">
        <is>
          <t>个数</t>
        </is>
      </c>
      <c r="H524" s="9" t="n"/>
      <c r="I524" s="9" t="inlineStr">
        <is>
          <t>个</t>
        </is>
      </c>
      <c r="J524" s="9" t="n">
        <v>2</v>
      </c>
      <c r="K524" s="9" t="n"/>
      <c r="L524" s="9" t="inlineStr">
        <is>
          <t>餐边柜连接片；245*20</t>
        </is>
      </c>
      <c r="N524" s="8" t="inlineStr">
        <is>
          <t>✅ 可导入</t>
        </is>
      </c>
      <c r="O524" t="inlineStr">
        <is>
          <t>✓</t>
        </is>
      </c>
    </row>
    <row r="525">
      <c r="A525" s="5" t="inlineStr">
        <is>
          <t>PPS25250130420</t>
        </is>
      </c>
      <c r="B525" s="6" t="inlineStr">
        <is>
          <t>黑胡桃木太空舱餐边柜 |黑胡桃木曜黑餐边柜</t>
        </is>
      </c>
      <c r="C525" s="6" t="inlineStr">
        <is>
          <t>曜黑柜-整柜-2.1米</t>
        </is>
      </c>
      <c r="D525" s="6" t="inlineStr">
        <is>
          <t>PPS2525013042015</t>
        </is>
      </c>
      <c r="E525" s="5" t="inlineStr">
        <is>
          <t>AC-0071</t>
        </is>
      </c>
      <c r="F525" s="6" t="inlineStr">
        <is>
          <t>12mm黑色岩板</t>
        </is>
      </c>
      <c r="G525" s="6" t="inlineStr">
        <is>
          <t>平面(长×宽)</t>
        </is>
      </c>
      <c r="H525" s="6" t="inlineStr">
        <is>
          <t xml:space="preserve">2100*480  </t>
        </is>
      </c>
      <c r="I525" s="6" t="inlineStr">
        <is>
          <t>块</t>
        </is>
      </c>
      <c r="J525" s="6" t="n">
        <v>1</v>
      </c>
      <c r="K525" s="6" t="n"/>
      <c r="L525" s="6" t="inlineStr">
        <is>
          <t>曜黑柜黑色岩板-2.1米版；12mm哑光黑 2100*480  
4边磨平，R2mm安全角
后面左右两边进来8cm开2*1cm半圆孔
后面两边进来200mm，左右各进来5mm，打10mm的圆孔
岩板左侧距离后面79mm，左侧44mm打直径12mm走水孔</t>
        </is>
      </c>
      <c r="N525" s="8" t="inlineStr">
        <is>
          <t>✅ 可导入</t>
        </is>
      </c>
      <c r="O525" t="inlineStr">
        <is>
          <t>✓</t>
        </is>
      </c>
    </row>
    <row r="526">
      <c r="A526" s="5" t="inlineStr">
        <is>
          <t>PPS25250130420</t>
        </is>
      </c>
      <c r="B526" s="9" t="inlineStr">
        <is>
          <t>黑胡桃木太空舱餐边柜 |黑胡桃木曜黑餐边柜</t>
        </is>
      </c>
      <c r="C526" s="9" t="inlineStr">
        <is>
          <t>曜黑柜-整柜-1.8米</t>
        </is>
      </c>
      <c r="D526" s="9" t="inlineStr">
        <is>
          <t>PPS2525013042016</t>
        </is>
      </c>
      <c r="E526" s="5" t="inlineStr">
        <is>
          <t>WD-0070</t>
        </is>
      </c>
      <c r="F526" s="9" t="inlineStr">
        <is>
          <t>曜黑柜-整柜-木作部分-适配1.8米</t>
        </is>
      </c>
      <c r="G526" s="9" t="inlineStr">
        <is>
          <t>组合</t>
        </is>
      </c>
      <c r="H526" s="9" t="n"/>
      <c r="I526" s="9" t="inlineStr">
        <is>
          <t>套</t>
        </is>
      </c>
      <c r="J526" s="9" t="n">
        <v>1</v>
      </c>
      <c r="K526" s="9" t="n"/>
      <c r="L526" s="9" t="n"/>
      <c r="N526" s="8" t="inlineStr">
        <is>
          <t>✅ 可导入</t>
        </is>
      </c>
      <c r="O526" t="inlineStr">
        <is>
          <t>✓</t>
        </is>
      </c>
    </row>
    <row r="527">
      <c r="A527" s="5" t="inlineStr">
        <is>
          <t>PPS25250130420</t>
        </is>
      </c>
      <c r="B527" s="6" t="inlineStr">
        <is>
          <t>黑胡桃木太空舱餐边柜 |黑胡桃木曜黑餐边柜</t>
        </is>
      </c>
      <c r="C527" s="6" t="inlineStr">
        <is>
          <t>曜黑柜-整柜-1.8米</t>
        </is>
      </c>
      <c r="D527" s="6" t="inlineStr">
        <is>
          <t>PPS2525013042016</t>
        </is>
      </c>
      <c r="E527" s="5" t="inlineStr">
        <is>
          <t>AC-0087</t>
        </is>
      </c>
      <c r="F527" s="6" t="inlineStr">
        <is>
          <t>翻盖柜门液压杆</t>
        </is>
      </c>
      <c r="G527" s="6" t="inlineStr">
        <is>
          <t>个数</t>
        </is>
      </c>
      <c r="H527" s="6" t="n"/>
      <c r="I527" s="6" t="inlineStr">
        <is>
          <t>个</t>
        </is>
      </c>
      <c r="J527" s="6" t="n">
        <v>6</v>
      </c>
      <c r="K527" s="6" t="n"/>
      <c r="L527" s="6" t="n"/>
      <c r="N527" s="8" t="inlineStr">
        <is>
          <t>✅ 可导入</t>
        </is>
      </c>
      <c r="O527" t="inlineStr">
        <is>
          <t>✓</t>
        </is>
      </c>
    </row>
    <row r="528">
      <c r="A528" s="5" t="inlineStr">
        <is>
          <t>PPS25250130420</t>
        </is>
      </c>
      <c r="B528" s="9" t="inlineStr">
        <is>
          <t>黑胡桃木太空舱餐边柜 |黑胡桃木曜黑餐边柜</t>
        </is>
      </c>
      <c r="C528" s="9" t="inlineStr">
        <is>
          <t>曜黑柜-整柜-1.8米</t>
        </is>
      </c>
      <c r="D528" s="9" t="inlineStr">
        <is>
          <t>PPS2525013042016</t>
        </is>
      </c>
      <c r="E528" s="5" t="inlineStr">
        <is>
          <t>AC-0074</t>
        </is>
      </c>
      <c r="F528" s="9" t="inlineStr">
        <is>
          <t>5mm超白玻璃</t>
        </is>
      </c>
      <c r="G528" s="9" t="inlineStr">
        <is>
          <t>平面(长×宽)</t>
        </is>
      </c>
      <c r="H528" s="9" t="inlineStr">
        <is>
          <t>待定</t>
        </is>
      </c>
      <c r="I528" s="9" t="inlineStr">
        <is>
          <t>块</t>
        </is>
      </c>
      <c r="J528" s="9" t="n">
        <v>2</v>
      </c>
      <c r="K528" s="9" t="inlineStr">
        <is>
          <t>否</t>
        </is>
      </c>
      <c r="L528" s="9" t="inlineStr">
        <is>
          <t>曜黑柜太空舱玻璃-1.8版本；  磨边打2cm打孔</t>
        </is>
      </c>
      <c r="N528" s="8" t="inlineStr">
        <is>
          <t>✅ 可导入</t>
        </is>
      </c>
      <c r="O528" t="inlineStr">
        <is>
          <t>✓</t>
        </is>
      </c>
    </row>
    <row r="529">
      <c r="A529" s="5" t="inlineStr">
        <is>
          <t>PPS25250130420</t>
        </is>
      </c>
      <c r="B529" s="6" t="inlineStr">
        <is>
          <t>黑胡桃木太空舱餐边柜 |黑胡桃木曜黑餐边柜</t>
        </is>
      </c>
      <c r="C529" s="6" t="inlineStr">
        <is>
          <t>曜黑柜-整柜-1.8米</t>
        </is>
      </c>
      <c r="D529" s="6" t="inlineStr">
        <is>
          <t>PPS2525013042016</t>
        </is>
      </c>
      <c r="E529" s="5" t="inlineStr">
        <is>
          <t>AC-0086</t>
        </is>
      </c>
      <c r="F529" s="6" t="inlineStr">
        <is>
          <t>鎏金纹理饰面板</t>
        </is>
      </c>
      <c r="G529" s="6" t="inlineStr">
        <is>
          <t>平面(长×宽)</t>
        </is>
      </c>
      <c r="H529" s="6" t="inlineStr">
        <is>
          <t>待定</t>
        </is>
      </c>
      <c r="I529" s="6" t="inlineStr">
        <is>
          <t>块</t>
        </is>
      </c>
      <c r="J529" s="6" t="n">
        <v>1</v>
      </c>
      <c r="K529" s="6" t="inlineStr">
        <is>
          <t>否</t>
        </is>
      </c>
      <c r="L529" s="6" t="inlineStr">
        <is>
          <t>曜黑柜鎏金背板-1.8米版；</t>
        </is>
      </c>
      <c r="N529" s="8" t="inlineStr">
        <is>
          <t>✅ 可导入</t>
        </is>
      </c>
      <c r="O529" t="inlineStr">
        <is>
          <t>✓</t>
        </is>
      </c>
    </row>
    <row r="530">
      <c r="A530" s="5" t="inlineStr">
        <is>
          <t>PPS25250130420</t>
        </is>
      </c>
      <c r="B530" s="9" t="inlineStr">
        <is>
          <t>黑胡桃木太空舱餐边柜 |黑胡桃木曜黑餐边柜</t>
        </is>
      </c>
      <c r="C530" s="9" t="inlineStr">
        <is>
          <t>曜黑柜-整柜-1.8米</t>
        </is>
      </c>
      <c r="D530" s="9" t="inlineStr">
        <is>
          <t>PPS2525013042016</t>
        </is>
      </c>
      <c r="E530" s="5" t="inlineStr">
        <is>
          <t>AC-0088</t>
        </is>
      </c>
      <c r="F530" s="9" t="inlineStr">
        <is>
          <t>黑色隔板轨道</t>
        </is>
      </c>
      <c r="G530" s="9" t="inlineStr">
        <is>
          <t>长度</t>
        </is>
      </c>
      <c r="H530" s="9" t="n">
        <v>1760</v>
      </c>
      <c r="I530" s="9" t="inlineStr">
        <is>
          <t>根</t>
        </is>
      </c>
      <c r="J530" s="9" t="n">
        <v>1</v>
      </c>
      <c r="K530" s="9" t="n"/>
      <c r="L530" s="9" t="inlineStr">
        <is>
          <t>曜黑柜铝合金轨道-1.8米版；黑色隔板轨道2.06米*1</t>
        </is>
      </c>
      <c r="N530" s="8" t="inlineStr">
        <is>
          <t>✅ 可导入</t>
        </is>
      </c>
      <c r="O530" t="inlineStr">
        <is>
          <t>✓</t>
        </is>
      </c>
    </row>
    <row r="531">
      <c r="A531" s="5" t="inlineStr">
        <is>
          <t>PPS25250130420</t>
        </is>
      </c>
      <c r="B531" s="6" t="inlineStr">
        <is>
          <t>黑胡桃木太空舱餐边柜 |黑胡桃木曜黑餐边柜</t>
        </is>
      </c>
      <c r="C531" s="6" t="inlineStr">
        <is>
          <t>曜黑柜-整柜-1.8米</t>
        </is>
      </c>
      <c r="D531" s="6" t="inlineStr">
        <is>
          <t>PPS2525013042016</t>
        </is>
      </c>
      <c r="E531" s="5" t="inlineStr">
        <is>
          <t>AC-0177</t>
        </is>
      </c>
      <c r="F531" s="6" t="inlineStr">
        <is>
          <t>电力轨道-Xpower-T25-黑色-1.758-2插座</t>
        </is>
      </c>
      <c r="G531" s="6" t="inlineStr">
        <is>
          <t>个数</t>
        </is>
      </c>
      <c r="H531" s="6" t="n"/>
      <c r="I531" s="6" t="inlineStr">
        <is>
          <t>根</t>
        </is>
      </c>
      <c r="J531" s="6" t="n">
        <v>1</v>
      </c>
      <c r="K531" s="6" t="n"/>
      <c r="L531" s="6" t="inlineStr">
        <is>
          <t>曜黑柜电力轨道-1.8米（带2插座）</t>
        </is>
      </c>
      <c r="N531" s="8" t="inlineStr">
        <is>
          <t>✅ 可导入</t>
        </is>
      </c>
      <c r="O531" t="inlineStr">
        <is>
          <t>✓</t>
        </is>
      </c>
    </row>
    <row r="532">
      <c r="A532" s="5" t="inlineStr">
        <is>
          <t>PPS25250130420</t>
        </is>
      </c>
      <c r="B532" s="9" t="inlineStr">
        <is>
          <t>黑胡桃木太空舱餐边柜 |黑胡桃木曜黑餐边柜</t>
        </is>
      </c>
      <c r="C532" s="9" t="inlineStr">
        <is>
          <t>曜黑柜-整柜-1.8米</t>
        </is>
      </c>
      <c r="D532" s="9" t="inlineStr">
        <is>
          <t>PPS2525013042016</t>
        </is>
      </c>
      <c r="E532" s="5" t="inlineStr">
        <is>
          <t>AC-0078</t>
        </is>
      </c>
      <c r="F532" s="9" t="inlineStr">
        <is>
          <t>餐边柜连接片</t>
        </is>
      </c>
      <c r="G532" s="9" t="inlineStr">
        <is>
          <t>个数</t>
        </is>
      </c>
      <c r="H532" s="9" t="n"/>
      <c r="I532" s="9" t="inlineStr">
        <is>
          <t>个</t>
        </is>
      </c>
      <c r="J532" s="9" t="n">
        <v>2</v>
      </c>
      <c r="K532" s="9" t="n"/>
      <c r="L532" s="9" t="inlineStr">
        <is>
          <t>餐边柜连接片；245*20</t>
        </is>
      </c>
      <c r="N532" s="8" t="inlineStr">
        <is>
          <t>✅ 可导入</t>
        </is>
      </c>
      <c r="O532" t="inlineStr">
        <is>
          <t>✓</t>
        </is>
      </c>
    </row>
    <row r="533">
      <c r="A533" s="5" t="inlineStr">
        <is>
          <t>PPS25250130420</t>
        </is>
      </c>
      <c r="B533" s="6" t="inlineStr">
        <is>
          <t>黑胡桃木太空舱餐边柜 |黑胡桃木曜黑餐边柜</t>
        </is>
      </c>
      <c r="C533" s="6" t="inlineStr">
        <is>
          <t>曜黑柜-整柜-1.8米</t>
        </is>
      </c>
      <c r="D533" s="6" t="inlineStr">
        <is>
          <t>PPS2525013042016</t>
        </is>
      </c>
      <c r="E533" s="5" t="inlineStr">
        <is>
          <t>AC-0071</t>
        </is>
      </c>
      <c r="F533" s="6" t="inlineStr">
        <is>
          <t>12mm黑色岩板</t>
        </is>
      </c>
      <c r="G533" s="6" t="inlineStr">
        <is>
          <t>平面(长×宽)</t>
        </is>
      </c>
      <c r="H533" s="6" t="inlineStr">
        <is>
          <t xml:space="preserve">1800*480  </t>
        </is>
      </c>
      <c r="I533" s="6" t="inlineStr">
        <is>
          <t>块</t>
        </is>
      </c>
      <c r="J533" s="6" t="n">
        <v>1</v>
      </c>
      <c r="K533" s="6" t="n"/>
      <c r="L533" s="6" t="inlineStr">
        <is>
          <t>曜黑柜黑色岩板-1.8米版；12mm哑光黑 2100*480  
4边磨平，R2mm安全角
后面左右两边进来8cm开2*1cm半圆孔
后面两边进来200mm，左右各进来5mm，打10mm的圆孔
岩板左侧距离后面79mm，左侧44mm打直径12mm走水孔</t>
        </is>
      </c>
      <c r="N533" s="8" t="inlineStr">
        <is>
          <t>✅ 可导入</t>
        </is>
      </c>
      <c r="O533" t="inlineStr">
        <is>
          <t>✓</t>
        </is>
      </c>
    </row>
    <row r="534">
      <c r="A534" s="5" t="inlineStr">
        <is>
          <t>PPS25250130420</t>
        </is>
      </c>
      <c r="B534" s="9" t="inlineStr">
        <is>
          <t>黑胡桃木太空舱餐边柜 |黑胡桃木曜黑餐边柜</t>
        </is>
      </c>
      <c r="C534" s="9" t="inlineStr">
        <is>
          <t>曜黑柜-整柜-1.5米</t>
        </is>
      </c>
      <c r="D534" s="9" t="inlineStr">
        <is>
          <t>PPS2525013042017</t>
        </is>
      </c>
      <c r="E534" s="5" t="inlineStr">
        <is>
          <t>WD-0071</t>
        </is>
      </c>
      <c r="F534" s="9" t="inlineStr">
        <is>
          <t>曜黑柜-整柜-木作部分-适配1.5米</t>
        </is>
      </c>
      <c r="G534" s="9" t="inlineStr">
        <is>
          <t>组合</t>
        </is>
      </c>
      <c r="H534" s="9" t="n"/>
      <c r="I534" s="9" t="inlineStr">
        <is>
          <t>套</t>
        </is>
      </c>
      <c r="J534" s="9" t="n">
        <v>1</v>
      </c>
      <c r="K534" s="9" t="n"/>
      <c r="L534" s="9" t="n"/>
      <c r="N534" s="8" t="inlineStr">
        <is>
          <t>✅ 可导入</t>
        </is>
      </c>
      <c r="O534" t="inlineStr">
        <is>
          <t>✓</t>
        </is>
      </c>
    </row>
    <row r="535">
      <c r="A535" s="5" t="inlineStr">
        <is>
          <t>PPS25250130420</t>
        </is>
      </c>
      <c r="B535" s="6" t="inlineStr">
        <is>
          <t>黑胡桃木太空舱餐边柜 |黑胡桃木曜黑餐边柜</t>
        </is>
      </c>
      <c r="C535" s="6" t="inlineStr">
        <is>
          <t>曜黑柜-整柜-1.5米</t>
        </is>
      </c>
      <c r="D535" s="6" t="inlineStr">
        <is>
          <t>PPS2525013042017</t>
        </is>
      </c>
      <c r="E535" s="5" t="inlineStr">
        <is>
          <t>AC-0087</t>
        </is>
      </c>
      <c r="F535" s="6" t="inlineStr">
        <is>
          <t>翻盖柜门液压杆</t>
        </is>
      </c>
      <c r="G535" s="6" t="inlineStr">
        <is>
          <t>个数</t>
        </is>
      </c>
      <c r="H535" s="6" t="n"/>
      <c r="I535" s="6" t="inlineStr">
        <is>
          <t>个</t>
        </is>
      </c>
      <c r="J535" s="6" t="n">
        <v>6</v>
      </c>
      <c r="K535" s="6" t="n"/>
      <c r="L535" s="6" t="n"/>
      <c r="N535" s="8" t="inlineStr">
        <is>
          <t>✅ 可导入</t>
        </is>
      </c>
      <c r="O535" t="inlineStr">
        <is>
          <t>✓</t>
        </is>
      </c>
    </row>
    <row r="536">
      <c r="A536" s="5" t="inlineStr">
        <is>
          <t>PPS25250130420</t>
        </is>
      </c>
      <c r="B536" s="9" t="inlineStr">
        <is>
          <t>黑胡桃木太空舱餐边柜 |黑胡桃木曜黑餐边柜</t>
        </is>
      </c>
      <c r="C536" s="9" t="inlineStr">
        <is>
          <t>曜黑柜-整柜-1.5米</t>
        </is>
      </c>
      <c r="D536" s="9" t="inlineStr">
        <is>
          <t>PPS2525013042017</t>
        </is>
      </c>
      <c r="E536" s="5" t="inlineStr">
        <is>
          <t>AC-0074</t>
        </is>
      </c>
      <c r="F536" s="9" t="inlineStr">
        <is>
          <t>5mm超白玻璃</t>
        </is>
      </c>
      <c r="G536" s="9" t="inlineStr">
        <is>
          <t>平面(长×宽)</t>
        </is>
      </c>
      <c r="H536" s="9" t="inlineStr">
        <is>
          <t>待定</t>
        </is>
      </c>
      <c r="I536" s="9" t="inlineStr">
        <is>
          <t>块</t>
        </is>
      </c>
      <c r="J536" s="9" t="n">
        <v>2</v>
      </c>
      <c r="K536" s="9" t="inlineStr">
        <is>
          <t>否</t>
        </is>
      </c>
      <c r="L536" s="9" t="inlineStr">
        <is>
          <t>曜黑柜太空舱玻璃-1.5版本；  磨边打2cm打孔</t>
        </is>
      </c>
      <c r="N536" s="8" t="inlineStr">
        <is>
          <t>✅ 可导入</t>
        </is>
      </c>
      <c r="O536" t="inlineStr">
        <is>
          <t>✓</t>
        </is>
      </c>
    </row>
    <row r="537">
      <c r="A537" s="5" t="inlineStr">
        <is>
          <t>PPS25250130420</t>
        </is>
      </c>
      <c r="B537" s="6" t="inlineStr">
        <is>
          <t>黑胡桃木太空舱餐边柜 |黑胡桃木曜黑餐边柜</t>
        </is>
      </c>
      <c r="C537" s="6" t="inlineStr">
        <is>
          <t>曜黑柜-整柜-1.5米</t>
        </is>
      </c>
      <c r="D537" s="6" t="inlineStr">
        <is>
          <t>PPS2525013042017</t>
        </is>
      </c>
      <c r="E537" s="5" t="inlineStr">
        <is>
          <t>AC-0086</t>
        </is>
      </c>
      <c r="F537" s="6" t="inlineStr">
        <is>
          <t>鎏金纹理饰面板</t>
        </is>
      </c>
      <c r="G537" s="6" t="inlineStr">
        <is>
          <t>平面(长×宽)</t>
        </is>
      </c>
      <c r="H537" s="6" t="inlineStr">
        <is>
          <t>待定</t>
        </is>
      </c>
      <c r="I537" s="6" t="inlineStr">
        <is>
          <t>块</t>
        </is>
      </c>
      <c r="J537" s="6" t="n">
        <v>1</v>
      </c>
      <c r="K537" s="6" t="inlineStr">
        <is>
          <t>否</t>
        </is>
      </c>
      <c r="L537" s="6" t="inlineStr">
        <is>
          <t>曜黑柜鎏金背板-1.5米版；</t>
        </is>
      </c>
      <c r="N537" s="8" t="inlineStr">
        <is>
          <t>✅ 可导入</t>
        </is>
      </c>
      <c r="O537" t="inlineStr">
        <is>
          <t>✓</t>
        </is>
      </c>
    </row>
    <row r="538">
      <c r="A538" s="5" t="inlineStr">
        <is>
          <t>PPS25250130420</t>
        </is>
      </c>
      <c r="B538" s="9" t="inlineStr">
        <is>
          <t>黑胡桃木太空舱餐边柜 |黑胡桃木曜黑餐边柜</t>
        </is>
      </c>
      <c r="C538" s="9" t="inlineStr">
        <is>
          <t>曜黑柜-整柜-1.5米</t>
        </is>
      </c>
      <c r="D538" s="9" t="inlineStr">
        <is>
          <t>PPS2525013042017</t>
        </is>
      </c>
      <c r="E538" s="5" t="inlineStr">
        <is>
          <t>AC-0088</t>
        </is>
      </c>
      <c r="F538" s="9" t="inlineStr">
        <is>
          <t>黑色隔板轨道</t>
        </is>
      </c>
      <c r="G538" s="9" t="inlineStr">
        <is>
          <t>长度</t>
        </is>
      </c>
      <c r="H538" s="9" t="n">
        <v>1460</v>
      </c>
      <c r="I538" s="9" t="inlineStr">
        <is>
          <t>根</t>
        </is>
      </c>
      <c r="J538" s="9" t="n">
        <v>1</v>
      </c>
      <c r="K538" s="9" t="n"/>
      <c r="L538" s="9" t="inlineStr">
        <is>
          <t>曜黑柜铝合金轨道-1.5米版；黑色隔板轨道2.06米*1</t>
        </is>
      </c>
      <c r="N538" s="8" t="inlineStr">
        <is>
          <t>✅ 可导入</t>
        </is>
      </c>
      <c r="O538" t="inlineStr">
        <is>
          <t>✓</t>
        </is>
      </c>
    </row>
    <row r="539">
      <c r="A539" s="5" t="inlineStr">
        <is>
          <t>PPS25250130420</t>
        </is>
      </c>
      <c r="B539" s="6" t="inlineStr">
        <is>
          <t>黑胡桃木太空舱餐边柜 |黑胡桃木曜黑餐边柜</t>
        </is>
      </c>
      <c r="C539" s="6" t="inlineStr">
        <is>
          <t>曜黑柜-整柜-1.5米</t>
        </is>
      </c>
      <c r="D539" s="6" t="inlineStr">
        <is>
          <t>PPS2525013042017</t>
        </is>
      </c>
      <c r="E539" s="5" t="inlineStr">
        <is>
          <t>AC-0178</t>
        </is>
      </c>
      <c r="F539" s="6" t="inlineStr">
        <is>
          <t>电力轨道-Xpower-T25-黑色-1.458-2插座</t>
        </is>
      </c>
      <c r="G539" s="6" t="inlineStr">
        <is>
          <t>个数</t>
        </is>
      </c>
      <c r="H539" s="6" t="n"/>
      <c r="I539" s="6" t="inlineStr">
        <is>
          <t>根</t>
        </is>
      </c>
      <c r="J539" s="6" t="n">
        <v>1</v>
      </c>
      <c r="K539" s="6" t="n"/>
      <c r="L539" s="6" t="inlineStr">
        <is>
          <t>曜黑柜电力轨道-1.5米（带2插座）</t>
        </is>
      </c>
      <c r="N539" s="8" t="inlineStr">
        <is>
          <t>✅ 可导入</t>
        </is>
      </c>
      <c r="O539" t="inlineStr">
        <is>
          <t>✓</t>
        </is>
      </c>
    </row>
    <row r="540">
      <c r="A540" s="5" t="inlineStr">
        <is>
          <t>PPS25250130420</t>
        </is>
      </c>
      <c r="B540" s="9" t="inlineStr">
        <is>
          <t>黑胡桃木太空舱餐边柜 |黑胡桃木曜黑餐边柜</t>
        </is>
      </c>
      <c r="C540" s="9" t="inlineStr">
        <is>
          <t>曜黑柜-整柜-1.5米</t>
        </is>
      </c>
      <c r="D540" s="9" t="inlineStr">
        <is>
          <t>PPS2525013042017</t>
        </is>
      </c>
      <c r="E540" s="5" t="inlineStr">
        <is>
          <t>AC-0078</t>
        </is>
      </c>
      <c r="F540" s="9" t="inlineStr">
        <is>
          <t>餐边柜连接片</t>
        </is>
      </c>
      <c r="G540" s="9" t="inlineStr">
        <is>
          <t>个数</t>
        </is>
      </c>
      <c r="H540" s="9" t="n"/>
      <c r="I540" s="9" t="inlineStr">
        <is>
          <t>个</t>
        </is>
      </c>
      <c r="J540" s="9" t="n">
        <v>2</v>
      </c>
      <c r="K540" s="9" t="n"/>
      <c r="L540" s="9" t="inlineStr">
        <is>
          <t>餐边柜连接片；245*20</t>
        </is>
      </c>
      <c r="N540" s="8" t="inlineStr">
        <is>
          <t>✅ 可导入</t>
        </is>
      </c>
      <c r="O540" t="inlineStr">
        <is>
          <t>✓</t>
        </is>
      </c>
    </row>
    <row r="541">
      <c r="A541" s="5" t="inlineStr">
        <is>
          <t>PPS25250130420</t>
        </is>
      </c>
      <c r="B541" s="6" t="inlineStr">
        <is>
          <t>黑胡桃木太空舱餐边柜 |黑胡桃木曜黑餐边柜</t>
        </is>
      </c>
      <c r="C541" s="6" t="inlineStr">
        <is>
          <t>曜黑柜-整柜-1.5米</t>
        </is>
      </c>
      <c r="D541" s="6" t="inlineStr">
        <is>
          <t>PPS2525013042017</t>
        </is>
      </c>
      <c r="E541" s="5" t="inlineStr">
        <is>
          <t>AC-0071</t>
        </is>
      </c>
      <c r="F541" s="6" t="inlineStr">
        <is>
          <t>12mm黑色岩板</t>
        </is>
      </c>
      <c r="G541" s="6" t="inlineStr">
        <is>
          <t>平面(长×宽)</t>
        </is>
      </c>
      <c r="H541" s="6" t="inlineStr">
        <is>
          <t xml:space="preserve">1500*480  </t>
        </is>
      </c>
      <c r="I541" s="6" t="inlineStr">
        <is>
          <t>块</t>
        </is>
      </c>
      <c r="J541" s="6" t="n">
        <v>1</v>
      </c>
      <c r="K541" s="6" t="n"/>
      <c r="L541" s="6" t="inlineStr">
        <is>
          <t>曜黑柜黑色岩板-1.5米版；12mm哑光黑 2100*480  
4边磨平，R2mm安全角
后面左右两边进来8cm开2*1cm半圆孔
后面两边进来200mm，左右各进来5mm，打10mm的圆孔
岩板左侧距离后面79mm，左侧44mm打直径12mm走水孔</t>
        </is>
      </c>
      <c r="N541" s="8" t="inlineStr">
        <is>
          <t>✅ 可导入</t>
        </is>
      </c>
      <c r="O541" t="inlineStr">
        <is>
          <t>✓</t>
        </is>
      </c>
    </row>
    <row r="542">
      <c r="A542" s="5" t="inlineStr">
        <is>
          <t>PPS25250130420</t>
        </is>
      </c>
      <c r="B542" s="9" t="inlineStr">
        <is>
          <t>黑胡桃木太空舱餐边柜 |黑胡桃木曜黑餐边柜</t>
        </is>
      </c>
      <c r="C542" s="9" t="inlineStr">
        <is>
          <t>曜黑柜-整柜-1.2米</t>
        </is>
      </c>
      <c r="D542" s="9" t="inlineStr">
        <is>
          <t>PPS2525013042018</t>
        </is>
      </c>
      <c r="E542" s="5" t="inlineStr">
        <is>
          <t>WD-0072</t>
        </is>
      </c>
      <c r="F542" s="9" t="inlineStr">
        <is>
          <t>曜黑柜-整柜-木作部分-适配1.2米</t>
        </is>
      </c>
      <c r="G542" s="9" t="inlineStr">
        <is>
          <t>组合</t>
        </is>
      </c>
      <c r="H542" s="9" t="n"/>
      <c r="I542" s="9" t="inlineStr">
        <is>
          <t>套</t>
        </is>
      </c>
      <c r="J542" s="9" t="n">
        <v>1</v>
      </c>
      <c r="K542" s="9" t="n"/>
      <c r="L542" s="9" t="n"/>
      <c r="N542" s="8" t="inlineStr">
        <is>
          <t>✅ 可导入</t>
        </is>
      </c>
      <c r="O542" t="inlineStr">
        <is>
          <t>✓</t>
        </is>
      </c>
    </row>
    <row r="543">
      <c r="A543" s="5" t="inlineStr">
        <is>
          <t>PPS25250130420</t>
        </is>
      </c>
      <c r="B543" s="6" t="inlineStr">
        <is>
          <t>黑胡桃木太空舱餐边柜 |黑胡桃木曜黑餐边柜</t>
        </is>
      </c>
      <c r="C543" s="6" t="inlineStr">
        <is>
          <t>曜黑柜-整柜-1.2米</t>
        </is>
      </c>
      <c r="D543" s="6" t="inlineStr">
        <is>
          <t>PPS2525013042018</t>
        </is>
      </c>
      <c r="E543" s="5" t="inlineStr">
        <is>
          <t>AC-0087</t>
        </is>
      </c>
      <c r="F543" s="6" t="inlineStr">
        <is>
          <t>翻盖柜门液压杆</t>
        </is>
      </c>
      <c r="G543" s="6" t="inlineStr">
        <is>
          <t>个数</t>
        </is>
      </c>
      <c r="H543" s="6" t="n"/>
      <c r="I543" s="6" t="inlineStr">
        <is>
          <t>个</t>
        </is>
      </c>
      <c r="J543" s="6" t="n">
        <v>4</v>
      </c>
      <c r="K543" s="6" t="n"/>
      <c r="L543" s="6" t="n"/>
      <c r="N543" s="8" t="inlineStr">
        <is>
          <t>✅ 可导入</t>
        </is>
      </c>
      <c r="O543" t="inlineStr">
        <is>
          <t>✓</t>
        </is>
      </c>
    </row>
    <row r="544">
      <c r="A544" s="5" t="inlineStr">
        <is>
          <t>PPS25250130420</t>
        </is>
      </c>
      <c r="B544" s="9" t="inlineStr">
        <is>
          <t>黑胡桃木太空舱餐边柜 |黑胡桃木曜黑餐边柜</t>
        </is>
      </c>
      <c r="C544" s="9" t="inlineStr">
        <is>
          <t>曜黑柜-整柜-1.2米</t>
        </is>
      </c>
      <c r="D544" s="9" t="inlineStr">
        <is>
          <t>PPS2525013042018</t>
        </is>
      </c>
      <c r="E544" s="5" t="inlineStr">
        <is>
          <t>AC-0074</t>
        </is>
      </c>
      <c r="F544" s="9" t="inlineStr">
        <is>
          <t>5mm超白玻璃</t>
        </is>
      </c>
      <c r="G544" s="9" t="inlineStr">
        <is>
          <t>平面(长×宽)</t>
        </is>
      </c>
      <c r="H544" s="9" t="inlineStr">
        <is>
          <t>待定</t>
        </is>
      </c>
      <c r="I544" s="9" t="inlineStr">
        <is>
          <t>块</t>
        </is>
      </c>
      <c r="J544" s="9" t="n">
        <v>2</v>
      </c>
      <c r="K544" s="9" t="inlineStr">
        <is>
          <t>否</t>
        </is>
      </c>
      <c r="L544" s="9" t="inlineStr">
        <is>
          <t>曜黑柜太空舱玻璃-1.2版本；  磨边打2cm打孔</t>
        </is>
      </c>
      <c r="N544" s="8" t="inlineStr">
        <is>
          <t>✅ 可导入</t>
        </is>
      </c>
      <c r="O544" t="inlineStr">
        <is>
          <t>✓</t>
        </is>
      </c>
    </row>
    <row r="545">
      <c r="A545" s="5" t="inlineStr">
        <is>
          <t>PPS25250130420</t>
        </is>
      </c>
      <c r="B545" s="6" t="inlineStr">
        <is>
          <t>黑胡桃木太空舱餐边柜 |黑胡桃木曜黑餐边柜</t>
        </is>
      </c>
      <c r="C545" s="6" t="inlineStr">
        <is>
          <t>曜黑柜-整柜-1.2米</t>
        </is>
      </c>
      <c r="D545" s="6" t="inlineStr">
        <is>
          <t>PPS2525013042018</t>
        </is>
      </c>
      <c r="E545" s="5" t="inlineStr">
        <is>
          <t>AC-0086</t>
        </is>
      </c>
      <c r="F545" s="6" t="inlineStr">
        <is>
          <t>鎏金纹理饰面板</t>
        </is>
      </c>
      <c r="G545" s="6" t="inlineStr">
        <is>
          <t>平面(长×宽)</t>
        </is>
      </c>
      <c r="H545" s="6" t="inlineStr">
        <is>
          <t>待定</t>
        </is>
      </c>
      <c r="I545" s="6" t="inlineStr">
        <is>
          <t>块</t>
        </is>
      </c>
      <c r="J545" s="6" t="n">
        <v>1</v>
      </c>
      <c r="K545" s="6" t="inlineStr">
        <is>
          <t>否</t>
        </is>
      </c>
      <c r="L545" s="6" t="inlineStr">
        <is>
          <t>曜黑柜鎏金背板-1.2米版；</t>
        </is>
      </c>
      <c r="N545" s="8" t="inlineStr">
        <is>
          <t>✅ 可导入</t>
        </is>
      </c>
      <c r="O545" t="inlineStr">
        <is>
          <t>✓</t>
        </is>
      </c>
    </row>
    <row r="546">
      <c r="A546" s="5" t="inlineStr">
        <is>
          <t>PPS25250130420</t>
        </is>
      </c>
      <c r="B546" s="9" t="inlineStr">
        <is>
          <t>黑胡桃木太空舱餐边柜 |黑胡桃木曜黑餐边柜</t>
        </is>
      </c>
      <c r="C546" s="9" t="inlineStr">
        <is>
          <t>曜黑柜-整柜-1.2米</t>
        </is>
      </c>
      <c r="D546" s="9" t="inlineStr">
        <is>
          <t>PPS2525013042018</t>
        </is>
      </c>
      <c r="E546" s="5" t="inlineStr">
        <is>
          <t>AC-0088</t>
        </is>
      </c>
      <c r="F546" s="9" t="inlineStr">
        <is>
          <t>黑色隔板轨道</t>
        </is>
      </c>
      <c r="G546" s="9" t="inlineStr">
        <is>
          <t>长度</t>
        </is>
      </c>
      <c r="H546" s="9" t="n">
        <v>1160</v>
      </c>
      <c r="I546" s="9" t="inlineStr">
        <is>
          <t>根</t>
        </is>
      </c>
      <c r="J546" s="9" t="n">
        <v>1</v>
      </c>
      <c r="K546" s="9" t="n"/>
      <c r="L546" s="9" t="inlineStr">
        <is>
          <t>曜黑柜铝合金轨道-1.2米版；黑色隔板轨道2.06米*1</t>
        </is>
      </c>
      <c r="N546" s="8" t="inlineStr">
        <is>
          <t>✅ 可导入</t>
        </is>
      </c>
      <c r="O546" t="inlineStr">
        <is>
          <t>✓</t>
        </is>
      </c>
    </row>
    <row r="547">
      <c r="A547" s="5" t="inlineStr">
        <is>
          <t>PPS25250130420</t>
        </is>
      </c>
      <c r="B547" s="6" t="inlineStr">
        <is>
          <t>黑胡桃木太空舱餐边柜 |黑胡桃木曜黑餐边柜</t>
        </is>
      </c>
      <c r="C547" s="6" t="inlineStr">
        <is>
          <t>曜黑柜-整柜-1.2米</t>
        </is>
      </c>
      <c r="D547" s="6" t="inlineStr">
        <is>
          <t>PPS2525013042018</t>
        </is>
      </c>
      <c r="E547" s="5" t="inlineStr">
        <is>
          <t>AC-0179</t>
        </is>
      </c>
      <c r="F547" s="6" t="inlineStr">
        <is>
          <t>电力轨道-Xpower-T25-黑色-1.158-2插座</t>
        </is>
      </c>
      <c r="G547" s="6" t="inlineStr">
        <is>
          <t>个数</t>
        </is>
      </c>
      <c r="H547" s="6" t="n"/>
      <c r="I547" s="6" t="inlineStr">
        <is>
          <t>根</t>
        </is>
      </c>
      <c r="J547" s="6" t="n">
        <v>1</v>
      </c>
      <c r="K547" s="6" t="n"/>
      <c r="L547" s="6" t="inlineStr">
        <is>
          <t>曜黑柜电力轨道-1.2米（带2插座）</t>
        </is>
      </c>
      <c r="N547" s="8" t="inlineStr">
        <is>
          <t>✅ 可导入</t>
        </is>
      </c>
      <c r="O547" t="inlineStr">
        <is>
          <t>✓</t>
        </is>
      </c>
    </row>
    <row r="548">
      <c r="A548" s="5" t="inlineStr">
        <is>
          <t>PPS25250130420</t>
        </is>
      </c>
      <c r="B548" s="9" t="inlineStr">
        <is>
          <t>黑胡桃木太空舱餐边柜 |黑胡桃木曜黑餐边柜</t>
        </is>
      </c>
      <c r="C548" s="9" t="inlineStr">
        <is>
          <t>曜黑柜-整柜-1.2米</t>
        </is>
      </c>
      <c r="D548" s="9" t="inlineStr">
        <is>
          <t>PPS2525013042018</t>
        </is>
      </c>
      <c r="E548" s="5" t="inlineStr">
        <is>
          <t>AC-0078</t>
        </is>
      </c>
      <c r="F548" s="9" t="inlineStr">
        <is>
          <t>餐边柜连接片</t>
        </is>
      </c>
      <c r="G548" s="9" t="inlineStr">
        <is>
          <t>个数</t>
        </is>
      </c>
      <c r="H548" s="9" t="n"/>
      <c r="I548" s="9" t="inlineStr">
        <is>
          <t>个</t>
        </is>
      </c>
      <c r="J548" s="9" t="n">
        <v>2</v>
      </c>
      <c r="K548" s="9" t="n"/>
      <c r="L548" s="9" t="inlineStr">
        <is>
          <t>餐边柜连接片；245*20</t>
        </is>
      </c>
      <c r="N548" s="8" t="inlineStr">
        <is>
          <t>✅ 可导入</t>
        </is>
      </c>
      <c r="O548" t="inlineStr">
        <is>
          <t>✓</t>
        </is>
      </c>
    </row>
    <row r="549">
      <c r="A549" s="5" t="inlineStr">
        <is>
          <t>PPS25250130420</t>
        </is>
      </c>
      <c r="B549" s="6" t="inlineStr">
        <is>
          <t>黑胡桃木太空舱餐边柜 |黑胡桃木曜黑餐边柜</t>
        </is>
      </c>
      <c r="C549" s="6" t="inlineStr">
        <is>
          <t>曜黑柜-整柜-1.2米</t>
        </is>
      </c>
      <c r="D549" s="6" t="inlineStr">
        <is>
          <t>PPS2525013042018</t>
        </is>
      </c>
      <c r="E549" s="5" t="inlineStr">
        <is>
          <t>AC-0071</t>
        </is>
      </c>
      <c r="F549" s="6" t="inlineStr">
        <is>
          <t>12mm黑色岩板</t>
        </is>
      </c>
      <c r="G549" s="6" t="inlineStr">
        <is>
          <t>平面(长×宽)</t>
        </is>
      </c>
      <c r="H549" s="6" t="inlineStr">
        <is>
          <t xml:space="preserve">1200*480  </t>
        </is>
      </c>
      <c r="I549" s="6" t="inlineStr">
        <is>
          <t>块</t>
        </is>
      </c>
      <c r="J549" s="6" t="n">
        <v>1</v>
      </c>
      <c r="K549" s="6" t="n"/>
      <c r="L549" s="6" t="inlineStr">
        <is>
          <t>曜黑柜黑色岩板-1.2米版；12mm哑光黑 2100*480  
4边磨平，R2mm安全角
后面左右两边进来8cm开2*1cm半圆孔
后面两边进来200mm，左右各进来5mm，打10mm的圆孔
岩板左侧距离后面79mm，左侧44mm打直径12mm走水孔</t>
        </is>
      </c>
      <c r="N549" s="8" t="inlineStr">
        <is>
          <t>✅ 可导入</t>
        </is>
      </c>
      <c r="O549" t="inlineStr">
        <is>
          <t>✓</t>
        </is>
      </c>
    </row>
    <row r="550">
      <c r="A550" s="5" t="inlineStr">
        <is>
          <t>PPS25210080401</t>
        </is>
      </c>
      <c r="B550" s="9" t="inlineStr">
        <is>
          <t>畔色樱桃木岩板餐桌2025 |樱桃木洞石餐桌 |樱桃木圆弧餐桌</t>
        </is>
      </c>
      <c r="C550" s="9" t="inlineStr">
        <is>
          <t>洞石岩板-1.4米</t>
        </is>
      </c>
      <c r="D550" s="9" t="inlineStr">
        <is>
          <t>PPS2521008040111</t>
        </is>
      </c>
      <c r="E550" s="5" t="inlineStr">
        <is>
          <t>WD-0073</t>
        </is>
      </c>
      <c r="F550" s="9" t="inlineStr">
        <is>
          <t>樱桃木岩板餐桌2025-岩板款-木作部分-适配1.4米</t>
        </is>
      </c>
      <c r="G550" s="9" t="inlineStr">
        <is>
          <t>组合</t>
        </is>
      </c>
      <c r="H550" s="9" t="n"/>
      <c r="I550" s="9" t="inlineStr">
        <is>
          <t>套</t>
        </is>
      </c>
      <c r="J550" s="9" t="n">
        <v>1</v>
      </c>
      <c r="K550" s="9" t="n"/>
      <c r="L550" s="9" t="n"/>
      <c r="N550" s="8" t="inlineStr">
        <is>
          <t>✅ 可导入</t>
        </is>
      </c>
      <c r="O550" t="inlineStr">
        <is>
          <t>✓</t>
        </is>
      </c>
    </row>
    <row r="551">
      <c r="A551" s="5" t="inlineStr">
        <is>
          <t>PPS25210080401</t>
        </is>
      </c>
      <c r="B551" s="6" t="inlineStr">
        <is>
          <t>畔色樱桃木岩板餐桌2025 |樱桃木洞石餐桌 |樱桃木圆弧餐桌</t>
        </is>
      </c>
      <c r="C551" s="6" t="inlineStr">
        <is>
          <t>洞石岩板-1.4米</t>
        </is>
      </c>
      <c r="D551" s="6" t="inlineStr">
        <is>
          <t>PPS2521008040111</t>
        </is>
      </c>
      <c r="E551" s="5" t="inlineStr">
        <is>
          <t>AC-0089</t>
        </is>
      </c>
      <c r="F551" s="6" t="inlineStr">
        <is>
          <t>12mm米白洞石岩板</t>
        </is>
      </c>
      <c r="G551" s="6" t="inlineStr">
        <is>
          <t>平面(长×宽)</t>
        </is>
      </c>
      <c r="H551" s="6" t="inlineStr">
        <is>
          <t>1400*850</t>
        </is>
      </c>
      <c r="I551" s="6" t="inlineStr">
        <is>
          <t>块</t>
        </is>
      </c>
      <c r="J551" s="6" t="n">
        <v>1</v>
      </c>
      <c r="K551" s="6" t="n"/>
      <c r="L551" s="6" t="inlineStr">
        <is>
          <t>12mm米白洞石岩板 1400*850  4边磨平，R40</t>
        </is>
      </c>
      <c r="N551" s="8" t="inlineStr">
        <is>
          <t>✅ 可导入</t>
        </is>
      </c>
      <c r="O551" t="inlineStr">
        <is>
          <t>✓</t>
        </is>
      </c>
    </row>
    <row r="552">
      <c r="A552" s="5" t="inlineStr">
        <is>
          <t>PPS25210080401</t>
        </is>
      </c>
      <c r="B552" s="9" t="inlineStr">
        <is>
          <t>畔色樱桃木岩板餐桌2025 |樱桃木洞石餐桌 |樱桃木圆弧餐桌</t>
        </is>
      </c>
      <c r="C552" s="9" t="inlineStr">
        <is>
          <t>洞石岩板-1.6米</t>
        </is>
      </c>
      <c r="D552" s="9" t="inlineStr">
        <is>
          <t>PPS2521008040112</t>
        </is>
      </c>
      <c r="E552" s="5" t="inlineStr">
        <is>
          <t>WD-0074</t>
        </is>
      </c>
      <c r="F552" s="9" t="inlineStr">
        <is>
          <t>樱桃木岩板餐桌2025-岩板款-木作部分-适配1.6米</t>
        </is>
      </c>
      <c r="G552" s="9" t="inlineStr">
        <is>
          <t>组合</t>
        </is>
      </c>
      <c r="H552" s="9" t="n"/>
      <c r="I552" s="9" t="inlineStr">
        <is>
          <t>套</t>
        </is>
      </c>
      <c r="J552" s="9" t="n">
        <v>1</v>
      </c>
      <c r="K552" s="9" t="n"/>
      <c r="L552" s="9" t="n"/>
      <c r="N552" s="8" t="inlineStr">
        <is>
          <t>✅ 可导入</t>
        </is>
      </c>
      <c r="O552" t="inlineStr">
        <is>
          <t>✓</t>
        </is>
      </c>
    </row>
    <row r="553">
      <c r="A553" s="5" t="inlineStr">
        <is>
          <t>PPS25210080401</t>
        </is>
      </c>
      <c r="B553" s="6" t="inlineStr">
        <is>
          <t>畔色樱桃木岩板餐桌2025 |樱桃木洞石餐桌 |樱桃木圆弧餐桌</t>
        </is>
      </c>
      <c r="C553" s="6" t="inlineStr">
        <is>
          <t>洞石岩板-1.6米</t>
        </is>
      </c>
      <c r="D553" s="6" t="inlineStr">
        <is>
          <t>PPS2521008040112</t>
        </is>
      </c>
      <c r="E553" s="5" t="inlineStr">
        <is>
          <t>AC-0089</t>
        </is>
      </c>
      <c r="F553" s="6" t="inlineStr">
        <is>
          <t>12mm米白洞石岩板</t>
        </is>
      </c>
      <c r="G553" s="6" t="inlineStr">
        <is>
          <t>平面(长×宽)</t>
        </is>
      </c>
      <c r="H553" s="6" t="inlineStr">
        <is>
          <t>1600*850</t>
        </is>
      </c>
      <c r="I553" s="6" t="inlineStr">
        <is>
          <t>块</t>
        </is>
      </c>
      <c r="J553" s="6" t="n">
        <v>1</v>
      </c>
      <c r="K553" s="6" t="n"/>
      <c r="L553" s="6" t="inlineStr">
        <is>
          <t>12mm米白洞石岩板 1600*850  4边磨平，R40</t>
        </is>
      </c>
      <c r="N553" s="8" t="inlineStr">
        <is>
          <t>✅ 可导入</t>
        </is>
      </c>
      <c r="O553" t="inlineStr">
        <is>
          <t>✓</t>
        </is>
      </c>
    </row>
    <row r="554">
      <c r="A554" s="5" t="inlineStr">
        <is>
          <t>PPS25210080401</t>
        </is>
      </c>
      <c r="B554" s="9" t="inlineStr">
        <is>
          <t>畔色樱桃木岩板餐桌2025 |樱桃木洞石餐桌 |樱桃木圆弧餐桌</t>
        </is>
      </c>
      <c r="C554" s="9" t="inlineStr">
        <is>
          <t>洞石岩板-1.8米</t>
        </is>
      </c>
      <c r="D554" s="9" t="inlineStr">
        <is>
          <t>PPS2521008040113</t>
        </is>
      </c>
      <c r="E554" s="5" t="inlineStr">
        <is>
          <t>WD-0075</t>
        </is>
      </c>
      <c r="F554" s="9" t="inlineStr">
        <is>
          <t>樱桃木岩板餐桌2025-岩板款-木作部分-适配1.8米</t>
        </is>
      </c>
      <c r="G554" s="9" t="inlineStr">
        <is>
          <t>组合</t>
        </is>
      </c>
      <c r="H554" s="9" t="n"/>
      <c r="I554" s="9" t="inlineStr">
        <is>
          <t>套</t>
        </is>
      </c>
      <c r="J554" s="9" t="n">
        <v>1</v>
      </c>
      <c r="K554" s="9" t="n"/>
      <c r="L554" s="9" t="n"/>
      <c r="N554" s="8" t="inlineStr">
        <is>
          <t>✅ 可导入</t>
        </is>
      </c>
      <c r="O554" t="inlineStr">
        <is>
          <t>✓</t>
        </is>
      </c>
    </row>
    <row r="555">
      <c r="A555" s="5" t="inlineStr">
        <is>
          <t>PPS25210080401</t>
        </is>
      </c>
      <c r="B555" s="6" t="inlineStr">
        <is>
          <t>畔色樱桃木岩板餐桌2025 |樱桃木洞石餐桌 |樱桃木圆弧餐桌</t>
        </is>
      </c>
      <c r="C555" s="6" t="inlineStr">
        <is>
          <t>洞石岩板-1.8米</t>
        </is>
      </c>
      <c r="D555" s="6" t="inlineStr">
        <is>
          <t>PPS2521008040113</t>
        </is>
      </c>
      <c r="E555" s="5" t="inlineStr">
        <is>
          <t>AC-0089</t>
        </is>
      </c>
      <c r="F555" s="6" t="inlineStr">
        <is>
          <t>12mm米白洞石岩板</t>
        </is>
      </c>
      <c r="G555" s="6" t="inlineStr">
        <is>
          <t>平面(长×宽)</t>
        </is>
      </c>
      <c r="H555" s="6" t="inlineStr">
        <is>
          <t>1800*850</t>
        </is>
      </c>
      <c r="I555" s="6" t="inlineStr">
        <is>
          <t>块</t>
        </is>
      </c>
      <c r="J555" s="6" t="n">
        <v>1</v>
      </c>
      <c r="K555" s="6" t="n"/>
      <c r="L555" s="6" t="inlineStr">
        <is>
          <t>12mm米白洞石岩板 1800*850  4边磨平，R40</t>
        </is>
      </c>
      <c r="N555" s="8" t="inlineStr">
        <is>
          <t>✅ 可导入</t>
        </is>
      </c>
      <c r="O555" t="inlineStr">
        <is>
          <t>✓</t>
        </is>
      </c>
    </row>
    <row r="556">
      <c r="A556" s="5" t="inlineStr">
        <is>
          <t>PPS25210080401</t>
        </is>
      </c>
      <c r="B556" s="9" t="inlineStr">
        <is>
          <t>畔色樱桃木岩板餐桌2025 |樱桃木洞石餐桌 |樱桃木圆弧餐桌</t>
        </is>
      </c>
      <c r="C556" s="9" t="inlineStr">
        <is>
          <t>洞石岩板-2.0米</t>
        </is>
      </c>
      <c r="D556" s="9" t="inlineStr">
        <is>
          <t>PPS2521008040114</t>
        </is>
      </c>
      <c r="E556" s="5" t="inlineStr">
        <is>
          <t>WD-0076</t>
        </is>
      </c>
      <c r="F556" s="9" t="inlineStr">
        <is>
          <t>樱桃木岩板餐桌2025-岩板款-木作部分-适配2.0米</t>
        </is>
      </c>
      <c r="G556" s="9" t="inlineStr">
        <is>
          <t>组合</t>
        </is>
      </c>
      <c r="H556" s="9" t="n"/>
      <c r="I556" s="9" t="inlineStr">
        <is>
          <t>套</t>
        </is>
      </c>
      <c r="J556" s="9" t="n">
        <v>1</v>
      </c>
      <c r="K556" s="9" t="n"/>
      <c r="L556" s="9" t="n"/>
      <c r="N556" s="8" t="inlineStr">
        <is>
          <t>✅ 可导入</t>
        </is>
      </c>
      <c r="O556" t="inlineStr">
        <is>
          <t>✓</t>
        </is>
      </c>
    </row>
    <row r="557">
      <c r="A557" s="5" t="inlineStr">
        <is>
          <t>PPS25210080401</t>
        </is>
      </c>
      <c r="B557" s="6" t="inlineStr">
        <is>
          <t>畔色樱桃木岩板餐桌2025 |樱桃木洞石餐桌 |樱桃木圆弧餐桌</t>
        </is>
      </c>
      <c r="C557" s="6" t="inlineStr">
        <is>
          <t>洞石岩板-2.0米</t>
        </is>
      </c>
      <c r="D557" s="6" t="inlineStr">
        <is>
          <t>PPS2521008040114</t>
        </is>
      </c>
      <c r="E557" s="5" t="inlineStr">
        <is>
          <t>AC-0089</t>
        </is>
      </c>
      <c r="F557" s="6" t="inlineStr">
        <is>
          <t>12mm米白洞石岩板</t>
        </is>
      </c>
      <c r="G557" s="6" t="inlineStr">
        <is>
          <t>平面(长×宽)</t>
        </is>
      </c>
      <c r="H557" s="6" t="inlineStr">
        <is>
          <t>2000*850</t>
        </is>
      </c>
      <c r="I557" s="6" t="inlineStr">
        <is>
          <t>块</t>
        </is>
      </c>
      <c r="J557" s="6" t="n">
        <v>1</v>
      </c>
      <c r="K557" s="6" t="n"/>
      <c r="L557" s="6" t="inlineStr">
        <is>
          <t>12mm米白洞石岩板 2000*850  4边磨平，R40</t>
        </is>
      </c>
      <c r="N557" s="8" t="inlineStr">
        <is>
          <t>✅ 可导入</t>
        </is>
      </c>
      <c r="O557" t="inlineStr">
        <is>
          <t>✓</t>
        </is>
      </c>
    </row>
    <row r="558">
      <c r="A558" s="5" t="inlineStr">
        <is>
          <t>PPS25210080401</t>
        </is>
      </c>
      <c r="B558" s="9" t="inlineStr">
        <is>
          <t>畔色樱桃木岩板餐桌2025 |樱桃木洞石餐桌 |樱桃木圆弧餐桌</t>
        </is>
      </c>
      <c r="C558" s="9" t="inlineStr">
        <is>
          <t>黑色岩板-1.4米</t>
        </is>
      </c>
      <c r="D558" s="9" t="inlineStr">
        <is>
          <t>PPS2521008040115</t>
        </is>
      </c>
      <c r="E558" s="5" t="inlineStr">
        <is>
          <t>WD-0073</t>
        </is>
      </c>
      <c r="F558" s="9" t="inlineStr">
        <is>
          <t>樱桃木岩板餐桌2025-岩板款-木作部分-适配1.4米</t>
        </is>
      </c>
      <c r="G558" s="9" t="inlineStr">
        <is>
          <t>组合</t>
        </is>
      </c>
      <c r="H558" s="9" t="n"/>
      <c r="I558" s="9" t="inlineStr">
        <is>
          <t>套</t>
        </is>
      </c>
      <c r="J558" s="9" t="n">
        <v>1</v>
      </c>
      <c r="K558" s="9" t="n"/>
      <c r="L558" s="9" t="n"/>
      <c r="N558" s="8" t="inlineStr">
        <is>
          <t>✅ 可导入</t>
        </is>
      </c>
      <c r="O558" t="inlineStr">
        <is>
          <t>✓</t>
        </is>
      </c>
    </row>
    <row r="559">
      <c r="A559" s="5" t="inlineStr">
        <is>
          <t>PPS25210080401</t>
        </is>
      </c>
      <c r="B559" s="6" t="inlineStr">
        <is>
          <t>畔色樱桃木岩板餐桌2025 |樱桃木洞石餐桌 |樱桃木圆弧餐桌</t>
        </is>
      </c>
      <c r="C559" s="6" t="inlineStr">
        <is>
          <t>黑色岩板-1.4米</t>
        </is>
      </c>
      <c r="D559" s="6" t="inlineStr">
        <is>
          <t>PPS2521008040115</t>
        </is>
      </c>
      <c r="E559" s="5" t="inlineStr">
        <is>
          <t>AC-0071</t>
        </is>
      </c>
      <c r="F559" s="6" t="inlineStr">
        <is>
          <t>12mm黑色岩板</t>
        </is>
      </c>
      <c r="G559" s="6" t="inlineStr">
        <is>
          <t>平面(长×宽)</t>
        </is>
      </c>
      <c r="H559" s="6" t="inlineStr">
        <is>
          <t>1400*850</t>
        </is>
      </c>
      <c r="I559" s="6" t="inlineStr">
        <is>
          <t>块</t>
        </is>
      </c>
      <c r="J559" s="6" t="n">
        <v>1</v>
      </c>
      <c r="K559" s="6" t="n"/>
      <c r="L559" s="6" t="inlineStr">
        <is>
          <t>12mm哑光纯黑岩板 1400*850  4边磨平，R40</t>
        </is>
      </c>
      <c r="N559" s="8" t="inlineStr">
        <is>
          <t>✅ 可导入</t>
        </is>
      </c>
      <c r="O559" t="inlineStr">
        <is>
          <t>✓</t>
        </is>
      </c>
    </row>
    <row r="560">
      <c r="A560" s="5" t="inlineStr">
        <is>
          <t>PPS25210080401</t>
        </is>
      </c>
      <c r="B560" s="9" t="inlineStr">
        <is>
          <t>畔色樱桃木岩板餐桌2025 |樱桃木洞石餐桌 |樱桃木圆弧餐桌</t>
        </is>
      </c>
      <c r="C560" s="9" t="inlineStr">
        <is>
          <t>黑色岩板-1.6米</t>
        </is>
      </c>
      <c r="D560" s="9" t="inlineStr">
        <is>
          <t>PPS2521008040116</t>
        </is>
      </c>
      <c r="E560" s="5" t="inlineStr">
        <is>
          <t>WD-0074</t>
        </is>
      </c>
      <c r="F560" s="9" t="inlineStr">
        <is>
          <t>樱桃木岩板餐桌2025-岩板款-木作部分-适配1.6米</t>
        </is>
      </c>
      <c r="G560" s="9" t="inlineStr">
        <is>
          <t>组合</t>
        </is>
      </c>
      <c r="H560" s="9" t="n"/>
      <c r="I560" s="9" t="inlineStr">
        <is>
          <t>套</t>
        </is>
      </c>
      <c r="J560" s="9" t="n">
        <v>1</v>
      </c>
      <c r="K560" s="9" t="n"/>
      <c r="L560" s="9" t="n"/>
      <c r="N560" s="8" t="inlineStr">
        <is>
          <t>✅ 可导入</t>
        </is>
      </c>
      <c r="O560" t="inlineStr">
        <is>
          <t>✓</t>
        </is>
      </c>
    </row>
    <row r="561">
      <c r="A561" s="5" t="inlineStr">
        <is>
          <t>PPS25210080401</t>
        </is>
      </c>
      <c r="B561" s="6" t="inlineStr">
        <is>
          <t>畔色樱桃木岩板餐桌2025 |樱桃木洞石餐桌 |樱桃木圆弧餐桌</t>
        </is>
      </c>
      <c r="C561" s="6" t="inlineStr">
        <is>
          <t>黑色岩板-1.6米</t>
        </is>
      </c>
      <c r="D561" s="6" t="inlineStr">
        <is>
          <t>PPS2521008040116</t>
        </is>
      </c>
      <c r="E561" s="5" t="inlineStr">
        <is>
          <t>AC-0071</t>
        </is>
      </c>
      <c r="F561" s="6" t="inlineStr">
        <is>
          <t>12mm黑色岩板</t>
        </is>
      </c>
      <c r="G561" s="6" t="inlineStr">
        <is>
          <t>平面(长×宽)</t>
        </is>
      </c>
      <c r="H561" s="6" t="inlineStr">
        <is>
          <t>1600*850</t>
        </is>
      </c>
      <c r="I561" s="6" t="inlineStr">
        <is>
          <t>块</t>
        </is>
      </c>
      <c r="J561" s="6" t="n">
        <v>1</v>
      </c>
      <c r="K561" s="6" t="n"/>
      <c r="L561" s="6" t="inlineStr">
        <is>
          <t>12mm哑光纯黑岩板 1600*850  4边磨平，R40</t>
        </is>
      </c>
      <c r="N561" s="8" t="inlineStr">
        <is>
          <t>✅ 可导入</t>
        </is>
      </c>
      <c r="O561" t="inlineStr">
        <is>
          <t>✓</t>
        </is>
      </c>
    </row>
    <row r="562">
      <c r="A562" s="5" t="inlineStr">
        <is>
          <t>PPS25210080401</t>
        </is>
      </c>
      <c r="B562" s="9" t="inlineStr">
        <is>
          <t>畔色樱桃木岩板餐桌2025 |樱桃木洞石餐桌 |樱桃木圆弧餐桌</t>
        </is>
      </c>
      <c r="C562" s="9" t="inlineStr">
        <is>
          <t>黑色岩板-1.8米</t>
        </is>
      </c>
      <c r="D562" s="9" t="inlineStr">
        <is>
          <t>PPS2521008040117</t>
        </is>
      </c>
      <c r="E562" s="5" t="inlineStr">
        <is>
          <t>WD-0075</t>
        </is>
      </c>
      <c r="F562" s="9" t="inlineStr">
        <is>
          <t>樱桃木岩板餐桌2025-岩板款-木作部分-适配1.8米</t>
        </is>
      </c>
      <c r="G562" s="9" t="inlineStr">
        <is>
          <t>组合</t>
        </is>
      </c>
      <c r="H562" s="9" t="n"/>
      <c r="I562" s="9" t="inlineStr">
        <is>
          <t>套</t>
        </is>
      </c>
      <c r="J562" s="9" t="n">
        <v>1</v>
      </c>
      <c r="K562" s="9" t="n"/>
      <c r="L562" s="9" t="n"/>
      <c r="N562" s="8" t="inlineStr">
        <is>
          <t>✅ 可导入</t>
        </is>
      </c>
      <c r="O562" t="inlineStr">
        <is>
          <t>✓</t>
        </is>
      </c>
    </row>
    <row r="563">
      <c r="A563" s="5" t="inlineStr">
        <is>
          <t>PPS25210080401</t>
        </is>
      </c>
      <c r="B563" s="6" t="inlineStr">
        <is>
          <t>畔色樱桃木岩板餐桌2025 |樱桃木洞石餐桌 |樱桃木圆弧餐桌</t>
        </is>
      </c>
      <c r="C563" s="6" t="inlineStr">
        <is>
          <t>黑色岩板-1.8米</t>
        </is>
      </c>
      <c r="D563" s="6" t="inlineStr">
        <is>
          <t>PPS2521008040117</t>
        </is>
      </c>
      <c r="E563" s="5" t="inlineStr">
        <is>
          <t>AC-0071</t>
        </is>
      </c>
      <c r="F563" s="6" t="inlineStr">
        <is>
          <t>12mm黑色岩板</t>
        </is>
      </c>
      <c r="G563" s="6" t="inlineStr">
        <is>
          <t>平面(长×宽)</t>
        </is>
      </c>
      <c r="H563" s="6" t="inlineStr">
        <is>
          <t>1800*850</t>
        </is>
      </c>
      <c r="I563" s="6" t="inlineStr">
        <is>
          <t>块</t>
        </is>
      </c>
      <c r="J563" s="6" t="n">
        <v>1</v>
      </c>
      <c r="K563" s="6" t="n"/>
      <c r="L563" s="6" t="inlineStr">
        <is>
          <t>12mm哑光纯黑岩板 1800*850  4边磨平，R40</t>
        </is>
      </c>
      <c r="N563" s="8" t="inlineStr">
        <is>
          <t>✅ 可导入</t>
        </is>
      </c>
      <c r="O563" t="inlineStr">
        <is>
          <t>✓</t>
        </is>
      </c>
    </row>
    <row r="564">
      <c r="A564" s="5" t="inlineStr">
        <is>
          <t>PPS25210080401</t>
        </is>
      </c>
      <c r="B564" s="9" t="inlineStr">
        <is>
          <t>畔色樱桃木岩板餐桌2025 |樱桃木洞石餐桌 |樱桃木圆弧餐桌</t>
        </is>
      </c>
      <c r="C564" s="9" t="inlineStr">
        <is>
          <t>黑色岩板-2.0米</t>
        </is>
      </c>
      <c r="D564" s="9" t="inlineStr">
        <is>
          <t>PPS2521008040118</t>
        </is>
      </c>
      <c r="E564" s="5" t="inlineStr">
        <is>
          <t>WD-0076</t>
        </is>
      </c>
      <c r="F564" s="9" t="inlineStr">
        <is>
          <t>樱桃木岩板餐桌2025-岩板款-木作部分-适配2.0米</t>
        </is>
      </c>
      <c r="G564" s="9" t="inlineStr">
        <is>
          <t>组合</t>
        </is>
      </c>
      <c r="H564" s="9" t="n"/>
      <c r="I564" s="9" t="inlineStr">
        <is>
          <t>套</t>
        </is>
      </c>
      <c r="J564" s="9" t="n">
        <v>1</v>
      </c>
      <c r="K564" s="9" t="n"/>
      <c r="L564" s="9" t="n"/>
      <c r="N564" s="8" t="inlineStr">
        <is>
          <t>✅ 可导入</t>
        </is>
      </c>
      <c r="O564" t="inlineStr">
        <is>
          <t>✓</t>
        </is>
      </c>
    </row>
    <row r="565">
      <c r="A565" s="5" t="inlineStr">
        <is>
          <t>PPS25210080401</t>
        </is>
      </c>
      <c r="B565" s="6" t="inlineStr">
        <is>
          <t>畔色樱桃木岩板餐桌2025 |樱桃木洞石餐桌 |樱桃木圆弧餐桌</t>
        </is>
      </c>
      <c r="C565" s="6" t="inlineStr">
        <is>
          <t>黑色岩板-2.0米</t>
        </is>
      </c>
      <c r="D565" s="6" t="inlineStr">
        <is>
          <t>PPS2521008040118</t>
        </is>
      </c>
      <c r="E565" s="5" t="inlineStr">
        <is>
          <t>AC-0071</t>
        </is>
      </c>
      <c r="F565" s="6" t="inlineStr">
        <is>
          <t>12mm黑色岩板</t>
        </is>
      </c>
      <c r="G565" s="6" t="inlineStr">
        <is>
          <t>平面(长×宽)</t>
        </is>
      </c>
      <c r="H565" s="6" t="inlineStr">
        <is>
          <t>2000*850</t>
        </is>
      </c>
      <c r="I565" s="6" t="inlineStr">
        <is>
          <t>块</t>
        </is>
      </c>
      <c r="J565" s="6" t="n">
        <v>1</v>
      </c>
      <c r="K565" s="6" t="n"/>
      <c r="L565" s="6" t="inlineStr">
        <is>
          <t>12mm哑光纯黑岩板 2100*850  4边磨平，R40</t>
        </is>
      </c>
      <c r="N565" s="8" t="inlineStr">
        <is>
          <t>✅ 可导入</t>
        </is>
      </c>
      <c r="O565" t="inlineStr">
        <is>
          <t>✓</t>
        </is>
      </c>
    </row>
    <row r="566">
      <c r="A566" s="5" t="inlineStr">
        <is>
          <t>PPS25210080401</t>
        </is>
      </c>
      <c r="B566" s="9" t="inlineStr">
        <is>
          <t>畔色樱桃木岩板餐桌2025 |樱桃木洞石餐桌 |樱桃木圆弧餐桌</t>
        </is>
      </c>
      <c r="C566" s="9" t="inlineStr">
        <is>
          <t>樱桃木-1.4米</t>
        </is>
      </c>
      <c r="D566" s="9" t="inlineStr">
        <is>
          <t>PPS2521008040119</t>
        </is>
      </c>
      <c r="E566" s="5" t="inlineStr">
        <is>
          <t>WD-0077</t>
        </is>
      </c>
      <c r="F566" s="9" t="inlineStr">
        <is>
          <t>樱桃木岩板餐桌2025-原木款-木作部分-适配1.4米</t>
        </is>
      </c>
      <c r="G566" s="9" t="inlineStr">
        <is>
          <t>组合</t>
        </is>
      </c>
      <c r="H566" s="9" t="n"/>
      <c r="I566" s="9" t="inlineStr">
        <is>
          <t>套</t>
        </is>
      </c>
      <c r="J566" s="9" t="n">
        <v>1</v>
      </c>
      <c r="K566" s="9" t="n"/>
      <c r="L566" s="9" t="n"/>
      <c r="N566" s="8" t="inlineStr">
        <is>
          <t>✅ 可导入</t>
        </is>
      </c>
      <c r="O566" t="inlineStr">
        <is>
          <t>✓</t>
        </is>
      </c>
    </row>
    <row r="567">
      <c r="A567" s="5" t="inlineStr">
        <is>
          <t>PPS25210080401</t>
        </is>
      </c>
      <c r="B567" s="6" t="inlineStr">
        <is>
          <t>畔色樱桃木岩板餐桌2025 |樱桃木洞石餐桌 |樱桃木圆弧餐桌</t>
        </is>
      </c>
      <c r="C567" s="6" t="inlineStr">
        <is>
          <t>樱桃木-1.6米</t>
        </is>
      </c>
      <c r="D567" s="6" t="inlineStr">
        <is>
          <t>PPS2521008040120</t>
        </is>
      </c>
      <c r="E567" s="5" t="inlineStr">
        <is>
          <t>WD-0078</t>
        </is>
      </c>
      <c r="F567" s="6" t="inlineStr">
        <is>
          <t>樱桃木岩板餐桌2025-原木款-木作部分-适配1.6米</t>
        </is>
      </c>
      <c r="G567" s="6" t="inlineStr">
        <is>
          <t>组合</t>
        </is>
      </c>
      <c r="H567" s="6" t="n"/>
      <c r="I567" s="6" t="inlineStr">
        <is>
          <t>套</t>
        </is>
      </c>
      <c r="J567" s="6" t="n">
        <v>1</v>
      </c>
      <c r="K567" s="6" t="n"/>
      <c r="L567" s="6" t="n"/>
      <c r="N567" s="8" t="inlineStr">
        <is>
          <t>✅ 可导入</t>
        </is>
      </c>
      <c r="O567" t="inlineStr">
        <is>
          <t>✓</t>
        </is>
      </c>
    </row>
    <row r="568">
      <c r="A568" s="5" t="inlineStr">
        <is>
          <t>PPS25210080401</t>
        </is>
      </c>
      <c r="B568" s="9" t="inlineStr">
        <is>
          <t>畔色樱桃木岩板餐桌2025 |樱桃木洞石餐桌 |樱桃木圆弧餐桌</t>
        </is>
      </c>
      <c r="C568" s="9" t="inlineStr">
        <is>
          <t>樱桃木-1.8米</t>
        </is>
      </c>
      <c r="D568" s="9" t="inlineStr">
        <is>
          <t>PPS2521008040121</t>
        </is>
      </c>
      <c r="E568" s="5" t="inlineStr">
        <is>
          <t>WD-0079</t>
        </is>
      </c>
      <c r="F568" s="9" t="inlineStr">
        <is>
          <t>樱桃木岩板餐桌2025-原木款-木作部分-适配1.8米</t>
        </is>
      </c>
      <c r="G568" s="9" t="inlineStr">
        <is>
          <t>组合</t>
        </is>
      </c>
      <c r="H568" s="9" t="n"/>
      <c r="I568" s="9" t="inlineStr">
        <is>
          <t>套</t>
        </is>
      </c>
      <c r="J568" s="9" t="n">
        <v>1</v>
      </c>
      <c r="K568" s="9" t="n"/>
      <c r="L568" s="9" t="n"/>
      <c r="N568" s="8" t="inlineStr">
        <is>
          <t>✅ 可导入</t>
        </is>
      </c>
      <c r="O568" t="inlineStr">
        <is>
          <t>✓</t>
        </is>
      </c>
    </row>
    <row r="569">
      <c r="A569" s="5" t="inlineStr">
        <is>
          <t>PPS25210080401</t>
        </is>
      </c>
      <c r="B569" s="6" t="inlineStr">
        <is>
          <t>畔色樱桃木岩板餐桌2025 |樱桃木洞石餐桌 |樱桃木圆弧餐桌</t>
        </is>
      </c>
      <c r="C569" s="6" t="inlineStr">
        <is>
          <t>樱桃木-2.0米</t>
        </is>
      </c>
      <c r="D569" s="6" t="inlineStr">
        <is>
          <t>PPS2521008040122</t>
        </is>
      </c>
      <c r="E569" s="5" t="inlineStr">
        <is>
          <t>WD-0080</t>
        </is>
      </c>
      <c r="F569" s="6" t="inlineStr">
        <is>
          <t>樱桃木岩板餐桌2025-原木款-木作部分-适配2.0米</t>
        </is>
      </c>
      <c r="G569" s="6" t="inlineStr">
        <is>
          <t>组合</t>
        </is>
      </c>
      <c r="H569" s="6" t="n"/>
      <c r="I569" s="6" t="inlineStr">
        <is>
          <t>套</t>
        </is>
      </c>
      <c r="J569" s="6" t="n">
        <v>1</v>
      </c>
      <c r="K569" s="6" t="n"/>
      <c r="L569" s="6" t="n"/>
      <c r="N569" s="8" t="inlineStr">
        <is>
          <t>✅ 可导入</t>
        </is>
      </c>
      <c r="O569" t="inlineStr">
        <is>
          <t>✓</t>
        </is>
      </c>
    </row>
    <row r="570">
      <c r="A570" s="5" t="inlineStr">
        <is>
          <t>PPS25210090405</t>
        </is>
      </c>
      <c r="B570" s="9" t="inlineStr">
        <is>
          <t>樱桃木餐桌-伸缩桌</t>
        </is>
      </c>
      <c r="C570" s="9" t="inlineStr">
        <is>
          <t>伸缩桌-1.8米</t>
        </is>
      </c>
      <c r="D570" s="9" t="inlineStr">
        <is>
          <t>PPS2521009040511</t>
        </is>
      </c>
      <c r="E570" s="5" t="inlineStr">
        <is>
          <t>WD-0081</t>
        </is>
      </c>
      <c r="F570" s="9" t="inlineStr">
        <is>
          <t>樱桃木伸缩桌-木作部分-适配1.8米</t>
        </is>
      </c>
      <c r="G570" s="9" t="inlineStr">
        <is>
          <t>组合</t>
        </is>
      </c>
      <c r="H570" s="9" t="n"/>
      <c r="I570" s="9" t="inlineStr">
        <is>
          <t>套</t>
        </is>
      </c>
      <c r="J570" s="9" t="n">
        <v>1</v>
      </c>
      <c r="K570" s="9" t="n"/>
      <c r="L570" s="9" t="n"/>
      <c r="N570" s="8" t="inlineStr">
        <is>
          <t>✅ 可导入</t>
        </is>
      </c>
      <c r="O570" t="inlineStr">
        <is>
          <t>✓</t>
        </is>
      </c>
    </row>
    <row r="571">
      <c r="A571" s="5" t="inlineStr">
        <is>
          <t>PPS25210090405</t>
        </is>
      </c>
      <c r="B571" s="6" t="inlineStr">
        <is>
          <t>樱桃木餐桌-伸缩桌</t>
        </is>
      </c>
      <c r="C571" s="6" t="inlineStr">
        <is>
          <t>伸缩桌-1.8米</t>
        </is>
      </c>
      <c r="D571" s="6" t="inlineStr">
        <is>
          <t>PPS2521009040511</t>
        </is>
      </c>
      <c r="E571" s="5" t="inlineStr">
        <is>
          <t>AC-0090</t>
        </is>
      </c>
      <c r="F571" s="6" t="inlineStr">
        <is>
          <t>伸缩桌轨道-900mm款</t>
        </is>
      </c>
      <c r="G571" s="6" t="inlineStr">
        <is>
          <t>组合</t>
        </is>
      </c>
      <c r="H571" s="6" t="n"/>
      <c r="I571" s="6" t="inlineStr">
        <is>
          <t>套</t>
        </is>
      </c>
      <c r="J571" s="6" t="n">
        <v>1</v>
      </c>
      <c r="K571" s="6" t="n"/>
      <c r="L571" s="6" t="inlineStr">
        <is>
          <t>伸缩桌滑动轨道-1.8米版；伸缩滑轨总长900mm/抽拉770</t>
        </is>
      </c>
      <c r="N571" s="8" t="inlineStr">
        <is>
          <t>✅ 可导入</t>
        </is>
      </c>
      <c r="O571" t="inlineStr">
        <is>
          <t>✓</t>
        </is>
      </c>
    </row>
    <row r="572">
      <c r="A572" s="5" t="inlineStr">
        <is>
          <t>PPS25210090405</t>
        </is>
      </c>
      <c r="B572" s="9" t="inlineStr">
        <is>
          <t>樱桃木餐桌-伸缩桌</t>
        </is>
      </c>
      <c r="C572" s="9" t="inlineStr">
        <is>
          <t>伸缩桌-1.8米</t>
        </is>
      </c>
      <c r="D572" s="9" t="inlineStr">
        <is>
          <t>PPS2521009040511</t>
        </is>
      </c>
      <c r="E572" s="5" t="inlineStr">
        <is>
          <t>AC-0091</t>
        </is>
      </c>
      <c r="F572" s="9" t="inlineStr">
        <is>
          <t>植鞣革把手</t>
        </is>
      </c>
      <c r="G572" s="9" t="inlineStr">
        <is>
          <t>组合</t>
        </is>
      </c>
      <c r="H572" s="9" t="n"/>
      <c r="I572" s="9" t="inlineStr">
        <is>
          <t>套</t>
        </is>
      </c>
      <c r="J572" s="9" t="n">
        <v>1</v>
      </c>
      <c r="K572" s="9" t="n"/>
      <c r="L572" s="9" t="inlineStr">
        <is>
          <t>皮革把手；镜面总长510mm 孔距500mm</t>
        </is>
      </c>
      <c r="N572" s="8" t="inlineStr">
        <is>
          <t>✅ 可导入</t>
        </is>
      </c>
      <c r="O572" t="inlineStr">
        <is>
          <t>✓</t>
        </is>
      </c>
    </row>
    <row r="573">
      <c r="A573" s="5" t="inlineStr">
        <is>
          <t>PPS25210100410</t>
        </is>
      </c>
      <c r="B573" s="6" t="inlineStr">
        <is>
          <t>畔色黑胡桃木岩板餐桌2025 |黑胡桃木三角腿餐桌</t>
        </is>
      </c>
      <c r="C573" s="6" t="inlineStr">
        <is>
          <t>黑胡桃木岩板-1.4米</t>
        </is>
      </c>
      <c r="D573" s="6" t="inlineStr">
        <is>
          <t>PPS2521010041011</t>
        </is>
      </c>
      <c r="E573" s="5" t="inlineStr">
        <is>
          <t>WD-0085</t>
        </is>
      </c>
      <c r="F573" s="6" t="inlineStr">
        <is>
          <t>黑胡桃木岩板餐桌2025-木作部分-适配1.4米</t>
        </is>
      </c>
      <c r="G573" s="6" t="inlineStr">
        <is>
          <t>组合</t>
        </is>
      </c>
      <c r="H573" s="6" t="n"/>
      <c r="I573" s="6" t="inlineStr">
        <is>
          <t>套</t>
        </is>
      </c>
      <c r="J573" s="6" t="n">
        <v>1</v>
      </c>
      <c r="K573" s="6" t="n"/>
      <c r="L573" s="6" t="n"/>
      <c r="N573" s="8" t="inlineStr">
        <is>
          <t>✅ 可导入</t>
        </is>
      </c>
      <c r="O573" t="inlineStr">
        <is>
          <t>✓</t>
        </is>
      </c>
    </row>
    <row r="574">
      <c r="A574" s="5" t="inlineStr">
        <is>
          <t>PPS25210100410</t>
        </is>
      </c>
      <c r="B574" s="9" t="inlineStr">
        <is>
          <t>畔色黑胡桃木岩板餐桌2025 |黑胡桃木三角腿餐桌</t>
        </is>
      </c>
      <c r="C574" s="9" t="inlineStr">
        <is>
          <t>黑胡桃木岩板-1.4米</t>
        </is>
      </c>
      <c r="D574" s="9" t="inlineStr">
        <is>
          <t>PPS2521010041011</t>
        </is>
      </c>
      <c r="E574" s="5" t="inlineStr">
        <is>
          <t>AC-0071</t>
        </is>
      </c>
      <c r="F574" s="9" t="inlineStr">
        <is>
          <t>12mm黑色岩板</t>
        </is>
      </c>
      <c r="G574" s="9" t="inlineStr">
        <is>
          <t>平面(长×宽)</t>
        </is>
      </c>
      <c r="H574" s="9" t="inlineStr">
        <is>
          <t>1400*850</t>
        </is>
      </c>
      <c r="I574" s="9" t="inlineStr">
        <is>
          <t>块</t>
        </is>
      </c>
      <c r="J574" s="9" t="n">
        <v>1</v>
      </c>
      <c r="K574" s="9" t="n"/>
      <c r="L574" s="9" t="inlineStr">
        <is>
          <t>12mm哑光纯黑岩板 1400*850  4边磨平，R20</t>
        </is>
      </c>
      <c r="N574" s="8" t="inlineStr">
        <is>
          <t>✅ 可导入</t>
        </is>
      </c>
      <c r="O574" t="inlineStr">
        <is>
          <t>✓</t>
        </is>
      </c>
    </row>
    <row r="575">
      <c r="A575" s="5" t="inlineStr">
        <is>
          <t>PPS25210100410</t>
        </is>
      </c>
      <c r="B575" s="6" t="inlineStr">
        <is>
          <t>畔色黑胡桃木岩板餐桌2025 |黑胡桃木三角腿餐桌</t>
        </is>
      </c>
      <c r="C575" s="6" t="inlineStr">
        <is>
          <t>黑胡桃木岩板-1.6米</t>
        </is>
      </c>
      <c r="D575" s="6" t="inlineStr">
        <is>
          <t>PPS2521010041012</t>
        </is>
      </c>
      <c r="E575" s="5" t="inlineStr">
        <is>
          <t>WD-0086</t>
        </is>
      </c>
      <c r="F575" s="6" t="inlineStr">
        <is>
          <t>黑胡桃木岩板餐桌2025-木作部分-适配1.6米</t>
        </is>
      </c>
      <c r="G575" s="6" t="inlineStr">
        <is>
          <t>组合</t>
        </is>
      </c>
      <c r="H575" s="6" t="n"/>
      <c r="I575" s="6" t="inlineStr">
        <is>
          <t>套</t>
        </is>
      </c>
      <c r="J575" s="6" t="n">
        <v>1</v>
      </c>
      <c r="K575" s="6" t="n"/>
      <c r="L575" s="6" t="n"/>
      <c r="N575" s="8" t="inlineStr">
        <is>
          <t>✅ 可导入</t>
        </is>
      </c>
      <c r="O575" t="inlineStr">
        <is>
          <t>✓</t>
        </is>
      </c>
    </row>
    <row r="576">
      <c r="A576" s="5" t="inlineStr">
        <is>
          <t>PPS25210100410</t>
        </is>
      </c>
      <c r="B576" s="9" t="inlineStr">
        <is>
          <t>畔色黑胡桃木岩板餐桌2025 |黑胡桃木三角腿餐桌</t>
        </is>
      </c>
      <c r="C576" s="9" t="inlineStr">
        <is>
          <t>黑胡桃木岩板-1.6米</t>
        </is>
      </c>
      <c r="D576" s="9" t="inlineStr">
        <is>
          <t>PPS2521010041012</t>
        </is>
      </c>
      <c r="E576" s="5" t="inlineStr">
        <is>
          <t>AC-0071</t>
        </is>
      </c>
      <c r="F576" s="9" t="inlineStr">
        <is>
          <t>12mm黑色岩板</t>
        </is>
      </c>
      <c r="G576" s="9" t="inlineStr">
        <is>
          <t>平面(长×宽)</t>
        </is>
      </c>
      <c r="H576" s="9" t="inlineStr">
        <is>
          <t>1600*850</t>
        </is>
      </c>
      <c r="I576" s="9" t="inlineStr">
        <is>
          <t>块</t>
        </is>
      </c>
      <c r="J576" s="9" t="n">
        <v>1</v>
      </c>
      <c r="K576" s="9" t="n"/>
      <c r="L576" s="9" t="inlineStr">
        <is>
          <t>12mm哑光纯黑岩板 1600*850  4边磨平，R20</t>
        </is>
      </c>
      <c r="N576" s="8" t="inlineStr">
        <is>
          <t>✅ 可导入</t>
        </is>
      </c>
      <c r="O576" t="inlineStr">
        <is>
          <t>✓</t>
        </is>
      </c>
    </row>
    <row r="577">
      <c r="A577" s="5" t="inlineStr">
        <is>
          <t>PPS25210100410</t>
        </is>
      </c>
      <c r="B577" s="6" t="inlineStr">
        <is>
          <t>畔色黑胡桃木岩板餐桌2025 |黑胡桃木三角腿餐桌</t>
        </is>
      </c>
      <c r="C577" s="6" t="inlineStr">
        <is>
          <t>黑胡桃木岩板-1.8米</t>
        </is>
      </c>
      <c r="D577" s="6" t="inlineStr">
        <is>
          <t>PPS2521010041013</t>
        </is>
      </c>
      <c r="E577" s="5" t="inlineStr">
        <is>
          <t>WD-0087</t>
        </is>
      </c>
      <c r="F577" s="6" t="inlineStr">
        <is>
          <t>黑胡桃木岩板餐桌2025-木作部分-适配1.8米</t>
        </is>
      </c>
      <c r="G577" s="6" t="inlineStr">
        <is>
          <t>组合</t>
        </is>
      </c>
      <c r="H577" s="6" t="n"/>
      <c r="I577" s="6" t="inlineStr">
        <is>
          <t>套</t>
        </is>
      </c>
      <c r="J577" s="6" t="n">
        <v>1</v>
      </c>
      <c r="K577" s="6" t="n"/>
      <c r="L577" s="6" t="n"/>
      <c r="N577" s="8" t="inlineStr">
        <is>
          <t>✅ 可导入</t>
        </is>
      </c>
      <c r="O577" t="inlineStr">
        <is>
          <t>✓</t>
        </is>
      </c>
    </row>
    <row r="578">
      <c r="A578" s="5" t="inlineStr">
        <is>
          <t>PPS25210100410</t>
        </is>
      </c>
      <c r="B578" s="9" t="inlineStr">
        <is>
          <t>畔色黑胡桃木岩板餐桌2025 |黑胡桃木三角腿餐桌</t>
        </is>
      </c>
      <c r="C578" s="9" t="inlineStr">
        <is>
          <t>黑胡桃木岩板-1.8米</t>
        </is>
      </c>
      <c r="D578" s="9" t="inlineStr">
        <is>
          <t>PPS2521010041013</t>
        </is>
      </c>
      <c r="E578" s="5" t="inlineStr">
        <is>
          <t>AC-0071</t>
        </is>
      </c>
      <c r="F578" s="9" t="inlineStr">
        <is>
          <t>12mm黑色岩板</t>
        </is>
      </c>
      <c r="G578" s="9" t="inlineStr">
        <is>
          <t>平面(长×宽)</t>
        </is>
      </c>
      <c r="H578" s="9" t="inlineStr">
        <is>
          <t>1800*850</t>
        </is>
      </c>
      <c r="I578" s="9" t="inlineStr">
        <is>
          <t>块</t>
        </is>
      </c>
      <c r="J578" s="9" t="n">
        <v>1</v>
      </c>
      <c r="K578" s="9" t="n"/>
      <c r="L578" s="9" t="inlineStr">
        <is>
          <t>12mm哑光纯黑岩板 1800*850  4边磨平，R20</t>
        </is>
      </c>
      <c r="N578" s="8" t="inlineStr">
        <is>
          <t>✅ 可导入</t>
        </is>
      </c>
      <c r="O578" t="inlineStr">
        <is>
          <t>✓</t>
        </is>
      </c>
    </row>
    <row r="579">
      <c r="A579" s="5" t="inlineStr">
        <is>
          <t>PPS25210100410</t>
        </is>
      </c>
      <c r="B579" s="6" t="inlineStr">
        <is>
          <t>畔色黑胡桃木岩板餐桌2025 |黑胡桃木三角腿餐桌</t>
        </is>
      </c>
      <c r="C579" s="6" t="inlineStr">
        <is>
          <t>黑胡桃木岩板-2.0米</t>
        </is>
      </c>
      <c r="D579" s="6" t="inlineStr">
        <is>
          <t>PPS2521010041014</t>
        </is>
      </c>
      <c r="E579" s="5" t="inlineStr">
        <is>
          <t>WD-0088</t>
        </is>
      </c>
      <c r="F579" s="6" t="inlineStr">
        <is>
          <t>黑胡桃木岩板餐桌2025-木作部分-适配2.0米</t>
        </is>
      </c>
      <c r="G579" s="6" t="inlineStr">
        <is>
          <t>组合</t>
        </is>
      </c>
      <c r="H579" s="6" t="n"/>
      <c r="I579" s="6" t="inlineStr">
        <is>
          <t>套</t>
        </is>
      </c>
      <c r="J579" s="6" t="n">
        <v>1</v>
      </c>
      <c r="K579" s="6" t="n"/>
      <c r="L579" s="6" t="n"/>
      <c r="N579" s="8" t="inlineStr">
        <is>
          <t>✅ 可导入</t>
        </is>
      </c>
      <c r="O579" t="inlineStr">
        <is>
          <t>✓</t>
        </is>
      </c>
    </row>
    <row r="580">
      <c r="A580" s="5" t="inlineStr">
        <is>
          <t>PPS25210100410</t>
        </is>
      </c>
      <c r="B580" s="9" t="inlineStr">
        <is>
          <t>畔色黑胡桃木岩板餐桌2025 |黑胡桃木三角腿餐桌</t>
        </is>
      </c>
      <c r="C580" s="9" t="inlineStr">
        <is>
          <t>黑胡桃木岩板-2.0米</t>
        </is>
      </c>
      <c r="D580" s="9" t="inlineStr">
        <is>
          <t>PPS2521010041014</t>
        </is>
      </c>
      <c r="E580" s="5" t="inlineStr">
        <is>
          <t>AC-0071</t>
        </is>
      </c>
      <c r="F580" s="9" t="inlineStr">
        <is>
          <t>12mm黑色岩板</t>
        </is>
      </c>
      <c r="G580" s="9" t="inlineStr">
        <is>
          <t>平面(长×宽)</t>
        </is>
      </c>
      <c r="H580" s="9" t="inlineStr">
        <is>
          <t>2000*850</t>
        </is>
      </c>
      <c r="I580" s="9" t="inlineStr">
        <is>
          <t>块</t>
        </is>
      </c>
      <c r="J580" s="9" t="n">
        <v>1</v>
      </c>
      <c r="K580" s="9" t="n"/>
      <c r="L580" s="9" t="inlineStr">
        <is>
          <t>12mm哑光纯黑岩板 2000*850  4边磨平，R20</t>
        </is>
      </c>
      <c r="N580" s="8" t="inlineStr">
        <is>
          <t>✅ 可导入</t>
        </is>
      </c>
      <c r="O580" t="inlineStr">
        <is>
          <t>✓</t>
        </is>
      </c>
    </row>
    <row r="581">
      <c r="A581" s="5" t="inlineStr">
        <is>
          <t>PPS25210110415</t>
        </is>
      </c>
      <c r="B581" s="6" t="inlineStr">
        <is>
          <t>畔色黑胡桃木微圆饭桌 |黑胡桃木大圆墩腿餐桌</t>
        </is>
      </c>
      <c r="C581" s="6" t="inlineStr">
        <is>
          <t>黑胡桃木实木-1.4米</t>
        </is>
      </c>
      <c r="D581" s="6" t="inlineStr">
        <is>
          <t>PPS2521011041511</t>
        </is>
      </c>
      <c r="E581" s="5" t="inlineStr">
        <is>
          <t>WD-0089</t>
        </is>
      </c>
      <c r="F581" s="6" t="inlineStr">
        <is>
          <t>黑胡桃木实木餐桌2025-木作部分-适配1.4米</t>
        </is>
      </c>
      <c r="G581" s="6" t="inlineStr">
        <is>
          <t>组合</t>
        </is>
      </c>
      <c r="H581" s="6" t="n"/>
      <c r="I581" s="6" t="inlineStr">
        <is>
          <t>套</t>
        </is>
      </c>
      <c r="J581" s="6" t="n">
        <v>1</v>
      </c>
      <c r="K581" s="6" t="n"/>
      <c r="L581" s="6" t="n"/>
      <c r="N581" s="8" t="inlineStr">
        <is>
          <t>✅ 可导入</t>
        </is>
      </c>
      <c r="O581" t="inlineStr">
        <is>
          <t>✓</t>
        </is>
      </c>
    </row>
    <row r="582">
      <c r="A582" s="5" t="inlineStr">
        <is>
          <t>PPS25210110415</t>
        </is>
      </c>
      <c r="B582" s="9" t="inlineStr">
        <is>
          <t>畔色黑胡桃木微圆饭桌 |黑胡桃木大圆墩腿餐桌</t>
        </is>
      </c>
      <c r="C582" s="9" t="inlineStr">
        <is>
          <t>黑胡桃木实木-1.6米</t>
        </is>
      </c>
      <c r="D582" s="9" t="inlineStr">
        <is>
          <t>PPS2521011041512</t>
        </is>
      </c>
      <c r="E582" s="5" t="inlineStr">
        <is>
          <t>WD-0090</t>
        </is>
      </c>
      <c r="F582" s="9" t="inlineStr">
        <is>
          <t>黑胡桃木实木餐桌2025-木作部分-适配1.6米</t>
        </is>
      </c>
      <c r="G582" s="9" t="inlineStr">
        <is>
          <t>组合</t>
        </is>
      </c>
      <c r="H582" s="9" t="n"/>
      <c r="I582" s="9" t="inlineStr">
        <is>
          <t>套</t>
        </is>
      </c>
      <c r="J582" s="9" t="n">
        <v>1</v>
      </c>
      <c r="K582" s="9" t="n"/>
      <c r="L582" s="9" t="n"/>
      <c r="N582" s="8" t="inlineStr">
        <is>
          <t>✅ 可导入</t>
        </is>
      </c>
      <c r="O582" t="inlineStr">
        <is>
          <t>✓</t>
        </is>
      </c>
    </row>
    <row r="583">
      <c r="A583" s="5" t="inlineStr">
        <is>
          <t>PPS25210110415</t>
        </is>
      </c>
      <c r="B583" s="6" t="inlineStr">
        <is>
          <t>畔色黑胡桃木微圆饭桌 |黑胡桃木大圆墩腿餐桌</t>
        </is>
      </c>
      <c r="C583" s="6" t="inlineStr">
        <is>
          <t>黑胡桃木实木-1.8米</t>
        </is>
      </c>
      <c r="D583" s="6" t="inlineStr">
        <is>
          <t>PPS2521011041513</t>
        </is>
      </c>
      <c r="E583" s="5" t="inlineStr">
        <is>
          <t>WD-0091</t>
        </is>
      </c>
      <c r="F583" s="6" t="inlineStr">
        <is>
          <t>黑胡桃木实木餐桌2025-木作部分-适配1.8米</t>
        </is>
      </c>
      <c r="G583" s="6" t="inlineStr">
        <is>
          <t>组合</t>
        </is>
      </c>
      <c r="H583" s="6" t="n"/>
      <c r="I583" s="6" t="inlineStr">
        <is>
          <t>套</t>
        </is>
      </c>
      <c r="J583" s="6" t="n">
        <v>1</v>
      </c>
      <c r="K583" s="6" t="n"/>
      <c r="L583" s="6" t="n"/>
      <c r="N583" s="8" t="inlineStr">
        <is>
          <t>✅ 可导入</t>
        </is>
      </c>
      <c r="O583" t="inlineStr">
        <is>
          <t>✓</t>
        </is>
      </c>
    </row>
    <row r="584">
      <c r="A584" s="5" t="inlineStr">
        <is>
          <t>PPS25210110415</t>
        </is>
      </c>
      <c r="B584" s="9" t="inlineStr">
        <is>
          <t>畔色黑胡桃木微圆饭桌 |黑胡桃木大圆墩腿餐桌</t>
        </is>
      </c>
      <c r="C584" s="9" t="inlineStr">
        <is>
          <t>黑胡桃木实木-2.0米</t>
        </is>
      </c>
      <c r="D584" s="9" t="inlineStr">
        <is>
          <t>PPS2521011041514</t>
        </is>
      </c>
      <c r="E584" s="5" t="inlineStr">
        <is>
          <t>WD-0092</t>
        </is>
      </c>
      <c r="F584" s="9" t="inlineStr">
        <is>
          <t>黑胡桃木实木餐桌2025-木作部分-适配2.0米</t>
        </is>
      </c>
      <c r="G584" s="9" t="inlineStr">
        <is>
          <t>组合</t>
        </is>
      </c>
      <c r="H584" s="9" t="n"/>
      <c r="I584" s="9" t="inlineStr">
        <is>
          <t>套</t>
        </is>
      </c>
      <c r="J584" s="9" t="n">
        <v>1</v>
      </c>
      <c r="K584" s="9" t="n"/>
      <c r="L584" s="9" t="n"/>
      <c r="N584" s="8" t="inlineStr">
        <is>
          <t>✅ 可导入</t>
        </is>
      </c>
      <c r="O584" t="inlineStr">
        <is>
          <t>✓</t>
        </is>
      </c>
    </row>
    <row r="585">
      <c r="A585" s="5" t="inlineStr">
        <is>
          <t>PPS24150030513</t>
        </is>
      </c>
      <c r="B585" s="6" t="inlineStr">
        <is>
          <t>畔色组合柜 |樱桃木灵感组合柜</t>
        </is>
      </c>
      <c r="C585" s="6" t="inlineStr">
        <is>
          <t>组合柜-开放柜</t>
        </is>
      </c>
      <c r="D585" s="6" t="inlineStr">
        <is>
          <t>PPS2415003051311</t>
        </is>
      </c>
      <c r="E585" s="5" t="inlineStr">
        <is>
          <t>WD-0093</t>
        </is>
      </c>
      <c r="F585" s="6" t="inlineStr">
        <is>
          <t>组合柜-开放柜-木作部分</t>
        </is>
      </c>
      <c r="G585" s="6" t="inlineStr">
        <is>
          <t>组合</t>
        </is>
      </c>
      <c r="H585" s="6" t="n"/>
      <c r="I585" s="6" t="inlineStr">
        <is>
          <t>套</t>
        </is>
      </c>
      <c r="J585" s="6" t="n">
        <v>1</v>
      </c>
      <c r="K585" s="6" t="n"/>
      <c r="L585" s="6" t="n"/>
      <c r="N585" s="8" t="inlineStr">
        <is>
          <t>✅ 可导入</t>
        </is>
      </c>
      <c r="O585" t="inlineStr">
        <is>
          <t>✓</t>
        </is>
      </c>
    </row>
    <row r="586">
      <c r="A586" s="5" t="inlineStr">
        <is>
          <t>PPS24150030513</t>
        </is>
      </c>
      <c r="B586" s="9" t="inlineStr">
        <is>
          <t>畔色组合柜 |樱桃木灵感组合柜</t>
        </is>
      </c>
      <c r="C586" s="9" t="inlineStr">
        <is>
          <t>组合柜-隔板柜2竖·1横</t>
        </is>
      </c>
      <c r="D586" s="9" t="inlineStr">
        <is>
          <t>PPS2415003051312</t>
        </is>
      </c>
      <c r="E586" s="5" t="inlineStr">
        <is>
          <t>WD-0094</t>
        </is>
      </c>
      <c r="F586" s="9" t="inlineStr">
        <is>
          <t>组合柜-隔板柜2竖·1横-木作部分</t>
        </is>
      </c>
      <c r="G586" s="9" t="inlineStr">
        <is>
          <t>组合</t>
        </is>
      </c>
      <c r="H586" s="9" t="n"/>
      <c r="I586" s="9" t="inlineStr">
        <is>
          <t>套</t>
        </is>
      </c>
      <c r="J586" s="9" t="n">
        <v>1</v>
      </c>
      <c r="K586" s="9" t="n"/>
      <c r="L586" s="9" t="n"/>
      <c r="N586" s="8" t="inlineStr">
        <is>
          <t>✅ 可导入</t>
        </is>
      </c>
      <c r="O586" t="inlineStr">
        <is>
          <t>✓</t>
        </is>
      </c>
    </row>
    <row r="587">
      <c r="A587" s="5" t="inlineStr">
        <is>
          <t>PPS24150030513</t>
        </is>
      </c>
      <c r="B587" s="6" t="inlineStr">
        <is>
          <t>畔色组合柜 |樱桃木灵感组合柜</t>
        </is>
      </c>
      <c r="C587" s="6" t="inlineStr">
        <is>
          <t>组合柜-隔板柜1横</t>
        </is>
      </c>
      <c r="D587" s="6" t="inlineStr">
        <is>
          <t>PPS2415003051313</t>
        </is>
      </c>
      <c r="E587" s="5" t="inlineStr">
        <is>
          <t>WD-0095</t>
        </is>
      </c>
      <c r="F587" s="6" t="inlineStr">
        <is>
          <t>组合柜-隔板柜1横-木作部分</t>
        </is>
      </c>
      <c r="G587" s="6" t="inlineStr">
        <is>
          <t>组合</t>
        </is>
      </c>
      <c r="H587" s="6" t="n"/>
      <c r="I587" s="6" t="inlineStr">
        <is>
          <t>套</t>
        </is>
      </c>
      <c r="J587" s="6" t="n">
        <v>1</v>
      </c>
      <c r="K587" s="6" t="n"/>
      <c r="L587" s="6" t="n"/>
      <c r="N587" s="8" t="inlineStr">
        <is>
          <t>✅ 可导入</t>
        </is>
      </c>
      <c r="O587" t="inlineStr">
        <is>
          <t>✓</t>
        </is>
      </c>
    </row>
    <row r="588">
      <c r="A588" s="5" t="inlineStr">
        <is>
          <t>PPS24150030513</t>
        </is>
      </c>
      <c r="B588" s="9" t="inlineStr">
        <is>
          <t>畔色组合柜 |樱桃木灵感组合柜</t>
        </is>
      </c>
      <c r="C588" s="9" t="inlineStr">
        <is>
          <t>组合柜-抽屉-单抽</t>
        </is>
      </c>
      <c r="D588" s="9" t="inlineStr">
        <is>
          <t>PPS2415003051314</t>
        </is>
      </c>
      <c r="E588" s="5" t="inlineStr">
        <is>
          <t>WD-0096</t>
        </is>
      </c>
      <c r="F588" s="9" t="inlineStr">
        <is>
          <t>组合柜-抽屉-单抽-木作部分</t>
        </is>
      </c>
      <c r="G588" s="9" t="inlineStr">
        <is>
          <t>组合</t>
        </is>
      </c>
      <c r="H588" s="9" t="n"/>
      <c r="I588" s="9" t="inlineStr">
        <is>
          <t>套</t>
        </is>
      </c>
      <c r="J588" s="9" t="n">
        <v>1</v>
      </c>
      <c r="K588" s="9" t="n"/>
      <c r="L588" s="9" t="n"/>
      <c r="N588" s="8" t="inlineStr">
        <is>
          <t>✅ 可导入</t>
        </is>
      </c>
      <c r="O588" t="inlineStr">
        <is>
          <t>✓</t>
        </is>
      </c>
    </row>
    <row r="589">
      <c r="A589" s="5" t="inlineStr">
        <is>
          <t>PPS24150030513</t>
        </is>
      </c>
      <c r="B589" s="6" t="inlineStr">
        <is>
          <t>畔色组合柜 |樱桃木灵感组合柜</t>
        </is>
      </c>
      <c r="C589" s="6" t="inlineStr">
        <is>
          <t>组合柜-抽屉-双抽</t>
        </is>
      </c>
      <c r="D589" s="6" t="inlineStr">
        <is>
          <t>PPS2415003051315</t>
        </is>
      </c>
      <c r="E589" s="5" t="inlineStr">
        <is>
          <t>WD-0097</t>
        </is>
      </c>
      <c r="F589" s="6" t="inlineStr">
        <is>
          <t>组合柜-抽屉-双抽-木作部分</t>
        </is>
      </c>
      <c r="G589" s="6" t="inlineStr">
        <is>
          <t>组合</t>
        </is>
      </c>
      <c r="H589" s="6" t="n"/>
      <c r="I589" s="6" t="inlineStr">
        <is>
          <t>套</t>
        </is>
      </c>
      <c r="J589" s="6" t="n">
        <v>1</v>
      </c>
      <c r="K589" s="6" t="n"/>
      <c r="L589" s="6" t="n"/>
      <c r="N589" s="8" t="inlineStr">
        <is>
          <t>✅ 可导入</t>
        </is>
      </c>
      <c r="O589" t="inlineStr">
        <is>
          <t>✓</t>
        </is>
      </c>
    </row>
    <row r="590">
      <c r="A590" s="5" t="inlineStr">
        <is>
          <t>PPS24150030513</t>
        </is>
      </c>
      <c r="B590" s="9" t="inlineStr">
        <is>
          <t>畔色组合柜 |樱桃木灵感组合柜</t>
        </is>
      </c>
      <c r="C590" s="9" t="inlineStr">
        <is>
          <t>组合柜-单移门柜（含2竖隔板）</t>
        </is>
      </c>
      <c r="D590" s="9" t="inlineStr">
        <is>
          <t>PPS2415003051316</t>
        </is>
      </c>
      <c r="E590" s="5" t="inlineStr">
        <is>
          <t>WD-0098</t>
        </is>
      </c>
      <c r="F590" s="9" t="inlineStr">
        <is>
          <t>组合柜-单移门柜（含2竖隔板）-木作部分</t>
        </is>
      </c>
      <c r="G590" s="9" t="inlineStr">
        <is>
          <t>组合</t>
        </is>
      </c>
      <c r="H590" s="9" t="n"/>
      <c r="I590" s="9" t="inlineStr">
        <is>
          <t>套</t>
        </is>
      </c>
      <c r="J590" s="9" t="n">
        <v>1</v>
      </c>
      <c r="K590" s="9" t="n"/>
      <c r="L590" s="9" t="n"/>
      <c r="N590" s="8" t="inlineStr">
        <is>
          <t>✅ 可导入</t>
        </is>
      </c>
      <c r="O590" t="inlineStr">
        <is>
          <t>✓</t>
        </is>
      </c>
    </row>
    <row r="591">
      <c r="A591" s="5" t="inlineStr">
        <is>
          <t>PPS24150030513</t>
        </is>
      </c>
      <c r="B591" s="6" t="inlineStr">
        <is>
          <t>畔色组合柜 |樱桃木灵感组合柜</t>
        </is>
      </c>
      <c r="C591" s="6" t="inlineStr">
        <is>
          <t>组合柜-双移门柜</t>
        </is>
      </c>
      <c r="D591" s="6" t="inlineStr">
        <is>
          <t>PPS2415003051317</t>
        </is>
      </c>
      <c r="E591" s="5" t="inlineStr">
        <is>
          <t>WD-0099</t>
        </is>
      </c>
      <c r="F591" s="6" t="inlineStr">
        <is>
          <t>组合柜-双移门柜-木作部分</t>
        </is>
      </c>
      <c r="G591" s="6" t="inlineStr">
        <is>
          <t>组合</t>
        </is>
      </c>
      <c r="H591" s="6" t="n"/>
      <c r="I591" s="6" t="inlineStr">
        <is>
          <t>套</t>
        </is>
      </c>
      <c r="J591" s="6" t="n">
        <v>1</v>
      </c>
      <c r="K591" s="6" t="n"/>
      <c r="L591" s="6" t="n"/>
      <c r="N591" s="8" t="inlineStr">
        <is>
          <t>✅ 可导入</t>
        </is>
      </c>
      <c r="O591" t="inlineStr">
        <is>
          <t>✓</t>
        </is>
      </c>
    </row>
    <row r="592">
      <c r="A592" s="5" t="inlineStr">
        <is>
          <t>PPS24150030513</t>
        </is>
      </c>
      <c r="B592" s="9" t="inlineStr">
        <is>
          <t>畔色组合柜 |樱桃木灵感组合柜</t>
        </is>
      </c>
      <c r="C592" s="9" t="inlineStr">
        <is>
          <t>组合柜-玻璃移门柜</t>
        </is>
      </c>
      <c r="D592" s="9" t="inlineStr">
        <is>
          <t>PPS2415003051318</t>
        </is>
      </c>
      <c r="E592" s="5" t="inlineStr">
        <is>
          <t>WD-0100</t>
        </is>
      </c>
      <c r="F592" s="9" t="inlineStr">
        <is>
          <t>组合柜-玻璃移门柜-木作部分</t>
        </is>
      </c>
      <c r="G592" s="9" t="inlineStr">
        <is>
          <t>组合</t>
        </is>
      </c>
      <c r="H592" s="9" t="n"/>
      <c r="I592" s="9" t="inlineStr">
        <is>
          <t>套</t>
        </is>
      </c>
      <c r="J592" s="9" t="n">
        <v>1</v>
      </c>
      <c r="K592" s="9" t="n"/>
      <c r="L592" s="9" t="n"/>
      <c r="N592" s="8" t="inlineStr">
        <is>
          <t>✅ 可导入</t>
        </is>
      </c>
      <c r="O592" t="inlineStr">
        <is>
          <t>✓</t>
        </is>
      </c>
    </row>
    <row r="593">
      <c r="A593" s="5" t="inlineStr">
        <is>
          <t>PPS24150030513</t>
        </is>
      </c>
      <c r="B593" s="6" t="inlineStr">
        <is>
          <t>畔色组合柜 |樱桃木灵感组合柜</t>
        </is>
      </c>
      <c r="C593" s="6" t="inlineStr">
        <is>
          <t>组合柜-玻璃移门柜</t>
        </is>
      </c>
      <c r="D593" s="6" t="inlineStr">
        <is>
          <t>PPS2415003051318</t>
        </is>
      </c>
      <c r="E593" s="5" t="inlineStr">
        <is>
          <t>AC-0092</t>
        </is>
      </c>
      <c r="F593" s="6" t="inlineStr">
        <is>
          <t>5mm茶色玻璃</t>
        </is>
      </c>
      <c r="G593" s="6" t="inlineStr">
        <is>
          <t>平面(长×宽)</t>
        </is>
      </c>
      <c r="H593" s="6" t="inlineStr">
        <is>
          <t>待定</t>
        </is>
      </c>
      <c r="I593" s="6" t="inlineStr">
        <is>
          <t>块</t>
        </is>
      </c>
      <c r="J593" s="6" t="n">
        <v>2</v>
      </c>
      <c r="K593" s="6" t="inlineStr">
        <is>
          <t>否</t>
        </is>
      </c>
      <c r="L593" s="6" t="n"/>
      <c r="N593" s="8" t="inlineStr">
        <is>
          <t>✅ 可导入</t>
        </is>
      </c>
      <c r="O593" t="inlineStr">
        <is>
          <t>✓</t>
        </is>
      </c>
    </row>
    <row r="594">
      <c r="A594" s="5" t="inlineStr">
        <is>
          <t>PPS24150030513</t>
        </is>
      </c>
      <c r="B594" s="9" t="inlineStr">
        <is>
          <t>畔色组合柜 |樱桃木灵感组合柜</t>
        </is>
      </c>
      <c r="C594" s="9" t="inlineStr">
        <is>
          <t>组合柜-翻门柜</t>
        </is>
      </c>
      <c r="D594" s="9" t="inlineStr">
        <is>
          <t>PPS2415003051319</t>
        </is>
      </c>
      <c r="E594" s="5" t="inlineStr">
        <is>
          <t>WD-0101</t>
        </is>
      </c>
      <c r="F594" s="9" t="inlineStr">
        <is>
          <t>组合柜-翻门柜-木作部分</t>
        </is>
      </c>
      <c r="G594" s="9" t="inlineStr">
        <is>
          <t>组合</t>
        </is>
      </c>
      <c r="H594" s="9" t="n"/>
      <c r="I594" s="9" t="inlineStr">
        <is>
          <t>套</t>
        </is>
      </c>
      <c r="J594" s="9" t="n">
        <v>1</v>
      </c>
      <c r="K594" s="9" t="n"/>
      <c r="L594" s="9" t="n"/>
      <c r="N594" s="8" t="inlineStr">
        <is>
          <t>✅ 可导入</t>
        </is>
      </c>
      <c r="O594" t="inlineStr">
        <is>
          <t>✓</t>
        </is>
      </c>
    </row>
    <row r="595">
      <c r="A595" s="5" t="inlineStr">
        <is>
          <t>PPS24150030513</t>
        </is>
      </c>
      <c r="B595" s="6" t="inlineStr">
        <is>
          <t>畔色组合柜 |樱桃木灵感组合柜</t>
        </is>
      </c>
      <c r="C595" s="6" t="inlineStr">
        <is>
          <t>组合柜-灵感柜</t>
        </is>
      </c>
      <c r="D595" s="6" t="inlineStr">
        <is>
          <t>PPS2415003051320</t>
        </is>
      </c>
      <c r="E595" s="5" t="inlineStr">
        <is>
          <t>WD-0102</t>
        </is>
      </c>
      <c r="F595" s="6" t="inlineStr">
        <is>
          <t>组合柜-灵感柜-木作部分</t>
        </is>
      </c>
      <c r="G595" s="6" t="inlineStr">
        <is>
          <t>组合</t>
        </is>
      </c>
      <c r="H595" s="6" t="n"/>
      <c r="I595" s="6" t="inlineStr">
        <is>
          <t>套</t>
        </is>
      </c>
      <c r="J595" s="6" t="n">
        <v>1</v>
      </c>
      <c r="K595" s="6" t="n"/>
      <c r="L595" s="6" t="n"/>
      <c r="N595" s="8" t="inlineStr">
        <is>
          <t>✅ 可导入</t>
        </is>
      </c>
      <c r="O595" t="inlineStr">
        <is>
          <t>✓</t>
        </is>
      </c>
    </row>
    <row r="596">
      <c r="A596" s="5" t="inlineStr">
        <is>
          <t>PPS24150030513</t>
        </is>
      </c>
      <c r="B596" s="9" t="inlineStr">
        <is>
          <t>畔色组合柜 |樱桃木灵感组合柜</t>
        </is>
      </c>
      <c r="C596" s="9" t="inlineStr">
        <is>
          <t>组合柜-层板上柜（无亚克力条，软木板）</t>
        </is>
      </c>
      <c r="D596" s="9" t="inlineStr">
        <is>
          <t>PPS2415003051321</t>
        </is>
      </c>
      <c r="E596" s="5" t="inlineStr">
        <is>
          <t>WD-0103</t>
        </is>
      </c>
      <c r="F596" s="9" t="inlineStr">
        <is>
          <t>组合柜-层板上柜（无软木板）-木作部分</t>
        </is>
      </c>
      <c r="G596" s="9" t="inlineStr">
        <is>
          <t>组合</t>
        </is>
      </c>
      <c r="H596" s="9" t="n"/>
      <c r="I596" s="9" t="inlineStr">
        <is>
          <t>套</t>
        </is>
      </c>
      <c r="J596" s="9" t="n">
        <v>1</v>
      </c>
      <c r="K596" s="9" t="n"/>
      <c r="L596" s="9" t="n"/>
      <c r="N596" s="8" t="inlineStr">
        <is>
          <t>✅ 可导入</t>
        </is>
      </c>
      <c r="O596" t="inlineStr">
        <is>
          <t>✓</t>
        </is>
      </c>
    </row>
    <row r="597">
      <c r="A597" s="5" t="inlineStr">
        <is>
          <t>PPS24150030513</t>
        </is>
      </c>
      <c r="B597" s="6" t="inlineStr">
        <is>
          <t>畔色组合柜 |樱桃木灵感组合柜</t>
        </is>
      </c>
      <c r="C597" s="6" t="inlineStr">
        <is>
          <t>组合柜-层板上柜（赠软木板）</t>
        </is>
      </c>
      <c r="D597" s="6" t="inlineStr">
        <is>
          <t>PPS2415003051322</t>
        </is>
      </c>
      <c r="E597" s="5" t="inlineStr">
        <is>
          <t>WD-0104</t>
        </is>
      </c>
      <c r="F597" s="6" t="inlineStr">
        <is>
          <t>组合柜-层板上柜（赠软木板）-木作部分</t>
        </is>
      </c>
      <c r="G597" s="6" t="inlineStr">
        <is>
          <t>组合</t>
        </is>
      </c>
      <c r="H597" s="6" t="n"/>
      <c r="I597" s="6" t="inlineStr">
        <is>
          <t>套</t>
        </is>
      </c>
      <c r="J597" s="6" t="n">
        <v>1</v>
      </c>
      <c r="K597" s="6" t="n"/>
      <c r="L597" s="6" t="n"/>
      <c r="N597" s="8" t="inlineStr">
        <is>
          <t>✅ 可导入</t>
        </is>
      </c>
      <c r="O597" t="inlineStr">
        <is>
          <t>✓</t>
        </is>
      </c>
    </row>
    <row r="598">
      <c r="A598" s="5" t="inlineStr">
        <is>
          <t>PPS24150030513</t>
        </is>
      </c>
      <c r="B598" s="9" t="inlineStr">
        <is>
          <t>畔色组合柜 |樱桃木灵感组合柜</t>
        </is>
      </c>
      <c r="C598" s="9" t="inlineStr">
        <is>
          <t>组合柜-层板上柜（赠软木板）</t>
        </is>
      </c>
      <c r="D598" s="9" t="inlineStr">
        <is>
          <t>PPS2415003051322</t>
        </is>
      </c>
      <c r="E598" s="5" t="inlineStr">
        <is>
          <t>AC-0093</t>
        </is>
      </c>
      <c r="F598" s="9" t="inlineStr">
        <is>
          <t>茶色亚克力条</t>
        </is>
      </c>
      <c r="G598" s="9" t="inlineStr">
        <is>
          <t>体积(长×宽×厚)</t>
        </is>
      </c>
      <c r="H598" s="9" t="inlineStr">
        <is>
          <t>待定</t>
        </is>
      </c>
      <c r="I598" s="9" t="inlineStr">
        <is>
          <t>块</t>
        </is>
      </c>
      <c r="J598" s="9" t="n">
        <v>2</v>
      </c>
      <c r="K598" s="9" t="inlineStr">
        <is>
          <t>否</t>
        </is>
      </c>
      <c r="L598" s="9" t="n"/>
      <c r="N598" s="8" t="inlineStr">
        <is>
          <t>✅ 可导入</t>
        </is>
      </c>
      <c r="O598" t="inlineStr">
        <is>
          <t>✓</t>
        </is>
      </c>
    </row>
    <row r="599">
      <c r="A599" s="5" t="inlineStr">
        <is>
          <t>PPS24150030513</t>
        </is>
      </c>
      <c r="B599" s="6" t="inlineStr">
        <is>
          <t>畔色组合柜 |樱桃木灵感组合柜</t>
        </is>
      </c>
      <c r="C599" s="6" t="inlineStr">
        <is>
          <t>组合柜-层板上柜（赠软木板）</t>
        </is>
      </c>
      <c r="D599" s="6" t="inlineStr">
        <is>
          <t>PPS2415003051322</t>
        </is>
      </c>
      <c r="E599" s="5" t="inlineStr">
        <is>
          <t>AC-0094</t>
        </is>
      </c>
      <c r="F599" s="6" t="inlineStr">
        <is>
          <t>软木板</t>
        </is>
      </c>
      <c r="G599" s="6" t="inlineStr">
        <is>
          <t>平面(长×宽)</t>
        </is>
      </c>
      <c r="H599" s="6" t="inlineStr">
        <is>
          <t>待定</t>
        </is>
      </c>
      <c r="I599" s="6" t="inlineStr">
        <is>
          <t>块</t>
        </is>
      </c>
      <c r="J599" s="6" t="n">
        <v>1</v>
      </c>
      <c r="K599" s="6" t="inlineStr">
        <is>
          <t>否</t>
        </is>
      </c>
      <c r="L599" s="6" t="n"/>
      <c r="N599" s="8" t="inlineStr">
        <is>
          <t>✅ 可导入</t>
        </is>
      </c>
      <c r="O599" t="inlineStr">
        <is>
          <t>✓</t>
        </is>
      </c>
    </row>
    <row r="600">
      <c r="A600" s="5" t="inlineStr">
        <is>
          <t>PPS24150030513</t>
        </is>
      </c>
      <c r="B600" s="9" t="inlineStr">
        <is>
          <t>畔色组合柜 |樱桃木灵感组合柜</t>
        </is>
      </c>
      <c r="C600" s="9" t="inlineStr">
        <is>
          <t>组合柜-洞洞板上柜</t>
        </is>
      </c>
      <c r="D600" s="9" t="inlineStr">
        <is>
          <t>PPS2415003051323</t>
        </is>
      </c>
      <c r="E600" s="5" t="inlineStr">
        <is>
          <t>WD-0105</t>
        </is>
      </c>
      <c r="F600" s="9" t="inlineStr">
        <is>
          <t>组合柜-洞洞板上柜-木作部分</t>
        </is>
      </c>
      <c r="G600" s="9" t="inlineStr">
        <is>
          <t>组合</t>
        </is>
      </c>
      <c r="H600" s="9" t="n"/>
      <c r="I600" s="9" t="inlineStr">
        <is>
          <t>套</t>
        </is>
      </c>
      <c r="J600" s="9" t="n">
        <v>1</v>
      </c>
      <c r="K600" s="9" t="n"/>
      <c r="L600" s="9" t="n"/>
      <c r="N600" s="8" t="inlineStr">
        <is>
          <t>✅ 可导入</t>
        </is>
      </c>
      <c r="O600" t="inlineStr">
        <is>
          <t>✓</t>
        </is>
      </c>
    </row>
    <row r="601">
      <c r="A601" s="5" t="inlineStr">
        <is>
          <t>PPS24150030513</t>
        </is>
      </c>
      <c r="B601" s="6" t="inlineStr">
        <is>
          <t>畔色组合柜 |樱桃木灵感组合柜</t>
        </is>
      </c>
      <c r="C601" s="6" t="inlineStr">
        <is>
          <t>组合柜-洞洞板上柜</t>
        </is>
      </c>
      <c r="D601" s="6" t="inlineStr">
        <is>
          <t>PPS2415003051323</t>
        </is>
      </c>
      <c r="E601" s="5" t="inlineStr">
        <is>
          <t>AC-0079</t>
        </is>
      </c>
      <c r="F601" s="6" t="inlineStr">
        <is>
          <t>MDF洞洞板-茶色</t>
        </is>
      </c>
      <c r="G601" s="6" t="inlineStr">
        <is>
          <t>平面(长×宽)</t>
        </is>
      </c>
      <c r="H601" s="6" t="inlineStr">
        <is>
          <t>708*502</t>
        </is>
      </c>
      <c r="I601" s="6" t="inlineStr">
        <is>
          <t>块</t>
        </is>
      </c>
      <c r="J601" s="6" t="n">
        <v>1</v>
      </c>
      <c r="K601" s="6" t="n"/>
      <c r="L601" s="6" t="inlineStr">
        <is>
          <t>宽70.8高50.2 深棕色</t>
        </is>
      </c>
      <c r="N601" s="8" t="inlineStr">
        <is>
          <t>✅ 可导入</t>
        </is>
      </c>
      <c r="O601" t="inlineStr">
        <is>
          <t>✓</t>
        </is>
      </c>
    </row>
    <row r="602">
      <c r="A602" s="5" t="inlineStr">
        <is>
          <t>PPS24150030513</t>
        </is>
      </c>
      <c r="B602" s="9" t="inlineStr">
        <is>
          <t>畔色组合柜 |樱桃木灵感组合柜</t>
        </is>
      </c>
      <c r="C602" s="9" t="inlineStr">
        <is>
          <t>组合柜-隔板柜2竖</t>
        </is>
      </c>
      <c r="D602" s="9" t="inlineStr">
        <is>
          <t>PPS2415003051324</t>
        </is>
      </c>
      <c r="E602" s="5" t="inlineStr">
        <is>
          <t>WD-0106</t>
        </is>
      </c>
      <c r="F602" s="9" t="inlineStr">
        <is>
          <t>组合柜-隔板柜2竖-木作部分</t>
        </is>
      </c>
      <c r="G602" s="9" t="inlineStr">
        <is>
          <t>组合</t>
        </is>
      </c>
      <c r="H602" s="9" t="n"/>
      <c r="I602" s="9" t="inlineStr">
        <is>
          <t>套</t>
        </is>
      </c>
      <c r="J602" s="9" t="n">
        <v>1</v>
      </c>
      <c r="K602" s="9" t="n"/>
      <c r="L602" s="9" t="n"/>
      <c r="N602" s="8" t="inlineStr">
        <is>
          <t>✅ 可导入</t>
        </is>
      </c>
      <c r="O602" t="inlineStr">
        <is>
          <t>✓</t>
        </is>
      </c>
    </row>
    <row r="603">
      <c r="A603" s="5" t="inlineStr">
        <is>
          <t>PPS24150030513</t>
        </is>
      </c>
      <c r="B603" s="6" t="inlineStr">
        <is>
          <t>畔色组合柜 |樱桃木灵感组合柜</t>
        </is>
      </c>
      <c r="C603" s="6" t="inlineStr">
        <is>
          <t>组合柜-隔板柜3竖</t>
        </is>
      </c>
      <c r="D603" s="6" t="inlineStr">
        <is>
          <t>PPS2415003051325</t>
        </is>
      </c>
      <c r="E603" s="5" t="inlineStr">
        <is>
          <t>WD-0107</t>
        </is>
      </c>
      <c r="F603" s="6" t="inlineStr">
        <is>
          <t>组合柜-隔板柜3竖-木作部分</t>
        </is>
      </c>
      <c r="G603" s="6" t="inlineStr">
        <is>
          <t>组合</t>
        </is>
      </c>
      <c r="H603" s="6" t="n"/>
      <c r="I603" s="6" t="inlineStr">
        <is>
          <t>套</t>
        </is>
      </c>
      <c r="J603" s="6" t="n">
        <v>1</v>
      </c>
      <c r="K603" s="6" t="n"/>
      <c r="L603" s="6" t="n"/>
      <c r="N603" s="8" t="inlineStr">
        <is>
          <t>✅ 可导入</t>
        </is>
      </c>
      <c r="O603" t="inlineStr">
        <is>
          <t>✓</t>
        </is>
      </c>
    </row>
    <row r="604">
      <c r="A604" s="5" t="inlineStr">
        <is>
          <t>PPS24150030513</t>
        </is>
      </c>
      <c r="B604" s="9" t="inlineStr">
        <is>
          <t>畔色组合柜 |樱桃木灵感组合柜</t>
        </is>
      </c>
      <c r="C604" s="9" t="inlineStr">
        <is>
          <t>组合柜-横竖隔板</t>
        </is>
      </c>
      <c r="D604" s="9" t="inlineStr">
        <is>
          <t>PPS2415003051326</t>
        </is>
      </c>
      <c r="E604" s="5" t="inlineStr">
        <is>
          <t>WD-0108</t>
        </is>
      </c>
      <c r="F604" s="9" t="inlineStr">
        <is>
          <t>组合柜-横竖隔板-木作部分</t>
        </is>
      </c>
      <c r="G604" s="9" t="inlineStr">
        <is>
          <t>组合</t>
        </is>
      </c>
      <c r="H604" s="9" t="n"/>
      <c r="I604" s="9" t="inlineStr">
        <is>
          <t>套</t>
        </is>
      </c>
      <c r="J604" s="9" t="n">
        <v>1</v>
      </c>
      <c r="K604" s="9" t="n"/>
      <c r="L604" s="9" t="n"/>
      <c r="N604" s="8" t="inlineStr">
        <is>
          <t>✅ 可导入</t>
        </is>
      </c>
      <c r="O604" t="inlineStr">
        <is>
          <t>✓</t>
        </is>
      </c>
    </row>
    <row r="605">
      <c r="A605" s="5" t="inlineStr">
        <is>
          <t>PPS24150030513</t>
        </is>
      </c>
      <c r="B605" s="6" t="inlineStr">
        <is>
          <t>畔色组合柜 |樱桃木灵感组合柜</t>
        </is>
      </c>
      <c r="C605" s="6" t="inlineStr">
        <is>
          <t>组合柜-木头底座</t>
        </is>
      </c>
      <c r="D605" s="6" t="inlineStr">
        <is>
          <t>PPS2415003051327</t>
        </is>
      </c>
      <c r="E605" s="5" t="inlineStr">
        <is>
          <t>WD-0109</t>
        </is>
      </c>
      <c r="F605" s="6" t="inlineStr">
        <is>
          <t>组合柜-木头底座-木作部分</t>
        </is>
      </c>
      <c r="G605" s="6" t="inlineStr">
        <is>
          <t>组合</t>
        </is>
      </c>
      <c r="H605" s="6" t="n"/>
      <c r="I605" s="6" t="inlineStr">
        <is>
          <t>套</t>
        </is>
      </c>
      <c r="J605" s="6" t="n">
        <v>1</v>
      </c>
      <c r="K605" s="6" t="n"/>
      <c r="L605" s="6" t="n"/>
      <c r="N605" s="8" t="inlineStr">
        <is>
          <t>✅ 可导入</t>
        </is>
      </c>
      <c r="O605" t="inlineStr">
        <is>
          <t>✓</t>
        </is>
      </c>
    </row>
    <row r="606">
      <c r="A606" s="5" t="inlineStr">
        <is>
          <t>PPS24150030513</t>
        </is>
      </c>
      <c r="B606" s="9" t="inlineStr">
        <is>
          <t>畔色组合柜 |樱桃木灵感组合柜</t>
        </is>
      </c>
      <c r="C606" s="9" t="inlineStr">
        <is>
          <t>组合柜-金属腿底座</t>
        </is>
      </c>
      <c r="D606" s="9" t="inlineStr">
        <is>
          <t>PPS2415003051328</t>
        </is>
      </c>
      <c r="E606" s="5" t="inlineStr">
        <is>
          <t>AC-0095</t>
        </is>
      </c>
      <c r="F606" s="9" t="inlineStr">
        <is>
          <t>拉丝银色金属腿</t>
        </is>
      </c>
      <c r="G606" s="9" t="inlineStr">
        <is>
          <t>个数</t>
        </is>
      </c>
      <c r="H606" s="9" t="n"/>
      <c r="I606" s="9" t="inlineStr">
        <is>
          <t>个</t>
        </is>
      </c>
      <c r="J606" s="9" t="n">
        <v>4</v>
      </c>
      <c r="K606" s="9" t="n"/>
      <c r="L606" s="9" t="inlineStr">
        <is>
          <t>银色-拉丝银色-高13cm</t>
        </is>
      </c>
      <c r="N606" s="8" t="inlineStr">
        <is>
          <t>✅ 可导入</t>
        </is>
      </c>
      <c r="O606" t="inlineStr">
        <is>
          <t>✓</t>
        </is>
      </c>
    </row>
    <row r="607">
      <c r="A607" s="5" t="inlineStr">
        <is>
          <t>PPS24250070901</t>
        </is>
      </c>
      <c r="B607" s="6" t="inlineStr">
        <is>
          <t>榉木餐边柜</t>
        </is>
      </c>
      <c r="C607" s="6" t="inlineStr">
        <is>
          <t>榉木餐边柜-下柜-2.1米</t>
        </is>
      </c>
      <c r="D607" s="6" t="inlineStr">
        <is>
          <t>PPS2425007090115</t>
        </is>
      </c>
      <c r="E607" s="5" t="inlineStr">
        <is>
          <t>WD-0110</t>
        </is>
      </c>
      <c r="F607" s="6" t="inlineStr">
        <is>
          <t>榉木餐边柜-下柜-木作部分-适配2.1米</t>
        </is>
      </c>
      <c r="G607" s="6" t="inlineStr">
        <is>
          <t>组合</t>
        </is>
      </c>
      <c r="H607" s="6" t="n"/>
      <c r="I607" s="6" t="inlineStr">
        <is>
          <t>套</t>
        </is>
      </c>
      <c r="J607" s="6" t="n">
        <v>1</v>
      </c>
      <c r="K607" s="6" t="n"/>
      <c r="L607" s="6" t="n"/>
      <c r="N607" s="8" t="inlineStr">
        <is>
          <t>✅ 可导入</t>
        </is>
      </c>
      <c r="O607" t="inlineStr">
        <is>
          <t>✓</t>
        </is>
      </c>
    </row>
    <row r="608">
      <c r="A608" s="5" t="inlineStr">
        <is>
          <t>PPS24250070901</t>
        </is>
      </c>
      <c r="B608" s="9" t="inlineStr">
        <is>
          <t>榉木餐边柜</t>
        </is>
      </c>
      <c r="C608" s="9" t="inlineStr">
        <is>
          <t>榉木餐边柜-下柜-2.1米</t>
        </is>
      </c>
      <c r="D608" s="9" t="inlineStr">
        <is>
          <t>PPS2425007090115</t>
        </is>
      </c>
      <c r="E608" s="5" t="inlineStr">
        <is>
          <t>AC-0071</t>
        </is>
      </c>
      <c r="F608" s="9" t="inlineStr">
        <is>
          <t>12mm黑色岩板</t>
        </is>
      </c>
      <c r="G608" s="9" t="inlineStr">
        <is>
          <t>平面(长×宽)</t>
        </is>
      </c>
      <c r="H608" s="9" t="inlineStr">
        <is>
          <t>2100*450</t>
        </is>
      </c>
      <c r="I608" s="9" t="inlineStr">
        <is>
          <t>块</t>
        </is>
      </c>
      <c r="J608" s="9" t="n">
        <v>1</v>
      </c>
      <c r="K608" s="9" t="n"/>
      <c r="L608" s="9" t="inlineStr">
        <is>
          <t>榉木餐边柜岩板-2.1米版;12mm哑光白 2100*450  4边磨平，R2mm安全角
后面左右两边进来8cm开2*1cm半圆孔
后面两边进来220mm，左右各进来5mm，打10mm的圆孔
岩板左侧距离后面79mm，左侧44mm打直径12mm走水孔</t>
        </is>
      </c>
      <c r="N608" s="8" t="inlineStr">
        <is>
          <t>✅ 可导入</t>
        </is>
      </c>
      <c r="O608" t="inlineStr">
        <is>
          <t>✓</t>
        </is>
      </c>
    </row>
    <row r="609">
      <c r="A609" s="5" t="inlineStr">
        <is>
          <t>PPS24250070901</t>
        </is>
      </c>
      <c r="B609" s="6" t="inlineStr">
        <is>
          <t>榉木餐边柜</t>
        </is>
      </c>
      <c r="C609" s="6" t="inlineStr">
        <is>
          <t>榉木餐边柜-下柜-2.1米</t>
        </is>
      </c>
      <c r="D609" s="6" t="inlineStr">
        <is>
          <t>PPS2425007090115</t>
        </is>
      </c>
      <c r="E609" s="5" t="inlineStr">
        <is>
          <t>AC-0073</t>
        </is>
      </c>
      <c r="F609" s="6" t="inlineStr">
        <is>
          <t>5mm灰色玻璃</t>
        </is>
      </c>
      <c r="G609" s="6" t="inlineStr">
        <is>
          <t>平面(长×宽)</t>
        </is>
      </c>
      <c r="H609" s="6" t="inlineStr">
        <is>
          <t>待定</t>
        </is>
      </c>
      <c r="I609" s="6" t="inlineStr">
        <is>
          <t>块</t>
        </is>
      </c>
      <c r="J609" s="6" t="n">
        <v>1</v>
      </c>
      <c r="K609" s="6" t="inlineStr">
        <is>
          <t>否</t>
        </is>
      </c>
      <c r="L609" s="6" t="inlineStr">
        <is>
          <t>榉木餐边柜左大抽玻璃-2.1米版</t>
        </is>
      </c>
      <c r="N609" s="8" t="inlineStr">
        <is>
          <t>✅ 可导入</t>
        </is>
      </c>
      <c r="O609" t="inlineStr">
        <is>
          <t>✓</t>
        </is>
      </c>
    </row>
    <row r="610">
      <c r="A610" s="5" t="inlineStr">
        <is>
          <t>PPS24250070901</t>
        </is>
      </c>
      <c r="B610" s="9" t="inlineStr">
        <is>
          <t>榉木餐边柜</t>
        </is>
      </c>
      <c r="C610" s="9" t="inlineStr">
        <is>
          <t>榉木餐边柜-下柜-2.1米</t>
        </is>
      </c>
      <c r="D610" s="9" t="inlineStr">
        <is>
          <t>PPS2425007090115</t>
        </is>
      </c>
      <c r="E610" s="5" t="inlineStr">
        <is>
          <t>AC-0073</t>
        </is>
      </c>
      <c r="F610" s="9" t="inlineStr">
        <is>
          <t>5mm灰色玻璃</t>
        </is>
      </c>
      <c r="G610" s="9" t="inlineStr">
        <is>
          <t>平面(长×宽)</t>
        </is>
      </c>
      <c r="H610" s="9" t="inlineStr">
        <is>
          <t>待定</t>
        </is>
      </c>
      <c r="I610" s="9" t="inlineStr">
        <is>
          <t>块</t>
        </is>
      </c>
      <c r="J610" s="9" t="n">
        <v>1</v>
      </c>
      <c r="K610" s="9" t="inlineStr">
        <is>
          <t>否</t>
        </is>
      </c>
      <c r="L610" s="9" t="inlineStr">
        <is>
          <t>榉木餐边柜中大抽玻璃-2.1米版</t>
        </is>
      </c>
      <c r="N610" s="8" t="inlineStr">
        <is>
          <t>✅ 可导入</t>
        </is>
      </c>
      <c r="O610" t="inlineStr">
        <is>
          <t>✓</t>
        </is>
      </c>
    </row>
    <row r="611">
      <c r="A611" s="5" t="inlineStr">
        <is>
          <t>PPS24250070901</t>
        </is>
      </c>
      <c r="B611" s="6" t="inlineStr">
        <is>
          <t>榉木餐边柜</t>
        </is>
      </c>
      <c r="C611" s="6" t="inlineStr">
        <is>
          <t>榉木餐边柜-下柜-2.1米</t>
        </is>
      </c>
      <c r="D611" s="6" t="inlineStr">
        <is>
          <t>PPS2425007090115</t>
        </is>
      </c>
      <c r="E611" s="5" t="inlineStr">
        <is>
          <t>AC-0073</t>
        </is>
      </c>
      <c r="F611" s="6" t="inlineStr">
        <is>
          <t>5mm灰色玻璃</t>
        </is>
      </c>
      <c r="G611" s="6" t="inlineStr">
        <is>
          <t>平面(长×宽)</t>
        </is>
      </c>
      <c r="H611" s="6" t="inlineStr">
        <is>
          <t>待定</t>
        </is>
      </c>
      <c r="I611" s="6" t="inlineStr">
        <is>
          <t>块</t>
        </is>
      </c>
      <c r="J611" s="6" t="n">
        <v>3</v>
      </c>
      <c r="K611" s="6" t="inlineStr">
        <is>
          <t>否</t>
        </is>
      </c>
      <c r="L611" s="6" t="inlineStr">
        <is>
          <t>榉木餐边柜右抽玻璃-2.1米版</t>
        </is>
      </c>
      <c r="N611" s="8" t="inlineStr">
        <is>
          <t>✅ 可导入</t>
        </is>
      </c>
      <c r="O611" t="inlineStr">
        <is>
          <t>✓</t>
        </is>
      </c>
    </row>
    <row r="612">
      <c r="A612" s="5" t="inlineStr">
        <is>
          <t>PPS24250070901</t>
        </is>
      </c>
      <c r="B612" s="9" t="inlineStr">
        <is>
          <t>榉木餐边柜</t>
        </is>
      </c>
      <c r="C612" s="9" t="inlineStr">
        <is>
          <t>榉木餐边柜-下柜-2.1米</t>
        </is>
      </c>
      <c r="D612" s="9" t="inlineStr">
        <is>
          <t>PPS2425007090115</t>
        </is>
      </c>
      <c r="E612" s="5" t="inlineStr">
        <is>
          <t>AC-0073</t>
        </is>
      </c>
      <c r="F612" s="9" t="inlineStr">
        <is>
          <t>5mm灰色玻璃</t>
        </is>
      </c>
      <c r="G612" s="9" t="inlineStr">
        <is>
          <t>平面(长×宽)</t>
        </is>
      </c>
      <c r="H612" s="9" t="inlineStr">
        <is>
          <t>待定</t>
        </is>
      </c>
      <c r="I612" s="9" t="inlineStr">
        <is>
          <t>块</t>
        </is>
      </c>
      <c r="J612" s="9" t="n">
        <v>2</v>
      </c>
      <c r="K612" s="9" t="inlineStr">
        <is>
          <t>否</t>
        </is>
      </c>
      <c r="L612" s="9" t="inlineStr">
        <is>
          <t>榉木餐边柜移门玻璃-2.1米版</t>
        </is>
      </c>
      <c r="N612" s="8" t="inlineStr">
        <is>
          <t>✅ 可导入</t>
        </is>
      </c>
      <c r="O612" t="inlineStr">
        <is>
          <t>✓</t>
        </is>
      </c>
    </row>
    <row r="613">
      <c r="A613" s="5" t="inlineStr">
        <is>
          <t>PPS24250070901</t>
        </is>
      </c>
      <c r="B613" s="6" t="inlineStr">
        <is>
          <t>榉木餐边柜</t>
        </is>
      </c>
      <c r="C613" s="6" t="inlineStr">
        <is>
          <t>榉木餐边柜-下柜-1.8米</t>
        </is>
      </c>
      <c r="D613" s="6" t="inlineStr">
        <is>
          <t>PPS2425007090116</t>
        </is>
      </c>
      <c r="E613" s="5" t="inlineStr">
        <is>
          <t>WD-0111</t>
        </is>
      </c>
      <c r="F613" s="6" t="inlineStr">
        <is>
          <t>榉木餐边柜-下柜-木作部分-适配1.8米</t>
        </is>
      </c>
      <c r="G613" s="6" t="inlineStr">
        <is>
          <t>组合</t>
        </is>
      </c>
      <c r="H613" s="6" t="n"/>
      <c r="I613" s="6" t="inlineStr">
        <is>
          <t>套</t>
        </is>
      </c>
      <c r="J613" s="6" t="n">
        <v>1</v>
      </c>
      <c r="K613" s="6" t="n"/>
      <c r="L613" s="6" t="n"/>
      <c r="N613" s="8" t="inlineStr">
        <is>
          <t>✅ 可导入</t>
        </is>
      </c>
      <c r="O613" t="inlineStr">
        <is>
          <t>✓</t>
        </is>
      </c>
    </row>
    <row r="614">
      <c r="A614" s="5" t="inlineStr">
        <is>
          <t>PPS24250070901</t>
        </is>
      </c>
      <c r="B614" s="9" t="inlineStr">
        <is>
          <t>榉木餐边柜</t>
        </is>
      </c>
      <c r="C614" s="9" t="inlineStr">
        <is>
          <t>榉木餐边柜-下柜-1.8米</t>
        </is>
      </c>
      <c r="D614" s="9" t="inlineStr">
        <is>
          <t>PPS2425007090116</t>
        </is>
      </c>
      <c r="E614" s="5" t="inlineStr">
        <is>
          <t>AC-0071</t>
        </is>
      </c>
      <c r="F614" s="9" t="inlineStr">
        <is>
          <t>12mm黑色岩板</t>
        </is>
      </c>
      <c r="G614" s="9" t="inlineStr">
        <is>
          <t>平面(长×宽)</t>
        </is>
      </c>
      <c r="H614" s="9" t="inlineStr">
        <is>
          <t>1800*450</t>
        </is>
      </c>
      <c r="I614" s="9" t="inlineStr">
        <is>
          <t>块</t>
        </is>
      </c>
      <c r="J614" s="9" t="n">
        <v>1</v>
      </c>
      <c r="K614" s="9" t="n"/>
      <c r="L614" s="9" t="inlineStr">
        <is>
          <t>榉木餐边柜岩板-1.8米版;12mm哑光白 2100*450  4边磨平，R2mm安全角
后面左右两边进来8cm开2*1cm半圆孔
后面两边进来220mm，左右各进来5mm，打10mm的圆孔
岩板左侧距离后面79mm，左侧44mm打直径12mm走水孔</t>
        </is>
      </c>
      <c r="N614" s="8" t="inlineStr">
        <is>
          <t>✅ 可导入</t>
        </is>
      </c>
      <c r="O614" t="inlineStr">
        <is>
          <t>✓</t>
        </is>
      </c>
    </row>
    <row r="615">
      <c r="A615" s="5" t="inlineStr">
        <is>
          <t>PPS24250070901</t>
        </is>
      </c>
      <c r="B615" s="6" t="inlineStr">
        <is>
          <t>榉木餐边柜</t>
        </is>
      </c>
      <c r="C615" s="6" t="inlineStr">
        <is>
          <t>榉木餐边柜-下柜-1.8米</t>
        </is>
      </c>
      <c r="D615" s="6" t="inlineStr">
        <is>
          <t>PPS2425007090116</t>
        </is>
      </c>
      <c r="E615" s="5" t="inlineStr">
        <is>
          <t>AC-0073</t>
        </is>
      </c>
      <c r="F615" s="6" t="inlineStr">
        <is>
          <t>5mm灰色玻璃</t>
        </is>
      </c>
      <c r="G615" s="6" t="inlineStr">
        <is>
          <t>平面(长×宽)</t>
        </is>
      </c>
      <c r="H615" s="6" t="inlineStr">
        <is>
          <t>待定</t>
        </is>
      </c>
      <c r="I615" s="6" t="inlineStr">
        <is>
          <t>块</t>
        </is>
      </c>
      <c r="J615" s="6" t="n">
        <v>1</v>
      </c>
      <c r="K615" s="6" t="inlineStr">
        <is>
          <t>否</t>
        </is>
      </c>
      <c r="L615" s="6" t="inlineStr">
        <is>
          <t>榉木餐边柜左大抽玻璃-1.8米版</t>
        </is>
      </c>
      <c r="N615" s="8" t="inlineStr">
        <is>
          <t>✅ 可导入</t>
        </is>
      </c>
      <c r="O615" t="inlineStr">
        <is>
          <t>✓</t>
        </is>
      </c>
    </row>
    <row r="616">
      <c r="A616" s="5" t="inlineStr">
        <is>
          <t>PPS24250070901</t>
        </is>
      </c>
      <c r="B616" s="9" t="inlineStr">
        <is>
          <t>榉木餐边柜</t>
        </is>
      </c>
      <c r="C616" s="9" t="inlineStr">
        <is>
          <t>榉木餐边柜-下柜-1.8米</t>
        </is>
      </c>
      <c r="D616" s="9" t="inlineStr">
        <is>
          <t>PPS2425007090116</t>
        </is>
      </c>
      <c r="E616" s="5" t="inlineStr">
        <is>
          <t>AC-0073</t>
        </is>
      </c>
      <c r="F616" s="9" t="inlineStr">
        <is>
          <t>5mm灰色玻璃</t>
        </is>
      </c>
      <c r="G616" s="9" t="inlineStr">
        <is>
          <t>平面(长×宽)</t>
        </is>
      </c>
      <c r="H616" s="9" t="inlineStr">
        <is>
          <t>待定</t>
        </is>
      </c>
      <c r="I616" s="9" t="inlineStr">
        <is>
          <t>块</t>
        </is>
      </c>
      <c r="J616" s="9" t="n">
        <v>1</v>
      </c>
      <c r="K616" s="9" t="inlineStr">
        <is>
          <t>否</t>
        </is>
      </c>
      <c r="L616" s="9" t="inlineStr">
        <is>
          <t>榉木餐边柜中大抽玻璃-1.8米版</t>
        </is>
      </c>
      <c r="N616" s="8" t="inlineStr">
        <is>
          <t>✅ 可导入</t>
        </is>
      </c>
      <c r="O616" t="inlineStr">
        <is>
          <t>✓</t>
        </is>
      </c>
    </row>
    <row r="617">
      <c r="A617" s="5" t="inlineStr">
        <is>
          <t>PPS24250070901</t>
        </is>
      </c>
      <c r="B617" s="6" t="inlineStr">
        <is>
          <t>榉木餐边柜</t>
        </is>
      </c>
      <c r="C617" s="6" t="inlineStr">
        <is>
          <t>榉木餐边柜-下柜-1.8米</t>
        </is>
      </c>
      <c r="D617" s="6" t="inlineStr">
        <is>
          <t>PPS2425007090116</t>
        </is>
      </c>
      <c r="E617" s="5" t="inlineStr">
        <is>
          <t>AC-0073</t>
        </is>
      </c>
      <c r="F617" s="6" t="inlineStr">
        <is>
          <t>5mm灰色玻璃</t>
        </is>
      </c>
      <c r="G617" s="6" t="inlineStr">
        <is>
          <t>平面(长×宽)</t>
        </is>
      </c>
      <c r="H617" s="6" t="inlineStr">
        <is>
          <t>待定</t>
        </is>
      </c>
      <c r="I617" s="6" t="inlineStr">
        <is>
          <t>块</t>
        </is>
      </c>
      <c r="J617" s="6" t="n">
        <v>3</v>
      </c>
      <c r="K617" s="6" t="inlineStr">
        <is>
          <t>否</t>
        </is>
      </c>
      <c r="L617" s="6" t="inlineStr">
        <is>
          <t>榉木餐边柜右抽玻璃-1.8米版</t>
        </is>
      </c>
      <c r="N617" s="8" t="inlineStr">
        <is>
          <t>✅ 可导入</t>
        </is>
      </c>
      <c r="O617" t="inlineStr">
        <is>
          <t>✓</t>
        </is>
      </c>
    </row>
    <row r="618">
      <c r="A618" s="5" t="inlineStr">
        <is>
          <t>PPS24250070901</t>
        </is>
      </c>
      <c r="B618" s="9" t="inlineStr">
        <is>
          <t>榉木餐边柜</t>
        </is>
      </c>
      <c r="C618" s="9" t="inlineStr">
        <is>
          <t>榉木餐边柜-下柜-1.8米</t>
        </is>
      </c>
      <c r="D618" s="9" t="inlineStr">
        <is>
          <t>PPS2425007090116</t>
        </is>
      </c>
      <c r="E618" s="5" t="inlineStr">
        <is>
          <t>AC-0073</t>
        </is>
      </c>
      <c r="F618" s="9" t="inlineStr">
        <is>
          <t>5mm灰色玻璃</t>
        </is>
      </c>
      <c r="G618" s="9" t="inlineStr">
        <is>
          <t>平面(长×宽)</t>
        </is>
      </c>
      <c r="H618" s="9" t="inlineStr">
        <is>
          <t>待定</t>
        </is>
      </c>
      <c r="I618" s="9" t="inlineStr">
        <is>
          <t>块</t>
        </is>
      </c>
      <c r="J618" s="9" t="n">
        <v>2</v>
      </c>
      <c r="K618" s="9" t="inlineStr">
        <is>
          <t>否</t>
        </is>
      </c>
      <c r="L618" s="9" t="inlineStr">
        <is>
          <t>榉木餐边柜移门玻璃-1.8米版</t>
        </is>
      </c>
      <c r="N618" s="8" t="inlineStr">
        <is>
          <t>✅ 可导入</t>
        </is>
      </c>
      <c r="O618" t="inlineStr">
        <is>
          <t>✓</t>
        </is>
      </c>
    </row>
    <row r="619">
      <c r="A619" s="5" t="inlineStr">
        <is>
          <t>PPS24250070901</t>
        </is>
      </c>
      <c r="B619" s="6" t="inlineStr">
        <is>
          <t>榉木餐边柜</t>
        </is>
      </c>
      <c r="C619" s="6" t="inlineStr">
        <is>
          <t>榉木餐边柜-下柜-1.5米</t>
        </is>
      </c>
      <c r="D619" s="6" t="inlineStr">
        <is>
          <t>PPS2425007090117</t>
        </is>
      </c>
      <c r="E619" s="5" t="inlineStr">
        <is>
          <t>WD-0112</t>
        </is>
      </c>
      <c r="F619" s="6" t="inlineStr">
        <is>
          <t>榉木餐边柜-下柜-木作部分-适配1.5米</t>
        </is>
      </c>
      <c r="G619" s="6" t="inlineStr">
        <is>
          <t>组合</t>
        </is>
      </c>
      <c r="H619" s="6" t="n"/>
      <c r="I619" s="6" t="inlineStr">
        <is>
          <t>套</t>
        </is>
      </c>
      <c r="J619" s="6" t="n">
        <v>1</v>
      </c>
      <c r="K619" s="6" t="n"/>
      <c r="L619" s="6" t="n"/>
      <c r="N619" s="8" t="inlineStr">
        <is>
          <t>✅ 可导入</t>
        </is>
      </c>
      <c r="O619" t="inlineStr">
        <is>
          <t>✓</t>
        </is>
      </c>
    </row>
    <row r="620">
      <c r="A620" s="5" t="inlineStr">
        <is>
          <t>PPS24250070901</t>
        </is>
      </c>
      <c r="B620" s="9" t="inlineStr">
        <is>
          <t>榉木餐边柜</t>
        </is>
      </c>
      <c r="C620" s="9" t="inlineStr">
        <is>
          <t>榉木餐边柜-下柜-1.5米</t>
        </is>
      </c>
      <c r="D620" s="9" t="inlineStr">
        <is>
          <t>PPS2425007090117</t>
        </is>
      </c>
      <c r="E620" s="5" t="inlineStr">
        <is>
          <t>AC-0071</t>
        </is>
      </c>
      <c r="F620" s="9" t="inlineStr">
        <is>
          <t>12mm黑色岩板</t>
        </is>
      </c>
      <c r="G620" s="9" t="inlineStr">
        <is>
          <t>平面(长×宽)</t>
        </is>
      </c>
      <c r="H620" s="9" t="inlineStr">
        <is>
          <t>1500*450</t>
        </is>
      </c>
      <c r="I620" s="9" t="inlineStr">
        <is>
          <t>块</t>
        </is>
      </c>
      <c r="J620" s="9" t="n">
        <v>1</v>
      </c>
      <c r="K620" s="9" t="n"/>
      <c r="L620" s="9" t="inlineStr">
        <is>
          <t>榉木餐边柜岩板-1.5米版;12mm哑光白 2100*450  4边磨平，R2mm安全角
后面左右两边进来8cm开2*1cm半圆孔
后面两边进来220mm，左右各进来5mm，打10mm的圆孔
岩板左侧距离后面79mm，左侧44mm打直径12mm走水孔</t>
        </is>
      </c>
      <c r="N620" s="8" t="inlineStr">
        <is>
          <t>✅ 可导入</t>
        </is>
      </c>
      <c r="O620" t="inlineStr">
        <is>
          <t>✓</t>
        </is>
      </c>
    </row>
    <row r="621">
      <c r="A621" s="5" t="inlineStr">
        <is>
          <t>PPS24250070901</t>
        </is>
      </c>
      <c r="B621" s="6" t="inlineStr">
        <is>
          <t>榉木餐边柜</t>
        </is>
      </c>
      <c r="C621" s="6" t="inlineStr">
        <is>
          <t>榉木餐边柜-下柜-1.5米</t>
        </is>
      </c>
      <c r="D621" s="6" t="inlineStr">
        <is>
          <t>PPS2425007090117</t>
        </is>
      </c>
      <c r="E621" s="5" t="inlineStr">
        <is>
          <t>AC-0073</t>
        </is>
      </c>
      <c r="F621" s="6" t="inlineStr">
        <is>
          <t>5mm灰色玻璃</t>
        </is>
      </c>
      <c r="G621" s="6" t="inlineStr">
        <is>
          <t>平面(长×宽)</t>
        </is>
      </c>
      <c r="H621" s="6" t="inlineStr">
        <is>
          <t>待定</t>
        </is>
      </c>
      <c r="I621" s="6" t="inlineStr">
        <is>
          <t>块</t>
        </is>
      </c>
      <c r="J621" s="6" t="n">
        <v>1</v>
      </c>
      <c r="K621" s="6" t="inlineStr">
        <is>
          <t>否</t>
        </is>
      </c>
      <c r="L621" s="6" t="inlineStr">
        <is>
          <t>榉木餐边柜左大抽玻璃-1.5米版</t>
        </is>
      </c>
      <c r="N621" s="8" t="inlineStr">
        <is>
          <t>✅ 可导入</t>
        </is>
      </c>
      <c r="O621" t="inlineStr">
        <is>
          <t>✓</t>
        </is>
      </c>
    </row>
    <row r="622">
      <c r="A622" s="5" t="inlineStr">
        <is>
          <t>PPS24250070901</t>
        </is>
      </c>
      <c r="B622" s="9" t="inlineStr">
        <is>
          <t>榉木餐边柜</t>
        </is>
      </c>
      <c r="C622" s="9" t="inlineStr">
        <is>
          <t>榉木餐边柜-下柜-1.5米</t>
        </is>
      </c>
      <c r="D622" s="9" t="inlineStr">
        <is>
          <t>PPS2425007090117</t>
        </is>
      </c>
      <c r="E622" s="5" t="inlineStr">
        <is>
          <t>AC-0073</t>
        </is>
      </c>
      <c r="F622" s="9" t="inlineStr">
        <is>
          <t>5mm灰色玻璃</t>
        </is>
      </c>
      <c r="G622" s="9" t="inlineStr">
        <is>
          <t>平面(长×宽)</t>
        </is>
      </c>
      <c r="H622" s="9" t="inlineStr">
        <is>
          <t>待定</t>
        </is>
      </c>
      <c r="I622" s="9" t="inlineStr">
        <is>
          <t>块</t>
        </is>
      </c>
      <c r="J622" s="9" t="n">
        <v>1</v>
      </c>
      <c r="K622" s="9" t="inlineStr">
        <is>
          <t>否</t>
        </is>
      </c>
      <c r="L622" s="9" t="inlineStr">
        <is>
          <t>榉木餐边柜中大抽玻璃-1.5米版</t>
        </is>
      </c>
      <c r="N622" s="8" t="inlineStr">
        <is>
          <t>✅ 可导入</t>
        </is>
      </c>
      <c r="O622" t="inlineStr">
        <is>
          <t>✓</t>
        </is>
      </c>
    </row>
    <row r="623">
      <c r="A623" s="5" t="inlineStr">
        <is>
          <t>PPS24250070901</t>
        </is>
      </c>
      <c r="B623" s="6" t="inlineStr">
        <is>
          <t>榉木餐边柜</t>
        </is>
      </c>
      <c r="C623" s="6" t="inlineStr">
        <is>
          <t>榉木餐边柜-下柜-1.5米</t>
        </is>
      </c>
      <c r="D623" s="6" t="inlineStr">
        <is>
          <t>PPS2425007090117</t>
        </is>
      </c>
      <c r="E623" s="5" t="inlineStr">
        <is>
          <t>AC-0073</t>
        </is>
      </c>
      <c r="F623" s="6" t="inlineStr">
        <is>
          <t>5mm灰色玻璃</t>
        </is>
      </c>
      <c r="G623" s="6" t="inlineStr">
        <is>
          <t>平面(长×宽)</t>
        </is>
      </c>
      <c r="H623" s="6" t="inlineStr">
        <is>
          <t>待定</t>
        </is>
      </c>
      <c r="I623" s="6" t="inlineStr">
        <is>
          <t>块</t>
        </is>
      </c>
      <c r="J623" s="6" t="n">
        <v>3</v>
      </c>
      <c r="K623" s="6" t="inlineStr">
        <is>
          <t>否</t>
        </is>
      </c>
      <c r="L623" s="6" t="inlineStr">
        <is>
          <t>榉木餐边柜右抽玻璃-1.5米版</t>
        </is>
      </c>
      <c r="N623" s="8" t="inlineStr">
        <is>
          <t>✅ 可导入</t>
        </is>
      </c>
      <c r="O623" t="inlineStr">
        <is>
          <t>✓</t>
        </is>
      </c>
    </row>
    <row r="624">
      <c r="A624" s="5" t="inlineStr">
        <is>
          <t>PPS24250070901</t>
        </is>
      </c>
      <c r="B624" s="9" t="inlineStr">
        <is>
          <t>榉木餐边柜</t>
        </is>
      </c>
      <c r="C624" s="9" t="inlineStr">
        <is>
          <t>榉木餐边柜-下柜-1.5米</t>
        </is>
      </c>
      <c r="D624" s="9" t="inlineStr">
        <is>
          <t>PPS2425007090117</t>
        </is>
      </c>
      <c r="E624" s="5" t="inlineStr">
        <is>
          <t>AC-0073</t>
        </is>
      </c>
      <c r="F624" s="9" t="inlineStr">
        <is>
          <t>5mm灰色玻璃</t>
        </is>
      </c>
      <c r="G624" s="9" t="inlineStr">
        <is>
          <t>平面(长×宽)</t>
        </is>
      </c>
      <c r="H624" s="9" t="inlineStr">
        <is>
          <t>待定</t>
        </is>
      </c>
      <c r="I624" s="9" t="inlineStr">
        <is>
          <t>块</t>
        </is>
      </c>
      <c r="J624" s="9" t="n">
        <v>2</v>
      </c>
      <c r="K624" s="9" t="inlineStr">
        <is>
          <t>否</t>
        </is>
      </c>
      <c r="L624" s="9" t="inlineStr">
        <is>
          <t>榉木餐边柜移门玻璃-1.5米版</t>
        </is>
      </c>
      <c r="N624" s="8" t="inlineStr">
        <is>
          <t>✅ 可导入</t>
        </is>
      </c>
      <c r="O624" t="inlineStr">
        <is>
          <t>✓</t>
        </is>
      </c>
    </row>
    <row r="625">
      <c r="A625" s="5" t="inlineStr">
        <is>
          <t>PPS24250070901</t>
        </is>
      </c>
      <c r="B625" s="6" t="inlineStr">
        <is>
          <t>榉木餐边柜</t>
        </is>
      </c>
      <c r="C625" s="6" t="inlineStr">
        <is>
          <t>榉木餐边柜-下柜-1.2米</t>
        </is>
      </c>
      <c r="D625" s="6" t="inlineStr">
        <is>
          <t>PPS2425007090118</t>
        </is>
      </c>
      <c r="E625" s="5" t="inlineStr">
        <is>
          <t>WD-0113</t>
        </is>
      </c>
      <c r="F625" s="6" t="inlineStr">
        <is>
          <t>榉木餐边柜-下柜-木作部分-适配1.2米</t>
        </is>
      </c>
      <c r="G625" s="6" t="inlineStr">
        <is>
          <t>组合</t>
        </is>
      </c>
      <c r="H625" s="6" t="n"/>
      <c r="I625" s="6" t="inlineStr">
        <is>
          <t>套</t>
        </is>
      </c>
      <c r="J625" s="6" t="n">
        <v>1</v>
      </c>
      <c r="K625" s="6" t="n"/>
      <c r="L625" s="6" t="n"/>
      <c r="N625" s="8" t="inlineStr">
        <is>
          <t>✅ 可导入</t>
        </is>
      </c>
      <c r="O625" t="inlineStr">
        <is>
          <t>✓</t>
        </is>
      </c>
    </row>
    <row r="626">
      <c r="A626" s="5" t="inlineStr">
        <is>
          <t>PPS24250070901</t>
        </is>
      </c>
      <c r="B626" s="9" t="inlineStr">
        <is>
          <t>榉木餐边柜</t>
        </is>
      </c>
      <c r="C626" s="9" t="inlineStr">
        <is>
          <t>榉木餐边柜-下柜-1.2米</t>
        </is>
      </c>
      <c r="D626" s="9" t="inlineStr">
        <is>
          <t>PPS2425007090118</t>
        </is>
      </c>
      <c r="E626" s="5" t="inlineStr">
        <is>
          <t>AC-0071</t>
        </is>
      </c>
      <c r="F626" s="9" t="inlineStr">
        <is>
          <t>12mm黑色岩板</t>
        </is>
      </c>
      <c r="G626" s="9" t="inlineStr">
        <is>
          <t>平面(长×宽)</t>
        </is>
      </c>
      <c r="H626" s="9" t="inlineStr">
        <is>
          <t>1200*450</t>
        </is>
      </c>
      <c r="I626" s="9" t="inlineStr">
        <is>
          <t>块</t>
        </is>
      </c>
      <c r="J626" s="9" t="n">
        <v>1</v>
      </c>
      <c r="K626" s="9" t="n"/>
      <c r="L626" s="9" t="inlineStr">
        <is>
          <t>榉木餐边柜岩板-1.2米版;12mm哑光白 2100*450  4边磨平，R2mm安全角
后面左右两边进来8cm开2*1cm半圆孔
后面两边进来220mm，左右各进来5mm，打10mm的圆孔
岩板左侧距离后面79mm，左侧44mm打直径12mm走水孔</t>
        </is>
      </c>
      <c r="N626" s="8" t="inlineStr">
        <is>
          <t>✅ 可导入</t>
        </is>
      </c>
      <c r="O626" t="inlineStr">
        <is>
          <t>✓</t>
        </is>
      </c>
    </row>
    <row r="627">
      <c r="A627" s="5" t="inlineStr">
        <is>
          <t>PPS24250070901</t>
        </is>
      </c>
      <c r="B627" s="6" t="inlineStr">
        <is>
          <t>榉木餐边柜</t>
        </is>
      </c>
      <c r="C627" s="6" t="inlineStr">
        <is>
          <t>榉木餐边柜-下柜-1.2米</t>
        </is>
      </c>
      <c r="D627" s="6" t="inlineStr">
        <is>
          <t>PPS2425007090118</t>
        </is>
      </c>
      <c r="E627" s="5" t="inlineStr">
        <is>
          <t>AC-0073</t>
        </is>
      </c>
      <c r="F627" s="6" t="inlineStr">
        <is>
          <t>5mm灰色玻璃</t>
        </is>
      </c>
      <c r="G627" s="6" t="inlineStr">
        <is>
          <t>平面(长×宽)</t>
        </is>
      </c>
      <c r="H627" s="6" t="inlineStr">
        <is>
          <t>待定</t>
        </is>
      </c>
      <c r="I627" s="6" t="inlineStr">
        <is>
          <t>块</t>
        </is>
      </c>
      <c r="J627" s="6" t="n">
        <v>1</v>
      </c>
      <c r="K627" s="6" t="inlineStr">
        <is>
          <t>否</t>
        </is>
      </c>
      <c r="L627" s="6" t="inlineStr">
        <is>
          <t>榉木餐边柜左大抽玻璃-1.2米版</t>
        </is>
      </c>
      <c r="N627" s="8" t="inlineStr">
        <is>
          <t>✅ 可导入</t>
        </is>
      </c>
      <c r="O627" t="inlineStr">
        <is>
          <t>✓</t>
        </is>
      </c>
    </row>
    <row r="628">
      <c r="A628" s="5" t="inlineStr">
        <is>
          <t>PPS24250070901</t>
        </is>
      </c>
      <c r="B628" s="9" t="inlineStr">
        <is>
          <t>榉木餐边柜</t>
        </is>
      </c>
      <c r="C628" s="9" t="inlineStr">
        <is>
          <t>榉木餐边柜-下柜-1.2米</t>
        </is>
      </c>
      <c r="D628" s="9" t="inlineStr">
        <is>
          <t>PPS2425007090118</t>
        </is>
      </c>
      <c r="E628" s="5" t="inlineStr">
        <is>
          <t>AC-0073</t>
        </is>
      </c>
      <c r="F628" s="9" t="inlineStr">
        <is>
          <t>5mm灰色玻璃</t>
        </is>
      </c>
      <c r="G628" s="9" t="inlineStr">
        <is>
          <t>平面(长×宽)</t>
        </is>
      </c>
      <c r="H628" s="9" t="inlineStr">
        <is>
          <t>待定</t>
        </is>
      </c>
      <c r="I628" s="9" t="inlineStr">
        <is>
          <t>块</t>
        </is>
      </c>
      <c r="J628" s="9" t="n">
        <v>1</v>
      </c>
      <c r="K628" s="9" t="inlineStr">
        <is>
          <t>否</t>
        </is>
      </c>
      <c r="L628" s="9" t="inlineStr">
        <is>
          <t>榉木餐边柜中大抽玻璃-1.2米版</t>
        </is>
      </c>
      <c r="N628" s="8" t="inlineStr">
        <is>
          <t>✅ 可导入</t>
        </is>
      </c>
      <c r="O628" t="inlineStr">
        <is>
          <t>✓</t>
        </is>
      </c>
    </row>
    <row r="629">
      <c r="A629" s="5" t="inlineStr">
        <is>
          <t>PPS24250070901</t>
        </is>
      </c>
      <c r="B629" s="6" t="inlineStr">
        <is>
          <t>榉木餐边柜</t>
        </is>
      </c>
      <c r="C629" s="6" t="inlineStr">
        <is>
          <t>榉木餐边柜-下柜-1.2米</t>
        </is>
      </c>
      <c r="D629" s="6" t="inlineStr">
        <is>
          <t>PPS2425007090118</t>
        </is>
      </c>
      <c r="E629" s="5" t="inlineStr">
        <is>
          <t>AC-0073</t>
        </is>
      </c>
      <c r="F629" s="6" t="inlineStr">
        <is>
          <t>5mm灰色玻璃</t>
        </is>
      </c>
      <c r="G629" s="6" t="inlineStr">
        <is>
          <t>平面(长×宽)</t>
        </is>
      </c>
      <c r="H629" s="6" t="inlineStr">
        <is>
          <t>待定</t>
        </is>
      </c>
      <c r="I629" s="6" t="inlineStr">
        <is>
          <t>块</t>
        </is>
      </c>
      <c r="J629" s="6" t="n">
        <v>3</v>
      </c>
      <c r="K629" s="6" t="inlineStr">
        <is>
          <t>否</t>
        </is>
      </c>
      <c r="L629" s="6" t="inlineStr">
        <is>
          <t>榉木餐边柜右抽玻璃-1.2米版</t>
        </is>
      </c>
      <c r="N629" s="8" t="inlineStr">
        <is>
          <t>✅ 可导入</t>
        </is>
      </c>
      <c r="O629" t="inlineStr">
        <is>
          <t>✓</t>
        </is>
      </c>
    </row>
    <row r="630">
      <c r="A630" s="5" t="inlineStr">
        <is>
          <t>PPS24250070901</t>
        </is>
      </c>
      <c r="B630" s="9" t="inlineStr">
        <is>
          <t>榉木餐边柜</t>
        </is>
      </c>
      <c r="C630" s="9" t="inlineStr">
        <is>
          <t>榉木餐边柜-下柜-1.2米</t>
        </is>
      </c>
      <c r="D630" s="9" t="inlineStr">
        <is>
          <t>PPS2425007090118</t>
        </is>
      </c>
      <c r="E630" s="5" t="inlineStr">
        <is>
          <t>AC-0073</t>
        </is>
      </c>
      <c r="F630" s="9" t="inlineStr">
        <is>
          <t>5mm灰色玻璃</t>
        </is>
      </c>
      <c r="G630" s="9" t="inlineStr">
        <is>
          <t>平面(长×宽)</t>
        </is>
      </c>
      <c r="H630" s="9" t="inlineStr">
        <is>
          <t>待定</t>
        </is>
      </c>
      <c r="I630" s="9" t="inlineStr">
        <is>
          <t>块</t>
        </is>
      </c>
      <c r="J630" s="9" t="n">
        <v>2</v>
      </c>
      <c r="K630" s="9" t="inlineStr">
        <is>
          <t>否</t>
        </is>
      </c>
      <c r="L630" s="9" t="inlineStr">
        <is>
          <t>榉木餐边柜移门玻璃-1.2米版</t>
        </is>
      </c>
      <c r="N630" s="8" t="inlineStr">
        <is>
          <t>✅ 可导入</t>
        </is>
      </c>
      <c r="O630" t="inlineStr">
        <is>
          <t>✓</t>
        </is>
      </c>
    </row>
    <row r="631">
      <c r="A631" s="5" t="inlineStr">
        <is>
          <t>PPS24250070901</t>
        </is>
      </c>
      <c r="B631" s="6" t="inlineStr">
        <is>
          <t>榉木餐边柜</t>
        </is>
      </c>
      <c r="C631" s="6" t="inlineStr">
        <is>
          <t>榉木餐边柜-整柜实木背板-2.1米</t>
        </is>
      </c>
      <c r="D631" s="6" t="inlineStr">
        <is>
          <t>PPS2425007090119</t>
        </is>
      </c>
      <c r="E631" s="5" t="inlineStr">
        <is>
          <t>WD-0114</t>
        </is>
      </c>
      <c r="F631" s="6" t="inlineStr">
        <is>
          <t>榉木餐边柜-整柜-木作部分-适配2.1米</t>
        </is>
      </c>
      <c r="G631" s="6" t="inlineStr">
        <is>
          <t>组合</t>
        </is>
      </c>
      <c r="H631" s="6" t="n"/>
      <c r="I631" s="6" t="inlineStr">
        <is>
          <t>套</t>
        </is>
      </c>
      <c r="J631" s="6" t="n">
        <v>1</v>
      </c>
      <c r="K631" s="6" t="n"/>
      <c r="L631" s="6" t="n"/>
      <c r="N631" s="8" t="inlineStr">
        <is>
          <t>✅ 可导入</t>
        </is>
      </c>
      <c r="O631" t="inlineStr">
        <is>
          <t>✓</t>
        </is>
      </c>
    </row>
    <row r="632">
      <c r="A632" s="5" t="inlineStr">
        <is>
          <t>PPS24250070901</t>
        </is>
      </c>
      <c r="B632" s="9" t="inlineStr">
        <is>
          <t>榉木餐边柜</t>
        </is>
      </c>
      <c r="C632" s="9" t="inlineStr">
        <is>
          <t>榉木餐边柜-整柜实木背板-2.1米</t>
        </is>
      </c>
      <c r="D632" s="9" t="inlineStr">
        <is>
          <t>PPS2425007090119</t>
        </is>
      </c>
      <c r="E632" s="5" t="inlineStr">
        <is>
          <t>AC-0073</t>
        </is>
      </c>
      <c r="F632" s="9" t="inlineStr">
        <is>
          <t>5mm灰色玻璃</t>
        </is>
      </c>
      <c r="G632" s="9" t="inlineStr">
        <is>
          <t>平面(长×宽)</t>
        </is>
      </c>
      <c r="H632" s="9" t="inlineStr">
        <is>
          <t>待定</t>
        </is>
      </c>
      <c r="I632" s="9" t="inlineStr">
        <is>
          <t>块</t>
        </is>
      </c>
      <c r="J632" s="9" t="n">
        <v>2</v>
      </c>
      <c r="K632" s="9" t="inlineStr">
        <is>
          <t>否</t>
        </is>
      </c>
      <c r="L632" s="9" t="inlineStr">
        <is>
          <t>榉木餐边柜顶柜玻璃-2.1米版</t>
        </is>
      </c>
      <c r="N632" s="8" t="inlineStr">
        <is>
          <t>✅ 可导入</t>
        </is>
      </c>
      <c r="O632" t="inlineStr">
        <is>
          <t>✓</t>
        </is>
      </c>
    </row>
    <row r="633">
      <c r="A633" s="5" t="inlineStr">
        <is>
          <t>PPS24250070901</t>
        </is>
      </c>
      <c r="B633" s="6" t="inlineStr">
        <is>
          <t>榉木餐边柜</t>
        </is>
      </c>
      <c r="C633" s="6" t="inlineStr">
        <is>
          <t>榉木餐边柜-整柜实木背板-2.1米</t>
        </is>
      </c>
      <c r="D633" s="6" t="inlineStr">
        <is>
          <t>PPS2425007090119</t>
        </is>
      </c>
      <c r="E633" s="5" t="inlineStr">
        <is>
          <t>AC-0096</t>
        </is>
      </c>
      <c r="F633" s="6" t="inlineStr">
        <is>
          <t>抛光不锈钢挂杆</t>
        </is>
      </c>
      <c r="G633" s="6" t="inlineStr">
        <is>
          <t>个数</t>
        </is>
      </c>
      <c r="H633" s="6" t="n"/>
      <c r="I633" s="6" t="inlineStr">
        <is>
          <t>个</t>
        </is>
      </c>
      <c r="J633" s="6" t="n">
        <v>1</v>
      </c>
      <c r="K633" s="6" t="n"/>
      <c r="L633" s="6" t="inlineStr">
        <is>
          <t>榉木餐边柜顶柜金属挂杆；201直径10mm[320孔距]]</t>
        </is>
      </c>
      <c r="N633" s="8" t="inlineStr">
        <is>
          <t>✅ 可导入</t>
        </is>
      </c>
      <c r="O633" t="inlineStr">
        <is>
          <t>✓</t>
        </is>
      </c>
    </row>
    <row r="634">
      <c r="A634" s="5" t="inlineStr">
        <is>
          <t>PPS24250070901</t>
        </is>
      </c>
      <c r="B634" s="9" t="inlineStr">
        <is>
          <t>榉木餐边柜</t>
        </is>
      </c>
      <c r="C634" s="9" t="inlineStr">
        <is>
          <t>榉木餐边柜-整柜实木背板-2.1米</t>
        </is>
      </c>
      <c r="D634" s="9" t="inlineStr">
        <is>
          <t>PPS2425007090119</t>
        </is>
      </c>
      <c r="E634" s="5" t="inlineStr">
        <is>
          <t>AC-0180</t>
        </is>
      </c>
      <c r="F634" s="9" t="inlineStr">
        <is>
          <t>电力轨道-Xpower-K59-黑色-2.05-2插座</t>
        </is>
      </c>
      <c r="G634" s="9" t="inlineStr">
        <is>
          <t>个数</t>
        </is>
      </c>
      <c r="H634" s="9" t="n"/>
      <c r="I634" s="9" t="inlineStr">
        <is>
          <t>根</t>
        </is>
      </c>
      <c r="J634" s="9" t="n">
        <v>1</v>
      </c>
      <c r="K634" s="9" t="n"/>
      <c r="L634" s="9" t="inlineStr">
        <is>
          <t>榉木餐边柜挂架式电力轨道-2.1米版；带3挂架</t>
        </is>
      </c>
      <c r="N634" s="8" t="inlineStr">
        <is>
          <t>✅ 可导入</t>
        </is>
      </c>
      <c r="O634" t="inlineStr">
        <is>
          <t>✓</t>
        </is>
      </c>
    </row>
    <row r="635">
      <c r="A635" s="5" t="inlineStr">
        <is>
          <t>PPS24250070901</t>
        </is>
      </c>
      <c r="B635" s="6" t="inlineStr">
        <is>
          <t>榉木餐边柜</t>
        </is>
      </c>
      <c r="C635" s="6" t="inlineStr">
        <is>
          <t>榉木餐边柜-整柜实木背板-2.1米</t>
        </is>
      </c>
      <c r="D635" s="6" t="inlineStr">
        <is>
          <t>PPS2425007090119</t>
        </is>
      </c>
      <c r="E635" s="5" t="inlineStr">
        <is>
          <t>AC-0098</t>
        </is>
      </c>
      <c r="F635" s="6" t="inlineStr">
        <is>
          <t>18mm多层板-贴榉木皮</t>
        </is>
      </c>
      <c r="G635" s="6" t="inlineStr">
        <is>
          <t>平面(长×宽)</t>
        </is>
      </c>
      <c r="H635" s="6" t="inlineStr">
        <is>
          <t>待定</t>
        </is>
      </c>
      <c r="I635" s="6" t="inlineStr">
        <is>
          <t>块</t>
        </is>
      </c>
      <c r="J635" s="6" t="n">
        <v>1</v>
      </c>
      <c r="K635" s="6" t="inlineStr">
        <is>
          <t>否</t>
        </is>
      </c>
      <c r="L635" s="6" t="inlineStr">
        <is>
          <t>贴皮大板</t>
        </is>
      </c>
      <c r="N635" s="8" t="inlineStr">
        <is>
          <t>✅ 可导入</t>
        </is>
      </c>
      <c r="O635" t="inlineStr">
        <is>
          <t>✓</t>
        </is>
      </c>
    </row>
    <row r="636">
      <c r="A636" s="5" t="inlineStr">
        <is>
          <t>PPS24250070901</t>
        </is>
      </c>
      <c r="B636" s="9" t="inlineStr">
        <is>
          <t>榉木餐边柜</t>
        </is>
      </c>
      <c r="C636" s="9" t="inlineStr">
        <is>
          <t>榉木餐边柜-整柜实木背板-2.1米</t>
        </is>
      </c>
      <c r="D636" s="9" t="inlineStr">
        <is>
          <t>PPS2425007090119</t>
        </is>
      </c>
      <c r="E636" s="5" t="inlineStr">
        <is>
          <t>AC-0078</t>
        </is>
      </c>
      <c r="F636" s="9" t="inlineStr">
        <is>
          <t>餐边柜连接片</t>
        </is>
      </c>
      <c r="G636" s="9" t="inlineStr">
        <is>
          <t>个数</t>
        </is>
      </c>
      <c r="H636" s="9" t="n"/>
      <c r="I636" s="9" t="inlineStr">
        <is>
          <t>个</t>
        </is>
      </c>
      <c r="J636" s="9" t="n">
        <v>2</v>
      </c>
      <c r="K636" s="9" t="n"/>
      <c r="L636" s="9" t="n"/>
      <c r="N636" s="8" t="inlineStr">
        <is>
          <t>✅ 可导入</t>
        </is>
      </c>
      <c r="O636" t="inlineStr">
        <is>
          <t>✓</t>
        </is>
      </c>
    </row>
    <row r="637">
      <c r="A637" s="5" t="inlineStr">
        <is>
          <t>PPS24250070901</t>
        </is>
      </c>
      <c r="B637" s="6" t="inlineStr">
        <is>
          <t>榉木餐边柜</t>
        </is>
      </c>
      <c r="C637" s="6" t="inlineStr">
        <is>
          <t>榉木餐边柜-整柜实木背板-2.1米</t>
        </is>
      </c>
      <c r="D637" s="6" t="inlineStr">
        <is>
          <t>PPS2425007090119</t>
        </is>
      </c>
      <c r="E637" s="5" t="inlineStr">
        <is>
          <t>AC-0071</t>
        </is>
      </c>
      <c r="F637" s="6" t="inlineStr">
        <is>
          <t>12mm黑色岩板</t>
        </is>
      </c>
      <c r="G637" s="6" t="inlineStr">
        <is>
          <t>平面(长×宽)</t>
        </is>
      </c>
      <c r="H637" s="6" t="inlineStr">
        <is>
          <t>2100*450</t>
        </is>
      </c>
      <c r="I637" s="6" t="inlineStr">
        <is>
          <t>块</t>
        </is>
      </c>
      <c r="J637" s="6" t="n">
        <v>1</v>
      </c>
      <c r="K637" s="6" t="n"/>
      <c r="L637" s="6" t="inlineStr">
        <is>
          <t>榉木餐边柜岩板-2.1米版;12mm哑光白 2100*450  4边磨平，R2mm安全角
后面左右两边进来8cm开2*1cm半圆孔
后面两边进来220mm，左右各进来5mm，打10mm的圆孔
岩板左侧距离后面79mm，左侧44mm打直径12mm走水孔</t>
        </is>
      </c>
      <c r="N637" s="8" t="inlineStr">
        <is>
          <t>✅ 可导入</t>
        </is>
      </c>
      <c r="O637" t="inlineStr">
        <is>
          <t>✓</t>
        </is>
      </c>
    </row>
    <row r="638">
      <c r="A638" s="5" t="inlineStr">
        <is>
          <t>PPS24250070901</t>
        </is>
      </c>
      <c r="B638" s="9" t="inlineStr">
        <is>
          <t>榉木餐边柜</t>
        </is>
      </c>
      <c r="C638" s="9" t="inlineStr">
        <is>
          <t>榉木餐边柜-整柜实木背板-2.1米</t>
        </is>
      </c>
      <c r="D638" s="9" t="inlineStr">
        <is>
          <t>PPS2425007090119</t>
        </is>
      </c>
      <c r="E638" s="5" t="inlineStr">
        <is>
          <t>AC-0073</t>
        </is>
      </c>
      <c r="F638" s="9" t="inlineStr">
        <is>
          <t>5mm灰色玻璃</t>
        </is>
      </c>
      <c r="G638" s="9" t="inlineStr">
        <is>
          <t>平面(长×宽)</t>
        </is>
      </c>
      <c r="H638" s="9" t="inlineStr">
        <is>
          <t>待定</t>
        </is>
      </c>
      <c r="I638" s="9" t="inlineStr">
        <is>
          <t>块</t>
        </is>
      </c>
      <c r="J638" s="9" t="n">
        <v>1</v>
      </c>
      <c r="K638" s="9" t="inlineStr">
        <is>
          <t>否</t>
        </is>
      </c>
      <c r="L638" s="9" t="inlineStr">
        <is>
          <t>榉木餐边柜左大抽玻璃-2.1米版</t>
        </is>
      </c>
      <c r="N638" s="8" t="inlineStr">
        <is>
          <t>✅ 可导入</t>
        </is>
      </c>
      <c r="O638" t="inlineStr">
        <is>
          <t>✓</t>
        </is>
      </c>
    </row>
    <row r="639">
      <c r="A639" s="5" t="inlineStr">
        <is>
          <t>PPS24250070901</t>
        </is>
      </c>
      <c r="B639" s="6" t="inlineStr">
        <is>
          <t>榉木餐边柜</t>
        </is>
      </c>
      <c r="C639" s="6" t="inlineStr">
        <is>
          <t>榉木餐边柜-整柜实木背板-2.1米</t>
        </is>
      </c>
      <c r="D639" s="6" t="inlineStr">
        <is>
          <t>PPS2425007090119</t>
        </is>
      </c>
      <c r="E639" s="5" t="inlineStr">
        <is>
          <t>AC-0073</t>
        </is>
      </c>
      <c r="F639" s="6" t="inlineStr">
        <is>
          <t>5mm灰色玻璃</t>
        </is>
      </c>
      <c r="G639" s="6" t="inlineStr">
        <is>
          <t>平面(长×宽)</t>
        </is>
      </c>
      <c r="H639" s="6" t="inlineStr">
        <is>
          <t>待定</t>
        </is>
      </c>
      <c r="I639" s="6" t="inlineStr">
        <is>
          <t>块</t>
        </is>
      </c>
      <c r="J639" s="6" t="n">
        <v>1</v>
      </c>
      <c r="K639" s="6" t="inlineStr">
        <is>
          <t>否</t>
        </is>
      </c>
      <c r="L639" s="6" t="inlineStr">
        <is>
          <t>榉木餐边柜中大抽玻璃-2.1米版</t>
        </is>
      </c>
      <c r="N639" s="8" t="inlineStr">
        <is>
          <t>✅ 可导入</t>
        </is>
      </c>
      <c r="O639" t="inlineStr">
        <is>
          <t>✓</t>
        </is>
      </c>
    </row>
    <row r="640">
      <c r="A640" s="5" t="inlineStr">
        <is>
          <t>PPS24250070901</t>
        </is>
      </c>
      <c r="B640" s="9" t="inlineStr">
        <is>
          <t>榉木餐边柜</t>
        </is>
      </c>
      <c r="C640" s="9" t="inlineStr">
        <is>
          <t>榉木餐边柜-整柜实木背板-2.1米</t>
        </is>
      </c>
      <c r="D640" s="9" t="inlineStr">
        <is>
          <t>PPS2425007090119</t>
        </is>
      </c>
      <c r="E640" s="5" t="inlineStr">
        <is>
          <t>AC-0073</t>
        </is>
      </c>
      <c r="F640" s="9" t="inlineStr">
        <is>
          <t>5mm灰色玻璃</t>
        </is>
      </c>
      <c r="G640" s="9" t="inlineStr">
        <is>
          <t>平面(长×宽)</t>
        </is>
      </c>
      <c r="H640" s="9" t="inlineStr">
        <is>
          <t>待定</t>
        </is>
      </c>
      <c r="I640" s="9" t="inlineStr">
        <is>
          <t>块</t>
        </is>
      </c>
      <c r="J640" s="9" t="n">
        <v>3</v>
      </c>
      <c r="K640" s="9" t="inlineStr">
        <is>
          <t>否</t>
        </is>
      </c>
      <c r="L640" s="9" t="inlineStr">
        <is>
          <t>榉木餐边柜右抽玻璃-2.1米版</t>
        </is>
      </c>
      <c r="N640" s="8" t="inlineStr">
        <is>
          <t>✅ 可导入</t>
        </is>
      </c>
      <c r="O640" t="inlineStr">
        <is>
          <t>✓</t>
        </is>
      </c>
    </row>
    <row r="641">
      <c r="A641" s="5" t="inlineStr">
        <is>
          <t>PPS24250070901</t>
        </is>
      </c>
      <c r="B641" s="6" t="inlineStr">
        <is>
          <t>榉木餐边柜</t>
        </is>
      </c>
      <c r="C641" s="6" t="inlineStr">
        <is>
          <t>榉木餐边柜-整柜实木背板-2.1米</t>
        </is>
      </c>
      <c r="D641" s="6" t="inlineStr">
        <is>
          <t>PPS2425007090119</t>
        </is>
      </c>
      <c r="E641" s="5" t="inlineStr">
        <is>
          <t>AC-0073</t>
        </is>
      </c>
      <c r="F641" s="6" t="inlineStr">
        <is>
          <t>5mm灰色玻璃</t>
        </is>
      </c>
      <c r="G641" s="6" t="inlineStr">
        <is>
          <t>平面(长×宽)</t>
        </is>
      </c>
      <c r="H641" s="6" t="inlineStr">
        <is>
          <t>待定</t>
        </is>
      </c>
      <c r="I641" s="6" t="inlineStr">
        <is>
          <t>块</t>
        </is>
      </c>
      <c r="J641" s="6" t="n">
        <v>2</v>
      </c>
      <c r="K641" s="6" t="inlineStr">
        <is>
          <t>否</t>
        </is>
      </c>
      <c r="L641" s="6" t="inlineStr">
        <is>
          <t>榉木餐边柜移门玻璃-2.1米版</t>
        </is>
      </c>
      <c r="N641" s="8" t="inlineStr">
        <is>
          <t>✅ 可导入</t>
        </is>
      </c>
      <c r="O641" t="inlineStr">
        <is>
          <t>✓</t>
        </is>
      </c>
    </row>
    <row r="642">
      <c r="A642" s="5" t="inlineStr">
        <is>
          <t>PPS24250070901</t>
        </is>
      </c>
      <c r="B642" s="9" t="inlineStr">
        <is>
          <t>榉木餐边柜</t>
        </is>
      </c>
      <c r="C642" s="9" t="inlineStr">
        <is>
          <t>榉木餐边柜-整柜实木背板-1.8米</t>
        </is>
      </c>
      <c r="D642" s="9" t="inlineStr">
        <is>
          <t>PPS2425007090120</t>
        </is>
      </c>
      <c r="E642" s="5" t="inlineStr">
        <is>
          <t>WD-0115</t>
        </is>
      </c>
      <c r="F642" s="9" t="inlineStr">
        <is>
          <t>榉木餐边柜-整柜-木作部分-适配1.8米</t>
        </is>
      </c>
      <c r="G642" s="9" t="inlineStr">
        <is>
          <t>组合</t>
        </is>
      </c>
      <c r="H642" s="9" t="n"/>
      <c r="I642" s="9" t="inlineStr">
        <is>
          <t>套</t>
        </is>
      </c>
      <c r="J642" s="9" t="n">
        <v>1</v>
      </c>
      <c r="K642" s="9" t="n"/>
      <c r="L642" s="9" t="n"/>
      <c r="N642" s="8" t="inlineStr">
        <is>
          <t>✅ 可导入</t>
        </is>
      </c>
      <c r="O642" t="inlineStr">
        <is>
          <t>✓</t>
        </is>
      </c>
    </row>
    <row r="643">
      <c r="A643" s="5" t="inlineStr">
        <is>
          <t>PPS24250070901</t>
        </is>
      </c>
      <c r="B643" s="6" t="inlineStr">
        <is>
          <t>榉木餐边柜</t>
        </is>
      </c>
      <c r="C643" s="6" t="inlineStr">
        <is>
          <t>榉木餐边柜-整柜实木背板-1.8米</t>
        </is>
      </c>
      <c r="D643" s="6" t="inlineStr">
        <is>
          <t>PPS2425007090120</t>
        </is>
      </c>
      <c r="E643" s="5" t="inlineStr">
        <is>
          <t>AC-0073</t>
        </is>
      </c>
      <c r="F643" s="6" t="inlineStr">
        <is>
          <t>5mm灰色玻璃</t>
        </is>
      </c>
      <c r="G643" s="6" t="inlineStr">
        <is>
          <t>平面(长×宽)</t>
        </is>
      </c>
      <c r="H643" s="6" t="inlineStr">
        <is>
          <t>待定</t>
        </is>
      </c>
      <c r="I643" s="6" t="inlineStr">
        <is>
          <t>块</t>
        </is>
      </c>
      <c r="J643" s="6" t="n">
        <v>2</v>
      </c>
      <c r="K643" s="6" t="inlineStr">
        <is>
          <t>否</t>
        </is>
      </c>
      <c r="L643" s="6" t="inlineStr">
        <is>
          <t>榉木餐边柜顶柜玻璃-1.8米版</t>
        </is>
      </c>
      <c r="N643" s="8" t="inlineStr">
        <is>
          <t>✅ 可导入</t>
        </is>
      </c>
      <c r="O643" t="inlineStr">
        <is>
          <t>✓</t>
        </is>
      </c>
    </row>
    <row r="644">
      <c r="A644" s="5" t="inlineStr">
        <is>
          <t>PPS24250070901</t>
        </is>
      </c>
      <c r="B644" s="9" t="inlineStr">
        <is>
          <t>榉木餐边柜</t>
        </is>
      </c>
      <c r="C644" s="9" t="inlineStr">
        <is>
          <t>榉木餐边柜-整柜实木背板-1.8米</t>
        </is>
      </c>
      <c r="D644" s="9" t="inlineStr">
        <is>
          <t>PPS2425007090120</t>
        </is>
      </c>
      <c r="E644" s="5" t="inlineStr">
        <is>
          <t>AC-0096</t>
        </is>
      </c>
      <c r="F644" s="9" t="inlineStr">
        <is>
          <t>抛光不锈钢挂杆</t>
        </is>
      </c>
      <c r="G644" s="9" t="inlineStr">
        <is>
          <t>个数</t>
        </is>
      </c>
      <c r="H644" s="9" t="n"/>
      <c r="I644" s="9" t="inlineStr">
        <is>
          <t>个</t>
        </is>
      </c>
      <c r="J644" s="9" t="n">
        <v>1</v>
      </c>
      <c r="K644" s="9" t="n"/>
      <c r="L644" s="9" t="inlineStr">
        <is>
          <t>榉木餐边柜顶柜金属挂杆；201直径10mm[320孔距]]</t>
        </is>
      </c>
      <c r="N644" s="8" t="inlineStr">
        <is>
          <t>✅ 可导入</t>
        </is>
      </c>
      <c r="O644" t="inlineStr">
        <is>
          <t>✓</t>
        </is>
      </c>
    </row>
    <row r="645">
      <c r="A645" s="5" t="inlineStr">
        <is>
          <t>PPS24250070901</t>
        </is>
      </c>
      <c r="B645" s="6" t="inlineStr">
        <is>
          <t>榉木餐边柜</t>
        </is>
      </c>
      <c r="C645" s="6" t="inlineStr">
        <is>
          <t>榉木餐边柜-整柜实木背板-1.8米</t>
        </is>
      </c>
      <c r="D645" s="6" t="inlineStr">
        <is>
          <t>PPS2425007090120</t>
        </is>
      </c>
      <c r="E645" s="5" t="inlineStr">
        <is>
          <t>AC-0196</t>
        </is>
      </c>
      <c r="F645" s="6" t="inlineStr">
        <is>
          <t>电力轨道-Xpower-K59-黑色-1.75-2插座</t>
        </is>
      </c>
      <c r="G645" s="6" t="inlineStr">
        <is>
          <t>个数</t>
        </is>
      </c>
      <c r="H645" s="6" t="n"/>
      <c r="I645" s="6" t="inlineStr">
        <is>
          <t>根</t>
        </is>
      </c>
      <c r="J645" s="6" t="n">
        <v>1</v>
      </c>
      <c r="K645" s="6" t="n"/>
      <c r="L645" s="6" t="inlineStr">
        <is>
          <t>榉木餐边柜挂架式电力轨道-1.8米版；带3挂架</t>
        </is>
      </c>
      <c r="N645" s="8" t="inlineStr">
        <is>
          <t>✅ 可导入</t>
        </is>
      </c>
      <c r="O645" t="inlineStr">
        <is>
          <t>✓</t>
        </is>
      </c>
    </row>
    <row r="646">
      <c r="A646" s="5" t="inlineStr">
        <is>
          <t>PPS24250070901</t>
        </is>
      </c>
      <c r="B646" s="9" t="inlineStr">
        <is>
          <t>榉木餐边柜</t>
        </is>
      </c>
      <c r="C646" s="9" t="inlineStr">
        <is>
          <t>榉木餐边柜-整柜实木背板-1.8米</t>
        </is>
      </c>
      <c r="D646" s="9" t="inlineStr">
        <is>
          <t>PPS2425007090120</t>
        </is>
      </c>
      <c r="E646" s="5" t="inlineStr">
        <is>
          <t>AC-0098</t>
        </is>
      </c>
      <c r="F646" s="9" t="inlineStr">
        <is>
          <t>18mm多层板-贴榉木皮</t>
        </is>
      </c>
      <c r="G646" s="9" t="inlineStr">
        <is>
          <t>平面(长×宽)</t>
        </is>
      </c>
      <c r="H646" s="9" t="inlineStr">
        <is>
          <t>待定</t>
        </is>
      </c>
      <c r="I646" s="9" t="inlineStr">
        <is>
          <t>块</t>
        </is>
      </c>
      <c r="J646" s="9" t="n">
        <v>1</v>
      </c>
      <c r="K646" s="9" t="inlineStr">
        <is>
          <t>否</t>
        </is>
      </c>
      <c r="L646" s="9" t="inlineStr">
        <is>
          <t>贴皮大板</t>
        </is>
      </c>
      <c r="N646" s="8" t="inlineStr">
        <is>
          <t>✅ 可导入</t>
        </is>
      </c>
      <c r="O646" t="inlineStr">
        <is>
          <t>✓</t>
        </is>
      </c>
    </row>
    <row r="647">
      <c r="A647" s="5" t="inlineStr">
        <is>
          <t>PPS24250070901</t>
        </is>
      </c>
      <c r="B647" s="6" t="inlineStr">
        <is>
          <t>榉木餐边柜</t>
        </is>
      </c>
      <c r="C647" s="6" t="inlineStr">
        <is>
          <t>榉木餐边柜-整柜实木背板-1.8米</t>
        </is>
      </c>
      <c r="D647" s="6" t="inlineStr">
        <is>
          <t>PPS2425007090120</t>
        </is>
      </c>
      <c r="E647" s="5" t="inlineStr">
        <is>
          <t>AC-0078</t>
        </is>
      </c>
      <c r="F647" s="6" t="inlineStr">
        <is>
          <t>餐边柜连接片</t>
        </is>
      </c>
      <c r="G647" s="6" t="inlineStr">
        <is>
          <t>个数</t>
        </is>
      </c>
      <c r="H647" s="6" t="n"/>
      <c r="I647" s="6" t="inlineStr">
        <is>
          <t>个</t>
        </is>
      </c>
      <c r="J647" s="6" t="n">
        <v>2</v>
      </c>
      <c r="K647" s="6" t="n"/>
      <c r="L647" s="6" t="n"/>
      <c r="N647" s="8" t="inlineStr">
        <is>
          <t>✅ 可导入</t>
        </is>
      </c>
      <c r="O647" t="inlineStr">
        <is>
          <t>✓</t>
        </is>
      </c>
    </row>
    <row r="648">
      <c r="A648" s="5" t="inlineStr">
        <is>
          <t>PPS24250070901</t>
        </is>
      </c>
      <c r="B648" s="9" t="inlineStr">
        <is>
          <t>榉木餐边柜</t>
        </is>
      </c>
      <c r="C648" s="9" t="inlineStr">
        <is>
          <t>榉木餐边柜-整柜实木背板-1.8米</t>
        </is>
      </c>
      <c r="D648" s="9" t="inlineStr">
        <is>
          <t>PPS2425007090120</t>
        </is>
      </c>
      <c r="E648" s="5" t="inlineStr">
        <is>
          <t>AC-0071</t>
        </is>
      </c>
      <c r="F648" s="9" t="inlineStr">
        <is>
          <t>12mm黑色岩板</t>
        </is>
      </c>
      <c r="G648" s="9" t="inlineStr">
        <is>
          <t>平面(长×宽)</t>
        </is>
      </c>
      <c r="H648" s="9" t="inlineStr">
        <is>
          <t>1800*450</t>
        </is>
      </c>
      <c r="I648" s="9" t="inlineStr">
        <is>
          <t>块</t>
        </is>
      </c>
      <c r="J648" s="9" t="n">
        <v>1</v>
      </c>
      <c r="K648" s="9" t="n"/>
      <c r="L648" s="9" t="inlineStr">
        <is>
          <t>榉木餐边柜岩板-1.8米版;12mm哑光白 2100*450  4边磨平，R2mm安全角
后面左右两边进来8cm开2*1cm半圆孔
后面两边进来220mm，左右各进来5mm，打10mm的圆孔
岩板左侧距离后面79mm，左侧44mm打直径12mm走水孔</t>
        </is>
      </c>
      <c r="N648" s="8" t="inlineStr">
        <is>
          <t>✅ 可导入</t>
        </is>
      </c>
      <c r="O648" t="inlineStr">
        <is>
          <t>✓</t>
        </is>
      </c>
    </row>
    <row r="649">
      <c r="A649" s="5" t="inlineStr">
        <is>
          <t>PPS24250070901</t>
        </is>
      </c>
      <c r="B649" s="6" t="inlineStr">
        <is>
          <t>榉木餐边柜</t>
        </is>
      </c>
      <c r="C649" s="6" t="inlineStr">
        <is>
          <t>榉木餐边柜-整柜实木背板-1.8米</t>
        </is>
      </c>
      <c r="D649" s="6" t="inlineStr">
        <is>
          <t>PPS2425007090120</t>
        </is>
      </c>
      <c r="E649" s="5" t="inlineStr">
        <is>
          <t>AC-0073</t>
        </is>
      </c>
      <c r="F649" s="6" t="inlineStr">
        <is>
          <t>5mm灰色玻璃</t>
        </is>
      </c>
      <c r="G649" s="6" t="inlineStr">
        <is>
          <t>平面(长×宽)</t>
        </is>
      </c>
      <c r="H649" s="6" t="inlineStr">
        <is>
          <t>待定</t>
        </is>
      </c>
      <c r="I649" s="6" t="inlineStr">
        <is>
          <t>块</t>
        </is>
      </c>
      <c r="J649" s="6" t="n">
        <v>1</v>
      </c>
      <c r="K649" s="6" t="inlineStr">
        <is>
          <t>否</t>
        </is>
      </c>
      <c r="L649" s="6" t="inlineStr">
        <is>
          <t>榉木餐边柜左大抽玻璃-1.8米版</t>
        </is>
      </c>
      <c r="N649" s="8" t="inlineStr">
        <is>
          <t>✅ 可导入</t>
        </is>
      </c>
      <c r="O649" t="inlineStr">
        <is>
          <t>✓</t>
        </is>
      </c>
    </row>
    <row r="650">
      <c r="A650" s="5" t="inlineStr">
        <is>
          <t>PPS24250070901</t>
        </is>
      </c>
      <c r="B650" s="9" t="inlineStr">
        <is>
          <t>榉木餐边柜</t>
        </is>
      </c>
      <c r="C650" s="9" t="inlineStr">
        <is>
          <t>榉木餐边柜-整柜实木背板-1.8米</t>
        </is>
      </c>
      <c r="D650" s="9" t="inlineStr">
        <is>
          <t>PPS2425007090120</t>
        </is>
      </c>
      <c r="E650" s="5" t="inlineStr">
        <is>
          <t>AC-0073</t>
        </is>
      </c>
      <c r="F650" s="9" t="inlineStr">
        <is>
          <t>5mm灰色玻璃</t>
        </is>
      </c>
      <c r="G650" s="9" t="inlineStr">
        <is>
          <t>平面(长×宽)</t>
        </is>
      </c>
      <c r="H650" s="9" t="inlineStr">
        <is>
          <t>待定</t>
        </is>
      </c>
      <c r="I650" s="9" t="inlineStr">
        <is>
          <t>块</t>
        </is>
      </c>
      <c r="J650" s="9" t="n">
        <v>1</v>
      </c>
      <c r="K650" s="9" t="inlineStr">
        <is>
          <t>否</t>
        </is>
      </c>
      <c r="L650" s="9" t="inlineStr">
        <is>
          <t>榉木餐边柜中大抽玻璃-1.8米版</t>
        </is>
      </c>
      <c r="N650" s="8" t="inlineStr">
        <is>
          <t>✅ 可导入</t>
        </is>
      </c>
      <c r="O650" t="inlineStr">
        <is>
          <t>✓</t>
        </is>
      </c>
    </row>
    <row r="651">
      <c r="A651" s="5" t="inlineStr">
        <is>
          <t>PPS24250070901</t>
        </is>
      </c>
      <c r="B651" s="6" t="inlineStr">
        <is>
          <t>榉木餐边柜</t>
        </is>
      </c>
      <c r="C651" s="6" t="inlineStr">
        <is>
          <t>榉木餐边柜-整柜实木背板-1.8米</t>
        </is>
      </c>
      <c r="D651" s="6" t="inlineStr">
        <is>
          <t>PPS2425007090120</t>
        </is>
      </c>
      <c r="E651" s="5" t="inlineStr">
        <is>
          <t>AC-0073</t>
        </is>
      </c>
      <c r="F651" s="6" t="inlineStr">
        <is>
          <t>5mm灰色玻璃</t>
        </is>
      </c>
      <c r="G651" s="6" t="inlineStr">
        <is>
          <t>平面(长×宽)</t>
        </is>
      </c>
      <c r="H651" s="6" t="inlineStr">
        <is>
          <t>待定</t>
        </is>
      </c>
      <c r="I651" s="6" t="inlineStr">
        <is>
          <t>块</t>
        </is>
      </c>
      <c r="J651" s="6" t="n">
        <v>3</v>
      </c>
      <c r="K651" s="6" t="inlineStr">
        <is>
          <t>否</t>
        </is>
      </c>
      <c r="L651" s="6" t="inlineStr">
        <is>
          <t>榉木餐边柜右抽玻璃-1.8米版</t>
        </is>
      </c>
      <c r="N651" s="8" t="inlineStr">
        <is>
          <t>✅ 可导入</t>
        </is>
      </c>
      <c r="O651" t="inlineStr">
        <is>
          <t>✓</t>
        </is>
      </c>
    </row>
    <row r="652">
      <c r="A652" s="5" t="inlineStr">
        <is>
          <t>PPS24250070901</t>
        </is>
      </c>
      <c r="B652" s="9" t="inlineStr">
        <is>
          <t>榉木餐边柜</t>
        </is>
      </c>
      <c r="C652" s="9" t="inlineStr">
        <is>
          <t>榉木餐边柜-整柜实木背板-1.8米</t>
        </is>
      </c>
      <c r="D652" s="9" t="inlineStr">
        <is>
          <t>PPS2425007090120</t>
        </is>
      </c>
      <c r="E652" s="5" t="inlineStr">
        <is>
          <t>AC-0073</t>
        </is>
      </c>
      <c r="F652" s="9" t="inlineStr">
        <is>
          <t>5mm灰色玻璃</t>
        </is>
      </c>
      <c r="G652" s="9" t="inlineStr">
        <is>
          <t>平面(长×宽)</t>
        </is>
      </c>
      <c r="H652" s="9" t="inlineStr">
        <is>
          <t>待定</t>
        </is>
      </c>
      <c r="I652" s="9" t="inlineStr">
        <is>
          <t>块</t>
        </is>
      </c>
      <c r="J652" s="9" t="n">
        <v>2</v>
      </c>
      <c r="K652" s="9" t="inlineStr">
        <is>
          <t>否</t>
        </is>
      </c>
      <c r="L652" s="9" t="inlineStr">
        <is>
          <t>榉木餐边柜移门玻璃-1.8米版</t>
        </is>
      </c>
      <c r="N652" s="8" t="inlineStr">
        <is>
          <t>✅ 可导入</t>
        </is>
      </c>
      <c r="O652" t="inlineStr">
        <is>
          <t>✓</t>
        </is>
      </c>
    </row>
    <row r="653">
      <c r="A653" s="5" t="inlineStr">
        <is>
          <t>PPS24250070901</t>
        </is>
      </c>
      <c r="B653" s="6" t="inlineStr">
        <is>
          <t>榉木餐边柜</t>
        </is>
      </c>
      <c r="C653" s="6" t="inlineStr">
        <is>
          <t>榉木餐边柜-整柜实木背板-1.5米</t>
        </is>
      </c>
      <c r="D653" s="6" t="inlineStr">
        <is>
          <t>PPS2425007090121</t>
        </is>
      </c>
      <c r="E653" s="5" t="inlineStr">
        <is>
          <t>WD-0116</t>
        </is>
      </c>
      <c r="F653" s="6" t="inlineStr">
        <is>
          <t>榉木餐边柜-整柜-木作部分-适配1.5米</t>
        </is>
      </c>
      <c r="G653" s="6" t="inlineStr">
        <is>
          <t>组合</t>
        </is>
      </c>
      <c r="H653" s="6" t="n"/>
      <c r="I653" s="6" t="inlineStr">
        <is>
          <t>套</t>
        </is>
      </c>
      <c r="J653" s="6" t="n">
        <v>1</v>
      </c>
      <c r="K653" s="6" t="n"/>
      <c r="L653" s="6" t="n"/>
      <c r="N653" s="8" t="inlineStr">
        <is>
          <t>✅ 可导入</t>
        </is>
      </c>
      <c r="O653" t="inlineStr">
        <is>
          <t>✓</t>
        </is>
      </c>
    </row>
    <row r="654">
      <c r="A654" s="5" t="inlineStr">
        <is>
          <t>PPS24250070901</t>
        </is>
      </c>
      <c r="B654" s="9" t="inlineStr">
        <is>
          <t>榉木餐边柜</t>
        </is>
      </c>
      <c r="C654" s="9" t="inlineStr">
        <is>
          <t>榉木餐边柜-整柜实木背板-1.5米</t>
        </is>
      </c>
      <c r="D654" s="9" t="inlineStr">
        <is>
          <t>PPS2425007090121</t>
        </is>
      </c>
      <c r="E654" s="5" t="inlineStr">
        <is>
          <t>AC-0073</t>
        </is>
      </c>
      <c r="F654" s="9" t="inlineStr">
        <is>
          <t>5mm灰色玻璃</t>
        </is>
      </c>
      <c r="G654" s="9" t="inlineStr">
        <is>
          <t>平面(长×宽)</t>
        </is>
      </c>
      <c r="H654" s="9" t="inlineStr">
        <is>
          <t>待定</t>
        </is>
      </c>
      <c r="I654" s="9" t="inlineStr">
        <is>
          <t>块</t>
        </is>
      </c>
      <c r="J654" s="9" t="n">
        <v>2</v>
      </c>
      <c r="K654" s="9" t="inlineStr">
        <is>
          <t>否</t>
        </is>
      </c>
      <c r="L654" s="9" t="inlineStr">
        <is>
          <t>榉木餐边柜顶柜玻璃-1.5米版</t>
        </is>
      </c>
      <c r="N654" s="8" t="inlineStr">
        <is>
          <t>✅ 可导入</t>
        </is>
      </c>
      <c r="O654" t="inlineStr">
        <is>
          <t>✓</t>
        </is>
      </c>
    </row>
    <row r="655">
      <c r="A655" s="5" t="inlineStr">
        <is>
          <t>PPS24250070901</t>
        </is>
      </c>
      <c r="B655" s="6" t="inlineStr">
        <is>
          <t>榉木餐边柜</t>
        </is>
      </c>
      <c r="C655" s="6" t="inlineStr">
        <is>
          <t>榉木餐边柜-整柜实木背板-1.5米</t>
        </is>
      </c>
      <c r="D655" s="6" t="inlineStr">
        <is>
          <t>PPS2425007090121</t>
        </is>
      </c>
      <c r="E655" s="5" t="inlineStr">
        <is>
          <t>AC-0096</t>
        </is>
      </c>
      <c r="F655" s="6" t="inlineStr">
        <is>
          <t>抛光不锈钢挂杆</t>
        </is>
      </c>
      <c r="G655" s="6" t="inlineStr">
        <is>
          <t>个数</t>
        </is>
      </c>
      <c r="H655" s="6" t="n"/>
      <c r="I655" s="6" t="inlineStr">
        <is>
          <t>个</t>
        </is>
      </c>
      <c r="J655" s="6" t="n">
        <v>1</v>
      </c>
      <c r="K655" s="6" t="n"/>
      <c r="L655" s="6" t="inlineStr">
        <is>
          <t>榉木餐边柜顶柜金属挂杆；201直径10mm[320孔距]]</t>
        </is>
      </c>
      <c r="N655" s="8" t="inlineStr">
        <is>
          <t>✅ 可导入</t>
        </is>
      </c>
      <c r="O655" t="inlineStr">
        <is>
          <t>✓</t>
        </is>
      </c>
    </row>
    <row r="656">
      <c r="A656" s="5" t="inlineStr">
        <is>
          <t>PPS24250070901</t>
        </is>
      </c>
      <c r="B656" s="9" t="inlineStr">
        <is>
          <t>榉木餐边柜</t>
        </is>
      </c>
      <c r="C656" s="9" t="inlineStr">
        <is>
          <t>榉木餐边柜-整柜实木背板-1.5米</t>
        </is>
      </c>
      <c r="D656" s="9" t="inlineStr">
        <is>
          <t>PPS2425007090121</t>
        </is>
      </c>
      <c r="E656" s="5" t="inlineStr">
        <is>
          <t>AC-0181</t>
        </is>
      </c>
      <c r="F656" s="9" t="inlineStr">
        <is>
          <t>电力轨道-Xpower-K59-黑色-1.45-2插座</t>
        </is>
      </c>
      <c r="G656" s="9" t="inlineStr">
        <is>
          <t>个数</t>
        </is>
      </c>
      <c r="H656" s="9" t="n"/>
      <c r="I656" s="9" t="inlineStr">
        <is>
          <t>根</t>
        </is>
      </c>
      <c r="J656" s="9" t="n">
        <v>1</v>
      </c>
      <c r="K656" s="9" t="n"/>
      <c r="L656" s="9" t="inlineStr">
        <is>
          <t>榉木餐边柜挂架式电力轨道-1.5米版；带3挂架</t>
        </is>
      </c>
      <c r="N656" s="8" t="inlineStr">
        <is>
          <t>✅ 可导入</t>
        </is>
      </c>
      <c r="O656" t="inlineStr">
        <is>
          <t>✓</t>
        </is>
      </c>
    </row>
    <row r="657">
      <c r="A657" s="5" t="inlineStr">
        <is>
          <t>PPS24250070901</t>
        </is>
      </c>
      <c r="B657" s="6" t="inlineStr">
        <is>
          <t>榉木餐边柜</t>
        </is>
      </c>
      <c r="C657" s="6" t="inlineStr">
        <is>
          <t>榉木餐边柜-整柜实木背板-1.5米</t>
        </is>
      </c>
      <c r="D657" s="6" t="inlineStr">
        <is>
          <t>PPS2425007090121</t>
        </is>
      </c>
      <c r="E657" s="5" t="inlineStr">
        <is>
          <t>AC-0098</t>
        </is>
      </c>
      <c r="F657" s="6" t="inlineStr">
        <is>
          <t>18mm多层板-贴榉木皮</t>
        </is>
      </c>
      <c r="G657" s="6" t="inlineStr">
        <is>
          <t>平面(长×宽)</t>
        </is>
      </c>
      <c r="H657" s="6" t="inlineStr">
        <is>
          <t>待定</t>
        </is>
      </c>
      <c r="I657" s="6" t="inlineStr">
        <is>
          <t>块</t>
        </is>
      </c>
      <c r="J657" s="6" t="n">
        <v>1</v>
      </c>
      <c r="K657" s="6" t="inlineStr">
        <is>
          <t>否</t>
        </is>
      </c>
      <c r="L657" s="6" t="inlineStr">
        <is>
          <t>贴皮大板</t>
        </is>
      </c>
      <c r="N657" s="8" t="inlineStr">
        <is>
          <t>✅ 可导入</t>
        </is>
      </c>
      <c r="O657" t="inlineStr">
        <is>
          <t>✓</t>
        </is>
      </c>
    </row>
    <row r="658">
      <c r="A658" s="5" t="inlineStr">
        <is>
          <t>PPS24250070901</t>
        </is>
      </c>
      <c r="B658" s="9" t="inlineStr">
        <is>
          <t>榉木餐边柜</t>
        </is>
      </c>
      <c r="C658" s="9" t="inlineStr">
        <is>
          <t>榉木餐边柜-整柜实木背板-1.5米</t>
        </is>
      </c>
      <c r="D658" s="9" t="inlineStr">
        <is>
          <t>PPS2425007090121</t>
        </is>
      </c>
      <c r="E658" s="5" t="inlineStr">
        <is>
          <t>AC-0078</t>
        </is>
      </c>
      <c r="F658" s="9" t="inlineStr">
        <is>
          <t>餐边柜连接片</t>
        </is>
      </c>
      <c r="G658" s="9" t="inlineStr">
        <is>
          <t>个数</t>
        </is>
      </c>
      <c r="H658" s="9" t="n"/>
      <c r="I658" s="9" t="inlineStr">
        <is>
          <t>个</t>
        </is>
      </c>
      <c r="J658" s="9" t="n">
        <v>2</v>
      </c>
      <c r="K658" s="9" t="n"/>
      <c r="L658" s="9" t="n"/>
      <c r="N658" s="8" t="inlineStr">
        <is>
          <t>✅ 可导入</t>
        </is>
      </c>
      <c r="O658" t="inlineStr">
        <is>
          <t>✓</t>
        </is>
      </c>
    </row>
    <row r="659">
      <c r="A659" s="5" t="inlineStr">
        <is>
          <t>PPS24250070901</t>
        </is>
      </c>
      <c r="B659" s="6" t="inlineStr">
        <is>
          <t>榉木餐边柜</t>
        </is>
      </c>
      <c r="C659" s="6" t="inlineStr">
        <is>
          <t>榉木餐边柜-整柜实木背板-1.5米</t>
        </is>
      </c>
      <c r="D659" s="6" t="inlineStr">
        <is>
          <t>PPS2425007090121</t>
        </is>
      </c>
      <c r="E659" s="5" t="inlineStr">
        <is>
          <t>AC-0071</t>
        </is>
      </c>
      <c r="F659" s="6" t="inlineStr">
        <is>
          <t>12mm黑色岩板</t>
        </is>
      </c>
      <c r="G659" s="6" t="inlineStr">
        <is>
          <t>平面(长×宽)</t>
        </is>
      </c>
      <c r="H659" s="6" t="inlineStr">
        <is>
          <t>1500*450</t>
        </is>
      </c>
      <c r="I659" s="6" t="inlineStr">
        <is>
          <t>块</t>
        </is>
      </c>
      <c r="J659" s="6" t="n">
        <v>1</v>
      </c>
      <c r="K659" s="6" t="n"/>
      <c r="L659" s="6" t="inlineStr">
        <is>
          <t>榉木餐边柜岩板-1.5米版;12mm哑光白 2100*450  4边磨平，R2mm安全角
后面左右两边进来8cm开2*1cm半圆孔
后面两边进来220mm，左右各进来5mm，打10mm的圆孔
岩板左侧距离后面79mm，左侧44mm打直径12mm走水孔</t>
        </is>
      </c>
      <c r="N659" s="8" t="inlineStr">
        <is>
          <t>✅ 可导入</t>
        </is>
      </c>
      <c r="O659" t="inlineStr">
        <is>
          <t>✓</t>
        </is>
      </c>
    </row>
    <row r="660">
      <c r="A660" s="5" t="inlineStr">
        <is>
          <t>PPS24250070901</t>
        </is>
      </c>
      <c r="B660" s="9" t="inlineStr">
        <is>
          <t>榉木餐边柜</t>
        </is>
      </c>
      <c r="C660" s="9" t="inlineStr">
        <is>
          <t>榉木餐边柜-整柜实木背板-1.5米</t>
        </is>
      </c>
      <c r="D660" s="9" t="inlineStr">
        <is>
          <t>PPS2425007090121</t>
        </is>
      </c>
      <c r="E660" s="5" t="inlineStr">
        <is>
          <t>AC-0073</t>
        </is>
      </c>
      <c r="F660" s="9" t="inlineStr">
        <is>
          <t>5mm灰色玻璃</t>
        </is>
      </c>
      <c r="G660" s="9" t="inlineStr">
        <is>
          <t>平面(长×宽)</t>
        </is>
      </c>
      <c r="H660" s="9" t="inlineStr">
        <is>
          <t>待定</t>
        </is>
      </c>
      <c r="I660" s="9" t="inlineStr">
        <is>
          <t>块</t>
        </is>
      </c>
      <c r="J660" s="9" t="n">
        <v>1</v>
      </c>
      <c r="K660" s="9" t="inlineStr">
        <is>
          <t>否</t>
        </is>
      </c>
      <c r="L660" s="9" t="inlineStr">
        <is>
          <t>榉木餐边柜左大抽玻璃-1.5米版</t>
        </is>
      </c>
      <c r="N660" s="8" t="inlineStr">
        <is>
          <t>✅ 可导入</t>
        </is>
      </c>
      <c r="O660" t="inlineStr">
        <is>
          <t>✓</t>
        </is>
      </c>
    </row>
    <row r="661">
      <c r="A661" s="5" t="inlineStr">
        <is>
          <t>PPS24250070901</t>
        </is>
      </c>
      <c r="B661" s="6" t="inlineStr">
        <is>
          <t>榉木餐边柜</t>
        </is>
      </c>
      <c r="C661" s="6" t="inlineStr">
        <is>
          <t>榉木餐边柜-整柜实木背板-1.5米</t>
        </is>
      </c>
      <c r="D661" s="6" t="inlineStr">
        <is>
          <t>PPS2425007090121</t>
        </is>
      </c>
      <c r="E661" s="5" t="inlineStr">
        <is>
          <t>AC-0073</t>
        </is>
      </c>
      <c r="F661" s="6" t="inlineStr">
        <is>
          <t>5mm灰色玻璃</t>
        </is>
      </c>
      <c r="G661" s="6" t="inlineStr">
        <is>
          <t>平面(长×宽)</t>
        </is>
      </c>
      <c r="H661" s="6" t="inlineStr">
        <is>
          <t>待定</t>
        </is>
      </c>
      <c r="I661" s="6" t="inlineStr">
        <is>
          <t>块</t>
        </is>
      </c>
      <c r="J661" s="6" t="n">
        <v>1</v>
      </c>
      <c r="K661" s="6" t="inlineStr">
        <is>
          <t>否</t>
        </is>
      </c>
      <c r="L661" s="6" t="inlineStr">
        <is>
          <t>榉木餐边柜中大抽玻璃-1.5米版</t>
        </is>
      </c>
      <c r="N661" s="8" t="inlineStr">
        <is>
          <t>✅ 可导入</t>
        </is>
      </c>
      <c r="O661" t="inlineStr">
        <is>
          <t>✓</t>
        </is>
      </c>
    </row>
    <row r="662">
      <c r="A662" s="5" t="inlineStr">
        <is>
          <t>PPS24250070901</t>
        </is>
      </c>
      <c r="B662" s="9" t="inlineStr">
        <is>
          <t>榉木餐边柜</t>
        </is>
      </c>
      <c r="C662" s="9" t="inlineStr">
        <is>
          <t>榉木餐边柜-整柜实木背板-1.5米</t>
        </is>
      </c>
      <c r="D662" s="9" t="inlineStr">
        <is>
          <t>PPS2425007090121</t>
        </is>
      </c>
      <c r="E662" s="5" t="inlineStr">
        <is>
          <t>AC-0073</t>
        </is>
      </c>
      <c r="F662" s="9" t="inlineStr">
        <is>
          <t>5mm灰色玻璃</t>
        </is>
      </c>
      <c r="G662" s="9" t="inlineStr">
        <is>
          <t>平面(长×宽)</t>
        </is>
      </c>
      <c r="H662" s="9" t="inlineStr">
        <is>
          <t>待定</t>
        </is>
      </c>
      <c r="I662" s="9" t="inlineStr">
        <is>
          <t>块</t>
        </is>
      </c>
      <c r="J662" s="9" t="n">
        <v>3</v>
      </c>
      <c r="K662" s="9" t="inlineStr">
        <is>
          <t>否</t>
        </is>
      </c>
      <c r="L662" s="9" t="inlineStr">
        <is>
          <t>榉木餐边柜右抽玻璃-1.5米版</t>
        </is>
      </c>
      <c r="N662" s="8" t="inlineStr">
        <is>
          <t>✅ 可导入</t>
        </is>
      </c>
      <c r="O662" t="inlineStr">
        <is>
          <t>✓</t>
        </is>
      </c>
    </row>
    <row r="663">
      <c r="A663" s="5" t="inlineStr">
        <is>
          <t>PPS24250070901</t>
        </is>
      </c>
      <c r="B663" s="6" t="inlineStr">
        <is>
          <t>榉木餐边柜</t>
        </is>
      </c>
      <c r="C663" s="6" t="inlineStr">
        <is>
          <t>榉木餐边柜-整柜实木背板-1.5米</t>
        </is>
      </c>
      <c r="D663" s="6" t="inlineStr">
        <is>
          <t>PPS2425007090121</t>
        </is>
      </c>
      <c r="E663" s="5" t="inlineStr">
        <is>
          <t>AC-0073</t>
        </is>
      </c>
      <c r="F663" s="6" t="inlineStr">
        <is>
          <t>5mm灰色玻璃</t>
        </is>
      </c>
      <c r="G663" s="6" t="inlineStr">
        <is>
          <t>平面(长×宽)</t>
        </is>
      </c>
      <c r="H663" s="6" t="inlineStr">
        <is>
          <t>待定</t>
        </is>
      </c>
      <c r="I663" s="6" t="inlineStr">
        <is>
          <t>块</t>
        </is>
      </c>
      <c r="J663" s="6" t="n">
        <v>2</v>
      </c>
      <c r="K663" s="6" t="inlineStr">
        <is>
          <t>否</t>
        </is>
      </c>
      <c r="L663" s="6" t="inlineStr">
        <is>
          <t>榉木餐边柜移门玻璃-1.5米版</t>
        </is>
      </c>
      <c r="N663" s="8" t="inlineStr">
        <is>
          <t>✅ 可导入</t>
        </is>
      </c>
      <c r="O663" t="inlineStr">
        <is>
          <t>✓</t>
        </is>
      </c>
    </row>
    <row r="664">
      <c r="A664" s="5" t="inlineStr">
        <is>
          <t>PPS24250070901</t>
        </is>
      </c>
      <c r="B664" s="9" t="inlineStr">
        <is>
          <t>榉木餐边柜</t>
        </is>
      </c>
      <c r="C664" s="9" t="inlineStr">
        <is>
          <t>榉木餐边柜-整柜实木背板-1.2米</t>
        </is>
      </c>
      <c r="D664" s="9" t="inlineStr">
        <is>
          <t>PPS2425007090122</t>
        </is>
      </c>
      <c r="E664" s="5" t="inlineStr">
        <is>
          <t>WD-0117</t>
        </is>
      </c>
      <c r="F664" s="9" t="inlineStr">
        <is>
          <t>榉木餐边柜-整柜-木作部分-适配1.2米</t>
        </is>
      </c>
      <c r="G664" s="9" t="inlineStr">
        <is>
          <t>组合</t>
        </is>
      </c>
      <c r="H664" s="9" t="n"/>
      <c r="I664" s="9" t="inlineStr">
        <is>
          <t>套</t>
        </is>
      </c>
      <c r="J664" s="9" t="n">
        <v>1</v>
      </c>
      <c r="K664" s="9" t="n"/>
      <c r="L664" s="9" t="n"/>
      <c r="N664" s="8" t="inlineStr">
        <is>
          <t>✅ 可导入</t>
        </is>
      </c>
      <c r="O664" t="inlineStr">
        <is>
          <t>✓</t>
        </is>
      </c>
    </row>
    <row r="665">
      <c r="A665" s="5" t="inlineStr">
        <is>
          <t>PPS24250070901</t>
        </is>
      </c>
      <c r="B665" s="6" t="inlineStr">
        <is>
          <t>榉木餐边柜</t>
        </is>
      </c>
      <c r="C665" s="6" t="inlineStr">
        <is>
          <t>榉木餐边柜-整柜实木背板-1.2米</t>
        </is>
      </c>
      <c r="D665" s="6" t="inlineStr">
        <is>
          <t>PPS2425007090122</t>
        </is>
      </c>
      <c r="E665" s="5" t="inlineStr">
        <is>
          <t>AC-0073</t>
        </is>
      </c>
      <c r="F665" s="6" t="inlineStr">
        <is>
          <t>5mm灰色玻璃</t>
        </is>
      </c>
      <c r="G665" s="6" t="inlineStr">
        <is>
          <t>平面(长×宽)</t>
        </is>
      </c>
      <c r="H665" s="6" t="inlineStr">
        <is>
          <t>待定</t>
        </is>
      </c>
      <c r="I665" s="6" t="inlineStr">
        <is>
          <t>块</t>
        </is>
      </c>
      <c r="J665" s="6" t="n">
        <v>2</v>
      </c>
      <c r="K665" s="6" t="inlineStr">
        <is>
          <t>否</t>
        </is>
      </c>
      <c r="L665" s="6" t="inlineStr">
        <is>
          <t>榉木餐边柜顶柜玻璃-1.2米版</t>
        </is>
      </c>
      <c r="N665" s="8" t="inlineStr">
        <is>
          <t>✅ 可导入</t>
        </is>
      </c>
      <c r="O665" t="inlineStr">
        <is>
          <t>✓</t>
        </is>
      </c>
    </row>
    <row r="666">
      <c r="A666" s="5" t="inlineStr">
        <is>
          <t>PPS24250070901</t>
        </is>
      </c>
      <c r="B666" s="9" t="inlineStr">
        <is>
          <t>榉木餐边柜</t>
        </is>
      </c>
      <c r="C666" s="9" t="inlineStr">
        <is>
          <t>榉木餐边柜-整柜实木背板-1.2米</t>
        </is>
      </c>
      <c r="D666" s="9" t="inlineStr">
        <is>
          <t>PPS2425007090122</t>
        </is>
      </c>
      <c r="E666" s="5" t="inlineStr">
        <is>
          <t>AC-0096</t>
        </is>
      </c>
      <c r="F666" s="9" t="inlineStr">
        <is>
          <t>抛光不锈钢挂杆</t>
        </is>
      </c>
      <c r="G666" s="9" t="inlineStr">
        <is>
          <t>个数</t>
        </is>
      </c>
      <c r="H666" s="9" t="n"/>
      <c r="I666" s="9" t="inlineStr">
        <is>
          <t>个</t>
        </is>
      </c>
      <c r="J666" s="9" t="n">
        <v>1</v>
      </c>
      <c r="K666" s="9" t="n"/>
      <c r="L666" s="9" t="inlineStr">
        <is>
          <t>榉木餐边柜顶柜金属挂杆；201直径10mm[320孔距]]</t>
        </is>
      </c>
      <c r="N666" s="8" t="inlineStr">
        <is>
          <t>✅ 可导入</t>
        </is>
      </c>
      <c r="O666" t="inlineStr">
        <is>
          <t>✓</t>
        </is>
      </c>
    </row>
    <row r="667">
      <c r="A667" s="5" t="inlineStr">
        <is>
          <t>PPS24250070901</t>
        </is>
      </c>
      <c r="B667" s="6" t="inlineStr">
        <is>
          <t>榉木餐边柜</t>
        </is>
      </c>
      <c r="C667" s="6" t="inlineStr">
        <is>
          <t>榉木餐边柜-整柜实木背板-1.2米</t>
        </is>
      </c>
      <c r="D667" s="6" t="inlineStr">
        <is>
          <t>PPS2425007090122</t>
        </is>
      </c>
      <c r="E667" s="5" t="inlineStr">
        <is>
          <t>AC-0182</t>
        </is>
      </c>
      <c r="F667" s="6" t="inlineStr">
        <is>
          <t>电力轨道-Xpower-K59-黑色-1.15-2插座</t>
        </is>
      </c>
      <c r="G667" s="6" t="inlineStr">
        <is>
          <t>个数</t>
        </is>
      </c>
      <c r="H667" s="6" t="n"/>
      <c r="I667" s="6" t="inlineStr">
        <is>
          <t>根</t>
        </is>
      </c>
      <c r="J667" s="6" t="n">
        <v>1</v>
      </c>
      <c r="K667" s="6" t="n"/>
      <c r="L667" s="6" t="inlineStr">
        <is>
          <t>榉木餐边柜挂架式电力轨道-1.2米版；带3挂架</t>
        </is>
      </c>
      <c r="N667" s="8" t="inlineStr">
        <is>
          <t>✅ 可导入</t>
        </is>
      </c>
      <c r="O667" t="inlineStr">
        <is>
          <t>✓</t>
        </is>
      </c>
    </row>
    <row r="668">
      <c r="A668" s="5" t="inlineStr">
        <is>
          <t>PPS24250070901</t>
        </is>
      </c>
      <c r="B668" s="9" t="inlineStr">
        <is>
          <t>榉木餐边柜</t>
        </is>
      </c>
      <c r="C668" s="9" t="inlineStr">
        <is>
          <t>榉木餐边柜-整柜实木背板-1.2米</t>
        </is>
      </c>
      <c r="D668" s="9" t="inlineStr">
        <is>
          <t>PPS2425007090122</t>
        </is>
      </c>
      <c r="E668" s="5" t="inlineStr">
        <is>
          <t>AC-0098</t>
        </is>
      </c>
      <c r="F668" s="9" t="inlineStr">
        <is>
          <t>18mm多层板-贴榉木皮</t>
        </is>
      </c>
      <c r="G668" s="9" t="inlineStr">
        <is>
          <t>平面(长×宽)</t>
        </is>
      </c>
      <c r="H668" s="9" t="inlineStr">
        <is>
          <t>待定</t>
        </is>
      </c>
      <c r="I668" s="9" t="inlineStr">
        <is>
          <t>块</t>
        </is>
      </c>
      <c r="J668" s="9" t="n">
        <v>1</v>
      </c>
      <c r="K668" s="9" t="inlineStr">
        <is>
          <t>否</t>
        </is>
      </c>
      <c r="L668" s="9" t="inlineStr">
        <is>
          <t>贴皮大板</t>
        </is>
      </c>
      <c r="N668" s="8" t="inlineStr">
        <is>
          <t>✅ 可导入</t>
        </is>
      </c>
      <c r="O668" t="inlineStr">
        <is>
          <t>✓</t>
        </is>
      </c>
    </row>
    <row r="669">
      <c r="A669" s="5" t="inlineStr">
        <is>
          <t>PPS24250070901</t>
        </is>
      </c>
      <c r="B669" s="6" t="inlineStr">
        <is>
          <t>榉木餐边柜</t>
        </is>
      </c>
      <c r="C669" s="6" t="inlineStr">
        <is>
          <t>榉木餐边柜-整柜实木背板-1.2米</t>
        </is>
      </c>
      <c r="D669" s="6" t="inlineStr">
        <is>
          <t>PPS2425007090122</t>
        </is>
      </c>
      <c r="E669" s="5" t="inlineStr">
        <is>
          <t>AC-0078</t>
        </is>
      </c>
      <c r="F669" s="6" t="inlineStr">
        <is>
          <t>餐边柜连接片</t>
        </is>
      </c>
      <c r="G669" s="6" t="inlineStr">
        <is>
          <t>个数</t>
        </is>
      </c>
      <c r="H669" s="6" t="n"/>
      <c r="I669" s="6" t="inlineStr">
        <is>
          <t>个</t>
        </is>
      </c>
      <c r="J669" s="6" t="n">
        <v>2</v>
      </c>
      <c r="K669" s="6" t="n"/>
      <c r="L669" s="6" t="n"/>
      <c r="N669" s="8" t="inlineStr">
        <is>
          <t>✅ 可导入</t>
        </is>
      </c>
      <c r="O669" t="inlineStr">
        <is>
          <t>✓</t>
        </is>
      </c>
    </row>
    <row r="670">
      <c r="A670" s="5" t="inlineStr">
        <is>
          <t>PPS24250070901</t>
        </is>
      </c>
      <c r="B670" s="9" t="inlineStr">
        <is>
          <t>榉木餐边柜</t>
        </is>
      </c>
      <c r="C670" s="9" t="inlineStr">
        <is>
          <t>榉木餐边柜-整柜实木背板-1.2米</t>
        </is>
      </c>
      <c r="D670" s="9" t="inlineStr">
        <is>
          <t>PPS2425007090122</t>
        </is>
      </c>
      <c r="E670" s="5" t="inlineStr">
        <is>
          <t>AC-0071</t>
        </is>
      </c>
      <c r="F670" s="9" t="inlineStr">
        <is>
          <t>12mm黑色岩板</t>
        </is>
      </c>
      <c r="G670" s="9" t="inlineStr">
        <is>
          <t>平面(长×宽)</t>
        </is>
      </c>
      <c r="H670" s="9" t="inlineStr">
        <is>
          <t>1200*450</t>
        </is>
      </c>
      <c r="I670" s="9" t="inlineStr">
        <is>
          <t>块</t>
        </is>
      </c>
      <c r="J670" s="9" t="n">
        <v>1</v>
      </c>
      <c r="K670" s="9" t="n"/>
      <c r="L670" s="9" t="inlineStr">
        <is>
          <t>榉木餐边柜岩板-1.2米版;12mm哑光白 2100*450  4边磨平，R2mm安全角
后面左右两边进来8cm开2*1cm半圆孔
后面两边进来220mm，左右各进来5mm，打10mm的圆孔
岩板左侧距离后面79mm，左侧44mm打直径12mm走水孔</t>
        </is>
      </c>
      <c r="N670" s="8" t="inlineStr">
        <is>
          <t>✅ 可导入</t>
        </is>
      </c>
      <c r="O670" t="inlineStr">
        <is>
          <t>✓</t>
        </is>
      </c>
    </row>
    <row r="671">
      <c r="A671" s="5" t="inlineStr">
        <is>
          <t>PPS24250070901</t>
        </is>
      </c>
      <c r="B671" s="6" t="inlineStr">
        <is>
          <t>榉木餐边柜</t>
        </is>
      </c>
      <c r="C671" s="6" t="inlineStr">
        <is>
          <t>榉木餐边柜-整柜实木背板-1.2米</t>
        </is>
      </c>
      <c r="D671" s="6" t="inlineStr">
        <is>
          <t>PPS2425007090122</t>
        </is>
      </c>
      <c r="E671" s="5" t="inlineStr">
        <is>
          <t>AC-0073</t>
        </is>
      </c>
      <c r="F671" s="6" t="inlineStr">
        <is>
          <t>5mm灰色玻璃</t>
        </is>
      </c>
      <c r="G671" s="6" t="inlineStr">
        <is>
          <t>平面(长×宽)</t>
        </is>
      </c>
      <c r="H671" s="6" t="inlineStr">
        <is>
          <t>待定</t>
        </is>
      </c>
      <c r="I671" s="6" t="inlineStr">
        <is>
          <t>块</t>
        </is>
      </c>
      <c r="J671" s="6" t="n">
        <v>1</v>
      </c>
      <c r="K671" s="6" t="inlineStr">
        <is>
          <t>否</t>
        </is>
      </c>
      <c r="L671" s="6" t="inlineStr">
        <is>
          <t>榉木餐边柜左大抽玻璃-1.2米版</t>
        </is>
      </c>
      <c r="N671" s="8" t="inlineStr">
        <is>
          <t>✅ 可导入</t>
        </is>
      </c>
      <c r="O671" t="inlineStr">
        <is>
          <t>✓</t>
        </is>
      </c>
    </row>
    <row r="672">
      <c r="A672" s="5" t="inlineStr">
        <is>
          <t>PPS24250070901</t>
        </is>
      </c>
      <c r="B672" s="9" t="inlineStr">
        <is>
          <t>榉木餐边柜</t>
        </is>
      </c>
      <c r="C672" s="9" t="inlineStr">
        <is>
          <t>榉木餐边柜-整柜实木背板-1.2米</t>
        </is>
      </c>
      <c r="D672" s="9" t="inlineStr">
        <is>
          <t>PPS2425007090122</t>
        </is>
      </c>
      <c r="E672" s="5" t="inlineStr">
        <is>
          <t>AC-0073</t>
        </is>
      </c>
      <c r="F672" s="9" t="inlineStr">
        <is>
          <t>5mm灰色玻璃</t>
        </is>
      </c>
      <c r="G672" s="9" t="inlineStr">
        <is>
          <t>平面(长×宽)</t>
        </is>
      </c>
      <c r="H672" s="9" t="inlineStr">
        <is>
          <t>待定</t>
        </is>
      </c>
      <c r="I672" s="9" t="inlineStr">
        <is>
          <t>块</t>
        </is>
      </c>
      <c r="J672" s="9" t="n">
        <v>1</v>
      </c>
      <c r="K672" s="9" t="inlineStr">
        <is>
          <t>否</t>
        </is>
      </c>
      <c r="L672" s="9" t="inlineStr">
        <is>
          <t>榉木餐边柜中大抽玻璃-1.2米版</t>
        </is>
      </c>
      <c r="N672" s="8" t="inlineStr">
        <is>
          <t>✅ 可导入</t>
        </is>
      </c>
      <c r="O672" t="inlineStr">
        <is>
          <t>✓</t>
        </is>
      </c>
    </row>
    <row r="673">
      <c r="A673" s="5" t="inlineStr">
        <is>
          <t>PPS24250070901</t>
        </is>
      </c>
      <c r="B673" s="6" t="inlineStr">
        <is>
          <t>榉木餐边柜</t>
        </is>
      </c>
      <c r="C673" s="6" t="inlineStr">
        <is>
          <t>榉木餐边柜-整柜实木背板-1.2米</t>
        </is>
      </c>
      <c r="D673" s="6" t="inlineStr">
        <is>
          <t>PPS2425007090122</t>
        </is>
      </c>
      <c r="E673" s="5" t="inlineStr">
        <is>
          <t>AC-0073</t>
        </is>
      </c>
      <c r="F673" s="6" t="inlineStr">
        <is>
          <t>5mm灰色玻璃</t>
        </is>
      </c>
      <c r="G673" s="6" t="inlineStr">
        <is>
          <t>平面(长×宽)</t>
        </is>
      </c>
      <c r="H673" s="6" t="inlineStr">
        <is>
          <t>待定</t>
        </is>
      </c>
      <c r="I673" s="6" t="inlineStr">
        <is>
          <t>块</t>
        </is>
      </c>
      <c r="J673" s="6" t="n">
        <v>3</v>
      </c>
      <c r="K673" s="6" t="inlineStr">
        <is>
          <t>否</t>
        </is>
      </c>
      <c r="L673" s="6" t="inlineStr">
        <is>
          <t>榉木餐边柜右抽玻璃-1.2米版</t>
        </is>
      </c>
      <c r="N673" s="8" t="inlineStr">
        <is>
          <t>✅ 可导入</t>
        </is>
      </c>
      <c r="O673" t="inlineStr">
        <is>
          <t>✓</t>
        </is>
      </c>
    </row>
    <row r="674">
      <c r="A674" s="5" t="inlineStr">
        <is>
          <t>PPS24250070901</t>
        </is>
      </c>
      <c r="B674" s="9" t="inlineStr">
        <is>
          <t>榉木餐边柜</t>
        </is>
      </c>
      <c r="C674" s="9" t="inlineStr">
        <is>
          <t>榉木餐边柜-整柜实木背板-1.2米</t>
        </is>
      </c>
      <c r="D674" s="9" t="inlineStr">
        <is>
          <t>PPS2425007090122</t>
        </is>
      </c>
      <c r="E674" s="5" t="inlineStr">
        <is>
          <t>AC-0073</t>
        </is>
      </c>
      <c r="F674" s="9" t="inlineStr">
        <is>
          <t>5mm灰色玻璃</t>
        </is>
      </c>
      <c r="G674" s="9" t="inlineStr">
        <is>
          <t>平面(长×宽)</t>
        </is>
      </c>
      <c r="H674" s="9" t="inlineStr">
        <is>
          <t>待定</t>
        </is>
      </c>
      <c r="I674" s="9" t="inlineStr">
        <is>
          <t>块</t>
        </is>
      </c>
      <c r="J674" s="9" t="n">
        <v>2</v>
      </c>
      <c r="K674" s="9" t="inlineStr">
        <is>
          <t>否</t>
        </is>
      </c>
      <c r="L674" s="9" t="inlineStr">
        <is>
          <t>榉木餐边柜移门玻璃-1.2米版</t>
        </is>
      </c>
      <c r="N674" s="8" t="inlineStr">
        <is>
          <t>✅ 可导入</t>
        </is>
      </c>
      <c r="O674" t="inlineStr">
        <is>
          <t>✓</t>
        </is>
      </c>
    </row>
    <row r="675">
      <c r="A675" s="5" t="inlineStr">
        <is>
          <t>PPS24250070901</t>
        </is>
      </c>
      <c r="B675" s="6" t="inlineStr">
        <is>
          <t>榉木餐边柜</t>
        </is>
      </c>
      <c r="C675" s="6" t="inlineStr">
        <is>
          <t>榉木餐边柜-整柜洞洞板背板-2.1米</t>
        </is>
      </c>
      <c r="D675" s="6" t="inlineStr">
        <is>
          <t>PPS2425007090123</t>
        </is>
      </c>
      <c r="E675" s="5" t="inlineStr">
        <is>
          <t>WD-0114</t>
        </is>
      </c>
      <c r="F675" s="6" t="inlineStr">
        <is>
          <t>榉木餐边柜-整柜-木作部分-适配2.1米</t>
        </is>
      </c>
      <c r="G675" s="6" t="inlineStr">
        <is>
          <t>组合</t>
        </is>
      </c>
      <c r="H675" s="6" t="n"/>
      <c r="I675" s="6" t="inlineStr">
        <is>
          <t>套</t>
        </is>
      </c>
      <c r="J675" s="6" t="n">
        <v>1</v>
      </c>
      <c r="K675" s="6" t="n"/>
      <c r="L675" s="6" t="n"/>
      <c r="N675" s="8" t="inlineStr">
        <is>
          <t>✅ 可导入</t>
        </is>
      </c>
      <c r="O675" t="inlineStr">
        <is>
          <t>✓</t>
        </is>
      </c>
    </row>
    <row r="676">
      <c r="A676" s="5" t="inlineStr">
        <is>
          <t>PPS24250070901</t>
        </is>
      </c>
      <c r="B676" s="9" t="inlineStr">
        <is>
          <t>榉木餐边柜</t>
        </is>
      </c>
      <c r="C676" s="9" t="inlineStr">
        <is>
          <t>榉木餐边柜-整柜洞洞板背板-2.1米</t>
        </is>
      </c>
      <c r="D676" s="9" t="inlineStr">
        <is>
          <t>PPS2425007090123</t>
        </is>
      </c>
      <c r="E676" s="5" t="inlineStr">
        <is>
          <t>AC-0073</t>
        </is>
      </c>
      <c r="F676" s="9" t="inlineStr">
        <is>
          <t>5mm灰色玻璃</t>
        </is>
      </c>
      <c r="G676" s="9" t="inlineStr">
        <is>
          <t>平面(长×宽)</t>
        </is>
      </c>
      <c r="H676" s="9" t="inlineStr">
        <is>
          <t>待定</t>
        </is>
      </c>
      <c r="I676" s="9" t="inlineStr">
        <is>
          <t>块</t>
        </is>
      </c>
      <c r="J676" s="9" t="n">
        <v>2</v>
      </c>
      <c r="K676" s="9" t="inlineStr">
        <is>
          <t>否</t>
        </is>
      </c>
      <c r="L676" s="9" t="inlineStr">
        <is>
          <t>榉木餐边柜顶柜玻璃-2.1米版</t>
        </is>
      </c>
      <c r="N676" s="8" t="inlineStr">
        <is>
          <t>✅ 可导入</t>
        </is>
      </c>
      <c r="O676" t="inlineStr">
        <is>
          <t>✓</t>
        </is>
      </c>
    </row>
    <row r="677">
      <c r="A677" s="5" t="inlineStr">
        <is>
          <t>PPS24250070901</t>
        </is>
      </c>
      <c r="B677" s="6" t="inlineStr">
        <is>
          <t>榉木餐边柜</t>
        </is>
      </c>
      <c r="C677" s="6" t="inlineStr">
        <is>
          <t>榉木餐边柜-整柜洞洞板背板-2.1米</t>
        </is>
      </c>
      <c r="D677" s="6" t="inlineStr">
        <is>
          <t>PPS2425007090123</t>
        </is>
      </c>
      <c r="E677" s="5" t="inlineStr">
        <is>
          <t>AC-0096</t>
        </is>
      </c>
      <c r="F677" s="6" t="inlineStr">
        <is>
          <t>抛光不锈钢挂杆</t>
        </is>
      </c>
      <c r="G677" s="6" t="inlineStr">
        <is>
          <t>个数</t>
        </is>
      </c>
      <c r="H677" s="6" t="n"/>
      <c r="I677" s="6" t="inlineStr">
        <is>
          <t>个</t>
        </is>
      </c>
      <c r="J677" s="6" t="n">
        <v>1</v>
      </c>
      <c r="K677" s="6" t="n"/>
      <c r="L677" s="6" t="inlineStr">
        <is>
          <t>榉木餐边柜顶柜金属挂杆；201直径10mm[320孔距]]</t>
        </is>
      </c>
      <c r="N677" s="8" t="inlineStr">
        <is>
          <t>✅ 可导入</t>
        </is>
      </c>
      <c r="O677" t="inlineStr">
        <is>
          <t>✓</t>
        </is>
      </c>
    </row>
    <row r="678">
      <c r="A678" s="5" t="inlineStr">
        <is>
          <t>PPS24250070901</t>
        </is>
      </c>
      <c r="B678" s="9" t="inlineStr">
        <is>
          <t>榉木餐边柜</t>
        </is>
      </c>
      <c r="C678" s="9" t="inlineStr">
        <is>
          <t>榉木餐边柜-整柜洞洞板背板-2.1米</t>
        </is>
      </c>
      <c r="D678" s="9" t="inlineStr">
        <is>
          <t>PPS2425007090123</t>
        </is>
      </c>
      <c r="E678" s="5" t="inlineStr">
        <is>
          <t>AC-0162</t>
        </is>
      </c>
      <c r="F678" s="9" t="inlineStr">
        <is>
          <t>电力轨道-Xpower-U80-黑色-2.05-2插座</t>
        </is>
      </c>
      <c r="G678" s="9" t="inlineStr">
        <is>
          <t>个数</t>
        </is>
      </c>
      <c r="H678" s="9" t="n"/>
      <c r="I678" s="9" t="inlineStr">
        <is>
          <t>根</t>
        </is>
      </c>
      <c r="J678" s="9" t="n">
        <v>1</v>
      </c>
      <c r="K678" s="9" t="n"/>
      <c r="L678" s="9" t="inlineStr">
        <is>
          <t>榉木餐边柜挂架式电力轨道-2.1米版；带3挂架</t>
        </is>
      </c>
      <c r="N678" s="8" t="inlineStr">
        <is>
          <t>✅ 可导入</t>
        </is>
      </c>
      <c r="O678" t="inlineStr">
        <is>
          <t>✓</t>
        </is>
      </c>
    </row>
    <row r="679">
      <c r="A679" s="5" t="inlineStr">
        <is>
          <t>PPS24250070901</t>
        </is>
      </c>
      <c r="B679" s="6" t="inlineStr">
        <is>
          <t>榉木餐边柜</t>
        </is>
      </c>
      <c r="C679" s="6" t="inlineStr">
        <is>
          <t>榉木餐边柜-整柜洞洞板背板-2.1米</t>
        </is>
      </c>
      <c r="D679" s="6" t="inlineStr">
        <is>
          <t>PPS2425007090123</t>
        </is>
      </c>
      <c r="E679" s="5" t="inlineStr">
        <is>
          <t>AC-0099</t>
        </is>
      </c>
      <c r="F679" s="6" t="inlineStr">
        <is>
          <t>亚克力洞洞板-黑色</t>
        </is>
      </c>
      <c r="G679" s="6" t="inlineStr">
        <is>
          <t>平面(长×宽)</t>
        </is>
      </c>
      <c r="H679" s="6" t="inlineStr">
        <is>
          <t>待定</t>
        </is>
      </c>
      <c r="I679" s="6" t="inlineStr">
        <is>
          <t>块</t>
        </is>
      </c>
      <c r="J679" s="6" t="n">
        <v>1</v>
      </c>
      <c r="K679" s="6" t="inlineStr">
        <is>
          <t>否</t>
        </is>
      </c>
      <c r="L679" s="6" t="inlineStr">
        <is>
          <t>贴皮大板</t>
        </is>
      </c>
      <c r="N679" s="8" t="inlineStr">
        <is>
          <t>✅ 可导入</t>
        </is>
      </c>
      <c r="O679" t="inlineStr">
        <is>
          <t>✓</t>
        </is>
      </c>
    </row>
    <row r="680">
      <c r="A680" s="5" t="inlineStr">
        <is>
          <t>PPS24250070901</t>
        </is>
      </c>
      <c r="B680" s="9" t="inlineStr">
        <is>
          <t>榉木餐边柜</t>
        </is>
      </c>
      <c r="C680" s="9" t="inlineStr">
        <is>
          <t>榉木餐边柜-整柜洞洞板背板-2.1米</t>
        </is>
      </c>
      <c r="D680" s="9" t="inlineStr">
        <is>
          <t>PPS2425007090123</t>
        </is>
      </c>
      <c r="E680" s="5" t="inlineStr">
        <is>
          <t>AC-0078</t>
        </is>
      </c>
      <c r="F680" s="9" t="inlineStr">
        <is>
          <t>餐边柜连接片</t>
        </is>
      </c>
      <c r="G680" s="9" t="inlineStr">
        <is>
          <t>个数</t>
        </is>
      </c>
      <c r="H680" s="9" t="n"/>
      <c r="I680" s="9" t="inlineStr">
        <is>
          <t>个</t>
        </is>
      </c>
      <c r="J680" s="9" t="n">
        <v>2</v>
      </c>
      <c r="K680" s="9" t="n"/>
      <c r="L680" s="9" t="n"/>
      <c r="N680" s="8" t="inlineStr">
        <is>
          <t>✅ 可导入</t>
        </is>
      </c>
      <c r="O680" t="inlineStr">
        <is>
          <t>✓</t>
        </is>
      </c>
    </row>
    <row r="681">
      <c r="A681" s="5" t="inlineStr">
        <is>
          <t>PPS24250070901</t>
        </is>
      </c>
      <c r="B681" s="6" t="inlineStr">
        <is>
          <t>榉木餐边柜</t>
        </is>
      </c>
      <c r="C681" s="6" t="inlineStr">
        <is>
          <t>榉木餐边柜-整柜洞洞板背板-2.1米</t>
        </is>
      </c>
      <c r="D681" s="6" t="inlineStr">
        <is>
          <t>PPS2425007090123</t>
        </is>
      </c>
      <c r="E681" s="5" t="inlineStr">
        <is>
          <t>AC-0071</t>
        </is>
      </c>
      <c r="F681" s="6" t="inlineStr">
        <is>
          <t>12mm黑色岩板</t>
        </is>
      </c>
      <c r="G681" s="6" t="inlineStr">
        <is>
          <t>平面(长×宽)</t>
        </is>
      </c>
      <c r="H681" s="6" t="inlineStr">
        <is>
          <t>2100*450</t>
        </is>
      </c>
      <c r="I681" s="6" t="inlineStr">
        <is>
          <t>块</t>
        </is>
      </c>
      <c r="J681" s="6" t="n">
        <v>1</v>
      </c>
      <c r="K681" s="6" t="n"/>
      <c r="L681" s="6" t="inlineStr">
        <is>
          <t>榉木餐边柜岩板-2.1米版;12mm哑光黑 2100*450  4边磨平，R2mm安全角
后面左右两边进来8cm开2*1cm半圆孔
后面两边进来220mm，左右各进来5mm，打10mm的圆孔
岩板左侧距离后面79mm，左侧44mm打直径12mm走水孔</t>
        </is>
      </c>
      <c r="N681" s="8" t="inlineStr">
        <is>
          <t>✅ 可导入</t>
        </is>
      </c>
      <c r="O681" t="inlineStr">
        <is>
          <t>✓</t>
        </is>
      </c>
    </row>
    <row r="682">
      <c r="A682" s="5" t="inlineStr">
        <is>
          <t>PPS24250070901</t>
        </is>
      </c>
      <c r="B682" s="9" t="inlineStr">
        <is>
          <t>榉木餐边柜</t>
        </is>
      </c>
      <c r="C682" s="9" t="inlineStr">
        <is>
          <t>榉木餐边柜-整柜洞洞板背板-2.1米</t>
        </is>
      </c>
      <c r="D682" s="9" t="inlineStr">
        <is>
          <t>PPS2425007090123</t>
        </is>
      </c>
      <c r="E682" s="5" t="inlineStr">
        <is>
          <t>AC-0073</t>
        </is>
      </c>
      <c r="F682" s="9" t="inlineStr">
        <is>
          <t>5mm灰色玻璃</t>
        </is>
      </c>
      <c r="G682" s="9" t="inlineStr">
        <is>
          <t>平面(长×宽)</t>
        </is>
      </c>
      <c r="H682" s="9" t="inlineStr">
        <is>
          <t>待定</t>
        </is>
      </c>
      <c r="I682" s="9" t="inlineStr">
        <is>
          <t>块</t>
        </is>
      </c>
      <c r="J682" s="9" t="n">
        <v>1</v>
      </c>
      <c r="K682" s="9" t="inlineStr">
        <is>
          <t>否</t>
        </is>
      </c>
      <c r="L682" s="9" t="inlineStr">
        <is>
          <t>榉木餐边柜左大抽玻璃-2.1米版</t>
        </is>
      </c>
      <c r="N682" s="8" t="inlineStr">
        <is>
          <t>✅ 可导入</t>
        </is>
      </c>
      <c r="O682" t="inlineStr">
        <is>
          <t>✓</t>
        </is>
      </c>
    </row>
    <row r="683">
      <c r="A683" s="5" t="inlineStr">
        <is>
          <t>PPS24250070901</t>
        </is>
      </c>
      <c r="B683" s="6" t="inlineStr">
        <is>
          <t>榉木餐边柜</t>
        </is>
      </c>
      <c r="C683" s="6" t="inlineStr">
        <is>
          <t>榉木餐边柜-整柜洞洞板背板-2.1米</t>
        </is>
      </c>
      <c r="D683" s="6" t="inlineStr">
        <is>
          <t>PPS2425007090123</t>
        </is>
      </c>
      <c r="E683" s="5" t="inlineStr">
        <is>
          <t>AC-0073</t>
        </is>
      </c>
      <c r="F683" s="6" t="inlineStr">
        <is>
          <t>5mm灰色玻璃</t>
        </is>
      </c>
      <c r="G683" s="6" t="inlineStr">
        <is>
          <t>平面(长×宽)</t>
        </is>
      </c>
      <c r="H683" s="6" t="inlineStr">
        <is>
          <t>待定</t>
        </is>
      </c>
      <c r="I683" s="6" t="inlineStr">
        <is>
          <t>块</t>
        </is>
      </c>
      <c r="J683" s="6" t="n">
        <v>1</v>
      </c>
      <c r="K683" s="6" t="inlineStr">
        <is>
          <t>否</t>
        </is>
      </c>
      <c r="L683" s="6" t="inlineStr">
        <is>
          <t>榉木餐边柜中大抽玻璃-2.1米版</t>
        </is>
      </c>
      <c r="N683" s="8" t="inlineStr">
        <is>
          <t>✅ 可导入</t>
        </is>
      </c>
      <c r="O683" t="inlineStr">
        <is>
          <t>✓</t>
        </is>
      </c>
    </row>
    <row r="684">
      <c r="A684" s="5" t="inlineStr">
        <is>
          <t>PPS24250070901</t>
        </is>
      </c>
      <c r="B684" s="9" t="inlineStr">
        <is>
          <t>榉木餐边柜</t>
        </is>
      </c>
      <c r="C684" s="9" t="inlineStr">
        <is>
          <t>榉木餐边柜-整柜洞洞板背板-2.1米</t>
        </is>
      </c>
      <c r="D684" s="9" t="inlineStr">
        <is>
          <t>PPS2425007090123</t>
        </is>
      </c>
      <c r="E684" s="5" t="inlineStr">
        <is>
          <t>AC-0073</t>
        </is>
      </c>
      <c r="F684" s="9" t="inlineStr">
        <is>
          <t>5mm灰色玻璃</t>
        </is>
      </c>
      <c r="G684" s="9" t="inlineStr">
        <is>
          <t>平面(长×宽)</t>
        </is>
      </c>
      <c r="H684" s="9" t="inlineStr">
        <is>
          <t>待定</t>
        </is>
      </c>
      <c r="I684" s="9" t="inlineStr">
        <is>
          <t>块</t>
        </is>
      </c>
      <c r="J684" s="9" t="n">
        <v>3</v>
      </c>
      <c r="K684" s="9" t="inlineStr">
        <is>
          <t>否</t>
        </is>
      </c>
      <c r="L684" s="9" t="inlineStr">
        <is>
          <t>榉木餐边柜右抽玻璃-2.1米版</t>
        </is>
      </c>
      <c r="N684" s="8" t="inlineStr">
        <is>
          <t>✅ 可导入</t>
        </is>
      </c>
      <c r="O684" t="inlineStr">
        <is>
          <t>✓</t>
        </is>
      </c>
    </row>
    <row r="685">
      <c r="A685" s="5" t="inlineStr">
        <is>
          <t>PPS24250070901</t>
        </is>
      </c>
      <c r="B685" s="6" t="inlineStr">
        <is>
          <t>榉木餐边柜</t>
        </is>
      </c>
      <c r="C685" s="6" t="inlineStr">
        <is>
          <t>榉木餐边柜-整柜洞洞板背板-2.1米</t>
        </is>
      </c>
      <c r="D685" s="6" t="inlineStr">
        <is>
          <t>PPS2425007090123</t>
        </is>
      </c>
      <c r="E685" s="5" t="inlineStr">
        <is>
          <t>AC-0073</t>
        </is>
      </c>
      <c r="F685" s="6" t="inlineStr">
        <is>
          <t>5mm灰色玻璃</t>
        </is>
      </c>
      <c r="G685" s="6" t="inlineStr">
        <is>
          <t>平面(长×宽)</t>
        </is>
      </c>
      <c r="H685" s="6" t="inlineStr">
        <is>
          <t>待定</t>
        </is>
      </c>
      <c r="I685" s="6" t="inlineStr">
        <is>
          <t>块</t>
        </is>
      </c>
      <c r="J685" s="6" t="n">
        <v>2</v>
      </c>
      <c r="K685" s="6" t="inlineStr">
        <is>
          <t>否</t>
        </is>
      </c>
      <c r="L685" s="6" t="inlineStr">
        <is>
          <t>榉木餐边柜移门玻璃-2.1米版</t>
        </is>
      </c>
      <c r="N685" s="8" t="inlineStr">
        <is>
          <t>✅ 可导入</t>
        </is>
      </c>
      <c r="O685" t="inlineStr">
        <is>
          <t>✓</t>
        </is>
      </c>
    </row>
    <row r="686">
      <c r="A686" s="5" t="inlineStr">
        <is>
          <t>PPS24250070901</t>
        </is>
      </c>
      <c r="B686" s="9" t="inlineStr">
        <is>
          <t>榉木餐边柜</t>
        </is>
      </c>
      <c r="C686" s="9" t="inlineStr">
        <is>
          <t>榉木餐边柜-整柜洞洞板背板-1.8米</t>
        </is>
      </c>
      <c r="D686" s="9" t="inlineStr">
        <is>
          <t>PPS2425007090124</t>
        </is>
      </c>
      <c r="E686" s="5" t="inlineStr">
        <is>
          <t>WD-0115</t>
        </is>
      </c>
      <c r="F686" s="9" t="inlineStr">
        <is>
          <t>榉木餐边柜-整柜-木作部分-适配1.8米</t>
        </is>
      </c>
      <c r="G686" s="9" t="inlineStr">
        <is>
          <t>组合</t>
        </is>
      </c>
      <c r="H686" s="9" t="n"/>
      <c r="I686" s="9" t="inlineStr">
        <is>
          <t>套</t>
        </is>
      </c>
      <c r="J686" s="9" t="n">
        <v>1</v>
      </c>
      <c r="K686" s="9" t="n"/>
      <c r="L686" s="9" t="n"/>
      <c r="N686" s="8" t="inlineStr">
        <is>
          <t>✅ 可导入</t>
        </is>
      </c>
      <c r="O686" t="inlineStr">
        <is>
          <t>✓</t>
        </is>
      </c>
    </row>
    <row r="687">
      <c r="A687" s="5" t="inlineStr">
        <is>
          <t>PPS24250070901</t>
        </is>
      </c>
      <c r="B687" s="6" t="inlineStr">
        <is>
          <t>榉木餐边柜</t>
        </is>
      </c>
      <c r="C687" s="6" t="inlineStr">
        <is>
          <t>榉木餐边柜-整柜洞洞板背板-1.8米</t>
        </is>
      </c>
      <c r="D687" s="6" t="inlineStr">
        <is>
          <t>PPS2425007090124</t>
        </is>
      </c>
      <c r="E687" s="5" t="inlineStr">
        <is>
          <t>AC-0073</t>
        </is>
      </c>
      <c r="F687" s="6" t="inlineStr">
        <is>
          <t>5mm灰色玻璃</t>
        </is>
      </c>
      <c r="G687" s="6" t="inlineStr">
        <is>
          <t>平面(长×宽)</t>
        </is>
      </c>
      <c r="H687" s="6" t="inlineStr">
        <is>
          <t>待定</t>
        </is>
      </c>
      <c r="I687" s="6" t="inlineStr">
        <is>
          <t>块</t>
        </is>
      </c>
      <c r="J687" s="6" t="n">
        <v>2</v>
      </c>
      <c r="K687" s="6" t="inlineStr">
        <is>
          <t>否</t>
        </is>
      </c>
      <c r="L687" s="6" t="inlineStr">
        <is>
          <t>榉木餐边柜顶柜玻璃-1.8米版</t>
        </is>
      </c>
      <c r="N687" s="8" t="inlineStr">
        <is>
          <t>✅ 可导入</t>
        </is>
      </c>
      <c r="O687" t="inlineStr">
        <is>
          <t>✓</t>
        </is>
      </c>
    </row>
    <row r="688">
      <c r="A688" s="5" t="inlineStr">
        <is>
          <t>PPS24250070901</t>
        </is>
      </c>
      <c r="B688" s="9" t="inlineStr">
        <is>
          <t>榉木餐边柜</t>
        </is>
      </c>
      <c r="C688" s="9" t="inlineStr">
        <is>
          <t>榉木餐边柜-整柜洞洞板背板-1.8米</t>
        </is>
      </c>
      <c r="D688" s="9" t="inlineStr">
        <is>
          <t>PPS2425007090124</t>
        </is>
      </c>
      <c r="E688" s="5" t="inlineStr">
        <is>
          <t>AC-0096</t>
        </is>
      </c>
      <c r="F688" s="9" t="inlineStr">
        <is>
          <t>抛光不锈钢挂杆</t>
        </is>
      </c>
      <c r="G688" s="9" t="inlineStr">
        <is>
          <t>个数</t>
        </is>
      </c>
      <c r="H688" s="9" t="n"/>
      <c r="I688" s="9" t="inlineStr">
        <is>
          <t>个</t>
        </is>
      </c>
      <c r="J688" s="9" t="n">
        <v>1</v>
      </c>
      <c r="K688" s="9" t="n"/>
      <c r="L688" s="9" t="inlineStr">
        <is>
          <t>榉木餐边柜顶柜金属挂杆；201直径10mm[320孔距]]</t>
        </is>
      </c>
      <c r="N688" s="8" t="inlineStr">
        <is>
          <t>✅ 可导入</t>
        </is>
      </c>
      <c r="O688" t="inlineStr">
        <is>
          <t>✓</t>
        </is>
      </c>
    </row>
    <row r="689">
      <c r="A689" s="5" t="inlineStr">
        <is>
          <t>PPS24250070901</t>
        </is>
      </c>
      <c r="B689" s="6" t="inlineStr">
        <is>
          <t>榉木餐边柜</t>
        </is>
      </c>
      <c r="C689" s="6" t="inlineStr">
        <is>
          <t>榉木餐边柜-整柜洞洞板背板-1.8米</t>
        </is>
      </c>
      <c r="D689" s="6" t="inlineStr">
        <is>
          <t>PPS2425007090124</t>
        </is>
      </c>
      <c r="E689" s="5" t="inlineStr">
        <is>
          <t>AC-0163</t>
        </is>
      </c>
      <c r="F689" s="6" t="inlineStr">
        <is>
          <t>电力轨道-Xpower-U80-黑色-1.75-2插座</t>
        </is>
      </c>
      <c r="G689" s="6" t="inlineStr">
        <is>
          <t>个数</t>
        </is>
      </c>
      <c r="H689" s="6" t="n"/>
      <c r="I689" s="6" t="inlineStr">
        <is>
          <t>根</t>
        </is>
      </c>
      <c r="J689" s="6" t="n">
        <v>1</v>
      </c>
      <c r="K689" s="6" t="n"/>
      <c r="L689" s="6" t="inlineStr">
        <is>
          <t>榉木餐边柜挂架式电力轨道-1.8米版；带3挂架</t>
        </is>
      </c>
      <c r="N689" s="8" t="inlineStr">
        <is>
          <t>✅ 可导入</t>
        </is>
      </c>
      <c r="O689" t="inlineStr">
        <is>
          <t>✓</t>
        </is>
      </c>
    </row>
    <row r="690">
      <c r="A690" s="5" t="inlineStr">
        <is>
          <t>PPS24250070901</t>
        </is>
      </c>
      <c r="B690" s="9" t="inlineStr">
        <is>
          <t>榉木餐边柜</t>
        </is>
      </c>
      <c r="C690" s="9" t="inlineStr">
        <is>
          <t>榉木餐边柜-整柜洞洞板背板-1.8米</t>
        </is>
      </c>
      <c r="D690" s="9" t="inlineStr">
        <is>
          <t>PPS2425007090124</t>
        </is>
      </c>
      <c r="E690" s="5" t="inlineStr">
        <is>
          <t>AC-0099</t>
        </is>
      </c>
      <c r="F690" s="9" t="inlineStr">
        <is>
          <t>亚克力洞洞板-黑色</t>
        </is>
      </c>
      <c r="G690" s="9" t="inlineStr">
        <is>
          <t>平面(长×宽)</t>
        </is>
      </c>
      <c r="H690" s="9" t="inlineStr">
        <is>
          <t>待定</t>
        </is>
      </c>
      <c r="I690" s="9" t="inlineStr">
        <is>
          <t>块</t>
        </is>
      </c>
      <c r="J690" s="9" t="n">
        <v>1</v>
      </c>
      <c r="K690" s="9" t="inlineStr">
        <is>
          <t>否</t>
        </is>
      </c>
      <c r="L690" s="9" t="inlineStr">
        <is>
          <t>贴皮大板</t>
        </is>
      </c>
      <c r="N690" s="8" t="inlineStr">
        <is>
          <t>✅ 可导入</t>
        </is>
      </c>
      <c r="O690" t="inlineStr">
        <is>
          <t>✓</t>
        </is>
      </c>
    </row>
    <row r="691">
      <c r="A691" s="5" t="inlineStr">
        <is>
          <t>PPS24250070901</t>
        </is>
      </c>
      <c r="B691" s="6" t="inlineStr">
        <is>
          <t>榉木餐边柜</t>
        </is>
      </c>
      <c r="C691" s="6" t="inlineStr">
        <is>
          <t>榉木餐边柜-整柜洞洞板背板-1.8米</t>
        </is>
      </c>
      <c r="D691" s="6" t="inlineStr">
        <is>
          <t>PPS2425007090124</t>
        </is>
      </c>
      <c r="E691" s="5" t="inlineStr">
        <is>
          <t>AC-0078</t>
        </is>
      </c>
      <c r="F691" s="6" t="inlineStr">
        <is>
          <t>餐边柜连接片</t>
        </is>
      </c>
      <c r="G691" s="6" t="inlineStr">
        <is>
          <t>个数</t>
        </is>
      </c>
      <c r="H691" s="6" t="n"/>
      <c r="I691" s="6" t="inlineStr">
        <is>
          <t>个</t>
        </is>
      </c>
      <c r="J691" s="6" t="n">
        <v>2</v>
      </c>
      <c r="K691" s="6" t="n"/>
      <c r="L691" s="6" t="n"/>
      <c r="N691" s="8" t="inlineStr">
        <is>
          <t>✅ 可导入</t>
        </is>
      </c>
      <c r="O691" t="inlineStr">
        <is>
          <t>✓</t>
        </is>
      </c>
    </row>
    <row r="692">
      <c r="A692" s="5" t="inlineStr">
        <is>
          <t>PPS24250070901</t>
        </is>
      </c>
      <c r="B692" s="9" t="inlineStr">
        <is>
          <t>榉木餐边柜</t>
        </is>
      </c>
      <c r="C692" s="9" t="inlineStr">
        <is>
          <t>榉木餐边柜-整柜洞洞板背板-1.8米</t>
        </is>
      </c>
      <c r="D692" s="9" t="inlineStr">
        <is>
          <t>PPS2425007090124</t>
        </is>
      </c>
      <c r="E692" s="5" t="inlineStr">
        <is>
          <t>AC-0071</t>
        </is>
      </c>
      <c r="F692" s="9" t="inlineStr">
        <is>
          <t>12mm黑色岩板</t>
        </is>
      </c>
      <c r="G692" s="9" t="inlineStr">
        <is>
          <t>平面(长×宽)</t>
        </is>
      </c>
      <c r="H692" s="9" t="inlineStr">
        <is>
          <t>1800*450</t>
        </is>
      </c>
      <c r="I692" s="9" t="inlineStr">
        <is>
          <t>块</t>
        </is>
      </c>
      <c r="J692" s="9" t="n">
        <v>1</v>
      </c>
      <c r="K692" s="9" t="n"/>
      <c r="L692" s="9" t="inlineStr">
        <is>
          <t>榉木餐边柜岩板-1.8米版;12mm哑光黑 2100*450  4边磨平，R2mm安全角
后面左右两边进来8cm开2*1cm半圆孔
后面两边进来220mm，左右各进来5mm，打10mm的圆孔
岩板左侧距离后面79mm，左侧44mm打直径12mm走水孔</t>
        </is>
      </c>
      <c r="N692" s="8" t="inlineStr">
        <is>
          <t>✅ 可导入</t>
        </is>
      </c>
      <c r="O692" t="inlineStr">
        <is>
          <t>✓</t>
        </is>
      </c>
    </row>
    <row r="693">
      <c r="A693" s="5" t="inlineStr">
        <is>
          <t>PPS24250070901</t>
        </is>
      </c>
      <c r="B693" s="6" t="inlineStr">
        <is>
          <t>榉木餐边柜</t>
        </is>
      </c>
      <c r="C693" s="6" t="inlineStr">
        <is>
          <t>榉木餐边柜-整柜洞洞板背板-1.8米</t>
        </is>
      </c>
      <c r="D693" s="6" t="inlineStr">
        <is>
          <t>PPS2425007090124</t>
        </is>
      </c>
      <c r="E693" s="5" t="inlineStr">
        <is>
          <t>AC-0073</t>
        </is>
      </c>
      <c r="F693" s="6" t="inlineStr">
        <is>
          <t>5mm灰色玻璃</t>
        </is>
      </c>
      <c r="G693" s="6" t="inlineStr">
        <is>
          <t>平面(长×宽)</t>
        </is>
      </c>
      <c r="H693" s="6" t="inlineStr">
        <is>
          <t>待定</t>
        </is>
      </c>
      <c r="I693" s="6" t="inlineStr">
        <is>
          <t>块</t>
        </is>
      </c>
      <c r="J693" s="6" t="n">
        <v>1</v>
      </c>
      <c r="K693" s="6" t="inlineStr">
        <is>
          <t>否</t>
        </is>
      </c>
      <c r="L693" s="6" t="inlineStr">
        <is>
          <t>榉木餐边柜左大抽玻璃-1.8米版</t>
        </is>
      </c>
      <c r="N693" s="8" t="inlineStr">
        <is>
          <t>✅ 可导入</t>
        </is>
      </c>
      <c r="O693" t="inlineStr">
        <is>
          <t>✓</t>
        </is>
      </c>
    </row>
    <row r="694">
      <c r="A694" s="5" t="inlineStr">
        <is>
          <t>PPS24250070901</t>
        </is>
      </c>
      <c r="B694" s="9" t="inlineStr">
        <is>
          <t>榉木餐边柜</t>
        </is>
      </c>
      <c r="C694" s="9" t="inlineStr">
        <is>
          <t>榉木餐边柜-整柜洞洞板背板-1.8米</t>
        </is>
      </c>
      <c r="D694" s="9" t="inlineStr">
        <is>
          <t>PPS2425007090124</t>
        </is>
      </c>
      <c r="E694" s="5" t="inlineStr">
        <is>
          <t>AC-0073</t>
        </is>
      </c>
      <c r="F694" s="9" t="inlineStr">
        <is>
          <t>5mm灰色玻璃</t>
        </is>
      </c>
      <c r="G694" s="9" t="inlineStr">
        <is>
          <t>平面(长×宽)</t>
        </is>
      </c>
      <c r="H694" s="9" t="inlineStr">
        <is>
          <t>待定</t>
        </is>
      </c>
      <c r="I694" s="9" t="inlineStr">
        <is>
          <t>块</t>
        </is>
      </c>
      <c r="J694" s="9" t="n">
        <v>1</v>
      </c>
      <c r="K694" s="9" t="inlineStr">
        <is>
          <t>否</t>
        </is>
      </c>
      <c r="L694" s="9" t="inlineStr">
        <is>
          <t>榉木餐边柜中大抽玻璃-1.8米版</t>
        </is>
      </c>
      <c r="N694" s="8" t="inlineStr">
        <is>
          <t>✅ 可导入</t>
        </is>
      </c>
      <c r="O694" t="inlineStr">
        <is>
          <t>✓</t>
        </is>
      </c>
    </row>
    <row r="695">
      <c r="A695" s="5" t="inlineStr">
        <is>
          <t>PPS24250070901</t>
        </is>
      </c>
      <c r="B695" s="6" t="inlineStr">
        <is>
          <t>榉木餐边柜</t>
        </is>
      </c>
      <c r="C695" s="6" t="inlineStr">
        <is>
          <t>榉木餐边柜-整柜洞洞板背板-1.8米</t>
        </is>
      </c>
      <c r="D695" s="6" t="inlineStr">
        <is>
          <t>PPS2425007090124</t>
        </is>
      </c>
      <c r="E695" s="5" t="inlineStr">
        <is>
          <t>AC-0073</t>
        </is>
      </c>
      <c r="F695" s="6" t="inlineStr">
        <is>
          <t>5mm灰色玻璃</t>
        </is>
      </c>
      <c r="G695" s="6" t="inlineStr">
        <is>
          <t>平面(长×宽)</t>
        </is>
      </c>
      <c r="H695" s="6" t="inlineStr">
        <is>
          <t>待定</t>
        </is>
      </c>
      <c r="I695" s="6" t="inlineStr">
        <is>
          <t>块</t>
        </is>
      </c>
      <c r="J695" s="6" t="n">
        <v>3</v>
      </c>
      <c r="K695" s="6" t="inlineStr">
        <is>
          <t>否</t>
        </is>
      </c>
      <c r="L695" s="6" t="inlineStr">
        <is>
          <t>榉木餐边柜右抽玻璃-1.8米版</t>
        </is>
      </c>
      <c r="N695" s="8" t="inlineStr">
        <is>
          <t>✅ 可导入</t>
        </is>
      </c>
      <c r="O695" t="inlineStr">
        <is>
          <t>✓</t>
        </is>
      </c>
    </row>
    <row r="696">
      <c r="A696" s="5" t="inlineStr">
        <is>
          <t>PPS24250070901</t>
        </is>
      </c>
      <c r="B696" s="9" t="inlineStr">
        <is>
          <t>榉木餐边柜</t>
        </is>
      </c>
      <c r="C696" s="9" t="inlineStr">
        <is>
          <t>榉木餐边柜-整柜洞洞板背板-1.8米</t>
        </is>
      </c>
      <c r="D696" s="9" t="inlineStr">
        <is>
          <t>PPS2425007090124</t>
        </is>
      </c>
      <c r="E696" s="5" t="inlineStr">
        <is>
          <t>AC-0073</t>
        </is>
      </c>
      <c r="F696" s="9" t="inlineStr">
        <is>
          <t>5mm灰色玻璃</t>
        </is>
      </c>
      <c r="G696" s="9" t="inlineStr">
        <is>
          <t>平面(长×宽)</t>
        </is>
      </c>
      <c r="H696" s="9" t="inlineStr">
        <is>
          <t>待定</t>
        </is>
      </c>
      <c r="I696" s="9" t="inlineStr">
        <is>
          <t>块</t>
        </is>
      </c>
      <c r="J696" s="9" t="n">
        <v>2</v>
      </c>
      <c r="K696" s="9" t="inlineStr">
        <is>
          <t>否</t>
        </is>
      </c>
      <c r="L696" s="9" t="inlineStr">
        <is>
          <t>榉木餐边柜移门玻璃-1.8米版</t>
        </is>
      </c>
      <c r="N696" s="8" t="inlineStr">
        <is>
          <t>✅ 可导入</t>
        </is>
      </c>
      <c r="O696" t="inlineStr">
        <is>
          <t>✓</t>
        </is>
      </c>
    </row>
    <row r="697">
      <c r="A697" s="5" t="inlineStr">
        <is>
          <t>PPS24250070901</t>
        </is>
      </c>
      <c r="B697" s="6" t="inlineStr">
        <is>
          <t>榉木餐边柜</t>
        </is>
      </c>
      <c r="C697" s="6" t="inlineStr">
        <is>
          <t>榉木餐边柜-整柜洞洞板背板-1.5米</t>
        </is>
      </c>
      <c r="D697" s="6" t="inlineStr">
        <is>
          <t>PPS2425007090125</t>
        </is>
      </c>
      <c r="E697" s="5" t="inlineStr">
        <is>
          <t>WD-0116</t>
        </is>
      </c>
      <c r="F697" s="6" t="inlineStr">
        <is>
          <t>榉木餐边柜-整柜-木作部分-适配1.5米</t>
        </is>
      </c>
      <c r="G697" s="6" t="inlineStr">
        <is>
          <t>组合</t>
        </is>
      </c>
      <c r="H697" s="6" t="n"/>
      <c r="I697" s="6" t="inlineStr">
        <is>
          <t>套</t>
        </is>
      </c>
      <c r="J697" s="6" t="n">
        <v>1</v>
      </c>
      <c r="K697" s="6" t="n"/>
      <c r="L697" s="6" t="n"/>
      <c r="N697" s="8" t="inlineStr">
        <is>
          <t>✅ 可导入</t>
        </is>
      </c>
      <c r="O697" t="inlineStr">
        <is>
          <t>✓</t>
        </is>
      </c>
    </row>
    <row r="698">
      <c r="A698" s="5" t="inlineStr">
        <is>
          <t>PPS24250070901</t>
        </is>
      </c>
      <c r="B698" s="9" t="inlineStr">
        <is>
          <t>榉木餐边柜</t>
        </is>
      </c>
      <c r="C698" s="9" t="inlineStr">
        <is>
          <t>榉木餐边柜-整柜洞洞板背板-1.5米</t>
        </is>
      </c>
      <c r="D698" s="9" t="inlineStr">
        <is>
          <t>PPS2425007090125</t>
        </is>
      </c>
      <c r="E698" s="5" t="inlineStr">
        <is>
          <t>AC-0073</t>
        </is>
      </c>
      <c r="F698" s="9" t="inlineStr">
        <is>
          <t>5mm灰色玻璃</t>
        </is>
      </c>
      <c r="G698" s="9" t="inlineStr">
        <is>
          <t>平面(长×宽)</t>
        </is>
      </c>
      <c r="H698" s="9" t="inlineStr">
        <is>
          <t>待定</t>
        </is>
      </c>
      <c r="I698" s="9" t="inlineStr">
        <is>
          <t>块</t>
        </is>
      </c>
      <c r="J698" s="9" t="n">
        <v>2</v>
      </c>
      <c r="K698" s="9" t="inlineStr">
        <is>
          <t>否</t>
        </is>
      </c>
      <c r="L698" s="9" t="inlineStr">
        <is>
          <t>榉木餐边柜顶柜玻璃-1.5米版</t>
        </is>
      </c>
      <c r="N698" s="8" t="inlineStr">
        <is>
          <t>✅ 可导入</t>
        </is>
      </c>
      <c r="O698" t="inlineStr">
        <is>
          <t>✓</t>
        </is>
      </c>
    </row>
    <row r="699">
      <c r="A699" s="5" t="inlineStr">
        <is>
          <t>PPS24250070901</t>
        </is>
      </c>
      <c r="B699" s="6" t="inlineStr">
        <is>
          <t>榉木餐边柜</t>
        </is>
      </c>
      <c r="C699" s="6" t="inlineStr">
        <is>
          <t>榉木餐边柜-整柜洞洞板背板-1.5米</t>
        </is>
      </c>
      <c r="D699" s="6" t="inlineStr">
        <is>
          <t>PPS2425007090125</t>
        </is>
      </c>
      <c r="E699" s="5" t="inlineStr">
        <is>
          <t>AC-0096</t>
        </is>
      </c>
      <c r="F699" s="6" t="inlineStr">
        <is>
          <t>抛光不锈钢挂杆</t>
        </is>
      </c>
      <c r="G699" s="6" t="inlineStr">
        <is>
          <t>个数</t>
        </is>
      </c>
      <c r="H699" s="6" t="n"/>
      <c r="I699" s="6" t="inlineStr">
        <is>
          <t>个</t>
        </is>
      </c>
      <c r="J699" s="6" t="n">
        <v>1</v>
      </c>
      <c r="K699" s="6" t="n"/>
      <c r="L699" s="6" t="inlineStr">
        <is>
          <t>榉木餐边柜顶柜金属挂杆；201直径10mm[320孔距]]</t>
        </is>
      </c>
      <c r="N699" s="8" t="inlineStr">
        <is>
          <t>✅ 可导入</t>
        </is>
      </c>
      <c r="O699" t="inlineStr">
        <is>
          <t>✓</t>
        </is>
      </c>
    </row>
    <row r="700">
      <c r="A700" s="5" t="inlineStr">
        <is>
          <t>PPS24250070901</t>
        </is>
      </c>
      <c r="B700" s="9" t="inlineStr">
        <is>
          <t>榉木餐边柜</t>
        </is>
      </c>
      <c r="C700" s="9" t="inlineStr">
        <is>
          <t>榉木餐边柜-整柜洞洞板背板-1.5米</t>
        </is>
      </c>
      <c r="D700" s="9" t="inlineStr">
        <is>
          <t>PPS2425007090125</t>
        </is>
      </c>
      <c r="E700" s="5" t="inlineStr">
        <is>
          <t>AC-0164</t>
        </is>
      </c>
      <c r="F700" s="9" t="inlineStr">
        <is>
          <t>电力轨道-Xpower-U80-黑色-1.45-2插座</t>
        </is>
      </c>
      <c r="G700" s="9" t="inlineStr">
        <is>
          <t>个数</t>
        </is>
      </c>
      <c r="H700" s="9" t="n"/>
      <c r="I700" s="9" t="inlineStr">
        <is>
          <t>根</t>
        </is>
      </c>
      <c r="J700" s="9" t="n">
        <v>1</v>
      </c>
      <c r="K700" s="9" t="n"/>
      <c r="L700" s="9" t="inlineStr">
        <is>
          <t>榉木餐边柜挂架式电力轨道-1.5米版；带3挂架</t>
        </is>
      </c>
      <c r="N700" s="8" t="inlineStr">
        <is>
          <t>✅ 可导入</t>
        </is>
      </c>
      <c r="O700" t="inlineStr">
        <is>
          <t>✓</t>
        </is>
      </c>
    </row>
    <row r="701">
      <c r="A701" s="5" t="inlineStr">
        <is>
          <t>PPS24250070901</t>
        </is>
      </c>
      <c r="B701" s="6" t="inlineStr">
        <is>
          <t>榉木餐边柜</t>
        </is>
      </c>
      <c r="C701" s="6" t="inlineStr">
        <is>
          <t>榉木餐边柜-整柜洞洞板背板-1.5米</t>
        </is>
      </c>
      <c r="D701" s="6" t="inlineStr">
        <is>
          <t>PPS2425007090125</t>
        </is>
      </c>
      <c r="E701" s="5" t="inlineStr">
        <is>
          <t>AC-0099</t>
        </is>
      </c>
      <c r="F701" s="6" t="inlineStr">
        <is>
          <t>亚克力洞洞板-黑色</t>
        </is>
      </c>
      <c r="G701" s="6" t="inlineStr">
        <is>
          <t>平面(长×宽)</t>
        </is>
      </c>
      <c r="H701" s="6" t="inlineStr">
        <is>
          <t>待定</t>
        </is>
      </c>
      <c r="I701" s="6" t="inlineStr">
        <is>
          <t>块</t>
        </is>
      </c>
      <c r="J701" s="6" t="n">
        <v>1</v>
      </c>
      <c r="K701" s="6" t="inlineStr">
        <is>
          <t>否</t>
        </is>
      </c>
      <c r="L701" s="6" t="inlineStr">
        <is>
          <t>贴皮大板</t>
        </is>
      </c>
      <c r="N701" s="8" t="inlineStr">
        <is>
          <t>✅ 可导入</t>
        </is>
      </c>
      <c r="O701" t="inlineStr">
        <is>
          <t>✓</t>
        </is>
      </c>
    </row>
    <row r="702">
      <c r="A702" s="5" t="inlineStr">
        <is>
          <t>PPS24250070901</t>
        </is>
      </c>
      <c r="B702" s="9" t="inlineStr">
        <is>
          <t>榉木餐边柜</t>
        </is>
      </c>
      <c r="C702" s="9" t="inlineStr">
        <is>
          <t>榉木餐边柜-整柜洞洞板背板-1.5米</t>
        </is>
      </c>
      <c r="D702" s="9" t="inlineStr">
        <is>
          <t>PPS2425007090125</t>
        </is>
      </c>
      <c r="E702" s="5" t="inlineStr">
        <is>
          <t>AC-0078</t>
        </is>
      </c>
      <c r="F702" s="9" t="inlineStr">
        <is>
          <t>餐边柜连接片</t>
        </is>
      </c>
      <c r="G702" s="9" t="inlineStr">
        <is>
          <t>个数</t>
        </is>
      </c>
      <c r="H702" s="9" t="n"/>
      <c r="I702" s="9" t="inlineStr">
        <is>
          <t>个</t>
        </is>
      </c>
      <c r="J702" s="9" t="n">
        <v>2</v>
      </c>
      <c r="K702" s="9" t="n"/>
      <c r="L702" s="9" t="n"/>
      <c r="N702" s="8" t="inlineStr">
        <is>
          <t>✅ 可导入</t>
        </is>
      </c>
      <c r="O702" t="inlineStr">
        <is>
          <t>✓</t>
        </is>
      </c>
    </row>
    <row r="703">
      <c r="A703" s="5" t="inlineStr">
        <is>
          <t>PPS24250070901</t>
        </is>
      </c>
      <c r="B703" s="6" t="inlineStr">
        <is>
          <t>榉木餐边柜</t>
        </is>
      </c>
      <c r="C703" s="6" t="inlineStr">
        <is>
          <t>榉木餐边柜-整柜洞洞板背板-1.5米</t>
        </is>
      </c>
      <c r="D703" s="6" t="inlineStr">
        <is>
          <t>PPS2425007090125</t>
        </is>
      </c>
      <c r="E703" s="5" t="inlineStr">
        <is>
          <t>AC-0071</t>
        </is>
      </c>
      <c r="F703" s="6" t="inlineStr">
        <is>
          <t>12mm黑色岩板</t>
        </is>
      </c>
      <c r="G703" s="6" t="inlineStr">
        <is>
          <t>平面(长×宽)</t>
        </is>
      </c>
      <c r="H703" s="6" t="inlineStr">
        <is>
          <t>1500*450</t>
        </is>
      </c>
      <c r="I703" s="6" t="inlineStr">
        <is>
          <t>块</t>
        </is>
      </c>
      <c r="J703" s="6" t="n">
        <v>1</v>
      </c>
      <c r="K703" s="6" t="n"/>
      <c r="L703" s="6" t="inlineStr">
        <is>
          <t>榉木餐边柜岩板-1.5米版;12mm哑光黑 2100*450  4边磨平，R2mm安全角
后面左右两边进来8cm开2*1cm半圆孔
后面两边进来220mm，左右各进来5mm，打10mm的圆孔
岩板左侧距离后面79mm，左侧44mm打直径12mm走水孔</t>
        </is>
      </c>
      <c r="N703" s="8" t="inlineStr">
        <is>
          <t>✅ 可导入</t>
        </is>
      </c>
      <c r="O703" t="inlineStr">
        <is>
          <t>✓</t>
        </is>
      </c>
    </row>
    <row r="704">
      <c r="A704" s="5" t="inlineStr">
        <is>
          <t>PPS24250070901</t>
        </is>
      </c>
      <c r="B704" s="9" t="inlineStr">
        <is>
          <t>榉木餐边柜</t>
        </is>
      </c>
      <c r="C704" s="9" t="inlineStr">
        <is>
          <t>榉木餐边柜-整柜洞洞板背板-1.5米</t>
        </is>
      </c>
      <c r="D704" s="9" t="inlineStr">
        <is>
          <t>PPS2425007090125</t>
        </is>
      </c>
      <c r="E704" s="5" t="inlineStr">
        <is>
          <t>AC-0073</t>
        </is>
      </c>
      <c r="F704" s="9" t="inlineStr">
        <is>
          <t>5mm灰色玻璃</t>
        </is>
      </c>
      <c r="G704" s="9" t="inlineStr">
        <is>
          <t>平面(长×宽)</t>
        </is>
      </c>
      <c r="H704" s="9" t="inlineStr">
        <is>
          <t>待定</t>
        </is>
      </c>
      <c r="I704" s="9" t="inlineStr">
        <is>
          <t>块</t>
        </is>
      </c>
      <c r="J704" s="9" t="n">
        <v>1</v>
      </c>
      <c r="K704" s="9" t="inlineStr">
        <is>
          <t>否</t>
        </is>
      </c>
      <c r="L704" s="9" t="inlineStr">
        <is>
          <t>榉木餐边柜左大抽玻璃-1.5米版</t>
        </is>
      </c>
      <c r="N704" s="8" t="inlineStr">
        <is>
          <t>✅ 可导入</t>
        </is>
      </c>
      <c r="O704" t="inlineStr">
        <is>
          <t>✓</t>
        </is>
      </c>
    </row>
    <row r="705">
      <c r="A705" s="5" t="inlineStr">
        <is>
          <t>PPS24250070901</t>
        </is>
      </c>
      <c r="B705" s="6" t="inlineStr">
        <is>
          <t>榉木餐边柜</t>
        </is>
      </c>
      <c r="C705" s="6" t="inlineStr">
        <is>
          <t>榉木餐边柜-整柜洞洞板背板-1.5米</t>
        </is>
      </c>
      <c r="D705" s="6" t="inlineStr">
        <is>
          <t>PPS2425007090125</t>
        </is>
      </c>
      <c r="E705" s="5" t="inlineStr">
        <is>
          <t>AC-0073</t>
        </is>
      </c>
      <c r="F705" s="6" t="inlineStr">
        <is>
          <t>5mm灰色玻璃</t>
        </is>
      </c>
      <c r="G705" s="6" t="inlineStr">
        <is>
          <t>平面(长×宽)</t>
        </is>
      </c>
      <c r="H705" s="6" t="inlineStr">
        <is>
          <t>待定</t>
        </is>
      </c>
      <c r="I705" s="6" t="inlineStr">
        <is>
          <t>块</t>
        </is>
      </c>
      <c r="J705" s="6" t="n">
        <v>1</v>
      </c>
      <c r="K705" s="6" t="inlineStr">
        <is>
          <t>否</t>
        </is>
      </c>
      <c r="L705" s="6" t="inlineStr">
        <is>
          <t>榉木餐边柜中大抽玻璃-1.5米版</t>
        </is>
      </c>
      <c r="N705" s="8" t="inlineStr">
        <is>
          <t>✅ 可导入</t>
        </is>
      </c>
      <c r="O705" t="inlineStr">
        <is>
          <t>✓</t>
        </is>
      </c>
    </row>
    <row r="706">
      <c r="A706" s="5" t="inlineStr">
        <is>
          <t>PPS24250070901</t>
        </is>
      </c>
      <c r="B706" s="9" t="inlineStr">
        <is>
          <t>榉木餐边柜</t>
        </is>
      </c>
      <c r="C706" s="9" t="inlineStr">
        <is>
          <t>榉木餐边柜-整柜洞洞板背板-1.5米</t>
        </is>
      </c>
      <c r="D706" s="9" t="inlineStr">
        <is>
          <t>PPS2425007090125</t>
        </is>
      </c>
      <c r="E706" s="5" t="inlineStr">
        <is>
          <t>AC-0073</t>
        </is>
      </c>
      <c r="F706" s="9" t="inlineStr">
        <is>
          <t>5mm灰色玻璃</t>
        </is>
      </c>
      <c r="G706" s="9" t="inlineStr">
        <is>
          <t>平面(长×宽)</t>
        </is>
      </c>
      <c r="H706" s="9" t="inlineStr">
        <is>
          <t>待定</t>
        </is>
      </c>
      <c r="I706" s="9" t="inlineStr">
        <is>
          <t>块</t>
        </is>
      </c>
      <c r="J706" s="9" t="n">
        <v>3</v>
      </c>
      <c r="K706" s="9" t="inlineStr">
        <is>
          <t>否</t>
        </is>
      </c>
      <c r="L706" s="9" t="inlineStr">
        <is>
          <t>榉木餐边柜右抽玻璃-1.5米版</t>
        </is>
      </c>
      <c r="N706" s="8" t="inlineStr">
        <is>
          <t>✅ 可导入</t>
        </is>
      </c>
      <c r="O706" t="inlineStr">
        <is>
          <t>✓</t>
        </is>
      </c>
    </row>
    <row r="707">
      <c r="A707" s="5" t="inlineStr">
        <is>
          <t>PPS24250070901</t>
        </is>
      </c>
      <c r="B707" s="6" t="inlineStr">
        <is>
          <t>榉木餐边柜</t>
        </is>
      </c>
      <c r="C707" s="6" t="inlineStr">
        <is>
          <t>榉木餐边柜-整柜洞洞板背板-1.5米</t>
        </is>
      </c>
      <c r="D707" s="6" t="inlineStr">
        <is>
          <t>PPS2425007090125</t>
        </is>
      </c>
      <c r="E707" s="5" t="inlineStr">
        <is>
          <t>AC-0073</t>
        </is>
      </c>
      <c r="F707" s="6" t="inlineStr">
        <is>
          <t>5mm灰色玻璃</t>
        </is>
      </c>
      <c r="G707" s="6" t="inlineStr">
        <is>
          <t>平面(长×宽)</t>
        </is>
      </c>
      <c r="H707" s="6" t="inlineStr">
        <is>
          <t>待定</t>
        </is>
      </c>
      <c r="I707" s="6" t="inlineStr">
        <is>
          <t>块</t>
        </is>
      </c>
      <c r="J707" s="6" t="n">
        <v>2</v>
      </c>
      <c r="K707" s="6" t="inlineStr">
        <is>
          <t>否</t>
        </is>
      </c>
      <c r="L707" s="6" t="inlineStr">
        <is>
          <t>榉木餐边柜移门玻璃-1.5米版</t>
        </is>
      </c>
      <c r="N707" s="8" t="inlineStr">
        <is>
          <t>✅ 可导入</t>
        </is>
      </c>
      <c r="O707" t="inlineStr">
        <is>
          <t>✓</t>
        </is>
      </c>
    </row>
    <row r="708">
      <c r="A708" s="5" t="inlineStr">
        <is>
          <t>PPS24250070901</t>
        </is>
      </c>
      <c r="B708" s="9" t="inlineStr">
        <is>
          <t>榉木餐边柜</t>
        </is>
      </c>
      <c r="C708" s="9" t="inlineStr">
        <is>
          <t>榉木餐边柜-整柜洞洞板背板-1.2米</t>
        </is>
      </c>
      <c r="D708" s="9" t="inlineStr">
        <is>
          <t>PPS2425007090126</t>
        </is>
      </c>
      <c r="E708" s="5" t="inlineStr">
        <is>
          <t>WD-0117</t>
        </is>
      </c>
      <c r="F708" s="9" t="inlineStr">
        <is>
          <t>榉木餐边柜-整柜-木作部分-适配1.2米</t>
        </is>
      </c>
      <c r="G708" s="9" t="inlineStr">
        <is>
          <t>组合</t>
        </is>
      </c>
      <c r="H708" s="9" t="n"/>
      <c r="I708" s="9" t="inlineStr">
        <is>
          <t>套</t>
        </is>
      </c>
      <c r="J708" s="9" t="n">
        <v>1</v>
      </c>
      <c r="K708" s="9" t="n"/>
      <c r="L708" s="9" t="n"/>
      <c r="N708" s="8" t="inlineStr">
        <is>
          <t>✅ 可导入</t>
        </is>
      </c>
      <c r="O708" t="inlineStr">
        <is>
          <t>✓</t>
        </is>
      </c>
    </row>
    <row r="709">
      <c r="A709" s="5" t="inlineStr">
        <is>
          <t>PPS24250070901</t>
        </is>
      </c>
      <c r="B709" s="6" t="inlineStr">
        <is>
          <t>榉木餐边柜</t>
        </is>
      </c>
      <c r="C709" s="6" t="inlineStr">
        <is>
          <t>榉木餐边柜-整柜洞洞板背板-1.2米</t>
        </is>
      </c>
      <c r="D709" s="6" t="inlineStr">
        <is>
          <t>PPS2425007090126</t>
        </is>
      </c>
      <c r="E709" s="5" t="inlineStr">
        <is>
          <t>AC-0073</t>
        </is>
      </c>
      <c r="F709" s="6" t="inlineStr">
        <is>
          <t>5mm灰色玻璃</t>
        </is>
      </c>
      <c r="G709" s="6" t="inlineStr">
        <is>
          <t>平面(长×宽)</t>
        </is>
      </c>
      <c r="H709" s="6" t="inlineStr">
        <is>
          <t>待定</t>
        </is>
      </c>
      <c r="I709" s="6" t="inlineStr">
        <is>
          <t>块</t>
        </is>
      </c>
      <c r="J709" s="6" t="n">
        <v>2</v>
      </c>
      <c r="K709" s="6" t="inlineStr">
        <is>
          <t>否</t>
        </is>
      </c>
      <c r="L709" s="6" t="inlineStr">
        <is>
          <t>榉木餐边柜顶柜玻璃-1.2米版</t>
        </is>
      </c>
      <c r="N709" s="8" t="inlineStr">
        <is>
          <t>✅ 可导入</t>
        </is>
      </c>
      <c r="O709" t="inlineStr">
        <is>
          <t>✓</t>
        </is>
      </c>
    </row>
    <row r="710">
      <c r="A710" s="5" t="inlineStr">
        <is>
          <t>PPS24250070901</t>
        </is>
      </c>
      <c r="B710" s="9" t="inlineStr">
        <is>
          <t>榉木餐边柜</t>
        </is>
      </c>
      <c r="C710" s="9" t="inlineStr">
        <is>
          <t>榉木餐边柜-整柜洞洞板背板-1.2米</t>
        </is>
      </c>
      <c r="D710" s="9" t="inlineStr">
        <is>
          <t>PPS2425007090126</t>
        </is>
      </c>
      <c r="E710" s="5" t="inlineStr">
        <is>
          <t>AC-0096</t>
        </is>
      </c>
      <c r="F710" s="9" t="inlineStr">
        <is>
          <t>抛光不锈钢挂杆</t>
        </is>
      </c>
      <c r="G710" s="9" t="inlineStr">
        <is>
          <t>个数</t>
        </is>
      </c>
      <c r="H710" s="9" t="n"/>
      <c r="I710" s="9" t="inlineStr">
        <is>
          <t>个</t>
        </is>
      </c>
      <c r="J710" s="9" t="n">
        <v>1</v>
      </c>
      <c r="K710" s="9" t="n"/>
      <c r="L710" s="9" t="inlineStr">
        <is>
          <t>榉木餐边柜顶柜金属挂杆；201直径10mm[320孔距]]</t>
        </is>
      </c>
      <c r="N710" s="8" t="inlineStr">
        <is>
          <t>✅ 可导入</t>
        </is>
      </c>
      <c r="O710" t="inlineStr">
        <is>
          <t>✓</t>
        </is>
      </c>
    </row>
    <row r="711">
      <c r="A711" s="5" t="inlineStr">
        <is>
          <t>PPS24250070901</t>
        </is>
      </c>
      <c r="B711" s="6" t="inlineStr">
        <is>
          <t>榉木餐边柜</t>
        </is>
      </c>
      <c r="C711" s="6" t="inlineStr">
        <is>
          <t>榉木餐边柜-整柜洞洞板背板-1.2米</t>
        </is>
      </c>
      <c r="D711" s="6" t="inlineStr">
        <is>
          <t>PPS2425007090126</t>
        </is>
      </c>
      <c r="E711" s="5" t="inlineStr">
        <is>
          <t>AC-0165</t>
        </is>
      </c>
      <c r="F711" s="6" t="inlineStr">
        <is>
          <t>电力轨道-Xpower-U80-黑色-1.15-2插座</t>
        </is>
      </c>
      <c r="G711" s="6" t="inlineStr">
        <is>
          <t>个数</t>
        </is>
      </c>
      <c r="H711" s="6" t="n"/>
      <c r="I711" s="6" t="inlineStr">
        <is>
          <t>根</t>
        </is>
      </c>
      <c r="J711" s="6" t="n">
        <v>1</v>
      </c>
      <c r="K711" s="6" t="n"/>
      <c r="L711" s="6" t="inlineStr">
        <is>
          <t>榉木餐边柜挂架式电力轨道-1.2米版；带3挂架</t>
        </is>
      </c>
      <c r="N711" s="8" t="inlineStr">
        <is>
          <t>✅ 可导入</t>
        </is>
      </c>
      <c r="O711" t="inlineStr">
        <is>
          <t>✓</t>
        </is>
      </c>
    </row>
    <row r="712">
      <c r="A712" s="5" t="inlineStr">
        <is>
          <t>PPS24250070901</t>
        </is>
      </c>
      <c r="B712" s="9" t="inlineStr">
        <is>
          <t>榉木餐边柜</t>
        </is>
      </c>
      <c r="C712" s="9" t="inlineStr">
        <is>
          <t>榉木餐边柜-整柜洞洞板背板-1.2米</t>
        </is>
      </c>
      <c r="D712" s="9" t="inlineStr">
        <is>
          <t>PPS2425007090126</t>
        </is>
      </c>
      <c r="E712" s="5" t="inlineStr">
        <is>
          <t>AC-0099</t>
        </is>
      </c>
      <c r="F712" s="9" t="inlineStr">
        <is>
          <t>亚克力洞洞板-黑色</t>
        </is>
      </c>
      <c r="G712" s="9" t="inlineStr">
        <is>
          <t>平面(长×宽)</t>
        </is>
      </c>
      <c r="H712" s="9" t="inlineStr">
        <is>
          <t>待定</t>
        </is>
      </c>
      <c r="I712" s="9" t="inlineStr">
        <is>
          <t>块</t>
        </is>
      </c>
      <c r="J712" s="9" t="n">
        <v>1</v>
      </c>
      <c r="K712" s="9" t="inlineStr">
        <is>
          <t>否</t>
        </is>
      </c>
      <c r="L712" s="9" t="inlineStr">
        <is>
          <t>贴皮大板</t>
        </is>
      </c>
      <c r="N712" s="8" t="inlineStr">
        <is>
          <t>✅ 可导入</t>
        </is>
      </c>
      <c r="O712" t="inlineStr">
        <is>
          <t>✓</t>
        </is>
      </c>
    </row>
    <row r="713">
      <c r="A713" s="5" t="inlineStr">
        <is>
          <t>PPS24250070901</t>
        </is>
      </c>
      <c r="B713" s="6" t="inlineStr">
        <is>
          <t>榉木餐边柜</t>
        </is>
      </c>
      <c r="C713" s="6" t="inlineStr">
        <is>
          <t>榉木餐边柜-整柜洞洞板背板-1.2米</t>
        </is>
      </c>
      <c r="D713" s="6" t="inlineStr">
        <is>
          <t>PPS2425007090126</t>
        </is>
      </c>
      <c r="E713" s="5" t="inlineStr">
        <is>
          <t>AC-0078</t>
        </is>
      </c>
      <c r="F713" s="6" t="inlineStr">
        <is>
          <t>餐边柜连接片</t>
        </is>
      </c>
      <c r="G713" s="6" t="inlineStr">
        <is>
          <t>个数</t>
        </is>
      </c>
      <c r="H713" s="6" t="n"/>
      <c r="I713" s="6" t="inlineStr">
        <is>
          <t>个</t>
        </is>
      </c>
      <c r="J713" s="6" t="n">
        <v>2</v>
      </c>
      <c r="K713" s="6" t="n"/>
      <c r="L713" s="6" t="n"/>
      <c r="N713" s="8" t="inlineStr">
        <is>
          <t>✅ 可导入</t>
        </is>
      </c>
      <c r="O713" t="inlineStr">
        <is>
          <t>✓</t>
        </is>
      </c>
    </row>
    <row r="714">
      <c r="A714" s="5" t="inlineStr">
        <is>
          <t>PPS24250070901</t>
        </is>
      </c>
      <c r="B714" s="9" t="inlineStr">
        <is>
          <t>榉木餐边柜</t>
        </is>
      </c>
      <c r="C714" s="9" t="inlineStr">
        <is>
          <t>榉木餐边柜-整柜洞洞板背板-1.2米</t>
        </is>
      </c>
      <c r="D714" s="9" t="inlineStr">
        <is>
          <t>PPS2425007090126</t>
        </is>
      </c>
      <c r="E714" s="5" t="inlineStr">
        <is>
          <t>AC-0071</t>
        </is>
      </c>
      <c r="F714" s="9" t="inlineStr">
        <is>
          <t>12mm黑色岩板</t>
        </is>
      </c>
      <c r="G714" s="9" t="inlineStr">
        <is>
          <t>平面(长×宽)</t>
        </is>
      </c>
      <c r="H714" s="9" t="inlineStr">
        <is>
          <t>1200*450</t>
        </is>
      </c>
      <c r="I714" s="9" t="inlineStr">
        <is>
          <t>块</t>
        </is>
      </c>
      <c r="J714" s="9" t="n">
        <v>1</v>
      </c>
      <c r="K714" s="9" t="n"/>
      <c r="L714" s="9" t="inlineStr">
        <is>
          <t>榉木餐边柜岩板-1.2米版;12mm哑光黑 2100*450  4边磨平，R2mm安全角
后面左右两边进来8cm开2*1cm半圆孔
后面两边进来220mm，左右各进来5mm，打10mm的圆孔
岩板左侧距离后面79mm，左侧44mm打直径12mm走水孔</t>
        </is>
      </c>
      <c r="N714" s="8" t="inlineStr">
        <is>
          <t>✅ 可导入</t>
        </is>
      </c>
      <c r="O714" t="inlineStr">
        <is>
          <t>✓</t>
        </is>
      </c>
    </row>
    <row r="715">
      <c r="A715" s="5" t="inlineStr">
        <is>
          <t>PPS24250070901</t>
        </is>
      </c>
      <c r="B715" s="6" t="inlineStr">
        <is>
          <t>榉木餐边柜</t>
        </is>
      </c>
      <c r="C715" s="6" t="inlineStr">
        <is>
          <t>榉木餐边柜-整柜洞洞板背板-1.2米</t>
        </is>
      </c>
      <c r="D715" s="6" t="inlineStr">
        <is>
          <t>PPS2425007090126</t>
        </is>
      </c>
      <c r="E715" s="5" t="inlineStr">
        <is>
          <t>AC-0073</t>
        </is>
      </c>
      <c r="F715" s="6" t="inlineStr">
        <is>
          <t>5mm灰色玻璃</t>
        </is>
      </c>
      <c r="G715" s="6" t="inlineStr">
        <is>
          <t>平面(长×宽)</t>
        </is>
      </c>
      <c r="H715" s="6" t="inlineStr">
        <is>
          <t>待定</t>
        </is>
      </c>
      <c r="I715" s="6" t="inlineStr">
        <is>
          <t>块</t>
        </is>
      </c>
      <c r="J715" s="6" t="n">
        <v>1</v>
      </c>
      <c r="K715" s="6" t="inlineStr">
        <is>
          <t>否</t>
        </is>
      </c>
      <c r="L715" s="6" t="inlineStr">
        <is>
          <t>榉木餐边柜左大抽玻璃-1.2米版</t>
        </is>
      </c>
      <c r="N715" s="8" t="inlineStr">
        <is>
          <t>✅ 可导入</t>
        </is>
      </c>
      <c r="O715" t="inlineStr">
        <is>
          <t>✓</t>
        </is>
      </c>
    </row>
    <row r="716">
      <c r="A716" s="5" t="inlineStr">
        <is>
          <t>PPS24250070901</t>
        </is>
      </c>
      <c r="B716" s="9" t="inlineStr">
        <is>
          <t>榉木餐边柜</t>
        </is>
      </c>
      <c r="C716" s="9" t="inlineStr">
        <is>
          <t>榉木餐边柜-整柜洞洞板背板-1.2米</t>
        </is>
      </c>
      <c r="D716" s="9" t="inlineStr">
        <is>
          <t>PPS2425007090126</t>
        </is>
      </c>
      <c r="E716" s="5" t="inlineStr">
        <is>
          <t>AC-0073</t>
        </is>
      </c>
      <c r="F716" s="9" t="inlineStr">
        <is>
          <t>5mm灰色玻璃</t>
        </is>
      </c>
      <c r="G716" s="9" t="inlineStr">
        <is>
          <t>平面(长×宽)</t>
        </is>
      </c>
      <c r="H716" s="9" t="inlineStr">
        <is>
          <t>待定</t>
        </is>
      </c>
      <c r="I716" s="9" t="inlineStr">
        <is>
          <t>块</t>
        </is>
      </c>
      <c r="J716" s="9" t="n">
        <v>1</v>
      </c>
      <c r="K716" s="9" t="inlineStr">
        <is>
          <t>否</t>
        </is>
      </c>
      <c r="L716" s="9" t="inlineStr">
        <is>
          <t>榉木餐边柜中大抽玻璃-1.2米版</t>
        </is>
      </c>
      <c r="N716" s="8" t="inlineStr">
        <is>
          <t>✅ 可导入</t>
        </is>
      </c>
      <c r="O716" t="inlineStr">
        <is>
          <t>✓</t>
        </is>
      </c>
    </row>
    <row r="717">
      <c r="A717" s="5" t="inlineStr">
        <is>
          <t>PPS24250070901</t>
        </is>
      </c>
      <c r="B717" s="6" t="inlineStr">
        <is>
          <t>榉木餐边柜</t>
        </is>
      </c>
      <c r="C717" s="6" t="inlineStr">
        <is>
          <t>榉木餐边柜-整柜洞洞板背板-1.2米</t>
        </is>
      </c>
      <c r="D717" s="6" t="inlineStr">
        <is>
          <t>PPS2425007090126</t>
        </is>
      </c>
      <c r="E717" s="5" t="inlineStr">
        <is>
          <t>AC-0073</t>
        </is>
      </c>
      <c r="F717" s="6" t="inlineStr">
        <is>
          <t>5mm灰色玻璃</t>
        </is>
      </c>
      <c r="G717" s="6" t="inlineStr">
        <is>
          <t>平面(长×宽)</t>
        </is>
      </c>
      <c r="H717" s="6" t="inlineStr">
        <is>
          <t>待定</t>
        </is>
      </c>
      <c r="I717" s="6" t="inlineStr">
        <is>
          <t>块</t>
        </is>
      </c>
      <c r="J717" s="6" t="n">
        <v>3</v>
      </c>
      <c r="K717" s="6" t="inlineStr">
        <is>
          <t>否</t>
        </is>
      </c>
      <c r="L717" s="6" t="inlineStr">
        <is>
          <t>榉木餐边柜右抽玻璃-1.2米版</t>
        </is>
      </c>
      <c r="N717" s="8" t="inlineStr">
        <is>
          <t>✅ 可导入</t>
        </is>
      </c>
      <c r="O717" t="inlineStr">
        <is>
          <t>✓</t>
        </is>
      </c>
    </row>
    <row r="718">
      <c r="A718" s="5" t="inlineStr">
        <is>
          <t>PPS24250070901</t>
        </is>
      </c>
      <c r="B718" s="9" t="inlineStr">
        <is>
          <t>榉木餐边柜</t>
        </is>
      </c>
      <c r="C718" s="9" t="inlineStr">
        <is>
          <t>榉木餐边柜-整柜洞洞板背板-1.2米</t>
        </is>
      </c>
      <c r="D718" s="9" t="inlineStr">
        <is>
          <t>PPS2425007090126</t>
        </is>
      </c>
      <c r="E718" s="5" t="inlineStr">
        <is>
          <t>AC-0073</t>
        </is>
      </c>
      <c r="F718" s="9" t="inlineStr">
        <is>
          <t>5mm灰色玻璃</t>
        </is>
      </c>
      <c r="G718" s="9" t="inlineStr">
        <is>
          <t>平面(长×宽)</t>
        </is>
      </c>
      <c r="H718" s="9" t="inlineStr">
        <is>
          <t>待定</t>
        </is>
      </c>
      <c r="I718" s="9" t="inlineStr">
        <is>
          <t>块</t>
        </is>
      </c>
      <c r="J718" s="9" t="n">
        <v>2</v>
      </c>
      <c r="K718" s="9" t="inlineStr">
        <is>
          <t>否</t>
        </is>
      </c>
      <c r="L718" s="9" t="inlineStr">
        <is>
          <t>榉木餐边柜移门玻璃-1.2米版</t>
        </is>
      </c>
      <c r="N718" s="8" t="inlineStr">
        <is>
          <t>✅ 可导入</t>
        </is>
      </c>
      <c r="O718" t="inlineStr">
        <is>
          <t>✓</t>
        </is>
      </c>
    </row>
    <row r="719">
      <c r="A719" s="5" t="inlineStr">
        <is>
          <t>PPS24250080801</t>
        </is>
      </c>
      <c r="B719" s="6" t="inlineStr">
        <is>
          <t>洞石餐边柜 |樱桃木洞石餐边大柜 |樱桃木洞石模块餐边柜</t>
        </is>
      </c>
      <c r="C719" s="6" t="inlineStr">
        <is>
          <t>洞石餐边柜-洞石整柜2.1米（多抽组合）（分类抽屉+玻璃移门+开门）</t>
        </is>
      </c>
      <c r="D719" s="6" t="inlineStr">
        <is>
          <t>PPS2425008080128</t>
        </is>
      </c>
      <c r="E719" s="5" t="inlineStr">
        <is>
          <t>WD-0123</t>
        </is>
      </c>
      <c r="F719" s="6" t="inlineStr">
        <is>
          <t>洞石餐边柜-多抽组合-整柜-木作部分-适配2.1米</t>
        </is>
      </c>
      <c r="G719" s="6" t="inlineStr">
        <is>
          <t>组合</t>
        </is>
      </c>
      <c r="H719" s="6" t="n"/>
      <c r="I719" s="6" t="inlineStr">
        <is>
          <t>套</t>
        </is>
      </c>
      <c r="J719" s="6" t="n">
        <v>1</v>
      </c>
      <c r="K719" s="6" t="n"/>
      <c r="L719" s="6" t="n"/>
      <c r="N719" s="8" t="inlineStr">
        <is>
          <t>✅ 可导入</t>
        </is>
      </c>
      <c r="O719" t="inlineStr">
        <is>
          <t>✓</t>
        </is>
      </c>
    </row>
    <row r="720">
      <c r="A720" s="5" t="inlineStr">
        <is>
          <t>PPS24250080801</t>
        </is>
      </c>
      <c r="B720" s="9" t="inlineStr">
        <is>
          <t>洞石餐边柜 |樱桃木洞石餐边大柜 |樱桃木洞石模块餐边柜</t>
        </is>
      </c>
      <c r="C720" s="9" t="inlineStr">
        <is>
          <t>洞石餐边柜-洞石整柜2.1米（多抽组合）（分类抽屉+玻璃移门+开门）</t>
        </is>
      </c>
      <c r="D720" s="9" t="inlineStr">
        <is>
          <t>PPS2425008080128</t>
        </is>
      </c>
      <c r="E720" s="5" t="inlineStr">
        <is>
          <t>AC-0073</t>
        </is>
      </c>
      <c r="F720" s="9" t="inlineStr">
        <is>
          <t>5mm灰色玻璃</t>
        </is>
      </c>
      <c r="G720" s="9" t="inlineStr">
        <is>
          <t>平面(长×宽)</t>
        </is>
      </c>
      <c r="H720" s="9" t="inlineStr">
        <is>
          <t>待定</t>
        </is>
      </c>
      <c r="I720" s="9" t="inlineStr">
        <is>
          <t>块</t>
        </is>
      </c>
      <c r="J720" s="9" t="n">
        <v>2</v>
      </c>
      <c r="K720" s="9" t="inlineStr">
        <is>
          <t>否</t>
        </is>
      </c>
      <c r="L720" s="9" t="inlineStr">
        <is>
          <t>洞石餐边柜顶柜玻璃-2.1米版;</t>
        </is>
      </c>
      <c r="N720" s="8" t="inlineStr">
        <is>
          <t>✅ 可导入</t>
        </is>
      </c>
      <c r="O720" t="inlineStr">
        <is>
          <t>✓</t>
        </is>
      </c>
    </row>
    <row r="721">
      <c r="A721" s="5" t="inlineStr">
        <is>
          <t>PPS24250080801</t>
        </is>
      </c>
      <c r="B721" s="6" t="inlineStr">
        <is>
          <t>洞石餐边柜 |樱桃木洞石餐边大柜 |樱桃木洞石模块餐边柜</t>
        </is>
      </c>
      <c r="C721" s="6" t="inlineStr">
        <is>
          <t>洞石餐边柜-洞石整柜2.1米（多抽组合）（分类抽屉+玻璃移门+开门）</t>
        </is>
      </c>
      <c r="D721" s="6" t="inlineStr">
        <is>
          <t>PPS2425008080128</t>
        </is>
      </c>
      <c r="E721" s="5" t="inlineStr">
        <is>
          <t>AC-0096</t>
        </is>
      </c>
      <c r="F721" s="6" t="inlineStr">
        <is>
          <t>抛光不锈钢挂杆</t>
        </is>
      </c>
      <c r="G721" s="6" t="inlineStr">
        <is>
          <t>个数</t>
        </is>
      </c>
      <c r="H721" s="6" t="n"/>
      <c r="I721" s="6" t="inlineStr">
        <is>
          <t>个</t>
        </is>
      </c>
      <c r="J721" s="6" t="n">
        <v>1</v>
      </c>
      <c r="K721" s="6" t="n"/>
      <c r="L721" s="6" t="inlineStr">
        <is>
          <t>洞石餐边柜顶柜金属杆;201直径10mm[320孔距]]</t>
        </is>
      </c>
      <c r="N721" s="8" t="inlineStr">
        <is>
          <t>✅ 可导入</t>
        </is>
      </c>
      <c r="O721" t="inlineStr">
        <is>
          <t>✓</t>
        </is>
      </c>
    </row>
    <row r="722">
      <c r="A722" s="5" t="inlineStr">
        <is>
          <t>PPS24250080801</t>
        </is>
      </c>
      <c r="B722" s="9" t="inlineStr">
        <is>
          <t>洞石餐边柜 |樱桃木洞石餐边大柜 |樱桃木洞石模块餐边柜</t>
        </is>
      </c>
      <c r="C722" s="9" t="inlineStr">
        <is>
          <t>洞石餐边柜-洞石整柜2.1米（多抽组合）（分类抽屉+玻璃移门+开门）</t>
        </is>
      </c>
      <c r="D722" s="9" t="inlineStr">
        <is>
          <t>PPS2425008080128</t>
        </is>
      </c>
      <c r="E722" s="5" t="inlineStr">
        <is>
          <t>AC-0080</t>
        </is>
      </c>
      <c r="F722" s="9" t="inlineStr">
        <is>
          <t>洞石纹理饰面板</t>
        </is>
      </c>
      <c r="G722" s="9" t="inlineStr">
        <is>
          <t>平面(长×宽)</t>
        </is>
      </c>
      <c r="H722" s="9" t="inlineStr">
        <is>
          <t>待定</t>
        </is>
      </c>
      <c r="I722" s="9" t="inlineStr">
        <is>
          <t>块</t>
        </is>
      </c>
      <c r="J722" s="9" t="n">
        <v>1</v>
      </c>
      <c r="K722" s="9" t="inlineStr">
        <is>
          <t>否</t>
        </is>
      </c>
      <c r="L722" s="9" t="inlineStr">
        <is>
          <t>洞石餐边柜洞石背板-2.1米版</t>
        </is>
      </c>
      <c r="N722" s="8" t="inlineStr">
        <is>
          <t>✅ 可导入</t>
        </is>
      </c>
      <c r="O722" t="inlineStr">
        <is>
          <t>✓</t>
        </is>
      </c>
    </row>
    <row r="723">
      <c r="A723" s="5" t="inlineStr">
        <is>
          <t>PPS24250080801</t>
        </is>
      </c>
      <c r="B723" s="6" t="inlineStr">
        <is>
          <t>洞石餐边柜 |樱桃木洞石餐边大柜 |樱桃木洞石模块餐边柜</t>
        </is>
      </c>
      <c r="C723" s="6" t="inlineStr">
        <is>
          <t>洞石餐边柜-洞石整柜2.1米（多抽组合）（分类抽屉+玻璃移门+开门）</t>
        </is>
      </c>
      <c r="D723" s="6" t="inlineStr">
        <is>
          <t>PPS2425008080128</t>
        </is>
      </c>
      <c r="E723" s="5" t="inlineStr">
        <is>
          <t>AC-0081</t>
        </is>
      </c>
      <c r="F723" s="6" t="inlineStr">
        <is>
          <t>银色隔板轨道</t>
        </is>
      </c>
      <c r="G723" s="6" t="inlineStr">
        <is>
          <t>长度</t>
        </is>
      </c>
      <c r="H723" s="6" t="n">
        <v>2060</v>
      </c>
      <c r="I723" s="6" t="inlineStr">
        <is>
          <t>根</t>
        </is>
      </c>
      <c r="J723" s="6" t="n">
        <v>2</v>
      </c>
      <c r="K723" s="6" t="n"/>
      <c r="L723" s="6" t="inlineStr">
        <is>
          <t>洞石餐边柜铝合金轨道-2.1米版</t>
        </is>
      </c>
      <c r="N723" s="8" t="inlineStr">
        <is>
          <t>✅ 可导入</t>
        </is>
      </c>
      <c r="O723" t="inlineStr">
        <is>
          <t>✓</t>
        </is>
      </c>
    </row>
    <row r="724">
      <c r="A724" s="5" t="inlineStr">
        <is>
          <t>PPS24250080801</t>
        </is>
      </c>
      <c r="B724" s="9" t="inlineStr">
        <is>
          <t>洞石餐边柜 |樱桃木洞石餐边大柜 |樱桃木洞石模块餐边柜</t>
        </is>
      </c>
      <c r="C724" s="9" t="inlineStr">
        <is>
          <t>洞石餐边柜-洞石整柜2.1米（多抽组合）（分类抽屉+玻璃移门+开门）</t>
        </is>
      </c>
      <c r="D724" s="9" t="inlineStr">
        <is>
          <t>PPS2425008080128</t>
        </is>
      </c>
      <c r="E724" s="5" t="inlineStr">
        <is>
          <t>AC-0093</t>
        </is>
      </c>
      <c r="F724" s="9" t="inlineStr">
        <is>
          <t>茶色亚克力条</t>
        </is>
      </c>
      <c r="G724" s="9" t="inlineStr">
        <is>
          <t>体积(长×宽×厚)</t>
        </is>
      </c>
      <c r="H724" s="9" t="inlineStr">
        <is>
          <t>4*35*498</t>
        </is>
      </c>
      <c r="I724" s="9" t="inlineStr">
        <is>
          <t>块</t>
        </is>
      </c>
      <c r="J724" s="9" t="n">
        <v>1</v>
      </c>
      <c r="K724" s="9" t="n"/>
      <c r="L724" s="9" t="inlineStr">
        <is>
          <t>洞石餐边柜托板亚克力条</t>
        </is>
      </c>
      <c r="N724" s="8" t="inlineStr">
        <is>
          <t>✅ 可导入</t>
        </is>
      </c>
      <c r="O724" t="inlineStr">
        <is>
          <t>✓</t>
        </is>
      </c>
    </row>
    <row r="725">
      <c r="A725" s="5" t="inlineStr">
        <is>
          <t>PPS24250080801</t>
        </is>
      </c>
      <c r="B725" s="6" t="inlineStr">
        <is>
          <t>洞石餐边柜 |樱桃木洞石餐边大柜 |樱桃木洞石模块餐边柜</t>
        </is>
      </c>
      <c r="C725" s="6" t="inlineStr">
        <is>
          <t>洞石餐边柜-洞石整柜2.1米（多抽组合）（分类抽屉+玻璃移门+开门）</t>
        </is>
      </c>
      <c r="D725" s="6" t="inlineStr">
        <is>
          <t>PPS2425008080128</t>
        </is>
      </c>
      <c r="E725" s="5" t="inlineStr">
        <is>
          <t>AC-0100</t>
        </is>
      </c>
      <c r="F725" s="6" t="inlineStr">
        <is>
          <t>托板金属杆</t>
        </is>
      </c>
      <c r="G725" s="6" t="inlineStr">
        <is>
          <t>组合</t>
        </is>
      </c>
      <c r="H725" s="6" t="n"/>
      <c r="I725" s="6" t="inlineStr">
        <is>
          <t>套</t>
        </is>
      </c>
      <c r="J725" s="6" t="n">
        <v>1</v>
      </c>
      <c r="K725" s="6" t="n"/>
      <c r="L725" s="6" t="inlineStr">
        <is>
          <t>洞石餐边柜托板金属杆；平头螺丝M4*25*7    螺柱4*30+6</t>
        </is>
      </c>
      <c r="N725" s="8" t="inlineStr">
        <is>
          <t>✅ 可导入</t>
        </is>
      </c>
      <c r="O725" t="inlineStr">
        <is>
          <t>✓</t>
        </is>
      </c>
    </row>
    <row r="726">
      <c r="A726" s="5" t="inlineStr">
        <is>
          <t>PPS24250080801</t>
        </is>
      </c>
      <c r="B726" s="9" t="inlineStr">
        <is>
          <t>洞石餐边柜 |樱桃木洞石餐边大柜 |樱桃木洞石模块餐边柜</t>
        </is>
      </c>
      <c r="C726" s="9" t="inlineStr">
        <is>
          <t>洞石餐边柜-洞石整柜2.1米（多抽组合）（分类抽屉+玻璃移门+开门）</t>
        </is>
      </c>
      <c r="D726" s="9" t="inlineStr">
        <is>
          <t>PPS2425008080128</t>
        </is>
      </c>
      <c r="E726" s="5" t="inlineStr">
        <is>
          <t>AC-0183</t>
        </is>
      </c>
      <c r="F726" s="9" t="inlineStr">
        <is>
          <t>电力轨道-Xpower-T25-银色-2.058-2插座</t>
        </is>
      </c>
      <c r="G726" s="9" t="inlineStr">
        <is>
          <t>个数</t>
        </is>
      </c>
      <c r="H726" s="9" t="n"/>
      <c r="I726" s="9" t="inlineStr">
        <is>
          <t>根</t>
        </is>
      </c>
      <c r="J726" s="9" t="n">
        <v>1</v>
      </c>
      <c r="K726" s="9" t="n"/>
      <c r="L726" s="9" t="inlineStr">
        <is>
          <t>洞石餐边柜电力轨道-2.1米版</t>
        </is>
      </c>
      <c r="N726" s="8" t="inlineStr">
        <is>
          <t>✅ 可导入</t>
        </is>
      </c>
      <c r="O726" t="inlineStr">
        <is>
          <t>✓</t>
        </is>
      </c>
    </row>
    <row r="727">
      <c r="A727" s="5" t="inlineStr">
        <is>
          <t>PPS24250080801</t>
        </is>
      </c>
      <c r="B727" s="6" t="inlineStr">
        <is>
          <t>洞石餐边柜 |樱桃木洞石餐边大柜 |樱桃木洞石模块餐边柜</t>
        </is>
      </c>
      <c r="C727" s="6" t="inlineStr">
        <is>
          <t>洞石餐边柜-洞石整柜2.1米（多抽组合）（分类抽屉+玻璃移门+开门）</t>
        </is>
      </c>
      <c r="D727" s="6" t="inlineStr">
        <is>
          <t>PPS2425008080128</t>
        </is>
      </c>
      <c r="E727" s="5" t="inlineStr">
        <is>
          <t>AC-0078</t>
        </is>
      </c>
      <c r="F727" s="6" t="inlineStr">
        <is>
          <t>餐边柜连接片</t>
        </is>
      </c>
      <c r="G727" s="6" t="inlineStr">
        <is>
          <t>个数</t>
        </is>
      </c>
      <c r="H727" s="6" t="n"/>
      <c r="I727" s="6" t="inlineStr">
        <is>
          <t>个</t>
        </is>
      </c>
      <c r="J727" s="6" t="n">
        <v>2</v>
      </c>
      <c r="K727" s="6" t="n"/>
      <c r="L727" s="6" t="inlineStr">
        <is>
          <t>餐边柜连接片</t>
        </is>
      </c>
      <c r="N727" s="8" t="inlineStr">
        <is>
          <t>✅ 可导入</t>
        </is>
      </c>
      <c r="O727" t="inlineStr">
        <is>
          <t>✓</t>
        </is>
      </c>
    </row>
    <row r="728">
      <c r="A728" s="5" t="inlineStr">
        <is>
          <t>PPS24250080801</t>
        </is>
      </c>
      <c r="B728" s="9" t="inlineStr">
        <is>
          <t>洞石餐边柜 |樱桃木洞石餐边大柜 |樱桃木洞石模块餐边柜</t>
        </is>
      </c>
      <c r="C728" s="9" t="inlineStr">
        <is>
          <t>洞石餐边柜-洞石整柜2.1米（多抽组合）（分类抽屉+玻璃移门+开门）</t>
        </is>
      </c>
      <c r="D728" s="9" t="inlineStr">
        <is>
          <t>PPS2425008080128</t>
        </is>
      </c>
      <c r="E728" s="5" t="inlineStr">
        <is>
          <t>AC-0101</t>
        </is>
      </c>
      <c r="F728" s="9" t="inlineStr">
        <is>
          <t>9mm米白洞石下挂岩板</t>
        </is>
      </c>
      <c r="G728" s="9" t="inlineStr">
        <is>
          <t>平面(长×宽)</t>
        </is>
      </c>
      <c r="H728" s="9" t="inlineStr">
        <is>
          <t>2100*500</t>
        </is>
      </c>
      <c r="I728" s="9" t="inlineStr">
        <is>
          <t>块</t>
        </is>
      </c>
      <c r="J728" s="9" t="n">
        <v>1</v>
      </c>
      <c r="K728" s="9" t="n"/>
      <c r="L728" s="9" t="inlineStr">
        <is>
          <t>洞石餐边柜下挂岩板-2.1米版；9mm米白洞石岩板 2100*500  3面挂边80mm
后面左右两边进来8cm开2*1cm半圆孔</t>
        </is>
      </c>
      <c r="N728" s="8" t="inlineStr">
        <is>
          <t>✅ 可导入</t>
        </is>
      </c>
      <c r="O728" t="inlineStr">
        <is>
          <t>✓</t>
        </is>
      </c>
    </row>
    <row r="729">
      <c r="A729" s="5" t="inlineStr">
        <is>
          <t>PPS24250080801</t>
        </is>
      </c>
      <c r="B729" s="6" t="inlineStr">
        <is>
          <t>洞石餐边柜 |樱桃木洞石餐边大柜 |樱桃木洞石模块餐边柜</t>
        </is>
      </c>
      <c r="C729" s="6" t="inlineStr">
        <is>
          <t>洞石餐边柜-洞石整柜2.1米（多抽组合）（分类抽屉+玻璃移门+开门）</t>
        </is>
      </c>
      <c r="D729" s="6" t="inlineStr">
        <is>
          <t>PPS2425008080128</t>
        </is>
      </c>
      <c r="E729" s="5" t="inlineStr">
        <is>
          <t>AC-0073</t>
        </is>
      </c>
      <c r="F729" s="6" t="inlineStr">
        <is>
          <t>5mm灰色玻璃</t>
        </is>
      </c>
      <c r="G729" s="6" t="inlineStr">
        <is>
          <t>平面(长×宽)</t>
        </is>
      </c>
      <c r="H729" s="6" t="inlineStr">
        <is>
          <t>407*603</t>
        </is>
      </c>
      <c r="I729" s="6" t="inlineStr">
        <is>
          <t>块</t>
        </is>
      </c>
      <c r="J729" s="6" t="n">
        <v>2</v>
      </c>
      <c r="K729" s="6" t="inlineStr">
        <is>
          <t>否</t>
        </is>
      </c>
      <c r="L729" s="6" t="inlineStr">
        <is>
          <t>洞石餐边柜玻璃移门-2.1米版；灰玻40.7x67.3=2磨边</t>
        </is>
      </c>
      <c r="N729" s="8" t="inlineStr">
        <is>
          <t>✅ 可导入</t>
        </is>
      </c>
      <c r="O729" t="inlineStr">
        <is>
          <t>✓</t>
        </is>
      </c>
    </row>
    <row r="730">
      <c r="A730" s="5" t="inlineStr">
        <is>
          <t>PPS24250080801</t>
        </is>
      </c>
      <c r="B730" s="9" t="inlineStr">
        <is>
          <t>洞石餐边柜 |樱桃木洞石餐边大柜 |樱桃木洞石模块餐边柜</t>
        </is>
      </c>
      <c r="C730" s="9" t="inlineStr">
        <is>
          <t>洞石餐边柜-洞石整柜2.1米（多抽组合）（分类抽屉+玻璃移门+开门）</t>
        </is>
      </c>
      <c r="D730" s="9" t="inlineStr">
        <is>
          <t>PPS2425008080128</t>
        </is>
      </c>
      <c r="E730" s="5" t="inlineStr">
        <is>
          <t>AC-0102</t>
        </is>
      </c>
      <c r="F730" s="9" t="inlineStr">
        <is>
          <t>黑色金属拉门把手</t>
        </is>
      </c>
      <c r="G730" s="9" t="inlineStr">
        <is>
          <t>个数</t>
        </is>
      </c>
      <c r="H730" s="9" t="n"/>
      <c r="I730" s="9" t="inlineStr">
        <is>
          <t>个</t>
        </is>
      </c>
      <c r="J730" s="9" t="n">
        <v>1</v>
      </c>
      <c r="K730" s="9" t="n"/>
      <c r="L730" s="9" t="inlineStr">
        <is>
          <t>洞石餐边柜开门把手</t>
        </is>
      </c>
      <c r="N730" s="8" t="inlineStr">
        <is>
          <t>✅ 可导入</t>
        </is>
      </c>
      <c r="O730" t="inlineStr">
        <is>
          <t>✓</t>
        </is>
      </c>
    </row>
    <row r="731">
      <c r="A731" s="5" t="inlineStr">
        <is>
          <t>PPS24250080801</t>
        </is>
      </c>
      <c r="B731" s="6" t="inlineStr">
        <is>
          <t>洞石餐边柜 |樱桃木洞石餐边大柜 |樱桃木洞石模块餐边柜</t>
        </is>
      </c>
      <c r="C731" s="6" t="inlineStr">
        <is>
          <t>洞石餐边柜-洞石整柜1.8米（多抽组合）（分类抽屉+玻璃移门+开门）</t>
        </is>
      </c>
      <c r="D731" s="6" t="inlineStr">
        <is>
          <t>PPS2425008080129</t>
        </is>
      </c>
      <c r="E731" s="5" t="inlineStr">
        <is>
          <t>WD-0124</t>
        </is>
      </c>
      <c r="F731" s="6" t="inlineStr">
        <is>
          <t>洞石餐边柜-多抽组合-整柜-木作部分-适配1.8米</t>
        </is>
      </c>
      <c r="G731" s="6" t="inlineStr">
        <is>
          <t>组合</t>
        </is>
      </c>
      <c r="H731" s="6" t="n"/>
      <c r="I731" s="6" t="inlineStr">
        <is>
          <t>套</t>
        </is>
      </c>
      <c r="J731" s="6" t="n">
        <v>1</v>
      </c>
      <c r="K731" s="6" t="n"/>
      <c r="L731" s="6" t="n"/>
      <c r="N731" s="8" t="inlineStr">
        <is>
          <t>✅ 可导入</t>
        </is>
      </c>
      <c r="O731" t="inlineStr">
        <is>
          <t>✓</t>
        </is>
      </c>
    </row>
    <row r="732">
      <c r="A732" s="5" t="inlineStr">
        <is>
          <t>PPS24250080801</t>
        </is>
      </c>
      <c r="B732" s="9" t="inlineStr">
        <is>
          <t>洞石餐边柜 |樱桃木洞石餐边大柜 |樱桃木洞石模块餐边柜</t>
        </is>
      </c>
      <c r="C732" s="9" t="inlineStr">
        <is>
          <t>洞石餐边柜-洞石整柜1.8米（多抽组合）（分类抽屉+玻璃移门+开门）</t>
        </is>
      </c>
      <c r="D732" s="9" t="inlineStr">
        <is>
          <t>PPS2425008080129</t>
        </is>
      </c>
      <c r="E732" s="5" t="inlineStr">
        <is>
          <t>AC-0073</t>
        </is>
      </c>
      <c r="F732" s="9" t="inlineStr">
        <is>
          <t>5mm灰色玻璃</t>
        </is>
      </c>
      <c r="G732" s="9" t="inlineStr">
        <is>
          <t>平面(长×宽)</t>
        </is>
      </c>
      <c r="H732" s="9" t="inlineStr">
        <is>
          <t>待定</t>
        </is>
      </c>
      <c r="I732" s="9" t="inlineStr">
        <is>
          <t>块</t>
        </is>
      </c>
      <c r="J732" s="9" t="n">
        <v>2</v>
      </c>
      <c r="K732" s="9" t="inlineStr">
        <is>
          <t>否</t>
        </is>
      </c>
      <c r="L732" s="9" t="inlineStr">
        <is>
          <t>洞石餐边柜顶柜玻璃-1.8米版;</t>
        </is>
      </c>
      <c r="N732" s="8" t="inlineStr">
        <is>
          <t>✅ 可导入</t>
        </is>
      </c>
      <c r="O732" t="inlineStr">
        <is>
          <t>✓</t>
        </is>
      </c>
    </row>
    <row r="733">
      <c r="A733" s="5" t="inlineStr">
        <is>
          <t>PPS24250080801</t>
        </is>
      </c>
      <c r="B733" s="6" t="inlineStr">
        <is>
          <t>洞石餐边柜 |樱桃木洞石餐边大柜 |樱桃木洞石模块餐边柜</t>
        </is>
      </c>
      <c r="C733" s="6" t="inlineStr">
        <is>
          <t>洞石餐边柜-洞石整柜1.8米（多抽组合）（分类抽屉+玻璃移门+开门）</t>
        </is>
      </c>
      <c r="D733" s="6" t="inlineStr">
        <is>
          <t>PPS2425008080129</t>
        </is>
      </c>
      <c r="E733" s="5" t="inlineStr">
        <is>
          <t>AC-0096</t>
        </is>
      </c>
      <c r="F733" s="6" t="inlineStr">
        <is>
          <t>抛光不锈钢挂杆</t>
        </is>
      </c>
      <c r="G733" s="6" t="inlineStr">
        <is>
          <t>个数</t>
        </is>
      </c>
      <c r="H733" s="6" t="n"/>
      <c r="I733" s="6" t="inlineStr">
        <is>
          <t>个</t>
        </is>
      </c>
      <c r="J733" s="6" t="n">
        <v>1</v>
      </c>
      <c r="K733" s="6" t="n"/>
      <c r="L733" s="6" t="inlineStr">
        <is>
          <t>洞石餐边柜顶柜金属杆;201直径10mm[320孔距]]</t>
        </is>
      </c>
      <c r="N733" s="8" t="inlineStr">
        <is>
          <t>✅ 可导入</t>
        </is>
      </c>
      <c r="O733" t="inlineStr">
        <is>
          <t>✓</t>
        </is>
      </c>
    </row>
    <row r="734">
      <c r="A734" s="5" t="inlineStr">
        <is>
          <t>PPS24250080801</t>
        </is>
      </c>
      <c r="B734" s="9" t="inlineStr">
        <is>
          <t>洞石餐边柜 |樱桃木洞石餐边大柜 |樱桃木洞石模块餐边柜</t>
        </is>
      </c>
      <c r="C734" s="9" t="inlineStr">
        <is>
          <t>洞石餐边柜-洞石整柜1.8米（多抽组合）（分类抽屉+玻璃移门+开门）</t>
        </is>
      </c>
      <c r="D734" s="9" t="inlineStr">
        <is>
          <t>PPS2425008080129</t>
        </is>
      </c>
      <c r="E734" s="5" t="inlineStr">
        <is>
          <t>AC-0080</t>
        </is>
      </c>
      <c r="F734" s="9" t="inlineStr">
        <is>
          <t>洞石纹理饰面板</t>
        </is>
      </c>
      <c r="G734" s="9" t="inlineStr">
        <is>
          <t>平面(长×宽)</t>
        </is>
      </c>
      <c r="H734" s="9" t="inlineStr">
        <is>
          <t>待定</t>
        </is>
      </c>
      <c r="I734" s="9" t="inlineStr">
        <is>
          <t>块</t>
        </is>
      </c>
      <c r="J734" s="9" t="n">
        <v>1</v>
      </c>
      <c r="K734" s="9" t="inlineStr">
        <is>
          <t>否</t>
        </is>
      </c>
      <c r="L734" s="9" t="inlineStr">
        <is>
          <t>洞石餐边柜洞石背板-1.8米版</t>
        </is>
      </c>
      <c r="N734" s="8" t="inlineStr">
        <is>
          <t>✅ 可导入</t>
        </is>
      </c>
      <c r="O734" t="inlineStr">
        <is>
          <t>✓</t>
        </is>
      </c>
    </row>
    <row r="735">
      <c r="A735" s="5" t="inlineStr">
        <is>
          <t>PPS24250080801</t>
        </is>
      </c>
      <c r="B735" s="6" t="inlineStr">
        <is>
          <t>洞石餐边柜 |樱桃木洞石餐边大柜 |樱桃木洞石模块餐边柜</t>
        </is>
      </c>
      <c r="C735" s="6" t="inlineStr">
        <is>
          <t>洞石餐边柜-洞石整柜1.8米（多抽组合）（分类抽屉+玻璃移门+开门）</t>
        </is>
      </c>
      <c r="D735" s="6" t="inlineStr">
        <is>
          <t>PPS2425008080129</t>
        </is>
      </c>
      <c r="E735" s="5" t="inlineStr">
        <is>
          <t>AC-0081</t>
        </is>
      </c>
      <c r="F735" s="6" t="inlineStr">
        <is>
          <t>银色隔板轨道</t>
        </is>
      </c>
      <c r="G735" s="6" t="inlineStr">
        <is>
          <t>长度</t>
        </is>
      </c>
      <c r="H735" s="6" t="n">
        <v>1760</v>
      </c>
      <c r="I735" s="6" t="inlineStr">
        <is>
          <t>根</t>
        </is>
      </c>
      <c r="J735" s="6" t="n">
        <v>2</v>
      </c>
      <c r="K735" s="6" t="n"/>
      <c r="L735" s="6" t="inlineStr">
        <is>
          <t>洞石餐边柜铝合金轨道-1.8米版</t>
        </is>
      </c>
      <c r="N735" s="8" t="inlineStr">
        <is>
          <t>✅ 可导入</t>
        </is>
      </c>
      <c r="O735" t="inlineStr">
        <is>
          <t>✓</t>
        </is>
      </c>
    </row>
    <row r="736">
      <c r="A736" s="5" t="inlineStr">
        <is>
          <t>PPS24250080801</t>
        </is>
      </c>
      <c r="B736" s="9" t="inlineStr">
        <is>
          <t>洞石餐边柜 |樱桃木洞石餐边大柜 |樱桃木洞石模块餐边柜</t>
        </is>
      </c>
      <c r="C736" s="9" t="inlineStr">
        <is>
          <t>洞石餐边柜-洞石整柜1.8米（多抽组合）（分类抽屉+玻璃移门+开门）</t>
        </is>
      </c>
      <c r="D736" s="9" t="inlineStr">
        <is>
          <t>PPS2425008080129</t>
        </is>
      </c>
      <c r="E736" s="5" t="inlineStr">
        <is>
          <t>AC-0093</t>
        </is>
      </c>
      <c r="F736" s="9" t="inlineStr">
        <is>
          <t>茶色亚克力条</t>
        </is>
      </c>
      <c r="G736" s="9" t="inlineStr">
        <is>
          <t>体积(长×宽×厚)</t>
        </is>
      </c>
      <c r="H736" s="9" t="inlineStr">
        <is>
          <t>4*35*498</t>
        </is>
      </c>
      <c r="I736" s="9" t="inlineStr">
        <is>
          <t>块</t>
        </is>
      </c>
      <c r="J736" s="9" t="n">
        <v>1</v>
      </c>
      <c r="K736" s="9" t="n"/>
      <c r="L736" s="9" t="inlineStr">
        <is>
          <t>洞石餐边柜托板亚克力条</t>
        </is>
      </c>
      <c r="N736" s="8" t="inlineStr">
        <is>
          <t>✅ 可导入</t>
        </is>
      </c>
      <c r="O736" t="inlineStr">
        <is>
          <t>✓</t>
        </is>
      </c>
    </row>
    <row r="737">
      <c r="A737" s="5" t="inlineStr">
        <is>
          <t>PPS24250080801</t>
        </is>
      </c>
      <c r="B737" s="6" t="inlineStr">
        <is>
          <t>洞石餐边柜 |樱桃木洞石餐边大柜 |樱桃木洞石模块餐边柜</t>
        </is>
      </c>
      <c r="C737" s="6" t="inlineStr">
        <is>
          <t>洞石餐边柜-洞石整柜1.8米（多抽组合）（分类抽屉+玻璃移门+开门）</t>
        </is>
      </c>
      <c r="D737" s="6" t="inlineStr">
        <is>
          <t>PPS2425008080129</t>
        </is>
      </c>
      <c r="E737" s="5" t="inlineStr">
        <is>
          <t>AC-0100</t>
        </is>
      </c>
      <c r="F737" s="6" t="inlineStr">
        <is>
          <t>托板金属杆</t>
        </is>
      </c>
      <c r="G737" s="6" t="inlineStr">
        <is>
          <t>组合</t>
        </is>
      </c>
      <c r="H737" s="6" t="n"/>
      <c r="I737" s="6" t="inlineStr">
        <is>
          <t>套</t>
        </is>
      </c>
      <c r="J737" s="6" t="n">
        <v>1</v>
      </c>
      <c r="K737" s="6" t="n"/>
      <c r="L737" s="6" t="inlineStr">
        <is>
          <t>洞石餐边柜托板金属杆；平头螺丝M4*25*7    螺柱4*30+6</t>
        </is>
      </c>
      <c r="N737" s="8" t="inlineStr">
        <is>
          <t>✅ 可导入</t>
        </is>
      </c>
      <c r="O737" t="inlineStr">
        <is>
          <t>✓</t>
        </is>
      </c>
    </row>
    <row r="738">
      <c r="A738" s="5" t="inlineStr">
        <is>
          <t>PPS24250080801</t>
        </is>
      </c>
      <c r="B738" s="9" t="inlineStr">
        <is>
          <t>洞石餐边柜 |樱桃木洞石餐边大柜 |樱桃木洞石模块餐边柜</t>
        </is>
      </c>
      <c r="C738" s="9" t="inlineStr">
        <is>
          <t>洞石餐边柜-洞石整柜1.8米（多抽组合）（分类抽屉+玻璃移门+开门）</t>
        </is>
      </c>
      <c r="D738" s="9" t="inlineStr">
        <is>
          <t>PPS2425008080129</t>
        </is>
      </c>
      <c r="E738" s="5" t="inlineStr">
        <is>
          <t>AC-0184</t>
        </is>
      </c>
      <c r="F738" s="9" t="inlineStr">
        <is>
          <t>电力轨道-Xpower-T25-银色-1.758-2插座</t>
        </is>
      </c>
      <c r="G738" s="9" t="inlineStr">
        <is>
          <t>个数</t>
        </is>
      </c>
      <c r="H738" s="9" t="n"/>
      <c r="I738" s="9" t="inlineStr">
        <is>
          <t>根</t>
        </is>
      </c>
      <c r="J738" s="9" t="n">
        <v>1</v>
      </c>
      <c r="K738" s="9" t="n"/>
      <c r="L738" s="9" t="inlineStr">
        <is>
          <t>洞石餐边柜电力轨道-1.8米版</t>
        </is>
      </c>
      <c r="N738" s="8" t="inlineStr">
        <is>
          <t>✅ 可导入</t>
        </is>
      </c>
      <c r="O738" t="inlineStr">
        <is>
          <t>✓</t>
        </is>
      </c>
    </row>
    <row r="739">
      <c r="A739" s="5" t="inlineStr">
        <is>
          <t>PPS24250080801</t>
        </is>
      </c>
      <c r="B739" s="6" t="inlineStr">
        <is>
          <t>洞石餐边柜 |樱桃木洞石餐边大柜 |樱桃木洞石模块餐边柜</t>
        </is>
      </c>
      <c r="C739" s="6" t="inlineStr">
        <is>
          <t>洞石餐边柜-洞石整柜1.8米（多抽组合）（分类抽屉+玻璃移门+开门）</t>
        </is>
      </c>
      <c r="D739" s="6" t="inlineStr">
        <is>
          <t>PPS2425008080129</t>
        </is>
      </c>
      <c r="E739" s="5" t="inlineStr">
        <is>
          <t>AC-0078</t>
        </is>
      </c>
      <c r="F739" s="6" t="inlineStr">
        <is>
          <t>餐边柜连接片</t>
        </is>
      </c>
      <c r="G739" s="6" t="inlineStr">
        <is>
          <t>个数</t>
        </is>
      </c>
      <c r="H739" s="6" t="n"/>
      <c r="I739" s="6" t="inlineStr">
        <is>
          <t>个</t>
        </is>
      </c>
      <c r="J739" s="6" t="n">
        <v>2</v>
      </c>
      <c r="K739" s="6" t="n"/>
      <c r="L739" s="6" t="inlineStr">
        <is>
          <t>餐边柜连接片</t>
        </is>
      </c>
      <c r="N739" s="8" t="inlineStr">
        <is>
          <t>✅ 可导入</t>
        </is>
      </c>
      <c r="O739" t="inlineStr">
        <is>
          <t>✓</t>
        </is>
      </c>
    </row>
    <row r="740">
      <c r="A740" s="5" t="inlineStr">
        <is>
          <t>PPS24250080801</t>
        </is>
      </c>
      <c r="B740" s="9" t="inlineStr">
        <is>
          <t>洞石餐边柜 |樱桃木洞石餐边大柜 |樱桃木洞石模块餐边柜</t>
        </is>
      </c>
      <c r="C740" s="9" t="inlineStr">
        <is>
          <t>洞石餐边柜-洞石整柜1.8米（多抽组合）（分类抽屉+玻璃移门+开门）</t>
        </is>
      </c>
      <c r="D740" s="9" t="inlineStr">
        <is>
          <t>PPS2425008080129</t>
        </is>
      </c>
      <c r="E740" s="5" t="inlineStr">
        <is>
          <t>AC-0101</t>
        </is>
      </c>
      <c r="F740" s="9" t="inlineStr">
        <is>
          <t>9mm米白洞石下挂岩板</t>
        </is>
      </c>
      <c r="G740" s="9" t="inlineStr">
        <is>
          <t>平面(长×宽)</t>
        </is>
      </c>
      <c r="H740" s="9" t="inlineStr">
        <is>
          <t>1800*500</t>
        </is>
      </c>
      <c r="I740" s="9" t="inlineStr">
        <is>
          <t>块</t>
        </is>
      </c>
      <c r="J740" s="9" t="n">
        <v>1</v>
      </c>
      <c r="K740" s="9" t="n"/>
      <c r="L740" s="9" t="inlineStr">
        <is>
          <t>洞石餐边柜下挂岩板-1.8米版；9mm米白洞石岩板 2100*500  3面挂边80mm
后面左右两边进来8cm开2*1cm半圆孔</t>
        </is>
      </c>
      <c r="N740" s="8" t="inlineStr">
        <is>
          <t>✅ 可导入</t>
        </is>
      </c>
      <c r="O740" t="inlineStr">
        <is>
          <t>✓</t>
        </is>
      </c>
    </row>
    <row r="741">
      <c r="A741" s="5" t="inlineStr">
        <is>
          <t>PPS24250080801</t>
        </is>
      </c>
      <c r="B741" s="6" t="inlineStr">
        <is>
          <t>洞石餐边柜 |樱桃木洞石餐边大柜 |樱桃木洞石模块餐边柜</t>
        </is>
      </c>
      <c r="C741" s="6" t="inlineStr">
        <is>
          <t>洞石餐边柜-洞石整柜1.8米（多抽组合）（分类抽屉+玻璃移门+开门）</t>
        </is>
      </c>
      <c r="D741" s="6" t="inlineStr">
        <is>
          <t>PPS2425008080129</t>
        </is>
      </c>
      <c r="E741" s="5" t="inlineStr">
        <is>
          <t>AC-0073</t>
        </is>
      </c>
      <c r="F741" s="6" t="inlineStr">
        <is>
          <t>5mm灰色玻璃</t>
        </is>
      </c>
      <c r="G741" s="6" t="inlineStr">
        <is>
          <t>平面(长×宽)</t>
        </is>
      </c>
      <c r="H741" s="6" t="inlineStr">
        <is>
          <t>待定</t>
        </is>
      </c>
      <c r="I741" s="6" t="inlineStr">
        <is>
          <t>块</t>
        </is>
      </c>
      <c r="J741" s="6" t="n">
        <v>2</v>
      </c>
      <c r="K741" s="6" t="inlineStr">
        <is>
          <t>否</t>
        </is>
      </c>
      <c r="L741" s="6" t="inlineStr">
        <is>
          <t>洞石餐边柜玻璃移门-1.8米版</t>
        </is>
      </c>
      <c r="N741" s="8" t="inlineStr">
        <is>
          <t>✅ 可导入</t>
        </is>
      </c>
      <c r="O741" t="inlineStr">
        <is>
          <t>✓</t>
        </is>
      </c>
    </row>
    <row r="742">
      <c r="A742" s="5" t="inlineStr">
        <is>
          <t>PPS24250080801</t>
        </is>
      </c>
      <c r="B742" s="9" t="inlineStr">
        <is>
          <t>洞石餐边柜 |樱桃木洞石餐边大柜 |樱桃木洞石模块餐边柜</t>
        </is>
      </c>
      <c r="C742" s="9" t="inlineStr">
        <is>
          <t>洞石餐边柜-洞石整柜1.8米（多抽组合）（分类抽屉+玻璃移门+开门）</t>
        </is>
      </c>
      <c r="D742" s="9" t="inlineStr">
        <is>
          <t>PPS2425008080129</t>
        </is>
      </c>
      <c r="E742" s="5" t="inlineStr">
        <is>
          <t>AC-0102</t>
        </is>
      </c>
      <c r="F742" s="9" t="inlineStr">
        <is>
          <t>黑色金属拉门把手</t>
        </is>
      </c>
      <c r="G742" s="9" t="inlineStr">
        <is>
          <t>个数</t>
        </is>
      </c>
      <c r="H742" s="9" t="n"/>
      <c r="I742" s="9" t="inlineStr">
        <is>
          <t>个</t>
        </is>
      </c>
      <c r="J742" s="9" t="n">
        <v>1</v>
      </c>
      <c r="K742" s="9" t="n"/>
      <c r="L742" s="9" t="inlineStr">
        <is>
          <t>洞石餐边柜开门把手</t>
        </is>
      </c>
      <c r="N742" s="8" t="inlineStr">
        <is>
          <t>✅ 可导入</t>
        </is>
      </c>
      <c r="O742" t="inlineStr">
        <is>
          <t>✓</t>
        </is>
      </c>
    </row>
    <row r="743">
      <c r="A743" s="5" t="inlineStr">
        <is>
          <t>PPS24250080801</t>
        </is>
      </c>
      <c r="B743" s="6" t="inlineStr">
        <is>
          <t>洞石餐边柜 |樱桃木洞石餐边大柜 |樱桃木洞石模块餐边柜</t>
        </is>
      </c>
      <c r="C743" s="6" t="inlineStr">
        <is>
          <t>洞石餐边柜-洞石整柜1.5米（多抽组合）（玻璃移门+分类抽屉）</t>
        </is>
      </c>
      <c r="D743" s="6" t="inlineStr">
        <is>
          <t>PPS2425008080130</t>
        </is>
      </c>
      <c r="E743" s="5" t="inlineStr">
        <is>
          <t>WD-0125</t>
        </is>
      </c>
      <c r="F743" s="6" t="inlineStr">
        <is>
          <t>洞石餐边柜-多抽组合-整柜-木作部分-适配1.5米</t>
        </is>
      </c>
      <c r="G743" s="6" t="inlineStr">
        <is>
          <t>组合</t>
        </is>
      </c>
      <c r="H743" s="6" t="n"/>
      <c r="I743" s="6" t="inlineStr">
        <is>
          <t>套</t>
        </is>
      </c>
      <c r="J743" s="6" t="n">
        <v>1</v>
      </c>
      <c r="K743" s="6" t="n"/>
      <c r="L743" s="6" t="n"/>
      <c r="N743" s="8" t="inlineStr">
        <is>
          <t>✅ 可导入</t>
        </is>
      </c>
      <c r="O743" t="inlineStr">
        <is>
          <t>✓</t>
        </is>
      </c>
    </row>
    <row r="744">
      <c r="A744" s="5" t="inlineStr">
        <is>
          <t>PPS24250080801</t>
        </is>
      </c>
      <c r="B744" s="9" t="inlineStr">
        <is>
          <t>洞石餐边柜 |樱桃木洞石餐边大柜 |樱桃木洞石模块餐边柜</t>
        </is>
      </c>
      <c r="C744" s="9" t="inlineStr">
        <is>
          <t>洞石餐边柜-洞石整柜1.5米（多抽组合）（玻璃移门+分类抽屉）</t>
        </is>
      </c>
      <c r="D744" s="9" t="inlineStr">
        <is>
          <t>PPS2425008080130</t>
        </is>
      </c>
      <c r="E744" s="5" t="inlineStr">
        <is>
          <t>AC-0073</t>
        </is>
      </c>
      <c r="F744" s="9" t="inlineStr">
        <is>
          <t>5mm灰色玻璃</t>
        </is>
      </c>
      <c r="G744" s="9" t="inlineStr">
        <is>
          <t>平面(长×宽)</t>
        </is>
      </c>
      <c r="H744" s="9" t="inlineStr">
        <is>
          <t>待定</t>
        </is>
      </c>
      <c r="I744" s="9" t="inlineStr">
        <is>
          <t>块</t>
        </is>
      </c>
      <c r="J744" s="9" t="n">
        <v>2</v>
      </c>
      <c r="K744" s="9" t="inlineStr">
        <is>
          <t>否</t>
        </is>
      </c>
      <c r="L744" s="9" t="inlineStr">
        <is>
          <t>洞石餐边柜顶柜玻璃-1.5米版;</t>
        </is>
      </c>
      <c r="N744" s="8" t="inlineStr">
        <is>
          <t>✅ 可导入</t>
        </is>
      </c>
      <c r="O744" t="inlineStr">
        <is>
          <t>✓</t>
        </is>
      </c>
    </row>
    <row r="745">
      <c r="A745" s="5" t="inlineStr">
        <is>
          <t>PPS24250080801</t>
        </is>
      </c>
      <c r="B745" s="6" t="inlineStr">
        <is>
          <t>洞石餐边柜 |樱桃木洞石餐边大柜 |樱桃木洞石模块餐边柜</t>
        </is>
      </c>
      <c r="C745" s="6" t="inlineStr">
        <is>
          <t>洞石餐边柜-洞石整柜1.5米（多抽组合）（玻璃移门+分类抽屉）</t>
        </is>
      </c>
      <c r="D745" s="6" t="inlineStr">
        <is>
          <t>PPS2425008080130</t>
        </is>
      </c>
      <c r="E745" s="5" t="inlineStr">
        <is>
          <t>AC-0096</t>
        </is>
      </c>
      <c r="F745" s="6" t="inlineStr">
        <is>
          <t>抛光不锈钢挂杆</t>
        </is>
      </c>
      <c r="G745" s="6" t="inlineStr">
        <is>
          <t>个数</t>
        </is>
      </c>
      <c r="H745" s="6" t="n"/>
      <c r="I745" s="6" t="inlineStr">
        <is>
          <t>个</t>
        </is>
      </c>
      <c r="J745" s="6" t="n">
        <v>1</v>
      </c>
      <c r="K745" s="6" t="n"/>
      <c r="L745" s="6" t="inlineStr">
        <is>
          <t>洞石餐边柜顶柜金属杆;201直径10mm[320孔距]]</t>
        </is>
      </c>
      <c r="N745" s="8" t="inlineStr">
        <is>
          <t>✅ 可导入</t>
        </is>
      </c>
      <c r="O745" t="inlineStr">
        <is>
          <t>✓</t>
        </is>
      </c>
    </row>
    <row r="746">
      <c r="A746" s="5" t="inlineStr">
        <is>
          <t>PPS24250080801</t>
        </is>
      </c>
      <c r="B746" s="9" t="inlineStr">
        <is>
          <t>洞石餐边柜 |樱桃木洞石餐边大柜 |樱桃木洞石模块餐边柜</t>
        </is>
      </c>
      <c r="C746" s="9" t="inlineStr">
        <is>
          <t>洞石餐边柜-洞石整柜1.5米（多抽组合）（玻璃移门+分类抽屉）</t>
        </is>
      </c>
      <c r="D746" s="9" t="inlineStr">
        <is>
          <t>PPS2425008080130</t>
        </is>
      </c>
      <c r="E746" s="5" t="inlineStr">
        <is>
          <t>AC-0080</t>
        </is>
      </c>
      <c r="F746" s="9" t="inlineStr">
        <is>
          <t>洞石纹理饰面板</t>
        </is>
      </c>
      <c r="G746" s="9" t="inlineStr">
        <is>
          <t>平面(长×宽)</t>
        </is>
      </c>
      <c r="H746" s="9" t="inlineStr">
        <is>
          <t>待定</t>
        </is>
      </c>
      <c r="I746" s="9" t="inlineStr">
        <is>
          <t>块</t>
        </is>
      </c>
      <c r="J746" s="9" t="n">
        <v>1</v>
      </c>
      <c r="K746" s="9" t="inlineStr">
        <is>
          <t>否</t>
        </is>
      </c>
      <c r="L746" s="9" t="inlineStr">
        <is>
          <t>洞石餐边柜洞石背板-1.5米版</t>
        </is>
      </c>
      <c r="N746" s="8" t="inlineStr">
        <is>
          <t>✅ 可导入</t>
        </is>
      </c>
      <c r="O746" t="inlineStr">
        <is>
          <t>✓</t>
        </is>
      </c>
    </row>
    <row r="747">
      <c r="A747" s="5" t="inlineStr">
        <is>
          <t>PPS24250080801</t>
        </is>
      </c>
      <c r="B747" s="6" t="inlineStr">
        <is>
          <t>洞石餐边柜 |樱桃木洞石餐边大柜 |樱桃木洞石模块餐边柜</t>
        </is>
      </c>
      <c r="C747" s="6" t="inlineStr">
        <is>
          <t>洞石餐边柜-洞石整柜1.5米（多抽组合）（玻璃移门+分类抽屉）</t>
        </is>
      </c>
      <c r="D747" s="6" t="inlineStr">
        <is>
          <t>PPS2425008080130</t>
        </is>
      </c>
      <c r="E747" s="5" t="inlineStr">
        <is>
          <t>AC-0081</t>
        </is>
      </c>
      <c r="F747" s="6" t="inlineStr">
        <is>
          <t>银色隔板轨道</t>
        </is>
      </c>
      <c r="G747" s="6" t="inlineStr">
        <is>
          <t>长度</t>
        </is>
      </c>
      <c r="H747" s="6" t="n">
        <v>1460</v>
      </c>
      <c r="I747" s="6" t="inlineStr">
        <is>
          <t>根</t>
        </is>
      </c>
      <c r="J747" s="6" t="n">
        <v>2</v>
      </c>
      <c r="K747" s="6" t="n"/>
      <c r="L747" s="6" t="inlineStr">
        <is>
          <t>洞石餐边柜铝合金轨道-1.5米版</t>
        </is>
      </c>
      <c r="N747" s="8" t="inlineStr">
        <is>
          <t>✅ 可导入</t>
        </is>
      </c>
      <c r="O747" t="inlineStr">
        <is>
          <t>✓</t>
        </is>
      </c>
    </row>
    <row r="748">
      <c r="A748" s="5" t="inlineStr">
        <is>
          <t>PPS24250080801</t>
        </is>
      </c>
      <c r="B748" s="9" t="inlineStr">
        <is>
          <t>洞石餐边柜 |樱桃木洞石餐边大柜 |樱桃木洞石模块餐边柜</t>
        </is>
      </c>
      <c r="C748" s="9" t="inlineStr">
        <is>
          <t>洞石餐边柜-洞石整柜1.5米（多抽组合）（玻璃移门+分类抽屉）</t>
        </is>
      </c>
      <c r="D748" s="9" t="inlineStr">
        <is>
          <t>PPS2425008080130</t>
        </is>
      </c>
      <c r="E748" s="5" t="inlineStr">
        <is>
          <t>AC-0093</t>
        </is>
      </c>
      <c r="F748" s="9" t="inlineStr">
        <is>
          <t>茶色亚克力条</t>
        </is>
      </c>
      <c r="G748" s="9" t="inlineStr">
        <is>
          <t>体积(长×宽×厚)</t>
        </is>
      </c>
      <c r="H748" s="9" t="inlineStr">
        <is>
          <t>4*35*498</t>
        </is>
      </c>
      <c r="I748" s="9" t="inlineStr">
        <is>
          <t>块</t>
        </is>
      </c>
      <c r="J748" s="9" t="n">
        <v>1</v>
      </c>
      <c r="K748" s="9" t="n"/>
      <c r="L748" s="9" t="inlineStr">
        <is>
          <t>洞石餐边柜托板亚克力条</t>
        </is>
      </c>
      <c r="N748" s="8" t="inlineStr">
        <is>
          <t>✅ 可导入</t>
        </is>
      </c>
      <c r="O748" t="inlineStr">
        <is>
          <t>✓</t>
        </is>
      </c>
    </row>
    <row r="749">
      <c r="A749" s="5" t="inlineStr">
        <is>
          <t>PPS24250080801</t>
        </is>
      </c>
      <c r="B749" s="6" t="inlineStr">
        <is>
          <t>洞石餐边柜 |樱桃木洞石餐边大柜 |樱桃木洞石模块餐边柜</t>
        </is>
      </c>
      <c r="C749" s="6" t="inlineStr">
        <is>
          <t>洞石餐边柜-洞石整柜1.5米（多抽组合）（玻璃移门+分类抽屉）</t>
        </is>
      </c>
      <c r="D749" s="6" t="inlineStr">
        <is>
          <t>PPS2425008080130</t>
        </is>
      </c>
      <c r="E749" s="5" t="inlineStr">
        <is>
          <t>AC-0100</t>
        </is>
      </c>
      <c r="F749" s="6" t="inlineStr">
        <is>
          <t>托板金属杆</t>
        </is>
      </c>
      <c r="G749" s="6" t="inlineStr">
        <is>
          <t>组合</t>
        </is>
      </c>
      <c r="H749" s="6" t="n"/>
      <c r="I749" s="6" t="inlineStr">
        <is>
          <t>套</t>
        </is>
      </c>
      <c r="J749" s="6" t="n">
        <v>1</v>
      </c>
      <c r="K749" s="6" t="n"/>
      <c r="L749" s="6" t="inlineStr">
        <is>
          <t>洞石餐边柜托板金属杆；平头螺丝M4*25*7    螺柱4*30+6</t>
        </is>
      </c>
      <c r="N749" s="8" t="inlineStr">
        <is>
          <t>✅ 可导入</t>
        </is>
      </c>
      <c r="O749" t="inlineStr">
        <is>
          <t>✓</t>
        </is>
      </c>
    </row>
    <row r="750">
      <c r="A750" s="5" t="inlineStr">
        <is>
          <t>PPS24250080801</t>
        </is>
      </c>
      <c r="B750" s="9" t="inlineStr">
        <is>
          <t>洞石餐边柜 |樱桃木洞石餐边大柜 |樱桃木洞石模块餐边柜</t>
        </is>
      </c>
      <c r="C750" s="9" t="inlineStr">
        <is>
          <t>洞石餐边柜-洞石整柜1.5米（多抽组合）（玻璃移门+分类抽屉）</t>
        </is>
      </c>
      <c r="D750" s="9" t="inlineStr">
        <is>
          <t>PPS2425008080130</t>
        </is>
      </c>
      <c r="E750" s="5" t="inlineStr">
        <is>
          <t>AC-0185</t>
        </is>
      </c>
      <c r="F750" s="9" t="inlineStr">
        <is>
          <t>电力轨道-Xpower-T25-银色-1.458-2插座</t>
        </is>
      </c>
      <c r="G750" s="9" t="inlineStr">
        <is>
          <t>个数</t>
        </is>
      </c>
      <c r="H750" s="9" t="n"/>
      <c r="I750" s="9" t="inlineStr">
        <is>
          <t>根</t>
        </is>
      </c>
      <c r="J750" s="9" t="n">
        <v>1</v>
      </c>
      <c r="K750" s="9" t="n"/>
      <c r="L750" s="9" t="inlineStr">
        <is>
          <t>洞石餐边柜电力轨道-1.5米版</t>
        </is>
      </c>
      <c r="N750" s="8" t="inlineStr">
        <is>
          <t>✅ 可导入</t>
        </is>
      </c>
      <c r="O750" t="inlineStr">
        <is>
          <t>✓</t>
        </is>
      </c>
    </row>
    <row r="751">
      <c r="A751" s="5" t="inlineStr">
        <is>
          <t>PPS24250080801</t>
        </is>
      </c>
      <c r="B751" s="6" t="inlineStr">
        <is>
          <t>洞石餐边柜 |樱桃木洞石餐边大柜 |樱桃木洞石模块餐边柜</t>
        </is>
      </c>
      <c r="C751" s="6" t="inlineStr">
        <is>
          <t>洞石餐边柜-洞石整柜1.5米（多抽组合）（玻璃移门+分类抽屉）</t>
        </is>
      </c>
      <c r="D751" s="6" t="inlineStr">
        <is>
          <t>PPS2425008080130</t>
        </is>
      </c>
      <c r="E751" s="5" t="inlineStr">
        <is>
          <t>AC-0078</t>
        </is>
      </c>
      <c r="F751" s="6" t="inlineStr">
        <is>
          <t>餐边柜连接片</t>
        </is>
      </c>
      <c r="G751" s="6" t="inlineStr">
        <is>
          <t>个数</t>
        </is>
      </c>
      <c r="H751" s="6" t="n"/>
      <c r="I751" s="6" t="inlineStr">
        <is>
          <t>个</t>
        </is>
      </c>
      <c r="J751" s="6" t="n">
        <v>2</v>
      </c>
      <c r="K751" s="6" t="n"/>
      <c r="L751" s="6" t="inlineStr">
        <is>
          <t>餐边柜连接片</t>
        </is>
      </c>
      <c r="N751" s="8" t="inlineStr">
        <is>
          <t>✅ 可导入</t>
        </is>
      </c>
      <c r="O751" t="inlineStr">
        <is>
          <t>✓</t>
        </is>
      </c>
    </row>
    <row r="752">
      <c r="A752" s="5" t="inlineStr">
        <is>
          <t>PPS24250080801</t>
        </is>
      </c>
      <c r="B752" s="9" t="inlineStr">
        <is>
          <t>洞石餐边柜 |樱桃木洞石餐边大柜 |樱桃木洞石模块餐边柜</t>
        </is>
      </c>
      <c r="C752" s="9" t="inlineStr">
        <is>
          <t>洞石餐边柜-洞石整柜1.5米（多抽组合）（玻璃移门+分类抽屉）</t>
        </is>
      </c>
      <c r="D752" s="9" t="inlineStr">
        <is>
          <t>PPS2425008080130</t>
        </is>
      </c>
      <c r="E752" s="5" t="inlineStr">
        <is>
          <t>AC-0101</t>
        </is>
      </c>
      <c r="F752" s="9" t="inlineStr">
        <is>
          <t>9mm米白洞石下挂岩板</t>
        </is>
      </c>
      <c r="G752" s="9" t="inlineStr">
        <is>
          <t>平面(长×宽)</t>
        </is>
      </c>
      <c r="H752" s="9" t="inlineStr">
        <is>
          <t>1500*500</t>
        </is>
      </c>
      <c r="I752" s="9" t="inlineStr">
        <is>
          <t>块</t>
        </is>
      </c>
      <c r="J752" s="9" t="n">
        <v>1</v>
      </c>
      <c r="K752" s="9" t="n"/>
      <c r="L752" s="9" t="inlineStr">
        <is>
          <t>洞石餐边柜下挂岩板-1.5米版；9mm米白洞石岩板 2100*500  3面挂边80mm
后面左右两边进来8cm开2*1cm半圆孔</t>
        </is>
      </c>
      <c r="N752" s="8" t="inlineStr">
        <is>
          <t>✅ 可导入</t>
        </is>
      </c>
      <c r="O752" t="inlineStr">
        <is>
          <t>✓</t>
        </is>
      </c>
    </row>
    <row r="753">
      <c r="A753" s="5" t="inlineStr">
        <is>
          <t>PPS24250080801</t>
        </is>
      </c>
      <c r="B753" s="6" t="inlineStr">
        <is>
          <t>洞石餐边柜 |樱桃木洞石餐边大柜 |樱桃木洞石模块餐边柜</t>
        </is>
      </c>
      <c r="C753" s="6" t="inlineStr">
        <is>
          <t>洞石餐边柜-洞石整柜1.5米（多抽组合）（玻璃移门+分类抽屉）</t>
        </is>
      </c>
      <c r="D753" s="6" t="inlineStr">
        <is>
          <t>PPS2425008080130</t>
        </is>
      </c>
      <c r="E753" s="5" t="inlineStr">
        <is>
          <t>AC-0073</t>
        </is>
      </c>
      <c r="F753" s="6" t="inlineStr">
        <is>
          <t>5mm灰色玻璃</t>
        </is>
      </c>
      <c r="G753" s="6" t="inlineStr">
        <is>
          <t>平面(长×宽)</t>
        </is>
      </c>
      <c r="H753" s="6" t="inlineStr">
        <is>
          <t>待定</t>
        </is>
      </c>
      <c r="I753" s="6" t="inlineStr">
        <is>
          <t>块</t>
        </is>
      </c>
      <c r="J753" s="6" t="n">
        <v>2</v>
      </c>
      <c r="K753" s="6" t="inlineStr">
        <is>
          <t>否</t>
        </is>
      </c>
      <c r="L753" s="6" t="inlineStr">
        <is>
          <t>洞石餐边柜玻璃移门-1.5米版</t>
        </is>
      </c>
      <c r="N753" s="8" t="inlineStr">
        <is>
          <t>✅ 可导入</t>
        </is>
      </c>
      <c r="O753" t="inlineStr">
        <is>
          <t>✓</t>
        </is>
      </c>
    </row>
    <row r="754">
      <c r="A754" s="5" t="inlineStr">
        <is>
          <t>PPS24250080801</t>
        </is>
      </c>
      <c r="B754" s="9" t="inlineStr">
        <is>
          <t>洞石餐边柜 |樱桃木洞石餐边大柜 |樱桃木洞石模块餐边柜</t>
        </is>
      </c>
      <c r="C754" s="9" t="inlineStr">
        <is>
          <t>洞石餐边柜-洞石整柜1.5米（多抽组合）（玻璃移门+分类抽屉）</t>
        </is>
      </c>
      <c r="D754" s="9" t="inlineStr">
        <is>
          <t>PPS2425008080130</t>
        </is>
      </c>
      <c r="E754" s="5" t="inlineStr">
        <is>
          <t>AC-0102</t>
        </is>
      </c>
      <c r="F754" s="9" t="inlineStr">
        <is>
          <t>黑色金属拉门把手</t>
        </is>
      </c>
      <c r="G754" s="9" t="inlineStr">
        <is>
          <t>个数</t>
        </is>
      </c>
      <c r="H754" s="9" t="n"/>
      <c r="I754" s="9" t="inlineStr">
        <is>
          <t>个</t>
        </is>
      </c>
      <c r="J754" s="9" t="n">
        <v>1</v>
      </c>
      <c r="K754" s="9" t="n"/>
      <c r="L754" s="9" t="inlineStr">
        <is>
          <t>洞石餐边柜开门把手</t>
        </is>
      </c>
      <c r="N754" s="8" t="inlineStr">
        <is>
          <t>✅ 可导入</t>
        </is>
      </c>
      <c r="O754" t="inlineStr">
        <is>
          <t>✓</t>
        </is>
      </c>
    </row>
    <row r="755">
      <c r="A755" s="5" t="inlineStr">
        <is>
          <t>PPS24250080801</t>
        </is>
      </c>
      <c r="B755" s="6" t="inlineStr">
        <is>
          <t>洞石餐边柜 |樱桃木洞石餐边大柜 |樱桃木洞石模块餐边柜</t>
        </is>
      </c>
      <c r="C755" s="6" t="inlineStr">
        <is>
          <t>洞石餐边柜-洞石整柜1.2米（多抽组合）（分类抽屉+开门）</t>
        </is>
      </c>
      <c r="D755" s="6" t="inlineStr">
        <is>
          <t>PPS2425008080131</t>
        </is>
      </c>
      <c r="E755" s="5" t="inlineStr">
        <is>
          <t>WD-0126</t>
        </is>
      </c>
      <c r="F755" s="6" t="inlineStr">
        <is>
          <t>洞石餐边柜-多抽组合-整柜-木作部分-适配1.2米</t>
        </is>
      </c>
      <c r="G755" s="6" t="inlineStr">
        <is>
          <t>组合</t>
        </is>
      </c>
      <c r="H755" s="6" t="n"/>
      <c r="I755" s="6" t="inlineStr">
        <is>
          <t>套</t>
        </is>
      </c>
      <c r="J755" s="6" t="n">
        <v>1</v>
      </c>
      <c r="K755" s="6" t="n"/>
      <c r="L755" s="6" t="n"/>
      <c r="N755" s="8" t="inlineStr">
        <is>
          <t>✅ 可导入</t>
        </is>
      </c>
      <c r="O755" t="inlineStr">
        <is>
          <t>✓</t>
        </is>
      </c>
    </row>
    <row r="756">
      <c r="A756" s="5" t="inlineStr">
        <is>
          <t>PPS24250080801</t>
        </is>
      </c>
      <c r="B756" s="9" t="inlineStr">
        <is>
          <t>洞石餐边柜 |樱桃木洞石餐边大柜 |樱桃木洞石模块餐边柜</t>
        </is>
      </c>
      <c r="C756" s="9" t="inlineStr">
        <is>
          <t>洞石餐边柜-洞石整柜1.2米（多抽组合）（分类抽屉+开门）</t>
        </is>
      </c>
      <c r="D756" s="9" t="inlineStr">
        <is>
          <t>PPS2425008080131</t>
        </is>
      </c>
      <c r="E756" s="5" t="inlineStr">
        <is>
          <t>AC-0073</t>
        </is>
      </c>
      <c r="F756" s="9" t="inlineStr">
        <is>
          <t>5mm灰色玻璃</t>
        </is>
      </c>
      <c r="G756" s="9" t="inlineStr">
        <is>
          <t>平面(长×宽)</t>
        </is>
      </c>
      <c r="H756" s="9" t="inlineStr">
        <is>
          <t>待定</t>
        </is>
      </c>
      <c r="I756" s="9" t="inlineStr">
        <is>
          <t>块</t>
        </is>
      </c>
      <c r="J756" s="9" t="n">
        <v>2</v>
      </c>
      <c r="K756" s="9" t="inlineStr">
        <is>
          <t>否</t>
        </is>
      </c>
      <c r="L756" s="9" t="inlineStr">
        <is>
          <t>洞石餐边柜顶柜玻璃-1.2米版;</t>
        </is>
      </c>
      <c r="N756" s="8" t="inlineStr">
        <is>
          <t>✅ 可导入</t>
        </is>
      </c>
      <c r="O756" t="inlineStr">
        <is>
          <t>✓</t>
        </is>
      </c>
    </row>
    <row r="757">
      <c r="A757" s="5" t="inlineStr">
        <is>
          <t>PPS24250080801</t>
        </is>
      </c>
      <c r="B757" s="6" t="inlineStr">
        <is>
          <t>洞石餐边柜 |樱桃木洞石餐边大柜 |樱桃木洞石模块餐边柜</t>
        </is>
      </c>
      <c r="C757" s="6" t="inlineStr">
        <is>
          <t>洞石餐边柜-洞石整柜1.2米（多抽组合）（分类抽屉+开门）</t>
        </is>
      </c>
      <c r="D757" s="6" t="inlineStr">
        <is>
          <t>PPS2425008080131</t>
        </is>
      </c>
      <c r="E757" s="5" t="inlineStr">
        <is>
          <t>AC-0096</t>
        </is>
      </c>
      <c r="F757" s="6" t="inlineStr">
        <is>
          <t>抛光不锈钢挂杆</t>
        </is>
      </c>
      <c r="G757" s="6" t="inlineStr">
        <is>
          <t>个数</t>
        </is>
      </c>
      <c r="H757" s="6" t="n"/>
      <c r="I757" s="6" t="inlineStr">
        <is>
          <t>个</t>
        </is>
      </c>
      <c r="J757" s="6" t="n">
        <v>1</v>
      </c>
      <c r="K757" s="6" t="n"/>
      <c r="L757" s="6" t="inlineStr">
        <is>
          <t>洞石餐边柜顶柜金属杆;201直径10mm[320孔距]]</t>
        </is>
      </c>
      <c r="N757" s="8" t="inlineStr">
        <is>
          <t>✅ 可导入</t>
        </is>
      </c>
      <c r="O757" t="inlineStr">
        <is>
          <t>✓</t>
        </is>
      </c>
    </row>
    <row r="758">
      <c r="A758" s="5" t="inlineStr">
        <is>
          <t>PPS24250080801</t>
        </is>
      </c>
      <c r="B758" s="9" t="inlineStr">
        <is>
          <t>洞石餐边柜 |樱桃木洞石餐边大柜 |樱桃木洞石模块餐边柜</t>
        </is>
      </c>
      <c r="C758" s="9" t="inlineStr">
        <is>
          <t>洞石餐边柜-洞石整柜1.2米（多抽组合）（分类抽屉+开门）</t>
        </is>
      </c>
      <c r="D758" s="9" t="inlineStr">
        <is>
          <t>PPS2425008080131</t>
        </is>
      </c>
      <c r="E758" s="5" t="inlineStr">
        <is>
          <t>AC-0080</t>
        </is>
      </c>
      <c r="F758" s="9" t="inlineStr">
        <is>
          <t>洞石纹理饰面板</t>
        </is>
      </c>
      <c r="G758" s="9" t="inlineStr">
        <is>
          <t>平面(长×宽)</t>
        </is>
      </c>
      <c r="H758" s="9" t="inlineStr">
        <is>
          <t>待定</t>
        </is>
      </c>
      <c r="I758" s="9" t="inlineStr">
        <is>
          <t>块</t>
        </is>
      </c>
      <c r="J758" s="9" t="n">
        <v>1</v>
      </c>
      <c r="K758" s="9" t="inlineStr">
        <is>
          <t>否</t>
        </is>
      </c>
      <c r="L758" s="9" t="inlineStr">
        <is>
          <t>洞石餐边柜洞石背板-1.2米版</t>
        </is>
      </c>
      <c r="N758" s="8" t="inlineStr">
        <is>
          <t>✅ 可导入</t>
        </is>
      </c>
      <c r="O758" t="inlineStr">
        <is>
          <t>✓</t>
        </is>
      </c>
    </row>
    <row r="759">
      <c r="A759" s="5" t="inlineStr">
        <is>
          <t>PPS24250080801</t>
        </is>
      </c>
      <c r="B759" s="6" t="inlineStr">
        <is>
          <t>洞石餐边柜 |樱桃木洞石餐边大柜 |樱桃木洞石模块餐边柜</t>
        </is>
      </c>
      <c r="C759" s="6" t="inlineStr">
        <is>
          <t>洞石餐边柜-洞石整柜1.2米（多抽组合）（分类抽屉+开门）</t>
        </is>
      </c>
      <c r="D759" s="6" t="inlineStr">
        <is>
          <t>PPS2425008080131</t>
        </is>
      </c>
      <c r="E759" s="5" t="inlineStr">
        <is>
          <t>AC-0081</t>
        </is>
      </c>
      <c r="F759" s="6" t="inlineStr">
        <is>
          <t>银色隔板轨道</t>
        </is>
      </c>
      <c r="G759" s="6" t="inlineStr">
        <is>
          <t>长度</t>
        </is>
      </c>
      <c r="H759" s="6" t="n">
        <v>1260</v>
      </c>
      <c r="I759" s="6" t="inlineStr">
        <is>
          <t>根</t>
        </is>
      </c>
      <c r="J759" s="6" t="n">
        <v>2</v>
      </c>
      <c r="K759" s="6" t="n"/>
      <c r="L759" s="6" t="inlineStr">
        <is>
          <t>洞石餐边柜铝合金轨道-1.2米版</t>
        </is>
      </c>
      <c r="N759" s="8" t="inlineStr">
        <is>
          <t>✅ 可导入</t>
        </is>
      </c>
      <c r="O759" t="inlineStr">
        <is>
          <t>✓</t>
        </is>
      </c>
    </row>
    <row r="760">
      <c r="A760" s="5" t="inlineStr">
        <is>
          <t>PPS24250080801</t>
        </is>
      </c>
      <c r="B760" s="9" t="inlineStr">
        <is>
          <t>洞石餐边柜 |樱桃木洞石餐边大柜 |樱桃木洞石模块餐边柜</t>
        </is>
      </c>
      <c r="C760" s="9" t="inlineStr">
        <is>
          <t>洞石餐边柜-洞石整柜1.2米（多抽组合）（分类抽屉+开门）</t>
        </is>
      </c>
      <c r="D760" s="9" t="inlineStr">
        <is>
          <t>PPS2425008080131</t>
        </is>
      </c>
      <c r="E760" s="5" t="inlineStr">
        <is>
          <t>AC-0093</t>
        </is>
      </c>
      <c r="F760" s="9" t="inlineStr">
        <is>
          <t>茶色亚克力条</t>
        </is>
      </c>
      <c r="G760" s="9" t="inlineStr">
        <is>
          <t>体积(长×宽×厚)</t>
        </is>
      </c>
      <c r="H760" s="9" t="inlineStr">
        <is>
          <t>4*35*498</t>
        </is>
      </c>
      <c r="I760" s="9" t="inlineStr">
        <is>
          <t>块</t>
        </is>
      </c>
      <c r="J760" s="9" t="n">
        <v>1</v>
      </c>
      <c r="K760" s="9" t="n"/>
      <c r="L760" s="9" t="inlineStr">
        <is>
          <t>洞石餐边柜托板亚克力条</t>
        </is>
      </c>
      <c r="N760" s="8" t="inlineStr">
        <is>
          <t>✅ 可导入</t>
        </is>
      </c>
      <c r="O760" t="inlineStr">
        <is>
          <t>✓</t>
        </is>
      </c>
    </row>
    <row r="761">
      <c r="A761" s="5" t="inlineStr">
        <is>
          <t>PPS24250080801</t>
        </is>
      </c>
      <c r="B761" s="6" t="inlineStr">
        <is>
          <t>洞石餐边柜 |樱桃木洞石餐边大柜 |樱桃木洞石模块餐边柜</t>
        </is>
      </c>
      <c r="C761" s="6" t="inlineStr">
        <is>
          <t>洞石餐边柜-洞石整柜1.2米（多抽组合）（分类抽屉+开门）</t>
        </is>
      </c>
      <c r="D761" s="6" t="inlineStr">
        <is>
          <t>PPS2425008080131</t>
        </is>
      </c>
      <c r="E761" s="5" t="inlineStr">
        <is>
          <t>AC-0100</t>
        </is>
      </c>
      <c r="F761" s="6" t="inlineStr">
        <is>
          <t>托板金属杆</t>
        </is>
      </c>
      <c r="G761" s="6" t="inlineStr">
        <is>
          <t>组合</t>
        </is>
      </c>
      <c r="H761" s="6" t="n"/>
      <c r="I761" s="6" t="inlineStr">
        <is>
          <t>套</t>
        </is>
      </c>
      <c r="J761" s="6" t="n">
        <v>1</v>
      </c>
      <c r="K761" s="6" t="n"/>
      <c r="L761" s="6" t="inlineStr">
        <is>
          <t>洞石餐边柜托板金属杆；平头螺丝M4*25*7    螺柱4*30+6</t>
        </is>
      </c>
      <c r="N761" s="8" t="inlineStr">
        <is>
          <t>✅ 可导入</t>
        </is>
      </c>
      <c r="O761" t="inlineStr">
        <is>
          <t>✓</t>
        </is>
      </c>
    </row>
    <row r="762">
      <c r="A762" s="5" t="inlineStr">
        <is>
          <t>PPS24250080801</t>
        </is>
      </c>
      <c r="B762" s="9" t="inlineStr">
        <is>
          <t>洞石餐边柜 |樱桃木洞石餐边大柜 |樱桃木洞石模块餐边柜</t>
        </is>
      </c>
      <c r="C762" s="9" t="inlineStr">
        <is>
          <t>洞石餐边柜-洞石整柜1.2米（多抽组合）（分类抽屉+开门）</t>
        </is>
      </c>
      <c r="D762" s="9" t="inlineStr">
        <is>
          <t>PPS2425008080131</t>
        </is>
      </c>
      <c r="E762" s="5" t="inlineStr">
        <is>
          <t>AC-0186</t>
        </is>
      </c>
      <c r="F762" s="9" t="inlineStr">
        <is>
          <t>电力轨道-Xpower-T25-银色-1.158-2插座</t>
        </is>
      </c>
      <c r="G762" s="9" t="inlineStr">
        <is>
          <t>个数</t>
        </is>
      </c>
      <c r="H762" s="9" t="n"/>
      <c r="I762" s="9" t="inlineStr">
        <is>
          <t>根</t>
        </is>
      </c>
      <c r="J762" s="9" t="n">
        <v>1</v>
      </c>
      <c r="K762" s="9" t="n"/>
      <c r="L762" s="9" t="inlineStr">
        <is>
          <t>洞石餐边柜电力轨道-1.2米版</t>
        </is>
      </c>
      <c r="N762" s="8" t="inlineStr">
        <is>
          <t>✅ 可导入</t>
        </is>
      </c>
      <c r="O762" t="inlineStr">
        <is>
          <t>✓</t>
        </is>
      </c>
    </row>
    <row r="763">
      <c r="A763" s="5" t="inlineStr">
        <is>
          <t>PPS24250080801</t>
        </is>
      </c>
      <c r="B763" s="6" t="inlineStr">
        <is>
          <t>洞石餐边柜 |樱桃木洞石餐边大柜 |樱桃木洞石模块餐边柜</t>
        </is>
      </c>
      <c r="C763" s="6" t="inlineStr">
        <is>
          <t>洞石餐边柜-洞石整柜1.2米（多抽组合）（分类抽屉+开门）</t>
        </is>
      </c>
      <c r="D763" s="6" t="inlineStr">
        <is>
          <t>PPS2425008080131</t>
        </is>
      </c>
      <c r="E763" s="5" t="inlineStr">
        <is>
          <t>AC-0078</t>
        </is>
      </c>
      <c r="F763" s="6" t="inlineStr">
        <is>
          <t>餐边柜连接片</t>
        </is>
      </c>
      <c r="G763" s="6" t="inlineStr">
        <is>
          <t>个数</t>
        </is>
      </c>
      <c r="H763" s="6" t="n"/>
      <c r="I763" s="6" t="inlineStr">
        <is>
          <t>个</t>
        </is>
      </c>
      <c r="J763" s="6" t="n">
        <v>2</v>
      </c>
      <c r="K763" s="6" t="n"/>
      <c r="L763" s="6" t="inlineStr">
        <is>
          <t>餐边柜连接片</t>
        </is>
      </c>
      <c r="N763" s="8" t="inlineStr">
        <is>
          <t>✅ 可导入</t>
        </is>
      </c>
      <c r="O763" t="inlineStr">
        <is>
          <t>✓</t>
        </is>
      </c>
    </row>
    <row r="764">
      <c r="A764" s="5" t="inlineStr">
        <is>
          <t>PPS24250080801</t>
        </is>
      </c>
      <c r="B764" s="9" t="inlineStr">
        <is>
          <t>洞石餐边柜 |樱桃木洞石餐边大柜 |樱桃木洞石模块餐边柜</t>
        </is>
      </c>
      <c r="C764" s="9" t="inlineStr">
        <is>
          <t>洞石餐边柜-洞石整柜1.2米（多抽组合）（分类抽屉+开门）</t>
        </is>
      </c>
      <c r="D764" s="9" t="inlineStr">
        <is>
          <t>PPS2425008080131</t>
        </is>
      </c>
      <c r="E764" s="5" t="inlineStr">
        <is>
          <t>AC-0101</t>
        </is>
      </c>
      <c r="F764" s="9" t="inlineStr">
        <is>
          <t>9mm米白洞石下挂岩板</t>
        </is>
      </c>
      <c r="G764" s="9" t="inlineStr">
        <is>
          <t>平面(长×宽)</t>
        </is>
      </c>
      <c r="H764" s="9" t="inlineStr">
        <is>
          <t>1200*500</t>
        </is>
      </c>
      <c r="I764" s="9" t="inlineStr">
        <is>
          <t>块</t>
        </is>
      </c>
      <c r="J764" s="9" t="n">
        <v>1</v>
      </c>
      <c r="K764" s="9" t="n"/>
      <c r="L764" s="9" t="inlineStr">
        <is>
          <t>洞石餐边柜下挂岩板-1.2米版；9mm米白洞石岩板 2100*500  3面挂边80mm
后面左右两边进来8cm开2*1cm半圆孔</t>
        </is>
      </c>
      <c r="N764" s="8" t="inlineStr">
        <is>
          <t>✅ 可导入</t>
        </is>
      </c>
      <c r="O764" t="inlineStr">
        <is>
          <t>✓</t>
        </is>
      </c>
    </row>
    <row r="765">
      <c r="A765" s="5" t="inlineStr">
        <is>
          <t>PPS24250080801</t>
        </is>
      </c>
      <c r="B765" s="6" t="inlineStr">
        <is>
          <t>洞石餐边柜 |樱桃木洞石餐边大柜 |樱桃木洞石模块餐边柜</t>
        </is>
      </c>
      <c r="C765" s="6" t="inlineStr">
        <is>
          <t>洞石餐边柜-洞石整柜1.2米（多抽组合）（分类抽屉+开门）</t>
        </is>
      </c>
      <c r="D765" s="6" t="inlineStr">
        <is>
          <t>PPS2425008080131</t>
        </is>
      </c>
      <c r="E765" s="5" t="inlineStr">
        <is>
          <t>AC-0073</t>
        </is>
      </c>
      <c r="F765" s="6" t="inlineStr">
        <is>
          <t>5mm灰色玻璃</t>
        </is>
      </c>
      <c r="G765" s="6" t="inlineStr">
        <is>
          <t>平面(长×宽)</t>
        </is>
      </c>
      <c r="H765" s="6" t="inlineStr">
        <is>
          <t>待定</t>
        </is>
      </c>
      <c r="I765" s="6" t="inlineStr">
        <is>
          <t>块</t>
        </is>
      </c>
      <c r="J765" s="6" t="n">
        <v>2</v>
      </c>
      <c r="K765" s="6" t="inlineStr">
        <is>
          <t>否</t>
        </is>
      </c>
      <c r="L765" s="6" t="inlineStr">
        <is>
          <t>洞石餐边柜玻璃移门-1.2米版</t>
        </is>
      </c>
      <c r="N765" s="8" t="inlineStr">
        <is>
          <t>✅ 可导入</t>
        </is>
      </c>
      <c r="O765" t="inlineStr">
        <is>
          <t>✓</t>
        </is>
      </c>
    </row>
    <row r="766">
      <c r="A766" s="5" t="inlineStr">
        <is>
          <t>PPS24250080801</t>
        </is>
      </c>
      <c r="B766" s="9" t="inlineStr">
        <is>
          <t>洞石餐边柜 |樱桃木洞石餐边大柜 |樱桃木洞石模块餐边柜</t>
        </is>
      </c>
      <c r="C766" s="9" t="inlineStr">
        <is>
          <t>洞石餐边柜-洞石整柜1.2米（多抽组合）（分类抽屉+开门）</t>
        </is>
      </c>
      <c r="D766" s="9" t="inlineStr">
        <is>
          <t>PPS2425008080131</t>
        </is>
      </c>
      <c r="E766" s="5" t="inlineStr">
        <is>
          <t>AC-0102</t>
        </is>
      </c>
      <c r="F766" s="9" t="inlineStr">
        <is>
          <t>黑色金属拉门把手</t>
        </is>
      </c>
      <c r="G766" s="9" t="inlineStr">
        <is>
          <t>个数</t>
        </is>
      </c>
      <c r="H766" s="9" t="n"/>
      <c r="I766" s="9" t="inlineStr">
        <is>
          <t>个</t>
        </is>
      </c>
      <c r="J766" s="9" t="n">
        <v>1</v>
      </c>
      <c r="K766" s="9" t="n"/>
      <c r="L766" s="9" t="inlineStr">
        <is>
          <t>洞石餐边柜开门把手</t>
        </is>
      </c>
      <c r="N766" s="8" t="inlineStr">
        <is>
          <t>✅ 可导入</t>
        </is>
      </c>
      <c r="O766" t="inlineStr">
        <is>
          <t>✓</t>
        </is>
      </c>
    </row>
    <row r="767">
      <c r="A767" s="5" t="inlineStr">
        <is>
          <t>PPS24250080801</t>
        </is>
      </c>
      <c r="B767" s="6" t="inlineStr">
        <is>
          <t>洞石餐边柜 |樱桃木洞石餐边大柜 |樱桃木洞石模块餐边柜</t>
        </is>
      </c>
      <c r="C767" s="6" t="inlineStr">
        <is>
          <t>洞石餐边柜-洞石整柜2.1米（全景组合）（全景抽屉+玻璃移门+开门）</t>
        </is>
      </c>
      <c r="D767" s="6" t="inlineStr">
        <is>
          <t>PPS2425008080132</t>
        </is>
      </c>
      <c r="E767" s="5" t="inlineStr">
        <is>
          <t>WD-0127</t>
        </is>
      </c>
      <c r="F767" s="6" t="inlineStr">
        <is>
          <t>洞石餐边柜-全景组合-整柜-木作部分-适配2.1米</t>
        </is>
      </c>
      <c r="G767" s="6" t="inlineStr">
        <is>
          <t>组合</t>
        </is>
      </c>
      <c r="H767" s="6" t="n"/>
      <c r="I767" s="6" t="inlineStr">
        <is>
          <t>套</t>
        </is>
      </c>
      <c r="J767" s="6" t="n">
        <v>1</v>
      </c>
      <c r="K767" s="6" t="n"/>
      <c r="L767" s="6" t="n"/>
      <c r="N767" s="8" t="inlineStr">
        <is>
          <t>✅ 可导入</t>
        </is>
      </c>
      <c r="O767" t="inlineStr">
        <is>
          <t>✓</t>
        </is>
      </c>
    </row>
    <row r="768">
      <c r="A768" s="5" t="inlineStr">
        <is>
          <t>PPS24250080801</t>
        </is>
      </c>
      <c r="B768" s="9" t="inlineStr">
        <is>
          <t>洞石餐边柜 |樱桃木洞石餐边大柜 |樱桃木洞石模块餐边柜</t>
        </is>
      </c>
      <c r="C768" s="9" t="inlineStr">
        <is>
          <t>洞石餐边柜-洞石整柜2.1米（全景组合）（全景抽屉+玻璃移门+开门）</t>
        </is>
      </c>
      <c r="D768" s="9" t="inlineStr">
        <is>
          <t>PPS2425008080132</t>
        </is>
      </c>
      <c r="E768" s="5" t="inlineStr">
        <is>
          <t>AC-0073</t>
        </is>
      </c>
      <c r="F768" s="9" t="inlineStr">
        <is>
          <t>5mm灰色玻璃</t>
        </is>
      </c>
      <c r="G768" s="9" t="inlineStr">
        <is>
          <t>平面(长×宽)</t>
        </is>
      </c>
      <c r="H768" s="9" t="inlineStr">
        <is>
          <t>待定</t>
        </is>
      </c>
      <c r="I768" s="9" t="inlineStr">
        <is>
          <t>块</t>
        </is>
      </c>
      <c r="J768" s="9" t="n">
        <v>2</v>
      </c>
      <c r="K768" s="9" t="inlineStr">
        <is>
          <t>否</t>
        </is>
      </c>
      <c r="L768" s="9" t="inlineStr">
        <is>
          <t>洞石餐边柜顶柜玻璃-2.1米版;</t>
        </is>
      </c>
      <c r="N768" s="8" t="inlineStr">
        <is>
          <t>✅ 可导入</t>
        </is>
      </c>
      <c r="O768" t="inlineStr">
        <is>
          <t>✓</t>
        </is>
      </c>
    </row>
    <row r="769">
      <c r="A769" s="5" t="inlineStr">
        <is>
          <t>PPS24250080801</t>
        </is>
      </c>
      <c r="B769" s="6" t="inlineStr">
        <is>
          <t>洞石餐边柜 |樱桃木洞石餐边大柜 |樱桃木洞石模块餐边柜</t>
        </is>
      </c>
      <c r="C769" s="6" t="inlineStr">
        <is>
          <t>洞石餐边柜-洞石整柜2.1米（全景组合）（全景抽屉+玻璃移门+开门）</t>
        </is>
      </c>
      <c r="D769" s="6" t="inlineStr">
        <is>
          <t>PPS2425008080132</t>
        </is>
      </c>
      <c r="E769" s="5" t="inlineStr">
        <is>
          <t>AC-0096</t>
        </is>
      </c>
      <c r="F769" s="6" t="inlineStr">
        <is>
          <t>抛光不锈钢挂杆</t>
        </is>
      </c>
      <c r="G769" s="6" t="inlineStr">
        <is>
          <t>个数</t>
        </is>
      </c>
      <c r="H769" s="6" t="n"/>
      <c r="I769" s="6" t="inlineStr">
        <is>
          <t>个</t>
        </is>
      </c>
      <c r="J769" s="6" t="n">
        <v>1</v>
      </c>
      <c r="K769" s="6" t="n"/>
      <c r="L769" s="6" t="inlineStr">
        <is>
          <t>洞石餐边柜顶柜金属杆;201直径10mm[320孔距]]</t>
        </is>
      </c>
      <c r="N769" s="8" t="inlineStr">
        <is>
          <t>✅ 可导入</t>
        </is>
      </c>
      <c r="O769" t="inlineStr">
        <is>
          <t>✓</t>
        </is>
      </c>
    </row>
    <row r="770">
      <c r="A770" s="5" t="inlineStr">
        <is>
          <t>PPS24250080801</t>
        </is>
      </c>
      <c r="B770" s="9" t="inlineStr">
        <is>
          <t>洞石餐边柜 |樱桃木洞石餐边大柜 |樱桃木洞石模块餐边柜</t>
        </is>
      </c>
      <c r="C770" s="9" t="inlineStr">
        <is>
          <t>洞石餐边柜-洞石整柜2.1米（全景组合）（全景抽屉+玻璃移门+开门）</t>
        </is>
      </c>
      <c r="D770" s="9" t="inlineStr">
        <is>
          <t>PPS2425008080132</t>
        </is>
      </c>
      <c r="E770" s="5" t="inlineStr">
        <is>
          <t>AC-0080</t>
        </is>
      </c>
      <c r="F770" s="9" t="inlineStr">
        <is>
          <t>洞石纹理饰面板</t>
        </is>
      </c>
      <c r="G770" s="9" t="inlineStr">
        <is>
          <t>平面(长×宽)</t>
        </is>
      </c>
      <c r="H770" s="9" t="inlineStr">
        <is>
          <t>待定</t>
        </is>
      </c>
      <c r="I770" s="9" t="inlineStr">
        <is>
          <t>块</t>
        </is>
      </c>
      <c r="J770" s="9" t="n">
        <v>1</v>
      </c>
      <c r="K770" s="9" t="inlineStr">
        <is>
          <t>否</t>
        </is>
      </c>
      <c r="L770" s="9" t="inlineStr">
        <is>
          <t>洞石餐边柜洞石背板-2.1米版</t>
        </is>
      </c>
      <c r="N770" s="8" t="inlineStr">
        <is>
          <t>✅ 可导入</t>
        </is>
      </c>
      <c r="O770" t="inlineStr">
        <is>
          <t>✓</t>
        </is>
      </c>
    </row>
    <row r="771">
      <c r="A771" s="5" t="inlineStr">
        <is>
          <t>PPS24250080801</t>
        </is>
      </c>
      <c r="B771" s="6" t="inlineStr">
        <is>
          <t>洞石餐边柜 |樱桃木洞石餐边大柜 |樱桃木洞石模块餐边柜</t>
        </is>
      </c>
      <c r="C771" s="6" t="inlineStr">
        <is>
          <t>洞石餐边柜-洞石整柜2.1米（全景组合）（全景抽屉+玻璃移门+开门）</t>
        </is>
      </c>
      <c r="D771" s="6" t="inlineStr">
        <is>
          <t>PPS2425008080132</t>
        </is>
      </c>
      <c r="E771" s="5" t="inlineStr">
        <is>
          <t>AC-0081</t>
        </is>
      </c>
      <c r="F771" s="6" t="inlineStr">
        <is>
          <t>银色隔板轨道</t>
        </is>
      </c>
      <c r="G771" s="6" t="inlineStr">
        <is>
          <t>长度</t>
        </is>
      </c>
      <c r="H771" s="6" t="n">
        <v>2060</v>
      </c>
      <c r="I771" s="6" t="inlineStr">
        <is>
          <t>根</t>
        </is>
      </c>
      <c r="J771" s="6" t="n">
        <v>2</v>
      </c>
      <c r="K771" s="6" t="n"/>
      <c r="L771" s="6" t="inlineStr">
        <is>
          <t>洞石餐边柜铝合金轨道-2.1米版</t>
        </is>
      </c>
      <c r="N771" s="8" t="inlineStr">
        <is>
          <t>✅ 可导入</t>
        </is>
      </c>
      <c r="O771" t="inlineStr">
        <is>
          <t>✓</t>
        </is>
      </c>
    </row>
    <row r="772">
      <c r="A772" s="5" t="inlineStr">
        <is>
          <t>PPS24250080801</t>
        </is>
      </c>
      <c r="B772" s="9" t="inlineStr">
        <is>
          <t>洞石餐边柜 |樱桃木洞石餐边大柜 |樱桃木洞石模块餐边柜</t>
        </is>
      </c>
      <c r="C772" s="9" t="inlineStr">
        <is>
          <t>洞石餐边柜-洞石整柜2.1米（全景组合）（全景抽屉+玻璃移门+开门）</t>
        </is>
      </c>
      <c r="D772" s="9" t="inlineStr">
        <is>
          <t>PPS2425008080132</t>
        </is>
      </c>
      <c r="E772" s="5" t="inlineStr">
        <is>
          <t>AC-0093</t>
        </is>
      </c>
      <c r="F772" s="9" t="inlineStr">
        <is>
          <t>茶色亚克力条</t>
        </is>
      </c>
      <c r="G772" s="9" t="inlineStr">
        <is>
          <t>体积(长×宽×厚)</t>
        </is>
      </c>
      <c r="H772" s="9" t="inlineStr">
        <is>
          <t>4*35*498</t>
        </is>
      </c>
      <c r="I772" s="9" t="inlineStr">
        <is>
          <t>块</t>
        </is>
      </c>
      <c r="J772" s="9" t="n">
        <v>1</v>
      </c>
      <c r="K772" s="9" t="n"/>
      <c r="L772" s="9" t="inlineStr">
        <is>
          <t>洞石餐边柜托板亚克力条</t>
        </is>
      </c>
      <c r="N772" s="8" t="inlineStr">
        <is>
          <t>✅ 可导入</t>
        </is>
      </c>
      <c r="O772" t="inlineStr">
        <is>
          <t>✓</t>
        </is>
      </c>
    </row>
    <row r="773">
      <c r="A773" s="5" t="inlineStr">
        <is>
          <t>PPS24250080801</t>
        </is>
      </c>
      <c r="B773" s="6" t="inlineStr">
        <is>
          <t>洞石餐边柜 |樱桃木洞石餐边大柜 |樱桃木洞石模块餐边柜</t>
        </is>
      </c>
      <c r="C773" s="6" t="inlineStr">
        <is>
          <t>洞石餐边柜-洞石整柜2.1米（全景组合）（全景抽屉+玻璃移门+开门）</t>
        </is>
      </c>
      <c r="D773" s="6" t="inlineStr">
        <is>
          <t>PPS2425008080132</t>
        </is>
      </c>
      <c r="E773" s="5" t="inlineStr">
        <is>
          <t>AC-0100</t>
        </is>
      </c>
      <c r="F773" s="6" t="inlineStr">
        <is>
          <t>托板金属杆</t>
        </is>
      </c>
      <c r="G773" s="6" t="inlineStr">
        <is>
          <t>组合</t>
        </is>
      </c>
      <c r="H773" s="6" t="n"/>
      <c r="I773" s="6" t="inlineStr">
        <is>
          <t>套</t>
        </is>
      </c>
      <c r="J773" s="6" t="n">
        <v>1</v>
      </c>
      <c r="K773" s="6" t="n"/>
      <c r="L773" s="6" t="inlineStr">
        <is>
          <t>洞石餐边柜托板金属杆；平头螺丝M4*25*7    螺柱4*30+6</t>
        </is>
      </c>
      <c r="N773" s="8" t="inlineStr">
        <is>
          <t>✅ 可导入</t>
        </is>
      </c>
      <c r="O773" t="inlineStr">
        <is>
          <t>✓</t>
        </is>
      </c>
    </row>
    <row r="774">
      <c r="A774" s="5" t="inlineStr">
        <is>
          <t>PPS24250080801</t>
        </is>
      </c>
      <c r="B774" s="9" t="inlineStr">
        <is>
          <t>洞石餐边柜 |樱桃木洞石餐边大柜 |樱桃木洞石模块餐边柜</t>
        </is>
      </c>
      <c r="C774" s="9" t="inlineStr">
        <is>
          <t>洞石餐边柜-洞石整柜2.1米（全景组合）（全景抽屉+玻璃移门+开门）</t>
        </is>
      </c>
      <c r="D774" s="9" t="inlineStr">
        <is>
          <t>PPS2425008080132</t>
        </is>
      </c>
      <c r="E774" s="5" t="inlineStr">
        <is>
          <t>AC-0183</t>
        </is>
      </c>
      <c r="F774" s="9" t="inlineStr">
        <is>
          <t>电力轨道-Xpower-T25-银色-2.058-2插座</t>
        </is>
      </c>
      <c r="G774" s="9" t="inlineStr">
        <is>
          <t>个数</t>
        </is>
      </c>
      <c r="H774" s="9" t="n"/>
      <c r="I774" s="9" t="inlineStr">
        <is>
          <t>根</t>
        </is>
      </c>
      <c r="J774" s="9" t="n">
        <v>1</v>
      </c>
      <c r="K774" s="9" t="n"/>
      <c r="L774" s="9" t="inlineStr">
        <is>
          <t>洞石餐边柜电力轨道-2.1米版</t>
        </is>
      </c>
      <c r="N774" s="8" t="inlineStr">
        <is>
          <t>✅ 可导入</t>
        </is>
      </c>
      <c r="O774" t="inlineStr">
        <is>
          <t>✓</t>
        </is>
      </c>
    </row>
    <row r="775">
      <c r="A775" s="5" t="inlineStr">
        <is>
          <t>PPS24250080801</t>
        </is>
      </c>
      <c r="B775" s="6" t="inlineStr">
        <is>
          <t>洞石餐边柜 |樱桃木洞石餐边大柜 |樱桃木洞石模块餐边柜</t>
        </is>
      </c>
      <c r="C775" s="6" t="inlineStr">
        <is>
          <t>洞石餐边柜-洞石整柜2.1米（全景组合）（全景抽屉+玻璃移门+开门）</t>
        </is>
      </c>
      <c r="D775" s="6" t="inlineStr">
        <is>
          <t>PPS2425008080132</t>
        </is>
      </c>
      <c r="E775" s="5" t="inlineStr">
        <is>
          <t>AC-0078</t>
        </is>
      </c>
      <c r="F775" s="6" t="inlineStr">
        <is>
          <t>餐边柜连接片</t>
        </is>
      </c>
      <c r="G775" s="6" t="inlineStr">
        <is>
          <t>个数</t>
        </is>
      </c>
      <c r="H775" s="6" t="n"/>
      <c r="I775" s="6" t="inlineStr">
        <is>
          <t>个</t>
        </is>
      </c>
      <c r="J775" s="6" t="n">
        <v>2</v>
      </c>
      <c r="K775" s="6" t="n"/>
      <c r="L775" s="6" t="inlineStr">
        <is>
          <t>餐边柜连接片</t>
        </is>
      </c>
      <c r="N775" s="8" t="inlineStr">
        <is>
          <t>✅ 可导入</t>
        </is>
      </c>
      <c r="O775" t="inlineStr">
        <is>
          <t>✓</t>
        </is>
      </c>
    </row>
    <row r="776">
      <c r="A776" s="5" t="inlineStr">
        <is>
          <t>PPS24250080801</t>
        </is>
      </c>
      <c r="B776" s="9" t="inlineStr">
        <is>
          <t>洞石餐边柜 |樱桃木洞石餐边大柜 |樱桃木洞石模块餐边柜</t>
        </is>
      </c>
      <c r="C776" s="9" t="inlineStr">
        <is>
          <t>洞石餐边柜-洞石整柜2.1米（全景组合）（全景抽屉+玻璃移门+开门）</t>
        </is>
      </c>
      <c r="D776" s="9" t="inlineStr">
        <is>
          <t>PPS2425008080132</t>
        </is>
      </c>
      <c r="E776" s="5" t="inlineStr">
        <is>
          <t>AC-0101</t>
        </is>
      </c>
      <c r="F776" s="9" t="inlineStr">
        <is>
          <t>9mm米白洞石下挂岩板</t>
        </is>
      </c>
      <c r="G776" s="9" t="inlineStr">
        <is>
          <t>平面(长×宽)</t>
        </is>
      </c>
      <c r="H776" s="9" t="inlineStr">
        <is>
          <t>2100*500</t>
        </is>
      </c>
      <c r="I776" s="9" t="inlineStr">
        <is>
          <t>块</t>
        </is>
      </c>
      <c r="J776" s="9" t="n">
        <v>1</v>
      </c>
      <c r="K776" s="9" t="n"/>
      <c r="L776" s="9" t="inlineStr">
        <is>
          <t>洞石餐边柜下挂岩板-2.1米版；9mm米白洞石岩板 2100*500  3面挂边80mm
后面左右两边进来8cm开2*1cm半圆孔</t>
        </is>
      </c>
      <c r="N776" s="8" t="inlineStr">
        <is>
          <t>✅ 可导入</t>
        </is>
      </c>
      <c r="O776" t="inlineStr">
        <is>
          <t>✓</t>
        </is>
      </c>
    </row>
    <row r="777">
      <c r="A777" s="5" t="inlineStr">
        <is>
          <t>PPS24250080801</t>
        </is>
      </c>
      <c r="B777" s="6" t="inlineStr">
        <is>
          <t>洞石餐边柜 |樱桃木洞石餐边大柜 |樱桃木洞石模块餐边柜</t>
        </is>
      </c>
      <c r="C777" s="6" t="inlineStr">
        <is>
          <t>洞石餐边柜-洞石整柜2.1米（全景组合）（全景抽屉+玻璃移门+开门）</t>
        </is>
      </c>
      <c r="D777" s="6" t="inlineStr">
        <is>
          <t>PPS2425008080132</t>
        </is>
      </c>
      <c r="E777" s="5" t="inlineStr">
        <is>
          <t>AC-0073</t>
        </is>
      </c>
      <c r="F777" s="6" t="inlineStr">
        <is>
          <t>5mm灰色玻璃</t>
        </is>
      </c>
      <c r="G777" s="6" t="inlineStr">
        <is>
          <t>平面(长×宽)</t>
        </is>
      </c>
      <c r="H777" s="6" t="inlineStr">
        <is>
          <t>237x442</t>
        </is>
      </c>
      <c r="I777" s="6" t="inlineStr">
        <is>
          <t>块</t>
        </is>
      </c>
      <c r="J777" s="6" t="n">
        <v>1</v>
      </c>
      <c r="K777" s="6" t="n"/>
      <c r="L777" s="6" t="inlineStr">
        <is>
          <t>洞石餐边柜全景抽屉玻璃面板</t>
        </is>
      </c>
      <c r="M777" s="106" t="inlineStr">
        <is>
          <t>灰玻23.7x44.2=1，小灯芯51.3x37.3=1磨边，5x45.7=1磨边</t>
        </is>
      </c>
      <c r="N777" s="8" t="inlineStr">
        <is>
          <t>✅ 可导入</t>
        </is>
      </c>
      <c r="O777" t="inlineStr">
        <is>
          <t>✓</t>
        </is>
      </c>
    </row>
    <row r="778">
      <c r="A778" s="5" t="inlineStr">
        <is>
          <t>PPS24250080801</t>
        </is>
      </c>
      <c r="B778" s="9" t="inlineStr">
        <is>
          <t>洞石餐边柜 |樱桃木洞石餐边大柜 |樱桃木洞石模块餐边柜</t>
        </is>
      </c>
      <c r="C778" s="9" t="inlineStr">
        <is>
          <t>洞石餐边柜-洞石整柜2.1米（全景组合）（全景抽屉+玻璃移门+开门）</t>
        </is>
      </c>
      <c r="D778" s="9" t="inlineStr">
        <is>
          <t>PPS2425008080132</t>
        </is>
      </c>
      <c r="E778" s="5" t="inlineStr">
        <is>
          <t>AC-0073</t>
        </is>
      </c>
      <c r="F778" s="97" t="inlineStr">
        <is>
          <t>5mm小灯芯玻璃</t>
        </is>
      </c>
      <c r="G778" s="9" t="inlineStr">
        <is>
          <t>平面(长×宽)</t>
        </is>
      </c>
      <c r="H778" s="9" t="inlineStr">
        <is>
          <t>513x373</t>
        </is>
      </c>
      <c r="I778" s="9" t="inlineStr">
        <is>
          <t>块</t>
        </is>
      </c>
      <c r="J778" s="9" t="n">
        <v>1</v>
      </c>
      <c r="K778" s="9" t="n"/>
      <c r="L778" s="9" t="inlineStr">
        <is>
          <t>洞石餐边柜全景抽屉内抽小灯芯隔板</t>
        </is>
      </c>
      <c r="M778" s="106" t="inlineStr">
        <is>
          <t>灰玻23.7x44.2=1，小灯芯51.3x37.3=1磨边，5x45.7=1磨边</t>
        </is>
      </c>
      <c r="N778" s="8" t="inlineStr">
        <is>
          <t>✅ 可导入</t>
        </is>
      </c>
      <c r="O778" t="inlineStr">
        <is>
          <t>✓</t>
        </is>
      </c>
    </row>
    <row r="779">
      <c r="A779" s="5" t="inlineStr">
        <is>
          <t>PPS24250080801</t>
        </is>
      </c>
      <c r="B779" s="6" t="inlineStr">
        <is>
          <t>洞石餐边柜 |樱桃木洞石餐边大柜 |樱桃木洞石模块餐边柜</t>
        </is>
      </c>
      <c r="C779" s="6" t="inlineStr">
        <is>
          <t>洞石餐边柜-洞石整柜2.1米（全景组合）（全景抽屉+玻璃移门+开门）</t>
        </is>
      </c>
      <c r="D779" s="6" t="inlineStr">
        <is>
          <t>PPS2425008080132</t>
        </is>
      </c>
      <c r="E779" s="5" t="inlineStr">
        <is>
          <t>AC-0073</t>
        </is>
      </c>
      <c r="F779" s="6" t="inlineStr">
        <is>
          <t>5mm灰色玻璃</t>
        </is>
      </c>
      <c r="G779" s="6" t="inlineStr">
        <is>
          <t>平面(长×宽)</t>
        </is>
      </c>
      <c r="H779" s="6" t="inlineStr">
        <is>
          <t>5x457</t>
        </is>
      </c>
      <c r="I779" s="6" t="inlineStr">
        <is>
          <t>块</t>
        </is>
      </c>
      <c r="J779" s="6" t="n">
        <v>1</v>
      </c>
      <c r="K779" s="6" t="n"/>
      <c r="L779" s="6" t="inlineStr">
        <is>
          <t>洞石餐边柜全景抽屉内抽面板</t>
        </is>
      </c>
      <c r="M779" s="106" t="inlineStr">
        <is>
          <t>灰玻23.7x44.2=1，小灯芯51.3x37.3=1磨边，5x45.7=1磨边</t>
        </is>
      </c>
      <c r="N779" s="8" t="inlineStr">
        <is>
          <t>✅ 可导入</t>
        </is>
      </c>
      <c r="O779" t="inlineStr">
        <is>
          <t>✓</t>
        </is>
      </c>
    </row>
    <row r="780">
      <c r="A780" s="5" t="inlineStr">
        <is>
          <t>PPS24250080801</t>
        </is>
      </c>
      <c r="B780" s="9" t="inlineStr">
        <is>
          <t>洞石餐边柜 |樱桃木洞石餐边大柜 |樱桃木洞石模块餐边柜</t>
        </is>
      </c>
      <c r="C780" s="9" t="inlineStr">
        <is>
          <t>洞石餐边柜-洞石整柜2.1米（全景组合）（全景抽屉+玻璃移门+开门）</t>
        </is>
      </c>
      <c r="D780" s="9" t="inlineStr">
        <is>
          <t>PPS2425008080132</t>
        </is>
      </c>
      <c r="E780" s="5" t="inlineStr">
        <is>
          <t>AC-0073</t>
        </is>
      </c>
      <c r="F780" s="9" t="inlineStr">
        <is>
          <t>5mm灰色玻璃</t>
        </is>
      </c>
      <c r="G780" s="9" t="inlineStr">
        <is>
          <t>平面(长×宽)</t>
        </is>
      </c>
      <c r="H780" s="9" t="inlineStr">
        <is>
          <t>407*603</t>
        </is>
      </c>
      <c r="I780" s="9" t="inlineStr">
        <is>
          <t>块</t>
        </is>
      </c>
      <c r="J780" s="9" t="n">
        <v>2</v>
      </c>
      <c r="K780" s="9" t="inlineStr">
        <is>
          <t>否</t>
        </is>
      </c>
      <c r="L780" s="9" t="inlineStr">
        <is>
          <t>洞石餐边柜玻璃移门-2.1米版；灰玻40.7x67.3=2磨边</t>
        </is>
      </c>
      <c r="N780" s="8" t="inlineStr">
        <is>
          <t>✅ 可导入</t>
        </is>
      </c>
      <c r="O780" t="inlineStr">
        <is>
          <t>✓</t>
        </is>
      </c>
    </row>
    <row r="781">
      <c r="A781" s="5" t="inlineStr">
        <is>
          <t>PPS24250080801</t>
        </is>
      </c>
      <c r="B781" s="6" t="inlineStr">
        <is>
          <t>洞石餐边柜 |樱桃木洞石餐边大柜 |樱桃木洞石模块餐边柜</t>
        </is>
      </c>
      <c r="C781" s="6" t="inlineStr">
        <is>
          <t>洞石餐边柜-洞石整柜2.1米（全景组合）（全景抽屉+玻璃移门+开门）</t>
        </is>
      </c>
      <c r="D781" s="6" t="inlineStr">
        <is>
          <t>PPS2425008080132</t>
        </is>
      </c>
      <c r="E781" s="5" t="inlineStr">
        <is>
          <t>AC-0102</t>
        </is>
      </c>
      <c r="F781" s="6" t="inlineStr">
        <is>
          <t>黑色金属拉门把手</t>
        </is>
      </c>
      <c r="G781" s="6" t="inlineStr">
        <is>
          <t>个数</t>
        </is>
      </c>
      <c r="H781" s="6" t="n"/>
      <c r="I781" s="6" t="inlineStr">
        <is>
          <t>个</t>
        </is>
      </c>
      <c r="J781" s="6" t="n">
        <v>1</v>
      </c>
      <c r="K781" s="6" t="n"/>
      <c r="L781" s="6" t="inlineStr">
        <is>
          <t>洞石餐边柜开门把手</t>
        </is>
      </c>
      <c r="N781" s="8" t="inlineStr">
        <is>
          <t>✅ 可导入</t>
        </is>
      </c>
      <c r="O781" t="inlineStr">
        <is>
          <t>✓</t>
        </is>
      </c>
    </row>
    <row r="782">
      <c r="A782" s="5" t="inlineStr">
        <is>
          <t>PPS24250080801</t>
        </is>
      </c>
      <c r="B782" s="9" t="inlineStr">
        <is>
          <t>洞石餐边柜 |樱桃木洞石餐边大柜 |樱桃木洞石模块餐边柜</t>
        </is>
      </c>
      <c r="C782" s="9" t="inlineStr">
        <is>
          <t>洞石餐边柜-洞石整柜1.8米（全景组合）（全景抽屉+玻璃移门+开门）</t>
        </is>
      </c>
      <c r="D782" s="9" t="inlineStr">
        <is>
          <t>PPS2425008080133</t>
        </is>
      </c>
      <c r="E782" s="5" t="inlineStr">
        <is>
          <t>WD-0128</t>
        </is>
      </c>
      <c r="F782" s="9" t="inlineStr">
        <is>
          <t>洞石餐边柜-全景组合-整柜-木作部分-适配1.8米</t>
        </is>
      </c>
      <c r="G782" s="9" t="inlineStr">
        <is>
          <t>组合</t>
        </is>
      </c>
      <c r="H782" s="9" t="n"/>
      <c r="I782" s="9" t="inlineStr">
        <is>
          <t>套</t>
        </is>
      </c>
      <c r="J782" s="9" t="n">
        <v>1</v>
      </c>
      <c r="K782" s="9" t="n"/>
      <c r="L782" s="9" t="n"/>
      <c r="N782" s="8" t="inlineStr">
        <is>
          <t>✅ 可导入</t>
        </is>
      </c>
      <c r="O782" t="inlineStr">
        <is>
          <t>✓</t>
        </is>
      </c>
    </row>
    <row r="783">
      <c r="A783" s="5" t="inlineStr">
        <is>
          <t>PPS24250080801</t>
        </is>
      </c>
      <c r="B783" s="6" t="inlineStr">
        <is>
          <t>洞石餐边柜 |樱桃木洞石餐边大柜 |樱桃木洞石模块餐边柜</t>
        </is>
      </c>
      <c r="C783" s="6" t="inlineStr">
        <is>
          <t>洞石餐边柜-洞石整柜1.8米（全景组合）（全景抽屉+玻璃移门+开门）</t>
        </is>
      </c>
      <c r="D783" s="6" t="inlineStr">
        <is>
          <t>PPS2425008080133</t>
        </is>
      </c>
      <c r="E783" s="5" t="inlineStr">
        <is>
          <t>AC-0073</t>
        </is>
      </c>
      <c r="F783" s="6" t="inlineStr">
        <is>
          <t>5mm灰色玻璃</t>
        </is>
      </c>
      <c r="G783" s="6" t="inlineStr">
        <is>
          <t>平面(长×宽)</t>
        </is>
      </c>
      <c r="H783" s="6" t="inlineStr">
        <is>
          <t>待定</t>
        </is>
      </c>
      <c r="I783" s="6" t="inlineStr">
        <is>
          <t>块</t>
        </is>
      </c>
      <c r="J783" s="6" t="n">
        <v>2</v>
      </c>
      <c r="K783" s="6" t="inlineStr">
        <is>
          <t>否</t>
        </is>
      </c>
      <c r="L783" s="6" t="inlineStr">
        <is>
          <t>洞石餐边柜顶柜玻璃-1.8米版;</t>
        </is>
      </c>
      <c r="N783" s="8" t="inlineStr">
        <is>
          <t>✅ 可导入</t>
        </is>
      </c>
      <c r="O783" t="inlineStr">
        <is>
          <t>✓</t>
        </is>
      </c>
    </row>
    <row r="784">
      <c r="A784" s="5" t="inlineStr">
        <is>
          <t>PPS24250080801</t>
        </is>
      </c>
      <c r="B784" s="9" t="inlineStr">
        <is>
          <t>洞石餐边柜 |樱桃木洞石餐边大柜 |樱桃木洞石模块餐边柜</t>
        </is>
      </c>
      <c r="C784" s="9" t="inlineStr">
        <is>
          <t>洞石餐边柜-洞石整柜1.8米（全景组合）（全景抽屉+玻璃移门+开门）</t>
        </is>
      </c>
      <c r="D784" s="9" t="inlineStr">
        <is>
          <t>PPS2425008080133</t>
        </is>
      </c>
      <c r="E784" s="5" t="inlineStr">
        <is>
          <t>AC-0096</t>
        </is>
      </c>
      <c r="F784" s="9" t="inlineStr">
        <is>
          <t>抛光不锈钢挂杆</t>
        </is>
      </c>
      <c r="G784" s="9" t="inlineStr">
        <is>
          <t>个数</t>
        </is>
      </c>
      <c r="H784" s="9" t="n"/>
      <c r="I784" s="9" t="inlineStr">
        <is>
          <t>个</t>
        </is>
      </c>
      <c r="J784" s="9" t="n">
        <v>1</v>
      </c>
      <c r="K784" s="9" t="n"/>
      <c r="L784" s="9" t="inlineStr">
        <is>
          <t>洞石餐边柜顶柜金属杆;201直径10mm[320孔距]]</t>
        </is>
      </c>
      <c r="N784" s="8" t="inlineStr">
        <is>
          <t>✅ 可导入</t>
        </is>
      </c>
      <c r="O784" t="inlineStr">
        <is>
          <t>✓</t>
        </is>
      </c>
    </row>
    <row r="785">
      <c r="A785" s="5" t="inlineStr">
        <is>
          <t>PPS24250080801</t>
        </is>
      </c>
      <c r="B785" s="6" t="inlineStr">
        <is>
          <t>洞石餐边柜 |樱桃木洞石餐边大柜 |樱桃木洞石模块餐边柜</t>
        </is>
      </c>
      <c r="C785" s="6" t="inlineStr">
        <is>
          <t>洞石餐边柜-洞石整柜1.8米（全景组合）（全景抽屉+玻璃移门+开门）</t>
        </is>
      </c>
      <c r="D785" s="6" t="inlineStr">
        <is>
          <t>PPS2425008080133</t>
        </is>
      </c>
      <c r="E785" s="5" t="inlineStr">
        <is>
          <t>AC-0080</t>
        </is>
      </c>
      <c r="F785" s="6" t="inlineStr">
        <is>
          <t>洞石纹理饰面板</t>
        </is>
      </c>
      <c r="G785" s="6" t="inlineStr">
        <is>
          <t>平面(长×宽)</t>
        </is>
      </c>
      <c r="H785" s="6" t="inlineStr">
        <is>
          <t>待定</t>
        </is>
      </c>
      <c r="I785" s="6" t="inlineStr">
        <is>
          <t>块</t>
        </is>
      </c>
      <c r="J785" s="6" t="n">
        <v>1</v>
      </c>
      <c r="K785" s="6" t="inlineStr">
        <is>
          <t>否</t>
        </is>
      </c>
      <c r="L785" s="6" t="inlineStr">
        <is>
          <t>洞石餐边柜洞石背板-1.8米版</t>
        </is>
      </c>
      <c r="N785" s="8" t="inlineStr">
        <is>
          <t>✅ 可导入</t>
        </is>
      </c>
      <c r="O785" t="inlineStr">
        <is>
          <t>✓</t>
        </is>
      </c>
    </row>
    <row r="786">
      <c r="A786" s="5" t="inlineStr">
        <is>
          <t>PPS24250080801</t>
        </is>
      </c>
      <c r="B786" s="9" t="inlineStr">
        <is>
          <t>洞石餐边柜 |樱桃木洞石餐边大柜 |樱桃木洞石模块餐边柜</t>
        </is>
      </c>
      <c r="C786" s="9" t="inlineStr">
        <is>
          <t>洞石餐边柜-洞石整柜1.8米（全景组合）（全景抽屉+玻璃移门+开门）</t>
        </is>
      </c>
      <c r="D786" s="9" t="inlineStr">
        <is>
          <t>PPS2425008080133</t>
        </is>
      </c>
      <c r="E786" s="5" t="inlineStr">
        <is>
          <t>AC-0081</t>
        </is>
      </c>
      <c r="F786" s="9" t="inlineStr">
        <is>
          <t>银色隔板轨道</t>
        </is>
      </c>
      <c r="G786" s="9" t="inlineStr">
        <is>
          <t>长度</t>
        </is>
      </c>
      <c r="H786" s="9" t="n">
        <v>1760</v>
      </c>
      <c r="I786" s="9" t="inlineStr">
        <is>
          <t>根</t>
        </is>
      </c>
      <c r="J786" s="9" t="n">
        <v>2</v>
      </c>
      <c r="K786" s="9" t="n"/>
      <c r="L786" s="9" t="inlineStr">
        <is>
          <t>洞石餐边柜铝合金轨道-1.8米版</t>
        </is>
      </c>
      <c r="N786" s="8" t="inlineStr">
        <is>
          <t>✅ 可导入</t>
        </is>
      </c>
      <c r="O786" t="inlineStr">
        <is>
          <t>✓</t>
        </is>
      </c>
    </row>
    <row r="787">
      <c r="A787" s="5" t="inlineStr">
        <is>
          <t>PPS24250080801</t>
        </is>
      </c>
      <c r="B787" s="6" t="inlineStr">
        <is>
          <t>洞石餐边柜 |樱桃木洞石餐边大柜 |樱桃木洞石模块餐边柜</t>
        </is>
      </c>
      <c r="C787" s="6" t="inlineStr">
        <is>
          <t>洞石餐边柜-洞石整柜1.8米（全景组合）（全景抽屉+玻璃移门+开门）</t>
        </is>
      </c>
      <c r="D787" s="6" t="inlineStr">
        <is>
          <t>PPS2425008080133</t>
        </is>
      </c>
      <c r="E787" s="5" t="inlineStr">
        <is>
          <t>AC-0093</t>
        </is>
      </c>
      <c r="F787" s="6" t="inlineStr">
        <is>
          <t>茶色亚克力条</t>
        </is>
      </c>
      <c r="G787" s="6" t="inlineStr">
        <is>
          <t>体积(长×宽×厚)</t>
        </is>
      </c>
      <c r="H787" s="6" t="inlineStr">
        <is>
          <t>4*35*498</t>
        </is>
      </c>
      <c r="I787" s="6" t="inlineStr">
        <is>
          <t>块</t>
        </is>
      </c>
      <c r="J787" s="6" t="n">
        <v>1</v>
      </c>
      <c r="K787" s="6" t="n"/>
      <c r="L787" s="6" t="inlineStr">
        <is>
          <t>洞石餐边柜托板亚克力条</t>
        </is>
      </c>
      <c r="N787" s="8" t="inlineStr">
        <is>
          <t>✅ 可导入</t>
        </is>
      </c>
      <c r="O787" t="inlineStr">
        <is>
          <t>✓</t>
        </is>
      </c>
    </row>
    <row r="788">
      <c r="A788" s="5" t="inlineStr">
        <is>
          <t>PPS24250080801</t>
        </is>
      </c>
      <c r="B788" s="9" t="inlineStr">
        <is>
          <t>洞石餐边柜 |樱桃木洞石餐边大柜 |樱桃木洞石模块餐边柜</t>
        </is>
      </c>
      <c r="C788" s="9" t="inlineStr">
        <is>
          <t>洞石餐边柜-洞石整柜1.8米（全景组合）（全景抽屉+玻璃移门+开门）</t>
        </is>
      </c>
      <c r="D788" s="9" t="inlineStr">
        <is>
          <t>PPS2425008080133</t>
        </is>
      </c>
      <c r="E788" s="5" t="inlineStr">
        <is>
          <t>AC-0100</t>
        </is>
      </c>
      <c r="F788" s="9" t="inlineStr">
        <is>
          <t>托板金属杆</t>
        </is>
      </c>
      <c r="G788" s="9" t="inlineStr">
        <is>
          <t>组合</t>
        </is>
      </c>
      <c r="H788" s="9" t="n"/>
      <c r="I788" s="9" t="inlineStr">
        <is>
          <t>套</t>
        </is>
      </c>
      <c r="J788" s="9" t="n">
        <v>1</v>
      </c>
      <c r="K788" s="9" t="n"/>
      <c r="L788" s="9" t="inlineStr">
        <is>
          <t>洞石餐边柜托板金属杆；平头螺丝M4*25*7    螺柱4*30+6</t>
        </is>
      </c>
      <c r="N788" s="8" t="inlineStr">
        <is>
          <t>✅ 可导入</t>
        </is>
      </c>
      <c r="O788" t="inlineStr">
        <is>
          <t>✓</t>
        </is>
      </c>
    </row>
    <row r="789">
      <c r="A789" s="5" t="inlineStr">
        <is>
          <t>PPS24250080801</t>
        </is>
      </c>
      <c r="B789" s="6" t="inlineStr">
        <is>
          <t>洞石餐边柜 |樱桃木洞石餐边大柜 |樱桃木洞石模块餐边柜</t>
        </is>
      </c>
      <c r="C789" s="6" t="inlineStr">
        <is>
          <t>洞石餐边柜-洞石整柜1.8米（全景组合）（全景抽屉+玻璃移门+开门）</t>
        </is>
      </c>
      <c r="D789" s="6" t="inlineStr">
        <is>
          <t>PPS2425008080133</t>
        </is>
      </c>
      <c r="E789" s="5" t="inlineStr">
        <is>
          <t>AC-0184</t>
        </is>
      </c>
      <c r="F789" s="6" t="inlineStr">
        <is>
          <t>电力轨道-Xpower-T25-银色-1.758-2插座</t>
        </is>
      </c>
      <c r="G789" s="6" t="inlineStr">
        <is>
          <t>个数</t>
        </is>
      </c>
      <c r="H789" s="6" t="n"/>
      <c r="I789" s="6" t="inlineStr">
        <is>
          <t>根</t>
        </is>
      </c>
      <c r="J789" s="6" t="n">
        <v>1</v>
      </c>
      <c r="K789" s="6" t="n"/>
      <c r="L789" s="6" t="inlineStr">
        <is>
          <t>洞石餐边柜电力轨道-1.8米版</t>
        </is>
      </c>
      <c r="N789" s="8" t="inlineStr">
        <is>
          <t>✅ 可导入</t>
        </is>
      </c>
      <c r="O789" t="inlineStr">
        <is>
          <t>✓</t>
        </is>
      </c>
    </row>
    <row r="790">
      <c r="A790" s="5" t="inlineStr">
        <is>
          <t>PPS24250080801</t>
        </is>
      </c>
      <c r="B790" s="9" t="inlineStr">
        <is>
          <t>洞石餐边柜 |樱桃木洞石餐边大柜 |樱桃木洞石模块餐边柜</t>
        </is>
      </c>
      <c r="C790" s="9" t="inlineStr">
        <is>
          <t>洞石餐边柜-洞石整柜1.8米（全景组合）（全景抽屉+玻璃移门+开门）</t>
        </is>
      </c>
      <c r="D790" s="9" t="inlineStr">
        <is>
          <t>PPS2425008080133</t>
        </is>
      </c>
      <c r="E790" s="5" t="inlineStr">
        <is>
          <t>AC-0078</t>
        </is>
      </c>
      <c r="F790" s="9" t="inlineStr">
        <is>
          <t>餐边柜连接片</t>
        </is>
      </c>
      <c r="G790" s="9" t="inlineStr">
        <is>
          <t>个数</t>
        </is>
      </c>
      <c r="H790" s="9" t="n"/>
      <c r="I790" s="9" t="inlineStr">
        <is>
          <t>个</t>
        </is>
      </c>
      <c r="J790" s="9" t="n">
        <v>2</v>
      </c>
      <c r="K790" s="9" t="n"/>
      <c r="L790" s="9" t="inlineStr">
        <is>
          <t>餐边柜连接片</t>
        </is>
      </c>
      <c r="N790" s="8" t="inlineStr">
        <is>
          <t>✅ 可导入</t>
        </is>
      </c>
      <c r="O790" t="inlineStr">
        <is>
          <t>✓</t>
        </is>
      </c>
    </row>
    <row r="791">
      <c r="A791" s="5" t="inlineStr">
        <is>
          <t>PPS24250080801</t>
        </is>
      </c>
      <c r="B791" s="6" t="inlineStr">
        <is>
          <t>洞石餐边柜 |樱桃木洞石餐边大柜 |樱桃木洞石模块餐边柜</t>
        </is>
      </c>
      <c r="C791" s="6" t="inlineStr">
        <is>
          <t>洞石餐边柜-洞石整柜1.8米（全景组合）（全景抽屉+玻璃移门+开门）</t>
        </is>
      </c>
      <c r="D791" s="6" t="inlineStr">
        <is>
          <t>PPS2425008080133</t>
        </is>
      </c>
      <c r="E791" s="5" t="inlineStr">
        <is>
          <t>AC-0101</t>
        </is>
      </c>
      <c r="F791" s="6" t="inlineStr">
        <is>
          <t>9mm米白洞石下挂岩板</t>
        </is>
      </c>
      <c r="G791" s="6" t="inlineStr">
        <is>
          <t>平面(长×宽)</t>
        </is>
      </c>
      <c r="H791" s="6" t="inlineStr">
        <is>
          <t>1800*500</t>
        </is>
      </c>
      <c r="I791" s="6" t="inlineStr">
        <is>
          <t>块</t>
        </is>
      </c>
      <c r="J791" s="6" t="n">
        <v>1</v>
      </c>
      <c r="K791" s="6" t="n"/>
      <c r="L791" s="6" t="inlineStr">
        <is>
          <t>洞石餐边柜下挂岩板-1.8米版；9mm米白洞石岩板 2100*500  3面挂边80mm
后面左右两边进来8cm开2*1cm半圆孔</t>
        </is>
      </c>
      <c r="N791" s="8" t="inlineStr">
        <is>
          <t>✅ 可导入</t>
        </is>
      </c>
      <c r="O791" t="inlineStr">
        <is>
          <t>✓</t>
        </is>
      </c>
    </row>
    <row r="792">
      <c r="A792" s="5" t="inlineStr">
        <is>
          <t>PPS24250080801</t>
        </is>
      </c>
      <c r="B792" s="9" t="inlineStr">
        <is>
          <t>洞石餐边柜 |樱桃木洞石餐边大柜 |樱桃木洞石模块餐边柜</t>
        </is>
      </c>
      <c r="C792" s="9" t="inlineStr">
        <is>
          <t>洞石餐边柜-洞石整柜1.8米（全景组合）（全景抽屉+玻璃移门+开门）</t>
        </is>
      </c>
      <c r="D792" s="9" t="inlineStr">
        <is>
          <t>PPS2425008080133</t>
        </is>
      </c>
      <c r="E792" s="5" t="inlineStr">
        <is>
          <t>AC-0073</t>
        </is>
      </c>
      <c r="F792" s="9" t="inlineStr">
        <is>
          <t>5mm灰色玻璃</t>
        </is>
      </c>
      <c r="G792" s="9" t="inlineStr">
        <is>
          <t>平面(长×宽)</t>
        </is>
      </c>
      <c r="H792" s="9" t="inlineStr">
        <is>
          <t>待定</t>
        </is>
      </c>
      <c r="I792" s="9" t="inlineStr">
        <is>
          <t>块</t>
        </is>
      </c>
      <c r="J792" s="9" t="n">
        <v>1</v>
      </c>
      <c r="K792" s="9" t="inlineStr">
        <is>
          <t>否</t>
        </is>
      </c>
      <c r="L792" s="9" t="inlineStr">
        <is>
          <t>洞石餐边柜全景抽屉玻璃面板</t>
        </is>
      </c>
      <c r="N792" s="8" t="inlineStr">
        <is>
          <t>✅ 可导入</t>
        </is>
      </c>
      <c r="O792" t="inlineStr">
        <is>
          <t>✓</t>
        </is>
      </c>
    </row>
    <row r="793">
      <c r="A793" s="5" t="inlineStr">
        <is>
          <t>PPS24250080801</t>
        </is>
      </c>
      <c r="B793" s="6" t="inlineStr">
        <is>
          <t>洞石餐边柜 |樱桃木洞石餐边大柜 |樱桃木洞石模块餐边柜</t>
        </is>
      </c>
      <c r="C793" s="6" t="inlineStr">
        <is>
          <t>洞石餐边柜-洞石整柜1.8米（全景组合）（全景抽屉+玻璃移门+开门）</t>
        </is>
      </c>
      <c r="D793" s="6" t="inlineStr">
        <is>
          <t>PPS2425008080133</t>
        </is>
      </c>
      <c r="E793" s="5" t="inlineStr">
        <is>
          <t>AC-0073</t>
        </is>
      </c>
      <c r="F793" s="6" t="inlineStr">
        <is>
          <t>5mm小灯芯玻璃</t>
        </is>
      </c>
      <c r="G793" s="6" t="inlineStr">
        <is>
          <t>平面(长×宽)</t>
        </is>
      </c>
      <c r="H793" s="6" t="inlineStr">
        <is>
          <t>待定</t>
        </is>
      </c>
      <c r="I793" s="6" t="inlineStr">
        <is>
          <t>块</t>
        </is>
      </c>
      <c r="J793" s="6" t="n">
        <v>1</v>
      </c>
      <c r="K793" s="6" t="inlineStr">
        <is>
          <t>否</t>
        </is>
      </c>
      <c r="L793" s="6" t="inlineStr">
        <is>
          <t>洞石餐边柜全景抽屉内抽小灯芯隔板</t>
        </is>
      </c>
      <c r="N793" s="8" t="inlineStr">
        <is>
          <t>✅ 可导入</t>
        </is>
      </c>
      <c r="O793" t="inlineStr">
        <is>
          <t>✓</t>
        </is>
      </c>
    </row>
    <row r="794">
      <c r="A794" s="5" t="inlineStr">
        <is>
          <t>PPS24250080801</t>
        </is>
      </c>
      <c r="B794" s="9" t="inlineStr">
        <is>
          <t>洞石餐边柜 |樱桃木洞石餐边大柜 |樱桃木洞石模块餐边柜</t>
        </is>
      </c>
      <c r="C794" s="9" t="inlineStr">
        <is>
          <t>洞石餐边柜-洞石整柜1.8米（全景组合）（全景抽屉+玻璃移门+开门）</t>
        </is>
      </c>
      <c r="D794" s="9" t="inlineStr">
        <is>
          <t>PPS2425008080133</t>
        </is>
      </c>
      <c r="E794" s="5" t="inlineStr">
        <is>
          <t>AC-0073</t>
        </is>
      </c>
      <c r="F794" s="9" t="inlineStr">
        <is>
          <t>5mm灰色玻璃</t>
        </is>
      </c>
      <c r="G794" s="9" t="inlineStr">
        <is>
          <t>平面(长×宽)</t>
        </is>
      </c>
      <c r="H794" s="9" t="inlineStr">
        <is>
          <t>待定</t>
        </is>
      </c>
      <c r="I794" s="9" t="inlineStr">
        <is>
          <t>块</t>
        </is>
      </c>
      <c r="J794" s="9" t="n">
        <v>1</v>
      </c>
      <c r="K794" s="9" t="inlineStr">
        <is>
          <t>否</t>
        </is>
      </c>
      <c r="L794" s="9" t="inlineStr">
        <is>
          <t>洞石餐边柜全景抽屉内抽面板</t>
        </is>
      </c>
      <c r="M794" s="106" t="inlineStr">
        <is>
          <t>灰玻23.7x44.2=1，小灯芯51.3x37.3=1磨边，5x45.7=1磨边</t>
        </is>
      </c>
      <c r="N794" s="8" t="inlineStr">
        <is>
          <t>✅ 可导入</t>
        </is>
      </c>
      <c r="O794" t="inlineStr">
        <is>
          <t>✓</t>
        </is>
      </c>
    </row>
    <row r="795">
      <c r="A795" s="5" t="inlineStr">
        <is>
          <t>PPS24250080801</t>
        </is>
      </c>
      <c r="B795" s="6" t="inlineStr">
        <is>
          <t>洞石餐边柜 |樱桃木洞石餐边大柜 |樱桃木洞石模块餐边柜</t>
        </is>
      </c>
      <c r="C795" s="6" t="inlineStr">
        <is>
          <t>洞石餐边柜-洞石整柜1.8米（全景组合）（全景抽屉+玻璃移门+开门）</t>
        </is>
      </c>
      <c r="D795" s="6" t="inlineStr">
        <is>
          <t>PPS2425008080133</t>
        </is>
      </c>
      <c r="E795" s="5" t="inlineStr">
        <is>
          <t>AC-0073</t>
        </is>
      </c>
      <c r="F795" s="6" t="inlineStr">
        <is>
          <t>5mm灰色玻璃</t>
        </is>
      </c>
      <c r="G795" s="6" t="inlineStr">
        <is>
          <t>平面(长×宽)</t>
        </is>
      </c>
      <c r="H795" s="6" t="inlineStr">
        <is>
          <t>待定</t>
        </is>
      </c>
      <c r="I795" s="6" t="inlineStr">
        <is>
          <t>块</t>
        </is>
      </c>
      <c r="J795" s="6" t="n">
        <v>2</v>
      </c>
      <c r="K795" s="6" t="inlineStr">
        <is>
          <t>否</t>
        </is>
      </c>
      <c r="L795" s="6" t="inlineStr">
        <is>
          <t>洞石餐边柜玻璃移门-1.8米版；灰玻40.7x67.3=2磨边</t>
        </is>
      </c>
      <c r="M795" s="106" t="inlineStr">
        <is>
          <t>灰玻23.7x44.2=1，小灯芯51.3x37.3=1磨边，5x45.7=1磨边</t>
        </is>
      </c>
      <c r="N795" s="8" t="inlineStr">
        <is>
          <t>✅ 可导入</t>
        </is>
      </c>
      <c r="O795" t="inlineStr">
        <is>
          <t>✓</t>
        </is>
      </c>
    </row>
    <row r="796">
      <c r="A796" s="5" t="inlineStr">
        <is>
          <t>PPS24250080801</t>
        </is>
      </c>
      <c r="B796" s="9" t="inlineStr">
        <is>
          <t>洞石餐边柜 |樱桃木洞石餐边大柜 |樱桃木洞石模块餐边柜</t>
        </is>
      </c>
      <c r="C796" s="9" t="inlineStr">
        <is>
          <t>洞石餐边柜-洞石整柜1.8米（全景组合）（全景抽屉+玻璃移门+开门）</t>
        </is>
      </c>
      <c r="D796" s="9" t="inlineStr">
        <is>
          <t>PPS2425008080133</t>
        </is>
      </c>
      <c r="E796" s="5" t="inlineStr">
        <is>
          <t>AC-0102</t>
        </is>
      </c>
      <c r="F796" s="9" t="inlineStr">
        <is>
          <t>黑色金属拉门把手</t>
        </is>
      </c>
      <c r="G796" s="9" t="inlineStr">
        <is>
          <t>个数</t>
        </is>
      </c>
      <c r="H796" s="9" t="n"/>
      <c r="I796" s="9" t="inlineStr">
        <is>
          <t>个</t>
        </is>
      </c>
      <c r="J796" s="9" t="n">
        <v>1</v>
      </c>
      <c r="K796" s="9" t="n"/>
      <c r="L796" s="9" t="inlineStr">
        <is>
          <t>洞石餐边柜开门把手</t>
        </is>
      </c>
      <c r="M796" s="106" t="inlineStr">
        <is>
          <t>灰玻23.7x44.2=1，小灯芯51.3x37.3=1磨边，5x45.7=1磨边</t>
        </is>
      </c>
      <c r="N796" s="8" t="inlineStr">
        <is>
          <t>✅ 可导入</t>
        </is>
      </c>
      <c r="O796" t="inlineStr">
        <is>
          <t>✓</t>
        </is>
      </c>
    </row>
    <row r="797">
      <c r="A797" s="5" t="inlineStr">
        <is>
          <t>PPS24250080801</t>
        </is>
      </c>
      <c r="B797" s="6" t="inlineStr">
        <is>
          <t>洞石餐边柜 |樱桃木洞石餐边大柜 |樱桃木洞石模块餐边柜</t>
        </is>
      </c>
      <c r="C797" s="6" t="inlineStr">
        <is>
          <t>洞石餐边柜-洞石整柜1.5米（全景组合）（玻璃移门+开门）</t>
        </is>
      </c>
      <c r="D797" s="6" t="inlineStr">
        <is>
          <t>PPS2425008080134</t>
        </is>
      </c>
      <c r="E797" s="5" t="inlineStr">
        <is>
          <t>WD-0129</t>
        </is>
      </c>
      <c r="F797" s="6" t="inlineStr">
        <is>
          <t>洞石餐边柜-全景组合-整柜-木作部分-适配1.5米</t>
        </is>
      </c>
      <c r="G797" s="6" t="inlineStr">
        <is>
          <t>组合</t>
        </is>
      </c>
      <c r="H797" s="6" t="n"/>
      <c r="I797" s="6" t="inlineStr">
        <is>
          <t>套</t>
        </is>
      </c>
      <c r="J797" s="6" t="n">
        <v>1</v>
      </c>
      <c r="K797" s="6" t="n"/>
      <c r="L797" s="6" t="n"/>
      <c r="N797" s="8" t="inlineStr">
        <is>
          <t>✅ 可导入</t>
        </is>
      </c>
      <c r="O797" t="inlineStr">
        <is>
          <t>✓</t>
        </is>
      </c>
    </row>
    <row r="798">
      <c r="A798" s="5" t="inlineStr">
        <is>
          <t>PPS24250080801</t>
        </is>
      </c>
      <c r="B798" s="9" t="inlineStr">
        <is>
          <t>洞石餐边柜 |樱桃木洞石餐边大柜 |樱桃木洞石模块餐边柜</t>
        </is>
      </c>
      <c r="C798" s="9" t="inlineStr">
        <is>
          <t>洞石餐边柜-洞石整柜1.5米（全景组合）（玻璃移门+开门）</t>
        </is>
      </c>
      <c r="D798" s="9" t="inlineStr">
        <is>
          <t>PPS2425008080134</t>
        </is>
      </c>
      <c r="E798" s="5" t="inlineStr">
        <is>
          <t>AC-0073</t>
        </is>
      </c>
      <c r="F798" s="9" t="inlineStr">
        <is>
          <t>5mm灰色玻璃</t>
        </is>
      </c>
      <c r="G798" s="9" t="inlineStr">
        <is>
          <t>平面(长×宽)</t>
        </is>
      </c>
      <c r="H798" s="9" t="inlineStr">
        <is>
          <t>待定</t>
        </is>
      </c>
      <c r="I798" s="9" t="inlineStr">
        <is>
          <t>块</t>
        </is>
      </c>
      <c r="J798" s="9" t="n">
        <v>2</v>
      </c>
      <c r="K798" s="9" t="inlineStr">
        <is>
          <t>否</t>
        </is>
      </c>
      <c r="L798" s="9" t="inlineStr">
        <is>
          <t>洞石餐边柜顶柜玻璃-1.5米版;</t>
        </is>
      </c>
      <c r="N798" s="8" t="inlineStr">
        <is>
          <t>✅ 可导入</t>
        </is>
      </c>
      <c r="O798" t="inlineStr">
        <is>
          <t>✓</t>
        </is>
      </c>
    </row>
    <row r="799">
      <c r="A799" s="5" t="inlineStr">
        <is>
          <t>PPS24250080801</t>
        </is>
      </c>
      <c r="B799" s="6" t="inlineStr">
        <is>
          <t>洞石餐边柜 |樱桃木洞石餐边大柜 |樱桃木洞石模块餐边柜</t>
        </is>
      </c>
      <c r="C799" s="6" t="inlineStr">
        <is>
          <t>洞石餐边柜-洞石整柜1.5米（全景组合）（玻璃移门+开门）</t>
        </is>
      </c>
      <c r="D799" s="6" t="inlineStr">
        <is>
          <t>PPS2425008080134</t>
        </is>
      </c>
      <c r="E799" s="5" t="inlineStr">
        <is>
          <t>AC-0096</t>
        </is>
      </c>
      <c r="F799" s="6" t="inlineStr">
        <is>
          <t>抛光不锈钢挂杆</t>
        </is>
      </c>
      <c r="G799" s="6" t="inlineStr">
        <is>
          <t>个数</t>
        </is>
      </c>
      <c r="H799" s="6" t="n"/>
      <c r="I799" s="6" t="inlineStr">
        <is>
          <t>个</t>
        </is>
      </c>
      <c r="J799" s="6" t="n">
        <v>1</v>
      </c>
      <c r="K799" s="6" t="n"/>
      <c r="L799" s="6" t="inlineStr">
        <is>
          <t>洞石餐边柜顶柜金属杆;201直径10mm[320孔距]]</t>
        </is>
      </c>
      <c r="N799" s="8" t="inlineStr">
        <is>
          <t>✅ 可导入</t>
        </is>
      </c>
      <c r="O799" t="inlineStr">
        <is>
          <t>✓</t>
        </is>
      </c>
    </row>
    <row r="800">
      <c r="A800" s="5" t="inlineStr">
        <is>
          <t>PPS24250080801</t>
        </is>
      </c>
      <c r="B800" s="9" t="inlineStr">
        <is>
          <t>洞石餐边柜 |樱桃木洞石餐边大柜 |樱桃木洞石模块餐边柜</t>
        </is>
      </c>
      <c r="C800" s="9" t="inlineStr">
        <is>
          <t>洞石餐边柜-洞石整柜1.5米（全景组合）（玻璃移门+开门）</t>
        </is>
      </c>
      <c r="D800" s="9" t="inlineStr">
        <is>
          <t>PPS2425008080134</t>
        </is>
      </c>
      <c r="E800" s="5" t="inlineStr">
        <is>
          <t>AC-0080</t>
        </is>
      </c>
      <c r="F800" s="9" t="inlineStr">
        <is>
          <t>洞石纹理饰面板</t>
        </is>
      </c>
      <c r="G800" s="9" t="inlineStr">
        <is>
          <t>平面(长×宽)</t>
        </is>
      </c>
      <c r="H800" s="9" t="inlineStr">
        <is>
          <t>待定</t>
        </is>
      </c>
      <c r="I800" s="9" t="inlineStr">
        <is>
          <t>块</t>
        </is>
      </c>
      <c r="J800" s="9" t="n">
        <v>1</v>
      </c>
      <c r="K800" s="9" t="inlineStr">
        <is>
          <t>否</t>
        </is>
      </c>
      <c r="L800" s="9" t="inlineStr">
        <is>
          <t>洞石餐边柜洞石背板-1.5米版</t>
        </is>
      </c>
      <c r="N800" s="8" t="inlineStr">
        <is>
          <t>✅ 可导入</t>
        </is>
      </c>
      <c r="O800" t="inlineStr">
        <is>
          <t>✓</t>
        </is>
      </c>
    </row>
    <row r="801">
      <c r="A801" s="5" t="inlineStr">
        <is>
          <t>PPS24250080801</t>
        </is>
      </c>
      <c r="B801" s="6" t="inlineStr">
        <is>
          <t>洞石餐边柜 |樱桃木洞石餐边大柜 |樱桃木洞石模块餐边柜</t>
        </is>
      </c>
      <c r="C801" s="6" t="inlineStr">
        <is>
          <t>洞石餐边柜-洞石整柜1.5米（全景组合）（玻璃移门+开门）</t>
        </is>
      </c>
      <c r="D801" s="6" t="inlineStr">
        <is>
          <t>PPS2425008080134</t>
        </is>
      </c>
      <c r="E801" s="5" t="inlineStr">
        <is>
          <t>AC-0081</t>
        </is>
      </c>
      <c r="F801" s="6" t="inlineStr">
        <is>
          <t>银色隔板轨道</t>
        </is>
      </c>
      <c r="G801" s="6" t="inlineStr">
        <is>
          <t>长度</t>
        </is>
      </c>
      <c r="H801" s="6" t="n">
        <v>1460</v>
      </c>
      <c r="I801" s="6" t="inlineStr">
        <is>
          <t>根</t>
        </is>
      </c>
      <c r="J801" s="6" t="n">
        <v>2</v>
      </c>
      <c r="K801" s="6" t="n"/>
      <c r="L801" s="6" t="inlineStr">
        <is>
          <t>洞石餐边柜铝合金轨道-1.5米版</t>
        </is>
      </c>
      <c r="N801" s="8" t="inlineStr">
        <is>
          <t>✅ 可导入</t>
        </is>
      </c>
      <c r="O801" t="inlineStr">
        <is>
          <t>✓</t>
        </is>
      </c>
    </row>
    <row r="802">
      <c r="A802" s="5" t="inlineStr">
        <is>
          <t>PPS24250080801</t>
        </is>
      </c>
      <c r="B802" s="9" t="inlineStr">
        <is>
          <t>洞石餐边柜 |樱桃木洞石餐边大柜 |樱桃木洞石模块餐边柜</t>
        </is>
      </c>
      <c r="C802" s="9" t="inlineStr">
        <is>
          <t>洞石餐边柜-洞石整柜1.5米（全景组合）（玻璃移门+开门）</t>
        </is>
      </c>
      <c r="D802" s="9" t="inlineStr">
        <is>
          <t>PPS2425008080134</t>
        </is>
      </c>
      <c r="E802" s="5" t="inlineStr">
        <is>
          <t>AC-0093</t>
        </is>
      </c>
      <c r="F802" s="9" t="inlineStr">
        <is>
          <t>茶色亚克力条</t>
        </is>
      </c>
      <c r="G802" s="9" t="inlineStr">
        <is>
          <t>体积(长×宽×厚)</t>
        </is>
      </c>
      <c r="H802" s="9" t="inlineStr">
        <is>
          <t>4*35*498</t>
        </is>
      </c>
      <c r="I802" s="9" t="inlineStr">
        <is>
          <t>块</t>
        </is>
      </c>
      <c r="J802" s="9" t="n">
        <v>1</v>
      </c>
      <c r="K802" s="9" t="n"/>
      <c r="L802" s="9" t="inlineStr">
        <is>
          <t>洞石餐边柜托板亚克力条</t>
        </is>
      </c>
      <c r="N802" s="8" t="inlineStr">
        <is>
          <t>✅ 可导入</t>
        </is>
      </c>
      <c r="O802" t="inlineStr">
        <is>
          <t>✓</t>
        </is>
      </c>
    </row>
    <row r="803">
      <c r="A803" s="5" t="inlineStr">
        <is>
          <t>PPS24250080801</t>
        </is>
      </c>
      <c r="B803" s="6" t="inlineStr">
        <is>
          <t>洞石餐边柜 |樱桃木洞石餐边大柜 |樱桃木洞石模块餐边柜</t>
        </is>
      </c>
      <c r="C803" s="6" t="inlineStr">
        <is>
          <t>洞石餐边柜-洞石整柜1.5米（全景组合）（玻璃移门+开门）</t>
        </is>
      </c>
      <c r="D803" s="6" t="inlineStr">
        <is>
          <t>PPS2425008080134</t>
        </is>
      </c>
      <c r="E803" s="5" t="inlineStr">
        <is>
          <t>AC-0100</t>
        </is>
      </c>
      <c r="F803" s="6" t="inlineStr">
        <is>
          <t>托板金属杆</t>
        </is>
      </c>
      <c r="G803" s="6" t="inlineStr">
        <is>
          <t>组合</t>
        </is>
      </c>
      <c r="H803" s="6" t="n"/>
      <c r="I803" s="6" t="inlineStr">
        <is>
          <t>套</t>
        </is>
      </c>
      <c r="J803" s="6" t="n">
        <v>1</v>
      </c>
      <c r="K803" s="6" t="n"/>
      <c r="L803" s="6" t="inlineStr">
        <is>
          <t>洞石餐边柜托板金属杆；平头螺丝M4*25*7    螺柱4*30+6</t>
        </is>
      </c>
      <c r="N803" s="8" t="inlineStr">
        <is>
          <t>✅ 可导入</t>
        </is>
      </c>
      <c r="O803" t="inlineStr">
        <is>
          <t>✓</t>
        </is>
      </c>
    </row>
    <row r="804">
      <c r="A804" s="5" t="inlineStr">
        <is>
          <t>PPS24250080801</t>
        </is>
      </c>
      <c r="B804" s="9" t="inlineStr">
        <is>
          <t>洞石餐边柜 |樱桃木洞石餐边大柜 |樱桃木洞石模块餐边柜</t>
        </is>
      </c>
      <c r="C804" s="9" t="inlineStr">
        <is>
          <t>洞石餐边柜-洞石整柜1.5米（全景组合）（玻璃移门+开门）</t>
        </is>
      </c>
      <c r="D804" s="9" t="inlineStr">
        <is>
          <t>PPS2425008080134</t>
        </is>
      </c>
      <c r="E804" s="5" t="inlineStr">
        <is>
          <t>AC-0185</t>
        </is>
      </c>
      <c r="F804" s="9" t="inlineStr">
        <is>
          <t>电力轨道-Xpower-T25-银色-1.458-2插座</t>
        </is>
      </c>
      <c r="G804" s="9" t="inlineStr">
        <is>
          <t>个数</t>
        </is>
      </c>
      <c r="H804" s="9" t="n"/>
      <c r="I804" s="9" t="inlineStr">
        <is>
          <t>根</t>
        </is>
      </c>
      <c r="J804" s="9" t="n">
        <v>1</v>
      </c>
      <c r="K804" s="9" t="n"/>
      <c r="L804" s="9" t="inlineStr">
        <is>
          <t>洞石餐边柜电力轨道-1.5米版</t>
        </is>
      </c>
      <c r="N804" s="8" t="inlineStr">
        <is>
          <t>✅ 可导入</t>
        </is>
      </c>
      <c r="O804" t="inlineStr">
        <is>
          <t>✓</t>
        </is>
      </c>
    </row>
    <row r="805">
      <c r="A805" s="5" t="inlineStr">
        <is>
          <t>PPS24250080801</t>
        </is>
      </c>
      <c r="B805" s="6" t="inlineStr">
        <is>
          <t>洞石餐边柜 |樱桃木洞石餐边大柜 |樱桃木洞石模块餐边柜</t>
        </is>
      </c>
      <c r="C805" s="6" t="inlineStr">
        <is>
          <t>洞石餐边柜-洞石整柜1.5米（全景组合）（玻璃移门+开门）</t>
        </is>
      </c>
      <c r="D805" s="6" t="inlineStr">
        <is>
          <t>PPS2425008080134</t>
        </is>
      </c>
      <c r="E805" s="5" t="inlineStr">
        <is>
          <t>AC-0078</t>
        </is>
      </c>
      <c r="F805" s="6" t="inlineStr">
        <is>
          <t>餐边柜连接片</t>
        </is>
      </c>
      <c r="G805" s="6" t="inlineStr">
        <is>
          <t>个数</t>
        </is>
      </c>
      <c r="H805" s="6" t="n"/>
      <c r="I805" s="6" t="inlineStr">
        <is>
          <t>个</t>
        </is>
      </c>
      <c r="J805" s="6" t="n">
        <v>2</v>
      </c>
      <c r="K805" s="6" t="n"/>
      <c r="L805" s="6" t="inlineStr">
        <is>
          <t>餐边柜连接片</t>
        </is>
      </c>
      <c r="N805" s="8" t="inlineStr">
        <is>
          <t>✅ 可导入</t>
        </is>
      </c>
      <c r="O805" t="inlineStr">
        <is>
          <t>✓</t>
        </is>
      </c>
    </row>
    <row r="806">
      <c r="A806" s="5" t="inlineStr">
        <is>
          <t>PPS24250080801</t>
        </is>
      </c>
      <c r="B806" s="9" t="inlineStr">
        <is>
          <t>洞石餐边柜 |樱桃木洞石餐边大柜 |樱桃木洞石模块餐边柜</t>
        </is>
      </c>
      <c r="C806" s="9" t="inlineStr">
        <is>
          <t>洞石餐边柜-洞石整柜1.5米（全景组合）（玻璃移门+开门）</t>
        </is>
      </c>
      <c r="D806" s="9" t="inlineStr">
        <is>
          <t>PPS2425008080134</t>
        </is>
      </c>
      <c r="E806" s="5" t="inlineStr">
        <is>
          <t>AC-0101</t>
        </is>
      </c>
      <c r="F806" s="9" t="inlineStr">
        <is>
          <t>9mm米白洞石下挂岩板</t>
        </is>
      </c>
      <c r="G806" s="9" t="inlineStr">
        <is>
          <t>平面(长×宽)</t>
        </is>
      </c>
      <c r="H806" s="9" t="inlineStr">
        <is>
          <t>1500*500</t>
        </is>
      </c>
      <c r="I806" s="9" t="inlineStr">
        <is>
          <t>块</t>
        </is>
      </c>
      <c r="J806" s="9" t="n">
        <v>1</v>
      </c>
      <c r="K806" s="9" t="n"/>
      <c r="L806" s="9" t="inlineStr">
        <is>
          <t>洞石餐边柜下挂岩板-1.5米版；9mm米白洞石岩板 2100*500  3面挂边80mm
后面左右两边进来8cm开2*1cm半圆孔</t>
        </is>
      </c>
      <c r="N806" s="8" t="inlineStr">
        <is>
          <t>✅ 可导入</t>
        </is>
      </c>
      <c r="O806" t="inlineStr">
        <is>
          <t>✓</t>
        </is>
      </c>
    </row>
    <row r="807">
      <c r="A807" s="5" t="inlineStr">
        <is>
          <t>PPS24250080801</t>
        </is>
      </c>
      <c r="B807" s="6" t="inlineStr">
        <is>
          <t>洞石餐边柜 |樱桃木洞石餐边大柜 |樱桃木洞石模块餐边柜</t>
        </is>
      </c>
      <c r="C807" s="6" t="inlineStr">
        <is>
          <t>洞石餐边柜-洞石整柜1.5米（全景组合）（玻璃移门+开门）</t>
        </is>
      </c>
      <c r="D807" s="6" t="inlineStr">
        <is>
          <t>PPS2425008080134</t>
        </is>
      </c>
      <c r="E807" s="5" t="inlineStr">
        <is>
          <t>AC-0073</t>
        </is>
      </c>
      <c r="F807" s="6" t="inlineStr">
        <is>
          <t>5mm灰色玻璃</t>
        </is>
      </c>
      <c r="G807" s="6" t="inlineStr">
        <is>
          <t>平面(长×宽)</t>
        </is>
      </c>
      <c r="H807" s="6" t="inlineStr">
        <is>
          <t>待定</t>
        </is>
      </c>
      <c r="I807" s="6" t="inlineStr">
        <is>
          <t>块</t>
        </is>
      </c>
      <c r="J807" s="6" t="n">
        <v>1</v>
      </c>
      <c r="K807" s="6" t="inlineStr">
        <is>
          <t>否</t>
        </is>
      </c>
      <c r="L807" s="6" t="inlineStr">
        <is>
          <t>洞石餐边柜全景抽屉玻璃面板</t>
        </is>
      </c>
      <c r="N807" s="8" t="inlineStr">
        <is>
          <t>✅ 可导入</t>
        </is>
      </c>
      <c r="O807" t="inlineStr">
        <is>
          <t>✓</t>
        </is>
      </c>
    </row>
    <row r="808">
      <c r="A808" s="5" t="inlineStr">
        <is>
          <t>PPS24250080801</t>
        </is>
      </c>
      <c r="B808" s="9" t="inlineStr">
        <is>
          <t>洞石餐边柜 |樱桃木洞石餐边大柜 |樱桃木洞石模块餐边柜</t>
        </is>
      </c>
      <c r="C808" s="9" t="inlineStr">
        <is>
          <t>洞石餐边柜-洞石整柜1.5米（全景组合）（玻璃移门+开门）</t>
        </is>
      </c>
      <c r="D808" s="9" t="inlineStr">
        <is>
          <t>PPS2425008080134</t>
        </is>
      </c>
      <c r="E808" s="5" t="inlineStr">
        <is>
          <t>AC-0073</t>
        </is>
      </c>
      <c r="F808" s="97" t="inlineStr">
        <is>
          <t>5mm小灯芯玻璃</t>
        </is>
      </c>
      <c r="G808" s="9" t="inlineStr">
        <is>
          <t>平面(长×宽)</t>
        </is>
      </c>
      <c r="H808" s="9" t="inlineStr">
        <is>
          <t>待定</t>
        </is>
      </c>
      <c r="I808" s="9" t="inlineStr">
        <is>
          <t>块</t>
        </is>
      </c>
      <c r="J808" s="9" t="n">
        <v>1</v>
      </c>
      <c r="K808" s="9" t="inlineStr">
        <is>
          <t>否</t>
        </is>
      </c>
      <c r="L808" s="9" t="inlineStr">
        <is>
          <t>洞石餐边柜全景抽屉内抽小灯芯隔板</t>
        </is>
      </c>
      <c r="N808" s="8" t="inlineStr">
        <is>
          <t>✅ 可导入</t>
        </is>
      </c>
      <c r="O808" t="inlineStr">
        <is>
          <t>✓</t>
        </is>
      </c>
    </row>
    <row r="809">
      <c r="A809" s="5" t="inlineStr">
        <is>
          <t>PPS24250080801</t>
        </is>
      </c>
      <c r="B809" s="6" t="inlineStr">
        <is>
          <t>洞石餐边柜 |樱桃木洞石餐边大柜 |樱桃木洞石模块餐边柜</t>
        </is>
      </c>
      <c r="C809" s="6" t="inlineStr">
        <is>
          <t>洞石餐边柜-洞石整柜1.5米（全景组合）（玻璃移门+开门）</t>
        </is>
      </c>
      <c r="D809" s="6" t="inlineStr">
        <is>
          <t>PPS2425008080134</t>
        </is>
      </c>
      <c r="E809" s="5" t="inlineStr">
        <is>
          <t>AC-0073</t>
        </is>
      </c>
      <c r="F809" s="6" t="inlineStr">
        <is>
          <t>5mm灰色玻璃</t>
        </is>
      </c>
      <c r="G809" s="6" t="inlineStr">
        <is>
          <t>平面(长×宽)</t>
        </is>
      </c>
      <c r="H809" s="6" t="inlineStr">
        <is>
          <t>待定</t>
        </is>
      </c>
      <c r="I809" s="6" t="inlineStr">
        <is>
          <t>块</t>
        </is>
      </c>
      <c r="J809" s="6" t="n">
        <v>1</v>
      </c>
      <c r="K809" s="6" t="inlineStr">
        <is>
          <t>否</t>
        </is>
      </c>
      <c r="L809" s="6" t="inlineStr">
        <is>
          <t>洞石餐边柜全景抽屉内抽面板</t>
        </is>
      </c>
      <c r="N809" s="8" t="inlineStr">
        <is>
          <t>✅ 可导入</t>
        </is>
      </c>
      <c r="O809" t="inlineStr">
        <is>
          <t>✓</t>
        </is>
      </c>
    </row>
    <row r="810">
      <c r="A810" s="5" t="inlineStr">
        <is>
          <t>PPS24250080801</t>
        </is>
      </c>
      <c r="B810" s="9" t="inlineStr">
        <is>
          <t>洞石餐边柜 |樱桃木洞石餐边大柜 |樱桃木洞石模块餐边柜</t>
        </is>
      </c>
      <c r="C810" s="9" t="inlineStr">
        <is>
          <t>洞石餐边柜-洞石整柜1.5米（全景组合）（玻璃移门+开门）</t>
        </is>
      </c>
      <c r="D810" s="9" t="inlineStr">
        <is>
          <t>PPS2425008080134</t>
        </is>
      </c>
      <c r="E810" s="5" t="inlineStr">
        <is>
          <t>AC-0073</t>
        </is>
      </c>
      <c r="F810" s="9" t="inlineStr">
        <is>
          <t>5mm灰色玻璃</t>
        </is>
      </c>
      <c r="G810" s="9" t="inlineStr">
        <is>
          <t>平面(长×宽)</t>
        </is>
      </c>
      <c r="H810" s="9" t="inlineStr">
        <is>
          <t>待定</t>
        </is>
      </c>
      <c r="I810" s="9" t="inlineStr">
        <is>
          <t>块</t>
        </is>
      </c>
      <c r="J810" s="9" t="n">
        <v>2</v>
      </c>
      <c r="K810" s="9" t="inlineStr">
        <is>
          <t>否</t>
        </is>
      </c>
      <c r="L810" s="9" t="inlineStr">
        <is>
          <t>洞石餐边柜玻璃移门-1.5米版；灰玻40.7x67.3=2磨边</t>
        </is>
      </c>
      <c r="N810" s="8" t="inlineStr">
        <is>
          <t>✅ 可导入</t>
        </is>
      </c>
      <c r="O810" t="inlineStr">
        <is>
          <t>✓</t>
        </is>
      </c>
    </row>
    <row r="811">
      <c r="A811" s="5" t="inlineStr">
        <is>
          <t>PPS24250080801</t>
        </is>
      </c>
      <c r="B811" s="6" t="inlineStr">
        <is>
          <t>洞石餐边柜 |樱桃木洞石餐边大柜 |樱桃木洞石模块餐边柜</t>
        </is>
      </c>
      <c r="C811" s="6" t="inlineStr">
        <is>
          <t>洞石餐边柜-洞石整柜1.5米（全景组合）（玻璃移门+开门）</t>
        </is>
      </c>
      <c r="D811" s="6" t="inlineStr">
        <is>
          <t>PPS2425008080134</t>
        </is>
      </c>
      <c r="E811" s="5" t="inlineStr">
        <is>
          <t>AC-0102</t>
        </is>
      </c>
      <c r="F811" s="6" t="inlineStr">
        <is>
          <t>黑色金属拉门把手</t>
        </is>
      </c>
      <c r="G811" s="6" t="inlineStr">
        <is>
          <t>个数</t>
        </is>
      </c>
      <c r="H811" s="6" t="n"/>
      <c r="I811" s="6" t="inlineStr">
        <is>
          <t>个</t>
        </is>
      </c>
      <c r="J811" s="6" t="n">
        <v>1</v>
      </c>
      <c r="K811" s="6" t="n"/>
      <c r="L811" s="6" t="inlineStr">
        <is>
          <t>洞石餐边柜开门把手</t>
        </is>
      </c>
      <c r="M811" s="106" t="inlineStr">
        <is>
          <t>灰玻23.7x44.2=1，小灯芯51.3x37.3=1磨边，5x45.7=1磨边</t>
        </is>
      </c>
      <c r="N811" s="8" t="inlineStr">
        <is>
          <t>✅ 可导入</t>
        </is>
      </c>
      <c r="O811" t="inlineStr">
        <is>
          <t>✓</t>
        </is>
      </c>
    </row>
    <row r="812">
      <c r="A812" s="5" t="inlineStr">
        <is>
          <t>PPS24250080801</t>
        </is>
      </c>
      <c r="B812" s="9" t="inlineStr">
        <is>
          <t>洞石餐边柜 |樱桃木洞石餐边大柜 |樱桃木洞石模块餐边柜</t>
        </is>
      </c>
      <c r="C812" s="9" t="inlineStr">
        <is>
          <t>洞石餐边柜-洞石整柜1.2米（全景组合）（全景抽屉+开门）</t>
        </is>
      </c>
      <c r="D812" s="9" t="inlineStr">
        <is>
          <t>PPS2425008080135</t>
        </is>
      </c>
      <c r="E812" s="5" t="inlineStr">
        <is>
          <t>WD-0130</t>
        </is>
      </c>
      <c r="F812" s="9" t="inlineStr">
        <is>
          <t>洞石餐边柜-全景组合-整柜-木作部分-适配1.2米</t>
        </is>
      </c>
      <c r="G812" s="9" t="inlineStr">
        <is>
          <t>组合</t>
        </is>
      </c>
      <c r="H812" s="9" t="n"/>
      <c r="I812" s="9" t="inlineStr">
        <is>
          <t>套</t>
        </is>
      </c>
      <c r="J812" s="9" t="n">
        <v>1</v>
      </c>
      <c r="K812" s="9" t="n"/>
      <c r="L812" s="9" t="n"/>
      <c r="M812" s="106" t="inlineStr">
        <is>
          <t>灰玻23.7x44.2=1，小灯芯51.3x37.3=1磨边，5x45.7=1磨边</t>
        </is>
      </c>
      <c r="N812" s="8" t="inlineStr">
        <is>
          <t>✅ 可导入</t>
        </is>
      </c>
      <c r="O812" t="inlineStr">
        <is>
          <t>✓</t>
        </is>
      </c>
    </row>
    <row r="813">
      <c r="A813" s="5" t="inlineStr">
        <is>
          <t>PPS24250080801</t>
        </is>
      </c>
      <c r="B813" s="6" t="inlineStr">
        <is>
          <t>洞石餐边柜 |樱桃木洞石餐边大柜 |樱桃木洞石模块餐边柜</t>
        </is>
      </c>
      <c r="C813" s="6" t="inlineStr">
        <is>
          <t>洞石餐边柜-洞石整柜1.2米（全景组合）（全景抽屉+开门）</t>
        </is>
      </c>
      <c r="D813" s="6" t="inlineStr">
        <is>
          <t>PPS2425008080135</t>
        </is>
      </c>
      <c r="E813" s="5" t="inlineStr">
        <is>
          <t>AC-0073</t>
        </is>
      </c>
      <c r="F813" s="6" t="inlineStr">
        <is>
          <t>5mm灰色玻璃</t>
        </is>
      </c>
      <c r="G813" s="6" t="inlineStr">
        <is>
          <t>平面(长×宽)</t>
        </is>
      </c>
      <c r="H813" s="6" t="inlineStr">
        <is>
          <t>待定</t>
        </is>
      </c>
      <c r="I813" s="6" t="inlineStr">
        <is>
          <t>块</t>
        </is>
      </c>
      <c r="J813" s="6" t="n">
        <v>2</v>
      </c>
      <c r="K813" s="6" t="inlineStr">
        <is>
          <t>否</t>
        </is>
      </c>
      <c r="L813" s="6" t="inlineStr">
        <is>
          <t>洞石餐边柜顶柜玻璃-1.2米版;</t>
        </is>
      </c>
      <c r="M813" s="106" t="inlineStr">
        <is>
          <t>灰玻23.7x44.2=1，小灯芯51.3x37.3=1磨边，5x45.7=1磨边</t>
        </is>
      </c>
      <c r="N813" s="8" t="inlineStr">
        <is>
          <t>✅ 可导入</t>
        </is>
      </c>
      <c r="O813" t="inlineStr">
        <is>
          <t>✓</t>
        </is>
      </c>
    </row>
    <row r="814">
      <c r="A814" s="5" t="inlineStr">
        <is>
          <t>PPS24250080801</t>
        </is>
      </c>
      <c r="B814" s="9" t="inlineStr">
        <is>
          <t>洞石餐边柜 |樱桃木洞石餐边大柜 |樱桃木洞石模块餐边柜</t>
        </is>
      </c>
      <c r="C814" s="9" t="inlineStr">
        <is>
          <t>洞石餐边柜-洞石整柜1.2米（全景组合）（全景抽屉+开门）</t>
        </is>
      </c>
      <c r="D814" s="9" t="inlineStr">
        <is>
          <t>PPS2425008080135</t>
        </is>
      </c>
      <c r="E814" s="5" t="inlineStr">
        <is>
          <t>AC-0096</t>
        </is>
      </c>
      <c r="F814" s="9" t="inlineStr">
        <is>
          <t>抛光不锈钢挂杆</t>
        </is>
      </c>
      <c r="G814" s="9" t="inlineStr">
        <is>
          <t>个数</t>
        </is>
      </c>
      <c r="H814" s="9" t="n"/>
      <c r="I814" s="9" t="inlineStr">
        <is>
          <t>个</t>
        </is>
      </c>
      <c r="J814" s="9" t="n">
        <v>1</v>
      </c>
      <c r="K814" s="9" t="n"/>
      <c r="L814" s="9" t="inlineStr">
        <is>
          <t>洞石餐边柜顶柜金属杆;201直径10mm[320孔距]]</t>
        </is>
      </c>
      <c r="N814" s="8" t="inlineStr">
        <is>
          <t>✅ 可导入</t>
        </is>
      </c>
      <c r="O814" t="inlineStr">
        <is>
          <t>✓</t>
        </is>
      </c>
    </row>
    <row r="815">
      <c r="A815" s="5" t="inlineStr">
        <is>
          <t>PPS24250080801</t>
        </is>
      </c>
      <c r="B815" s="6" t="inlineStr">
        <is>
          <t>洞石餐边柜 |樱桃木洞石餐边大柜 |樱桃木洞石模块餐边柜</t>
        </is>
      </c>
      <c r="C815" s="6" t="inlineStr">
        <is>
          <t>洞石餐边柜-洞石整柜1.2米（全景组合）（全景抽屉+开门）</t>
        </is>
      </c>
      <c r="D815" s="6" t="inlineStr">
        <is>
          <t>PPS2425008080135</t>
        </is>
      </c>
      <c r="E815" s="5" t="inlineStr">
        <is>
          <t>AC-0080</t>
        </is>
      </c>
      <c r="F815" s="6" t="inlineStr">
        <is>
          <t>洞石纹理饰面板</t>
        </is>
      </c>
      <c r="G815" s="6" t="inlineStr">
        <is>
          <t>平面(长×宽)</t>
        </is>
      </c>
      <c r="H815" s="6" t="inlineStr">
        <is>
          <t>待定</t>
        </is>
      </c>
      <c r="I815" s="6" t="inlineStr">
        <is>
          <t>块</t>
        </is>
      </c>
      <c r="J815" s="6" t="n">
        <v>1</v>
      </c>
      <c r="K815" s="6" t="inlineStr">
        <is>
          <t>否</t>
        </is>
      </c>
      <c r="L815" s="6" t="inlineStr">
        <is>
          <t>洞石餐边柜洞石背板-1.2米版</t>
        </is>
      </c>
      <c r="N815" s="8" t="inlineStr">
        <is>
          <t>✅ 可导入</t>
        </is>
      </c>
      <c r="O815" t="inlineStr">
        <is>
          <t>✓</t>
        </is>
      </c>
    </row>
    <row r="816">
      <c r="A816" s="5" t="inlineStr">
        <is>
          <t>PPS24250080801</t>
        </is>
      </c>
      <c r="B816" s="9" t="inlineStr">
        <is>
          <t>洞石餐边柜 |樱桃木洞石餐边大柜 |樱桃木洞石模块餐边柜</t>
        </is>
      </c>
      <c r="C816" s="9" t="inlineStr">
        <is>
          <t>洞石餐边柜-洞石整柜1.2米（全景组合）（全景抽屉+开门）</t>
        </is>
      </c>
      <c r="D816" s="9" t="inlineStr">
        <is>
          <t>PPS2425008080135</t>
        </is>
      </c>
      <c r="E816" s="5" t="inlineStr">
        <is>
          <t>AC-0081</t>
        </is>
      </c>
      <c r="F816" s="9" t="inlineStr">
        <is>
          <t>银色隔板轨道</t>
        </is>
      </c>
      <c r="G816" s="9" t="inlineStr">
        <is>
          <t>长度</t>
        </is>
      </c>
      <c r="H816" s="9" t="n">
        <v>1160</v>
      </c>
      <c r="I816" s="9" t="inlineStr">
        <is>
          <t>根</t>
        </is>
      </c>
      <c r="J816" s="9" t="n">
        <v>2</v>
      </c>
      <c r="K816" s="9" t="n"/>
      <c r="L816" s="9" t="inlineStr">
        <is>
          <t>洞石餐边柜铝合金轨道-1.2米版</t>
        </is>
      </c>
      <c r="N816" s="8" t="inlineStr">
        <is>
          <t>✅ 可导入</t>
        </is>
      </c>
      <c r="O816" t="inlineStr">
        <is>
          <t>✓</t>
        </is>
      </c>
    </row>
    <row r="817">
      <c r="A817" s="5" t="inlineStr">
        <is>
          <t>PPS24250080801</t>
        </is>
      </c>
      <c r="B817" s="6" t="inlineStr">
        <is>
          <t>洞石餐边柜 |樱桃木洞石餐边大柜 |樱桃木洞石模块餐边柜</t>
        </is>
      </c>
      <c r="C817" s="6" t="inlineStr">
        <is>
          <t>洞石餐边柜-洞石整柜1.2米（全景组合）（全景抽屉+开门）</t>
        </is>
      </c>
      <c r="D817" s="6" t="inlineStr">
        <is>
          <t>PPS2425008080135</t>
        </is>
      </c>
      <c r="E817" s="5" t="inlineStr">
        <is>
          <t>AC-0093</t>
        </is>
      </c>
      <c r="F817" s="6" t="inlineStr">
        <is>
          <t>茶色亚克力条</t>
        </is>
      </c>
      <c r="G817" s="6" t="inlineStr">
        <is>
          <t>体积(长×宽×厚)</t>
        </is>
      </c>
      <c r="H817" s="6" t="inlineStr">
        <is>
          <t>4*35*498</t>
        </is>
      </c>
      <c r="I817" s="6" t="inlineStr">
        <is>
          <t>块</t>
        </is>
      </c>
      <c r="J817" s="6" t="n">
        <v>1</v>
      </c>
      <c r="K817" s="6" t="n"/>
      <c r="L817" s="6" t="inlineStr">
        <is>
          <t>洞石餐边柜托板亚克力条</t>
        </is>
      </c>
      <c r="N817" s="8" t="inlineStr">
        <is>
          <t>✅ 可导入</t>
        </is>
      </c>
      <c r="O817" t="inlineStr">
        <is>
          <t>✓</t>
        </is>
      </c>
    </row>
    <row r="818">
      <c r="A818" s="5" t="inlineStr">
        <is>
          <t>PPS24250080801</t>
        </is>
      </c>
      <c r="B818" s="9" t="inlineStr">
        <is>
          <t>洞石餐边柜 |樱桃木洞石餐边大柜 |樱桃木洞石模块餐边柜</t>
        </is>
      </c>
      <c r="C818" s="9" t="inlineStr">
        <is>
          <t>洞石餐边柜-洞石整柜1.2米（全景组合）（全景抽屉+开门）</t>
        </is>
      </c>
      <c r="D818" s="9" t="inlineStr">
        <is>
          <t>PPS2425008080135</t>
        </is>
      </c>
      <c r="E818" s="5" t="inlineStr">
        <is>
          <t>AC-0100</t>
        </is>
      </c>
      <c r="F818" s="9" t="inlineStr">
        <is>
          <t>托板金属杆</t>
        </is>
      </c>
      <c r="G818" s="9" t="inlineStr">
        <is>
          <t>组合</t>
        </is>
      </c>
      <c r="H818" s="9" t="n"/>
      <c r="I818" s="9" t="inlineStr">
        <is>
          <t>套</t>
        </is>
      </c>
      <c r="J818" s="9" t="n">
        <v>1</v>
      </c>
      <c r="K818" s="9" t="n"/>
      <c r="L818" s="9" t="inlineStr">
        <is>
          <t>洞石餐边柜托板金属杆；平头螺丝M4*25*7    螺柱4*30+6</t>
        </is>
      </c>
      <c r="N818" s="8" t="inlineStr">
        <is>
          <t>✅ 可导入</t>
        </is>
      </c>
      <c r="O818" t="inlineStr">
        <is>
          <t>✓</t>
        </is>
      </c>
    </row>
    <row r="819">
      <c r="A819" s="5" t="inlineStr">
        <is>
          <t>PPS24250080801</t>
        </is>
      </c>
      <c r="B819" s="6" t="inlineStr">
        <is>
          <t>洞石餐边柜 |樱桃木洞石餐边大柜 |樱桃木洞石模块餐边柜</t>
        </is>
      </c>
      <c r="C819" s="6" t="inlineStr">
        <is>
          <t>洞石餐边柜-洞石整柜1.2米（全景组合）（全景抽屉+开门）</t>
        </is>
      </c>
      <c r="D819" s="6" t="inlineStr">
        <is>
          <t>PPS2425008080135</t>
        </is>
      </c>
      <c r="E819" s="5" t="inlineStr">
        <is>
          <t>AC-0186</t>
        </is>
      </c>
      <c r="F819" s="6" t="inlineStr">
        <is>
          <t>电力轨道-Xpower-T25-银色-1.158-2插座</t>
        </is>
      </c>
      <c r="G819" s="6" t="inlineStr">
        <is>
          <t>个数</t>
        </is>
      </c>
      <c r="H819" s="6" t="n"/>
      <c r="I819" s="6" t="inlineStr">
        <is>
          <t>根</t>
        </is>
      </c>
      <c r="J819" s="6" t="n">
        <v>1</v>
      </c>
      <c r="K819" s="6" t="n"/>
      <c r="L819" s="6" t="inlineStr">
        <is>
          <t>洞石餐边柜电力轨道-1.2米版</t>
        </is>
      </c>
      <c r="N819" s="8" t="inlineStr">
        <is>
          <t>✅ 可导入</t>
        </is>
      </c>
      <c r="O819" t="inlineStr">
        <is>
          <t>✓</t>
        </is>
      </c>
    </row>
    <row r="820">
      <c r="A820" s="5" t="inlineStr">
        <is>
          <t>PPS24250080801</t>
        </is>
      </c>
      <c r="B820" s="9" t="inlineStr">
        <is>
          <t>洞石餐边柜 |樱桃木洞石餐边大柜 |樱桃木洞石模块餐边柜</t>
        </is>
      </c>
      <c r="C820" s="9" t="inlineStr">
        <is>
          <t>洞石餐边柜-洞石整柜1.2米（全景组合）（全景抽屉+开门）</t>
        </is>
      </c>
      <c r="D820" s="9" t="inlineStr">
        <is>
          <t>PPS2425008080135</t>
        </is>
      </c>
      <c r="E820" s="5" t="inlineStr">
        <is>
          <t>AC-0078</t>
        </is>
      </c>
      <c r="F820" s="9" t="inlineStr">
        <is>
          <t>餐边柜连接片</t>
        </is>
      </c>
      <c r="G820" s="9" t="inlineStr">
        <is>
          <t>个数</t>
        </is>
      </c>
      <c r="H820" s="9" t="n"/>
      <c r="I820" s="9" t="inlineStr">
        <is>
          <t>个</t>
        </is>
      </c>
      <c r="J820" s="9" t="n">
        <v>2</v>
      </c>
      <c r="K820" s="9" t="n"/>
      <c r="L820" s="9" t="inlineStr">
        <is>
          <t>餐边柜连接片</t>
        </is>
      </c>
      <c r="N820" s="8" t="inlineStr">
        <is>
          <t>✅ 可导入</t>
        </is>
      </c>
      <c r="O820" t="inlineStr">
        <is>
          <t>✓</t>
        </is>
      </c>
    </row>
    <row r="821">
      <c r="A821" s="5" t="inlineStr">
        <is>
          <t>PPS24250080801</t>
        </is>
      </c>
      <c r="B821" s="6" t="inlineStr">
        <is>
          <t>洞石餐边柜 |樱桃木洞石餐边大柜 |樱桃木洞石模块餐边柜</t>
        </is>
      </c>
      <c r="C821" s="6" t="inlineStr">
        <is>
          <t>洞石餐边柜-洞石整柜1.2米（全景组合）（全景抽屉+开门）</t>
        </is>
      </c>
      <c r="D821" s="6" t="inlineStr">
        <is>
          <t>PPS2425008080135</t>
        </is>
      </c>
      <c r="E821" s="5" t="inlineStr">
        <is>
          <t>AC-0101</t>
        </is>
      </c>
      <c r="F821" s="6" t="inlineStr">
        <is>
          <t>9mm米白洞石下挂岩板</t>
        </is>
      </c>
      <c r="G821" s="6" t="inlineStr">
        <is>
          <t>平面(长×宽)</t>
        </is>
      </c>
      <c r="H821" s="6" t="inlineStr">
        <is>
          <t>1200*500</t>
        </is>
      </c>
      <c r="I821" s="6" t="inlineStr">
        <is>
          <t>块</t>
        </is>
      </c>
      <c r="J821" s="6" t="n">
        <v>1</v>
      </c>
      <c r="K821" s="6" t="n"/>
      <c r="L821" s="6" t="inlineStr">
        <is>
          <t>洞石餐边柜下挂岩板-1.2米版；9mm米白洞石岩板 2100*500  3面挂边80mm
后面左右两边进来8cm开2*1cm半圆孔</t>
        </is>
      </c>
      <c r="N821" s="8" t="inlineStr">
        <is>
          <t>✅ 可导入</t>
        </is>
      </c>
      <c r="O821" t="inlineStr">
        <is>
          <t>✓</t>
        </is>
      </c>
    </row>
    <row r="822">
      <c r="A822" s="5" t="inlineStr">
        <is>
          <t>PPS24250080801</t>
        </is>
      </c>
      <c r="B822" s="9" t="inlineStr">
        <is>
          <t>洞石餐边柜 |樱桃木洞石餐边大柜 |樱桃木洞石模块餐边柜</t>
        </is>
      </c>
      <c r="C822" s="9" t="inlineStr">
        <is>
          <t>洞石餐边柜-洞石整柜1.2米（全景组合）（全景抽屉+开门）</t>
        </is>
      </c>
      <c r="D822" s="9" t="inlineStr">
        <is>
          <t>PPS2425008080135</t>
        </is>
      </c>
      <c r="E822" s="5" t="inlineStr">
        <is>
          <t>AC-0073</t>
        </is>
      </c>
      <c r="F822" s="9" t="inlineStr">
        <is>
          <t>5mm灰色玻璃</t>
        </is>
      </c>
      <c r="G822" s="9" t="inlineStr">
        <is>
          <t>平面(长×宽)</t>
        </is>
      </c>
      <c r="H822" s="9" t="inlineStr">
        <is>
          <t>待定</t>
        </is>
      </c>
      <c r="I822" s="9" t="inlineStr">
        <is>
          <t>块</t>
        </is>
      </c>
      <c r="J822" s="9" t="n">
        <v>1</v>
      </c>
      <c r="K822" s="9" t="n"/>
      <c r="L822" s="9" t="inlineStr">
        <is>
          <t>洞石餐边柜全景抽屉玻璃面板</t>
        </is>
      </c>
      <c r="N822" s="8" t="inlineStr">
        <is>
          <t>✅ 可导入</t>
        </is>
      </c>
      <c r="O822" t="inlineStr">
        <is>
          <t>✓</t>
        </is>
      </c>
    </row>
    <row r="823">
      <c r="A823" s="5" t="inlineStr">
        <is>
          <t>PPS24250080801</t>
        </is>
      </c>
      <c r="B823" s="6" t="inlineStr">
        <is>
          <t>洞石餐边柜 |樱桃木洞石餐边大柜 |樱桃木洞石模块餐边柜</t>
        </is>
      </c>
      <c r="C823" s="6" t="inlineStr">
        <is>
          <t>洞石餐边柜-洞石整柜1.2米（全景组合）（全景抽屉+开门）</t>
        </is>
      </c>
      <c r="D823" s="6" t="inlineStr">
        <is>
          <t>PPS2425008080135</t>
        </is>
      </c>
      <c r="E823" s="5" t="inlineStr">
        <is>
          <t>AC-0073</t>
        </is>
      </c>
      <c r="F823" s="96" t="inlineStr">
        <is>
          <t>5mm小灯芯玻璃</t>
        </is>
      </c>
      <c r="G823" s="6" t="inlineStr">
        <is>
          <t>平面(长×宽)</t>
        </is>
      </c>
      <c r="H823" s="6" t="inlineStr">
        <is>
          <t>待定</t>
        </is>
      </c>
      <c r="I823" s="6" t="inlineStr">
        <is>
          <t>块</t>
        </is>
      </c>
      <c r="J823" s="6" t="n">
        <v>1</v>
      </c>
      <c r="K823" s="6" t="n"/>
      <c r="L823" s="6" t="inlineStr">
        <is>
          <t>洞石餐边柜全景抽屉内抽小灯芯隔板</t>
        </is>
      </c>
      <c r="N823" s="8" t="inlineStr">
        <is>
          <t>✅ 可导入</t>
        </is>
      </c>
      <c r="O823" t="inlineStr">
        <is>
          <t>✓</t>
        </is>
      </c>
    </row>
    <row r="824">
      <c r="A824" s="5" t="inlineStr">
        <is>
          <t>PPS24250080801</t>
        </is>
      </c>
      <c r="B824" s="9" t="inlineStr">
        <is>
          <t>洞石餐边柜 |樱桃木洞石餐边大柜 |樱桃木洞石模块餐边柜</t>
        </is>
      </c>
      <c r="C824" s="9" t="inlineStr">
        <is>
          <t>洞石餐边柜-洞石整柜1.2米（全景组合）（全景抽屉+开门）</t>
        </is>
      </c>
      <c r="D824" s="9" t="inlineStr">
        <is>
          <t>PPS2425008080135</t>
        </is>
      </c>
      <c r="E824" s="5" t="inlineStr">
        <is>
          <t>AC-0073</t>
        </is>
      </c>
      <c r="F824" s="9" t="inlineStr">
        <is>
          <t>5mm灰色玻璃</t>
        </is>
      </c>
      <c r="G824" s="9" t="inlineStr">
        <is>
          <t>平面(长×宽)</t>
        </is>
      </c>
      <c r="H824" s="9" t="inlineStr">
        <is>
          <t>待定</t>
        </is>
      </c>
      <c r="I824" s="9" t="inlineStr">
        <is>
          <t>块</t>
        </is>
      </c>
      <c r="J824" s="9" t="n">
        <v>1</v>
      </c>
      <c r="K824" s="9" t="n"/>
      <c r="L824" s="9" t="inlineStr">
        <is>
          <t>洞石餐边柜全景抽屉内抽面板</t>
        </is>
      </c>
      <c r="N824" s="8" t="inlineStr">
        <is>
          <t>✅ 可导入</t>
        </is>
      </c>
      <c r="O824" t="inlineStr">
        <is>
          <t>✓</t>
        </is>
      </c>
    </row>
    <row r="825">
      <c r="A825" s="5" t="inlineStr">
        <is>
          <t>PPS24250080801</t>
        </is>
      </c>
      <c r="B825" s="6" t="inlineStr">
        <is>
          <t>洞石餐边柜 |樱桃木洞石餐边大柜 |樱桃木洞石模块餐边柜</t>
        </is>
      </c>
      <c r="C825" s="6" t="inlineStr">
        <is>
          <t>洞石餐边柜-洞石整柜1.2米（全景组合）（全景抽屉+开门）</t>
        </is>
      </c>
      <c r="D825" s="6" t="inlineStr">
        <is>
          <t>PPS2425008080135</t>
        </is>
      </c>
      <c r="E825" s="5" t="inlineStr">
        <is>
          <t>AC-0073</t>
        </is>
      </c>
      <c r="F825" s="6" t="inlineStr">
        <is>
          <t>5mm灰色玻璃</t>
        </is>
      </c>
      <c r="G825" s="6" t="inlineStr">
        <is>
          <t>平面(长×宽)</t>
        </is>
      </c>
      <c r="H825" s="6" t="inlineStr">
        <is>
          <t>待定</t>
        </is>
      </c>
      <c r="I825" s="6" t="inlineStr">
        <is>
          <t>块</t>
        </is>
      </c>
      <c r="J825" s="6" t="n">
        <v>2</v>
      </c>
      <c r="K825" s="6" t="inlineStr">
        <is>
          <t>否</t>
        </is>
      </c>
      <c r="L825" s="6" t="inlineStr">
        <is>
          <t>洞石餐边柜玻璃移门-1.2米版；灰玻40.7x67.3=2磨边</t>
        </is>
      </c>
      <c r="N825" s="8" t="inlineStr">
        <is>
          <t>✅ 可导入</t>
        </is>
      </c>
      <c r="O825" t="inlineStr">
        <is>
          <t>✓</t>
        </is>
      </c>
    </row>
    <row r="826">
      <c r="A826" s="5" t="inlineStr">
        <is>
          <t>PPS24250080801</t>
        </is>
      </c>
      <c r="B826" s="9" t="inlineStr">
        <is>
          <t>洞石餐边柜 |樱桃木洞石餐边大柜 |樱桃木洞石模块餐边柜</t>
        </is>
      </c>
      <c r="C826" s="9" t="inlineStr">
        <is>
          <t>洞石餐边柜-洞石整柜1.2米（全景组合）（全景抽屉+开门）</t>
        </is>
      </c>
      <c r="D826" s="9" t="inlineStr">
        <is>
          <t>PPS2425008080135</t>
        </is>
      </c>
      <c r="E826" s="5" t="inlineStr">
        <is>
          <t>AC-0102</t>
        </is>
      </c>
      <c r="F826" s="9" t="inlineStr">
        <is>
          <t>黑色金属拉门把手</t>
        </is>
      </c>
      <c r="G826" s="9" t="inlineStr">
        <is>
          <t>个数</t>
        </is>
      </c>
      <c r="H826" s="9" t="n"/>
      <c r="I826" s="9" t="inlineStr">
        <is>
          <t>个</t>
        </is>
      </c>
      <c r="J826" s="9" t="n">
        <v>1</v>
      </c>
      <c r="K826" s="9" t="n"/>
      <c r="L826" s="9" t="inlineStr">
        <is>
          <t>洞石餐边柜开门把手</t>
        </is>
      </c>
      <c r="N826" s="8" t="inlineStr">
        <is>
          <t>✅ 可导入</t>
        </is>
      </c>
      <c r="O826" t="inlineStr">
        <is>
          <t>✓</t>
        </is>
      </c>
    </row>
    <row r="827">
      <c r="A827" s="5" t="inlineStr">
        <is>
          <t>PPS24250080801</t>
        </is>
      </c>
      <c r="B827" s="6" t="inlineStr">
        <is>
          <t>洞石餐边柜 |樱桃木洞石餐边大柜 |樱桃木洞石模块餐边柜</t>
        </is>
      </c>
      <c r="C827" s="6" t="inlineStr">
        <is>
          <t>洞石餐边柜-洞石整柜2.1米（视界组合）（分类抽屉+视界柜+开门）</t>
        </is>
      </c>
      <c r="D827" s="6" t="inlineStr">
        <is>
          <t>PPS2425008080136</t>
        </is>
      </c>
      <c r="E827" s="5" t="inlineStr">
        <is>
          <t>WD-0131</t>
        </is>
      </c>
      <c r="F827" s="6" t="inlineStr">
        <is>
          <t>洞石餐边柜-视界组合-整柜-木作部分-适配2.1米</t>
        </is>
      </c>
      <c r="G827" s="6" t="inlineStr">
        <is>
          <t>组合</t>
        </is>
      </c>
      <c r="H827" s="6" t="n"/>
      <c r="I827" s="6" t="inlineStr">
        <is>
          <t>套</t>
        </is>
      </c>
      <c r="J827" s="6" t="n">
        <v>1</v>
      </c>
      <c r="K827" s="6" t="n"/>
      <c r="L827" s="6" t="n"/>
      <c r="N827" s="8" t="inlineStr">
        <is>
          <t>✅ 可导入</t>
        </is>
      </c>
      <c r="O827" t="inlineStr">
        <is>
          <t>✓</t>
        </is>
      </c>
    </row>
    <row r="828">
      <c r="A828" s="5" t="inlineStr">
        <is>
          <t>PPS24250080801</t>
        </is>
      </c>
      <c r="B828" s="9" t="inlineStr">
        <is>
          <t>洞石餐边柜 |樱桃木洞石餐边大柜 |樱桃木洞石模块餐边柜</t>
        </is>
      </c>
      <c r="C828" s="9" t="inlineStr">
        <is>
          <t>洞石餐边柜-洞石整柜2.1米（视界组合）（分类抽屉+视界柜+开门）</t>
        </is>
      </c>
      <c r="D828" s="9" t="inlineStr">
        <is>
          <t>PPS2425008080136</t>
        </is>
      </c>
      <c r="E828" s="5" t="inlineStr">
        <is>
          <t>AC-0073</t>
        </is>
      </c>
      <c r="F828" s="9" t="inlineStr">
        <is>
          <t>5mm灰色玻璃</t>
        </is>
      </c>
      <c r="G828" s="9" t="inlineStr">
        <is>
          <t>平面(长×宽)</t>
        </is>
      </c>
      <c r="H828" s="9" t="inlineStr">
        <is>
          <t>待定</t>
        </is>
      </c>
      <c r="I828" s="9" t="inlineStr">
        <is>
          <t>块</t>
        </is>
      </c>
      <c r="J828" s="9" t="n">
        <v>2</v>
      </c>
      <c r="K828" s="9" t="inlineStr">
        <is>
          <t>否</t>
        </is>
      </c>
      <c r="L828" s="9" t="inlineStr">
        <is>
          <t>洞石餐边柜顶柜玻璃-2.1米版;</t>
        </is>
      </c>
      <c r="M828" s="106" t="inlineStr">
        <is>
          <t>灰玻23.7x44.2=1，小灯芯51.3x37.3=1磨边，5x45.7=1磨边</t>
        </is>
      </c>
      <c r="N828" s="8" t="inlineStr">
        <is>
          <t>✅ 可导入</t>
        </is>
      </c>
      <c r="O828" t="inlineStr">
        <is>
          <t>✓</t>
        </is>
      </c>
    </row>
    <row r="829">
      <c r="A829" s="5" t="inlineStr">
        <is>
          <t>PPS24250080801</t>
        </is>
      </c>
      <c r="B829" s="6" t="inlineStr">
        <is>
          <t>洞石餐边柜 |樱桃木洞石餐边大柜 |樱桃木洞石模块餐边柜</t>
        </is>
      </c>
      <c r="C829" s="6" t="inlineStr">
        <is>
          <t>洞石餐边柜-洞石整柜2.1米（视界组合）（分类抽屉+视界柜+开门）</t>
        </is>
      </c>
      <c r="D829" s="6" t="inlineStr">
        <is>
          <t>PPS2425008080136</t>
        </is>
      </c>
      <c r="E829" s="5" t="inlineStr">
        <is>
          <t>AC-0096</t>
        </is>
      </c>
      <c r="F829" s="6" t="inlineStr">
        <is>
          <t>抛光不锈钢挂杆</t>
        </is>
      </c>
      <c r="G829" s="6" t="inlineStr">
        <is>
          <t>个数</t>
        </is>
      </c>
      <c r="H829" s="6" t="n"/>
      <c r="I829" s="6" t="inlineStr">
        <is>
          <t>个</t>
        </is>
      </c>
      <c r="J829" s="6" t="n">
        <v>1</v>
      </c>
      <c r="K829" s="6" t="n"/>
      <c r="L829" s="6" t="inlineStr">
        <is>
          <t>洞石餐边柜顶柜金属杆;201直径10mm[320孔距]]</t>
        </is>
      </c>
      <c r="M829" s="106" t="inlineStr">
        <is>
          <t>灰玻23.7x44.2=1，小灯芯51.3x37.3=1磨边，5x45.7=1磨边</t>
        </is>
      </c>
      <c r="N829" s="8" t="inlineStr">
        <is>
          <t>✅ 可导入</t>
        </is>
      </c>
      <c r="O829" t="inlineStr">
        <is>
          <t>✓</t>
        </is>
      </c>
    </row>
    <row r="830">
      <c r="A830" s="5" t="inlineStr">
        <is>
          <t>PPS24250080801</t>
        </is>
      </c>
      <c r="B830" s="9" t="inlineStr">
        <is>
          <t>洞石餐边柜 |樱桃木洞石餐边大柜 |樱桃木洞石模块餐边柜</t>
        </is>
      </c>
      <c r="C830" s="9" t="inlineStr">
        <is>
          <t>洞石餐边柜-洞石整柜2.1米（视界组合）（分类抽屉+视界柜+开门）</t>
        </is>
      </c>
      <c r="D830" s="9" t="inlineStr">
        <is>
          <t>PPS2425008080136</t>
        </is>
      </c>
      <c r="E830" s="5" t="inlineStr">
        <is>
          <t>AC-0080</t>
        </is>
      </c>
      <c r="F830" s="9" t="inlineStr">
        <is>
          <t>洞石纹理饰面板</t>
        </is>
      </c>
      <c r="G830" s="9" t="inlineStr">
        <is>
          <t>平面(长×宽)</t>
        </is>
      </c>
      <c r="H830" s="9" t="inlineStr">
        <is>
          <t>待定</t>
        </is>
      </c>
      <c r="I830" s="9" t="inlineStr">
        <is>
          <t>块</t>
        </is>
      </c>
      <c r="J830" s="9" t="n">
        <v>1</v>
      </c>
      <c r="K830" s="9" t="inlineStr">
        <is>
          <t>否</t>
        </is>
      </c>
      <c r="L830" s="9" t="inlineStr">
        <is>
          <t>洞石餐边柜洞石背板-2.1米版</t>
        </is>
      </c>
      <c r="M830" s="106" t="inlineStr">
        <is>
          <t>灰玻23.7x44.2=1，小灯芯51.3x37.3=1磨边，5x45.7=1磨边</t>
        </is>
      </c>
      <c r="N830" s="8" t="inlineStr">
        <is>
          <t>✅ 可导入</t>
        </is>
      </c>
      <c r="O830" t="inlineStr">
        <is>
          <t>✓</t>
        </is>
      </c>
    </row>
    <row r="831">
      <c r="A831" s="5" t="inlineStr">
        <is>
          <t>PPS24250080801</t>
        </is>
      </c>
      <c r="B831" s="6" t="inlineStr">
        <is>
          <t>洞石餐边柜 |樱桃木洞石餐边大柜 |樱桃木洞石模块餐边柜</t>
        </is>
      </c>
      <c r="C831" s="6" t="inlineStr">
        <is>
          <t>洞石餐边柜-洞石整柜2.1米（视界组合）（分类抽屉+视界柜+开门）</t>
        </is>
      </c>
      <c r="D831" s="6" t="inlineStr">
        <is>
          <t>PPS2425008080136</t>
        </is>
      </c>
      <c r="E831" s="5" t="inlineStr">
        <is>
          <t>AC-0081</t>
        </is>
      </c>
      <c r="F831" s="6" t="inlineStr">
        <is>
          <t>银色隔板轨道</t>
        </is>
      </c>
      <c r="G831" s="6" t="inlineStr">
        <is>
          <t>长度</t>
        </is>
      </c>
      <c r="H831" s="6" t="n">
        <v>2060</v>
      </c>
      <c r="I831" s="6" t="inlineStr">
        <is>
          <t>根</t>
        </is>
      </c>
      <c r="J831" s="6" t="n">
        <v>2</v>
      </c>
      <c r="K831" s="6" t="n"/>
      <c r="L831" s="6" t="inlineStr">
        <is>
          <t>洞石餐边柜铝合金轨道-2.1米版</t>
        </is>
      </c>
      <c r="N831" s="8" t="inlineStr">
        <is>
          <t>✅ 可导入</t>
        </is>
      </c>
      <c r="O831" t="inlineStr">
        <is>
          <t>✓</t>
        </is>
      </c>
    </row>
    <row r="832">
      <c r="A832" s="5" t="inlineStr">
        <is>
          <t>PPS24250080801</t>
        </is>
      </c>
      <c r="B832" s="9" t="inlineStr">
        <is>
          <t>洞石餐边柜 |樱桃木洞石餐边大柜 |樱桃木洞石模块餐边柜</t>
        </is>
      </c>
      <c r="C832" s="9" t="inlineStr">
        <is>
          <t>洞石餐边柜-洞石整柜2.1米（视界组合）（分类抽屉+视界柜+开门）</t>
        </is>
      </c>
      <c r="D832" s="9" t="inlineStr">
        <is>
          <t>PPS2425008080136</t>
        </is>
      </c>
      <c r="E832" s="5" t="inlineStr">
        <is>
          <t>AC-0093</t>
        </is>
      </c>
      <c r="F832" s="9" t="inlineStr">
        <is>
          <t>茶色亚克力条</t>
        </is>
      </c>
      <c r="G832" s="9" t="inlineStr">
        <is>
          <t>体积(长×宽×厚)</t>
        </is>
      </c>
      <c r="H832" s="9" t="inlineStr">
        <is>
          <t>4*35*498</t>
        </is>
      </c>
      <c r="I832" s="9" t="inlineStr">
        <is>
          <t>块</t>
        </is>
      </c>
      <c r="J832" s="9" t="n">
        <v>1</v>
      </c>
      <c r="K832" s="9" t="n"/>
      <c r="L832" s="9" t="inlineStr">
        <is>
          <t>洞石餐边柜托板亚克力条</t>
        </is>
      </c>
      <c r="N832" s="8" t="inlineStr">
        <is>
          <t>✅ 可导入</t>
        </is>
      </c>
      <c r="O832" t="inlineStr">
        <is>
          <t>✓</t>
        </is>
      </c>
    </row>
    <row r="833">
      <c r="A833" s="5" t="inlineStr">
        <is>
          <t>PPS24250080801</t>
        </is>
      </c>
      <c r="B833" s="6" t="inlineStr">
        <is>
          <t>洞石餐边柜 |樱桃木洞石餐边大柜 |樱桃木洞石模块餐边柜</t>
        </is>
      </c>
      <c r="C833" s="6" t="inlineStr">
        <is>
          <t>洞石餐边柜-洞石整柜2.1米（视界组合）（分类抽屉+视界柜+开门）</t>
        </is>
      </c>
      <c r="D833" s="6" t="inlineStr">
        <is>
          <t>PPS2425008080136</t>
        </is>
      </c>
      <c r="E833" s="5" t="inlineStr">
        <is>
          <t>AC-0100</t>
        </is>
      </c>
      <c r="F833" s="6" t="inlineStr">
        <is>
          <t>托板金属杆</t>
        </is>
      </c>
      <c r="G833" s="6" t="inlineStr">
        <is>
          <t>组合</t>
        </is>
      </c>
      <c r="H833" s="6" t="n"/>
      <c r="I833" s="6" t="inlineStr">
        <is>
          <t>套</t>
        </is>
      </c>
      <c r="J833" s="6" t="n">
        <v>1</v>
      </c>
      <c r="K833" s="6" t="n"/>
      <c r="L833" s="6" t="inlineStr">
        <is>
          <t>洞石餐边柜托板金属杆；平头螺丝M4*25*7    螺柱4*30+6</t>
        </is>
      </c>
      <c r="N833" s="8" t="inlineStr">
        <is>
          <t>✅ 可导入</t>
        </is>
      </c>
      <c r="O833" t="inlineStr">
        <is>
          <t>✓</t>
        </is>
      </c>
    </row>
    <row r="834">
      <c r="A834" s="5" t="inlineStr">
        <is>
          <t>PPS24250080801</t>
        </is>
      </c>
      <c r="B834" s="9" t="inlineStr">
        <is>
          <t>洞石餐边柜 |樱桃木洞石餐边大柜 |樱桃木洞石模块餐边柜</t>
        </is>
      </c>
      <c r="C834" s="9" t="inlineStr">
        <is>
          <t>洞石餐边柜-洞石整柜2.1米（视界组合）（分类抽屉+视界柜+开门）</t>
        </is>
      </c>
      <c r="D834" s="9" t="inlineStr">
        <is>
          <t>PPS2425008080136</t>
        </is>
      </c>
      <c r="E834" s="5" t="inlineStr">
        <is>
          <t>AC-0183</t>
        </is>
      </c>
      <c r="F834" s="9" t="inlineStr">
        <is>
          <t>电力轨道-Xpower-T25-银色-2.058-2插座</t>
        </is>
      </c>
      <c r="G834" s="9" t="inlineStr">
        <is>
          <t>个数</t>
        </is>
      </c>
      <c r="H834" s="9" t="n"/>
      <c r="I834" s="9" t="inlineStr">
        <is>
          <t>根</t>
        </is>
      </c>
      <c r="J834" s="9" t="n">
        <v>1</v>
      </c>
      <c r="K834" s="9" t="n"/>
      <c r="L834" s="9" t="inlineStr">
        <is>
          <t>洞石餐边柜电力轨道-2.1米版</t>
        </is>
      </c>
      <c r="N834" s="8" t="inlineStr">
        <is>
          <t>✅ 可导入</t>
        </is>
      </c>
      <c r="O834" t="inlineStr">
        <is>
          <t>✓</t>
        </is>
      </c>
    </row>
    <row r="835">
      <c r="A835" s="5" t="inlineStr">
        <is>
          <t>PPS24250080801</t>
        </is>
      </c>
      <c r="B835" s="6" t="inlineStr">
        <is>
          <t>洞石餐边柜 |樱桃木洞石餐边大柜 |樱桃木洞石模块餐边柜</t>
        </is>
      </c>
      <c r="C835" s="6" t="inlineStr">
        <is>
          <t>洞石餐边柜-洞石整柜2.1米（视界组合）（分类抽屉+视界柜+开门）</t>
        </is>
      </c>
      <c r="D835" s="6" t="inlineStr">
        <is>
          <t>PPS2425008080136</t>
        </is>
      </c>
      <c r="E835" s="5" t="inlineStr">
        <is>
          <t>AC-0078</t>
        </is>
      </c>
      <c r="F835" s="6" t="inlineStr">
        <is>
          <t>餐边柜连接片</t>
        </is>
      </c>
      <c r="G835" s="6" t="inlineStr">
        <is>
          <t>个数</t>
        </is>
      </c>
      <c r="H835" s="6" t="n"/>
      <c r="I835" s="6" t="inlineStr">
        <is>
          <t>个</t>
        </is>
      </c>
      <c r="J835" s="6" t="n">
        <v>2</v>
      </c>
      <c r="K835" s="6" t="n"/>
      <c r="L835" s="6" t="inlineStr">
        <is>
          <t>餐边柜连接片</t>
        </is>
      </c>
      <c r="N835" s="8" t="inlineStr">
        <is>
          <t>✅ 可导入</t>
        </is>
      </c>
      <c r="O835" t="inlineStr">
        <is>
          <t>✓</t>
        </is>
      </c>
    </row>
    <row r="836">
      <c r="A836" s="5" t="inlineStr">
        <is>
          <t>PPS24250080801</t>
        </is>
      </c>
      <c r="B836" s="9" t="inlineStr">
        <is>
          <t>洞石餐边柜 |樱桃木洞石餐边大柜 |樱桃木洞石模块餐边柜</t>
        </is>
      </c>
      <c r="C836" s="9" t="inlineStr">
        <is>
          <t>洞石餐边柜-洞石整柜2.1米（视界组合）（分类抽屉+视界柜+开门）</t>
        </is>
      </c>
      <c r="D836" s="9" t="inlineStr">
        <is>
          <t>PPS2425008080136</t>
        </is>
      </c>
      <c r="E836" s="5" t="inlineStr">
        <is>
          <t>AC-0101</t>
        </is>
      </c>
      <c r="F836" s="9" t="inlineStr">
        <is>
          <t>9mm米白洞石下挂岩板</t>
        </is>
      </c>
      <c r="G836" s="9" t="inlineStr">
        <is>
          <t>平面(长×宽)</t>
        </is>
      </c>
      <c r="H836" s="9" t="inlineStr">
        <is>
          <t>2100*500</t>
        </is>
      </c>
      <c r="I836" s="9" t="inlineStr">
        <is>
          <t>块</t>
        </is>
      </c>
      <c r="J836" s="9" t="n">
        <v>1</v>
      </c>
      <c r="K836" s="9" t="n"/>
      <c r="L836" s="9" t="inlineStr">
        <is>
          <t>洞石餐边柜下挂岩板-2.1米版；9mm米白洞石岩板 2100*500  3面挂边80mm
后面左右两边进来8cm开2*1cm半圆孔</t>
        </is>
      </c>
      <c r="N836" s="8" t="inlineStr">
        <is>
          <t>✅ 可导入</t>
        </is>
      </c>
      <c r="O836" t="inlineStr">
        <is>
          <t>✓</t>
        </is>
      </c>
    </row>
    <row r="837">
      <c r="A837" s="5" t="inlineStr">
        <is>
          <t>PPS24250080801</t>
        </is>
      </c>
      <c r="B837" s="6" t="inlineStr">
        <is>
          <t>洞石餐边柜 |樱桃木洞石餐边大柜 |樱桃木洞石模块餐边柜</t>
        </is>
      </c>
      <c r="C837" s="6" t="inlineStr">
        <is>
          <t>洞石餐边柜-洞石整柜2.1米（视界组合）（分类抽屉+视界柜+开门）</t>
        </is>
      </c>
      <c r="D837" s="6" t="inlineStr">
        <is>
          <t>PPS2425008080136</t>
        </is>
      </c>
      <c r="E837" s="5" t="inlineStr">
        <is>
          <t>AC-0073</t>
        </is>
      </c>
      <c r="F837" s="6" t="inlineStr">
        <is>
          <t>5mm灰色玻璃</t>
        </is>
      </c>
      <c r="G837" s="6" t="inlineStr">
        <is>
          <t>平面(长×宽)</t>
        </is>
      </c>
      <c r="H837" s="6" t="inlineStr">
        <is>
          <t>待定</t>
        </is>
      </c>
      <c r="I837" s="6" t="inlineStr">
        <is>
          <t>块</t>
        </is>
      </c>
      <c r="J837" s="6" t="n">
        <v>1</v>
      </c>
      <c r="K837" s="6" t="inlineStr">
        <is>
          <t>否</t>
        </is>
      </c>
      <c r="L837" s="6" t="inlineStr">
        <is>
          <t>洞石餐边柜设备柜玻璃面板</t>
        </is>
      </c>
      <c r="N837" s="8" t="inlineStr">
        <is>
          <t>✅ 可导入</t>
        </is>
      </c>
      <c r="O837" t="inlineStr">
        <is>
          <t>✓</t>
        </is>
      </c>
    </row>
    <row r="838">
      <c r="A838" s="5" t="inlineStr">
        <is>
          <t>PPS24250080801</t>
        </is>
      </c>
      <c r="B838" s="6" t="inlineStr">
        <is>
          <t>洞石餐边柜 |樱桃木洞石餐边大柜 |樱桃木洞石模块餐边柜</t>
        </is>
      </c>
      <c r="C838" s="6" t="inlineStr">
        <is>
          <t>洞石餐边柜-洞石整柜2.1米（视界组合）（分类抽屉+视界柜+开门）</t>
        </is>
      </c>
      <c r="D838" s="6" t="inlineStr">
        <is>
          <t>PPS2425008080136</t>
        </is>
      </c>
      <c r="E838" s="5" t="inlineStr">
        <is>
          <t>AC-0073</t>
        </is>
      </c>
      <c r="F838" s="96" t="inlineStr">
        <is>
          <t>5mm小灯芯玻璃</t>
        </is>
      </c>
      <c r="G838" s="6" t="inlineStr">
        <is>
          <t>平面(长×宽)</t>
        </is>
      </c>
      <c r="H838" s="6" t="inlineStr">
        <is>
          <t>待定</t>
        </is>
      </c>
      <c r="I838" s="6" t="inlineStr">
        <is>
          <t>块</t>
        </is>
      </c>
      <c r="J838" s="6" t="n">
        <v>1</v>
      </c>
      <c r="K838" s="6" t="inlineStr">
        <is>
          <t>否</t>
        </is>
      </c>
      <c r="L838" s="96" t="inlineStr">
        <is>
          <t>洞石餐边柜设备柜小灯芯玻璃隔板</t>
        </is>
      </c>
      <c r="N838" s="8" t="inlineStr">
        <is>
          <t>✅ 可导入</t>
        </is>
      </c>
      <c r="O838" t="inlineStr">
        <is>
          <t>✓</t>
        </is>
      </c>
    </row>
    <row r="839">
      <c r="A839" s="5" t="inlineStr">
        <is>
          <t>PPS24250080801</t>
        </is>
      </c>
      <c r="B839" s="9" t="inlineStr">
        <is>
          <t>洞石餐边柜 |樱桃木洞石餐边大柜 |樱桃木洞石模块餐边柜</t>
        </is>
      </c>
      <c r="C839" s="9" t="inlineStr">
        <is>
          <t>洞石餐边柜-洞石整柜2.1米（视界组合）（分类抽屉+视界柜+开门）</t>
        </is>
      </c>
      <c r="D839" s="9" t="inlineStr">
        <is>
          <t>PPS2425008080136</t>
        </is>
      </c>
      <c r="E839" s="5" t="inlineStr">
        <is>
          <t>AC-0102</t>
        </is>
      </c>
      <c r="F839" s="9" t="inlineStr">
        <is>
          <t>黑色金属拉门把手</t>
        </is>
      </c>
      <c r="G839" s="9" t="inlineStr">
        <is>
          <t>个数</t>
        </is>
      </c>
      <c r="H839" s="9" t="n"/>
      <c r="I839" s="9" t="inlineStr">
        <is>
          <t>个</t>
        </is>
      </c>
      <c r="J839" s="9" t="n">
        <v>1</v>
      </c>
      <c r="K839" s="9" t="n"/>
      <c r="L839" s="9" t="inlineStr">
        <is>
          <t>洞石餐边柜开门把手</t>
        </is>
      </c>
      <c r="N839" s="8" t="inlineStr">
        <is>
          <t>✅ 可导入</t>
        </is>
      </c>
      <c r="O839" t="inlineStr">
        <is>
          <t>✓</t>
        </is>
      </c>
    </row>
    <row r="840">
      <c r="A840" s="5" t="inlineStr">
        <is>
          <t>PPS24250080801</t>
        </is>
      </c>
      <c r="B840" s="6" t="inlineStr">
        <is>
          <t>洞石餐边柜 |樱桃木洞石餐边大柜 |樱桃木洞石模块餐边柜</t>
        </is>
      </c>
      <c r="C840" s="6" t="inlineStr">
        <is>
          <t>洞石餐边柜-洞石整柜1.8米（视界组合）（分类抽屉+视界柜+开门）</t>
        </is>
      </c>
      <c r="D840" s="6" t="inlineStr">
        <is>
          <t>PPS2425008080137</t>
        </is>
      </c>
      <c r="E840" s="5" t="inlineStr">
        <is>
          <t>WD-0132</t>
        </is>
      </c>
      <c r="F840" s="6" t="inlineStr">
        <is>
          <t>洞石餐边柜-视界组合-整柜-木作部分-适配1.8米</t>
        </is>
      </c>
      <c r="G840" s="6" t="inlineStr">
        <is>
          <t>组合</t>
        </is>
      </c>
      <c r="H840" s="6" t="n"/>
      <c r="I840" s="6" t="inlineStr">
        <is>
          <t>套</t>
        </is>
      </c>
      <c r="J840" s="6" t="n">
        <v>1</v>
      </c>
      <c r="K840" s="6" t="n"/>
      <c r="L840" s="6" t="n"/>
      <c r="N840" s="8" t="inlineStr">
        <is>
          <t>✅ 可导入</t>
        </is>
      </c>
      <c r="O840" t="inlineStr">
        <is>
          <t>✓</t>
        </is>
      </c>
    </row>
    <row r="841">
      <c r="A841" s="5" t="inlineStr">
        <is>
          <t>PPS24250080801</t>
        </is>
      </c>
      <c r="B841" s="9" t="inlineStr">
        <is>
          <t>洞石餐边柜 |樱桃木洞石餐边大柜 |樱桃木洞石模块餐边柜</t>
        </is>
      </c>
      <c r="C841" s="9" t="inlineStr">
        <is>
          <t>洞石餐边柜-洞石整柜1.8米（视界组合）（分类抽屉+视界柜+开门）</t>
        </is>
      </c>
      <c r="D841" s="9" t="inlineStr">
        <is>
          <t>PPS2425008080137</t>
        </is>
      </c>
      <c r="E841" s="5" t="inlineStr">
        <is>
          <t>AC-0073</t>
        </is>
      </c>
      <c r="F841" s="9" t="inlineStr">
        <is>
          <t>5mm灰色玻璃</t>
        </is>
      </c>
      <c r="G841" s="9" t="inlineStr">
        <is>
          <t>平面(长×宽)</t>
        </is>
      </c>
      <c r="H841" s="9" t="inlineStr">
        <is>
          <t>待定</t>
        </is>
      </c>
      <c r="I841" s="9" t="inlineStr">
        <is>
          <t>块</t>
        </is>
      </c>
      <c r="J841" s="9" t="n">
        <v>2</v>
      </c>
      <c r="K841" s="9" t="inlineStr">
        <is>
          <t>否</t>
        </is>
      </c>
      <c r="L841" s="9" t="inlineStr">
        <is>
          <t>洞石餐边柜顶柜玻璃-1.8米版;</t>
        </is>
      </c>
      <c r="N841" s="8" t="inlineStr">
        <is>
          <t>✅ 可导入</t>
        </is>
      </c>
      <c r="O841" t="inlineStr">
        <is>
          <t>✓</t>
        </is>
      </c>
    </row>
    <row r="842">
      <c r="A842" s="5" t="inlineStr">
        <is>
          <t>PPS24250080801</t>
        </is>
      </c>
      <c r="B842" s="6" t="inlineStr">
        <is>
          <t>洞石餐边柜 |樱桃木洞石餐边大柜 |樱桃木洞石模块餐边柜</t>
        </is>
      </c>
      <c r="C842" s="6" t="inlineStr">
        <is>
          <t>洞石餐边柜-洞石整柜1.8米（视界组合）（分类抽屉+视界柜+开门）</t>
        </is>
      </c>
      <c r="D842" s="6" t="inlineStr">
        <is>
          <t>PPS2425008080137</t>
        </is>
      </c>
      <c r="E842" s="5" t="inlineStr">
        <is>
          <t>AC-0096</t>
        </is>
      </c>
      <c r="F842" s="6" t="inlineStr">
        <is>
          <t>抛光不锈钢挂杆</t>
        </is>
      </c>
      <c r="G842" s="6" t="inlineStr">
        <is>
          <t>个数</t>
        </is>
      </c>
      <c r="H842" s="6" t="n"/>
      <c r="I842" s="6" t="inlineStr">
        <is>
          <t>个</t>
        </is>
      </c>
      <c r="J842" s="6" t="n">
        <v>1</v>
      </c>
      <c r="K842" s="6" t="n"/>
      <c r="L842" s="6" t="inlineStr">
        <is>
          <t>洞石餐边柜顶柜金属杆;201直径10mm[320孔距]]</t>
        </is>
      </c>
      <c r="N842" s="8" t="inlineStr">
        <is>
          <t>✅ 可导入</t>
        </is>
      </c>
      <c r="O842" t="inlineStr">
        <is>
          <t>✓</t>
        </is>
      </c>
    </row>
    <row r="843">
      <c r="A843" s="5" t="inlineStr">
        <is>
          <t>PPS24250080801</t>
        </is>
      </c>
      <c r="B843" s="9" t="inlineStr">
        <is>
          <t>洞石餐边柜 |樱桃木洞石餐边大柜 |樱桃木洞石模块餐边柜</t>
        </is>
      </c>
      <c r="C843" s="9" t="inlineStr">
        <is>
          <t>洞石餐边柜-洞石整柜1.8米（视界组合）（分类抽屉+视界柜+开门）</t>
        </is>
      </c>
      <c r="D843" s="9" t="inlineStr">
        <is>
          <t>PPS2425008080137</t>
        </is>
      </c>
      <c r="E843" s="5" t="inlineStr">
        <is>
          <t>AC-0080</t>
        </is>
      </c>
      <c r="F843" s="9" t="inlineStr">
        <is>
          <t>洞石纹理饰面板</t>
        </is>
      </c>
      <c r="G843" s="9" t="inlineStr">
        <is>
          <t>平面(长×宽)</t>
        </is>
      </c>
      <c r="H843" s="9" t="inlineStr">
        <is>
          <t>待定</t>
        </is>
      </c>
      <c r="I843" s="9" t="inlineStr">
        <is>
          <t>块</t>
        </is>
      </c>
      <c r="J843" s="9" t="n">
        <v>1</v>
      </c>
      <c r="K843" s="9" t="inlineStr">
        <is>
          <t>否</t>
        </is>
      </c>
      <c r="L843" s="9" t="inlineStr">
        <is>
          <t>洞石餐边柜洞石背板-1.8米版</t>
        </is>
      </c>
      <c r="N843" s="8" t="inlineStr">
        <is>
          <t>✅ 可导入</t>
        </is>
      </c>
      <c r="O843" t="inlineStr">
        <is>
          <t>✓</t>
        </is>
      </c>
    </row>
    <row r="844">
      <c r="A844" s="5" t="inlineStr">
        <is>
          <t>PPS24250080801</t>
        </is>
      </c>
      <c r="B844" s="6" t="inlineStr">
        <is>
          <t>洞石餐边柜 |樱桃木洞石餐边大柜 |樱桃木洞石模块餐边柜</t>
        </is>
      </c>
      <c r="C844" s="6" t="inlineStr">
        <is>
          <t>洞石餐边柜-洞石整柜1.8米（视界组合）（分类抽屉+视界柜+开门）</t>
        </is>
      </c>
      <c r="D844" s="6" t="inlineStr">
        <is>
          <t>PPS2425008080137</t>
        </is>
      </c>
      <c r="E844" s="5" t="inlineStr">
        <is>
          <t>AC-0081</t>
        </is>
      </c>
      <c r="F844" s="6" t="inlineStr">
        <is>
          <t>银色隔板轨道</t>
        </is>
      </c>
      <c r="G844" s="6" t="inlineStr">
        <is>
          <t>长度</t>
        </is>
      </c>
      <c r="H844" s="6" t="n">
        <v>1760</v>
      </c>
      <c r="I844" s="6" t="inlineStr">
        <is>
          <t>根</t>
        </is>
      </c>
      <c r="J844" s="6" t="n">
        <v>2</v>
      </c>
      <c r="K844" s="6" t="n"/>
      <c r="L844" s="6" t="inlineStr">
        <is>
          <t>洞石餐边柜铝合金轨道-1.8米版</t>
        </is>
      </c>
      <c r="N844" s="8" t="inlineStr">
        <is>
          <t>✅ 可导入</t>
        </is>
      </c>
      <c r="O844" t="inlineStr">
        <is>
          <t>✓</t>
        </is>
      </c>
    </row>
    <row r="845">
      <c r="A845" s="5" t="inlineStr">
        <is>
          <t>PPS24250080801</t>
        </is>
      </c>
      <c r="B845" s="9" t="inlineStr">
        <is>
          <t>洞石餐边柜 |樱桃木洞石餐边大柜 |樱桃木洞石模块餐边柜</t>
        </is>
      </c>
      <c r="C845" s="9" t="inlineStr">
        <is>
          <t>洞石餐边柜-洞石整柜1.8米（视界组合）（分类抽屉+视界柜+开门）</t>
        </is>
      </c>
      <c r="D845" s="9" t="inlineStr">
        <is>
          <t>PPS2425008080137</t>
        </is>
      </c>
      <c r="E845" s="5" t="inlineStr">
        <is>
          <t>AC-0093</t>
        </is>
      </c>
      <c r="F845" s="9" t="inlineStr">
        <is>
          <t>茶色亚克力条</t>
        </is>
      </c>
      <c r="G845" s="9" t="inlineStr">
        <is>
          <t>体积(长×宽×厚)</t>
        </is>
      </c>
      <c r="H845" s="9" t="inlineStr">
        <is>
          <t>4*35*498</t>
        </is>
      </c>
      <c r="I845" s="9" t="inlineStr">
        <is>
          <t>块</t>
        </is>
      </c>
      <c r="J845" s="9" t="n">
        <v>1</v>
      </c>
      <c r="K845" s="9" t="n"/>
      <c r="L845" s="9" t="inlineStr">
        <is>
          <t>洞石餐边柜托板亚克力条</t>
        </is>
      </c>
      <c r="N845" s="8" t="inlineStr">
        <is>
          <t>✅ 可导入</t>
        </is>
      </c>
      <c r="O845" t="inlineStr">
        <is>
          <t>✓</t>
        </is>
      </c>
    </row>
    <row r="846">
      <c r="A846" s="5" t="inlineStr">
        <is>
          <t>PPS24250080801</t>
        </is>
      </c>
      <c r="B846" s="6" t="inlineStr">
        <is>
          <t>洞石餐边柜 |樱桃木洞石餐边大柜 |樱桃木洞石模块餐边柜</t>
        </is>
      </c>
      <c r="C846" s="6" t="inlineStr">
        <is>
          <t>洞石餐边柜-洞石整柜1.8米（视界组合）（分类抽屉+视界柜+开门）</t>
        </is>
      </c>
      <c r="D846" s="6" t="inlineStr">
        <is>
          <t>PPS2425008080137</t>
        </is>
      </c>
      <c r="E846" s="5" t="inlineStr">
        <is>
          <t>AC-0100</t>
        </is>
      </c>
      <c r="F846" s="6" t="inlineStr">
        <is>
          <t>托板金属杆</t>
        </is>
      </c>
      <c r="G846" s="6" t="inlineStr">
        <is>
          <t>组合</t>
        </is>
      </c>
      <c r="H846" s="6" t="n"/>
      <c r="I846" s="6" t="inlineStr">
        <is>
          <t>套</t>
        </is>
      </c>
      <c r="J846" s="6" t="n">
        <v>1</v>
      </c>
      <c r="K846" s="6" t="n"/>
      <c r="L846" s="6" t="inlineStr">
        <is>
          <t>洞石餐边柜托板金属杆；平头螺丝M4*25*7    螺柱4*30+6</t>
        </is>
      </c>
      <c r="N846" s="8" t="inlineStr">
        <is>
          <t>✅ 可导入</t>
        </is>
      </c>
      <c r="O846" t="inlineStr">
        <is>
          <t>✓</t>
        </is>
      </c>
    </row>
    <row r="847">
      <c r="A847" s="5" t="inlineStr">
        <is>
          <t>PPS24250080801</t>
        </is>
      </c>
      <c r="B847" s="9" t="inlineStr">
        <is>
          <t>洞石餐边柜 |樱桃木洞石餐边大柜 |樱桃木洞石模块餐边柜</t>
        </is>
      </c>
      <c r="C847" s="9" t="inlineStr">
        <is>
          <t>洞石餐边柜-洞石整柜1.8米（视界组合）（分类抽屉+视界柜+开门）</t>
        </is>
      </c>
      <c r="D847" s="9" t="inlineStr">
        <is>
          <t>PPS2425008080137</t>
        </is>
      </c>
      <c r="E847" s="5" t="inlineStr">
        <is>
          <t>AC-0184</t>
        </is>
      </c>
      <c r="F847" s="9" t="inlineStr">
        <is>
          <t>电力轨道-Xpower-T25-银色-1.758-2插座</t>
        </is>
      </c>
      <c r="G847" s="9" t="inlineStr">
        <is>
          <t>个数</t>
        </is>
      </c>
      <c r="H847" s="9" t="n"/>
      <c r="I847" s="9" t="inlineStr">
        <is>
          <t>根</t>
        </is>
      </c>
      <c r="J847" s="9" t="n">
        <v>1</v>
      </c>
      <c r="K847" s="9" t="n"/>
      <c r="L847" s="9" t="inlineStr">
        <is>
          <t>洞石餐边柜电力轨道-1.8米版</t>
        </is>
      </c>
      <c r="N847" s="8" t="inlineStr">
        <is>
          <t>✅ 可导入</t>
        </is>
      </c>
      <c r="O847" t="inlineStr">
        <is>
          <t>✓</t>
        </is>
      </c>
    </row>
    <row r="848">
      <c r="A848" s="5" t="inlineStr">
        <is>
          <t>PPS24250080801</t>
        </is>
      </c>
      <c r="B848" s="6" t="inlineStr">
        <is>
          <t>洞石餐边柜 |樱桃木洞石餐边大柜 |樱桃木洞石模块餐边柜</t>
        </is>
      </c>
      <c r="C848" s="6" t="inlineStr">
        <is>
          <t>洞石餐边柜-洞石整柜1.8米（视界组合）（分类抽屉+视界柜+开门）</t>
        </is>
      </c>
      <c r="D848" s="6" t="inlineStr">
        <is>
          <t>PPS2425008080137</t>
        </is>
      </c>
      <c r="E848" s="5" t="inlineStr">
        <is>
          <t>AC-0078</t>
        </is>
      </c>
      <c r="F848" s="6" t="inlineStr">
        <is>
          <t>餐边柜连接片</t>
        </is>
      </c>
      <c r="G848" s="6" t="inlineStr">
        <is>
          <t>个数</t>
        </is>
      </c>
      <c r="H848" s="6" t="n"/>
      <c r="I848" s="6" t="inlineStr">
        <is>
          <t>个</t>
        </is>
      </c>
      <c r="J848" s="6" t="n">
        <v>2</v>
      </c>
      <c r="K848" s="6" t="n"/>
      <c r="L848" s="6" t="inlineStr">
        <is>
          <t>餐边柜连接片</t>
        </is>
      </c>
      <c r="N848" s="8" t="inlineStr">
        <is>
          <t>✅ 可导入</t>
        </is>
      </c>
      <c r="O848" t="inlineStr">
        <is>
          <t>✓</t>
        </is>
      </c>
    </row>
    <row r="849">
      <c r="A849" s="5" t="inlineStr">
        <is>
          <t>PPS24250080801</t>
        </is>
      </c>
      <c r="B849" s="9" t="inlineStr">
        <is>
          <t>洞石餐边柜 |樱桃木洞石餐边大柜 |樱桃木洞石模块餐边柜</t>
        </is>
      </c>
      <c r="C849" s="9" t="inlineStr">
        <is>
          <t>洞石餐边柜-洞石整柜1.8米（视界组合）（分类抽屉+视界柜+开门）</t>
        </is>
      </c>
      <c r="D849" s="9" t="inlineStr">
        <is>
          <t>PPS2425008080137</t>
        </is>
      </c>
      <c r="E849" s="5" t="inlineStr">
        <is>
          <t>AC-0101</t>
        </is>
      </c>
      <c r="F849" s="9" t="inlineStr">
        <is>
          <t>9mm米白洞石下挂岩板</t>
        </is>
      </c>
      <c r="G849" s="9" t="inlineStr">
        <is>
          <t>平面(长×宽)</t>
        </is>
      </c>
      <c r="H849" s="9" t="inlineStr">
        <is>
          <t>1800*500</t>
        </is>
      </c>
      <c r="I849" s="9" t="inlineStr">
        <is>
          <t>块</t>
        </is>
      </c>
      <c r="J849" s="9" t="n">
        <v>1</v>
      </c>
      <c r="K849" s="9" t="n"/>
      <c r="L849" s="9" t="inlineStr">
        <is>
          <t>洞石餐边柜下挂岩板-1.8米版；9mm米白洞石岩板 2100*500  3面挂边80mm
后面左右两边进来8cm开2*1cm半圆孔</t>
        </is>
      </c>
      <c r="N849" s="8" t="inlineStr">
        <is>
          <t>✅ 可导入</t>
        </is>
      </c>
      <c r="O849" t="inlineStr">
        <is>
          <t>✓</t>
        </is>
      </c>
    </row>
    <row r="850">
      <c r="A850" s="5" t="inlineStr">
        <is>
          <t>PPS24250080801</t>
        </is>
      </c>
      <c r="B850" s="6" t="inlineStr">
        <is>
          <t>洞石餐边柜 |樱桃木洞石餐边大柜 |樱桃木洞石模块餐边柜</t>
        </is>
      </c>
      <c r="C850" s="6" t="inlineStr">
        <is>
          <t>洞石餐边柜-洞石整柜1.8米（视界组合）（分类抽屉+视界柜+开门）</t>
        </is>
      </c>
      <c r="D850" s="6" t="inlineStr">
        <is>
          <t>PPS2425008080137</t>
        </is>
      </c>
      <c r="E850" s="5" t="inlineStr">
        <is>
          <t>AC-0073</t>
        </is>
      </c>
      <c r="F850" s="6" t="inlineStr">
        <is>
          <t>5mm灰色玻璃</t>
        </is>
      </c>
      <c r="G850" s="6" t="inlineStr">
        <is>
          <t>平面(长×宽)</t>
        </is>
      </c>
      <c r="H850" s="6" t="inlineStr">
        <is>
          <t>待定</t>
        </is>
      </c>
      <c r="I850" s="6" t="inlineStr">
        <is>
          <t>块</t>
        </is>
      </c>
      <c r="J850" s="6" t="n">
        <v>1</v>
      </c>
      <c r="K850" s="6" t="inlineStr">
        <is>
          <t>否</t>
        </is>
      </c>
      <c r="L850" s="6" t="inlineStr">
        <is>
          <t>洞石餐边柜设备柜玻璃面板</t>
        </is>
      </c>
      <c r="N850" s="8" t="inlineStr">
        <is>
          <t>✅ 可导入</t>
        </is>
      </c>
      <c r="O850" t="inlineStr">
        <is>
          <t>✓</t>
        </is>
      </c>
    </row>
    <row r="851">
      <c r="A851" s="5" t="inlineStr">
        <is>
          <t>PPS24250080801</t>
        </is>
      </c>
      <c r="B851" s="6" t="inlineStr">
        <is>
          <t>洞石餐边柜 |樱桃木洞石餐边大柜 |樱桃木洞石模块餐边柜</t>
        </is>
      </c>
      <c r="C851" s="6" t="inlineStr">
        <is>
          <t>洞石餐边柜-洞石整柜1.8米（视界组合）（分类抽屉+视界柜+开门）</t>
        </is>
      </c>
      <c r="D851" s="6" t="inlineStr">
        <is>
          <t>PPS2425008080137</t>
        </is>
      </c>
      <c r="E851" s="5" t="inlineStr">
        <is>
          <t>AC-0073</t>
        </is>
      </c>
      <c r="F851" s="96" t="inlineStr">
        <is>
          <t>5mm小灯芯玻璃</t>
        </is>
      </c>
      <c r="G851" s="6" t="inlineStr">
        <is>
          <t>平面(长×宽)</t>
        </is>
      </c>
      <c r="H851" s="6" t="inlineStr">
        <is>
          <t>待定</t>
        </is>
      </c>
      <c r="I851" s="6" t="inlineStr">
        <is>
          <t>块</t>
        </is>
      </c>
      <c r="J851" s="6" t="n">
        <v>1</v>
      </c>
      <c r="K851" s="6" t="inlineStr">
        <is>
          <t>否</t>
        </is>
      </c>
      <c r="L851" s="96" t="inlineStr">
        <is>
          <t>洞石餐边柜设备柜小灯芯玻璃隔板</t>
        </is>
      </c>
      <c r="N851" s="8" t="inlineStr">
        <is>
          <t>✅ 可导入</t>
        </is>
      </c>
      <c r="O851" t="inlineStr">
        <is>
          <t>✓</t>
        </is>
      </c>
    </row>
    <row r="852">
      <c r="A852" s="5" t="inlineStr">
        <is>
          <t>PPS24250080801</t>
        </is>
      </c>
      <c r="B852" s="9" t="inlineStr">
        <is>
          <t>洞石餐边柜 |樱桃木洞石餐边大柜 |樱桃木洞石模块餐边柜</t>
        </is>
      </c>
      <c r="C852" s="9" t="inlineStr">
        <is>
          <t>洞石餐边柜-洞石整柜1.8米（视界组合）（分类抽屉+视界柜+开门）</t>
        </is>
      </c>
      <c r="D852" s="9" t="inlineStr">
        <is>
          <t>PPS2425008080137</t>
        </is>
      </c>
      <c r="E852" s="5" t="inlineStr">
        <is>
          <t>AC-0102</t>
        </is>
      </c>
      <c r="F852" s="9" t="inlineStr">
        <is>
          <t>黑色金属拉门把手</t>
        </is>
      </c>
      <c r="G852" s="9" t="inlineStr">
        <is>
          <t>个数</t>
        </is>
      </c>
      <c r="H852" s="9" t="n"/>
      <c r="I852" s="9" t="inlineStr">
        <is>
          <t>个</t>
        </is>
      </c>
      <c r="J852" s="9" t="n">
        <v>1</v>
      </c>
      <c r="K852" s="9" t="n"/>
      <c r="L852" s="9" t="inlineStr">
        <is>
          <t>洞石餐边柜开门把手</t>
        </is>
      </c>
      <c r="N852" s="8" t="inlineStr">
        <is>
          <t>✅ 可导入</t>
        </is>
      </c>
      <c r="O852" t="inlineStr">
        <is>
          <t>✓</t>
        </is>
      </c>
    </row>
    <row r="853">
      <c r="A853" s="5" t="inlineStr">
        <is>
          <t>PPS24250080801</t>
        </is>
      </c>
      <c r="B853" s="6" t="inlineStr">
        <is>
          <t>洞石餐边柜 |樱桃木洞石餐边大柜 |樱桃木洞石模块餐边柜</t>
        </is>
      </c>
      <c r="C853" s="6" t="inlineStr">
        <is>
          <t>洞石餐边柜-洞石整柜1.5米（视界组合）（视界柜+开门）</t>
        </is>
      </c>
      <c r="D853" s="6" t="inlineStr">
        <is>
          <t>PPS2425008080138</t>
        </is>
      </c>
      <c r="E853" s="5" t="inlineStr">
        <is>
          <t>WD-0133</t>
        </is>
      </c>
      <c r="F853" s="6" t="inlineStr">
        <is>
          <t>洞石餐边柜-视界组合-整柜-木作部分-适配1.5米</t>
        </is>
      </c>
      <c r="G853" s="6" t="inlineStr">
        <is>
          <t>组合</t>
        </is>
      </c>
      <c r="H853" s="6" t="n"/>
      <c r="I853" s="6" t="inlineStr">
        <is>
          <t>套</t>
        </is>
      </c>
      <c r="J853" s="6" t="n">
        <v>1</v>
      </c>
      <c r="K853" s="6" t="n"/>
      <c r="L853" s="6" t="n"/>
      <c r="N853" s="8" t="inlineStr">
        <is>
          <t>✅ 可导入</t>
        </is>
      </c>
      <c r="O853" t="inlineStr">
        <is>
          <t>✓</t>
        </is>
      </c>
    </row>
    <row r="854">
      <c r="A854" s="5" t="inlineStr">
        <is>
          <t>PPS24250080801</t>
        </is>
      </c>
      <c r="B854" s="9" t="inlineStr">
        <is>
          <t>洞石餐边柜 |樱桃木洞石餐边大柜 |樱桃木洞石模块餐边柜</t>
        </is>
      </c>
      <c r="C854" s="9" t="inlineStr">
        <is>
          <t>洞石餐边柜-洞石整柜1.5米（视界组合）（视界柜+开门）</t>
        </is>
      </c>
      <c r="D854" s="9" t="inlineStr">
        <is>
          <t>PPS2425008080138</t>
        </is>
      </c>
      <c r="E854" s="5" t="inlineStr">
        <is>
          <t>AC-0073</t>
        </is>
      </c>
      <c r="F854" s="9" t="inlineStr">
        <is>
          <t>5mm灰色玻璃</t>
        </is>
      </c>
      <c r="G854" s="9" t="inlineStr">
        <is>
          <t>平面(长×宽)</t>
        </is>
      </c>
      <c r="H854" s="9" t="inlineStr">
        <is>
          <t>待定</t>
        </is>
      </c>
      <c r="I854" s="9" t="inlineStr">
        <is>
          <t>块</t>
        </is>
      </c>
      <c r="J854" s="9" t="n">
        <v>2</v>
      </c>
      <c r="K854" s="9" t="inlineStr">
        <is>
          <t>否</t>
        </is>
      </c>
      <c r="L854" s="9" t="inlineStr">
        <is>
          <t>洞石餐边柜顶柜玻璃-1.5米版;</t>
        </is>
      </c>
      <c r="N854" s="8" t="inlineStr">
        <is>
          <t>✅ 可导入</t>
        </is>
      </c>
      <c r="O854" t="inlineStr">
        <is>
          <t>✓</t>
        </is>
      </c>
    </row>
    <row r="855">
      <c r="A855" s="5" t="inlineStr">
        <is>
          <t>PPS24250080801</t>
        </is>
      </c>
      <c r="B855" s="6" t="inlineStr">
        <is>
          <t>洞石餐边柜 |樱桃木洞石餐边大柜 |樱桃木洞石模块餐边柜</t>
        </is>
      </c>
      <c r="C855" s="6" t="inlineStr">
        <is>
          <t>洞石餐边柜-洞石整柜1.5米（视界组合）（视界柜+开门）</t>
        </is>
      </c>
      <c r="D855" s="6" t="inlineStr">
        <is>
          <t>PPS2425008080138</t>
        </is>
      </c>
      <c r="E855" s="5" t="inlineStr">
        <is>
          <t>AC-0096</t>
        </is>
      </c>
      <c r="F855" s="6" t="inlineStr">
        <is>
          <t>抛光不锈钢挂杆</t>
        </is>
      </c>
      <c r="G855" s="6" t="inlineStr">
        <is>
          <t>个数</t>
        </is>
      </c>
      <c r="H855" s="6" t="n"/>
      <c r="I855" s="6" t="inlineStr">
        <is>
          <t>个</t>
        </is>
      </c>
      <c r="J855" s="6" t="n">
        <v>1</v>
      </c>
      <c r="K855" s="6" t="n"/>
      <c r="L855" s="6" t="inlineStr">
        <is>
          <t>洞石餐边柜顶柜金属杆;201直径10mm[320孔距]]</t>
        </is>
      </c>
      <c r="N855" s="8" t="inlineStr">
        <is>
          <t>✅ 可导入</t>
        </is>
      </c>
      <c r="O855" t="inlineStr">
        <is>
          <t>✓</t>
        </is>
      </c>
    </row>
    <row r="856">
      <c r="A856" s="5" t="inlineStr">
        <is>
          <t>PPS24250080801</t>
        </is>
      </c>
      <c r="B856" s="9" t="inlineStr">
        <is>
          <t>洞石餐边柜 |樱桃木洞石餐边大柜 |樱桃木洞石模块餐边柜</t>
        </is>
      </c>
      <c r="C856" s="9" t="inlineStr">
        <is>
          <t>洞石餐边柜-洞石整柜1.5米（视界组合）（视界柜+开门）</t>
        </is>
      </c>
      <c r="D856" s="9" t="inlineStr">
        <is>
          <t>PPS2425008080138</t>
        </is>
      </c>
      <c r="E856" s="5" t="inlineStr">
        <is>
          <t>AC-0080</t>
        </is>
      </c>
      <c r="F856" s="9" t="inlineStr">
        <is>
          <t>洞石纹理饰面板</t>
        </is>
      </c>
      <c r="G856" s="9" t="inlineStr">
        <is>
          <t>平面(长×宽)</t>
        </is>
      </c>
      <c r="H856" s="9" t="inlineStr">
        <is>
          <t>待定</t>
        </is>
      </c>
      <c r="I856" s="9" t="inlineStr">
        <is>
          <t>块</t>
        </is>
      </c>
      <c r="J856" s="9" t="n">
        <v>1</v>
      </c>
      <c r="K856" s="9" t="inlineStr">
        <is>
          <t>否</t>
        </is>
      </c>
      <c r="L856" s="9" t="inlineStr">
        <is>
          <t>洞石餐边柜洞石背板-1.5米版</t>
        </is>
      </c>
      <c r="N856" s="8" t="inlineStr">
        <is>
          <t>✅ 可导入</t>
        </is>
      </c>
      <c r="O856" t="inlineStr">
        <is>
          <t>✓</t>
        </is>
      </c>
    </row>
    <row r="857">
      <c r="A857" s="5" t="inlineStr">
        <is>
          <t>PPS24250080801</t>
        </is>
      </c>
      <c r="B857" s="6" t="inlineStr">
        <is>
          <t>洞石餐边柜 |樱桃木洞石餐边大柜 |樱桃木洞石模块餐边柜</t>
        </is>
      </c>
      <c r="C857" s="6" t="inlineStr">
        <is>
          <t>洞石餐边柜-洞石整柜1.5米（视界组合）（视界柜+开门）</t>
        </is>
      </c>
      <c r="D857" s="6" t="inlineStr">
        <is>
          <t>PPS2425008080138</t>
        </is>
      </c>
      <c r="E857" s="5" t="inlineStr">
        <is>
          <t>AC-0081</t>
        </is>
      </c>
      <c r="F857" s="6" t="inlineStr">
        <is>
          <t>银色隔板轨道</t>
        </is>
      </c>
      <c r="G857" s="6" t="inlineStr">
        <is>
          <t>长度</t>
        </is>
      </c>
      <c r="H857" s="6" t="n">
        <v>1460</v>
      </c>
      <c r="I857" s="6" t="inlineStr">
        <is>
          <t>根</t>
        </is>
      </c>
      <c r="J857" s="6" t="n">
        <v>2</v>
      </c>
      <c r="K857" s="6" t="n"/>
      <c r="L857" s="6" t="inlineStr">
        <is>
          <t>洞石餐边柜铝合金轨道-1.5米版</t>
        </is>
      </c>
      <c r="N857" s="8" t="inlineStr">
        <is>
          <t>✅ 可导入</t>
        </is>
      </c>
      <c r="O857" t="inlineStr">
        <is>
          <t>✓</t>
        </is>
      </c>
    </row>
    <row r="858">
      <c r="A858" s="5" t="inlineStr">
        <is>
          <t>PPS24250080801</t>
        </is>
      </c>
      <c r="B858" s="9" t="inlineStr">
        <is>
          <t>洞石餐边柜 |樱桃木洞石餐边大柜 |樱桃木洞石模块餐边柜</t>
        </is>
      </c>
      <c r="C858" s="9" t="inlineStr">
        <is>
          <t>洞石餐边柜-洞石整柜1.5米（视界组合）（视界柜+开门）</t>
        </is>
      </c>
      <c r="D858" s="9" t="inlineStr">
        <is>
          <t>PPS2425008080138</t>
        </is>
      </c>
      <c r="E858" s="5" t="inlineStr">
        <is>
          <t>AC-0093</t>
        </is>
      </c>
      <c r="F858" s="9" t="inlineStr">
        <is>
          <t>茶色亚克力条</t>
        </is>
      </c>
      <c r="G858" s="9" t="inlineStr">
        <is>
          <t>体积(长×宽×厚)</t>
        </is>
      </c>
      <c r="H858" s="9" t="inlineStr">
        <is>
          <t>4*35*498</t>
        </is>
      </c>
      <c r="I858" s="9" t="inlineStr">
        <is>
          <t>块</t>
        </is>
      </c>
      <c r="J858" s="9" t="n">
        <v>1</v>
      </c>
      <c r="K858" s="9" t="n"/>
      <c r="L858" s="9" t="inlineStr">
        <is>
          <t>洞石餐边柜托板亚克力条</t>
        </is>
      </c>
      <c r="N858" s="8" t="inlineStr">
        <is>
          <t>✅ 可导入</t>
        </is>
      </c>
      <c r="O858" t="inlineStr">
        <is>
          <t>✓</t>
        </is>
      </c>
    </row>
    <row r="859">
      <c r="A859" s="5" t="inlineStr">
        <is>
          <t>PPS24250080801</t>
        </is>
      </c>
      <c r="B859" s="6" t="inlineStr">
        <is>
          <t>洞石餐边柜 |樱桃木洞石餐边大柜 |樱桃木洞石模块餐边柜</t>
        </is>
      </c>
      <c r="C859" s="6" t="inlineStr">
        <is>
          <t>洞石餐边柜-洞石整柜1.5米（视界组合）（视界柜+开门）</t>
        </is>
      </c>
      <c r="D859" s="6" t="inlineStr">
        <is>
          <t>PPS2425008080138</t>
        </is>
      </c>
      <c r="E859" s="5" t="inlineStr">
        <is>
          <t>AC-0100</t>
        </is>
      </c>
      <c r="F859" s="6" t="inlineStr">
        <is>
          <t>托板金属杆</t>
        </is>
      </c>
      <c r="G859" s="6" t="inlineStr">
        <is>
          <t>组合</t>
        </is>
      </c>
      <c r="H859" s="6" t="n"/>
      <c r="I859" s="6" t="inlineStr">
        <is>
          <t>套</t>
        </is>
      </c>
      <c r="J859" s="6" t="n">
        <v>1</v>
      </c>
      <c r="K859" s="6" t="n"/>
      <c r="L859" s="6" t="inlineStr">
        <is>
          <t>洞石餐边柜托板金属杆；平头螺丝M4*25*7    螺柱4*30+6</t>
        </is>
      </c>
      <c r="N859" s="8" t="inlineStr">
        <is>
          <t>✅ 可导入</t>
        </is>
      </c>
      <c r="O859" t="inlineStr">
        <is>
          <t>✓</t>
        </is>
      </c>
    </row>
    <row r="860">
      <c r="A860" s="5" t="inlineStr">
        <is>
          <t>PPS24250080801</t>
        </is>
      </c>
      <c r="B860" s="9" t="inlineStr">
        <is>
          <t>洞石餐边柜 |樱桃木洞石餐边大柜 |樱桃木洞石模块餐边柜</t>
        </is>
      </c>
      <c r="C860" s="9" t="inlineStr">
        <is>
          <t>洞石餐边柜-洞石整柜1.5米（视界组合）（视界柜+开门）</t>
        </is>
      </c>
      <c r="D860" s="9" t="inlineStr">
        <is>
          <t>PPS2425008080138</t>
        </is>
      </c>
      <c r="E860" s="5" t="inlineStr">
        <is>
          <t>AC-0185</t>
        </is>
      </c>
      <c r="F860" s="9" t="inlineStr">
        <is>
          <t>电力轨道-Xpower-T25-银色-1.458-2插座</t>
        </is>
      </c>
      <c r="G860" s="9" t="inlineStr">
        <is>
          <t>个数</t>
        </is>
      </c>
      <c r="H860" s="9" t="n"/>
      <c r="I860" s="9" t="inlineStr">
        <is>
          <t>根</t>
        </is>
      </c>
      <c r="J860" s="9" t="n">
        <v>1</v>
      </c>
      <c r="K860" s="9" t="n"/>
      <c r="L860" s="9" t="inlineStr">
        <is>
          <t>洞石餐边柜电力轨道-1.5米版</t>
        </is>
      </c>
      <c r="N860" s="8" t="inlineStr">
        <is>
          <t>✅ 可导入</t>
        </is>
      </c>
      <c r="O860" t="inlineStr">
        <is>
          <t>✓</t>
        </is>
      </c>
    </row>
    <row r="861">
      <c r="A861" s="5" t="inlineStr">
        <is>
          <t>PPS24250080801</t>
        </is>
      </c>
      <c r="B861" s="6" t="inlineStr">
        <is>
          <t>洞石餐边柜 |樱桃木洞石餐边大柜 |樱桃木洞石模块餐边柜</t>
        </is>
      </c>
      <c r="C861" s="6" t="inlineStr">
        <is>
          <t>洞石餐边柜-洞石整柜1.5米（视界组合）（视界柜+开门）</t>
        </is>
      </c>
      <c r="D861" s="6" t="inlineStr">
        <is>
          <t>PPS2425008080138</t>
        </is>
      </c>
      <c r="E861" s="5" t="inlineStr">
        <is>
          <t>AC-0078</t>
        </is>
      </c>
      <c r="F861" s="6" t="inlineStr">
        <is>
          <t>餐边柜连接片</t>
        </is>
      </c>
      <c r="G861" s="6" t="inlineStr">
        <is>
          <t>个数</t>
        </is>
      </c>
      <c r="H861" s="6" t="n"/>
      <c r="I861" s="6" t="inlineStr">
        <is>
          <t>个</t>
        </is>
      </c>
      <c r="J861" s="6" t="n">
        <v>2</v>
      </c>
      <c r="K861" s="6" t="n"/>
      <c r="L861" s="6" t="inlineStr">
        <is>
          <t>餐边柜连接片</t>
        </is>
      </c>
      <c r="N861" s="8" t="inlineStr">
        <is>
          <t>✅ 可导入</t>
        </is>
      </c>
      <c r="O861" t="inlineStr">
        <is>
          <t>✓</t>
        </is>
      </c>
    </row>
    <row r="862">
      <c r="A862" s="5" t="inlineStr">
        <is>
          <t>PPS24250080801</t>
        </is>
      </c>
      <c r="B862" s="9" t="inlineStr">
        <is>
          <t>洞石餐边柜 |樱桃木洞石餐边大柜 |樱桃木洞石模块餐边柜</t>
        </is>
      </c>
      <c r="C862" s="9" t="inlineStr">
        <is>
          <t>洞石餐边柜-洞石整柜1.5米（视界组合）（视界柜+开门）</t>
        </is>
      </c>
      <c r="D862" s="9" t="inlineStr">
        <is>
          <t>PPS2425008080138</t>
        </is>
      </c>
      <c r="E862" s="5" t="inlineStr">
        <is>
          <t>AC-0101</t>
        </is>
      </c>
      <c r="F862" s="9" t="inlineStr">
        <is>
          <t>9mm米白洞石下挂岩板</t>
        </is>
      </c>
      <c r="G862" s="9" t="inlineStr">
        <is>
          <t>平面(长×宽)</t>
        </is>
      </c>
      <c r="H862" s="9" t="inlineStr">
        <is>
          <t>1500*500</t>
        </is>
      </c>
      <c r="I862" s="9" t="inlineStr">
        <is>
          <t>块</t>
        </is>
      </c>
      <c r="J862" s="9" t="n">
        <v>1</v>
      </c>
      <c r="K862" s="9" t="n"/>
      <c r="L862" s="9" t="inlineStr">
        <is>
          <t>洞石餐边柜下挂岩板-1.5米版；9mm米白洞石岩板 2100*500  3面挂边80mm
后面左右两边进来8cm开2*1cm半圆孔</t>
        </is>
      </c>
      <c r="N862" s="8" t="inlineStr">
        <is>
          <t>✅ 可导入</t>
        </is>
      </c>
      <c r="O862" t="inlineStr">
        <is>
          <t>✓</t>
        </is>
      </c>
    </row>
    <row r="863">
      <c r="A863" s="5" t="inlineStr">
        <is>
          <t>PPS24250080801</t>
        </is>
      </c>
      <c r="B863" s="6" t="inlineStr">
        <is>
          <t>洞石餐边柜 |樱桃木洞石餐边大柜 |樱桃木洞石模块餐边柜</t>
        </is>
      </c>
      <c r="C863" s="6" t="inlineStr">
        <is>
          <t>洞石餐边柜-洞石整柜1.5米（视界组合）（视界柜+开门）</t>
        </is>
      </c>
      <c r="D863" s="6" t="inlineStr">
        <is>
          <t>PPS2425008080138</t>
        </is>
      </c>
      <c r="E863" s="5" t="inlineStr">
        <is>
          <t>AC-0073</t>
        </is>
      </c>
      <c r="F863" s="6" t="inlineStr">
        <is>
          <t>5mm灰色玻璃</t>
        </is>
      </c>
      <c r="G863" s="6" t="inlineStr">
        <is>
          <t>平面(长×宽)</t>
        </is>
      </c>
      <c r="H863" s="6" t="inlineStr">
        <is>
          <t>待定</t>
        </is>
      </c>
      <c r="I863" s="6" t="inlineStr">
        <is>
          <t>块</t>
        </is>
      </c>
      <c r="J863" s="6" t="n">
        <v>1</v>
      </c>
      <c r="K863" s="6" t="inlineStr">
        <is>
          <t>否</t>
        </is>
      </c>
      <c r="L863" s="6" t="inlineStr">
        <is>
          <t>洞石餐边柜设备柜玻璃面板</t>
        </is>
      </c>
      <c r="N863" s="8" t="inlineStr">
        <is>
          <t>✅ 可导入</t>
        </is>
      </c>
      <c r="O863" t="inlineStr">
        <is>
          <t>✓</t>
        </is>
      </c>
    </row>
    <row r="864">
      <c r="A864" s="5" t="inlineStr">
        <is>
          <t>PPS24250080801</t>
        </is>
      </c>
      <c r="B864" s="6" t="inlineStr">
        <is>
          <t>洞石餐边柜 |樱桃木洞石餐边大柜 |樱桃木洞石模块餐边柜</t>
        </is>
      </c>
      <c r="C864" s="6" t="inlineStr">
        <is>
          <t>洞石餐边柜-洞石整柜1.5米（视界组合）（视界柜+开门）</t>
        </is>
      </c>
      <c r="D864" s="6" t="inlineStr">
        <is>
          <t>PPS2425008080138</t>
        </is>
      </c>
      <c r="E864" s="5" t="inlineStr">
        <is>
          <t>AC-0073</t>
        </is>
      </c>
      <c r="F864" s="96" t="inlineStr">
        <is>
          <t>5mm小灯芯玻璃</t>
        </is>
      </c>
      <c r="G864" s="6" t="inlineStr">
        <is>
          <t>平面(长×宽)</t>
        </is>
      </c>
      <c r="H864" s="6" t="inlineStr">
        <is>
          <t>待定</t>
        </is>
      </c>
      <c r="I864" s="6" t="inlineStr">
        <is>
          <t>块</t>
        </is>
      </c>
      <c r="J864" s="6" t="n">
        <v>1</v>
      </c>
      <c r="K864" s="6" t="inlineStr">
        <is>
          <t>否</t>
        </is>
      </c>
      <c r="L864" s="96" t="inlineStr">
        <is>
          <t>洞石餐边柜设备柜小灯芯玻璃隔板</t>
        </is>
      </c>
      <c r="N864" s="8" t="inlineStr">
        <is>
          <t>✅ 可导入</t>
        </is>
      </c>
      <c r="O864" t="inlineStr">
        <is>
          <t>✓</t>
        </is>
      </c>
    </row>
    <row r="865">
      <c r="A865" s="5" t="inlineStr">
        <is>
          <t>PPS24250080801</t>
        </is>
      </c>
      <c r="B865" s="9" t="inlineStr">
        <is>
          <t>洞石餐边柜 |樱桃木洞石餐边大柜 |樱桃木洞石模块餐边柜</t>
        </is>
      </c>
      <c r="C865" s="9" t="inlineStr">
        <is>
          <t>洞石餐边柜-洞石整柜1.5米（视界组合）（视界柜+开门）</t>
        </is>
      </c>
      <c r="D865" s="9" t="inlineStr">
        <is>
          <t>PPS2425008080138</t>
        </is>
      </c>
      <c r="E865" s="5" t="inlineStr">
        <is>
          <t>AC-0102</t>
        </is>
      </c>
      <c r="F865" s="9" t="inlineStr">
        <is>
          <t>黑色金属拉门把手</t>
        </is>
      </c>
      <c r="G865" s="9" t="inlineStr">
        <is>
          <t>个数</t>
        </is>
      </c>
      <c r="H865" s="9" t="n"/>
      <c r="I865" s="9" t="inlineStr">
        <is>
          <t>个</t>
        </is>
      </c>
      <c r="J865" s="9" t="n">
        <v>1</v>
      </c>
      <c r="K865" s="9" t="n"/>
      <c r="L865" s="9" t="inlineStr">
        <is>
          <t>洞石餐边柜开门把手</t>
        </is>
      </c>
      <c r="N865" s="8" t="inlineStr">
        <is>
          <t>✅ 可导入</t>
        </is>
      </c>
      <c r="O865" t="inlineStr">
        <is>
          <t>✓</t>
        </is>
      </c>
    </row>
    <row r="866">
      <c r="A866" s="5" t="inlineStr">
        <is>
          <t>PPS24250080801</t>
        </is>
      </c>
      <c r="B866" s="6" t="inlineStr">
        <is>
          <t>洞石餐边柜 |樱桃木洞石餐边大柜 |樱桃木洞石模块餐边柜</t>
        </is>
      </c>
      <c r="C866" s="6" t="inlineStr">
        <is>
          <t>洞石餐边柜-洞石整柜1.2米（视界组合）（分类抽屉+开门）</t>
        </is>
      </c>
      <c r="D866" s="6" t="inlineStr">
        <is>
          <t>PPS2425008080139</t>
        </is>
      </c>
      <c r="E866" s="5" t="inlineStr">
        <is>
          <t>WD-0134</t>
        </is>
      </c>
      <c r="F866" s="6" t="inlineStr">
        <is>
          <t>洞石餐边柜-视界组合-整柜-木作部分-适配1.2米</t>
        </is>
      </c>
      <c r="G866" s="6" t="inlineStr">
        <is>
          <t>组合</t>
        </is>
      </c>
      <c r="H866" s="6" t="n"/>
      <c r="I866" s="6" t="inlineStr">
        <is>
          <t>套</t>
        </is>
      </c>
      <c r="J866" s="6" t="n">
        <v>1</v>
      </c>
      <c r="K866" s="6" t="n"/>
      <c r="L866" s="6" t="n"/>
      <c r="N866" s="8" t="inlineStr">
        <is>
          <t>✅ 可导入</t>
        </is>
      </c>
      <c r="O866" t="inlineStr">
        <is>
          <t>✓</t>
        </is>
      </c>
    </row>
    <row r="867">
      <c r="A867" s="5" t="inlineStr">
        <is>
          <t>PPS24250080801</t>
        </is>
      </c>
      <c r="B867" s="9" t="inlineStr">
        <is>
          <t>洞石餐边柜 |樱桃木洞石餐边大柜 |樱桃木洞石模块餐边柜</t>
        </is>
      </c>
      <c r="C867" s="9" t="inlineStr">
        <is>
          <t>洞石餐边柜-洞石整柜1.2米（视界组合）（分类抽屉+开门）</t>
        </is>
      </c>
      <c r="D867" s="9" t="inlineStr">
        <is>
          <t>PPS2425008080139</t>
        </is>
      </c>
      <c r="E867" s="5" t="inlineStr">
        <is>
          <t>AC-0073</t>
        </is>
      </c>
      <c r="F867" s="9" t="inlineStr">
        <is>
          <t>5mm灰色玻璃</t>
        </is>
      </c>
      <c r="G867" s="9" t="inlineStr">
        <is>
          <t>平面(长×宽)</t>
        </is>
      </c>
      <c r="H867" s="9" t="inlineStr">
        <is>
          <t>待定</t>
        </is>
      </c>
      <c r="I867" s="9" t="inlineStr">
        <is>
          <t>块</t>
        </is>
      </c>
      <c r="J867" s="9" t="n">
        <v>2</v>
      </c>
      <c r="K867" s="9" t="inlineStr">
        <is>
          <t>否</t>
        </is>
      </c>
      <c r="L867" s="9" t="inlineStr">
        <is>
          <t>洞石餐边柜顶柜玻璃-1.2米版;</t>
        </is>
      </c>
      <c r="N867" s="8" t="inlineStr">
        <is>
          <t>✅ 可导入</t>
        </is>
      </c>
      <c r="O867" t="inlineStr">
        <is>
          <t>✓</t>
        </is>
      </c>
    </row>
    <row r="868">
      <c r="A868" s="5" t="inlineStr">
        <is>
          <t>PPS24250080801</t>
        </is>
      </c>
      <c r="B868" s="6" t="inlineStr">
        <is>
          <t>洞石餐边柜 |樱桃木洞石餐边大柜 |樱桃木洞石模块餐边柜</t>
        </is>
      </c>
      <c r="C868" s="6" t="inlineStr">
        <is>
          <t>洞石餐边柜-洞石整柜1.2米（视界组合）（分类抽屉+开门）</t>
        </is>
      </c>
      <c r="D868" s="6" t="inlineStr">
        <is>
          <t>PPS2425008080139</t>
        </is>
      </c>
      <c r="E868" s="5" t="inlineStr">
        <is>
          <t>AC-0096</t>
        </is>
      </c>
      <c r="F868" s="6" t="inlineStr">
        <is>
          <t>抛光不锈钢挂杆</t>
        </is>
      </c>
      <c r="G868" s="6" t="inlineStr">
        <is>
          <t>个数</t>
        </is>
      </c>
      <c r="H868" s="6" t="n"/>
      <c r="I868" s="6" t="inlineStr">
        <is>
          <t>个</t>
        </is>
      </c>
      <c r="J868" s="6" t="n">
        <v>1</v>
      </c>
      <c r="K868" s="6" t="n"/>
      <c r="L868" s="6" t="inlineStr">
        <is>
          <t>洞石餐边柜顶柜金属杆;201直径10mm[320孔距]]</t>
        </is>
      </c>
      <c r="N868" s="8" t="inlineStr">
        <is>
          <t>✅ 可导入</t>
        </is>
      </c>
      <c r="O868" t="inlineStr">
        <is>
          <t>✓</t>
        </is>
      </c>
    </row>
    <row r="869">
      <c r="A869" s="5" t="inlineStr">
        <is>
          <t>PPS24250080801</t>
        </is>
      </c>
      <c r="B869" s="9" t="inlineStr">
        <is>
          <t>洞石餐边柜 |樱桃木洞石餐边大柜 |樱桃木洞石模块餐边柜</t>
        </is>
      </c>
      <c r="C869" s="9" t="inlineStr">
        <is>
          <t>洞石餐边柜-洞石整柜1.2米（视界组合）（分类抽屉+开门）</t>
        </is>
      </c>
      <c r="D869" s="9" t="inlineStr">
        <is>
          <t>PPS2425008080139</t>
        </is>
      </c>
      <c r="E869" s="5" t="inlineStr">
        <is>
          <t>AC-0080</t>
        </is>
      </c>
      <c r="F869" s="9" t="inlineStr">
        <is>
          <t>洞石纹理饰面板</t>
        </is>
      </c>
      <c r="G869" s="9" t="inlineStr">
        <is>
          <t>平面(长×宽)</t>
        </is>
      </c>
      <c r="H869" s="9" t="inlineStr">
        <is>
          <t>待定</t>
        </is>
      </c>
      <c r="I869" s="9" t="inlineStr">
        <is>
          <t>块</t>
        </is>
      </c>
      <c r="J869" s="9" t="n">
        <v>1</v>
      </c>
      <c r="K869" s="9" t="inlineStr">
        <is>
          <t>否</t>
        </is>
      </c>
      <c r="L869" s="9" t="inlineStr">
        <is>
          <t>洞石餐边柜洞石背板-1.2米版</t>
        </is>
      </c>
      <c r="N869" s="8" t="inlineStr">
        <is>
          <t>✅ 可导入</t>
        </is>
      </c>
      <c r="O869" t="inlineStr">
        <is>
          <t>✓</t>
        </is>
      </c>
    </row>
    <row r="870">
      <c r="A870" s="5" t="inlineStr">
        <is>
          <t>PPS24250080801</t>
        </is>
      </c>
      <c r="B870" s="6" t="inlineStr">
        <is>
          <t>洞石餐边柜 |樱桃木洞石餐边大柜 |樱桃木洞石模块餐边柜</t>
        </is>
      </c>
      <c r="C870" s="6" t="inlineStr">
        <is>
          <t>洞石餐边柜-洞石整柜1.2米（视界组合）（分类抽屉+开门）</t>
        </is>
      </c>
      <c r="D870" s="6" t="inlineStr">
        <is>
          <t>PPS2425008080139</t>
        </is>
      </c>
      <c r="E870" s="5" t="inlineStr">
        <is>
          <t>AC-0081</t>
        </is>
      </c>
      <c r="F870" s="6" t="inlineStr">
        <is>
          <t>银色隔板轨道</t>
        </is>
      </c>
      <c r="G870" s="6" t="inlineStr">
        <is>
          <t>长度</t>
        </is>
      </c>
      <c r="H870" s="6" t="n">
        <v>1160</v>
      </c>
      <c r="I870" s="6" t="inlineStr">
        <is>
          <t>根</t>
        </is>
      </c>
      <c r="J870" s="6" t="n">
        <v>2</v>
      </c>
      <c r="K870" s="6" t="n"/>
      <c r="L870" s="6" t="inlineStr">
        <is>
          <t>洞石餐边柜铝合金轨道-1.2米版</t>
        </is>
      </c>
      <c r="N870" s="8" t="inlineStr">
        <is>
          <t>✅ 可导入</t>
        </is>
      </c>
      <c r="O870" t="inlineStr">
        <is>
          <t>✓</t>
        </is>
      </c>
    </row>
    <row r="871">
      <c r="A871" s="5" t="inlineStr">
        <is>
          <t>PPS24250080801</t>
        </is>
      </c>
      <c r="B871" s="9" t="inlineStr">
        <is>
          <t>洞石餐边柜 |樱桃木洞石餐边大柜 |樱桃木洞石模块餐边柜</t>
        </is>
      </c>
      <c r="C871" s="9" t="inlineStr">
        <is>
          <t>洞石餐边柜-洞石整柜1.2米（视界组合）（分类抽屉+开门）</t>
        </is>
      </c>
      <c r="D871" s="9" t="inlineStr">
        <is>
          <t>PPS2425008080139</t>
        </is>
      </c>
      <c r="E871" s="5" t="inlineStr">
        <is>
          <t>AC-0093</t>
        </is>
      </c>
      <c r="F871" s="9" t="inlineStr">
        <is>
          <t>茶色亚克力条</t>
        </is>
      </c>
      <c r="G871" s="9" t="inlineStr">
        <is>
          <t>体积(长×宽×厚)</t>
        </is>
      </c>
      <c r="H871" s="9" t="inlineStr">
        <is>
          <t>4*35*498</t>
        </is>
      </c>
      <c r="I871" s="9" t="inlineStr">
        <is>
          <t>块</t>
        </is>
      </c>
      <c r="J871" s="9" t="n">
        <v>1</v>
      </c>
      <c r="K871" s="9" t="n"/>
      <c r="L871" s="9" t="inlineStr">
        <is>
          <t>洞石餐边柜托板亚克力条</t>
        </is>
      </c>
      <c r="N871" s="8" t="inlineStr">
        <is>
          <t>✅ 可导入</t>
        </is>
      </c>
      <c r="O871" t="inlineStr">
        <is>
          <t>✓</t>
        </is>
      </c>
    </row>
    <row r="872">
      <c r="A872" s="5" t="inlineStr">
        <is>
          <t>PPS24250080801</t>
        </is>
      </c>
      <c r="B872" s="6" t="inlineStr">
        <is>
          <t>洞石餐边柜 |樱桃木洞石餐边大柜 |樱桃木洞石模块餐边柜</t>
        </is>
      </c>
      <c r="C872" s="6" t="inlineStr">
        <is>
          <t>洞石餐边柜-洞石整柜1.2米（视界组合）（分类抽屉+开门）</t>
        </is>
      </c>
      <c r="D872" s="6" t="inlineStr">
        <is>
          <t>PPS2425008080139</t>
        </is>
      </c>
      <c r="E872" s="5" t="inlineStr">
        <is>
          <t>AC-0100</t>
        </is>
      </c>
      <c r="F872" s="6" t="inlineStr">
        <is>
          <t>托板金属杆</t>
        </is>
      </c>
      <c r="G872" s="6" t="inlineStr">
        <is>
          <t>组合</t>
        </is>
      </c>
      <c r="H872" s="6" t="n"/>
      <c r="I872" s="6" t="inlineStr">
        <is>
          <t>套</t>
        </is>
      </c>
      <c r="J872" s="6" t="n">
        <v>1</v>
      </c>
      <c r="K872" s="6" t="n"/>
      <c r="L872" s="6" t="inlineStr">
        <is>
          <t>洞石餐边柜托板金属杆；平头螺丝M4*25*7    螺柱4*30+6</t>
        </is>
      </c>
      <c r="N872" s="8" t="inlineStr">
        <is>
          <t>✅ 可导入</t>
        </is>
      </c>
      <c r="O872" t="inlineStr">
        <is>
          <t>✓</t>
        </is>
      </c>
    </row>
    <row r="873">
      <c r="A873" s="5" t="inlineStr">
        <is>
          <t>PPS24250080801</t>
        </is>
      </c>
      <c r="B873" s="9" t="inlineStr">
        <is>
          <t>洞石餐边柜 |樱桃木洞石餐边大柜 |樱桃木洞石模块餐边柜</t>
        </is>
      </c>
      <c r="C873" s="9" t="inlineStr">
        <is>
          <t>洞石餐边柜-洞石整柜1.2米（视界组合）（分类抽屉+开门）</t>
        </is>
      </c>
      <c r="D873" s="9" t="inlineStr">
        <is>
          <t>PPS2425008080139</t>
        </is>
      </c>
      <c r="E873" s="5" t="inlineStr">
        <is>
          <t>AC-0186</t>
        </is>
      </c>
      <c r="F873" s="9" t="inlineStr">
        <is>
          <t>电力轨道-Xpower-T25-银色-1.158-2插座</t>
        </is>
      </c>
      <c r="G873" s="9" t="inlineStr">
        <is>
          <t>个数</t>
        </is>
      </c>
      <c r="H873" s="9" t="n"/>
      <c r="I873" s="9" t="inlineStr">
        <is>
          <t>根</t>
        </is>
      </c>
      <c r="J873" s="9" t="n">
        <v>1</v>
      </c>
      <c r="K873" s="9" t="n"/>
      <c r="L873" s="9" t="inlineStr">
        <is>
          <t>洞石餐边柜电力轨道-1.2米版</t>
        </is>
      </c>
      <c r="N873" s="8" t="inlineStr">
        <is>
          <t>✅ 可导入</t>
        </is>
      </c>
      <c r="O873" t="inlineStr">
        <is>
          <t>✓</t>
        </is>
      </c>
    </row>
    <row r="874">
      <c r="A874" s="5" t="inlineStr">
        <is>
          <t>PPS24250080801</t>
        </is>
      </c>
      <c r="B874" s="6" t="inlineStr">
        <is>
          <t>洞石餐边柜 |樱桃木洞石餐边大柜 |樱桃木洞石模块餐边柜</t>
        </is>
      </c>
      <c r="C874" s="6" t="inlineStr">
        <is>
          <t>洞石餐边柜-洞石整柜1.2米（视界组合）（分类抽屉+开门）</t>
        </is>
      </c>
      <c r="D874" s="6" t="inlineStr">
        <is>
          <t>PPS2425008080139</t>
        </is>
      </c>
      <c r="E874" s="5" t="inlineStr">
        <is>
          <t>AC-0078</t>
        </is>
      </c>
      <c r="F874" s="6" t="inlineStr">
        <is>
          <t>餐边柜连接片</t>
        </is>
      </c>
      <c r="G874" s="6" t="inlineStr">
        <is>
          <t>个数</t>
        </is>
      </c>
      <c r="H874" s="6" t="n"/>
      <c r="I874" s="6" t="inlineStr">
        <is>
          <t>个</t>
        </is>
      </c>
      <c r="J874" s="6" t="n">
        <v>2</v>
      </c>
      <c r="K874" s="6" t="n"/>
      <c r="L874" s="6" t="inlineStr">
        <is>
          <t>餐边柜连接片</t>
        </is>
      </c>
      <c r="N874" s="8" t="inlineStr">
        <is>
          <t>✅ 可导入</t>
        </is>
      </c>
      <c r="O874" t="inlineStr">
        <is>
          <t>✓</t>
        </is>
      </c>
    </row>
    <row r="875">
      <c r="A875" s="5" t="inlineStr">
        <is>
          <t>PPS24250080801</t>
        </is>
      </c>
      <c r="B875" s="9" t="inlineStr">
        <is>
          <t>洞石餐边柜 |樱桃木洞石餐边大柜 |樱桃木洞石模块餐边柜</t>
        </is>
      </c>
      <c r="C875" s="9" t="inlineStr">
        <is>
          <t>洞石餐边柜-洞石整柜1.2米（视界组合）（分类抽屉+开门）</t>
        </is>
      </c>
      <c r="D875" s="9" t="inlineStr">
        <is>
          <t>PPS2425008080139</t>
        </is>
      </c>
      <c r="E875" s="5" t="inlineStr">
        <is>
          <t>AC-0101</t>
        </is>
      </c>
      <c r="F875" s="9" t="inlineStr">
        <is>
          <t>9mm米白洞石下挂岩板</t>
        </is>
      </c>
      <c r="G875" s="9" t="inlineStr">
        <is>
          <t>平面(长×宽)</t>
        </is>
      </c>
      <c r="H875" s="9" t="inlineStr">
        <is>
          <t>1200*500</t>
        </is>
      </c>
      <c r="I875" s="9" t="inlineStr">
        <is>
          <t>块</t>
        </is>
      </c>
      <c r="J875" s="9" t="n">
        <v>1</v>
      </c>
      <c r="K875" s="9" t="n"/>
      <c r="L875" s="9" t="inlineStr">
        <is>
          <t>洞石餐边柜下挂岩板-1.2米版；9mm米白洞石岩板 2100*500  3面挂边80mm
后面左右两边进来8cm开2*1cm半圆孔</t>
        </is>
      </c>
      <c r="N875" s="8" t="inlineStr">
        <is>
          <t>✅ 可导入</t>
        </is>
      </c>
      <c r="O875" t="inlineStr">
        <is>
          <t>✓</t>
        </is>
      </c>
    </row>
    <row r="876">
      <c r="A876" s="5" t="inlineStr">
        <is>
          <t>PPS24250080801</t>
        </is>
      </c>
      <c r="B876" s="6" t="inlineStr">
        <is>
          <t>洞石餐边柜 |樱桃木洞石餐边大柜 |樱桃木洞石模块餐边柜</t>
        </is>
      </c>
      <c r="C876" s="6" t="inlineStr">
        <is>
          <t>洞石餐边柜-洞石整柜1.2米（视界组合）（分类抽屉+开门）</t>
        </is>
      </c>
      <c r="D876" s="6" t="inlineStr">
        <is>
          <t>PPS2425008080139</t>
        </is>
      </c>
      <c r="E876" s="5" t="inlineStr">
        <is>
          <t>AC-0073</t>
        </is>
      </c>
      <c r="F876" s="6" t="inlineStr">
        <is>
          <t>5mm灰色玻璃</t>
        </is>
      </c>
      <c r="G876" s="6" t="inlineStr">
        <is>
          <t>平面(长×宽)</t>
        </is>
      </c>
      <c r="H876" s="6" t="inlineStr">
        <is>
          <t>待定</t>
        </is>
      </c>
      <c r="I876" s="6" t="inlineStr">
        <is>
          <t>块</t>
        </is>
      </c>
      <c r="J876" s="6" t="n">
        <v>1</v>
      </c>
      <c r="K876" s="6" t="inlineStr">
        <is>
          <t>否</t>
        </is>
      </c>
      <c r="L876" s="6" t="inlineStr">
        <is>
          <t>洞石餐边柜设备柜玻璃面板</t>
        </is>
      </c>
      <c r="N876" s="8" t="inlineStr">
        <is>
          <t>✅ 可导入</t>
        </is>
      </c>
      <c r="O876" t="inlineStr">
        <is>
          <t>✓</t>
        </is>
      </c>
    </row>
    <row r="877">
      <c r="A877" s="5" t="inlineStr">
        <is>
          <t>PPS24250080801</t>
        </is>
      </c>
      <c r="B877" s="6" t="inlineStr">
        <is>
          <t>洞石餐边柜 |樱桃木洞石餐边大柜 |樱桃木洞石模块餐边柜</t>
        </is>
      </c>
      <c r="C877" s="6" t="inlineStr">
        <is>
          <t>洞石餐边柜-洞石整柜1.2米（视界组合）（分类抽屉+开门）</t>
        </is>
      </c>
      <c r="D877" s="6" t="inlineStr">
        <is>
          <t>PPS2425008080139</t>
        </is>
      </c>
      <c r="E877" s="5" t="inlineStr">
        <is>
          <t>AC-0073</t>
        </is>
      </c>
      <c r="F877" s="96" t="inlineStr">
        <is>
          <t>5mm小灯芯玻璃</t>
        </is>
      </c>
      <c r="G877" s="6" t="inlineStr">
        <is>
          <t>平面(长×宽)</t>
        </is>
      </c>
      <c r="H877" s="6" t="inlineStr">
        <is>
          <t>待定</t>
        </is>
      </c>
      <c r="I877" s="6" t="inlineStr">
        <is>
          <t>块</t>
        </is>
      </c>
      <c r="J877" s="6" t="n">
        <v>1</v>
      </c>
      <c r="K877" s="6" t="inlineStr">
        <is>
          <t>否</t>
        </is>
      </c>
      <c r="L877" s="96" t="inlineStr">
        <is>
          <t>洞石餐边柜设备柜小灯芯玻璃隔板</t>
        </is>
      </c>
      <c r="N877" s="8" t="inlineStr">
        <is>
          <t>✅ 可导入</t>
        </is>
      </c>
      <c r="O877" t="inlineStr">
        <is>
          <t>✓</t>
        </is>
      </c>
    </row>
    <row r="878">
      <c r="A878" s="5" t="inlineStr">
        <is>
          <t>PPS24250080801</t>
        </is>
      </c>
      <c r="B878" s="9" t="inlineStr">
        <is>
          <t>洞石餐边柜 |樱桃木洞石餐边大柜 |樱桃木洞石模块餐边柜</t>
        </is>
      </c>
      <c r="C878" s="9" t="inlineStr">
        <is>
          <t>洞石餐边柜-洞石整柜1.2米（视界组合）（分类抽屉+开门）</t>
        </is>
      </c>
      <c r="D878" s="9" t="inlineStr">
        <is>
          <t>PPS2425008080139</t>
        </is>
      </c>
      <c r="E878" s="5" t="inlineStr">
        <is>
          <t>AC-0102</t>
        </is>
      </c>
      <c r="F878" s="9" t="inlineStr">
        <is>
          <t>黑色金属拉门把手</t>
        </is>
      </c>
      <c r="G878" s="9" t="inlineStr">
        <is>
          <t>个数</t>
        </is>
      </c>
      <c r="H878" s="9" t="n"/>
      <c r="I878" s="9" t="inlineStr">
        <is>
          <t>个</t>
        </is>
      </c>
      <c r="J878" s="9" t="n">
        <v>1</v>
      </c>
      <c r="K878" s="9" t="n"/>
      <c r="L878" s="9" t="inlineStr">
        <is>
          <t>洞石餐边柜开门把手</t>
        </is>
      </c>
      <c r="N878" s="8" t="inlineStr">
        <is>
          <t>✅ 可导入</t>
        </is>
      </c>
      <c r="O878" t="inlineStr">
        <is>
          <t>✓</t>
        </is>
      </c>
    </row>
    <row r="879">
      <c r="A879" s="5" t="inlineStr">
        <is>
          <t>PPS24250080801</t>
        </is>
      </c>
      <c r="B879" s="6" t="inlineStr">
        <is>
          <t>洞石餐边柜 |樱桃木洞石餐边大柜 |樱桃木洞石模块餐边柜</t>
        </is>
      </c>
      <c r="C879" s="6" t="inlineStr">
        <is>
          <t>洞石餐边柜-榉木版洞石整柜2.1米（全景组合）（全景抽屉+玻璃移门+开门）</t>
        </is>
      </c>
      <c r="D879" s="6" t="inlineStr">
        <is>
          <t>PPS2425008080140</t>
        </is>
      </c>
      <c r="E879" s="5" t="inlineStr">
        <is>
          <t>WD-0135</t>
        </is>
      </c>
      <c r="F879" s="6" t="inlineStr">
        <is>
          <t>洞石餐边柜-榉木版-整柜-木作部分-适配2.1米</t>
        </is>
      </c>
      <c r="G879" s="6" t="inlineStr">
        <is>
          <t>组合</t>
        </is>
      </c>
      <c r="H879" s="6" t="n"/>
      <c r="I879" s="6" t="inlineStr">
        <is>
          <t>套</t>
        </is>
      </c>
      <c r="J879" s="6" t="n">
        <v>1</v>
      </c>
      <c r="K879" s="6" t="n"/>
      <c r="L879" s="6" t="n"/>
      <c r="N879" s="8" t="inlineStr">
        <is>
          <t>✅ 可导入</t>
        </is>
      </c>
      <c r="O879" t="inlineStr">
        <is>
          <t>✓</t>
        </is>
      </c>
    </row>
    <row r="880">
      <c r="A880" s="5" t="inlineStr">
        <is>
          <t>PPS24250080801</t>
        </is>
      </c>
      <c r="B880" s="9" t="inlineStr">
        <is>
          <t>洞石餐边柜 |樱桃木洞石餐边大柜 |樱桃木洞石模块餐边柜</t>
        </is>
      </c>
      <c r="C880" s="9" t="inlineStr">
        <is>
          <t>洞石餐边柜-榉木版洞石整柜2.1米（全景组合）（全景抽屉+玻璃移门+开门）</t>
        </is>
      </c>
      <c r="D880" s="9" t="inlineStr">
        <is>
          <t>PPS2425008080140</t>
        </is>
      </c>
      <c r="E880" s="5" t="inlineStr">
        <is>
          <t>AC-0073</t>
        </is>
      </c>
      <c r="F880" s="9" t="inlineStr">
        <is>
          <t>5mm灰色玻璃</t>
        </is>
      </c>
      <c r="G880" s="9" t="inlineStr">
        <is>
          <t>平面(长×宽)</t>
        </is>
      </c>
      <c r="H880" s="9" t="inlineStr">
        <is>
          <t>待定</t>
        </is>
      </c>
      <c r="I880" s="9" t="inlineStr">
        <is>
          <t>块</t>
        </is>
      </c>
      <c r="J880" s="9" t="n">
        <v>2</v>
      </c>
      <c r="K880" s="9" t="inlineStr">
        <is>
          <t>否</t>
        </is>
      </c>
      <c r="L880" s="9" t="inlineStr">
        <is>
          <t>洞石餐边柜顶柜玻璃-2.1米版;</t>
        </is>
      </c>
      <c r="N880" s="8" t="inlineStr">
        <is>
          <t>✅ 可导入</t>
        </is>
      </c>
      <c r="O880" t="inlineStr">
        <is>
          <t>✓</t>
        </is>
      </c>
    </row>
    <row r="881">
      <c r="A881" s="5" t="inlineStr">
        <is>
          <t>PPS24250080801</t>
        </is>
      </c>
      <c r="B881" s="6" t="inlineStr">
        <is>
          <t>洞石餐边柜 |樱桃木洞石餐边大柜 |樱桃木洞石模块餐边柜</t>
        </is>
      </c>
      <c r="C881" s="6" t="inlineStr">
        <is>
          <t>洞石餐边柜-榉木版洞石整柜2.1米（全景组合）（全景抽屉+玻璃移门+开门）</t>
        </is>
      </c>
      <c r="D881" s="6" t="inlineStr">
        <is>
          <t>PPS2425008080140</t>
        </is>
      </c>
      <c r="E881" s="5" t="inlineStr">
        <is>
          <t>AC-0096</t>
        </is>
      </c>
      <c r="F881" s="6" t="inlineStr">
        <is>
          <t>抛光不锈钢挂杆</t>
        </is>
      </c>
      <c r="G881" s="6" t="inlineStr">
        <is>
          <t>个数</t>
        </is>
      </c>
      <c r="H881" s="6" t="n"/>
      <c r="I881" s="6" t="inlineStr">
        <is>
          <t>个</t>
        </is>
      </c>
      <c r="J881" s="6" t="n">
        <v>1</v>
      </c>
      <c r="K881" s="6" t="n"/>
      <c r="L881" s="6" t="inlineStr">
        <is>
          <t>洞石餐边柜顶柜金属杆;201直径10mm[320孔距]]</t>
        </is>
      </c>
      <c r="N881" s="8" t="inlineStr">
        <is>
          <t>✅ 可导入</t>
        </is>
      </c>
      <c r="O881" t="inlineStr">
        <is>
          <t>✓</t>
        </is>
      </c>
    </row>
    <row r="882">
      <c r="A882" s="5" t="inlineStr">
        <is>
          <t>PPS24250080801</t>
        </is>
      </c>
      <c r="B882" s="9" t="inlineStr">
        <is>
          <t>洞石餐边柜 |樱桃木洞石餐边大柜 |樱桃木洞石模块餐边柜</t>
        </is>
      </c>
      <c r="C882" s="9" t="inlineStr">
        <is>
          <t>洞石餐边柜-榉木版洞石整柜2.1米（全景组合）（全景抽屉+玻璃移门+开门）</t>
        </is>
      </c>
      <c r="D882" s="9" t="inlineStr">
        <is>
          <t>PPS2425008080140</t>
        </is>
      </c>
      <c r="E882" s="5" t="inlineStr">
        <is>
          <t>AC-0080</t>
        </is>
      </c>
      <c r="F882" s="9" t="inlineStr">
        <is>
          <t>洞石纹理饰面板</t>
        </is>
      </c>
      <c r="G882" s="9" t="inlineStr">
        <is>
          <t>平面(长×宽)</t>
        </is>
      </c>
      <c r="H882" s="9" t="inlineStr">
        <is>
          <t>待定</t>
        </is>
      </c>
      <c r="I882" s="9" t="inlineStr">
        <is>
          <t>块</t>
        </is>
      </c>
      <c r="J882" s="9" t="n">
        <v>1</v>
      </c>
      <c r="K882" s="9" t="inlineStr">
        <is>
          <t>否</t>
        </is>
      </c>
      <c r="L882" s="9" t="inlineStr">
        <is>
          <t>洞石餐边柜洞石背板-2.1米版</t>
        </is>
      </c>
      <c r="N882" s="8" t="inlineStr">
        <is>
          <t>✅ 可导入</t>
        </is>
      </c>
      <c r="O882" t="inlineStr">
        <is>
          <t>✓</t>
        </is>
      </c>
    </row>
    <row r="883">
      <c r="A883" s="5" t="inlineStr">
        <is>
          <t>PPS24250080801</t>
        </is>
      </c>
      <c r="B883" s="6" t="inlineStr">
        <is>
          <t>洞石餐边柜 |樱桃木洞石餐边大柜 |樱桃木洞石模块餐边柜</t>
        </is>
      </c>
      <c r="C883" s="6" t="inlineStr">
        <is>
          <t>洞石餐边柜-榉木版洞石整柜2.1米（全景组合）（全景抽屉+玻璃移门+开门）</t>
        </is>
      </c>
      <c r="D883" s="6" t="inlineStr">
        <is>
          <t>PPS2425008080140</t>
        </is>
      </c>
      <c r="E883" s="5" t="inlineStr">
        <is>
          <t>AC-0081</t>
        </is>
      </c>
      <c r="F883" s="6" t="inlineStr">
        <is>
          <t>银色隔板轨道</t>
        </is>
      </c>
      <c r="G883" s="6" t="inlineStr">
        <is>
          <t>长度</t>
        </is>
      </c>
      <c r="H883" s="6" t="n">
        <v>2060</v>
      </c>
      <c r="I883" s="6" t="inlineStr">
        <is>
          <t>根</t>
        </is>
      </c>
      <c r="J883" s="6" t="n">
        <v>2</v>
      </c>
      <c r="K883" s="6" t="n"/>
      <c r="L883" s="6" t="inlineStr">
        <is>
          <t>洞石餐边柜铝合金轨道-2.1米版</t>
        </is>
      </c>
      <c r="N883" s="8" t="inlineStr">
        <is>
          <t>✅ 可导入</t>
        </is>
      </c>
      <c r="O883" t="inlineStr">
        <is>
          <t>✓</t>
        </is>
      </c>
    </row>
    <row r="884">
      <c r="A884" s="5" t="inlineStr">
        <is>
          <t>PPS24250080801</t>
        </is>
      </c>
      <c r="B884" s="9" t="inlineStr">
        <is>
          <t>洞石餐边柜 |樱桃木洞石餐边大柜 |樱桃木洞石模块餐边柜</t>
        </is>
      </c>
      <c r="C884" s="9" t="inlineStr">
        <is>
          <t>洞石餐边柜-榉木版洞石整柜2.1米（全景组合）（全景抽屉+玻璃移门+开门）</t>
        </is>
      </c>
      <c r="D884" s="9" t="inlineStr">
        <is>
          <t>PPS2425008080140</t>
        </is>
      </c>
      <c r="E884" s="5" t="inlineStr">
        <is>
          <t>AC-0093</t>
        </is>
      </c>
      <c r="F884" s="9" t="inlineStr">
        <is>
          <t>茶色亚克力条</t>
        </is>
      </c>
      <c r="G884" s="9" t="inlineStr">
        <is>
          <t>体积(长×宽×厚)</t>
        </is>
      </c>
      <c r="H884" s="9" t="inlineStr">
        <is>
          <t>4*35*498</t>
        </is>
      </c>
      <c r="I884" s="9" t="inlineStr">
        <is>
          <t>块</t>
        </is>
      </c>
      <c r="J884" s="9" t="n">
        <v>1</v>
      </c>
      <c r="K884" s="9" t="n"/>
      <c r="L884" s="9" t="inlineStr">
        <is>
          <t>洞石餐边柜托板亚克力条</t>
        </is>
      </c>
      <c r="N884" s="8" t="inlineStr">
        <is>
          <t>✅ 可导入</t>
        </is>
      </c>
      <c r="O884" t="inlineStr">
        <is>
          <t>✓</t>
        </is>
      </c>
    </row>
    <row r="885">
      <c r="A885" s="5" t="inlineStr">
        <is>
          <t>PPS24250080801</t>
        </is>
      </c>
      <c r="B885" s="6" t="inlineStr">
        <is>
          <t>洞石餐边柜 |樱桃木洞石餐边大柜 |樱桃木洞石模块餐边柜</t>
        </is>
      </c>
      <c r="C885" s="6" t="inlineStr">
        <is>
          <t>洞石餐边柜-榉木版洞石整柜2.1米（全景组合）（全景抽屉+玻璃移门+开门）</t>
        </is>
      </c>
      <c r="D885" s="6" t="inlineStr">
        <is>
          <t>PPS2425008080140</t>
        </is>
      </c>
      <c r="E885" s="5" t="inlineStr">
        <is>
          <t>AC-0100</t>
        </is>
      </c>
      <c r="F885" s="6" t="inlineStr">
        <is>
          <t>托板金属杆</t>
        </is>
      </c>
      <c r="G885" s="6" t="inlineStr">
        <is>
          <t>组合</t>
        </is>
      </c>
      <c r="H885" s="6" t="n"/>
      <c r="I885" s="6" t="inlineStr">
        <is>
          <t>套</t>
        </is>
      </c>
      <c r="J885" s="6" t="n">
        <v>1</v>
      </c>
      <c r="K885" s="6" t="n"/>
      <c r="L885" s="6" t="inlineStr">
        <is>
          <t>洞石餐边柜托板金属杆；平头螺丝M4*25*7    螺柱4*30+6</t>
        </is>
      </c>
      <c r="N885" s="8" t="inlineStr">
        <is>
          <t>✅ 可导入</t>
        </is>
      </c>
      <c r="O885" t="inlineStr">
        <is>
          <t>✓</t>
        </is>
      </c>
    </row>
    <row r="886">
      <c r="A886" s="5" t="inlineStr">
        <is>
          <t>PPS24250080801</t>
        </is>
      </c>
      <c r="B886" s="9" t="inlineStr">
        <is>
          <t>洞石餐边柜 |樱桃木洞石餐边大柜 |樱桃木洞石模块餐边柜</t>
        </is>
      </c>
      <c r="C886" s="9" t="inlineStr">
        <is>
          <t>洞石餐边柜-榉木版洞石整柜2.1米（全景组合）（全景抽屉+玻璃移门+开门）</t>
        </is>
      </c>
      <c r="D886" s="9" t="inlineStr">
        <is>
          <t>PPS2425008080140</t>
        </is>
      </c>
      <c r="E886" s="5" t="inlineStr">
        <is>
          <t>AC-0183</t>
        </is>
      </c>
      <c r="F886" s="9" t="inlineStr">
        <is>
          <t>电力轨道-Xpower-T25-银色-2.058-2插座</t>
        </is>
      </c>
      <c r="G886" s="9" t="inlineStr">
        <is>
          <t>个数</t>
        </is>
      </c>
      <c r="H886" s="9" t="n"/>
      <c r="I886" s="9" t="inlineStr">
        <is>
          <t>根</t>
        </is>
      </c>
      <c r="J886" s="9" t="n">
        <v>1</v>
      </c>
      <c r="K886" s="9" t="n"/>
      <c r="L886" s="9" t="inlineStr">
        <is>
          <t>洞石餐边柜电力轨道-2.1米版</t>
        </is>
      </c>
      <c r="N886" s="8" t="inlineStr">
        <is>
          <t>✅ 可导入</t>
        </is>
      </c>
      <c r="O886" t="inlineStr">
        <is>
          <t>✓</t>
        </is>
      </c>
    </row>
    <row r="887">
      <c r="A887" s="5" t="inlineStr">
        <is>
          <t>PPS24250080801</t>
        </is>
      </c>
      <c r="B887" s="6" t="inlineStr">
        <is>
          <t>洞石餐边柜 |樱桃木洞石餐边大柜 |樱桃木洞石模块餐边柜</t>
        </is>
      </c>
      <c r="C887" s="6" t="inlineStr">
        <is>
          <t>洞石餐边柜-榉木版洞石整柜2.1米（全景组合）（全景抽屉+玻璃移门+开门）</t>
        </is>
      </c>
      <c r="D887" s="6" t="inlineStr">
        <is>
          <t>PPS2425008080140</t>
        </is>
      </c>
      <c r="E887" s="5" t="inlineStr">
        <is>
          <t>AC-0078</t>
        </is>
      </c>
      <c r="F887" s="6" t="inlineStr">
        <is>
          <t>餐边柜连接片</t>
        </is>
      </c>
      <c r="G887" s="6" t="inlineStr">
        <is>
          <t>个数</t>
        </is>
      </c>
      <c r="H887" s="6" t="n"/>
      <c r="I887" s="6" t="inlineStr">
        <is>
          <t>个</t>
        </is>
      </c>
      <c r="J887" s="6" t="n">
        <v>2</v>
      </c>
      <c r="K887" s="6" t="n"/>
      <c r="L887" s="6" t="inlineStr">
        <is>
          <t>餐边柜连接片</t>
        </is>
      </c>
      <c r="N887" s="8" t="inlineStr">
        <is>
          <t>✅ 可导入</t>
        </is>
      </c>
      <c r="O887" t="inlineStr">
        <is>
          <t>✓</t>
        </is>
      </c>
    </row>
    <row r="888">
      <c r="A888" s="5" t="inlineStr">
        <is>
          <t>PPS24250080801</t>
        </is>
      </c>
      <c r="B888" s="9" t="inlineStr">
        <is>
          <t>洞石餐边柜 |樱桃木洞石餐边大柜 |樱桃木洞石模块餐边柜</t>
        </is>
      </c>
      <c r="C888" s="9" t="inlineStr">
        <is>
          <t>洞石餐边柜-榉木版洞石整柜2.1米（全景组合）（全景抽屉+玻璃移门+开门）</t>
        </is>
      </c>
      <c r="D888" s="9" t="inlineStr">
        <is>
          <t>PPS2425008080140</t>
        </is>
      </c>
      <c r="E888" s="5" t="inlineStr">
        <is>
          <t>AC-0101</t>
        </is>
      </c>
      <c r="F888" s="9" t="inlineStr">
        <is>
          <t>9mm米白洞石下挂岩板</t>
        </is>
      </c>
      <c r="G888" s="9" t="inlineStr">
        <is>
          <t>平面(长×宽)</t>
        </is>
      </c>
      <c r="H888" s="9" t="inlineStr">
        <is>
          <t>2100*500</t>
        </is>
      </c>
      <c r="I888" s="9" t="inlineStr">
        <is>
          <t>块</t>
        </is>
      </c>
      <c r="J888" s="9" t="n">
        <v>1</v>
      </c>
      <c r="K888" s="9" t="n"/>
      <c r="L888" s="9" t="inlineStr">
        <is>
          <t>洞石餐边柜下挂岩板-2.1米版；9mm米白洞石岩板 2100*500  3面挂边80mm
后面左右两边进来8cm开2*1cm半圆孔</t>
        </is>
      </c>
      <c r="N888" s="8" t="inlineStr">
        <is>
          <t>✅ 可导入</t>
        </is>
      </c>
      <c r="O888" t="inlineStr">
        <is>
          <t>✓</t>
        </is>
      </c>
    </row>
    <row r="889">
      <c r="A889" s="5" t="inlineStr">
        <is>
          <t>PPS24250080801</t>
        </is>
      </c>
      <c r="B889" s="6" t="inlineStr">
        <is>
          <t>洞石餐边柜 |樱桃木洞石餐边大柜 |樱桃木洞石模块餐边柜</t>
        </is>
      </c>
      <c r="C889" s="6" t="inlineStr">
        <is>
          <t>洞石餐边柜-榉木版洞石整柜2.1米（全景组合）（全景抽屉+玻璃移门+开门）</t>
        </is>
      </c>
      <c r="D889" s="6" t="inlineStr">
        <is>
          <t>PPS2425008080140</t>
        </is>
      </c>
      <c r="E889" s="5" t="inlineStr">
        <is>
          <t>AC-0073</t>
        </is>
      </c>
      <c r="F889" s="6" t="inlineStr">
        <is>
          <t>5mm灰色玻璃</t>
        </is>
      </c>
      <c r="G889" s="6" t="inlineStr">
        <is>
          <t>平面(长×宽)</t>
        </is>
      </c>
      <c r="H889" s="6" t="inlineStr">
        <is>
          <t>237x442</t>
        </is>
      </c>
      <c r="I889" s="6" t="inlineStr">
        <is>
          <t>块</t>
        </is>
      </c>
      <c r="J889" s="6" t="n">
        <v>1</v>
      </c>
      <c r="K889" s="6" t="n"/>
      <c r="L889" s="6" t="inlineStr">
        <is>
          <t>洞石餐边柜全景抽屉玻璃面板</t>
        </is>
      </c>
      <c r="N889" s="8" t="inlineStr">
        <is>
          <t>✅ 可导入</t>
        </is>
      </c>
      <c r="O889" t="inlineStr">
        <is>
          <t>✓</t>
        </is>
      </c>
    </row>
    <row r="890">
      <c r="A890" s="5" t="inlineStr">
        <is>
          <t>PPS24250080801</t>
        </is>
      </c>
      <c r="B890" s="9" t="inlineStr">
        <is>
          <t>洞石餐边柜 |樱桃木洞石餐边大柜 |樱桃木洞石模块餐边柜</t>
        </is>
      </c>
      <c r="C890" s="9" t="inlineStr">
        <is>
          <t>洞石餐边柜-榉木版洞石整柜2.1米（全景组合）（全景抽屉+玻璃移门+开门）</t>
        </is>
      </c>
      <c r="D890" s="9" t="inlineStr">
        <is>
          <t>PPS2425008080140</t>
        </is>
      </c>
      <c r="E890" s="5" t="inlineStr">
        <is>
          <t>AC-0073</t>
        </is>
      </c>
      <c r="F890" s="97" t="inlineStr">
        <is>
          <t>5mm小灯芯玻璃</t>
        </is>
      </c>
      <c r="G890" s="9" t="inlineStr">
        <is>
          <t>平面(长×宽)</t>
        </is>
      </c>
      <c r="H890" s="9" t="inlineStr">
        <is>
          <t>513x373</t>
        </is>
      </c>
      <c r="I890" s="9" t="inlineStr">
        <is>
          <t>块</t>
        </is>
      </c>
      <c r="J890" s="9" t="n">
        <v>1</v>
      </c>
      <c r="K890" s="9" t="n"/>
      <c r="L890" s="9" t="inlineStr">
        <is>
          <t>洞石餐边柜全景抽屉内抽小灯芯隔板</t>
        </is>
      </c>
      <c r="N890" s="8" t="inlineStr">
        <is>
          <t>✅ 可导入</t>
        </is>
      </c>
      <c r="O890" t="inlineStr">
        <is>
          <t>✓</t>
        </is>
      </c>
    </row>
    <row r="891">
      <c r="A891" s="5" t="inlineStr">
        <is>
          <t>PPS24250080801</t>
        </is>
      </c>
      <c r="B891" s="6" t="inlineStr">
        <is>
          <t>洞石餐边柜 |樱桃木洞石餐边大柜 |樱桃木洞石模块餐边柜</t>
        </is>
      </c>
      <c r="C891" s="6" t="inlineStr">
        <is>
          <t>洞石餐边柜-榉木版洞石整柜2.1米（全景组合）（全景抽屉+玻璃移门+开门）</t>
        </is>
      </c>
      <c r="D891" s="6" t="inlineStr">
        <is>
          <t>PPS2425008080140</t>
        </is>
      </c>
      <c r="E891" s="5" t="inlineStr">
        <is>
          <t>AC-0073</t>
        </is>
      </c>
      <c r="F891" s="6" t="inlineStr">
        <is>
          <t>5mm灰色玻璃</t>
        </is>
      </c>
      <c r="G891" s="6" t="inlineStr">
        <is>
          <t>平面(长×宽)</t>
        </is>
      </c>
      <c r="H891" s="6" t="inlineStr">
        <is>
          <t>5x457</t>
        </is>
      </c>
      <c r="I891" s="6" t="inlineStr">
        <is>
          <t>块</t>
        </is>
      </c>
      <c r="J891" s="6" t="n">
        <v>1</v>
      </c>
      <c r="K891" s="6" t="n"/>
      <c r="L891" s="6" t="inlineStr">
        <is>
          <t>洞石餐边柜全景抽屉内抽面板</t>
        </is>
      </c>
      <c r="N891" s="8" t="inlineStr">
        <is>
          <t>✅ 可导入</t>
        </is>
      </c>
      <c r="O891" t="inlineStr">
        <is>
          <t>✓</t>
        </is>
      </c>
    </row>
    <row r="892">
      <c r="A892" s="5" t="inlineStr">
        <is>
          <t>PPS24250080801</t>
        </is>
      </c>
      <c r="B892" s="9" t="inlineStr">
        <is>
          <t>洞石餐边柜 |樱桃木洞石餐边大柜 |樱桃木洞石模块餐边柜</t>
        </is>
      </c>
      <c r="C892" s="9" t="inlineStr">
        <is>
          <t>洞石餐边柜-榉木版洞石整柜2.1米（全景组合）（全景抽屉+玻璃移门+开门）</t>
        </is>
      </c>
      <c r="D892" s="9" t="inlineStr">
        <is>
          <t>PPS2425008080140</t>
        </is>
      </c>
      <c r="E892" s="5" t="inlineStr">
        <is>
          <t>AC-0073</t>
        </is>
      </c>
      <c r="F892" s="9" t="inlineStr">
        <is>
          <t>5mm灰色玻璃</t>
        </is>
      </c>
      <c r="G892" s="9" t="inlineStr">
        <is>
          <t>平面(长×宽)</t>
        </is>
      </c>
      <c r="H892" s="9" t="inlineStr">
        <is>
          <t>407*603</t>
        </is>
      </c>
      <c r="I892" s="9" t="inlineStr">
        <is>
          <t>块</t>
        </is>
      </c>
      <c r="J892" s="9" t="n">
        <v>2</v>
      </c>
      <c r="K892" s="9" t="inlineStr">
        <is>
          <t>否</t>
        </is>
      </c>
      <c r="L892" s="9" t="inlineStr">
        <is>
          <t>洞石餐边柜玻璃移门-2.1米版；灰玻40.7x67.3=2磨边</t>
        </is>
      </c>
      <c r="N892" s="8" t="inlineStr">
        <is>
          <t>✅ 可导入</t>
        </is>
      </c>
      <c r="O892" t="inlineStr">
        <is>
          <t>✓</t>
        </is>
      </c>
    </row>
    <row r="893">
      <c r="A893" s="5" t="inlineStr">
        <is>
          <t>PPS24250080801</t>
        </is>
      </c>
      <c r="B893" s="6" t="inlineStr">
        <is>
          <t>洞石餐边柜 |樱桃木洞石餐边大柜 |樱桃木洞石模块餐边柜</t>
        </is>
      </c>
      <c r="C893" s="6" t="inlineStr">
        <is>
          <t>洞石餐边柜-榉木版洞石整柜2.1米（全景组合）（全景抽屉+玻璃移门+开门）</t>
        </is>
      </c>
      <c r="D893" s="6" t="inlineStr">
        <is>
          <t>PPS2425008080140</t>
        </is>
      </c>
      <c r="E893" s="5" t="inlineStr">
        <is>
          <t>AC-0102</t>
        </is>
      </c>
      <c r="F893" s="6" t="inlineStr">
        <is>
          <t>黑色金属拉门把手</t>
        </is>
      </c>
      <c r="G893" s="6" t="inlineStr">
        <is>
          <t>个数</t>
        </is>
      </c>
      <c r="H893" s="6" t="n"/>
      <c r="I893" s="6" t="inlineStr">
        <is>
          <t>个</t>
        </is>
      </c>
      <c r="J893" s="6" t="n">
        <v>1</v>
      </c>
      <c r="K893" s="6" t="n"/>
      <c r="L893" s="6" t="inlineStr">
        <is>
          <t>洞石餐边柜开门把手</t>
        </is>
      </c>
      <c r="N893" s="8" t="inlineStr">
        <is>
          <t>✅ 可导入</t>
        </is>
      </c>
      <c r="O893" t="inlineStr">
        <is>
          <t>✓</t>
        </is>
      </c>
    </row>
    <row r="894">
      <c r="A894" s="5" t="inlineStr">
        <is>
          <t>PPS24250080801</t>
        </is>
      </c>
      <c r="B894" s="9" t="inlineStr">
        <is>
          <t>洞石餐边柜 |樱桃木洞石餐边大柜 |樱桃木洞石模块餐边柜</t>
        </is>
      </c>
      <c r="C894" s="9" t="inlineStr">
        <is>
          <t>洞石餐边柜-榉木版洞石整柜1.8米（全景组合）（全景抽屉+玻璃移门+开门）</t>
        </is>
      </c>
      <c r="D894" s="9" t="inlineStr">
        <is>
          <t>PPS2425008080141</t>
        </is>
      </c>
      <c r="E894" s="5" t="inlineStr">
        <is>
          <t>WD-0136</t>
        </is>
      </c>
      <c r="F894" s="9" t="inlineStr">
        <is>
          <t>洞石餐边柜-榉木版-整柜-木作部分-适配1.8米</t>
        </is>
      </c>
      <c r="G894" s="9" t="inlineStr">
        <is>
          <t>组合</t>
        </is>
      </c>
      <c r="H894" s="9" t="n"/>
      <c r="I894" s="9" t="inlineStr">
        <is>
          <t>套</t>
        </is>
      </c>
      <c r="J894" s="9" t="n">
        <v>1</v>
      </c>
      <c r="K894" s="9" t="n"/>
      <c r="L894" s="9" t="n"/>
      <c r="N894" s="8" t="inlineStr">
        <is>
          <t>✅ 可导入</t>
        </is>
      </c>
      <c r="O894" t="inlineStr">
        <is>
          <t>✓</t>
        </is>
      </c>
    </row>
    <row r="895">
      <c r="A895" s="5" t="inlineStr">
        <is>
          <t>PPS24250080801</t>
        </is>
      </c>
      <c r="B895" s="6" t="inlineStr">
        <is>
          <t>洞石餐边柜 |樱桃木洞石餐边大柜 |樱桃木洞石模块餐边柜</t>
        </is>
      </c>
      <c r="C895" s="6" t="inlineStr">
        <is>
          <t>洞石餐边柜-榉木版洞石整柜1.8米（全景组合）（全景抽屉+玻璃移门+开门）</t>
        </is>
      </c>
      <c r="D895" s="6" t="inlineStr">
        <is>
          <t>PPS2425008080141</t>
        </is>
      </c>
      <c r="E895" s="5" t="inlineStr">
        <is>
          <t>AC-0073</t>
        </is>
      </c>
      <c r="F895" s="6" t="inlineStr">
        <is>
          <t>5mm灰色玻璃</t>
        </is>
      </c>
      <c r="G895" s="6" t="inlineStr">
        <is>
          <t>平面(长×宽)</t>
        </is>
      </c>
      <c r="H895" s="6" t="inlineStr">
        <is>
          <t>待定</t>
        </is>
      </c>
      <c r="I895" s="6" t="inlineStr">
        <is>
          <t>块</t>
        </is>
      </c>
      <c r="J895" s="6" t="n">
        <v>2</v>
      </c>
      <c r="K895" s="6" t="inlineStr">
        <is>
          <t>否</t>
        </is>
      </c>
      <c r="L895" s="6" t="inlineStr">
        <is>
          <t>洞石餐边柜顶柜玻璃-1.8米版;</t>
        </is>
      </c>
      <c r="N895" s="8" t="inlineStr">
        <is>
          <t>✅ 可导入</t>
        </is>
      </c>
      <c r="O895" t="inlineStr">
        <is>
          <t>✓</t>
        </is>
      </c>
    </row>
    <row r="896">
      <c r="A896" s="5" t="inlineStr">
        <is>
          <t>PPS24250080801</t>
        </is>
      </c>
      <c r="B896" s="9" t="inlineStr">
        <is>
          <t>洞石餐边柜 |樱桃木洞石餐边大柜 |樱桃木洞石模块餐边柜</t>
        </is>
      </c>
      <c r="C896" s="9" t="inlineStr">
        <is>
          <t>洞石餐边柜-榉木版洞石整柜1.8米（全景组合）（全景抽屉+玻璃移门+开门）</t>
        </is>
      </c>
      <c r="D896" s="9" t="inlineStr">
        <is>
          <t>PPS2425008080141</t>
        </is>
      </c>
      <c r="E896" s="5" t="inlineStr">
        <is>
          <t>AC-0096</t>
        </is>
      </c>
      <c r="F896" s="9" t="inlineStr">
        <is>
          <t>抛光不锈钢挂杆</t>
        </is>
      </c>
      <c r="G896" s="9" t="inlineStr">
        <is>
          <t>个数</t>
        </is>
      </c>
      <c r="H896" s="9" t="n"/>
      <c r="I896" s="9" t="inlineStr">
        <is>
          <t>个</t>
        </is>
      </c>
      <c r="J896" s="9" t="n">
        <v>1</v>
      </c>
      <c r="K896" s="9" t="n"/>
      <c r="L896" s="9" t="inlineStr">
        <is>
          <t>洞石餐边柜顶柜金属杆;201直径10mm[320孔距]]</t>
        </is>
      </c>
      <c r="N896" s="8" t="inlineStr">
        <is>
          <t>✅ 可导入</t>
        </is>
      </c>
      <c r="O896" t="inlineStr">
        <is>
          <t>✓</t>
        </is>
      </c>
    </row>
    <row r="897">
      <c r="A897" s="5" t="inlineStr">
        <is>
          <t>PPS24250080801</t>
        </is>
      </c>
      <c r="B897" s="6" t="inlineStr">
        <is>
          <t>洞石餐边柜 |樱桃木洞石餐边大柜 |樱桃木洞石模块餐边柜</t>
        </is>
      </c>
      <c r="C897" s="6" t="inlineStr">
        <is>
          <t>洞石餐边柜-榉木版洞石整柜1.8米（全景组合）（全景抽屉+玻璃移门+开门）</t>
        </is>
      </c>
      <c r="D897" s="6" t="inlineStr">
        <is>
          <t>PPS2425008080141</t>
        </is>
      </c>
      <c r="E897" s="5" t="inlineStr">
        <is>
          <t>AC-0080</t>
        </is>
      </c>
      <c r="F897" s="6" t="inlineStr">
        <is>
          <t>洞石纹理饰面板</t>
        </is>
      </c>
      <c r="G897" s="6" t="inlineStr">
        <is>
          <t>平面(长×宽)</t>
        </is>
      </c>
      <c r="H897" s="6" t="inlineStr">
        <is>
          <t>待定</t>
        </is>
      </c>
      <c r="I897" s="6" t="inlineStr">
        <is>
          <t>块</t>
        </is>
      </c>
      <c r="J897" s="6" t="n">
        <v>1</v>
      </c>
      <c r="K897" s="6" t="inlineStr">
        <is>
          <t>否</t>
        </is>
      </c>
      <c r="L897" s="6" t="inlineStr">
        <is>
          <t>洞石餐边柜洞石背板-1.8米版</t>
        </is>
      </c>
      <c r="N897" s="8" t="inlineStr">
        <is>
          <t>✅ 可导入</t>
        </is>
      </c>
      <c r="O897" t="inlineStr">
        <is>
          <t>✓</t>
        </is>
      </c>
    </row>
    <row r="898">
      <c r="A898" s="5" t="inlineStr">
        <is>
          <t>PPS24250080801</t>
        </is>
      </c>
      <c r="B898" s="9" t="inlineStr">
        <is>
          <t>洞石餐边柜 |樱桃木洞石餐边大柜 |樱桃木洞石模块餐边柜</t>
        </is>
      </c>
      <c r="C898" s="9" t="inlineStr">
        <is>
          <t>洞石餐边柜-榉木版洞石整柜1.8米（全景组合）（全景抽屉+玻璃移门+开门）</t>
        </is>
      </c>
      <c r="D898" s="9" t="inlineStr">
        <is>
          <t>PPS2425008080141</t>
        </is>
      </c>
      <c r="E898" s="5" t="inlineStr">
        <is>
          <t>AC-0081</t>
        </is>
      </c>
      <c r="F898" s="9" t="inlineStr">
        <is>
          <t>银色隔板轨道</t>
        </is>
      </c>
      <c r="G898" s="9" t="inlineStr">
        <is>
          <t>长度</t>
        </is>
      </c>
      <c r="H898" s="9" t="n">
        <v>1760</v>
      </c>
      <c r="I898" s="9" t="inlineStr">
        <is>
          <t>根</t>
        </is>
      </c>
      <c r="J898" s="9" t="n">
        <v>2</v>
      </c>
      <c r="K898" s="9" t="n"/>
      <c r="L898" s="9" t="inlineStr">
        <is>
          <t>洞石餐边柜铝合金轨道-1.8米版</t>
        </is>
      </c>
      <c r="N898" s="8" t="inlineStr">
        <is>
          <t>✅ 可导入</t>
        </is>
      </c>
      <c r="O898" t="inlineStr">
        <is>
          <t>✓</t>
        </is>
      </c>
    </row>
    <row r="899">
      <c r="A899" s="5" t="inlineStr">
        <is>
          <t>PPS24250080801</t>
        </is>
      </c>
      <c r="B899" s="6" t="inlineStr">
        <is>
          <t>洞石餐边柜 |樱桃木洞石餐边大柜 |樱桃木洞石模块餐边柜</t>
        </is>
      </c>
      <c r="C899" s="6" t="inlineStr">
        <is>
          <t>洞石餐边柜-榉木版洞石整柜1.8米（全景组合）（全景抽屉+玻璃移门+开门）</t>
        </is>
      </c>
      <c r="D899" s="6" t="inlineStr">
        <is>
          <t>PPS2425008080141</t>
        </is>
      </c>
      <c r="E899" s="5" t="inlineStr">
        <is>
          <t>AC-0093</t>
        </is>
      </c>
      <c r="F899" s="6" t="inlineStr">
        <is>
          <t>茶色亚克力条</t>
        </is>
      </c>
      <c r="G899" s="6" t="inlineStr">
        <is>
          <t>体积(长×宽×厚)</t>
        </is>
      </c>
      <c r="H899" s="6" t="inlineStr">
        <is>
          <t>4*35*498</t>
        </is>
      </c>
      <c r="I899" s="6" t="inlineStr">
        <is>
          <t>块</t>
        </is>
      </c>
      <c r="J899" s="6" t="n">
        <v>1</v>
      </c>
      <c r="K899" s="6" t="n"/>
      <c r="L899" s="6" t="inlineStr">
        <is>
          <t>洞石餐边柜托板亚克力条</t>
        </is>
      </c>
      <c r="N899" s="8" t="inlineStr">
        <is>
          <t>✅ 可导入</t>
        </is>
      </c>
      <c r="O899" t="inlineStr">
        <is>
          <t>✓</t>
        </is>
      </c>
    </row>
    <row r="900">
      <c r="A900" s="5" t="inlineStr">
        <is>
          <t>PPS24250080801</t>
        </is>
      </c>
      <c r="B900" s="9" t="inlineStr">
        <is>
          <t>洞石餐边柜 |樱桃木洞石餐边大柜 |樱桃木洞石模块餐边柜</t>
        </is>
      </c>
      <c r="C900" s="9" t="inlineStr">
        <is>
          <t>洞石餐边柜-榉木版洞石整柜1.8米（全景组合）（全景抽屉+玻璃移门+开门）</t>
        </is>
      </c>
      <c r="D900" s="9" t="inlineStr">
        <is>
          <t>PPS2425008080141</t>
        </is>
      </c>
      <c r="E900" s="5" t="inlineStr">
        <is>
          <t>AC-0100</t>
        </is>
      </c>
      <c r="F900" s="9" t="inlineStr">
        <is>
          <t>托板金属杆</t>
        </is>
      </c>
      <c r="G900" s="9" t="inlineStr">
        <is>
          <t>组合</t>
        </is>
      </c>
      <c r="H900" s="9" t="n"/>
      <c r="I900" s="9" t="inlineStr">
        <is>
          <t>套</t>
        </is>
      </c>
      <c r="J900" s="9" t="n">
        <v>1</v>
      </c>
      <c r="K900" s="9" t="n"/>
      <c r="L900" s="9" t="inlineStr">
        <is>
          <t>洞石餐边柜托板金属杆；平头螺丝M4*25*7    螺柱4*30+6</t>
        </is>
      </c>
      <c r="N900" s="8" t="inlineStr">
        <is>
          <t>✅ 可导入</t>
        </is>
      </c>
      <c r="O900" t="inlineStr">
        <is>
          <t>✓</t>
        </is>
      </c>
    </row>
    <row r="901">
      <c r="A901" s="5" t="inlineStr">
        <is>
          <t>PPS24250080801</t>
        </is>
      </c>
      <c r="B901" s="6" t="inlineStr">
        <is>
          <t>洞石餐边柜 |樱桃木洞石餐边大柜 |樱桃木洞石模块餐边柜</t>
        </is>
      </c>
      <c r="C901" s="6" t="inlineStr">
        <is>
          <t>洞石餐边柜-榉木版洞石整柜1.8米（全景组合）（全景抽屉+玻璃移门+开门）</t>
        </is>
      </c>
      <c r="D901" s="6" t="inlineStr">
        <is>
          <t>PPS2425008080141</t>
        </is>
      </c>
      <c r="E901" s="5" t="inlineStr">
        <is>
          <t>AC-0184</t>
        </is>
      </c>
      <c r="F901" s="6" t="inlineStr">
        <is>
          <t>电力轨道-Xpower-T25-银色-1.758-2插座</t>
        </is>
      </c>
      <c r="G901" s="6" t="inlineStr">
        <is>
          <t>个数</t>
        </is>
      </c>
      <c r="H901" s="6" t="n"/>
      <c r="I901" s="6" t="inlineStr">
        <is>
          <t>根</t>
        </is>
      </c>
      <c r="J901" s="6" t="n">
        <v>1</v>
      </c>
      <c r="K901" s="6" t="n"/>
      <c r="L901" s="6" t="inlineStr">
        <is>
          <t>洞石餐边柜电力轨道-1.8米版</t>
        </is>
      </c>
      <c r="N901" s="8" t="inlineStr">
        <is>
          <t>✅ 可导入</t>
        </is>
      </c>
      <c r="O901" t="inlineStr">
        <is>
          <t>✓</t>
        </is>
      </c>
    </row>
    <row r="902">
      <c r="A902" s="5" t="inlineStr">
        <is>
          <t>PPS24250080801</t>
        </is>
      </c>
      <c r="B902" s="9" t="inlineStr">
        <is>
          <t>洞石餐边柜 |樱桃木洞石餐边大柜 |樱桃木洞石模块餐边柜</t>
        </is>
      </c>
      <c r="C902" s="9" t="inlineStr">
        <is>
          <t>洞石餐边柜-榉木版洞石整柜1.8米（全景组合）（全景抽屉+玻璃移门+开门）</t>
        </is>
      </c>
      <c r="D902" s="9" t="inlineStr">
        <is>
          <t>PPS2425008080141</t>
        </is>
      </c>
      <c r="E902" s="5" t="inlineStr">
        <is>
          <t>AC-0078</t>
        </is>
      </c>
      <c r="F902" s="9" t="inlineStr">
        <is>
          <t>餐边柜连接片</t>
        </is>
      </c>
      <c r="G902" s="9" t="inlineStr">
        <is>
          <t>个数</t>
        </is>
      </c>
      <c r="H902" s="9" t="n"/>
      <c r="I902" s="9" t="inlineStr">
        <is>
          <t>个</t>
        </is>
      </c>
      <c r="J902" s="9" t="n">
        <v>2</v>
      </c>
      <c r="K902" s="9" t="n"/>
      <c r="L902" s="9" t="inlineStr">
        <is>
          <t>餐边柜连接片</t>
        </is>
      </c>
      <c r="N902" s="8" t="inlineStr">
        <is>
          <t>✅ 可导入</t>
        </is>
      </c>
      <c r="O902" t="inlineStr">
        <is>
          <t>✓</t>
        </is>
      </c>
    </row>
    <row r="903">
      <c r="A903" s="5" t="inlineStr">
        <is>
          <t>PPS24250080801</t>
        </is>
      </c>
      <c r="B903" s="6" t="inlineStr">
        <is>
          <t>洞石餐边柜 |樱桃木洞石餐边大柜 |樱桃木洞石模块餐边柜</t>
        </is>
      </c>
      <c r="C903" s="6" t="inlineStr">
        <is>
          <t>洞石餐边柜-榉木版洞石整柜1.8米（全景组合）（全景抽屉+玻璃移门+开门）</t>
        </is>
      </c>
      <c r="D903" s="6" t="inlineStr">
        <is>
          <t>PPS2425008080141</t>
        </is>
      </c>
      <c r="E903" s="5" t="inlineStr">
        <is>
          <t>AC-0101</t>
        </is>
      </c>
      <c r="F903" s="6" t="inlineStr">
        <is>
          <t>9mm米白洞石下挂岩板</t>
        </is>
      </c>
      <c r="G903" s="6" t="inlineStr">
        <is>
          <t>平面(长×宽)</t>
        </is>
      </c>
      <c r="H903" s="6" t="inlineStr">
        <is>
          <t>1800*500</t>
        </is>
      </c>
      <c r="I903" s="6" t="inlineStr">
        <is>
          <t>块</t>
        </is>
      </c>
      <c r="J903" s="6" t="n">
        <v>1</v>
      </c>
      <c r="K903" s="6" t="n"/>
      <c r="L903" s="6" t="inlineStr">
        <is>
          <t>洞石餐边柜下挂岩板-1.8米版；9mm米白洞石岩板 2100*500  3面挂边80mm
后面左右两边进来8cm开2*1cm半圆孔</t>
        </is>
      </c>
      <c r="N903" s="8" t="inlineStr">
        <is>
          <t>✅ 可导入</t>
        </is>
      </c>
      <c r="O903" t="inlineStr">
        <is>
          <t>✓</t>
        </is>
      </c>
    </row>
    <row r="904">
      <c r="A904" s="5" t="inlineStr">
        <is>
          <t>PPS24250080801</t>
        </is>
      </c>
      <c r="B904" s="9" t="inlineStr">
        <is>
          <t>洞石餐边柜 |樱桃木洞石餐边大柜 |樱桃木洞石模块餐边柜</t>
        </is>
      </c>
      <c r="C904" s="9" t="inlineStr">
        <is>
          <t>洞石餐边柜-榉木版洞石整柜1.8米（全景组合）（全景抽屉+玻璃移门+开门）</t>
        </is>
      </c>
      <c r="D904" s="9" t="inlineStr">
        <is>
          <t>PPS2425008080141</t>
        </is>
      </c>
      <c r="E904" s="5" t="inlineStr">
        <is>
          <t>AC-0073</t>
        </is>
      </c>
      <c r="F904" s="9" t="inlineStr">
        <is>
          <t>5mm灰色玻璃</t>
        </is>
      </c>
      <c r="G904" s="9" t="inlineStr">
        <is>
          <t>平面(长×宽)</t>
        </is>
      </c>
      <c r="H904" s="9" t="inlineStr">
        <is>
          <t>待定</t>
        </is>
      </c>
      <c r="I904" s="9" t="inlineStr">
        <is>
          <t>块</t>
        </is>
      </c>
      <c r="J904" s="9" t="n">
        <v>1</v>
      </c>
      <c r="K904" s="9" t="inlineStr">
        <is>
          <t>否</t>
        </is>
      </c>
      <c r="L904" s="9" t="inlineStr">
        <is>
          <t>洞石餐边柜全景抽屉玻璃面板</t>
        </is>
      </c>
      <c r="N904" s="8" t="inlineStr">
        <is>
          <t>✅ 可导入</t>
        </is>
      </c>
      <c r="O904" t="inlineStr">
        <is>
          <t>✓</t>
        </is>
      </c>
    </row>
    <row r="905">
      <c r="A905" s="5" t="inlineStr">
        <is>
          <t>PPS24250080801</t>
        </is>
      </c>
      <c r="B905" s="6" t="inlineStr">
        <is>
          <t>洞石餐边柜 |樱桃木洞石餐边大柜 |樱桃木洞石模块餐边柜</t>
        </is>
      </c>
      <c r="C905" s="6" t="inlineStr">
        <is>
          <t>洞石餐边柜-榉木版洞石整柜1.8米（全景组合）（全景抽屉+玻璃移门+开门）</t>
        </is>
      </c>
      <c r="D905" s="6" t="inlineStr">
        <is>
          <t>PPS2425008080141</t>
        </is>
      </c>
      <c r="E905" s="5" t="inlineStr">
        <is>
          <t>AC-0073</t>
        </is>
      </c>
      <c r="F905" s="96" t="inlineStr">
        <is>
          <t>5mm小灯芯玻璃</t>
        </is>
      </c>
      <c r="G905" s="6" t="inlineStr">
        <is>
          <t>平面(长×宽)</t>
        </is>
      </c>
      <c r="H905" s="6" t="inlineStr">
        <is>
          <t>待定</t>
        </is>
      </c>
      <c r="I905" s="6" t="inlineStr">
        <is>
          <t>块</t>
        </is>
      </c>
      <c r="J905" s="6" t="n">
        <v>1</v>
      </c>
      <c r="K905" s="6" t="inlineStr">
        <is>
          <t>否</t>
        </is>
      </c>
      <c r="L905" s="6" t="inlineStr">
        <is>
          <t>洞石餐边柜全景抽屉内抽小灯芯隔板</t>
        </is>
      </c>
      <c r="N905" s="8" t="inlineStr">
        <is>
          <t>✅ 可导入</t>
        </is>
      </c>
      <c r="O905" t="inlineStr">
        <is>
          <t>✓</t>
        </is>
      </c>
    </row>
    <row r="906">
      <c r="A906" s="5" t="inlineStr">
        <is>
          <t>PPS24250080801</t>
        </is>
      </c>
      <c r="B906" s="9" t="inlineStr">
        <is>
          <t>洞石餐边柜 |樱桃木洞石餐边大柜 |樱桃木洞石模块餐边柜</t>
        </is>
      </c>
      <c r="C906" s="9" t="inlineStr">
        <is>
          <t>洞石餐边柜-榉木版洞石整柜1.8米（全景组合）（全景抽屉+玻璃移门+开门）</t>
        </is>
      </c>
      <c r="D906" s="9" t="inlineStr">
        <is>
          <t>PPS2425008080141</t>
        </is>
      </c>
      <c r="E906" s="5" t="inlineStr">
        <is>
          <t>AC-0073</t>
        </is>
      </c>
      <c r="F906" s="9" t="inlineStr">
        <is>
          <t>5mm灰色玻璃</t>
        </is>
      </c>
      <c r="G906" s="9" t="inlineStr">
        <is>
          <t>平面(长×宽)</t>
        </is>
      </c>
      <c r="H906" s="9" t="inlineStr">
        <is>
          <t>待定</t>
        </is>
      </c>
      <c r="I906" s="9" t="inlineStr">
        <is>
          <t>块</t>
        </is>
      </c>
      <c r="J906" s="9" t="n">
        <v>1</v>
      </c>
      <c r="K906" s="9" t="inlineStr">
        <is>
          <t>否</t>
        </is>
      </c>
      <c r="L906" s="9" t="inlineStr">
        <is>
          <t>洞石餐边柜全景抽屉内抽面板</t>
        </is>
      </c>
      <c r="N906" s="8" t="inlineStr">
        <is>
          <t>✅ 可导入</t>
        </is>
      </c>
      <c r="O906" t="inlineStr">
        <is>
          <t>✓</t>
        </is>
      </c>
    </row>
    <row r="907">
      <c r="A907" s="5" t="inlineStr">
        <is>
          <t>PPS24250080801</t>
        </is>
      </c>
      <c r="B907" s="6" t="inlineStr">
        <is>
          <t>洞石餐边柜 |樱桃木洞石餐边大柜 |樱桃木洞石模块餐边柜</t>
        </is>
      </c>
      <c r="C907" s="6" t="inlineStr">
        <is>
          <t>洞石餐边柜-榉木版洞石整柜1.8米（全景组合）（全景抽屉+玻璃移门+开门）</t>
        </is>
      </c>
      <c r="D907" s="6" t="inlineStr">
        <is>
          <t>PPS2425008080141</t>
        </is>
      </c>
      <c r="E907" s="5" t="inlineStr">
        <is>
          <t>AC-0073</t>
        </is>
      </c>
      <c r="F907" s="6" t="inlineStr">
        <is>
          <t>5mm灰色玻璃</t>
        </is>
      </c>
      <c r="G907" s="6" t="inlineStr">
        <is>
          <t>平面(长×宽)</t>
        </is>
      </c>
      <c r="H907" s="6" t="inlineStr">
        <is>
          <t>待定</t>
        </is>
      </c>
      <c r="I907" s="6" t="inlineStr">
        <is>
          <t>块</t>
        </is>
      </c>
      <c r="J907" s="6" t="n">
        <v>2</v>
      </c>
      <c r="K907" s="6" t="inlineStr">
        <is>
          <t>否</t>
        </is>
      </c>
      <c r="L907" s="6" t="inlineStr">
        <is>
          <t>洞石餐边柜玻璃移门-1.8米版；灰玻40.7x67.3=2磨边</t>
        </is>
      </c>
      <c r="N907" s="8" t="inlineStr">
        <is>
          <t>✅ 可导入</t>
        </is>
      </c>
      <c r="O907" t="inlineStr">
        <is>
          <t>✓</t>
        </is>
      </c>
    </row>
    <row r="908">
      <c r="A908" s="5" t="inlineStr">
        <is>
          <t>PPS24250080801</t>
        </is>
      </c>
      <c r="B908" s="9" t="inlineStr">
        <is>
          <t>洞石餐边柜 |樱桃木洞石餐边大柜 |樱桃木洞石模块餐边柜</t>
        </is>
      </c>
      <c r="C908" s="9" t="inlineStr">
        <is>
          <t>洞石餐边柜-榉木版洞石整柜1.8米（全景组合）（全景抽屉+玻璃移门+开门）</t>
        </is>
      </c>
      <c r="D908" s="9" t="inlineStr">
        <is>
          <t>PPS2425008080141</t>
        </is>
      </c>
      <c r="E908" s="5" t="inlineStr">
        <is>
          <t>AC-0102</t>
        </is>
      </c>
      <c r="F908" s="9" t="inlineStr">
        <is>
          <t>黑色金属拉门把手</t>
        </is>
      </c>
      <c r="G908" s="9" t="inlineStr">
        <is>
          <t>个数</t>
        </is>
      </c>
      <c r="H908" s="9" t="n"/>
      <c r="I908" s="9" t="inlineStr">
        <is>
          <t>个</t>
        </is>
      </c>
      <c r="J908" s="9" t="n">
        <v>1</v>
      </c>
      <c r="K908" s="9" t="n"/>
      <c r="L908" s="9" t="inlineStr">
        <is>
          <t>洞石餐边柜开门把手</t>
        </is>
      </c>
      <c r="N908" s="8" t="inlineStr">
        <is>
          <t>✅ 可导入</t>
        </is>
      </c>
      <c r="O908" t="inlineStr">
        <is>
          <t>✓</t>
        </is>
      </c>
    </row>
    <row r="909">
      <c r="A909" s="5" t="inlineStr">
        <is>
          <t>PPS24250080801</t>
        </is>
      </c>
      <c r="B909" s="6" t="inlineStr">
        <is>
          <t>洞石餐边柜 |樱桃木洞石餐边大柜 |樱桃木洞石模块餐边柜</t>
        </is>
      </c>
      <c r="C909" s="6" t="inlineStr">
        <is>
          <t>洞石餐边柜-榉木版洞石整柜1.5米（全景组合）（玻璃移门+开门）</t>
        </is>
      </c>
      <c r="D909" s="6" t="inlineStr">
        <is>
          <t>PPS2425008080142</t>
        </is>
      </c>
      <c r="E909" s="5" t="inlineStr">
        <is>
          <t>WD-0137</t>
        </is>
      </c>
      <c r="F909" s="6" t="inlineStr">
        <is>
          <t>洞石餐边柜-榉木版-整柜-木作部分-适配1.5米</t>
        </is>
      </c>
      <c r="G909" s="6" t="inlineStr">
        <is>
          <t>组合</t>
        </is>
      </c>
      <c r="H909" s="6" t="n"/>
      <c r="I909" s="6" t="inlineStr">
        <is>
          <t>套</t>
        </is>
      </c>
      <c r="J909" s="6" t="n">
        <v>1</v>
      </c>
      <c r="K909" s="6" t="n"/>
      <c r="L909" s="6" t="n"/>
      <c r="N909" s="8" t="inlineStr">
        <is>
          <t>✅ 可导入</t>
        </is>
      </c>
      <c r="O909" t="inlineStr">
        <is>
          <t>✓</t>
        </is>
      </c>
    </row>
    <row r="910">
      <c r="A910" s="5" t="inlineStr">
        <is>
          <t>PPS24250080801</t>
        </is>
      </c>
      <c r="B910" s="9" t="inlineStr">
        <is>
          <t>洞石餐边柜 |樱桃木洞石餐边大柜 |樱桃木洞石模块餐边柜</t>
        </is>
      </c>
      <c r="C910" s="9" t="inlineStr">
        <is>
          <t>洞石餐边柜-榉木版洞石整柜1.5米（全景组合）（玻璃移门+开门）</t>
        </is>
      </c>
      <c r="D910" s="9" t="inlineStr">
        <is>
          <t>PPS2425008080142</t>
        </is>
      </c>
      <c r="E910" s="5" t="inlineStr">
        <is>
          <t>AC-0073</t>
        </is>
      </c>
      <c r="F910" s="9" t="inlineStr">
        <is>
          <t>5mm灰色玻璃</t>
        </is>
      </c>
      <c r="G910" s="9" t="inlineStr">
        <is>
          <t>平面(长×宽)</t>
        </is>
      </c>
      <c r="H910" s="9" t="inlineStr">
        <is>
          <t>待定</t>
        </is>
      </c>
      <c r="I910" s="9" t="inlineStr">
        <is>
          <t>块</t>
        </is>
      </c>
      <c r="J910" s="9" t="n">
        <v>2</v>
      </c>
      <c r="K910" s="9" t="inlineStr">
        <is>
          <t>否</t>
        </is>
      </c>
      <c r="L910" s="9" t="inlineStr">
        <is>
          <t>洞石餐边柜顶柜玻璃-1.5米版;</t>
        </is>
      </c>
      <c r="N910" s="8" t="inlineStr">
        <is>
          <t>✅ 可导入</t>
        </is>
      </c>
      <c r="O910" t="inlineStr">
        <is>
          <t>✓</t>
        </is>
      </c>
    </row>
    <row r="911">
      <c r="A911" s="5" t="inlineStr">
        <is>
          <t>PPS24250080801</t>
        </is>
      </c>
      <c r="B911" s="6" t="inlineStr">
        <is>
          <t>洞石餐边柜 |樱桃木洞石餐边大柜 |樱桃木洞石模块餐边柜</t>
        </is>
      </c>
      <c r="C911" s="6" t="inlineStr">
        <is>
          <t>洞石餐边柜-榉木版洞石整柜1.5米（全景组合）（玻璃移门+开门）</t>
        </is>
      </c>
      <c r="D911" s="6" t="inlineStr">
        <is>
          <t>PPS2425008080142</t>
        </is>
      </c>
      <c r="E911" s="5" t="inlineStr">
        <is>
          <t>AC-0096</t>
        </is>
      </c>
      <c r="F911" s="6" t="inlineStr">
        <is>
          <t>抛光不锈钢挂杆</t>
        </is>
      </c>
      <c r="G911" s="6" t="inlineStr">
        <is>
          <t>个数</t>
        </is>
      </c>
      <c r="H911" s="6" t="n"/>
      <c r="I911" s="6" t="inlineStr">
        <is>
          <t>个</t>
        </is>
      </c>
      <c r="J911" s="6" t="n">
        <v>1</v>
      </c>
      <c r="K911" s="6" t="n"/>
      <c r="L911" s="6" t="inlineStr">
        <is>
          <t>洞石餐边柜顶柜金属杆;201直径10mm[320孔距]]</t>
        </is>
      </c>
      <c r="N911" s="8" t="inlineStr">
        <is>
          <t>✅ 可导入</t>
        </is>
      </c>
      <c r="O911" t="inlineStr">
        <is>
          <t>✓</t>
        </is>
      </c>
    </row>
    <row r="912">
      <c r="A912" s="5" t="inlineStr">
        <is>
          <t>PPS24250080801</t>
        </is>
      </c>
      <c r="B912" s="9" t="inlineStr">
        <is>
          <t>洞石餐边柜 |樱桃木洞石餐边大柜 |樱桃木洞石模块餐边柜</t>
        </is>
      </c>
      <c r="C912" s="9" t="inlineStr">
        <is>
          <t>洞石餐边柜-榉木版洞石整柜1.5米（全景组合）（玻璃移门+开门）</t>
        </is>
      </c>
      <c r="D912" s="9" t="inlineStr">
        <is>
          <t>PPS2425008080142</t>
        </is>
      </c>
      <c r="E912" s="5" t="inlineStr">
        <is>
          <t>AC-0080</t>
        </is>
      </c>
      <c r="F912" s="9" t="inlineStr">
        <is>
          <t>洞石纹理饰面板</t>
        </is>
      </c>
      <c r="G912" s="9" t="inlineStr">
        <is>
          <t>平面(长×宽)</t>
        </is>
      </c>
      <c r="H912" s="9" t="inlineStr">
        <is>
          <t>待定</t>
        </is>
      </c>
      <c r="I912" s="9" t="inlineStr">
        <is>
          <t>块</t>
        </is>
      </c>
      <c r="J912" s="9" t="n">
        <v>1</v>
      </c>
      <c r="K912" s="9" t="inlineStr">
        <is>
          <t>否</t>
        </is>
      </c>
      <c r="L912" s="9" t="inlineStr">
        <is>
          <t>洞石餐边柜洞石背板-1.5米版</t>
        </is>
      </c>
      <c r="N912" s="8" t="inlineStr">
        <is>
          <t>✅ 可导入</t>
        </is>
      </c>
      <c r="O912" t="inlineStr">
        <is>
          <t>✓</t>
        </is>
      </c>
    </row>
    <row r="913">
      <c r="A913" s="5" t="inlineStr">
        <is>
          <t>PPS24250080801</t>
        </is>
      </c>
      <c r="B913" s="6" t="inlineStr">
        <is>
          <t>洞石餐边柜 |樱桃木洞石餐边大柜 |樱桃木洞石模块餐边柜</t>
        </is>
      </c>
      <c r="C913" s="6" t="inlineStr">
        <is>
          <t>洞石餐边柜-榉木版洞石整柜1.5米（全景组合）（玻璃移门+开门）</t>
        </is>
      </c>
      <c r="D913" s="6" t="inlineStr">
        <is>
          <t>PPS2425008080142</t>
        </is>
      </c>
      <c r="E913" s="5" t="inlineStr">
        <is>
          <t>AC-0081</t>
        </is>
      </c>
      <c r="F913" s="6" t="inlineStr">
        <is>
          <t>银色隔板轨道</t>
        </is>
      </c>
      <c r="G913" s="6" t="inlineStr">
        <is>
          <t>长度</t>
        </is>
      </c>
      <c r="H913" s="6" t="n">
        <v>1460</v>
      </c>
      <c r="I913" s="6" t="inlineStr">
        <is>
          <t>根</t>
        </is>
      </c>
      <c r="J913" s="6" t="n">
        <v>2</v>
      </c>
      <c r="K913" s="6" t="n"/>
      <c r="L913" s="6" t="inlineStr">
        <is>
          <t>洞石餐边柜铝合金轨道-1.5米版</t>
        </is>
      </c>
      <c r="N913" s="8" t="inlineStr">
        <is>
          <t>✅ 可导入</t>
        </is>
      </c>
      <c r="O913" t="inlineStr">
        <is>
          <t>✓</t>
        </is>
      </c>
    </row>
    <row r="914">
      <c r="A914" s="5" t="inlineStr">
        <is>
          <t>PPS24250080801</t>
        </is>
      </c>
      <c r="B914" s="9" t="inlineStr">
        <is>
          <t>洞石餐边柜 |樱桃木洞石餐边大柜 |樱桃木洞石模块餐边柜</t>
        </is>
      </c>
      <c r="C914" s="9" t="inlineStr">
        <is>
          <t>洞石餐边柜-榉木版洞石整柜1.5米（全景组合）（玻璃移门+开门）</t>
        </is>
      </c>
      <c r="D914" s="9" t="inlineStr">
        <is>
          <t>PPS2425008080142</t>
        </is>
      </c>
      <c r="E914" s="5" t="inlineStr">
        <is>
          <t>AC-0093</t>
        </is>
      </c>
      <c r="F914" s="9" t="inlineStr">
        <is>
          <t>茶色亚克力条</t>
        </is>
      </c>
      <c r="G914" s="9" t="inlineStr">
        <is>
          <t>体积(长×宽×厚)</t>
        </is>
      </c>
      <c r="H914" s="9" t="inlineStr">
        <is>
          <t>4*35*498</t>
        </is>
      </c>
      <c r="I914" s="9" t="inlineStr">
        <is>
          <t>块</t>
        </is>
      </c>
      <c r="J914" s="9" t="n">
        <v>1</v>
      </c>
      <c r="K914" s="9" t="n"/>
      <c r="L914" s="9" t="inlineStr">
        <is>
          <t>洞石餐边柜托板亚克力条</t>
        </is>
      </c>
      <c r="N914" s="8" t="inlineStr">
        <is>
          <t>✅ 可导入</t>
        </is>
      </c>
      <c r="O914" t="inlineStr">
        <is>
          <t>✓</t>
        </is>
      </c>
    </row>
    <row r="915">
      <c r="A915" s="5" t="inlineStr">
        <is>
          <t>PPS24250080801</t>
        </is>
      </c>
      <c r="B915" s="6" t="inlineStr">
        <is>
          <t>洞石餐边柜 |樱桃木洞石餐边大柜 |樱桃木洞石模块餐边柜</t>
        </is>
      </c>
      <c r="C915" s="6" t="inlineStr">
        <is>
          <t>洞石餐边柜-榉木版洞石整柜1.5米（全景组合）（玻璃移门+开门）</t>
        </is>
      </c>
      <c r="D915" s="6" t="inlineStr">
        <is>
          <t>PPS2425008080142</t>
        </is>
      </c>
      <c r="E915" s="5" t="inlineStr">
        <is>
          <t>AC-0100</t>
        </is>
      </c>
      <c r="F915" s="6" t="inlineStr">
        <is>
          <t>托板金属杆</t>
        </is>
      </c>
      <c r="G915" s="6" t="inlineStr">
        <is>
          <t>组合</t>
        </is>
      </c>
      <c r="H915" s="6" t="n"/>
      <c r="I915" s="6" t="inlineStr">
        <is>
          <t>套</t>
        </is>
      </c>
      <c r="J915" s="6" t="n">
        <v>1</v>
      </c>
      <c r="K915" s="6" t="n"/>
      <c r="L915" s="6" t="inlineStr">
        <is>
          <t>洞石餐边柜托板金属杆；平头螺丝M4*25*7    螺柱4*30+6</t>
        </is>
      </c>
      <c r="N915" s="8" t="inlineStr">
        <is>
          <t>✅ 可导入</t>
        </is>
      </c>
      <c r="O915" t="inlineStr">
        <is>
          <t>✓</t>
        </is>
      </c>
    </row>
    <row r="916">
      <c r="A916" s="5" t="inlineStr">
        <is>
          <t>PPS24250080801</t>
        </is>
      </c>
      <c r="B916" s="9" t="inlineStr">
        <is>
          <t>洞石餐边柜 |樱桃木洞石餐边大柜 |樱桃木洞石模块餐边柜</t>
        </is>
      </c>
      <c r="C916" s="9" t="inlineStr">
        <is>
          <t>洞石餐边柜-榉木版洞石整柜1.5米（全景组合）（玻璃移门+开门）</t>
        </is>
      </c>
      <c r="D916" s="9" t="inlineStr">
        <is>
          <t>PPS2425008080142</t>
        </is>
      </c>
      <c r="E916" s="5" t="inlineStr">
        <is>
          <t>AC-0185</t>
        </is>
      </c>
      <c r="F916" s="9" t="inlineStr">
        <is>
          <t>电力轨道-Xpower-T25-银色-1.458-2插座</t>
        </is>
      </c>
      <c r="G916" s="9" t="inlineStr">
        <is>
          <t>个数</t>
        </is>
      </c>
      <c r="H916" s="9" t="n"/>
      <c r="I916" s="9" t="inlineStr">
        <is>
          <t>根</t>
        </is>
      </c>
      <c r="J916" s="9" t="n">
        <v>1</v>
      </c>
      <c r="K916" s="9" t="n"/>
      <c r="L916" s="9" t="inlineStr">
        <is>
          <t>洞石餐边柜电力轨道-1.5米版</t>
        </is>
      </c>
      <c r="N916" s="8" t="inlineStr">
        <is>
          <t>✅ 可导入</t>
        </is>
      </c>
      <c r="O916" t="inlineStr">
        <is>
          <t>✓</t>
        </is>
      </c>
    </row>
    <row r="917">
      <c r="A917" s="5" t="inlineStr">
        <is>
          <t>PPS24250080801</t>
        </is>
      </c>
      <c r="B917" s="6" t="inlineStr">
        <is>
          <t>洞石餐边柜 |樱桃木洞石餐边大柜 |樱桃木洞石模块餐边柜</t>
        </is>
      </c>
      <c r="C917" s="6" t="inlineStr">
        <is>
          <t>洞石餐边柜-榉木版洞石整柜1.5米（全景组合）（玻璃移门+开门）</t>
        </is>
      </c>
      <c r="D917" s="6" t="inlineStr">
        <is>
          <t>PPS2425008080142</t>
        </is>
      </c>
      <c r="E917" s="5" t="inlineStr">
        <is>
          <t>AC-0078</t>
        </is>
      </c>
      <c r="F917" s="6" t="inlineStr">
        <is>
          <t>餐边柜连接片</t>
        </is>
      </c>
      <c r="G917" s="6" t="inlineStr">
        <is>
          <t>个数</t>
        </is>
      </c>
      <c r="H917" s="6" t="n"/>
      <c r="I917" s="6" t="inlineStr">
        <is>
          <t>个</t>
        </is>
      </c>
      <c r="J917" s="6" t="n">
        <v>2</v>
      </c>
      <c r="K917" s="6" t="n"/>
      <c r="L917" s="6" t="inlineStr">
        <is>
          <t>餐边柜连接片</t>
        </is>
      </c>
      <c r="N917" s="8" t="inlineStr">
        <is>
          <t>✅ 可导入</t>
        </is>
      </c>
      <c r="O917" t="inlineStr">
        <is>
          <t>✓</t>
        </is>
      </c>
    </row>
    <row r="918">
      <c r="A918" s="5" t="inlineStr">
        <is>
          <t>PPS24250080801</t>
        </is>
      </c>
      <c r="B918" s="9" t="inlineStr">
        <is>
          <t>洞石餐边柜 |樱桃木洞石餐边大柜 |樱桃木洞石模块餐边柜</t>
        </is>
      </c>
      <c r="C918" s="9" t="inlineStr">
        <is>
          <t>洞石餐边柜-榉木版洞石整柜1.5米（全景组合）（玻璃移门+开门）</t>
        </is>
      </c>
      <c r="D918" s="9" t="inlineStr">
        <is>
          <t>PPS2425008080142</t>
        </is>
      </c>
      <c r="E918" s="5" t="inlineStr">
        <is>
          <t>AC-0101</t>
        </is>
      </c>
      <c r="F918" s="9" t="inlineStr">
        <is>
          <t>9mm米白洞石下挂岩板</t>
        </is>
      </c>
      <c r="G918" s="9" t="inlineStr">
        <is>
          <t>平面(长×宽)</t>
        </is>
      </c>
      <c r="H918" s="9" t="inlineStr">
        <is>
          <t>1500*500</t>
        </is>
      </c>
      <c r="I918" s="9" t="inlineStr">
        <is>
          <t>块</t>
        </is>
      </c>
      <c r="J918" s="9" t="n">
        <v>1</v>
      </c>
      <c r="K918" s="9" t="n"/>
      <c r="L918" s="9" t="inlineStr">
        <is>
          <t>洞石餐边柜下挂岩板-1.5米版；9mm米白洞石岩板 2100*500  3面挂边80mm
后面左右两边进来8cm开2*1cm半圆孔</t>
        </is>
      </c>
      <c r="N918" s="8" t="inlineStr">
        <is>
          <t>✅ 可导入</t>
        </is>
      </c>
      <c r="O918" t="inlineStr">
        <is>
          <t>✓</t>
        </is>
      </c>
    </row>
    <row r="919">
      <c r="A919" s="5" t="inlineStr">
        <is>
          <t>PPS24250080801</t>
        </is>
      </c>
      <c r="B919" s="6" t="inlineStr">
        <is>
          <t>洞石餐边柜 |樱桃木洞石餐边大柜 |樱桃木洞石模块餐边柜</t>
        </is>
      </c>
      <c r="C919" s="6" t="inlineStr">
        <is>
          <t>洞石餐边柜-榉木版洞石整柜1.5米（全景组合）（玻璃移门+开门）</t>
        </is>
      </c>
      <c r="D919" s="6" t="inlineStr">
        <is>
          <t>PPS2425008080142</t>
        </is>
      </c>
      <c r="E919" s="5" t="inlineStr">
        <is>
          <t>AC-0073</t>
        </is>
      </c>
      <c r="F919" s="6" t="inlineStr">
        <is>
          <t>5mm灰色玻璃</t>
        </is>
      </c>
      <c r="G919" s="6" t="inlineStr">
        <is>
          <t>平面(长×宽)</t>
        </is>
      </c>
      <c r="H919" s="6" t="inlineStr">
        <is>
          <t>待定</t>
        </is>
      </c>
      <c r="I919" s="6" t="inlineStr">
        <is>
          <t>块</t>
        </is>
      </c>
      <c r="J919" s="6" t="n">
        <v>1</v>
      </c>
      <c r="K919" s="6" t="inlineStr">
        <is>
          <t>否</t>
        </is>
      </c>
      <c r="L919" s="6" t="inlineStr">
        <is>
          <t>洞石餐边柜全景抽屉玻璃面板</t>
        </is>
      </c>
      <c r="N919" s="8" t="inlineStr">
        <is>
          <t>✅ 可导入</t>
        </is>
      </c>
      <c r="O919" t="inlineStr">
        <is>
          <t>✓</t>
        </is>
      </c>
    </row>
    <row r="920">
      <c r="A920" s="5" t="inlineStr">
        <is>
          <t>PPS24250080801</t>
        </is>
      </c>
      <c r="B920" s="9" t="inlineStr">
        <is>
          <t>洞石餐边柜 |樱桃木洞石餐边大柜 |樱桃木洞石模块餐边柜</t>
        </is>
      </c>
      <c r="C920" s="9" t="inlineStr">
        <is>
          <t>洞石餐边柜-榉木版洞石整柜1.5米（全景组合）（玻璃移门+开门）</t>
        </is>
      </c>
      <c r="D920" s="9" t="inlineStr">
        <is>
          <t>PPS2425008080142</t>
        </is>
      </c>
      <c r="E920" s="5" t="inlineStr">
        <is>
          <t>AC-0073</t>
        </is>
      </c>
      <c r="F920" s="97" t="inlineStr">
        <is>
          <t>5mm小灯芯玻璃</t>
        </is>
      </c>
      <c r="G920" s="9" t="inlineStr">
        <is>
          <t>平面(长×宽)</t>
        </is>
      </c>
      <c r="H920" s="9" t="inlineStr">
        <is>
          <t>待定</t>
        </is>
      </c>
      <c r="I920" s="9" t="inlineStr">
        <is>
          <t>块</t>
        </is>
      </c>
      <c r="J920" s="9" t="n">
        <v>1</v>
      </c>
      <c r="K920" s="9" t="inlineStr">
        <is>
          <t>否</t>
        </is>
      </c>
      <c r="L920" s="9" t="inlineStr">
        <is>
          <t>洞石餐边柜全景抽屉内抽小灯芯隔板</t>
        </is>
      </c>
      <c r="N920" s="8" t="inlineStr">
        <is>
          <t>✅ 可导入</t>
        </is>
      </c>
      <c r="O920" t="inlineStr">
        <is>
          <t>✓</t>
        </is>
      </c>
    </row>
    <row r="921">
      <c r="A921" s="5" t="inlineStr">
        <is>
          <t>PPS24250080801</t>
        </is>
      </c>
      <c r="B921" s="6" t="inlineStr">
        <is>
          <t>洞石餐边柜 |樱桃木洞石餐边大柜 |樱桃木洞石模块餐边柜</t>
        </is>
      </c>
      <c r="C921" s="6" t="inlineStr">
        <is>
          <t>洞石餐边柜-榉木版洞石整柜1.5米（全景组合）（玻璃移门+开门）</t>
        </is>
      </c>
      <c r="D921" s="6" t="inlineStr">
        <is>
          <t>PPS2425008080142</t>
        </is>
      </c>
      <c r="E921" s="5" t="inlineStr">
        <is>
          <t>AC-0073</t>
        </is>
      </c>
      <c r="F921" s="6" t="inlineStr">
        <is>
          <t>5mm灰色玻璃</t>
        </is>
      </c>
      <c r="G921" s="6" t="inlineStr">
        <is>
          <t>平面(长×宽)</t>
        </is>
      </c>
      <c r="H921" s="6" t="inlineStr">
        <is>
          <t>待定</t>
        </is>
      </c>
      <c r="I921" s="6" t="inlineStr">
        <is>
          <t>块</t>
        </is>
      </c>
      <c r="J921" s="6" t="n">
        <v>1</v>
      </c>
      <c r="K921" s="6" t="inlineStr">
        <is>
          <t>否</t>
        </is>
      </c>
      <c r="L921" s="6" t="inlineStr">
        <is>
          <t>洞石餐边柜全景抽屉内抽面板</t>
        </is>
      </c>
      <c r="N921" s="8" t="inlineStr">
        <is>
          <t>✅ 可导入</t>
        </is>
      </c>
      <c r="O921" t="inlineStr">
        <is>
          <t>✓</t>
        </is>
      </c>
    </row>
    <row r="922">
      <c r="A922" s="5" t="inlineStr">
        <is>
          <t>PPS24250080801</t>
        </is>
      </c>
      <c r="B922" s="9" t="inlineStr">
        <is>
          <t>洞石餐边柜 |樱桃木洞石餐边大柜 |樱桃木洞石模块餐边柜</t>
        </is>
      </c>
      <c r="C922" s="9" t="inlineStr">
        <is>
          <t>洞石餐边柜-榉木版洞石整柜1.5米（全景组合）（玻璃移门+开门）</t>
        </is>
      </c>
      <c r="D922" s="9" t="inlineStr">
        <is>
          <t>PPS2425008080142</t>
        </is>
      </c>
      <c r="E922" s="5" t="inlineStr">
        <is>
          <t>AC-0073</t>
        </is>
      </c>
      <c r="F922" s="9" t="inlineStr">
        <is>
          <t>5mm灰色玻璃</t>
        </is>
      </c>
      <c r="G922" s="9" t="inlineStr">
        <is>
          <t>平面(长×宽)</t>
        </is>
      </c>
      <c r="H922" s="9" t="inlineStr">
        <is>
          <t>待定</t>
        </is>
      </c>
      <c r="I922" s="9" t="inlineStr">
        <is>
          <t>块</t>
        </is>
      </c>
      <c r="J922" s="9" t="n">
        <v>2</v>
      </c>
      <c r="K922" s="9" t="inlineStr">
        <is>
          <t>否</t>
        </is>
      </c>
      <c r="L922" s="9" t="inlineStr">
        <is>
          <t>洞石餐边柜玻璃移门-1.5米版；灰玻40.7x67.3=2磨边</t>
        </is>
      </c>
      <c r="M922" s="106" t="inlineStr">
        <is>
          <t>灰玻23.7x44.2=1，小灯芯51.3x37.3=1磨边，5x45.7=1磨边</t>
        </is>
      </c>
      <c r="N922" s="8" t="inlineStr">
        <is>
          <t>✅ 可导入</t>
        </is>
      </c>
      <c r="O922" t="inlineStr">
        <is>
          <t>✓</t>
        </is>
      </c>
    </row>
    <row r="923">
      <c r="A923" s="5" t="inlineStr">
        <is>
          <t>PPS24250080801</t>
        </is>
      </c>
      <c r="B923" s="6" t="inlineStr">
        <is>
          <t>洞石餐边柜 |樱桃木洞石餐边大柜 |樱桃木洞石模块餐边柜</t>
        </is>
      </c>
      <c r="C923" s="6" t="inlineStr">
        <is>
          <t>洞石餐边柜-榉木版洞石整柜1.5米（全景组合）（玻璃移门+开门）</t>
        </is>
      </c>
      <c r="D923" s="6" t="inlineStr">
        <is>
          <t>PPS2425008080142</t>
        </is>
      </c>
      <c r="E923" s="5" t="inlineStr">
        <is>
          <t>AC-0102</t>
        </is>
      </c>
      <c r="F923" s="6" t="inlineStr">
        <is>
          <t>黑色金属拉门把手</t>
        </is>
      </c>
      <c r="G923" s="6" t="inlineStr">
        <is>
          <t>个数</t>
        </is>
      </c>
      <c r="H923" s="6" t="n"/>
      <c r="I923" s="6" t="inlineStr">
        <is>
          <t>个</t>
        </is>
      </c>
      <c r="J923" s="6" t="n">
        <v>1</v>
      </c>
      <c r="K923" s="6" t="n"/>
      <c r="L923" s="6" t="inlineStr">
        <is>
          <t>洞石餐边柜开门把手</t>
        </is>
      </c>
      <c r="M923" s="106" t="inlineStr">
        <is>
          <t>灰玻23.7x44.2=1，小灯芯51.3x37.3=1磨边，5x45.7=1磨边</t>
        </is>
      </c>
      <c r="N923" s="8" t="inlineStr">
        <is>
          <t>✅ 可导入</t>
        </is>
      </c>
      <c r="O923" t="inlineStr">
        <is>
          <t>✓</t>
        </is>
      </c>
    </row>
    <row r="924">
      <c r="A924" s="5" t="inlineStr">
        <is>
          <t>PPS24210070901</t>
        </is>
      </c>
      <c r="B924" s="9" t="inlineStr">
        <is>
          <t>榉木岩板餐桌 |榉木三角腿岩板餐桌</t>
        </is>
      </c>
      <c r="C924" s="9" t="inlineStr">
        <is>
          <t>榉木餐桌-1.2米</t>
        </is>
      </c>
      <c r="D924" s="9" t="inlineStr">
        <is>
          <t>PPS2421007090111</t>
        </is>
      </c>
      <c r="E924" s="5" t="inlineStr">
        <is>
          <t>WD-0138</t>
        </is>
      </c>
      <c r="F924" s="9" t="inlineStr">
        <is>
          <t>榉木餐桌-木作部分-适配1.2米</t>
        </is>
      </c>
      <c r="G924" s="9" t="inlineStr">
        <is>
          <t>组合</t>
        </is>
      </c>
      <c r="H924" s="9" t="n"/>
      <c r="I924" s="9" t="inlineStr">
        <is>
          <t>套</t>
        </is>
      </c>
      <c r="J924" s="9" t="n">
        <v>1</v>
      </c>
      <c r="K924" s="9" t="n"/>
      <c r="L924" s="9" t="n"/>
      <c r="M924" s="106" t="inlineStr">
        <is>
          <t>灰玻23.7x44.2=1，小灯芯51.3x37.3=1磨边，5x45.7=1磨边</t>
        </is>
      </c>
      <c r="N924" s="8" t="inlineStr">
        <is>
          <t>✅ 可导入</t>
        </is>
      </c>
      <c r="O924" t="inlineStr">
        <is>
          <t>✓</t>
        </is>
      </c>
    </row>
    <row r="925">
      <c r="A925" s="5" t="inlineStr">
        <is>
          <t>PPS24210070901</t>
        </is>
      </c>
      <c r="B925" s="6" t="inlineStr">
        <is>
          <t>榉木岩板餐桌 |榉木三角腿岩板餐桌</t>
        </is>
      </c>
      <c r="C925" s="6" t="inlineStr">
        <is>
          <t>榉木餐桌-1.2米</t>
        </is>
      </c>
      <c r="D925" s="6" t="inlineStr">
        <is>
          <t>PPS2421007090111</t>
        </is>
      </c>
      <c r="E925" s="5" t="inlineStr">
        <is>
          <t>AC-0103</t>
        </is>
      </c>
      <c r="F925" s="6" t="inlineStr">
        <is>
          <t>12mm白色岩板</t>
        </is>
      </c>
      <c r="G925" s="6" t="inlineStr">
        <is>
          <t>平面(长×宽)</t>
        </is>
      </c>
      <c r="H925" s="6" t="inlineStr">
        <is>
          <t>1200*850</t>
        </is>
      </c>
      <c r="I925" s="6" t="inlineStr">
        <is>
          <t>块</t>
        </is>
      </c>
      <c r="J925" s="6" t="n">
        <v>1</v>
      </c>
      <c r="K925" s="6" t="n"/>
      <c r="L925" s="6" t="inlineStr">
        <is>
          <t>12mm哑光纯白岩板 1200*850  4边磨平，R5</t>
        </is>
      </c>
      <c r="N925" s="8" t="inlineStr">
        <is>
          <t>✅ 可导入</t>
        </is>
      </c>
      <c r="O925" t="inlineStr">
        <is>
          <t>✓</t>
        </is>
      </c>
    </row>
    <row r="926">
      <c r="A926" s="5" t="inlineStr">
        <is>
          <t>PPS24210070901</t>
        </is>
      </c>
      <c r="B926" s="9" t="inlineStr">
        <is>
          <t>榉木岩板餐桌 |榉木三角腿岩板餐桌</t>
        </is>
      </c>
      <c r="C926" s="9" t="inlineStr">
        <is>
          <t>榉木餐桌-1.4米</t>
        </is>
      </c>
      <c r="D926" s="9" t="inlineStr">
        <is>
          <t>PPS2421007090112</t>
        </is>
      </c>
      <c r="E926" s="5" t="inlineStr">
        <is>
          <t>WD-0139</t>
        </is>
      </c>
      <c r="F926" s="9" t="inlineStr">
        <is>
          <t>榉木餐桌-木作部分-适配1.4米</t>
        </is>
      </c>
      <c r="G926" s="9" t="inlineStr">
        <is>
          <t>组合</t>
        </is>
      </c>
      <c r="H926" s="9" t="n"/>
      <c r="I926" s="9" t="inlineStr">
        <is>
          <t>套</t>
        </is>
      </c>
      <c r="J926" s="9" t="n">
        <v>1</v>
      </c>
      <c r="K926" s="9" t="n"/>
      <c r="L926" s="9" t="n"/>
      <c r="N926" s="8" t="inlineStr">
        <is>
          <t>✅ 可导入</t>
        </is>
      </c>
      <c r="O926" t="inlineStr">
        <is>
          <t>✓</t>
        </is>
      </c>
    </row>
    <row r="927">
      <c r="A927" s="5" t="inlineStr">
        <is>
          <t>PPS24210070901</t>
        </is>
      </c>
      <c r="B927" s="6" t="inlineStr">
        <is>
          <t>榉木岩板餐桌 |榉木三角腿岩板餐桌</t>
        </is>
      </c>
      <c r="C927" s="6" t="inlineStr">
        <is>
          <t>榉木餐桌-1.4米</t>
        </is>
      </c>
      <c r="D927" s="6" t="inlineStr">
        <is>
          <t>PPS2421007090112</t>
        </is>
      </c>
      <c r="E927" s="5" t="inlineStr">
        <is>
          <t>AC-0103</t>
        </is>
      </c>
      <c r="F927" s="6" t="inlineStr">
        <is>
          <t>12mm白色岩板</t>
        </is>
      </c>
      <c r="G927" s="6" t="inlineStr">
        <is>
          <t>平面(长×宽)</t>
        </is>
      </c>
      <c r="H927" s="6" t="inlineStr">
        <is>
          <t>1400*850</t>
        </is>
      </c>
      <c r="I927" s="6" t="inlineStr">
        <is>
          <t>块</t>
        </is>
      </c>
      <c r="J927" s="6" t="n">
        <v>1</v>
      </c>
      <c r="K927" s="6" t="n"/>
      <c r="L927" s="6" t="inlineStr">
        <is>
          <t>12mm哑光纯白岩板 1400*850  4边磨平，R5</t>
        </is>
      </c>
      <c r="N927" s="8" t="inlineStr">
        <is>
          <t>✅ 可导入</t>
        </is>
      </c>
      <c r="O927" t="inlineStr">
        <is>
          <t>✓</t>
        </is>
      </c>
    </row>
    <row r="928">
      <c r="A928" s="5" t="inlineStr">
        <is>
          <t>PPS24210070901</t>
        </is>
      </c>
      <c r="B928" s="9" t="inlineStr">
        <is>
          <t>榉木岩板餐桌 |榉木三角腿岩板餐桌</t>
        </is>
      </c>
      <c r="C928" s="9" t="inlineStr">
        <is>
          <t>榉木餐桌-1.6米</t>
        </is>
      </c>
      <c r="D928" s="9" t="inlineStr">
        <is>
          <t>PPS2421007090113</t>
        </is>
      </c>
      <c r="E928" s="5" t="inlineStr">
        <is>
          <t>WD-0140</t>
        </is>
      </c>
      <c r="F928" s="9" t="inlineStr">
        <is>
          <t>榉木餐桌-木作部分-适配1.6米</t>
        </is>
      </c>
      <c r="G928" s="9" t="inlineStr">
        <is>
          <t>组合</t>
        </is>
      </c>
      <c r="H928" s="9" t="n"/>
      <c r="I928" s="9" t="inlineStr">
        <is>
          <t>套</t>
        </is>
      </c>
      <c r="J928" s="9" t="n">
        <v>1</v>
      </c>
      <c r="K928" s="9" t="n"/>
      <c r="L928" s="9" t="n"/>
      <c r="N928" s="8" t="inlineStr">
        <is>
          <t>✅ 可导入</t>
        </is>
      </c>
      <c r="O928" t="inlineStr">
        <is>
          <t>✓</t>
        </is>
      </c>
    </row>
    <row r="929">
      <c r="A929" s="5" t="inlineStr">
        <is>
          <t>PPS24210070901</t>
        </is>
      </c>
      <c r="B929" s="6" t="inlineStr">
        <is>
          <t>榉木岩板餐桌 |榉木三角腿岩板餐桌</t>
        </is>
      </c>
      <c r="C929" s="6" t="inlineStr">
        <is>
          <t>榉木餐桌-1.6米</t>
        </is>
      </c>
      <c r="D929" s="6" t="inlineStr">
        <is>
          <t>PPS2421007090113</t>
        </is>
      </c>
      <c r="E929" s="5" t="inlineStr">
        <is>
          <t>AC-0103</t>
        </is>
      </c>
      <c r="F929" s="6" t="inlineStr">
        <is>
          <t>12mm白色岩板</t>
        </is>
      </c>
      <c r="G929" s="6" t="inlineStr">
        <is>
          <t>平面(长×宽)</t>
        </is>
      </c>
      <c r="H929" s="6" t="inlineStr">
        <is>
          <t>1600*850</t>
        </is>
      </c>
      <c r="I929" s="6" t="inlineStr">
        <is>
          <t>块</t>
        </is>
      </c>
      <c r="J929" s="6" t="n">
        <v>1</v>
      </c>
      <c r="K929" s="6" t="n"/>
      <c r="L929" s="6" t="inlineStr">
        <is>
          <t>12mm哑光纯白岩板 1600*850  4边磨平，R5</t>
        </is>
      </c>
      <c r="N929" s="8" t="inlineStr">
        <is>
          <t>✅ 可导入</t>
        </is>
      </c>
      <c r="O929" t="inlineStr">
        <is>
          <t>✓</t>
        </is>
      </c>
    </row>
    <row r="930">
      <c r="A930" s="5" t="inlineStr">
        <is>
          <t>PPS24210070901</t>
        </is>
      </c>
      <c r="B930" s="9" t="inlineStr">
        <is>
          <t>榉木岩板餐桌 |榉木三角腿岩板餐桌</t>
        </is>
      </c>
      <c r="C930" s="9" t="inlineStr">
        <is>
          <t>榉木餐桌-1.8米</t>
        </is>
      </c>
      <c r="D930" s="9" t="inlineStr">
        <is>
          <t>PPS2421007090114</t>
        </is>
      </c>
      <c r="E930" s="5" t="inlineStr">
        <is>
          <t>WD-0141</t>
        </is>
      </c>
      <c r="F930" s="9" t="inlineStr">
        <is>
          <t>榉木餐桌-木作部分-适配1.8米</t>
        </is>
      </c>
      <c r="G930" s="9" t="inlineStr">
        <is>
          <t>组合</t>
        </is>
      </c>
      <c r="H930" s="9" t="n"/>
      <c r="I930" s="9" t="inlineStr">
        <is>
          <t>套</t>
        </is>
      </c>
      <c r="J930" s="9" t="n">
        <v>1</v>
      </c>
      <c r="K930" s="9" t="n"/>
      <c r="L930" s="9" t="n"/>
      <c r="N930" s="8" t="inlineStr">
        <is>
          <t>✅ 可导入</t>
        </is>
      </c>
      <c r="O930" t="inlineStr">
        <is>
          <t>✓</t>
        </is>
      </c>
    </row>
    <row r="931">
      <c r="A931" s="5" t="inlineStr">
        <is>
          <t>PPS24210070901</t>
        </is>
      </c>
      <c r="B931" s="6" t="inlineStr">
        <is>
          <t>榉木岩板餐桌 |榉木三角腿岩板餐桌</t>
        </is>
      </c>
      <c r="C931" s="6" t="inlineStr">
        <is>
          <t>榉木餐桌-1.8米</t>
        </is>
      </c>
      <c r="D931" s="6" t="inlineStr">
        <is>
          <t>PPS2421007090114</t>
        </is>
      </c>
      <c r="E931" s="5" t="inlineStr">
        <is>
          <t>AC-0103</t>
        </is>
      </c>
      <c r="F931" s="6" t="inlineStr">
        <is>
          <t>12mm白色岩板</t>
        </is>
      </c>
      <c r="G931" s="6" t="inlineStr">
        <is>
          <t>平面(长×宽)</t>
        </is>
      </c>
      <c r="H931" s="6" t="inlineStr">
        <is>
          <t>1800*850</t>
        </is>
      </c>
      <c r="I931" s="6" t="inlineStr">
        <is>
          <t>块</t>
        </is>
      </c>
      <c r="J931" s="6" t="n">
        <v>1</v>
      </c>
      <c r="K931" s="6" t="n"/>
      <c r="L931" s="6" t="inlineStr">
        <is>
          <t>12mm哑光纯白岩板 1800*850  4边磨平，R5</t>
        </is>
      </c>
      <c r="N931" s="8" t="inlineStr">
        <is>
          <t>✅ 可导入</t>
        </is>
      </c>
      <c r="O931" t="inlineStr">
        <is>
          <t>✓</t>
        </is>
      </c>
    </row>
    <row r="932">
      <c r="A932" s="5" t="inlineStr">
        <is>
          <t>PPS24210070901</t>
        </is>
      </c>
      <c r="B932" s="9" t="inlineStr">
        <is>
          <t>榉木岩板餐桌 |榉木三角腿岩板餐桌</t>
        </is>
      </c>
      <c r="C932" s="9" t="inlineStr">
        <is>
          <t>榉木餐桌-2.0米</t>
        </is>
      </c>
      <c r="D932" s="9" t="inlineStr">
        <is>
          <t>PPS2421007090115</t>
        </is>
      </c>
      <c r="E932" s="5" t="inlineStr">
        <is>
          <t>WD-0142</t>
        </is>
      </c>
      <c r="F932" s="9" t="inlineStr">
        <is>
          <t>榉木餐桌-木作部分-适配2.0米</t>
        </is>
      </c>
      <c r="G932" s="9" t="inlineStr">
        <is>
          <t>组合</t>
        </is>
      </c>
      <c r="H932" s="9" t="n"/>
      <c r="I932" s="9" t="inlineStr">
        <is>
          <t>套</t>
        </is>
      </c>
      <c r="J932" s="9" t="n">
        <v>1</v>
      </c>
      <c r="K932" s="9" t="n"/>
      <c r="L932" s="9" t="n"/>
      <c r="N932" s="8" t="inlineStr">
        <is>
          <t>✅ 可导入</t>
        </is>
      </c>
      <c r="O932" t="inlineStr">
        <is>
          <t>✓</t>
        </is>
      </c>
    </row>
    <row r="933">
      <c r="A933" s="5" t="inlineStr">
        <is>
          <t>PPS24210070901</t>
        </is>
      </c>
      <c r="B933" s="6" t="inlineStr">
        <is>
          <t>榉木岩板餐桌 |榉木三角腿岩板餐桌</t>
        </is>
      </c>
      <c r="C933" s="6" t="inlineStr">
        <is>
          <t>榉木餐桌-2.0米</t>
        </is>
      </c>
      <c r="D933" s="6" t="inlineStr">
        <is>
          <t>PPS2421007090115</t>
        </is>
      </c>
      <c r="E933" s="5" t="inlineStr">
        <is>
          <t>AC-0103</t>
        </is>
      </c>
      <c r="F933" s="6" t="inlineStr">
        <is>
          <t>12mm白色岩板</t>
        </is>
      </c>
      <c r="G933" s="6" t="inlineStr">
        <is>
          <t>平面(长×宽)</t>
        </is>
      </c>
      <c r="H933" s="6" t="inlineStr">
        <is>
          <t>2000*850</t>
        </is>
      </c>
      <c r="I933" s="6" t="inlineStr">
        <is>
          <t>块</t>
        </is>
      </c>
      <c r="J933" s="6" t="n">
        <v>1</v>
      </c>
      <c r="K933" s="6" t="n"/>
      <c r="L933" s="6" t="inlineStr">
        <is>
          <t>12mm哑光纯白岩板 2000*850  4边磨平，R5</t>
        </is>
      </c>
      <c r="N933" s="8" t="inlineStr">
        <is>
          <t>✅ 可导入</t>
        </is>
      </c>
      <c r="O933" t="inlineStr">
        <is>
          <t>✓</t>
        </is>
      </c>
    </row>
    <row r="934">
      <c r="A934" s="5" t="inlineStr">
        <is>
          <t>PPS24550010901</t>
        </is>
      </c>
      <c r="B934" s="9" t="inlineStr">
        <is>
          <t>鞋柜 |樱桃木多模块鞋柜</t>
        </is>
      </c>
      <c r="C934" s="9" t="inlineStr">
        <is>
          <t>鞋柜-上柜-开放隔板-0.9米</t>
        </is>
      </c>
      <c r="D934" s="9" t="inlineStr">
        <is>
          <t>PPS2455001090111</t>
        </is>
      </c>
      <c r="E934" s="5" t="inlineStr">
        <is>
          <t>WD-0143</t>
        </is>
      </c>
      <c r="F934" s="9" t="inlineStr">
        <is>
          <t>鞋柜-上柜-开放隔板-木作部分</t>
        </is>
      </c>
      <c r="G934" s="9" t="inlineStr">
        <is>
          <t>组合</t>
        </is>
      </c>
      <c r="H934" s="9" t="n"/>
      <c r="I934" s="9" t="inlineStr">
        <is>
          <t>套</t>
        </is>
      </c>
      <c r="J934" s="9" t="n">
        <v>1</v>
      </c>
      <c r="K934" s="9" t="n"/>
      <c r="L934" s="9" t="n"/>
      <c r="N934" s="8" t="inlineStr">
        <is>
          <t>✅ 可导入</t>
        </is>
      </c>
      <c r="O934" t="inlineStr">
        <is>
          <t>✓</t>
        </is>
      </c>
    </row>
    <row r="935">
      <c r="A935" s="5" t="inlineStr">
        <is>
          <t>PPS24550010901</t>
        </is>
      </c>
      <c r="B935" s="6" t="inlineStr">
        <is>
          <t>鞋柜 |樱桃木多模块鞋柜</t>
        </is>
      </c>
      <c r="C935" s="6" t="inlineStr">
        <is>
          <t>鞋柜-上柜-装饰隔板-0.9米</t>
        </is>
      </c>
      <c r="D935" s="6" t="inlineStr">
        <is>
          <t>PPS2455001090112</t>
        </is>
      </c>
      <c r="E935" s="5" t="inlineStr">
        <is>
          <t>WD-0144</t>
        </is>
      </c>
      <c r="F935" s="6" t="inlineStr">
        <is>
          <t>鞋柜-上柜-装饰隔板-木作部分</t>
        </is>
      </c>
      <c r="G935" s="6" t="inlineStr">
        <is>
          <t>组合</t>
        </is>
      </c>
      <c r="H935" s="6" t="n"/>
      <c r="I935" s="6" t="inlineStr">
        <is>
          <t>套</t>
        </is>
      </c>
      <c r="J935" s="6" t="n">
        <v>1</v>
      </c>
      <c r="K935" s="6" t="n"/>
      <c r="L935" s="6" t="n"/>
      <c r="N935" s="8" t="inlineStr">
        <is>
          <t>✅ 可导入</t>
        </is>
      </c>
      <c r="O935" t="inlineStr">
        <is>
          <t>✓</t>
        </is>
      </c>
    </row>
    <row r="936">
      <c r="A936" s="5" t="inlineStr">
        <is>
          <t>PPS24550010901</t>
        </is>
      </c>
      <c r="B936" s="9" t="inlineStr">
        <is>
          <t>鞋柜 |樱桃木多模块鞋柜</t>
        </is>
      </c>
      <c r="C936" s="9" t="inlineStr">
        <is>
          <t>鞋柜-上柜-装饰隔板-0.9米</t>
        </is>
      </c>
      <c r="D936" s="9" t="inlineStr">
        <is>
          <t>PPS2455001090112</t>
        </is>
      </c>
      <c r="E936" s="5" t="inlineStr">
        <is>
          <t>AC-0094</t>
        </is>
      </c>
      <c r="F936" s="9" t="inlineStr">
        <is>
          <t>软木板</t>
        </is>
      </c>
      <c r="G936" s="9" t="inlineStr">
        <is>
          <t>平面(长×宽)</t>
        </is>
      </c>
      <c r="H936" s="9" t="inlineStr">
        <is>
          <t>待定</t>
        </is>
      </c>
      <c r="I936" s="9" t="inlineStr">
        <is>
          <t>块</t>
        </is>
      </c>
      <c r="J936" s="9" t="n">
        <v>1</v>
      </c>
      <c r="K936" s="9" t="inlineStr">
        <is>
          <t>否</t>
        </is>
      </c>
      <c r="L936" s="9" t="n"/>
      <c r="N936" s="8" t="inlineStr">
        <is>
          <t>✅ 可导入</t>
        </is>
      </c>
      <c r="O936" t="inlineStr">
        <is>
          <t>✓</t>
        </is>
      </c>
    </row>
    <row r="937">
      <c r="A937" s="5" t="inlineStr">
        <is>
          <t>PPS24550010901</t>
        </is>
      </c>
      <c r="B937" s="6" t="inlineStr">
        <is>
          <t>鞋柜 |樱桃木多模块鞋柜</t>
        </is>
      </c>
      <c r="C937" s="6" t="inlineStr">
        <is>
          <t>鞋柜-上柜-开放衣柜-0.9米</t>
        </is>
      </c>
      <c r="D937" s="6" t="inlineStr">
        <is>
          <t>PPS2455001090113</t>
        </is>
      </c>
      <c r="E937" s="5" t="inlineStr">
        <is>
          <t>WD-0145</t>
        </is>
      </c>
      <c r="F937" s="6" t="inlineStr">
        <is>
          <t>鞋柜-上柜-开放衣柜-木作部分</t>
        </is>
      </c>
      <c r="G937" s="6" t="inlineStr">
        <is>
          <t>组合</t>
        </is>
      </c>
      <c r="H937" s="6" t="n"/>
      <c r="I937" s="6" t="inlineStr">
        <is>
          <t>套</t>
        </is>
      </c>
      <c r="J937" s="6" t="n">
        <v>1</v>
      </c>
      <c r="K937" s="6" t="n"/>
      <c r="L937" s="6" t="n"/>
      <c r="M937" s="106" t="inlineStr">
        <is>
          <t>灰玻23.7x44.2=1，小灯芯51.3x37.3=1磨边，5x45.7=1磨边</t>
        </is>
      </c>
      <c r="N937" s="8" t="inlineStr">
        <is>
          <t>✅ 可导入</t>
        </is>
      </c>
      <c r="O937" t="inlineStr">
        <is>
          <t>✓</t>
        </is>
      </c>
    </row>
    <row r="938">
      <c r="A938" s="5" t="inlineStr">
        <is>
          <t>PPS24550010901</t>
        </is>
      </c>
      <c r="B938" s="9" t="inlineStr">
        <is>
          <t>鞋柜 |樱桃木多模块鞋柜</t>
        </is>
      </c>
      <c r="C938" s="9" t="inlineStr">
        <is>
          <t>鞋柜-上柜-玻璃柜-0.9米</t>
        </is>
      </c>
      <c r="D938" s="9" t="inlineStr">
        <is>
          <t>PPS2455001090114</t>
        </is>
      </c>
      <c r="E938" s="5" t="inlineStr">
        <is>
          <t>WD-0146</t>
        </is>
      </c>
      <c r="F938" s="9" t="inlineStr">
        <is>
          <t>鞋柜-上柜-玻璃柜-木作部分</t>
        </is>
      </c>
      <c r="G938" s="9" t="inlineStr">
        <is>
          <t>组合</t>
        </is>
      </c>
      <c r="H938" s="9" t="n"/>
      <c r="I938" s="9" t="inlineStr">
        <is>
          <t>套</t>
        </is>
      </c>
      <c r="J938" s="9" t="n">
        <v>1</v>
      </c>
      <c r="K938" s="9" t="n"/>
      <c r="L938" s="9" t="n"/>
      <c r="M938" s="106" t="inlineStr">
        <is>
          <t>灰玻23.7x44.2=1，小灯芯51.3x37.3=1磨边，5x45.7=1磨边</t>
        </is>
      </c>
      <c r="N938" s="8" t="inlineStr">
        <is>
          <t>✅ 可导入</t>
        </is>
      </c>
      <c r="O938" t="inlineStr">
        <is>
          <t>✓</t>
        </is>
      </c>
    </row>
    <row r="939">
      <c r="A939" s="5" t="inlineStr">
        <is>
          <t>PPS24550010901</t>
        </is>
      </c>
      <c r="B939" s="6" t="inlineStr">
        <is>
          <t>鞋柜 |樱桃木多模块鞋柜</t>
        </is>
      </c>
      <c r="C939" s="6" t="inlineStr">
        <is>
          <t>鞋柜-上柜-玻璃柜-0.9米</t>
        </is>
      </c>
      <c r="D939" s="6" t="inlineStr">
        <is>
          <t>PPS2455001090114</t>
        </is>
      </c>
      <c r="E939" s="5" t="inlineStr">
        <is>
          <t>AC-0092</t>
        </is>
      </c>
      <c r="F939" s="6" t="inlineStr">
        <is>
          <t>5mm茶色玻璃</t>
        </is>
      </c>
      <c r="G939" s="6" t="inlineStr">
        <is>
          <t>平面(长×宽)</t>
        </is>
      </c>
      <c r="H939" s="6" t="inlineStr">
        <is>
          <t>待定</t>
        </is>
      </c>
      <c r="I939" s="6" t="inlineStr">
        <is>
          <t>块</t>
        </is>
      </c>
      <c r="J939" s="6" t="n">
        <v>1</v>
      </c>
      <c r="K939" s="6" t="inlineStr">
        <is>
          <t>否</t>
        </is>
      </c>
      <c r="L939" s="6" t="n"/>
      <c r="M939" s="106" t="inlineStr">
        <is>
          <t>灰玻23.7x44.2=1，小灯芯51.3x37.3=1磨边，5x45.7=1磨边</t>
        </is>
      </c>
      <c r="N939" s="8" t="inlineStr">
        <is>
          <t>✅ 可导入</t>
        </is>
      </c>
      <c r="O939" t="inlineStr">
        <is>
          <t>✓</t>
        </is>
      </c>
    </row>
    <row r="940">
      <c r="A940" s="5" t="inlineStr">
        <is>
          <t>PPS24550010901</t>
        </is>
      </c>
      <c r="B940" s="9" t="inlineStr">
        <is>
          <t>鞋柜 |樱桃木多模块鞋柜</t>
        </is>
      </c>
      <c r="C940" s="9" t="inlineStr">
        <is>
          <t>鞋柜-上柜-封闭柜-0.9米</t>
        </is>
      </c>
      <c r="D940" s="9" t="inlineStr">
        <is>
          <t>PPS2455001090115</t>
        </is>
      </c>
      <c r="E940" s="5" t="inlineStr">
        <is>
          <t>WD-0147</t>
        </is>
      </c>
      <c r="F940" s="9" t="inlineStr">
        <is>
          <t>鞋柜-上柜-封闭柜-木作部分</t>
        </is>
      </c>
      <c r="G940" s="9" t="inlineStr">
        <is>
          <t>组合</t>
        </is>
      </c>
      <c r="H940" s="9" t="n"/>
      <c r="I940" s="9" t="inlineStr">
        <is>
          <t>套</t>
        </is>
      </c>
      <c r="J940" s="9" t="n">
        <v>1</v>
      </c>
      <c r="K940" s="9" t="n"/>
      <c r="L940" s="9" t="n"/>
      <c r="N940" s="8" t="inlineStr">
        <is>
          <t>✅ 可导入</t>
        </is>
      </c>
      <c r="O940" t="inlineStr">
        <is>
          <t>✓</t>
        </is>
      </c>
    </row>
    <row r="941">
      <c r="A941" s="5" t="inlineStr">
        <is>
          <t>PPS24550010901</t>
        </is>
      </c>
      <c r="B941" s="6" t="inlineStr">
        <is>
          <t>鞋柜 |樱桃木多模块鞋柜</t>
        </is>
      </c>
      <c r="C941" s="6" t="inlineStr">
        <is>
          <t>鞋柜-下柜-透气孔双翻+抽屉+岩板-0.9米</t>
        </is>
      </c>
      <c r="D941" s="6" t="inlineStr">
        <is>
          <t>PPS2455001090116</t>
        </is>
      </c>
      <c r="E941" s="5" t="inlineStr">
        <is>
          <t>WD-0148</t>
        </is>
      </c>
      <c r="F941" s="6" t="inlineStr">
        <is>
          <t>鞋柜-下柜(透气孔双翻+抽屉+岩板)-木作部分</t>
        </is>
      </c>
      <c r="G941" s="6" t="inlineStr">
        <is>
          <t>组合</t>
        </is>
      </c>
      <c r="H941" s="6" t="n"/>
      <c r="I941" s="6" t="inlineStr">
        <is>
          <t>套</t>
        </is>
      </c>
      <c r="J941" s="6" t="n">
        <v>1</v>
      </c>
      <c r="K941" s="6" t="n"/>
      <c r="L941" s="6" t="n"/>
      <c r="N941" s="8" t="inlineStr">
        <is>
          <t>✅ 可导入</t>
        </is>
      </c>
      <c r="O941" t="inlineStr">
        <is>
          <t>✓</t>
        </is>
      </c>
    </row>
    <row r="942">
      <c r="A942" s="5" t="inlineStr">
        <is>
          <t>PPS24550010901</t>
        </is>
      </c>
      <c r="B942" s="9" t="inlineStr">
        <is>
          <t>鞋柜 |樱桃木多模块鞋柜</t>
        </is>
      </c>
      <c r="C942" s="9" t="inlineStr">
        <is>
          <t>鞋柜-下柜-透气孔双翻+抽屉+岩板-0.9米</t>
        </is>
      </c>
      <c r="D942" s="9" t="inlineStr">
        <is>
          <t>PPS2455001090116</t>
        </is>
      </c>
      <c r="E942" s="5" t="inlineStr">
        <is>
          <t>AC-0103</t>
        </is>
      </c>
      <c r="F942" s="9" t="inlineStr">
        <is>
          <t>12mm白色岩板</t>
        </is>
      </c>
      <c r="G942" s="9" t="inlineStr">
        <is>
          <t>平面(长×宽)</t>
        </is>
      </c>
      <c r="H942" s="9" t="inlineStr">
        <is>
          <t xml:space="preserve">858*330 </t>
        </is>
      </c>
      <c r="I942" s="9" t="inlineStr">
        <is>
          <t>块</t>
        </is>
      </c>
      <c r="J942" s="9" t="n">
        <v>1</v>
      </c>
      <c r="K942" s="9" t="n"/>
      <c r="L942" s="9" t="inlineStr">
        <is>
          <t>鞋柜岩板；12mm哑光纯白磨砂岩板858*330  4边磨平，R5</t>
        </is>
      </c>
      <c r="N942" s="8" t="inlineStr">
        <is>
          <t>✅ 可导入</t>
        </is>
      </c>
      <c r="O942" t="inlineStr">
        <is>
          <t>✓</t>
        </is>
      </c>
    </row>
    <row r="943">
      <c r="A943" s="5" t="inlineStr">
        <is>
          <t>PPS24550010901</t>
        </is>
      </c>
      <c r="B943" s="6" t="inlineStr">
        <is>
          <t>鞋柜 |樱桃木多模块鞋柜</t>
        </is>
      </c>
      <c r="C943" s="6" t="inlineStr">
        <is>
          <t>鞋柜-下柜-透气孔双翻+抽屉+岩板-0.9米</t>
        </is>
      </c>
      <c r="D943" s="6" t="inlineStr">
        <is>
          <t>PPS2455001090116</t>
        </is>
      </c>
      <c r="E943" s="5" t="inlineStr">
        <is>
          <t>AC-0104</t>
        </is>
      </c>
      <c r="F943" s="6" t="inlineStr">
        <is>
          <t>鞋柜开合五金</t>
        </is>
      </c>
      <c r="G943" s="6" t="inlineStr">
        <is>
          <t>组合</t>
        </is>
      </c>
      <c r="H943" s="6" t="n"/>
      <c r="I943" s="6" t="inlineStr">
        <is>
          <t>套</t>
        </is>
      </c>
      <c r="J943" s="6" t="n">
        <v>2</v>
      </c>
      <c r="K943" s="6" t="n"/>
      <c r="L943" s="6" t="inlineStr">
        <is>
          <t>鞋柜开合五金</t>
        </is>
      </c>
      <c r="N943" s="8" t="inlineStr">
        <is>
          <t>✅ 可导入</t>
        </is>
      </c>
      <c r="O943" t="inlineStr">
        <is>
          <t>✓</t>
        </is>
      </c>
    </row>
    <row r="944">
      <c r="A944" s="5" t="inlineStr">
        <is>
          <t>PPS24550010901</t>
        </is>
      </c>
      <c r="B944" s="9" t="inlineStr">
        <is>
          <t>鞋柜 |樱桃木多模块鞋柜</t>
        </is>
      </c>
      <c r="C944" s="9" t="inlineStr">
        <is>
          <t>鞋柜-下柜-隐藏把手+抽屉+岩板-0.9米</t>
        </is>
      </c>
      <c r="D944" s="9" t="inlineStr">
        <is>
          <t>PPS2455001090117</t>
        </is>
      </c>
      <c r="E944" s="5" t="inlineStr">
        <is>
          <t>WD-0149</t>
        </is>
      </c>
      <c r="F944" s="9" t="inlineStr">
        <is>
          <t>鞋柜-下柜(隐藏把手+抽屉+岩板)-木作部分</t>
        </is>
      </c>
      <c r="G944" s="9" t="inlineStr">
        <is>
          <t>组合</t>
        </is>
      </c>
      <c r="H944" s="9" t="n"/>
      <c r="I944" s="9" t="inlineStr">
        <is>
          <t>套</t>
        </is>
      </c>
      <c r="J944" s="9" t="n">
        <v>1</v>
      </c>
      <c r="K944" s="9" t="n"/>
      <c r="L944" s="9" t="n"/>
      <c r="N944" s="8" t="inlineStr">
        <is>
          <t>✅ 可导入</t>
        </is>
      </c>
      <c r="O944" t="inlineStr">
        <is>
          <t>✓</t>
        </is>
      </c>
    </row>
    <row r="945">
      <c r="A945" s="5" t="inlineStr">
        <is>
          <t>PPS24550010901</t>
        </is>
      </c>
      <c r="B945" s="6" t="inlineStr">
        <is>
          <t>鞋柜 |樱桃木多模块鞋柜</t>
        </is>
      </c>
      <c r="C945" s="6" t="inlineStr">
        <is>
          <t>鞋柜-下柜-隐藏把手+抽屉+岩板-0.9米</t>
        </is>
      </c>
      <c r="D945" s="6" t="inlineStr">
        <is>
          <t>PPS2455001090117</t>
        </is>
      </c>
      <c r="E945" s="5" t="inlineStr">
        <is>
          <t>AC-0103</t>
        </is>
      </c>
      <c r="F945" s="6" t="inlineStr">
        <is>
          <t>12mm白色岩板</t>
        </is>
      </c>
      <c r="G945" s="6" t="inlineStr">
        <is>
          <t>平面(长×宽)</t>
        </is>
      </c>
      <c r="H945" s="6" t="inlineStr">
        <is>
          <t xml:space="preserve">858*330 </t>
        </is>
      </c>
      <c r="I945" s="6" t="inlineStr">
        <is>
          <t>块</t>
        </is>
      </c>
      <c r="J945" s="6" t="n">
        <v>1</v>
      </c>
      <c r="K945" s="6" t="n"/>
      <c r="L945" s="6" t="inlineStr">
        <is>
          <t>鞋柜岩板；12mm哑光纯白磨砂岩板858*330  4边磨平，R5</t>
        </is>
      </c>
      <c r="N945" s="8" t="inlineStr">
        <is>
          <t>✅ 可导入</t>
        </is>
      </c>
      <c r="O945" t="inlineStr">
        <is>
          <t>✓</t>
        </is>
      </c>
    </row>
    <row r="946">
      <c r="A946" s="5" t="inlineStr">
        <is>
          <t>PPS24550010901</t>
        </is>
      </c>
      <c r="B946" s="9" t="inlineStr">
        <is>
          <t>鞋柜 |樱桃木多模块鞋柜</t>
        </is>
      </c>
      <c r="C946" s="9" t="inlineStr">
        <is>
          <t>鞋柜-下柜-隐藏把手+抽屉+岩板-0.9米</t>
        </is>
      </c>
      <c r="D946" s="9" t="inlineStr">
        <is>
          <t>PPS2455001090117</t>
        </is>
      </c>
      <c r="E946" s="5" t="inlineStr">
        <is>
          <t>AC-0104</t>
        </is>
      </c>
      <c r="F946" s="9" t="inlineStr">
        <is>
          <t>鞋柜开合五金</t>
        </is>
      </c>
      <c r="G946" s="9" t="inlineStr">
        <is>
          <t>组合</t>
        </is>
      </c>
      <c r="H946" s="9" t="n"/>
      <c r="I946" s="9" t="inlineStr">
        <is>
          <t>套</t>
        </is>
      </c>
      <c r="J946" s="9" t="n">
        <v>2</v>
      </c>
      <c r="K946" s="9" t="n"/>
      <c r="L946" s="9" t="inlineStr">
        <is>
          <t>鞋柜开合五金</t>
        </is>
      </c>
      <c r="N946" s="8" t="inlineStr">
        <is>
          <t>✅ 可导入</t>
        </is>
      </c>
      <c r="O946" t="inlineStr">
        <is>
          <t>✓</t>
        </is>
      </c>
    </row>
    <row r="947">
      <c r="A947" s="5" t="inlineStr">
        <is>
          <t>PPS24550010901</t>
        </is>
      </c>
      <c r="B947" s="6" t="inlineStr">
        <is>
          <t>鞋柜 |樱桃木多模块鞋柜</t>
        </is>
      </c>
      <c r="C947" s="6" t="inlineStr">
        <is>
          <t>鞋柜-下柜-曲线把手+抽屉+岩板-0.9米</t>
        </is>
      </c>
      <c r="D947" s="6" t="inlineStr">
        <is>
          <t>PPS2455001090118</t>
        </is>
      </c>
      <c r="E947" s="5" t="inlineStr">
        <is>
          <t>WD-0150</t>
        </is>
      </c>
      <c r="F947" s="6" t="inlineStr">
        <is>
          <t>鞋柜-下柜(曲线把手+抽屉+岩板)-木作部分</t>
        </is>
      </c>
      <c r="G947" s="6" t="inlineStr">
        <is>
          <t>组合</t>
        </is>
      </c>
      <c r="H947" s="6" t="n"/>
      <c r="I947" s="6" t="inlineStr">
        <is>
          <t>套</t>
        </is>
      </c>
      <c r="J947" s="6" t="n">
        <v>1</v>
      </c>
      <c r="K947" s="6" t="n"/>
      <c r="L947" s="6" t="n"/>
      <c r="N947" s="8" t="inlineStr">
        <is>
          <t>✅ 可导入</t>
        </is>
      </c>
      <c r="O947" t="inlineStr">
        <is>
          <t>✓</t>
        </is>
      </c>
    </row>
    <row r="948">
      <c r="A948" s="5" t="inlineStr">
        <is>
          <t>PPS24550010901</t>
        </is>
      </c>
      <c r="B948" s="9" t="inlineStr">
        <is>
          <t>鞋柜 |樱桃木多模块鞋柜</t>
        </is>
      </c>
      <c r="C948" s="9" t="inlineStr">
        <is>
          <t>鞋柜-下柜-曲线把手+抽屉+岩板-0.9米</t>
        </is>
      </c>
      <c r="D948" s="9" t="inlineStr">
        <is>
          <t>PPS2455001090118</t>
        </is>
      </c>
      <c r="E948" s="5" t="inlineStr">
        <is>
          <t>AC-0103</t>
        </is>
      </c>
      <c r="F948" s="9" t="inlineStr">
        <is>
          <t>12mm白色岩板</t>
        </is>
      </c>
      <c r="G948" s="9" t="inlineStr">
        <is>
          <t>平面(长×宽)</t>
        </is>
      </c>
      <c r="H948" s="9" t="inlineStr">
        <is>
          <t xml:space="preserve">858*330 </t>
        </is>
      </c>
      <c r="I948" s="9" t="inlineStr">
        <is>
          <t>块</t>
        </is>
      </c>
      <c r="J948" s="9" t="n">
        <v>1</v>
      </c>
      <c r="K948" s="9" t="n"/>
      <c r="L948" s="9" t="inlineStr">
        <is>
          <t>鞋柜岩板；12mm哑光纯白磨砂岩板858*330  4边磨平，R5</t>
        </is>
      </c>
      <c r="N948" s="8" t="inlineStr">
        <is>
          <t>✅ 可导入</t>
        </is>
      </c>
      <c r="O948" t="inlineStr">
        <is>
          <t>✓</t>
        </is>
      </c>
    </row>
    <row r="949">
      <c r="A949" s="5" t="inlineStr">
        <is>
          <t>PPS24550010901</t>
        </is>
      </c>
      <c r="B949" s="6" t="inlineStr">
        <is>
          <t>鞋柜 |樱桃木多模块鞋柜</t>
        </is>
      </c>
      <c r="C949" s="6" t="inlineStr">
        <is>
          <t>鞋柜-下柜-曲线把手+抽屉+岩板-0.9米</t>
        </is>
      </c>
      <c r="D949" s="6" t="inlineStr">
        <is>
          <t>PPS2455001090118</t>
        </is>
      </c>
      <c r="E949" s="5" t="inlineStr">
        <is>
          <t>AC-0104</t>
        </is>
      </c>
      <c r="F949" s="6" t="inlineStr">
        <is>
          <t>鞋柜开合五金</t>
        </is>
      </c>
      <c r="G949" s="6" t="inlineStr">
        <is>
          <t>组合</t>
        </is>
      </c>
      <c r="H949" s="6" t="n"/>
      <c r="I949" s="6" t="inlineStr">
        <is>
          <t>套</t>
        </is>
      </c>
      <c r="J949" s="6" t="n">
        <v>2</v>
      </c>
      <c r="K949" s="6" t="n"/>
      <c r="L949" s="6" t="inlineStr">
        <is>
          <t>鞋柜开合五金</t>
        </is>
      </c>
      <c r="N949" s="8" t="inlineStr">
        <is>
          <t>✅ 可导入</t>
        </is>
      </c>
      <c r="O949" t="inlineStr">
        <is>
          <t>✓</t>
        </is>
      </c>
    </row>
    <row r="950">
      <c r="A950" s="5" t="inlineStr">
        <is>
          <t>PPS24550010901</t>
        </is>
      </c>
      <c r="B950" s="9" t="inlineStr">
        <is>
          <t>鞋柜 |樱桃木多模块鞋柜</t>
        </is>
      </c>
      <c r="C950" s="9" t="inlineStr">
        <is>
          <t>鞋柜-下柜-藤编+抽屉+岩板（含藤编）-0.9米</t>
        </is>
      </c>
      <c r="D950" s="9" t="inlineStr">
        <is>
          <t>PPS2455001090119</t>
        </is>
      </c>
      <c r="E950" s="5" t="inlineStr">
        <is>
          <t>WD-0151</t>
        </is>
      </c>
      <c r="F950" s="9" t="inlineStr">
        <is>
          <t>鞋柜-下柜(藤编+抽屉+岩板)-木作部分</t>
        </is>
      </c>
      <c r="G950" s="9" t="inlineStr">
        <is>
          <t>组合</t>
        </is>
      </c>
      <c r="H950" s="9" t="n"/>
      <c r="I950" s="9" t="inlineStr">
        <is>
          <t>套</t>
        </is>
      </c>
      <c r="J950" s="9" t="n">
        <v>1</v>
      </c>
      <c r="K950" s="9" t="n"/>
      <c r="L950" s="9" t="n"/>
      <c r="N950" s="8" t="inlineStr">
        <is>
          <t>✅ 可导入</t>
        </is>
      </c>
      <c r="O950" t="inlineStr">
        <is>
          <t>✓</t>
        </is>
      </c>
    </row>
    <row r="951">
      <c r="A951" s="5" t="inlineStr">
        <is>
          <t>PPS24550010901</t>
        </is>
      </c>
      <c r="B951" s="6" t="inlineStr">
        <is>
          <t>鞋柜 |樱桃木多模块鞋柜</t>
        </is>
      </c>
      <c r="C951" s="6" t="inlineStr">
        <is>
          <t>鞋柜-下柜-藤编+抽屉+岩板（含藤编）-0.9米</t>
        </is>
      </c>
      <c r="D951" s="6" t="inlineStr">
        <is>
          <t>PPS2455001090119</t>
        </is>
      </c>
      <c r="E951" s="5" t="inlineStr">
        <is>
          <t>AC-0103</t>
        </is>
      </c>
      <c r="F951" s="6" t="inlineStr">
        <is>
          <t>12mm白色岩板</t>
        </is>
      </c>
      <c r="G951" s="6" t="inlineStr">
        <is>
          <t>平面(长×宽)</t>
        </is>
      </c>
      <c r="H951" s="6" t="inlineStr">
        <is>
          <t xml:space="preserve">858*330 </t>
        </is>
      </c>
      <c r="I951" s="6" t="inlineStr">
        <is>
          <t>块</t>
        </is>
      </c>
      <c r="J951" s="6" t="n">
        <v>1</v>
      </c>
      <c r="K951" s="6" t="n"/>
      <c r="L951" s="6" t="inlineStr">
        <is>
          <t>鞋柜岩板；12mm哑光纯白磨砂岩板858*330  4边磨平，R5</t>
        </is>
      </c>
      <c r="N951" s="8" t="inlineStr">
        <is>
          <t>✅ 可导入</t>
        </is>
      </c>
      <c r="O951" t="inlineStr">
        <is>
          <t>✓</t>
        </is>
      </c>
    </row>
    <row r="952">
      <c r="A952" s="5" t="inlineStr">
        <is>
          <t>PPS24550010901</t>
        </is>
      </c>
      <c r="B952" s="9" t="inlineStr">
        <is>
          <t>鞋柜 |樱桃木多模块鞋柜</t>
        </is>
      </c>
      <c r="C952" s="9" t="inlineStr">
        <is>
          <t>鞋柜-下柜-藤编+抽屉+岩板（含藤编）-0.9米</t>
        </is>
      </c>
      <c r="D952" s="9" t="inlineStr">
        <is>
          <t>PPS2455001090119</t>
        </is>
      </c>
      <c r="E952" s="5" t="inlineStr">
        <is>
          <t>AC-0104</t>
        </is>
      </c>
      <c r="F952" s="9" t="inlineStr">
        <is>
          <t>鞋柜开合五金</t>
        </is>
      </c>
      <c r="G952" s="9" t="inlineStr">
        <is>
          <t>组合</t>
        </is>
      </c>
      <c r="H952" s="9" t="n"/>
      <c r="I952" s="9" t="inlineStr">
        <is>
          <t>套</t>
        </is>
      </c>
      <c r="J952" s="9" t="n">
        <v>2</v>
      </c>
      <c r="K952" s="9" t="n"/>
      <c r="L952" s="9" t="inlineStr">
        <is>
          <t>鞋柜开合五金</t>
        </is>
      </c>
      <c r="N952" s="8" t="inlineStr">
        <is>
          <t>✅ 可导入</t>
        </is>
      </c>
      <c r="O952" t="inlineStr">
        <is>
          <t>✓</t>
        </is>
      </c>
    </row>
    <row r="953">
      <c r="A953" s="5" t="inlineStr">
        <is>
          <t>PPS24550010901</t>
        </is>
      </c>
      <c r="B953" s="6" t="inlineStr">
        <is>
          <t>鞋柜 |樱桃木多模块鞋柜</t>
        </is>
      </c>
      <c r="C953" s="6" t="inlineStr">
        <is>
          <t>鞋柜-上墙整柜-0.9米</t>
        </is>
      </c>
      <c r="D953" s="6" t="inlineStr">
        <is>
          <t>PPS2455001090121</t>
        </is>
      </c>
      <c r="E953" s="5" t="inlineStr">
        <is>
          <t>WD-0152</t>
        </is>
      </c>
      <c r="F953" s="6" t="inlineStr">
        <is>
          <t>鞋柜-封闭整柜-木作部分</t>
        </is>
      </c>
      <c r="G953" s="6" t="inlineStr">
        <is>
          <t>组合</t>
        </is>
      </c>
      <c r="H953" s="6" t="n"/>
      <c r="I953" s="6" t="inlineStr">
        <is>
          <t>套</t>
        </is>
      </c>
      <c r="J953" s="6" t="n">
        <v>1</v>
      </c>
      <c r="K953" s="6" t="n"/>
      <c r="L953" s="6" t="n"/>
      <c r="N953" s="8" t="inlineStr">
        <is>
          <t>✅ 可导入</t>
        </is>
      </c>
      <c r="O953" t="inlineStr">
        <is>
          <t>✓</t>
        </is>
      </c>
    </row>
    <row r="954">
      <c r="A954" s="5" t="inlineStr">
        <is>
          <t>PPS24550010901</t>
        </is>
      </c>
      <c r="B954" s="9" t="inlineStr">
        <is>
          <t>鞋柜 |樱桃木多模块鞋柜</t>
        </is>
      </c>
      <c r="C954" s="9" t="inlineStr">
        <is>
          <t>鞋柜-上墙整柜-0.9米</t>
        </is>
      </c>
      <c r="D954" s="9" t="inlineStr">
        <is>
          <t>PPS2455001090121</t>
        </is>
      </c>
      <c r="E954" s="5" t="inlineStr">
        <is>
          <t>AC-0080</t>
        </is>
      </c>
      <c r="F954" s="9" t="inlineStr">
        <is>
          <t>洞石纹理饰面板</t>
        </is>
      </c>
      <c r="G954" s="9" t="inlineStr">
        <is>
          <t>平面(长×宽)</t>
        </is>
      </c>
      <c r="H954" s="9" t="inlineStr">
        <is>
          <t>待定</t>
        </is>
      </c>
      <c r="I954" s="9" t="inlineStr">
        <is>
          <t>块</t>
        </is>
      </c>
      <c r="J954" s="9" t="n">
        <v>1</v>
      </c>
      <c r="K954" s="9" t="inlineStr">
        <is>
          <t>否</t>
        </is>
      </c>
      <c r="L954" s="9" t="inlineStr">
        <is>
          <t>鞋柜洞石背板</t>
        </is>
      </c>
      <c r="N954" s="8" t="inlineStr">
        <is>
          <t>✅ 可导入</t>
        </is>
      </c>
      <c r="O954" t="inlineStr">
        <is>
          <t>✓</t>
        </is>
      </c>
    </row>
    <row r="955">
      <c r="A955" s="5" t="inlineStr">
        <is>
          <t>PPS24550010901</t>
        </is>
      </c>
      <c r="B955" s="6" t="inlineStr">
        <is>
          <t>鞋柜 |樱桃木多模块鞋柜</t>
        </is>
      </c>
      <c r="C955" s="6" t="inlineStr">
        <is>
          <t>鞋柜-上墙整柜-0.9米</t>
        </is>
      </c>
      <c r="D955" s="6" t="inlineStr">
        <is>
          <t>PPS2455001090121</t>
        </is>
      </c>
      <c r="E955" s="5" t="inlineStr">
        <is>
          <t>AC-0105</t>
        </is>
      </c>
      <c r="F955" s="6" t="inlineStr">
        <is>
          <t>黑色挂钩</t>
        </is>
      </c>
      <c r="G955" s="6" t="inlineStr">
        <is>
          <t>个数</t>
        </is>
      </c>
      <c r="H955" s="6" t="n"/>
      <c r="I955" s="6" t="inlineStr">
        <is>
          <t>个</t>
        </is>
      </c>
      <c r="J955" s="6" t="n">
        <v>3</v>
      </c>
      <c r="K955" s="6" t="n"/>
      <c r="L955" s="6" t="inlineStr">
        <is>
          <t>鞋柜挂钩</t>
        </is>
      </c>
      <c r="N955" s="8" t="inlineStr">
        <is>
          <t>✅ 可导入</t>
        </is>
      </c>
      <c r="O955" t="inlineStr">
        <is>
          <t>✓</t>
        </is>
      </c>
    </row>
    <row r="956">
      <c r="A956" s="5" t="inlineStr">
        <is>
          <t>PPS24550010901</t>
        </is>
      </c>
      <c r="B956" s="9" t="inlineStr">
        <is>
          <t>鞋柜 |樱桃木多模块鞋柜</t>
        </is>
      </c>
      <c r="C956" s="9" t="inlineStr">
        <is>
          <t>鞋柜-上墙整柜-0.9米</t>
        </is>
      </c>
      <c r="D956" s="9" t="inlineStr">
        <is>
          <t>PPS2455001090121</t>
        </is>
      </c>
      <c r="E956" s="5" t="inlineStr">
        <is>
          <t>AC-0106</t>
        </is>
      </c>
      <c r="F956" s="9" t="inlineStr">
        <is>
          <t>刚性磁力条</t>
        </is>
      </c>
      <c r="G956" s="9" t="inlineStr">
        <is>
          <t>个数</t>
        </is>
      </c>
      <c r="H956" s="9" t="n"/>
      <c r="I956" s="9" t="inlineStr">
        <is>
          <t>根</t>
        </is>
      </c>
      <c r="J956" s="9" t="n">
        <v>1</v>
      </c>
      <c r="K956" s="9" t="n"/>
      <c r="L956" s="9" t="inlineStr">
        <is>
          <t>鞋柜磁力条</t>
        </is>
      </c>
      <c r="N956" s="8" t="inlineStr">
        <is>
          <t>✅ 可导入</t>
        </is>
      </c>
      <c r="O956" t="inlineStr">
        <is>
          <t>✓</t>
        </is>
      </c>
    </row>
    <row r="957">
      <c r="A957" s="5" t="inlineStr">
        <is>
          <t>PPS24550010901</t>
        </is>
      </c>
      <c r="B957" s="6" t="inlineStr">
        <is>
          <t>鞋柜 |樱桃木多模块鞋柜</t>
        </is>
      </c>
      <c r="C957" s="6" t="inlineStr">
        <is>
          <t>鞋柜-上墙整柜-0.9米</t>
        </is>
      </c>
      <c r="D957" s="6" t="inlineStr">
        <is>
          <t>PPS2455001090121</t>
        </is>
      </c>
      <c r="E957" s="5" t="inlineStr">
        <is>
          <t>AC-0103</t>
        </is>
      </c>
      <c r="F957" s="6" t="inlineStr">
        <is>
          <t>12mm白色岩板</t>
        </is>
      </c>
      <c r="G957" s="6" t="inlineStr">
        <is>
          <t>平面(长×宽)</t>
        </is>
      </c>
      <c r="H957" s="6" t="inlineStr">
        <is>
          <t xml:space="preserve">858*330 </t>
        </is>
      </c>
      <c r="I957" s="6" t="inlineStr">
        <is>
          <t>块</t>
        </is>
      </c>
      <c r="J957" s="6" t="n">
        <v>1</v>
      </c>
      <c r="K957" s="6" t="n"/>
      <c r="L957" s="6" t="inlineStr">
        <is>
          <t>304钢磁条带孔40cm</t>
        </is>
      </c>
      <c r="N957" s="8" t="inlineStr">
        <is>
          <t>✅ 可导入</t>
        </is>
      </c>
      <c r="O957" t="inlineStr">
        <is>
          <t>✓</t>
        </is>
      </c>
    </row>
    <row r="958">
      <c r="A958" s="5" t="inlineStr">
        <is>
          <t>PPS24550010901</t>
        </is>
      </c>
      <c r="B958" s="9" t="inlineStr">
        <is>
          <t>鞋柜 |樱桃木多模块鞋柜</t>
        </is>
      </c>
      <c r="C958" s="9" t="inlineStr">
        <is>
          <t>鞋柜-上墙整柜-0.9米</t>
        </is>
      </c>
      <c r="D958" s="9" t="inlineStr">
        <is>
          <t>PPS2455001090121</t>
        </is>
      </c>
      <c r="E958" s="5" t="inlineStr">
        <is>
          <t>AC-0104</t>
        </is>
      </c>
      <c r="F958" s="9" t="inlineStr">
        <is>
          <t>鞋柜开合五金</t>
        </is>
      </c>
      <c r="G958" s="9" t="inlineStr">
        <is>
          <t>组合</t>
        </is>
      </c>
      <c r="H958" s="9" t="n"/>
      <c r="I958" s="9" t="inlineStr">
        <is>
          <t>套</t>
        </is>
      </c>
      <c r="J958" s="9" t="n">
        <v>2</v>
      </c>
      <c r="K958" s="9" t="n"/>
      <c r="L958" s="9" t="n"/>
      <c r="N958" s="8" t="inlineStr">
        <is>
          <t>✅ 可导入</t>
        </is>
      </c>
      <c r="O958" t="inlineStr">
        <is>
          <t>✓</t>
        </is>
      </c>
    </row>
    <row r="959">
      <c r="A959" s="5" t="inlineStr">
        <is>
          <t>PPS24550010901</t>
        </is>
      </c>
      <c r="B959" s="6" t="inlineStr">
        <is>
          <t>鞋柜 |樱桃木多模块鞋柜</t>
        </is>
      </c>
      <c r="C959" s="6" t="inlineStr">
        <is>
          <t>鞋柜-开放整柜-0.9米</t>
        </is>
      </c>
      <c r="D959" s="6" t="inlineStr">
        <is>
          <t>PPS2455001090122</t>
        </is>
      </c>
      <c r="E959" s="5" t="inlineStr">
        <is>
          <t>WD-0153</t>
        </is>
      </c>
      <c r="F959" s="6" t="inlineStr">
        <is>
          <t>鞋柜-开放整柜-木作部分</t>
        </is>
      </c>
      <c r="G959" s="6" t="inlineStr">
        <is>
          <t>组合</t>
        </is>
      </c>
      <c r="H959" s="6" t="n"/>
      <c r="I959" s="6" t="inlineStr">
        <is>
          <t>套</t>
        </is>
      </c>
      <c r="J959" s="6" t="n">
        <v>1</v>
      </c>
      <c r="K959" s="6" t="n"/>
      <c r="L959" s="6" t="n"/>
      <c r="N959" s="8" t="inlineStr">
        <is>
          <t>✅ 可导入</t>
        </is>
      </c>
      <c r="O959" t="inlineStr">
        <is>
          <t>✓</t>
        </is>
      </c>
    </row>
    <row r="960">
      <c r="A960" s="5" t="inlineStr">
        <is>
          <t>PPS24550010901</t>
        </is>
      </c>
      <c r="B960" s="9" t="inlineStr">
        <is>
          <t>鞋柜 |樱桃木多模块鞋柜</t>
        </is>
      </c>
      <c r="C960" s="9" t="inlineStr">
        <is>
          <t>鞋柜-开放整柜-0.9米</t>
        </is>
      </c>
      <c r="D960" s="9" t="inlineStr">
        <is>
          <t>PPS2455001090122</t>
        </is>
      </c>
      <c r="E960" s="5" t="inlineStr">
        <is>
          <t>AC-0080</t>
        </is>
      </c>
      <c r="F960" s="9" t="inlineStr">
        <is>
          <t>洞石纹理饰面板</t>
        </is>
      </c>
      <c r="G960" s="9" t="inlineStr">
        <is>
          <t>平面(长×宽)</t>
        </is>
      </c>
      <c r="H960" s="9" t="inlineStr">
        <is>
          <t>待定</t>
        </is>
      </c>
      <c r="I960" s="9" t="inlineStr">
        <is>
          <t>块</t>
        </is>
      </c>
      <c r="J960" s="9" t="n">
        <v>1</v>
      </c>
      <c r="K960" s="9" t="n"/>
      <c r="L960" s="9" t="n"/>
      <c r="N960" s="8" t="inlineStr">
        <is>
          <t>✅ 可导入</t>
        </is>
      </c>
      <c r="O960" t="inlineStr">
        <is>
          <t>✓</t>
        </is>
      </c>
    </row>
    <row r="961">
      <c r="A961" s="5" t="inlineStr">
        <is>
          <t>PPS24550010901</t>
        </is>
      </c>
      <c r="B961" s="6" t="inlineStr">
        <is>
          <t>鞋柜 |樱桃木多模块鞋柜</t>
        </is>
      </c>
      <c r="C961" s="6" t="inlineStr">
        <is>
          <t>鞋柜-开放整柜-0.9米</t>
        </is>
      </c>
      <c r="D961" s="6" t="inlineStr">
        <is>
          <t>PPS2455001090122</t>
        </is>
      </c>
      <c r="E961" s="5" t="inlineStr">
        <is>
          <t>AC-0105</t>
        </is>
      </c>
      <c r="F961" s="6" t="inlineStr">
        <is>
          <t>黑色挂钩</t>
        </is>
      </c>
      <c r="G961" s="6" t="inlineStr">
        <is>
          <t>个数</t>
        </is>
      </c>
      <c r="H961" s="6" t="n"/>
      <c r="I961" s="6" t="inlineStr">
        <is>
          <t>个</t>
        </is>
      </c>
      <c r="J961" s="6" t="n">
        <v>3</v>
      </c>
      <c r="K961" s="6" t="n"/>
      <c r="L961" s="6" t="n"/>
      <c r="N961" s="8" t="inlineStr">
        <is>
          <t>✅ 可导入</t>
        </is>
      </c>
      <c r="O961" t="inlineStr">
        <is>
          <t>✓</t>
        </is>
      </c>
    </row>
    <row r="962">
      <c r="A962" s="5" t="inlineStr">
        <is>
          <t>PPS24550010901</t>
        </is>
      </c>
      <c r="B962" s="9" t="inlineStr">
        <is>
          <t>鞋柜 |樱桃木多模块鞋柜</t>
        </is>
      </c>
      <c r="C962" s="9" t="inlineStr">
        <is>
          <t>鞋柜-开放整柜-0.9米</t>
        </is>
      </c>
      <c r="D962" s="9" t="inlineStr">
        <is>
          <t>PPS2455001090122</t>
        </is>
      </c>
      <c r="E962" s="5" t="inlineStr">
        <is>
          <t>AC-0106</t>
        </is>
      </c>
      <c r="F962" s="9" t="inlineStr">
        <is>
          <t>刚性磁力条</t>
        </is>
      </c>
      <c r="G962" s="9" t="inlineStr">
        <is>
          <t>个数</t>
        </is>
      </c>
      <c r="H962" s="9" t="n"/>
      <c r="I962" s="9" t="inlineStr">
        <is>
          <t>根</t>
        </is>
      </c>
      <c r="J962" s="9" t="n">
        <v>1</v>
      </c>
      <c r="K962" s="9" t="n"/>
      <c r="L962" s="9" t="n"/>
      <c r="N962" s="8" t="inlineStr">
        <is>
          <t>✅ 可导入</t>
        </is>
      </c>
      <c r="O962" t="inlineStr">
        <is>
          <t>✓</t>
        </is>
      </c>
    </row>
    <row r="963">
      <c r="A963" s="5" t="inlineStr">
        <is>
          <t>PPS24550010901</t>
        </is>
      </c>
      <c r="B963" s="6" t="inlineStr">
        <is>
          <t>鞋柜 |樱桃木多模块鞋柜</t>
        </is>
      </c>
      <c r="C963" s="6" t="inlineStr">
        <is>
          <t>鞋柜-开放整柜-0.9米</t>
        </is>
      </c>
      <c r="D963" s="6" t="inlineStr">
        <is>
          <t>PPS2455001090122</t>
        </is>
      </c>
      <c r="E963" s="5" t="inlineStr">
        <is>
          <t>AC-0103</t>
        </is>
      </c>
      <c r="F963" s="6" t="inlineStr">
        <is>
          <t>12mm白色岩板</t>
        </is>
      </c>
      <c r="G963" s="6" t="inlineStr">
        <is>
          <t>平面(长×宽)</t>
        </is>
      </c>
      <c r="H963" s="6" t="inlineStr">
        <is>
          <t xml:space="preserve">858*330 </t>
        </is>
      </c>
      <c r="I963" s="6" t="inlineStr">
        <is>
          <t>块</t>
        </is>
      </c>
      <c r="J963" s="6" t="n">
        <v>1</v>
      </c>
      <c r="K963" s="6" t="n"/>
      <c r="L963" s="6" t="n"/>
      <c r="N963" s="8" t="inlineStr">
        <is>
          <t>✅ 可导入</t>
        </is>
      </c>
      <c r="O963" t="inlineStr">
        <is>
          <t>✓</t>
        </is>
      </c>
    </row>
    <row r="964">
      <c r="A964" s="5" t="inlineStr">
        <is>
          <t>PPS24550010901</t>
        </is>
      </c>
      <c r="B964" s="9" t="inlineStr">
        <is>
          <t>鞋柜 |樱桃木多模块鞋柜</t>
        </is>
      </c>
      <c r="C964" s="9" t="inlineStr">
        <is>
          <t>鞋柜-开放整柜-0.9米</t>
        </is>
      </c>
      <c r="D964" s="9" t="inlineStr">
        <is>
          <t>PPS2455001090122</t>
        </is>
      </c>
      <c r="E964" s="5" t="inlineStr">
        <is>
          <t>AC-0104</t>
        </is>
      </c>
      <c r="F964" s="9" t="inlineStr">
        <is>
          <t>鞋柜开合五金</t>
        </is>
      </c>
      <c r="G964" s="9" t="inlineStr">
        <is>
          <t>组合</t>
        </is>
      </c>
      <c r="H964" s="9" t="n"/>
      <c r="I964" s="9" t="inlineStr">
        <is>
          <t>套</t>
        </is>
      </c>
      <c r="J964" s="9" t="n">
        <v>2</v>
      </c>
      <c r="K964" s="9" t="n"/>
      <c r="L964" s="9" t="n"/>
      <c r="N964" s="8" t="inlineStr">
        <is>
          <t>✅ 可导入</t>
        </is>
      </c>
      <c r="O964" t="inlineStr">
        <is>
          <t>✓</t>
        </is>
      </c>
    </row>
    <row r="965">
      <c r="A965" s="5" t="inlineStr">
        <is>
          <t>PPS24550010901</t>
        </is>
      </c>
      <c r="B965" s="6" t="inlineStr">
        <is>
          <t>换鞋凳</t>
        </is>
      </c>
      <c r="C965" s="6" t="inlineStr">
        <is>
          <t>鞋柜-换鞋凳-0.9米</t>
        </is>
      </c>
      <c r="D965" s="6" t="inlineStr">
        <is>
          <t>PPS2455001090123</t>
        </is>
      </c>
      <c r="E965" s="5" t="inlineStr">
        <is>
          <t>WD-0154</t>
        </is>
      </c>
      <c r="F965" s="6" t="inlineStr">
        <is>
          <t>鞋柜-换鞋凳-木作部分</t>
        </is>
      </c>
      <c r="G965" s="6" t="inlineStr">
        <is>
          <t>组合</t>
        </is>
      </c>
      <c r="H965" s="6" t="n"/>
      <c r="I965" s="6" t="inlineStr">
        <is>
          <t>套</t>
        </is>
      </c>
      <c r="J965" s="6" t="n">
        <v>1</v>
      </c>
      <c r="K965" s="6" t="n"/>
      <c r="L965" s="6" t="n"/>
      <c r="N965" s="8" t="inlineStr">
        <is>
          <t>✅ 可导入</t>
        </is>
      </c>
      <c r="O965" t="inlineStr">
        <is>
          <t>✓</t>
        </is>
      </c>
    </row>
    <row r="966">
      <c r="A966" s="5" t="inlineStr">
        <is>
          <t>PPS24550010901</t>
        </is>
      </c>
      <c r="B966" s="9" t="inlineStr">
        <is>
          <t>换鞋凳</t>
        </is>
      </c>
      <c r="C966" s="9" t="inlineStr">
        <is>
          <t>鞋柜-换鞋凳-0.9米</t>
        </is>
      </c>
      <c r="D966" s="9" t="inlineStr">
        <is>
          <t>PPS2455001090123</t>
        </is>
      </c>
      <c r="E966" s="5" t="inlineStr">
        <is>
          <t>AC-0107</t>
        </is>
      </c>
      <c r="F966" s="9" t="inlineStr">
        <is>
          <t>换鞋凳软包</t>
        </is>
      </c>
      <c r="G966" s="9" t="inlineStr">
        <is>
          <t>个数</t>
        </is>
      </c>
      <c r="H966" s="9" t="n"/>
      <c r="I966" s="9" t="inlineStr">
        <is>
          <t>个</t>
        </is>
      </c>
      <c r="J966" s="9" t="n">
        <v>1</v>
      </c>
      <c r="K966" s="9" t="n"/>
      <c r="L966" s="9" t="inlineStr">
        <is>
          <t>换鞋凳软包，绿色</t>
        </is>
      </c>
      <c r="N966" s="8" t="inlineStr">
        <is>
          <t>✅ 可导入</t>
        </is>
      </c>
      <c r="O966" t="inlineStr">
        <is>
          <t>✓</t>
        </is>
      </c>
    </row>
    <row r="967">
      <c r="A967" s="5" t="inlineStr">
        <is>
          <t>PPS24550010901</t>
        </is>
      </c>
      <c r="B967" s="6" t="inlineStr">
        <is>
          <t>换鞋凳</t>
        </is>
      </c>
      <c r="C967" s="6" t="inlineStr">
        <is>
          <t>鞋柜-换鞋凳-0.9米</t>
        </is>
      </c>
      <c r="D967" s="6" t="inlineStr">
        <is>
          <t>PPS2455001090123</t>
        </is>
      </c>
      <c r="E967" s="5" t="inlineStr">
        <is>
          <t>AC-0092</t>
        </is>
      </c>
      <c r="F967" s="6" t="inlineStr">
        <is>
          <t>5mm茶色玻璃</t>
        </is>
      </c>
      <c r="G967" s="6" t="inlineStr">
        <is>
          <t>平面(长×宽)</t>
        </is>
      </c>
      <c r="H967" s="6" t="inlineStr">
        <is>
          <t>待定</t>
        </is>
      </c>
      <c r="I967" s="6" t="inlineStr">
        <is>
          <t>块</t>
        </is>
      </c>
      <c r="J967" s="6" t="n">
        <v>1</v>
      </c>
      <c r="K967" s="6" t="inlineStr">
        <is>
          <t>否</t>
        </is>
      </c>
      <c r="L967" s="6" t="inlineStr">
        <is>
          <t>换鞋凳隔板玻璃</t>
        </is>
      </c>
      <c r="N967" s="8" t="inlineStr">
        <is>
          <t>✅ 可导入</t>
        </is>
      </c>
      <c r="O967" t="inlineStr">
        <is>
          <t>✓</t>
        </is>
      </c>
    </row>
    <row r="968">
      <c r="A968" s="5" t="inlineStr">
        <is>
          <t>PPS24450030915</t>
        </is>
      </c>
      <c r="B968" s="9" t="inlineStr">
        <is>
          <t>书柜-新 |樱桃木2024款书柜</t>
        </is>
      </c>
      <c r="C968" s="9" t="inlineStr">
        <is>
          <t>书柜-灵感抽屉柜（3块横隔板）-1.0米</t>
        </is>
      </c>
      <c r="D968" s="9" t="inlineStr">
        <is>
          <t>PPS2445003091511</t>
        </is>
      </c>
      <c r="E968" s="5" t="inlineStr">
        <is>
          <t>WD-0155</t>
        </is>
      </c>
      <c r="F968" s="9" t="inlineStr">
        <is>
          <t>书柜-灵感抽屉柜（3块横隔板）-木作部分</t>
        </is>
      </c>
      <c r="G968" s="9" t="inlineStr">
        <is>
          <t>组合</t>
        </is>
      </c>
      <c r="H968" s="9" t="n"/>
      <c r="I968" s="9" t="inlineStr">
        <is>
          <t>套</t>
        </is>
      </c>
      <c r="J968" s="9" t="n">
        <v>1</v>
      </c>
      <c r="K968" s="9" t="n"/>
      <c r="L968" s="9" t="n"/>
      <c r="N968" s="8" t="inlineStr">
        <is>
          <t>✅ 可导入</t>
        </is>
      </c>
      <c r="O968" t="inlineStr">
        <is>
          <t>✓</t>
        </is>
      </c>
    </row>
    <row r="969">
      <c r="A969" s="5" t="inlineStr">
        <is>
          <t>PPS24450030915</t>
        </is>
      </c>
      <c r="B969" s="6" t="inlineStr">
        <is>
          <t>书柜-新 |樱桃木2024款书柜</t>
        </is>
      </c>
      <c r="C969" s="6" t="inlineStr">
        <is>
          <t>书柜-灵感抽屉柜（3块横隔板）-1.0米</t>
        </is>
      </c>
      <c r="D969" s="6" t="inlineStr">
        <is>
          <t>PPS2445003091511</t>
        </is>
      </c>
      <c r="E969" s="5" t="inlineStr">
        <is>
          <t>AC-0094</t>
        </is>
      </c>
      <c r="F969" s="6" t="inlineStr">
        <is>
          <t>软木板</t>
        </is>
      </c>
      <c r="G969" s="6" t="inlineStr">
        <is>
          <t>平面(长×宽)</t>
        </is>
      </c>
      <c r="H969" s="6" t="inlineStr">
        <is>
          <t>待定</t>
        </is>
      </c>
      <c r="I969" s="6" t="inlineStr">
        <is>
          <t>块</t>
        </is>
      </c>
      <c r="J969" s="6" t="n">
        <v>1</v>
      </c>
      <c r="K969" s="6" t="inlineStr">
        <is>
          <t>否</t>
        </is>
      </c>
      <c r="L969" s="6" t="n"/>
      <c r="N969" s="8" t="inlineStr">
        <is>
          <t>✅ 可导入</t>
        </is>
      </c>
      <c r="O969" t="inlineStr">
        <is>
          <t>✓</t>
        </is>
      </c>
    </row>
    <row r="970">
      <c r="A970" s="5" t="inlineStr">
        <is>
          <t>PPS24450030915</t>
        </is>
      </c>
      <c r="B970" s="9" t="inlineStr">
        <is>
          <t>书柜-新 |樱桃木2024款书柜</t>
        </is>
      </c>
      <c r="C970" s="9" t="inlineStr">
        <is>
          <t>书柜-全开放柜-横隔板（5块横隔板）-1.0米</t>
        </is>
      </c>
      <c r="D970" s="9" t="inlineStr">
        <is>
          <t>PPS2445003091512</t>
        </is>
      </c>
      <c r="E970" s="5" t="inlineStr">
        <is>
          <t>WD-0156</t>
        </is>
      </c>
      <c r="F970" s="9" t="inlineStr">
        <is>
          <t>书柜-全开放柜-横隔板（5块横隔板）-木作部分</t>
        </is>
      </c>
      <c r="G970" s="9" t="inlineStr">
        <is>
          <t>组合</t>
        </is>
      </c>
      <c r="H970" s="9" t="n"/>
      <c r="I970" s="9" t="inlineStr">
        <is>
          <t>套</t>
        </is>
      </c>
      <c r="J970" s="9" t="n">
        <v>1</v>
      </c>
      <c r="K970" s="9" t="n"/>
      <c r="L970" s="9" t="n"/>
      <c r="N970" s="8" t="inlineStr">
        <is>
          <t>✅ 可导入</t>
        </is>
      </c>
      <c r="O970" t="inlineStr">
        <is>
          <t>✓</t>
        </is>
      </c>
    </row>
    <row r="971">
      <c r="A971" s="5" t="inlineStr">
        <is>
          <t>PPS24450030915</t>
        </is>
      </c>
      <c r="B971" s="6" t="inlineStr">
        <is>
          <t>书柜-新 |樱桃木2024款书柜</t>
        </is>
      </c>
      <c r="C971" s="6" t="inlineStr">
        <is>
          <t>书柜-全开放柜-横竖隔板（5横12竖）-1.0米</t>
        </is>
      </c>
      <c r="D971" s="96" t="inlineStr">
        <is>
          <t>PPS2445003091513</t>
        </is>
      </c>
      <c r="E971" s="5" t="inlineStr">
        <is>
          <t>WD-0157</t>
        </is>
      </c>
      <c r="F971" s="6" t="inlineStr">
        <is>
          <t>书柜-全开放柜-横竖隔板（5横12竖）-木作部分</t>
        </is>
      </c>
      <c r="G971" s="6" t="inlineStr">
        <is>
          <t>组合</t>
        </is>
      </c>
      <c r="H971" s="6" t="n"/>
      <c r="I971" s="6" t="inlineStr">
        <is>
          <t>套</t>
        </is>
      </c>
      <c r="J971" s="6" t="n">
        <v>1</v>
      </c>
      <c r="K971" s="6" t="n"/>
      <c r="L971" s="6" t="n"/>
      <c r="N971" s="8" t="inlineStr">
        <is>
          <t>✅ 可导入</t>
        </is>
      </c>
      <c r="O971" t="inlineStr">
        <is>
          <t>✓</t>
        </is>
      </c>
    </row>
    <row r="972">
      <c r="A972" s="5" t="inlineStr">
        <is>
          <t>PPS24450030915</t>
        </is>
      </c>
      <c r="B972" s="9" t="inlineStr">
        <is>
          <t>书柜-新 |樱桃木2024款书柜</t>
        </is>
      </c>
      <c r="C972" s="9" t="inlineStr">
        <is>
          <t>书柜-瓷白玻璃柜（3白3超透玻璃）-1.0米</t>
        </is>
      </c>
      <c r="D972" s="9" t="inlineStr">
        <is>
          <t>PPS2445003091514</t>
        </is>
      </c>
      <c r="E972" s="5" t="inlineStr">
        <is>
          <t>WD-0158</t>
        </is>
      </c>
      <c r="F972" s="9" t="inlineStr">
        <is>
          <t>书柜-瓷白玻璃柜（3白3超透玻璃）-木作部分</t>
        </is>
      </c>
      <c r="G972" s="9" t="inlineStr">
        <is>
          <t>组合</t>
        </is>
      </c>
      <c r="H972" s="9" t="n"/>
      <c r="I972" s="9" t="inlineStr">
        <is>
          <t>套</t>
        </is>
      </c>
      <c r="J972" s="9" t="n">
        <v>1</v>
      </c>
      <c r="K972" s="9" t="n"/>
      <c r="L972" s="9" t="inlineStr">
        <is>
          <t>瓷白玻璃64.7*49*0.5=3  上下居中位置，边缘进去3cm居中打直径2cm孔，共3片减少误差，玻璃会倒过来使用</t>
        </is>
      </c>
      <c r="N972" s="8" t="inlineStr">
        <is>
          <t>✅ 可导入</t>
        </is>
      </c>
      <c r="O972" t="inlineStr">
        <is>
          <t>✓</t>
        </is>
      </c>
    </row>
    <row r="973">
      <c r="A973" s="5" t="inlineStr">
        <is>
          <t>PPS24450030915</t>
        </is>
      </c>
      <c r="B973" s="6" t="inlineStr">
        <is>
          <t>书柜-新 |樱桃木2024款书柜</t>
        </is>
      </c>
      <c r="C973" s="6" t="inlineStr">
        <is>
          <t>书柜-瓷白玻璃柜（3白3超透玻璃）-1.0米</t>
        </is>
      </c>
      <c r="D973" s="6" t="inlineStr">
        <is>
          <t>PPS2445003091514</t>
        </is>
      </c>
      <c r="E973" s="5" t="inlineStr">
        <is>
          <t>AC-0108</t>
        </is>
      </c>
      <c r="F973" s="6" t="inlineStr">
        <is>
          <t>5mm瓷白玻璃</t>
        </is>
      </c>
      <c r="G973" s="6" t="inlineStr">
        <is>
          <t>平面(长×宽)</t>
        </is>
      </c>
      <c r="H973" s="6" t="inlineStr">
        <is>
          <t>647*490</t>
        </is>
      </c>
      <c r="I973" s="6" t="inlineStr">
        <is>
          <t>块</t>
        </is>
      </c>
      <c r="J973" s="6" t="n">
        <v>3</v>
      </c>
      <c r="K973" s="6" t="n"/>
      <c r="L973" s="6" t="inlineStr">
        <is>
          <t>超白玻璃64.7*49*0.5=3  上下居中位置，边缘进去3cm居中打直径2cm孔，共3片减少误差，玻璃会倒过来使用</t>
        </is>
      </c>
      <c r="N973" s="8" t="inlineStr">
        <is>
          <t>✅ 可导入</t>
        </is>
      </c>
      <c r="O973" t="inlineStr">
        <is>
          <t>✓</t>
        </is>
      </c>
    </row>
    <row r="974">
      <c r="A974" s="5" t="inlineStr">
        <is>
          <t>PPS24450030915</t>
        </is>
      </c>
      <c r="B974" s="9" t="inlineStr">
        <is>
          <t>书柜-新 |樱桃木2024款书柜</t>
        </is>
      </c>
      <c r="C974" s="9" t="inlineStr">
        <is>
          <t>书柜-瓷白玻璃柜（3白3超透玻璃）-1.0米</t>
        </is>
      </c>
      <c r="D974" s="9" t="inlineStr">
        <is>
          <t>PPS2445003091514</t>
        </is>
      </c>
      <c r="E974" s="5" t="inlineStr">
        <is>
          <t>AC-0074</t>
        </is>
      </c>
      <c r="F974" s="9" t="inlineStr">
        <is>
          <t>5mm超白玻璃</t>
        </is>
      </c>
      <c r="G974" s="9" t="inlineStr">
        <is>
          <t>平面(长×宽)</t>
        </is>
      </c>
      <c r="H974" s="9" t="inlineStr">
        <is>
          <t>647*490</t>
        </is>
      </c>
      <c r="I974" s="9" t="inlineStr">
        <is>
          <t>块</t>
        </is>
      </c>
      <c r="J974" s="9" t="n">
        <v>3</v>
      </c>
      <c r="K974" s="9" t="n"/>
      <c r="L974" s="9" t="n"/>
      <c r="N974" s="8" t="inlineStr">
        <is>
          <t>✅ 可导入</t>
        </is>
      </c>
      <c r="O974" t="inlineStr">
        <is>
          <t>✓</t>
        </is>
      </c>
    </row>
    <row r="975">
      <c r="A975" s="5" t="inlineStr">
        <is>
          <t>PPS24450030915</t>
        </is>
      </c>
      <c r="B975" s="6" t="inlineStr">
        <is>
          <t>书柜-新 |樱桃木2024款书柜</t>
        </is>
      </c>
      <c r="C975" s="6" t="inlineStr">
        <is>
          <t>书柜-开放抽屉柜（5块横隔板+1抽屉）-1.0米</t>
        </is>
      </c>
      <c r="D975" s="6" t="inlineStr">
        <is>
          <t>PPS2445003091515</t>
        </is>
      </c>
      <c r="E975" s="5" t="inlineStr">
        <is>
          <t>WD-0159</t>
        </is>
      </c>
      <c r="F975" s="6" t="inlineStr">
        <is>
          <t>书柜-开放抽屉柜（5块横隔板+1抽屉）-木作部分</t>
        </is>
      </c>
      <c r="G975" s="6" t="inlineStr">
        <is>
          <t>组合</t>
        </is>
      </c>
      <c r="H975" s="6" t="n"/>
      <c r="I975" s="6" t="inlineStr">
        <is>
          <t>套</t>
        </is>
      </c>
      <c r="J975" s="6" t="n">
        <v>1</v>
      </c>
      <c r="K975" s="6" t="n"/>
      <c r="L975" s="6" t="n"/>
      <c r="N975" s="8" t="inlineStr">
        <is>
          <t>✅ 可导入</t>
        </is>
      </c>
      <c r="O975" t="inlineStr">
        <is>
          <t>✓</t>
        </is>
      </c>
    </row>
    <row r="976">
      <c r="A976" s="5" t="inlineStr">
        <is>
          <t>PPS24450030915</t>
        </is>
      </c>
      <c r="B976" s="9" t="inlineStr">
        <is>
          <t>书柜-新 |樱桃木2024款书柜</t>
        </is>
      </c>
      <c r="C976" s="9" t="inlineStr">
        <is>
          <t>书柜-灵感抽屉窄柜（4块横隔板）-0.6米</t>
        </is>
      </c>
      <c r="D976" s="9" t="inlineStr">
        <is>
          <t>PPS2445003091516</t>
        </is>
      </c>
      <c r="E976" s="5" t="inlineStr">
        <is>
          <t>WD-0160</t>
        </is>
      </c>
      <c r="F976" s="9" t="inlineStr">
        <is>
          <t>书柜-灵感抽屉窄柜（4块横隔板）-木作部分</t>
        </is>
      </c>
      <c r="G976" s="9" t="inlineStr">
        <is>
          <t>组合</t>
        </is>
      </c>
      <c r="H976" s="9" t="n"/>
      <c r="I976" s="9" t="inlineStr">
        <is>
          <t>套</t>
        </is>
      </c>
      <c r="J976" s="9" t="n">
        <v>1</v>
      </c>
      <c r="K976" s="9" t="n"/>
      <c r="L976" s="9" t="n"/>
      <c r="N976" s="8" t="inlineStr">
        <is>
          <t>✅ 可导入</t>
        </is>
      </c>
      <c r="O976" t="inlineStr">
        <is>
          <t>✓</t>
        </is>
      </c>
    </row>
    <row r="977">
      <c r="A977" s="5" t="inlineStr">
        <is>
          <t>PPS24450030915</t>
        </is>
      </c>
      <c r="B977" s="6" t="inlineStr">
        <is>
          <t>书柜-新 |樱桃木2024款书柜</t>
        </is>
      </c>
      <c r="C977" s="6" t="inlineStr">
        <is>
          <t>书柜-灵感抽屉窄柜（4块横隔板）-0.6米</t>
        </is>
      </c>
      <c r="D977" s="6" t="inlineStr">
        <is>
          <t>PPS2445003091516</t>
        </is>
      </c>
      <c r="E977" s="5" t="inlineStr">
        <is>
          <t>AC-0094</t>
        </is>
      </c>
      <c r="F977" s="6" t="inlineStr">
        <is>
          <t>软木板</t>
        </is>
      </c>
      <c r="G977" s="6" t="inlineStr">
        <is>
          <t>平面(长×宽)</t>
        </is>
      </c>
      <c r="H977" s="6" t="inlineStr">
        <is>
          <t>待定</t>
        </is>
      </c>
      <c r="I977" s="6" t="inlineStr">
        <is>
          <t>块</t>
        </is>
      </c>
      <c r="J977" s="6" t="n">
        <v>1</v>
      </c>
      <c r="K977" s="6" t="inlineStr">
        <is>
          <t>否</t>
        </is>
      </c>
      <c r="L977" s="6" t="n"/>
      <c r="N977" s="8" t="inlineStr">
        <is>
          <t>✅ 可导入</t>
        </is>
      </c>
      <c r="O977" t="inlineStr">
        <is>
          <t>✓</t>
        </is>
      </c>
    </row>
    <row r="978">
      <c r="A978" s="5" t="inlineStr">
        <is>
          <t>PPS24450030915</t>
        </is>
      </c>
      <c r="B978" s="9" t="inlineStr">
        <is>
          <t>书柜-新 |樱桃木2024款书柜</t>
        </is>
      </c>
      <c r="C978" s="9" t="inlineStr">
        <is>
          <t>书柜-开放式窄柜（5块横隔板）-0.6米</t>
        </is>
      </c>
      <c r="D978" s="9" t="inlineStr">
        <is>
          <t>PPS2445003091517</t>
        </is>
      </c>
      <c r="E978" s="5" t="inlineStr">
        <is>
          <t>WD-0161</t>
        </is>
      </c>
      <c r="F978" s="9" t="inlineStr">
        <is>
          <t>书柜-开放式窄柜（5块横隔板）-木作部分</t>
        </is>
      </c>
      <c r="G978" s="9" t="inlineStr">
        <is>
          <t>组合</t>
        </is>
      </c>
      <c r="H978" s="9" t="n"/>
      <c r="I978" s="9" t="inlineStr">
        <is>
          <t>套</t>
        </is>
      </c>
      <c r="J978" s="9" t="n">
        <v>1</v>
      </c>
      <c r="K978" s="9" t="n"/>
      <c r="L978" s="9" t="n"/>
      <c r="N978" s="8" t="inlineStr">
        <is>
          <t>✅ 可导入</t>
        </is>
      </c>
      <c r="O978" t="inlineStr">
        <is>
          <t>✓</t>
        </is>
      </c>
    </row>
    <row r="979">
      <c r="A979" s="5" t="inlineStr">
        <is>
          <t>PPS24450030915</t>
        </is>
      </c>
      <c r="B979" s="6" t="inlineStr">
        <is>
          <t>书柜-新 |樱桃木2024款书柜</t>
        </is>
      </c>
      <c r="C979" s="6" t="inlineStr">
        <is>
          <t>书柜-瓷白玻璃窄柜（4块横隔板+1瓷白拉门）-0.6米</t>
        </is>
      </c>
      <c r="D979" s="6" t="inlineStr">
        <is>
          <t>PPS2445003091518</t>
        </is>
      </c>
      <c r="E979" s="5" t="inlineStr">
        <is>
          <t>WD-0162</t>
        </is>
      </c>
      <c r="F979" s="6" t="inlineStr">
        <is>
          <t>书柜-瓷白玻璃窄柜（4块横隔板+1瓷白拉门）-木作部分</t>
        </is>
      </c>
      <c r="G979" s="6" t="inlineStr">
        <is>
          <t>组合</t>
        </is>
      </c>
      <c r="H979" s="6" t="n"/>
      <c r="I979" s="6" t="inlineStr">
        <is>
          <t>套</t>
        </is>
      </c>
      <c r="J979" s="6" t="n">
        <v>1</v>
      </c>
      <c r="K979" s="6" t="n"/>
      <c r="L979" s="6" t="n"/>
      <c r="N979" s="8" t="inlineStr">
        <is>
          <t>✅ 可导入</t>
        </is>
      </c>
      <c r="O979" t="inlineStr">
        <is>
          <t>✓</t>
        </is>
      </c>
    </row>
    <row r="980">
      <c r="A980" s="5" t="inlineStr">
        <is>
          <t>PPS24450030915</t>
        </is>
      </c>
      <c r="B980" s="9" t="inlineStr">
        <is>
          <t>书柜-新 |樱桃木2024款书柜</t>
        </is>
      </c>
      <c r="C980" s="9" t="inlineStr">
        <is>
          <t>书柜-开放式抽屉窄柜（5块横隔板+1抽屉）-0.6米</t>
        </is>
      </c>
      <c r="D980" s="9" t="inlineStr">
        <is>
          <t>PPS2445003091519</t>
        </is>
      </c>
      <c r="E980" s="5" t="inlineStr">
        <is>
          <t>WD-0163</t>
        </is>
      </c>
      <c r="F980" s="9" t="inlineStr">
        <is>
          <t>书柜-开放式抽屉窄柜（5块横隔板+1抽屉）-木作部分</t>
        </is>
      </c>
      <c r="G980" s="9" t="inlineStr">
        <is>
          <t>组合</t>
        </is>
      </c>
      <c r="H980" s="9" t="n"/>
      <c r="I980" s="9" t="inlineStr">
        <is>
          <t>套</t>
        </is>
      </c>
      <c r="J980" s="9" t="n">
        <v>1</v>
      </c>
      <c r="K980" s="9" t="n"/>
      <c r="L980" s="9" t="n"/>
      <c r="N980" s="8" t="inlineStr">
        <is>
          <t>✅ 可导入</t>
        </is>
      </c>
      <c r="O980" t="inlineStr">
        <is>
          <t>✓</t>
        </is>
      </c>
    </row>
    <row r="981">
      <c r="A981" s="5" t="inlineStr">
        <is>
          <t>PPS24450030915</t>
        </is>
      </c>
      <c r="B981" s="6" t="inlineStr">
        <is>
          <t>书柜-新 |樱桃木2024款书柜</t>
        </is>
      </c>
      <c r="C981" s="6" t="inlineStr">
        <is>
          <t>书柜-配件-瓷白玻璃</t>
        </is>
      </c>
      <c r="D981" s="6" t="inlineStr">
        <is>
          <t>PPS2445003091520</t>
        </is>
      </c>
      <c r="E981" s="5" t="inlineStr">
        <is>
          <t>AC-0108</t>
        </is>
      </c>
      <c r="F981" s="6" t="inlineStr">
        <is>
          <t>5mm瓷白玻璃</t>
        </is>
      </c>
      <c r="G981" s="6" t="inlineStr">
        <is>
          <t>平面(长×宽)</t>
        </is>
      </c>
      <c r="H981" s="6" t="inlineStr">
        <is>
          <t>647*490</t>
        </is>
      </c>
      <c r="I981" s="6" t="inlineStr">
        <is>
          <t>块</t>
        </is>
      </c>
      <c r="J981" s="6" t="n">
        <v>1</v>
      </c>
      <c r="K981" s="6" t="n"/>
      <c r="L981" s="6" t="n"/>
      <c r="N981" s="8" t="inlineStr">
        <is>
          <t>✅ 可导入</t>
        </is>
      </c>
      <c r="O981" t="inlineStr">
        <is>
          <t>✓</t>
        </is>
      </c>
    </row>
    <row r="982">
      <c r="A982" s="5" t="inlineStr">
        <is>
          <t>PPS24450030915</t>
        </is>
      </c>
      <c r="B982" s="9" t="inlineStr">
        <is>
          <t>书柜-新 |樱桃木2024款书柜</t>
        </is>
      </c>
      <c r="C982" s="9" t="inlineStr">
        <is>
          <t>书柜-配件-超透玻璃</t>
        </is>
      </c>
      <c r="D982" s="9" t="inlineStr">
        <is>
          <t>PPS2445003091521</t>
        </is>
      </c>
      <c r="E982" s="5" t="inlineStr">
        <is>
          <t>AC-0074</t>
        </is>
      </c>
      <c r="F982" s="9" t="inlineStr">
        <is>
          <t>5mm超白玻璃</t>
        </is>
      </c>
      <c r="G982" s="9" t="inlineStr">
        <is>
          <t>平面(长×宽)</t>
        </is>
      </c>
      <c r="H982" s="9" t="inlineStr">
        <is>
          <t>647*490</t>
        </is>
      </c>
      <c r="I982" s="9" t="inlineStr">
        <is>
          <t>块</t>
        </is>
      </c>
      <c r="J982" s="9" t="n">
        <v>1</v>
      </c>
      <c r="K982" s="9" t="n"/>
      <c r="L982" s="9" t="n"/>
      <c r="N982" s="8" t="inlineStr">
        <is>
          <t>✅ 可导入</t>
        </is>
      </c>
      <c r="O982" t="inlineStr">
        <is>
          <t>✓</t>
        </is>
      </c>
    </row>
    <row r="983">
      <c r="A983" s="5" t="inlineStr">
        <is>
          <t>PPS24450030915</t>
        </is>
      </c>
      <c r="B983" s="6" t="inlineStr">
        <is>
          <t>书柜-新 |樱桃木2024款书柜</t>
        </is>
      </c>
      <c r="C983" s="6" t="inlineStr">
        <is>
          <t>书柜-配件-茶色玻璃</t>
        </is>
      </c>
      <c r="D983" s="6" t="inlineStr">
        <is>
          <t>PPS2445003091522</t>
        </is>
      </c>
      <c r="E983" s="5" t="inlineStr">
        <is>
          <t>AC-0092</t>
        </is>
      </c>
      <c r="F983" s="6" t="inlineStr">
        <is>
          <t>5mm茶色玻璃</t>
        </is>
      </c>
      <c r="G983" s="6" t="inlineStr">
        <is>
          <t>平面(长×宽)</t>
        </is>
      </c>
      <c r="H983" s="6" t="inlineStr">
        <is>
          <t>647*490</t>
        </is>
      </c>
      <c r="I983" s="6" t="inlineStr">
        <is>
          <t>块</t>
        </is>
      </c>
      <c r="J983" s="6" t="n">
        <v>1</v>
      </c>
      <c r="K983" s="6" t="n"/>
      <c r="L983" s="6" t="n"/>
      <c r="N983" s="8" t="inlineStr">
        <is>
          <t>✅ 可导入</t>
        </is>
      </c>
      <c r="O983" t="inlineStr">
        <is>
          <t>✓</t>
        </is>
      </c>
    </row>
    <row r="984">
      <c r="A984" s="5" t="inlineStr">
        <is>
          <t>PPS24450030915</t>
        </is>
      </c>
      <c r="B984" s="9" t="inlineStr">
        <is>
          <t>书柜-新 |樱桃木2024款书柜</t>
        </is>
      </c>
      <c r="C984" s="9" t="inlineStr">
        <is>
          <t>书柜-配件-配套桌板</t>
        </is>
      </c>
      <c r="D984" s="9" t="inlineStr">
        <is>
          <t>PPS2445003091523</t>
        </is>
      </c>
      <c r="E984" s="5" t="inlineStr">
        <is>
          <t>WD-0286</t>
        </is>
      </c>
      <c r="F984" s="9" t="inlineStr">
        <is>
          <t>书柜-配件-配套桌板-木作部分</t>
        </is>
      </c>
      <c r="G984" s="9" t="inlineStr">
        <is>
          <t>组合</t>
        </is>
      </c>
      <c r="H984" s="9" t="n"/>
      <c r="I984" s="9" t="inlineStr">
        <is>
          <t>套</t>
        </is>
      </c>
      <c r="J984" s="9" t="n">
        <v>1</v>
      </c>
      <c r="K984" s="9" t="n"/>
      <c r="L984" s="9" t="n"/>
      <c r="N984" s="8" t="inlineStr">
        <is>
          <t>✅ 可导入</t>
        </is>
      </c>
      <c r="O984" t="inlineStr">
        <is>
          <t>✓</t>
        </is>
      </c>
    </row>
    <row r="985">
      <c r="A985" s="5" t="inlineStr">
        <is>
          <t>PPS24450030915</t>
        </is>
      </c>
      <c r="B985" s="6" t="inlineStr">
        <is>
          <t>书柜-新 |樱桃木2024款书柜</t>
        </is>
      </c>
      <c r="C985" s="6" t="inlineStr">
        <is>
          <t>书柜-配件-插座挡板</t>
        </is>
      </c>
      <c r="D985" s="6" t="inlineStr">
        <is>
          <t>PPS2445003091524</t>
        </is>
      </c>
      <c r="E985" s="5" t="inlineStr">
        <is>
          <t>AC-0109</t>
        </is>
      </c>
      <c r="F985" s="6" t="inlineStr">
        <is>
          <t>公牛嵌入插座</t>
        </is>
      </c>
      <c r="G985" s="6" t="inlineStr">
        <is>
          <t>个数</t>
        </is>
      </c>
      <c r="H985" s="6" t="n"/>
      <c r="I985" s="6" t="inlineStr">
        <is>
          <t>个</t>
        </is>
      </c>
      <c r="J985" s="6" t="n">
        <v>1</v>
      </c>
      <c r="K985" s="6" t="n"/>
      <c r="L985" s="6" t="n"/>
      <c r="N985" s="8" t="inlineStr">
        <is>
          <t>✅ 可导入</t>
        </is>
      </c>
      <c r="O985" t="inlineStr">
        <is>
          <t>✓</t>
        </is>
      </c>
    </row>
    <row r="986">
      <c r="A986" s="5" t="inlineStr">
        <is>
          <t>PPS24450030915</t>
        </is>
      </c>
      <c r="B986" s="9" t="inlineStr">
        <is>
          <t>书柜-新 |樱桃木2024款书柜</t>
        </is>
      </c>
      <c r="C986" s="9" t="inlineStr">
        <is>
          <t>书柜-配件-大横隔板</t>
        </is>
      </c>
      <c r="D986" s="9" t="inlineStr">
        <is>
          <t>PPS2445003091525</t>
        </is>
      </c>
      <c r="E986" s="5" t="inlineStr">
        <is>
          <t>WD-0287</t>
        </is>
      </c>
      <c r="F986" s="9" t="inlineStr">
        <is>
          <t>书柜-配件-大横隔板-木作部分</t>
        </is>
      </c>
      <c r="G986" s="9" t="inlineStr">
        <is>
          <t>组合</t>
        </is>
      </c>
      <c r="H986" s="9" t="n"/>
      <c r="I986" s="9" t="inlineStr">
        <is>
          <t>套</t>
        </is>
      </c>
      <c r="J986" s="9" t="n">
        <v>1</v>
      </c>
      <c r="K986" s="9" t="n"/>
      <c r="L986" s="9" t="n"/>
      <c r="N986" s="8" t="inlineStr">
        <is>
          <t>✅ 可导入</t>
        </is>
      </c>
      <c r="O986" t="inlineStr">
        <is>
          <t>✓</t>
        </is>
      </c>
    </row>
    <row r="987">
      <c r="A987" s="5" t="inlineStr">
        <is>
          <t>PPS24450030915</t>
        </is>
      </c>
      <c r="B987" s="6" t="inlineStr">
        <is>
          <t>书柜-新 |樱桃木2024款书柜</t>
        </is>
      </c>
      <c r="C987" s="6" t="inlineStr">
        <is>
          <t>书柜-配件-小横隔板</t>
        </is>
      </c>
      <c r="D987" s="6" t="inlineStr">
        <is>
          <t>PPS2445003091526</t>
        </is>
      </c>
      <c r="E987" s="5" t="inlineStr">
        <is>
          <t>WD-0288</t>
        </is>
      </c>
      <c r="F987" s="6" t="inlineStr">
        <is>
          <t>书柜-配件-小横隔板-木作部分</t>
        </is>
      </c>
      <c r="G987" s="6" t="inlineStr">
        <is>
          <t>组合</t>
        </is>
      </c>
      <c r="H987" s="6" t="n"/>
      <c r="I987" s="6" t="inlineStr">
        <is>
          <t>套</t>
        </is>
      </c>
      <c r="J987" s="6" t="n">
        <v>1</v>
      </c>
      <c r="K987" s="6" t="n"/>
      <c r="L987" s="6" t="n"/>
      <c r="N987" s="8" t="inlineStr">
        <is>
          <t>✅ 可导入</t>
        </is>
      </c>
      <c r="O987" t="inlineStr">
        <is>
          <t>✓</t>
        </is>
      </c>
    </row>
    <row r="988">
      <c r="A988" s="5" t="inlineStr">
        <is>
          <t>PPS24450030915</t>
        </is>
      </c>
      <c r="B988" s="9" t="inlineStr">
        <is>
          <t>书柜-新 |樱桃木2024款书柜</t>
        </is>
      </c>
      <c r="C988" s="9" t="inlineStr">
        <is>
          <t>书柜-配件-竖隔板</t>
        </is>
      </c>
      <c r="D988" s="9" t="inlineStr">
        <is>
          <t>PPS2445003091527</t>
        </is>
      </c>
      <c r="E988" s="5" t="inlineStr">
        <is>
          <t>WD-0289</t>
        </is>
      </c>
      <c r="F988" s="9" t="inlineStr">
        <is>
          <t>书柜-配件-竖隔板-木作部分</t>
        </is>
      </c>
      <c r="G988" s="9" t="inlineStr">
        <is>
          <t>组合</t>
        </is>
      </c>
      <c r="H988" s="9" t="n"/>
      <c r="I988" s="9" t="inlineStr">
        <is>
          <t>套</t>
        </is>
      </c>
      <c r="J988" s="9" t="n">
        <v>1</v>
      </c>
      <c r="K988" s="9" t="n"/>
      <c r="L988" s="9" t="n"/>
      <c r="N988" s="8" t="inlineStr">
        <is>
          <t>✅ 可导入</t>
        </is>
      </c>
      <c r="O988" t="inlineStr">
        <is>
          <t>✓</t>
        </is>
      </c>
    </row>
    <row r="989">
      <c r="A989" s="5" t="inlineStr">
        <is>
          <t>PPS24410040513</t>
        </is>
      </c>
      <c r="B989" s="6" t="inlineStr">
        <is>
          <t>升降桌（带高台总价） |樱桃木2024款新升降桌</t>
        </is>
      </c>
      <c r="C989" s="6" t="inlineStr">
        <is>
          <t>升降桌-130cm 带高台</t>
        </is>
      </c>
      <c r="D989" s="6" t="inlineStr">
        <is>
          <t>PPS2441004051311</t>
        </is>
      </c>
      <c r="E989" s="5" t="inlineStr">
        <is>
          <t>WD-0164</t>
        </is>
      </c>
      <c r="F989" s="6" t="inlineStr">
        <is>
          <t>升降桌-130cm-木作部分</t>
        </is>
      </c>
      <c r="G989" s="6" t="inlineStr">
        <is>
          <t>组合</t>
        </is>
      </c>
      <c r="H989" s="6" t="n"/>
      <c r="I989" s="6" t="inlineStr">
        <is>
          <t>套</t>
        </is>
      </c>
      <c r="J989" s="6" t="n">
        <v>1</v>
      </c>
      <c r="K989" s="6" t="n"/>
      <c r="L989" s="6" t="n"/>
      <c r="N989" s="8" t="inlineStr">
        <is>
          <t>✅ 可导入</t>
        </is>
      </c>
      <c r="O989" t="inlineStr">
        <is>
          <t>✓</t>
        </is>
      </c>
    </row>
    <row r="990">
      <c r="A990" s="5" t="inlineStr">
        <is>
          <t>PPS24410040513</t>
        </is>
      </c>
      <c r="B990" s="9" t="inlineStr">
        <is>
          <t>升降桌（带高台总价） |樱桃木2024款新升降桌</t>
        </is>
      </c>
      <c r="C990" s="9" t="inlineStr">
        <is>
          <t>升降桌-130cm 带高台</t>
        </is>
      </c>
      <c r="D990" s="9" t="inlineStr">
        <is>
          <t>PPS2441004051311</t>
        </is>
      </c>
      <c r="E990" s="5" t="inlineStr">
        <is>
          <t>AC-0110</t>
        </is>
      </c>
      <c r="F990" s="9" t="inlineStr">
        <is>
          <t>升降桌双电机双锁桌架（含彩灯手控）</t>
        </is>
      </c>
      <c r="G990" s="9" t="inlineStr">
        <is>
          <t>组合</t>
        </is>
      </c>
      <c r="H990" s="9" t="n"/>
      <c r="I990" s="9" t="inlineStr">
        <is>
          <t>套</t>
        </is>
      </c>
      <c r="J990" s="9" t="n">
        <v>1</v>
      </c>
      <c r="K990" s="9" t="n"/>
      <c r="L990" s="9" t="inlineStr">
        <is>
          <t>升降桌桌架（含手控）</t>
        </is>
      </c>
      <c r="N990" s="8" t="inlineStr">
        <is>
          <t>✅ 可导入</t>
        </is>
      </c>
      <c r="O990" t="inlineStr">
        <is>
          <t>✓</t>
        </is>
      </c>
    </row>
    <row r="991">
      <c r="A991" s="5" t="inlineStr">
        <is>
          <t>PPS24410040513</t>
        </is>
      </c>
      <c r="B991" s="6" t="inlineStr">
        <is>
          <t>升降桌（带高台总价） |樱桃木2024款新升降桌</t>
        </is>
      </c>
      <c r="C991" s="6" t="inlineStr">
        <is>
          <t>升降桌-130cm 带高台</t>
        </is>
      </c>
      <c r="D991" s="6" t="inlineStr">
        <is>
          <t>PPS2441004051311</t>
        </is>
      </c>
      <c r="E991" s="5" t="inlineStr">
        <is>
          <t>AC-0111</t>
        </is>
      </c>
      <c r="F991" s="6" t="inlineStr">
        <is>
          <t>6位插排</t>
        </is>
      </c>
      <c r="G991" s="6" t="inlineStr">
        <is>
          <t>个数</t>
        </is>
      </c>
      <c r="H991" s="6" t="n"/>
      <c r="I991" s="6" t="inlineStr">
        <is>
          <t>个</t>
        </is>
      </c>
      <c r="J991" s="6" t="n">
        <v>1</v>
      </c>
      <c r="K991" s="6" t="n"/>
      <c r="L991" s="6" t="inlineStr">
        <is>
          <t>插排；6位弹簧线【0.6米-1.7米拉伸】</t>
        </is>
      </c>
      <c r="N991" s="8" t="inlineStr">
        <is>
          <t>✅ 可导入</t>
        </is>
      </c>
      <c r="O991" t="inlineStr">
        <is>
          <t>✓</t>
        </is>
      </c>
    </row>
    <row r="992">
      <c r="A992" s="5" t="inlineStr">
        <is>
          <t>PPS24410040513</t>
        </is>
      </c>
      <c r="B992" s="9" t="inlineStr">
        <is>
          <t>升降桌（带高台总价） |樱桃木2024款新升降桌</t>
        </is>
      </c>
      <c r="C992" s="9" t="inlineStr">
        <is>
          <t>升降桌-130cm 带高台</t>
        </is>
      </c>
      <c r="D992" s="9" t="inlineStr">
        <is>
          <t>PPS2441004051311</t>
        </is>
      </c>
      <c r="E992" s="5" t="inlineStr">
        <is>
          <t>AC-0112</t>
        </is>
      </c>
      <c r="F992" s="9" t="inlineStr">
        <is>
          <t>黑色理线架</t>
        </is>
      </c>
      <c r="G992" s="9" t="inlineStr">
        <is>
          <t>个数</t>
        </is>
      </c>
      <c r="H992" s="9" t="n"/>
      <c r="I992" s="9" t="inlineStr">
        <is>
          <t>个</t>
        </is>
      </c>
      <c r="J992" s="9" t="n">
        <v>1</v>
      </c>
      <c r="K992" s="9" t="n"/>
      <c r="L992" s="9" t="inlineStr">
        <is>
          <t>桌下理线架；黑色理线架</t>
        </is>
      </c>
      <c r="N992" s="8" t="inlineStr">
        <is>
          <t>✅ 可导入</t>
        </is>
      </c>
      <c r="O992" t="inlineStr">
        <is>
          <t>✓</t>
        </is>
      </c>
    </row>
    <row r="993">
      <c r="A993" s="5" t="inlineStr">
        <is>
          <t>PPS24410040513</t>
        </is>
      </c>
      <c r="B993" s="6" t="inlineStr">
        <is>
          <t>升降桌（带高台总价） |樱桃木2024款新升降桌</t>
        </is>
      </c>
      <c r="C993" s="6" t="inlineStr">
        <is>
          <t>升降桌-130cm 带高台</t>
        </is>
      </c>
      <c r="D993" s="6" t="inlineStr">
        <is>
          <t>PPS2441004051311</t>
        </is>
      </c>
      <c r="E993" s="5" t="inlineStr">
        <is>
          <t>AC-0093</t>
        </is>
      </c>
      <c r="F993" s="6" t="inlineStr">
        <is>
          <t>茶色亚克力条</t>
        </is>
      </c>
      <c r="G993" s="6" t="inlineStr">
        <is>
          <t>体积(长×宽×厚)</t>
        </is>
      </c>
      <c r="H993" s="6" t="inlineStr">
        <is>
          <t>待定</t>
        </is>
      </c>
      <c r="I993" s="6" t="inlineStr">
        <is>
          <t>块</t>
        </is>
      </c>
      <c r="J993" s="6" t="n">
        <v>2</v>
      </c>
      <c r="K993" s="6" t="inlineStr">
        <is>
          <t>否</t>
        </is>
      </c>
      <c r="L993" s="6" t="inlineStr">
        <is>
          <t>背板亚克力条-1.3米版；80cm</t>
        </is>
      </c>
      <c r="N993" s="8" t="inlineStr">
        <is>
          <t>✅ 可导入</t>
        </is>
      </c>
      <c r="O993" t="inlineStr">
        <is>
          <t>✓</t>
        </is>
      </c>
    </row>
    <row r="994">
      <c r="A994" s="5" t="inlineStr">
        <is>
          <t>PPS24410040513</t>
        </is>
      </c>
      <c r="B994" s="9" t="inlineStr">
        <is>
          <t>升降桌（带高台总价） |樱桃木2024款新升降桌</t>
        </is>
      </c>
      <c r="C994" s="9" t="inlineStr">
        <is>
          <t>升降桌-130cm 带高台</t>
        </is>
      </c>
      <c r="D994" s="9" t="inlineStr">
        <is>
          <t>PPS2441004051311</t>
        </is>
      </c>
      <c r="E994" s="5" t="inlineStr">
        <is>
          <t>AC-0113</t>
        </is>
      </c>
      <c r="F994" s="9" t="inlineStr">
        <is>
          <t>吸铁石</t>
        </is>
      </c>
      <c r="G994" s="9" t="inlineStr">
        <is>
          <t>个数</t>
        </is>
      </c>
      <c r="H994" s="9" t="n"/>
      <c r="I994" s="9" t="inlineStr">
        <is>
          <t>个</t>
        </is>
      </c>
      <c r="J994" s="9" t="n">
        <v>8</v>
      </c>
      <c r="K994" s="9" t="n"/>
      <c r="L994" s="9" t="inlineStr">
        <is>
          <t>桌腿磁吸石；直径25毫米;厚度8毫米</t>
        </is>
      </c>
      <c r="N994" s="8" t="inlineStr">
        <is>
          <t>✅ 可导入</t>
        </is>
      </c>
      <c r="O994" t="inlineStr">
        <is>
          <t>✓</t>
        </is>
      </c>
    </row>
    <row r="995">
      <c r="A995" s="5" t="inlineStr">
        <is>
          <t>PPS24410040513</t>
        </is>
      </c>
      <c r="B995" s="6" t="inlineStr">
        <is>
          <t>升降桌（带高台总价） |樱桃木2024款新升降桌</t>
        </is>
      </c>
      <c r="C995" s="6" t="inlineStr">
        <is>
          <t>升降桌-130cm 带高台</t>
        </is>
      </c>
      <c r="D995" s="6" t="inlineStr">
        <is>
          <t>PPS2441004051311</t>
        </is>
      </c>
      <c r="E995" s="5" t="inlineStr">
        <is>
          <t>AC-0114</t>
        </is>
      </c>
      <c r="F995" s="6" t="inlineStr">
        <is>
          <t>灯带-极窄</t>
        </is>
      </c>
      <c r="G995" s="6" t="inlineStr">
        <is>
          <t>长度</t>
        </is>
      </c>
      <c r="H995" s="6" t="n">
        <v>640</v>
      </c>
      <c r="I995" s="6" t="inlineStr">
        <is>
          <t>根</t>
        </is>
      </c>
      <c r="J995" s="6" t="n">
        <v>1</v>
      </c>
      <c r="K995" s="6" t="n"/>
      <c r="L995" s="6" t="inlineStr">
        <is>
          <t xml:space="preserve">高台灯带-1.3米版；6*9极窄灯带64cm </t>
        </is>
      </c>
      <c r="N995" s="8" t="inlineStr">
        <is>
          <t>✅ 可导入</t>
        </is>
      </c>
      <c r="O995" t="inlineStr">
        <is>
          <t>✓</t>
        </is>
      </c>
    </row>
    <row r="996">
      <c r="A996" s="5" t="inlineStr">
        <is>
          <t>PPS24410040513</t>
        </is>
      </c>
      <c r="B996" s="9" t="inlineStr">
        <is>
          <t>升降桌（带高台总价） |樱桃木2024款新升降桌</t>
        </is>
      </c>
      <c r="C996" s="9" t="inlineStr">
        <is>
          <t>升降桌-150cm 带高台</t>
        </is>
      </c>
      <c r="D996" s="9" t="inlineStr">
        <is>
          <t>PPS2441004051312</t>
        </is>
      </c>
      <c r="E996" s="5" t="inlineStr">
        <is>
          <t>WD-0165</t>
        </is>
      </c>
      <c r="F996" s="9" t="inlineStr">
        <is>
          <t>升降桌-150cm-木作部分</t>
        </is>
      </c>
      <c r="G996" s="9" t="inlineStr">
        <is>
          <t>组合</t>
        </is>
      </c>
      <c r="H996" s="9" t="n"/>
      <c r="I996" s="9" t="inlineStr">
        <is>
          <t>套</t>
        </is>
      </c>
      <c r="J996" s="9" t="n">
        <v>1</v>
      </c>
      <c r="K996" s="9" t="n"/>
      <c r="L996" s="9" t="n"/>
      <c r="N996" s="8" t="inlineStr">
        <is>
          <t>✅ 可导入</t>
        </is>
      </c>
      <c r="O996" t="inlineStr">
        <is>
          <t>✓</t>
        </is>
      </c>
    </row>
    <row r="997">
      <c r="A997" s="5" t="inlineStr">
        <is>
          <t>PPS24410040513</t>
        </is>
      </c>
      <c r="B997" s="6" t="inlineStr">
        <is>
          <t>升降桌（带高台总价） |樱桃木2024款新升降桌</t>
        </is>
      </c>
      <c r="C997" s="6" t="inlineStr">
        <is>
          <t>升降桌-150cm 带高台</t>
        </is>
      </c>
      <c r="D997" s="6" t="inlineStr">
        <is>
          <t>PPS2441004051312</t>
        </is>
      </c>
      <c r="E997" s="5" t="inlineStr">
        <is>
          <t>AC-0110</t>
        </is>
      </c>
      <c r="F997" s="6" t="inlineStr">
        <is>
          <t>升降桌双电机双锁桌架（含彩灯手控）</t>
        </is>
      </c>
      <c r="G997" s="6" t="inlineStr">
        <is>
          <t>组合</t>
        </is>
      </c>
      <c r="H997" s="6" t="n"/>
      <c r="I997" s="6" t="inlineStr">
        <is>
          <t>套</t>
        </is>
      </c>
      <c r="J997" s="6" t="n">
        <v>1</v>
      </c>
      <c r="K997" s="6" t="n"/>
      <c r="L997" s="6" t="inlineStr">
        <is>
          <t>升降桌桌架（含手控）</t>
        </is>
      </c>
      <c r="N997" s="8" t="inlineStr">
        <is>
          <t>✅ 可导入</t>
        </is>
      </c>
      <c r="O997" t="inlineStr">
        <is>
          <t>✓</t>
        </is>
      </c>
    </row>
    <row r="998">
      <c r="A998" s="5" t="inlineStr">
        <is>
          <t>PPS24410040513</t>
        </is>
      </c>
      <c r="B998" s="9" t="inlineStr">
        <is>
          <t>升降桌（带高台总价） |樱桃木2024款新升降桌</t>
        </is>
      </c>
      <c r="C998" s="9" t="inlineStr">
        <is>
          <t>升降桌-150cm 带高台</t>
        </is>
      </c>
      <c r="D998" s="9" t="inlineStr">
        <is>
          <t>PPS2441004051312</t>
        </is>
      </c>
      <c r="E998" s="5" t="inlineStr">
        <is>
          <t>AC-0111</t>
        </is>
      </c>
      <c r="F998" s="9" t="inlineStr">
        <is>
          <t>6位插排</t>
        </is>
      </c>
      <c r="G998" s="9" t="inlineStr">
        <is>
          <t>个数</t>
        </is>
      </c>
      <c r="H998" s="9" t="n"/>
      <c r="I998" s="9" t="inlineStr">
        <is>
          <t>个</t>
        </is>
      </c>
      <c r="J998" s="9" t="n">
        <v>1</v>
      </c>
      <c r="K998" s="9" t="n"/>
      <c r="L998" s="9" t="inlineStr">
        <is>
          <t>插排；6位弹簧线【0.6米-1.7米拉伸】</t>
        </is>
      </c>
      <c r="N998" s="8" t="inlineStr">
        <is>
          <t>✅ 可导入</t>
        </is>
      </c>
      <c r="O998" t="inlineStr">
        <is>
          <t>✓</t>
        </is>
      </c>
    </row>
    <row r="999">
      <c r="A999" s="5" t="inlineStr">
        <is>
          <t>PPS24410040513</t>
        </is>
      </c>
      <c r="B999" s="6" t="inlineStr">
        <is>
          <t>升降桌（带高台总价） |樱桃木2024款新升降桌</t>
        </is>
      </c>
      <c r="C999" s="6" t="inlineStr">
        <is>
          <t>升降桌-150cm 带高台</t>
        </is>
      </c>
      <c r="D999" s="6" t="inlineStr">
        <is>
          <t>PPS2441004051312</t>
        </is>
      </c>
      <c r="E999" s="5" t="inlineStr">
        <is>
          <t>AC-0112</t>
        </is>
      </c>
      <c r="F999" s="6" t="inlineStr">
        <is>
          <t>黑色理线架</t>
        </is>
      </c>
      <c r="G999" s="6" t="inlineStr">
        <is>
          <t>个数</t>
        </is>
      </c>
      <c r="H999" s="6" t="n"/>
      <c r="I999" s="6" t="inlineStr">
        <is>
          <t>个</t>
        </is>
      </c>
      <c r="J999" s="6" t="n">
        <v>1</v>
      </c>
      <c r="K999" s="6" t="n"/>
      <c r="L999" s="6" t="inlineStr">
        <is>
          <t>桌下理线架；黑色理线架</t>
        </is>
      </c>
      <c r="N999" s="8" t="inlineStr">
        <is>
          <t>✅ 可导入</t>
        </is>
      </c>
      <c r="O999" t="inlineStr">
        <is>
          <t>✓</t>
        </is>
      </c>
    </row>
    <row r="1000">
      <c r="A1000" s="5" t="inlineStr">
        <is>
          <t>PPS24410040513</t>
        </is>
      </c>
      <c r="B1000" s="9" t="inlineStr">
        <is>
          <t>升降桌（带高台总价） |樱桃木2024款新升降桌</t>
        </is>
      </c>
      <c r="C1000" s="9" t="inlineStr">
        <is>
          <t>升降桌-150cm 带高台</t>
        </is>
      </c>
      <c r="D1000" s="9" t="inlineStr">
        <is>
          <t>PPS2441004051312</t>
        </is>
      </c>
      <c r="E1000" s="5" t="inlineStr">
        <is>
          <t>AC-0093</t>
        </is>
      </c>
      <c r="F1000" s="9" t="inlineStr">
        <is>
          <t>茶色亚克力条</t>
        </is>
      </c>
      <c r="G1000" s="9" t="inlineStr">
        <is>
          <t>体积(长×宽×厚)</t>
        </is>
      </c>
      <c r="H1000" s="9" t="inlineStr">
        <is>
          <t>待定</t>
        </is>
      </c>
      <c r="I1000" s="9" t="inlineStr">
        <is>
          <t>块</t>
        </is>
      </c>
      <c r="J1000" s="9" t="n">
        <v>2</v>
      </c>
      <c r="K1000" s="9" t="inlineStr">
        <is>
          <t>否</t>
        </is>
      </c>
      <c r="L1000" s="9" t="inlineStr">
        <is>
          <t>背板亚克力条-1.5米版；80cm</t>
        </is>
      </c>
      <c r="N1000" s="8" t="inlineStr">
        <is>
          <t>✅ 可导入</t>
        </is>
      </c>
      <c r="O1000" t="inlineStr">
        <is>
          <t>✓</t>
        </is>
      </c>
    </row>
    <row r="1001">
      <c r="A1001" s="5" t="inlineStr">
        <is>
          <t>PPS24410040513</t>
        </is>
      </c>
      <c r="B1001" s="6" t="inlineStr">
        <is>
          <t>升降桌（带高台总价） |樱桃木2024款新升降桌</t>
        </is>
      </c>
      <c r="C1001" s="6" t="inlineStr">
        <is>
          <t>升降桌-150cm 带高台</t>
        </is>
      </c>
      <c r="D1001" s="6" t="inlineStr">
        <is>
          <t>PPS2441004051312</t>
        </is>
      </c>
      <c r="E1001" s="5" t="inlineStr">
        <is>
          <t>AC-0113</t>
        </is>
      </c>
      <c r="F1001" s="6" t="inlineStr">
        <is>
          <t>吸铁石</t>
        </is>
      </c>
      <c r="G1001" s="6" t="inlineStr">
        <is>
          <t>个数</t>
        </is>
      </c>
      <c r="H1001" s="6" t="n"/>
      <c r="I1001" s="6" t="inlineStr">
        <is>
          <t>个</t>
        </is>
      </c>
      <c r="J1001" s="6" t="n">
        <v>8</v>
      </c>
      <c r="K1001" s="6" t="n"/>
      <c r="L1001" s="6" t="inlineStr">
        <is>
          <t>桌腿磁吸石；直径25毫米;厚度8毫米</t>
        </is>
      </c>
      <c r="N1001" s="8" t="inlineStr">
        <is>
          <t>✅ 可导入</t>
        </is>
      </c>
      <c r="O1001" t="inlineStr">
        <is>
          <t>✓</t>
        </is>
      </c>
    </row>
    <row r="1002">
      <c r="A1002" s="5" t="inlineStr">
        <is>
          <t>PPS24410040513</t>
        </is>
      </c>
      <c r="B1002" s="9" t="inlineStr">
        <is>
          <t>升降桌（带高台总价） |樱桃木2024款新升降桌</t>
        </is>
      </c>
      <c r="C1002" s="9" t="inlineStr">
        <is>
          <t>升降桌-150cm 带高台</t>
        </is>
      </c>
      <c r="D1002" s="9" t="inlineStr">
        <is>
          <t>PPS2441004051312</t>
        </is>
      </c>
      <c r="E1002" s="5" t="inlineStr">
        <is>
          <t>AC-0114</t>
        </is>
      </c>
      <c r="F1002" s="9" t="inlineStr">
        <is>
          <t>灯带-极窄</t>
        </is>
      </c>
      <c r="G1002" s="9" t="inlineStr">
        <is>
          <t>长度</t>
        </is>
      </c>
      <c r="H1002" s="9" t="n">
        <v>793</v>
      </c>
      <c r="I1002" s="9" t="inlineStr">
        <is>
          <t>根</t>
        </is>
      </c>
      <c r="J1002" s="9" t="n">
        <v>1</v>
      </c>
      <c r="K1002" s="9" t="n"/>
      <c r="L1002" s="9" t="inlineStr">
        <is>
          <t xml:space="preserve">高台灯带-1.5米版；6*9极窄灯带64cm </t>
        </is>
      </c>
      <c r="N1002" s="8" t="inlineStr">
        <is>
          <t>✅ 可导入</t>
        </is>
      </c>
      <c r="O1002" t="inlineStr">
        <is>
          <t>✓</t>
        </is>
      </c>
    </row>
    <row r="1003">
      <c r="A1003" s="5" t="inlineStr">
        <is>
          <t>PPS24410040513</t>
        </is>
      </c>
      <c r="B1003" s="6" t="inlineStr">
        <is>
          <t>升降桌（带高台总价） |樱桃木2024款新升降桌</t>
        </is>
      </c>
      <c r="C1003" s="6" t="inlineStr">
        <is>
          <t>升降桌-170cm 带高台</t>
        </is>
      </c>
      <c r="D1003" s="6" t="inlineStr">
        <is>
          <t>PPS2441004051313</t>
        </is>
      </c>
      <c r="E1003" s="5" t="inlineStr">
        <is>
          <t>WD-0166</t>
        </is>
      </c>
      <c r="F1003" s="6" t="inlineStr">
        <is>
          <t>升降桌-170cm-木作部分</t>
        </is>
      </c>
      <c r="G1003" s="6" t="inlineStr">
        <is>
          <t>组合</t>
        </is>
      </c>
      <c r="H1003" s="6" t="n"/>
      <c r="I1003" s="6" t="inlineStr">
        <is>
          <t>套</t>
        </is>
      </c>
      <c r="J1003" s="6" t="n">
        <v>1</v>
      </c>
      <c r="K1003" s="6" t="n"/>
      <c r="L1003" s="6" t="n"/>
      <c r="N1003" s="8" t="inlineStr">
        <is>
          <t>✅ 可导入</t>
        </is>
      </c>
      <c r="O1003" t="inlineStr">
        <is>
          <t>✓</t>
        </is>
      </c>
    </row>
    <row r="1004">
      <c r="A1004" s="5" t="inlineStr">
        <is>
          <t>PPS24410040513</t>
        </is>
      </c>
      <c r="B1004" s="9" t="inlineStr">
        <is>
          <t>升降桌（带高台总价） |樱桃木2024款新升降桌</t>
        </is>
      </c>
      <c r="C1004" s="9" t="inlineStr">
        <is>
          <t>升降桌-170cm 带高台</t>
        </is>
      </c>
      <c r="D1004" s="9" t="inlineStr">
        <is>
          <t>PPS2441004051313</t>
        </is>
      </c>
      <c r="E1004" s="5" t="inlineStr">
        <is>
          <t>AC-0110</t>
        </is>
      </c>
      <c r="F1004" s="9" t="inlineStr">
        <is>
          <t>升降桌双电机双锁桌架（含彩灯手控）</t>
        </is>
      </c>
      <c r="G1004" s="9" t="inlineStr">
        <is>
          <t>组合</t>
        </is>
      </c>
      <c r="H1004" s="9" t="n"/>
      <c r="I1004" s="9" t="inlineStr">
        <is>
          <t>套</t>
        </is>
      </c>
      <c r="J1004" s="9" t="n">
        <v>1</v>
      </c>
      <c r="K1004" s="9" t="n"/>
      <c r="L1004" s="9" t="inlineStr">
        <is>
          <t>升降桌桌架（含手控）</t>
        </is>
      </c>
      <c r="N1004" s="8" t="inlineStr">
        <is>
          <t>✅ 可导入</t>
        </is>
      </c>
      <c r="O1004" t="inlineStr">
        <is>
          <t>✓</t>
        </is>
      </c>
    </row>
    <row r="1005">
      <c r="A1005" s="5" t="inlineStr">
        <is>
          <t>PPS24410040513</t>
        </is>
      </c>
      <c r="B1005" s="6" t="inlineStr">
        <is>
          <t>升降桌（带高台总价） |樱桃木2024款新升降桌</t>
        </is>
      </c>
      <c r="C1005" s="6" t="inlineStr">
        <is>
          <t>升降桌-170cm 带高台</t>
        </is>
      </c>
      <c r="D1005" s="6" t="inlineStr">
        <is>
          <t>PPS2441004051313</t>
        </is>
      </c>
      <c r="E1005" s="5" t="inlineStr">
        <is>
          <t>AC-0111</t>
        </is>
      </c>
      <c r="F1005" s="6" t="inlineStr">
        <is>
          <t>6位插排</t>
        </is>
      </c>
      <c r="G1005" s="6" t="inlineStr">
        <is>
          <t>个数</t>
        </is>
      </c>
      <c r="H1005" s="6" t="n"/>
      <c r="I1005" s="6" t="inlineStr">
        <is>
          <t>个</t>
        </is>
      </c>
      <c r="J1005" s="6" t="n">
        <v>1</v>
      </c>
      <c r="K1005" s="6" t="n"/>
      <c r="L1005" s="6" t="inlineStr">
        <is>
          <t>插排；6位弹簧线【0.6米-1.7米拉伸】</t>
        </is>
      </c>
      <c r="N1005" s="8" t="inlineStr">
        <is>
          <t>✅ 可导入</t>
        </is>
      </c>
      <c r="O1005" t="inlineStr">
        <is>
          <t>✓</t>
        </is>
      </c>
    </row>
    <row r="1006">
      <c r="A1006" s="5" t="inlineStr">
        <is>
          <t>PPS24410040513</t>
        </is>
      </c>
      <c r="B1006" s="9" t="inlineStr">
        <is>
          <t>升降桌（带高台总价） |樱桃木2024款新升降桌</t>
        </is>
      </c>
      <c r="C1006" s="9" t="inlineStr">
        <is>
          <t>升降桌-170cm 带高台</t>
        </is>
      </c>
      <c r="D1006" s="9" t="inlineStr">
        <is>
          <t>PPS2441004051313</t>
        </is>
      </c>
      <c r="E1006" s="5" t="inlineStr">
        <is>
          <t>AC-0112</t>
        </is>
      </c>
      <c r="F1006" s="9" t="inlineStr">
        <is>
          <t>黑色理线架</t>
        </is>
      </c>
      <c r="G1006" s="9" t="inlineStr">
        <is>
          <t>个数</t>
        </is>
      </c>
      <c r="H1006" s="9" t="n"/>
      <c r="I1006" s="9" t="inlineStr">
        <is>
          <t>个</t>
        </is>
      </c>
      <c r="J1006" s="9" t="n">
        <v>1</v>
      </c>
      <c r="K1006" s="9" t="n"/>
      <c r="L1006" s="9" t="inlineStr">
        <is>
          <t>桌下理线架；黑色理线架</t>
        </is>
      </c>
      <c r="N1006" s="8" t="inlineStr">
        <is>
          <t>✅ 可导入</t>
        </is>
      </c>
      <c r="O1006" t="inlineStr">
        <is>
          <t>✓</t>
        </is>
      </c>
    </row>
    <row r="1007">
      <c r="A1007" s="5" t="inlineStr">
        <is>
          <t>PPS24410040513</t>
        </is>
      </c>
      <c r="B1007" s="6" t="inlineStr">
        <is>
          <t>升降桌（带高台总价） |樱桃木2024款新升降桌</t>
        </is>
      </c>
      <c r="C1007" s="6" t="inlineStr">
        <is>
          <t>升降桌-170cm 带高台</t>
        </is>
      </c>
      <c r="D1007" s="6" t="inlineStr">
        <is>
          <t>PPS2441004051313</t>
        </is>
      </c>
      <c r="E1007" s="5" t="inlineStr">
        <is>
          <t>AC-0093</t>
        </is>
      </c>
      <c r="F1007" s="6" t="inlineStr">
        <is>
          <t>茶色亚克力条</t>
        </is>
      </c>
      <c r="G1007" s="6" t="inlineStr">
        <is>
          <t>体积(长×宽×厚)</t>
        </is>
      </c>
      <c r="H1007" s="6" t="inlineStr">
        <is>
          <t>待定</t>
        </is>
      </c>
      <c r="I1007" s="6" t="inlineStr">
        <is>
          <t>块</t>
        </is>
      </c>
      <c r="J1007" s="6" t="n">
        <v>2</v>
      </c>
      <c r="K1007" s="6" t="inlineStr">
        <is>
          <t>否</t>
        </is>
      </c>
      <c r="L1007" s="6" t="inlineStr">
        <is>
          <t>背板亚克力条-1.7米版；80cm</t>
        </is>
      </c>
      <c r="N1007" s="8" t="inlineStr">
        <is>
          <t>✅ 可导入</t>
        </is>
      </c>
      <c r="O1007" t="inlineStr">
        <is>
          <t>✓</t>
        </is>
      </c>
    </row>
    <row r="1008">
      <c r="A1008" s="5" t="inlineStr">
        <is>
          <t>PPS24410040513</t>
        </is>
      </c>
      <c r="B1008" s="9" t="inlineStr">
        <is>
          <t>升降桌（带高台总价） |樱桃木2024款新升降桌</t>
        </is>
      </c>
      <c r="C1008" s="9" t="inlineStr">
        <is>
          <t>升降桌-170cm 带高台</t>
        </is>
      </c>
      <c r="D1008" s="9" t="inlineStr">
        <is>
          <t>PPS2441004051313</t>
        </is>
      </c>
      <c r="E1008" s="5" t="inlineStr">
        <is>
          <t>AC-0113</t>
        </is>
      </c>
      <c r="F1008" s="9" t="inlineStr">
        <is>
          <t>吸铁石</t>
        </is>
      </c>
      <c r="G1008" s="9" t="inlineStr">
        <is>
          <t>个数</t>
        </is>
      </c>
      <c r="H1008" s="9" t="n"/>
      <c r="I1008" s="9" t="inlineStr">
        <is>
          <t>个</t>
        </is>
      </c>
      <c r="J1008" s="9" t="n">
        <v>8</v>
      </c>
      <c r="K1008" s="9" t="n"/>
      <c r="L1008" s="9" t="inlineStr">
        <is>
          <t>桌腿磁吸石；直径25毫米;厚度8毫米</t>
        </is>
      </c>
      <c r="N1008" s="8" t="inlineStr">
        <is>
          <t>✅ 可导入</t>
        </is>
      </c>
      <c r="O1008" t="inlineStr">
        <is>
          <t>✓</t>
        </is>
      </c>
    </row>
    <row r="1009">
      <c r="A1009" s="5" t="inlineStr">
        <is>
          <t>PPS24410040513</t>
        </is>
      </c>
      <c r="B1009" s="6" t="inlineStr">
        <is>
          <t>升降桌（带高台总价） |樱桃木2024款新升降桌</t>
        </is>
      </c>
      <c r="C1009" s="6" t="inlineStr">
        <is>
          <t>升降桌-170cm 带高台</t>
        </is>
      </c>
      <c r="D1009" s="6" t="inlineStr">
        <is>
          <t>PPS2441004051313</t>
        </is>
      </c>
      <c r="E1009" s="5" t="inlineStr">
        <is>
          <t>AC-0114</t>
        </is>
      </c>
      <c r="F1009" s="6" t="inlineStr">
        <is>
          <t>灯带-极窄</t>
        </is>
      </c>
      <c r="G1009" s="6" t="inlineStr">
        <is>
          <t>长度</t>
        </is>
      </c>
      <c r="H1009" s="6" t="inlineStr">
        <is>
          <t>待定</t>
        </is>
      </c>
      <c r="I1009" s="6" t="inlineStr">
        <is>
          <t>根</t>
        </is>
      </c>
      <c r="J1009" s="6" t="n">
        <v>1</v>
      </c>
      <c r="K1009" s="6" t="inlineStr">
        <is>
          <t>否</t>
        </is>
      </c>
      <c r="L1009" s="6" t="inlineStr">
        <is>
          <t xml:space="preserve">高台灯带-1.7米版；6*9极窄灯带64cm </t>
        </is>
      </c>
      <c r="N1009" s="8" t="inlineStr">
        <is>
          <t>✅ 可导入</t>
        </is>
      </c>
      <c r="O1009" t="inlineStr">
        <is>
          <t>✓</t>
        </is>
      </c>
    </row>
    <row r="1010">
      <c r="A1010" s="5" t="inlineStr">
        <is>
          <t>PPS24410040513</t>
        </is>
      </c>
      <c r="B1010" s="9" t="inlineStr">
        <is>
          <t>升降桌（带高台总价） |樱桃木2024款新升降桌</t>
        </is>
      </c>
      <c r="C1010" s="9" t="inlineStr">
        <is>
          <t>升降桌-190*75cm 带高台</t>
        </is>
      </c>
      <c r="D1010" s="9" t="inlineStr">
        <is>
          <t>PPS2441004051314</t>
        </is>
      </c>
      <c r="E1010" s="5" t="inlineStr">
        <is>
          <t>WD-0167</t>
        </is>
      </c>
      <c r="F1010" s="9" t="inlineStr">
        <is>
          <t>升降桌-190cm-木作部分</t>
        </is>
      </c>
      <c r="G1010" s="9" t="inlineStr">
        <is>
          <t>组合</t>
        </is>
      </c>
      <c r="H1010" s="9" t="n"/>
      <c r="I1010" s="9" t="inlineStr">
        <is>
          <t>套</t>
        </is>
      </c>
      <c r="J1010" s="9" t="n">
        <v>1</v>
      </c>
      <c r="K1010" s="9" t="n"/>
      <c r="L1010" s="9" t="n"/>
      <c r="N1010" s="8" t="inlineStr">
        <is>
          <t>✅ 可导入</t>
        </is>
      </c>
      <c r="O1010" t="inlineStr">
        <is>
          <t>✓</t>
        </is>
      </c>
    </row>
    <row r="1011">
      <c r="A1011" s="5" t="inlineStr">
        <is>
          <t>PPS24410040513</t>
        </is>
      </c>
      <c r="B1011" s="6" t="inlineStr">
        <is>
          <t>升降桌（带高台总价） |樱桃木2024款新升降桌</t>
        </is>
      </c>
      <c r="C1011" s="6" t="inlineStr">
        <is>
          <t>升降桌-190*75cm 带高台</t>
        </is>
      </c>
      <c r="D1011" s="6" t="inlineStr">
        <is>
          <t>PPS2441004051314</t>
        </is>
      </c>
      <c r="E1011" s="5" t="inlineStr">
        <is>
          <t>AC-0110</t>
        </is>
      </c>
      <c r="F1011" s="6" t="inlineStr">
        <is>
          <t>升降桌双电机双锁桌架（含彩灯手控）</t>
        </is>
      </c>
      <c r="G1011" s="6" t="inlineStr">
        <is>
          <t>组合</t>
        </is>
      </c>
      <c r="H1011" s="6" t="n"/>
      <c r="I1011" s="6" t="inlineStr">
        <is>
          <t>套</t>
        </is>
      </c>
      <c r="J1011" s="6" t="n">
        <v>1</v>
      </c>
      <c r="K1011" s="6" t="n"/>
      <c r="L1011" s="6" t="inlineStr">
        <is>
          <t>升降桌桌架（含手控）</t>
        </is>
      </c>
      <c r="N1011" s="8" t="inlineStr">
        <is>
          <t>✅ 可导入</t>
        </is>
      </c>
      <c r="O1011" t="inlineStr">
        <is>
          <t>✓</t>
        </is>
      </c>
    </row>
    <row r="1012">
      <c r="A1012" s="5" t="inlineStr">
        <is>
          <t>PPS24410040513</t>
        </is>
      </c>
      <c r="B1012" s="9" t="inlineStr">
        <is>
          <t>升降桌（带高台总价） |樱桃木2024款新升降桌</t>
        </is>
      </c>
      <c r="C1012" s="9" t="inlineStr">
        <is>
          <t>升降桌-190*75cm 带高台</t>
        </is>
      </c>
      <c r="D1012" s="9" t="inlineStr">
        <is>
          <t>PPS2441004051314</t>
        </is>
      </c>
      <c r="E1012" s="5" t="inlineStr">
        <is>
          <t>AC-0111</t>
        </is>
      </c>
      <c r="F1012" s="9" t="inlineStr">
        <is>
          <t>6位插排</t>
        </is>
      </c>
      <c r="G1012" s="9" t="inlineStr">
        <is>
          <t>个数</t>
        </is>
      </c>
      <c r="H1012" s="9" t="n"/>
      <c r="I1012" s="9" t="inlineStr">
        <is>
          <t>个</t>
        </is>
      </c>
      <c r="J1012" s="9" t="n">
        <v>1</v>
      </c>
      <c r="K1012" s="9" t="n"/>
      <c r="L1012" s="9" t="inlineStr">
        <is>
          <t>插排；6位弹簧线【0.6米-1.7米拉伸】</t>
        </is>
      </c>
      <c r="N1012" s="8" t="inlineStr">
        <is>
          <t>✅ 可导入</t>
        </is>
      </c>
      <c r="O1012" t="inlineStr">
        <is>
          <t>✓</t>
        </is>
      </c>
    </row>
    <row r="1013">
      <c r="A1013" s="5" t="inlineStr">
        <is>
          <t>PPS24410040513</t>
        </is>
      </c>
      <c r="B1013" s="6" t="inlineStr">
        <is>
          <t>升降桌（带高台总价） |樱桃木2024款新升降桌</t>
        </is>
      </c>
      <c r="C1013" s="6" t="inlineStr">
        <is>
          <t>升降桌-190*75cm 带高台</t>
        </is>
      </c>
      <c r="D1013" s="6" t="inlineStr">
        <is>
          <t>PPS2441004051314</t>
        </is>
      </c>
      <c r="E1013" s="5" t="inlineStr">
        <is>
          <t>AC-0112</t>
        </is>
      </c>
      <c r="F1013" s="6" t="inlineStr">
        <is>
          <t>黑色理线架</t>
        </is>
      </c>
      <c r="G1013" s="6" t="inlineStr">
        <is>
          <t>个数</t>
        </is>
      </c>
      <c r="H1013" s="6" t="n"/>
      <c r="I1013" s="6" t="inlineStr">
        <is>
          <t>个</t>
        </is>
      </c>
      <c r="J1013" s="6" t="n">
        <v>1</v>
      </c>
      <c r="K1013" s="6" t="n"/>
      <c r="L1013" s="6" t="inlineStr">
        <is>
          <t>桌下理线架；黑色理线架</t>
        </is>
      </c>
      <c r="N1013" s="8" t="inlineStr">
        <is>
          <t>✅ 可导入</t>
        </is>
      </c>
      <c r="O1013" t="inlineStr">
        <is>
          <t>✓</t>
        </is>
      </c>
    </row>
    <row r="1014">
      <c r="A1014" s="5" t="inlineStr">
        <is>
          <t>PPS24410040513</t>
        </is>
      </c>
      <c r="B1014" s="9" t="inlineStr">
        <is>
          <t>升降桌（带高台总价） |樱桃木2024款新升降桌</t>
        </is>
      </c>
      <c r="C1014" s="9" t="inlineStr">
        <is>
          <t>升降桌-190*75cm 带高台</t>
        </is>
      </c>
      <c r="D1014" s="9" t="inlineStr">
        <is>
          <t>PPS2441004051314</t>
        </is>
      </c>
      <c r="E1014" s="5" t="inlineStr">
        <is>
          <t>AC-0093</t>
        </is>
      </c>
      <c r="F1014" s="9" t="inlineStr">
        <is>
          <t>茶色亚克力条</t>
        </is>
      </c>
      <c r="G1014" s="9" t="inlineStr">
        <is>
          <t>体积(长×宽×厚)</t>
        </is>
      </c>
      <c r="H1014" s="9" t="inlineStr">
        <is>
          <t>待定</t>
        </is>
      </c>
      <c r="I1014" s="9" t="inlineStr">
        <is>
          <t>块</t>
        </is>
      </c>
      <c r="J1014" s="9" t="n">
        <v>2</v>
      </c>
      <c r="K1014" s="9" t="inlineStr">
        <is>
          <t>否</t>
        </is>
      </c>
      <c r="L1014" s="9" t="inlineStr">
        <is>
          <t>背板亚克力条-1.9米版；80cm</t>
        </is>
      </c>
      <c r="N1014" s="8" t="inlineStr">
        <is>
          <t>✅ 可导入</t>
        </is>
      </c>
      <c r="O1014" t="inlineStr">
        <is>
          <t>✓</t>
        </is>
      </c>
    </row>
    <row r="1015">
      <c r="A1015" s="5" t="inlineStr">
        <is>
          <t>PPS24410040513</t>
        </is>
      </c>
      <c r="B1015" s="6" t="inlineStr">
        <is>
          <t>升降桌（带高台总价） |樱桃木2024款新升降桌</t>
        </is>
      </c>
      <c r="C1015" s="6" t="inlineStr">
        <is>
          <t>升降桌-190*75cm 带高台</t>
        </is>
      </c>
      <c r="D1015" s="6" t="inlineStr">
        <is>
          <t>PPS2441004051314</t>
        </is>
      </c>
      <c r="E1015" s="5" t="inlineStr">
        <is>
          <t>AC-0113</t>
        </is>
      </c>
      <c r="F1015" s="6" t="inlineStr">
        <is>
          <t>吸铁石</t>
        </is>
      </c>
      <c r="G1015" s="6" t="inlineStr">
        <is>
          <t>个数</t>
        </is>
      </c>
      <c r="H1015" s="6" t="n"/>
      <c r="I1015" s="6" t="inlineStr">
        <is>
          <t>个</t>
        </is>
      </c>
      <c r="J1015" s="6" t="n">
        <v>8</v>
      </c>
      <c r="K1015" s="6" t="n"/>
      <c r="L1015" s="6" t="inlineStr">
        <is>
          <t>桌腿磁吸石；直径25毫米;厚度8毫米</t>
        </is>
      </c>
      <c r="N1015" s="8" t="inlineStr">
        <is>
          <t>✅ 可导入</t>
        </is>
      </c>
      <c r="O1015" t="inlineStr">
        <is>
          <t>✓</t>
        </is>
      </c>
    </row>
    <row r="1016">
      <c r="A1016" s="5" t="inlineStr">
        <is>
          <t>PPS24410040513</t>
        </is>
      </c>
      <c r="B1016" s="9" t="inlineStr">
        <is>
          <t>升降桌（带高台总价） |樱桃木2024款新升降桌</t>
        </is>
      </c>
      <c r="C1016" s="9" t="inlineStr">
        <is>
          <t>升降桌-190*75cm 带高台</t>
        </is>
      </c>
      <c r="D1016" s="9" t="inlineStr">
        <is>
          <t>PPS2441004051314</t>
        </is>
      </c>
      <c r="E1016" s="5" t="inlineStr">
        <is>
          <t>AC-0114</t>
        </is>
      </c>
      <c r="F1016" s="9" t="inlineStr">
        <is>
          <t>灯带-极窄</t>
        </is>
      </c>
      <c r="G1016" s="9" t="inlineStr">
        <is>
          <t>长度</t>
        </is>
      </c>
      <c r="H1016" s="9" t="n">
        <v>870</v>
      </c>
      <c r="I1016" s="9" t="inlineStr">
        <is>
          <t>根</t>
        </is>
      </c>
      <c r="J1016" s="9" t="n">
        <v>1</v>
      </c>
      <c r="K1016" s="9" t="n"/>
      <c r="L1016" s="9" t="inlineStr">
        <is>
          <t xml:space="preserve">高台灯带-1.9米版；6*9极窄灯带64cm </t>
        </is>
      </c>
      <c r="N1016" s="8" t="inlineStr">
        <is>
          <t>✅ 可导入</t>
        </is>
      </c>
      <c r="O1016" t="inlineStr">
        <is>
          <t>✓</t>
        </is>
      </c>
    </row>
    <row r="1017">
      <c r="A1017" s="5" t="inlineStr">
        <is>
          <t>PPS24410040513</t>
        </is>
      </c>
      <c r="B1017" s="6" t="inlineStr">
        <is>
          <t>升降桌（基础款） |樱桃木2024款新升降桌</t>
        </is>
      </c>
      <c r="C1017" s="6" t="inlineStr">
        <is>
          <t>升降桌-130cm 基础版，无高台，无置物架，无木腿</t>
        </is>
      </c>
      <c r="D1017" s="6" t="inlineStr">
        <is>
          <t>PPS2441004051315</t>
        </is>
      </c>
      <c r="E1017" s="5" t="inlineStr">
        <is>
          <t>WD-0164</t>
        </is>
      </c>
      <c r="F1017" s="6" t="inlineStr">
        <is>
          <t>升降桌-130cm-木作部分</t>
        </is>
      </c>
      <c r="G1017" s="6" t="inlineStr">
        <is>
          <t>组合</t>
        </is>
      </c>
      <c r="H1017" s="6" t="n"/>
      <c r="I1017" s="6" t="inlineStr">
        <is>
          <t>套</t>
        </is>
      </c>
      <c r="J1017" s="6" t="n">
        <v>1</v>
      </c>
      <c r="K1017" s="6" t="n"/>
      <c r="L1017" s="6" t="n"/>
      <c r="N1017" s="8" t="inlineStr">
        <is>
          <t>✅ 可导入</t>
        </is>
      </c>
      <c r="O1017" t="inlineStr">
        <is>
          <t>✓</t>
        </is>
      </c>
    </row>
    <row r="1018">
      <c r="A1018" s="5" t="inlineStr">
        <is>
          <t>PPS24410040513</t>
        </is>
      </c>
      <c r="B1018" s="9" t="inlineStr">
        <is>
          <t>升降桌（基础款） |樱桃木2024款新升降桌</t>
        </is>
      </c>
      <c r="C1018" s="9" t="inlineStr">
        <is>
          <t>升降桌-130cm 基础版，无高台，无置物架，无木腿</t>
        </is>
      </c>
      <c r="D1018" s="9" t="inlineStr">
        <is>
          <t>PPS2441004051315</t>
        </is>
      </c>
      <c r="E1018" s="5" t="inlineStr">
        <is>
          <t>AC-0110</t>
        </is>
      </c>
      <c r="F1018" s="9" t="inlineStr">
        <is>
          <t>升降桌双电机双锁桌架（含彩灯手控）</t>
        </is>
      </c>
      <c r="G1018" s="9" t="inlineStr">
        <is>
          <t>组合</t>
        </is>
      </c>
      <c r="H1018" s="9" t="n"/>
      <c r="I1018" s="9" t="inlineStr">
        <is>
          <t>套</t>
        </is>
      </c>
      <c r="J1018" s="9" t="n">
        <v>1</v>
      </c>
      <c r="K1018" s="9" t="n"/>
      <c r="L1018" s="9" t="inlineStr">
        <is>
          <t>升降桌桌架（含手控）</t>
        </is>
      </c>
      <c r="N1018" s="8" t="inlineStr">
        <is>
          <t>✅ 可导入</t>
        </is>
      </c>
      <c r="O1018" t="inlineStr">
        <is>
          <t>✓</t>
        </is>
      </c>
    </row>
    <row r="1019">
      <c r="A1019" s="5" t="inlineStr">
        <is>
          <t>PPS24410040513</t>
        </is>
      </c>
      <c r="B1019" s="6" t="inlineStr">
        <is>
          <t>升降桌（基础款） |樱桃木2024款新升降桌</t>
        </is>
      </c>
      <c r="C1019" s="6" t="inlineStr">
        <is>
          <t>升降桌-150cm 基础版，无高台，无置物架，无木腿</t>
        </is>
      </c>
      <c r="D1019" s="6" t="inlineStr">
        <is>
          <t>PPS2441004051316</t>
        </is>
      </c>
      <c r="E1019" s="5" t="inlineStr">
        <is>
          <t>WD-0165</t>
        </is>
      </c>
      <c r="F1019" s="6" t="inlineStr">
        <is>
          <t>升降桌-150cm-木作部分</t>
        </is>
      </c>
      <c r="G1019" s="6" t="inlineStr">
        <is>
          <t>组合</t>
        </is>
      </c>
      <c r="H1019" s="6" t="n"/>
      <c r="I1019" s="6" t="inlineStr">
        <is>
          <t>套</t>
        </is>
      </c>
      <c r="J1019" s="6" t="n">
        <v>1</v>
      </c>
      <c r="K1019" s="6" t="n"/>
      <c r="L1019" s="6" t="n"/>
      <c r="N1019" s="8" t="inlineStr">
        <is>
          <t>✅ 可导入</t>
        </is>
      </c>
      <c r="O1019" t="inlineStr">
        <is>
          <t>✓</t>
        </is>
      </c>
    </row>
    <row r="1020">
      <c r="A1020" s="5" t="inlineStr">
        <is>
          <t>PPS24410040513</t>
        </is>
      </c>
      <c r="B1020" s="9" t="inlineStr">
        <is>
          <t>升降桌（基础款） |樱桃木2024款新升降桌</t>
        </is>
      </c>
      <c r="C1020" s="9" t="inlineStr">
        <is>
          <t>升降桌-150cm 基础版，无高台，无置物架，无木腿</t>
        </is>
      </c>
      <c r="D1020" s="9" t="inlineStr">
        <is>
          <t>PPS2441004051316</t>
        </is>
      </c>
      <c r="E1020" s="5" t="inlineStr">
        <is>
          <t>AC-0110</t>
        </is>
      </c>
      <c r="F1020" s="9" t="inlineStr">
        <is>
          <t>升降桌双电机双锁桌架（含彩灯手控）</t>
        </is>
      </c>
      <c r="G1020" s="9" t="inlineStr">
        <is>
          <t>组合</t>
        </is>
      </c>
      <c r="H1020" s="9" t="n"/>
      <c r="I1020" s="9" t="inlineStr">
        <is>
          <t>套</t>
        </is>
      </c>
      <c r="J1020" s="9" t="n">
        <v>1</v>
      </c>
      <c r="K1020" s="9" t="n"/>
      <c r="L1020" s="9" t="inlineStr">
        <is>
          <t>升降桌桌架（含手控）</t>
        </is>
      </c>
      <c r="N1020" s="8" t="inlineStr">
        <is>
          <t>✅ 可导入</t>
        </is>
      </c>
      <c r="O1020" t="inlineStr">
        <is>
          <t>✓</t>
        </is>
      </c>
    </row>
    <row r="1021">
      <c r="A1021" s="5" t="inlineStr">
        <is>
          <t>PPS24410040513</t>
        </is>
      </c>
      <c r="B1021" s="6" t="inlineStr">
        <is>
          <t>升降桌（基础款） |樱桃木2024款新升降桌</t>
        </is>
      </c>
      <c r="C1021" s="6" t="inlineStr">
        <is>
          <t>升降桌-170cm 基础版，无高台，无置物架，无木腿</t>
        </is>
      </c>
      <c r="D1021" s="6" t="inlineStr">
        <is>
          <t>PPS2441004051317</t>
        </is>
      </c>
      <c r="E1021" s="5" t="inlineStr">
        <is>
          <t>WD-0166</t>
        </is>
      </c>
      <c r="F1021" s="6" t="inlineStr">
        <is>
          <t>升降桌-170cm-木作部分</t>
        </is>
      </c>
      <c r="G1021" s="6" t="inlineStr">
        <is>
          <t>组合</t>
        </is>
      </c>
      <c r="H1021" s="6" t="n"/>
      <c r="I1021" s="6" t="inlineStr">
        <is>
          <t>套</t>
        </is>
      </c>
      <c r="J1021" s="6" t="n">
        <v>1</v>
      </c>
      <c r="K1021" s="6" t="n"/>
      <c r="L1021" s="6" t="n"/>
      <c r="N1021" s="8" t="inlineStr">
        <is>
          <t>✅ 可导入</t>
        </is>
      </c>
      <c r="O1021" t="inlineStr">
        <is>
          <t>✓</t>
        </is>
      </c>
    </row>
    <row r="1022">
      <c r="A1022" s="5" t="inlineStr">
        <is>
          <t>PPS24410040513</t>
        </is>
      </c>
      <c r="B1022" s="9" t="inlineStr">
        <is>
          <t>升降桌（基础款） |樱桃木2024款新升降桌</t>
        </is>
      </c>
      <c r="C1022" s="9" t="inlineStr">
        <is>
          <t>升降桌-170cm 基础版，无高台，无置物架，无木腿</t>
        </is>
      </c>
      <c r="D1022" s="9" t="inlineStr">
        <is>
          <t>PPS2441004051317</t>
        </is>
      </c>
      <c r="E1022" s="5" t="inlineStr">
        <is>
          <t>AC-0110</t>
        </is>
      </c>
      <c r="F1022" s="9" t="inlineStr">
        <is>
          <t>升降桌双电机双锁桌架（含彩灯手控）</t>
        </is>
      </c>
      <c r="G1022" s="9" t="inlineStr">
        <is>
          <t>组合</t>
        </is>
      </c>
      <c r="H1022" s="9" t="n"/>
      <c r="I1022" s="9" t="inlineStr">
        <is>
          <t>套</t>
        </is>
      </c>
      <c r="J1022" s="9" t="n">
        <v>1</v>
      </c>
      <c r="K1022" s="9" t="n"/>
      <c r="L1022" s="9" t="inlineStr">
        <is>
          <t>升降桌桌架（含手控）</t>
        </is>
      </c>
      <c r="N1022" s="8" t="inlineStr">
        <is>
          <t>✅ 可导入</t>
        </is>
      </c>
      <c r="O1022" t="inlineStr">
        <is>
          <t>✓</t>
        </is>
      </c>
    </row>
    <row r="1023">
      <c r="A1023" s="5" t="inlineStr">
        <is>
          <t>PPS24410040513</t>
        </is>
      </c>
      <c r="B1023" s="6" t="inlineStr">
        <is>
          <t>升降桌（基础款） |樱桃木2024款新升降桌</t>
        </is>
      </c>
      <c r="C1023" s="6" t="inlineStr">
        <is>
          <t>升降桌-190*75cm 基础版，无高台，无置物架，无木腿</t>
        </is>
      </c>
      <c r="D1023" s="6" t="inlineStr">
        <is>
          <t>PPS2441004051318</t>
        </is>
      </c>
      <c r="E1023" s="5" t="inlineStr">
        <is>
          <t>WD-0167</t>
        </is>
      </c>
      <c r="F1023" s="6" t="inlineStr">
        <is>
          <t>升降桌-190cm-木作部分</t>
        </is>
      </c>
      <c r="G1023" s="6" t="inlineStr">
        <is>
          <t>组合</t>
        </is>
      </c>
      <c r="H1023" s="6" t="n"/>
      <c r="I1023" s="6" t="inlineStr">
        <is>
          <t>套</t>
        </is>
      </c>
      <c r="J1023" s="6" t="n">
        <v>1</v>
      </c>
      <c r="K1023" s="6" t="n"/>
      <c r="L1023" s="6" t="n"/>
      <c r="N1023" s="8" t="inlineStr">
        <is>
          <t>✅ 可导入</t>
        </is>
      </c>
      <c r="O1023" t="inlineStr">
        <is>
          <t>✓</t>
        </is>
      </c>
    </row>
    <row r="1024">
      <c r="A1024" s="5" t="inlineStr">
        <is>
          <t>PPS24410040513</t>
        </is>
      </c>
      <c r="B1024" s="9" t="inlineStr">
        <is>
          <t>升降桌（基础款） |樱桃木2024款新升降桌</t>
        </is>
      </c>
      <c r="C1024" s="9" t="inlineStr">
        <is>
          <t>升降桌-190*75cm 基础版，无高台，无置物架，无木腿</t>
        </is>
      </c>
      <c r="D1024" s="9" t="inlineStr">
        <is>
          <t>PPS2441004051318</t>
        </is>
      </c>
      <c r="E1024" s="5" t="inlineStr">
        <is>
          <t>AC-0110</t>
        </is>
      </c>
      <c r="F1024" s="9" t="inlineStr">
        <is>
          <t>升降桌双电机双锁桌架（含彩灯手控）</t>
        </is>
      </c>
      <c r="G1024" s="9" t="inlineStr">
        <is>
          <t>组合</t>
        </is>
      </c>
      <c r="H1024" s="9" t="n"/>
      <c r="I1024" s="9" t="inlineStr">
        <is>
          <t>套</t>
        </is>
      </c>
      <c r="J1024" s="9" t="n">
        <v>1</v>
      </c>
      <c r="K1024" s="9" t="n"/>
      <c r="L1024" s="9" t="inlineStr">
        <is>
          <t>升降桌桌架（含手控）</t>
        </is>
      </c>
      <c r="N1024" s="8" t="inlineStr">
        <is>
          <t>✅ 可导入</t>
        </is>
      </c>
      <c r="O1024" t="inlineStr">
        <is>
          <t>✓</t>
        </is>
      </c>
    </row>
    <row r="1025">
      <c r="A1025" s="5" t="inlineStr">
        <is>
          <t>PPS24410040513</t>
        </is>
      </c>
      <c r="B1025" s="6" t="inlineStr">
        <is>
          <t>升降桌（基础款） |樱桃木2024款新升降桌</t>
        </is>
      </c>
      <c r="C1025" s="6" t="inlineStr">
        <is>
          <t>升降桌-单独桌腿木料</t>
        </is>
      </c>
      <c r="D1025" s="6" t="inlineStr">
        <is>
          <t>PPS2441004051319</t>
        </is>
      </c>
      <c r="E1025" s="5" t="inlineStr">
        <is>
          <t>WD-0168</t>
        </is>
      </c>
      <c r="F1025" s="6" t="inlineStr">
        <is>
          <t>升降桌-单独桌腿木料-木作部分</t>
        </is>
      </c>
      <c r="G1025" s="6" t="inlineStr">
        <is>
          <t>组合</t>
        </is>
      </c>
      <c r="H1025" s="6" t="n"/>
      <c r="I1025" s="6" t="inlineStr">
        <is>
          <t>套</t>
        </is>
      </c>
      <c r="J1025" s="6" t="n">
        <v>1</v>
      </c>
      <c r="K1025" s="6" t="n"/>
      <c r="L1025" s="6" t="n"/>
      <c r="N1025" s="8" t="inlineStr">
        <is>
          <t>✅ 可导入</t>
        </is>
      </c>
      <c r="O1025" t="inlineStr">
        <is>
          <t>✓</t>
        </is>
      </c>
    </row>
    <row r="1026">
      <c r="A1026" s="5" t="inlineStr">
        <is>
          <t>PPS23140010915</t>
        </is>
      </c>
      <c r="B1026" s="9" t="inlineStr">
        <is>
          <t>榉木茶几</t>
        </is>
      </c>
      <c r="C1026" s="9" t="inlineStr">
        <is>
          <t>榉木茶几-0.8米</t>
        </is>
      </c>
      <c r="D1026" s="9" t="inlineStr">
        <is>
          <t>PPS2314001091511</t>
        </is>
      </c>
      <c r="E1026" s="5" t="inlineStr">
        <is>
          <t>WD-0169</t>
        </is>
      </c>
      <c r="F1026" s="9" t="inlineStr">
        <is>
          <t>榉木茶几-木作部分-适配0.8米</t>
        </is>
      </c>
      <c r="G1026" s="9" t="inlineStr">
        <is>
          <t>组合</t>
        </is>
      </c>
      <c r="H1026" s="9" t="n"/>
      <c r="I1026" s="9" t="inlineStr">
        <is>
          <t>套</t>
        </is>
      </c>
      <c r="J1026" s="9" t="n">
        <v>1</v>
      </c>
      <c r="K1026" s="9" t="n"/>
      <c r="L1026" s="9" t="n"/>
      <c r="N1026" s="8" t="inlineStr">
        <is>
          <t>✅ 可导入</t>
        </is>
      </c>
      <c r="O1026" t="inlineStr">
        <is>
          <t>✓</t>
        </is>
      </c>
    </row>
    <row r="1027">
      <c r="A1027" s="5" t="inlineStr">
        <is>
          <t>PPS23140010915</t>
        </is>
      </c>
      <c r="B1027" s="6" t="inlineStr">
        <is>
          <t>榉木茶几</t>
        </is>
      </c>
      <c r="C1027" s="6" t="inlineStr">
        <is>
          <t>榉木茶几-0.8米</t>
        </is>
      </c>
      <c r="D1027" s="6" t="inlineStr">
        <is>
          <t>PPS2314001091511</t>
        </is>
      </c>
      <c r="E1027" s="5" t="inlineStr">
        <is>
          <t>AC-0115</t>
        </is>
      </c>
      <c r="F1027" s="6" t="inlineStr">
        <is>
          <t>茶几升降五金</t>
        </is>
      </c>
      <c r="G1027" s="6" t="inlineStr">
        <is>
          <t>组合</t>
        </is>
      </c>
      <c r="H1027" s="6" t="n"/>
      <c r="I1027" s="6" t="inlineStr">
        <is>
          <t>套</t>
        </is>
      </c>
      <c r="J1027" s="6" t="n">
        <v>1</v>
      </c>
      <c r="K1027" s="6" t="n"/>
      <c r="L1027" s="6" t="n"/>
      <c r="N1027" s="8" t="inlineStr">
        <is>
          <t>✅ 可导入</t>
        </is>
      </c>
      <c r="O1027" t="inlineStr">
        <is>
          <t>✓</t>
        </is>
      </c>
    </row>
    <row r="1028">
      <c r="A1028" s="5" t="inlineStr">
        <is>
          <t>PPS23140010915</t>
        </is>
      </c>
      <c r="B1028" s="9" t="inlineStr">
        <is>
          <t>榉木茶几</t>
        </is>
      </c>
      <c r="C1028" s="9" t="inlineStr">
        <is>
          <t>榉木茶几-0.8米</t>
        </is>
      </c>
      <c r="D1028" s="9" t="inlineStr">
        <is>
          <t>PPS2314001091511</t>
        </is>
      </c>
      <c r="E1028" s="5" t="inlineStr">
        <is>
          <t>AC-0116</t>
        </is>
      </c>
      <c r="F1028" s="9" t="inlineStr">
        <is>
          <t>茶几亚克力盒</t>
        </is>
      </c>
      <c r="G1028" s="9" t="inlineStr">
        <is>
          <t>组合</t>
        </is>
      </c>
      <c r="H1028" s="9" t="n"/>
      <c r="I1028" s="9" t="inlineStr">
        <is>
          <t>套</t>
        </is>
      </c>
      <c r="J1028" s="9" t="n">
        <v>1</v>
      </c>
      <c r="K1028" s="9" t="n"/>
      <c r="L1028" s="9" t="n"/>
      <c r="N1028" s="8" t="inlineStr">
        <is>
          <t>✅ 可导入</t>
        </is>
      </c>
      <c r="O1028" t="inlineStr">
        <is>
          <t>✓</t>
        </is>
      </c>
    </row>
    <row r="1029">
      <c r="A1029" s="5" t="inlineStr">
        <is>
          <t>PPS23140010915</t>
        </is>
      </c>
      <c r="B1029" s="6" t="inlineStr">
        <is>
          <t>榉木茶几</t>
        </is>
      </c>
      <c r="C1029" s="6" t="inlineStr">
        <is>
          <t>榉木茶几-0.8米</t>
        </is>
      </c>
      <c r="D1029" s="6" t="inlineStr">
        <is>
          <t>PPS2314001091511</t>
        </is>
      </c>
      <c r="E1029" s="5" t="inlineStr">
        <is>
          <t>AC-0117</t>
        </is>
      </c>
      <c r="F1029" s="6" t="inlineStr">
        <is>
          <t>茶几金属移动腿</t>
        </is>
      </c>
      <c r="G1029" s="6" t="inlineStr">
        <is>
          <t>个数</t>
        </is>
      </c>
      <c r="H1029" s="6" t="n"/>
      <c r="I1029" s="6" t="inlineStr">
        <is>
          <t>条</t>
        </is>
      </c>
      <c r="J1029" s="6" t="n">
        <v>4</v>
      </c>
      <c r="K1029" s="6" t="n"/>
      <c r="L1029" s="6" t="n"/>
      <c r="N1029" s="8" t="inlineStr">
        <is>
          <t>✅ 可导入</t>
        </is>
      </c>
      <c r="O1029" t="inlineStr">
        <is>
          <t>✓</t>
        </is>
      </c>
    </row>
    <row r="1030">
      <c r="A1030" s="5" t="inlineStr">
        <is>
          <t>PPS23140010915</t>
        </is>
      </c>
      <c r="B1030" s="9" t="inlineStr">
        <is>
          <t>榉木茶几</t>
        </is>
      </c>
      <c r="C1030" s="9" t="inlineStr">
        <is>
          <t>榉木茶几-0.8米</t>
        </is>
      </c>
      <c r="D1030" s="9" t="inlineStr">
        <is>
          <t>PPS2314001091511</t>
        </is>
      </c>
      <c r="E1030" s="5" t="inlineStr">
        <is>
          <t>AC-0118</t>
        </is>
      </c>
      <c r="F1030" s="9" t="inlineStr">
        <is>
          <t>茶几金属移动轮</t>
        </is>
      </c>
      <c r="G1030" s="9" t="inlineStr">
        <is>
          <t>个数</t>
        </is>
      </c>
      <c r="H1030" s="9" t="n"/>
      <c r="I1030" s="9" t="inlineStr">
        <is>
          <t>个</t>
        </is>
      </c>
      <c r="J1030" s="9" t="n">
        <v>4</v>
      </c>
      <c r="K1030" s="9" t="n"/>
      <c r="L1030" s="9" t="n"/>
      <c r="N1030" s="8" t="inlineStr">
        <is>
          <t>✅ 可导入</t>
        </is>
      </c>
      <c r="O1030" t="inlineStr">
        <is>
          <t>✓</t>
        </is>
      </c>
    </row>
    <row r="1031">
      <c r="A1031" s="5" t="inlineStr">
        <is>
          <t>PPS23140010915</t>
        </is>
      </c>
      <c r="B1031" s="6" t="inlineStr">
        <is>
          <t>榉木茶几</t>
        </is>
      </c>
      <c r="C1031" s="6" t="inlineStr">
        <is>
          <t>榉木茶几-1米</t>
        </is>
      </c>
      <c r="D1031" s="6" t="inlineStr">
        <is>
          <t>PPS2314001091512</t>
        </is>
      </c>
      <c r="E1031" s="5" t="inlineStr">
        <is>
          <t>WD-0170</t>
        </is>
      </c>
      <c r="F1031" s="6" t="inlineStr">
        <is>
          <t>榉木茶几-木作部分-适配1.0米</t>
        </is>
      </c>
      <c r="G1031" s="6" t="inlineStr">
        <is>
          <t>组合</t>
        </is>
      </c>
      <c r="H1031" s="6" t="n"/>
      <c r="I1031" s="6" t="inlineStr">
        <is>
          <t>套</t>
        </is>
      </c>
      <c r="J1031" s="6" t="n">
        <v>1</v>
      </c>
      <c r="K1031" s="6" t="n"/>
      <c r="L1031" s="6" t="n"/>
      <c r="N1031" s="8" t="inlineStr">
        <is>
          <t>✅ 可导入</t>
        </is>
      </c>
      <c r="O1031" t="inlineStr">
        <is>
          <t>✓</t>
        </is>
      </c>
    </row>
    <row r="1032">
      <c r="A1032" s="5" t="inlineStr">
        <is>
          <t>PPS23140010915</t>
        </is>
      </c>
      <c r="B1032" s="9" t="inlineStr">
        <is>
          <t>榉木茶几</t>
        </is>
      </c>
      <c r="C1032" s="9" t="inlineStr">
        <is>
          <t>榉木茶几-1米</t>
        </is>
      </c>
      <c r="D1032" s="9" t="inlineStr">
        <is>
          <t>PPS2314001091512</t>
        </is>
      </c>
      <c r="E1032" s="5" t="inlineStr">
        <is>
          <t>AC-0115</t>
        </is>
      </c>
      <c r="F1032" s="9" t="inlineStr">
        <is>
          <t>茶几升降五金</t>
        </is>
      </c>
      <c r="G1032" s="9" t="inlineStr">
        <is>
          <t>组合</t>
        </is>
      </c>
      <c r="H1032" s="9" t="n"/>
      <c r="I1032" s="9" t="inlineStr">
        <is>
          <t>套</t>
        </is>
      </c>
      <c r="J1032" s="9" t="n">
        <v>1</v>
      </c>
      <c r="K1032" s="9" t="n"/>
      <c r="L1032" s="9" t="n"/>
      <c r="N1032" s="8" t="inlineStr">
        <is>
          <t>✅ 可导入</t>
        </is>
      </c>
      <c r="O1032" t="inlineStr">
        <is>
          <t>✓</t>
        </is>
      </c>
    </row>
    <row r="1033">
      <c r="A1033" s="5" t="inlineStr">
        <is>
          <t>PPS23140010915</t>
        </is>
      </c>
      <c r="B1033" s="6" t="inlineStr">
        <is>
          <t>榉木茶几</t>
        </is>
      </c>
      <c r="C1033" s="6" t="inlineStr">
        <is>
          <t>榉木茶几-1米</t>
        </is>
      </c>
      <c r="D1033" s="6" t="inlineStr">
        <is>
          <t>PPS2314001091512</t>
        </is>
      </c>
      <c r="E1033" s="5" t="inlineStr">
        <is>
          <t>AC-0116</t>
        </is>
      </c>
      <c r="F1033" s="6" t="inlineStr">
        <is>
          <t>茶几亚克力盒</t>
        </is>
      </c>
      <c r="G1033" s="6" t="inlineStr">
        <is>
          <t>组合</t>
        </is>
      </c>
      <c r="H1033" s="6" t="n"/>
      <c r="I1033" s="6" t="inlineStr">
        <is>
          <t>套</t>
        </is>
      </c>
      <c r="J1033" s="6" t="n">
        <v>1</v>
      </c>
      <c r="K1033" s="6" t="n"/>
      <c r="L1033" s="6" t="n"/>
      <c r="N1033" s="8" t="inlineStr">
        <is>
          <t>✅ 可导入</t>
        </is>
      </c>
      <c r="O1033" t="inlineStr">
        <is>
          <t>✓</t>
        </is>
      </c>
    </row>
    <row r="1034">
      <c r="A1034" s="5" t="inlineStr">
        <is>
          <t>PPS23140010915</t>
        </is>
      </c>
      <c r="B1034" s="9" t="inlineStr">
        <is>
          <t>榉木茶几</t>
        </is>
      </c>
      <c r="C1034" s="9" t="inlineStr">
        <is>
          <t>榉木茶几-1米</t>
        </is>
      </c>
      <c r="D1034" s="9" t="inlineStr">
        <is>
          <t>PPS2314001091512</t>
        </is>
      </c>
      <c r="E1034" s="5" t="inlineStr">
        <is>
          <t>AC-0117</t>
        </is>
      </c>
      <c r="F1034" s="9" t="inlineStr">
        <is>
          <t>茶几金属移动腿</t>
        </is>
      </c>
      <c r="G1034" s="9" t="inlineStr">
        <is>
          <t>个数</t>
        </is>
      </c>
      <c r="H1034" s="9" t="n"/>
      <c r="I1034" s="9" t="inlineStr">
        <is>
          <t>条</t>
        </is>
      </c>
      <c r="J1034" s="9" t="n">
        <v>4</v>
      </c>
      <c r="K1034" s="9" t="n"/>
      <c r="L1034" s="9" t="n"/>
      <c r="N1034" s="8" t="inlineStr">
        <is>
          <t>✅ 可导入</t>
        </is>
      </c>
      <c r="O1034" t="inlineStr">
        <is>
          <t>✓</t>
        </is>
      </c>
    </row>
    <row r="1035">
      <c r="A1035" s="5" t="inlineStr">
        <is>
          <t>PPS23140010915</t>
        </is>
      </c>
      <c r="B1035" s="6" t="inlineStr">
        <is>
          <t>榉木茶几</t>
        </is>
      </c>
      <c r="C1035" s="6" t="inlineStr">
        <is>
          <t>榉木茶几-1米</t>
        </is>
      </c>
      <c r="D1035" s="6" t="inlineStr">
        <is>
          <t>PPS2314001091512</t>
        </is>
      </c>
      <c r="E1035" s="5" t="inlineStr">
        <is>
          <t>AC-0118</t>
        </is>
      </c>
      <c r="F1035" s="6" t="inlineStr">
        <is>
          <t>茶几金属移动轮</t>
        </is>
      </c>
      <c r="G1035" s="6" t="inlineStr">
        <is>
          <t>个数</t>
        </is>
      </c>
      <c r="H1035" s="6" t="n"/>
      <c r="I1035" s="6" t="inlineStr">
        <is>
          <t>个</t>
        </is>
      </c>
      <c r="J1035" s="6" t="n">
        <v>4</v>
      </c>
      <c r="K1035" s="6" t="n"/>
      <c r="L1035" s="6" t="n"/>
      <c r="N1035" s="8" t="inlineStr">
        <is>
          <t>✅ 可导入</t>
        </is>
      </c>
      <c r="O1035" t="inlineStr">
        <is>
          <t>✓</t>
        </is>
      </c>
    </row>
    <row r="1036">
      <c r="A1036" s="5" t="inlineStr">
        <is>
          <t>PPS24350011005</t>
        </is>
      </c>
      <c r="B1036" s="9" t="inlineStr">
        <is>
          <t>衣柜</t>
        </is>
      </c>
      <c r="C1036" s="9" t="inlineStr">
        <is>
          <t>衣柜-实木门款-1.5米</t>
        </is>
      </c>
      <c r="D1036" s="9" t="inlineStr">
        <is>
          <t>PPS2435001100511</t>
        </is>
      </c>
      <c r="E1036" s="5" t="inlineStr">
        <is>
          <t>WD-0171</t>
        </is>
      </c>
      <c r="F1036" s="9" t="inlineStr">
        <is>
          <t>衣柜-实木门款-1.5米-木作部分</t>
        </is>
      </c>
      <c r="G1036" s="9" t="inlineStr">
        <is>
          <t>组合</t>
        </is>
      </c>
      <c r="H1036" s="9" t="n"/>
      <c r="I1036" s="9" t="inlineStr">
        <is>
          <t>套</t>
        </is>
      </c>
      <c r="J1036" s="9" t="n">
        <v>1</v>
      </c>
      <c r="K1036" s="9" t="n"/>
      <c r="L1036" s="9" t="n"/>
      <c r="N1036" s="8" t="inlineStr">
        <is>
          <t>✅ 可导入</t>
        </is>
      </c>
      <c r="O1036" t="inlineStr">
        <is>
          <t>✓</t>
        </is>
      </c>
    </row>
    <row r="1037">
      <c r="A1037" s="5" t="inlineStr">
        <is>
          <t>PPS24350011005</t>
        </is>
      </c>
      <c r="B1037" s="6" t="inlineStr">
        <is>
          <t>衣柜</t>
        </is>
      </c>
      <c r="C1037" s="6" t="inlineStr">
        <is>
          <t>衣柜-实木门款-1米</t>
        </is>
      </c>
      <c r="D1037" s="6" t="inlineStr">
        <is>
          <t>PPS2435001100512</t>
        </is>
      </c>
      <c r="E1037" s="5" t="inlineStr">
        <is>
          <t>WD-0172</t>
        </is>
      </c>
      <c r="F1037" s="6" t="inlineStr">
        <is>
          <t>衣柜-实木门款-1米-木作部分</t>
        </is>
      </c>
      <c r="G1037" s="6" t="inlineStr">
        <is>
          <t>组合</t>
        </is>
      </c>
      <c r="H1037" s="6" t="n"/>
      <c r="I1037" s="6" t="inlineStr">
        <is>
          <t>套</t>
        </is>
      </c>
      <c r="J1037" s="6" t="n">
        <v>1</v>
      </c>
      <c r="K1037" s="6" t="n"/>
      <c r="L1037" s="6" t="n"/>
      <c r="N1037" s="8" t="inlineStr">
        <is>
          <t>✅ 可导入</t>
        </is>
      </c>
      <c r="O1037" t="inlineStr">
        <is>
          <t>✓</t>
        </is>
      </c>
    </row>
    <row r="1038">
      <c r="A1038" s="5" t="inlineStr">
        <is>
          <t>PPS24350011005</t>
        </is>
      </c>
      <c r="B1038" s="9" t="inlineStr">
        <is>
          <t>衣柜</t>
        </is>
      </c>
      <c r="C1038" s="9" t="inlineStr">
        <is>
          <t>衣柜-实木门款-0.75米</t>
        </is>
      </c>
      <c r="D1038" s="9" t="inlineStr">
        <is>
          <t>PPS2435001100513</t>
        </is>
      </c>
      <c r="E1038" s="5" t="inlineStr">
        <is>
          <t>WD-0173</t>
        </is>
      </c>
      <c r="F1038" s="9" t="inlineStr">
        <is>
          <t>衣柜-实木门款-0.75米-木作部分</t>
        </is>
      </c>
      <c r="G1038" s="9" t="inlineStr">
        <is>
          <t>组合</t>
        </is>
      </c>
      <c r="H1038" s="9" t="n"/>
      <c r="I1038" s="9" t="inlineStr">
        <is>
          <t>套</t>
        </is>
      </c>
      <c r="J1038" s="9" t="n">
        <v>1</v>
      </c>
      <c r="K1038" s="9" t="n"/>
      <c r="L1038" s="9" t="n"/>
      <c r="N1038" s="8" t="inlineStr">
        <is>
          <t>✅ 可导入</t>
        </is>
      </c>
      <c r="O1038" t="inlineStr">
        <is>
          <t>✓</t>
        </is>
      </c>
    </row>
    <row r="1039">
      <c r="A1039" s="5" t="inlineStr">
        <is>
          <t>PPS24350011005</t>
        </is>
      </c>
      <c r="B1039" s="6" t="inlineStr">
        <is>
          <t>衣柜</t>
        </is>
      </c>
      <c r="C1039" s="6" t="inlineStr">
        <is>
          <t>衣柜-玻璃门款-1.5米</t>
        </is>
      </c>
      <c r="D1039" s="6" t="inlineStr">
        <is>
          <t>PPS2435001100514</t>
        </is>
      </c>
      <c r="E1039" s="5" t="inlineStr">
        <is>
          <t>WD-0174</t>
        </is>
      </c>
      <c r="F1039" s="6" t="inlineStr">
        <is>
          <t>衣柜-玻璃门款-1.5米-木作部分</t>
        </is>
      </c>
      <c r="G1039" s="6" t="inlineStr">
        <is>
          <t>组合</t>
        </is>
      </c>
      <c r="H1039" s="6" t="n"/>
      <c r="I1039" s="6" t="inlineStr">
        <is>
          <t>套</t>
        </is>
      </c>
      <c r="J1039" s="6" t="n">
        <v>1</v>
      </c>
      <c r="K1039" s="6" t="n"/>
      <c r="L1039" s="6" t="n"/>
      <c r="N1039" s="8" t="inlineStr">
        <is>
          <t>✅ 可导入</t>
        </is>
      </c>
      <c r="O1039" t="inlineStr">
        <is>
          <t>✓</t>
        </is>
      </c>
    </row>
    <row r="1040">
      <c r="A1040" s="5" t="inlineStr">
        <is>
          <t>PPS24350011005</t>
        </is>
      </c>
      <c r="B1040" s="9" t="inlineStr">
        <is>
          <t>衣柜</t>
        </is>
      </c>
      <c r="C1040" s="9" t="inlineStr">
        <is>
          <t>衣柜-玻璃门款-1米</t>
        </is>
      </c>
      <c r="D1040" s="9" t="inlineStr">
        <is>
          <t>PPS2435001100515</t>
        </is>
      </c>
      <c r="E1040" s="5" t="inlineStr">
        <is>
          <t>WD-0175</t>
        </is>
      </c>
      <c r="F1040" s="9" t="inlineStr">
        <is>
          <t>衣柜-玻璃门款-1米-木作部分</t>
        </is>
      </c>
      <c r="G1040" s="9" t="inlineStr">
        <is>
          <t>组合</t>
        </is>
      </c>
      <c r="H1040" s="9" t="n"/>
      <c r="I1040" s="9" t="inlineStr">
        <is>
          <t>套</t>
        </is>
      </c>
      <c r="J1040" s="9" t="n">
        <v>1</v>
      </c>
      <c r="K1040" s="9" t="n"/>
      <c r="L1040" s="9" t="n"/>
      <c r="N1040" s="8" t="inlineStr">
        <is>
          <t>✅ 可导入</t>
        </is>
      </c>
      <c r="O1040" t="inlineStr">
        <is>
          <t>✓</t>
        </is>
      </c>
    </row>
    <row r="1041">
      <c r="A1041" s="5" t="inlineStr">
        <is>
          <t>PPS24350011005</t>
        </is>
      </c>
      <c r="B1041" s="6" t="inlineStr">
        <is>
          <t>衣柜</t>
        </is>
      </c>
      <c r="C1041" s="6" t="inlineStr">
        <is>
          <t>衣柜-玻璃门款-0.75米</t>
        </is>
      </c>
      <c r="D1041" s="6" t="inlineStr">
        <is>
          <t>PPS2435001100516</t>
        </is>
      </c>
      <c r="E1041" s="5" t="inlineStr">
        <is>
          <t>WD-0176</t>
        </is>
      </c>
      <c r="F1041" s="6" t="inlineStr">
        <is>
          <t>衣柜-玻璃门款-0.75米-木作部分</t>
        </is>
      </c>
      <c r="G1041" s="6" t="inlineStr">
        <is>
          <t>组合</t>
        </is>
      </c>
      <c r="H1041" s="6" t="n"/>
      <c r="I1041" s="6" t="inlineStr">
        <is>
          <t>套</t>
        </is>
      </c>
      <c r="J1041" s="6" t="n">
        <v>1</v>
      </c>
      <c r="K1041" s="6" t="n"/>
      <c r="L1041" s="6" t="n"/>
      <c r="N1041" s="8" t="inlineStr">
        <is>
          <t>✅ 可导入</t>
        </is>
      </c>
      <c r="O1041" t="inlineStr">
        <is>
          <t>✓</t>
        </is>
      </c>
    </row>
    <row r="1042">
      <c r="A1042" s="5" t="inlineStr">
        <is>
          <t>PPS24350011005</t>
        </is>
      </c>
      <c r="B1042" s="9" t="inlineStr">
        <is>
          <t>衣柜</t>
        </is>
      </c>
      <c r="C1042" s="9" t="inlineStr">
        <is>
          <t>衣柜-配件-隔板</t>
        </is>
      </c>
      <c r="D1042" s="9" t="inlineStr">
        <is>
          <t>PPS2435001100517</t>
        </is>
      </c>
      <c r="E1042" s="5" t="inlineStr">
        <is>
          <t>/</t>
        </is>
      </c>
      <c r="F1042" s="9" t="inlineStr">
        <is>
          <t>/</t>
        </is>
      </c>
      <c r="G1042" s="9" t="n"/>
      <c r="H1042" s="9" t="n"/>
      <c r="I1042" s="9" t="n"/>
      <c r="J1042" s="9" t="n">
        <v>1</v>
      </c>
      <c r="K1042" s="9" t="n"/>
      <c r="L1042" s="9" t="n"/>
      <c r="N1042" s="8" t="inlineStr">
        <is>
          <t>✅ 可导入</t>
        </is>
      </c>
      <c r="O1042" t="inlineStr">
        <is>
          <t>✓</t>
        </is>
      </c>
    </row>
    <row r="1043">
      <c r="A1043" s="5" t="inlineStr">
        <is>
          <t>PPS24350011005</t>
        </is>
      </c>
      <c r="B1043" s="6" t="inlineStr">
        <is>
          <t>衣柜</t>
        </is>
      </c>
      <c r="C1043" s="6" t="inlineStr">
        <is>
          <t>衣柜-配件-宜家篮筐</t>
        </is>
      </c>
      <c r="D1043" s="6" t="inlineStr">
        <is>
          <t>PPS2435001100518</t>
        </is>
      </c>
      <c r="E1043" s="5" t="inlineStr">
        <is>
          <t>/</t>
        </is>
      </c>
      <c r="F1043" s="6" t="inlineStr">
        <is>
          <t>/</t>
        </is>
      </c>
      <c r="G1043" s="6" t="n"/>
      <c r="H1043" s="6" t="n"/>
      <c r="I1043" s="6" t="n"/>
      <c r="J1043" s="6" t="n">
        <v>1</v>
      </c>
      <c r="K1043" s="6" t="n"/>
      <c r="L1043" s="6" t="n"/>
      <c r="N1043" s="8" t="inlineStr">
        <is>
          <t>✅ 可导入</t>
        </is>
      </c>
      <c r="O1043" t="inlineStr">
        <is>
          <t>✓</t>
        </is>
      </c>
    </row>
    <row r="1044">
      <c r="A1044" s="5" t="inlineStr">
        <is>
          <t>PPS24210040513</t>
        </is>
      </c>
      <c r="B1044" s="9" t="inlineStr">
        <is>
          <t>畔色实木餐桌
3cm桌面 |樱桃木老款实木餐桌 |樱桃木轻盈餐桌air</t>
        </is>
      </c>
      <c r="C1044" s="9" t="inlineStr">
        <is>
          <t>实木餐桌-120cm</t>
        </is>
      </c>
      <c r="D1044" s="9" t="inlineStr">
        <is>
          <t>PPS2421004051311</t>
        </is>
      </c>
      <c r="E1044" s="5" t="inlineStr">
        <is>
          <t>WD-0177</t>
        </is>
      </c>
      <c r="F1044" s="9" t="inlineStr">
        <is>
          <t>樱桃木轻盈餐桌air-木作部分-适配120cm</t>
        </is>
      </c>
      <c r="G1044" s="9" t="inlineStr">
        <is>
          <t>组合</t>
        </is>
      </c>
      <c r="H1044" s="9" t="n"/>
      <c r="I1044" s="9" t="inlineStr">
        <is>
          <t>套</t>
        </is>
      </c>
      <c r="J1044" s="9" t="n">
        <v>1</v>
      </c>
      <c r="K1044" s="9" t="n"/>
      <c r="L1044" s="9" t="n"/>
      <c r="N1044" s="8" t="inlineStr">
        <is>
          <t>✅ 可导入</t>
        </is>
      </c>
      <c r="O1044" t="inlineStr">
        <is>
          <t>✓</t>
        </is>
      </c>
    </row>
    <row r="1045">
      <c r="A1045" s="5" t="inlineStr">
        <is>
          <t>PPS24210040513</t>
        </is>
      </c>
      <c r="B1045" s="6" t="inlineStr">
        <is>
          <t>畔色实木餐桌
3cm桌面 |樱桃木老款实木餐桌 |樱桃木轻盈餐桌air</t>
        </is>
      </c>
      <c r="C1045" s="6" t="inlineStr">
        <is>
          <t>实木餐桌-140cm</t>
        </is>
      </c>
      <c r="D1045" s="6" t="inlineStr">
        <is>
          <t>PPS2421004051312</t>
        </is>
      </c>
      <c r="E1045" s="5" t="inlineStr">
        <is>
          <t>WD-0178</t>
        </is>
      </c>
      <c r="F1045" s="6" t="inlineStr">
        <is>
          <t>樱桃木轻盈餐桌air-木作部分-适配140cm</t>
        </is>
      </c>
      <c r="G1045" s="6" t="inlineStr">
        <is>
          <t>组合</t>
        </is>
      </c>
      <c r="H1045" s="6" t="n"/>
      <c r="I1045" s="6" t="inlineStr">
        <is>
          <t>套</t>
        </is>
      </c>
      <c r="J1045" s="6" t="n">
        <v>1</v>
      </c>
      <c r="K1045" s="6" t="n"/>
      <c r="L1045" s="6" t="n"/>
      <c r="N1045" s="8" t="inlineStr">
        <is>
          <t>✅ 可导入</t>
        </is>
      </c>
      <c r="O1045" t="inlineStr">
        <is>
          <t>✓</t>
        </is>
      </c>
    </row>
    <row r="1046">
      <c r="A1046" s="5" t="inlineStr">
        <is>
          <t>PPS24210040513</t>
        </is>
      </c>
      <c r="B1046" s="9" t="inlineStr">
        <is>
          <t>畔色实木餐桌
3cm桌面 |樱桃木老款实木餐桌 |樱桃木轻盈餐桌air</t>
        </is>
      </c>
      <c r="C1046" s="9" t="inlineStr">
        <is>
          <t>实木餐桌-160cm</t>
        </is>
      </c>
      <c r="D1046" s="9" t="inlineStr">
        <is>
          <t>PPS2421004051313</t>
        </is>
      </c>
      <c r="E1046" s="5" t="inlineStr">
        <is>
          <t>WD-0179</t>
        </is>
      </c>
      <c r="F1046" s="9" t="inlineStr">
        <is>
          <t>樱桃木轻盈餐桌air-木作部分-适配160cm</t>
        </is>
      </c>
      <c r="G1046" s="9" t="inlineStr">
        <is>
          <t>组合</t>
        </is>
      </c>
      <c r="H1046" s="9" t="n"/>
      <c r="I1046" s="9" t="inlineStr">
        <is>
          <t>套</t>
        </is>
      </c>
      <c r="J1046" s="9" t="n">
        <v>1</v>
      </c>
      <c r="K1046" s="9" t="n"/>
      <c r="L1046" s="9" t="n"/>
      <c r="N1046" s="8" t="inlineStr">
        <is>
          <t>✅ 可导入</t>
        </is>
      </c>
      <c r="O1046" t="inlineStr">
        <is>
          <t>✓</t>
        </is>
      </c>
    </row>
    <row r="1047">
      <c r="A1047" s="5" t="inlineStr">
        <is>
          <t>PPS24210040513</t>
        </is>
      </c>
      <c r="B1047" s="6" t="inlineStr">
        <is>
          <t>畔色实木餐桌
3cm桌面 |樱桃木老款实木餐桌 |樱桃木轻盈餐桌air</t>
        </is>
      </c>
      <c r="C1047" s="6" t="inlineStr">
        <is>
          <t>实木餐桌-180*80cm</t>
        </is>
      </c>
      <c r="D1047" s="6" t="inlineStr">
        <is>
          <t>PPS2421004051314</t>
        </is>
      </c>
      <c r="E1047" s="5" t="inlineStr">
        <is>
          <t>WD-0180</t>
        </is>
      </c>
      <c r="F1047" s="6" t="inlineStr">
        <is>
          <t>樱桃木轻盈餐桌air-木作部分-适配180cm</t>
        </is>
      </c>
      <c r="G1047" s="6" t="inlineStr">
        <is>
          <t>组合</t>
        </is>
      </c>
      <c r="H1047" s="6" t="n"/>
      <c r="I1047" s="6" t="inlineStr">
        <is>
          <t>套</t>
        </is>
      </c>
      <c r="J1047" s="6" t="n">
        <v>1</v>
      </c>
      <c r="K1047" s="6" t="n"/>
      <c r="L1047" s="6" t="n"/>
      <c r="N1047" s="8" t="inlineStr">
        <is>
          <t>✅ 可导入</t>
        </is>
      </c>
      <c r="O1047" t="inlineStr">
        <is>
          <t>✓</t>
        </is>
      </c>
    </row>
    <row r="1048">
      <c r="A1048" s="5" t="inlineStr">
        <is>
          <t>PPS24210040513</t>
        </is>
      </c>
      <c r="B1048" s="9" t="inlineStr">
        <is>
          <t>畔色实木餐桌
3cm桌面 |樱桃木老款实木餐桌 |樱桃木轻盈餐桌air</t>
        </is>
      </c>
      <c r="C1048" s="9" t="inlineStr">
        <is>
          <t>实木餐桌-200cm</t>
        </is>
      </c>
      <c r="D1048" s="9" t="inlineStr">
        <is>
          <t>PPS2421004051315</t>
        </is>
      </c>
      <c r="E1048" s="5" t="inlineStr">
        <is>
          <t>WD-0181</t>
        </is>
      </c>
      <c r="F1048" s="9" t="inlineStr">
        <is>
          <t>樱桃木轻盈餐桌air-木作部分-适配200cm</t>
        </is>
      </c>
      <c r="G1048" s="9" t="inlineStr">
        <is>
          <t>组合</t>
        </is>
      </c>
      <c r="H1048" s="9" t="n"/>
      <c r="I1048" s="9" t="inlineStr">
        <is>
          <t>套</t>
        </is>
      </c>
      <c r="J1048" s="9" t="n">
        <v>1</v>
      </c>
      <c r="K1048" s="9" t="n"/>
      <c r="L1048" s="9" t="n"/>
      <c r="N1048" s="8" t="inlineStr">
        <is>
          <t>✅ 可导入</t>
        </is>
      </c>
      <c r="O1048" t="inlineStr">
        <is>
          <t>✓</t>
        </is>
      </c>
    </row>
    <row r="1049">
      <c r="A1049" s="5" t="inlineStr">
        <is>
          <t>PPS24210050510</t>
        </is>
      </c>
      <c r="B1049" s="6" t="inlineStr">
        <is>
          <t>畔色岩板餐桌 |樱桃木老款岩板餐桌</t>
        </is>
      </c>
      <c r="C1049" s="6" t="inlineStr">
        <is>
          <t>岩板餐桌-120cm</t>
        </is>
      </c>
      <c r="D1049" s="6" t="inlineStr">
        <is>
          <t>PPS2421005051011</t>
        </is>
      </c>
      <c r="E1049" s="5" t="inlineStr">
        <is>
          <t>WD-0182</t>
        </is>
      </c>
      <c r="F1049" s="6" t="inlineStr">
        <is>
          <t>樱桃木2024款岩板餐桌-木作部分-适配120cm</t>
        </is>
      </c>
      <c r="G1049" s="6" t="inlineStr">
        <is>
          <t>组合</t>
        </is>
      </c>
      <c r="H1049" s="6" t="n"/>
      <c r="I1049" s="6" t="inlineStr">
        <is>
          <t>套</t>
        </is>
      </c>
      <c r="J1049" s="6" t="n">
        <v>1</v>
      </c>
      <c r="K1049" s="6" t="n"/>
      <c r="L1049" s="6" t="n"/>
      <c r="N1049" s="8" t="inlineStr">
        <is>
          <t>✅ 可导入</t>
        </is>
      </c>
      <c r="O1049" t="inlineStr">
        <is>
          <t>✓</t>
        </is>
      </c>
    </row>
    <row r="1050">
      <c r="A1050" s="5" t="inlineStr">
        <is>
          <t>PPS24210050510</t>
        </is>
      </c>
      <c r="B1050" s="9" t="inlineStr">
        <is>
          <t>畔色岩板餐桌 |樱桃木老款岩板餐桌</t>
        </is>
      </c>
      <c r="C1050" s="9" t="inlineStr">
        <is>
          <t>岩板餐桌-120cm</t>
        </is>
      </c>
      <c r="D1050" s="9" t="inlineStr">
        <is>
          <t>PPS2421005051011</t>
        </is>
      </c>
      <c r="E1050" s="5" t="inlineStr">
        <is>
          <t>AC-0071</t>
        </is>
      </c>
      <c r="F1050" s="9" t="inlineStr">
        <is>
          <t>12mm黑色岩板</t>
        </is>
      </c>
      <c r="G1050" s="9" t="inlineStr">
        <is>
          <t>平面(长×宽)</t>
        </is>
      </c>
      <c r="H1050" s="9" t="inlineStr">
        <is>
          <t>1200*850</t>
        </is>
      </c>
      <c r="I1050" s="9" t="inlineStr">
        <is>
          <t>块</t>
        </is>
      </c>
      <c r="J1050" s="9" t="n">
        <v>1</v>
      </c>
      <c r="K1050" s="9" t="n"/>
      <c r="L1050" s="9" t="n"/>
      <c r="N1050" s="8" t="inlineStr">
        <is>
          <t>✅ 可导入</t>
        </is>
      </c>
      <c r="O1050" t="inlineStr">
        <is>
          <t>✓</t>
        </is>
      </c>
    </row>
    <row r="1051">
      <c r="A1051" s="5" t="inlineStr">
        <is>
          <t>PPS24210050510</t>
        </is>
      </c>
      <c r="B1051" s="6" t="inlineStr">
        <is>
          <t>畔色岩板餐桌 |樱桃木老款岩板餐桌</t>
        </is>
      </c>
      <c r="C1051" s="6" t="inlineStr">
        <is>
          <t>岩板餐桌-140cm</t>
        </is>
      </c>
      <c r="D1051" s="6" t="inlineStr">
        <is>
          <t>PPS2421005051012</t>
        </is>
      </c>
      <c r="E1051" s="5" t="inlineStr">
        <is>
          <t>WD-0183</t>
        </is>
      </c>
      <c r="F1051" s="6" t="inlineStr">
        <is>
          <t>樱桃木2024款岩板餐桌-木作部分-适配140cm</t>
        </is>
      </c>
      <c r="G1051" s="6" t="inlineStr">
        <is>
          <t>组合</t>
        </is>
      </c>
      <c r="H1051" s="6" t="n"/>
      <c r="I1051" s="6" t="inlineStr">
        <is>
          <t>套</t>
        </is>
      </c>
      <c r="J1051" s="6" t="n">
        <v>1</v>
      </c>
      <c r="K1051" s="6" t="n"/>
      <c r="L1051" s="6" t="n"/>
      <c r="N1051" s="8" t="inlineStr">
        <is>
          <t>✅ 可导入</t>
        </is>
      </c>
      <c r="O1051" t="inlineStr">
        <is>
          <t>✓</t>
        </is>
      </c>
    </row>
    <row r="1052">
      <c r="A1052" s="5" t="inlineStr">
        <is>
          <t>PPS24210050510</t>
        </is>
      </c>
      <c r="B1052" s="9" t="inlineStr">
        <is>
          <t>畔色岩板餐桌 |樱桃木老款岩板餐桌</t>
        </is>
      </c>
      <c r="C1052" s="9" t="inlineStr">
        <is>
          <t>岩板餐桌-140cm</t>
        </is>
      </c>
      <c r="D1052" s="9" t="inlineStr">
        <is>
          <t>PPS2421005051012</t>
        </is>
      </c>
      <c r="E1052" s="5" t="inlineStr">
        <is>
          <t>AC-0071</t>
        </is>
      </c>
      <c r="F1052" s="9" t="inlineStr">
        <is>
          <t>12mm黑色岩板</t>
        </is>
      </c>
      <c r="G1052" s="9" t="inlineStr">
        <is>
          <t>平面(长×宽)</t>
        </is>
      </c>
      <c r="H1052" s="9" t="inlineStr">
        <is>
          <t>1400*850</t>
        </is>
      </c>
      <c r="I1052" s="9" t="inlineStr">
        <is>
          <t>块</t>
        </is>
      </c>
      <c r="J1052" s="9" t="n">
        <v>1</v>
      </c>
      <c r="K1052" s="9" t="n"/>
      <c r="L1052" s="9" t="n"/>
      <c r="N1052" s="8" t="inlineStr">
        <is>
          <t>✅ 可导入</t>
        </is>
      </c>
      <c r="O1052" t="inlineStr">
        <is>
          <t>✓</t>
        </is>
      </c>
    </row>
    <row r="1053">
      <c r="A1053" s="5" t="inlineStr">
        <is>
          <t>PPS24210050510</t>
        </is>
      </c>
      <c r="B1053" s="6" t="inlineStr">
        <is>
          <t>畔色岩板餐桌 |樱桃木老款岩板餐桌</t>
        </is>
      </c>
      <c r="C1053" s="6" t="inlineStr">
        <is>
          <t>岩板餐桌-160cm</t>
        </is>
      </c>
      <c r="D1053" s="6" t="inlineStr">
        <is>
          <t>PPS2421005051013</t>
        </is>
      </c>
      <c r="E1053" s="5" t="inlineStr">
        <is>
          <t>WD-0184</t>
        </is>
      </c>
      <c r="F1053" s="6" t="inlineStr">
        <is>
          <t>樱桃木2024款岩板餐桌-木作部分-适配160cm</t>
        </is>
      </c>
      <c r="G1053" s="6" t="inlineStr">
        <is>
          <t>组合</t>
        </is>
      </c>
      <c r="H1053" s="6" t="n"/>
      <c r="I1053" s="6" t="inlineStr">
        <is>
          <t>套</t>
        </is>
      </c>
      <c r="J1053" s="6" t="n">
        <v>1</v>
      </c>
      <c r="K1053" s="6" t="n"/>
      <c r="L1053" s="6" t="n"/>
      <c r="N1053" s="8" t="inlineStr">
        <is>
          <t>✅ 可导入</t>
        </is>
      </c>
      <c r="O1053" t="inlineStr">
        <is>
          <t>✓</t>
        </is>
      </c>
    </row>
    <row r="1054">
      <c r="A1054" s="5" t="inlineStr">
        <is>
          <t>PPS24210050510</t>
        </is>
      </c>
      <c r="B1054" s="9" t="inlineStr">
        <is>
          <t>畔色岩板餐桌 |樱桃木老款岩板餐桌</t>
        </is>
      </c>
      <c r="C1054" s="9" t="inlineStr">
        <is>
          <t>岩板餐桌-160cm</t>
        </is>
      </c>
      <c r="D1054" s="9" t="inlineStr">
        <is>
          <t>PPS2421005051013</t>
        </is>
      </c>
      <c r="E1054" s="5" t="inlineStr">
        <is>
          <t>AC-0071</t>
        </is>
      </c>
      <c r="F1054" s="9" t="inlineStr">
        <is>
          <t>12mm黑色岩板</t>
        </is>
      </c>
      <c r="G1054" s="9" t="inlineStr">
        <is>
          <t>平面(长×宽)</t>
        </is>
      </c>
      <c r="H1054" s="9" t="inlineStr">
        <is>
          <t>1600*850</t>
        </is>
      </c>
      <c r="I1054" s="9" t="inlineStr">
        <is>
          <t>块</t>
        </is>
      </c>
      <c r="J1054" s="9" t="n">
        <v>1</v>
      </c>
      <c r="K1054" s="9" t="n"/>
      <c r="L1054" s="9" t="n"/>
      <c r="N1054" s="8" t="inlineStr">
        <is>
          <t>✅ 可导入</t>
        </is>
      </c>
      <c r="O1054" t="inlineStr">
        <is>
          <t>✓</t>
        </is>
      </c>
    </row>
    <row r="1055">
      <c r="A1055" s="5" t="inlineStr">
        <is>
          <t>PPS24210050510</t>
        </is>
      </c>
      <c r="B1055" s="6" t="inlineStr">
        <is>
          <t>畔色岩板餐桌 |樱桃木老款岩板餐桌</t>
        </is>
      </c>
      <c r="C1055" s="6" t="inlineStr">
        <is>
          <t>岩板餐桌-180*80cm</t>
        </is>
      </c>
      <c r="D1055" s="6" t="inlineStr">
        <is>
          <t>PPS2421005051014</t>
        </is>
      </c>
      <c r="E1055" s="5" t="inlineStr">
        <is>
          <t>WD-0185</t>
        </is>
      </c>
      <c r="F1055" s="6" t="inlineStr">
        <is>
          <t>樱桃木2024款岩板餐桌-木作部分-适配180cm</t>
        </is>
      </c>
      <c r="G1055" s="6" t="inlineStr">
        <is>
          <t>组合</t>
        </is>
      </c>
      <c r="H1055" s="6" t="n"/>
      <c r="I1055" s="6" t="inlineStr">
        <is>
          <t>套</t>
        </is>
      </c>
      <c r="J1055" s="6" t="n">
        <v>1</v>
      </c>
      <c r="K1055" s="6" t="n"/>
      <c r="L1055" s="6" t="n"/>
      <c r="N1055" s="8" t="inlineStr">
        <is>
          <t>✅ 可导入</t>
        </is>
      </c>
      <c r="O1055" t="inlineStr">
        <is>
          <t>✓</t>
        </is>
      </c>
    </row>
    <row r="1056">
      <c r="A1056" s="5" t="inlineStr">
        <is>
          <t>PPS24210050510</t>
        </is>
      </c>
      <c r="B1056" s="9" t="inlineStr">
        <is>
          <t>畔色岩板餐桌 |樱桃木老款岩板餐桌</t>
        </is>
      </c>
      <c r="C1056" s="9" t="inlineStr">
        <is>
          <t>岩板餐桌-180*80cm</t>
        </is>
      </c>
      <c r="D1056" s="9" t="inlineStr">
        <is>
          <t>PPS2421005051014</t>
        </is>
      </c>
      <c r="E1056" s="5" t="inlineStr">
        <is>
          <t>AC-0071</t>
        </is>
      </c>
      <c r="F1056" s="9" t="inlineStr">
        <is>
          <t>12mm黑色岩板</t>
        </is>
      </c>
      <c r="G1056" s="9" t="inlineStr">
        <is>
          <t>平面(长×宽)</t>
        </is>
      </c>
      <c r="H1056" s="9" t="inlineStr">
        <is>
          <t>1800*850</t>
        </is>
      </c>
      <c r="I1056" s="9" t="inlineStr">
        <is>
          <t>块</t>
        </is>
      </c>
      <c r="J1056" s="9" t="n">
        <v>1</v>
      </c>
      <c r="K1056" s="9" t="n"/>
      <c r="L1056" s="9" t="n"/>
      <c r="N1056" s="8" t="inlineStr">
        <is>
          <t>✅ 可导入</t>
        </is>
      </c>
      <c r="O1056" t="inlineStr">
        <is>
          <t>✓</t>
        </is>
      </c>
    </row>
    <row r="1057">
      <c r="A1057" s="5" t="inlineStr">
        <is>
          <t>PPS24210050510</t>
        </is>
      </c>
      <c r="B1057" s="6" t="inlineStr">
        <is>
          <t>畔色岩板餐桌 |樱桃木老款岩板餐桌</t>
        </is>
      </c>
      <c r="C1057" s="6" t="inlineStr">
        <is>
          <t>岩板餐桌-200cm</t>
        </is>
      </c>
      <c r="D1057" s="6" t="inlineStr">
        <is>
          <t>PPS2421005051015</t>
        </is>
      </c>
      <c r="E1057" s="5" t="inlineStr">
        <is>
          <t>WD-0186</t>
        </is>
      </c>
      <c r="F1057" s="6" t="inlineStr">
        <is>
          <t>樱桃木2024款岩板餐桌-木作部分-适配200cm</t>
        </is>
      </c>
      <c r="G1057" s="6" t="inlineStr">
        <is>
          <t>组合</t>
        </is>
      </c>
      <c r="H1057" s="6" t="n"/>
      <c r="I1057" s="6" t="inlineStr">
        <is>
          <t>套</t>
        </is>
      </c>
      <c r="J1057" s="6" t="n">
        <v>1</v>
      </c>
      <c r="K1057" s="6" t="n"/>
      <c r="L1057" s="6" t="n"/>
      <c r="N1057" s="8" t="inlineStr">
        <is>
          <t>✅ 可导入</t>
        </is>
      </c>
      <c r="O1057" t="inlineStr">
        <is>
          <t>✓</t>
        </is>
      </c>
    </row>
    <row r="1058">
      <c r="A1058" s="5" t="inlineStr">
        <is>
          <t>PPS24210050510</t>
        </is>
      </c>
      <c r="B1058" s="9" t="inlineStr">
        <is>
          <t>畔色岩板餐桌 |樱桃木老款岩板餐桌</t>
        </is>
      </c>
      <c r="C1058" s="9" t="inlineStr">
        <is>
          <t>岩板餐桌-200cm</t>
        </is>
      </c>
      <c r="D1058" s="9" t="inlineStr">
        <is>
          <t>PPS2421005051015</t>
        </is>
      </c>
      <c r="E1058" s="5" t="inlineStr">
        <is>
          <t>AC-0071</t>
        </is>
      </c>
      <c r="F1058" s="9" t="inlineStr">
        <is>
          <t>12mm黑色岩板</t>
        </is>
      </c>
      <c r="G1058" s="9" t="inlineStr">
        <is>
          <t>平面(长×宽)</t>
        </is>
      </c>
      <c r="H1058" s="9" t="inlineStr">
        <is>
          <t>2000*850</t>
        </is>
      </c>
      <c r="I1058" s="9" t="inlineStr">
        <is>
          <t>块</t>
        </is>
      </c>
      <c r="J1058" s="9" t="n">
        <v>1</v>
      </c>
      <c r="K1058" s="9" t="n"/>
      <c r="L1058" s="9" t="n"/>
      <c r="N1058" s="8" t="inlineStr">
        <is>
          <t>✅ 可导入</t>
        </is>
      </c>
      <c r="O1058" t="inlineStr">
        <is>
          <t>✓</t>
        </is>
      </c>
    </row>
    <row r="1059">
      <c r="A1059" s="5" t="inlineStr">
        <is>
          <t>PPS24210060501</t>
        </is>
      </c>
      <c r="B1059" s="6" t="inlineStr">
        <is>
          <t>畔色圆桌 |樱桃木老款圆桌</t>
        </is>
      </c>
      <c r="C1059" s="6" t="inlineStr">
        <is>
          <t>实木圆桌-95cm</t>
        </is>
      </c>
      <c r="D1059" s="6" t="inlineStr">
        <is>
          <t>PPS2421006050111</t>
        </is>
      </c>
      <c r="E1059" s="5" t="inlineStr">
        <is>
          <t>WD-0187</t>
        </is>
      </c>
      <c r="F1059" s="6" t="inlineStr">
        <is>
          <t>樱桃木2024款圆桌-木作部分-适配95cm</t>
        </is>
      </c>
      <c r="G1059" s="6" t="inlineStr">
        <is>
          <t>组合</t>
        </is>
      </c>
      <c r="H1059" s="6" t="n"/>
      <c r="I1059" s="6" t="inlineStr">
        <is>
          <t>套</t>
        </is>
      </c>
      <c r="J1059" s="6" t="n">
        <v>1</v>
      </c>
      <c r="K1059" s="6" t="n"/>
      <c r="L1059" s="6" t="n"/>
      <c r="N1059" s="8" t="inlineStr">
        <is>
          <t>✅ 可导入</t>
        </is>
      </c>
      <c r="O1059" t="inlineStr">
        <is>
          <t>✓</t>
        </is>
      </c>
    </row>
    <row r="1060">
      <c r="A1060" s="5" t="inlineStr">
        <is>
          <t>PPS24210060501</t>
        </is>
      </c>
      <c r="B1060" s="9" t="inlineStr">
        <is>
          <t>畔色圆桌 |樱桃木老款圆桌</t>
        </is>
      </c>
      <c r="C1060" s="9" t="inlineStr">
        <is>
          <t>实木圆桌-95cm</t>
        </is>
      </c>
      <c r="D1060" s="9" t="inlineStr">
        <is>
          <t>PPS2421006050111</t>
        </is>
      </c>
      <c r="E1060" s="5" t="inlineStr">
        <is>
          <t>AC-0119</t>
        </is>
      </c>
      <c r="F1060" s="9" t="inlineStr">
        <is>
          <t>木腿金属夹条</t>
        </is>
      </c>
      <c r="G1060" s="9" t="inlineStr">
        <is>
          <t>个数</t>
        </is>
      </c>
      <c r="H1060" s="9" t="n"/>
      <c r="I1060" s="9" t="inlineStr">
        <is>
          <t>条</t>
        </is>
      </c>
      <c r="J1060" s="9" t="n">
        <v>3</v>
      </c>
      <c r="K1060" s="9" t="n"/>
      <c r="L1060" s="9" t="n"/>
      <c r="N1060" s="8" t="inlineStr">
        <is>
          <t>✅ 可导入</t>
        </is>
      </c>
      <c r="O1060" t="inlineStr">
        <is>
          <t>✓</t>
        </is>
      </c>
    </row>
    <row r="1061">
      <c r="A1061" s="5" t="inlineStr">
        <is>
          <t>PPS24210060501</t>
        </is>
      </c>
      <c r="B1061" s="6" t="inlineStr">
        <is>
          <t>畔色圆桌 |樱桃木老款圆桌</t>
        </is>
      </c>
      <c r="C1061" s="6" t="inlineStr">
        <is>
          <t>实木圆桌-110cm</t>
        </is>
      </c>
      <c r="D1061" s="6" t="inlineStr">
        <is>
          <t>PPS2421006050112</t>
        </is>
      </c>
      <c r="E1061" s="5" t="inlineStr">
        <is>
          <t>WD-0188</t>
        </is>
      </c>
      <c r="F1061" s="6" t="inlineStr">
        <is>
          <t>樱桃木2024款圆桌-木作部分-适配110cm</t>
        </is>
      </c>
      <c r="G1061" s="6" t="inlineStr">
        <is>
          <t>组合</t>
        </is>
      </c>
      <c r="H1061" s="6" t="n"/>
      <c r="I1061" s="6" t="inlineStr">
        <is>
          <t>套</t>
        </is>
      </c>
      <c r="J1061" s="6" t="n">
        <v>1</v>
      </c>
      <c r="K1061" s="6" t="n"/>
      <c r="L1061" s="6" t="n"/>
      <c r="N1061" s="8" t="inlineStr">
        <is>
          <t>✅ 可导入</t>
        </is>
      </c>
      <c r="O1061" t="inlineStr">
        <is>
          <t>✓</t>
        </is>
      </c>
    </row>
    <row r="1062">
      <c r="A1062" s="5" t="inlineStr">
        <is>
          <t>PPS24210060501</t>
        </is>
      </c>
      <c r="B1062" s="9" t="inlineStr">
        <is>
          <t>畔色圆桌 |樱桃木老款圆桌</t>
        </is>
      </c>
      <c r="C1062" s="9" t="inlineStr">
        <is>
          <t>实木圆桌-110cm</t>
        </is>
      </c>
      <c r="D1062" s="9" t="inlineStr">
        <is>
          <t>PPS2421006050112</t>
        </is>
      </c>
      <c r="E1062" s="5" t="inlineStr">
        <is>
          <t>AC-0119</t>
        </is>
      </c>
      <c r="F1062" s="9" t="inlineStr">
        <is>
          <t>木腿金属夹条</t>
        </is>
      </c>
      <c r="G1062" s="9" t="inlineStr">
        <is>
          <t>个数</t>
        </is>
      </c>
      <c r="H1062" s="9" t="n"/>
      <c r="I1062" s="9" t="inlineStr">
        <is>
          <t>条</t>
        </is>
      </c>
      <c r="J1062" s="9" t="n">
        <v>3</v>
      </c>
      <c r="K1062" s="9" t="n"/>
      <c r="L1062" s="9" t="n"/>
      <c r="N1062" s="8" t="inlineStr">
        <is>
          <t>✅ 可导入</t>
        </is>
      </c>
      <c r="O1062" t="inlineStr">
        <is>
          <t>✓</t>
        </is>
      </c>
    </row>
    <row r="1063">
      <c r="A1063" s="5" t="inlineStr">
        <is>
          <t>PPS24210060501</t>
        </is>
      </c>
      <c r="B1063" s="6" t="inlineStr">
        <is>
          <t>畔色圆桌 |樱桃木老款圆桌</t>
        </is>
      </c>
      <c r="C1063" s="6" t="inlineStr">
        <is>
          <t>实木圆桌-120cm</t>
        </is>
      </c>
      <c r="D1063" s="6" t="inlineStr">
        <is>
          <t>PPS2421006050113</t>
        </is>
      </c>
      <c r="E1063" s="5" t="inlineStr">
        <is>
          <t>WD-0189</t>
        </is>
      </c>
      <c r="F1063" s="6" t="inlineStr">
        <is>
          <t>樱桃木2024款圆桌-木作部分-适配120cm</t>
        </is>
      </c>
      <c r="G1063" s="6" t="inlineStr">
        <is>
          <t>组合</t>
        </is>
      </c>
      <c r="H1063" s="6" t="n"/>
      <c r="I1063" s="6" t="inlineStr">
        <is>
          <t>套</t>
        </is>
      </c>
      <c r="J1063" s="6" t="n">
        <v>1</v>
      </c>
      <c r="K1063" s="6" t="n"/>
      <c r="L1063" s="6" t="n"/>
      <c r="N1063" s="8" t="inlineStr">
        <is>
          <t>✅ 可导入</t>
        </is>
      </c>
      <c r="O1063" t="inlineStr">
        <is>
          <t>✓</t>
        </is>
      </c>
    </row>
    <row r="1064">
      <c r="A1064" s="5" t="inlineStr">
        <is>
          <t>PPS24210060501</t>
        </is>
      </c>
      <c r="B1064" s="9" t="inlineStr">
        <is>
          <t>畔色圆桌 |樱桃木老款圆桌</t>
        </is>
      </c>
      <c r="C1064" s="9" t="inlineStr">
        <is>
          <t>实木圆桌-120cm</t>
        </is>
      </c>
      <c r="D1064" s="9" t="inlineStr">
        <is>
          <t>PPS2421006050113</t>
        </is>
      </c>
      <c r="E1064" s="5" t="inlineStr">
        <is>
          <t>AC-0119</t>
        </is>
      </c>
      <c r="F1064" s="9" t="inlineStr">
        <is>
          <t>木腿金属夹条</t>
        </is>
      </c>
      <c r="G1064" s="9" t="inlineStr">
        <is>
          <t>个数</t>
        </is>
      </c>
      <c r="H1064" s="9" t="n"/>
      <c r="I1064" s="9" t="inlineStr">
        <is>
          <t>条</t>
        </is>
      </c>
      <c r="J1064" s="9" t="n">
        <v>3</v>
      </c>
      <c r="K1064" s="9" t="n"/>
      <c r="L1064" s="9" t="n"/>
      <c r="N1064" s="8" t="inlineStr">
        <is>
          <t>✅ 可导入</t>
        </is>
      </c>
      <c r="O1064" t="inlineStr">
        <is>
          <t>✓</t>
        </is>
      </c>
    </row>
    <row r="1065">
      <c r="A1065" s="5" t="inlineStr">
        <is>
          <t>PPS24330050510</t>
        </is>
      </c>
      <c r="B1065" s="6" t="inlineStr">
        <is>
          <t>畔色床-主卧款 |樱桃木老款主卧床</t>
        </is>
      </c>
      <c r="C1065" s="6" t="inlineStr">
        <is>
          <t>梯形床头实木床-120cm-榉木铺板</t>
        </is>
      </c>
      <c r="D1065" s="6" t="inlineStr">
        <is>
          <t>PPS2433005051011</t>
        </is>
      </c>
      <c r="E1065" s="5" t="inlineStr">
        <is>
          <t>WD-0190</t>
        </is>
      </c>
      <c r="F1065" s="6" t="inlineStr">
        <is>
          <t>樱桃木2024款主卧床-木作部分-适配120cm-榉木铺板</t>
        </is>
      </c>
      <c r="G1065" s="6" t="inlineStr">
        <is>
          <t>组合</t>
        </is>
      </c>
      <c r="H1065" s="6" t="n"/>
      <c r="I1065" s="6" t="inlineStr">
        <is>
          <t>套</t>
        </is>
      </c>
      <c r="J1065" s="6" t="n">
        <v>1</v>
      </c>
      <c r="K1065" s="6" t="n"/>
      <c r="L1065" s="6" t="n"/>
      <c r="N1065" s="8" t="inlineStr">
        <is>
          <t>✅ 可导入</t>
        </is>
      </c>
      <c r="O1065" t="inlineStr">
        <is>
          <t>✓</t>
        </is>
      </c>
    </row>
    <row r="1066">
      <c r="A1066" s="5" t="inlineStr">
        <is>
          <t>PPS24330050510</t>
        </is>
      </c>
      <c r="B1066" s="9" t="inlineStr">
        <is>
          <t>畔色床-主卧款 |樱桃木老款主卧床</t>
        </is>
      </c>
      <c r="C1066" s="9" t="inlineStr">
        <is>
          <t>梯形床头实木床-150cm-榉木铺板</t>
        </is>
      </c>
      <c r="D1066" s="9" t="inlineStr">
        <is>
          <t>PPS2433005051012</t>
        </is>
      </c>
      <c r="E1066" s="5" t="inlineStr">
        <is>
          <t>WD-0191</t>
        </is>
      </c>
      <c r="F1066" s="9" t="inlineStr">
        <is>
          <t>樱桃木2024款主卧床-木作部分-适配150cm-榉木铺板</t>
        </is>
      </c>
      <c r="G1066" s="9" t="inlineStr">
        <is>
          <t>组合</t>
        </is>
      </c>
      <c r="H1066" s="9" t="n"/>
      <c r="I1066" s="9" t="inlineStr">
        <is>
          <t>套</t>
        </is>
      </c>
      <c r="J1066" s="9" t="n">
        <v>1</v>
      </c>
      <c r="K1066" s="9" t="n"/>
      <c r="L1066" s="9" t="n"/>
      <c r="N1066" s="8" t="inlineStr">
        <is>
          <t>✅ 可导入</t>
        </is>
      </c>
      <c r="O1066" t="inlineStr">
        <is>
          <t>✓</t>
        </is>
      </c>
    </row>
    <row r="1067">
      <c r="A1067" s="5" t="inlineStr">
        <is>
          <t>PPS24330050510</t>
        </is>
      </c>
      <c r="B1067" s="6" t="inlineStr">
        <is>
          <t>畔色床-主卧款 |樱桃木老款主卧床</t>
        </is>
      </c>
      <c r="C1067" s="6" t="inlineStr">
        <is>
          <t>梯形床头实木床-180cm-榉木铺板</t>
        </is>
      </c>
      <c r="D1067" s="6" t="inlineStr">
        <is>
          <t>PPS2433005051013</t>
        </is>
      </c>
      <c r="E1067" s="5" t="inlineStr">
        <is>
          <t>WD-0192</t>
        </is>
      </c>
      <c r="F1067" s="6" t="inlineStr">
        <is>
          <t>樱桃木2024款主卧床-木作部分-适配180cm-榉木铺板</t>
        </is>
      </c>
      <c r="G1067" s="6" t="inlineStr">
        <is>
          <t>组合</t>
        </is>
      </c>
      <c r="H1067" s="6" t="n"/>
      <c r="I1067" s="6" t="inlineStr">
        <is>
          <t>套</t>
        </is>
      </c>
      <c r="J1067" s="6" t="n">
        <v>1</v>
      </c>
      <c r="K1067" s="6" t="n"/>
      <c r="L1067" s="6" t="n"/>
      <c r="N1067" s="8" t="inlineStr">
        <is>
          <t>✅ 可导入</t>
        </is>
      </c>
      <c r="O1067" t="inlineStr">
        <is>
          <t>✓</t>
        </is>
      </c>
    </row>
    <row r="1068">
      <c r="A1068" s="5" t="inlineStr">
        <is>
          <t>PPS24330050510</t>
        </is>
      </c>
      <c r="B1068" s="9" t="inlineStr">
        <is>
          <t>畔色床-主卧款 |樱桃木老款主卧床</t>
        </is>
      </c>
      <c r="C1068" s="9" t="inlineStr">
        <is>
          <t>梯形床头实木床-120cm-松木铺板</t>
        </is>
      </c>
      <c r="D1068" s="9" t="inlineStr">
        <is>
          <t>PPS2433005051014</t>
        </is>
      </c>
      <c r="E1068" s="5" t="inlineStr">
        <is>
          <t>WD-0290</t>
        </is>
      </c>
      <c r="F1068" s="9" t="inlineStr">
        <is>
          <t>樱桃木2024款主卧床-木作部分-适配120cm-松木铺板</t>
        </is>
      </c>
      <c r="G1068" s="9" t="inlineStr">
        <is>
          <t>组合</t>
        </is>
      </c>
      <c r="H1068" s="9" t="n"/>
      <c r="I1068" s="9" t="inlineStr">
        <is>
          <t>套</t>
        </is>
      </c>
      <c r="J1068" s="9" t="n">
        <v>1</v>
      </c>
      <c r="K1068" s="9" t="n"/>
      <c r="L1068" s="9" t="n"/>
      <c r="N1068" s="8" t="inlineStr">
        <is>
          <t>✅ 可导入</t>
        </is>
      </c>
      <c r="O1068" t="inlineStr">
        <is>
          <t>✓</t>
        </is>
      </c>
    </row>
    <row r="1069">
      <c r="A1069" s="5" t="inlineStr">
        <is>
          <t>PPS24330050510</t>
        </is>
      </c>
      <c r="B1069" s="6" t="inlineStr">
        <is>
          <t>畔色床-主卧款 |樱桃木老款主卧床</t>
        </is>
      </c>
      <c r="C1069" s="6" t="inlineStr">
        <is>
          <t>梯形床头实木床-150cm-松木铺板</t>
        </is>
      </c>
      <c r="D1069" s="6" t="inlineStr">
        <is>
          <t>PPS2433005051015</t>
        </is>
      </c>
      <c r="E1069" s="5" t="inlineStr">
        <is>
          <t>WD-0291</t>
        </is>
      </c>
      <c r="F1069" s="6" t="inlineStr">
        <is>
          <t>樱桃木2024款主卧床-木作部分-适配150cm-松木铺板</t>
        </is>
      </c>
      <c r="G1069" s="6" t="inlineStr">
        <is>
          <t>组合</t>
        </is>
      </c>
      <c r="H1069" s="6" t="n"/>
      <c r="I1069" s="6" t="inlineStr">
        <is>
          <t>套</t>
        </is>
      </c>
      <c r="J1069" s="6" t="n">
        <v>1</v>
      </c>
      <c r="K1069" s="6" t="n"/>
      <c r="L1069" s="6" t="n"/>
      <c r="N1069" s="8" t="inlineStr">
        <is>
          <t>✅ 可导入</t>
        </is>
      </c>
      <c r="O1069" t="inlineStr">
        <is>
          <t>✓</t>
        </is>
      </c>
    </row>
    <row r="1070">
      <c r="A1070" s="5" t="inlineStr">
        <is>
          <t>PPS24330050510</t>
        </is>
      </c>
      <c r="B1070" s="9" t="inlineStr">
        <is>
          <t>畔色床-主卧款 |樱桃木老款主卧床</t>
        </is>
      </c>
      <c r="C1070" s="9" t="inlineStr">
        <is>
          <t>梯形床头实木床-180cm-松木铺板</t>
        </is>
      </c>
      <c r="D1070" s="9" t="inlineStr">
        <is>
          <t>PPS2433005051016</t>
        </is>
      </c>
      <c r="E1070" s="5" t="inlineStr">
        <is>
          <t>WD-0292</t>
        </is>
      </c>
      <c r="F1070" s="9" t="inlineStr">
        <is>
          <t>樱桃木2024款主卧床-木作部分-适配180cm-松木铺板</t>
        </is>
      </c>
      <c r="G1070" s="9" t="inlineStr">
        <is>
          <t>组合</t>
        </is>
      </c>
      <c r="H1070" s="9" t="n"/>
      <c r="I1070" s="9" t="inlineStr">
        <is>
          <t>套</t>
        </is>
      </c>
      <c r="J1070" s="9" t="n">
        <v>1</v>
      </c>
      <c r="K1070" s="9" t="n"/>
      <c r="L1070" s="9" t="n"/>
      <c r="N1070" s="8" t="inlineStr">
        <is>
          <t>✅ 可导入</t>
        </is>
      </c>
      <c r="O1070" t="inlineStr">
        <is>
          <t>✓</t>
        </is>
      </c>
    </row>
    <row r="1071">
      <c r="A1071" s="5" t="inlineStr">
        <is>
          <t>PPS24380010513</t>
        </is>
      </c>
      <c r="B1071" s="6" t="inlineStr">
        <is>
          <t>畔色床头柜-榫卯 |樱桃木榫卯开放床头柜</t>
        </is>
      </c>
      <c r="C1071" s="6" t="inlineStr">
        <is>
          <t>榫卯床头柜-宽款</t>
        </is>
      </c>
      <c r="D1071" s="6" t="inlineStr">
        <is>
          <t>PPS2438001051311</t>
        </is>
      </c>
      <c r="E1071" s="5" t="inlineStr">
        <is>
          <t>WD-0193</t>
        </is>
      </c>
      <c r="F1071" s="6" t="inlineStr">
        <is>
          <t>榫卯床头柜-宽款-木作部分</t>
        </is>
      </c>
      <c r="G1071" s="6" t="inlineStr">
        <is>
          <t>组合</t>
        </is>
      </c>
      <c r="H1071" s="6" t="n"/>
      <c r="I1071" s="6" t="inlineStr">
        <is>
          <t>套</t>
        </is>
      </c>
      <c r="J1071" s="6" t="n">
        <v>1</v>
      </c>
      <c r="K1071" s="6" t="n"/>
      <c r="L1071" s="6" t="n"/>
      <c r="N1071" s="8" t="inlineStr">
        <is>
          <t>✅ 可导入</t>
        </is>
      </c>
      <c r="O1071" t="inlineStr">
        <is>
          <t>✓</t>
        </is>
      </c>
    </row>
    <row r="1072">
      <c r="A1072" s="5" t="inlineStr">
        <is>
          <t>PPS24380010513</t>
        </is>
      </c>
      <c r="B1072" s="9" t="inlineStr">
        <is>
          <t>畔色床头柜-榫卯 |樱桃木榫卯开放床头柜</t>
        </is>
      </c>
      <c r="C1072" s="9" t="inlineStr">
        <is>
          <t>榫卯床头柜-窄款</t>
        </is>
      </c>
      <c r="D1072" s="9" t="inlineStr">
        <is>
          <t>PPS2438001051312</t>
        </is>
      </c>
      <c r="E1072" s="5" t="inlineStr">
        <is>
          <t>WD-0194</t>
        </is>
      </c>
      <c r="F1072" s="9" t="inlineStr">
        <is>
          <t>榫卯床头柜-窄款-木作部分</t>
        </is>
      </c>
      <c r="G1072" s="9" t="inlineStr">
        <is>
          <t>组合</t>
        </is>
      </c>
      <c r="H1072" s="9" t="n"/>
      <c r="I1072" s="9" t="inlineStr">
        <is>
          <t>套</t>
        </is>
      </c>
      <c r="J1072" s="9" t="n">
        <v>1</v>
      </c>
      <c r="K1072" s="9" t="n"/>
      <c r="L1072" s="9" t="n"/>
      <c r="N1072" s="8" t="inlineStr">
        <is>
          <t>✅ 可导入</t>
        </is>
      </c>
      <c r="O1072" t="inlineStr">
        <is>
          <t>✓</t>
        </is>
      </c>
    </row>
    <row r="1073">
      <c r="A1073" s="5" t="inlineStr">
        <is>
          <t>PPS24380020510</t>
        </is>
      </c>
      <c r="B1073" s="6" t="inlineStr">
        <is>
          <t>畔色床头柜-拉手 |樱桃木拉手床头柜</t>
        </is>
      </c>
      <c r="C1073" s="6" t="inlineStr">
        <is>
          <t>拉手床头柜</t>
        </is>
      </c>
      <c r="D1073" s="6" t="inlineStr">
        <is>
          <t>PPS2438002051011</t>
        </is>
      </c>
      <c r="E1073" s="5" t="inlineStr">
        <is>
          <t>WD-0195</t>
        </is>
      </c>
      <c r="F1073" s="6" t="inlineStr">
        <is>
          <t>拉手床头柜-木作部分</t>
        </is>
      </c>
      <c r="G1073" s="6" t="inlineStr">
        <is>
          <t>组合</t>
        </is>
      </c>
      <c r="H1073" s="6" t="n"/>
      <c r="I1073" s="6" t="inlineStr">
        <is>
          <t>套</t>
        </is>
      </c>
      <c r="J1073" s="6" t="n">
        <v>1</v>
      </c>
      <c r="K1073" s="6" t="n"/>
      <c r="L1073" s="6" t="n"/>
      <c r="N1073" s="8" t="inlineStr">
        <is>
          <t>✅ 可导入</t>
        </is>
      </c>
      <c r="O1073" t="inlineStr">
        <is>
          <t>✓</t>
        </is>
      </c>
    </row>
    <row r="1074">
      <c r="A1074" s="5" t="inlineStr">
        <is>
          <t>PPS24380020510</t>
        </is>
      </c>
      <c r="B1074" s="9" t="inlineStr">
        <is>
          <t>畔色床头柜-拉手 |樱桃木拉手床头柜</t>
        </is>
      </c>
      <c r="C1074" s="9" t="inlineStr">
        <is>
          <t>拉手床头柜</t>
        </is>
      </c>
      <c r="D1074" s="9" t="inlineStr">
        <is>
          <t>PPS2438002051011</t>
        </is>
      </c>
      <c r="E1074" s="5" t="inlineStr">
        <is>
          <t>AC-0120</t>
        </is>
      </c>
      <c r="F1074" s="9" t="inlineStr">
        <is>
          <t>拉手金属杆</t>
        </is>
      </c>
      <c r="G1074" s="9" t="inlineStr">
        <is>
          <t>个数</t>
        </is>
      </c>
      <c r="H1074" s="9" t="n"/>
      <c r="I1074" s="9" t="inlineStr">
        <is>
          <t>个</t>
        </is>
      </c>
      <c r="J1074" s="9" t="n">
        <v>4</v>
      </c>
      <c r="K1074" s="9" t="n"/>
      <c r="L1074" s="9" t="n"/>
      <c r="N1074" s="8" t="inlineStr">
        <is>
          <t>✅ 可导入</t>
        </is>
      </c>
      <c r="O1074" t="inlineStr">
        <is>
          <t>✓</t>
        </is>
      </c>
    </row>
    <row r="1075">
      <c r="A1075" s="5" t="inlineStr">
        <is>
          <t>PPS24380030501</t>
        </is>
      </c>
      <c r="B1075" s="6" t="inlineStr">
        <is>
          <t>畔色床头柜-洞洞板 |樱桃木洞洞板圆台面床头柜</t>
        </is>
      </c>
      <c r="C1075" s="6" t="inlineStr">
        <is>
          <t>洞洞板床头柜-无灯带</t>
        </is>
      </c>
      <c r="D1075" s="6" t="inlineStr">
        <is>
          <t>PPS2438003050111</t>
        </is>
      </c>
      <c r="E1075" s="5" t="inlineStr">
        <is>
          <t>WD-0196</t>
        </is>
      </c>
      <c r="F1075" s="6" t="inlineStr">
        <is>
          <t>洞洞板床头柜-木作部分</t>
        </is>
      </c>
      <c r="G1075" s="6" t="inlineStr">
        <is>
          <t>组合</t>
        </is>
      </c>
      <c r="H1075" s="6" t="n"/>
      <c r="I1075" s="6" t="inlineStr">
        <is>
          <t>套</t>
        </is>
      </c>
      <c r="J1075" s="6" t="n">
        <v>1</v>
      </c>
      <c r="K1075" s="6" t="n"/>
      <c r="L1075" s="6" t="n"/>
      <c r="N1075" s="8" t="inlineStr">
        <is>
          <t>✅ 可导入</t>
        </is>
      </c>
      <c r="O1075" t="inlineStr">
        <is>
          <t>✓</t>
        </is>
      </c>
    </row>
    <row r="1076">
      <c r="A1076" s="5" t="inlineStr">
        <is>
          <t>PPS24380030501</t>
        </is>
      </c>
      <c r="B1076" s="9" t="inlineStr">
        <is>
          <t>畔色床头柜-洞洞板-灯带款</t>
        </is>
      </c>
      <c r="C1076" s="9" t="inlineStr">
        <is>
          <t>洞洞板床头柜-带灯带</t>
        </is>
      </c>
      <c r="D1076" s="9" t="inlineStr">
        <is>
          <t>PPS2438003050112</t>
        </is>
      </c>
      <c r="E1076" s="5" t="inlineStr">
        <is>
          <t>WD-0196</t>
        </is>
      </c>
      <c r="F1076" s="9" t="inlineStr">
        <is>
          <t>洞洞板床头柜-木作部分</t>
        </is>
      </c>
      <c r="G1076" s="9" t="inlineStr">
        <is>
          <t>组合</t>
        </is>
      </c>
      <c r="H1076" s="9" t="n"/>
      <c r="I1076" s="9" t="inlineStr">
        <is>
          <t>套</t>
        </is>
      </c>
      <c r="J1076" s="9" t="n">
        <v>1</v>
      </c>
      <c r="K1076" s="9" t="n"/>
      <c r="L1076" s="9" t="n"/>
      <c r="N1076" s="8" t="inlineStr">
        <is>
          <t>✅ 可导入</t>
        </is>
      </c>
      <c r="O1076" t="inlineStr">
        <is>
          <t>✓</t>
        </is>
      </c>
    </row>
    <row r="1077">
      <c r="A1077" s="5" t="inlineStr">
        <is>
          <t>PPS24380030501</t>
        </is>
      </c>
      <c r="B1077" s="6" t="inlineStr">
        <is>
          <t>畔色床头柜-洞洞板-灯带款</t>
        </is>
      </c>
      <c r="C1077" s="6" t="inlineStr">
        <is>
          <t>洞洞板床头柜-带灯带</t>
        </is>
      </c>
      <c r="D1077" s="6" t="inlineStr">
        <is>
          <t>PPS2438003050112</t>
        </is>
      </c>
      <c r="E1077" s="5" t="inlineStr">
        <is>
          <t>AC-0114</t>
        </is>
      </c>
      <c r="F1077" s="6" t="inlineStr">
        <is>
          <t>灯带-极窄</t>
        </is>
      </c>
      <c r="G1077" s="6" t="inlineStr">
        <is>
          <t>长度</t>
        </is>
      </c>
      <c r="H1077" s="6" t="inlineStr">
        <is>
          <t>待定</t>
        </is>
      </c>
      <c r="I1077" s="6" t="inlineStr">
        <is>
          <t>根</t>
        </is>
      </c>
      <c r="J1077" s="6" t="n">
        <v>1</v>
      </c>
      <c r="K1077" s="6" t="inlineStr">
        <is>
          <t>否</t>
        </is>
      </c>
      <c r="L1077" s="6" t="n"/>
      <c r="N1077" s="8" t="inlineStr">
        <is>
          <t>✅ 可导入</t>
        </is>
      </c>
      <c r="O1077" t="inlineStr">
        <is>
          <t>✓</t>
        </is>
      </c>
    </row>
    <row r="1078">
      <c r="A1078" s="5" t="inlineStr">
        <is>
          <t>PPS24350010410</t>
        </is>
      </c>
      <c r="B1078" s="9" t="inlineStr">
        <is>
          <t>畔色斗柜-普通 |樱桃木标准款九斗柜</t>
        </is>
      </c>
      <c r="C1078" s="9" t="inlineStr">
        <is>
          <t>斗柜-普通版-1.6米-岩板台面</t>
        </is>
      </c>
      <c r="D1078" s="9" t="inlineStr">
        <is>
          <t>PPS2435001041011</t>
        </is>
      </c>
      <c r="E1078" s="5" t="inlineStr">
        <is>
          <t>WD-0197</t>
        </is>
      </c>
      <c r="F1078" s="9" t="inlineStr">
        <is>
          <t>斗柜-普通版-1.6米-岩板台面-木作部分</t>
        </is>
      </c>
      <c r="G1078" s="9" t="inlineStr">
        <is>
          <t>组合</t>
        </is>
      </c>
      <c r="H1078" s="9" t="n"/>
      <c r="I1078" s="9" t="inlineStr">
        <is>
          <t>套</t>
        </is>
      </c>
      <c r="J1078" s="9" t="n">
        <v>1</v>
      </c>
      <c r="K1078" s="9" t="n"/>
      <c r="L1078" s="9" t="n"/>
      <c r="N1078" s="8" t="inlineStr">
        <is>
          <t>✅ 可导入</t>
        </is>
      </c>
      <c r="O1078" t="inlineStr">
        <is>
          <t>✓</t>
        </is>
      </c>
    </row>
    <row r="1079">
      <c r="A1079" s="5" t="inlineStr">
        <is>
          <t>PPS24350010410</t>
        </is>
      </c>
      <c r="B1079" s="6" t="inlineStr">
        <is>
          <t>畔色斗柜-普通 |樱桃木标准款九斗柜</t>
        </is>
      </c>
      <c r="C1079" s="6" t="inlineStr">
        <is>
          <t>斗柜-普通版-1.6米-岩板台面</t>
        </is>
      </c>
      <c r="D1079" s="6" t="inlineStr">
        <is>
          <t>PPS2435001041011</t>
        </is>
      </c>
      <c r="E1079" s="5" t="inlineStr">
        <is>
          <t>AC-0071</t>
        </is>
      </c>
      <c r="F1079" s="6" t="inlineStr">
        <is>
          <t>12mm黑色岩板</t>
        </is>
      </c>
      <c r="G1079" s="6" t="inlineStr">
        <is>
          <t>平面(长×宽)</t>
        </is>
      </c>
      <c r="H1079" s="6" t="inlineStr">
        <is>
          <t>1600*400</t>
        </is>
      </c>
      <c r="I1079" s="6" t="inlineStr">
        <is>
          <t>块</t>
        </is>
      </c>
      <c r="J1079" s="6" t="n">
        <v>1</v>
      </c>
      <c r="K1079" s="6" t="n"/>
      <c r="L1079" s="6" t="inlineStr">
        <is>
          <t>12mm纯黑岩板1600*400  4边磨平，R2mm安全角</t>
        </is>
      </c>
      <c r="N1079" s="8" t="inlineStr">
        <is>
          <t>✅ 可导入</t>
        </is>
      </c>
      <c r="O1079" t="inlineStr">
        <is>
          <t>✓</t>
        </is>
      </c>
    </row>
    <row r="1080">
      <c r="A1080" s="5" t="inlineStr">
        <is>
          <t>PPS24350010410</t>
        </is>
      </c>
      <c r="B1080" s="9" t="inlineStr">
        <is>
          <t>畔色斗柜-普通 |樱桃木标准款九斗柜</t>
        </is>
      </c>
      <c r="C1080" s="9" t="inlineStr">
        <is>
          <t>斗柜-普通版-1.6米-实木台面</t>
        </is>
      </c>
      <c r="D1080" s="9" t="inlineStr">
        <is>
          <t>PPS2435001041012</t>
        </is>
      </c>
      <c r="E1080" s="5" t="inlineStr">
        <is>
          <t>WD-0198</t>
        </is>
      </c>
      <c r="F1080" s="9" t="inlineStr">
        <is>
          <t>斗柜-普通版-1.6米-实木台面-木作部分</t>
        </is>
      </c>
      <c r="G1080" s="9" t="inlineStr">
        <is>
          <t>组合</t>
        </is>
      </c>
      <c r="H1080" s="9" t="n"/>
      <c r="I1080" s="9" t="inlineStr">
        <is>
          <t>套</t>
        </is>
      </c>
      <c r="J1080" s="9" t="n">
        <v>1</v>
      </c>
      <c r="K1080" s="9" t="n"/>
      <c r="L1080" s="9" t="n"/>
      <c r="N1080" s="8" t="inlineStr">
        <is>
          <t>✅ 可导入</t>
        </is>
      </c>
      <c r="O1080" t="inlineStr">
        <is>
          <t>✓</t>
        </is>
      </c>
    </row>
    <row r="1081">
      <c r="A1081" s="5" t="inlineStr">
        <is>
          <t>PPS24350020425</t>
        </is>
      </c>
      <c r="B1081" s="6" t="inlineStr">
        <is>
          <t>畔色斗柜-设备 |樱桃木设备款九斗柜</t>
        </is>
      </c>
      <c r="C1081" s="6" t="inlineStr">
        <is>
          <t>斗柜-设备版-1.8米</t>
        </is>
      </c>
      <c r="D1081" s="6" t="inlineStr">
        <is>
          <t>PPS2435002042511</t>
        </is>
      </c>
      <c r="E1081" s="5" t="inlineStr">
        <is>
          <t>WD-0199</t>
        </is>
      </c>
      <c r="F1081" s="6" t="inlineStr">
        <is>
          <t>斗柜-设备版-1.8米-木作部分</t>
        </is>
      </c>
      <c r="G1081" s="6" t="inlineStr">
        <is>
          <t>组合</t>
        </is>
      </c>
      <c r="H1081" s="6" t="n"/>
      <c r="I1081" s="6" t="inlineStr">
        <is>
          <t>套</t>
        </is>
      </c>
      <c r="J1081" s="6" t="n">
        <v>1</v>
      </c>
      <c r="K1081" s="6" t="n"/>
      <c r="L1081" s="6" t="n"/>
      <c r="N1081" s="8" t="inlineStr">
        <is>
          <t>✅ 可导入</t>
        </is>
      </c>
      <c r="O1081" t="inlineStr">
        <is>
          <t>✓</t>
        </is>
      </c>
    </row>
    <row r="1082">
      <c r="A1082" s="5" t="inlineStr">
        <is>
          <t>PPS24350020425</t>
        </is>
      </c>
      <c r="B1082" s="9" t="inlineStr">
        <is>
          <t>畔色斗柜-设备 |樱桃木设备款九斗柜</t>
        </is>
      </c>
      <c r="C1082" s="9" t="inlineStr">
        <is>
          <t>斗柜-设备版-1.8米</t>
        </is>
      </c>
      <c r="D1082" s="9" t="inlineStr">
        <is>
          <t>PPS2435002042511</t>
        </is>
      </c>
      <c r="E1082" s="5" t="inlineStr">
        <is>
          <t>AC-0073</t>
        </is>
      </c>
      <c r="F1082" s="9" t="inlineStr">
        <is>
          <t>5mm灰色玻璃</t>
        </is>
      </c>
      <c r="G1082" s="9" t="inlineStr">
        <is>
          <t>平面(长×宽)</t>
        </is>
      </c>
      <c r="H1082" s="9" t="inlineStr">
        <is>
          <t>待定</t>
        </is>
      </c>
      <c r="I1082" s="9" t="inlineStr">
        <is>
          <t>块</t>
        </is>
      </c>
      <c r="J1082" s="9" t="n">
        <v>3</v>
      </c>
      <c r="K1082" s="9" t="inlineStr">
        <is>
          <t>否</t>
        </is>
      </c>
      <c r="L1082" s="9" t="n"/>
      <c r="N1082" s="8" t="inlineStr">
        <is>
          <t>✅ 可导入</t>
        </is>
      </c>
      <c r="O1082" t="inlineStr">
        <is>
          <t>✓</t>
        </is>
      </c>
    </row>
    <row r="1083">
      <c r="A1083" s="5" t="inlineStr">
        <is>
          <t>PPS23250050202</t>
        </is>
      </c>
      <c r="B1083" s="6" t="inlineStr">
        <is>
          <t>万象餐边柜 |樱桃木旋转餐边柜</t>
        </is>
      </c>
      <c r="C1083" s="6" t="inlineStr">
        <is>
          <t>旋转餐边柜-洞洞板-下柜（无桌）-1.6米</t>
        </is>
      </c>
      <c r="D1083" s="6" t="inlineStr">
        <is>
          <t>PPS2325005020214</t>
        </is>
      </c>
      <c r="E1083" s="5" t="inlineStr">
        <is>
          <t>WD-0200</t>
        </is>
      </c>
      <c r="F1083" s="6" t="inlineStr">
        <is>
          <t>旋转餐边柜-洞洞板-下柜（无桌）-1.6米-木作部分</t>
        </is>
      </c>
      <c r="G1083" s="6" t="inlineStr">
        <is>
          <t>组合</t>
        </is>
      </c>
      <c r="H1083" s="6" t="n"/>
      <c r="I1083" s="6" t="inlineStr">
        <is>
          <t>套</t>
        </is>
      </c>
      <c r="J1083" s="6" t="n">
        <v>1</v>
      </c>
      <c r="K1083" s="6" t="n"/>
      <c r="L1083" s="6" t="n"/>
      <c r="N1083" s="8" t="inlineStr">
        <is>
          <t>✅ 可导入</t>
        </is>
      </c>
      <c r="O1083" t="inlineStr">
        <is>
          <t>✓</t>
        </is>
      </c>
    </row>
    <row r="1084">
      <c r="A1084" s="5" t="inlineStr">
        <is>
          <t>PPS23250050202</t>
        </is>
      </c>
      <c r="B1084" s="9" t="inlineStr">
        <is>
          <t>万象餐边柜 |樱桃木旋转餐边柜</t>
        </is>
      </c>
      <c r="C1084" s="9" t="inlineStr">
        <is>
          <t>旋转餐边柜-洞洞板-下柜（无桌）-1.6米</t>
        </is>
      </c>
      <c r="D1084" s="9" t="inlineStr">
        <is>
          <t>PPS2325005020214</t>
        </is>
      </c>
      <c r="E1084" s="5" t="inlineStr">
        <is>
          <t>AC-0071</t>
        </is>
      </c>
      <c r="F1084" s="9" t="inlineStr">
        <is>
          <t>12mm黑色岩板</t>
        </is>
      </c>
      <c r="G1084" s="9" t="inlineStr">
        <is>
          <t>平面(长×宽)</t>
        </is>
      </c>
      <c r="H1084" s="9" t="inlineStr">
        <is>
          <t>1600*550</t>
        </is>
      </c>
      <c r="I1084" s="9" t="inlineStr">
        <is>
          <t>块</t>
        </is>
      </c>
      <c r="J1084" s="9" t="n">
        <v>1</v>
      </c>
      <c r="K1084" s="9" t="n"/>
      <c r="L1084" s="9" t="inlineStr">
        <is>
          <t>旋转餐边柜-黑色岩板-1.6米版；12mm纯黑岩板1600*550  4边磨平，R2mm安全角
后面左右两边进来8cm开2*1cm半圆孔</t>
        </is>
      </c>
      <c r="N1084" s="8" t="inlineStr">
        <is>
          <t>✅ 可导入</t>
        </is>
      </c>
      <c r="O1084" t="inlineStr">
        <is>
          <t>✓</t>
        </is>
      </c>
    </row>
    <row r="1085">
      <c r="A1085" s="5" t="inlineStr">
        <is>
          <t>PPS23250050202</t>
        </is>
      </c>
      <c r="B1085" s="6" t="inlineStr">
        <is>
          <t>万象餐边柜 |樱桃木旋转餐边柜</t>
        </is>
      </c>
      <c r="C1085" s="6" t="inlineStr">
        <is>
          <t>旋转餐边柜-洞洞板-下柜（无桌）-1.6米</t>
        </is>
      </c>
      <c r="D1085" s="6" t="inlineStr">
        <is>
          <t>PPS2325005020214</t>
        </is>
      </c>
      <c r="E1085" s="5" t="inlineStr">
        <is>
          <t>AC-0121</t>
        </is>
      </c>
      <c r="F1085" s="6" t="inlineStr">
        <is>
          <t>旋转柜体加固五金</t>
        </is>
      </c>
      <c r="G1085" s="6" t="inlineStr">
        <is>
          <t>个数</t>
        </is>
      </c>
      <c r="H1085" s="6" t="n"/>
      <c r="I1085" s="6" t="inlineStr">
        <is>
          <t>个</t>
        </is>
      </c>
      <c r="J1085" s="6" t="n">
        <v>1</v>
      </c>
      <c r="K1085" s="6" t="n"/>
      <c r="L1085" s="6" t="inlineStr">
        <is>
          <t>旋转餐边柜-旋转加固五金;3.5厚 支架450长-黑色</t>
        </is>
      </c>
      <c r="N1085" s="8" t="inlineStr">
        <is>
          <t>✅ 可导入</t>
        </is>
      </c>
      <c r="O1085" t="inlineStr">
        <is>
          <t>✓</t>
        </is>
      </c>
    </row>
    <row r="1086">
      <c r="A1086" s="5" t="inlineStr">
        <is>
          <t>PPS23250050202</t>
        </is>
      </c>
      <c r="B1086" s="9" t="inlineStr">
        <is>
          <t>万象餐边柜 |樱桃木旋转餐边柜</t>
        </is>
      </c>
      <c r="C1086" s="9" t="inlineStr">
        <is>
          <t>旋转餐边柜-洞洞板-下柜（无桌）-1.6米</t>
        </is>
      </c>
      <c r="D1086" s="9" t="inlineStr">
        <is>
          <t>PPS2325005020214</t>
        </is>
      </c>
      <c r="E1086" s="5" t="inlineStr">
        <is>
          <t>AC-0092</t>
        </is>
      </c>
      <c r="F1086" s="9" t="inlineStr">
        <is>
          <t>5mm茶色玻璃</t>
        </is>
      </c>
      <c r="G1086" s="9" t="inlineStr">
        <is>
          <t>平面(长×宽)</t>
        </is>
      </c>
      <c r="H1086" s="9" t="inlineStr">
        <is>
          <t>待定</t>
        </is>
      </c>
      <c r="I1086" s="9" t="inlineStr">
        <is>
          <t>块</t>
        </is>
      </c>
      <c r="J1086" s="9" t="n">
        <v>1</v>
      </c>
      <c r="K1086" s="9" t="inlineStr">
        <is>
          <t>否</t>
        </is>
      </c>
      <c r="L1086" s="9" t="inlineStr">
        <is>
          <t>旋转餐边柜-抽屉玻璃-1.6米版</t>
        </is>
      </c>
      <c r="N1086" s="8" t="inlineStr">
        <is>
          <t>✅ 可导入</t>
        </is>
      </c>
      <c r="O1086" t="inlineStr">
        <is>
          <t>✓</t>
        </is>
      </c>
    </row>
    <row r="1087">
      <c r="A1087" s="5" t="inlineStr">
        <is>
          <t>PPS23250050202</t>
        </is>
      </c>
      <c r="B1087" s="6" t="inlineStr">
        <is>
          <t>万象餐边柜 |樱桃木旋转餐边柜</t>
        </is>
      </c>
      <c r="C1087" s="6" t="inlineStr">
        <is>
          <t>旋转餐边柜-洞洞板-下柜（无桌）-1.6米</t>
        </is>
      </c>
      <c r="D1087" s="6" t="inlineStr">
        <is>
          <t>PPS2325005020214</t>
        </is>
      </c>
      <c r="E1087" s="5" t="inlineStr">
        <is>
          <t>AC-0092</t>
        </is>
      </c>
      <c r="F1087" s="6" t="inlineStr">
        <is>
          <t>5mm茶色玻璃</t>
        </is>
      </c>
      <c r="G1087" s="6" t="inlineStr">
        <is>
          <t>平面(长×宽)</t>
        </is>
      </c>
      <c r="H1087" s="6" t="inlineStr">
        <is>
          <t>待定</t>
        </is>
      </c>
      <c r="I1087" s="6" t="inlineStr">
        <is>
          <t>块</t>
        </is>
      </c>
      <c r="J1087" s="6" t="n">
        <v>2</v>
      </c>
      <c r="K1087" s="6" t="inlineStr">
        <is>
          <t>否</t>
        </is>
      </c>
      <c r="L1087" s="6" t="inlineStr">
        <is>
          <t>旋转餐边柜-移门玻璃-1.6米版</t>
        </is>
      </c>
      <c r="N1087" s="8" t="inlineStr">
        <is>
          <t>✅ 可导入</t>
        </is>
      </c>
      <c r="O1087" t="inlineStr">
        <is>
          <t>✓</t>
        </is>
      </c>
    </row>
    <row r="1088">
      <c r="A1088" s="5" t="inlineStr">
        <is>
          <t>PPS23250050202</t>
        </is>
      </c>
      <c r="B1088" s="9" t="inlineStr">
        <is>
          <t>万象餐边柜 |樱桃木旋转餐边柜</t>
        </is>
      </c>
      <c r="C1088" s="9" t="inlineStr">
        <is>
          <t>旋转餐边柜-洞洞板-下柜（无桌）-1.8米</t>
        </is>
      </c>
      <c r="D1088" s="9" t="inlineStr">
        <is>
          <t>PPS2325005020215</t>
        </is>
      </c>
      <c r="E1088" s="5" t="inlineStr">
        <is>
          <t>WD-0201</t>
        </is>
      </c>
      <c r="F1088" s="9" t="inlineStr">
        <is>
          <t>旋转餐边柜-洞洞板-下柜（无桌）-1.8米-木作部分</t>
        </is>
      </c>
      <c r="G1088" s="9" t="inlineStr">
        <is>
          <t>组合</t>
        </is>
      </c>
      <c r="H1088" s="9" t="n"/>
      <c r="I1088" s="9" t="inlineStr">
        <is>
          <t>套</t>
        </is>
      </c>
      <c r="J1088" s="9" t="n">
        <v>1</v>
      </c>
      <c r="K1088" s="9" t="n"/>
      <c r="L1088" s="9" t="n"/>
      <c r="N1088" s="8" t="inlineStr">
        <is>
          <t>✅ 可导入</t>
        </is>
      </c>
      <c r="O1088" t="inlineStr">
        <is>
          <t>✓</t>
        </is>
      </c>
    </row>
    <row r="1089">
      <c r="A1089" s="5" t="inlineStr">
        <is>
          <t>PPS23250050202</t>
        </is>
      </c>
      <c r="B1089" s="6" t="inlineStr">
        <is>
          <t>万象餐边柜 |樱桃木旋转餐边柜</t>
        </is>
      </c>
      <c r="C1089" s="6" t="inlineStr">
        <is>
          <t>旋转餐边柜-洞洞板-下柜（无桌）-1.8米</t>
        </is>
      </c>
      <c r="D1089" s="6" t="inlineStr">
        <is>
          <t>PPS2325005020215</t>
        </is>
      </c>
      <c r="E1089" s="5" t="inlineStr">
        <is>
          <t>AC-0071</t>
        </is>
      </c>
      <c r="F1089" s="6" t="inlineStr">
        <is>
          <t>12mm黑色岩板</t>
        </is>
      </c>
      <c r="G1089" s="6" t="inlineStr">
        <is>
          <t>平面(长×宽)</t>
        </is>
      </c>
      <c r="H1089" s="6" t="inlineStr">
        <is>
          <t>1800*550</t>
        </is>
      </c>
      <c r="I1089" s="6" t="inlineStr">
        <is>
          <t>块</t>
        </is>
      </c>
      <c r="J1089" s="6" t="n">
        <v>1</v>
      </c>
      <c r="K1089" s="6" t="n"/>
      <c r="L1089" s="6" t="inlineStr">
        <is>
          <t>旋转餐边柜-黑色岩板-1.8米版；12mm纯黑岩板1800*550  4边磨平，R2mm安全角
后面左右两边进来8cm开2*1cm半圆孔</t>
        </is>
      </c>
      <c r="N1089" s="8" t="inlineStr">
        <is>
          <t>✅ 可导入</t>
        </is>
      </c>
      <c r="O1089" t="inlineStr">
        <is>
          <t>✓</t>
        </is>
      </c>
    </row>
    <row r="1090">
      <c r="A1090" s="5" t="inlineStr">
        <is>
          <t>PPS23250050202</t>
        </is>
      </c>
      <c r="B1090" s="9" t="inlineStr">
        <is>
          <t>万象餐边柜 |樱桃木旋转餐边柜</t>
        </is>
      </c>
      <c r="C1090" s="9" t="inlineStr">
        <is>
          <t>旋转餐边柜-洞洞板-下柜（无桌）-1.8米</t>
        </is>
      </c>
      <c r="D1090" s="9" t="inlineStr">
        <is>
          <t>PPS2325005020215</t>
        </is>
      </c>
      <c r="E1090" s="5" t="inlineStr">
        <is>
          <t>AC-0121</t>
        </is>
      </c>
      <c r="F1090" s="9" t="inlineStr">
        <is>
          <t>旋转柜体加固五金</t>
        </is>
      </c>
      <c r="G1090" s="9" t="inlineStr">
        <is>
          <t>个数</t>
        </is>
      </c>
      <c r="H1090" s="9" t="n"/>
      <c r="I1090" s="9" t="inlineStr">
        <is>
          <t>个</t>
        </is>
      </c>
      <c r="J1090" s="9" t="n">
        <v>1</v>
      </c>
      <c r="K1090" s="9" t="n"/>
      <c r="L1090" s="9" t="inlineStr">
        <is>
          <t>旋转餐边柜-旋转加固五金;3.5厚 支架450长-黑色</t>
        </is>
      </c>
      <c r="N1090" s="8" t="inlineStr">
        <is>
          <t>✅ 可导入</t>
        </is>
      </c>
      <c r="O1090" t="inlineStr">
        <is>
          <t>✓</t>
        </is>
      </c>
    </row>
    <row r="1091">
      <c r="A1091" s="5" t="inlineStr">
        <is>
          <t>PPS23250050202</t>
        </is>
      </c>
      <c r="B1091" s="6" t="inlineStr">
        <is>
          <t>万象餐边柜 |樱桃木旋转餐边柜</t>
        </is>
      </c>
      <c r="C1091" s="6" t="inlineStr">
        <is>
          <t>旋转餐边柜-洞洞板-下柜（无桌）-1.8米</t>
        </is>
      </c>
      <c r="D1091" s="6" t="inlineStr">
        <is>
          <t>PPS2325005020215</t>
        </is>
      </c>
      <c r="E1091" s="5" t="inlineStr">
        <is>
          <t>AC-0092</t>
        </is>
      </c>
      <c r="F1091" s="6" t="inlineStr">
        <is>
          <t>5mm茶色玻璃</t>
        </is>
      </c>
      <c r="G1091" s="6" t="inlineStr">
        <is>
          <t>平面(长×宽)</t>
        </is>
      </c>
      <c r="H1091" s="6" t="inlineStr">
        <is>
          <t>待定</t>
        </is>
      </c>
      <c r="I1091" s="6" t="inlineStr">
        <is>
          <t>块</t>
        </is>
      </c>
      <c r="J1091" s="6" t="n">
        <v>1</v>
      </c>
      <c r="K1091" s="6" t="inlineStr">
        <is>
          <t>否</t>
        </is>
      </c>
      <c r="L1091" s="6" t="inlineStr">
        <is>
          <t>旋转餐边柜-抽屉玻璃-1.8米版</t>
        </is>
      </c>
      <c r="N1091" s="8" t="inlineStr">
        <is>
          <t>✅ 可导入</t>
        </is>
      </c>
      <c r="O1091" t="inlineStr">
        <is>
          <t>✓</t>
        </is>
      </c>
    </row>
    <row r="1092">
      <c r="A1092" s="5" t="inlineStr">
        <is>
          <t>PPS23250050202</t>
        </is>
      </c>
      <c r="B1092" s="9" t="inlineStr">
        <is>
          <t>万象餐边柜 |樱桃木旋转餐边柜</t>
        </is>
      </c>
      <c r="C1092" s="9" t="inlineStr">
        <is>
          <t>旋转餐边柜-洞洞板-下柜（无桌）-1.8米</t>
        </is>
      </c>
      <c r="D1092" s="9" t="inlineStr">
        <is>
          <t>PPS2325005020215</t>
        </is>
      </c>
      <c r="E1092" s="5" t="inlineStr">
        <is>
          <t>AC-0092</t>
        </is>
      </c>
      <c r="F1092" s="9" t="inlineStr">
        <is>
          <t>5mm茶色玻璃</t>
        </is>
      </c>
      <c r="G1092" s="9" t="inlineStr">
        <is>
          <t>平面(长×宽)</t>
        </is>
      </c>
      <c r="H1092" s="9" t="inlineStr">
        <is>
          <t>448*306</t>
        </is>
      </c>
      <c r="I1092" s="9" t="inlineStr">
        <is>
          <t>块</t>
        </is>
      </c>
      <c r="J1092" s="9" t="n">
        <v>2</v>
      </c>
      <c r="K1092" s="9" t="n"/>
      <c r="L1092" s="9" t="inlineStr">
        <is>
          <t>旋转餐边柜-移门玻璃-1.8米版</t>
        </is>
      </c>
      <c r="N1092" s="8" t="inlineStr">
        <is>
          <t>✅ 可导入</t>
        </is>
      </c>
      <c r="O1092" t="inlineStr">
        <is>
          <t>✓</t>
        </is>
      </c>
    </row>
    <row r="1093">
      <c r="A1093" s="5" t="inlineStr">
        <is>
          <t>PPS23250050202</t>
        </is>
      </c>
      <c r="B1093" s="6" t="inlineStr">
        <is>
          <t>万象餐边柜 |樱桃木旋转餐边柜</t>
        </is>
      </c>
      <c r="C1093" s="6" t="inlineStr">
        <is>
          <t>旋转餐边柜-洞洞板-下柜（无桌）-2.1米</t>
        </is>
      </c>
      <c r="D1093" s="6" t="inlineStr">
        <is>
          <t>PPS2325005020216</t>
        </is>
      </c>
      <c r="E1093" s="5" t="inlineStr">
        <is>
          <t>WD-0202</t>
        </is>
      </c>
      <c r="F1093" s="6" t="inlineStr">
        <is>
          <t>旋转餐边柜-洞洞板-下柜（无桌）-2.1米-木作部分</t>
        </is>
      </c>
      <c r="G1093" s="6" t="inlineStr">
        <is>
          <t>组合</t>
        </is>
      </c>
      <c r="H1093" s="6" t="n"/>
      <c r="I1093" s="6" t="inlineStr">
        <is>
          <t>套</t>
        </is>
      </c>
      <c r="J1093" s="6" t="n">
        <v>1</v>
      </c>
      <c r="K1093" s="6" t="n"/>
      <c r="L1093" s="6" t="n"/>
      <c r="N1093" s="8" t="inlineStr">
        <is>
          <t>✅ 可导入</t>
        </is>
      </c>
      <c r="O1093" t="inlineStr">
        <is>
          <t>✓</t>
        </is>
      </c>
    </row>
    <row r="1094">
      <c r="A1094" s="5" t="inlineStr">
        <is>
          <t>PPS23250050202</t>
        </is>
      </c>
      <c r="B1094" s="9" t="inlineStr">
        <is>
          <t>万象餐边柜 |樱桃木旋转餐边柜</t>
        </is>
      </c>
      <c r="C1094" s="9" t="inlineStr">
        <is>
          <t>旋转餐边柜-洞洞板-下柜（无桌）-2.1米</t>
        </is>
      </c>
      <c r="D1094" s="9" t="inlineStr">
        <is>
          <t>PPS2325005020216</t>
        </is>
      </c>
      <c r="E1094" s="5" t="inlineStr">
        <is>
          <t>AC-0071</t>
        </is>
      </c>
      <c r="F1094" s="9" t="inlineStr">
        <is>
          <t>12mm黑色岩板</t>
        </is>
      </c>
      <c r="G1094" s="9" t="inlineStr">
        <is>
          <t>平面(长×宽)</t>
        </is>
      </c>
      <c r="H1094" s="9" t="inlineStr">
        <is>
          <t>2100*550</t>
        </is>
      </c>
      <c r="I1094" s="9" t="inlineStr">
        <is>
          <t>块</t>
        </is>
      </c>
      <c r="J1094" s="9" t="n">
        <v>1</v>
      </c>
      <c r="K1094" s="9" t="n"/>
      <c r="L1094" s="9" t="inlineStr">
        <is>
          <t>旋转餐边柜-黑色岩板-2.1米版；12mm纯黑岩板2100*550  4边磨平，R2mm安全角
后面左右两边进来8cm开2*1cm半圆孔</t>
        </is>
      </c>
      <c r="N1094" s="8" t="inlineStr">
        <is>
          <t>✅ 可导入</t>
        </is>
      </c>
      <c r="O1094" t="inlineStr">
        <is>
          <t>✓</t>
        </is>
      </c>
    </row>
    <row r="1095">
      <c r="A1095" s="5" t="inlineStr">
        <is>
          <t>PPS23250050202</t>
        </is>
      </c>
      <c r="B1095" s="6" t="inlineStr">
        <is>
          <t>万象餐边柜 |樱桃木旋转餐边柜</t>
        </is>
      </c>
      <c r="C1095" s="6" t="inlineStr">
        <is>
          <t>旋转餐边柜-洞洞板-下柜（无桌）-2.1米</t>
        </is>
      </c>
      <c r="D1095" s="6" t="inlineStr">
        <is>
          <t>PPS2325005020216</t>
        </is>
      </c>
      <c r="E1095" s="5" t="inlineStr">
        <is>
          <t>AC-0121</t>
        </is>
      </c>
      <c r="F1095" s="6" t="inlineStr">
        <is>
          <t>旋转柜体加固五金</t>
        </is>
      </c>
      <c r="G1095" s="6" t="inlineStr">
        <is>
          <t>个数</t>
        </is>
      </c>
      <c r="H1095" s="6" t="n"/>
      <c r="I1095" s="6" t="inlineStr">
        <is>
          <t>个</t>
        </is>
      </c>
      <c r="J1095" s="6" t="n">
        <v>1</v>
      </c>
      <c r="K1095" s="6" t="n"/>
      <c r="L1095" s="6" t="inlineStr">
        <is>
          <t>旋转餐边柜-旋转加固五金;3.5厚 支架450长-黑色</t>
        </is>
      </c>
      <c r="N1095" s="8" t="inlineStr">
        <is>
          <t>✅ 可导入</t>
        </is>
      </c>
      <c r="O1095" t="inlineStr">
        <is>
          <t>✓</t>
        </is>
      </c>
    </row>
    <row r="1096">
      <c r="A1096" s="5" t="inlineStr">
        <is>
          <t>PPS23250050202</t>
        </is>
      </c>
      <c r="B1096" s="9" t="inlineStr">
        <is>
          <t>万象餐边柜 |樱桃木旋转餐边柜</t>
        </is>
      </c>
      <c r="C1096" s="9" t="inlineStr">
        <is>
          <t>旋转餐边柜-洞洞板-下柜（无桌）-2.1米</t>
        </is>
      </c>
      <c r="D1096" s="9" t="inlineStr">
        <is>
          <t>PPS2325005020216</t>
        </is>
      </c>
      <c r="E1096" s="5" t="inlineStr">
        <is>
          <t>AC-0092</t>
        </is>
      </c>
      <c r="F1096" s="9" t="inlineStr">
        <is>
          <t>5mm茶色玻璃</t>
        </is>
      </c>
      <c r="G1096" s="9" t="inlineStr">
        <is>
          <t>平面(长×宽)</t>
        </is>
      </c>
      <c r="H1096" s="9" t="inlineStr">
        <is>
          <t>待定</t>
        </is>
      </c>
      <c r="I1096" s="9" t="inlineStr">
        <is>
          <t>块</t>
        </is>
      </c>
      <c r="J1096" s="9" t="n">
        <v>1</v>
      </c>
      <c r="K1096" s="9" t="inlineStr">
        <is>
          <t>否</t>
        </is>
      </c>
      <c r="L1096" s="9" t="inlineStr">
        <is>
          <t>旋转餐边柜-抽屉玻璃-2.1米版</t>
        </is>
      </c>
      <c r="N1096" s="8" t="inlineStr">
        <is>
          <t>✅ 可导入</t>
        </is>
      </c>
      <c r="O1096" t="inlineStr">
        <is>
          <t>✓</t>
        </is>
      </c>
    </row>
    <row r="1097">
      <c r="A1097" s="5" t="inlineStr">
        <is>
          <t>PPS23250050202</t>
        </is>
      </c>
      <c r="B1097" s="6" t="inlineStr">
        <is>
          <t>万象餐边柜 |樱桃木旋转餐边柜</t>
        </is>
      </c>
      <c r="C1097" s="6" t="inlineStr">
        <is>
          <t>旋转餐边柜-洞洞板-下柜（无桌）-2.1米</t>
        </is>
      </c>
      <c r="D1097" s="6" t="inlineStr">
        <is>
          <t>PPS2325005020216</t>
        </is>
      </c>
      <c r="E1097" s="5" t="inlineStr">
        <is>
          <t>AC-0092</t>
        </is>
      </c>
      <c r="F1097" s="6" t="inlineStr">
        <is>
          <t>5mm茶色玻璃</t>
        </is>
      </c>
      <c r="G1097" s="6" t="inlineStr">
        <is>
          <t>平面(长×宽)</t>
        </is>
      </c>
      <c r="H1097" s="6" t="inlineStr">
        <is>
          <t>待定</t>
        </is>
      </c>
      <c r="I1097" s="6" t="inlineStr">
        <is>
          <t>块</t>
        </is>
      </c>
      <c r="J1097" s="6" t="n">
        <v>2</v>
      </c>
      <c r="K1097" s="6" t="inlineStr">
        <is>
          <t>否</t>
        </is>
      </c>
      <c r="L1097" s="6" t="inlineStr">
        <is>
          <t>旋转餐边柜-移门玻璃-2.1米版</t>
        </is>
      </c>
      <c r="N1097" s="8" t="inlineStr">
        <is>
          <t>✅ 可导入</t>
        </is>
      </c>
      <c r="O1097" t="inlineStr">
        <is>
          <t>✓</t>
        </is>
      </c>
    </row>
    <row r="1098">
      <c r="A1098" s="5" t="inlineStr">
        <is>
          <t>PPS23250050202</t>
        </is>
      </c>
      <c r="B1098" s="9" t="inlineStr">
        <is>
          <t>万象餐边柜 |樱桃木旋转餐边柜</t>
        </is>
      </c>
      <c r="C1098" s="9" t="inlineStr">
        <is>
          <t>旋转餐桌-单桌腿-1.2米</t>
        </is>
      </c>
      <c r="D1098" s="9" t="inlineStr">
        <is>
          <t>PPS2325005020217</t>
        </is>
      </c>
      <c r="E1098" s="5" t="inlineStr">
        <is>
          <t>WD-0203</t>
        </is>
      </c>
      <c r="F1098" s="9" t="inlineStr">
        <is>
          <t>旋转餐桌-单桌腿-1.2米-木作部分</t>
        </is>
      </c>
      <c r="G1098" s="9" t="inlineStr">
        <is>
          <t>组合</t>
        </is>
      </c>
      <c r="H1098" s="9" t="n"/>
      <c r="I1098" s="9" t="inlineStr">
        <is>
          <t>套</t>
        </is>
      </c>
      <c r="J1098" s="9" t="n">
        <v>1</v>
      </c>
      <c r="K1098" s="9" t="n"/>
      <c r="L1098" s="9" t="n"/>
      <c r="N1098" s="8" t="inlineStr">
        <is>
          <t>✅ 可导入</t>
        </is>
      </c>
      <c r="O1098" t="inlineStr">
        <is>
          <t>✓</t>
        </is>
      </c>
    </row>
    <row r="1099">
      <c r="A1099" s="5" t="inlineStr">
        <is>
          <t>PPS23250050202</t>
        </is>
      </c>
      <c r="B1099" s="6" t="inlineStr">
        <is>
          <t>万象餐边柜 |樱桃木旋转餐边柜</t>
        </is>
      </c>
      <c r="C1099" s="6" t="inlineStr">
        <is>
          <t>旋转餐桌-单桌腿-1.4米</t>
        </is>
      </c>
      <c r="D1099" s="6" t="inlineStr">
        <is>
          <t>PPS2325005020218</t>
        </is>
      </c>
      <c r="E1099" s="5" t="inlineStr">
        <is>
          <t>WD-0204</t>
        </is>
      </c>
      <c r="F1099" s="6" t="inlineStr">
        <is>
          <t>旋转餐桌-单桌腿-1.4米-木作部分</t>
        </is>
      </c>
      <c r="G1099" s="6" t="inlineStr">
        <is>
          <t>组合</t>
        </is>
      </c>
      <c r="H1099" s="6" t="n"/>
      <c r="I1099" s="6" t="inlineStr">
        <is>
          <t>套</t>
        </is>
      </c>
      <c r="J1099" s="6" t="n">
        <v>1</v>
      </c>
      <c r="K1099" s="6" t="n"/>
      <c r="L1099" s="6" t="n"/>
      <c r="N1099" s="8" t="inlineStr">
        <is>
          <t>✅ 可导入</t>
        </is>
      </c>
      <c r="O1099" t="inlineStr">
        <is>
          <t>✓</t>
        </is>
      </c>
    </row>
    <row r="1100">
      <c r="A1100" s="5" t="inlineStr">
        <is>
          <t>PPS23250050202</t>
        </is>
      </c>
      <c r="B1100" s="9" t="inlineStr">
        <is>
          <t>万象餐边柜 |樱桃木旋转餐边柜</t>
        </is>
      </c>
      <c r="C1100" s="9" t="inlineStr">
        <is>
          <t>旋转餐桌-单桌腿-1.6米</t>
        </is>
      </c>
      <c r="D1100" s="9" t="inlineStr">
        <is>
          <t>PPS2325005020219</t>
        </is>
      </c>
      <c r="E1100" s="5" t="inlineStr">
        <is>
          <t>WD-0205</t>
        </is>
      </c>
      <c r="F1100" s="9" t="inlineStr">
        <is>
          <t>旋转餐桌-单桌腿-1.6米-木作部分</t>
        </is>
      </c>
      <c r="G1100" s="9" t="inlineStr">
        <is>
          <t>组合</t>
        </is>
      </c>
      <c r="H1100" s="9" t="n"/>
      <c r="I1100" s="9" t="inlineStr">
        <is>
          <t>套</t>
        </is>
      </c>
      <c r="J1100" s="9" t="n">
        <v>1</v>
      </c>
      <c r="K1100" s="9" t="n"/>
      <c r="L1100" s="9" t="n"/>
      <c r="N1100" s="8" t="inlineStr">
        <is>
          <t>✅ 可导入</t>
        </is>
      </c>
      <c r="O1100" t="inlineStr">
        <is>
          <t>✓</t>
        </is>
      </c>
    </row>
    <row r="1101">
      <c r="A1101" s="5" t="inlineStr">
        <is>
          <t>PPS23250050202</t>
        </is>
      </c>
      <c r="B1101" s="6" t="inlineStr">
        <is>
          <t>万象餐边柜 |樱桃木旋转餐边柜</t>
        </is>
      </c>
      <c r="C1101" s="6" t="inlineStr">
        <is>
          <t>旋转餐桌-双桌腿-1.2米</t>
        </is>
      </c>
      <c r="D1101" s="6" t="inlineStr">
        <is>
          <t>PPS2325005020220</t>
        </is>
      </c>
      <c r="E1101" s="5" t="inlineStr">
        <is>
          <t>WD-0206</t>
        </is>
      </c>
      <c r="F1101" s="6" t="inlineStr">
        <is>
          <t>旋转餐桌-双桌腿-1.2米-木作部分</t>
        </is>
      </c>
      <c r="G1101" s="6" t="inlineStr">
        <is>
          <t>组合</t>
        </is>
      </c>
      <c r="H1101" s="6" t="n"/>
      <c r="I1101" s="6" t="inlineStr">
        <is>
          <t>套</t>
        </is>
      </c>
      <c r="J1101" s="6" t="n">
        <v>1</v>
      </c>
      <c r="K1101" s="6" t="n"/>
      <c r="L1101" s="6" t="n"/>
      <c r="N1101" s="8" t="inlineStr">
        <is>
          <t>✅ 可导入</t>
        </is>
      </c>
      <c r="O1101" t="inlineStr">
        <is>
          <t>✓</t>
        </is>
      </c>
    </row>
    <row r="1102">
      <c r="A1102" s="5" t="inlineStr">
        <is>
          <t>PPS23250050202</t>
        </is>
      </c>
      <c r="B1102" s="9" t="inlineStr">
        <is>
          <t>万象餐边柜 |樱桃木旋转餐边柜</t>
        </is>
      </c>
      <c r="C1102" s="9" t="inlineStr">
        <is>
          <t>旋转餐桌-双桌腿-1.4米</t>
        </is>
      </c>
      <c r="D1102" s="9" t="inlineStr">
        <is>
          <t>PPS2325005020221</t>
        </is>
      </c>
      <c r="E1102" s="5" t="inlineStr">
        <is>
          <t>WD-0207</t>
        </is>
      </c>
      <c r="F1102" s="9" t="inlineStr">
        <is>
          <t>旋转餐桌-双桌腿-1.4米-木作部分</t>
        </is>
      </c>
      <c r="G1102" s="9" t="inlineStr">
        <is>
          <t>组合</t>
        </is>
      </c>
      <c r="H1102" s="9" t="n"/>
      <c r="I1102" s="9" t="inlineStr">
        <is>
          <t>套</t>
        </is>
      </c>
      <c r="J1102" s="9" t="n">
        <v>1</v>
      </c>
      <c r="K1102" s="9" t="n"/>
      <c r="L1102" s="9" t="n"/>
      <c r="N1102" s="8" t="inlineStr">
        <is>
          <t>✅ 可导入</t>
        </is>
      </c>
      <c r="O1102" t="inlineStr">
        <is>
          <t>✓</t>
        </is>
      </c>
    </row>
    <row r="1103">
      <c r="A1103" s="5" t="inlineStr">
        <is>
          <t>PPS23250050202</t>
        </is>
      </c>
      <c r="B1103" s="6" t="inlineStr">
        <is>
          <t>万象餐边柜 |樱桃木旋转餐边柜</t>
        </is>
      </c>
      <c r="C1103" s="6" t="inlineStr">
        <is>
          <t>旋转餐桌-双桌腿-1.6米</t>
        </is>
      </c>
      <c r="D1103" s="6" t="inlineStr">
        <is>
          <t>PPS2325005020222</t>
        </is>
      </c>
      <c r="E1103" s="5" t="inlineStr">
        <is>
          <t>WD-0208</t>
        </is>
      </c>
      <c r="F1103" s="6" t="inlineStr">
        <is>
          <t>旋转餐桌-双桌腿-1.6米-木作部分</t>
        </is>
      </c>
      <c r="G1103" s="6" t="inlineStr">
        <is>
          <t>组合</t>
        </is>
      </c>
      <c r="H1103" s="6" t="n"/>
      <c r="I1103" s="6" t="inlineStr">
        <is>
          <t>套</t>
        </is>
      </c>
      <c r="J1103" s="6" t="n">
        <v>1</v>
      </c>
      <c r="K1103" s="6" t="n"/>
      <c r="L1103" s="6" t="n"/>
      <c r="M1103" s="106" t="inlineStr">
        <is>
          <t>3.5厚 支架450长-黑色</t>
        </is>
      </c>
      <c r="N1103" s="8" t="inlineStr">
        <is>
          <t>✅ 可导入</t>
        </is>
      </c>
      <c r="O1103" t="inlineStr">
        <is>
          <t>✓</t>
        </is>
      </c>
    </row>
    <row r="1104">
      <c r="A1104" s="5" t="inlineStr">
        <is>
          <t>PPS23250050202</t>
        </is>
      </c>
      <c r="B1104" s="9" t="inlineStr">
        <is>
          <t>万象餐边柜 |樱桃木旋转餐边柜</t>
        </is>
      </c>
      <c r="C1104" s="9" t="inlineStr">
        <is>
          <t>旋转餐边柜-洞洞板-下柜带单腿桌-1.6米</t>
        </is>
      </c>
      <c r="D1104" s="9" t="inlineStr">
        <is>
          <t>PPS2325005020223</t>
        </is>
      </c>
      <c r="E1104" s="5" t="inlineStr">
        <is>
          <t>WD-0209</t>
        </is>
      </c>
      <c r="F1104" s="9" t="inlineStr">
        <is>
          <t>旋转餐边柜-洞洞板-下柜带单腿桌-1.6米-木作部分</t>
        </is>
      </c>
      <c r="G1104" s="9" t="inlineStr">
        <is>
          <t>组合</t>
        </is>
      </c>
      <c r="H1104" s="9" t="n"/>
      <c r="I1104" s="9" t="inlineStr">
        <is>
          <t>套</t>
        </is>
      </c>
      <c r="J1104" s="9" t="n">
        <v>1</v>
      </c>
      <c r="K1104" s="9" t="n"/>
      <c r="L1104" s="9" t="n"/>
      <c r="N1104" s="8" t="inlineStr">
        <is>
          <t>✅ 可导入</t>
        </is>
      </c>
      <c r="O1104" t="inlineStr">
        <is>
          <t>✓</t>
        </is>
      </c>
    </row>
    <row r="1105">
      <c r="A1105" s="5" t="inlineStr">
        <is>
          <t>PPS23250050202</t>
        </is>
      </c>
      <c r="B1105" s="6" t="inlineStr">
        <is>
          <t>万象餐边柜 |樱桃木旋转餐边柜</t>
        </is>
      </c>
      <c r="C1105" s="6" t="inlineStr">
        <is>
          <t>旋转餐边柜-洞洞板-下柜带单腿桌-1.6米</t>
        </is>
      </c>
      <c r="D1105" s="6" t="inlineStr">
        <is>
          <t>PPS2325005020223</t>
        </is>
      </c>
      <c r="E1105" s="5" t="inlineStr">
        <is>
          <t>AC-0071</t>
        </is>
      </c>
      <c r="F1105" s="6" t="inlineStr">
        <is>
          <t>12mm黑色岩板</t>
        </is>
      </c>
      <c r="G1105" s="6" t="inlineStr">
        <is>
          <t>平面(长×宽)</t>
        </is>
      </c>
      <c r="H1105" s="6" t="inlineStr">
        <is>
          <t>1600*550</t>
        </is>
      </c>
      <c r="I1105" s="6" t="inlineStr">
        <is>
          <t>块</t>
        </is>
      </c>
      <c r="J1105" s="6" t="n">
        <v>1</v>
      </c>
      <c r="K1105" s="6" t="n"/>
      <c r="L1105" s="6" t="inlineStr">
        <is>
          <t>旋转餐边柜-黑色岩板-1.6米版；12mm纯黑岩板1600*550  4边磨平，R2mm安全角
后面左右两边进来8cm开2*1cm半圆孔</t>
        </is>
      </c>
      <c r="N1105" s="8" t="inlineStr">
        <is>
          <t>✅ 可导入</t>
        </is>
      </c>
      <c r="O1105" t="inlineStr">
        <is>
          <t>✓</t>
        </is>
      </c>
    </row>
    <row r="1106">
      <c r="A1106" s="5" t="inlineStr">
        <is>
          <t>PPS23250050202</t>
        </is>
      </c>
      <c r="B1106" s="9" t="inlineStr">
        <is>
          <t>万象餐边柜 |樱桃木旋转餐边柜</t>
        </is>
      </c>
      <c r="C1106" s="9" t="inlineStr">
        <is>
          <t>旋转餐边柜-洞洞板-下柜带单腿桌-1.6米</t>
        </is>
      </c>
      <c r="D1106" s="9" t="inlineStr">
        <is>
          <t>PPS2325005020223</t>
        </is>
      </c>
      <c r="E1106" s="5" t="inlineStr">
        <is>
          <t>AC-0121</t>
        </is>
      </c>
      <c r="F1106" s="9" t="inlineStr">
        <is>
          <t>旋转柜体加固五金</t>
        </is>
      </c>
      <c r="G1106" s="9" t="inlineStr">
        <is>
          <t>个数</t>
        </is>
      </c>
      <c r="H1106" s="9" t="n"/>
      <c r="I1106" s="9" t="inlineStr">
        <is>
          <t>个</t>
        </is>
      </c>
      <c r="J1106" s="9" t="n">
        <v>1</v>
      </c>
      <c r="K1106" s="9" t="n"/>
      <c r="L1106" s="9" t="inlineStr">
        <is>
          <t>旋转餐边柜-旋转加固五金;3.5厚 支架450长-黑色</t>
        </is>
      </c>
      <c r="N1106" s="8" t="inlineStr">
        <is>
          <t>✅ 可导入</t>
        </is>
      </c>
      <c r="O1106" t="inlineStr">
        <is>
          <t>✓</t>
        </is>
      </c>
    </row>
    <row r="1107">
      <c r="A1107" s="5" t="inlineStr">
        <is>
          <t>PPS23250050202</t>
        </is>
      </c>
      <c r="B1107" s="6" t="inlineStr">
        <is>
          <t>万象餐边柜 |樱桃木旋转餐边柜</t>
        </is>
      </c>
      <c r="C1107" s="6" t="inlineStr">
        <is>
          <t>旋转餐边柜-洞洞板-下柜带单腿桌-1.6米</t>
        </is>
      </c>
      <c r="D1107" s="6" t="inlineStr">
        <is>
          <t>PPS2325005020223</t>
        </is>
      </c>
      <c r="E1107" s="5" t="inlineStr">
        <is>
          <t>AC-0092</t>
        </is>
      </c>
      <c r="F1107" s="6" t="inlineStr">
        <is>
          <t>5mm茶色玻璃</t>
        </is>
      </c>
      <c r="G1107" s="6" t="inlineStr">
        <is>
          <t>平面(长×宽)</t>
        </is>
      </c>
      <c r="H1107" s="6" t="inlineStr">
        <is>
          <t>待定</t>
        </is>
      </c>
      <c r="I1107" s="6" t="inlineStr">
        <is>
          <t>块</t>
        </is>
      </c>
      <c r="J1107" s="6" t="n">
        <v>1</v>
      </c>
      <c r="K1107" s="6" t="inlineStr">
        <is>
          <t>否</t>
        </is>
      </c>
      <c r="L1107" s="6" t="inlineStr">
        <is>
          <t>旋转餐边柜-抽屉玻璃-1.6米版</t>
        </is>
      </c>
      <c r="N1107" s="8" t="inlineStr">
        <is>
          <t>✅ 可导入</t>
        </is>
      </c>
      <c r="O1107" t="inlineStr">
        <is>
          <t>✓</t>
        </is>
      </c>
    </row>
    <row r="1108">
      <c r="A1108" s="5" t="inlineStr">
        <is>
          <t>PPS23250050202</t>
        </is>
      </c>
      <c r="B1108" s="9" t="inlineStr">
        <is>
          <t>万象餐边柜 |樱桃木旋转餐边柜</t>
        </is>
      </c>
      <c r="C1108" s="9" t="inlineStr">
        <is>
          <t>旋转餐边柜-洞洞板-下柜带单腿桌-1.6米</t>
        </is>
      </c>
      <c r="D1108" s="9" t="inlineStr">
        <is>
          <t>PPS2325005020223</t>
        </is>
      </c>
      <c r="E1108" s="5" t="inlineStr">
        <is>
          <t>AC-0092</t>
        </is>
      </c>
      <c r="F1108" s="9" t="inlineStr">
        <is>
          <t>5mm茶色玻璃</t>
        </is>
      </c>
      <c r="G1108" s="9" t="inlineStr">
        <is>
          <t>平面(长×宽)</t>
        </is>
      </c>
      <c r="H1108" s="9" t="inlineStr">
        <is>
          <t>待定</t>
        </is>
      </c>
      <c r="I1108" s="9" t="inlineStr">
        <is>
          <t>块</t>
        </is>
      </c>
      <c r="J1108" s="9" t="n">
        <v>2</v>
      </c>
      <c r="K1108" s="9" t="inlineStr">
        <is>
          <t>否</t>
        </is>
      </c>
      <c r="L1108" s="9" t="inlineStr">
        <is>
          <t>旋转餐边柜-移门玻璃-1.6米版</t>
        </is>
      </c>
      <c r="N1108" s="8" t="inlineStr">
        <is>
          <t>✅ 可导入</t>
        </is>
      </c>
      <c r="O1108" t="inlineStr">
        <is>
          <t>✓</t>
        </is>
      </c>
    </row>
    <row r="1109">
      <c r="A1109" s="5" t="inlineStr">
        <is>
          <t>PPS23250050202</t>
        </is>
      </c>
      <c r="B1109" s="6" t="inlineStr">
        <is>
          <t>万象餐边柜 |樱桃木旋转餐边柜</t>
        </is>
      </c>
      <c r="C1109" s="6" t="inlineStr">
        <is>
          <t>旋转餐边柜-洞洞板-下柜带单腿桌-1.8米</t>
        </is>
      </c>
      <c r="D1109" s="6" t="inlineStr">
        <is>
          <t>PPS2325005020224</t>
        </is>
      </c>
      <c r="E1109" s="5" t="inlineStr">
        <is>
          <t>WD-0210</t>
        </is>
      </c>
      <c r="F1109" s="6" t="inlineStr">
        <is>
          <t>旋转餐边柜-洞洞板-下柜带单腿桌-1.8米-木作部分</t>
        </is>
      </c>
      <c r="G1109" s="6" t="inlineStr">
        <is>
          <t>组合</t>
        </is>
      </c>
      <c r="H1109" s="6" t="n"/>
      <c r="I1109" s="6" t="inlineStr">
        <is>
          <t>套</t>
        </is>
      </c>
      <c r="J1109" s="6" t="n">
        <v>1</v>
      </c>
      <c r="K1109" s="6" t="n"/>
      <c r="L1109" s="6" t="n"/>
      <c r="N1109" s="8" t="inlineStr">
        <is>
          <t>✅ 可导入</t>
        </is>
      </c>
      <c r="O1109" t="inlineStr">
        <is>
          <t>✓</t>
        </is>
      </c>
    </row>
    <row r="1110">
      <c r="A1110" s="5" t="inlineStr">
        <is>
          <t>PPS23250050202</t>
        </is>
      </c>
      <c r="B1110" s="9" t="inlineStr">
        <is>
          <t>万象餐边柜 |樱桃木旋转餐边柜</t>
        </is>
      </c>
      <c r="C1110" s="9" t="inlineStr">
        <is>
          <t>旋转餐边柜-洞洞板-下柜带单腿桌-1.8米</t>
        </is>
      </c>
      <c r="D1110" s="9" t="inlineStr">
        <is>
          <t>PPS2325005020224</t>
        </is>
      </c>
      <c r="E1110" s="5" t="inlineStr">
        <is>
          <t>AC-0071</t>
        </is>
      </c>
      <c r="F1110" s="9" t="inlineStr">
        <is>
          <t>12mm黑色岩板</t>
        </is>
      </c>
      <c r="G1110" s="9" t="inlineStr">
        <is>
          <t>平面(长×宽)</t>
        </is>
      </c>
      <c r="H1110" s="9" t="inlineStr">
        <is>
          <t>1800*550</t>
        </is>
      </c>
      <c r="I1110" s="9" t="inlineStr">
        <is>
          <t>块</t>
        </is>
      </c>
      <c r="J1110" s="9" t="n">
        <v>1</v>
      </c>
      <c r="K1110" s="9" t="n"/>
      <c r="L1110" s="9" t="inlineStr">
        <is>
          <t>旋转餐边柜-黑色岩板-1.8米版；12mm纯黑岩板1800*550  4边磨平，R2mm安全角
后面左右两边进来8cm开2*1cm半圆孔</t>
        </is>
      </c>
      <c r="N1110" s="8" t="inlineStr">
        <is>
          <t>✅ 可导入</t>
        </is>
      </c>
      <c r="O1110" t="inlineStr">
        <is>
          <t>✓</t>
        </is>
      </c>
    </row>
    <row r="1111">
      <c r="A1111" s="5" t="inlineStr">
        <is>
          <t>PPS23250050202</t>
        </is>
      </c>
      <c r="B1111" s="6" t="inlineStr">
        <is>
          <t>万象餐边柜 |樱桃木旋转餐边柜</t>
        </is>
      </c>
      <c r="C1111" s="6" t="inlineStr">
        <is>
          <t>旋转餐边柜-洞洞板-下柜带单腿桌-1.8米</t>
        </is>
      </c>
      <c r="D1111" s="6" t="inlineStr">
        <is>
          <t>PPS2325005020224</t>
        </is>
      </c>
      <c r="E1111" s="5" t="inlineStr">
        <is>
          <t>AC-0121</t>
        </is>
      </c>
      <c r="F1111" s="6" t="inlineStr">
        <is>
          <t>旋转柜体加固五金</t>
        </is>
      </c>
      <c r="G1111" s="6" t="inlineStr">
        <is>
          <t>个数</t>
        </is>
      </c>
      <c r="H1111" s="6" t="n"/>
      <c r="I1111" s="6" t="inlineStr">
        <is>
          <t>个</t>
        </is>
      </c>
      <c r="J1111" s="6" t="n">
        <v>1</v>
      </c>
      <c r="K1111" s="6" t="n"/>
      <c r="L1111" s="6" t="inlineStr">
        <is>
          <t>旋转餐边柜-旋转加固五金;3.5厚 支架450长-黑色</t>
        </is>
      </c>
      <c r="N1111" s="8" t="inlineStr">
        <is>
          <t>✅ 可导入</t>
        </is>
      </c>
      <c r="O1111" t="inlineStr">
        <is>
          <t>✓</t>
        </is>
      </c>
    </row>
    <row r="1112">
      <c r="A1112" s="5" t="inlineStr">
        <is>
          <t>PPS23250050202</t>
        </is>
      </c>
      <c r="B1112" s="9" t="inlineStr">
        <is>
          <t>万象餐边柜 |樱桃木旋转餐边柜</t>
        </is>
      </c>
      <c r="C1112" s="9" t="inlineStr">
        <is>
          <t>旋转餐边柜-洞洞板-下柜带单腿桌-1.8米</t>
        </is>
      </c>
      <c r="D1112" s="9" t="inlineStr">
        <is>
          <t>PPS2325005020224</t>
        </is>
      </c>
      <c r="E1112" s="5" t="inlineStr">
        <is>
          <t>AC-0092</t>
        </is>
      </c>
      <c r="F1112" s="9" t="inlineStr">
        <is>
          <t>5mm茶色玻璃</t>
        </is>
      </c>
      <c r="G1112" s="9" t="inlineStr">
        <is>
          <t>平面(长×宽)</t>
        </is>
      </c>
      <c r="H1112" s="9" t="inlineStr">
        <is>
          <t>待定</t>
        </is>
      </c>
      <c r="I1112" s="9" t="inlineStr">
        <is>
          <t>块</t>
        </is>
      </c>
      <c r="J1112" s="9" t="n">
        <v>1</v>
      </c>
      <c r="K1112" s="9" t="inlineStr">
        <is>
          <t>否</t>
        </is>
      </c>
      <c r="L1112" s="9" t="inlineStr">
        <is>
          <t>旋转餐边柜-抽屉玻璃-1.8米版</t>
        </is>
      </c>
      <c r="N1112" s="8" t="inlineStr">
        <is>
          <t>✅ 可导入</t>
        </is>
      </c>
      <c r="O1112" t="inlineStr">
        <is>
          <t>✓</t>
        </is>
      </c>
    </row>
    <row r="1113">
      <c r="A1113" s="5" t="inlineStr">
        <is>
          <t>PPS23250050202</t>
        </is>
      </c>
      <c r="B1113" s="6" t="inlineStr">
        <is>
          <t>万象餐边柜 |樱桃木旋转餐边柜</t>
        </is>
      </c>
      <c r="C1113" s="6" t="inlineStr">
        <is>
          <t>旋转餐边柜-洞洞板-下柜带单腿桌-1.8米</t>
        </is>
      </c>
      <c r="D1113" s="6" t="inlineStr">
        <is>
          <t>PPS2325005020224</t>
        </is>
      </c>
      <c r="E1113" s="5" t="inlineStr">
        <is>
          <t>AC-0092</t>
        </is>
      </c>
      <c r="F1113" s="6" t="inlineStr">
        <is>
          <t>5mm茶色玻璃</t>
        </is>
      </c>
      <c r="G1113" s="6" t="inlineStr">
        <is>
          <t>平面(长×宽)</t>
        </is>
      </c>
      <c r="H1113" s="6" t="inlineStr">
        <is>
          <t>448*306</t>
        </is>
      </c>
      <c r="I1113" s="6" t="inlineStr">
        <is>
          <t>块</t>
        </is>
      </c>
      <c r="J1113" s="6" t="n">
        <v>2</v>
      </c>
      <c r="K1113" s="6" t="n"/>
      <c r="L1113" s="6" t="inlineStr">
        <is>
          <t>旋转餐边柜-移门玻璃-1.8米版</t>
        </is>
      </c>
      <c r="N1113" s="8" t="inlineStr">
        <is>
          <t>✅ 可导入</t>
        </is>
      </c>
      <c r="O1113" t="inlineStr">
        <is>
          <t>✓</t>
        </is>
      </c>
    </row>
    <row r="1114">
      <c r="A1114" s="5" t="inlineStr">
        <is>
          <t>PPS23250050202</t>
        </is>
      </c>
      <c r="B1114" s="9" t="inlineStr">
        <is>
          <t>万象餐边柜 |樱桃木旋转餐边柜</t>
        </is>
      </c>
      <c r="C1114" s="9" t="inlineStr">
        <is>
          <t>旋转餐边柜-洞洞板-下柜带单腿桌-2.1米</t>
        </is>
      </c>
      <c r="D1114" s="9" t="inlineStr">
        <is>
          <t>PPS2325005020225</t>
        </is>
      </c>
      <c r="E1114" s="5" t="inlineStr">
        <is>
          <t>WD-0211</t>
        </is>
      </c>
      <c r="F1114" s="9" t="inlineStr">
        <is>
          <t>旋转餐边柜-洞洞板-下柜带单腿桌-2.1米-木作部分</t>
        </is>
      </c>
      <c r="G1114" s="9" t="inlineStr">
        <is>
          <t>组合</t>
        </is>
      </c>
      <c r="H1114" s="9" t="n"/>
      <c r="I1114" s="9" t="inlineStr">
        <is>
          <t>套</t>
        </is>
      </c>
      <c r="J1114" s="9" t="n">
        <v>1</v>
      </c>
      <c r="K1114" s="9" t="n"/>
      <c r="L1114" s="9" t="n"/>
      <c r="N1114" s="8" t="inlineStr">
        <is>
          <t>✅ 可导入</t>
        </is>
      </c>
      <c r="O1114" t="inlineStr">
        <is>
          <t>✓</t>
        </is>
      </c>
    </row>
    <row r="1115">
      <c r="A1115" s="5" t="inlineStr">
        <is>
          <t>PPS23250050202</t>
        </is>
      </c>
      <c r="B1115" s="6" t="inlineStr">
        <is>
          <t>万象餐边柜 |樱桃木旋转餐边柜</t>
        </is>
      </c>
      <c r="C1115" s="6" t="inlineStr">
        <is>
          <t>旋转餐边柜-洞洞板-下柜带单腿桌-2.1米</t>
        </is>
      </c>
      <c r="D1115" s="6" t="inlineStr">
        <is>
          <t>PPS2325005020225</t>
        </is>
      </c>
      <c r="E1115" s="5" t="inlineStr">
        <is>
          <t>AC-0071</t>
        </is>
      </c>
      <c r="F1115" s="6" t="inlineStr">
        <is>
          <t>12mm黑色岩板</t>
        </is>
      </c>
      <c r="G1115" s="6" t="inlineStr">
        <is>
          <t>平面(长×宽)</t>
        </is>
      </c>
      <c r="H1115" s="6" t="inlineStr">
        <is>
          <t>2100*550</t>
        </is>
      </c>
      <c r="I1115" s="6" t="inlineStr">
        <is>
          <t>块</t>
        </is>
      </c>
      <c r="J1115" s="6" t="n">
        <v>1</v>
      </c>
      <c r="K1115" s="6" t="n"/>
      <c r="L1115" s="6" t="inlineStr">
        <is>
          <t>旋转餐边柜-黑色岩板-2.1米版；12mm纯黑岩板2100*550  4边磨平，R2mm安全角
后面左右两边进来8cm开2*1cm半圆孔</t>
        </is>
      </c>
      <c r="N1115" s="8" t="inlineStr">
        <is>
          <t>✅ 可导入</t>
        </is>
      </c>
      <c r="O1115" t="inlineStr">
        <is>
          <t>✓</t>
        </is>
      </c>
    </row>
    <row r="1116">
      <c r="A1116" s="5" t="inlineStr">
        <is>
          <t>PPS23250050202</t>
        </is>
      </c>
      <c r="B1116" s="9" t="inlineStr">
        <is>
          <t>万象餐边柜 |樱桃木旋转餐边柜</t>
        </is>
      </c>
      <c r="C1116" s="9" t="inlineStr">
        <is>
          <t>旋转餐边柜-洞洞板-下柜带单腿桌-2.1米</t>
        </is>
      </c>
      <c r="D1116" s="9" t="inlineStr">
        <is>
          <t>PPS2325005020225</t>
        </is>
      </c>
      <c r="E1116" s="5" t="inlineStr">
        <is>
          <t>AC-0121</t>
        </is>
      </c>
      <c r="F1116" s="9" t="inlineStr">
        <is>
          <t>旋转柜体加固五金</t>
        </is>
      </c>
      <c r="G1116" s="9" t="inlineStr">
        <is>
          <t>个数</t>
        </is>
      </c>
      <c r="H1116" s="9" t="n"/>
      <c r="I1116" s="9" t="inlineStr">
        <is>
          <t>个</t>
        </is>
      </c>
      <c r="J1116" s="9" t="n">
        <v>1</v>
      </c>
      <c r="K1116" s="9" t="n"/>
      <c r="L1116" s="9" t="inlineStr">
        <is>
          <t>旋转餐边柜-旋转加固五金;3.5厚 支架450长-黑色</t>
        </is>
      </c>
      <c r="N1116" s="8" t="inlineStr">
        <is>
          <t>✅ 可导入</t>
        </is>
      </c>
      <c r="O1116" t="inlineStr">
        <is>
          <t>✓</t>
        </is>
      </c>
    </row>
    <row r="1117">
      <c r="A1117" s="5" t="inlineStr">
        <is>
          <t>PPS23250050202</t>
        </is>
      </c>
      <c r="B1117" s="6" t="inlineStr">
        <is>
          <t>万象餐边柜 |樱桃木旋转餐边柜</t>
        </is>
      </c>
      <c r="C1117" s="6" t="inlineStr">
        <is>
          <t>旋转餐边柜-洞洞板-下柜带单腿桌-2.1米</t>
        </is>
      </c>
      <c r="D1117" s="6" t="inlineStr">
        <is>
          <t>PPS2325005020225</t>
        </is>
      </c>
      <c r="E1117" s="5" t="inlineStr">
        <is>
          <t>AC-0092</t>
        </is>
      </c>
      <c r="F1117" s="6" t="inlineStr">
        <is>
          <t>5mm茶色玻璃</t>
        </is>
      </c>
      <c r="G1117" s="6" t="inlineStr">
        <is>
          <t>平面(长×宽)</t>
        </is>
      </c>
      <c r="H1117" s="6" t="inlineStr">
        <is>
          <t>待定</t>
        </is>
      </c>
      <c r="I1117" s="6" t="inlineStr">
        <is>
          <t>块</t>
        </is>
      </c>
      <c r="J1117" s="6" t="n">
        <v>1</v>
      </c>
      <c r="K1117" s="6" t="inlineStr">
        <is>
          <t>否</t>
        </is>
      </c>
      <c r="L1117" s="6" t="inlineStr">
        <is>
          <t>旋转餐边柜-抽屉玻璃-2.1米版</t>
        </is>
      </c>
      <c r="N1117" s="8" t="inlineStr">
        <is>
          <t>✅ 可导入</t>
        </is>
      </c>
      <c r="O1117" t="inlineStr">
        <is>
          <t>✓</t>
        </is>
      </c>
    </row>
    <row r="1118">
      <c r="A1118" s="5" t="inlineStr">
        <is>
          <t>PPS23250050202</t>
        </is>
      </c>
      <c r="B1118" s="9" t="inlineStr">
        <is>
          <t>万象餐边柜 |樱桃木旋转餐边柜</t>
        </is>
      </c>
      <c r="C1118" s="9" t="inlineStr">
        <is>
          <t>旋转餐边柜-洞洞板-下柜带单腿桌-2.1米</t>
        </is>
      </c>
      <c r="D1118" s="9" t="inlineStr">
        <is>
          <t>PPS2325005020225</t>
        </is>
      </c>
      <c r="E1118" s="5" t="inlineStr">
        <is>
          <t>AC-0092</t>
        </is>
      </c>
      <c r="F1118" s="9" t="inlineStr">
        <is>
          <t>5mm茶色玻璃</t>
        </is>
      </c>
      <c r="G1118" s="9" t="inlineStr">
        <is>
          <t>平面(长×宽)</t>
        </is>
      </c>
      <c r="H1118" s="9" t="inlineStr">
        <is>
          <t>待定</t>
        </is>
      </c>
      <c r="I1118" s="9" t="inlineStr">
        <is>
          <t>块</t>
        </is>
      </c>
      <c r="J1118" s="9" t="n">
        <v>2</v>
      </c>
      <c r="K1118" s="9" t="inlineStr">
        <is>
          <t>否</t>
        </is>
      </c>
      <c r="L1118" s="9" t="inlineStr">
        <is>
          <t>旋转餐边柜-移门玻璃-2.1米版</t>
        </is>
      </c>
      <c r="N1118" s="8" t="inlineStr">
        <is>
          <t>✅ 可导入</t>
        </is>
      </c>
      <c r="O1118" t="inlineStr">
        <is>
          <t>✓</t>
        </is>
      </c>
    </row>
    <row r="1119">
      <c r="A1119" s="5" t="inlineStr">
        <is>
          <t>PPS23250050202</t>
        </is>
      </c>
      <c r="B1119" s="6" t="inlineStr">
        <is>
          <t>万象餐边柜 |樱桃木旋转餐边柜</t>
        </is>
      </c>
      <c r="C1119" s="6" t="inlineStr">
        <is>
          <t>旋转餐边柜-洞洞板-下柜带双腿桌-1.6米</t>
        </is>
      </c>
      <c r="D1119" s="6" t="inlineStr">
        <is>
          <t>PPS2325005020226</t>
        </is>
      </c>
      <c r="E1119" s="5" t="inlineStr">
        <is>
          <t>WD-0212</t>
        </is>
      </c>
      <c r="F1119" s="6" t="inlineStr">
        <is>
          <t>旋转餐边柜-洞洞板-下柜带双腿桌-1.6米-木作部分</t>
        </is>
      </c>
      <c r="G1119" s="6" t="inlineStr">
        <is>
          <t>组合</t>
        </is>
      </c>
      <c r="H1119" s="6" t="n"/>
      <c r="I1119" s="6" t="inlineStr">
        <is>
          <t>套</t>
        </is>
      </c>
      <c r="J1119" s="6" t="n">
        <v>1</v>
      </c>
      <c r="K1119" s="6" t="n"/>
      <c r="L1119" s="6" t="n"/>
      <c r="N1119" s="8" t="inlineStr">
        <is>
          <t>✅ 可导入</t>
        </is>
      </c>
      <c r="O1119" t="inlineStr">
        <is>
          <t>✓</t>
        </is>
      </c>
    </row>
    <row r="1120">
      <c r="A1120" s="5" t="inlineStr">
        <is>
          <t>PPS23250050202</t>
        </is>
      </c>
      <c r="B1120" s="9" t="inlineStr">
        <is>
          <t>万象餐边柜 |樱桃木旋转餐边柜</t>
        </is>
      </c>
      <c r="C1120" s="9" t="inlineStr">
        <is>
          <t>旋转餐边柜-洞洞板-下柜带双腿桌-1.6米</t>
        </is>
      </c>
      <c r="D1120" s="9" t="inlineStr">
        <is>
          <t>PPS2325005020226</t>
        </is>
      </c>
      <c r="E1120" s="5" t="inlineStr">
        <is>
          <t>AC-0071</t>
        </is>
      </c>
      <c r="F1120" s="9" t="inlineStr">
        <is>
          <t>12mm黑色岩板</t>
        </is>
      </c>
      <c r="G1120" s="9" t="inlineStr">
        <is>
          <t>平面(长×宽)</t>
        </is>
      </c>
      <c r="H1120" s="9" t="inlineStr">
        <is>
          <t>1600*550</t>
        </is>
      </c>
      <c r="I1120" s="9" t="inlineStr">
        <is>
          <t>块</t>
        </is>
      </c>
      <c r="J1120" s="9" t="n">
        <v>1</v>
      </c>
      <c r="K1120" s="9" t="n"/>
      <c r="L1120" s="9" t="inlineStr">
        <is>
          <t>旋转餐边柜-黑色岩板-1.6米版；12mm纯黑岩板1600*550  4边磨平，R2mm安全角
后面左右两边进来8cm开2*1cm半圆孔</t>
        </is>
      </c>
      <c r="N1120" s="8" t="inlineStr">
        <is>
          <t>✅ 可导入</t>
        </is>
      </c>
      <c r="O1120" t="inlineStr">
        <is>
          <t>✓</t>
        </is>
      </c>
    </row>
    <row r="1121">
      <c r="A1121" s="5" t="inlineStr">
        <is>
          <t>PPS23250050202</t>
        </is>
      </c>
      <c r="B1121" s="6" t="inlineStr">
        <is>
          <t>万象餐边柜 |樱桃木旋转餐边柜</t>
        </is>
      </c>
      <c r="C1121" s="6" t="inlineStr">
        <is>
          <t>旋转餐边柜-洞洞板-下柜带双腿桌-1.6米</t>
        </is>
      </c>
      <c r="D1121" s="6" t="inlineStr">
        <is>
          <t>PPS2325005020226</t>
        </is>
      </c>
      <c r="E1121" s="5" t="inlineStr">
        <is>
          <t>AC-0121</t>
        </is>
      </c>
      <c r="F1121" s="6" t="inlineStr">
        <is>
          <t>旋转柜体加固五金</t>
        </is>
      </c>
      <c r="G1121" s="6" t="inlineStr">
        <is>
          <t>个数</t>
        </is>
      </c>
      <c r="H1121" s="6" t="n"/>
      <c r="I1121" s="6" t="inlineStr">
        <is>
          <t>个</t>
        </is>
      </c>
      <c r="J1121" s="6" t="n">
        <v>1</v>
      </c>
      <c r="K1121" s="6" t="n"/>
      <c r="L1121" s="6" t="inlineStr">
        <is>
          <t>旋转餐边柜-旋转加固五金;3.5厚 支架450长-黑色</t>
        </is>
      </c>
      <c r="N1121" s="8" t="inlineStr">
        <is>
          <t>✅ 可导入</t>
        </is>
      </c>
      <c r="O1121" t="inlineStr">
        <is>
          <t>✓</t>
        </is>
      </c>
    </row>
    <row r="1122">
      <c r="A1122" s="5" t="inlineStr">
        <is>
          <t>PPS23250050202</t>
        </is>
      </c>
      <c r="B1122" s="9" t="inlineStr">
        <is>
          <t>万象餐边柜 |樱桃木旋转餐边柜</t>
        </is>
      </c>
      <c r="C1122" s="9" t="inlineStr">
        <is>
          <t>旋转餐边柜-洞洞板-下柜带双腿桌-1.6米</t>
        </is>
      </c>
      <c r="D1122" s="9" t="inlineStr">
        <is>
          <t>PPS2325005020226</t>
        </is>
      </c>
      <c r="E1122" s="5" t="inlineStr">
        <is>
          <t>AC-0092</t>
        </is>
      </c>
      <c r="F1122" s="9" t="inlineStr">
        <is>
          <t>5mm茶色玻璃</t>
        </is>
      </c>
      <c r="G1122" s="9" t="inlineStr">
        <is>
          <t>平面(长×宽)</t>
        </is>
      </c>
      <c r="H1122" s="9" t="inlineStr">
        <is>
          <t>待定</t>
        </is>
      </c>
      <c r="I1122" s="9" t="inlineStr">
        <is>
          <t>块</t>
        </is>
      </c>
      <c r="J1122" s="9" t="n">
        <v>1</v>
      </c>
      <c r="K1122" s="9" t="inlineStr">
        <is>
          <t>否</t>
        </is>
      </c>
      <c r="L1122" s="9" t="inlineStr">
        <is>
          <t>旋转餐边柜-抽屉玻璃-1.6米版</t>
        </is>
      </c>
      <c r="N1122" s="8" t="inlineStr">
        <is>
          <t>✅ 可导入</t>
        </is>
      </c>
      <c r="O1122" t="inlineStr">
        <is>
          <t>✓</t>
        </is>
      </c>
    </row>
    <row r="1123">
      <c r="A1123" s="5" t="inlineStr">
        <is>
          <t>PPS23250050202</t>
        </is>
      </c>
      <c r="B1123" s="6" t="inlineStr">
        <is>
          <t>万象餐边柜 |樱桃木旋转餐边柜</t>
        </is>
      </c>
      <c r="C1123" s="6" t="inlineStr">
        <is>
          <t>旋转餐边柜-洞洞板-下柜带双腿桌-1.6米</t>
        </is>
      </c>
      <c r="D1123" s="6" t="inlineStr">
        <is>
          <t>PPS2325005020226</t>
        </is>
      </c>
      <c r="E1123" s="5" t="inlineStr">
        <is>
          <t>AC-0092</t>
        </is>
      </c>
      <c r="F1123" s="6" t="inlineStr">
        <is>
          <t>5mm茶色玻璃</t>
        </is>
      </c>
      <c r="G1123" s="6" t="inlineStr">
        <is>
          <t>平面(长×宽)</t>
        </is>
      </c>
      <c r="H1123" s="6" t="inlineStr">
        <is>
          <t>待定</t>
        </is>
      </c>
      <c r="I1123" s="6" t="inlineStr">
        <is>
          <t>块</t>
        </is>
      </c>
      <c r="J1123" s="6" t="n">
        <v>2</v>
      </c>
      <c r="K1123" s="6" t="inlineStr">
        <is>
          <t>否</t>
        </is>
      </c>
      <c r="L1123" s="6" t="inlineStr">
        <is>
          <t>旋转餐边柜-移门玻璃-1.6米版</t>
        </is>
      </c>
      <c r="N1123" s="8" t="inlineStr">
        <is>
          <t>✅ 可导入</t>
        </is>
      </c>
      <c r="O1123" t="inlineStr">
        <is>
          <t>✓</t>
        </is>
      </c>
    </row>
    <row r="1124">
      <c r="A1124" s="5" t="inlineStr">
        <is>
          <t>PPS23250050202</t>
        </is>
      </c>
      <c r="B1124" s="9" t="inlineStr">
        <is>
          <t>万象餐边柜 |樱桃木旋转餐边柜</t>
        </is>
      </c>
      <c r="C1124" s="9" t="inlineStr">
        <is>
          <t>旋转餐边柜-洞洞板-下柜带双腿桌-1.8米</t>
        </is>
      </c>
      <c r="D1124" s="9" t="inlineStr">
        <is>
          <t>PPS2325005020227</t>
        </is>
      </c>
      <c r="E1124" s="5" t="inlineStr">
        <is>
          <t>WD-0213</t>
        </is>
      </c>
      <c r="F1124" s="9" t="inlineStr">
        <is>
          <t>旋转餐边柜-洞洞板-下柜带双腿桌-1.8米-木作部分</t>
        </is>
      </c>
      <c r="G1124" s="9" t="inlineStr">
        <is>
          <t>组合</t>
        </is>
      </c>
      <c r="H1124" s="9" t="n"/>
      <c r="I1124" s="9" t="inlineStr">
        <is>
          <t>套</t>
        </is>
      </c>
      <c r="J1124" s="9" t="n">
        <v>1</v>
      </c>
      <c r="K1124" s="9" t="n"/>
      <c r="L1124" s="9" t="n"/>
      <c r="N1124" s="8" t="inlineStr">
        <is>
          <t>✅ 可导入</t>
        </is>
      </c>
      <c r="O1124" t="inlineStr">
        <is>
          <t>✓</t>
        </is>
      </c>
    </row>
    <row r="1125">
      <c r="A1125" s="5" t="inlineStr">
        <is>
          <t>PPS23250050202</t>
        </is>
      </c>
      <c r="B1125" s="6" t="inlineStr">
        <is>
          <t>万象餐边柜 |樱桃木旋转餐边柜</t>
        </is>
      </c>
      <c r="C1125" s="6" t="inlineStr">
        <is>
          <t>旋转餐边柜-洞洞板-下柜带双腿桌-1.8米</t>
        </is>
      </c>
      <c r="D1125" s="6" t="inlineStr">
        <is>
          <t>PPS2325005020227</t>
        </is>
      </c>
      <c r="E1125" s="5" t="inlineStr">
        <is>
          <t>AC-0071</t>
        </is>
      </c>
      <c r="F1125" s="6" t="inlineStr">
        <is>
          <t>12mm黑色岩板</t>
        </is>
      </c>
      <c r="G1125" s="6" t="inlineStr">
        <is>
          <t>平面(长×宽)</t>
        </is>
      </c>
      <c r="H1125" s="6" t="inlineStr">
        <is>
          <t>1800*550</t>
        </is>
      </c>
      <c r="I1125" s="6" t="inlineStr">
        <is>
          <t>块</t>
        </is>
      </c>
      <c r="J1125" s="6" t="n">
        <v>1</v>
      </c>
      <c r="K1125" s="6" t="n"/>
      <c r="L1125" s="6" t="inlineStr">
        <is>
          <t>旋转餐边柜-黑色岩板-1.8米版；12mm纯黑岩板1800*550  4边磨平，R2mm安全角
后面左右两边进来8cm开2*1cm半圆孔</t>
        </is>
      </c>
      <c r="N1125" s="8" t="inlineStr">
        <is>
          <t>✅ 可导入</t>
        </is>
      </c>
      <c r="O1125" t="inlineStr">
        <is>
          <t>✓</t>
        </is>
      </c>
    </row>
    <row r="1126">
      <c r="A1126" s="5" t="inlineStr">
        <is>
          <t>PPS23250050202</t>
        </is>
      </c>
      <c r="B1126" s="9" t="inlineStr">
        <is>
          <t>万象餐边柜 |樱桃木旋转餐边柜</t>
        </is>
      </c>
      <c r="C1126" s="9" t="inlineStr">
        <is>
          <t>旋转餐边柜-洞洞板-下柜带双腿桌-1.8米</t>
        </is>
      </c>
      <c r="D1126" s="9" t="inlineStr">
        <is>
          <t>PPS2325005020227</t>
        </is>
      </c>
      <c r="E1126" s="5" t="inlineStr">
        <is>
          <t>AC-0121</t>
        </is>
      </c>
      <c r="F1126" s="9" t="inlineStr">
        <is>
          <t>旋转柜体加固五金</t>
        </is>
      </c>
      <c r="G1126" s="9" t="inlineStr">
        <is>
          <t>个数</t>
        </is>
      </c>
      <c r="H1126" s="9" t="n"/>
      <c r="I1126" s="9" t="inlineStr">
        <is>
          <t>个</t>
        </is>
      </c>
      <c r="J1126" s="9" t="n">
        <v>1</v>
      </c>
      <c r="K1126" s="9" t="n"/>
      <c r="L1126" s="9" t="inlineStr">
        <is>
          <t>旋转餐边柜-旋转加固五金;3.5厚 支架450长-黑色</t>
        </is>
      </c>
      <c r="N1126" s="8" t="inlineStr">
        <is>
          <t>✅ 可导入</t>
        </is>
      </c>
      <c r="O1126" t="inlineStr">
        <is>
          <t>✓</t>
        </is>
      </c>
    </row>
    <row r="1127">
      <c r="A1127" s="5" t="inlineStr">
        <is>
          <t>PPS23250050202</t>
        </is>
      </c>
      <c r="B1127" s="6" t="inlineStr">
        <is>
          <t>万象餐边柜 |樱桃木旋转餐边柜</t>
        </is>
      </c>
      <c r="C1127" s="6" t="inlineStr">
        <is>
          <t>旋转餐边柜-洞洞板-下柜带双腿桌-1.8米</t>
        </is>
      </c>
      <c r="D1127" s="6" t="inlineStr">
        <is>
          <t>PPS2325005020227</t>
        </is>
      </c>
      <c r="E1127" s="5" t="inlineStr">
        <is>
          <t>AC-0092</t>
        </is>
      </c>
      <c r="F1127" s="6" t="inlineStr">
        <is>
          <t>5mm茶色玻璃</t>
        </is>
      </c>
      <c r="G1127" s="6" t="inlineStr">
        <is>
          <t>平面(长×宽)</t>
        </is>
      </c>
      <c r="H1127" s="6" t="inlineStr">
        <is>
          <t>待定</t>
        </is>
      </c>
      <c r="I1127" s="6" t="inlineStr">
        <is>
          <t>块</t>
        </is>
      </c>
      <c r="J1127" s="6" t="n">
        <v>2</v>
      </c>
      <c r="K1127" s="6" t="inlineStr">
        <is>
          <t>否</t>
        </is>
      </c>
      <c r="L1127" s="6" t="inlineStr">
        <is>
          <t>旋转餐边柜-抽屉玻璃-1.8米版</t>
        </is>
      </c>
      <c r="N1127" s="8" t="inlineStr">
        <is>
          <t>✅ 可导入</t>
        </is>
      </c>
      <c r="O1127" t="inlineStr">
        <is>
          <t>✓</t>
        </is>
      </c>
    </row>
    <row r="1128">
      <c r="A1128" s="5" t="inlineStr">
        <is>
          <t>PPS23250050202</t>
        </is>
      </c>
      <c r="B1128" s="9" t="inlineStr">
        <is>
          <t>万象餐边柜 |樱桃木旋转餐边柜</t>
        </is>
      </c>
      <c r="C1128" s="9" t="inlineStr">
        <is>
          <t>旋转餐边柜-洞洞板-下柜带双腿桌-1.8米</t>
        </is>
      </c>
      <c r="D1128" s="9" t="inlineStr">
        <is>
          <t>PPS2325005020227</t>
        </is>
      </c>
      <c r="E1128" s="5" t="inlineStr">
        <is>
          <t>AC-0092</t>
        </is>
      </c>
      <c r="F1128" s="9" t="inlineStr">
        <is>
          <t>5mm茶色玻璃</t>
        </is>
      </c>
      <c r="G1128" s="9" t="inlineStr">
        <is>
          <t>平面(长×宽)</t>
        </is>
      </c>
      <c r="H1128" s="9" t="inlineStr">
        <is>
          <t>448*306</t>
        </is>
      </c>
      <c r="I1128" s="9" t="inlineStr">
        <is>
          <t>块</t>
        </is>
      </c>
      <c r="J1128" s="9" t="n">
        <v>1</v>
      </c>
      <c r="K1128" s="9" t="n"/>
      <c r="L1128" s="9" t="inlineStr">
        <is>
          <t>旋转餐边柜-移门玻璃-1.8米版</t>
        </is>
      </c>
      <c r="N1128" s="8" t="inlineStr">
        <is>
          <t>✅ 可导入</t>
        </is>
      </c>
      <c r="O1128" t="inlineStr">
        <is>
          <t>✓</t>
        </is>
      </c>
    </row>
    <row r="1129">
      <c r="A1129" s="5" t="inlineStr">
        <is>
          <t>PPS23250050202</t>
        </is>
      </c>
      <c r="B1129" s="6" t="inlineStr">
        <is>
          <t>万象餐边柜 |樱桃木旋转餐边柜</t>
        </is>
      </c>
      <c r="C1129" s="6" t="inlineStr">
        <is>
          <t>旋转餐边柜-洞洞板-下柜带双腿桌-2.1米</t>
        </is>
      </c>
      <c r="D1129" s="6" t="inlineStr">
        <is>
          <t>PPS2325005020228</t>
        </is>
      </c>
      <c r="E1129" s="5" t="inlineStr">
        <is>
          <t>WD-0214</t>
        </is>
      </c>
      <c r="F1129" s="6" t="inlineStr">
        <is>
          <t>旋转餐边柜-洞洞板-下柜带双腿桌-2.1米-木作部分</t>
        </is>
      </c>
      <c r="G1129" s="6" t="inlineStr">
        <is>
          <t>组合</t>
        </is>
      </c>
      <c r="H1129" s="6" t="n"/>
      <c r="I1129" s="6" t="inlineStr">
        <is>
          <t>套</t>
        </is>
      </c>
      <c r="J1129" s="6" t="n">
        <v>1</v>
      </c>
      <c r="K1129" s="6" t="n"/>
      <c r="L1129" s="6" t="n"/>
      <c r="N1129" s="8" t="inlineStr">
        <is>
          <t>✅ 可导入</t>
        </is>
      </c>
      <c r="O1129" t="inlineStr">
        <is>
          <t>✓</t>
        </is>
      </c>
    </row>
    <row r="1130">
      <c r="A1130" s="5" t="inlineStr">
        <is>
          <t>PPS23250050202</t>
        </is>
      </c>
      <c r="B1130" s="9" t="inlineStr">
        <is>
          <t>万象餐边柜 |樱桃木旋转餐边柜</t>
        </is>
      </c>
      <c r="C1130" s="9" t="inlineStr">
        <is>
          <t>旋转餐边柜-洞洞板-下柜带双腿桌-2.1米</t>
        </is>
      </c>
      <c r="D1130" s="9" t="inlineStr">
        <is>
          <t>PPS2325005020228</t>
        </is>
      </c>
      <c r="E1130" s="5" t="inlineStr">
        <is>
          <t>AC-0071</t>
        </is>
      </c>
      <c r="F1130" s="9" t="inlineStr">
        <is>
          <t>12mm黑色岩板</t>
        </is>
      </c>
      <c r="G1130" s="9" t="inlineStr">
        <is>
          <t>平面(长×宽)</t>
        </is>
      </c>
      <c r="H1130" s="9" t="inlineStr">
        <is>
          <t>2100*550</t>
        </is>
      </c>
      <c r="I1130" s="9" t="inlineStr">
        <is>
          <t>块</t>
        </is>
      </c>
      <c r="J1130" s="9" t="n">
        <v>1</v>
      </c>
      <c r="K1130" s="9" t="n"/>
      <c r="L1130" s="9" t="inlineStr">
        <is>
          <t>旋转餐边柜-黑色岩板-2.1米版；12mm纯黑岩板2100*550  4边磨平，R2mm安全角
后面左右两边进来8cm开2*1cm半圆孔</t>
        </is>
      </c>
      <c r="N1130" s="8" t="inlineStr">
        <is>
          <t>✅ 可导入</t>
        </is>
      </c>
      <c r="O1130" t="inlineStr">
        <is>
          <t>✓</t>
        </is>
      </c>
    </row>
    <row r="1131">
      <c r="A1131" s="5" t="inlineStr">
        <is>
          <t>PPS23250050202</t>
        </is>
      </c>
      <c r="B1131" s="6" t="inlineStr">
        <is>
          <t>万象餐边柜 |樱桃木旋转餐边柜</t>
        </is>
      </c>
      <c r="C1131" s="6" t="inlineStr">
        <is>
          <t>旋转餐边柜-洞洞板-下柜带双腿桌-2.1米</t>
        </is>
      </c>
      <c r="D1131" s="6" t="inlineStr">
        <is>
          <t>PPS2325005020228</t>
        </is>
      </c>
      <c r="E1131" s="5" t="inlineStr">
        <is>
          <t>AC-0121</t>
        </is>
      </c>
      <c r="F1131" s="6" t="inlineStr">
        <is>
          <t>旋转柜体加固五金</t>
        </is>
      </c>
      <c r="G1131" s="6" t="inlineStr">
        <is>
          <t>个数</t>
        </is>
      </c>
      <c r="H1131" s="6" t="n"/>
      <c r="I1131" s="6" t="inlineStr">
        <is>
          <t>个</t>
        </is>
      </c>
      <c r="J1131" s="6" t="n">
        <v>1</v>
      </c>
      <c r="K1131" s="6" t="n"/>
      <c r="L1131" s="6" t="inlineStr">
        <is>
          <t>旋转餐边柜-旋转加固五金;3.5厚 支架450长-黑色</t>
        </is>
      </c>
      <c r="N1131" s="8" t="inlineStr">
        <is>
          <t>✅ 可导入</t>
        </is>
      </c>
      <c r="O1131" t="inlineStr">
        <is>
          <t>✓</t>
        </is>
      </c>
    </row>
    <row r="1132">
      <c r="A1132" s="5" t="inlineStr">
        <is>
          <t>PPS23250050202</t>
        </is>
      </c>
      <c r="B1132" s="9" t="inlineStr">
        <is>
          <t>万象餐边柜 |樱桃木旋转餐边柜</t>
        </is>
      </c>
      <c r="C1132" s="9" t="inlineStr">
        <is>
          <t>旋转餐边柜-洞洞板-下柜带双腿桌-2.1米</t>
        </is>
      </c>
      <c r="D1132" s="9" t="inlineStr">
        <is>
          <t>PPS2325005020228</t>
        </is>
      </c>
      <c r="E1132" s="5" t="inlineStr">
        <is>
          <t>AC-0092</t>
        </is>
      </c>
      <c r="F1132" s="9" t="inlineStr">
        <is>
          <t>5mm茶色玻璃</t>
        </is>
      </c>
      <c r="G1132" s="9" t="inlineStr">
        <is>
          <t>平面(长×宽)</t>
        </is>
      </c>
      <c r="H1132" s="9" t="inlineStr">
        <is>
          <t>待定</t>
        </is>
      </c>
      <c r="I1132" s="9" t="inlineStr">
        <is>
          <t>块</t>
        </is>
      </c>
      <c r="J1132" s="9" t="n">
        <v>1</v>
      </c>
      <c r="K1132" s="9" t="inlineStr">
        <is>
          <t>否</t>
        </is>
      </c>
      <c r="L1132" s="9" t="inlineStr">
        <is>
          <t>旋转餐边柜-抽屉玻璃-2.1米版</t>
        </is>
      </c>
      <c r="N1132" s="8" t="inlineStr">
        <is>
          <t>✅ 可导入</t>
        </is>
      </c>
      <c r="O1132" t="inlineStr">
        <is>
          <t>✓</t>
        </is>
      </c>
    </row>
    <row r="1133">
      <c r="A1133" s="5" t="inlineStr">
        <is>
          <t>PPS23250050202</t>
        </is>
      </c>
      <c r="B1133" s="6" t="inlineStr">
        <is>
          <t>万象餐边柜 |樱桃木旋转餐边柜</t>
        </is>
      </c>
      <c r="C1133" s="6" t="inlineStr">
        <is>
          <t>旋转餐边柜-洞洞板-下柜带双腿桌-2.1米</t>
        </is>
      </c>
      <c r="D1133" s="6" t="inlineStr">
        <is>
          <t>PPS2325005020228</t>
        </is>
      </c>
      <c r="E1133" s="5" t="inlineStr">
        <is>
          <t>AC-0092</t>
        </is>
      </c>
      <c r="F1133" s="6" t="inlineStr">
        <is>
          <t>5mm茶色玻璃</t>
        </is>
      </c>
      <c r="G1133" s="6" t="inlineStr">
        <is>
          <t>平面(长×宽)</t>
        </is>
      </c>
      <c r="H1133" s="6" t="inlineStr">
        <is>
          <t>待定</t>
        </is>
      </c>
      <c r="I1133" s="6" t="inlineStr">
        <is>
          <t>块</t>
        </is>
      </c>
      <c r="J1133" s="6" t="n">
        <v>2</v>
      </c>
      <c r="K1133" s="6" t="inlineStr">
        <is>
          <t>否</t>
        </is>
      </c>
      <c r="L1133" s="6" t="inlineStr">
        <is>
          <t>旋转餐边柜-移门玻璃-2.1米版</t>
        </is>
      </c>
      <c r="N1133" s="8" t="inlineStr">
        <is>
          <t>✅ 可导入</t>
        </is>
      </c>
      <c r="O1133" t="inlineStr">
        <is>
          <t>✓</t>
        </is>
      </c>
    </row>
    <row r="1134">
      <c r="A1134" s="5" t="inlineStr">
        <is>
          <t>PPS23250050202</t>
        </is>
      </c>
      <c r="B1134" s="9" t="inlineStr">
        <is>
          <t>万象餐边柜 |樱桃木旋转餐边柜</t>
        </is>
      </c>
      <c r="C1134" s="9" t="inlineStr">
        <is>
          <t>旋转餐边柜-洞洞板-整柜（无桌）-1.6米</t>
        </is>
      </c>
      <c r="D1134" s="9" t="inlineStr">
        <is>
          <t>PPS2325005020229</t>
        </is>
      </c>
      <c r="E1134" s="5" t="inlineStr">
        <is>
          <t>WD-0215</t>
        </is>
      </c>
      <c r="F1134" s="9" t="inlineStr">
        <is>
          <t>旋转餐边柜-洞洞板-整柜（无桌）-1.6米-木作部分</t>
        </is>
      </c>
      <c r="G1134" s="9" t="inlineStr">
        <is>
          <t>组合</t>
        </is>
      </c>
      <c r="H1134" s="9" t="n"/>
      <c r="I1134" s="9" t="inlineStr">
        <is>
          <t>套</t>
        </is>
      </c>
      <c r="J1134" s="9" t="n">
        <v>1</v>
      </c>
      <c r="K1134" s="9" t="n"/>
      <c r="L1134" s="9" t="n"/>
      <c r="N1134" s="8" t="inlineStr">
        <is>
          <t>✅ 可导入</t>
        </is>
      </c>
      <c r="O1134" t="inlineStr">
        <is>
          <t>✓</t>
        </is>
      </c>
    </row>
    <row r="1135">
      <c r="A1135" s="5" t="inlineStr">
        <is>
          <t>PPS23250050202</t>
        </is>
      </c>
      <c r="B1135" s="6" t="inlineStr">
        <is>
          <t>万象餐边柜 |樱桃木旋转餐边柜</t>
        </is>
      </c>
      <c r="C1135" s="6" t="inlineStr">
        <is>
          <t>旋转餐边柜-洞洞板-整柜（无桌）-1.6米</t>
        </is>
      </c>
      <c r="D1135" s="6" t="inlineStr">
        <is>
          <t>PPS2325005020229</t>
        </is>
      </c>
      <c r="E1135" s="5" t="inlineStr">
        <is>
          <t>AC-0092</t>
        </is>
      </c>
      <c r="F1135" s="6" t="inlineStr">
        <is>
          <t>5mm茶色玻璃</t>
        </is>
      </c>
      <c r="G1135" s="6" t="inlineStr">
        <is>
          <t>平面(长×宽)</t>
        </is>
      </c>
      <c r="H1135" s="6" t="inlineStr">
        <is>
          <t>待定</t>
        </is>
      </c>
      <c r="I1135" s="6" t="inlineStr">
        <is>
          <t>块</t>
        </is>
      </c>
      <c r="J1135" s="6" t="n">
        <v>2</v>
      </c>
      <c r="K1135" s="6" t="inlineStr">
        <is>
          <t>否</t>
        </is>
      </c>
      <c r="L1135" s="6" t="inlineStr">
        <is>
          <t>旋转餐边柜-顶柜玻璃-1.6米版</t>
        </is>
      </c>
      <c r="N1135" s="8" t="inlineStr">
        <is>
          <t>✅ 可导入</t>
        </is>
      </c>
      <c r="O1135" t="inlineStr">
        <is>
          <t>✓</t>
        </is>
      </c>
    </row>
    <row r="1136">
      <c r="A1136" s="5" t="inlineStr">
        <is>
          <t>PPS23250050202</t>
        </is>
      </c>
      <c r="B1136" s="9" t="inlineStr">
        <is>
          <t>万象餐边柜 |樱桃木旋转餐边柜</t>
        </is>
      </c>
      <c r="C1136" s="9" t="inlineStr">
        <is>
          <t>旋转餐边柜-洞洞板-整柜（无桌）-1.6米</t>
        </is>
      </c>
      <c r="D1136" s="9" t="inlineStr">
        <is>
          <t>PPS2325005020229</t>
        </is>
      </c>
      <c r="E1136" s="5" t="inlineStr">
        <is>
          <t>AC-0122</t>
        </is>
      </c>
      <c r="F1136" s="9" t="inlineStr">
        <is>
          <t>黑色金属挂杆</t>
        </is>
      </c>
      <c r="G1136" s="9" t="inlineStr">
        <is>
          <t>个数</t>
        </is>
      </c>
      <c r="H1136" s="9" t="n"/>
      <c r="I1136" s="9" t="inlineStr">
        <is>
          <t>个</t>
        </is>
      </c>
      <c r="J1136" s="9" t="n">
        <v>1</v>
      </c>
      <c r="K1136" s="9" t="n"/>
      <c r="L1136" s="9" t="inlineStr">
        <is>
          <t>顶柜黑色金属杆</t>
        </is>
      </c>
      <c r="N1136" s="8" t="inlineStr">
        <is>
          <t>✅ 可导入</t>
        </is>
      </c>
      <c r="O1136" t="inlineStr">
        <is>
          <t>✓</t>
        </is>
      </c>
    </row>
    <row r="1137">
      <c r="A1137" s="5" t="inlineStr">
        <is>
          <t>PPS23250050202</t>
        </is>
      </c>
      <c r="B1137" s="6" t="inlineStr">
        <is>
          <t>万象餐边柜 |樱桃木旋转餐边柜</t>
        </is>
      </c>
      <c r="C1137" s="6" t="inlineStr">
        <is>
          <t>旋转餐边柜-洞洞板-整柜（无桌）-1.6米</t>
        </is>
      </c>
      <c r="D1137" s="6" t="inlineStr">
        <is>
          <t>PPS2325005020229</t>
        </is>
      </c>
      <c r="E1137" s="5" t="inlineStr">
        <is>
          <t>AC-0123</t>
        </is>
      </c>
      <c r="F1137" s="6" t="inlineStr">
        <is>
          <t>圆形木拉手</t>
        </is>
      </c>
      <c r="G1137" s="6" t="inlineStr">
        <is>
          <t>个数</t>
        </is>
      </c>
      <c r="H1137" s="6" t="n"/>
      <c r="I1137" s="6" t="inlineStr">
        <is>
          <t>个</t>
        </is>
      </c>
      <c r="J1137" s="6" t="n">
        <v>2</v>
      </c>
      <c r="K1137" s="6" t="n"/>
      <c r="L1137" s="6" t="inlineStr">
        <is>
          <t>旋转餐边柜-顶柜拉手</t>
        </is>
      </c>
      <c r="N1137" s="8" t="inlineStr">
        <is>
          <t>✅ 可导入</t>
        </is>
      </c>
      <c r="O1137" t="inlineStr">
        <is>
          <t>✓</t>
        </is>
      </c>
    </row>
    <row r="1138">
      <c r="A1138" s="5" t="inlineStr">
        <is>
          <t>PPS23250050202</t>
        </is>
      </c>
      <c r="B1138" s="9" t="inlineStr">
        <is>
          <t>万象餐边柜 |樱桃木旋转餐边柜</t>
        </is>
      </c>
      <c r="C1138" s="9" t="inlineStr">
        <is>
          <t>旋转餐边柜-洞洞板-整柜（无桌）-1.6米</t>
        </is>
      </c>
      <c r="D1138" s="9" t="inlineStr">
        <is>
          <t>PPS2325005020229</t>
        </is>
      </c>
      <c r="E1138" s="5" t="inlineStr">
        <is>
          <t>AC-0099</t>
        </is>
      </c>
      <c r="F1138" s="9" t="inlineStr">
        <is>
          <t>亚克力洞洞板-黑色</t>
        </is>
      </c>
      <c r="G1138" s="9" t="inlineStr">
        <is>
          <t>平面(长×宽)</t>
        </is>
      </c>
      <c r="H1138" s="9" t="inlineStr">
        <is>
          <t>608*1558</t>
        </is>
      </c>
      <c r="I1138" s="9" t="inlineStr">
        <is>
          <t>块</t>
        </is>
      </c>
      <c r="J1138" s="9" t="n">
        <v>1</v>
      </c>
      <c r="K1138" s="9" t="inlineStr">
        <is>
          <t>否</t>
        </is>
      </c>
      <c r="L1138" s="9" t="inlineStr">
        <is>
          <t>旋转餐边柜-洞洞板-1.6米版；磨砂洞洞板5mm   高608x1558mm  右打孔  半直径是孔中心离边70mm 不要搞错   螺丝孔直径4mm孔边离边10mm</t>
        </is>
      </c>
      <c r="N1138" s="8" t="inlineStr">
        <is>
          <t>✅ 可导入</t>
        </is>
      </c>
      <c r="O1138" t="inlineStr">
        <is>
          <t>✓</t>
        </is>
      </c>
    </row>
    <row r="1139">
      <c r="A1139" s="5" t="inlineStr">
        <is>
          <t>PPS23250050202</t>
        </is>
      </c>
      <c r="B1139" s="6" t="inlineStr">
        <is>
          <t>万象餐边柜 |樱桃木旋转餐边柜</t>
        </is>
      </c>
      <c r="C1139" s="6" t="inlineStr">
        <is>
          <t>旋转餐边柜-洞洞板-整柜（无桌）-1.6米</t>
        </is>
      </c>
      <c r="D1139" s="6" t="inlineStr">
        <is>
          <t>PPS2325005020229</t>
        </is>
      </c>
      <c r="E1139" s="5" t="inlineStr">
        <is>
          <t>AC-0187</t>
        </is>
      </c>
      <c r="F1139" s="6" t="inlineStr">
        <is>
          <t>电力轨道-Xpower-U80-黑色-1.55-2插座</t>
        </is>
      </c>
      <c r="G1139" s="6" t="inlineStr">
        <is>
          <t>个数</t>
        </is>
      </c>
      <c r="H1139" s="6" t="n"/>
      <c r="I1139" s="6" t="inlineStr">
        <is>
          <t>根</t>
        </is>
      </c>
      <c r="J1139" s="6" t="n">
        <v>1</v>
      </c>
      <c r="K1139" s="6" t="n"/>
      <c r="L1139" s="6" t="inlineStr">
        <is>
          <t>旋转餐边柜-明装电力轨道-1.6米版</t>
        </is>
      </c>
      <c r="N1139" s="8" t="inlineStr">
        <is>
          <t>✅ 可导入</t>
        </is>
      </c>
      <c r="O1139" t="inlineStr">
        <is>
          <t>✓</t>
        </is>
      </c>
    </row>
    <row r="1140">
      <c r="A1140" s="5" t="inlineStr">
        <is>
          <t>PPS23250050202</t>
        </is>
      </c>
      <c r="B1140" s="9" t="inlineStr">
        <is>
          <t>万象餐边柜 |樱桃木旋转餐边柜</t>
        </is>
      </c>
      <c r="C1140" s="9" t="inlineStr">
        <is>
          <t>旋转餐边柜-洞洞板-整柜（无桌）-1.6米</t>
        </is>
      </c>
      <c r="D1140" s="9" t="inlineStr">
        <is>
          <t>PPS2325005020229</t>
        </is>
      </c>
      <c r="E1140" s="5" t="inlineStr">
        <is>
          <t>AC-0071</t>
        </is>
      </c>
      <c r="F1140" s="9" t="inlineStr">
        <is>
          <t>12mm黑色岩板</t>
        </is>
      </c>
      <c r="G1140" s="9" t="inlineStr">
        <is>
          <t>平面(长×宽)</t>
        </is>
      </c>
      <c r="H1140" s="9" t="inlineStr">
        <is>
          <t>1600*550</t>
        </is>
      </c>
      <c r="I1140" s="9" t="inlineStr">
        <is>
          <t>块</t>
        </is>
      </c>
      <c r="J1140" s="9" t="n">
        <v>1</v>
      </c>
      <c r="K1140" s="9" t="n"/>
      <c r="L1140" s="9" t="inlineStr">
        <is>
          <t>旋转餐边柜-黑色岩板-1.6米版；12mm纯黑岩板1600*550  4边磨平，R2mm安全角
后面左右两边进来8cm开2*1cm半圆孔</t>
        </is>
      </c>
      <c r="N1140" s="8" t="inlineStr">
        <is>
          <t>✅ 可导入</t>
        </is>
      </c>
      <c r="O1140" t="inlineStr">
        <is>
          <t>✓</t>
        </is>
      </c>
    </row>
    <row r="1141">
      <c r="A1141" s="5" t="inlineStr">
        <is>
          <t>PPS23250050202</t>
        </is>
      </c>
      <c r="B1141" s="6" t="inlineStr">
        <is>
          <t>万象餐边柜 |樱桃木旋转餐边柜</t>
        </is>
      </c>
      <c r="C1141" s="6" t="inlineStr">
        <is>
          <t>旋转餐边柜-洞洞板-整柜（无桌）-1.6米</t>
        </is>
      </c>
      <c r="D1141" s="6" t="inlineStr">
        <is>
          <t>PPS2325005020229</t>
        </is>
      </c>
      <c r="E1141" s="5" t="inlineStr">
        <is>
          <t>AC-0121</t>
        </is>
      </c>
      <c r="F1141" s="6" t="inlineStr">
        <is>
          <t>旋转柜体加固五金</t>
        </is>
      </c>
      <c r="G1141" s="6" t="inlineStr">
        <is>
          <t>个数</t>
        </is>
      </c>
      <c r="H1141" s="6" t="n"/>
      <c r="I1141" s="6" t="inlineStr">
        <is>
          <t>个</t>
        </is>
      </c>
      <c r="J1141" s="6" t="n">
        <v>1</v>
      </c>
      <c r="K1141" s="6" t="n"/>
      <c r="L1141" s="6" t="inlineStr">
        <is>
          <t>旋转餐边柜-旋转加固五金;3.5厚 支架450长-黑色</t>
        </is>
      </c>
      <c r="N1141" s="8" t="inlineStr">
        <is>
          <t>✅ 可导入</t>
        </is>
      </c>
      <c r="O1141" t="inlineStr">
        <is>
          <t>✓</t>
        </is>
      </c>
    </row>
    <row r="1142">
      <c r="A1142" s="5" t="inlineStr">
        <is>
          <t>PPS23250050202</t>
        </is>
      </c>
      <c r="B1142" s="9" t="inlineStr">
        <is>
          <t>万象餐边柜 |樱桃木旋转餐边柜</t>
        </is>
      </c>
      <c r="C1142" s="9" t="inlineStr">
        <is>
          <t>旋转餐边柜-洞洞板-整柜（无桌）-1.6米</t>
        </is>
      </c>
      <c r="D1142" s="9" t="inlineStr">
        <is>
          <t>PPS2325005020229</t>
        </is>
      </c>
      <c r="E1142" s="5" t="inlineStr">
        <is>
          <t>AC-0092</t>
        </is>
      </c>
      <c r="F1142" s="9" t="inlineStr">
        <is>
          <t>5mm茶色玻璃</t>
        </is>
      </c>
      <c r="G1142" s="9" t="inlineStr">
        <is>
          <t>平面(长×宽)</t>
        </is>
      </c>
      <c r="H1142" s="9" t="inlineStr">
        <is>
          <t>待定</t>
        </is>
      </c>
      <c r="I1142" s="9" t="inlineStr">
        <is>
          <t>块</t>
        </is>
      </c>
      <c r="J1142" s="9" t="n">
        <v>1</v>
      </c>
      <c r="K1142" s="9" t="inlineStr">
        <is>
          <t>否</t>
        </is>
      </c>
      <c r="L1142" s="9" t="inlineStr">
        <is>
          <t>旋转餐边柜-抽屉玻璃-1.6米版</t>
        </is>
      </c>
      <c r="N1142" s="8" t="inlineStr">
        <is>
          <t>✅ 可导入</t>
        </is>
      </c>
      <c r="O1142" t="inlineStr">
        <is>
          <t>✓</t>
        </is>
      </c>
    </row>
    <row r="1143">
      <c r="A1143" s="5" t="inlineStr">
        <is>
          <t>PPS23250050202</t>
        </is>
      </c>
      <c r="B1143" s="6" t="inlineStr">
        <is>
          <t>万象餐边柜 |樱桃木旋转餐边柜</t>
        </is>
      </c>
      <c r="C1143" s="6" t="inlineStr">
        <is>
          <t>旋转餐边柜-洞洞板-整柜（无桌）-1.6米</t>
        </is>
      </c>
      <c r="D1143" s="6" t="inlineStr">
        <is>
          <t>PPS2325005020229</t>
        </is>
      </c>
      <c r="E1143" s="5" t="inlineStr">
        <is>
          <t>AC-0092</t>
        </is>
      </c>
      <c r="F1143" s="6" t="inlineStr">
        <is>
          <t>5mm茶色玻璃</t>
        </is>
      </c>
      <c r="G1143" s="6" t="inlineStr">
        <is>
          <t>平面(长×宽)</t>
        </is>
      </c>
      <c r="H1143" s="6" t="inlineStr">
        <is>
          <t>待定</t>
        </is>
      </c>
      <c r="I1143" s="6" t="inlineStr">
        <is>
          <t>块</t>
        </is>
      </c>
      <c r="J1143" s="6" t="n">
        <v>2</v>
      </c>
      <c r="K1143" s="6" t="inlineStr">
        <is>
          <t>否</t>
        </is>
      </c>
      <c r="L1143" s="6" t="inlineStr">
        <is>
          <t>旋转餐边柜-移门玻璃-1.6米版</t>
        </is>
      </c>
      <c r="N1143" s="8" t="inlineStr">
        <is>
          <t>✅ 可导入</t>
        </is>
      </c>
      <c r="O1143" t="inlineStr">
        <is>
          <t>✓</t>
        </is>
      </c>
    </row>
    <row r="1144">
      <c r="A1144" s="5" t="inlineStr">
        <is>
          <t>PPS23250050202</t>
        </is>
      </c>
      <c r="B1144" s="9" t="inlineStr">
        <is>
          <t>万象餐边柜 |樱桃木旋转餐边柜</t>
        </is>
      </c>
      <c r="C1144" s="9" t="inlineStr">
        <is>
          <t>旋转餐边柜-洞洞板-整柜（无桌）-1.8米</t>
        </is>
      </c>
      <c r="D1144" s="9" t="inlineStr">
        <is>
          <t>PPS2325005020230</t>
        </is>
      </c>
      <c r="E1144" s="5" t="inlineStr">
        <is>
          <t>WD-0216</t>
        </is>
      </c>
      <c r="F1144" s="9" t="inlineStr">
        <is>
          <t>旋转餐边柜-洞洞板-整柜（无桌）-1.8米-木作部分</t>
        </is>
      </c>
      <c r="G1144" s="9" t="inlineStr">
        <is>
          <t>组合</t>
        </is>
      </c>
      <c r="H1144" s="9" t="n"/>
      <c r="I1144" s="9" t="inlineStr">
        <is>
          <t>套</t>
        </is>
      </c>
      <c r="J1144" s="9" t="n">
        <v>1</v>
      </c>
      <c r="K1144" s="9" t="n"/>
      <c r="L1144" s="9" t="n"/>
      <c r="N1144" s="8" t="inlineStr">
        <is>
          <t>✅ 可导入</t>
        </is>
      </c>
      <c r="O1144" t="inlineStr">
        <is>
          <t>✓</t>
        </is>
      </c>
    </row>
    <row r="1145">
      <c r="A1145" s="5" t="inlineStr">
        <is>
          <t>PPS23250050202</t>
        </is>
      </c>
      <c r="B1145" s="6" t="inlineStr">
        <is>
          <t>万象餐边柜 |樱桃木旋转餐边柜</t>
        </is>
      </c>
      <c r="C1145" s="6" t="inlineStr">
        <is>
          <t>旋转餐边柜-洞洞板-整柜（无桌）-1.8米</t>
        </is>
      </c>
      <c r="D1145" s="6" t="inlineStr">
        <is>
          <t>PPS2325005020230</t>
        </is>
      </c>
      <c r="E1145" s="5" t="inlineStr">
        <is>
          <t>AC-0092</t>
        </is>
      </c>
      <c r="F1145" s="6" t="inlineStr">
        <is>
          <t>5mm茶色玻璃</t>
        </is>
      </c>
      <c r="G1145" s="6" t="inlineStr">
        <is>
          <t>平面(长×宽)</t>
        </is>
      </c>
      <c r="H1145" s="6" t="inlineStr">
        <is>
          <t>待定</t>
        </is>
      </c>
      <c r="I1145" s="6" t="inlineStr">
        <is>
          <t>块</t>
        </is>
      </c>
      <c r="J1145" s="6" t="n">
        <v>2</v>
      </c>
      <c r="K1145" s="6" t="inlineStr">
        <is>
          <t>否</t>
        </is>
      </c>
      <c r="L1145" s="6" t="inlineStr">
        <is>
          <t>旋转餐边柜-顶柜玻璃-1.8米版</t>
        </is>
      </c>
      <c r="N1145" s="8" t="inlineStr">
        <is>
          <t>✅ 可导入</t>
        </is>
      </c>
      <c r="O1145" t="inlineStr">
        <is>
          <t>✓</t>
        </is>
      </c>
    </row>
    <row r="1146">
      <c r="A1146" s="5" t="inlineStr">
        <is>
          <t>PPS23250050202</t>
        </is>
      </c>
      <c r="B1146" s="9" t="inlineStr">
        <is>
          <t>万象餐边柜 |樱桃木旋转餐边柜</t>
        </is>
      </c>
      <c r="C1146" s="9" t="inlineStr">
        <is>
          <t>旋转餐边柜-洞洞板-整柜（无桌）-1.8米</t>
        </is>
      </c>
      <c r="D1146" s="9" t="inlineStr">
        <is>
          <t>PPS2325005020230</t>
        </is>
      </c>
      <c r="E1146" s="5" t="inlineStr">
        <is>
          <t>AC-0122</t>
        </is>
      </c>
      <c r="F1146" s="9" t="inlineStr">
        <is>
          <t>黑色金属挂杆</t>
        </is>
      </c>
      <c r="G1146" s="9" t="inlineStr">
        <is>
          <t>个数</t>
        </is>
      </c>
      <c r="H1146" s="9" t="n"/>
      <c r="I1146" s="9" t="inlineStr">
        <is>
          <t>个</t>
        </is>
      </c>
      <c r="J1146" s="9" t="n">
        <v>1</v>
      </c>
      <c r="K1146" s="9" t="n"/>
      <c r="L1146" s="9" t="inlineStr">
        <is>
          <t>顶柜黑色金属杆</t>
        </is>
      </c>
      <c r="N1146" s="8" t="inlineStr">
        <is>
          <t>✅ 可导入</t>
        </is>
      </c>
      <c r="O1146" t="inlineStr">
        <is>
          <t>✓</t>
        </is>
      </c>
    </row>
    <row r="1147">
      <c r="A1147" s="5" t="inlineStr">
        <is>
          <t>PPS23250050202</t>
        </is>
      </c>
      <c r="B1147" s="6" t="inlineStr">
        <is>
          <t>万象餐边柜 |樱桃木旋转餐边柜</t>
        </is>
      </c>
      <c r="C1147" s="6" t="inlineStr">
        <is>
          <t>旋转餐边柜-洞洞板-整柜（无桌）-1.8米</t>
        </is>
      </c>
      <c r="D1147" s="6" t="inlineStr">
        <is>
          <t>PPS2325005020230</t>
        </is>
      </c>
      <c r="E1147" s="5" t="inlineStr">
        <is>
          <t>AC-0123</t>
        </is>
      </c>
      <c r="F1147" s="6" t="inlineStr">
        <is>
          <t>圆形木拉手</t>
        </is>
      </c>
      <c r="G1147" s="6" t="inlineStr">
        <is>
          <t>个数</t>
        </is>
      </c>
      <c r="H1147" s="6" t="n"/>
      <c r="I1147" s="6" t="inlineStr">
        <is>
          <t>个</t>
        </is>
      </c>
      <c r="J1147" s="6" t="n">
        <v>2</v>
      </c>
      <c r="K1147" s="6" t="n"/>
      <c r="L1147" s="6" t="inlineStr">
        <is>
          <t>旋转餐边柜-顶柜拉手</t>
        </is>
      </c>
      <c r="N1147" s="8" t="inlineStr">
        <is>
          <t>✅ 可导入</t>
        </is>
      </c>
      <c r="O1147" t="inlineStr">
        <is>
          <t>✓</t>
        </is>
      </c>
    </row>
    <row r="1148">
      <c r="A1148" s="5" t="inlineStr">
        <is>
          <t>PPS23250050202</t>
        </is>
      </c>
      <c r="B1148" s="9" t="inlineStr">
        <is>
          <t>万象餐边柜 |樱桃木旋转餐边柜</t>
        </is>
      </c>
      <c r="C1148" s="9" t="inlineStr">
        <is>
          <t>旋转餐边柜-洞洞板-整柜（无桌）-1.8米</t>
        </is>
      </c>
      <c r="D1148" s="9" t="inlineStr">
        <is>
          <t>PPS2325005020230</t>
        </is>
      </c>
      <c r="E1148" s="5" t="inlineStr">
        <is>
          <t>AC-0099</t>
        </is>
      </c>
      <c r="F1148" s="9" t="inlineStr">
        <is>
          <t>亚克力洞洞板-黑色</t>
        </is>
      </c>
      <c r="G1148" s="9" t="inlineStr">
        <is>
          <t>平面(长×宽)</t>
        </is>
      </c>
      <c r="H1148" s="9" t="inlineStr">
        <is>
          <t>608*1758</t>
        </is>
      </c>
      <c r="I1148" s="9" t="inlineStr">
        <is>
          <t>块</t>
        </is>
      </c>
      <c r="J1148" s="9" t="n">
        <v>1</v>
      </c>
      <c r="K1148" s="9" t="inlineStr">
        <is>
          <t>否</t>
        </is>
      </c>
      <c r="L1148" s="9" t="inlineStr">
        <is>
          <t>旋转餐边柜-洞洞板-1.8米版；磨砂洞洞板5mm   高608x1758  右打孔  半直径是孔中心离边70mm 不要搞错   螺丝孔直径4mm孔边离边10mm</t>
        </is>
      </c>
      <c r="N1148" s="8" t="inlineStr">
        <is>
          <t>✅ 可导入</t>
        </is>
      </c>
      <c r="O1148" t="inlineStr">
        <is>
          <t>✓</t>
        </is>
      </c>
    </row>
    <row r="1149">
      <c r="A1149" s="5" t="inlineStr">
        <is>
          <t>PPS23250050202</t>
        </is>
      </c>
      <c r="B1149" s="6" t="inlineStr">
        <is>
          <t>万象餐边柜 |樱桃木旋转餐边柜</t>
        </is>
      </c>
      <c r="C1149" s="6" t="inlineStr">
        <is>
          <t>旋转餐边柜-洞洞板-整柜（无桌）-1.8米</t>
        </is>
      </c>
      <c r="D1149" s="6" t="inlineStr">
        <is>
          <t>PPS2325005020230</t>
        </is>
      </c>
      <c r="E1149" s="5" t="inlineStr">
        <is>
          <t>AC-0163</t>
        </is>
      </c>
      <c r="F1149" s="6" t="inlineStr">
        <is>
          <t>电力轨道-Xpower-U80-黑色-1.75-2插座</t>
        </is>
      </c>
      <c r="G1149" s="6" t="inlineStr">
        <is>
          <t>个数</t>
        </is>
      </c>
      <c r="H1149" s="6" t="n"/>
      <c r="I1149" s="6" t="inlineStr">
        <is>
          <t>根</t>
        </is>
      </c>
      <c r="J1149" s="6" t="n">
        <v>1</v>
      </c>
      <c r="K1149" s="6" t="n"/>
      <c r="L1149" s="6" t="inlineStr">
        <is>
          <t>旋转餐边柜-明装电力轨道-1.8米版</t>
        </is>
      </c>
      <c r="N1149" s="8" t="inlineStr">
        <is>
          <t>✅ 可导入</t>
        </is>
      </c>
      <c r="O1149" t="inlineStr">
        <is>
          <t>✓</t>
        </is>
      </c>
    </row>
    <row r="1150">
      <c r="A1150" s="5" t="inlineStr">
        <is>
          <t>PPS23250050202</t>
        </is>
      </c>
      <c r="B1150" s="9" t="inlineStr">
        <is>
          <t>万象餐边柜 |樱桃木旋转餐边柜</t>
        </is>
      </c>
      <c r="C1150" s="9" t="inlineStr">
        <is>
          <t>旋转餐边柜-洞洞板-整柜（无桌）-1.8米</t>
        </is>
      </c>
      <c r="D1150" s="9" t="inlineStr">
        <is>
          <t>PPS2325005020230</t>
        </is>
      </c>
      <c r="E1150" s="5" t="inlineStr">
        <is>
          <t>AC-0071</t>
        </is>
      </c>
      <c r="F1150" s="9" t="inlineStr">
        <is>
          <t>12mm黑色岩板</t>
        </is>
      </c>
      <c r="G1150" s="9" t="inlineStr">
        <is>
          <t>平面(长×宽)</t>
        </is>
      </c>
      <c r="H1150" s="9" t="inlineStr">
        <is>
          <t>1800*550</t>
        </is>
      </c>
      <c r="I1150" s="9" t="inlineStr">
        <is>
          <t>块</t>
        </is>
      </c>
      <c r="J1150" s="9" t="n">
        <v>1</v>
      </c>
      <c r="K1150" s="9" t="n"/>
      <c r="L1150" s="9" t="inlineStr">
        <is>
          <t>旋转餐边柜-黑色岩板-1.8米版；12mm纯黑岩板1800*550  4边磨平，R2mm安全角
后面左右两边进来8cm开2*1cm半圆孔</t>
        </is>
      </c>
      <c r="N1150" s="8" t="inlineStr">
        <is>
          <t>✅ 可导入</t>
        </is>
      </c>
      <c r="O1150" t="inlineStr">
        <is>
          <t>✓</t>
        </is>
      </c>
    </row>
    <row r="1151">
      <c r="A1151" s="5" t="inlineStr">
        <is>
          <t>PPS23250050202</t>
        </is>
      </c>
      <c r="B1151" s="6" t="inlineStr">
        <is>
          <t>万象餐边柜 |樱桃木旋转餐边柜</t>
        </is>
      </c>
      <c r="C1151" s="6" t="inlineStr">
        <is>
          <t>旋转餐边柜-洞洞板-整柜（无桌）-1.8米</t>
        </is>
      </c>
      <c r="D1151" s="6" t="inlineStr">
        <is>
          <t>PPS2325005020230</t>
        </is>
      </c>
      <c r="E1151" s="5" t="inlineStr">
        <is>
          <t>AC-0121</t>
        </is>
      </c>
      <c r="F1151" s="6" t="inlineStr">
        <is>
          <t>旋转柜体加固五金</t>
        </is>
      </c>
      <c r="G1151" s="6" t="inlineStr">
        <is>
          <t>个数</t>
        </is>
      </c>
      <c r="H1151" s="6" t="n"/>
      <c r="I1151" s="6" t="inlineStr">
        <is>
          <t>个</t>
        </is>
      </c>
      <c r="J1151" s="6" t="n">
        <v>1</v>
      </c>
      <c r="K1151" s="6" t="n"/>
      <c r="L1151" s="6" t="inlineStr">
        <is>
          <t>旋转餐边柜-旋转加固五金;3.5厚 支架450长-黑色</t>
        </is>
      </c>
      <c r="N1151" s="8" t="inlineStr">
        <is>
          <t>✅ 可导入</t>
        </is>
      </c>
      <c r="O1151" t="inlineStr">
        <is>
          <t>✓</t>
        </is>
      </c>
    </row>
    <row r="1152">
      <c r="A1152" s="5" t="inlineStr">
        <is>
          <t>PPS23250050202</t>
        </is>
      </c>
      <c r="B1152" s="9" t="inlineStr">
        <is>
          <t>万象餐边柜 |樱桃木旋转餐边柜</t>
        </is>
      </c>
      <c r="C1152" s="9" t="inlineStr">
        <is>
          <t>旋转餐边柜-洞洞板-整柜（无桌）-1.8米</t>
        </is>
      </c>
      <c r="D1152" s="9" t="inlineStr">
        <is>
          <t>PPS2325005020230</t>
        </is>
      </c>
      <c r="E1152" s="5" t="inlineStr">
        <is>
          <t>AC-0092</t>
        </is>
      </c>
      <c r="F1152" s="9" t="inlineStr">
        <is>
          <t>5mm茶色玻璃</t>
        </is>
      </c>
      <c r="G1152" s="9" t="inlineStr">
        <is>
          <t>平面(长×宽)</t>
        </is>
      </c>
      <c r="H1152" s="9" t="inlineStr">
        <is>
          <t>待定</t>
        </is>
      </c>
      <c r="I1152" s="9" t="inlineStr">
        <is>
          <t>块</t>
        </is>
      </c>
      <c r="J1152" s="9" t="n">
        <v>1</v>
      </c>
      <c r="K1152" s="9" t="inlineStr">
        <is>
          <t>否</t>
        </is>
      </c>
      <c r="L1152" s="9" t="inlineStr">
        <is>
          <t>旋转餐边柜-抽屉玻璃-1.8米版</t>
        </is>
      </c>
      <c r="N1152" s="8" t="inlineStr">
        <is>
          <t>✅ 可导入</t>
        </is>
      </c>
      <c r="O1152" t="inlineStr">
        <is>
          <t>✓</t>
        </is>
      </c>
    </row>
    <row r="1153">
      <c r="A1153" s="5" t="inlineStr">
        <is>
          <t>PPS23250050202</t>
        </is>
      </c>
      <c r="B1153" s="6" t="inlineStr">
        <is>
          <t>万象餐边柜 |樱桃木旋转餐边柜</t>
        </is>
      </c>
      <c r="C1153" s="6" t="inlineStr">
        <is>
          <t>旋转餐边柜-洞洞板-整柜（无桌）-1.8米</t>
        </is>
      </c>
      <c r="D1153" s="6" t="inlineStr">
        <is>
          <t>PPS2325005020230</t>
        </is>
      </c>
      <c r="E1153" s="5" t="inlineStr">
        <is>
          <t>AC-0092</t>
        </is>
      </c>
      <c r="F1153" s="6" t="inlineStr">
        <is>
          <t>5mm茶色玻璃</t>
        </is>
      </c>
      <c r="G1153" s="6" t="inlineStr">
        <is>
          <t>平面(长×宽)</t>
        </is>
      </c>
      <c r="H1153" s="6" t="inlineStr">
        <is>
          <t>待定</t>
        </is>
      </c>
      <c r="I1153" s="6" t="inlineStr">
        <is>
          <t>块</t>
        </is>
      </c>
      <c r="J1153" s="6" t="n">
        <v>2</v>
      </c>
      <c r="K1153" s="6" t="inlineStr">
        <is>
          <t>否</t>
        </is>
      </c>
      <c r="L1153" s="6" t="inlineStr">
        <is>
          <t>旋转餐边柜-移门玻璃-1.8米版</t>
        </is>
      </c>
      <c r="N1153" s="8" t="inlineStr">
        <is>
          <t>✅ 可导入</t>
        </is>
      </c>
      <c r="O1153" t="inlineStr">
        <is>
          <t>✓</t>
        </is>
      </c>
    </row>
    <row r="1154">
      <c r="A1154" s="5" t="inlineStr">
        <is>
          <t>PPS23250050202</t>
        </is>
      </c>
      <c r="B1154" s="9" t="inlineStr">
        <is>
          <t>万象餐边柜 |樱桃木旋转餐边柜</t>
        </is>
      </c>
      <c r="C1154" s="9" t="inlineStr">
        <is>
          <t>旋转餐边柜-洞洞板-整柜（无桌）-2.1米</t>
        </is>
      </c>
      <c r="D1154" s="9" t="inlineStr">
        <is>
          <t>PPS2325005020231</t>
        </is>
      </c>
      <c r="E1154" s="5" t="inlineStr">
        <is>
          <t>WD-0217</t>
        </is>
      </c>
      <c r="F1154" s="9" t="inlineStr">
        <is>
          <t>旋转餐边柜-洞洞板-整柜（无桌）-2.1米-木作部分</t>
        </is>
      </c>
      <c r="G1154" s="9" t="inlineStr">
        <is>
          <t>组合</t>
        </is>
      </c>
      <c r="H1154" s="9" t="n"/>
      <c r="I1154" s="9" t="inlineStr">
        <is>
          <t>套</t>
        </is>
      </c>
      <c r="J1154" s="9" t="n">
        <v>1</v>
      </c>
      <c r="K1154" s="9" t="n"/>
      <c r="L1154" s="9" t="n"/>
      <c r="N1154" s="8" t="inlineStr">
        <is>
          <t>✅ 可导入</t>
        </is>
      </c>
      <c r="O1154" t="inlineStr">
        <is>
          <t>✓</t>
        </is>
      </c>
    </row>
    <row r="1155">
      <c r="A1155" s="5" t="inlineStr">
        <is>
          <t>PPS23250050202</t>
        </is>
      </c>
      <c r="B1155" s="6" t="inlineStr">
        <is>
          <t>万象餐边柜 |樱桃木旋转餐边柜</t>
        </is>
      </c>
      <c r="C1155" s="6" t="inlineStr">
        <is>
          <t>旋转餐边柜-洞洞板-整柜（无桌）-2.1米</t>
        </is>
      </c>
      <c r="D1155" s="6" t="inlineStr">
        <is>
          <t>PPS2325005020231</t>
        </is>
      </c>
      <c r="E1155" s="5" t="inlineStr">
        <is>
          <t>AC-0092</t>
        </is>
      </c>
      <c r="F1155" s="6" t="inlineStr">
        <is>
          <t>5mm茶色玻璃</t>
        </is>
      </c>
      <c r="G1155" s="6" t="inlineStr">
        <is>
          <t>平面(长×宽)</t>
        </is>
      </c>
      <c r="H1155" s="6" t="inlineStr">
        <is>
          <t>待定</t>
        </is>
      </c>
      <c r="I1155" s="6" t="inlineStr">
        <is>
          <t>块</t>
        </is>
      </c>
      <c r="J1155" s="6" t="n">
        <v>2</v>
      </c>
      <c r="K1155" s="6" t="inlineStr">
        <is>
          <t>否</t>
        </is>
      </c>
      <c r="L1155" s="6" t="inlineStr">
        <is>
          <t>旋转餐边柜-顶柜玻璃-2.1米版</t>
        </is>
      </c>
      <c r="N1155" s="8" t="inlineStr">
        <is>
          <t>✅ 可导入</t>
        </is>
      </c>
      <c r="O1155" t="inlineStr">
        <is>
          <t>✓</t>
        </is>
      </c>
    </row>
    <row r="1156">
      <c r="A1156" s="5" t="inlineStr">
        <is>
          <t>PPS23250050202</t>
        </is>
      </c>
      <c r="B1156" s="9" t="inlineStr">
        <is>
          <t>万象餐边柜 |樱桃木旋转餐边柜</t>
        </is>
      </c>
      <c r="C1156" s="9" t="inlineStr">
        <is>
          <t>旋转餐边柜-洞洞板-整柜（无桌）-2.1米</t>
        </is>
      </c>
      <c r="D1156" s="9" t="inlineStr">
        <is>
          <t>PPS2325005020231</t>
        </is>
      </c>
      <c r="E1156" s="5" t="inlineStr">
        <is>
          <t>AC-0122</t>
        </is>
      </c>
      <c r="F1156" s="9" t="inlineStr">
        <is>
          <t>黑色金属挂杆</t>
        </is>
      </c>
      <c r="G1156" s="9" t="inlineStr">
        <is>
          <t>个数</t>
        </is>
      </c>
      <c r="H1156" s="9" t="n"/>
      <c r="I1156" s="9" t="inlineStr">
        <is>
          <t>个</t>
        </is>
      </c>
      <c r="J1156" s="9" t="n">
        <v>1</v>
      </c>
      <c r="K1156" s="9" t="n"/>
      <c r="L1156" s="9" t="inlineStr">
        <is>
          <t>顶柜黑色金属杆</t>
        </is>
      </c>
      <c r="N1156" s="8" t="inlineStr">
        <is>
          <t>✅ 可导入</t>
        </is>
      </c>
      <c r="O1156" t="inlineStr">
        <is>
          <t>✓</t>
        </is>
      </c>
    </row>
    <row r="1157">
      <c r="A1157" s="5" t="inlineStr">
        <is>
          <t>PPS23250050202</t>
        </is>
      </c>
      <c r="B1157" s="6" t="inlineStr">
        <is>
          <t>万象餐边柜 |樱桃木旋转餐边柜</t>
        </is>
      </c>
      <c r="C1157" s="6" t="inlineStr">
        <is>
          <t>旋转餐边柜-洞洞板-整柜（无桌）-2.1米</t>
        </is>
      </c>
      <c r="D1157" s="6" t="inlineStr">
        <is>
          <t>PPS2325005020231</t>
        </is>
      </c>
      <c r="E1157" s="5" t="inlineStr">
        <is>
          <t>AC-0123</t>
        </is>
      </c>
      <c r="F1157" s="6" t="inlineStr">
        <is>
          <t>圆形木拉手</t>
        </is>
      </c>
      <c r="G1157" s="6" t="inlineStr">
        <is>
          <t>个数</t>
        </is>
      </c>
      <c r="H1157" s="6" t="n"/>
      <c r="I1157" s="6" t="inlineStr">
        <is>
          <t>个</t>
        </is>
      </c>
      <c r="J1157" s="6" t="n">
        <v>2</v>
      </c>
      <c r="K1157" s="6" t="n"/>
      <c r="L1157" s="6" t="inlineStr">
        <is>
          <t>旋转餐边柜-顶柜拉手</t>
        </is>
      </c>
      <c r="N1157" s="8" t="inlineStr">
        <is>
          <t>✅ 可导入</t>
        </is>
      </c>
      <c r="O1157" t="inlineStr">
        <is>
          <t>✓</t>
        </is>
      </c>
    </row>
    <row r="1158">
      <c r="A1158" s="5" t="inlineStr">
        <is>
          <t>PPS23250050202</t>
        </is>
      </c>
      <c r="B1158" s="9" t="inlineStr">
        <is>
          <t>万象餐边柜 |樱桃木旋转餐边柜</t>
        </is>
      </c>
      <c r="C1158" s="9" t="inlineStr">
        <is>
          <t>旋转餐边柜-洞洞板-整柜（无桌）-2.1米</t>
        </is>
      </c>
      <c r="D1158" s="9" t="inlineStr">
        <is>
          <t>PPS2325005020231</t>
        </is>
      </c>
      <c r="E1158" s="5" t="inlineStr">
        <is>
          <t>AC-0099</t>
        </is>
      </c>
      <c r="F1158" s="9" t="inlineStr">
        <is>
          <t>亚克力洞洞板-黑色</t>
        </is>
      </c>
      <c r="G1158" s="9" t="inlineStr">
        <is>
          <t>平面(长×宽)</t>
        </is>
      </c>
      <c r="H1158" s="9" t="inlineStr">
        <is>
          <t>608*2058</t>
        </is>
      </c>
      <c r="I1158" s="9" t="inlineStr">
        <is>
          <t>块</t>
        </is>
      </c>
      <c r="J1158" s="9" t="n">
        <v>1</v>
      </c>
      <c r="K1158" s="9" t="inlineStr">
        <is>
          <t>否</t>
        </is>
      </c>
      <c r="L1158" s="9" t="inlineStr">
        <is>
          <t>旋转餐边柜-洞洞板-2.1米版；磨砂洞洞板5mm   高608x2058mm  右打孔  半直径是孔中心离边70mm 不要搞错   螺丝孔直径4mm孔边离边10mm</t>
        </is>
      </c>
      <c r="N1158" s="8" t="inlineStr">
        <is>
          <t>✅ 可导入</t>
        </is>
      </c>
      <c r="O1158" t="inlineStr">
        <is>
          <t>✓</t>
        </is>
      </c>
    </row>
    <row r="1159">
      <c r="A1159" s="5" t="inlineStr">
        <is>
          <t>PPS23250050202</t>
        </is>
      </c>
      <c r="B1159" s="6" t="inlineStr">
        <is>
          <t>万象餐边柜 |樱桃木旋转餐边柜</t>
        </is>
      </c>
      <c r="C1159" s="6" t="inlineStr">
        <is>
          <t>旋转餐边柜-洞洞板-整柜（无桌）-2.1米</t>
        </is>
      </c>
      <c r="D1159" s="6" t="inlineStr">
        <is>
          <t>PPS2325005020231</t>
        </is>
      </c>
      <c r="E1159" s="5" t="inlineStr">
        <is>
          <t>AC-0162</t>
        </is>
      </c>
      <c r="F1159" s="6" t="inlineStr">
        <is>
          <t>电力轨道-Xpower-U80-黑色-2.05-2插座</t>
        </is>
      </c>
      <c r="G1159" s="6" t="inlineStr">
        <is>
          <t>个数</t>
        </is>
      </c>
      <c r="H1159" s="6" t="n"/>
      <c r="I1159" s="6" t="inlineStr">
        <is>
          <t>根</t>
        </is>
      </c>
      <c r="J1159" s="6" t="n">
        <v>1</v>
      </c>
      <c r="K1159" s="6" t="n"/>
      <c r="L1159" s="6" t="inlineStr">
        <is>
          <t>旋转餐边柜-明装电力轨道-2.1米版</t>
        </is>
      </c>
      <c r="N1159" s="8" t="inlineStr">
        <is>
          <t>✅ 可导入</t>
        </is>
      </c>
      <c r="O1159" t="inlineStr">
        <is>
          <t>✓</t>
        </is>
      </c>
    </row>
    <row r="1160">
      <c r="A1160" s="5" t="inlineStr">
        <is>
          <t>PPS23250050202</t>
        </is>
      </c>
      <c r="B1160" s="9" t="inlineStr">
        <is>
          <t>万象餐边柜 |樱桃木旋转餐边柜</t>
        </is>
      </c>
      <c r="C1160" s="9" t="inlineStr">
        <is>
          <t>旋转餐边柜-洞洞板-整柜（无桌）-2.1米</t>
        </is>
      </c>
      <c r="D1160" s="9" t="inlineStr">
        <is>
          <t>PPS2325005020231</t>
        </is>
      </c>
      <c r="E1160" s="5" t="inlineStr">
        <is>
          <t>AC-0071</t>
        </is>
      </c>
      <c r="F1160" s="9" t="inlineStr">
        <is>
          <t>12mm黑色岩板</t>
        </is>
      </c>
      <c r="G1160" s="9" t="inlineStr">
        <is>
          <t>平面(长×宽)</t>
        </is>
      </c>
      <c r="H1160" s="9" t="inlineStr">
        <is>
          <t>2100*550</t>
        </is>
      </c>
      <c r="I1160" s="9" t="inlineStr">
        <is>
          <t>块</t>
        </is>
      </c>
      <c r="J1160" s="9" t="n">
        <v>1</v>
      </c>
      <c r="K1160" s="9" t="n"/>
      <c r="L1160" s="9" t="inlineStr">
        <is>
          <t>旋转餐边柜-黑色岩板-2.1米版；12mm纯黑岩板2100*550  4边磨平，R2mm安全角
后面左右两边进来8cm开2*1cm半圆孔</t>
        </is>
      </c>
      <c r="N1160" s="8" t="inlineStr">
        <is>
          <t>✅ 可导入</t>
        </is>
      </c>
      <c r="O1160" t="inlineStr">
        <is>
          <t>✓</t>
        </is>
      </c>
    </row>
    <row r="1161">
      <c r="A1161" s="5" t="inlineStr">
        <is>
          <t>PPS23250050202</t>
        </is>
      </c>
      <c r="B1161" s="6" t="inlineStr">
        <is>
          <t>万象餐边柜 |樱桃木旋转餐边柜</t>
        </is>
      </c>
      <c r="C1161" s="6" t="inlineStr">
        <is>
          <t>旋转餐边柜-洞洞板-整柜（无桌）-2.1米</t>
        </is>
      </c>
      <c r="D1161" s="6" t="inlineStr">
        <is>
          <t>PPS2325005020231</t>
        </is>
      </c>
      <c r="E1161" s="5" t="inlineStr">
        <is>
          <t>AC-0121</t>
        </is>
      </c>
      <c r="F1161" s="6" t="inlineStr">
        <is>
          <t>旋转柜体加固五金</t>
        </is>
      </c>
      <c r="G1161" s="6" t="inlineStr">
        <is>
          <t>个数</t>
        </is>
      </c>
      <c r="H1161" s="6" t="n"/>
      <c r="I1161" s="6" t="inlineStr">
        <is>
          <t>个</t>
        </is>
      </c>
      <c r="J1161" s="6" t="n">
        <v>1</v>
      </c>
      <c r="K1161" s="6" t="n"/>
      <c r="L1161" s="6" t="inlineStr">
        <is>
          <t>旋转餐边柜-旋转加固五金;3.5厚 支架450长-黑色</t>
        </is>
      </c>
      <c r="N1161" s="8" t="inlineStr">
        <is>
          <t>✅ 可导入</t>
        </is>
      </c>
      <c r="O1161" t="inlineStr">
        <is>
          <t>✓</t>
        </is>
      </c>
    </row>
    <row r="1162">
      <c r="A1162" s="5" t="inlineStr">
        <is>
          <t>PPS23250050202</t>
        </is>
      </c>
      <c r="B1162" s="9" t="inlineStr">
        <is>
          <t>万象餐边柜 |樱桃木旋转餐边柜</t>
        </is>
      </c>
      <c r="C1162" s="9" t="inlineStr">
        <is>
          <t>旋转餐边柜-洞洞板-整柜（无桌）-2.1米</t>
        </is>
      </c>
      <c r="D1162" s="9" t="inlineStr">
        <is>
          <t>PPS2325005020231</t>
        </is>
      </c>
      <c r="E1162" s="5" t="inlineStr">
        <is>
          <t>AC-0092</t>
        </is>
      </c>
      <c r="F1162" s="9" t="inlineStr">
        <is>
          <t>5mm茶色玻璃</t>
        </is>
      </c>
      <c r="G1162" s="9" t="inlineStr">
        <is>
          <t>平面(长×宽)</t>
        </is>
      </c>
      <c r="H1162" s="9" t="inlineStr">
        <is>
          <t>待定</t>
        </is>
      </c>
      <c r="I1162" s="9" t="inlineStr">
        <is>
          <t>块</t>
        </is>
      </c>
      <c r="J1162" s="9" t="n">
        <v>1</v>
      </c>
      <c r="K1162" s="9" t="inlineStr">
        <is>
          <t>否</t>
        </is>
      </c>
      <c r="L1162" s="9" t="inlineStr">
        <is>
          <t>旋转餐边柜-抽屉玻璃-2.1米版</t>
        </is>
      </c>
      <c r="N1162" s="8" t="inlineStr">
        <is>
          <t>✅ 可导入</t>
        </is>
      </c>
      <c r="O1162" t="inlineStr">
        <is>
          <t>✓</t>
        </is>
      </c>
    </row>
    <row r="1163">
      <c r="A1163" s="5" t="inlineStr">
        <is>
          <t>PPS23250050202</t>
        </is>
      </c>
      <c r="B1163" s="6" t="inlineStr">
        <is>
          <t>万象餐边柜 |樱桃木旋转餐边柜</t>
        </is>
      </c>
      <c r="C1163" s="6" t="inlineStr">
        <is>
          <t>旋转餐边柜-洞洞板-整柜（无桌）-2.1米</t>
        </is>
      </c>
      <c r="D1163" s="6" t="inlineStr">
        <is>
          <t>PPS2325005020231</t>
        </is>
      </c>
      <c r="E1163" s="5" t="inlineStr">
        <is>
          <t>AC-0092</t>
        </is>
      </c>
      <c r="F1163" s="6" t="inlineStr">
        <is>
          <t>5mm茶色玻璃</t>
        </is>
      </c>
      <c r="G1163" s="6" t="inlineStr">
        <is>
          <t>平面(长×宽)</t>
        </is>
      </c>
      <c r="H1163" s="6" t="inlineStr">
        <is>
          <t>待定</t>
        </is>
      </c>
      <c r="I1163" s="6" t="inlineStr">
        <is>
          <t>块</t>
        </is>
      </c>
      <c r="J1163" s="6" t="n">
        <v>2</v>
      </c>
      <c r="K1163" s="6" t="inlineStr">
        <is>
          <t>否</t>
        </is>
      </c>
      <c r="L1163" s="6" t="inlineStr">
        <is>
          <t>旋转餐边柜-移门玻璃-2.1米版</t>
        </is>
      </c>
      <c r="N1163" s="8" t="inlineStr">
        <is>
          <t>✅ 可导入</t>
        </is>
      </c>
      <c r="O1163" t="inlineStr">
        <is>
          <t>✓</t>
        </is>
      </c>
    </row>
    <row r="1164">
      <c r="A1164" s="5" t="inlineStr">
        <is>
          <t>PPS23250050202</t>
        </is>
      </c>
      <c r="B1164" s="9" t="inlineStr">
        <is>
          <t>万象餐边柜 |樱桃木旋转餐边柜</t>
        </is>
      </c>
      <c r="C1164" s="9" t="inlineStr">
        <is>
          <t>旋转餐边柜-洞洞板-1.2米整柜&amp;1.0米单腿桌</t>
        </is>
      </c>
      <c r="D1164" s="9" t="inlineStr">
        <is>
          <t>PPS2325005020232</t>
        </is>
      </c>
      <c r="E1164" s="5" t="inlineStr">
        <is>
          <t>WD-0218</t>
        </is>
      </c>
      <c r="F1164" s="9" t="inlineStr">
        <is>
          <t>旋转餐边柜-洞洞板-1.2米整柜&amp;1.0米单腿桌-木作部分</t>
        </is>
      </c>
      <c r="G1164" s="9" t="inlineStr">
        <is>
          <t>组合</t>
        </is>
      </c>
      <c r="H1164" s="9" t="n"/>
      <c r="I1164" s="9" t="inlineStr">
        <is>
          <t>套</t>
        </is>
      </c>
      <c r="J1164" s="9" t="n">
        <v>1</v>
      </c>
      <c r="K1164" s="9" t="n"/>
      <c r="L1164" s="9" t="n"/>
      <c r="N1164" s="8" t="inlineStr">
        <is>
          <t>✅ 可导入</t>
        </is>
      </c>
      <c r="O1164" t="inlineStr">
        <is>
          <t>✓</t>
        </is>
      </c>
    </row>
    <row r="1165">
      <c r="A1165" s="5" t="inlineStr">
        <is>
          <t>PPS23250050202</t>
        </is>
      </c>
      <c r="B1165" s="6" t="inlineStr">
        <is>
          <t>万象餐边柜 |樱桃木旋转餐边柜</t>
        </is>
      </c>
      <c r="C1165" s="6" t="inlineStr">
        <is>
          <t>旋转餐边柜-洞洞板-1.2米整柜&amp;1.0米单腿桌</t>
        </is>
      </c>
      <c r="D1165" s="6" t="inlineStr">
        <is>
          <t>PPS2325005020232</t>
        </is>
      </c>
      <c r="E1165" s="5" t="inlineStr">
        <is>
          <t>AC-0092</t>
        </is>
      </c>
      <c r="F1165" s="6" t="inlineStr">
        <is>
          <t>5mm茶色玻璃</t>
        </is>
      </c>
      <c r="G1165" s="6" t="inlineStr">
        <is>
          <t>平面(长×宽)</t>
        </is>
      </c>
      <c r="H1165" s="6" t="inlineStr">
        <is>
          <t>待定</t>
        </is>
      </c>
      <c r="I1165" s="6" t="inlineStr">
        <is>
          <t>块</t>
        </is>
      </c>
      <c r="J1165" s="6" t="n">
        <v>2</v>
      </c>
      <c r="K1165" s="6" t="inlineStr">
        <is>
          <t>否</t>
        </is>
      </c>
      <c r="L1165" s="6" t="inlineStr">
        <is>
          <t>旋转餐边柜-顶柜玻璃-1.2米版</t>
        </is>
      </c>
      <c r="N1165" s="8" t="inlineStr">
        <is>
          <t>✅ 可导入</t>
        </is>
      </c>
      <c r="O1165" t="inlineStr">
        <is>
          <t>✓</t>
        </is>
      </c>
    </row>
    <row r="1166">
      <c r="A1166" s="5" t="inlineStr">
        <is>
          <t>PPS23250050202</t>
        </is>
      </c>
      <c r="B1166" s="9" t="inlineStr">
        <is>
          <t>万象餐边柜 |樱桃木旋转餐边柜</t>
        </is>
      </c>
      <c r="C1166" s="9" t="inlineStr">
        <is>
          <t>旋转餐边柜-洞洞板-1.2米整柜&amp;1.0米单腿桌</t>
        </is>
      </c>
      <c r="D1166" s="9" t="inlineStr">
        <is>
          <t>PPS2325005020232</t>
        </is>
      </c>
      <c r="E1166" s="5" t="inlineStr">
        <is>
          <t>AC-0122</t>
        </is>
      </c>
      <c r="F1166" s="9" t="inlineStr">
        <is>
          <t>黑色金属挂杆</t>
        </is>
      </c>
      <c r="G1166" s="9" t="inlineStr">
        <is>
          <t>个数</t>
        </is>
      </c>
      <c r="H1166" s="9" t="n"/>
      <c r="I1166" s="9" t="inlineStr">
        <is>
          <t>个</t>
        </is>
      </c>
      <c r="J1166" s="9" t="n">
        <v>1</v>
      </c>
      <c r="K1166" s="9" t="n"/>
      <c r="L1166" s="9" t="inlineStr">
        <is>
          <t>顶柜黑色金属杆</t>
        </is>
      </c>
      <c r="N1166" s="8" t="inlineStr">
        <is>
          <t>✅ 可导入</t>
        </is>
      </c>
      <c r="O1166" t="inlineStr">
        <is>
          <t>✓</t>
        </is>
      </c>
    </row>
    <row r="1167">
      <c r="A1167" s="5" t="inlineStr">
        <is>
          <t>PPS23250050202</t>
        </is>
      </c>
      <c r="B1167" s="6" t="inlineStr">
        <is>
          <t>万象餐边柜 |樱桃木旋转餐边柜</t>
        </is>
      </c>
      <c r="C1167" s="6" t="inlineStr">
        <is>
          <t>旋转餐边柜-洞洞板-1.2米整柜&amp;1.0米单腿桌</t>
        </is>
      </c>
      <c r="D1167" s="6" t="inlineStr">
        <is>
          <t>PPS2325005020232</t>
        </is>
      </c>
      <c r="E1167" s="5" t="inlineStr">
        <is>
          <t>AC-0123</t>
        </is>
      </c>
      <c r="F1167" s="6" t="inlineStr">
        <is>
          <t>圆形木拉手</t>
        </is>
      </c>
      <c r="G1167" s="6" t="inlineStr">
        <is>
          <t>个数</t>
        </is>
      </c>
      <c r="H1167" s="6" t="n"/>
      <c r="I1167" s="6" t="inlineStr">
        <is>
          <t>个</t>
        </is>
      </c>
      <c r="J1167" s="6" t="n">
        <v>2</v>
      </c>
      <c r="K1167" s="6" t="n"/>
      <c r="L1167" s="6" t="inlineStr">
        <is>
          <t>旋转餐边柜-顶柜拉手</t>
        </is>
      </c>
      <c r="N1167" s="8" t="inlineStr">
        <is>
          <t>✅ 可导入</t>
        </is>
      </c>
      <c r="O1167" t="inlineStr">
        <is>
          <t>✓</t>
        </is>
      </c>
    </row>
    <row r="1168">
      <c r="A1168" s="5" t="inlineStr">
        <is>
          <t>PPS23250050202</t>
        </is>
      </c>
      <c r="B1168" s="9" t="inlineStr">
        <is>
          <t>万象餐边柜 |樱桃木旋转餐边柜</t>
        </is>
      </c>
      <c r="C1168" s="9" t="inlineStr">
        <is>
          <t>旋转餐边柜-洞洞板-1.2米整柜&amp;1.0米单腿桌</t>
        </is>
      </c>
      <c r="D1168" s="9" t="inlineStr">
        <is>
          <t>PPS2325005020232</t>
        </is>
      </c>
      <c r="E1168" s="5" t="inlineStr">
        <is>
          <t>AC-0099</t>
        </is>
      </c>
      <c r="F1168" s="9" t="inlineStr">
        <is>
          <t>亚克力洞洞板-黑色</t>
        </is>
      </c>
      <c r="G1168" s="9" t="inlineStr">
        <is>
          <t>平面(长×宽)</t>
        </is>
      </c>
      <c r="H1168" s="9" t="inlineStr">
        <is>
          <t>608*1158</t>
        </is>
      </c>
      <c r="I1168" s="9" t="inlineStr">
        <is>
          <t>块</t>
        </is>
      </c>
      <c r="J1168" s="9" t="n">
        <v>1</v>
      </c>
      <c r="K1168" s="9" t="inlineStr">
        <is>
          <t>否</t>
        </is>
      </c>
      <c r="L1168" s="9" t="inlineStr">
        <is>
          <t>旋转餐边柜-洞洞板-1.2米版；磨砂洞洞板5mm   高608x1158mm  右打孔  半直径是孔中心离边70mm 不要搞错   螺丝孔直径4mm孔边离边10mm</t>
        </is>
      </c>
      <c r="N1168" s="8" t="inlineStr">
        <is>
          <t>✅ 可导入</t>
        </is>
      </c>
      <c r="O1168" t="inlineStr">
        <is>
          <t>✓</t>
        </is>
      </c>
    </row>
    <row r="1169">
      <c r="A1169" s="5" t="inlineStr">
        <is>
          <t>PPS23250050202</t>
        </is>
      </c>
      <c r="B1169" s="6" t="inlineStr">
        <is>
          <t>万象餐边柜 |樱桃木旋转餐边柜</t>
        </is>
      </c>
      <c r="C1169" s="6" t="inlineStr">
        <is>
          <t>旋转餐边柜-洞洞板-1.2米整柜&amp;1.0米单腿桌</t>
        </is>
      </c>
      <c r="D1169" s="6" t="inlineStr">
        <is>
          <t>PPS2325005020232</t>
        </is>
      </c>
      <c r="E1169" s="5" t="inlineStr">
        <is>
          <t>AC-0165</t>
        </is>
      </c>
      <c r="F1169" s="6" t="inlineStr">
        <is>
          <t>电力轨道-Xpower-U80-黑色-1.15-2插座</t>
        </is>
      </c>
      <c r="G1169" s="6" t="inlineStr">
        <is>
          <t>个数</t>
        </is>
      </c>
      <c r="H1169" s="6" t="n"/>
      <c r="I1169" s="6" t="inlineStr">
        <is>
          <t>根</t>
        </is>
      </c>
      <c r="J1169" s="6" t="n">
        <v>1</v>
      </c>
      <c r="K1169" s="6" t="n"/>
      <c r="L1169" s="6" t="inlineStr">
        <is>
          <t>旋转餐边柜-明装电力轨道-1.2米版</t>
        </is>
      </c>
      <c r="N1169" s="8" t="inlineStr">
        <is>
          <t>✅ 可导入</t>
        </is>
      </c>
      <c r="O1169" t="inlineStr">
        <is>
          <t>✓</t>
        </is>
      </c>
    </row>
    <row r="1170">
      <c r="A1170" s="5" t="inlineStr">
        <is>
          <t>PPS23250050202</t>
        </is>
      </c>
      <c r="B1170" s="9" t="inlineStr">
        <is>
          <t>万象餐边柜 |樱桃木旋转餐边柜</t>
        </is>
      </c>
      <c r="C1170" s="9" t="inlineStr">
        <is>
          <t>旋转餐边柜-洞洞板-1.2米整柜&amp;1.0米单腿桌</t>
        </is>
      </c>
      <c r="D1170" s="9" t="inlineStr">
        <is>
          <t>PPS2325005020232</t>
        </is>
      </c>
      <c r="E1170" s="5" t="inlineStr">
        <is>
          <t>AC-0071</t>
        </is>
      </c>
      <c r="F1170" s="9" t="inlineStr">
        <is>
          <t>12mm黑色岩板</t>
        </is>
      </c>
      <c r="G1170" s="9" t="inlineStr">
        <is>
          <t>平面(长×宽)</t>
        </is>
      </c>
      <c r="H1170" s="9" t="inlineStr">
        <is>
          <t>1200*550</t>
        </is>
      </c>
      <c r="I1170" s="9" t="inlineStr">
        <is>
          <t>块</t>
        </is>
      </c>
      <c r="J1170" s="9" t="n">
        <v>1</v>
      </c>
      <c r="K1170" s="9" t="n"/>
      <c r="L1170" s="9" t="inlineStr">
        <is>
          <t>旋转餐边柜-黑色岩板-1.2米版；12mm纯黑岩板1200*550  4边磨平，R2mm安全角
后面左右两边进来8cm开2*1cm半圆孔</t>
        </is>
      </c>
      <c r="N1170" s="8" t="inlineStr">
        <is>
          <t>✅ 可导入</t>
        </is>
      </c>
      <c r="O1170" t="inlineStr">
        <is>
          <t>✓</t>
        </is>
      </c>
    </row>
    <row r="1171">
      <c r="A1171" s="5" t="inlineStr">
        <is>
          <t>PPS23250050202</t>
        </is>
      </c>
      <c r="B1171" s="6" t="inlineStr">
        <is>
          <t>万象餐边柜 |樱桃木旋转餐边柜</t>
        </is>
      </c>
      <c r="C1171" s="6" t="inlineStr">
        <is>
          <t>旋转餐边柜-洞洞板-1.2米整柜&amp;1.0米单腿桌</t>
        </is>
      </c>
      <c r="D1171" s="6" t="inlineStr">
        <is>
          <t>PPS2325005020232</t>
        </is>
      </c>
      <c r="E1171" s="5" t="inlineStr">
        <is>
          <t>AC-0121</t>
        </is>
      </c>
      <c r="F1171" s="6" t="inlineStr">
        <is>
          <t>旋转柜体加固五金</t>
        </is>
      </c>
      <c r="G1171" s="6" t="inlineStr">
        <is>
          <t>个数</t>
        </is>
      </c>
      <c r="H1171" s="6" t="n"/>
      <c r="I1171" s="6" t="inlineStr">
        <is>
          <t>个</t>
        </is>
      </c>
      <c r="J1171" s="6" t="n">
        <v>1</v>
      </c>
      <c r="K1171" s="6" t="n"/>
      <c r="L1171" s="6" t="inlineStr">
        <is>
          <t>旋转餐边柜-旋转加固五金;3.5厚 支架450长-黑色</t>
        </is>
      </c>
      <c r="N1171" s="8" t="inlineStr">
        <is>
          <t>✅ 可导入</t>
        </is>
      </c>
      <c r="O1171" t="inlineStr">
        <is>
          <t>✓</t>
        </is>
      </c>
    </row>
    <row r="1172">
      <c r="A1172" s="5" t="inlineStr">
        <is>
          <t>PPS23250050202</t>
        </is>
      </c>
      <c r="B1172" s="9" t="inlineStr">
        <is>
          <t>万象餐边柜 |樱桃木旋转餐边柜</t>
        </is>
      </c>
      <c r="C1172" s="9" t="inlineStr">
        <is>
          <t>旋转餐边柜-洞洞板-1.2米整柜&amp;1.0米单腿桌</t>
        </is>
      </c>
      <c r="D1172" s="9" t="inlineStr">
        <is>
          <t>PPS2325005020232</t>
        </is>
      </c>
      <c r="E1172" s="5" t="inlineStr">
        <is>
          <t>AC-0092</t>
        </is>
      </c>
      <c r="F1172" s="9" t="inlineStr">
        <is>
          <t>5mm茶色玻璃</t>
        </is>
      </c>
      <c r="G1172" s="9" t="inlineStr">
        <is>
          <t>平面(长×宽)</t>
        </is>
      </c>
      <c r="H1172" s="9" t="inlineStr">
        <is>
          <t>待定</t>
        </is>
      </c>
      <c r="I1172" s="9" t="inlineStr">
        <is>
          <t>块</t>
        </is>
      </c>
      <c r="J1172" s="9" t="n">
        <v>1</v>
      </c>
      <c r="K1172" s="9" t="inlineStr">
        <is>
          <t>否</t>
        </is>
      </c>
      <c r="L1172" s="9" t="inlineStr">
        <is>
          <t>旋转餐边柜-抽屉玻璃-1.2米版</t>
        </is>
      </c>
      <c r="N1172" s="8" t="inlineStr">
        <is>
          <t>✅ 可导入</t>
        </is>
      </c>
      <c r="O1172" t="inlineStr">
        <is>
          <t>✓</t>
        </is>
      </c>
    </row>
    <row r="1173">
      <c r="A1173" s="5" t="inlineStr">
        <is>
          <t>PPS23250050202</t>
        </is>
      </c>
      <c r="B1173" s="6" t="inlineStr">
        <is>
          <t>万象餐边柜 |樱桃木旋转餐边柜</t>
        </is>
      </c>
      <c r="C1173" s="6" t="inlineStr">
        <is>
          <t>旋转餐边柜-洞洞板-1.2米整柜&amp;1.0米单腿桌</t>
        </is>
      </c>
      <c r="D1173" s="6" t="inlineStr">
        <is>
          <t>PPS2325005020232</t>
        </is>
      </c>
      <c r="E1173" s="5" t="inlineStr">
        <is>
          <t>AC-0092</t>
        </is>
      </c>
      <c r="F1173" s="6" t="inlineStr">
        <is>
          <t>5mm茶色玻璃</t>
        </is>
      </c>
      <c r="G1173" s="6" t="inlineStr">
        <is>
          <t>平面(长×宽)</t>
        </is>
      </c>
      <c r="H1173" s="6" t="inlineStr">
        <is>
          <t>待定</t>
        </is>
      </c>
      <c r="I1173" s="6" t="inlineStr">
        <is>
          <t>块</t>
        </is>
      </c>
      <c r="J1173" s="6" t="n">
        <v>2</v>
      </c>
      <c r="K1173" s="6" t="inlineStr">
        <is>
          <t>否</t>
        </is>
      </c>
      <c r="L1173" s="6" t="inlineStr">
        <is>
          <t>旋转餐边柜-移门玻璃-1.2米版</t>
        </is>
      </c>
      <c r="N1173" s="8" t="inlineStr">
        <is>
          <t>✅ 可导入</t>
        </is>
      </c>
      <c r="O1173" t="inlineStr">
        <is>
          <t>✓</t>
        </is>
      </c>
    </row>
    <row r="1174">
      <c r="A1174" s="5" t="inlineStr">
        <is>
          <t>PPS23250050202</t>
        </is>
      </c>
      <c r="B1174" s="9" t="inlineStr">
        <is>
          <t>万象餐边柜 |樱桃木旋转餐边柜</t>
        </is>
      </c>
      <c r="C1174" s="9" t="inlineStr">
        <is>
          <t>旋转餐边柜-洞洞板-1.6米整柜&amp;1.2米单腿桌</t>
        </is>
      </c>
      <c r="D1174" s="9" t="inlineStr">
        <is>
          <t>PPS2325005020233</t>
        </is>
      </c>
      <c r="E1174" s="5" t="inlineStr">
        <is>
          <t>WD-0219</t>
        </is>
      </c>
      <c r="F1174" s="9" t="inlineStr">
        <is>
          <t>旋转餐边柜-洞洞板-1.6米整柜&amp;1.2米单腿桌-木作部分</t>
        </is>
      </c>
      <c r="G1174" s="9" t="inlineStr">
        <is>
          <t>组合</t>
        </is>
      </c>
      <c r="H1174" s="9" t="n"/>
      <c r="I1174" s="9" t="inlineStr">
        <is>
          <t>套</t>
        </is>
      </c>
      <c r="J1174" s="9" t="n">
        <v>1</v>
      </c>
      <c r="K1174" s="9" t="n"/>
      <c r="L1174" s="9" t="n"/>
      <c r="N1174" s="8" t="inlineStr">
        <is>
          <t>✅ 可导入</t>
        </is>
      </c>
      <c r="O1174" t="inlineStr">
        <is>
          <t>✓</t>
        </is>
      </c>
    </row>
    <row r="1175">
      <c r="A1175" s="5" t="inlineStr">
        <is>
          <t>PPS23250050202</t>
        </is>
      </c>
      <c r="B1175" s="6" t="inlineStr">
        <is>
          <t>万象餐边柜 |樱桃木旋转餐边柜</t>
        </is>
      </c>
      <c r="C1175" s="6" t="inlineStr">
        <is>
          <t>旋转餐边柜-洞洞板-1.6米整柜&amp;1.2米单腿桌</t>
        </is>
      </c>
      <c r="D1175" s="6" t="inlineStr">
        <is>
          <t>PPS2325005020233</t>
        </is>
      </c>
      <c r="E1175" s="5" t="inlineStr">
        <is>
          <t>AC-0092</t>
        </is>
      </c>
      <c r="F1175" s="6" t="inlineStr">
        <is>
          <t>5mm茶色玻璃</t>
        </is>
      </c>
      <c r="G1175" s="6" t="inlineStr">
        <is>
          <t>平面(长×宽)</t>
        </is>
      </c>
      <c r="H1175" s="6" t="inlineStr">
        <is>
          <t>待定</t>
        </is>
      </c>
      <c r="I1175" s="6" t="inlineStr">
        <is>
          <t>块</t>
        </is>
      </c>
      <c r="J1175" s="6" t="n">
        <v>2</v>
      </c>
      <c r="K1175" s="6" t="inlineStr">
        <is>
          <t>否</t>
        </is>
      </c>
      <c r="L1175" s="96" t="inlineStr">
        <is>
          <t>旋转餐边柜-顶柜玻璃-1.6米版</t>
        </is>
      </c>
      <c r="N1175" s="8" t="inlineStr">
        <is>
          <t>✅ 可导入</t>
        </is>
      </c>
      <c r="O1175" t="inlineStr">
        <is>
          <t>✓</t>
        </is>
      </c>
    </row>
    <row r="1176">
      <c r="A1176" s="5" t="inlineStr">
        <is>
          <t>PPS23250050202</t>
        </is>
      </c>
      <c r="B1176" s="9" t="inlineStr">
        <is>
          <t>万象餐边柜 |樱桃木旋转餐边柜</t>
        </is>
      </c>
      <c r="C1176" s="9" t="inlineStr">
        <is>
          <t>旋转餐边柜-洞洞板-1.6米整柜&amp;1.2米单腿桌</t>
        </is>
      </c>
      <c r="D1176" s="9" t="inlineStr">
        <is>
          <t>PPS2325005020233</t>
        </is>
      </c>
      <c r="E1176" s="5" t="inlineStr">
        <is>
          <t>AC-0122</t>
        </is>
      </c>
      <c r="F1176" s="9" t="inlineStr">
        <is>
          <t>黑色金属挂杆</t>
        </is>
      </c>
      <c r="G1176" s="9" t="inlineStr">
        <is>
          <t>个数</t>
        </is>
      </c>
      <c r="H1176" s="9" t="n"/>
      <c r="I1176" s="9" t="inlineStr">
        <is>
          <t>个</t>
        </is>
      </c>
      <c r="J1176" s="9" t="n">
        <v>1</v>
      </c>
      <c r="K1176" s="9" t="n"/>
      <c r="L1176" s="9" t="inlineStr">
        <is>
          <t>顶柜黑色金属杆</t>
        </is>
      </c>
      <c r="N1176" s="8" t="inlineStr">
        <is>
          <t>✅ 可导入</t>
        </is>
      </c>
      <c r="O1176" t="inlineStr">
        <is>
          <t>✓</t>
        </is>
      </c>
    </row>
    <row r="1177">
      <c r="A1177" s="5" t="inlineStr">
        <is>
          <t>PPS23250050202</t>
        </is>
      </c>
      <c r="B1177" s="6" t="inlineStr">
        <is>
          <t>万象餐边柜 |樱桃木旋转餐边柜</t>
        </is>
      </c>
      <c r="C1177" s="6" t="inlineStr">
        <is>
          <t>旋转餐边柜-洞洞板-1.6米整柜&amp;1.2米单腿桌</t>
        </is>
      </c>
      <c r="D1177" s="6" t="inlineStr">
        <is>
          <t>PPS2325005020233</t>
        </is>
      </c>
      <c r="E1177" s="5" t="inlineStr">
        <is>
          <t>AC-0123</t>
        </is>
      </c>
      <c r="F1177" s="6" t="inlineStr">
        <is>
          <t>圆形木拉手</t>
        </is>
      </c>
      <c r="G1177" s="6" t="inlineStr">
        <is>
          <t>个数</t>
        </is>
      </c>
      <c r="H1177" s="6" t="n"/>
      <c r="I1177" s="6" t="inlineStr">
        <is>
          <t>个</t>
        </is>
      </c>
      <c r="J1177" s="6" t="n">
        <v>2</v>
      </c>
      <c r="K1177" s="6" t="n"/>
      <c r="L1177" s="6" t="inlineStr">
        <is>
          <t>旋转餐边柜-顶柜拉手</t>
        </is>
      </c>
      <c r="N1177" s="8" t="inlineStr">
        <is>
          <t>✅ 可导入</t>
        </is>
      </c>
      <c r="O1177" t="inlineStr">
        <is>
          <t>✓</t>
        </is>
      </c>
    </row>
    <row r="1178">
      <c r="A1178" s="5" t="inlineStr">
        <is>
          <t>PPS23250050202</t>
        </is>
      </c>
      <c r="B1178" s="9" t="inlineStr">
        <is>
          <t>万象餐边柜 |樱桃木旋转餐边柜</t>
        </is>
      </c>
      <c r="C1178" s="9" t="inlineStr">
        <is>
          <t>旋转餐边柜-洞洞板-1.6米整柜&amp;1.2米单腿桌</t>
        </is>
      </c>
      <c r="D1178" s="9" t="inlineStr">
        <is>
          <t>PPS2325005020233</t>
        </is>
      </c>
      <c r="E1178" s="5" t="inlineStr">
        <is>
          <t>AC-0099</t>
        </is>
      </c>
      <c r="F1178" s="9" t="inlineStr">
        <is>
          <t>亚克力洞洞板-黑色</t>
        </is>
      </c>
      <c r="G1178" s="9" t="inlineStr">
        <is>
          <t>平面(长×宽)</t>
        </is>
      </c>
      <c r="H1178" s="9" t="inlineStr">
        <is>
          <t>608*1558</t>
        </is>
      </c>
      <c r="I1178" s="9" t="inlineStr">
        <is>
          <t>块</t>
        </is>
      </c>
      <c r="J1178" s="9" t="n">
        <v>1</v>
      </c>
      <c r="K1178" s="9" t="inlineStr">
        <is>
          <t>否</t>
        </is>
      </c>
      <c r="L1178" s="9" t="inlineStr">
        <is>
          <t>旋转餐边柜-洞洞板-1.6米版；磨砂洞洞板5mm   高608x1558mm  右打孔  半直径是孔中心离边70mm 不要搞错   螺丝孔直径4mm孔边离边10mm</t>
        </is>
      </c>
      <c r="N1178" s="8" t="inlineStr">
        <is>
          <t>✅ 可导入</t>
        </is>
      </c>
      <c r="O1178" t="inlineStr">
        <is>
          <t>✓</t>
        </is>
      </c>
    </row>
    <row r="1179">
      <c r="A1179" s="5" t="inlineStr">
        <is>
          <t>PPS23250050202</t>
        </is>
      </c>
      <c r="B1179" s="6" t="inlineStr">
        <is>
          <t>万象餐边柜 |樱桃木旋转餐边柜</t>
        </is>
      </c>
      <c r="C1179" s="6" t="inlineStr">
        <is>
          <t>旋转餐边柜-洞洞板-1.6米整柜&amp;1.2米单腿桌</t>
        </is>
      </c>
      <c r="D1179" s="6" t="inlineStr">
        <is>
          <t>PPS2325005020233</t>
        </is>
      </c>
      <c r="E1179" s="5" t="inlineStr">
        <is>
          <t>AC-0187</t>
        </is>
      </c>
      <c r="F1179" s="6" t="inlineStr">
        <is>
          <t>电力轨道-Xpower-U80-黑色-1.55-2插座</t>
        </is>
      </c>
      <c r="G1179" s="6" t="inlineStr">
        <is>
          <t>个数</t>
        </is>
      </c>
      <c r="H1179" s="6" t="n"/>
      <c r="I1179" s="6" t="inlineStr">
        <is>
          <t>根</t>
        </is>
      </c>
      <c r="J1179" s="6" t="n">
        <v>1</v>
      </c>
      <c r="K1179" s="6" t="n"/>
      <c r="L1179" s="6" t="inlineStr">
        <is>
          <t>旋转餐边柜-明装电力轨道-1.6米版</t>
        </is>
      </c>
      <c r="N1179" s="8" t="inlineStr">
        <is>
          <t>✅ 可导入</t>
        </is>
      </c>
      <c r="O1179" t="inlineStr">
        <is>
          <t>✓</t>
        </is>
      </c>
    </row>
    <row r="1180">
      <c r="A1180" s="5" t="inlineStr">
        <is>
          <t>PPS23250050202</t>
        </is>
      </c>
      <c r="B1180" s="9" t="inlineStr">
        <is>
          <t>万象餐边柜 |樱桃木旋转餐边柜</t>
        </is>
      </c>
      <c r="C1180" s="9" t="inlineStr">
        <is>
          <t>旋转餐边柜-洞洞板-1.6米整柜&amp;1.2米单腿桌</t>
        </is>
      </c>
      <c r="D1180" s="9" t="inlineStr">
        <is>
          <t>PPS2325005020233</t>
        </is>
      </c>
      <c r="E1180" s="5" t="inlineStr">
        <is>
          <t>AC-0071</t>
        </is>
      </c>
      <c r="F1180" s="9" t="inlineStr">
        <is>
          <t>12mm黑色岩板</t>
        </is>
      </c>
      <c r="G1180" s="9" t="inlineStr">
        <is>
          <t>平面(长×宽)</t>
        </is>
      </c>
      <c r="H1180" s="9" t="inlineStr">
        <is>
          <t>1600*550</t>
        </is>
      </c>
      <c r="I1180" s="9" t="inlineStr">
        <is>
          <t>块</t>
        </is>
      </c>
      <c r="J1180" s="9" t="n">
        <v>1</v>
      </c>
      <c r="K1180" s="9" t="n"/>
      <c r="L1180" s="9" t="inlineStr">
        <is>
          <t>旋转餐边柜-黑色岩板-1.6米版；12mm纯黑岩板1600*550  4边磨平，R2mm安全角
后面左右两边进来8cm开2*1cm半圆孔</t>
        </is>
      </c>
      <c r="N1180" s="8" t="inlineStr">
        <is>
          <t>✅ 可导入</t>
        </is>
      </c>
      <c r="O1180" t="inlineStr">
        <is>
          <t>✓</t>
        </is>
      </c>
    </row>
    <row r="1181">
      <c r="A1181" s="5" t="inlineStr">
        <is>
          <t>PPS23250050202</t>
        </is>
      </c>
      <c r="B1181" s="6" t="inlineStr">
        <is>
          <t>万象餐边柜 |樱桃木旋转餐边柜</t>
        </is>
      </c>
      <c r="C1181" s="6" t="inlineStr">
        <is>
          <t>旋转餐边柜-洞洞板-1.6米整柜&amp;1.2米单腿桌</t>
        </is>
      </c>
      <c r="D1181" s="6" t="inlineStr">
        <is>
          <t>PPS2325005020233</t>
        </is>
      </c>
      <c r="E1181" s="5" t="inlineStr">
        <is>
          <t>AC-0121</t>
        </is>
      </c>
      <c r="F1181" s="6" t="inlineStr">
        <is>
          <t>旋转柜体加固五金</t>
        </is>
      </c>
      <c r="G1181" s="6" t="inlineStr">
        <is>
          <t>个数</t>
        </is>
      </c>
      <c r="H1181" s="6" t="n"/>
      <c r="I1181" s="6" t="inlineStr">
        <is>
          <t>个</t>
        </is>
      </c>
      <c r="J1181" s="6" t="n">
        <v>1</v>
      </c>
      <c r="K1181" s="6" t="n"/>
      <c r="L1181" s="6" t="inlineStr">
        <is>
          <t>旋转餐边柜-旋转加固五金;3.5厚 支架450长-黑色</t>
        </is>
      </c>
      <c r="N1181" s="8" t="inlineStr">
        <is>
          <t>✅ 可导入</t>
        </is>
      </c>
      <c r="O1181" t="inlineStr">
        <is>
          <t>✓</t>
        </is>
      </c>
    </row>
    <row r="1182">
      <c r="A1182" s="5" t="inlineStr">
        <is>
          <t>PPS23250050202</t>
        </is>
      </c>
      <c r="B1182" s="9" t="inlineStr">
        <is>
          <t>万象餐边柜 |樱桃木旋转餐边柜</t>
        </is>
      </c>
      <c r="C1182" s="9" t="inlineStr">
        <is>
          <t>旋转餐边柜-洞洞板-1.6米整柜&amp;1.2米单腿桌</t>
        </is>
      </c>
      <c r="D1182" s="9" t="inlineStr">
        <is>
          <t>PPS2325005020233</t>
        </is>
      </c>
      <c r="E1182" s="5" t="inlineStr">
        <is>
          <t>AC-0092</t>
        </is>
      </c>
      <c r="F1182" s="9" t="inlineStr">
        <is>
          <t>5mm茶色玻璃</t>
        </is>
      </c>
      <c r="G1182" s="9" t="inlineStr">
        <is>
          <t>平面(长×宽)</t>
        </is>
      </c>
      <c r="H1182" s="9" t="inlineStr">
        <is>
          <t>待定</t>
        </is>
      </c>
      <c r="I1182" s="9" t="inlineStr">
        <is>
          <t>块</t>
        </is>
      </c>
      <c r="J1182" s="9" t="n">
        <v>1</v>
      </c>
      <c r="K1182" s="9" t="inlineStr">
        <is>
          <t>否</t>
        </is>
      </c>
      <c r="L1182" s="9" t="inlineStr">
        <is>
          <t>旋转餐边柜-抽屉玻璃-1.6米版</t>
        </is>
      </c>
      <c r="N1182" s="8" t="inlineStr">
        <is>
          <t>✅ 可导入</t>
        </is>
      </c>
      <c r="O1182" t="inlineStr">
        <is>
          <t>✓</t>
        </is>
      </c>
    </row>
    <row r="1183">
      <c r="A1183" s="5" t="inlineStr">
        <is>
          <t>PPS23250050202</t>
        </is>
      </c>
      <c r="B1183" s="6" t="inlineStr">
        <is>
          <t>万象餐边柜 |樱桃木旋转餐边柜</t>
        </is>
      </c>
      <c r="C1183" s="6" t="inlineStr">
        <is>
          <t>旋转餐边柜-洞洞板-1.6米整柜&amp;1.2米单腿桌</t>
        </is>
      </c>
      <c r="D1183" s="6" t="inlineStr">
        <is>
          <t>PPS2325005020233</t>
        </is>
      </c>
      <c r="E1183" s="5" t="inlineStr">
        <is>
          <t>AC-0092</t>
        </is>
      </c>
      <c r="F1183" s="6" t="inlineStr">
        <is>
          <t>5mm茶色玻璃</t>
        </is>
      </c>
      <c r="G1183" s="6" t="inlineStr">
        <is>
          <t>平面(长×宽)</t>
        </is>
      </c>
      <c r="H1183" s="6" t="inlineStr">
        <is>
          <t>待定</t>
        </is>
      </c>
      <c r="I1183" s="6" t="inlineStr">
        <is>
          <t>块</t>
        </is>
      </c>
      <c r="J1183" s="6" t="n">
        <v>2</v>
      </c>
      <c r="K1183" s="6" t="inlineStr">
        <is>
          <t>否</t>
        </is>
      </c>
      <c r="L1183" s="6" t="inlineStr">
        <is>
          <t>旋转餐边柜-移门玻璃-1.6米版</t>
        </is>
      </c>
      <c r="N1183" s="8" t="inlineStr">
        <is>
          <t>✅ 可导入</t>
        </is>
      </c>
      <c r="O1183" t="inlineStr">
        <is>
          <t>✓</t>
        </is>
      </c>
    </row>
    <row r="1184">
      <c r="A1184" s="5" t="inlineStr">
        <is>
          <t>PPS23250050202</t>
        </is>
      </c>
      <c r="B1184" s="9" t="inlineStr">
        <is>
          <t>万象餐边柜 |樱桃木旋转餐边柜</t>
        </is>
      </c>
      <c r="C1184" s="9" t="inlineStr">
        <is>
          <t>旋转餐边柜-洞洞板-1.8米整柜&amp;1.4米单腿桌</t>
        </is>
      </c>
      <c r="D1184" s="9" t="inlineStr">
        <is>
          <t>PPS2325005020234</t>
        </is>
      </c>
      <c r="E1184" s="5" t="inlineStr">
        <is>
          <t>WD-0220</t>
        </is>
      </c>
      <c r="F1184" s="9" t="inlineStr">
        <is>
          <t>旋转餐边柜-洞洞板-1.8米整柜&amp;1.4米单腿桌-木作部分</t>
        </is>
      </c>
      <c r="G1184" s="9" t="inlineStr">
        <is>
          <t>组合</t>
        </is>
      </c>
      <c r="H1184" s="9" t="n"/>
      <c r="I1184" s="9" t="inlineStr">
        <is>
          <t>套</t>
        </is>
      </c>
      <c r="J1184" s="9" t="n">
        <v>1</v>
      </c>
      <c r="K1184" s="9" t="n"/>
      <c r="L1184" s="9" t="n"/>
      <c r="N1184" s="8" t="inlineStr">
        <is>
          <t>✅ 可导入</t>
        </is>
      </c>
      <c r="O1184" t="inlineStr">
        <is>
          <t>✓</t>
        </is>
      </c>
    </row>
    <row r="1185">
      <c r="A1185" s="5" t="inlineStr">
        <is>
          <t>PPS23250050202</t>
        </is>
      </c>
      <c r="B1185" s="6" t="inlineStr">
        <is>
          <t>万象餐边柜 |樱桃木旋转餐边柜</t>
        </is>
      </c>
      <c r="C1185" s="6" t="inlineStr">
        <is>
          <t>旋转餐边柜-洞洞板-1.8米整柜&amp;1.4米单腿桌</t>
        </is>
      </c>
      <c r="D1185" s="6" t="inlineStr">
        <is>
          <t>PPS2325005020234</t>
        </is>
      </c>
      <c r="E1185" s="5" t="inlineStr">
        <is>
          <t>AC-0092</t>
        </is>
      </c>
      <c r="F1185" s="6" t="inlineStr">
        <is>
          <t>5mm茶色玻璃</t>
        </is>
      </c>
      <c r="G1185" s="6" t="inlineStr">
        <is>
          <t>平面(长×宽)</t>
        </is>
      </c>
      <c r="H1185" s="6" t="inlineStr">
        <is>
          <t>待定</t>
        </is>
      </c>
      <c r="I1185" s="6" t="inlineStr">
        <is>
          <t>块</t>
        </is>
      </c>
      <c r="J1185" s="6" t="n">
        <v>2</v>
      </c>
      <c r="K1185" s="6" t="inlineStr">
        <is>
          <t>否</t>
        </is>
      </c>
      <c r="L1185" s="6" t="inlineStr">
        <is>
          <t>旋转餐边柜-顶柜玻璃-1.8米版</t>
        </is>
      </c>
      <c r="N1185" s="8" t="inlineStr">
        <is>
          <t>✅ 可导入</t>
        </is>
      </c>
      <c r="O1185" t="inlineStr">
        <is>
          <t>✓</t>
        </is>
      </c>
    </row>
    <row r="1186">
      <c r="A1186" s="5" t="inlineStr">
        <is>
          <t>PPS23250050202</t>
        </is>
      </c>
      <c r="B1186" s="9" t="inlineStr">
        <is>
          <t>万象餐边柜 |樱桃木旋转餐边柜</t>
        </is>
      </c>
      <c r="C1186" s="9" t="inlineStr">
        <is>
          <t>旋转餐边柜-洞洞板-1.8米整柜&amp;1.4米单腿桌</t>
        </is>
      </c>
      <c r="D1186" s="9" t="inlineStr">
        <is>
          <t>PPS2325005020234</t>
        </is>
      </c>
      <c r="E1186" s="5" t="inlineStr">
        <is>
          <t>AC-0122</t>
        </is>
      </c>
      <c r="F1186" s="9" t="inlineStr">
        <is>
          <t>黑色金属挂杆</t>
        </is>
      </c>
      <c r="G1186" s="9" t="inlineStr">
        <is>
          <t>个数</t>
        </is>
      </c>
      <c r="H1186" s="9" t="n"/>
      <c r="I1186" s="9" t="inlineStr">
        <is>
          <t>个</t>
        </is>
      </c>
      <c r="J1186" s="9" t="n">
        <v>1</v>
      </c>
      <c r="K1186" s="9" t="n"/>
      <c r="L1186" s="9" t="inlineStr">
        <is>
          <t>顶柜黑色金属杆</t>
        </is>
      </c>
      <c r="N1186" s="8" t="inlineStr">
        <is>
          <t>✅ 可导入</t>
        </is>
      </c>
      <c r="O1186" t="inlineStr">
        <is>
          <t>✓</t>
        </is>
      </c>
    </row>
    <row r="1187">
      <c r="A1187" s="5" t="inlineStr">
        <is>
          <t>PPS23250050202</t>
        </is>
      </c>
      <c r="B1187" s="6" t="inlineStr">
        <is>
          <t>万象餐边柜 |樱桃木旋转餐边柜</t>
        </is>
      </c>
      <c r="C1187" s="6" t="inlineStr">
        <is>
          <t>旋转餐边柜-洞洞板-1.8米整柜&amp;1.4米单腿桌</t>
        </is>
      </c>
      <c r="D1187" s="6" t="inlineStr">
        <is>
          <t>PPS2325005020234</t>
        </is>
      </c>
      <c r="E1187" s="5" t="inlineStr">
        <is>
          <t>AC-0123</t>
        </is>
      </c>
      <c r="F1187" s="6" t="inlineStr">
        <is>
          <t>圆形木拉手</t>
        </is>
      </c>
      <c r="G1187" s="6" t="inlineStr">
        <is>
          <t>个数</t>
        </is>
      </c>
      <c r="H1187" s="6" t="n"/>
      <c r="I1187" s="6" t="inlineStr">
        <is>
          <t>个</t>
        </is>
      </c>
      <c r="J1187" s="6" t="n">
        <v>2</v>
      </c>
      <c r="K1187" s="6" t="n"/>
      <c r="L1187" s="6" t="inlineStr">
        <is>
          <t>旋转餐边柜-顶柜拉手</t>
        </is>
      </c>
      <c r="N1187" s="8" t="inlineStr">
        <is>
          <t>✅ 可导入</t>
        </is>
      </c>
      <c r="O1187" t="inlineStr">
        <is>
          <t>✓</t>
        </is>
      </c>
    </row>
    <row r="1188">
      <c r="A1188" s="5" t="inlineStr">
        <is>
          <t>PPS23250050202</t>
        </is>
      </c>
      <c r="B1188" s="9" t="inlineStr">
        <is>
          <t>万象餐边柜 |樱桃木旋转餐边柜</t>
        </is>
      </c>
      <c r="C1188" s="9" t="inlineStr">
        <is>
          <t>旋转餐边柜-洞洞板-1.8米整柜&amp;1.4米单腿桌</t>
        </is>
      </c>
      <c r="D1188" s="9" t="inlineStr">
        <is>
          <t>PPS2325005020234</t>
        </is>
      </c>
      <c r="E1188" s="5" t="inlineStr">
        <is>
          <t>AC-0099</t>
        </is>
      </c>
      <c r="F1188" s="9" t="inlineStr">
        <is>
          <t>亚克力洞洞板-黑色</t>
        </is>
      </c>
      <c r="G1188" s="9" t="inlineStr">
        <is>
          <t>平面(长×宽)</t>
        </is>
      </c>
      <c r="H1188" s="9" t="inlineStr">
        <is>
          <t>608*1758</t>
        </is>
      </c>
      <c r="I1188" s="9" t="inlineStr">
        <is>
          <t>块</t>
        </is>
      </c>
      <c r="J1188" s="9" t="n">
        <v>1</v>
      </c>
      <c r="K1188" s="9" t="inlineStr">
        <is>
          <t>否</t>
        </is>
      </c>
      <c r="L1188" s="9" t="inlineStr">
        <is>
          <t>旋转餐边柜-洞洞板-1.8米版；磨砂洞洞板5mm   高608x1758  右打孔  半直径是孔中心离边70mm 不要搞错   螺丝孔直径4mm孔边离边10mm</t>
        </is>
      </c>
      <c r="N1188" s="8" t="inlineStr">
        <is>
          <t>✅ 可导入</t>
        </is>
      </c>
      <c r="O1188" t="inlineStr">
        <is>
          <t>✓</t>
        </is>
      </c>
    </row>
    <row r="1189">
      <c r="A1189" s="5" t="inlineStr">
        <is>
          <t>PPS23250050202</t>
        </is>
      </c>
      <c r="B1189" s="6" t="inlineStr">
        <is>
          <t>万象餐边柜 |樱桃木旋转餐边柜</t>
        </is>
      </c>
      <c r="C1189" s="6" t="inlineStr">
        <is>
          <t>旋转餐边柜-洞洞板-1.8米整柜&amp;1.4米单腿桌</t>
        </is>
      </c>
      <c r="D1189" s="6" t="inlineStr">
        <is>
          <t>PPS2325005020234</t>
        </is>
      </c>
      <c r="E1189" s="5" t="inlineStr">
        <is>
          <t>AC-0163</t>
        </is>
      </c>
      <c r="F1189" s="6" t="inlineStr">
        <is>
          <t>电力轨道-Xpower-U80-黑色-1.75-2插座</t>
        </is>
      </c>
      <c r="G1189" s="6" t="inlineStr">
        <is>
          <t>个数</t>
        </is>
      </c>
      <c r="H1189" s="6" t="n"/>
      <c r="I1189" s="6" t="inlineStr">
        <is>
          <t>根</t>
        </is>
      </c>
      <c r="J1189" s="6" t="n">
        <v>1</v>
      </c>
      <c r="K1189" s="6" t="n"/>
      <c r="L1189" s="6" t="inlineStr">
        <is>
          <t>旋转餐边柜-明装电力轨道-1.8米版</t>
        </is>
      </c>
      <c r="N1189" s="8" t="inlineStr">
        <is>
          <t>✅ 可导入</t>
        </is>
      </c>
      <c r="O1189" t="inlineStr">
        <is>
          <t>✓</t>
        </is>
      </c>
    </row>
    <row r="1190">
      <c r="A1190" s="5" t="inlineStr">
        <is>
          <t>PPS23250050202</t>
        </is>
      </c>
      <c r="B1190" s="9" t="inlineStr">
        <is>
          <t>万象餐边柜 |樱桃木旋转餐边柜</t>
        </is>
      </c>
      <c r="C1190" s="9" t="inlineStr">
        <is>
          <t>旋转餐边柜-洞洞板-1.8米整柜&amp;1.4米单腿桌</t>
        </is>
      </c>
      <c r="D1190" s="9" t="inlineStr">
        <is>
          <t>PPS2325005020234</t>
        </is>
      </c>
      <c r="E1190" s="5" t="inlineStr">
        <is>
          <t>AC-0071</t>
        </is>
      </c>
      <c r="F1190" s="9" t="inlineStr">
        <is>
          <t>12mm黑色岩板</t>
        </is>
      </c>
      <c r="G1190" s="9" t="inlineStr">
        <is>
          <t>平面(长×宽)</t>
        </is>
      </c>
      <c r="H1190" s="9" t="inlineStr">
        <is>
          <t>1800*550</t>
        </is>
      </c>
      <c r="I1190" s="9" t="inlineStr">
        <is>
          <t>块</t>
        </is>
      </c>
      <c r="J1190" s="9" t="n">
        <v>1</v>
      </c>
      <c r="K1190" s="9" t="n"/>
      <c r="L1190" s="9" t="inlineStr">
        <is>
          <t>旋转餐边柜-黑色岩板-1.8米版；12mm纯黑岩板1800*550  4边磨平，R2mm安全角
后面左右两边进来8cm开2*1cm半圆孔</t>
        </is>
      </c>
      <c r="N1190" s="8" t="inlineStr">
        <is>
          <t>✅ 可导入</t>
        </is>
      </c>
      <c r="O1190" t="inlineStr">
        <is>
          <t>✓</t>
        </is>
      </c>
    </row>
    <row r="1191">
      <c r="A1191" s="5" t="inlineStr">
        <is>
          <t>PPS23250050202</t>
        </is>
      </c>
      <c r="B1191" s="6" t="inlineStr">
        <is>
          <t>万象餐边柜 |樱桃木旋转餐边柜</t>
        </is>
      </c>
      <c r="C1191" s="6" t="inlineStr">
        <is>
          <t>旋转餐边柜-洞洞板-1.8米整柜&amp;1.4米单腿桌</t>
        </is>
      </c>
      <c r="D1191" s="6" t="inlineStr">
        <is>
          <t>PPS2325005020234</t>
        </is>
      </c>
      <c r="E1191" s="5" t="inlineStr">
        <is>
          <t>AC-0121</t>
        </is>
      </c>
      <c r="F1191" s="6" t="inlineStr">
        <is>
          <t>旋转柜体加固五金</t>
        </is>
      </c>
      <c r="G1191" s="6" t="inlineStr">
        <is>
          <t>个数</t>
        </is>
      </c>
      <c r="H1191" s="6" t="n"/>
      <c r="I1191" s="6" t="inlineStr">
        <is>
          <t>个</t>
        </is>
      </c>
      <c r="J1191" s="6" t="n">
        <v>1</v>
      </c>
      <c r="K1191" s="6" t="n"/>
      <c r="L1191" s="6" t="inlineStr">
        <is>
          <t>旋转餐边柜-旋转加固五金;3.5厚 支架450长-黑色</t>
        </is>
      </c>
      <c r="N1191" s="8" t="inlineStr">
        <is>
          <t>✅ 可导入</t>
        </is>
      </c>
      <c r="O1191" t="inlineStr">
        <is>
          <t>✓</t>
        </is>
      </c>
    </row>
    <row r="1192">
      <c r="A1192" s="5" t="inlineStr">
        <is>
          <t>PPS23250050202</t>
        </is>
      </c>
      <c r="B1192" s="9" t="inlineStr">
        <is>
          <t>万象餐边柜 |樱桃木旋转餐边柜</t>
        </is>
      </c>
      <c r="C1192" s="9" t="inlineStr">
        <is>
          <t>旋转餐边柜-洞洞板-1.8米整柜&amp;1.4米单腿桌</t>
        </is>
      </c>
      <c r="D1192" s="9" t="inlineStr">
        <is>
          <t>PPS2325005020234</t>
        </is>
      </c>
      <c r="E1192" s="5" t="inlineStr">
        <is>
          <t>AC-0092</t>
        </is>
      </c>
      <c r="F1192" s="9" t="inlineStr">
        <is>
          <t>5mm茶色玻璃</t>
        </is>
      </c>
      <c r="G1192" s="9" t="inlineStr">
        <is>
          <t>平面(长×宽)</t>
        </is>
      </c>
      <c r="H1192" s="9" t="inlineStr">
        <is>
          <t>待定</t>
        </is>
      </c>
      <c r="I1192" s="9" t="inlineStr">
        <is>
          <t>块</t>
        </is>
      </c>
      <c r="J1192" s="9" t="n">
        <v>1</v>
      </c>
      <c r="K1192" s="9" t="inlineStr">
        <is>
          <t>否</t>
        </is>
      </c>
      <c r="L1192" s="9" t="inlineStr">
        <is>
          <t>旋转餐边柜-抽屉玻璃-1.8米版</t>
        </is>
      </c>
      <c r="N1192" s="8" t="inlineStr">
        <is>
          <t>✅ 可导入</t>
        </is>
      </c>
      <c r="O1192" t="inlineStr">
        <is>
          <t>✓</t>
        </is>
      </c>
    </row>
    <row r="1193">
      <c r="A1193" s="5" t="inlineStr">
        <is>
          <t>PPS23250050202</t>
        </is>
      </c>
      <c r="B1193" s="6" t="inlineStr">
        <is>
          <t>万象餐边柜 |樱桃木旋转餐边柜</t>
        </is>
      </c>
      <c r="C1193" s="6" t="inlineStr">
        <is>
          <t>旋转餐边柜-洞洞板-1.8米整柜&amp;1.4米单腿桌</t>
        </is>
      </c>
      <c r="D1193" s="6" t="inlineStr">
        <is>
          <t>PPS2325005020234</t>
        </is>
      </c>
      <c r="E1193" s="5" t="inlineStr">
        <is>
          <t>AC-0092</t>
        </is>
      </c>
      <c r="F1193" s="6" t="inlineStr">
        <is>
          <t>5mm茶色玻璃</t>
        </is>
      </c>
      <c r="G1193" s="6" t="inlineStr">
        <is>
          <t>平面(长×宽)</t>
        </is>
      </c>
      <c r="H1193" s="6" t="inlineStr">
        <is>
          <t>待定</t>
        </is>
      </c>
      <c r="I1193" s="6" t="inlineStr">
        <is>
          <t>块</t>
        </is>
      </c>
      <c r="J1193" s="6" t="n">
        <v>2</v>
      </c>
      <c r="K1193" s="6" t="inlineStr">
        <is>
          <t>否</t>
        </is>
      </c>
      <c r="L1193" s="6" t="inlineStr">
        <is>
          <t>旋转餐边柜-移门玻璃-1.8米版</t>
        </is>
      </c>
      <c r="N1193" s="8" t="inlineStr">
        <is>
          <t>✅ 可导入</t>
        </is>
      </c>
      <c r="O1193" t="inlineStr">
        <is>
          <t>✓</t>
        </is>
      </c>
    </row>
    <row r="1194">
      <c r="A1194" s="5" t="inlineStr">
        <is>
          <t>PPS23250050202</t>
        </is>
      </c>
      <c r="B1194" s="9" t="inlineStr">
        <is>
          <t>万象餐边柜 |樱桃木旋转餐边柜</t>
        </is>
      </c>
      <c r="C1194" s="9" t="inlineStr">
        <is>
          <t>旋转餐边柜-洞洞板-2.1米整柜&amp;1.6米单腿桌</t>
        </is>
      </c>
      <c r="D1194" s="9" t="inlineStr">
        <is>
          <t>PPS2325005020235</t>
        </is>
      </c>
      <c r="E1194" s="5" t="inlineStr">
        <is>
          <t>WD-0221</t>
        </is>
      </c>
      <c r="F1194" s="9" t="inlineStr">
        <is>
          <t>旋转餐边柜-洞洞板-2.1米整柜&amp;1.6米单腿桌-木作部分</t>
        </is>
      </c>
      <c r="G1194" s="9" t="inlineStr">
        <is>
          <t>组合</t>
        </is>
      </c>
      <c r="H1194" s="9" t="n"/>
      <c r="I1194" s="9" t="inlineStr">
        <is>
          <t>套</t>
        </is>
      </c>
      <c r="J1194" s="9" t="n">
        <v>1</v>
      </c>
      <c r="K1194" s="9" t="n"/>
      <c r="L1194" s="9" t="n"/>
      <c r="N1194" s="8" t="inlineStr">
        <is>
          <t>✅ 可导入</t>
        </is>
      </c>
      <c r="O1194" t="inlineStr">
        <is>
          <t>✓</t>
        </is>
      </c>
    </row>
    <row r="1195">
      <c r="A1195" s="5" t="inlineStr">
        <is>
          <t>PPS23250050202</t>
        </is>
      </c>
      <c r="B1195" s="6" t="inlineStr">
        <is>
          <t>万象餐边柜 |樱桃木旋转餐边柜</t>
        </is>
      </c>
      <c r="C1195" s="6" t="inlineStr">
        <is>
          <t>旋转餐边柜-洞洞板-2.1米整柜&amp;1.6米单腿桌</t>
        </is>
      </c>
      <c r="D1195" s="6" t="inlineStr">
        <is>
          <t>PPS2325005020235</t>
        </is>
      </c>
      <c r="E1195" s="5" t="inlineStr">
        <is>
          <t>AC-0092</t>
        </is>
      </c>
      <c r="F1195" s="6" t="inlineStr">
        <is>
          <t>5mm茶色玻璃</t>
        </is>
      </c>
      <c r="G1195" s="6" t="inlineStr">
        <is>
          <t>平面(长×宽)</t>
        </is>
      </c>
      <c r="H1195" s="6" t="inlineStr">
        <is>
          <t>待定</t>
        </is>
      </c>
      <c r="I1195" s="6" t="inlineStr">
        <is>
          <t>块</t>
        </is>
      </c>
      <c r="J1195" s="6" t="n">
        <v>2</v>
      </c>
      <c r="K1195" s="6" t="inlineStr">
        <is>
          <t>否</t>
        </is>
      </c>
      <c r="L1195" s="6" t="inlineStr">
        <is>
          <t>旋转餐边柜-顶柜玻璃-2.1米版</t>
        </is>
      </c>
      <c r="N1195" s="8" t="inlineStr">
        <is>
          <t>✅ 可导入</t>
        </is>
      </c>
      <c r="O1195" t="inlineStr">
        <is>
          <t>✓</t>
        </is>
      </c>
    </row>
    <row r="1196">
      <c r="A1196" s="5" t="inlineStr">
        <is>
          <t>PPS23250050202</t>
        </is>
      </c>
      <c r="B1196" s="9" t="inlineStr">
        <is>
          <t>万象餐边柜 |樱桃木旋转餐边柜</t>
        </is>
      </c>
      <c r="C1196" s="9" t="inlineStr">
        <is>
          <t>旋转餐边柜-洞洞板-2.1米整柜&amp;1.6米单腿桌</t>
        </is>
      </c>
      <c r="D1196" s="9" t="inlineStr">
        <is>
          <t>PPS2325005020235</t>
        </is>
      </c>
      <c r="E1196" s="5" t="inlineStr">
        <is>
          <t>AC-0122</t>
        </is>
      </c>
      <c r="F1196" s="9" t="inlineStr">
        <is>
          <t>黑色金属挂杆</t>
        </is>
      </c>
      <c r="G1196" s="9" t="inlineStr">
        <is>
          <t>个数</t>
        </is>
      </c>
      <c r="H1196" s="9" t="n"/>
      <c r="I1196" s="9" t="inlineStr">
        <is>
          <t>个</t>
        </is>
      </c>
      <c r="J1196" s="9" t="n">
        <v>1</v>
      </c>
      <c r="K1196" s="9" t="n"/>
      <c r="L1196" s="9" t="inlineStr">
        <is>
          <t>顶柜黑色金属杆</t>
        </is>
      </c>
      <c r="N1196" s="8" t="inlineStr">
        <is>
          <t>✅ 可导入</t>
        </is>
      </c>
      <c r="O1196" t="inlineStr">
        <is>
          <t>✓</t>
        </is>
      </c>
    </row>
    <row r="1197">
      <c r="A1197" s="5" t="inlineStr">
        <is>
          <t>PPS23250050202</t>
        </is>
      </c>
      <c r="B1197" s="6" t="inlineStr">
        <is>
          <t>万象餐边柜 |樱桃木旋转餐边柜</t>
        </is>
      </c>
      <c r="C1197" s="6" t="inlineStr">
        <is>
          <t>旋转餐边柜-洞洞板-2.1米整柜&amp;1.6米单腿桌</t>
        </is>
      </c>
      <c r="D1197" s="6" t="inlineStr">
        <is>
          <t>PPS2325005020235</t>
        </is>
      </c>
      <c r="E1197" s="5" t="inlineStr">
        <is>
          <t>AC-0123</t>
        </is>
      </c>
      <c r="F1197" s="6" t="inlineStr">
        <is>
          <t>圆形木拉手</t>
        </is>
      </c>
      <c r="G1197" s="6" t="inlineStr">
        <is>
          <t>个数</t>
        </is>
      </c>
      <c r="H1197" s="6" t="n"/>
      <c r="I1197" s="6" t="inlineStr">
        <is>
          <t>个</t>
        </is>
      </c>
      <c r="J1197" s="6" t="n">
        <v>2</v>
      </c>
      <c r="K1197" s="6" t="n"/>
      <c r="L1197" s="6" t="inlineStr">
        <is>
          <t>旋转餐边柜-顶柜拉手</t>
        </is>
      </c>
      <c r="N1197" s="8" t="inlineStr">
        <is>
          <t>✅ 可导入</t>
        </is>
      </c>
      <c r="O1197" t="inlineStr">
        <is>
          <t>✓</t>
        </is>
      </c>
    </row>
    <row r="1198">
      <c r="A1198" s="5" t="inlineStr">
        <is>
          <t>PPS23250050202</t>
        </is>
      </c>
      <c r="B1198" s="9" t="inlineStr">
        <is>
          <t>万象餐边柜 |樱桃木旋转餐边柜</t>
        </is>
      </c>
      <c r="C1198" s="9" t="inlineStr">
        <is>
          <t>旋转餐边柜-洞洞板-2.1米整柜&amp;1.6米单腿桌</t>
        </is>
      </c>
      <c r="D1198" s="9" t="inlineStr">
        <is>
          <t>PPS2325005020235</t>
        </is>
      </c>
      <c r="E1198" s="5" t="inlineStr">
        <is>
          <t>AC-0099</t>
        </is>
      </c>
      <c r="F1198" s="9" t="inlineStr">
        <is>
          <t>亚克力洞洞板-黑色</t>
        </is>
      </c>
      <c r="G1198" s="9" t="inlineStr">
        <is>
          <t>平面(长×宽)</t>
        </is>
      </c>
      <c r="H1198" s="9" t="inlineStr">
        <is>
          <t>608*2058</t>
        </is>
      </c>
      <c r="I1198" s="9" t="inlineStr">
        <is>
          <t>块</t>
        </is>
      </c>
      <c r="J1198" s="9" t="n">
        <v>1</v>
      </c>
      <c r="K1198" s="9" t="inlineStr">
        <is>
          <t>否</t>
        </is>
      </c>
      <c r="L1198" s="9" t="inlineStr">
        <is>
          <t>旋转餐边柜-洞洞板-2.1米版；磨砂洞洞板5mm   高608x2058mm  右打孔  半直径是孔中心离边70mm 不要搞错   螺丝孔直径4mm孔边离边10mm</t>
        </is>
      </c>
      <c r="N1198" s="8" t="inlineStr">
        <is>
          <t>✅ 可导入</t>
        </is>
      </c>
      <c r="O1198" t="inlineStr">
        <is>
          <t>✓</t>
        </is>
      </c>
    </row>
    <row r="1199">
      <c r="A1199" s="5" t="inlineStr">
        <is>
          <t>PPS23250050202</t>
        </is>
      </c>
      <c r="B1199" s="6" t="inlineStr">
        <is>
          <t>万象餐边柜 |樱桃木旋转餐边柜</t>
        </is>
      </c>
      <c r="C1199" s="6" t="inlineStr">
        <is>
          <t>旋转餐边柜-洞洞板-2.1米整柜&amp;1.6米单腿桌</t>
        </is>
      </c>
      <c r="D1199" s="6" t="inlineStr">
        <is>
          <t>PPS2325005020235</t>
        </is>
      </c>
      <c r="E1199" s="5" t="inlineStr">
        <is>
          <t>AC-0162</t>
        </is>
      </c>
      <c r="F1199" s="6" t="inlineStr">
        <is>
          <t>电力轨道-Xpower-U80-黑色-2.05-2插座</t>
        </is>
      </c>
      <c r="G1199" s="6" t="inlineStr">
        <is>
          <t>个数</t>
        </is>
      </c>
      <c r="H1199" s="6" t="n"/>
      <c r="I1199" s="6" t="inlineStr">
        <is>
          <t>根</t>
        </is>
      </c>
      <c r="J1199" s="6" t="n">
        <v>1</v>
      </c>
      <c r="K1199" s="6" t="n"/>
      <c r="L1199" s="6" t="inlineStr">
        <is>
          <t>旋转餐边柜-明装电力轨道-2.1米版</t>
        </is>
      </c>
      <c r="N1199" s="8" t="inlineStr">
        <is>
          <t>✅ 可导入</t>
        </is>
      </c>
      <c r="O1199" t="inlineStr">
        <is>
          <t>✓</t>
        </is>
      </c>
    </row>
    <row r="1200">
      <c r="A1200" s="5" t="inlineStr">
        <is>
          <t>PPS23250050202</t>
        </is>
      </c>
      <c r="B1200" s="9" t="inlineStr">
        <is>
          <t>万象餐边柜 |樱桃木旋转餐边柜</t>
        </is>
      </c>
      <c r="C1200" s="9" t="inlineStr">
        <is>
          <t>旋转餐边柜-洞洞板-2.1米整柜&amp;1.6米单腿桌</t>
        </is>
      </c>
      <c r="D1200" s="9" t="inlineStr">
        <is>
          <t>PPS2325005020235</t>
        </is>
      </c>
      <c r="E1200" s="5" t="inlineStr">
        <is>
          <t>AC-0071</t>
        </is>
      </c>
      <c r="F1200" s="9" t="inlineStr">
        <is>
          <t>12mm黑色岩板</t>
        </is>
      </c>
      <c r="G1200" s="9" t="inlineStr">
        <is>
          <t>平面(长×宽)</t>
        </is>
      </c>
      <c r="H1200" s="9" t="inlineStr">
        <is>
          <t>2100*550</t>
        </is>
      </c>
      <c r="I1200" s="9" t="inlineStr">
        <is>
          <t>块</t>
        </is>
      </c>
      <c r="J1200" s="9" t="n">
        <v>1</v>
      </c>
      <c r="K1200" s="9" t="n"/>
      <c r="L1200" s="9" t="inlineStr">
        <is>
          <t>旋转餐边柜-黑色岩板-2.1米版；12mm纯黑岩板2100*550  4边磨平，R2mm安全角
后面左右两边进来8cm开2*1cm半圆孔</t>
        </is>
      </c>
      <c r="N1200" s="8" t="inlineStr">
        <is>
          <t>✅ 可导入</t>
        </is>
      </c>
      <c r="O1200" t="inlineStr">
        <is>
          <t>✓</t>
        </is>
      </c>
    </row>
    <row r="1201">
      <c r="A1201" s="5" t="inlineStr">
        <is>
          <t>PPS23250050202</t>
        </is>
      </c>
      <c r="B1201" s="6" t="inlineStr">
        <is>
          <t>万象餐边柜 |樱桃木旋转餐边柜</t>
        </is>
      </c>
      <c r="C1201" s="6" t="inlineStr">
        <is>
          <t>旋转餐边柜-洞洞板-2.1米整柜&amp;1.6米单腿桌</t>
        </is>
      </c>
      <c r="D1201" s="6" t="inlineStr">
        <is>
          <t>PPS2325005020235</t>
        </is>
      </c>
      <c r="E1201" s="5" t="inlineStr">
        <is>
          <t>AC-0121</t>
        </is>
      </c>
      <c r="F1201" s="6" t="inlineStr">
        <is>
          <t>旋转柜体加固五金</t>
        </is>
      </c>
      <c r="G1201" s="6" t="inlineStr">
        <is>
          <t>个数</t>
        </is>
      </c>
      <c r="H1201" s="6" t="n"/>
      <c r="I1201" s="6" t="inlineStr">
        <is>
          <t>个</t>
        </is>
      </c>
      <c r="J1201" s="6" t="n">
        <v>1</v>
      </c>
      <c r="K1201" s="6" t="n"/>
      <c r="L1201" s="6" t="inlineStr">
        <is>
          <t>旋转餐边柜-旋转加固五金;3.5厚 支架450长-黑色</t>
        </is>
      </c>
      <c r="N1201" s="8" t="inlineStr">
        <is>
          <t>✅ 可导入</t>
        </is>
      </c>
      <c r="O1201" t="inlineStr">
        <is>
          <t>✓</t>
        </is>
      </c>
    </row>
    <row r="1202">
      <c r="A1202" s="5" t="inlineStr">
        <is>
          <t>PPS23250050202</t>
        </is>
      </c>
      <c r="B1202" s="9" t="inlineStr">
        <is>
          <t>万象餐边柜 |樱桃木旋转餐边柜</t>
        </is>
      </c>
      <c r="C1202" s="9" t="inlineStr">
        <is>
          <t>旋转餐边柜-洞洞板-2.1米整柜&amp;1.6米单腿桌</t>
        </is>
      </c>
      <c r="D1202" s="9" t="inlineStr">
        <is>
          <t>PPS2325005020235</t>
        </is>
      </c>
      <c r="E1202" s="5" t="inlineStr">
        <is>
          <t>AC-0092</t>
        </is>
      </c>
      <c r="F1202" s="9" t="inlineStr">
        <is>
          <t>5mm茶色玻璃</t>
        </is>
      </c>
      <c r="G1202" s="9" t="inlineStr">
        <is>
          <t>平面(长×宽)</t>
        </is>
      </c>
      <c r="H1202" s="9" t="inlineStr">
        <is>
          <t>待定</t>
        </is>
      </c>
      <c r="I1202" s="9" t="inlineStr">
        <is>
          <t>块</t>
        </is>
      </c>
      <c r="J1202" s="9" t="n">
        <v>1</v>
      </c>
      <c r="K1202" s="9" t="inlineStr">
        <is>
          <t>否</t>
        </is>
      </c>
      <c r="L1202" s="9" t="inlineStr">
        <is>
          <t>旋转餐边柜-抽屉玻璃-2.1米版</t>
        </is>
      </c>
      <c r="N1202" s="8" t="inlineStr">
        <is>
          <t>✅ 可导入</t>
        </is>
      </c>
      <c r="O1202" t="inlineStr">
        <is>
          <t>✓</t>
        </is>
      </c>
    </row>
    <row r="1203">
      <c r="A1203" s="5" t="inlineStr">
        <is>
          <t>PPS23250050202</t>
        </is>
      </c>
      <c r="B1203" s="6" t="inlineStr">
        <is>
          <t>万象餐边柜 |樱桃木旋转餐边柜</t>
        </is>
      </c>
      <c r="C1203" s="6" t="inlineStr">
        <is>
          <t>旋转餐边柜-洞洞板-2.1米整柜&amp;1.6米单腿桌</t>
        </is>
      </c>
      <c r="D1203" s="6" t="inlineStr">
        <is>
          <t>PPS2325005020235</t>
        </is>
      </c>
      <c r="E1203" s="5" t="inlineStr">
        <is>
          <t>AC-0092</t>
        </is>
      </c>
      <c r="F1203" s="6" t="inlineStr">
        <is>
          <t>5mm茶色玻璃</t>
        </is>
      </c>
      <c r="G1203" s="6" t="inlineStr">
        <is>
          <t>平面(长×宽)</t>
        </is>
      </c>
      <c r="H1203" s="6" t="inlineStr">
        <is>
          <t>待定</t>
        </is>
      </c>
      <c r="I1203" s="6" t="inlineStr">
        <is>
          <t>块</t>
        </is>
      </c>
      <c r="J1203" s="6" t="n">
        <v>2</v>
      </c>
      <c r="K1203" s="6" t="inlineStr">
        <is>
          <t>否</t>
        </is>
      </c>
      <c r="L1203" s="6" t="inlineStr">
        <is>
          <t>旋转餐边柜-移门玻璃-2.1米版</t>
        </is>
      </c>
      <c r="N1203" s="8" t="inlineStr">
        <is>
          <t>✅ 可导入</t>
        </is>
      </c>
      <c r="O1203" t="inlineStr">
        <is>
          <t>✓</t>
        </is>
      </c>
    </row>
    <row r="1204">
      <c r="A1204" s="5" t="inlineStr">
        <is>
          <t>PPS23250050202</t>
        </is>
      </c>
      <c r="B1204" s="9" t="inlineStr">
        <is>
          <t>万象餐边柜 |樱桃木旋转餐边柜</t>
        </is>
      </c>
      <c r="C1204" s="9" t="inlineStr">
        <is>
          <t>旋转餐边柜-洞洞板-1.6米整柜&amp;1.2米双腿桌</t>
        </is>
      </c>
      <c r="D1204" s="9" t="inlineStr">
        <is>
          <t>PPS2325005020236</t>
        </is>
      </c>
      <c r="E1204" s="5" t="inlineStr">
        <is>
          <t>WD-0222</t>
        </is>
      </c>
      <c r="F1204" s="9" t="inlineStr">
        <is>
          <t>旋转餐边柜-洞洞板-1.6米整柜&amp;1.2米双腿桌-木作部分</t>
        </is>
      </c>
      <c r="G1204" s="9" t="inlineStr">
        <is>
          <t>组合</t>
        </is>
      </c>
      <c r="H1204" s="9" t="n"/>
      <c r="I1204" s="9" t="inlineStr">
        <is>
          <t>套</t>
        </is>
      </c>
      <c r="J1204" s="9" t="n">
        <v>1</v>
      </c>
      <c r="K1204" s="9" t="n"/>
      <c r="L1204" s="9" t="n"/>
      <c r="N1204" s="8" t="inlineStr">
        <is>
          <t>✅ 可导入</t>
        </is>
      </c>
      <c r="O1204" t="inlineStr">
        <is>
          <t>✓</t>
        </is>
      </c>
    </row>
    <row r="1205">
      <c r="A1205" s="5" t="inlineStr">
        <is>
          <t>PPS23250050202</t>
        </is>
      </c>
      <c r="B1205" s="6" t="inlineStr">
        <is>
          <t>万象餐边柜 |樱桃木旋转餐边柜</t>
        </is>
      </c>
      <c r="C1205" s="6" t="inlineStr">
        <is>
          <t>旋转餐边柜-洞洞板-1.6米整柜&amp;1.2米双腿桌</t>
        </is>
      </c>
      <c r="D1205" s="6" t="inlineStr">
        <is>
          <t>PPS2325005020236</t>
        </is>
      </c>
      <c r="E1205" s="5" t="inlineStr">
        <is>
          <t>AC-0092</t>
        </is>
      </c>
      <c r="F1205" s="6" t="inlineStr">
        <is>
          <t>5mm茶色玻璃</t>
        </is>
      </c>
      <c r="G1205" s="6" t="inlineStr">
        <is>
          <t>平面(长×宽)</t>
        </is>
      </c>
      <c r="H1205" s="6" t="inlineStr">
        <is>
          <t>待定</t>
        </is>
      </c>
      <c r="I1205" s="6" t="inlineStr">
        <is>
          <t>块</t>
        </is>
      </c>
      <c r="J1205" s="6" t="n">
        <v>2</v>
      </c>
      <c r="K1205" s="6" t="inlineStr">
        <is>
          <t>否</t>
        </is>
      </c>
      <c r="L1205" s="6" t="inlineStr">
        <is>
          <t>旋转餐边柜-顶柜玻璃-1.6米版</t>
        </is>
      </c>
      <c r="N1205" s="8" t="inlineStr">
        <is>
          <t>✅ 可导入</t>
        </is>
      </c>
      <c r="O1205" t="inlineStr">
        <is>
          <t>✓</t>
        </is>
      </c>
    </row>
    <row r="1206">
      <c r="A1206" s="5" t="inlineStr">
        <is>
          <t>PPS23250050202</t>
        </is>
      </c>
      <c r="B1206" s="9" t="inlineStr">
        <is>
          <t>万象餐边柜 |樱桃木旋转餐边柜</t>
        </is>
      </c>
      <c r="C1206" s="9" t="inlineStr">
        <is>
          <t>旋转餐边柜-洞洞板-1.6米整柜&amp;1.2米双腿桌</t>
        </is>
      </c>
      <c r="D1206" s="9" t="inlineStr">
        <is>
          <t>PPS2325005020236</t>
        </is>
      </c>
      <c r="E1206" s="5" t="inlineStr">
        <is>
          <t>AC-0122</t>
        </is>
      </c>
      <c r="F1206" s="9" t="inlineStr">
        <is>
          <t>黑色金属挂杆</t>
        </is>
      </c>
      <c r="G1206" s="9" t="inlineStr">
        <is>
          <t>个数</t>
        </is>
      </c>
      <c r="H1206" s="9" t="n"/>
      <c r="I1206" s="9" t="inlineStr">
        <is>
          <t>个</t>
        </is>
      </c>
      <c r="J1206" s="9" t="n">
        <v>1</v>
      </c>
      <c r="K1206" s="9" t="n"/>
      <c r="L1206" s="9" t="inlineStr">
        <is>
          <t>顶柜黑色金属杆</t>
        </is>
      </c>
      <c r="N1206" s="8" t="inlineStr">
        <is>
          <t>✅ 可导入</t>
        </is>
      </c>
      <c r="O1206" t="inlineStr">
        <is>
          <t>✓</t>
        </is>
      </c>
    </row>
    <row r="1207">
      <c r="A1207" s="5" t="inlineStr">
        <is>
          <t>PPS23250050202</t>
        </is>
      </c>
      <c r="B1207" s="6" t="inlineStr">
        <is>
          <t>万象餐边柜 |樱桃木旋转餐边柜</t>
        </is>
      </c>
      <c r="C1207" s="6" t="inlineStr">
        <is>
          <t>旋转餐边柜-洞洞板-1.6米整柜&amp;1.2米双腿桌</t>
        </is>
      </c>
      <c r="D1207" s="6" t="inlineStr">
        <is>
          <t>PPS2325005020236</t>
        </is>
      </c>
      <c r="E1207" s="5" t="inlineStr">
        <is>
          <t>AC-0123</t>
        </is>
      </c>
      <c r="F1207" s="6" t="inlineStr">
        <is>
          <t>圆形木拉手</t>
        </is>
      </c>
      <c r="G1207" s="6" t="inlineStr">
        <is>
          <t>个数</t>
        </is>
      </c>
      <c r="H1207" s="6" t="n"/>
      <c r="I1207" s="6" t="inlineStr">
        <is>
          <t>个</t>
        </is>
      </c>
      <c r="J1207" s="6" t="n">
        <v>2</v>
      </c>
      <c r="K1207" s="6" t="n"/>
      <c r="L1207" s="6" t="inlineStr">
        <is>
          <t>旋转餐边柜-顶柜拉手</t>
        </is>
      </c>
      <c r="N1207" s="8" t="inlineStr">
        <is>
          <t>✅ 可导入</t>
        </is>
      </c>
      <c r="O1207" t="inlineStr">
        <is>
          <t>✓</t>
        </is>
      </c>
    </row>
    <row r="1208">
      <c r="A1208" s="5" t="inlineStr">
        <is>
          <t>PPS23250050202</t>
        </is>
      </c>
      <c r="B1208" s="9" t="inlineStr">
        <is>
          <t>万象餐边柜 |樱桃木旋转餐边柜</t>
        </is>
      </c>
      <c r="C1208" s="9" t="inlineStr">
        <is>
          <t>旋转餐边柜-洞洞板-1.6米整柜&amp;1.2米双腿桌</t>
        </is>
      </c>
      <c r="D1208" s="9" t="inlineStr">
        <is>
          <t>PPS2325005020236</t>
        </is>
      </c>
      <c r="E1208" s="5" t="inlineStr">
        <is>
          <t>AC-0099</t>
        </is>
      </c>
      <c r="F1208" s="9" t="inlineStr">
        <is>
          <t>亚克力洞洞板-黑色</t>
        </is>
      </c>
      <c r="G1208" s="9" t="inlineStr">
        <is>
          <t>平面(长×宽)</t>
        </is>
      </c>
      <c r="H1208" s="9" t="inlineStr">
        <is>
          <t>608*1558</t>
        </is>
      </c>
      <c r="I1208" s="9" t="inlineStr">
        <is>
          <t>块</t>
        </is>
      </c>
      <c r="J1208" s="9" t="n">
        <v>1</v>
      </c>
      <c r="K1208" s="9" t="inlineStr">
        <is>
          <t>否</t>
        </is>
      </c>
      <c r="L1208" s="9" t="inlineStr">
        <is>
          <t>旋转餐边柜-洞洞板-1.6米版；磨砂洞洞板5mm   高608x1558mm  右打孔  半直径是孔中心离边70mm 不要搞错   螺丝孔直径4mm孔边离边10mm</t>
        </is>
      </c>
      <c r="N1208" s="8" t="inlineStr">
        <is>
          <t>✅ 可导入</t>
        </is>
      </c>
      <c r="O1208" t="inlineStr">
        <is>
          <t>✓</t>
        </is>
      </c>
    </row>
    <row r="1209">
      <c r="A1209" s="5" t="inlineStr">
        <is>
          <t>PPS23250050202</t>
        </is>
      </c>
      <c r="B1209" s="6" t="inlineStr">
        <is>
          <t>万象餐边柜 |樱桃木旋转餐边柜</t>
        </is>
      </c>
      <c r="C1209" s="6" t="inlineStr">
        <is>
          <t>旋转餐边柜-洞洞板-1.6米整柜&amp;1.2米双腿桌</t>
        </is>
      </c>
      <c r="D1209" s="6" t="inlineStr">
        <is>
          <t>PPS2325005020236</t>
        </is>
      </c>
      <c r="E1209" s="5" t="inlineStr">
        <is>
          <t>AC-0187</t>
        </is>
      </c>
      <c r="F1209" s="6" t="inlineStr">
        <is>
          <t>电力轨道-Xpower-U80-黑色-1.55-2插座</t>
        </is>
      </c>
      <c r="G1209" s="6" t="inlineStr">
        <is>
          <t>个数</t>
        </is>
      </c>
      <c r="H1209" s="6" t="n"/>
      <c r="I1209" s="6" t="inlineStr">
        <is>
          <t>根</t>
        </is>
      </c>
      <c r="J1209" s="6" t="n">
        <v>1</v>
      </c>
      <c r="K1209" s="6" t="n"/>
      <c r="L1209" s="6" t="inlineStr">
        <is>
          <t>旋转餐边柜-明装电力轨道-1.6米版</t>
        </is>
      </c>
      <c r="N1209" s="8" t="inlineStr">
        <is>
          <t>✅ 可导入</t>
        </is>
      </c>
      <c r="O1209" t="inlineStr">
        <is>
          <t>✓</t>
        </is>
      </c>
    </row>
    <row r="1210">
      <c r="A1210" s="5" t="inlineStr">
        <is>
          <t>PPS23250050202</t>
        </is>
      </c>
      <c r="B1210" s="9" t="inlineStr">
        <is>
          <t>万象餐边柜 |樱桃木旋转餐边柜</t>
        </is>
      </c>
      <c r="C1210" s="9" t="inlineStr">
        <is>
          <t>旋转餐边柜-洞洞板-1.6米整柜&amp;1.2米双腿桌</t>
        </is>
      </c>
      <c r="D1210" s="9" t="inlineStr">
        <is>
          <t>PPS2325005020236</t>
        </is>
      </c>
      <c r="E1210" s="5" t="inlineStr">
        <is>
          <t>AC-0071</t>
        </is>
      </c>
      <c r="F1210" s="9" t="inlineStr">
        <is>
          <t>12mm黑色岩板</t>
        </is>
      </c>
      <c r="G1210" s="9" t="inlineStr">
        <is>
          <t>平面(长×宽)</t>
        </is>
      </c>
      <c r="H1210" s="9" t="inlineStr">
        <is>
          <t>1600*550</t>
        </is>
      </c>
      <c r="I1210" s="9" t="inlineStr">
        <is>
          <t>块</t>
        </is>
      </c>
      <c r="J1210" s="9" t="n">
        <v>1</v>
      </c>
      <c r="K1210" s="9" t="n"/>
      <c r="L1210" s="9" t="inlineStr">
        <is>
          <t>旋转餐边柜-黑色岩板-1.6米版；12mm纯黑岩板1600*550  4边磨平，R2mm安全角
后面左右两边进来8cm开2*1cm半圆孔</t>
        </is>
      </c>
      <c r="N1210" s="8" t="inlineStr">
        <is>
          <t>✅ 可导入</t>
        </is>
      </c>
      <c r="O1210" t="inlineStr">
        <is>
          <t>✓</t>
        </is>
      </c>
    </row>
    <row r="1211">
      <c r="A1211" s="5" t="inlineStr">
        <is>
          <t>PPS23250050202</t>
        </is>
      </c>
      <c r="B1211" s="6" t="inlineStr">
        <is>
          <t>万象餐边柜 |樱桃木旋转餐边柜</t>
        </is>
      </c>
      <c r="C1211" s="6" t="inlineStr">
        <is>
          <t>旋转餐边柜-洞洞板-1.6米整柜&amp;1.2米双腿桌</t>
        </is>
      </c>
      <c r="D1211" s="6" t="inlineStr">
        <is>
          <t>PPS2325005020236</t>
        </is>
      </c>
      <c r="E1211" s="5" t="inlineStr">
        <is>
          <t>AC-0121</t>
        </is>
      </c>
      <c r="F1211" s="6" t="inlineStr">
        <is>
          <t>旋转柜体加固五金</t>
        </is>
      </c>
      <c r="G1211" s="6" t="inlineStr">
        <is>
          <t>个数</t>
        </is>
      </c>
      <c r="H1211" s="6" t="n"/>
      <c r="I1211" s="6" t="inlineStr">
        <is>
          <t>个</t>
        </is>
      </c>
      <c r="J1211" s="6" t="n">
        <v>1</v>
      </c>
      <c r="K1211" s="6" t="n"/>
      <c r="L1211" s="6" t="inlineStr">
        <is>
          <t>旋转餐边柜-旋转加固五金;3.5厚 支架450长-黑色</t>
        </is>
      </c>
      <c r="N1211" s="8" t="inlineStr">
        <is>
          <t>✅ 可导入</t>
        </is>
      </c>
      <c r="O1211" t="inlineStr">
        <is>
          <t>✓</t>
        </is>
      </c>
    </row>
    <row r="1212">
      <c r="A1212" s="5" t="inlineStr">
        <is>
          <t>PPS23250050202</t>
        </is>
      </c>
      <c r="B1212" s="9" t="inlineStr">
        <is>
          <t>万象餐边柜 |樱桃木旋转餐边柜</t>
        </is>
      </c>
      <c r="C1212" s="9" t="inlineStr">
        <is>
          <t>旋转餐边柜-洞洞板-1.6米整柜&amp;1.2米双腿桌</t>
        </is>
      </c>
      <c r="D1212" s="9" t="inlineStr">
        <is>
          <t>PPS2325005020236</t>
        </is>
      </c>
      <c r="E1212" s="5" t="inlineStr">
        <is>
          <t>AC-0092</t>
        </is>
      </c>
      <c r="F1212" s="9" t="inlineStr">
        <is>
          <t>5mm茶色玻璃</t>
        </is>
      </c>
      <c r="G1212" s="9" t="inlineStr">
        <is>
          <t>平面(长×宽)</t>
        </is>
      </c>
      <c r="H1212" s="9" t="inlineStr">
        <is>
          <t>待定</t>
        </is>
      </c>
      <c r="I1212" s="9" t="inlineStr">
        <is>
          <t>块</t>
        </is>
      </c>
      <c r="J1212" s="9" t="n">
        <v>1</v>
      </c>
      <c r="K1212" s="9" t="inlineStr">
        <is>
          <t>否</t>
        </is>
      </c>
      <c r="L1212" s="9" t="inlineStr">
        <is>
          <t>旋转餐边柜-抽屉玻璃-1.6米版</t>
        </is>
      </c>
      <c r="N1212" s="8" t="inlineStr">
        <is>
          <t>✅ 可导入</t>
        </is>
      </c>
      <c r="O1212" t="inlineStr">
        <is>
          <t>✓</t>
        </is>
      </c>
    </row>
    <row r="1213">
      <c r="A1213" s="5" t="inlineStr">
        <is>
          <t>PPS23250050202</t>
        </is>
      </c>
      <c r="B1213" s="6" t="inlineStr">
        <is>
          <t>万象餐边柜 |樱桃木旋转餐边柜</t>
        </is>
      </c>
      <c r="C1213" s="6" t="inlineStr">
        <is>
          <t>旋转餐边柜-洞洞板-1.6米整柜&amp;1.2米双腿桌</t>
        </is>
      </c>
      <c r="D1213" s="6" t="inlineStr">
        <is>
          <t>PPS2325005020236</t>
        </is>
      </c>
      <c r="E1213" s="5" t="inlineStr">
        <is>
          <t>AC-0092</t>
        </is>
      </c>
      <c r="F1213" s="6" t="inlineStr">
        <is>
          <t>5mm茶色玻璃</t>
        </is>
      </c>
      <c r="G1213" s="6" t="inlineStr">
        <is>
          <t>平面(长×宽)</t>
        </is>
      </c>
      <c r="H1213" s="6" t="inlineStr">
        <is>
          <t>待定</t>
        </is>
      </c>
      <c r="I1213" s="6" t="inlineStr">
        <is>
          <t>块</t>
        </is>
      </c>
      <c r="J1213" s="6" t="n">
        <v>2</v>
      </c>
      <c r="K1213" s="6" t="inlineStr">
        <is>
          <t>否</t>
        </is>
      </c>
      <c r="L1213" s="6" t="inlineStr">
        <is>
          <t>旋转餐边柜-移门玻璃-1.6米版</t>
        </is>
      </c>
      <c r="N1213" s="8" t="inlineStr">
        <is>
          <t>✅ 可导入</t>
        </is>
      </c>
      <c r="O1213" t="inlineStr">
        <is>
          <t>✓</t>
        </is>
      </c>
    </row>
    <row r="1214">
      <c r="A1214" s="5" t="inlineStr">
        <is>
          <t>PPS23250050202</t>
        </is>
      </c>
      <c r="B1214" s="9" t="inlineStr">
        <is>
          <t>万象餐边柜 |樱桃木旋转餐边柜</t>
        </is>
      </c>
      <c r="C1214" s="9" t="inlineStr">
        <is>
          <t>旋转餐边柜-洞洞板-1.8米整柜&amp;1.4米双腿桌</t>
        </is>
      </c>
      <c r="D1214" s="9" t="inlineStr">
        <is>
          <t>PPS2325005020237</t>
        </is>
      </c>
      <c r="E1214" s="5" t="inlineStr">
        <is>
          <t>WD-0223</t>
        </is>
      </c>
      <c r="F1214" s="9" t="inlineStr">
        <is>
          <t>旋转餐边柜-洞洞板-1.8米整柜&amp;1.4米双腿桌-木作部分</t>
        </is>
      </c>
      <c r="G1214" s="9" t="inlineStr">
        <is>
          <t>组合</t>
        </is>
      </c>
      <c r="H1214" s="9" t="n"/>
      <c r="I1214" s="9" t="inlineStr">
        <is>
          <t>套</t>
        </is>
      </c>
      <c r="J1214" s="9" t="n">
        <v>1</v>
      </c>
      <c r="K1214" s="9" t="n"/>
      <c r="L1214" s="9" t="n"/>
      <c r="N1214" s="8" t="inlineStr">
        <is>
          <t>✅ 可导入</t>
        </is>
      </c>
      <c r="O1214" t="inlineStr">
        <is>
          <t>✓</t>
        </is>
      </c>
    </row>
    <row r="1215">
      <c r="A1215" s="5" t="inlineStr">
        <is>
          <t>PPS23250050202</t>
        </is>
      </c>
      <c r="B1215" s="6" t="inlineStr">
        <is>
          <t>万象餐边柜 |樱桃木旋转餐边柜</t>
        </is>
      </c>
      <c r="C1215" s="6" t="inlineStr">
        <is>
          <t>旋转餐边柜-洞洞板-1.8米整柜&amp;1.4米双腿桌</t>
        </is>
      </c>
      <c r="D1215" s="6" t="inlineStr">
        <is>
          <t>PPS2325005020237</t>
        </is>
      </c>
      <c r="E1215" s="5" t="inlineStr">
        <is>
          <t>AC-0092</t>
        </is>
      </c>
      <c r="F1215" s="6" t="inlineStr">
        <is>
          <t>5mm茶色玻璃</t>
        </is>
      </c>
      <c r="G1215" s="6" t="inlineStr">
        <is>
          <t>平面(长×宽)</t>
        </is>
      </c>
      <c r="H1215" s="6" t="inlineStr">
        <is>
          <t>待定</t>
        </is>
      </c>
      <c r="I1215" s="6" t="inlineStr">
        <is>
          <t>块</t>
        </is>
      </c>
      <c r="J1215" s="6" t="n">
        <v>2</v>
      </c>
      <c r="K1215" s="6" t="inlineStr">
        <is>
          <t>否</t>
        </is>
      </c>
      <c r="L1215" s="6" t="inlineStr">
        <is>
          <t>旋转餐边柜-顶柜玻璃-1.8米版</t>
        </is>
      </c>
      <c r="N1215" s="8" t="inlineStr">
        <is>
          <t>✅ 可导入</t>
        </is>
      </c>
      <c r="O1215" t="inlineStr">
        <is>
          <t>✓</t>
        </is>
      </c>
    </row>
    <row r="1216">
      <c r="A1216" s="5" t="inlineStr">
        <is>
          <t>PPS23250050202</t>
        </is>
      </c>
      <c r="B1216" s="9" t="inlineStr">
        <is>
          <t>万象餐边柜 |樱桃木旋转餐边柜</t>
        </is>
      </c>
      <c r="C1216" s="9" t="inlineStr">
        <is>
          <t>旋转餐边柜-洞洞板-1.8米整柜&amp;1.4米双腿桌</t>
        </is>
      </c>
      <c r="D1216" s="9" t="inlineStr">
        <is>
          <t>PPS2325005020237</t>
        </is>
      </c>
      <c r="E1216" s="5" t="inlineStr">
        <is>
          <t>AC-0122</t>
        </is>
      </c>
      <c r="F1216" s="9" t="inlineStr">
        <is>
          <t>黑色金属挂杆</t>
        </is>
      </c>
      <c r="G1216" s="9" t="inlineStr">
        <is>
          <t>个数</t>
        </is>
      </c>
      <c r="H1216" s="9" t="n"/>
      <c r="I1216" s="9" t="inlineStr">
        <is>
          <t>个</t>
        </is>
      </c>
      <c r="J1216" s="9" t="n">
        <v>1</v>
      </c>
      <c r="K1216" s="9" t="n"/>
      <c r="L1216" s="9" t="inlineStr">
        <is>
          <t>顶柜黑色金属杆</t>
        </is>
      </c>
      <c r="N1216" s="8" t="inlineStr">
        <is>
          <t>✅ 可导入</t>
        </is>
      </c>
      <c r="O1216" t="inlineStr">
        <is>
          <t>✓</t>
        </is>
      </c>
    </row>
    <row r="1217">
      <c r="A1217" s="5" t="inlineStr">
        <is>
          <t>PPS23250050202</t>
        </is>
      </c>
      <c r="B1217" s="6" t="inlineStr">
        <is>
          <t>万象餐边柜 |樱桃木旋转餐边柜</t>
        </is>
      </c>
      <c r="C1217" s="6" t="inlineStr">
        <is>
          <t>旋转餐边柜-洞洞板-1.8米整柜&amp;1.4米双腿桌</t>
        </is>
      </c>
      <c r="D1217" s="6" t="inlineStr">
        <is>
          <t>PPS2325005020237</t>
        </is>
      </c>
      <c r="E1217" s="5" t="inlineStr">
        <is>
          <t>AC-0123</t>
        </is>
      </c>
      <c r="F1217" s="6" t="inlineStr">
        <is>
          <t>圆形木拉手</t>
        </is>
      </c>
      <c r="G1217" s="6" t="inlineStr">
        <is>
          <t>个数</t>
        </is>
      </c>
      <c r="H1217" s="6" t="n"/>
      <c r="I1217" s="6" t="inlineStr">
        <is>
          <t>个</t>
        </is>
      </c>
      <c r="J1217" s="6" t="n">
        <v>2</v>
      </c>
      <c r="K1217" s="6" t="n"/>
      <c r="L1217" s="6" t="inlineStr">
        <is>
          <t>旋转餐边柜-顶柜拉手</t>
        </is>
      </c>
      <c r="N1217" s="8" t="inlineStr">
        <is>
          <t>✅ 可导入</t>
        </is>
      </c>
      <c r="O1217" t="inlineStr">
        <is>
          <t>✓</t>
        </is>
      </c>
    </row>
    <row r="1218">
      <c r="A1218" s="5" t="inlineStr">
        <is>
          <t>PPS23250050202</t>
        </is>
      </c>
      <c r="B1218" s="9" t="inlineStr">
        <is>
          <t>万象餐边柜 |樱桃木旋转餐边柜</t>
        </is>
      </c>
      <c r="C1218" s="9" t="inlineStr">
        <is>
          <t>旋转餐边柜-洞洞板-1.8米整柜&amp;1.4米双腿桌</t>
        </is>
      </c>
      <c r="D1218" s="9" t="inlineStr">
        <is>
          <t>PPS2325005020237</t>
        </is>
      </c>
      <c r="E1218" s="5" t="inlineStr">
        <is>
          <t>AC-0099</t>
        </is>
      </c>
      <c r="F1218" s="9" t="inlineStr">
        <is>
          <t>亚克力洞洞板-黑色</t>
        </is>
      </c>
      <c r="G1218" s="9" t="inlineStr">
        <is>
          <t>平面(长×宽)</t>
        </is>
      </c>
      <c r="H1218" s="9" t="inlineStr">
        <is>
          <t>608*1758</t>
        </is>
      </c>
      <c r="I1218" s="9" t="inlineStr">
        <is>
          <t>块</t>
        </is>
      </c>
      <c r="J1218" s="9" t="n">
        <v>1</v>
      </c>
      <c r="K1218" s="9" t="inlineStr">
        <is>
          <t>否</t>
        </is>
      </c>
      <c r="L1218" s="9" t="inlineStr">
        <is>
          <t>旋转餐边柜-洞洞板-1.8米版；磨砂洞洞板5mm   高608x1758  右打孔  半直径是孔中心离边70mm 不要搞错   螺丝孔直径4mm孔边离边10mm</t>
        </is>
      </c>
      <c r="N1218" s="8" t="inlineStr">
        <is>
          <t>✅ 可导入</t>
        </is>
      </c>
      <c r="O1218" t="inlineStr">
        <is>
          <t>✓</t>
        </is>
      </c>
    </row>
    <row r="1219">
      <c r="A1219" s="5" t="inlineStr">
        <is>
          <t>PPS23250050202</t>
        </is>
      </c>
      <c r="B1219" s="6" t="inlineStr">
        <is>
          <t>万象餐边柜 |樱桃木旋转餐边柜</t>
        </is>
      </c>
      <c r="C1219" s="6" t="inlineStr">
        <is>
          <t>旋转餐边柜-洞洞板-1.8米整柜&amp;1.4米双腿桌</t>
        </is>
      </c>
      <c r="D1219" s="6" t="inlineStr">
        <is>
          <t>PPS2325005020237</t>
        </is>
      </c>
      <c r="E1219" s="5" t="inlineStr">
        <is>
          <t>AC-0163</t>
        </is>
      </c>
      <c r="F1219" s="6" t="inlineStr">
        <is>
          <t>电力轨道-Xpower-U80-黑色-1.75-2插座</t>
        </is>
      </c>
      <c r="G1219" s="6" t="inlineStr">
        <is>
          <t>个数</t>
        </is>
      </c>
      <c r="H1219" s="6" t="n"/>
      <c r="I1219" s="6" t="inlineStr">
        <is>
          <t>根</t>
        </is>
      </c>
      <c r="J1219" s="6" t="n">
        <v>1</v>
      </c>
      <c r="K1219" s="6" t="n"/>
      <c r="L1219" s="6" t="inlineStr">
        <is>
          <t>旋转餐边柜-明装电力轨道-1.8米版</t>
        </is>
      </c>
      <c r="N1219" s="8" t="inlineStr">
        <is>
          <t>✅ 可导入</t>
        </is>
      </c>
      <c r="O1219" t="inlineStr">
        <is>
          <t>✓</t>
        </is>
      </c>
    </row>
    <row r="1220">
      <c r="A1220" s="5" t="inlineStr">
        <is>
          <t>PPS23250050202</t>
        </is>
      </c>
      <c r="B1220" s="9" t="inlineStr">
        <is>
          <t>万象餐边柜 |樱桃木旋转餐边柜</t>
        </is>
      </c>
      <c r="C1220" s="9" t="inlineStr">
        <is>
          <t>旋转餐边柜-洞洞板-1.8米整柜&amp;1.4米双腿桌</t>
        </is>
      </c>
      <c r="D1220" s="9" t="inlineStr">
        <is>
          <t>PPS2325005020237</t>
        </is>
      </c>
      <c r="E1220" s="5" t="inlineStr">
        <is>
          <t>AC-0071</t>
        </is>
      </c>
      <c r="F1220" s="9" t="inlineStr">
        <is>
          <t>12mm黑色岩板</t>
        </is>
      </c>
      <c r="G1220" s="9" t="inlineStr">
        <is>
          <t>平面(长×宽)</t>
        </is>
      </c>
      <c r="H1220" s="9" t="inlineStr">
        <is>
          <t>1800*550</t>
        </is>
      </c>
      <c r="I1220" s="9" t="inlineStr">
        <is>
          <t>块</t>
        </is>
      </c>
      <c r="J1220" s="9" t="n">
        <v>1</v>
      </c>
      <c r="K1220" s="9" t="n"/>
      <c r="L1220" s="9" t="inlineStr">
        <is>
          <t>旋转餐边柜-黑色岩板-1.8米版；12mm纯黑岩板1800*550  4边磨平，R2mm安全角
后面左右两边进来8cm开2*1cm半圆孔</t>
        </is>
      </c>
      <c r="N1220" s="8" t="inlineStr">
        <is>
          <t>✅ 可导入</t>
        </is>
      </c>
      <c r="O1220" t="inlineStr">
        <is>
          <t>✓</t>
        </is>
      </c>
    </row>
    <row r="1221">
      <c r="A1221" s="5" t="inlineStr">
        <is>
          <t>PPS23250050202</t>
        </is>
      </c>
      <c r="B1221" s="6" t="inlineStr">
        <is>
          <t>万象餐边柜 |樱桃木旋转餐边柜</t>
        </is>
      </c>
      <c r="C1221" s="6" t="inlineStr">
        <is>
          <t>旋转餐边柜-洞洞板-1.8米整柜&amp;1.4米双腿桌</t>
        </is>
      </c>
      <c r="D1221" s="6" t="inlineStr">
        <is>
          <t>PPS2325005020237</t>
        </is>
      </c>
      <c r="E1221" s="5" t="inlineStr">
        <is>
          <t>AC-0121</t>
        </is>
      </c>
      <c r="F1221" s="6" t="inlineStr">
        <is>
          <t>旋转柜体加固五金</t>
        </is>
      </c>
      <c r="G1221" s="6" t="inlineStr">
        <is>
          <t>个数</t>
        </is>
      </c>
      <c r="H1221" s="6" t="n"/>
      <c r="I1221" s="6" t="inlineStr">
        <is>
          <t>个</t>
        </is>
      </c>
      <c r="J1221" s="6" t="n">
        <v>1</v>
      </c>
      <c r="K1221" s="6" t="n"/>
      <c r="L1221" s="6" t="inlineStr">
        <is>
          <t>旋转餐边柜-旋转加固五金;3.5厚 支架450长-黑色</t>
        </is>
      </c>
      <c r="N1221" s="8" t="inlineStr">
        <is>
          <t>✅ 可导入</t>
        </is>
      </c>
      <c r="O1221" t="inlineStr">
        <is>
          <t>✓</t>
        </is>
      </c>
    </row>
    <row r="1222">
      <c r="A1222" s="5" t="inlineStr">
        <is>
          <t>PPS23250050202</t>
        </is>
      </c>
      <c r="B1222" s="9" t="inlineStr">
        <is>
          <t>万象餐边柜 |樱桃木旋转餐边柜</t>
        </is>
      </c>
      <c r="C1222" s="9" t="inlineStr">
        <is>
          <t>旋转餐边柜-洞洞板-1.8米整柜&amp;1.4米双腿桌</t>
        </is>
      </c>
      <c r="D1222" s="9" t="inlineStr">
        <is>
          <t>PPS2325005020237</t>
        </is>
      </c>
      <c r="E1222" s="5" t="inlineStr">
        <is>
          <t>AC-0092</t>
        </is>
      </c>
      <c r="F1222" s="9" t="inlineStr">
        <is>
          <t>5mm茶色玻璃</t>
        </is>
      </c>
      <c r="G1222" s="9" t="inlineStr">
        <is>
          <t>平面(长×宽)</t>
        </is>
      </c>
      <c r="H1222" s="9" t="inlineStr">
        <is>
          <t>待定</t>
        </is>
      </c>
      <c r="I1222" s="9" t="inlineStr">
        <is>
          <t>块</t>
        </is>
      </c>
      <c r="J1222" s="9" t="n">
        <v>1</v>
      </c>
      <c r="K1222" s="9" t="inlineStr">
        <is>
          <t>否</t>
        </is>
      </c>
      <c r="L1222" s="9" t="inlineStr">
        <is>
          <t>旋转餐边柜-抽屉玻璃-1.8米版</t>
        </is>
      </c>
      <c r="N1222" s="8" t="inlineStr">
        <is>
          <t>✅ 可导入</t>
        </is>
      </c>
      <c r="O1222" t="inlineStr">
        <is>
          <t>✓</t>
        </is>
      </c>
    </row>
    <row r="1223">
      <c r="A1223" s="5" t="inlineStr">
        <is>
          <t>PPS23250050202</t>
        </is>
      </c>
      <c r="B1223" s="6" t="inlineStr">
        <is>
          <t>万象餐边柜 |樱桃木旋转餐边柜</t>
        </is>
      </c>
      <c r="C1223" s="6" t="inlineStr">
        <is>
          <t>旋转餐边柜-洞洞板-1.8米整柜&amp;1.4米双腿桌</t>
        </is>
      </c>
      <c r="D1223" s="6" t="inlineStr">
        <is>
          <t>PPS2325005020237</t>
        </is>
      </c>
      <c r="E1223" s="5" t="inlineStr">
        <is>
          <t>AC-0092</t>
        </is>
      </c>
      <c r="F1223" s="6" t="inlineStr">
        <is>
          <t>5mm茶色玻璃</t>
        </is>
      </c>
      <c r="G1223" s="6" t="inlineStr">
        <is>
          <t>平面(长×宽)</t>
        </is>
      </c>
      <c r="H1223" s="6" t="inlineStr">
        <is>
          <t>待定</t>
        </is>
      </c>
      <c r="I1223" s="6" t="inlineStr">
        <is>
          <t>块</t>
        </is>
      </c>
      <c r="J1223" s="6" t="n">
        <v>2</v>
      </c>
      <c r="K1223" s="6" t="inlineStr">
        <is>
          <t>否</t>
        </is>
      </c>
      <c r="L1223" s="6" t="inlineStr">
        <is>
          <t>旋转餐边柜-移门玻璃-1.8米版</t>
        </is>
      </c>
      <c r="N1223" s="8" t="inlineStr">
        <is>
          <t>✅ 可导入</t>
        </is>
      </c>
      <c r="O1223" t="inlineStr">
        <is>
          <t>✓</t>
        </is>
      </c>
    </row>
    <row r="1224">
      <c r="A1224" s="5" t="inlineStr">
        <is>
          <t>PPS23250050202</t>
        </is>
      </c>
      <c r="B1224" s="9" t="inlineStr">
        <is>
          <t>万象餐边柜 |樱桃木旋转餐边柜</t>
        </is>
      </c>
      <c r="C1224" s="9" t="inlineStr">
        <is>
          <t>旋转餐边柜-洞洞板-2.1米整柜&amp;1.6米双腿桌</t>
        </is>
      </c>
      <c r="D1224" s="9" t="inlineStr">
        <is>
          <t>PPS2325005020238</t>
        </is>
      </c>
      <c r="E1224" s="5" t="inlineStr">
        <is>
          <t>WD-0224</t>
        </is>
      </c>
      <c r="F1224" s="9" t="inlineStr">
        <is>
          <t>旋转餐边柜-洞洞板-2.1米整柜&amp;1.6米双腿桌-木作部分</t>
        </is>
      </c>
      <c r="G1224" s="9" t="inlineStr">
        <is>
          <t>组合</t>
        </is>
      </c>
      <c r="H1224" s="9" t="n"/>
      <c r="I1224" s="9" t="inlineStr">
        <is>
          <t>套</t>
        </is>
      </c>
      <c r="J1224" s="9" t="n">
        <v>1</v>
      </c>
      <c r="K1224" s="9" t="n"/>
      <c r="L1224" s="9" t="n"/>
      <c r="N1224" s="8" t="inlineStr">
        <is>
          <t>✅ 可导入</t>
        </is>
      </c>
      <c r="O1224" t="inlineStr">
        <is>
          <t>✓</t>
        </is>
      </c>
    </row>
    <row r="1225">
      <c r="A1225" s="5" t="inlineStr">
        <is>
          <t>PPS23250050202</t>
        </is>
      </c>
      <c r="B1225" s="6" t="inlineStr">
        <is>
          <t>万象餐边柜 |樱桃木旋转餐边柜</t>
        </is>
      </c>
      <c r="C1225" s="6" t="inlineStr">
        <is>
          <t>旋转餐边柜-洞洞板-2.1米整柜&amp;1.6米双腿桌</t>
        </is>
      </c>
      <c r="D1225" s="6" t="inlineStr">
        <is>
          <t>PPS2325005020238</t>
        </is>
      </c>
      <c r="E1225" s="5" t="inlineStr">
        <is>
          <t>AC-0092</t>
        </is>
      </c>
      <c r="F1225" s="6" t="inlineStr">
        <is>
          <t>5mm茶色玻璃</t>
        </is>
      </c>
      <c r="G1225" s="6" t="inlineStr">
        <is>
          <t>平面(长×宽)</t>
        </is>
      </c>
      <c r="H1225" s="6" t="inlineStr">
        <is>
          <t>待定</t>
        </is>
      </c>
      <c r="I1225" s="6" t="inlineStr">
        <is>
          <t>块</t>
        </is>
      </c>
      <c r="J1225" s="6" t="n">
        <v>2</v>
      </c>
      <c r="K1225" s="6" t="inlineStr">
        <is>
          <t>否</t>
        </is>
      </c>
      <c r="L1225" s="6" t="inlineStr">
        <is>
          <t>旋转餐边柜-顶柜玻璃-2.1米版</t>
        </is>
      </c>
      <c r="N1225" s="8" t="inlineStr">
        <is>
          <t>✅ 可导入</t>
        </is>
      </c>
      <c r="O1225" t="inlineStr">
        <is>
          <t>✓</t>
        </is>
      </c>
    </row>
    <row r="1226">
      <c r="A1226" s="5" t="inlineStr">
        <is>
          <t>PPS23250050202</t>
        </is>
      </c>
      <c r="B1226" s="9" t="inlineStr">
        <is>
          <t>万象餐边柜 |樱桃木旋转餐边柜</t>
        </is>
      </c>
      <c r="C1226" s="9" t="inlineStr">
        <is>
          <t>旋转餐边柜-洞洞板-2.1米整柜&amp;1.6米双腿桌</t>
        </is>
      </c>
      <c r="D1226" s="9" t="inlineStr">
        <is>
          <t>PPS2325005020238</t>
        </is>
      </c>
      <c r="E1226" s="5" t="inlineStr">
        <is>
          <t>AC-0122</t>
        </is>
      </c>
      <c r="F1226" s="9" t="inlineStr">
        <is>
          <t>黑色金属挂杆</t>
        </is>
      </c>
      <c r="G1226" s="9" t="inlineStr">
        <is>
          <t>个数</t>
        </is>
      </c>
      <c r="H1226" s="9" t="n"/>
      <c r="I1226" s="9" t="inlineStr">
        <is>
          <t>个</t>
        </is>
      </c>
      <c r="J1226" s="9" t="n">
        <v>1</v>
      </c>
      <c r="K1226" s="9" t="n"/>
      <c r="L1226" s="9" t="inlineStr">
        <is>
          <t>顶柜黑色金属杆</t>
        </is>
      </c>
      <c r="N1226" s="8" t="inlineStr">
        <is>
          <t>✅ 可导入</t>
        </is>
      </c>
      <c r="O1226" t="inlineStr">
        <is>
          <t>✓</t>
        </is>
      </c>
    </row>
    <row r="1227">
      <c r="A1227" s="5" t="inlineStr">
        <is>
          <t>PPS23250050202</t>
        </is>
      </c>
      <c r="B1227" s="6" t="inlineStr">
        <is>
          <t>万象餐边柜 |樱桃木旋转餐边柜</t>
        </is>
      </c>
      <c r="C1227" s="6" t="inlineStr">
        <is>
          <t>旋转餐边柜-洞洞板-2.1米整柜&amp;1.6米双腿桌</t>
        </is>
      </c>
      <c r="D1227" s="6" t="inlineStr">
        <is>
          <t>PPS2325005020238</t>
        </is>
      </c>
      <c r="E1227" s="5" t="inlineStr">
        <is>
          <t>AC-0123</t>
        </is>
      </c>
      <c r="F1227" s="6" t="inlineStr">
        <is>
          <t>圆形木拉手</t>
        </is>
      </c>
      <c r="G1227" s="6" t="inlineStr">
        <is>
          <t>个数</t>
        </is>
      </c>
      <c r="H1227" s="6" t="n"/>
      <c r="I1227" s="6" t="inlineStr">
        <is>
          <t>个</t>
        </is>
      </c>
      <c r="J1227" s="6" t="n">
        <v>2</v>
      </c>
      <c r="K1227" s="6" t="n"/>
      <c r="L1227" s="6" t="inlineStr">
        <is>
          <t>旋转餐边柜-顶柜拉手</t>
        </is>
      </c>
      <c r="N1227" s="8" t="inlineStr">
        <is>
          <t>✅ 可导入</t>
        </is>
      </c>
      <c r="O1227" t="inlineStr">
        <is>
          <t>✓</t>
        </is>
      </c>
    </row>
    <row r="1228">
      <c r="A1228" s="5" t="inlineStr">
        <is>
          <t>PPS23250050202</t>
        </is>
      </c>
      <c r="B1228" s="9" t="inlineStr">
        <is>
          <t>万象餐边柜 |樱桃木旋转餐边柜</t>
        </is>
      </c>
      <c r="C1228" s="9" t="inlineStr">
        <is>
          <t>旋转餐边柜-洞洞板-2.1米整柜&amp;1.6米双腿桌</t>
        </is>
      </c>
      <c r="D1228" s="9" t="inlineStr">
        <is>
          <t>PPS2325005020238</t>
        </is>
      </c>
      <c r="E1228" s="5" t="inlineStr">
        <is>
          <t>AC-0099</t>
        </is>
      </c>
      <c r="F1228" s="9" t="inlineStr">
        <is>
          <t>亚克力洞洞板-黑色</t>
        </is>
      </c>
      <c r="G1228" s="9" t="inlineStr">
        <is>
          <t>平面(长×宽)</t>
        </is>
      </c>
      <c r="H1228" s="9" t="inlineStr">
        <is>
          <t>608*2058</t>
        </is>
      </c>
      <c r="I1228" s="9" t="inlineStr">
        <is>
          <t>块</t>
        </is>
      </c>
      <c r="J1228" s="9" t="n">
        <v>1</v>
      </c>
      <c r="K1228" s="9" t="inlineStr">
        <is>
          <t>否</t>
        </is>
      </c>
      <c r="L1228" s="9" t="inlineStr">
        <is>
          <t>旋转餐边柜-洞洞板-2.1米版；磨砂洞洞板5mm   高608x2058mm  右打孔  半直径是孔中心离边70mm 不要搞错   螺丝孔直径4mm孔边离边10mm</t>
        </is>
      </c>
      <c r="N1228" s="8" t="inlineStr">
        <is>
          <t>✅ 可导入</t>
        </is>
      </c>
      <c r="O1228" t="inlineStr">
        <is>
          <t>✓</t>
        </is>
      </c>
    </row>
    <row r="1229">
      <c r="A1229" s="5" t="inlineStr">
        <is>
          <t>PPS23250050202</t>
        </is>
      </c>
      <c r="B1229" s="6" t="inlineStr">
        <is>
          <t>万象餐边柜 |樱桃木旋转餐边柜</t>
        </is>
      </c>
      <c r="C1229" s="6" t="inlineStr">
        <is>
          <t>旋转餐边柜-洞洞板-2.1米整柜&amp;1.6米双腿桌</t>
        </is>
      </c>
      <c r="D1229" s="6" t="inlineStr">
        <is>
          <t>PPS2325005020238</t>
        </is>
      </c>
      <c r="E1229" s="5" t="inlineStr">
        <is>
          <t>AC-0162</t>
        </is>
      </c>
      <c r="F1229" s="6" t="inlineStr">
        <is>
          <t>电力轨道-Xpower-U80-黑色-2.05-2插座</t>
        </is>
      </c>
      <c r="G1229" s="6" t="inlineStr">
        <is>
          <t>个数</t>
        </is>
      </c>
      <c r="H1229" s="6" t="n"/>
      <c r="I1229" s="6" t="inlineStr">
        <is>
          <t>根</t>
        </is>
      </c>
      <c r="J1229" s="6" t="n">
        <v>1</v>
      </c>
      <c r="K1229" s="6" t="n"/>
      <c r="L1229" s="6" t="inlineStr">
        <is>
          <t>旋转餐边柜-明装电力轨道-2.1米版</t>
        </is>
      </c>
      <c r="N1229" s="8" t="inlineStr">
        <is>
          <t>✅ 可导入</t>
        </is>
      </c>
      <c r="O1229" t="inlineStr">
        <is>
          <t>✓</t>
        </is>
      </c>
    </row>
    <row r="1230">
      <c r="A1230" s="5" t="inlineStr">
        <is>
          <t>PPS23250050202</t>
        </is>
      </c>
      <c r="B1230" s="9" t="inlineStr">
        <is>
          <t>万象餐边柜 |樱桃木旋转餐边柜</t>
        </is>
      </c>
      <c r="C1230" s="9" t="inlineStr">
        <is>
          <t>旋转餐边柜-洞洞板-2.1米整柜&amp;1.6米双腿桌</t>
        </is>
      </c>
      <c r="D1230" s="9" t="inlineStr">
        <is>
          <t>PPS2325005020238</t>
        </is>
      </c>
      <c r="E1230" s="5" t="inlineStr">
        <is>
          <t>AC-0071</t>
        </is>
      </c>
      <c r="F1230" s="9" t="inlineStr">
        <is>
          <t>12mm黑色岩板</t>
        </is>
      </c>
      <c r="G1230" s="9" t="inlineStr">
        <is>
          <t>平面(长×宽)</t>
        </is>
      </c>
      <c r="H1230" s="9" t="inlineStr">
        <is>
          <t>2100*550</t>
        </is>
      </c>
      <c r="I1230" s="9" t="inlineStr">
        <is>
          <t>块</t>
        </is>
      </c>
      <c r="J1230" s="9" t="n">
        <v>1</v>
      </c>
      <c r="K1230" s="9" t="n"/>
      <c r="L1230" s="9" t="inlineStr">
        <is>
          <t>旋转餐边柜-黑色岩板-2.1米版；12mm纯黑岩板2100*550  4边磨平，R2mm安全角
后面左右两边进来8cm开2*1cm半圆孔</t>
        </is>
      </c>
      <c r="N1230" s="8" t="inlineStr">
        <is>
          <t>✅ 可导入</t>
        </is>
      </c>
      <c r="O1230" t="inlineStr">
        <is>
          <t>✓</t>
        </is>
      </c>
    </row>
    <row r="1231">
      <c r="A1231" s="5" t="inlineStr">
        <is>
          <t>PPS23250050202</t>
        </is>
      </c>
      <c r="B1231" s="6" t="inlineStr">
        <is>
          <t>万象餐边柜 |樱桃木旋转餐边柜</t>
        </is>
      </c>
      <c r="C1231" s="6" t="inlineStr">
        <is>
          <t>旋转餐边柜-洞洞板-2.1米整柜&amp;1.6米双腿桌</t>
        </is>
      </c>
      <c r="D1231" s="6" t="inlineStr">
        <is>
          <t>PPS2325005020238</t>
        </is>
      </c>
      <c r="E1231" s="5" t="inlineStr">
        <is>
          <t>AC-0121</t>
        </is>
      </c>
      <c r="F1231" s="6" t="inlineStr">
        <is>
          <t>旋转柜体加固五金</t>
        </is>
      </c>
      <c r="G1231" s="6" t="inlineStr">
        <is>
          <t>个数</t>
        </is>
      </c>
      <c r="H1231" s="6" t="n"/>
      <c r="I1231" s="6" t="inlineStr">
        <is>
          <t>个</t>
        </is>
      </c>
      <c r="J1231" s="6" t="n">
        <v>1</v>
      </c>
      <c r="K1231" s="6" t="n"/>
      <c r="L1231" s="6" t="inlineStr">
        <is>
          <t>旋转餐边柜-旋转加固五金;3.5厚 支架450长-黑色</t>
        </is>
      </c>
      <c r="N1231" s="8" t="inlineStr">
        <is>
          <t>✅ 可导入</t>
        </is>
      </c>
      <c r="O1231" t="inlineStr">
        <is>
          <t>✓</t>
        </is>
      </c>
    </row>
    <row r="1232">
      <c r="A1232" s="5" t="inlineStr">
        <is>
          <t>PPS23250050202</t>
        </is>
      </c>
      <c r="B1232" s="9" t="inlineStr">
        <is>
          <t>万象餐边柜 |樱桃木旋转餐边柜</t>
        </is>
      </c>
      <c r="C1232" s="9" t="inlineStr">
        <is>
          <t>旋转餐边柜-洞洞板-2.1米整柜&amp;1.6米双腿桌</t>
        </is>
      </c>
      <c r="D1232" s="9" t="inlineStr">
        <is>
          <t>PPS2325005020238</t>
        </is>
      </c>
      <c r="E1232" s="5" t="inlineStr">
        <is>
          <t>AC-0092</t>
        </is>
      </c>
      <c r="F1232" s="9" t="inlineStr">
        <is>
          <t>5mm茶色玻璃</t>
        </is>
      </c>
      <c r="G1232" s="9" t="inlineStr">
        <is>
          <t>平面(长×宽)</t>
        </is>
      </c>
      <c r="H1232" s="9" t="inlineStr">
        <is>
          <t>待定</t>
        </is>
      </c>
      <c r="I1232" s="9" t="inlineStr">
        <is>
          <t>块</t>
        </is>
      </c>
      <c r="J1232" s="9" t="n">
        <v>1</v>
      </c>
      <c r="K1232" s="9" t="inlineStr">
        <is>
          <t>否</t>
        </is>
      </c>
      <c r="L1232" s="9" t="inlineStr">
        <is>
          <t>旋转餐边柜-抽屉玻璃-2.1米版</t>
        </is>
      </c>
      <c r="N1232" s="8" t="inlineStr">
        <is>
          <t>✅ 可导入</t>
        </is>
      </c>
      <c r="O1232" t="inlineStr">
        <is>
          <t>✓</t>
        </is>
      </c>
    </row>
    <row r="1233">
      <c r="A1233" s="5" t="inlineStr">
        <is>
          <t>PPS23250050202</t>
        </is>
      </c>
      <c r="B1233" s="6" t="inlineStr">
        <is>
          <t>万象餐边柜 |樱桃木旋转餐边柜</t>
        </is>
      </c>
      <c r="C1233" s="6" t="inlineStr">
        <is>
          <t>旋转餐边柜-洞洞板-2.1米整柜&amp;1.6米双腿桌</t>
        </is>
      </c>
      <c r="D1233" s="6" t="inlineStr">
        <is>
          <t>PPS2325005020238</t>
        </is>
      </c>
      <c r="E1233" s="5" t="inlineStr">
        <is>
          <t>AC-0092</t>
        </is>
      </c>
      <c r="F1233" s="6" t="inlineStr">
        <is>
          <t>5mm茶色玻璃</t>
        </is>
      </c>
      <c r="G1233" s="6" t="inlineStr">
        <is>
          <t>平面(长×宽)</t>
        </is>
      </c>
      <c r="H1233" s="6" t="inlineStr">
        <is>
          <t>待定</t>
        </is>
      </c>
      <c r="I1233" s="6" t="inlineStr">
        <is>
          <t>块</t>
        </is>
      </c>
      <c r="J1233" s="6" t="n">
        <v>2</v>
      </c>
      <c r="K1233" s="6" t="inlineStr">
        <is>
          <t>否</t>
        </is>
      </c>
      <c r="L1233" s="6" t="inlineStr">
        <is>
          <t>旋转餐边柜-移门玻璃-2.1米版</t>
        </is>
      </c>
      <c r="N1233" s="8" t="inlineStr">
        <is>
          <t>✅ 可导入</t>
        </is>
      </c>
      <c r="O1233" t="inlineStr">
        <is>
          <t>✓</t>
        </is>
      </c>
    </row>
    <row r="1234">
      <c r="A1234" s="5" t="inlineStr">
        <is>
          <t>PPS23250050202</t>
        </is>
      </c>
      <c r="B1234" s="9" t="inlineStr">
        <is>
          <t>万象餐边柜 |樱桃木旋转餐边柜</t>
        </is>
      </c>
      <c r="C1234" s="9" t="inlineStr">
        <is>
          <t>榉木1.2米整柜+1米单腿餐桌</t>
        </is>
      </c>
      <c r="D1234" s="9" t="inlineStr">
        <is>
          <t>PPS2325005020239</t>
        </is>
      </c>
      <c r="E1234" s="5" t="inlineStr">
        <is>
          <t>WD-0225</t>
        </is>
      </c>
      <c r="F1234" s="9" t="inlineStr">
        <is>
          <t>榉木1.2米整柜+1米单腿餐桌-木作部分</t>
        </is>
      </c>
      <c r="G1234" s="9" t="inlineStr">
        <is>
          <t>组合</t>
        </is>
      </c>
      <c r="H1234" s="9" t="n"/>
      <c r="I1234" s="9" t="inlineStr">
        <is>
          <t>套</t>
        </is>
      </c>
      <c r="J1234" s="9" t="n">
        <v>1</v>
      </c>
      <c r="K1234" s="9" t="n"/>
      <c r="L1234" s="9" t="n"/>
      <c r="N1234" s="8" t="inlineStr">
        <is>
          <t>✅ 可导入</t>
        </is>
      </c>
      <c r="O1234" t="inlineStr">
        <is>
          <t>✓</t>
        </is>
      </c>
    </row>
    <row r="1235">
      <c r="A1235" s="5" t="inlineStr">
        <is>
          <t>PPS23250050202</t>
        </is>
      </c>
      <c r="B1235" s="6" t="inlineStr">
        <is>
          <t>万象餐边柜 |樱桃木旋转餐边柜</t>
        </is>
      </c>
      <c r="C1235" s="6" t="inlineStr">
        <is>
          <t>榉木1.2米整柜+1米单腿餐桌</t>
        </is>
      </c>
      <c r="D1235" s="6" t="inlineStr">
        <is>
          <t>PPS2325005020239</t>
        </is>
      </c>
      <c r="E1235" s="5" t="inlineStr">
        <is>
          <t>AC-0092</t>
        </is>
      </c>
      <c r="F1235" s="6" t="inlineStr">
        <is>
          <t>5mm茶色玻璃</t>
        </is>
      </c>
      <c r="G1235" s="6" t="inlineStr">
        <is>
          <t>平面(长×宽)</t>
        </is>
      </c>
      <c r="H1235" s="6" t="inlineStr">
        <is>
          <t>待定</t>
        </is>
      </c>
      <c r="I1235" s="6" t="inlineStr">
        <is>
          <t>块</t>
        </is>
      </c>
      <c r="J1235" s="6" t="n">
        <v>2</v>
      </c>
      <c r="K1235" s="6" t="inlineStr">
        <is>
          <t>否</t>
        </is>
      </c>
      <c r="L1235" s="6" t="inlineStr">
        <is>
          <t>旋转餐边柜-顶柜玻璃-1.2米版</t>
        </is>
      </c>
      <c r="N1235" s="8" t="inlineStr">
        <is>
          <t>✅ 可导入</t>
        </is>
      </c>
      <c r="O1235" t="inlineStr">
        <is>
          <t>✓</t>
        </is>
      </c>
    </row>
    <row r="1236">
      <c r="A1236" s="5" t="inlineStr">
        <is>
          <t>PPS23250050202</t>
        </is>
      </c>
      <c r="B1236" s="9" t="inlineStr">
        <is>
          <t>万象餐边柜 |樱桃木旋转餐边柜</t>
        </is>
      </c>
      <c r="C1236" s="9" t="inlineStr">
        <is>
          <t>榉木1.2米整柜+1米单腿餐桌</t>
        </is>
      </c>
      <c r="D1236" s="9" t="inlineStr">
        <is>
          <t>PPS2325005020239</t>
        </is>
      </c>
      <c r="E1236" s="5" t="inlineStr">
        <is>
          <t>AC-0122</t>
        </is>
      </c>
      <c r="F1236" s="9" t="inlineStr">
        <is>
          <t>黑色金属挂杆</t>
        </is>
      </c>
      <c r="G1236" s="9" t="inlineStr">
        <is>
          <t>个数</t>
        </is>
      </c>
      <c r="H1236" s="9" t="n"/>
      <c r="I1236" s="9" t="inlineStr">
        <is>
          <t>个</t>
        </is>
      </c>
      <c r="J1236" s="9" t="n">
        <v>1</v>
      </c>
      <c r="K1236" s="9" t="n"/>
      <c r="L1236" s="9" t="inlineStr">
        <is>
          <t>顶柜黑色金属杆</t>
        </is>
      </c>
      <c r="N1236" s="8" t="inlineStr">
        <is>
          <t>✅ 可导入</t>
        </is>
      </c>
      <c r="O1236" t="inlineStr">
        <is>
          <t>✓</t>
        </is>
      </c>
    </row>
    <row r="1237">
      <c r="A1237" s="5" t="inlineStr">
        <is>
          <t>PPS23250050202</t>
        </is>
      </c>
      <c r="B1237" s="6" t="inlineStr">
        <is>
          <t>万象餐边柜 |樱桃木旋转餐边柜</t>
        </is>
      </c>
      <c r="C1237" s="6" t="inlineStr">
        <is>
          <t>榉木1.2米整柜+1米单腿餐桌</t>
        </is>
      </c>
      <c r="D1237" s="6" t="inlineStr">
        <is>
          <t>PPS2325005020239</t>
        </is>
      </c>
      <c r="E1237" s="5" t="inlineStr">
        <is>
          <t>AC-0123</t>
        </is>
      </c>
      <c r="F1237" s="6" t="inlineStr">
        <is>
          <t>圆形木拉手</t>
        </is>
      </c>
      <c r="G1237" s="6" t="inlineStr">
        <is>
          <t>个数</t>
        </is>
      </c>
      <c r="H1237" s="6" t="n"/>
      <c r="I1237" s="6" t="inlineStr">
        <is>
          <t>个</t>
        </is>
      </c>
      <c r="J1237" s="6" t="n">
        <v>2</v>
      </c>
      <c r="K1237" s="6" t="n"/>
      <c r="L1237" s="6" t="inlineStr">
        <is>
          <t>旋转餐边柜-顶柜拉手</t>
        </is>
      </c>
      <c r="N1237" s="8" t="inlineStr">
        <is>
          <t>✅ 可导入</t>
        </is>
      </c>
      <c r="O1237" t="inlineStr">
        <is>
          <t>✓</t>
        </is>
      </c>
    </row>
    <row r="1238">
      <c r="A1238" s="5" t="inlineStr">
        <is>
          <t>PPS23250050202</t>
        </is>
      </c>
      <c r="B1238" s="9" t="inlineStr">
        <is>
          <t>万象餐边柜 |樱桃木旋转餐边柜</t>
        </is>
      </c>
      <c r="C1238" s="9" t="inlineStr">
        <is>
          <t>榉木1.2米整柜+1米单腿餐桌</t>
        </is>
      </c>
      <c r="D1238" s="9" t="inlineStr">
        <is>
          <t>PPS2325005020239</t>
        </is>
      </c>
      <c r="E1238" s="5" t="inlineStr">
        <is>
          <t>AC-0099</t>
        </is>
      </c>
      <c r="F1238" s="9" t="inlineStr">
        <is>
          <t>亚克力洞洞板-黑色</t>
        </is>
      </c>
      <c r="G1238" s="9" t="inlineStr">
        <is>
          <t>平面(长×宽)</t>
        </is>
      </c>
      <c r="H1238" s="9" t="inlineStr">
        <is>
          <t>608*1158</t>
        </is>
      </c>
      <c r="I1238" s="9" t="inlineStr">
        <is>
          <t>块</t>
        </is>
      </c>
      <c r="J1238" s="9" t="n">
        <v>1</v>
      </c>
      <c r="K1238" s="9" t="inlineStr">
        <is>
          <t>否</t>
        </is>
      </c>
      <c r="L1238" s="9" t="inlineStr">
        <is>
          <t>旋转餐边柜-洞洞板-1.2米版；磨砂洞洞板5mm   高608x1158mm  右打孔  半直径是孔中心离边70mm 不要搞错   螺丝孔直径4mm孔边离边10mm</t>
        </is>
      </c>
      <c r="N1238" s="8" t="inlineStr">
        <is>
          <t>✅ 可导入</t>
        </is>
      </c>
      <c r="O1238" t="inlineStr">
        <is>
          <t>✓</t>
        </is>
      </c>
    </row>
    <row r="1239">
      <c r="A1239" s="5" t="inlineStr">
        <is>
          <t>PPS23250050202</t>
        </is>
      </c>
      <c r="B1239" s="6" t="inlineStr">
        <is>
          <t>万象餐边柜 |樱桃木旋转餐边柜</t>
        </is>
      </c>
      <c r="C1239" s="6" t="inlineStr">
        <is>
          <t>榉木1.2米整柜+1米单腿餐桌</t>
        </is>
      </c>
      <c r="D1239" s="6" t="inlineStr">
        <is>
          <t>PPS2325005020239</t>
        </is>
      </c>
      <c r="E1239" s="5" t="inlineStr">
        <is>
          <t>AC-0165</t>
        </is>
      </c>
      <c r="F1239" s="6" t="inlineStr">
        <is>
          <t>电力轨道-Xpower-U80-黑色-1.15-2插座</t>
        </is>
      </c>
      <c r="G1239" s="6" t="inlineStr">
        <is>
          <t>个数</t>
        </is>
      </c>
      <c r="H1239" s="6" t="n"/>
      <c r="I1239" s="6" t="inlineStr">
        <is>
          <t>根</t>
        </is>
      </c>
      <c r="J1239" s="6" t="n">
        <v>1</v>
      </c>
      <c r="K1239" s="6" t="n"/>
      <c r="L1239" s="6" t="inlineStr">
        <is>
          <t>旋转餐边柜-明装电力轨道-1.2米版</t>
        </is>
      </c>
      <c r="N1239" s="8" t="inlineStr">
        <is>
          <t>✅ 可导入</t>
        </is>
      </c>
      <c r="O1239" t="inlineStr">
        <is>
          <t>✓</t>
        </is>
      </c>
    </row>
    <row r="1240">
      <c r="A1240" s="5" t="inlineStr">
        <is>
          <t>PPS23250050202</t>
        </is>
      </c>
      <c r="B1240" s="9" t="inlineStr">
        <is>
          <t>万象餐边柜 |樱桃木旋转餐边柜</t>
        </is>
      </c>
      <c r="C1240" s="9" t="inlineStr">
        <is>
          <t>榉木1.2米整柜+1米单腿餐桌</t>
        </is>
      </c>
      <c r="D1240" s="9" t="inlineStr">
        <is>
          <t>PPS2325005020239</t>
        </is>
      </c>
      <c r="E1240" s="5" t="inlineStr">
        <is>
          <t>AC-0071</t>
        </is>
      </c>
      <c r="F1240" s="9" t="inlineStr">
        <is>
          <t>12mm黑色岩板</t>
        </is>
      </c>
      <c r="G1240" s="9" t="inlineStr">
        <is>
          <t>平面(长×宽)</t>
        </is>
      </c>
      <c r="H1240" s="9" t="inlineStr">
        <is>
          <t>1200*550</t>
        </is>
      </c>
      <c r="I1240" s="9" t="inlineStr">
        <is>
          <t>块</t>
        </is>
      </c>
      <c r="J1240" s="9" t="n">
        <v>1</v>
      </c>
      <c r="K1240" s="9" t="n"/>
      <c r="L1240" s="9" t="inlineStr">
        <is>
          <t>旋转餐边柜-黑色岩板-1.2米版；12mm纯黑岩板1200*550  4边磨平，R2mm安全角
后面左右两边进来8cm开2*1cm半圆孔</t>
        </is>
      </c>
      <c r="N1240" s="8" t="inlineStr">
        <is>
          <t>✅ 可导入</t>
        </is>
      </c>
      <c r="O1240" t="inlineStr">
        <is>
          <t>✓</t>
        </is>
      </c>
    </row>
    <row r="1241">
      <c r="A1241" s="5" t="inlineStr">
        <is>
          <t>PPS23250050202</t>
        </is>
      </c>
      <c r="B1241" s="6" t="inlineStr">
        <is>
          <t>万象餐边柜 |樱桃木旋转餐边柜</t>
        </is>
      </c>
      <c r="C1241" s="6" t="inlineStr">
        <is>
          <t>榉木1.2米整柜+1米单腿餐桌</t>
        </is>
      </c>
      <c r="D1241" s="6" t="inlineStr">
        <is>
          <t>PPS2325005020239</t>
        </is>
      </c>
      <c r="E1241" s="5" t="inlineStr">
        <is>
          <t>AC-0121</t>
        </is>
      </c>
      <c r="F1241" s="6" t="inlineStr">
        <is>
          <t>旋转柜体加固五金</t>
        </is>
      </c>
      <c r="G1241" s="6" t="inlineStr">
        <is>
          <t>个数</t>
        </is>
      </c>
      <c r="H1241" s="6" t="n"/>
      <c r="I1241" s="6" t="inlineStr">
        <is>
          <t>个</t>
        </is>
      </c>
      <c r="J1241" s="6" t="n">
        <v>1</v>
      </c>
      <c r="K1241" s="6" t="n"/>
      <c r="L1241" s="6" t="inlineStr">
        <is>
          <t>旋转餐边柜-旋转加固五金;3.5厚 支架450长-黑色</t>
        </is>
      </c>
      <c r="N1241" s="8" t="inlineStr">
        <is>
          <t>✅ 可导入</t>
        </is>
      </c>
      <c r="O1241" t="inlineStr">
        <is>
          <t>✓</t>
        </is>
      </c>
    </row>
    <row r="1242">
      <c r="A1242" s="5" t="inlineStr">
        <is>
          <t>PPS23250050202</t>
        </is>
      </c>
      <c r="B1242" s="9" t="inlineStr">
        <is>
          <t>万象餐边柜 |樱桃木旋转餐边柜</t>
        </is>
      </c>
      <c r="C1242" s="9" t="inlineStr">
        <is>
          <t>榉木1.2米整柜+1米单腿餐桌</t>
        </is>
      </c>
      <c r="D1242" s="9" t="inlineStr">
        <is>
          <t>PPS2325005020239</t>
        </is>
      </c>
      <c r="E1242" s="5" t="inlineStr">
        <is>
          <t>AC-0092</t>
        </is>
      </c>
      <c r="F1242" s="9" t="inlineStr">
        <is>
          <t>5mm茶色玻璃</t>
        </is>
      </c>
      <c r="G1242" s="9" t="inlineStr">
        <is>
          <t>平面(长×宽)</t>
        </is>
      </c>
      <c r="H1242" s="9" t="inlineStr">
        <is>
          <t>待定</t>
        </is>
      </c>
      <c r="I1242" s="9" t="inlineStr">
        <is>
          <t>块</t>
        </is>
      </c>
      <c r="J1242" s="9" t="n">
        <v>1</v>
      </c>
      <c r="K1242" s="9" t="inlineStr">
        <is>
          <t>否</t>
        </is>
      </c>
      <c r="L1242" s="9" t="inlineStr">
        <is>
          <t>旋转餐边柜-抽屉玻璃-1.2米版</t>
        </is>
      </c>
      <c r="N1242" s="8" t="inlineStr">
        <is>
          <t>✅ 可导入</t>
        </is>
      </c>
      <c r="O1242" t="inlineStr">
        <is>
          <t>✓</t>
        </is>
      </c>
    </row>
    <row r="1243">
      <c r="A1243" s="5" t="inlineStr">
        <is>
          <t>PPS23250050202</t>
        </is>
      </c>
      <c r="B1243" s="6" t="inlineStr">
        <is>
          <t>万象餐边柜 |樱桃木旋转餐边柜</t>
        </is>
      </c>
      <c r="C1243" s="6" t="inlineStr">
        <is>
          <t>榉木1.2米整柜+1米单腿餐桌</t>
        </is>
      </c>
      <c r="D1243" s="6" t="inlineStr">
        <is>
          <t>PPS2325005020239</t>
        </is>
      </c>
      <c r="E1243" s="5" t="inlineStr">
        <is>
          <t>AC-0092</t>
        </is>
      </c>
      <c r="F1243" s="6" t="inlineStr">
        <is>
          <t>5mm茶色玻璃</t>
        </is>
      </c>
      <c r="G1243" s="6" t="inlineStr">
        <is>
          <t>平面(长×宽)</t>
        </is>
      </c>
      <c r="H1243" s="6" t="inlineStr">
        <is>
          <t>待定</t>
        </is>
      </c>
      <c r="I1243" s="6" t="inlineStr">
        <is>
          <t>块</t>
        </is>
      </c>
      <c r="J1243" s="6" t="n">
        <v>2</v>
      </c>
      <c r="K1243" s="6" t="inlineStr">
        <is>
          <t>否</t>
        </is>
      </c>
      <c r="L1243" s="6" t="inlineStr">
        <is>
          <t>旋转餐边柜-移门玻璃-1.2米版</t>
        </is>
      </c>
      <c r="N1243" s="8" t="inlineStr">
        <is>
          <t>✅ 可导入</t>
        </is>
      </c>
      <c r="O1243" t="inlineStr">
        <is>
          <t>✓</t>
        </is>
      </c>
    </row>
    <row r="1244">
      <c r="A1244" s="5" t="inlineStr">
        <is>
          <t>PPS23250050202</t>
        </is>
      </c>
      <c r="B1244" s="9" t="inlineStr">
        <is>
          <t>万象餐边柜 |樱桃木旋转餐边柜</t>
        </is>
      </c>
      <c r="C1244" s="9" t="inlineStr">
        <is>
          <t>榉木1.6米整柜+1.2米单腿餐桌</t>
        </is>
      </c>
      <c r="D1244" s="9" t="inlineStr">
        <is>
          <t>PPS2325005020240</t>
        </is>
      </c>
      <c r="E1244" s="5" t="inlineStr">
        <is>
          <t>WD-0226</t>
        </is>
      </c>
      <c r="F1244" s="9" t="inlineStr">
        <is>
          <t>榉木1.6米整柜+1.2米单腿餐桌-木作部分</t>
        </is>
      </c>
      <c r="G1244" s="9" t="inlineStr">
        <is>
          <t>组合</t>
        </is>
      </c>
      <c r="H1244" s="9" t="n"/>
      <c r="I1244" s="9" t="inlineStr">
        <is>
          <t>套</t>
        </is>
      </c>
      <c r="J1244" s="9" t="n">
        <v>1</v>
      </c>
      <c r="K1244" s="9" t="n"/>
      <c r="L1244" s="9" t="n"/>
      <c r="N1244" s="8" t="inlineStr">
        <is>
          <t>✅ 可导入</t>
        </is>
      </c>
      <c r="O1244" t="inlineStr">
        <is>
          <t>✓</t>
        </is>
      </c>
    </row>
    <row r="1245">
      <c r="A1245" s="5" t="inlineStr">
        <is>
          <t>PPS23250050202</t>
        </is>
      </c>
      <c r="B1245" s="6" t="inlineStr">
        <is>
          <t>万象餐边柜 |樱桃木旋转餐边柜</t>
        </is>
      </c>
      <c r="C1245" s="6" t="inlineStr">
        <is>
          <t>榉木1.6米整柜+1.2米单腿餐桌</t>
        </is>
      </c>
      <c r="D1245" s="6" t="inlineStr">
        <is>
          <t>PPS2325005020240</t>
        </is>
      </c>
      <c r="E1245" s="5" t="inlineStr">
        <is>
          <t>AC-0092</t>
        </is>
      </c>
      <c r="F1245" s="6" t="inlineStr">
        <is>
          <t>5mm茶色玻璃</t>
        </is>
      </c>
      <c r="G1245" s="6" t="inlineStr">
        <is>
          <t>平面(长×宽)</t>
        </is>
      </c>
      <c r="H1245" s="6" t="inlineStr">
        <is>
          <t>待定</t>
        </is>
      </c>
      <c r="I1245" s="6" t="inlineStr">
        <is>
          <t>块</t>
        </is>
      </c>
      <c r="J1245" s="6" t="n">
        <v>2</v>
      </c>
      <c r="K1245" s="6" t="inlineStr">
        <is>
          <t>否</t>
        </is>
      </c>
      <c r="L1245" s="6" t="inlineStr">
        <is>
          <t>旋转餐边柜-顶柜玻璃-1.6米版</t>
        </is>
      </c>
      <c r="N1245" s="8" t="inlineStr">
        <is>
          <t>✅ 可导入</t>
        </is>
      </c>
      <c r="O1245" t="inlineStr">
        <is>
          <t>✓</t>
        </is>
      </c>
    </row>
    <row r="1246">
      <c r="A1246" s="5" t="inlineStr">
        <is>
          <t>PPS23250050202</t>
        </is>
      </c>
      <c r="B1246" s="9" t="inlineStr">
        <is>
          <t>万象餐边柜 |樱桃木旋转餐边柜</t>
        </is>
      </c>
      <c r="C1246" s="9" t="inlineStr">
        <is>
          <t>榉木1.6米整柜+1.2米单腿餐桌</t>
        </is>
      </c>
      <c r="D1246" s="9" t="inlineStr">
        <is>
          <t>PPS2325005020240</t>
        </is>
      </c>
      <c r="E1246" s="5" t="inlineStr">
        <is>
          <t>AC-0122</t>
        </is>
      </c>
      <c r="F1246" s="9" t="inlineStr">
        <is>
          <t>黑色金属挂杆</t>
        </is>
      </c>
      <c r="G1246" s="9" t="inlineStr">
        <is>
          <t>个数</t>
        </is>
      </c>
      <c r="H1246" s="9" t="n"/>
      <c r="I1246" s="9" t="inlineStr">
        <is>
          <t>个</t>
        </is>
      </c>
      <c r="J1246" s="9" t="n">
        <v>1</v>
      </c>
      <c r="K1246" s="9" t="n"/>
      <c r="L1246" s="9" t="inlineStr">
        <is>
          <t>顶柜黑色金属杆</t>
        </is>
      </c>
      <c r="N1246" s="8" t="inlineStr">
        <is>
          <t>✅ 可导入</t>
        </is>
      </c>
      <c r="O1246" t="inlineStr">
        <is>
          <t>✓</t>
        </is>
      </c>
    </row>
    <row r="1247">
      <c r="A1247" s="5" t="inlineStr">
        <is>
          <t>PPS23250050202</t>
        </is>
      </c>
      <c r="B1247" s="6" t="inlineStr">
        <is>
          <t>万象餐边柜 |樱桃木旋转餐边柜</t>
        </is>
      </c>
      <c r="C1247" s="6" t="inlineStr">
        <is>
          <t>榉木1.6米整柜+1.2米单腿餐桌</t>
        </is>
      </c>
      <c r="D1247" s="6" t="inlineStr">
        <is>
          <t>PPS2325005020240</t>
        </is>
      </c>
      <c r="E1247" s="5" t="inlineStr">
        <is>
          <t>AC-0123</t>
        </is>
      </c>
      <c r="F1247" s="6" t="inlineStr">
        <is>
          <t>圆形木拉手</t>
        </is>
      </c>
      <c r="G1247" s="6" t="inlineStr">
        <is>
          <t>个数</t>
        </is>
      </c>
      <c r="H1247" s="6" t="n"/>
      <c r="I1247" s="6" t="inlineStr">
        <is>
          <t>个</t>
        </is>
      </c>
      <c r="J1247" s="6" t="n">
        <v>2</v>
      </c>
      <c r="K1247" s="6" t="n"/>
      <c r="L1247" s="6" t="inlineStr">
        <is>
          <t>旋转餐边柜-顶柜拉手</t>
        </is>
      </c>
      <c r="N1247" s="8" t="inlineStr">
        <is>
          <t>✅ 可导入</t>
        </is>
      </c>
      <c r="O1247" t="inlineStr">
        <is>
          <t>✓</t>
        </is>
      </c>
    </row>
    <row r="1248">
      <c r="A1248" s="5" t="inlineStr">
        <is>
          <t>PPS23250050202</t>
        </is>
      </c>
      <c r="B1248" s="9" t="inlineStr">
        <is>
          <t>万象餐边柜 |樱桃木旋转餐边柜</t>
        </is>
      </c>
      <c r="C1248" s="9" t="inlineStr">
        <is>
          <t>榉木1.6米整柜+1.2米单腿餐桌</t>
        </is>
      </c>
      <c r="D1248" s="9" t="inlineStr">
        <is>
          <t>PPS2325005020240</t>
        </is>
      </c>
      <c r="E1248" s="5" t="inlineStr">
        <is>
          <t>AC-0099</t>
        </is>
      </c>
      <c r="F1248" s="9" t="inlineStr">
        <is>
          <t>亚克力洞洞板-黑色</t>
        </is>
      </c>
      <c r="G1248" s="9" t="inlineStr">
        <is>
          <t>平面(长×宽)</t>
        </is>
      </c>
      <c r="H1248" s="9" t="inlineStr">
        <is>
          <t>608*1558</t>
        </is>
      </c>
      <c r="I1248" s="9" t="inlineStr">
        <is>
          <t>块</t>
        </is>
      </c>
      <c r="J1248" s="9" t="n">
        <v>1</v>
      </c>
      <c r="K1248" s="9" t="inlineStr">
        <is>
          <t>否</t>
        </is>
      </c>
      <c r="L1248" s="9" t="inlineStr">
        <is>
          <t>旋转餐边柜-洞洞板-1.6米版；磨砂洞洞板5mm   高608x1558mm  右打孔  半直径是孔中心离边70mm 不要搞错   螺丝孔直径4mm孔边离边10mm</t>
        </is>
      </c>
      <c r="N1248" s="8" t="inlineStr">
        <is>
          <t>✅ 可导入</t>
        </is>
      </c>
      <c r="O1248" t="inlineStr">
        <is>
          <t>✓</t>
        </is>
      </c>
    </row>
    <row r="1249">
      <c r="A1249" s="5" t="inlineStr">
        <is>
          <t>PPS23250050202</t>
        </is>
      </c>
      <c r="B1249" s="6" t="inlineStr">
        <is>
          <t>万象餐边柜 |樱桃木旋转餐边柜</t>
        </is>
      </c>
      <c r="C1249" s="6" t="inlineStr">
        <is>
          <t>榉木1.6米整柜+1.2米单腿餐桌</t>
        </is>
      </c>
      <c r="D1249" s="6" t="inlineStr">
        <is>
          <t>PPS2325005020240</t>
        </is>
      </c>
      <c r="E1249" s="5" t="inlineStr">
        <is>
          <t>AC-0187</t>
        </is>
      </c>
      <c r="F1249" s="6" t="inlineStr">
        <is>
          <t>电力轨道-Xpower-U80-黑色-1.55-2插座</t>
        </is>
      </c>
      <c r="G1249" s="6" t="inlineStr">
        <is>
          <t>个数</t>
        </is>
      </c>
      <c r="H1249" s="6" t="n"/>
      <c r="I1249" s="6" t="inlineStr">
        <is>
          <t>根</t>
        </is>
      </c>
      <c r="J1249" s="6" t="n">
        <v>1</v>
      </c>
      <c r="K1249" s="6" t="n"/>
      <c r="L1249" s="6" t="inlineStr">
        <is>
          <t>旋转餐边柜-明装电力轨道-1.6米版</t>
        </is>
      </c>
      <c r="N1249" s="8" t="inlineStr">
        <is>
          <t>✅ 可导入</t>
        </is>
      </c>
      <c r="O1249" t="inlineStr">
        <is>
          <t>✓</t>
        </is>
      </c>
    </row>
    <row r="1250">
      <c r="A1250" s="5" t="inlineStr">
        <is>
          <t>PPS23250050202</t>
        </is>
      </c>
      <c r="B1250" s="9" t="inlineStr">
        <is>
          <t>万象餐边柜 |樱桃木旋转餐边柜</t>
        </is>
      </c>
      <c r="C1250" s="9" t="inlineStr">
        <is>
          <t>榉木1.6米整柜+1.2米单腿餐桌</t>
        </is>
      </c>
      <c r="D1250" s="9" t="inlineStr">
        <is>
          <t>PPS2325005020240</t>
        </is>
      </c>
      <c r="E1250" s="5" t="inlineStr">
        <is>
          <t>AC-0071</t>
        </is>
      </c>
      <c r="F1250" s="9" t="inlineStr">
        <is>
          <t>12mm黑色岩板</t>
        </is>
      </c>
      <c r="G1250" s="9" t="inlineStr">
        <is>
          <t>平面(长×宽)</t>
        </is>
      </c>
      <c r="H1250" s="9" t="inlineStr">
        <is>
          <t>1600*550</t>
        </is>
      </c>
      <c r="I1250" s="9" t="inlineStr">
        <is>
          <t>块</t>
        </is>
      </c>
      <c r="J1250" s="9" t="n">
        <v>1</v>
      </c>
      <c r="K1250" s="9" t="n"/>
      <c r="L1250" s="9" t="inlineStr">
        <is>
          <t>旋转餐边柜-黑色岩板-1.6米版；12mm纯黑岩板1600*550  4边磨平，R2mm安全角
后面左右两边进来8cm开2*1cm半圆孔</t>
        </is>
      </c>
      <c r="N1250" s="8" t="inlineStr">
        <is>
          <t>✅ 可导入</t>
        </is>
      </c>
      <c r="O1250" t="inlineStr">
        <is>
          <t>✓</t>
        </is>
      </c>
    </row>
    <row r="1251">
      <c r="A1251" s="5" t="inlineStr">
        <is>
          <t>PPS23250050202</t>
        </is>
      </c>
      <c r="B1251" s="6" t="inlineStr">
        <is>
          <t>万象餐边柜 |樱桃木旋转餐边柜</t>
        </is>
      </c>
      <c r="C1251" s="6" t="inlineStr">
        <is>
          <t>榉木1.6米整柜+1.2米单腿餐桌</t>
        </is>
      </c>
      <c r="D1251" s="6" t="inlineStr">
        <is>
          <t>PPS2325005020240</t>
        </is>
      </c>
      <c r="E1251" s="5" t="inlineStr">
        <is>
          <t>AC-0121</t>
        </is>
      </c>
      <c r="F1251" s="6" t="inlineStr">
        <is>
          <t>旋转柜体加固五金</t>
        </is>
      </c>
      <c r="G1251" s="6" t="inlineStr">
        <is>
          <t>个数</t>
        </is>
      </c>
      <c r="H1251" s="6" t="n"/>
      <c r="I1251" s="6" t="inlineStr">
        <is>
          <t>个</t>
        </is>
      </c>
      <c r="J1251" s="6" t="n">
        <v>1</v>
      </c>
      <c r="K1251" s="6" t="n"/>
      <c r="L1251" s="6" t="inlineStr">
        <is>
          <t>旋转餐边柜-旋转加固五金;3.5厚 支架450长-黑色</t>
        </is>
      </c>
      <c r="N1251" s="8" t="inlineStr">
        <is>
          <t>✅ 可导入</t>
        </is>
      </c>
      <c r="O1251" t="inlineStr">
        <is>
          <t>✓</t>
        </is>
      </c>
    </row>
    <row r="1252">
      <c r="A1252" s="5" t="inlineStr">
        <is>
          <t>PPS23250050202</t>
        </is>
      </c>
      <c r="B1252" s="9" t="inlineStr">
        <is>
          <t>万象餐边柜 |樱桃木旋转餐边柜</t>
        </is>
      </c>
      <c r="C1252" s="9" t="inlineStr">
        <is>
          <t>榉木1.6米整柜+1.2米单腿餐桌</t>
        </is>
      </c>
      <c r="D1252" s="9" t="inlineStr">
        <is>
          <t>PPS2325005020240</t>
        </is>
      </c>
      <c r="E1252" s="5" t="inlineStr">
        <is>
          <t>AC-0092</t>
        </is>
      </c>
      <c r="F1252" s="9" t="inlineStr">
        <is>
          <t>5mm茶色玻璃</t>
        </is>
      </c>
      <c r="G1252" s="9" t="inlineStr">
        <is>
          <t>平面(长×宽)</t>
        </is>
      </c>
      <c r="H1252" s="9" t="inlineStr">
        <is>
          <t>待定</t>
        </is>
      </c>
      <c r="I1252" s="9" t="inlineStr">
        <is>
          <t>块</t>
        </is>
      </c>
      <c r="J1252" s="9" t="n">
        <v>1</v>
      </c>
      <c r="K1252" s="9" t="inlineStr">
        <is>
          <t>否</t>
        </is>
      </c>
      <c r="L1252" s="9" t="inlineStr">
        <is>
          <t>旋转餐边柜-抽屉玻璃-1.6米版</t>
        </is>
      </c>
      <c r="N1252" s="8" t="inlineStr">
        <is>
          <t>✅ 可导入</t>
        </is>
      </c>
      <c r="O1252" t="inlineStr">
        <is>
          <t>✓</t>
        </is>
      </c>
    </row>
    <row r="1253">
      <c r="A1253" s="5" t="inlineStr">
        <is>
          <t>PPS23250050202</t>
        </is>
      </c>
      <c r="B1253" s="6" t="inlineStr">
        <is>
          <t>万象餐边柜 |樱桃木旋转餐边柜</t>
        </is>
      </c>
      <c r="C1253" s="6" t="inlineStr">
        <is>
          <t>榉木1.6米整柜+1.2米单腿餐桌</t>
        </is>
      </c>
      <c r="D1253" s="6" t="inlineStr">
        <is>
          <t>PPS2325005020240</t>
        </is>
      </c>
      <c r="E1253" s="5" t="inlineStr">
        <is>
          <t>AC-0092</t>
        </is>
      </c>
      <c r="F1253" s="6" t="inlineStr">
        <is>
          <t>5mm茶色玻璃</t>
        </is>
      </c>
      <c r="G1253" s="6" t="inlineStr">
        <is>
          <t>平面(长×宽)</t>
        </is>
      </c>
      <c r="H1253" s="6" t="inlineStr">
        <is>
          <t>待定</t>
        </is>
      </c>
      <c r="I1253" s="6" t="inlineStr">
        <is>
          <t>块</t>
        </is>
      </c>
      <c r="J1253" s="6" t="n">
        <v>2</v>
      </c>
      <c r="K1253" s="6" t="inlineStr">
        <is>
          <t>否</t>
        </is>
      </c>
      <c r="L1253" s="6" t="inlineStr">
        <is>
          <t>旋转餐边柜-移门玻璃-1.6米版</t>
        </is>
      </c>
      <c r="N1253" s="8" t="inlineStr">
        <is>
          <t>✅ 可导入</t>
        </is>
      </c>
      <c r="O1253" t="inlineStr">
        <is>
          <t>✓</t>
        </is>
      </c>
    </row>
    <row r="1254">
      <c r="A1254" s="5" t="inlineStr">
        <is>
          <t>PPS23250050202</t>
        </is>
      </c>
      <c r="B1254" s="9" t="inlineStr">
        <is>
          <t>万象餐边柜 |樱桃木旋转餐边柜</t>
        </is>
      </c>
      <c r="C1254" s="9" t="inlineStr">
        <is>
          <t>榉木1.8米整柜+1.4米单腿餐桌</t>
        </is>
      </c>
      <c r="D1254" s="9" t="inlineStr">
        <is>
          <t>PPS2325005020241</t>
        </is>
      </c>
      <c r="E1254" s="5" t="inlineStr">
        <is>
          <t>WD-0227</t>
        </is>
      </c>
      <c r="F1254" s="9" t="inlineStr">
        <is>
          <t>榉木1.8米整柜+1.4米单腿餐桌-木作部分</t>
        </is>
      </c>
      <c r="G1254" s="9" t="inlineStr">
        <is>
          <t>组合</t>
        </is>
      </c>
      <c r="H1254" s="9" t="n"/>
      <c r="I1254" s="9" t="inlineStr">
        <is>
          <t>套</t>
        </is>
      </c>
      <c r="J1254" s="9" t="n">
        <v>1</v>
      </c>
      <c r="K1254" s="9" t="n"/>
      <c r="L1254" s="9" t="n"/>
      <c r="N1254" s="8" t="inlineStr">
        <is>
          <t>✅ 可导入</t>
        </is>
      </c>
      <c r="O1254" t="inlineStr">
        <is>
          <t>✓</t>
        </is>
      </c>
    </row>
    <row r="1255">
      <c r="A1255" s="5" t="inlineStr">
        <is>
          <t>PPS23250050202</t>
        </is>
      </c>
      <c r="B1255" s="6" t="inlineStr">
        <is>
          <t>万象餐边柜 |樱桃木旋转餐边柜</t>
        </is>
      </c>
      <c r="C1255" s="6" t="inlineStr">
        <is>
          <t>榉木1.8米整柜+1.4米单腿餐桌</t>
        </is>
      </c>
      <c r="D1255" s="6" t="inlineStr">
        <is>
          <t>PPS2325005020241</t>
        </is>
      </c>
      <c r="E1255" s="5" t="inlineStr">
        <is>
          <t>AC-0092</t>
        </is>
      </c>
      <c r="F1255" s="6" t="inlineStr">
        <is>
          <t>5mm茶色玻璃</t>
        </is>
      </c>
      <c r="G1255" s="6" t="inlineStr">
        <is>
          <t>平面(长×宽)</t>
        </is>
      </c>
      <c r="H1255" s="6" t="inlineStr">
        <is>
          <t>待定</t>
        </is>
      </c>
      <c r="I1255" s="6" t="inlineStr">
        <is>
          <t>块</t>
        </is>
      </c>
      <c r="J1255" s="6" t="n">
        <v>2</v>
      </c>
      <c r="K1255" s="6" t="inlineStr">
        <is>
          <t>否</t>
        </is>
      </c>
      <c r="L1255" s="6" t="inlineStr">
        <is>
          <t>旋转餐边柜-顶柜玻璃-1.8米版</t>
        </is>
      </c>
      <c r="N1255" s="8" t="inlineStr">
        <is>
          <t>✅ 可导入</t>
        </is>
      </c>
      <c r="O1255" t="inlineStr">
        <is>
          <t>✓</t>
        </is>
      </c>
    </row>
    <row r="1256">
      <c r="A1256" s="5" t="inlineStr">
        <is>
          <t>PPS23250050202</t>
        </is>
      </c>
      <c r="B1256" s="9" t="inlineStr">
        <is>
          <t>万象餐边柜 |樱桃木旋转餐边柜</t>
        </is>
      </c>
      <c r="C1256" s="9" t="inlineStr">
        <is>
          <t>榉木1.8米整柜+1.4米单腿餐桌</t>
        </is>
      </c>
      <c r="D1256" s="9" t="inlineStr">
        <is>
          <t>PPS2325005020241</t>
        </is>
      </c>
      <c r="E1256" s="5" t="inlineStr">
        <is>
          <t>AC-0122</t>
        </is>
      </c>
      <c r="F1256" s="9" t="inlineStr">
        <is>
          <t>黑色金属挂杆</t>
        </is>
      </c>
      <c r="G1256" s="9" t="inlineStr">
        <is>
          <t>个数</t>
        </is>
      </c>
      <c r="H1256" s="9" t="n"/>
      <c r="I1256" s="9" t="inlineStr">
        <is>
          <t>个</t>
        </is>
      </c>
      <c r="J1256" s="9" t="n">
        <v>1</v>
      </c>
      <c r="K1256" s="9" t="n"/>
      <c r="L1256" s="9" t="inlineStr">
        <is>
          <t>顶柜黑色金属杆</t>
        </is>
      </c>
      <c r="N1256" s="8" t="inlineStr">
        <is>
          <t>✅ 可导入</t>
        </is>
      </c>
      <c r="O1256" t="inlineStr">
        <is>
          <t>✓</t>
        </is>
      </c>
    </row>
    <row r="1257">
      <c r="A1257" s="5" t="inlineStr">
        <is>
          <t>PPS23250050202</t>
        </is>
      </c>
      <c r="B1257" s="6" t="inlineStr">
        <is>
          <t>万象餐边柜 |樱桃木旋转餐边柜</t>
        </is>
      </c>
      <c r="C1257" s="6" t="inlineStr">
        <is>
          <t>榉木1.8米整柜+1.4米单腿餐桌</t>
        </is>
      </c>
      <c r="D1257" s="6" t="inlineStr">
        <is>
          <t>PPS2325005020241</t>
        </is>
      </c>
      <c r="E1257" s="5" t="inlineStr">
        <is>
          <t>AC-0123</t>
        </is>
      </c>
      <c r="F1257" s="6" t="inlineStr">
        <is>
          <t>圆形木拉手</t>
        </is>
      </c>
      <c r="G1257" s="6" t="inlineStr">
        <is>
          <t>个数</t>
        </is>
      </c>
      <c r="H1257" s="6" t="n"/>
      <c r="I1257" s="6" t="inlineStr">
        <is>
          <t>个</t>
        </is>
      </c>
      <c r="J1257" s="6" t="n">
        <v>2</v>
      </c>
      <c r="K1257" s="6" t="n"/>
      <c r="L1257" s="6" t="inlineStr">
        <is>
          <t>旋转餐边柜-顶柜拉手</t>
        </is>
      </c>
      <c r="N1257" s="8" t="inlineStr">
        <is>
          <t>✅ 可导入</t>
        </is>
      </c>
      <c r="O1257" t="inlineStr">
        <is>
          <t>✓</t>
        </is>
      </c>
    </row>
    <row r="1258">
      <c r="A1258" s="5" t="inlineStr">
        <is>
          <t>PPS23250050202</t>
        </is>
      </c>
      <c r="B1258" s="9" t="inlineStr">
        <is>
          <t>万象餐边柜 |樱桃木旋转餐边柜</t>
        </is>
      </c>
      <c r="C1258" s="9" t="inlineStr">
        <is>
          <t>榉木1.8米整柜+1.4米单腿餐桌</t>
        </is>
      </c>
      <c r="D1258" s="9" t="inlineStr">
        <is>
          <t>PPS2325005020241</t>
        </is>
      </c>
      <c r="E1258" s="5" t="inlineStr">
        <is>
          <t>AC-0099</t>
        </is>
      </c>
      <c r="F1258" s="9" t="inlineStr">
        <is>
          <t>亚克力洞洞板-黑色</t>
        </is>
      </c>
      <c r="G1258" s="9" t="inlineStr">
        <is>
          <t>平面(长×宽)</t>
        </is>
      </c>
      <c r="H1258" s="9" t="inlineStr">
        <is>
          <t>608*1758</t>
        </is>
      </c>
      <c r="I1258" s="9" t="inlineStr">
        <is>
          <t>块</t>
        </is>
      </c>
      <c r="J1258" s="9" t="n">
        <v>1</v>
      </c>
      <c r="K1258" s="9" t="inlineStr">
        <is>
          <t>否</t>
        </is>
      </c>
      <c r="L1258" s="9" t="inlineStr">
        <is>
          <t>旋转餐边柜-洞洞板-1.8米版；磨砂洞洞板5mm   高608x1758  右打孔  半直径是孔中心离边70mm 不要搞错   螺丝孔直径4mm孔边离边10mm</t>
        </is>
      </c>
      <c r="N1258" s="8" t="inlineStr">
        <is>
          <t>✅ 可导入</t>
        </is>
      </c>
      <c r="O1258" t="inlineStr">
        <is>
          <t>✓</t>
        </is>
      </c>
    </row>
    <row r="1259">
      <c r="A1259" s="5" t="inlineStr">
        <is>
          <t>PPS23250050202</t>
        </is>
      </c>
      <c r="B1259" s="6" t="inlineStr">
        <is>
          <t>万象餐边柜 |樱桃木旋转餐边柜</t>
        </is>
      </c>
      <c r="C1259" s="6" t="inlineStr">
        <is>
          <t>榉木1.8米整柜+1.4米单腿餐桌</t>
        </is>
      </c>
      <c r="D1259" s="6" t="inlineStr">
        <is>
          <t>PPS2325005020241</t>
        </is>
      </c>
      <c r="E1259" s="5" t="inlineStr">
        <is>
          <t>AC-0163</t>
        </is>
      </c>
      <c r="F1259" s="6" t="inlineStr">
        <is>
          <t>电力轨道-Xpower-U80-黑色-1.75-2插座</t>
        </is>
      </c>
      <c r="G1259" s="6" t="inlineStr">
        <is>
          <t>个数</t>
        </is>
      </c>
      <c r="H1259" s="6" t="n"/>
      <c r="I1259" s="6" t="inlineStr">
        <is>
          <t>根</t>
        </is>
      </c>
      <c r="J1259" s="6" t="n">
        <v>1</v>
      </c>
      <c r="K1259" s="6" t="n"/>
      <c r="L1259" s="6" t="inlineStr">
        <is>
          <t>旋转餐边柜-明装电力轨道-1.8米版</t>
        </is>
      </c>
      <c r="N1259" s="8" t="inlineStr">
        <is>
          <t>✅ 可导入</t>
        </is>
      </c>
      <c r="O1259" t="inlineStr">
        <is>
          <t>✓</t>
        </is>
      </c>
    </row>
    <row r="1260">
      <c r="A1260" s="5" t="inlineStr">
        <is>
          <t>PPS23250050202</t>
        </is>
      </c>
      <c r="B1260" s="9" t="inlineStr">
        <is>
          <t>万象餐边柜 |樱桃木旋转餐边柜</t>
        </is>
      </c>
      <c r="C1260" s="9" t="inlineStr">
        <is>
          <t>榉木1.8米整柜+1.4米单腿餐桌</t>
        </is>
      </c>
      <c r="D1260" s="9" t="inlineStr">
        <is>
          <t>PPS2325005020241</t>
        </is>
      </c>
      <c r="E1260" s="5" t="inlineStr">
        <is>
          <t>AC-0071</t>
        </is>
      </c>
      <c r="F1260" s="9" t="inlineStr">
        <is>
          <t>12mm黑色岩板</t>
        </is>
      </c>
      <c r="G1260" s="9" t="inlineStr">
        <is>
          <t>平面(长×宽)</t>
        </is>
      </c>
      <c r="H1260" s="9" t="inlineStr">
        <is>
          <t>1800*550</t>
        </is>
      </c>
      <c r="I1260" s="9" t="inlineStr">
        <is>
          <t>块</t>
        </is>
      </c>
      <c r="J1260" s="9" t="n">
        <v>1</v>
      </c>
      <c r="K1260" s="9" t="n"/>
      <c r="L1260" s="9" t="inlineStr">
        <is>
          <t>旋转餐边柜-黑色岩板-1.8米版；12mm纯黑岩板1800*550  4边磨平，R2mm安全角
后面左右两边进来8cm开2*1cm半圆孔</t>
        </is>
      </c>
      <c r="N1260" s="8" t="inlineStr">
        <is>
          <t>✅ 可导入</t>
        </is>
      </c>
      <c r="O1260" t="inlineStr">
        <is>
          <t>✓</t>
        </is>
      </c>
    </row>
    <row r="1261">
      <c r="A1261" s="5" t="inlineStr">
        <is>
          <t>PPS23250050202</t>
        </is>
      </c>
      <c r="B1261" s="6" t="inlineStr">
        <is>
          <t>万象餐边柜 |樱桃木旋转餐边柜</t>
        </is>
      </c>
      <c r="C1261" s="6" t="inlineStr">
        <is>
          <t>榉木1.8米整柜+1.4米单腿餐桌</t>
        </is>
      </c>
      <c r="D1261" s="6" t="inlineStr">
        <is>
          <t>PPS2325005020241</t>
        </is>
      </c>
      <c r="E1261" s="5" t="inlineStr">
        <is>
          <t>AC-0121</t>
        </is>
      </c>
      <c r="F1261" s="6" t="inlineStr">
        <is>
          <t>旋转柜体加固五金</t>
        </is>
      </c>
      <c r="G1261" s="6" t="inlineStr">
        <is>
          <t>个数</t>
        </is>
      </c>
      <c r="H1261" s="6" t="n"/>
      <c r="I1261" s="6" t="inlineStr">
        <is>
          <t>个</t>
        </is>
      </c>
      <c r="J1261" s="6" t="n">
        <v>1</v>
      </c>
      <c r="K1261" s="6" t="n"/>
      <c r="L1261" s="6" t="inlineStr">
        <is>
          <t>旋转餐边柜-旋转加固五金;3.5厚 支架450长-黑色</t>
        </is>
      </c>
      <c r="N1261" s="8" t="inlineStr">
        <is>
          <t>✅ 可导入</t>
        </is>
      </c>
      <c r="O1261" t="inlineStr">
        <is>
          <t>✓</t>
        </is>
      </c>
    </row>
    <row r="1262">
      <c r="A1262" s="5" t="inlineStr">
        <is>
          <t>PPS23250050202</t>
        </is>
      </c>
      <c r="B1262" s="9" t="inlineStr">
        <is>
          <t>万象餐边柜 |樱桃木旋转餐边柜</t>
        </is>
      </c>
      <c r="C1262" s="9" t="inlineStr">
        <is>
          <t>榉木1.8米整柜+1.4米单腿餐桌</t>
        </is>
      </c>
      <c r="D1262" s="9" t="inlineStr">
        <is>
          <t>PPS2325005020241</t>
        </is>
      </c>
      <c r="E1262" s="5" t="inlineStr">
        <is>
          <t>AC-0092</t>
        </is>
      </c>
      <c r="F1262" s="9" t="inlineStr">
        <is>
          <t>5mm茶色玻璃</t>
        </is>
      </c>
      <c r="G1262" s="9" t="inlineStr">
        <is>
          <t>平面(长×宽)</t>
        </is>
      </c>
      <c r="H1262" s="9" t="inlineStr">
        <is>
          <t>待定</t>
        </is>
      </c>
      <c r="I1262" s="9" t="inlineStr">
        <is>
          <t>块</t>
        </is>
      </c>
      <c r="J1262" s="9" t="n">
        <v>1</v>
      </c>
      <c r="K1262" s="9" t="inlineStr">
        <is>
          <t>否</t>
        </is>
      </c>
      <c r="L1262" s="9" t="inlineStr">
        <is>
          <t>旋转餐边柜-抽屉玻璃-1.8米版</t>
        </is>
      </c>
      <c r="N1262" s="8" t="inlineStr">
        <is>
          <t>✅ 可导入</t>
        </is>
      </c>
      <c r="O1262" t="inlineStr">
        <is>
          <t>✓</t>
        </is>
      </c>
    </row>
    <row r="1263">
      <c r="A1263" s="5" t="inlineStr">
        <is>
          <t>PPS23250050202</t>
        </is>
      </c>
      <c r="B1263" s="6" t="inlineStr">
        <is>
          <t>万象餐边柜 |樱桃木旋转餐边柜</t>
        </is>
      </c>
      <c r="C1263" s="6" t="inlineStr">
        <is>
          <t>榉木1.8米整柜+1.4米单腿餐桌</t>
        </is>
      </c>
      <c r="D1263" s="6" t="inlineStr">
        <is>
          <t>PPS2325005020241</t>
        </is>
      </c>
      <c r="E1263" s="5" t="inlineStr">
        <is>
          <t>AC-0092</t>
        </is>
      </c>
      <c r="F1263" s="6" t="inlineStr">
        <is>
          <t>5mm茶色玻璃</t>
        </is>
      </c>
      <c r="G1263" s="6" t="inlineStr">
        <is>
          <t>平面(长×宽)</t>
        </is>
      </c>
      <c r="H1263" s="6" t="inlineStr">
        <is>
          <t>待定</t>
        </is>
      </c>
      <c r="I1263" s="6" t="inlineStr">
        <is>
          <t>块</t>
        </is>
      </c>
      <c r="J1263" s="6" t="n">
        <v>2</v>
      </c>
      <c r="K1263" s="6" t="inlineStr">
        <is>
          <t>否</t>
        </is>
      </c>
      <c r="L1263" s="6" t="inlineStr">
        <is>
          <t>旋转餐边柜-移门玻璃-1.8米版</t>
        </is>
      </c>
      <c r="N1263" s="8" t="inlineStr">
        <is>
          <t>✅ 可导入</t>
        </is>
      </c>
      <c r="O1263" t="inlineStr">
        <is>
          <t>✓</t>
        </is>
      </c>
    </row>
    <row r="1264">
      <c r="A1264" s="5" t="inlineStr">
        <is>
          <t>PPS23250050202</t>
        </is>
      </c>
      <c r="B1264" s="9" t="inlineStr">
        <is>
          <t>万象餐边柜 |樱桃木旋转餐边柜</t>
        </is>
      </c>
      <c r="C1264" s="9" t="inlineStr">
        <is>
          <t>榉木2.1米整柜+1.6米单腿餐桌</t>
        </is>
      </c>
      <c r="D1264" s="9" t="inlineStr">
        <is>
          <t>PPS2325005020242</t>
        </is>
      </c>
      <c r="E1264" s="5" t="inlineStr">
        <is>
          <t>WD-0228</t>
        </is>
      </c>
      <c r="F1264" s="9" t="inlineStr">
        <is>
          <t>榉木2.1米整柜+1.6米单腿餐桌-木作部分</t>
        </is>
      </c>
      <c r="G1264" s="9" t="inlineStr">
        <is>
          <t>组合</t>
        </is>
      </c>
      <c r="H1264" s="9" t="n"/>
      <c r="I1264" s="9" t="inlineStr">
        <is>
          <t>套</t>
        </is>
      </c>
      <c r="J1264" s="9" t="n">
        <v>1</v>
      </c>
      <c r="K1264" s="9" t="n"/>
      <c r="L1264" s="9" t="n"/>
      <c r="N1264" s="8" t="inlineStr">
        <is>
          <t>✅ 可导入</t>
        </is>
      </c>
      <c r="O1264" t="inlineStr">
        <is>
          <t>✓</t>
        </is>
      </c>
    </row>
    <row r="1265">
      <c r="A1265" s="5" t="inlineStr">
        <is>
          <t>PPS23250050202</t>
        </is>
      </c>
      <c r="B1265" s="6" t="inlineStr">
        <is>
          <t>万象餐边柜 |樱桃木旋转餐边柜</t>
        </is>
      </c>
      <c r="C1265" s="6" t="inlineStr">
        <is>
          <t>榉木2.1米整柜+1.6米单腿餐桌</t>
        </is>
      </c>
      <c r="D1265" s="6" t="inlineStr">
        <is>
          <t>PPS2325005020242</t>
        </is>
      </c>
      <c r="E1265" s="5" t="inlineStr">
        <is>
          <t>AC-0092</t>
        </is>
      </c>
      <c r="F1265" s="6" t="inlineStr">
        <is>
          <t>5mm茶色玻璃</t>
        </is>
      </c>
      <c r="G1265" s="6" t="inlineStr">
        <is>
          <t>平面(长×宽)</t>
        </is>
      </c>
      <c r="H1265" s="6" t="inlineStr">
        <is>
          <t>待定</t>
        </is>
      </c>
      <c r="I1265" s="6" t="inlineStr">
        <is>
          <t>块</t>
        </is>
      </c>
      <c r="J1265" s="6" t="n">
        <v>2</v>
      </c>
      <c r="K1265" s="6" t="inlineStr">
        <is>
          <t>否</t>
        </is>
      </c>
      <c r="L1265" s="6" t="inlineStr">
        <is>
          <t>旋转餐边柜-顶柜玻璃-2.1米版</t>
        </is>
      </c>
      <c r="N1265" s="8" t="inlineStr">
        <is>
          <t>✅ 可导入</t>
        </is>
      </c>
      <c r="O1265" t="inlineStr">
        <is>
          <t>✓</t>
        </is>
      </c>
    </row>
    <row r="1266">
      <c r="A1266" s="5" t="inlineStr">
        <is>
          <t>PPS23250050202</t>
        </is>
      </c>
      <c r="B1266" s="9" t="inlineStr">
        <is>
          <t>万象餐边柜 |樱桃木旋转餐边柜</t>
        </is>
      </c>
      <c r="C1266" s="9" t="inlineStr">
        <is>
          <t>榉木2.1米整柜+1.6米单腿餐桌</t>
        </is>
      </c>
      <c r="D1266" s="9" t="inlineStr">
        <is>
          <t>PPS2325005020242</t>
        </is>
      </c>
      <c r="E1266" s="5" t="inlineStr">
        <is>
          <t>AC-0122</t>
        </is>
      </c>
      <c r="F1266" s="9" t="inlineStr">
        <is>
          <t>黑色金属挂杆</t>
        </is>
      </c>
      <c r="G1266" s="9" t="inlineStr">
        <is>
          <t>个数</t>
        </is>
      </c>
      <c r="H1266" s="9" t="n"/>
      <c r="I1266" s="9" t="inlineStr">
        <is>
          <t>个</t>
        </is>
      </c>
      <c r="J1266" s="9" t="n">
        <v>1</v>
      </c>
      <c r="K1266" s="9" t="n"/>
      <c r="L1266" s="9" t="inlineStr">
        <is>
          <t>顶柜黑色金属杆</t>
        </is>
      </c>
      <c r="N1266" s="8" t="inlineStr">
        <is>
          <t>✅ 可导入</t>
        </is>
      </c>
      <c r="O1266" t="inlineStr">
        <is>
          <t>✓</t>
        </is>
      </c>
    </row>
    <row r="1267">
      <c r="A1267" s="5" t="inlineStr">
        <is>
          <t>PPS23250050202</t>
        </is>
      </c>
      <c r="B1267" s="6" t="inlineStr">
        <is>
          <t>万象餐边柜 |樱桃木旋转餐边柜</t>
        </is>
      </c>
      <c r="C1267" s="6" t="inlineStr">
        <is>
          <t>榉木2.1米整柜+1.6米单腿餐桌</t>
        </is>
      </c>
      <c r="D1267" s="6" t="inlineStr">
        <is>
          <t>PPS2325005020242</t>
        </is>
      </c>
      <c r="E1267" s="5" t="inlineStr">
        <is>
          <t>AC-0123</t>
        </is>
      </c>
      <c r="F1267" s="6" t="inlineStr">
        <is>
          <t>圆形木拉手</t>
        </is>
      </c>
      <c r="G1267" s="6" t="inlineStr">
        <is>
          <t>个数</t>
        </is>
      </c>
      <c r="H1267" s="6" t="n"/>
      <c r="I1267" s="6" t="inlineStr">
        <is>
          <t>个</t>
        </is>
      </c>
      <c r="J1267" s="6" t="n">
        <v>2</v>
      </c>
      <c r="K1267" s="6" t="n"/>
      <c r="L1267" s="6" t="inlineStr">
        <is>
          <t>旋转餐边柜-顶柜拉手</t>
        </is>
      </c>
      <c r="N1267" s="8" t="inlineStr">
        <is>
          <t>✅ 可导入</t>
        </is>
      </c>
      <c r="O1267" t="inlineStr">
        <is>
          <t>✓</t>
        </is>
      </c>
    </row>
    <row r="1268">
      <c r="A1268" s="5" t="inlineStr">
        <is>
          <t>PPS23250050202</t>
        </is>
      </c>
      <c r="B1268" s="9" t="inlineStr">
        <is>
          <t>万象餐边柜 |樱桃木旋转餐边柜</t>
        </is>
      </c>
      <c r="C1268" s="9" t="inlineStr">
        <is>
          <t>榉木2.1米整柜+1.6米单腿餐桌</t>
        </is>
      </c>
      <c r="D1268" s="9" t="inlineStr">
        <is>
          <t>PPS2325005020242</t>
        </is>
      </c>
      <c r="E1268" s="5" t="inlineStr">
        <is>
          <t>AC-0099</t>
        </is>
      </c>
      <c r="F1268" s="9" t="inlineStr">
        <is>
          <t>亚克力洞洞板-黑色</t>
        </is>
      </c>
      <c r="G1268" s="9" t="inlineStr">
        <is>
          <t>平面(长×宽)</t>
        </is>
      </c>
      <c r="H1268" s="9" t="inlineStr">
        <is>
          <t>608*2058</t>
        </is>
      </c>
      <c r="I1268" s="9" t="inlineStr">
        <is>
          <t>块</t>
        </is>
      </c>
      <c r="J1268" s="9" t="n">
        <v>1</v>
      </c>
      <c r="K1268" s="9" t="inlineStr">
        <is>
          <t>否</t>
        </is>
      </c>
      <c r="L1268" s="9" t="inlineStr">
        <is>
          <t>旋转餐边柜-洞洞板-2.1米版；磨砂洞洞板5mm   高608x2058mm  右打孔  半直径是孔中心离边70mm 不要搞错   螺丝孔直径4mm孔边离边10mm</t>
        </is>
      </c>
      <c r="N1268" s="8" t="inlineStr">
        <is>
          <t>✅ 可导入</t>
        </is>
      </c>
      <c r="O1268" t="inlineStr">
        <is>
          <t>✓</t>
        </is>
      </c>
    </row>
    <row r="1269">
      <c r="A1269" s="5" t="inlineStr">
        <is>
          <t>PPS23250050202</t>
        </is>
      </c>
      <c r="B1269" s="6" t="inlineStr">
        <is>
          <t>万象餐边柜 |樱桃木旋转餐边柜</t>
        </is>
      </c>
      <c r="C1269" s="6" t="inlineStr">
        <is>
          <t>榉木2.1米整柜+1.6米单腿餐桌</t>
        </is>
      </c>
      <c r="D1269" s="6" t="inlineStr">
        <is>
          <t>PPS2325005020242</t>
        </is>
      </c>
      <c r="E1269" s="5" t="inlineStr">
        <is>
          <t>AC-0162</t>
        </is>
      </c>
      <c r="F1269" s="6" t="inlineStr">
        <is>
          <t>电力轨道-Xpower-U80-黑色-2.05-2插座</t>
        </is>
      </c>
      <c r="G1269" s="6" t="inlineStr">
        <is>
          <t>个数</t>
        </is>
      </c>
      <c r="H1269" s="6" t="n"/>
      <c r="I1269" s="6" t="inlineStr">
        <is>
          <t>根</t>
        </is>
      </c>
      <c r="J1269" s="6" t="n">
        <v>1</v>
      </c>
      <c r="K1269" s="6" t="n"/>
      <c r="L1269" s="6" t="inlineStr">
        <is>
          <t>旋转餐边柜-明装电力轨道-2.1米版</t>
        </is>
      </c>
      <c r="N1269" s="8" t="inlineStr">
        <is>
          <t>✅ 可导入</t>
        </is>
      </c>
      <c r="O1269" t="inlineStr">
        <is>
          <t>✓</t>
        </is>
      </c>
    </row>
    <row r="1270">
      <c r="A1270" s="5" t="inlineStr">
        <is>
          <t>PPS23250050202</t>
        </is>
      </c>
      <c r="B1270" s="9" t="inlineStr">
        <is>
          <t>万象餐边柜 |樱桃木旋转餐边柜</t>
        </is>
      </c>
      <c r="C1270" s="9" t="inlineStr">
        <is>
          <t>榉木2.1米整柜+1.6米单腿餐桌</t>
        </is>
      </c>
      <c r="D1270" s="9" t="inlineStr">
        <is>
          <t>PPS2325005020242</t>
        </is>
      </c>
      <c r="E1270" s="5" t="inlineStr">
        <is>
          <t>AC-0071</t>
        </is>
      </c>
      <c r="F1270" s="9" t="inlineStr">
        <is>
          <t>12mm黑色岩板</t>
        </is>
      </c>
      <c r="G1270" s="9" t="inlineStr">
        <is>
          <t>平面(长×宽)</t>
        </is>
      </c>
      <c r="H1270" s="9" t="inlineStr">
        <is>
          <t>2100*550</t>
        </is>
      </c>
      <c r="I1270" s="9" t="inlineStr">
        <is>
          <t>块</t>
        </is>
      </c>
      <c r="J1270" s="9" t="n">
        <v>1</v>
      </c>
      <c r="K1270" s="9" t="n"/>
      <c r="L1270" s="9" t="inlineStr">
        <is>
          <t>旋转餐边柜-黑色岩板-2.1米版；12mm纯黑岩板2100*550  4边磨平，R2mm安全角
后面左右两边进来8cm开2*1cm半圆孔</t>
        </is>
      </c>
      <c r="N1270" s="8" t="inlineStr">
        <is>
          <t>✅ 可导入</t>
        </is>
      </c>
      <c r="O1270" t="inlineStr">
        <is>
          <t>✓</t>
        </is>
      </c>
    </row>
    <row r="1271">
      <c r="A1271" s="5" t="inlineStr">
        <is>
          <t>PPS23250050202</t>
        </is>
      </c>
      <c r="B1271" s="6" t="inlineStr">
        <is>
          <t>万象餐边柜 |樱桃木旋转餐边柜</t>
        </is>
      </c>
      <c r="C1271" s="6" t="inlineStr">
        <is>
          <t>榉木2.1米整柜+1.6米单腿餐桌</t>
        </is>
      </c>
      <c r="D1271" s="6" t="inlineStr">
        <is>
          <t>PPS2325005020242</t>
        </is>
      </c>
      <c r="E1271" s="5" t="inlineStr">
        <is>
          <t>AC-0121</t>
        </is>
      </c>
      <c r="F1271" s="6" t="inlineStr">
        <is>
          <t>旋转柜体加固五金</t>
        </is>
      </c>
      <c r="G1271" s="6" t="inlineStr">
        <is>
          <t>个数</t>
        </is>
      </c>
      <c r="H1271" s="6" t="n"/>
      <c r="I1271" s="6" t="inlineStr">
        <is>
          <t>个</t>
        </is>
      </c>
      <c r="J1271" s="6" t="n">
        <v>1</v>
      </c>
      <c r="K1271" s="6" t="n"/>
      <c r="L1271" s="6" t="inlineStr">
        <is>
          <t>旋转餐边柜-旋转加固五金;3.5厚 支架450长-黑色;3.5厚 支架450长-黑色</t>
        </is>
      </c>
      <c r="N1271" s="8" t="inlineStr">
        <is>
          <t>✅ 可导入</t>
        </is>
      </c>
      <c r="O1271" t="inlineStr">
        <is>
          <t>✓</t>
        </is>
      </c>
    </row>
    <row r="1272">
      <c r="A1272" s="5" t="inlineStr">
        <is>
          <t>PPS23250050202</t>
        </is>
      </c>
      <c r="B1272" s="9" t="inlineStr">
        <is>
          <t>万象餐边柜 |樱桃木旋转餐边柜</t>
        </is>
      </c>
      <c r="C1272" s="9" t="inlineStr">
        <is>
          <t>榉木2.1米整柜+1.6米单腿餐桌</t>
        </is>
      </c>
      <c r="D1272" s="9" t="inlineStr">
        <is>
          <t>PPS2325005020242</t>
        </is>
      </c>
      <c r="E1272" s="5" t="inlineStr">
        <is>
          <t>AC-0092</t>
        </is>
      </c>
      <c r="F1272" s="9" t="inlineStr">
        <is>
          <t>5mm茶色玻璃</t>
        </is>
      </c>
      <c r="G1272" s="9" t="inlineStr">
        <is>
          <t>平面(长×宽)</t>
        </is>
      </c>
      <c r="H1272" s="9" t="inlineStr">
        <is>
          <t>待定</t>
        </is>
      </c>
      <c r="I1272" s="9" t="inlineStr">
        <is>
          <t>块</t>
        </is>
      </c>
      <c r="J1272" s="9" t="n">
        <v>1</v>
      </c>
      <c r="K1272" s="9" t="inlineStr">
        <is>
          <t>否</t>
        </is>
      </c>
      <c r="L1272" s="9" t="inlineStr">
        <is>
          <t>旋转餐边柜-抽屉玻璃-2.1米版</t>
        </is>
      </c>
      <c r="N1272" s="8" t="inlineStr">
        <is>
          <t>✅ 可导入</t>
        </is>
      </c>
      <c r="O1272" t="inlineStr">
        <is>
          <t>✓</t>
        </is>
      </c>
    </row>
    <row r="1273">
      <c r="A1273" s="5" t="inlineStr">
        <is>
          <t>PPS23250050202</t>
        </is>
      </c>
      <c r="B1273" s="6" t="inlineStr">
        <is>
          <t>万象餐边柜 |樱桃木旋转餐边柜</t>
        </is>
      </c>
      <c r="C1273" s="6" t="inlineStr">
        <is>
          <t>榉木2.1米整柜+1.6米单腿餐桌</t>
        </is>
      </c>
      <c r="D1273" s="6" t="inlineStr">
        <is>
          <t>PPS2325005020242</t>
        </is>
      </c>
      <c r="E1273" s="5" t="inlineStr">
        <is>
          <t>AC-0092</t>
        </is>
      </c>
      <c r="F1273" s="6" t="inlineStr">
        <is>
          <t>5mm茶色玻璃</t>
        </is>
      </c>
      <c r="G1273" s="6" t="inlineStr">
        <is>
          <t>平面(长×宽)</t>
        </is>
      </c>
      <c r="H1273" s="6" t="inlineStr">
        <is>
          <t>待定</t>
        </is>
      </c>
      <c r="I1273" s="6" t="inlineStr">
        <is>
          <t>块</t>
        </is>
      </c>
      <c r="J1273" s="6" t="n">
        <v>2</v>
      </c>
      <c r="K1273" s="6" t="inlineStr">
        <is>
          <t>否</t>
        </is>
      </c>
      <c r="L1273" s="6" t="inlineStr">
        <is>
          <t>旋转餐边柜-移门玻璃-2.1米版</t>
        </is>
      </c>
      <c r="N1273" s="8" t="inlineStr">
        <is>
          <t>✅ 可导入</t>
        </is>
      </c>
      <c r="O1273" t="inlineStr">
        <is>
          <t>✓</t>
        </is>
      </c>
    </row>
    <row r="1274">
      <c r="A1274" s="5" t="inlineStr">
        <is>
          <t>PPS23780020201</t>
        </is>
      </c>
      <c r="B1274" s="9" t="inlineStr">
        <is>
          <t>可鸥岛台 |樱桃木中岛岛台</t>
        </is>
      </c>
      <c r="C1274" s="9" t="inlineStr">
        <is>
          <t>岛台-仅餐桌-单腿桌-1.2米</t>
        </is>
      </c>
      <c r="D1274" s="9" t="inlineStr">
        <is>
          <t>PPS2378002020111</t>
        </is>
      </c>
      <c r="E1274" s="5" t="inlineStr">
        <is>
          <t>WD-0229</t>
        </is>
      </c>
      <c r="F1274" s="9" t="inlineStr">
        <is>
          <t>岛台-仅餐桌-单腿桌-1.2米-木作部分</t>
        </is>
      </c>
      <c r="G1274" s="9" t="inlineStr">
        <is>
          <t>组合</t>
        </is>
      </c>
      <c r="H1274" s="9" t="n"/>
      <c r="I1274" s="9" t="inlineStr">
        <is>
          <t>套</t>
        </is>
      </c>
      <c r="J1274" s="9" t="n">
        <v>1</v>
      </c>
      <c r="K1274" s="9" t="n"/>
      <c r="L1274" s="9" t="n"/>
      <c r="N1274" s="8" t="inlineStr">
        <is>
          <t>✅ 可导入</t>
        </is>
      </c>
      <c r="O1274" t="inlineStr">
        <is>
          <t>✓</t>
        </is>
      </c>
    </row>
    <row r="1275">
      <c r="A1275" s="5" t="inlineStr">
        <is>
          <t>PPS23780020201</t>
        </is>
      </c>
      <c r="B1275" s="6" t="inlineStr">
        <is>
          <t>可鸥岛台 |樱桃木中岛岛台</t>
        </is>
      </c>
      <c r="C1275" s="6" t="inlineStr">
        <is>
          <t>岛台-仅餐桌-单腿桌-1.4米</t>
        </is>
      </c>
      <c r="D1275" s="6" t="inlineStr">
        <is>
          <t>PPS2378002020112</t>
        </is>
      </c>
      <c r="E1275" s="5" t="inlineStr">
        <is>
          <t>WD-0230</t>
        </is>
      </c>
      <c r="F1275" s="6" t="inlineStr">
        <is>
          <t>岛台-仅餐桌-单腿桌-1.4米-木作部分</t>
        </is>
      </c>
      <c r="G1275" s="6" t="inlineStr">
        <is>
          <t>组合</t>
        </is>
      </c>
      <c r="H1275" s="6" t="n"/>
      <c r="I1275" s="6" t="inlineStr">
        <is>
          <t>套</t>
        </is>
      </c>
      <c r="J1275" s="6" t="n">
        <v>1</v>
      </c>
      <c r="K1275" s="6" t="n"/>
      <c r="L1275" s="6" t="n"/>
      <c r="N1275" s="8" t="inlineStr">
        <is>
          <t>✅ 可导入</t>
        </is>
      </c>
      <c r="O1275" t="inlineStr">
        <is>
          <t>✓</t>
        </is>
      </c>
    </row>
    <row r="1276">
      <c r="A1276" s="5" t="inlineStr">
        <is>
          <t>PPS23780020201</t>
        </is>
      </c>
      <c r="B1276" s="9" t="inlineStr">
        <is>
          <t>可鸥岛台 |樱桃木中岛岛台</t>
        </is>
      </c>
      <c r="C1276" s="9" t="inlineStr">
        <is>
          <t>岛台-仅餐桌-单腿桌-1.6米</t>
        </is>
      </c>
      <c r="D1276" s="9" t="inlineStr">
        <is>
          <t>PPS2378002020113</t>
        </is>
      </c>
      <c r="E1276" s="5" t="inlineStr">
        <is>
          <t>WD-0231</t>
        </is>
      </c>
      <c r="F1276" s="9" t="inlineStr">
        <is>
          <t>岛台-仅餐桌-单腿桌-1.6米-木作部分</t>
        </is>
      </c>
      <c r="G1276" s="9" t="inlineStr">
        <is>
          <t>组合</t>
        </is>
      </c>
      <c r="H1276" s="9" t="n"/>
      <c r="I1276" s="9" t="inlineStr">
        <is>
          <t>套</t>
        </is>
      </c>
      <c r="J1276" s="9" t="n">
        <v>1</v>
      </c>
      <c r="K1276" s="9" t="n"/>
      <c r="L1276" s="9" t="n"/>
      <c r="N1276" s="8" t="inlineStr">
        <is>
          <t>✅ 可导入</t>
        </is>
      </c>
      <c r="O1276" t="inlineStr">
        <is>
          <t>✓</t>
        </is>
      </c>
    </row>
    <row r="1277">
      <c r="A1277" s="5" t="inlineStr">
        <is>
          <t>PPS23780020201</t>
        </is>
      </c>
      <c r="B1277" s="6" t="inlineStr">
        <is>
          <t>可鸥岛台 |樱桃木中岛岛台</t>
        </is>
      </c>
      <c r="C1277" s="6" t="inlineStr">
        <is>
          <t>岛台-仅餐桌-单腿桌-1.8米</t>
        </is>
      </c>
      <c r="D1277" s="6" t="inlineStr">
        <is>
          <t>PPS2378002020114</t>
        </is>
      </c>
      <c r="E1277" s="5" t="inlineStr">
        <is>
          <t>WD-0232</t>
        </is>
      </c>
      <c r="F1277" s="6" t="inlineStr">
        <is>
          <t>岛台-仅餐桌-单腿桌-1.8米-木作部分</t>
        </is>
      </c>
      <c r="G1277" s="6" t="inlineStr">
        <is>
          <t>组合</t>
        </is>
      </c>
      <c r="H1277" s="6" t="n"/>
      <c r="I1277" s="6" t="inlineStr">
        <is>
          <t>套</t>
        </is>
      </c>
      <c r="J1277" s="6" t="n">
        <v>1</v>
      </c>
      <c r="K1277" s="6" t="n"/>
      <c r="L1277" s="6" t="n"/>
      <c r="N1277" s="8" t="inlineStr">
        <is>
          <t>✅ 可导入</t>
        </is>
      </c>
      <c r="O1277" t="inlineStr">
        <is>
          <t>✓</t>
        </is>
      </c>
    </row>
    <row r="1278">
      <c r="A1278" s="5" t="inlineStr">
        <is>
          <t>PPS23780020201</t>
        </is>
      </c>
      <c r="B1278" s="9" t="inlineStr">
        <is>
          <t>可鸥岛台 |樱桃木中岛岛台</t>
        </is>
      </c>
      <c r="C1278" s="9" t="inlineStr">
        <is>
          <t>岛台-仅餐桌-双腿桌-1.2米</t>
        </is>
      </c>
      <c r="D1278" s="9" t="inlineStr">
        <is>
          <t>PPS2378002020115</t>
        </is>
      </c>
      <c r="E1278" s="5" t="inlineStr">
        <is>
          <t>WD-0233</t>
        </is>
      </c>
      <c r="F1278" s="9" t="inlineStr">
        <is>
          <t>岛台-仅餐桌-双腿桌-1.2米-木作部分</t>
        </is>
      </c>
      <c r="G1278" s="9" t="inlineStr">
        <is>
          <t>组合</t>
        </is>
      </c>
      <c r="H1278" s="9" t="n"/>
      <c r="I1278" s="9" t="inlineStr">
        <is>
          <t>套</t>
        </is>
      </c>
      <c r="J1278" s="9" t="n">
        <v>1</v>
      </c>
      <c r="K1278" s="9" t="n"/>
      <c r="L1278" s="9" t="n"/>
      <c r="N1278" s="8" t="inlineStr">
        <is>
          <t>✅ 可导入</t>
        </is>
      </c>
      <c r="O1278" t="inlineStr">
        <is>
          <t>✓</t>
        </is>
      </c>
    </row>
    <row r="1279">
      <c r="A1279" s="5" t="inlineStr">
        <is>
          <t>PPS23780020201</t>
        </is>
      </c>
      <c r="B1279" s="6" t="inlineStr">
        <is>
          <t>可鸥岛台 |樱桃木中岛岛台</t>
        </is>
      </c>
      <c r="C1279" s="6" t="inlineStr">
        <is>
          <t>岛台-仅餐桌-双腿桌-1.4米</t>
        </is>
      </c>
      <c r="D1279" s="6" t="inlineStr">
        <is>
          <t>PPS2378002020116</t>
        </is>
      </c>
      <c r="E1279" s="5" t="inlineStr">
        <is>
          <t>WD-0234</t>
        </is>
      </c>
      <c r="F1279" s="6" t="inlineStr">
        <is>
          <t>岛台-仅餐桌-双腿桌-1.4米-木作部分</t>
        </is>
      </c>
      <c r="G1279" s="6" t="inlineStr">
        <is>
          <t>组合</t>
        </is>
      </c>
      <c r="H1279" s="6" t="n"/>
      <c r="I1279" s="6" t="inlineStr">
        <is>
          <t>套</t>
        </is>
      </c>
      <c r="J1279" s="6" t="n">
        <v>1</v>
      </c>
      <c r="K1279" s="6" t="n"/>
      <c r="L1279" s="6" t="n"/>
      <c r="N1279" s="8" t="inlineStr">
        <is>
          <t>✅ 可导入</t>
        </is>
      </c>
      <c r="O1279" t="inlineStr">
        <is>
          <t>✓</t>
        </is>
      </c>
    </row>
    <row r="1280">
      <c r="A1280" s="5" t="inlineStr">
        <is>
          <t>PPS23780020201</t>
        </is>
      </c>
      <c r="B1280" s="9" t="inlineStr">
        <is>
          <t>可鸥岛台 |樱桃木中岛岛台</t>
        </is>
      </c>
      <c r="C1280" s="9" t="inlineStr">
        <is>
          <t>岛台-仅餐桌-双腿桌-1.6米</t>
        </is>
      </c>
      <c r="D1280" s="9" t="inlineStr">
        <is>
          <t>PPS2378002020117</t>
        </is>
      </c>
      <c r="E1280" s="5" t="inlineStr">
        <is>
          <t>WD-0235</t>
        </is>
      </c>
      <c r="F1280" s="9" t="inlineStr">
        <is>
          <t>岛台-仅餐桌-双腿桌-1.6米-木作部分</t>
        </is>
      </c>
      <c r="G1280" s="9" t="inlineStr">
        <is>
          <t>组合</t>
        </is>
      </c>
      <c r="H1280" s="9" t="n"/>
      <c r="I1280" s="9" t="inlineStr">
        <is>
          <t>套</t>
        </is>
      </c>
      <c r="J1280" s="9" t="n">
        <v>1</v>
      </c>
      <c r="K1280" s="9" t="n"/>
      <c r="L1280" s="9" t="n"/>
      <c r="N1280" s="8" t="inlineStr">
        <is>
          <t>✅ 可导入</t>
        </is>
      </c>
      <c r="O1280" t="inlineStr">
        <is>
          <t>✓</t>
        </is>
      </c>
    </row>
    <row r="1281">
      <c r="A1281" s="5" t="inlineStr">
        <is>
          <t>PPS23780020201</t>
        </is>
      </c>
      <c r="B1281" s="6" t="inlineStr">
        <is>
          <t>可鸥岛台 |樱桃木中岛岛台</t>
        </is>
      </c>
      <c r="C1281" s="6" t="inlineStr">
        <is>
          <t>岛台-仅餐桌-双腿桌-1.8米</t>
        </is>
      </c>
      <c r="D1281" s="6" t="inlineStr">
        <is>
          <t>PPS2378002020118</t>
        </is>
      </c>
      <c r="E1281" s="5" t="inlineStr">
        <is>
          <t>WD-0236</t>
        </is>
      </c>
      <c r="F1281" s="6" t="inlineStr">
        <is>
          <t>岛台-仅餐桌-双腿桌-1.8米-木作部分</t>
        </is>
      </c>
      <c r="G1281" s="6" t="inlineStr">
        <is>
          <t>组合</t>
        </is>
      </c>
      <c r="H1281" s="6" t="n"/>
      <c r="I1281" s="6" t="inlineStr">
        <is>
          <t>套</t>
        </is>
      </c>
      <c r="J1281" s="6" t="n">
        <v>1</v>
      </c>
      <c r="K1281" s="6" t="n"/>
      <c r="L1281" s="6" t="n"/>
      <c r="N1281" s="8" t="inlineStr">
        <is>
          <t>✅ 可导入</t>
        </is>
      </c>
      <c r="O1281" t="inlineStr">
        <is>
          <t>✓</t>
        </is>
      </c>
    </row>
    <row r="1282">
      <c r="A1282" s="5" t="inlineStr">
        <is>
          <t>PPS23780020201</t>
        </is>
      </c>
      <c r="B1282" s="9" t="inlineStr">
        <is>
          <t>可鸥岛台 |樱桃木中岛岛台</t>
        </is>
      </c>
      <c r="C1282" s="9" t="inlineStr">
        <is>
          <t>岛台-仅中岛-0.6米</t>
        </is>
      </c>
      <c r="D1282" s="9" t="inlineStr">
        <is>
          <t>PPS2378002020119</t>
        </is>
      </c>
      <c r="E1282" s="5" t="inlineStr">
        <is>
          <t>WD-0237</t>
        </is>
      </c>
      <c r="F1282" s="9" t="inlineStr">
        <is>
          <t>岛台-仅中岛-0.6米-木作部分</t>
        </is>
      </c>
      <c r="G1282" s="9" t="inlineStr">
        <is>
          <t>组合</t>
        </is>
      </c>
      <c r="H1282" s="9" t="n"/>
      <c r="I1282" s="9" t="inlineStr">
        <is>
          <t>套</t>
        </is>
      </c>
      <c r="J1282" s="9" t="n">
        <v>1</v>
      </c>
      <c r="K1282" s="9" t="n"/>
      <c r="L1282" s="9" t="n"/>
      <c r="N1282" s="8" t="inlineStr">
        <is>
          <t>✅ 可导入</t>
        </is>
      </c>
      <c r="O1282" t="inlineStr">
        <is>
          <t>✓</t>
        </is>
      </c>
    </row>
    <row r="1283">
      <c r="A1283" s="5" t="inlineStr">
        <is>
          <t>PPS23780020201</t>
        </is>
      </c>
      <c r="B1283" s="6" t="inlineStr">
        <is>
          <t>可鸥岛台 |樱桃木中岛岛台</t>
        </is>
      </c>
      <c r="C1283" s="6" t="inlineStr">
        <is>
          <t>岛台-仅中岛-0.6米</t>
        </is>
      </c>
      <c r="D1283" s="6" t="inlineStr">
        <is>
          <t>PPS2378002020119</t>
        </is>
      </c>
      <c r="E1283" s="5" t="inlineStr">
        <is>
          <t>AC-0071</t>
        </is>
      </c>
      <c r="F1283" s="6" t="inlineStr">
        <is>
          <t>12mm黑色岩板</t>
        </is>
      </c>
      <c r="G1283" s="6" t="inlineStr">
        <is>
          <t>平面(长×宽)</t>
        </is>
      </c>
      <c r="H1283" s="6" t="inlineStr">
        <is>
          <t>600*870</t>
        </is>
      </c>
      <c r="I1283" s="6" t="inlineStr">
        <is>
          <t>块</t>
        </is>
      </c>
      <c r="J1283" s="6" t="n">
        <v>1</v>
      </c>
      <c r="K1283" s="6" t="n"/>
      <c r="L1283" s="6" t="inlineStr">
        <is>
          <t>岛台-岩板-0.6版；哑光纯黑岩板 600*870 R5角</t>
        </is>
      </c>
      <c r="N1283" s="8" t="inlineStr">
        <is>
          <t>✅ 可导入</t>
        </is>
      </c>
      <c r="O1283" t="inlineStr">
        <is>
          <t>✓</t>
        </is>
      </c>
    </row>
    <row r="1284">
      <c r="A1284" s="5" t="inlineStr">
        <is>
          <t>PPS23780020201</t>
        </is>
      </c>
      <c r="B1284" s="9" t="inlineStr">
        <is>
          <t>可鸥岛台 |樱桃木中岛岛台</t>
        </is>
      </c>
      <c r="C1284" s="9" t="inlineStr">
        <is>
          <t>岛台-仅中岛-0.6米</t>
        </is>
      </c>
      <c r="D1284" s="9" t="inlineStr">
        <is>
          <t>PPS2378002020119</t>
        </is>
      </c>
      <c r="E1284" s="5" t="inlineStr">
        <is>
          <t>AC-0092</t>
        </is>
      </c>
      <c r="F1284" s="9" t="inlineStr">
        <is>
          <t>5mm茶色玻璃</t>
        </is>
      </c>
      <c r="G1284" s="9" t="inlineStr">
        <is>
          <t>平面(长×宽)</t>
        </is>
      </c>
      <c r="H1284" s="9" t="inlineStr">
        <is>
          <t>待定</t>
        </is>
      </c>
      <c r="I1284" s="9" t="inlineStr">
        <is>
          <t>块</t>
        </is>
      </c>
      <c r="J1284" s="9" t="n">
        <v>1</v>
      </c>
      <c r="K1284" s="9" t="inlineStr">
        <is>
          <t>否</t>
        </is>
      </c>
      <c r="L1284" s="9" t="inlineStr">
        <is>
          <t>岛台-玻璃-0.6版</t>
        </is>
      </c>
      <c r="N1284" s="8" t="inlineStr">
        <is>
          <t>✅ 可导入</t>
        </is>
      </c>
      <c r="O1284" t="inlineStr">
        <is>
          <t>✓</t>
        </is>
      </c>
    </row>
    <row r="1285">
      <c r="A1285" s="5" t="inlineStr">
        <is>
          <t>PPS23780020201</t>
        </is>
      </c>
      <c r="B1285" s="6" t="inlineStr">
        <is>
          <t>可鸥岛台 |樱桃木中岛岛台</t>
        </is>
      </c>
      <c r="C1285" s="6" t="inlineStr">
        <is>
          <t>岛台-仅中岛-0.6米</t>
        </is>
      </c>
      <c r="D1285" s="6" t="inlineStr">
        <is>
          <t>PPS2378002020119</t>
        </is>
      </c>
      <c r="E1285" s="5" t="inlineStr">
        <is>
          <t>AC-0124</t>
        </is>
      </c>
      <c r="F1285" s="6" t="inlineStr">
        <is>
          <t>西门子明装电力轨道-黑色</t>
        </is>
      </c>
      <c r="G1285" s="6" t="inlineStr">
        <is>
          <t>长度</t>
        </is>
      </c>
      <c r="H1285" s="6" t="n">
        <v>550</v>
      </c>
      <c r="I1285" s="6" t="inlineStr">
        <is>
          <t>条</t>
        </is>
      </c>
      <c r="J1285" s="6" t="n">
        <v>1</v>
      </c>
      <c r="K1285" s="6" t="n"/>
      <c r="L1285" s="6" t="inlineStr">
        <is>
          <t>岛台-电力轨道-0.6版；西门子明装电力轨道-550mm-黑色</t>
        </is>
      </c>
      <c r="N1285" s="8" t="inlineStr">
        <is>
          <t>✅ 可导入</t>
        </is>
      </c>
      <c r="O1285" t="inlineStr">
        <is>
          <t>✓</t>
        </is>
      </c>
    </row>
    <row r="1286">
      <c r="A1286" s="5" t="inlineStr">
        <is>
          <t>PPS23780020201</t>
        </is>
      </c>
      <c r="B1286" s="9" t="inlineStr">
        <is>
          <t>可鸥岛台 |樱桃木中岛岛台</t>
        </is>
      </c>
      <c r="C1286" s="9" t="inlineStr">
        <is>
          <t>岛台-仅中岛-0.6米</t>
        </is>
      </c>
      <c r="D1286" s="9" t="inlineStr">
        <is>
          <t>PPS2378002020119</t>
        </is>
      </c>
      <c r="E1286" s="5" t="inlineStr">
        <is>
          <t>AC-0125</t>
        </is>
      </c>
      <c r="F1286" s="9" t="inlineStr">
        <is>
          <t>黑色金属挂架</t>
        </is>
      </c>
      <c r="G1286" s="9" t="inlineStr">
        <is>
          <t>个数</t>
        </is>
      </c>
      <c r="H1286" s="9" t="n"/>
      <c r="I1286" s="9" t="inlineStr">
        <is>
          <t>个</t>
        </is>
      </c>
      <c r="J1286" s="9" t="n">
        <v>1</v>
      </c>
      <c r="K1286" s="9" t="n"/>
      <c r="L1286" s="9" t="inlineStr">
        <is>
          <t>岛台-隐藏挂杆-0.6版</t>
        </is>
      </c>
      <c r="N1286" s="8" t="inlineStr">
        <is>
          <t>✅ 可导入</t>
        </is>
      </c>
      <c r="O1286" t="inlineStr">
        <is>
          <t>✓</t>
        </is>
      </c>
    </row>
    <row r="1287">
      <c r="A1287" s="5" t="inlineStr">
        <is>
          <t>PPS23780020201</t>
        </is>
      </c>
      <c r="B1287" s="6" t="inlineStr">
        <is>
          <t>可鸥岛台 |樱桃木中岛岛台</t>
        </is>
      </c>
      <c r="C1287" s="6" t="inlineStr">
        <is>
          <t>岛台-仅中岛-0.9米</t>
        </is>
      </c>
      <c r="D1287" s="6" t="inlineStr">
        <is>
          <t>PPS2378002020120</t>
        </is>
      </c>
      <c r="E1287" s="5" t="inlineStr">
        <is>
          <t>WD-0238</t>
        </is>
      </c>
      <c r="F1287" s="6" t="inlineStr">
        <is>
          <t>岛台-仅中岛-0.9米-木作部分</t>
        </is>
      </c>
      <c r="G1287" s="6" t="inlineStr">
        <is>
          <t>组合</t>
        </is>
      </c>
      <c r="H1287" s="6" t="n"/>
      <c r="I1287" s="6" t="inlineStr">
        <is>
          <t>套</t>
        </is>
      </c>
      <c r="J1287" s="6" t="n">
        <v>1</v>
      </c>
      <c r="K1287" s="6" t="n"/>
      <c r="L1287" s="6" t="n"/>
      <c r="N1287" s="8" t="inlineStr">
        <is>
          <t>✅ 可导入</t>
        </is>
      </c>
      <c r="O1287" t="inlineStr">
        <is>
          <t>✓</t>
        </is>
      </c>
    </row>
    <row r="1288">
      <c r="A1288" s="5" t="inlineStr">
        <is>
          <t>PPS23780020201</t>
        </is>
      </c>
      <c r="B1288" s="9" t="inlineStr">
        <is>
          <t>可鸥岛台 |樱桃木中岛岛台</t>
        </is>
      </c>
      <c r="C1288" s="9" t="inlineStr">
        <is>
          <t>岛台-仅中岛-0.9米</t>
        </is>
      </c>
      <c r="D1288" s="9" t="inlineStr">
        <is>
          <t>PPS2378002020120</t>
        </is>
      </c>
      <c r="E1288" s="5" t="inlineStr">
        <is>
          <t>AC-0071</t>
        </is>
      </c>
      <c r="F1288" s="9" t="inlineStr">
        <is>
          <t>12mm黑色岩板</t>
        </is>
      </c>
      <c r="G1288" s="9" t="inlineStr">
        <is>
          <t>平面(长×宽)</t>
        </is>
      </c>
      <c r="H1288" s="9" t="inlineStr">
        <is>
          <t>900*870</t>
        </is>
      </c>
      <c r="I1288" s="9" t="inlineStr">
        <is>
          <t>块</t>
        </is>
      </c>
      <c r="J1288" s="9" t="n">
        <v>1</v>
      </c>
      <c r="K1288" s="9" t="n"/>
      <c r="L1288" s="9" t="inlineStr">
        <is>
          <t>岛台-岩板-0.9版；哑光纯黑岩板 900*870 R5角</t>
        </is>
      </c>
      <c r="N1288" s="8" t="inlineStr">
        <is>
          <t>✅ 可导入</t>
        </is>
      </c>
      <c r="O1288" t="inlineStr">
        <is>
          <t>✓</t>
        </is>
      </c>
    </row>
    <row r="1289">
      <c r="A1289" s="5" t="inlineStr">
        <is>
          <t>PPS23780020201</t>
        </is>
      </c>
      <c r="B1289" s="6" t="inlineStr">
        <is>
          <t>可鸥岛台 |樱桃木中岛岛台</t>
        </is>
      </c>
      <c r="C1289" s="6" t="inlineStr">
        <is>
          <t>岛台-仅中岛-0.9米</t>
        </is>
      </c>
      <c r="D1289" s="6" t="inlineStr">
        <is>
          <t>PPS2378002020120</t>
        </is>
      </c>
      <c r="E1289" s="5" t="inlineStr">
        <is>
          <t>AC-0092</t>
        </is>
      </c>
      <c r="F1289" s="6" t="inlineStr">
        <is>
          <t>5mm茶色玻璃</t>
        </is>
      </c>
      <c r="G1289" s="6" t="inlineStr">
        <is>
          <t>平面(长×宽)</t>
        </is>
      </c>
      <c r="H1289" s="6" t="inlineStr">
        <is>
          <t>待定</t>
        </is>
      </c>
      <c r="I1289" s="6" t="inlineStr">
        <is>
          <t>块</t>
        </is>
      </c>
      <c r="J1289" s="6" t="n">
        <v>1</v>
      </c>
      <c r="K1289" s="6" t="inlineStr">
        <is>
          <t>否</t>
        </is>
      </c>
      <c r="L1289" s="6" t="inlineStr">
        <is>
          <t>岛台-玻璃-0.9版</t>
        </is>
      </c>
      <c r="N1289" s="8" t="inlineStr">
        <is>
          <t>✅ 可导入</t>
        </is>
      </c>
      <c r="O1289" t="inlineStr">
        <is>
          <t>✓</t>
        </is>
      </c>
    </row>
    <row r="1290">
      <c r="A1290" s="5" t="inlineStr">
        <is>
          <t>PPS23780020201</t>
        </is>
      </c>
      <c r="B1290" s="9" t="inlineStr">
        <is>
          <t>可鸥岛台 |樱桃木中岛岛台</t>
        </is>
      </c>
      <c r="C1290" s="9" t="inlineStr">
        <is>
          <t>岛台-仅中岛-0.9米</t>
        </is>
      </c>
      <c r="D1290" s="9" t="inlineStr">
        <is>
          <t>PPS2378002020120</t>
        </is>
      </c>
      <c r="E1290" s="5" t="inlineStr">
        <is>
          <t>AC-0124</t>
        </is>
      </c>
      <c r="F1290" s="9" t="inlineStr">
        <is>
          <t>西门子明装电力轨道-黑色</t>
        </is>
      </c>
      <c r="G1290" s="9" t="inlineStr">
        <is>
          <t>长度</t>
        </is>
      </c>
      <c r="H1290" s="9" t="n">
        <v>550</v>
      </c>
      <c r="I1290" s="9" t="inlineStr">
        <is>
          <t>条</t>
        </is>
      </c>
      <c r="J1290" s="9" t="n">
        <v>1</v>
      </c>
      <c r="K1290" s="9" t="n"/>
      <c r="L1290" s="9" t="inlineStr">
        <is>
          <t>岛台-电力轨道-0.9版；西门子明装电力轨道-550mm-黑色</t>
        </is>
      </c>
      <c r="N1290" s="8" t="inlineStr">
        <is>
          <t>✅ 可导入</t>
        </is>
      </c>
      <c r="O1290" t="inlineStr">
        <is>
          <t>✓</t>
        </is>
      </c>
    </row>
    <row r="1291">
      <c r="A1291" s="5" t="inlineStr">
        <is>
          <t>PPS23780020201</t>
        </is>
      </c>
      <c r="B1291" s="6" t="inlineStr">
        <is>
          <t>可鸥岛台 |樱桃木中岛岛台</t>
        </is>
      </c>
      <c r="C1291" s="6" t="inlineStr">
        <is>
          <t>岛台-仅中岛-0.9米</t>
        </is>
      </c>
      <c r="D1291" s="6" t="inlineStr">
        <is>
          <t>PPS2378002020120</t>
        </is>
      </c>
      <c r="E1291" s="5" t="inlineStr">
        <is>
          <t>AC-0125</t>
        </is>
      </c>
      <c r="F1291" s="6" t="inlineStr">
        <is>
          <t>黑色金属挂架</t>
        </is>
      </c>
      <c r="G1291" s="6" t="inlineStr">
        <is>
          <t>个数</t>
        </is>
      </c>
      <c r="H1291" s="6" t="n"/>
      <c r="I1291" s="6" t="inlineStr">
        <is>
          <t>个</t>
        </is>
      </c>
      <c r="J1291" s="6" t="n">
        <v>1</v>
      </c>
      <c r="K1291" s="6" t="n"/>
      <c r="L1291" s="6" t="inlineStr">
        <is>
          <t>岛台-隐藏挂杆-0.9版</t>
        </is>
      </c>
      <c r="N1291" s="8" t="inlineStr">
        <is>
          <t>✅ 可导入</t>
        </is>
      </c>
      <c r="O1291" t="inlineStr">
        <is>
          <t>✓</t>
        </is>
      </c>
    </row>
    <row r="1292">
      <c r="A1292" s="5" t="inlineStr">
        <is>
          <t>PPS23780020201</t>
        </is>
      </c>
      <c r="B1292" s="9" t="inlineStr">
        <is>
          <t>可鸥岛台 |樱桃木中岛岛台</t>
        </is>
      </c>
      <c r="C1292" s="9" t="inlineStr">
        <is>
          <t>岛台-仅中岛-1.2米</t>
        </is>
      </c>
      <c r="D1292" s="9" t="inlineStr">
        <is>
          <t>PPS2378002020121</t>
        </is>
      </c>
      <c r="E1292" s="5" t="inlineStr">
        <is>
          <t>WD-0239</t>
        </is>
      </c>
      <c r="F1292" s="9" t="inlineStr">
        <is>
          <t>岛台-仅中岛-1.2米-木作部分</t>
        </is>
      </c>
      <c r="G1292" s="9" t="inlineStr">
        <is>
          <t>组合</t>
        </is>
      </c>
      <c r="H1292" s="9" t="n"/>
      <c r="I1292" s="9" t="inlineStr">
        <is>
          <t>套</t>
        </is>
      </c>
      <c r="J1292" s="9" t="n">
        <v>1</v>
      </c>
      <c r="K1292" s="9" t="n"/>
      <c r="L1292" s="9" t="n"/>
      <c r="N1292" s="8" t="inlineStr">
        <is>
          <t>✅ 可导入</t>
        </is>
      </c>
      <c r="O1292" t="inlineStr">
        <is>
          <t>✓</t>
        </is>
      </c>
    </row>
    <row r="1293">
      <c r="A1293" s="5" t="inlineStr">
        <is>
          <t>PPS23780020201</t>
        </is>
      </c>
      <c r="B1293" s="6" t="inlineStr">
        <is>
          <t>可鸥岛台 |樱桃木中岛岛台</t>
        </is>
      </c>
      <c r="C1293" s="6" t="inlineStr">
        <is>
          <t>岛台-仅中岛-1.2米</t>
        </is>
      </c>
      <c r="D1293" s="6" t="inlineStr">
        <is>
          <t>PPS2378002020121</t>
        </is>
      </c>
      <c r="E1293" s="5" t="inlineStr">
        <is>
          <t>AC-0071</t>
        </is>
      </c>
      <c r="F1293" s="6" t="inlineStr">
        <is>
          <t>12mm黑色岩板</t>
        </is>
      </c>
      <c r="G1293" s="6" t="inlineStr">
        <is>
          <t>平面(长×宽)</t>
        </is>
      </c>
      <c r="H1293" s="6" t="inlineStr">
        <is>
          <t>1200*870</t>
        </is>
      </c>
      <c r="I1293" s="6" t="inlineStr">
        <is>
          <t>块</t>
        </is>
      </c>
      <c r="J1293" s="6" t="n">
        <v>1</v>
      </c>
      <c r="K1293" s="6" t="n"/>
      <c r="L1293" s="6" t="inlineStr">
        <is>
          <t>岛台-岩板-1.2版；哑光纯黑岩板 1200*870 R5角</t>
        </is>
      </c>
      <c r="N1293" s="8" t="inlineStr">
        <is>
          <t>✅ 可导入</t>
        </is>
      </c>
      <c r="O1293" t="inlineStr">
        <is>
          <t>✓</t>
        </is>
      </c>
    </row>
    <row r="1294">
      <c r="A1294" s="5" t="inlineStr">
        <is>
          <t>PPS23780020201</t>
        </is>
      </c>
      <c r="B1294" s="9" t="inlineStr">
        <is>
          <t>可鸥岛台 |樱桃木中岛岛台</t>
        </is>
      </c>
      <c r="C1294" s="9" t="inlineStr">
        <is>
          <t>岛台-仅中岛-1.2米</t>
        </is>
      </c>
      <c r="D1294" s="9" t="inlineStr">
        <is>
          <t>PPS2378002020121</t>
        </is>
      </c>
      <c r="E1294" s="5" t="inlineStr">
        <is>
          <t>AC-0092</t>
        </is>
      </c>
      <c r="F1294" s="9" t="inlineStr">
        <is>
          <t>5mm茶色玻璃</t>
        </is>
      </c>
      <c r="G1294" s="9" t="inlineStr">
        <is>
          <t>平面(长×宽)</t>
        </is>
      </c>
      <c r="H1294" s="9" t="inlineStr">
        <is>
          <t>待定</t>
        </is>
      </c>
      <c r="I1294" s="9" t="inlineStr">
        <is>
          <t>块</t>
        </is>
      </c>
      <c r="J1294" s="9" t="n">
        <v>1</v>
      </c>
      <c r="K1294" s="9" t="inlineStr">
        <is>
          <t>否</t>
        </is>
      </c>
      <c r="L1294" s="9" t="inlineStr">
        <is>
          <t>岛台-玻璃-1.2版</t>
        </is>
      </c>
      <c r="N1294" s="8" t="inlineStr">
        <is>
          <t>✅ 可导入</t>
        </is>
      </c>
      <c r="O1294" t="inlineStr">
        <is>
          <t>✓</t>
        </is>
      </c>
    </row>
    <row r="1295">
      <c r="A1295" s="5" t="inlineStr">
        <is>
          <t>PPS23780020201</t>
        </is>
      </c>
      <c r="B1295" s="6" t="inlineStr">
        <is>
          <t>可鸥岛台 |樱桃木中岛岛台</t>
        </is>
      </c>
      <c r="C1295" s="6" t="inlineStr">
        <is>
          <t>岛台-仅中岛-1.2米</t>
        </is>
      </c>
      <c r="D1295" s="6" t="inlineStr">
        <is>
          <t>PPS2378002020121</t>
        </is>
      </c>
      <c r="E1295" s="5" t="inlineStr">
        <is>
          <t>AC-0124</t>
        </is>
      </c>
      <c r="F1295" s="6" t="inlineStr">
        <is>
          <t>西门子明装电力轨道-黑色</t>
        </is>
      </c>
      <c r="G1295" s="6" t="inlineStr">
        <is>
          <t>长度</t>
        </is>
      </c>
      <c r="H1295" s="6" t="n">
        <v>550</v>
      </c>
      <c r="I1295" s="6" t="inlineStr">
        <is>
          <t>条</t>
        </is>
      </c>
      <c r="J1295" s="6" t="n">
        <v>1</v>
      </c>
      <c r="K1295" s="6" t="n"/>
      <c r="L1295" s="6" t="inlineStr">
        <is>
          <t>岛台-电力轨道-1.2版；西门子明装电力轨道-550mm-黑色</t>
        </is>
      </c>
      <c r="N1295" s="8" t="inlineStr">
        <is>
          <t>✅ 可导入</t>
        </is>
      </c>
      <c r="O1295" t="inlineStr">
        <is>
          <t>✓</t>
        </is>
      </c>
    </row>
    <row r="1296">
      <c r="A1296" s="5" t="inlineStr">
        <is>
          <t>PPS23780020201</t>
        </is>
      </c>
      <c r="B1296" s="9" t="inlineStr">
        <is>
          <t>可鸥岛台 |樱桃木中岛岛台</t>
        </is>
      </c>
      <c r="C1296" s="9" t="inlineStr">
        <is>
          <t>岛台-仅中岛-1.2米</t>
        </is>
      </c>
      <c r="D1296" s="9" t="inlineStr">
        <is>
          <t>PPS2378002020121</t>
        </is>
      </c>
      <c r="E1296" s="5" t="inlineStr">
        <is>
          <t>AC-0125</t>
        </is>
      </c>
      <c r="F1296" s="9" t="inlineStr">
        <is>
          <t>黑色金属挂架</t>
        </is>
      </c>
      <c r="G1296" s="9" t="inlineStr">
        <is>
          <t>个数</t>
        </is>
      </c>
      <c r="H1296" s="9" t="n"/>
      <c r="I1296" s="9" t="inlineStr">
        <is>
          <t>个</t>
        </is>
      </c>
      <c r="J1296" s="9" t="n">
        <v>1</v>
      </c>
      <c r="K1296" s="9" t="n"/>
      <c r="L1296" s="9" t="inlineStr">
        <is>
          <t>岛台-隐藏挂杆-1.2版</t>
        </is>
      </c>
      <c r="N1296" s="8" t="inlineStr">
        <is>
          <t>✅ 可导入</t>
        </is>
      </c>
      <c r="O1296" t="inlineStr">
        <is>
          <t>✓</t>
        </is>
      </c>
    </row>
    <row r="1297">
      <c r="A1297" s="5" t="inlineStr">
        <is>
          <t>PPS23780020201</t>
        </is>
      </c>
      <c r="B1297" s="6" t="inlineStr">
        <is>
          <t>可鸥岛台 |樱桃木中岛岛台</t>
        </is>
      </c>
      <c r="C1297" s="6" t="inlineStr">
        <is>
          <t>岛台-岛台0.6米&amp;单腿餐桌1.4米</t>
        </is>
      </c>
      <c r="D1297" s="6" t="inlineStr">
        <is>
          <t>PPS2378002020122</t>
        </is>
      </c>
      <c r="E1297" s="5" t="inlineStr">
        <is>
          <t>WD-0240</t>
        </is>
      </c>
      <c r="F1297" s="6" t="inlineStr">
        <is>
          <t>岛台-岛台0.6米&amp;单腿餐桌1.4米-木作部分</t>
        </is>
      </c>
      <c r="G1297" s="6" t="inlineStr">
        <is>
          <t>组合</t>
        </is>
      </c>
      <c r="H1297" s="6" t="n"/>
      <c r="I1297" s="6" t="inlineStr">
        <is>
          <t>套</t>
        </is>
      </c>
      <c r="J1297" s="6" t="n">
        <v>1</v>
      </c>
      <c r="K1297" s="6" t="n"/>
      <c r="L1297" s="6" t="n"/>
      <c r="N1297" s="8" t="inlineStr">
        <is>
          <t>✅ 可导入</t>
        </is>
      </c>
      <c r="O1297" t="inlineStr">
        <is>
          <t>✓</t>
        </is>
      </c>
    </row>
    <row r="1298">
      <c r="A1298" s="5" t="inlineStr">
        <is>
          <t>PPS23780020201</t>
        </is>
      </c>
      <c r="B1298" s="9" t="inlineStr">
        <is>
          <t>可鸥岛台 |樱桃木中岛岛台</t>
        </is>
      </c>
      <c r="C1298" s="9" t="inlineStr">
        <is>
          <t>岛台-岛台0.6米&amp;单腿餐桌1.4米</t>
        </is>
      </c>
      <c r="D1298" s="9" t="inlineStr">
        <is>
          <t>PPS2378002020122</t>
        </is>
      </c>
      <c r="E1298" s="5" t="inlineStr">
        <is>
          <t>AC-0071</t>
        </is>
      </c>
      <c r="F1298" s="9" t="inlineStr">
        <is>
          <t>12mm黑色岩板</t>
        </is>
      </c>
      <c r="G1298" s="9" t="inlineStr">
        <is>
          <t>平面(长×宽)</t>
        </is>
      </c>
      <c r="H1298" s="9" t="inlineStr">
        <is>
          <t>600*870</t>
        </is>
      </c>
      <c r="I1298" s="9" t="inlineStr">
        <is>
          <t>块</t>
        </is>
      </c>
      <c r="J1298" s="9" t="n">
        <v>1</v>
      </c>
      <c r="K1298" s="9" t="n"/>
      <c r="L1298" s="9" t="inlineStr">
        <is>
          <t>岛台-岩板-0.6版；哑光纯黑岩板 600*870 R5角</t>
        </is>
      </c>
      <c r="N1298" s="8" t="inlineStr">
        <is>
          <t>✅ 可导入</t>
        </is>
      </c>
      <c r="O1298" t="inlineStr">
        <is>
          <t>✓</t>
        </is>
      </c>
    </row>
    <row r="1299">
      <c r="A1299" s="5" t="inlineStr">
        <is>
          <t>PPS23780020201</t>
        </is>
      </c>
      <c r="B1299" s="6" t="inlineStr">
        <is>
          <t>可鸥岛台 |樱桃木中岛岛台</t>
        </is>
      </c>
      <c r="C1299" s="6" t="inlineStr">
        <is>
          <t>岛台-岛台0.6米&amp;单腿餐桌1.4米</t>
        </is>
      </c>
      <c r="D1299" s="6" t="inlineStr">
        <is>
          <t>PPS2378002020122</t>
        </is>
      </c>
      <c r="E1299" s="5" t="inlineStr">
        <is>
          <t>AC-0092</t>
        </is>
      </c>
      <c r="F1299" s="6" t="inlineStr">
        <is>
          <t>5mm茶色玻璃</t>
        </is>
      </c>
      <c r="G1299" s="6" t="inlineStr">
        <is>
          <t>平面(长×宽)</t>
        </is>
      </c>
      <c r="H1299" s="6" t="inlineStr">
        <is>
          <t>待定</t>
        </is>
      </c>
      <c r="I1299" s="6" t="inlineStr">
        <is>
          <t>块</t>
        </is>
      </c>
      <c r="J1299" s="6" t="n">
        <v>1</v>
      </c>
      <c r="K1299" s="6" t="inlineStr">
        <is>
          <t>否</t>
        </is>
      </c>
      <c r="L1299" s="6" t="inlineStr">
        <is>
          <t>岛台-玻璃-0.6版</t>
        </is>
      </c>
      <c r="N1299" s="8" t="inlineStr">
        <is>
          <t>✅ 可导入</t>
        </is>
      </c>
      <c r="O1299" t="inlineStr">
        <is>
          <t>✓</t>
        </is>
      </c>
    </row>
    <row r="1300">
      <c r="A1300" s="5" t="inlineStr">
        <is>
          <t>PPS23780020201</t>
        </is>
      </c>
      <c r="B1300" s="9" t="inlineStr">
        <is>
          <t>可鸥岛台 |樱桃木中岛岛台</t>
        </is>
      </c>
      <c r="C1300" s="9" t="inlineStr">
        <is>
          <t>岛台-岛台0.6米&amp;单腿餐桌1.4米</t>
        </is>
      </c>
      <c r="D1300" s="9" t="inlineStr">
        <is>
          <t>PPS2378002020122</t>
        </is>
      </c>
      <c r="E1300" s="5" t="inlineStr">
        <is>
          <t>AC-0124</t>
        </is>
      </c>
      <c r="F1300" s="9" t="inlineStr">
        <is>
          <t>西门子明装电力轨道-黑色</t>
        </is>
      </c>
      <c r="G1300" s="9" t="inlineStr">
        <is>
          <t>长度</t>
        </is>
      </c>
      <c r="H1300" s="9" t="n">
        <v>550</v>
      </c>
      <c r="I1300" s="9" t="inlineStr">
        <is>
          <t>条</t>
        </is>
      </c>
      <c r="J1300" s="9" t="n">
        <v>1</v>
      </c>
      <c r="K1300" s="9" t="n"/>
      <c r="L1300" s="9" t="inlineStr">
        <is>
          <t>岛台-电力轨道-0.6版；西门子明装电力轨道-550mm-黑色</t>
        </is>
      </c>
      <c r="N1300" s="8" t="inlineStr">
        <is>
          <t>✅ 可导入</t>
        </is>
      </c>
      <c r="O1300" t="inlineStr">
        <is>
          <t>✓</t>
        </is>
      </c>
    </row>
    <row r="1301">
      <c r="A1301" s="5" t="inlineStr">
        <is>
          <t>PPS23780020201</t>
        </is>
      </c>
      <c r="B1301" s="6" t="inlineStr">
        <is>
          <t>可鸥岛台 |樱桃木中岛岛台</t>
        </is>
      </c>
      <c r="C1301" s="6" t="inlineStr">
        <is>
          <t>岛台-岛台0.6米&amp;单腿餐桌1.4米</t>
        </is>
      </c>
      <c r="D1301" s="6" t="inlineStr">
        <is>
          <t>PPS2378002020122</t>
        </is>
      </c>
      <c r="E1301" s="5" t="inlineStr">
        <is>
          <t>AC-0125</t>
        </is>
      </c>
      <c r="F1301" s="6" t="inlineStr">
        <is>
          <t>黑色金属挂架</t>
        </is>
      </c>
      <c r="G1301" s="6" t="inlineStr">
        <is>
          <t>个数</t>
        </is>
      </c>
      <c r="H1301" s="6" t="n"/>
      <c r="I1301" s="6" t="inlineStr">
        <is>
          <t>个</t>
        </is>
      </c>
      <c r="J1301" s="6" t="n">
        <v>1</v>
      </c>
      <c r="K1301" s="6" t="n"/>
      <c r="L1301" s="6" t="inlineStr">
        <is>
          <t>岛台-隐藏挂杆-0.6版</t>
        </is>
      </c>
      <c r="N1301" s="8" t="inlineStr">
        <is>
          <t>✅ 可导入</t>
        </is>
      </c>
      <c r="O1301" t="inlineStr">
        <is>
          <t>✓</t>
        </is>
      </c>
    </row>
    <row r="1302">
      <c r="A1302" s="5" t="inlineStr">
        <is>
          <t>PPS23780020201</t>
        </is>
      </c>
      <c r="B1302" s="9" t="inlineStr">
        <is>
          <t>可鸥岛台 |樱桃木中岛岛台</t>
        </is>
      </c>
      <c r="C1302" s="9" t="inlineStr">
        <is>
          <t>岛台-岛台0.9米&amp;单腿餐桌1.4米</t>
        </is>
      </c>
      <c r="D1302" s="9" t="inlineStr">
        <is>
          <t>PPS2378002020123</t>
        </is>
      </c>
      <c r="E1302" s="5" t="inlineStr">
        <is>
          <t>WD-0241</t>
        </is>
      </c>
      <c r="F1302" s="9" t="inlineStr">
        <is>
          <t>岛台-岛台0.9米&amp;单腿餐桌1.4米-木作部分</t>
        </is>
      </c>
      <c r="G1302" s="9" t="inlineStr">
        <is>
          <t>组合</t>
        </is>
      </c>
      <c r="H1302" s="9" t="n"/>
      <c r="I1302" s="9" t="inlineStr">
        <is>
          <t>套</t>
        </is>
      </c>
      <c r="J1302" s="9" t="n">
        <v>1</v>
      </c>
      <c r="K1302" s="9" t="n"/>
      <c r="L1302" s="9" t="n"/>
      <c r="N1302" s="8" t="inlineStr">
        <is>
          <t>✅ 可导入</t>
        </is>
      </c>
      <c r="O1302" t="inlineStr">
        <is>
          <t>✓</t>
        </is>
      </c>
    </row>
    <row r="1303">
      <c r="A1303" s="5" t="inlineStr">
        <is>
          <t>PPS23780020201</t>
        </is>
      </c>
      <c r="B1303" s="6" t="inlineStr">
        <is>
          <t>可鸥岛台 |樱桃木中岛岛台</t>
        </is>
      </c>
      <c r="C1303" s="6" t="inlineStr">
        <is>
          <t>岛台-岛台0.9米&amp;单腿餐桌1.4米</t>
        </is>
      </c>
      <c r="D1303" s="6" t="inlineStr">
        <is>
          <t>PPS2378002020123</t>
        </is>
      </c>
      <c r="E1303" s="5" t="inlineStr">
        <is>
          <t>AC-0071</t>
        </is>
      </c>
      <c r="F1303" s="6" t="inlineStr">
        <is>
          <t>12mm黑色岩板</t>
        </is>
      </c>
      <c r="G1303" s="6" t="inlineStr">
        <is>
          <t>平面(长×宽)</t>
        </is>
      </c>
      <c r="H1303" s="6" t="inlineStr">
        <is>
          <t>900*870</t>
        </is>
      </c>
      <c r="I1303" s="6" t="inlineStr">
        <is>
          <t>块</t>
        </is>
      </c>
      <c r="J1303" s="6" t="n">
        <v>1</v>
      </c>
      <c r="K1303" s="6" t="n"/>
      <c r="L1303" s="6" t="inlineStr">
        <is>
          <t>岛台-岩板-0.9版；哑光纯黑岩板 900*870 R5角</t>
        </is>
      </c>
      <c r="N1303" s="8" t="inlineStr">
        <is>
          <t>✅ 可导入</t>
        </is>
      </c>
      <c r="O1303" t="inlineStr">
        <is>
          <t>✓</t>
        </is>
      </c>
    </row>
    <row r="1304">
      <c r="A1304" s="5" t="inlineStr">
        <is>
          <t>PPS23780020201</t>
        </is>
      </c>
      <c r="B1304" s="9" t="inlineStr">
        <is>
          <t>可鸥岛台 |樱桃木中岛岛台</t>
        </is>
      </c>
      <c r="C1304" s="9" t="inlineStr">
        <is>
          <t>岛台-岛台0.9米&amp;单腿餐桌1.4米</t>
        </is>
      </c>
      <c r="D1304" s="9" t="inlineStr">
        <is>
          <t>PPS2378002020123</t>
        </is>
      </c>
      <c r="E1304" s="5" t="inlineStr">
        <is>
          <t>AC-0092</t>
        </is>
      </c>
      <c r="F1304" s="9" t="inlineStr">
        <is>
          <t>5mm茶色玻璃</t>
        </is>
      </c>
      <c r="G1304" s="9" t="inlineStr">
        <is>
          <t>平面(长×宽)</t>
        </is>
      </c>
      <c r="H1304" s="9" t="inlineStr">
        <is>
          <t>待定</t>
        </is>
      </c>
      <c r="I1304" s="9" t="inlineStr">
        <is>
          <t>块</t>
        </is>
      </c>
      <c r="J1304" s="9" t="n">
        <v>1</v>
      </c>
      <c r="K1304" s="9" t="inlineStr">
        <is>
          <t>否</t>
        </is>
      </c>
      <c r="L1304" s="9" t="inlineStr">
        <is>
          <t>岛台-玻璃-0.9版</t>
        </is>
      </c>
      <c r="N1304" s="8" t="inlineStr">
        <is>
          <t>✅ 可导入</t>
        </is>
      </c>
      <c r="O1304" t="inlineStr">
        <is>
          <t>✓</t>
        </is>
      </c>
    </row>
    <row r="1305">
      <c r="A1305" s="5" t="inlineStr">
        <is>
          <t>PPS23780020201</t>
        </is>
      </c>
      <c r="B1305" s="6" t="inlineStr">
        <is>
          <t>可鸥岛台 |樱桃木中岛岛台</t>
        </is>
      </c>
      <c r="C1305" s="6" t="inlineStr">
        <is>
          <t>岛台-岛台0.9米&amp;单腿餐桌1.4米</t>
        </is>
      </c>
      <c r="D1305" s="6" t="inlineStr">
        <is>
          <t>PPS2378002020123</t>
        </is>
      </c>
      <c r="E1305" s="5" t="inlineStr">
        <is>
          <t>AC-0124</t>
        </is>
      </c>
      <c r="F1305" s="6" t="inlineStr">
        <is>
          <t>西门子明装电力轨道-黑色</t>
        </is>
      </c>
      <c r="G1305" s="6" t="inlineStr">
        <is>
          <t>长度</t>
        </is>
      </c>
      <c r="H1305" s="6" t="n">
        <v>550</v>
      </c>
      <c r="I1305" s="6" t="inlineStr">
        <is>
          <t>条</t>
        </is>
      </c>
      <c r="J1305" s="6" t="n">
        <v>1</v>
      </c>
      <c r="K1305" s="6" t="n"/>
      <c r="L1305" s="6" t="inlineStr">
        <is>
          <t>岛台-电力轨道-0.9版；西门子明装电力轨道-550mm-黑色</t>
        </is>
      </c>
      <c r="N1305" s="8" t="inlineStr">
        <is>
          <t>✅ 可导入</t>
        </is>
      </c>
      <c r="O1305" t="inlineStr">
        <is>
          <t>✓</t>
        </is>
      </c>
    </row>
    <row r="1306">
      <c r="A1306" s="5" t="inlineStr">
        <is>
          <t>PPS23780020201</t>
        </is>
      </c>
      <c r="B1306" s="9" t="inlineStr">
        <is>
          <t>可鸥岛台 |樱桃木中岛岛台</t>
        </is>
      </c>
      <c r="C1306" s="9" t="inlineStr">
        <is>
          <t>岛台-岛台0.9米&amp;单腿餐桌1.4米</t>
        </is>
      </c>
      <c r="D1306" s="9" t="inlineStr">
        <is>
          <t>PPS2378002020123</t>
        </is>
      </c>
      <c r="E1306" s="5" t="inlineStr">
        <is>
          <t>AC-0125</t>
        </is>
      </c>
      <c r="F1306" s="9" t="inlineStr">
        <is>
          <t>黑色金属挂架</t>
        </is>
      </c>
      <c r="G1306" s="9" t="inlineStr">
        <is>
          <t>个数</t>
        </is>
      </c>
      <c r="H1306" s="9" t="n"/>
      <c r="I1306" s="9" t="inlineStr">
        <is>
          <t>个</t>
        </is>
      </c>
      <c r="J1306" s="9" t="n">
        <v>1</v>
      </c>
      <c r="K1306" s="9" t="n"/>
      <c r="L1306" s="9" t="inlineStr">
        <is>
          <t>岛台-隐藏挂杆-0.9版</t>
        </is>
      </c>
      <c r="N1306" s="8" t="inlineStr">
        <is>
          <t>✅ 可导入</t>
        </is>
      </c>
      <c r="O1306" t="inlineStr">
        <is>
          <t>✓</t>
        </is>
      </c>
    </row>
    <row r="1307">
      <c r="A1307" s="5" t="inlineStr">
        <is>
          <t>PPS23780020201</t>
        </is>
      </c>
      <c r="B1307" s="6" t="inlineStr">
        <is>
          <t>可鸥岛台 |樱桃木中岛岛台</t>
        </is>
      </c>
      <c r="C1307" s="6" t="inlineStr">
        <is>
          <t>岛台-岛台0.9米&amp;单腿餐桌1.6米</t>
        </is>
      </c>
      <c r="D1307" s="6" t="inlineStr">
        <is>
          <t>PPS2378002020124</t>
        </is>
      </c>
      <c r="E1307" s="5" t="inlineStr">
        <is>
          <t>WD-0242</t>
        </is>
      </c>
      <c r="F1307" s="6" t="inlineStr">
        <is>
          <t>岛台-岛台0.9米&amp;单腿餐桌1.6米-木作部分</t>
        </is>
      </c>
      <c r="G1307" s="6" t="inlineStr">
        <is>
          <t>组合</t>
        </is>
      </c>
      <c r="H1307" s="6" t="n"/>
      <c r="I1307" s="6" t="inlineStr">
        <is>
          <t>套</t>
        </is>
      </c>
      <c r="J1307" s="6" t="n">
        <v>1</v>
      </c>
      <c r="K1307" s="6" t="n"/>
      <c r="L1307" s="6" t="n"/>
      <c r="N1307" s="8" t="inlineStr">
        <is>
          <t>✅ 可导入</t>
        </is>
      </c>
      <c r="O1307" t="inlineStr">
        <is>
          <t>✓</t>
        </is>
      </c>
    </row>
    <row r="1308">
      <c r="A1308" s="5" t="inlineStr">
        <is>
          <t>PPS23780020201</t>
        </is>
      </c>
      <c r="B1308" s="9" t="inlineStr">
        <is>
          <t>可鸥岛台 |樱桃木中岛岛台</t>
        </is>
      </c>
      <c r="C1308" s="9" t="inlineStr">
        <is>
          <t>岛台-岛台0.9米&amp;单腿餐桌1.6米</t>
        </is>
      </c>
      <c r="D1308" s="9" t="inlineStr">
        <is>
          <t>PPS2378002020124</t>
        </is>
      </c>
      <c r="E1308" s="5" t="inlineStr">
        <is>
          <t>AC-0071</t>
        </is>
      </c>
      <c r="F1308" s="9" t="inlineStr">
        <is>
          <t>12mm黑色岩板</t>
        </is>
      </c>
      <c r="G1308" s="9" t="inlineStr">
        <is>
          <t>平面(长×宽)</t>
        </is>
      </c>
      <c r="H1308" s="9" t="inlineStr">
        <is>
          <t>900*870</t>
        </is>
      </c>
      <c r="I1308" s="9" t="inlineStr">
        <is>
          <t>块</t>
        </is>
      </c>
      <c r="J1308" s="9" t="n">
        <v>1</v>
      </c>
      <c r="K1308" s="9" t="n"/>
      <c r="L1308" s="9" t="inlineStr">
        <is>
          <t>岛台-岩板-0.9版；哑光纯黑岩板 900*870 R5角</t>
        </is>
      </c>
      <c r="N1308" s="8" t="inlineStr">
        <is>
          <t>✅ 可导入</t>
        </is>
      </c>
      <c r="O1308" t="inlineStr">
        <is>
          <t>✓</t>
        </is>
      </c>
    </row>
    <row r="1309">
      <c r="A1309" s="5" t="inlineStr">
        <is>
          <t>PPS23780020201</t>
        </is>
      </c>
      <c r="B1309" s="6" t="inlineStr">
        <is>
          <t>可鸥岛台 |樱桃木中岛岛台</t>
        </is>
      </c>
      <c r="C1309" s="6" t="inlineStr">
        <is>
          <t>岛台-岛台0.9米&amp;单腿餐桌1.6米</t>
        </is>
      </c>
      <c r="D1309" s="6" t="inlineStr">
        <is>
          <t>PPS2378002020124</t>
        </is>
      </c>
      <c r="E1309" s="5" t="inlineStr">
        <is>
          <t>AC-0092</t>
        </is>
      </c>
      <c r="F1309" s="6" t="inlineStr">
        <is>
          <t>5mm茶色玻璃</t>
        </is>
      </c>
      <c r="G1309" s="6" t="inlineStr">
        <is>
          <t>平面(长×宽)</t>
        </is>
      </c>
      <c r="H1309" s="6" t="inlineStr">
        <is>
          <t>待定</t>
        </is>
      </c>
      <c r="I1309" s="6" t="inlineStr">
        <is>
          <t>块</t>
        </is>
      </c>
      <c r="J1309" s="6" t="n">
        <v>1</v>
      </c>
      <c r="K1309" s="6" t="inlineStr">
        <is>
          <t>否</t>
        </is>
      </c>
      <c r="L1309" s="6" t="inlineStr">
        <is>
          <t>岛台-玻璃-0.9版</t>
        </is>
      </c>
      <c r="N1309" s="8" t="inlineStr">
        <is>
          <t>✅ 可导入</t>
        </is>
      </c>
      <c r="O1309" t="inlineStr">
        <is>
          <t>✓</t>
        </is>
      </c>
    </row>
    <row r="1310">
      <c r="A1310" s="5" t="inlineStr">
        <is>
          <t>PPS23780020201</t>
        </is>
      </c>
      <c r="B1310" s="9" t="inlineStr">
        <is>
          <t>可鸥岛台 |樱桃木中岛岛台</t>
        </is>
      </c>
      <c r="C1310" s="9" t="inlineStr">
        <is>
          <t>岛台-岛台0.9米&amp;单腿餐桌1.6米</t>
        </is>
      </c>
      <c r="D1310" s="9" t="inlineStr">
        <is>
          <t>PPS2378002020124</t>
        </is>
      </c>
      <c r="E1310" s="5" t="inlineStr">
        <is>
          <t>AC-0124</t>
        </is>
      </c>
      <c r="F1310" s="9" t="inlineStr">
        <is>
          <t>西门子明装电力轨道-黑色</t>
        </is>
      </c>
      <c r="G1310" s="9" t="inlineStr">
        <is>
          <t>长度</t>
        </is>
      </c>
      <c r="H1310" s="9" t="n">
        <v>550</v>
      </c>
      <c r="I1310" s="9" t="inlineStr">
        <is>
          <t>条</t>
        </is>
      </c>
      <c r="J1310" s="9" t="n">
        <v>1</v>
      </c>
      <c r="K1310" s="9" t="n"/>
      <c r="L1310" s="9" t="inlineStr">
        <is>
          <t>岛台-电力轨道-0.9版；西门子明装电力轨道-550mm-黑色</t>
        </is>
      </c>
      <c r="N1310" s="8" t="inlineStr">
        <is>
          <t>✅ 可导入</t>
        </is>
      </c>
      <c r="O1310" t="inlineStr">
        <is>
          <t>✓</t>
        </is>
      </c>
    </row>
    <row r="1311">
      <c r="A1311" s="5" t="inlineStr">
        <is>
          <t>PPS23780020201</t>
        </is>
      </c>
      <c r="B1311" s="6" t="inlineStr">
        <is>
          <t>可鸥岛台 |樱桃木中岛岛台</t>
        </is>
      </c>
      <c r="C1311" s="6" t="inlineStr">
        <is>
          <t>岛台-岛台0.9米&amp;单腿餐桌1.6米</t>
        </is>
      </c>
      <c r="D1311" s="6" t="inlineStr">
        <is>
          <t>PPS2378002020124</t>
        </is>
      </c>
      <c r="E1311" s="5" t="inlineStr">
        <is>
          <t>AC-0125</t>
        </is>
      </c>
      <c r="F1311" s="6" t="inlineStr">
        <is>
          <t>黑色金属挂架</t>
        </is>
      </c>
      <c r="G1311" s="6" t="inlineStr">
        <is>
          <t>个数</t>
        </is>
      </c>
      <c r="H1311" s="6" t="n"/>
      <c r="I1311" s="6" t="inlineStr">
        <is>
          <t>个</t>
        </is>
      </c>
      <c r="J1311" s="6" t="n">
        <v>1</v>
      </c>
      <c r="K1311" s="6" t="n"/>
      <c r="L1311" s="6" t="inlineStr">
        <is>
          <t>岛台-隐藏挂杆-0.9版</t>
        </is>
      </c>
      <c r="N1311" s="8" t="inlineStr">
        <is>
          <t>✅ 可导入</t>
        </is>
      </c>
      <c r="O1311" t="inlineStr">
        <is>
          <t>✓</t>
        </is>
      </c>
    </row>
    <row r="1312">
      <c r="A1312" s="5" t="inlineStr">
        <is>
          <t>PPS23780020201</t>
        </is>
      </c>
      <c r="B1312" s="9" t="inlineStr">
        <is>
          <t>可鸥岛台 |樱桃木中岛岛台</t>
        </is>
      </c>
      <c r="C1312" s="9" t="inlineStr">
        <is>
          <t>岛台-岛台0.9米&amp;单腿餐桌1.8米</t>
        </is>
      </c>
      <c r="D1312" s="9" t="inlineStr">
        <is>
          <t>PPS2378002020125</t>
        </is>
      </c>
      <c r="E1312" s="5" t="inlineStr">
        <is>
          <t>WD-0243</t>
        </is>
      </c>
      <c r="F1312" s="9" t="inlineStr">
        <is>
          <t>岛台-岛台0.9米&amp;单腿餐桌1.8米-木作部分</t>
        </is>
      </c>
      <c r="G1312" s="9" t="inlineStr">
        <is>
          <t>组合</t>
        </is>
      </c>
      <c r="H1312" s="9" t="n"/>
      <c r="I1312" s="9" t="inlineStr">
        <is>
          <t>套</t>
        </is>
      </c>
      <c r="J1312" s="9" t="n">
        <v>1</v>
      </c>
      <c r="K1312" s="9" t="n"/>
      <c r="L1312" s="9" t="n"/>
      <c r="N1312" s="8" t="inlineStr">
        <is>
          <t>✅ 可导入</t>
        </is>
      </c>
      <c r="O1312" t="inlineStr">
        <is>
          <t>✓</t>
        </is>
      </c>
    </row>
    <row r="1313">
      <c r="A1313" s="5" t="inlineStr">
        <is>
          <t>PPS23780020201</t>
        </is>
      </c>
      <c r="B1313" s="6" t="inlineStr">
        <is>
          <t>可鸥岛台 |樱桃木中岛岛台</t>
        </is>
      </c>
      <c r="C1313" s="6" t="inlineStr">
        <is>
          <t>岛台-岛台0.9米&amp;单腿餐桌1.8米</t>
        </is>
      </c>
      <c r="D1313" s="6" t="inlineStr">
        <is>
          <t>PPS2378002020125</t>
        </is>
      </c>
      <c r="E1313" s="5" t="inlineStr">
        <is>
          <t>AC-0071</t>
        </is>
      </c>
      <c r="F1313" s="6" t="inlineStr">
        <is>
          <t>12mm黑色岩板</t>
        </is>
      </c>
      <c r="G1313" s="6" t="inlineStr">
        <is>
          <t>平面(长×宽)</t>
        </is>
      </c>
      <c r="H1313" s="6" t="inlineStr">
        <is>
          <t>900*870</t>
        </is>
      </c>
      <c r="I1313" s="6" t="inlineStr">
        <is>
          <t>块</t>
        </is>
      </c>
      <c r="J1313" s="6" t="n">
        <v>1</v>
      </c>
      <c r="K1313" s="6" t="n"/>
      <c r="L1313" s="6" t="inlineStr">
        <is>
          <t>岛台-岩板-0.9版；哑光纯黑岩板 900*870 R5角</t>
        </is>
      </c>
      <c r="N1313" s="8" t="inlineStr">
        <is>
          <t>✅ 可导入</t>
        </is>
      </c>
      <c r="O1313" t="inlineStr">
        <is>
          <t>✓</t>
        </is>
      </c>
    </row>
    <row r="1314">
      <c r="A1314" s="5" t="inlineStr">
        <is>
          <t>PPS23780020201</t>
        </is>
      </c>
      <c r="B1314" s="9" t="inlineStr">
        <is>
          <t>可鸥岛台 |樱桃木中岛岛台</t>
        </is>
      </c>
      <c r="C1314" s="9" t="inlineStr">
        <is>
          <t>岛台-岛台0.9米&amp;单腿餐桌1.8米</t>
        </is>
      </c>
      <c r="D1314" s="9" t="inlineStr">
        <is>
          <t>PPS2378002020125</t>
        </is>
      </c>
      <c r="E1314" s="5" t="inlineStr">
        <is>
          <t>AC-0092</t>
        </is>
      </c>
      <c r="F1314" s="9" t="inlineStr">
        <is>
          <t>5mm茶色玻璃</t>
        </is>
      </c>
      <c r="G1314" s="9" t="inlineStr">
        <is>
          <t>平面(长×宽)</t>
        </is>
      </c>
      <c r="H1314" s="9" t="inlineStr">
        <is>
          <t>待定</t>
        </is>
      </c>
      <c r="I1314" s="9" t="inlineStr">
        <is>
          <t>块</t>
        </is>
      </c>
      <c r="J1314" s="9" t="n">
        <v>1</v>
      </c>
      <c r="K1314" s="9" t="inlineStr">
        <is>
          <t>否</t>
        </is>
      </c>
      <c r="L1314" s="9" t="inlineStr">
        <is>
          <t>岛台-玻璃-0.9版</t>
        </is>
      </c>
      <c r="N1314" s="8" t="inlineStr">
        <is>
          <t>✅ 可导入</t>
        </is>
      </c>
      <c r="O1314" t="inlineStr">
        <is>
          <t>✓</t>
        </is>
      </c>
    </row>
    <row r="1315">
      <c r="A1315" s="5" t="inlineStr">
        <is>
          <t>PPS23780020201</t>
        </is>
      </c>
      <c r="B1315" s="6" t="inlineStr">
        <is>
          <t>可鸥岛台 |樱桃木中岛岛台</t>
        </is>
      </c>
      <c r="C1315" s="6" t="inlineStr">
        <is>
          <t>岛台-岛台0.9米&amp;单腿餐桌1.8米</t>
        </is>
      </c>
      <c r="D1315" s="6" t="inlineStr">
        <is>
          <t>PPS2378002020125</t>
        </is>
      </c>
      <c r="E1315" s="5" t="inlineStr">
        <is>
          <t>AC-0124</t>
        </is>
      </c>
      <c r="F1315" s="6" t="inlineStr">
        <is>
          <t>西门子明装电力轨道-黑色</t>
        </is>
      </c>
      <c r="G1315" s="6" t="inlineStr">
        <is>
          <t>长度</t>
        </is>
      </c>
      <c r="H1315" s="6" t="n">
        <v>550</v>
      </c>
      <c r="I1315" s="6" t="inlineStr">
        <is>
          <t>条</t>
        </is>
      </c>
      <c r="J1315" s="6" t="n">
        <v>1</v>
      </c>
      <c r="K1315" s="6" t="n"/>
      <c r="L1315" s="6" t="inlineStr">
        <is>
          <t>岛台-电力轨道-0.9版；西门子明装电力轨道-550mm-黑色</t>
        </is>
      </c>
      <c r="N1315" s="8" t="inlineStr">
        <is>
          <t>✅ 可导入</t>
        </is>
      </c>
      <c r="O1315" t="inlineStr">
        <is>
          <t>✓</t>
        </is>
      </c>
    </row>
    <row r="1316">
      <c r="A1316" s="5" t="inlineStr">
        <is>
          <t>PPS23780020201</t>
        </is>
      </c>
      <c r="B1316" s="9" t="inlineStr">
        <is>
          <t>可鸥岛台 |樱桃木中岛岛台</t>
        </is>
      </c>
      <c r="C1316" s="9" t="inlineStr">
        <is>
          <t>岛台-岛台0.9米&amp;单腿餐桌1.8米</t>
        </is>
      </c>
      <c r="D1316" s="9" t="inlineStr">
        <is>
          <t>PPS2378002020125</t>
        </is>
      </c>
      <c r="E1316" s="5" t="inlineStr">
        <is>
          <t>AC-0125</t>
        </is>
      </c>
      <c r="F1316" s="9" t="inlineStr">
        <is>
          <t>黑色金属挂架</t>
        </is>
      </c>
      <c r="G1316" s="9" t="inlineStr">
        <is>
          <t>个数</t>
        </is>
      </c>
      <c r="H1316" s="9" t="n"/>
      <c r="I1316" s="9" t="inlineStr">
        <is>
          <t>个</t>
        </is>
      </c>
      <c r="J1316" s="9" t="n">
        <v>1</v>
      </c>
      <c r="K1316" s="9" t="n"/>
      <c r="L1316" s="9" t="inlineStr">
        <is>
          <t>岛台-隐藏挂杆-0.9版</t>
        </is>
      </c>
      <c r="N1316" s="8" t="inlineStr">
        <is>
          <t>✅ 可导入</t>
        </is>
      </c>
      <c r="O1316" t="inlineStr">
        <is>
          <t>✓</t>
        </is>
      </c>
    </row>
    <row r="1317">
      <c r="A1317" s="5" t="inlineStr">
        <is>
          <t>PPS23780020201</t>
        </is>
      </c>
      <c r="B1317" s="6" t="inlineStr">
        <is>
          <t>可鸥岛台 |樱桃木中岛岛台</t>
        </is>
      </c>
      <c r="C1317" s="6" t="inlineStr">
        <is>
          <t>岛台-岛台1.2米&amp;单腿餐桌1.4米</t>
        </is>
      </c>
      <c r="D1317" s="6" t="inlineStr">
        <is>
          <t>PPS2378002020126</t>
        </is>
      </c>
      <c r="E1317" s="5" t="inlineStr">
        <is>
          <t>WD-0244</t>
        </is>
      </c>
      <c r="F1317" s="6" t="inlineStr">
        <is>
          <t>岛台-岛台1.2米&amp;单腿餐桌1.4米-木作部分</t>
        </is>
      </c>
      <c r="G1317" s="6" t="inlineStr">
        <is>
          <t>组合</t>
        </is>
      </c>
      <c r="H1317" s="6" t="n"/>
      <c r="I1317" s="6" t="inlineStr">
        <is>
          <t>套</t>
        </is>
      </c>
      <c r="J1317" s="6" t="n">
        <v>1</v>
      </c>
      <c r="K1317" s="6" t="n"/>
      <c r="L1317" s="6" t="n"/>
      <c r="N1317" s="8" t="inlineStr">
        <is>
          <t>✅ 可导入</t>
        </is>
      </c>
      <c r="O1317" t="inlineStr">
        <is>
          <t>✓</t>
        </is>
      </c>
    </row>
    <row r="1318">
      <c r="A1318" s="5" t="inlineStr">
        <is>
          <t>PPS23780020201</t>
        </is>
      </c>
      <c r="B1318" s="9" t="inlineStr">
        <is>
          <t>可鸥岛台 |樱桃木中岛岛台</t>
        </is>
      </c>
      <c r="C1318" s="9" t="inlineStr">
        <is>
          <t>岛台-岛台1.2米&amp;单腿餐桌1.4米</t>
        </is>
      </c>
      <c r="D1318" s="9" t="inlineStr">
        <is>
          <t>PPS2378002020126</t>
        </is>
      </c>
      <c r="E1318" s="5" t="inlineStr">
        <is>
          <t>AC-0071</t>
        </is>
      </c>
      <c r="F1318" s="9" t="inlineStr">
        <is>
          <t>12mm黑色岩板</t>
        </is>
      </c>
      <c r="G1318" s="9" t="inlineStr">
        <is>
          <t>平面(长×宽)</t>
        </is>
      </c>
      <c r="H1318" s="9" t="inlineStr">
        <is>
          <t>1200*870</t>
        </is>
      </c>
      <c r="I1318" s="9" t="inlineStr">
        <is>
          <t>块</t>
        </is>
      </c>
      <c r="J1318" s="9" t="n">
        <v>1</v>
      </c>
      <c r="K1318" s="9" t="n"/>
      <c r="L1318" s="9" t="inlineStr">
        <is>
          <t>岛台-岩板-1.2版；哑光纯黑岩板 1200*870 R5角</t>
        </is>
      </c>
      <c r="N1318" s="8" t="inlineStr">
        <is>
          <t>✅ 可导入</t>
        </is>
      </c>
      <c r="O1318" t="inlineStr">
        <is>
          <t>✓</t>
        </is>
      </c>
    </row>
    <row r="1319">
      <c r="A1319" s="5" t="inlineStr">
        <is>
          <t>PPS23780020201</t>
        </is>
      </c>
      <c r="B1319" s="6" t="inlineStr">
        <is>
          <t>可鸥岛台 |樱桃木中岛岛台</t>
        </is>
      </c>
      <c r="C1319" s="6" t="inlineStr">
        <is>
          <t>岛台-岛台1.2米&amp;单腿餐桌1.4米</t>
        </is>
      </c>
      <c r="D1319" s="6" t="inlineStr">
        <is>
          <t>PPS2378002020126</t>
        </is>
      </c>
      <c r="E1319" s="5" t="inlineStr">
        <is>
          <t>AC-0092</t>
        </is>
      </c>
      <c r="F1319" s="6" t="inlineStr">
        <is>
          <t>5mm茶色玻璃</t>
        </is>
      </c>
      <c r="G1319" s="6" t="inlineStr">
        <is>
          <t>平面(长×宽)</t>
        </is>
      </c>
      <c r="H1319" s="6" t="inlineStr">
        <is>
          <t>待定</t>
        </is>
      </c>
      <c r="I1319" s="6" t="inlineStr">
        <is>
          <t>块</t>
        </is>
      </c>
      <c r="J1319" s="6" t="n">
        <v>1</v>
      </c>
      <c r="K1319" s="6" t="inlineStr">
        <is>
          <t>否</t>
        </is>
      </c>
      <c r="L1319" s="6" t="inlineStr">
        <is>
          <t>岛台-玻璃-1.2版</t>
        </is>
      </c>
      <c r="N1319" s="8" t="inlineStr">
        <is>
          <t>✅ 可导入</t>
        </is>
      </c>
      <c r="O1319" t="inlineStr">
        <is>
          <t>✓</t>
        </is>
      </c>
    </row>
    <row r="1320">
      <c r="A1320" s="5" t="inlineStr">
        <is>
          <t>PPS23780020201</t>
        </is>
      </c>
      <c r="B1320" s="9" t="inlineStr">
        <is>
          <t>可鸥岛台 |樱桃木中岛岛台</t>
        </is>
      </c>
      <c r="C1320" s="9" t="inlineStr">
        <is>
          <t>岛台-岛台1.2米&amp;单腿餐桌1.4米</t>
        </is>
      </c>
      <c r="D1320" s="9" t="inlineStr">
        <is>
          <t>PPS2378002020126</t>
        </is>
      </c>
      <c r="E1320" s="5" t="inlineStr">
        <is>
          <t>AC-0124</t>
        </is>
      </c>
      <c r="F1320" s="9" t="inlineStr">
        <is>
          <t>西门子明装电力轨道-黑色</t>
        </is>
      </c>
      <c r="G1320" s="9" t="inlineStr">
        <is>
          <t>长度</t>
        </is>
      </c>
      <c r="H1320" s="9" t="n">
        <v>550</v>
      </c>
      <c r="I1320" s="9" t="inlineStr">
        <is>
          <t>条</t>
        </is>
      </c>
      <c r="J1320" s="9" t="n">
        <v>1</v>
      </c>
      <c r="K1320" s="9" t="n"/>
      <c r="L1320" s="9" t="inlineStr">
        <is>
          <t>岛台-电力轨道-1.2版；西门子明装电力轨道-550mm-黑色</t>
        </is>
      </c>
      <c r="N1320" s="8" t="inlineStr">
        <is>
          <t>✅ 可导入</t>
        </is>
      </c>
      <c r="O1320" t="inlineStr">
        <is>
          <t>✓</t>
        </is>
      </c>
    </row>
    <row r="1321">
      <c r="A1321" s="5" t="inlineStr">
        <is>
          <t>PPS23780020201</t>
        </is>
      </c>
      <c r="B1321" s="6" t="inlineStr">
        <is>
          <t>可鸥岛台 |樱桃木中岛岛台</t>
        </is>
      </c>
      <c r="C1321" s="6" t="inlineStr">
        <is>
          <t>岛台-岛台1.2米&amp;单腿餐桌1.4米</t>
        </is>
      </c>
      <c r="D1321" s="6" t="inlineStr">
        <is>
          <t>PPS2378002020126</t>
        </is>
      </c>
      <c r="E1321" s="5" t="inlineStr">
        <is>
          <t>AC-0125</t>
        </is>
      </c>
      <c r="F1321" s="6" t="inlineStr">
        <is>
          <t>黑色金属挂架</t>
        </is>
      </c>
      <c r="G1321" s="6" t="inlineStr">
        <is>
          <t>个数</t>
        </is>
      </c>
      <c r="H1321" s="6" t="n"/>
      <c r="I1321" s="6" t="inlineStr">
        <is>
          <t>个</t>
        </is>
      </c>
      <c r="J1321" s="6" t="n">
        <v>1</v>
      </c>
      <c r="K1321" s="6" t="n"/>
      <c r="L1321" s="6" t="inlineStr">
        <is>
          <t>岛台-隐藏挂杆-1.2版</t>
        </is>
      </c>
      <c r="N1321" s="8" t="inlineStr">
        <is>
          <t>✅ 可导入</t>
        </is>
      </c>
      <c r="O1321" t="inlineStr">
        <is>
          <t>✓</t>
        </is>
      </c>
    </row>
    <row r="1322">
      <c r="A1322" s="5" t="inlineStr">
        <is>
          <t>PPS23780020201</t>
        </is>
      </c>
      <c r="B1322" s="9" t="inlineStr">
        <is>
          <t>可鸥岛台 |樱桃木中岛岛台</t>
        </is>
      </c>
      <c r="C1322" s="9" t="inlineStr">
        <is>
          <t>岛台-岛台1.2米&amp;单腿餐桌1.6米</t>
        </is>
      </c>
      <c r="D1322" s="9" t="inlineStr">
        <is>
          <t>PPS2378002020127</t>
        </is>
      </c>
      <c r="E1322" s="5" t="inlineStr">
        <is>
          <t>WD-0245</t>
        </is>
      </c>
      <c r="F1322" s="9" t="inlineStr">
        <is>
          <t>岛台-岛台1.2米&amp;单腿餐桌1.6米-木作部分</t>
        </is>
      </c>
      <c r="G1322" s="9" t="inlineStr">
        <is>
          <t>组合</t>
        </is>
      </c>
      <c r="H1322" s="9" t="n"/>
      <c r="I1322" s="9" t="inlineStr">
        <is>
          <t>套</t>
        </is>
      </c>
      <c r="J1322" s="9" t="n">
        <v>1</v>
      </c>
      <c r="K1322" s="9" t="n"/>
      <c r="L1322" s="9" t="n"/>
      <c r="N1322" s="8" t="inlineStr">
        <is>
          <t>✅ 可导入</t>
        </is>
      </c>
      <c r="O1322" t="inlineStr">
        <is>
          <t>✓</t>
        </is>
      </c>
    </row>
    <row r="1323">
      <c r="A1323" s="5" t="inlineStr">
        <is>
          <t>PPS23780020201</t>
        </is>
      </c>
      <c r="B1323" s="6" t="inlineStr">
        <is>
          <t>可鸥岛台 |樱桃木中岛岛台</t>
        </is>
      </c>
      <c r="C1323" s="6" t="inlineStr">
        <is>
          <t>岛台-岛台1.2米&amp;单腿餐桌1.6米</t>
        </is>
      </c>
      <c r="D1323" s="6" t="inlineStr">
        <is>
          <t>PPS2378002020127</t>
        </is>
      </c>
      <c r="E1323" s="5" t="inlineStr">
        <is>
          <t>AC-0071</t>
        </is>
      </c>
      <c r="F1323" s="6" t="inlineStr">
        <is>
          <t>12mm黑色岩板</t>
        </is>
      </c>
      <c r="G1323" s="6" t="inlineStr">
        <is>
          <t>平面(长×宽)</t>
        </is>
      </c>
      <c r="H1323" s="6" t="inlineStr">
        <is>
          <t>1200*870</t>
        </is>
      </c>
      <c r="I1323" s="6" t="inlineStr">
        <is>
          <t>块</t>
        </is>
      </c>
      <c r="J1323" s="6" t="n">
        <v>1</v>
      </c>
      <c r="K1323" s="6" t="n"/>
      <c r="L1323" s="6" t="inlineStr">
        <is>
          <t>岛台-岩板-1.2版；哑光纯黑岩板 1200*870 R5角</t>
        </is>
      </c>
      <c r="N1323" s="8" t="inlineStr">
        <is>
          <t>✅ 可导入</t>
        </is>
      </c>
      <c r="O1323" t="inlineStr">
        <is>
          <t>✓</t>
        </is>
      </c>
    </row>
    <row r="1324">
      <c r="A1324" s="5" t="inlineStr">
        <is>
          <t>PPS23780020201</t>
        </is>
      </c>
      <c r="B1324" s="9" t="inlineStr">
        <is>
          <t>可鸥岛台 |樱桃木中岛岛台</t>
        </is>
      </c>
      <c r="C1324" s="9" t="inlineStr">
        <is>
          <t>岛台-岛台1.2米&amp;单腿餐桌1.6米</t>
        </is>
      </c>
      <c r="D1324" s="9" t="inlineStr">
        <is>
          <t>PPS2378002020127</t>
        </is>
      </c>
      <c r="E1324" s="5" t="inlineStr">
        <is>
          <t>AC-0092</t>
        </is>
      </c>
      <c r="F1324" s="9" t="inlineStr">
        <is>
          <t>5mm茶色玻璃</t>
        </is>
      </c>
      <c r="G1324" s="9" t="inlineStr">
        <is>
          <t>平面(长×宽)</t>
        </is>
      </c>
      <c r="H1324" s="9" t="inlineStr">
        <is>
          <t>待定</t>
        </is>
      </c>
      <c r="I1324" s="9" t="inlineStr">
        <is>
          <t>块</t>
        </is>
      </c>
      <c r="J1324" s="9" t="n">
        <v>1</v>
      </c>
      <c r="K1324" s="9" t="inlineStr">
        <is>
          <t>否</t>
        </is>
      </c>
      <c r="L1324" s="9" t="inlineStr">
        <is>
          <t>岛台-玻璃-1.2版</t>
        </is>
      </c>
      <c r="N1324" s="8" t="inlineStr">
        <is>
          <t>✅ 可导入</t>
        </is>
      </c>
      <c r="O1324" t="inlineStr">
        <is>
          <t>✓</t>
        </is>
      </c>
    </row>
    <row r="1325">
      <c r="A1325" s="5" t="inlineStr">
        <is>
          <t>PPS23780020201</t>
        </is>
      </c>
      <c r="B1325" s="6" t="inlineStr">
        <is>
          <t>可鸥岛台 |樱桃木中岛岛台</t>
        </is>
      </c>
      <c r="C1325" s="6" t="inlineStr">
        <is>
          <t>岛台-岛台1.2米&amp;单腿餐桌1.6米</t>
        </is>
      </c>
      <c r="D1325" s="6" t="inlineStr">
        <is>
          <t>PPS2378002020127</t>
        </is>
      </c>
      <c r="E1325" s="5" t="inlineStr">
        <is>
          <t>AC-0124</t>
        </is>
      </c>
      <c r="F1325" s="6" t="inlineStr">
        <is>
          <t>西门子明装电力轨道-黑色</t>
        </is>
      </c>
      <c r="G1325" s="6" t="inlineStr">
        <is>
          <t>长度</t>
        </is>
      </c>
      <c r="H1325" s="6" t="n">
        <v>550</v>
      </c>
      <c r="I1325" s="6" t="inlineStr">
        <is>
          <t>条</t>
        </is>
      </c>
      <c r="J1325" s="6" t="n">
        <v>1</v>
      </c>
      <c r="K1325" s="6" t="n"/>
      <c r="L1325" s="6" t="inlineStr">
        <is>
          <t>岛台-电力轨道-1.2版；西门子明装电力轨道-550mm-黑色</t>
        </is>
      </c>
      <c r="N1325" s="8" t="inlineStr">
        <is>
          <t>✅ 可导入</t>
        </is>
      </c>
      <c r="O1325" t="inlineStr">
        <is>
          <t>✓</t>
        </is>
      </c>
    </row>
    <row r="1326">
      <c r="A1326" s="5" t="inlineStr">
        <is>
          <t>PPS23780020201</t>
        </is>
      </c>
      <c r="B1326" s="9" t="inlineStr">
        <is>
          <t>可鸥岛台 |樱桃木中岛岛台</t>
        </is>
      </c>
      <c r="C1326" s="9" t="inlineStr">
        <is>
          <t>岛台-岛台1.2米&amp;单腿餐桌1.6米</t>
        </is>
      </c>
      <c r="D1326" s="9" t="inlineStr">
        <is>
          <t>PPS2378002020127</t>
        </is>
      </c>
      <c r="E1326" s="5" t="inlineStr">
        <is>
          <t>AC-0125</t>
        </is>
      </c>
      <c r="F1326" s="9" t="inlineStr">
        <is>
          <t>黑色金属挂架</t>
        </is>
      </c>
      <c r="G1326" s="9" t="inlineStr">
        <is>
          <t>个数</t>
        </is>
      </c>
      <c r="H1326" s="9" t="n"/>
      <c r="I1326" s="9" t="inlineStr">
        <is>
          <t>个</t>
        </is>
      </c>
      <c r="J1326" s="9" t="n">
        <v>1</v>
      </c>
      <c r="K1326" s="9" t="n"/>
      <c r="L1326" s="9" t="inlineStr">
        <is>
          <t>岛台-隐藏挂杆-1.2版</t>
        </is>
      </c>
      <c r="N1326" s="8" t="inlineStr">
        <is>
          <t>✅ 可导入</t>
        </is>
      </c>
      <c r="O1326" t="inlineStr">
        <is>
          <t>✓</t>
        </is>
      </c>
    </row>
    <row r="1327">
      <c r="A1327" s="5" t="inlineStr">
        <is>
          <t>PPS23780020201</t>
        </is>
      </c>
      <c r="B1327" s="6" t="inlineStr">
        <is>
          <t>可鸥岛台 |樱桃木中岛岛台</t>
        </is>
      </c>
      <c r="C1327" s="6" t="inlineStr">
        <is>
          <t>岛台-岛台1.2米&amp;单腿餐桌1.8米</t>
        </is>
      </c>
      <c r="D1327" s="6" t="inlineStr">
        <is>
          <t>PPS2378002020128</t>
        </is>
      </c>
      <c r="E1327" s="5" t="inlineStr">
        <is>
          <t>WD-0246</t>
        </is>
      </c>
      <c r="F1327" s="6" t="inlineStr">
        <is>
          <t>岛台-岛台1.2米&amp;单腿餐桌1.8米-木作部分</t>
        </is>
      </c>
      <c r="G1327" s="6" t="inlineStr">
        <is>
          <t>组合</t>
        </is>
      </c>
      <c r="H1327" s="6" t="n"/>
      <c r="I1327" s="6" t="inlineStr">
        <is>
          <t>套</t>
        </is>
      </c>
      <c r="J1327" s="6" t="n">
        <v>1</v>
      </c>
      <c r="K1327" s="6" t="n"/>
      <c r="L1327" s="6" t="n"/>
      <c r="N1327" s="8" t="inlineStr">
        <is>
          <t>✅ 可导入</t>
        </is>
      </c>
      <c r="O1327" t="inlineStr">
        <is>
          <t>✓</t>
        </is>
      </c>
    </row>
    <row r="1328">
      <c r="A1328" s="5" t="inlineStr">
        <is>
          <t>PPS23780020201</t>
        </is>
      </c>
      <c r="B1328" s="9" t="inlineStr">
        <is>
          <t>可鸥岛台 |樱桃木中岛岛台</t>
        </is>
      </c>
      <c r="C1328" s="9" t="inlineStr">
        <is>
          <t>岛台-岛台1.2米&amp;单腿餐桌1.8米</t>
        </is>
      </c>
      <c r="D1328" s="9" t="inlineStr">
        <is>
          <t>PPS2378002020128</t>
        </is>
      </c>
      <c r="E1328" s="5" t="inlineStr">
        <is>
          <t>AC-0071</t>
        </is>
      </c>
      <c r="F1328" s="9" t="inlineStr">
        <is>
          <t>12mm黑色岩板</t>
        </is>
      </c>
      <c r="G1328" s="9" t="inlineStr">
        <is>
          <t>平面(长×宽)</t>
        </is>
      </c>
      <c r="H1328" s="9" t="inlineStr">
        <is>
          <t>1200*870</t>
        </is>
      </c>
      <c r="I1328" s="9" t="inlineStr">
        <is>
          <t>块</t>
        </is>
      </c>
      <c r="J1328" s="9" t="n">
        <v>1</v>
      </c>
      <c r="K1328" s="9" t="n"/>
      <c r="L1328" s="9" t="inlineStr">
        <is>
          <t>岛台-岩板-1.2版；哑光纯黑岩板 1200*870 R5角</t>
        </is>
      </c>
      <c r="N1328" s="8" t="inlineStr">
        <is>
          <t>✅ 可导入</t>
        </is>
      </c>
      <c r="O1328" t="inlineStr">
        <is>
          <t>✓</t>
        </is>
      </c>
    </row>
    <row r="1329">
      <c r="A1329" s="5" t="inlineStr">
        <is>
          <t>PPS23780020201</t>
        </is>
      </c>
      <c r="B1329" s="6" t="inlineStr">
        <is>
          <t>可鸥岛台 |樱桃木中岛岛台</t>
        </is>
      </c>
      <c r="C1329" s="6" t="inlineStr">
        <is>
          <t>岛台-岛台1.2米&amp;单腿餐桌1.8米</t>
        </is>
      </c>
      <c r="D1329" s="6" t="inlineStr">
        <is>
          <t>PPS2378002020128</t>
        </is>
      </c>
      <c r="E1329" s="5" t="inlineStr">
        <is>
          <t>AC-0092</t>
        </is>
      </c>
      <c r="F1329" s="6" t="inlineStr">
        <is>
          <t>5mm茶色玻璃</t>
        </is>
      </c>
      <c r="G1329" s="6" t="inlineStr">
        <is>
          <t>平面(长×宽)</t>
        </is>
      </c>
      <c r="H1329" s="6" t="inlineStr">
        <is>
          <t>待定</t>
        </is>
      </c>
      <c r="I1329" s="6" t="inlineStr">
        <is>
          <t>块</t>
        </is>
      </c>
      <c r="J1329" s="6" t="n">
        <v>1</v>
      </c>
      <c r="K1329" s="6" t="inlineStr">
        <is>
          <t>否</t>
        </is>
      </c>
      <c r="L1329" s="6" t="inlineStr">
        <is>
          <t>岛台-玻璃-1.2版</t>
        </is>
      </c>
      <c r="N1329" s="8" t="inlineStr">
        <is>
          <t>✅ 可导入</t>
        </is>
      </c>
      <c r="O1329" t="inlineStr">
        <is>
          <t>✓</t>
        </is>
      </c>
    </row>
    <row r="1330">
      <c r="A1330" s="5" t="inlineStr">
        <is>
          <t>PPS23780020201</t>
        </is>
      </c>
      <c r="B1330" s="9" t="inlineStr">
        <is>
          <t>可鸥岛台 |樱桃木中岛岛台</t>
        </is>
      </c>
      <c r="C1330" s="9" t="inlineStr">
        <is>
          <t>岛台-岛台1.2米&amp;单腿餐桌1.8米</t>
        </is>
      </c>
      <c r="D1330" s="9" t="inlineStr">
        <is>
          <t>PPS2378002020128</t>
        </is>
      </c>
      <c r="E1330" s="5" t="inlineStr">
        <is>
          <t>AC-0124</t>
        </is>
      </c>
      <c r="F1330" s="9" t="inlineStr">
        <is>
          <t>西门子明装电力轨道-黑色</t>
        </is>
      </c>
      <c r="G1330" s="9" t="inlineStr">
        <is>
          <t>长度</t>
        </is>
      </c>
      <c r="H1330" s="9" t="n">
        <v>550</v>
      </c>
      <c r="I1330" s="9" t="inlineStr">
        <is>
          <t>条</t>
        </is>
      </c>
      <c r="J1330" s="9" t="n">
        <v>1</v>
      </c>
      <c r="K1330" s="9" t="n"/>
      <c r="L1330" s="9" t="inlineStr">
        <is>
          <t>岛台-电力轨道-1.2版；西门子明装电力轨道-550mm-黑色</t>
        </is>
      </c>
      <c r="N1330" s="8" t="inlineStr">
        <is>
          <t>✅ 可导入</t>
        </is>
      </c>
      <c r="O1330" t="inlineStr">
        <is>
          <t>✓</t>
        </is>
      </c>
    </row>
    <row r="1331">
      <c r="A1331" s="5" t="inlineStr">
        <is>
          <t>PPS23780020201</t>
        </is>
      </c>
      <c r="B1331" s="6" t="inlineStr">
        <is>
          <t>可鸥岛台 |樱桃木中岛岛台</t>
        </is>
      </c>
      <c r="C1331" s="6" t="inlineStr">
        <is>
          <t>岛台-岛台1.2米&amp;单腿餐桌1.8米</t>
        </is>
      </c>
      <c r="D1331" s="6" t="inlineStr">
        <is>
          <t>PPS2378002020128</t>
        </is>
      </c>
      <c r="E1331" s="5" t="inlineStr">
        <is>
          <t>AC-0125</t>
        </is>
      </c>
      <c r="F1331" s="6" t="inlineStr">
        <is>
          <t>黑色金属挂架</t>
        </is>
      </c>
      <c r="G1331" s="6" t="inlineStr">
        <is>
          <t>个数</t>
        </is>
      </c>
      <c r="H1331" s="6" t="n"/>
      <c r="I1331" s="6" t="inlineStr">
        <is>
          <t>个</t>
        </is>
      </c>
      <c r="J1331" s="6" t="n">
        <v>1</v>
      </c>
      <c r="K1331" s="6" t="n"/>
      <c r="L1331" s="6" t="inlineStr">
        <is>
          <t>岛台-隐藏挂杆-1.2版</t>
        </is>
      </c>
      <c r="N1331" s="8" t="inlineStr">
        <is>
          <t>✅ 可导入</t>
        </is>
      </c>
      <c r="O1331" t="inlineStr">
        <is>
          <t>✓</t>
        </is>
      </c>
    </row>
    <row r="1332">
      <c r="A1332" s="5" t="inlineStr">
        <is>
          <t>PPS23780020201</t>
        </is>
      </c>
      <c r="B1332" s="9" t="inlineStr">
        <is>
          <t>可鸥岛台 |樱桃木中岛岛台</t>
        </is>
      </c>
      <c r="C1332" s="9" t="inlineStr">
        <is>
          <t>岛台-岛台0.6米&amp;双腿餐桌1.4米</t>
        </is>
      </c>
      <c r="D1332" s="9" t="inlineStr">
        <is>
          <t>PPS2378002020129</t>
        </is>
      </c>
      <c r="E1332" s="5" t="inlineStr">
        <is>
          <t>WD-0247</t>
        </is>
      </c>
      <c r="F1332" s="9" t="inlineStr">
        <is>
          <t>岛台-岛台0.6米&amp;双腿餐桌1.4米-木作部分</t>
        </is>
      </c>
      <c r="G1332" s="9" t="inlineStr">
        <is>
          <t>组合</t>
        </is>
      </c>
      <c r="H1332" s="9" t="n"/>
      <c r="I1332" s="9" t="inlineStr">
        <is>
          <t>套</t>
        </is>
      </c>
      <c r="J1332" s="9" t="n">
        <v>1</v>
      </c>
      <c r="K1332" s="9" t="n"/>
      <c r="L1332" s="9" t="n"/>
      <c r="N1332" s="8" t="inlineStr">
        <is>
          <t>✅ 可导入</t>
        </is>
      </c>
      <c r="O1332" t="inlineStr">
        <is>
          <t>✓</t>
        </is>
      </c>
    </row>
    <row r="1333">
      <c r="A1333" s="5" t="inlineStr">
        <is>
          <t>PPS23780020201</t>
        </is>
      </c>
      <c r="B1333" s="6" t="inlineStr">
        <is>
          <t>可鸥岛台 |樱桃木中岛岛台</t>
        </is>
      </c>
      <c r="C1333" s="6" t="inlineStr">
        <is>
          <t>岛台-岛台0.6米&amp;双腿餐桌1.4米</t>
        </is>
      </c>
      <c r="D1333" s="6" t="inlineStr">
        <is>
          <t>PPS2378002020129</t>
        </is>
      </c>
      <c r="E1333" s="5" t="inlineStr">
        <is>
          <t>AC-0071</t>
        </is>
      </c>
      <c r="F1333" s="6" t="inlineStr">
        <is>
          <t>12mm黑色岩板</t>
        </is>
      </c>
      <c r="G1333" s="6" t="inlineStr">
        <is>
          <t>平面(长×宽)</t>
        </is>
      </c>
      <c r="H1333" s="6" t="inlineStr">
        <is>
          <t>600*870</t>
        </is>
      </c>
      <c r="I1333" s="6" t="inlineStr">
        <is>
          <t>块</t>
        </is>
      </c>
      <c r="J1333" s="6" t="n">
        <v>1</v>
      </c>
      <c r="K1333" s="6" t="n"/>
      <c r="L1333" s="6" t="inlineStr">
        <is>
          <t>岛台-岩板-0.6版；哑光纯黑岩板 600*870 R5角</t>
        </is>
      </c>
      <c r="N1333" s="8" t="inlineStr">
        <is>
          <t>✅ 可导入</t>
        </is>
      </c>
      <c r="O1333" t="inlineStr">
        <is>
          <t>✓</t>
        </is>
      </c>
    </row>
    <row r="1334">
      <c r="A1334" s="5" t="inlineStr">
        <is>
          <t>PPS23780020201</t>
        </is>
      </c>
      <c r="B1334" s="9" t="inlineStr">
        <is>
          <t>可鸥岛台 |樱桃木中岛岛台</t>
        </is>
      </c>
      <c r="C1334" s="9" t="inlineStr">
        <is>
          <t>岛台-岛台0.6米&amp;双腿餐桌1.4米</t>
        </is>
      </c>
      <c r="D1334" s="9" t="inlineStr">
        <is>
          <t>PPS2378002020129</t>
        </is>
      </c>
      <c r="E1334" s="5" t="inlineStr">
        <is>
          <t>AC-0092</t>
        </is>
      </c>
      <c r="F1334" s="9" t="inlineStr">
        <is>
          <t>5mm茶色玻璃</t>
        </is>
      </c>
      <c r="G1334" s="9" t="inlineStr">
        <is>
          <t>平面(长×宽)</t>
        </is>
      </c>
      <c r="H1334" s="9" t="inlineStr">
        <is>
          <t>待定</t>
        </is>
      </c>
      <c r="I1334" s="9" t="inlineStr">
        <is>
          <t>块</t>
        </is>
      </c>
      <c r="J1334" s="9" t="n">
        <v>1</v>
      </c>
      <c r="K1334" s="9" t="inlineStr">
        <is>
          <t>否</t>
        </is>
      </c>
      <c r="L1334" s="9" t="inlineStr">
        <is>
          <t>岛台-玻璃-0.6版</t>
        </is>
      </c>
      <c r="N1334" s="8" t="inlineStr">
        <is>
          <t>✅ 可导入</t>
        </is>
      </c>
      <c r="O1334" t="inlineStr">
        <is>
          <t>✓</t>
        </is>
      </c>
    </row>
    <row r="1335">
      <c r="A1335" s="5" t="inlineStr">
        <is>
          <t>PPS23780020201</t>
        </is>
      </c>
      <c r="B1335" s="6" t="inlineStr">
        <is>
          <t>可鸥岛台 |樱桃木中岛岛台</t>
        </is>
      </c>
      <c r="C1335" s="6" t="inlineStr">
        <is>
          <t>岛台-岛台0.6米&amp;双腿餐桌1.4米</t>
        </is>
      </c>
      <c r="D1335" s="6" t="inlineStr">
        <is>
          <t>PPS2378002020129</t>
        </is>
      </c>
      <c r="E1335" s="5" t="inlineStr">
        <is>
          <t>AC-0124</t>
        </is>
      </c>
      <c r="F1335" s="6" t="inlineStr">
        <is>
          <t>西门子明装电力轨道-黑色</t>
        </is>
      </c>
      <c r="G1335" s="6" t="inlineStr">
        <is>
          <t>长度</t>
        </is>
      </c>
      <c r="H1335" s="6" t="n">
        <v>550</v>
      </c>
      <c r="I1335" s="6" t="inlineStr">
        <is>
          <t>条</t>
        </is>
      </c>
      <c r="J1335" s="6" t="n">
        <v>1</v>
      </c>
      <c r="K1335" s="6" t="n"/>
      <c r="L1335" s="6" t="inlineStr">
        <is>
          <t>岛台-电力轨道-0.6版；西门子明装电力轨道-550mm-黑色</t>
        </is>
      </c>
      <c r="N1335" s="8" t="inlineStr">
        <is>
          <t>✅ 可导入</t>
        </is>
      </c>
      <c r="O1335" t="inlineStr">
        <is>
          <t>✓</t>
        </is>
      </c>
    </row>
    <row r="1336">
      <c r="A1336" s="5" t="inlineStr">
        <is>
          <t>PPS23780020201</t>
        </is>
      </c>
      <c r="B1336" s="9" t="inlineStr">
        <is>
          <t>可鸥岛台 |樱桃木中岛岛台</t>
        </is>
      </c>
      <c r="C1336" s="9" t="inlineStr">
        <is>
          <t>岛台-岛台0.6米&amp;双腿餐桌1.4米</t>
        </is>
      </c>
      <c r="D1336" s="9" t="inlineStr">
        <is>
          <t>PPS2378002020129</t>
        </is>
      </c>
      <c r="E1336" s="5" t="inlineStr">
        <is>
          <t>AC-0125</t>
        </is>
      </c>
      <c r="F1336" s="9" t="inlineStr">
        <is>
          <t>黑色金属挂架</t>
        </is>
      </c>
      <c r="G1336" s="9" t="inlineStr">
        <is>
          <t>个数</t>
        </is>
      </c>
      <c r="H1336" s="9" t="n"/>
      <c r="I1336" s="9" t="inlineStr">
        <is>
          <t>个</t>
        </is>
      </c>
      <c r="J1336" s="9" t="n">
        <v>1</v>
      </c>
      <c r="K1336" s="9" t="n"/>
      <c r="L1336" s="9" t="inlineStr">
        <is>
          <t>岛台-隐藏挂杆-0.6版</t>
        </is>
      </c>
      <c r="N1336" s="8" t="inlineStr">
        <is>
          <t>✅ 可导入</t>
        </is>
      </c>
      <c r="O1336" t="inlineStr">
        <is>
          <t>✓</t>
        </is>
      </c>
    </row>
    <row r="1337">
      <c r="A1337" s="5" t="inlineStr">
        <is>
          <t>PPS23780020201</t>
        </is>
      </c>
      <c r="B1337" s="6" t="inlineStr">
        <is>
          <t>可鸥岛台 |樱桃木中岛岛台</t>
        </is>
      </c>
      <c r="C1337" s="6" t="inlineStr">
        <is>
          <t>岛台-岛台0.9米&amp;双腿餐桌1.4米</t>
        </is>
      </c>
      <c r="D1337" s="6" t="inlineStr">
        <is>
          <t>PPS2378002020130</t>
        </is>
      </c>
      <c r="E1337" s="5" t="inlineStr">
        <is>
          <t>WD-0248</t>
        </is>
      </c>
      <c r="F1337" s="6" t="inlineStr">
        <is>
          <t>岛台-岛台0.9米&amp;双腿餐桌1.4米-木作部分</t>
        </is>
      </c>
      <c r="G1337" s="6" t="inlineStr">
        <is>
          <t>组合</t>
        </is>
      </c>
      <c r="H1337" s="6" t="n"/>
      <c r="I1337" s="6" t="inlineStr">
        <is>
          <t>套</t>
        </is>
      </c>
      <c r="J1337" s="6" t="n">
        <v>1</v>
      </c>
      <c r="K1337" s="6" t="n"/>
      <c r="L1337" s="6" t="n"/>
      <c r="N1337" s="8" t="inlineStr">
        <is>
          <t>✅ 可导入</t>
        </is>
      </c>
      <c r="O1337" t="inlineStr">
        <is>
          <t>✓</t>
        </is>
      </c>
    </row>
    <row r="1338">
      <c r="A1338" s="5" t="inlineStr">
        <is>
          <t>PPS23780020201</t>
        </is>
      </c>
      <c r="B1338" s="9" t="inlineStr">
        <is>
          <t>可鸥岛台 |樱桃木中岛岛台</t>
        </is>
      </c>
      <c r="C1338" s="9" t="inlineStr">
        <is>
          <t>岛台-岛台0.9米&amp;双腿餐桌1.4米</t>
        </is>
      </c>
      <c r="D1338" s="9" t="inlineStr">
        <is>
          <t>PPS2378002020130</t>
        </is>
      </c>
      <c r="E1338" s="5" t="inlineStr">
        <is>
          <t>AC-0071</t>
        </is>
      </c>
      <c r="F1338" s="9" t="inlineStr">
        <is>
          <t>12mm黑色岩板</t>
        </is>
      </c>
      <c r="G1338" s="9" t="inlineStr">
        <is>
          <t>平面(长×宽)</t>
        </is>
      </c>
      <c r="H1338" s="9" t="inlineStr">
        <is>
          <t>900*870</t>
        </is>
      </c>
      <c r="I1338" s="9" t="inlineStr">
        <is>
          <t>块</t>
        </is>
      </c>
      <c r="J1338" s="9" t="n">
        <v>1</v>
      </c>
      <c r="K1338" s="9" t="n"/>
      <c r="L1338" s="9" t="inlineStr">
        <is>
          <t>岛台-岩板-0.9版；哑光纯黑岩板 900*870 R5角</t>
        </is>
      </c>
      <c r="N1338" s="8" t="inlineStr">
        <is>
          <t>✅ 可导入</t>
        </is>
      </c>
      <c r="O1338" t="inlineStr">
        <is>
          <t>✓</t>
        </is>
      </c>
    </row>
    <row r="1339">
      <c r="A1339" s="5" t="inlineStr">
        <is>
          <t>PPS23780020201</t>
        </is>
      </c>
      <c r="B1339" s="6" t="inlineStr">
        <is>
          <t>可鸥岛台 |樱桃木中岛岛台</t>
        </is>
      </c>
      <c r="C1339" s="6" t="inlineStr">
        <is>
          <t>岛台-岛台0.9米&amp;双腿餐桌1.4米</t>
        </is>
      </c>
      <c r="D1339" s="6" t="inlineStr">
        <is>
          <t>PPS2378002020130</t>
        </is>
      </c>
      <c r="E1339" s="5" t="inlineStr">
        <is>
          <t>AC-0092</t>
        </is>
      </c>
      <c r="F1339" s="6" t="inlineStr">
        <is>
          <t>5mm茶色玻璃</t>
        </is>
      </c>
      <c r="G1339" s="6" t="inlineStr">
        <is>
          <t>平面(长×宽)</t>
        </is>
      </c>
      <c r="H1339" s="6" t="inlineStr">
        <is>
          <t>待定</t>
        </is>
      </c>
      <c r="I1339" s="6" t="inlineStr">
        <is>
          <t>块</t>
        </is>
      </c>
      <c r="J1339" s="6" t="n">
        <v>1</v>
      </c>
      <c r="K1339" s="6" t="inlineStr">
        <is>
          <t>否</t>
        </is>
      </c>
      <c r="L1339" s="6" t="inlineStr">
        <is>
          <t>岛台-玻璃-0.9版</t>
        </is>
      </c>
      <c r="N1339" s="8" t="inlineStr">
        <is>
          <t>✅ 可导入</t>
        </is>
      </c>
      <c r="O1339" t="inlineStr">
        <is>
          <t>✓</t>
        </is>
      </c>
    </row>
    <row r="1340">
      <c r="A1340" s="5" t="inlineStr">
        <is>
          <t>PPS23780020201</t>
        </is>
      </c>
      <c r="B1340" s="9" t="inlineStr">
        <is>
          <t>可鸥岛台 |樱桃木中岛岛台</t>
        </is>
      </c>
      <c r="C1340" s="9" t="inlineStr">
        <is>
          <t>岛台-岛台0.9米&amp;双腿餐桌1.4米</t>
        </is>
      </c>
      <c r="D1340" s="9" t="inlineStr">
        <is>
          <t>PPS2378002020130</t>
        </is>
      </c>
      <c r="E1340" s="5" t="inlineStr">
        <is>
          <t>AC-0124</t>
        </is>
      </c>
      <c r="F1340" s="9" t="inlineStr">
        <is>
          <t>西门子明装电力轨道-黑色</t>
        </is>
      </c>
      <c r="G1340" s="9" t="inlineStr">
        <is>
          <t>长度</t>
        </is>
      </c>
      <c r="H1340" s="9" t="n">
        <v>550</v>
      </c>
      <c r="I1340" s="9" t="inlineStr">
        <is>
          <t>条</t>
        </is>
      </c>
      <c r="J1340" s="9" t="n">
        <v>1</v>
      </c>
      <c r="K1340" s="9" t="n"/>
      <c r="L1340" s="9" t="inlineStr">
        <is>
          <t>岛台-电力轨道-0.9版；西门子明装电力轨道-550mm-黑色</t>
        </is>
      </c>
      <c r="N1340" s="8" t="inlineStr">
        <is>
          <t>✅ 可导入</t>
        </is>
      </c>
      <c r="O1340" t="inlineStr">
        <is>
          <t>✓</t>
        </is>
      </c>
    </row>
    <row r="1341">
      <c r="A1341" s="5" t="inlineStr">
        <is>
          <t>PPS23780020201</t>
        </is>
      </c>
      <c r="B1341" s="6" t="inlineStr">
        <is>
          <t>可鸥岛台 |樱桃木中岛岛台</t>
        </is>
      </c>
      <c r="C1341" s="6" t="inlineStr">
        <is>
          <t>岛台-岛台0.9米&amp;双腿餐桌1.4米</t>
        </is>
      </c>
      <c r="D1341" s="6" t="inlineStr">
        <is>
          <t>PPS2378002020130</t>
        </is>
      </c>
      <c r="E1341" s="5" t="inlineStr">
        <is>
          <t>AC-0125</t>
        </is>
      </c>
      <c r="F1341" s="6" t="inlineStr">
        <is>
          <t>黑色金属挂架</t>
        </is>
      </c>
      <c r="G1341" s="6" t="inlineStr">
        <is>
          <t>个数</t>
        </is>
      </c>
      <c r="H1341" s="6" t="n"/>
      <c r="I1341" s="6" t="inlineStr">
        <is>
          <t>个</t>
        </is>
      </c>
      <c r="J1341" s="6" t="n">
        <v>1</v>
      </c>
      <c r="K1341" s="6" t="n"/>
      <c r="L1341" s="6" t="inlineStr">
        <is>
          <t>岛台-隐藏挂杆-0.9版</t>
        </is>
      </c>
      <c r="N1341" s="8" t="inlineStr">
        <is>
          <t>✅ 可导入</t>
        </is>
      </c>
      <c r="O1341" t="inlineStr">
        <is>
          <t>✓</t>
        </is>
      </c>
    </row>
    <row r="1342">
      <c r="A1342" s="5" t="inlineStr">
        <is>
          <t>PPS23780020201</t>
        </is>
      </c>
      <c r="B1342" s="9" t="inlineStr">
        <is>
          <t>可鸥岛台 |樱桃木中岛岛台</t>
        </is>
      </c>
      <c r="C1342" s="9" t="inlineStr">
        <is>
          <t>岛台-岛台0.9米&amp;双腿餐桌1.6米</t>
        </is>
      </c>
      <c r="D1342" s="9" t="inlineStr">
        <is>
          <t>PPS2378002020131</t>
        </is>
      </c>
      <c r="E1342" s="5" t="inlineStr">
        <is>
          <t>WD-0249</t>
        </is>
      </c>
      <c r="F1342" s="9" t="inlineStr">
        <is>
          <t>岛台-岛台0.9米&amp;双腿餐桌1.6米-木作部分</t>
        </is>
      </c>
      <c r="G1342" s="9" t="inlineStr">
        <is>
          <t>组合</t>
        </is>
      </c>
      <c r="H1342" s="9" t="n"/>
      <c r="I1342" s="9" t="inlineStr">
        <is>
          <t>套</t>
        </is>
      </c>
      <c r="J1342" s="9" t="n">
        <v>1</v>
      </c>
      <c r="K1342" s="9" t="n"/>
      <c r="L1342" s="9" t="n"/>
      <c r="N1342" s="8" t="inlineStr">
        <is>
          <t>✅ 可导入</t>
        </is>
      </c>
      <c r="O1342" t="inlineStr">
        <is>
          <t>✓</t>
        </is>
      </c>
    </row>
    <row r="1343">
      <c r="A1343" s="5" t="inlineStr">
        <is>
          <t>PPS23780020201</t>
        </is>
      </c>
      <c r="B1343" s="6" t="inlineStr">
        <is>
          <t>可鸥岛台 |樱桃木中岛岛台</t>
        </is>
      </c>
      <c r="C1343" s="6" t="inlineStr">
        <is>
          <t>岛台-岛台0.9米&amp;双腿餐桌1.6米</t>
        </is>
      </c>
      <c r="D1343" s="6" t="inlineStr">
        <is>
          <t>PPS2378002020131</t>
        </is>
      </c>
      <c r="E1343" s="5" t="inlineStr">
        <is>
          <t>AC-0071</t>
        </is>
      </c>
      <c r="F1343" s="6" t="inlineStr">
        <is>
          <t>12mm黑色岩板</t>
        </is>
      </c>
      <c r="G1343" s="6" t="inlineStr">
        <is>
          <t>平面(长×宽)</t>
        </is>
      </c>
      <c r="H1343" s="6" t="inlineStr">
        <is>
          <t>900*870</t>
        </is>
      </c>
      <c r="I1343" s="6" t="inlineStr">
        <is>
          <t>块</t>
        </is>
      </c>
      <c r="J1343" s="6" t="n">
        <v>1</v>
      </c>
      <c r="K1343" s="6" t="n"/>
      <c r="L1343" s="6" t="inlineStr">
        <is>
          <t>岛台-岩板-0.9版；哑光纯黑岩板 900*870 R5角</t>
        </is>
      </c>
      <c r="N1343" s="8" t="inlineStr">
        <is>
          <t>✅ 可导入</t>
        </is>
      </c>
      <c r="O1343" t="inlineStr">
        <is>
          <t>✓</t>
        </is>
      </c>
    </row>
    <row r="1344">
      <c r="A1344" s="5" t="inlineStr">
        <is>
          <t>PPS23780020201</t>
        </is>
      </c>
      <c r="B1344" s="9" t="inlineStr">
        <is>
          <t>可鸥岛台 |樱桃木中岛岛台</t>
        </is>
      </c>
      <c r="C1344" s="9" t="inlineStr">
        <is>
          <t>岛台-岛台0.9米&amp;双腿餐桌1.6米</t>
        </is>
      </c>
      <c r="D1344" s="9" t="inlineStr">
        <is>
          <t>PPS2378002020131</t>
        </is>
      </c>
      <c r="E1344" s="5" t="inlineStr">
        <is>
          <t>AC-0092</t>
        </is>
      </c>
      <c r="F1344" s="9" t="inlineStr">
        <is>
          <t>5mm茶色玻璃</t>
        </is>
      </c>
      <c r="G1344" s="9" t="inlineStr">
        <is>
          <t>平面(长×宽)</t>
        </is>
      </c>
      <c r="H1344" s="9" t="inlineStr">
        <is>
          <t>待定</t>
        </is>
      </c>
      <c r="I1344" s="9" t="inlineStr">
        <is>
          <t>块</t>
        </is>
      </c>
      <c r="J1344" s="9" t="n">
        <v>1</v>
      </c>
      <c r="K1344" s="9" t="inlineStr">
        <is>
          <t>否</t>
        </is>
      </c>
      <c r="L1344" s="9" t="inlineStr">
        <is>
          <t>岛台-玻璃-0.9版</t>
        </is>
      </c>
      <c r="N1344" s="8" t="inlineStr">
        <is>
          <t>✅ 可导入</t>
        </is>
      </c>
      <c r="O1344" t="inlineStr">
        <is>
          <t>✓</t>
        </is>
      </c>
    </row>
    <row r="1345">
      <c r="A1345" s="5" t="inlineStr">
        <is>
          <t>PPS23780020201</t>
        </is>
      </c>
      <c r="B1345" s="6" t="inlineStr">
        <is>
          <t>可鸥岛台 |樱桃木中岛岛台</t>
        </is>
      </c>
      <c r="C1345" s="6" t="inlineStr">
        <is>
          <t>岛台-岛台0.9米&amp;双腿餐桌1.6米</t>
        </is>
      </c>
      <c r="D1345" s="6" t="inlineStr">
        <is>
          <t>PPS2378002020131</t>
        </is>
      </c>
      <c r="E1345" s="5" t="inlineStr">
        <is>
          <t>AC-0124</t>
        </is>
      </c>
      <c r="F1345" s="6" t="inlineStr">
        <is>
          <t>西门子明装电力轨道-黑色</t>
        </is>
      </c>
      <c r="G1345" s="6" t="inlineStr">
        <is>
          <t>长度</t>
        </is>
      </c>
      <c r="H1345" s="6" t="n">
        <v>550</v>
      </c>
      <c r="I1345" s="6" t="inlineStr">
        <is>
          <t>条</t>
        </is>
      </c>
      <c r="J1345" s="6" t="n">
        <v>1</v>
      </c>
      <c r="K1345" s="6" t="n"/>
      <c r="L1345" s="6" t="inlineStr">
        <is>
          <t>岛台-电力轨道-0.9版；西门子明装电力轨道-550mm-黑色</t>
        </is>
      </c>
      <c r="N1345" s="8" t="inlineStr">
        <is>
          <t>✅ 可导入</t>
        </is>
      </c>
      <c r="O1345" t="inlineStr">
        <is>
          <t>✓</t>
        </is>
      </c>
    </row>
    <row r="1346">
      <c r="A1346" s="5" t="inlineStr">
        <is>
          <t>PPS23780020201</t>
        </is>
      </c>
      <c r="B1346" s="9" t="inlineStr">
        <is>
          <t>可鸥岛台 |樱桃木中岛岛台</t>
        </is>
      </c>
      <c r="C1346" s="9" t="inlineStr">
        <is>
          <t>岛台-岛台0.9米&amp;双腿餐桌1.6米</t>
        </is>
      </c>
      <c r="D1346" s="9" t="inlineStr">
        <is>
          <t>PPS2378002020131</t>
        </is>
      </c>
      <c r="E1346" s="5" t="inlineStr">
        <is>
          <t>AC-0125</t>
        </is>
      </c>
      <c r="F1346" s="9" t="inlineStr">
        <is>
          <t>黑色金属挂架</t>
        </is>
      </c>
      <c r="G1346" s="9" t="inlineStr">
        <is>
          <t>个数</t>
        </is>
      </c>
      <c r="H1346" s="9" t="n"/>
      <c r="I1346" s="9" t="inlineStr">
        <is>
          <t>个</t>
        </is>
      </c>
      <c r="J1346" s="9" t="n">
        <v>1</v>
      </c>
      <c r="K1346" s="9" t="n"/>
      <c r="L1346" s="9" t="inlineStr">
        <is>
          <t>岛台-隐藏挂杆-0.9版</t>
        </is>
      </c>
      <c r="N1346" s="8" t="inlineStr">
        <is>
          <t>✅ 可导入</t>
        </is>
      </c>
      <c r="O1346" t="inlineStr">
        <is>
          <t>✓</t>
        </is>
      </c>
    </row>
    <row r="1347">
      <c r="A1347" s="5" t="inlineStr">
        <is>
          <t>PPS23780020201</t>
        </is>
      </c>
      <c r="B1347" s="6" t="inlineStr">
        <is>
          <t>可鸥岛台 |樱桃木中岛岛台</t>
        </is>
      </c>
      <c r="C1347" s="6" t="inlineStr">
        <is>
          <t>岛台-岛台0.9米&amp;双腿餐桌1.8米</t>
        </is>
      </c>
      <c r="D1347" s="6" t="inlineStr">
        <is>
          <t>PPS2378002020132</t>
        </is>
      </c>
      <c r="E1347" s="5" t="inlineStr">
        <is>
          <t>WD-0250</t>
        </is>
      </c>
      <c r="F1347" s="6" t="inlineStr">
        <is>
          <t>岛台-岛台0.9米&amp;双腿餐桌1.8米-木作部分</t>
        </is>
      </c>
      <c r="G1347" s="6" t="inlineStr">
        <is>
          <t>组合</t>
        </is>
      </c>
      <c r="H1347" s="6" t="n"/>
      <c r="I1347" s="6" t="inlineStr">
        <is>
          <t>套</t>
        </is>
      </c>
      <c r="J1347" s="6" t="n">
        <v>1</v>
      </c>
      <c r="K1347" s="6" t="n"/>
      <c r="L1347" s="6" t="n"/>
      <c r="N1347" s="8" t="inlineStr">
        <is>
          <t>✅ 可导入</t>
        </is>
      </c>
      <c r="O1347" t="inlineStr">
        <is>
          <t>✓</t>
        </is>
      </c>
    </row>
    <row r="1348">
      <c r="A1348" s="5" t="inlineStr">
        <is>
          <t>PPS23780020201</t>
        </is>
      </c>
      <c r="B1348" s="9" t="inlineStr">
        <is>
          <t>可鸥岛台 |樱桃木中岛岛台</t>
        </is>
      </c>
      <c r="C1348" s="9" t="inlineStr">
        <is>
          <t>岛台-岛台0.9米&amp;双腿餐桌1.8米</t>
        </is>
      </c>
      <c r="D1348" s="9" t="inlineStr">
        <is>
          <t>PPS2378002020132</t>
        </is>
      </c>
      <c r="E1348" s="5" t="inlineStr">
        <is>
          <t>AC-0071</t>
        </is>
      </c>
      <c r="F1348" s="9" t="inlineStr">
        <is>
          <t>12mm黑色岩板</t>
        </is>
      </c>
      <c r="G1348" s="9" t="inlineStr">
        <is>
          <t>平面(长×宽)</t>
        </is>
      </c>
      <c r="H1348" s="9" t="inlineStr">
        <is>
          <t>900*870</t>
        </is>
      </c>
      <c r="I1348" s="9" t="inlineStr">
        <is>
          <t>块</t>
        </is>
      </c>
      <c r="J1348" s="9" t="n">
        <v>1</v>
      </c>
      <c r="K1348" s="9" t="n"/>
      <c r="L1348" s="9" t="inlineStr">
        <is>
          <t>岛台-岩板-0.9版；哑光纯黑岩板 900*870 R5角</t>
        </is>
      </c>
      <c r="N1348" s="8" t="inlineStr">
        <is>
          <t>✅ 可导入</t>
        </is>
      </c>
      <c r="O1348" t="inlineStr">
        <is>
          <t>✓</t>
        </is>
      </c>
    </row>
    <row r="1349">
      <c r="A1349" s="5" t="inlineStr">
        <is>
          <t>PPS23780020201</t>
        </is>
      </c>
      <c r="B1349" s="6" t="inlineStr">
        <is>
          <t>可鸥岛台 |樱桃木中岛岛台</t>
        </is>
      </c>
      <c r="C1349" s="6" t="inlineStr">
        <is>
          <t>岛台-岛台0.9米&amp;双腿餐桌1.8米</t>
        </is>
      </c>
      <c r="D1349" s="6" t="inlineStr">
        <is>
          <t>PPS2378002020132</t>
        </is>
      </c>
      <c r="E1349" s="5" t="inlineStr">
        <is>
          <t>AC-0092</t>
        </is>
      </c>
      <c r="F1349" s="6" t="inlineStr">
        <is>
          <t>5mm茶色玻璃</t>
        </is>
      </c>
      <c r="G1349" s="6" t="inlineStr">
        <is>
          <t>平面(长×宽)</t>
        </is>
      </c>
      <c r="H1349" s="6" t="inlineStr">
        <is>
          <t>待定</t>
        </is>
      </c>
      <c r="I1349" s="6" t="inlineStr">
        <is>
          <t>块</t>
        </is>
      </c>
      <c r="J1349" s="6" t="n">
        <v>1</v>
      </c>
      <c r="K1349" s="6" t="inlineStr">
        <is>
          <t>否</t>
        </is>
      </c>
      <c r="L1349" s="6" t="inlineStr">
        <is>
          <t>岛台-玻璃-0.9版</t>
        </is>
      </c>
      <c r="N1349" s="8" t="inlineStr">
        <is>
          <t>✅ 可导入</t>
        </is>
      </c>
      <c r="O1349" t="inlineStr">
        <is>
          <t>✓</t>
        </is>
      </c>
    </row>
    <row r="1350">
      <c r="A1350" s="5" t="inlineStr">
        <is>
          <t>PPS23780020201</t>
        </is>
      </c>
      <c r="B1350" s="9" t="inlineStr">
        <is>
          <t>可鸥岛台 |樱桃木中岛岛台</t>
        </is>
      </c>
      <c r="C1350" s="9" t="inlineStr">
        <is>
          <t>岛台-岛台0.9米&amp;双腿餐桌1.8米</t>
        </is>
      </c>
      <c r="D1350" s="9" t="inlineStr">
        <is>
          <t>PPS2378002020132</t>
        </is>
      </c>
      <c r="E1350" s="5" t="inlineStr">
        <is>
          <t>AC-0124</t>
        </is>
      </c>
      <c r="F1350" s="9" t="inlineStr">
        <is>
          <t>西门子明装电力轨道-黑色</t>
        </is>
      </c>
      <c r="G1350" s="9" t="inlineStr">
        <is>
          <t>长度</t>
        </is>
      </c>
      <c r="H1350" s="9" t="n">
        <v>550</v>
      </c>
      <c r="I1350" s="9" t="inlineStr">
        <is>
          <t>条</t>
        </is>
      </c>
      <c r="J1350" s="9" t="n">
        <v>1</v>
      </c>
      <c r="K1350" s="9" t="n"/>
      <c r="L1350" s="9" t="inlineStr">
        <is>
          <t>岛台-电力轨道-0.9版；西门子明装电力轨道-550mm-黑色</t>
        </is>
      </c>
      <c r="N1350" s="8" t="inlineStr">
        <is>
          <t>✅ 可导入</t>
        </is>
      </c>
      <c r="O1350" t="inlineStr">
        <is>
          <t>✓</t>
        </is>
      </c>
    </row>
    <row r="1351">
      <c r="A1351" s="5" t="inlineStr">
        <is>
          <t>PPS23780020201</t>
        </is>
      </c>
      <c r="B1351" s="6" t="inlineStr">
        <is>
          <t>可鸥岛台 |樱桃木中岛岛台</t>
        </is>
      </c>
      <c r="C1351" s="6" t="inlineStr">
        <is>
          <t>岛台-岛台0.9米&amp;双腿餐桌1.8米</t>
        </is>
      </c>
      <c r="D1351" s="6" t="inlineStr">
        <is>
          <t>PPS2378002020132</t>
        </is>
      </c>
      <c r="E1351" s="5" t="inlineStr">
        <is>
          <t>AC-0125</t>
        </is>
      </c>
      <c r="F1351" s="6" t="inlineStr">
        <is>
          <t>黑色金属挂架</t>
        </is>
      </c>
      <c r="G1351" s="6" t="inlineStr">
        <is>
          <t>个数</t>
        </is>
      </c>
      <c r="H1351" s="6" t="n"/>
      <c r="I1351" s="6" t="inlineStr">
        <is>
          <t>个</t>
        </is>
      </c>
      <c r="J1351" s="6" t="n">
        <v>1</v>
      </c>
      <c r="K1351" s="6" t="n"/>
      <c r="L1351" s="6" t="inlineStr">
        <is>
          <t>岛台-隐藏挂杆-0.9版</t>
        </is>
      </c>
      <c r="N1351" s="8" t="inlineStr">
        <is>
          <t>✅ 可导入</t>
        </is>
      </c>
      <c r="O1351" t="inlineStr">
        <is>
          <t>✓</t>
        </is>
      </c>
    </row>
    <row r="1352">
      <c r="A1352" s="5" t="inlineStr">
        <is>
          <t>PPS23780020201</t>
        </is>
      </c>
      <c r="B1352" s="9" t="inlineStr">
        <is>
          <t>可鸥岛台 |樱桃木中岛岛台</t>
        </is>
      </c>
      <c r="C1352" s="9" t="inlineStr">
        <is>
          <t>岛台-岛台1.2米&amp;双腿餐桌1.4米</t>
        </is>
      </c>
      <c r="D1352" s="9" t="inlineStr">
        <is>
          <t>PPS2378002020133</t>
        </is>
      </c>
      <c r="E1352" s="5" t="inlineStr">
        <is>
          <t>WD-0251</t>
        </is>
      </c>
      <c r="F1352" s="9" t="inlineStr">
        <is>
          <t>岛台-岛台1.2米&amp;双腿餐桌1.4米-木作部分</t>
        </is>
      </c>
      <c r="G1352" s="9" t="inlineStr">
        <is>
          <t>组合</t>
        </is>
      </c>
      <c r="H1352" s="9" t="n"/>
      <c r="I1352" s="9" t="inlineStr">
        <is>
          <t>套</t>
        </is>
      </c>
      <c r="J1352" s="9" t="n">
        <v>1</v>
      </c>
      <c r="K1352" s="9" t="n"/>
      <c r="L1352" s="9" t="n"/>
      <c r="N1352" s="8" t="inlineStr">
        <is>
          <t>✅ 可导入</t>
        </is>
      </c>
      <c r="O1352" t="inlineStr">
        <is>
          <t>✓</t>
        </is>
      </c>
    </row>
    <row r="1353">
      <c r="A1353" s="5" t="inlineStr">
        <is>
          <t>PPS23780020201</t>
        </is>
      </c>
      <c r="B1353" s="6" t="inlineStr">
        <is>
          <t>可鸥岛台 |樱桃木中岛岛台</t>
        </is>
      </c>
      <c r="C1353" s="6" t="inlineStr">
        <is>
          <t>岛台-岛台1.2米&amp;双腿餐桌1.4米</t>
        </is>
      </c>
      <c r="D1353" s="6" t="inlineStr">
        <is>
          <t>PPS2378002020133</t>
        </is>
      </c>
      <c r="E1353" s="5" t="inlineStr">
        <is>
          <t>AC-0071</t>
        </is>
      </c>
      <c r="F1353" s="6" t="inlineStr">
        <is>
          <t>12mm黑色岩板</t>
        </is>
      </c>
      <c r="G1353" s="6" t="inlineStr">
        <is>
          <t>平面(长×宽)</t>
        </is>
      </c>
      <c r="H1353" s="6" t="inlineStr">
        <is>
          <t>1200*870</t>
        </is>
      </c>
      <c r="I1353" s="6" t="inlineStr">
        <is>
          <t>块</t>
        </is>
      </c>
      <c r="J1353" s="6" t="n">
        <v>1</v>
      </c>
      <c r="K1353" s="6" t="n"/>
      <c r="L1353" s="6" t="inlineStr">
        <is>
          <t>岛台-岩板-1.2版；哑光纯黑岩板 1200*870 R5角</t>
        </is>
      </c>
      <c r="N1353" s="8" t="inlineStr">
        <is>
          <t>✅ 可导入</t>
        </is>
      </c>
      <c r="O1353" t="inlineStr">
        <is>
          <t>✓</t>
        </is>
      </c>
    </row>
    <row r="1354">
      <c r="A1354" s="5" t="inlineStr">
        <is>
          <t>PPS23780020201</t>
        </is>
      </c>
      <c r="B1354" s="9" t="inlineStr">
        <is>
          <t>可鸥岛台 |樱桃木中岛岛台</t>
        </is>
      </c>
      <c r="C1354" s="9" t="inlineStr">
        <is>
          <t>岛台-岛台1.2米&amp;双腿餐桌1.4米</t>
        </is>
      </c>
      <c r="D1354" s="9" t="inlineStr">
        <is>
          <t>PPS2378002020133</t>
        </is>
      </c>
      <c r="E1354" s="5" t="inlineStr">
        <is>
          <t>AC-0092</t>
        </is>
      </c>
      <c r="F1354" s="9" t="inlineStr">
        <is>
          <t>5mm茶色玻璃</t>
        </is>
      </c>
      <c r="G1354" s="9" t="inlineStr">
        <is>
          <t>平面(长×宽)</t>
        </is>
      </c>
      <c r="H1354" s="9" t="inlineStr">
        <is>
          <t>待定</t>
        </is>
      </c>
      <c r="I1354" s="9" t="inlineStr">
        <is>
          <t>块</t>
        </is>
      </c>
      <c r="J1354" s="9" t="n">
        <v>1</v>
      </c>
      <c r="K1354" s="9" t="inlineStr">
        <is>
          <t>否</t>
        </is>
      </c>
      <c r="L1354" s="9" t="inlineStr">
        <is>
          <t>岛台-玻璃-1.2版</t>
        </is>
      </c>
      <c r="N1354" s="8" t="inlineStr">
        <is>
          <t>✅ 可导入</t>
        </is>
      </c>
      <c r="O1354" t="inlineStr">
        <is>
          <t>✓</t>
        </is>
      </c>
    </row>
    <row r="1355">
      <c r="A1355" s="5" t="inlineStr">
        <is>
          <t>PPS23780020201</t>
        </is>
      </c>
      <c r="B1355" s="6" t="inlineStr">
        <is>
          <t>可鸥岛台 |樱桃木中岛岛台</t>
        </is>
      </c>
      <c r="C1355" s="6" t="inlineStr">
        <is>
          <t>岛台-岛台1.2米&amp;双腿餐桌1.4米</t>
        </is>
      </c>
      <c r="D1355" s="6" t="inlineStr">
        <is>
          <t>PPS2378002020133</t>
        </is>
      </c>
      <c r="E1355" s="5" t="inlineStr">
        <is>
          <t>AC-0124</t>
        </is>
      </c>
      <c r="F1355" s="6" t="inlineStr">
        <is>
          <t>西门子明装电力轨道-黑色</t>
        </is>
      </c>
      <c r="G1355" s="6" t="inlineStr">
        <is>
          <t>长度</t>
        </is>
      </c>
      <c r="H1355" s="6" t="n">
        <v>550</v>
      </c>
      <c r="I1355" s="6" t="inlineStr">
        <is>
          <t>条</t>
        </is>
      </c>
      <c r="J1355" s="6" t="n">
        <v>1</v>
      </c>
      <c r="K1355" s="6" t="n"/>
      <c r="L1355" s="6" t="inlineStr">
        <is>
          <t>岛台-电力轨道-1.2版；西门子明装电力轨道-550mm-黑色</t>
        </is>
      </c>
      <c r="N1355" s="8" t="inlineStr">
        <is>
          <t>✅ 可导入</t>
        </is>
      </c>
      <c r="O1355" t="inlineStr">
        <is>
          <t>✓</t>
        </is>
      </c>
    </row>
    <row r="1356">
      <c r="A1356" s="5" t="inlineStr">
        <is>
          <t>PPS23780020201</t>
        </is>
      </c>
      <c r="B1356" s="9" t="inlineStr">
        <is>
          <t>可鸥岛台 |樱桃木中岛岛台</t>
        </is>
      </c>
      <c r="C1356" s="9" t="inlineStr">
        <is>
          <t>岛台-岛台1.2米&amp;双腿餐桌1.4米</t>
        </is>
      </c>
      <c r="D1356" s="9" t="inlineStr">
        <is>
          <t>PPS2378002020133</t>
        </is>
      </c>
      <c r="E1356" s="5" t="inlineStr">
        <is>
          <t>AC-0125</t>
        </is>
      </c>
      <c r="F1356" s="9" t="inlineStr">
        <is>
          <t>黑色金属挂架</t>
        </is>
      </c>
      <c r="G1356" s="9" t="inlineStr">
        <is>
          <t>个数</t>
        </is>
      </c>
      <c r="H1356" s="9" t="n"/>
      <c r="I1356" s="9" t="inlineStr">
        <is>
          <t>个</t>
        </is>
      </c>
      <c r="J1356" s="9" t="n">
        <v>1</v>
      </c>
      <c r="K1356" s="9" t="n"/>
      <c r="L1356" s="9" t="inlineStr">
        <is>
          <t>岛台-隐藏挂杆-1.2版</t>
        </is>
      </c>
      <c r="N1356" s="8" t="inlineStr">
        <is>
          <t>✅ 可导入</t>
        </is>
      </c>
      <c r="O1356" t="inlineStr">
        <is>
          <t>✓</t>
        </is>
      </c>
    </row>
    <row r="1357">
      <c r="A1357" s="5" t="inlineStr">
        <is>
          <t>PPS23780020201</t>
        </is>
      </c>
      <c r="B1357" s="6" t="inlineStr">
        <is>
          <t>可鸥岛台 |樱桃木中岛岛台</t>
        </is>
      </c>
      <c r="C1357" s="6" t="inlineStr">
        <is>
          <t>岛台-岛台1.2米&amp;双腿餐桌1.6米</t>
        </is>
      </c>
      <c r="D1357" s="6" t="inlineStr">
        <is>
          <t>PPS2378002020134</t>
        </is>
      </c>
      <c r="E1357" s="5" t="inlineStr">
        <is>
          <t>WD-0252</t>
        </is>
      </c>
      <c r="F1357" s="6" t="inlineStr">
        <is>
          <t>岛台-岛台1.2米&amp;双腿餐桌1.6米-木作部分</t>
        </is>
      </c>
      <c r="G1357" s="6" t="inlineStr">
        <is>
          <t>组合</t>
        </is>
      </c>
      <c r="H1357" s="6" t="n"/>
      <c r="I1357" s="6" t="inlineStr">
        <is>
          <t>套</t>
        </is>
      </c>
      <c r="J1357" s="6" t="n">
        <v>1</v>
      </c>
      <c r="K1357" s="6" t="n"/>
      <c r="L1357" s="6" t="n"/>
      <c r="N1357" s="8" t="inlineStr">
        <is>
          <t>✅ 可导入</t>
        </is>
      </c>
      <c r="O1357" t="inlineStr">
        <is>
          <t>✓</t>
        </is>
      </c>
    </row>
    <row r="1358">
      <c r="A1358" s="5" t="inlineStr">
        <is>
          <t>PPS23780020201</t>
        </is>
      </c>
      <c r="B1358" s="9" t="inlineStr">
        <is>
          <t>可鸥岛台 |樱桃木中岛岛台</t>
        </is>
      </c>
      <c r="C1358" s="9" t="inlineStr">
        <is>
          <t>岛台-岛台1.2米&amp;双腿餐桌1.6米</t>
        </is>
      </c>
      <c r="D1358" s="9" t="inlineStr">
        <is>
          <t>PPS2378002020134</t>
        </is>
      </c>
      <c r="E1358" s="5" t="inlineStr">
        <is>
          <t>AC-0071</t>
        </is>
      </c>
      <c r="F1358" s="9" t="inlineStr">
        <is>
          <t>12mm黑色岩板</t>
        </is>
      </c>
      <c r="G1358" s="9" t="inlineStr">
        <is>
          <t>平面(长×宽)</t>
        </is>
      </c>
      <c r="H1358" s="9" t="inlineStr">
        <is>
          <t>1200*870</t>
        </is>
      </c>
      <c r="I1358" s="9" t="inlineStr">
        <is>
          <t>块</t>
        </is>
      </c>
      <c r="J1358" s="9" t="n">
        <v>1</v>
      </c>
      <c r="K1358" s="9" t="n"/>
      <c r="L1358" s="9" t="inlineStr">
        <is>
          <t>岛台-岩板-1.2版；哑光纯黑岩板 1200*870 R5角</t>
        </is>
      </c>
      <c r="N1358" s="8" t="inlineStr">
        <is>
          <t>✅ 可导入</t>
        </is>
      </c>
      <c r="O1358" t="inlineStr">
        <is>
          <t>✓</t>
        </is>
      </c>
    </row>
    <row r="1359">
      <c r="A1359" s="5" t="inlineStr">
        <is>
          <t>PPS23780020201</t>
        </is>
      </c>
      <c r="B1359" s="6" t="inlineStr">
        <is>
          <t>可鸥岛台 |樱桃木中岛岛台</t>
        </is>
      </c>
      <c r="C1359" s="6" t="inlineStr">
        <is>
          <t>岛台-岛台1.2米&amp;双腿餐桌1.6米</t>
        </is>
      </c>
      <c r="D1359" s="6" t="inlineStr">
        <is>
          <t>PPS2378002020134</t>
        </is>
      </c>
      <c r="E1359" s="5" t="inlineStr">
        <is>
          <t>AC-0092</t>
        </is>
      </c>
      <c r="F1359" s="6" t="inlineStr">
        <is>
          <t>5mm茶色玻璃</t>
        </is>
      </c>
      <c r="G1359" s="6" t="inlineStr">
        <is>
          <t>平面(长×宽)</t>
        </is>
      </c>
      <c r="H1359" s="6" t="inlineStr">
        <is>
          <t>待定</t>
        </is>
      </c>
      <c r="I1359" s="6" t="inlineStr">
        <is>
          <t>块</t>
        </is>
      </c>
      <c r="J1359" s="6" t="n">
        <v>1</v>
      </c>
      <c r="K1359" s="6" t="inlineStr">
        <is>
          <t>否</t>
        </is>
      </c>
      <c r="L1359" s="6" t="inlineStr">
        <is>
          <t>岛台-玻璃-1.2版</t>
        </is>
      </c>
      <c r="N1359" s="8" t="inlineStr">
        <is>
          <t>✅ 可导入</t>
        </is>
      </c>
      <c r="O1359" t="inlineStr">
        <is>
          <t>✓</t>
        </is>
      </c>
    </row>
    <row r="1360">
      <c r="A1360" s="5" t="inlineStr">
        <is>
          <t>PPS23780020201</t>
        </is>
      </c>
      <c r="B1360" s="9" t="inlineStr">
        <is>
          <t>可鸥岛台 |樱桃木中岛岛台</t>
        </is>
      </c>
      <c r="C1360" s="9" t="inlineStr">
        <is>
          <t>岛台-岛台1.2米&amp;双腿餐桌1.6米</t>
        </is>
      </c>
      <c r="D1360" s="9" t="inlineStr">
        <is>
          <t>PPS2378002020134</t>
        </is>
      </c>
      <c r="E1360" s="5" t="inlineStr">
        <is>
          <t>AC-0124</t>
        </is>
      </c>
      <c r="F1360" s="9" t="inlineStr">
        <is>
          <t>西门子明装电力轨道-黑色</t>
        </is>
      </c>
      <c r="G1360" s="9" t="inlineStr">
        <is>
          <t>长度</t>
        </is>
      </c>
      <c r="H1360" s="9" t="n">
        <v>550</v>
      </c>
      <c r="I1360" s="9" t="inlineStr">
        <is>
          <t>条</t>
        </is>
      </c>
      <c r="J1360" s="9" t="n">
        <v>1</v>
      </c>
      <c r="K1360" s="9" t="n"/>
      <c r="L1360" s="9" t="inlineStr">
        <is>
          <t>岛台-电力轨道-1.2版；西门子明装电力轨道-550mm-黑色</t>
        </is>
      </c>
      <c r="N1360" s="8" t="inlineStr">
        <is>
          <t>✅ 可导入</t>
        </is>
      </c>
      <c r="O1360" t="inlineStr">
        <is>
          <t>✓</t>
        </is>
      </c>
    </row>
    <row r="1361">
      <c r="A1361" s="5" t="inlineStr">
        <is>
          <t>PPS23780020201</t>
        </is>
      </c>
      <c r="B1361" s="6" t="inlineStr">
        <is>
          <t>可鸥岛台 |樱桃木中岛岛台</t>
        </is>
      </c>
      <c r="C1361" s="6" t="inlineStr">
        <is>
          <t>岛台-岛台1.2米&amp;双腿餐桌1.6米</t>
        </is>
      </c>
      <c r="D1361" s="6" t="inlineStr">
        <is>
          <t>PPS2378002020134</t>
        </is>
      </c>
      <c r="E1361" s="5" t="inlineStr">
        <is>
          <t>AC-0125</t>
        </is>
      </c>
      <c r="F1361" s="6" t="inlineStr">
        <is>
          <t>黑色金属挂架</t>
        </is>
      </c>
      <c r="G1361" s="6" t="inlineStr">
        <is>
          <t>个数</t>
        </is>
      </c>
      <c r="H1361" s="6" t="n"/>
      <c r="I1361" s="6" t="inlineStr">
        <is>
          <t>个</t>
        </is>
      </c>
      <c r="J1361" s="6" t="n">
        <v>1</v>
      </c>
      <c r="K1361" s="6" t="n"/>
      <c r="L1361" s="6" t="inlineStr">
        <is>
          <t>岛台-隐藏挂杆-1.2版</t>
        </is>
      </c>
      <c r="N1361" s="8" t="inlineStr">
        <is>
          <t>✅ 可导入</t>
        </is>
      </c>
      <c r="O1361" t="inlineStr">
        <is>
          <t>✓</t>
        </is>
      </c>
    </row>
    <row r="1362">
      <c r="A1362" s="5" t="inlineStr">
        <is>
          <t>PPS23780020201</t>
        </is>
      </c>
      <c r="B1362" s="9" t="inlineStr">
        <is>
          <t>可鸥岛台 |樱桃木中岛岛台</t>
        </is>
      </c>
      <c r="C1362" s="9" t="inlineStr">
        <is>
          <t>岛台-岛台1.2米&amp;双腿餐桌1.8米</t>
        </is>
      </c>
      <c r="D1362" s="9" t="inlineStr">
        <is>
          <t>PPS2378002020135</t>
        </is>
      </c>
      <c r="E1362" s="5" t="inlineStr">
        <is>
          <t>WD-0253</t>
        </is>
      </c>
      <c r="F1362" s="9" t="inlineStr">
        <is>
          <t>岛台-岛台1.2米&amp;双腿餐桌1.8米-木作部分</t>
        </is>
      </c>
      <c r="G1362" s="9" t="inlineStr">
        <is>
          <t>组合</t>
        </is>
      </c>
      <c r="H1362" s="9" t="n"/>
      <c r="I1362" s="9" t="inlineStr">
        <is>
          <t>套</t>
        </is>
      </c>
      <c r="J1362" s="9" t="n">
        <v>1</v>
      </c>
      <c r="K1362" s="9" t="n"/>
      <c r="L1362" s="9" t="n"/>
      <c r="N1362" s="8" t="inlineStr">
        <is>
          <t>✅ 可导入</t>
        </is>
      </c>
      <c r="O1362" t="inlineStr">
        <is>
          <t>✓</t>
        </is>
      </c>
    </row>
    <row r="1363">
      <c r="A1363" s="5" t="inlineStr">
        <is>
          <t>PPS23780020201</t>
        </is>
      </c>
      <c r="B1363" s="6" t="inlineStr">
        <is>
          <t>可鸥岛台 |樱桃木中岛岛台</t>
        </is>
      </c>
      <c r="C1363" s="6" t="inlineStr">
        <is>
          <t>岛台-岛台1.2米&amp;双腿餐桌1.8米</t>
        </is>
      </c>
      <c r="D1363" s="6" t="inlineStr">
        <is>
          <t>PPS2378002020135</t>
        </is>
      </c>
      <c r="E1363" s="5" t="inlineStr">
        <is>
          <t>AC-0071</t>
        </is>
      </c>
      <c r="F1363" s="6" t="inlineStr">
        <is>
          <t>12mm黑色岩板</t>
        </is>
      </c>
      <c r="G1363" s="6" t="inlineStr">
        <is>
          <t>平面(长×宽)</t>
        </is>
      </c>
      <c r="H1363" s="6" t="inlineStr">
        <is>
          <t>1200*870</t>
        </is>
      </c>
      <c r="I1363" s="6" t="inlineStr">
        <is>
          <t>块</t>
        </is>
      </c>
      <c r="J1363" s="6" t="n">
        <v>1</v>
      </c>
      <c r="K1363" s="6" t="n"/>
      <c r="L1363" s="6" t="inlineStr">
        <is>
          <t>岛台-岩板-1.2版；哑光纯黑岩板 1200*870 R5角</t>
        </is>
      </c>
      <c r="N1363" s="8" t="inlineStr">
        <is>
          <t>✅ 可导入</t>
        </is>
      </c>
      <c r="O1363" t="inlineStr">
        <is>
          <t>✓</t>
        </is>
      </c>
    </row>
    <row r="1364">
      <c r="A1364" s="5" t="inlineStr">
        <is>
          <t>PPS23780020201</t>
        </is>
      </c>
      <c r="B1364" s="9" t="inlineStr">
        <is>
          <t>可鸥岛台 |樱桃木中岛岛台</t>
        </is>
      </c>
      <c r="C1364" s="9" t="inlineStr">
        <is>
          <t>岛台-岛台1.2米&amp;双腿餐桌1.8米</t>
        </is>
      </c>
      <c r="D1364" s="9" t="inlineStr">
        <is>
          <t>PPS2378002020135</t>
        </is>
      </c>
      <c r="E1364" s="5" t="inlineStr">
        <is>
          <t>AC-0092</t>
        </is>
      </c>
      <c r="F1364" s="9" t="inlineStr">
        <is>
          <t>5mm茶色玻璃</t>
        </is>
      </c>
      <c r="G1364" s="9" t="inlineStr">
        <is>
          <t>平面(长×宽)</t>
        </is>
      </c>
      <c r="H1364" s="9" t="inlineStr">
        <is>
          <t>待定</t>
        </is>
      </c>
      <c r="I1364" s="9" t="inlineStr">
        <is>
          <t>块</t>
        </is>
      </c>
      <c r="J1364" s="9" t="n">
        <v>1</v>
      </c>
      <c r="K1364" s="9" t="inlineStr">
        <is>
          <t>否</t>
        </is>
      </c>
      <c r="L1364" s="9" t="inlineStr">
        <is>
          <t>岛台-玻璃-1.2版</t>
        </is>
      </c>
      <c r="N1364" s="8" t="inlineStr">
        <is>
          <t>✅ 可导入</t>
        </is>
      </c>
      <c r="O1364" t="inlineStr">
        <is>
          <t>✓</t>
        </is>
      </c>
    </row>
    <row r="1365">
      <c r="A1365" s="5" t="inlineStr">
        <is>
          <t>PPS23780020201</t>
        </is>
      </c>
      <c r="B1365" s="6" t="inlineStr">
        <is>
          <t>可鸥岛台 |樱桃木中岛岛台</t>
        </is>
      </c>
      <c r="C1365" s="6" t="inlineStr">
        <is>
          <t>岛台-岛台1.2米&amp;双腿餐桌1.8米</t>
        </is>
      </c>
      <c r="D1365" s="6" t="inlineStr">
        <is>
          <t>PPS2378002020135</t>
        </is>
      </c>
      <c r="E1365" s="5" t="inlineStr">
        <is>
          <t>AC-0124</t>
        </is>
      </c>
      <c r="F1365" s="6" t="inlineStr">
        <is>
          <t>西门子明装电力轨道-黑色</t>
        </is>
      </c>
      <c r="G1365" s="6" t="inlineStr">
        <is>
          <t>长度</t>
        </is>
      </c>
      <c r="H1365" s="6" t="n">
        <v>550</v>
      </c>
      <c r="I1365" s="6" t="inlineStr">
        <is>
          <t>条</t>
        </is>
      </c>
      <c r="J1365" s="6" t="n">
        <v>1</v>
      </c>
      <c r="K1365" s="6" t="n"/>
      <c r="L1365" s="6" t="inlineStr">
        <is>
          <t>岛台-电力轨道-1.2版；西门子明装电力轨道-550mm-黑色</t>
        </is>
      </c>
      <c r="N1365" s="8" t="inlineStr">
        <is>
          <t>✅ 可导入</t>
        </is>
      </c>
      <c r="O1365" t="inlineStr">
        <is>
          <t>✓</t>
        </is>
      </c>
    </row>
    <row r="1366">
      <c r="A1366" s="5" t="inlineStr">
        <is>
          <t>PPS23780020201</t>
        </is>
      </c>
      <c r="B1366" s="9" t="inlineStr">
        <is>
          <t>可鸥岛台 |樱桃木中岛岛台</t>
        </is>
      </c>
      <c r="C1366" s="9" t="inlineStr">
        <is>
          <t>岛台-岛台1.2米&amp;双腿餐桌1.8米</t>
        </is>
      </c>
      <c r="D1366" s="9" t="inlineStr">
        <is>
          <t>PPS2378002020135</t>
        </is>
      </c>
      <c r="E1366" s="5" t="inlineStr">
        <is>
          <t>AC-0125</t>
        </is>
      </c>
      <c r="F1366" s="9" t="inlineStr">
        <is>
          <t>黑色金属挂架</t>
        </is>
      </c>
      <c r="G1366" s="9" t="inlineStr">
        <is>
          <t>个数</t>
        </is>
      </c>
      <c r="H1366" s="9" t="n"/>
      <c r="I1366" s="9" t="inlineStr">
        <is>
          <t>个</t>
        </is>
      </c>
      <c r="J1366" s="9" t="n">
        <v>1</v>
      </c>
      <c r="K1366" s="9" t="n"/>
      <c r="L1366" s="9" t="inlineStr">
        <is>
          <t>岛台-隐藏挂杆-1.2版</t>
        </is>
      </c>
      <c r="N1366" s="8" t="inlineStr">
        <is>
          <t>✅ 可导入</t>
        </is>
      </c>
      <c r="O1366" t="inlineStr">
        <is>
          <t>✓</t>
        </is>
      </c>
    </row>
    <row r="1367">
      <c r="A1367" s="5" t="inlineStr">
        <is>
          <t>PPS23410020201</t>
        </is>
      </c>
      <c r="B1367" s="6" t="inlineStr">
        <is>
          <t>心流书桌 |樱桃木连柜书桌</t>
        </is>
      </c>
      <c r="C1367" s="6" t="inlineStr">
        <is>
          <t>心流书桌-上柜&amp;下柜-1.1米</t>
        </is>
      </c>
      <c r="D1367" s="6" t="inlineStr">
        <is>
          <t>PPS2341002020111</t>
        </is>
      </c>
      <c r="E1367" s="5" t="inlineStr">
        <is>
          <t>WD-0254</t>
        </is>
      </c>
      <c r="F1367" s="6" t="inlineStr">
        <is>
          <t>心流书桌-上柜&amp;下柜-1.1米-木作部分</t>
        </is>
      </c>
      <c r="G1367" s="6" t="inlineStr">
        <is>
          <t>组合</t>
        </is>
      </c>
      <c r="H1367" s="6" t="n"/>
      <c r="I1367" s="6" t="inlineStr">
        <is>
          <t>套</t>
        </is>
      </c>
      <c r="J1367" s="6" t="n">
        <v>1</v>
      </c>
      <c r="K1367" s="6" t="n"/>
      <c r="L1367" s="6" t="n"/>
      <c r="N1367" s="8" t="inlineStr">
        <is>
          <t>✅ 可导入</t>
        </is>
      </c>
      <c r="O1367" t="inlineStr">
        <is>
          <t>✓</t>
        </is>
      </c>
    </row>
    <row r="1368">
      <c r="A1368" s="5" t="inlineStr">
        <is>
          <t>PPS23410020201</t>
        </is>
      </c>
      <c r="B1368" s="9" t="inlineStr">
        <is>
          <t>心流书桌 |樱桃木连柜书桌</t>
        </is>
      </c>
      <c r="C1368" s="9" t="inlineStr">
        <is>
          <t>心流书桌-上柜&amp;下柜-1.1米</t>
        </is>
      </c>
      <c r="D1368" s="9" t="inlineStr">
        <is>
          <t>PPS2341002020111</t>
        </is>
      </c>
      <c r="E1368" s="5" t="inlineStr">
        <is>
          <t>AC-0092</t>
        </is>
      </c>
      <c r="F1368" s="9" t="inlineStr">
        <is>
          <t>5mm茶色玻璃</t>
        </is>
      </c>
      <c r="G1368" s="9" t="inlineStr">
        <is>
          <t>平面(长×宽)</t>
        </is>
      </c>
      <c r="H1368" s="9" t="inlineStr">
        <is>
          <t>待定</t>
        </is>
      </c>
      <c r="I1368" s="9" t="inlineStr">
        <is>
          <t>块</t>
        </is>
      </c>
      <c r="J1368" s="9" t="n">
        <v>1</v>
      </c>
      <c r="K1368" s="9" t="inlineStr">
        <is>
          <t>否</t>
        </is>
      </c>
      <c r="L1368" s="9" t="inlineStr">
        <is>
          <t>心流书桌-顶柜玻璃-1.1版</t>
        </is>
      </c>
      <c r="N1368" s="8" t="inlineStr">
        <is>
          <t>✅ 可导入</t>
        </is>
      </c>
      <c r="O1368" t="inlineStr">
        <is>
          <t>✓</t>
        </is>
      </c>
    </row>
    <row r="1369">
      <c r="A1369" s="5" t="inlineStr">
        <is>
          <t>PPS23410020201</t>
        </is>
      </c>
      <c r="B1369" s="6" t="inlineStr">
        <is>
          <t>心流书桌 |樱桃木连柜书桌</t>
        </is>
      </c>
      <c r="C1369" s="6" t="inlineStr">
        <is>
          <t>心流书桌-上柜&amp;下柜-1.2米</t>
        </is>
      </c>
      <c r="D1369" s="6" t="inlineStr">
        <is>
          <t>PPS2341002020112</t>
        </is>
      </c>
      <c r="E1369" s="5" t="inlineStr">
        <is>
          <t>WD-0255</t>
        </is>
      </c>
      <c r="F1369" s="6" t="inlineStr">
        <is>
          <t>心流书桌-上柜&amp;下柜-1.2米-木作部分</t>
        </is>
      </c>
      <c r="G1369" s="6" t="inlineStr">
        <is>
          <t>组合</t>
        </is>
      </c>
      <c r="H1369" s="6" t="n"/>
      <c r="I1369" s="6" t="inlineStr">
        <is>
          <t>套</t>
        </is>
      </c>
      <c r="J1369" s="6" t="n">
        <v>1</v>
      </c>
      <c r="K1369" s="6" t="n"/>
      <c r="L1369" s="6" t="n"/>
      <c r="N1369" s="8" t="inlineStr">
        <is>
          <t>✅ 可导入</t>
        </is>
      </c>
      <c r="O1369" t="inlineStr">
        <is>
          <t>✓</t>
        </is>
      </c>
    </row>
    <row r="1370">
      <c r="A1370" s="5" t="inlineStr">
        <is>
          <t>PPS23410020201</t>
        </is>
      </c>
      <c r="B1370" s="9" t="inlineStr">
        <is>
          <t>心流书桌 |樱桃木连柜书桌</t>
        </is>
      </c>
      <c r="C1370" s="9" t="inlineStr">
        <is>
          <t>心流书桌-上柜&amp;下柜-1.2米</t>
        </is>
      </c>
      <c r="D1370" s="9" t="inlineStr">
        <is>
          <t>PPS2341002020112</t>
        </is>
      </c>
      <c r="E1370" s="5" t="inlineStr">
        <is>
          <t>AC-0092</t>
        </is>
      </c>
      <c r="F1370" s="9" t="inlineStr">
        <is>
          <t>5mm茶色玻璃</t>
        </is>
      </c>
      <c r="G1370" s="9" t="inlineStr">
        <is>
          <t>平面(长×宽)</t>
        </is>
      </c>
      <c r="H1370" s="9" t="inlineStr">
        <is>
          <t>待定</t>
        </is>
      </c>
      <c r="I1370" s="9" t="inlineStr">
        <is>
          <t>块</t>
        </is>
      </c>
      <c r="J1370" s="9" t="n">
        <v>1</v>
      </c>
      <c r="K1370" s="9" t="inlineStr">
        <is>
          <t>否</t>
        </is>
      </c>
      <c r="L1370" s="9" t="inlineStr">
        <is>
          <t>心流书桌-顶柜玻璃-1.2版</t>
        </is>
      </c>
      <c r="N1370" s="8" t="inlineStr">
        <is>
          <t>✅ 可导入</t>
        </is>
      </c>
      <c r="O1370" t="inlineStr">
        <is>
          <t>✓</t>
        </is>
      </c>
    </row>
    <row r="1371">
      <c r="A1371" s="5" t="inlineStr">
        <is>
          <t>PPS23410020201</t>
        </is>
      </c>
      <c r="B1371" s="6" t="inlineStr">
        <is>
          <t>心流书桌 |樱桃木连柜书桌</t>
        </is>
      </c>
      <c r="C1371" s="6" t="inlineStr">
        <is>
          <t>心流书桌-上柜&amp;下柜-1.4米</t>
        </is>
      </c>
      <c r="D1371" s="6" t="inlineStr">
        <is>
          <t>PPS2341002020113</t>
        </is>
      </c>
      <c r="E1371" s="5" t="inlineStr">
        <is>
          <t>WD-0256</t>
        </is>
      </c>
      <c r="F1371" s="6" t="inlineStr">
        <is>
          <t>心流书桌-上柜&amp;下柜-1.4米-木作部分</t>
        </is>
      </c>
      <c r="G1371" s="6" t="inlineStr">
        <is>
          <t>组合</t>
        </is>
      </c>
      <c r="H1371" s="6" t="n"/>
      <c r="I1371" s="6" t="inlineStr">
        <is>
          <t>套</t>
        </is>
      </c>
      <c r="J1371" s="6" t="n">
        <v>1</v>
      </c>
      <c r="K1371" s="6" t="n"/>
      <c r="L1371" s="6" t="n"/>
      <c r="N1371" s="8" t="inlineStr">
        <is>
          <t>✅ 可导入</t>
        </is>
      </c>
      <c r="O1371" t="inlineStr">
        <is>
          <t>✓</t>
        </is>
      </c>
    </row>
    <row r="1372">
      <c r="A1372" s="5" t="inlineStr">
        <is>
          <t>PPS23410020201</t>
        </is>
      </c>
      <c r="B1372" s="9" t="inlineStr">
        <is>
          <t>心流书桌 |樱桃木连柜书桌</t>
        </is>
      </c>
      <c r="C1372" s="9" t="inlineStr">
        <is>
          <t>心流书桌-上柜&amp;下柜-1.4米</t>
        </is>
      </c>
      <c r="D1372" s="9" t="inlineStr">
        <is>
          <t>PPS2341002020113</t>
        </is>
      </c>
      <c r="E1372" s="5" t="inlineStr">
        <is>
          <t>AC-0092</t>
        </is>
      </c>
      <c r="F1372" s="9" t="inlineStr">
        <is>
          <t>5mm茶色玻璃</t>
        </is>
      </c>
      <c r="G1372" s="9" t="inlineStr">
        <is>
          <t>平面(长×宽)</t>
        </is>
      </c>
      <c r="H1372" s="9" t="inlineStr">
        <is>
          <t>待定</t>
        </is>
      </c>
      <c r="I1372" s="9" t="inlineStr">
        <is>
          <t>块</t>
        </is>
      </c>
      <c r="J1372" s="9" t="n">
        <v>1</v>
      </c>
      <c r="K1372" s="9" t="inlineStr">
        <is>
          <t>否</t>
        </is>
      </c>
      <c r="L1372" s="9" t="inlineStr">
        <is>
          <t>心流书桌-顶柜玻璃-1.4版</t>
        </is>
      </c>
      <c r="N1372" s="8" t="inlineStr">
        <is>
          <t>✅ 可导入</t>
        </is>
      </c>
      <c r="O1372" t="inlineStr">
        <is>
          <t>✓</t>
        </is>
      </c>
    </row>
    <row r="1373">
      <c r="A1373" s="5" t="inlineStr">
        <is>
          <t>PPS23410020201</t>
        </is>
      </c>
      <c r="B1373" s="6" t="inlineStr">
        <is>
          <t>心流书桌 |樱桃木连柜书桌</t>
        </is>
      </c>
      <c r="C1373" s="6" t="inlineStr">
        <is>
          <t>心流书桌-仅下柜-1.1米</t>
        </is>
      </c>
      <c r="D1373" s="6" t="inlineStr">
        <is>
          <t>PPS2341002020117</t>
        </is>
      </c>
      <c r="E1373" s="5" t="inlineStr">
        <is>
          <t>WD-0257</t>
        </is>
      </c>
      <c r="F1373" s="6" t="inlineStr">
        <is>
          <t>心流书桌-仅下柜-1.1米-木作部分</t>
        </is>
      </c>
      <c r="G1373" s="6" t="inlineStr">
        <is>
          <t>组合</t>
        </is>
      </c>
      <c r="H1373" s="6" t="n"/>
      <c r="I1373" s="6" t="inlineStr">
        <is>
          <t>套</t>
        </is>
      </c>
      <c r="J1373" s="6" t="n">
        <v>1</v>
      </c>
      <c r="K1373" s="6" t="n"/>
      <c r="L1373" s="6" t="n"/>
      <c r="N1373" s="8" t="inlineStr">
        <is>
          <t>✅ 可导入</t>
        </is>
      </c>
      <c r="O1373" t="inlineStr">
        <is>
          <t>✓</t>
        </is>
      </c>
    </row>
    <row r="1374">
      <c r="A1374" s="5" t="inlineStr">
        <is>
          <t>PPS23410020201</t>
        </is>
      </c>
      <c r="B1374" s="9" t="inlineStr">
        <is>
          <t>心流书桌 |樱桃木连柜书桌</t>
        </is>
      </c>
      <c r="C1374" s="9" t="inlineStr">
        <is>
          <t>心流书桌-仅下柜-1.2米</t>
        </is>
      </c>
      <c r="D1374" s="9" t="inlineStr">
        <is>
          <t>PPS2341002020118</t>
        </is>
      </c>
      <c r="E1374" s="5" t="inlineStr">
        <is>
          <t>WD-0258</t>
        </is>
      </c>
      <c r="F1374" s="9" t="inlineStr">
        <is>
          <t>心流书桌-仅下柜-1.2米-木作部分</t>
        </is>
      </c>
      <c r="G1374" s="9" t="inlineStr">
        <is>
          <t>组合</t>
        </is>
      </c>
      <c r="H1374" s="9" t="n"/>
      <c r="I1374" s="9" t="inlineStr">
        <is>
          <t>套</t>
        </is>
      </c>
      <c r="J1374" s="9" t="n">
        <v>1</v>
      </c>
      <c r="K1374" s="9" t="n"/>
      <c r="L1374" s="9" t="n"/>
      <c r="N1374" s="8" t="inlineStr">
        <is>
          <t>✅ 可导入</t>
        </is>
      </c>
      <c r="O1374" t="inlineStr">
        <is>
          <t>✓</t>
        </is>
      </c>
    </row>
    <row r="1375">
      <c r="A1375" s="5" t="inlineStr">
        <is>
          <t>PPS23410020201</t>
        </is>
      </c>
      <c r="B1375" s="6" t="inlineStr">
        <is>
          <t>心流书桌 |樱桃木连柜书桌</t>
        </is>
      </c>
      <c r="C1375" s="6" t="inlineStr">
        <is>
          <t>心流书桌-仅下柜-1.4米</t>
        </is>
      </c>
      <c r="D1375" s="6" t="inlineStr">
        <is>
          <t>PPS2341002020119</t>
        </is>
      </c>
      <c r="E1375" s="5" t="inlineStr">
        <is>
          <t>WD-0259</t>
        </is>
      </c>
      <c r="F1375" s="6" t="inlineStr">
        <is>
          <t>心流书桌-仅下柜-1.4米-木作部分</t>
        </is>
      </c>
      <c r="G1375" s="6" t="inlineStr">
        <is>
          <t>组合</t>
        </is>
      </c>
      <c r="H1375" s="6" t="n"/>
      <c r="I1375" s="6" t="inlineStr">
        <is>
          <t>套</t>
        </is>
      </c>
      <c r="J1375" s="6" t="n">
        <v>1</v>
      </c>
      <c r="K1375" s="6" t="n"/>
      <c r="L1375" s="6" t="n"/>
      <c r="N1375" s="8" t="inlineStr">
        <is>
          <t>✅ 可导入</t>
        </is>
      </c>
      <c r="O1375" t="inlineStr">
        <is>
          <t>✓</t>
        </is>
      </c>
    </row>
    <row r="1376">
      <c r="A1376" s="5" t="inlineStr">
        <is>
          <t>PPS23410020201</t>
        </is>
      </c>
      <c r="B1376" s="9" t="inlineStr">
        <is>
          <t>心流书桌 |樱桃木连柜书桌</t>
        </is>
      </c>
      <c r="C1376" s="9" t="inlineStr">
        <is>
          <t>心流书桌-文件柜</t>
        </is>
      </c>
      <c r="D1376" s="9" t="inlineStr">
        <is>
          <t>PPS2341002020120</t>
        </is>
      </c>
      <c r="E1376" s="5" t="inlineStr">
        <is>
          <t>WD-0260</t>
        </is>
      </c>
      <c r="F1376" s="9" t="inlineStr">
        <is>
          <t>心流书桌-文件柜-木作部分</t>
        </is>
      </c>
      <c r="G1376" s="9" t="inlineStr">
        <is>
          <t>组合</t>
        </is>
      </c>
      <c r="H1376" s="9" t="n"/>
      <c r="I1376" s="9" t="inlineStr">
        <is>
          <t>套</t>
        </is>
      </c>
      <c r="J1376" s="9" t="n">
        <v>1</v>
      </c>
      <c r="K1376" s="9" t="n"/>
      <c r="L1376" s="9" t="n"/>
      <c r="N1376" s="8" t="inlineStr">
        <is>
          <t>✅ 可导入</t>
        </is>
      </c>
      <c r="O1376" t="inlineStr">
        <is>
          <t>✓</t>
        </is>
      </c>
    </row>
    <row r="1377">
      <c r="A1377" s="5" t="inlineStr">
        <is>
          <t>PPS23410020201</t>
        </is>
      </c>
      <c r="B1377" s="6" t="inlineStr">
        <is>
          <t>心流书桌 |樱桃木连柜书桌</t>
        </is>
      </c>
      <c r="C1377" s="6" t="inlineStr">
        <is>
          <t>心流书桌-文件柜</t>
        </is>
      </c>
      <c r="D1377" s="6" t="inlineStr">
        <is>
          <t>PPS2341002020120</t>
        </is>
      </c>
      <c r="E1377" s="5" t="inlineStr">
        <is>
          <t>AC-0126</t>
        </is>
      </c>
      <c r="F1377" s="6" t="inlineStr">
        <is>
          <t>文件柜金属轮</t>
        </is>
      </c>
      <c r="G1377" s="6" t="inlineStr">
        <is>
          <t>个数</t>
        </is>
      </c>
      <c r="H1377" s="6" t="n"/>
      <c r="I1377" s="6" t="inlineStr">
        <is>
          <t>个</t>
        </is>
      </c>
      <c r="J1377" s="6" t="n">
        <v>4</v>
      </c>
      <c r="K1377" s="6" t="n"/>
      <c r="L1377" s="6" t="n"/>
      <c r="N1377" s="8" t="inlineStr">
        <is>
          <t>✅ 可导入</t>
        </is>
      </c>
      <c r="O1377" t="inlineStr">
        <is>
          <t>✓</t>
        </is>
      </c>
    </row>
    <row r="1378">
      <c r="A1378" s="5" t="inlineStr">
        <is>
          <t>PPS23410030201</t>
        </is>
      </c>
      <c r="B1378" s="9" t="inlineStr">
        <is>
          <t>云起升降桌 |樱桃木老款升降桌</t>
        </is>
      </c>
      <c r="C1378" s="9" t="inlineStr">
        <is>
          <t>云起升降桌-整桌&amp;高台-1.5米</t>
        </is>
      </c>
      <c r="D1378" s="9" t="inlineStr">
        <is>
          <t>PPS2341003020111</t>
        </is>
      </c>
      <c r="E1378" s="5" t="inlineStr">
        <is>
          <t>WD-0261</t>
        </is>
      </c>
      <c r="F1378" s="9" t="inlineStr">
        <is>
          <t>云起升降桌-整桌-1.5米-木作部分</t>
        </is>
      </c>
      <c r="G1378" s="9" t="inlineStr">
        <is>
          <t>组合</t>
        </is>
      </c>
      <c r="H1378" s="9" t="n"/>
      <c r="I1378" s="9" t="inlineStr">
        <is>
          <t>套</t>
        </is>
      </c>
      <c r="J1378" s="9" t="n">
        <v>1</v>
      </c>
      <c r="K1378" s="9" t="n"/>
      <c r="L1378" s="9" t="n"/>
      <c r="N1378" s="8" t="inlineStr">
        <is>
          <t>✅ 可导入</t>
        </is>
      </c>
      <c r="O1378" t="inlineStr">
        <is>
          <t>✓</t>
        </is>
      </c>
    </row>
    <row r="1379">
      <c r="A1379" s="5" t="inlineStr">
        <is>
          <t>PPS23410030201</t>
        </is>
      </c>
      <c r="B1379" s="6" t="inlineStr">
        <is>
          <t>云起升降桌 |樱桃木老款升降桌</t>
        </is>
      </c>
      <c r="C1379" s="6" t="inlineStr">
        <is>
          <t>云起升降桌-整桌&amp;高台-1.5米</t>
        </is>
      </c>
      <c r="D1379" s="6" t="inlineStr">
        <is>
          <t>PPS2341003020111</t>
        </is>
      </c>
      <c r="E1379" s="5" t="inlineStr">
        <is>
          <t>AC-0127</t>
        </is>
      </c>
      <c r="F1379" s="6" t="inlineStr">
        <is>
          <t>升降桌双电机老款桌架（含普通手控）</t>
        </is>
      </c>
      <c r="G1379" s="6" t="inlineStr">
        <is>
          <t>组合</t>
        </is>
      </c>
      <c r="H1379" s="6" t="n"/>
      <c r="I1379" s="6" t="inlineStr">
        <is>
          <t>套</t>
        </is>
      </c>
      <c r="J1379" s="6" t="n">
        <v>1</v>
      </c>
      <c r="K1379" s="6" t="n"/>
      <c r="L1379" s="6" t="n"/>
      <c r="N1379" s="8" t="inlineStr">
        <is>
          <t>✅ 可导入</t>
        </is>
      </c>
      <c r="O1379" t="inlineStr">
        <is>
          <t>✓</t>
        </is>
      </c>
    </row>
    <row r="1380">
      <c r="A1380" s="5" t="inlineStr">
        <is>
          <t>PPS23410030201</t>
        </is>
      </c>
      <c r="B1380" s="9" t="inlineStr">
        <is>
          <t>云起升降桌 |樱桃木老款升降桌</t>
        </is>
      </c>
      <c r="C1380" s="9" t="inlineStr">
        <is>
          <t>云起升降桌-整桌&amp;高台-1.7米</t>
        </is>
      </c>
      <c r="D1380" s="9" t="inlineStr">
        <is>
          <t>PPS2341003020112</t>
        </is>
      </c>
      <c r="E1380" s="5" t="inlineStr">
        <is>
          <t>WD-0262</t>
        </is>
      </c>
      <c r="F1380" s="9" t="inlineStr">
        <is>
          <t>云起升降桌-整桌-1.7米-木作部分</t>
        </is>
      </c>
      <c r="G1380" s="9" t="inlineStr">
        <is>
          <t>组合</t>
        </is>
      </c>
      <c r="H1380" s="9" t="n"/>
      <c r="I1380" s="9" t="inlineStr">
        <is>
          <t>套</t>
        </is>
      </c>
      <c r="J1380" s="9" t="n">
        <v>1</v>
      </c>
      <c r="K1380" s="9" t="n"/>
      <c r="L1380" s="9" t="n"/>
      <c r="N1380" s="8" t="inlineStr">
        <is>
          <t>✅ 可导入</t>
        </is>
      </c>
      <c r="O1380" t="inlineStr">
        <is>
          <t>✓</t>
        </is>
      </c>
    </row>
    <row r="1381">
      <c r="A1381" s="5" t="inlineStr">
        <is>
          <t>PPS23410030201</t>
        </is>
      </c>
      <c r="B1381" s="6" t="inlineStr">
        <is>
          <t>云起升降桌 |樱桃木老款升降桌</t>
        </is>
      </c>
      <c r="C1381" s="6" t="inlineStr">
        <is>
          <t>云起升降桌-整桌&amp;高台-1.7米</t>
        </is>
      </c>
      <c r="D1381" s="6" t="inlineStr">
        <is>
          <t>PPS2341003020112</t>
        </is>
      </c>
      <c r="E1381" s="5" t="inlineStr">
        <is>
          <t>AC-0127</t>
        </is>
      </c>
      <c r="F1381" s="6" t="inlineStr">
        <is>
          <t>升降桌双电机老款桌架（含普通手控）</t>
        </is>
      </c>
      <c r="G1381" s="6" t="inlineStr">
        <is>
          <t>组合</t>
        </is>
      </c>
      <c r="H1381" s="6" t="n"/>
      <c r="I1381" s="6" t="inlineStr">
        <is>
          <t>套</t>
        </is>
      </c>
      <c r="J1381" s="6" t="n">
        <v>1</v>
      </c>
      <c r="K1381" s="6" t="n"/>
      <c r="L1381" s="6" t="n"/>
      <c r="N1381" s="8" t="inlineStr">
        <is>
          <t>✅ 可导入</t>
        </is>
      </c>
      <c r="O1381" t="inlineStr">
        <is>
          <t>✓</t>
        </is>
      </c>
    </row>
    <row r="1382">
      <c r="A1382" s="5" t="inlineStr">
        <is>
          <t>PPS23410030201</t>
        </is>
      </c>
      <c r="B1382" s="9" t="inlineStr">
        <is>
          <t>云起升降桌 |樱桃木老款升降桌</t>
        </is>
      </c>
      <c r="C1382" s="9" t="inlineStr">
        <is>
          <t>云起升降桌-整桌&amp;高台-1.9米</t>
        </is>
      </c>
      <c r="D1382" s="9" t="inlineStr">
        <is>
          <t>PPS2341003020113</t>
        </is>
      </c>
      <c r="E1382" s="5" t="inlineStr">
        <is>
          <t>WD-0263</t>
        </is>
      </c>
      <c r="F1382" s="9" t="inlineStr">
        <is>
          <t>云起升降桌-整桌-1.9米-木作部分</t>
        </is>
      </c>
      <c r="G1382" s="9" t="inlineStr">
        <is>
          <t>组合</t>
        </is>
      </c>
      <c r="H1382" s="9" t="n"/>
      <c r="I1382" s="9" t="inlineStr">
        <is>
          <t>套</t>
        </is>
      </c>
      <c r="J1382" s="9" t="n">
        <v>1</v>
      </c>
      <c r="K1382" s="9" t="n"/>
      <c r="L1382" s="9" t="n"/>
      <c r="N1382" s="8" t="inlineStr">
        <is>
          <t>✅ 可导入</t>
        </is>
      </c>
      <c r="O1382" t="inlineStr">
        <is>
          <t>✓</t>
        </is>
      </c>
    </row>
    <row r="1383">
      <c r="A1383" s="5" t="inlineStr">
        <is>
          <t>PPS23410030201</t>
        </is>
      </c>
      <c r="B1383" s="6" t="inlineStr">
        <is>
          <t>云起升降桌 |樱桃木老款升降桌</t>
        </is>
      </c>
      <c r="C1383" s="6" t="inlineStr">
        <is>
          <t>云起升降桌-整桌&amp;高台-1.9米</t>
        </is>
      </c>
      <c r="D1383" s="6" t="inlineStr">
        <is>
          <t>PPS2341003020113</t>
        </is>
      </c>
      <c r="E1383" s="5" t="inlineStr">
        <is>
          <t>AC-0127</t>
        </is>
      </c>
      <c r="F1383" s="6" t="inlineStr">
        <is>
          <t>升降桌双电机老款桌架（含普通手控）</t>
        </is>
      </c>
      <c r="G1383" s="6" t="inlineStr">
        <is>
          <t>组合</t>
        </is>
      </c>
      <c r="H1383" s="6" t="n"/>
      <c r="I1383" s="6" t="inlineStr">
        <is>
          <t>套</t>
        </is>
      </c>
      <c r="J1383" s="6" t="n">
        <v>1</v>
      </c>
      <c r="K1383" s="6" t="n"/>
      <c r="L1383" s="6" t="n"/>
      <c r="N1383" s="8" t="inlineStr">
        <is>
          <t>✅ 可导入</t>
        </is>
      </c>
      <c r="O1383" t="inlineStr">
        <is>
          <t>✓</t>
        </is>
      </c>
    </row>
    <row r="1384">
      <c r="A1384" s="5" t="inlineStr">
        <is>
          <t>PPS23410030201</t>
        </is>
      </c>
      <c r="B1384" s="9" t="inlineStr">
        <is>
          <t>云起升降桌 |樱桃木老款升降桌</t>
        </is>
      </c>
      <c r="C1384" s="9" t="inlineStr">
        <is>
          <t>云起升降桌-整桌&amp;高台-2.1米</t>
        </is>
      </c>
      <c r="D1384" s="9" t="inlineStr">
        <is>
          <t>PPS2341003020114</t>
        </is>
      </c>
      <c r="E1384" s="5" t="inlineStr">
        <is>
          <t>WD-0264</t>
        </is>
      </c>
      <c r="F1384" s="9" t="inlineStr">
        <is>
          <t>云起升降桌-整桌-2.1米-木作部分</t>
        </is>
      </c>
      <c r="G1384" s="9" t="inlineStr">
        <is>
          <t>组合</t>
        </is>
      </c>
      <c r="H1384" s="9" t="n"/>
      <c r="I1384" s="9" t="inlineStr">
        <is>
          <t>套</t>
        </is>
      </c>
      <c r="J1384" s="9" t="n">
        <v>1</v>
      </c>
      <c r="K1384" s="9" t="n"/>
      <c r="L1384" s="9" t="n"/>
      <c r="N1384" s="8" t="inlineStr">
        <is>
          <t>✅ 可导入</t>
        </is>
      </c>
      <c r="O1384" t="inlineStr">
        <is>
          <t>✓</t>
        </is>
      </c>
    </row>
    <row r="1385">
      <c r="A1385" s="5" t="inlineStr">
        <is>
          <t>PPS23410030201</t>
        </is>
      </c>
      <c r="B1385" s="6" t="inlineStr">
        <is>
          <t>云起升降桌 |樱桃木老款升降桌</t>
        </is>
      </c>
      <c r="C1385" s="6" t="inlineStr">
        <is>
          <t>云起升降桌-整桌&amp;高台-2.1米</t>
        </is>
      </c>
      <c r="D1385" s="6" t="inlineStr">
        <is>
          <t>PPS2341003020114</t>
        </is>
      </c>
      <c r="E1385" s="5" t="inlineStr">
        <is>
          <t>AC-0127</t>
        </is>
      </c>
      <c r="F1385" s="6" t="inlineStr">
        <is>
          <t>升降桌双电机老款桌架（含普通手控）</t>
        </is>
      </c>
      <c r="G1385" s="6" t="inlineStr">
        <is>
          <t>组合</t>
        </is>
      </c>
      <c r="H1385" s="6" t="n"/>
      <c r="I1385" s="6" t="inlineStr">
        <is>
          <t>套</t>
        </is>
      </c>
      <c r="J1385" s="6" t="n">
        <v>1</v>
      </c>
      <c r="K1385" s="6" t="n"/>
      <c r="L1385" s="6" t="n"/>
      <c r="N1385" s="8" t="inlineStr">
        <is>
          <t>✅ 可导入</t>
        </is>
      </c>
      <c r="O1385" t="inlineStr">
        <is>
          <t>✓</t>
        </is>
      </c>
    </row>
    <row r="1386">
      <c r="A1386" s="5" t="inlineStr">
        <is>
          <t>PPS23410030201</t>
        </is>
      </c>
      <c r="B1386" s="9" t="inlineStr">
        <is>
          <t>云起升降桌 |樱桃木老款升降桌</t>
        </is>
      </c>
      <c r="C1386" s="9" t="inlineStr">
        <is>
          <t>云起升降桌-整桌-1.5米</t>
        </is>
      </c>
      <c r="D1386" s="9" t="inlineStr">
        <is>
          <t>PPS2341003020115</t>
        </is>
      </c>
      <c r="E1386" s="5" t="inlineStr">
        <is>
          <t>WD-0261</t>
        </is>
      </c>
      <c r="F1386" s="9" t="inlineStr">
        <is>
          <t>云起升降桌-整桌-1.5米-木作部分</t>
        </is>
      </c>
      <c r="G1386" s="9" t="inlineStr">
        <is>
          <t>组合</t>
        </is>
      </c>
      <c r="H1386" s="9" t="n"/>
      <c r="I1386" s="9" t="inlineStr">
        <is>
          <t>套</t>
        </is>
      </c>
      <c r="J1386" s="9" t="n">
        <v>1</v>
      </c>
      <c r="K1386" s="9" t="n"/>
      <c r="L1386" s="9" t="n"/>
      <c r="N1386" s="8" t="inlineStr">
        <is>
          <t>✅ 可导入</t>
        </is>
      </c>
      <c r="O1386" t="inlineStr">
        <is>
          <t>✓</t>
        </is>
      </c>
    </row>
    <row r="1387">
      <c r="A1387" s="5" t="inlineStr">
        <is>
          <t>PPS23410030201</t>
        </is>
      </c>
      <c r="B1387" s="6" t="inlineStr">
        <is>
          <t>云起升降桌 |樱桃木老款升降桌</t>
        </is>
      </c>
      <c r="C1387" s="6" t="inlineStr">
        <is>
          <t>云起升降桌-整桌-1.5米</t>
        </is>
      </c>
      <c r="D1387" s="6" t="inlineStr">
        <is>
          <t>PPS2341003020115</t>
        </is>
      </c>
      <c r="E1387" s="5" t="inlineStr">
        <is>
          <t>AC-0127</t>
        </is>
      </c>
      <c r="F1387" s="6" t="inlineStr">
        <is>
          <t>升降桌双电机老款桌架（含普通手控）</t>
        </is>
      </c>
      <c r="G1387" s="6" t="inlineStr">
        <is>
          <t>组合</t>
        </is>
      </c>
      <c r="H1387" s="6" t="n"/>
      <c r="I1387" s="6" t="inlineStr">
        <is>
          <t>套</t>
        </is>
      </c>
      <c r="J1387" s="6" t="n">
        <v>1</v>
      </c>
      <c r="K1387" s="6" t="n"/>
      <c r="L1387" s="6" t="n"/>
      <c r="N1387" s="8" t="inlineStr">
        <is>
          <t>✅ 可导入</t>
        </is>
      </c>
      <c r="O1387" t="inlineStr">
        <is>
          <t>✓</t>
        </is>
      </c>
    </row>
    <row r="1388">
      <c r="A1388" s="5" t="inlineStr">
        <is>
          <t>PPS23410030201</t>
        </is>
      </c>
      <c r="B1388" s="9" t="inlineStr">
        <is>
          <t>云起升降桌 |樱桃木老款升降桌</t>
        </is>
      </c>
      <c r="C1388" s="9" t="inlineStr">
        <is>
          <t>云起升降桌-整桌-1.7米</t>
        </is>
      </c>
      <c r="D1388" s="9" t="inlineStr">
        <is>
          <t>PPS2341003020116</t>
        </is>
      </c>
      <c r="E1388" s="5" t="inlineStr">
        <is>
          <t>WD-0262</t>
        </is>
      </c>
      <c r="F1388" s="9" t="inlineStr">
        <is>
          <t>云起升降桌-整桌-1.7米-木作部分</t>
        </is>
      </c>
      <c r="G1388" s="9" t="inlineStr">
        <is>
          <t>组合</t>
        </is>
      </c>
      <c r="H1388" s="9" t="n"/>
      <c r="I1388" s="9" t="inlineStr">
        <is>
          <t>套</t>
        </is>
      </c>
      <c r="J1388" s="9" t="n">
        <v>1</v>
      </c>
      <c r="K1388" s="9" t="n"/>
      <c r="L1388" s="9" t="n"/>
      <c r="N1388" s="8" t="inlineStr">
        <is>
          <t>✅ 可导入</t>
        </is>
      </c>
      <c r="O1388" t="inlineStr">
        <is>
          <t>✓</t>
        </is>
      </c>
    </row>
    <row r="1389">
      <c r="A1389" s="5" t="inlineStr">
        <is>
          <t>PPS23410030201</t>
        </is>
      </c>
      <c r="B1389" s="6" t="inlineStr">
        <is>
          <t>云起升降桌 |樱桃木老款升降桌</t>
        </is>
      </c>
      <c r="C1389" s="6" t="inlineStr">
        <is>
          <t>云起升降桌-整桌-1.7米</t>
        </is>
      </c>
      <c r="D1389" s="6" t="inlineStr">
        <is>
          <t>PPS2341003020116</t>
        </is>
      </c>
      <c r="E1389" s="5" t="inlineStr">
        <is>
          <t>AC-0127</t>
        </is>
      </c>
      <c r="F1389" s="6" t="inlineStr">
        <is>
          <t>升降桌双电机老款桌架（含普通手控）</t>
        </is>
      </c>
      <c r="G1389" s="6" t="inlineStr">
        <is>
          <t>组合</t>
        </is>
      </c>
      <c r="H1389" s="6" t="n"/>
      <c r="I1389" s="6" t="inlineStr">
        <is>
          <t>套</t>
        </is>
      </c>
      <c r="J1389" s="6" t="n">
        <v>1</v>
      </c>
      <c r="K1389" s="6" t="n"/>
      <c r="L1389" s="6" t="n"/>
      <c r="N1389" s="8" t="inlineStr">
        <is>
          <t>✅ 可导入</t>
        </is>
      </c>
      <c r="O1389" t="inlineStr">
        <is>
          <t>✓</t>
        </is>
      </c>
    </row>
    <row r="1390">
      <c r="A1390" s="5" t="inlineStr">
        <is>
          <t>PPS23410030201</t>
        </is>
      </c>
      <c r="B1390" s="9" t="inlineStr">
        <is>
          <t>云起升降桌 |樱桃木老款升降桌</t>
        </is>
      </c>
      <c r="C1390" s="9" t="inlineStr">
        <is>
          <t>云起升降桌-整桌-1.9米</t>
        </is>
      </c>
      <c r="D1390" s="9" t="inlineStr">
        <is>
          <t>PPS2341003020117</t>
        </is>
      </c>
      <c r="E1390" s="5" t="inlineStr">
        <is>
          <t>WD-0263</t>
        </is>
      </c>
      <c r="F1390" s="9" t="inlineStr">
        <is>
          <t>云起升降桌-整桌-1.9米-木作部分</t>
        </is>
      </c>
      <c r="G1390" s="9" t="inlineStr">
        <is>
          <t>组合</t>
        </is>
      </c>
      <c r="H1390" s="9" t="n"/>
      <c r="I1390" s="9" t="inlineStr">
        <is>
          <t>套</t>
        </is>
      </c>
      <c r="J1390" s="9" t="n">
        <v>1</v>
      </c>
      <c r="K1390" s="9" t="n"/>
      <c r="L1390" s="9" t="n"/>
      <c r="N1390" s="8" t="inlineStr">
        <is>
          <t>✅ 可导入</t>
        </is>
      </c>
      <c r="O1390" t="inlineStr">
        <is>
          <t>✓</t>
        </is>
      </c>
    </row>
    <row r="1391">
      <c r="A1391" s="5" t="inlineStr">
        <is>
          <t>PPS23410030201</t>
        </is>
      </c>
      <c r="B1391" s="6" t="inlineStr">
        <is>
          <t>云起升降桌 |樱桃木老款升降桌</t>
        </is>
      </c>
      <c r="C1391" s="6" t="inlineStr">
        <is>
          <t>云起升降桌-整桌-1.9米</t>
        </is>
      </c>
      <c r="D1391" s="6" t="inlineStr">
        <is>
          <t>PPS2341003020117</t>
        </is>
      </c>
      <c r="E1391" s="5" t="inlineStr">
        <is>
          <t>AC-0127</t>
        </is>
      </c>
      <c r="F1391" s="6" t="inlineStr">
        <is>
          <t>升降桌双电机老款桌架（含普通手控）</t>
        </is>
      </c>
      <c r="G1391" s="6" t="inlineStr">
        <is>
          <t>组合</t>
        </is>
      </c>
      <c r="H1391" s="6" t="n"/>
      <c r="I1391" s="6" t="inlineStr">
        <is>
          <t>套</t>
        </is>
      </c>
      <c r="J1391" s="6" t="n">
        <v>1</v>
      </c>
      <c r="K1391" s="6" t="n"/>
      <c r="L1391" s="6" t="n"/>
      <c r="N1391" s="8" t="inlineStr">
        <is>
          <t>✅ 可导入</t>
        </is>
      </c>
      <c r="O1391" t="inlineStr">
        <is>
          <t>✓</t>
        </is>
      </c>
    </row>
    <row r="1392">
      <c r="A1392" s="5" t="inlineStr">
        <is>
          <t>PPS23410030201</t>
        </is>
      </c>
      <c r="B1392" s="9" t="inlineStr">
        <is>
          <t>云起升降桌 |樱桃木老款升降桌</t>
        </is>
      </c>
      <c r="C1392" s="9" t="inlineStr">
        <is>
          <t>云起升降桌-整桌-2.1米</t>
        </is>
      </c>
      <c r="D1392" s="9" t="inlineStr">
        <is>
          <t>PPS2341003020118</t>
        </is>
      </c>
      <c r="E1392" s="5" t="inlineStr">
        <is>
          <t>WD-0264</t>
        </is>
      </c>
      <c r="F1392" s="9" t="inlineStr">
        <is>
          <t>云起升降桌-整桌-2.1米-木作部分</t>
        </is>
      </c>
      <c r="G1392" s="9" t="inlineStr">
        <is>
          <t>组合</t>
        </is>
      </c>
      <c r="H1392" s="9" t="n"/>
      <c r="I1392" s="9" t="inlineStr">
        <is>
          <t>套</t>
        </is>
      </c>
      <c r="J1392" s="9" t="n">
        <v>1</v>
      </c>
      <c r="K1392" s="9" t="n"/>
      <c r="L1392" s="9" t="n"/>
      <c r="N1392" s="8" t="inlineStr">
        <is>
          <t>✅ 可导入</t>
        </is>
      </c>
      <c r="O1392" t="inlineStr">
        <is>
          <t>✓</t>
        </is>
      </c>
    </row>
    <row r="1393">
      <c r="A1393" s="5" t="inlineStr">
        <is>
          <t>PPS23410030201</t>
        </is>
      </c>
      <c r="B1393" s="6" t="inlineStr">
        <is>
          <t>云起升降桌 |樱桃木老款升降桌</t>
        </is>
      </c>
      <c r="C1393" s="6" t="inlineStr">
        <is>
          <t>云起升降桌-整桌-2.1米</t>
        </is>
      </c>
      <c r="D1393" s="6" t="inlineStr">
        <is>
          <t>PPS2341003020118</t>
        </is>
      </c>
      <c r="E1393" s="5" t="inlineStr">
        <is>
          <t>AC-0127</t>
        </is>
      </c>
      <c r="F1393" s="6" t="inlineStr">
        <is>
          <t>升降桌双电机老款桌架（含普通手控）</t>
        </is>
      </c>
      <c r="G1393" s="6" t="inlineStr">
        <is>
          <t>组合</t>
        </is>
      </c>
      <c r="H1393" s="6" t="n"/>
      <c r="I1393" s="6" t="inlineStr">
        <is>
          <t>套</t>
        </is>
      </c>
      <c r="J1393" s="6" t="n">
        <v>1</v>
      </c>
      <c r="K1393" s="6" t="n"/>
      <c r="L1393" s="6" t="n"/>
      <c r="N1393" s="8" t="inlineStr">
        <is>
          <t>✅ 可导入</t>
        </is>
      </c>
      <c r="O1393" t="inlineStr">
        <is>
          <t>✓</t>
        </is>
      </c>
    </row>
    <row r="1394">
      <c r="A1394" s="5" t="inlineStr">
        <is>
          <t>PPS23450010201</t>
        </is>
      </c>
      <c r="B1394" s="9" t="inlineStr">
        <is>
          <t>挚乐书柜     |樱桃木老款模块书柜</t>
        </is>
      </c>
      <c r="C1394" s="9" t="inlineStr">
        <is>
          <t>2023款书柜-1米樱桃木玻璃翻盖款</t>
        </is>
      </c>
      <c r="D1394" s="9" t="inlineStr">
        <is>
          <t>PPS2345001020111</t>
        </is>
      </c>
      <c r="E1394" s="5" t="inlineStr">
        <is>
          <t>WD-0265</t>
        </is>
      </c>
      <c r="F1394" s="9" t="inlineStr">
        <is>
          <t>2023款书柜-1米樱桃木玻璃翻盖款-木作部分</t>
        </is>
      </c>
      <c r="G1394" s="9" t="inlineStr">
        <is>
          <t>组合</t>
        </is>
      </c>
      <c r="H1394" s="9" t="n"/>
      <c r="I1394" s="9" t="inlineStr">
        <is>
          <t>套</t>
        </is>
      </c>
      <c r="J1394" s="9" t="n">
        <v>1</v>
      </c>
      <c r="K1394" s="9" t="n"/>
      <c r="L1394" s="9" t="n"/>
      <c r="N1394" s="8" t="inlineStr">
        <is>
          <t>✅ 可导入</t>
        </is>
      </c>
      <c r="O1394" t="inlineStr">
        <is>
          <t>✓</t>
        </is>
      </c>
    </row>
    <row r="1395">
      <c r="A1395" s="5" t="inlineStr">
        <is>
          <t>PPS23450010201</t>
        </is>
      </c>
      <c r="B1395" s="6" t="inlineStr">
        <is>
          <t>挚乐书柜     |樱桃木老款模块书柜</t>
        </is>
      </c>
      <c r="C1395" s="6" t="inlineStr">
        <is>
          <t>2023款书柜-1米樱桃木玻璃翻盖款</t>
        </is>
      </c>
      <c r="D1395" s="6" t="inlineStr">
        <is>
          <t>PPS2345001020111</t>
        </is>
      </c>
      <c r="E1395" s="5" t="inlineStr">
        <is>
          <t>AC-0092</t>
        </is>
      </c>
      <c r="F1395" s="6" t="inlineStr">
        <is>
          <t>5mm茶色玻璃</t>
        </is>
      </c>
      <c r="G1395" s="6" t="inlineStr">
        <is>
          <t>平面(长×宽)</t>
        </is>
      </c>
      <c r="H1395" s="6" t="inlineStr">
        <is>
          <t>待定</t>
        </is>
      </c>
      <c r="I1395" s="6" t="inlineStr">
        <is>
          <t>块</t>
        </is>
      </c>
      <c r="J1395" s="6" t="n">
        <v>1</v>
      </c>
      <c r="K1395" s="6" t="inlineStr">
        <is>
          <t>否</t>
        </is>
      </c>
      <c r="L1395" s="6" t="n"/>
      <c r="N1395" s="8" t="inlineStr">
        <is>
          <t>✅ 可导入</t>
        </is>
      </c>
      <c r="O1395" t="inlineStr">
        <is>
          <t>✓</t>
        </is>
      </c>
    </row>
    <row r="1396">
      <c r="A1396" s="5" t="inlineStr">
        <is>
          <t>PPS23450010201</t>
        </is>
      </c>
      <c r="B1396" s="9" t="inlineStr">
        <is>
          <t>挚乐书柜     |樱桃木老款模块书柜</t>
        </is>
      </c>
      <c r="C1396" s="9" t="inlineStr">
        <is>
          <t>2023款书柜-1米樱桃木展示翻盖款</t>
        </is>
      </c>
      <c r="D1396" s="9" t="inlineStr">
        <is>
          <t>PPS2345001020112</t>
        </is>
      </c>
      <c r="E1396" s="5" t="inlineStr">
        <is>
          <t>WD-0266</t>
        </is>
      </c>
      <c r="F1396" s="9" t="inlineStr">
        <is>
          <t>2023款书柜-1米樱桃木展示翻盖款-木作部分</t>
        </is>
      </c>
      <c r="G1396" s="9" t="inlineStr">
        <is>
          <t>组合</t>
        </is>
      </c>
      <c r="H1396" s="9" t="n"/>
      <c r="I1396" s="9" t="inlineStr">
        <is>
          <t>套</t>
        </is>
      </c>
      <c r="J1396" s="9" t="n">
        <v>1</v>
      </c>
      <c r="K1396" s="9" t="n"/>
      <c r="L1396" s="9" t="n"/>
      <c r="N1396" s="8" t="inlineStr">
        <is>
          <t>✅ 可导入</t>
        </is>
      </c>
      <c r="O1396" t="inlineStr">
        <is>
          <t>✓</t>
        </is>
      </c>
    </row>
    <row r="1397">
      <c r="A1397" s="5" t="inlineStr">
        <is>
          <t>PPS23450010201</t>
        </is>
      </c>
      <c r="B1397" s="6" t="inlineStr">
        <is>
          <t>挚乐书柜     |樱桃木老款模块书柜</t>
        </is>
      </c>
      <c r="C1397" s="6" t="inlineStr">
        <is>
          <t>2023款书柜-1米樱桃木洞洞板款A</t>
        </is>
      </c>
      <c r="D1397" s="6" t="inlineStr">
        <is>
          <t>PPS2345001020113</t>
        </is>
      </c>
      <c r="E1397" s="5" t="inlineStr">
        <is>
          <t>WD-0267</t>
        </is>
      </c>
      <c r="F1397" s="6" t="inlineStr">
        <is>
          <t>2023款书柜-1米樱桃木洞洞板款A-木作部分</t>
        </is>
      </c>
      <c r="G1397" s="6" t="inlineStr">
        <is>
          <t>组合</t>
        </is>
      </c>
      <c r="H1397" s="6" t="n"/>
      <c r="I1397" s="6" t="inlineStr">
        <is>
          <t>套</t>
        </is>
      </c>
      <c r="J1397" s="6" t="n">
        <v>1</v>
      </c>
      <c r="K1397" s="6" t="n"/>
      <c r="L1397" s="6" t="n"/>
      <c r="N1397" s="8" t="inlineStr">
        <is>
          <t>✅ 可导入</t>
        </is>
      </c>
      <c r="O1397" t="inlineStr">
        <is>
          <t>✓</t>
        </is>
      </c>
    </row>
    <row r="1398">
      <c r="A1398" s="5" t="inlineStr">
        <is>
          <t>PPS23450010201</t>
        </is>
      </c>
      <c r="B1398" s="9" t="inlineStr">
        <is>
          <t>挚乐书柜     |樱桃木老款模块书柜</t>
        </is>
      </c>
      <c r="C1398" s="9" t="inlineStr">
        <is>
          <t>2023款书柜-0.52米樱桃木洞洞板款B</t>
        </is>
      </c>
      <c r="D1398" s="9" t="inlineStr">
        <is>
          <t>PPS2345001020114</t>
        </is>
      </c>
      <c r="E1398" s="5" t="inlineStr">
        <is>
          <t>WD-0268</t>
        </is>
      </c>
      <c r="F1398" s="9" t="inlineStr">
        <is>
          <t>2023款书柜-0.52米樱桃木洞洞板款B-木作部分</t>
        </is>
      </c>
      <c r="G1398" s="9" t="inlineStr">
        <is>
          <t>组合</t>
        </is>
      </c>
      <c r="H1398" s="9" t="n"/>
      <c r="I1398" s="9" t="inlineStr">
        <is>
          <t>套</t>
        </is>
      </c>
      <c r="J1398" s="9" t="n">
        <v>1</v>
      </c>
      <c r="K1398" s="9" t="n"/>
      <c r="L1398" s="9" t="n"/>
      <c r="N1398" s="8" t="inlineStr">
        <is>
          <t>✅ 可导入</t>
        </is>
      </c>
      <c r="O1398" t="inlineStr">
        <is>
          <t>✓</t>
        </is>
      </c>
    </row>
    <row r="1399">
      <c r="A1399" s="5" t="inlineStr">
        <is>
          <t>PPS23210030202</t>
        </is>
      </c>
      <c r="B1399" s="6" t="inlineStr">
        <is>
          <t>普塔餐桌 |樱桃木框架餐桌</t>
        </is>
      </c>
      <c r="C1399" s="6" t="inlineStr">
        <is>
          <t>普塔餐桌-1.2米</t>
        </is>
      </c>
      <c r="D1399" s="6" t="inlineStr">
        <is>
          <t>PPS2321003020211</t>
        </is>
      </c>
      <c r="E1399" s="5" t="inlineStr">
        <is>
          <t>WD-0269</t>
        </is>
      </c>
      <c r="F1399" s="6" t="inlineStr">
        <is>
          <t>普塔餐桌-1.2米-木作部分</t>
        </is>
      </c>
      <c r="G1399" s="6" t="inlineStr">
        <is>
          <t>组合</t>
        </is>
      </c>
      <c r="H1399" s="6" t="n"/>
      <c r="I1399" s="6" t="inlineStr">
        <is>
          <t>套</t>
        </is>
      </c>
      <c r="J1399" s="6" t="n">
        <v>1</v>
      </c>
      <c r="K1399" s="6" t="n"/>
      <c r="L1399" s="6" t="n"/>
      <c r="N1399" s="8" t="inlineStr">
        <is>
          <t>✅ 可导入</t>
        </is>
      </c>
      <c r="O1399" t="inlineStr">
        <is>
          <t>✓</t>
        </is>
      </c>
    </row>
    <row r="1400">
      <c r="A1400" s="5" t="inlineStr">
        <is>
          <t>PPS23210030202</t>
        </is>
      </c>
      <c r="B1400" s="9" t="inlineStr">
        <is>
          <t>普塔餐桌 |樱桃木框架餐桌</t>
        </is>
      </c>
      <c r="C1400" s="9" t="inlineStr">
        <is>
          <t>普塔餐桌-1.4米</t>
        </is>
      </c>
      <c r="D1400" s="9" t="inlineStr">
        <is>
          <t>PPS2321003020212</t>
        </is>
      </c>
      <c r="E1400" s="5" t="inlineStr">
        <is>
          <t>WD-0270</t>
        </is>
      </c>
      <c r="F1400" s="9" t="inlineStr">
        <is>
          <t>普塔餐桌-1.4米-木作部分</t>
        </is>
      </c>
      <c r="G1400" s="9" t="inlineStr">
        <is>
          <t>组合</t>
        </is>
      </c>
      <c r="H1400" s="9" t="n"/>
      <c r="I1400" s="9" t="inlineStr">
        <is>
          <t>套</t>
        </is>
      </c>
      <c r="J1400" s="9" t="n">
        <v>1</v>
      </c>
      <c r="K1400" s="9" t="n"/>
      <c r="L1400" s="9" t="n"/>
      <c r="N1400" s="8" t="inlineStr">
        <is>
          <t>✅ 可导入</t>
        </is>
      </c>
      <c r="O1400" t="inlineStr">
        <is>
          <t>✓</t>
        </is>
      </c>
    </row>
    <row r="1401">
      <c r="A1401" s="5" t="inlineStr">
        <is>
          <t>PPS23210030202</t>
        </is>
      </c>
      <c r="B1401" s="6" t="inlineStr">
        <is>
          <t>普塔餐桌 |樱桃木框架餐桌</t>
        </is>
      </c>
      <c r="C1401" s="6" t="inlineStr">
        <is>
          <t>普塔餐桌-1.6米</t>
        </is>
      </c>
      <c r="D1401" s="6" t="inlineStr">
        <is>
          <t>PPS2321003020213</t>
        </is>
      </c>
      <c r="E1401" s="5" t="inlineStr">
        <is>
          <t>WD-0271</t>
        </is>
      </c>
      <c r="F1401" s="6" t="inlineStr">
        <is>
          <t>普塔餐桌-1.6米-木作部分</t>
        </is>
      </c>
      <c r="G1401" s="6" t="inlineStr">
        <is>
          <t>组合</t>
        </is>
      </c>
      <c r="H1401" s="6" t="n"/>
      <c r="I1401" s="6" t="inlineStr">
        <is>
          <t>套</t>
        </is>
      </c>
      <c r="J1401" s="6" t="n">
        <v>1</v>
      </c>
      <c r="K1401" s="6" t="n"/>
      <c r="L1401" s="6" t="n"/>
      <c r="N1401" s="8" t="inlineStr">
        <is>
          <t>✅ 可导入</t>
        </is>
      </c>
      <c r="O1401" t="inlineStr">
        <is>
          <t>✓</t>
        </is>
      </c>
    </row>
    <row r="1402">
      <c r="A1402" s="5" t="inlineStr">
        <is>
          <t>PPS23210030202</t>
        </is>
      </c>
      <c r="B1402" s="9" t="inlineStr">
        <is>
          <t>普塔餐桌 |樱桃木框架餐桌</t>
        </is>
      </c>
      <c r="C1402" s="9" t="inlineStr">
        <is>
          <t>普塔餐桌-1.8米</t>
        </is>
      </c>
      <c r="D1402" s="9" t="inlineStr">
        <is>
          <t>PPS2321003020214</t>
        </is>
      </c>
      <c r="E1402" s="5" t="inlineStr">
        <is>
          <t>WD-0272</t>
        </is>
      </c>
      <c r="F1402" s="9" t="inlineStr">
        <is>
          <t>普塔餐桌-1.8米</t>
        </is>
      </c>
      <c r="G1402" s="9" t="inlineStr">
        <is>
          <t>组合</t>
        </is>
      </c>
      <c r="H1402" s="9" t="n"/>
      <c r="I1402" s="9" t="inlineStr">
        <is>
          <t>套</t>
        </is>
      </c>
      <c r="J1402" s="9" t="n">
        <v>1</v>
      </c>
      <c r="K1402" s="9" t="n"/>
      <c r="L1402" s="9" t="n"/>
      <c r="N1402" s="8" t="inlineStr">
        <is>
          <t>✅ 可导入</t>
        </is>
      </c>
      <c r="O1402" t="inlineStr">
        <is>
          <t>✓</t>
        </is>
      </c>
    </row>
    <row r="1403">
      <c r="A1403" s="5" t="inlineStr">
        <is>
          <t>PPS23220010201</t>
        </is>
      </c>
      <c r="B1403" s="6" t="inlineStr">
        <is>
          <t>悦色实木椅/温莎木椅/巴克钢椅/</t>
        </is>
      </c>
      <c r="C1403" s="6" t="inlineStr">
        <is>
          <t>餐椅-巧克力椅*1</t>
        </is>
      </c>
      <c r="D1403" s="6" t="inlineStr">
        <is>
          <t>PPS2322001020112</t>
        </is>
      </c>
      <c r="E1403" s="5" t="inlineStr">
        <is>
          <t>WD-0273</t>
        </is>
      </c>
      <c r="F1403" s="6" t="inlineStr">
        <is>
          <t>餐椅-巧克力椅-木作部分</t>
        </is>
      </c>
      <c r="G1403" s="6" t="inlineStr">
        <is>
          <t>组合</t>
        </is>
      </c>
      <c r="H1403" s="6" t="n"/>
      <c r="I1403" s="6" t="inlineStr">
        <is>
          <t>套</t>
        </is>
      </c>
      <c r="J1403" s="6" t="n">
        <v>1</v>
      </c>
      <c r="K1403" s="6" t="n"/>
      <c r="L1403" s="6" t="n"/>
      <c r="N1403" s="8" t="inlineStr">
        <is>
          <t>✅ 可导入</t>
        </is>
      </c>
      <c r="O1403" t="inlineStr">
        <is>
          <t>✓</t>
        </is>
      </c>
    </row>
    <row r="1404">
      <c r="A1404" s="5" t="inlineStr">
        <is>
          <t>PPS23220020901</t>
        </is>
      </c>
      <c r="B1404" s="9" t="inlineStr">
        <is>
          <t>悦色实木椅/温莎木椅/巴克钢椅/</t>
        </is>
      </c>
      <c r="C1404" s="9" t="inlineStr">
        <is>
          <t>餐椅-温莎椅*1</t>
        </is>
      </c>
      <c r="D1404" s="9" t="inlineStr">
        <is>
          <t>PPS2322002090114</t>
        </is>
      </c>
      <c r="E1404" s="5" t="inlineStr">
        <is>
          <t>WD-0274</t>
        </is>
      </c>
      <c r="F1404" s="9" t="inlineStr">
        <is>
          <t>餐椅-温莎椅-木作部分</t>
        </is>
      </c>
      <c r="G1404" s="9" t="inlineStr">
        <is>
          <t>组合</t>
        </is>
      </c>
      <c r="H1404" s="9" t="n"/>
      <c r="I1404" s="9" t="inlineStr">
        <is>
          <t>套</t>
        </is>
      </c>
      <c r="J1404" s="9" t="n">
        <v>1</v>
      </c>
      <c r="K1404" s="9" t="n"/>
      <c r="L1404" s="9" t="n"/>
      <c r="N1404" s="8" t="inlineStr">
        <is>
          <t>✅ 可导入</t>
        </is>
      </c>
      <c r="O1404" t="inlineStr">
        <is>
          <t>✓</t>
        </is>
      </c>
    </row>
    <row r="1405">
      <c r="A1405" s="5" t="inlineStr">
        <is>
          <t>PPS23220031031</t>
        </is>
      </c>
      <c r="B1405" s="6" t="inlineStr">
        <is>
          <t>悦色实木椅/温莎木椅/巴克钢椅/</t>
        </is>
      </c>
      <c r="C1405" s="6" t="inlineStr">
        <is>
          <t>餐椅-不锈钢椅*1</t>
        </is>
      </c>
      <c r="D1405" s="6" t="inlineStr">
        <is>
          <t>PPS2322003103116</t>
        </is>
      </c>
      <c r="E1405" s="5" t="inlineStr">
        <is>
          <t>WD-0275</t>
        </is>
      </c>
      <c r="F1405" s="6" t="inlineStr">
        <is>
          <t>餐椅-不锈钢椅-木作部分</t>
        </is>
      </c>
      <c r="G1405" s="6" t="inlineStr">
        <is>
          <t>组合</t>
        </is>
      </c>
      <c r="H1405" s="6" t="n"/>
      <c r="I1405" s="6" t="inlineStr">
        <is>
          <t>套</t>
        </is>
      </c>
      <c r="J1405" s="6" t="n">
        <v>1</v>
      </c>
      <c r="K1405" s="6" t="n"/>
      <c r="L1405" s="6" t="n"/>
      <c r="N1405" s="8" t="inlineStr">
        <is>
          <t>✅ 可导入</t>
        </is>
      </c>
      <c r="O1405" t="inlineStr">
        <is>
          <t>✓</t>
        </is>
      </c>
    </row>
    <row r="1406">
      <c r="A1406" s="5" t="inlineStr">
        <is>
          <t>PPS23160010401</t>
        </is>
      </c>
      <c r="B1406" s="9" t="inlineStr">
        <is>
          <t>云朵沙发</t>
        </is>
      </c>
      <c r="C1406" s="9" t="inlineStr">
        <is>
          <t>2023款沙发-135 单人位</t>
        </is>
      </c>
      <c r="D1406" s="9" t="inlineStr">
        <is>
          <t>PPS2316001040111</t>
        </is>
      </c>
      <c r="E1406" s="5" t="inlineStr">
        <is>
          <t>WD-0276</t>
        </is>
      </c>
      <c r="F1406" s="9" t="inlineStr">
        <is>
          <t>2023款沙发-135 单人位-木作部分</t>
        </is>
      </c>
      <c r="G1406" s="9" t="inlineStr">
        <is>
          <t>组合</t>
        </is>
      </c>
      <c r="H1406" s="9" t="n"/>
      <c r="I1406" s="9" t="inlineStr">
        <is>
          <t>套</t>
        </is>
      </c>
      <c r="J1406" s="9" t="n">
        <v>1</v>
      </c>
      <c r="K1406" s="9" t="n"/>
      <c r="L1406" s="9" t="n"/>
      <c r="N1406" s="8" t="inlineStr">
        <is>
          <t>✅ 可导入</t>
        </is>
      </c>
      <c r="O1406" t="inlineStr">
        <is>
          <t>✓</t>
        </is>
      </c>
    </row>
    <row r="1407">
      <c r="A1407" s="5" t="inlineStr">
        <is>
          <t>PPS23160010401</t>
        </is>
      </c>
      <c r="B1407" s="6" t="inlineStr">
        <is>
          <t>云朵沙发</t>
        </is>
      </c>
      <c r="C1407" s="6" t="inlineStr">
        <is>
          <t>2023款沙发-200 双人半位</t>
        </is>
      </c>
      <c r="D1407" s="6" t="inlineStr">
        <is>
          <t>PPS2316001040112</t>
        </is>
      </c>
      <c r="E1407" s="5" t="inlineStr">
        <is>
          <t>WD-0277</t>
        </is>
      </c>
      <c r="F1407" s="6" t="inlineStr">
        <is>
          <t>2023款沙发-200 双人半位-木作部分</t>
        </is>
      </c>
      <c r="G1407" s="6" t="inlineStr">
        <is>
          <t>组合</t>
        </is>
      </c>
      <c r="H1407" s="6" t="n"/>
      <c r="I1407" s="6" t="inlineStr">
        <is>
          <t>套</t>
        </is>
      </c>
      <c r="J1407" s="6" t="n">
        <v>1</v>
      </c>
      <c r="K1407" s="6" t="n"/>
      <c r="L1407" s="6" t="n"/>
      <c r="N1407" s="8" t="inlineStr">
        <is>
          <t>✅ 可导入</t>
        </is>
      </c>
      <c r="O1407" t="inlineStr">
        <is>
          <t>✓</t>
        </is>
      </c>
    </row>
    <row r="1408">
      <c r="A1408" s="5" t="inlineStr">
        <is>
          <t>PPS23160010401</t>
        </is>
      </c>
      <c r="B1408" s="9" t="inlineStr">
        <is>
          <t>云朵沙发</t>
        </is>
      </c>
      <c r="C1408" s="9" t="inlineStr">
        <is>
          <t>2023款沙发-230 三人位</t>
        </is>
      </c>
      <c r="D1408" s="9" t="inlineStr">
        <is>
          <t>PPS2316001040113</t>
        </is>
      </c>
      <c r="E1408" s="5" t="inlineStr">
        <is>
          <t>WD-0278</t>
        </is>
      </c>
      <c r="F1408" s="9" t="inlineStr">
        <is>
          <t>2023款沙发-230 三人位-木作部分</t>
        </is>
      </c>
      <c r="G1408" s="9" t="inlineStr">
        <is>
          <t>组合</t>
        </is>
      </c>
      <c r="H1408" s="9" t="n"/>
      <c r="I1408" s="9" t="inlineStr">
        <is>
          <t>套</t>
        </is>
      </c>
      <c r="J1408" s="9" t="n">
        <v>1</v>
      </c>
      <c r="K1408" s="9" t="n"/>
      <c r="L1408" s="9" t="n"/>
      <c r="N1408" s="8" t="inlineStr">
        <is>
          <t>✅ 可导入</t>
        </is>
      </c>
      <c r="O1408" t="inlineStr">
        <is>
          <t>✓</t>
        </is>
      </c>
    </row>
    <row r="1409">
      <c r="A1409" s="5" t="inlineStr">
        <is>
          <t>PPS23160010401</t>
        </is>
      </c>
      <c r="B1409" s="6" t="inlineStr">
        <is>
          <t>云朵沙发</t>
        </is>
      </c>
      <c r="C1409" s="6" t="inlineStr">
        <is>
          <t>2023款沙发-250 三人半位</t>
        </is>
      </c>
      <c r="D1409" s="6" t="inlineStr">
        <is>
          <t>PPS2316001040114</t>
        </is>
      </c>
      <c r="E1409" s="5" t="inlineStr">
        <is>
          <t>WD-0279</t>
        </is>
      </c>
      <c r="F1409" s="6" t="inlineStr">
        <is>
          <t>2023款沙发-250 三人半位-木作部分</t>
        </is>
      </c>
      <c r="G1409" s="6" t="inlineStr">
        <is>
          <t>组合</t>
        </is>
      </c>
      <c r="H1409" s="6" t="n"/>
      <c r="I1409" s="6" t="inlineStr">
        <is>
          <t>套</t>
        </is>
      </c>
      <c r="J1409" s="6" t="n">
        <v>1</v>
      </c>
      <c r="K1409" s="6" t="n"/>
      <c r="L1409" s="6" t="n"/>
      <c r="N1409" s="8" t="inlineStr">
        <is>
          <t>✅ 可导入</t>
        </is>
      </c>
      <c r="O1409" t="inlineStr">
        <is>
          <t>✓</t>
        </is>
      </c>
    </row>
    <row r="1410">
      <c r="A1410" s="5" t="inlineStr">
        <is>
          <t>PPS23160010401</t>
        </is>
      </c>
      <c r="B1410" s="9" t="inlineStr">
        <is>
          <t>云朵沙发</t>
        </is>
      </c>
      <c r="C1410" s="9" t="inlineStr">
        <is>
          <t>2023款沙发-270 四人位</t>
        </is>
      </c>
      <c r="D1410" s="9" t="inlineStr">
        <is>
          <t>PPS2316001040115</t>
        </is>
      </c>
      <c r="E1410" s="5" t="inlineStr">
        <is>
          <t>WD-0280</t>
        </is>
      </c>
      <c r="F1410" s="9" t="inlineStr">
        <is>
          <t>2023款沙发-270 四人位-木作部分</t>
        </is>
      </c>
      <c r="G1410" s="9" t="inlineStr">
        <is>
          <t>组合</t>
        </is>
      </c>
      <c r="H1410" s="9" t="n"/>
      <c r="I1410" s="9" t="inlineStr">
        <is>
          <t>套</t>
        </is>
      </c>
      <c r="J1410" s="9" t="n">
        <v>1</v>
      </c>
      <c r="K1410" s="9" t="n"/>
      <c r="L1410" s="9" t="n"/>
      <c r="N1410" s="8" t="inlineStr">
        <is>
          <t>✅ 可导入</t>
        </is>
      </c>
      <c r="O1410" t="inlineStr">
        <is>
          <t>✓</t>
        </is>
      </c>
    </row>
    <row r="1411">
      <c r="A1411" s="5" t="inlineStr">
        <is>
          <t>PPS23160010401</t>
        </is>
      </c>
      <c r="B1411" s="6" t="inlineStr">
        <is>
          <t>云朵沙发</t>
        </is>
      </c>
      <c r="C1411" s="6" t="inlineStr">
        <is>
          <t>2023款沙发-300 四人半位</t>
        </is>
      </c>
      <c r="D1411" s="6" t="inlineStr">
        <is>
          <t>PPS2316001040116</t>
        </is>
      </c>
      <c r="E1411" s="5" t="inlineStr">
        <is>
          <t>WD-0281</t>
        </is>
      </c>
      <c r="F1411" s="6" t="inlineStr">
        <is>
          <t>2023款沙发-300 四人半位-木作部分</t>
        </is>
      </c>
      <c r="G1411" s="6" t="inlineStr">
        <is>
          <t>组合</t>
        </is>
      </c>
      <c r="H1411" s="6" t="n"/>
      <c r="I1411" s="6" t="inlineStr">
        <is>
          <t>套</t>
        </is>
      </c>
      <c r="J1411" s="6" t="n">
        <v>1</v>
      </c>
      <c r="K1411" s="6" t="n"/>
      <c r="L1411" s="6" t="n"/>
      <c r="N1411" s="8" t="inlineStr">
        <is>
          <t>✅ 可导入</t>
        </is>
      </c>
      <c r="O1411" t="inlineStr">
        <is>
          <t>✓</t>
        </is>
      </c>
    </row>
    <row r="1412">
      <c r="A1412" s="5" t="inlineStr">
        <is>
          <t>PPS23160010401</t>
        </is>
      </c>
      <c r="B1412" s="9" t="inlineStr">
        <is>
          <t>云朵沙发</t>
        </is>
      </c>
      <c r="C1412" s="9" t="inlineStr">
        <is>
          <t>2023款沙发-320 五人位</t>
        </is>
      </c>
      <c r="D1412" s="9" t="inlineStr">
        <is>
          <t>PPS2316001040117</t>
        </is>
      </c>
      <c r="E1412" s="5" t="inlineStr">
        <is>
          <t>WD-0282</t>
        </is>
      </c>
      <c r="F1412" s="9" t="inlineStr">
        <is>
          <t>2023款沙发-320 五人位-木作部分</t>
        </is>
      </c>
      <c r="G1412" s="9" t="inlineStr">
        <is>
          <t>组合</t>
        </is>
      </c>
      <c r="H1412" s="9" t="n"/>
      <c r="I1412" s="9" t="inlineStr">
        <is>
          <t>套</t>
        </is>
      </c>
      <c r="J1412" s="9" t="n">
        <v>1</v>
      </c>
      <c r="K1412" s="9" t="n"/>
      <c r="L1412" s="9" t="n"/>
      <c r="N1412" s="8" t="inlineStr">
        <is>
          <t>✅ 可导入</t>
        </is>
      </c>
      <c r="O1412" t="inlineStr">
        <is>
          <t>✓</t>
        </is>
      </c>
    </row>
    <row r="1413">
      <c r="A1413" s="5" t="inlineStr">
        <is>
          <t>PPS23980010606</t>
        </is>
      </c>
      <c r="B1413" s="6" t="inlineStr">
        <is>
          <t>畔色样块</t>
        </is>
      </c>
      <c r="C1413" s="6" t="inlineStr">
        <is>
          <t>榉木样块</t>
        </is>
      </c>
      <c r="D1413" s="6" t="inlineStr">
        <is>
          <t>PPS2398001060611</t>
        </is>
      </c>
      <c r="E1413" s="5" t="inlineStr">
        <is>
          <t>WD-0283</t>
        </is>
      </c>
      <c r="F1413" s="6" t="inlineStr">
        <is>
          <t>榉木样块-木作部分</t>
        </is>
      </c>
      <c r="G1413" s="6" t="inlineStr">
        <is>
          <t>组合</t>
        </is>
      </c>
      <c r="H1413" s="6" t="n"/>
      <c r="I1413" s="6" t="inlineStr">
        <is>
          <t>套</t>
        </is>
      </c>
      <c r="J1413" s="6" t="n">
        <v>1</v>
      </c>
      <c r="K1413" s="6" t="n"/>
      <c r="L1413" s="6" t="n"/>
      <c r="N1413" s="8" t="inlineStr">
        <is>
          <t>✅ 可导入</t>
        </is>
      </c>
      <c r="O1413" t="inlineStr">
        <is>
          <t>✓</t>
        </is>
      </c>
    </row>
    <row r="1414">
      <c r="A1414" s="5" t="inlineStr">
        <is>
          <t>PPS23980010606</t>
        </is>
      </c>
      <c r="B1414" s="9" t="inlineStr">
        <is>
          <t>畔色样块</t>
        </is>
      </c>
      <c r="C1414" s="9" t="inlineStr">
        <is>
          <t>樱桃木样块</t>
        </is>
      </c>
      <c r="D1414" s="9" t="inlineStr">
        <is>
          <t>PPS2398001060612</t>
        </is>
      </c>
      <c r="E1414" s="5" t="inlineStr">
        <is>
          <t>WD-0284</t>
        </is>
      </c>
      <c r="F1414" s="9" t="inlineStr">
        <is>
          <t>樱桃木样块-木作部分</t>
        </is>
      </c>
      <c r="G1414" s="9" t="inlineStr">
        <is>
          <t>组合</t>
        </is>
      </c>
      <c r="H1414" s="9" t="n"/>
      <c r="I1414" s="9" t="inlineStr">
        <is>
          <t>套</t>
        </is>
      </c>
      <c r="J1414" s="9" t="n">
        <v>1</v>
      </c>
      <c r="K1414" s="9" t="n"/>
      <c r="L1414" s="9" t="n"/>
      <c r="N1414" s="8" t="inlineStr">
        <is>
          <t>✅ 可导入</t>
        </is>
      </c>
      <c r="O1414" t="inlineStr">
        <is>
          <t>✓</t>
        </is>
      </c>
    </row>
    <row r="1415">
      <c r="A1415" s="5" t="inlineStr">
        <is>
          <t>PPS23980010606</t>
        </is>
      </c>
      <c r="B1415" s="6" t="inlineStr">
        <is>
          <t>畔色样块</t>
        </is>
      </c>
      <c r="C1415" s="6" t="inlineStr">
        <is>
          <t>黑胡桃木样块</t>
        </is>
      </c>
      <c r="D1415" s="6" t="inlineStr">
        <is>
          <t>PPS2398001060613</t>
        </is>
      </c>
      <c r="E1415" s="5" t="inlineStr">
        <is>
          <t>WD-0285</t>
        </is>
      </c>
      <c r="F1415" s="6" t="inlineStr">
        <is>
          <t>黑胡桃木样块-木作部分</t>
        </is>
      </c>
      <c r="G1415" s="6" t="inlineStr">
        <is>
          <t>组合</t>
        </is>
      </c>
      <c r="H1415" s="6" t="n"/>
      <c r="I1415" s="6" t="inlineStr">
        <is>
          <t>套</t>
        </is>
      </c>
      <c r="J1415" s="6" t="n">
        <v>1</v>
      </c>
      <c r="K1415" s="6" t="n"/>
      <c r="L1415" s="6" t="n"/>
      <c r="N1415" s="8" t="inlineStr">
        <is>
          <t>✅ 可导入</t>
        </is>
      </c>
      <c r="O1415" t="inlineStr">
        <is>
          <t>✓</t>
        </is>
      </c>
    </row>
    <row r="1416">
      <c r="A1416" s="5" t="inlineStr">
        <is>
          <t>PPS23980021212</t>
        </is>
      </c>
      <c r="B1416" s="9" t="inlineStr">
        <is>
          <t>畔色定制书柜</t>
        </is>
      </c>
      <c r="C1416" s="9" t="inlineStr">
        <is>
          <t>定制</t>
        </is>
      </c>
      <c r="D1416" s="9" t="inlineStr">
        <is>
          <t>PPS2398002121211</t>
        </is>
      </c>
      <c r="E1416" s="5" t="inlineStr">
        <is>
          <t>/</t>
        </is>
      </c>
      <c r="F1416" s="9" t="inlineStr">
        <is>
          <t>/</t>
        </is>
      </c>
      <c r="G1416" s="9" t="n"/>
      <c r="H1416" s="9" t="n"/>
      <c r="I1416" s="9" t="n"/>
      <c r="J1416" s="9" t="n">
        <v>1</v>
      </c>
      <c r="K1416" s="9" t="n"/>
      <c r="L1416" s="9" t="n"/>
      <c r="N1416" s="8" t="inlineStr">
        <is>
          <t>✅ 可导入</t>
        </is>
      </c>
      <c r="O1416" t="inlineStr">
        <is>
          <t>✓</t>
        </is>
      </c>
    </row>
    <row r="1417">
      <c r="A1417" s="5" t="inlineStr">
        <is>
          <t>PFG25250011225</t>
        </is>
      </c>
      <c r="B1417" s="6" t="inlineStr">
        <is>
          <t>孚格蜂蜜餐边柜</t>
        </is>
      </c>
      <c r="C1417" s="6" t="inlineStr">
        <is>
          <t>蜂蜜柜-整柜-1.2米</t>
        </is>
      </c>
      <c r="D1417" s="6" t="inlineStr">
        <is>
          <t>PFG2525001122511</t>
        </is>
      </c>
      <c r="E1417" s="5" t="inlineStr">
        <is>
          <t>WD-0293</t>
        </is>
      </c>
      <c r="F1417" s="6" t="inlineStr">
        <is>
          <t>蜂蜜柜-整柜-木作部分-适配1.2米</t>
        </is>
      </c>
      <c r="G1417" s="6" t="inlineStr">
        <is>
          <t>组合</t>
        </is>
      </c>
      <c r="H1417" s="6" t="n"/>
      <c r="I1417" s="6" t="inlineStr">
        <is>
          <t>套</t>
        </is>
      </c>
      <c r="J1417" s="6" t="n">
        <v>1</v>
      </c>
      <c r="K1417" s="6" t="n"/>
      <c r="L1417" s="6" t="n"/>
      <c r="N1417" s="8" t="inlineStr">
        <is>
          <t>✅ 可导入</t>
        </is>
      </c>
      <c r="O1417" t="inlineStr">
        <is>
          <t>✓</t>
        </is>
      </c>
    </row>
    <row r="1418">
      <c r="A1418" s="5" t="inlineStr">
        <is>
          <t>PFG25250011225</t>
        </is>
      </c>
      <c r="B1418" s="9" t="inlineStr">
        <is>
          <t>孚格蜂蜜餐边柜</t>
        </is>
      </c>
      <c r="C1418" s="9" t="inlineStr">
        <is>
          <t>蜂蜜柜-整柜-1.2米</t>
        </is>
      </c>
      <c r="D1418" s="9" t="inlineStr">
        <is>
          <t>PFG2525001122511</t>
        </is>
      </c>
      <c r="E1418" s="5" t="inlineStr">
        <is>
          <t>AC-0092</t>
        </is>
      </c>
      <c r="F1418" s="9" t="inlineStr">
        <is>
          <t>5mm茶色玻璃</t>
        </is>
      </c>
      <c r="G1418" s="9" t="inlineStr">
        <is>
          <t>平面(长×宽)</t>
        </is>
      </c>
      <c r="H1418" s="9" t="inlineStr">
        <is>
          <t>待定</t>
        </is>
      </c>
      <c r="I1418" s="9" t="inlineStr">
        <is>
          <t>块</t>
        </is>
      </c>
      <c r="J1418" s="9" t="n">
        <v>2</v>
      </c>
      <c r="K1418" s="9" t="inlineStr">
        <is>
          <t>否</t>
        </is>
      </c>
      <c r="L1418" s="9" t="n"/>
      <c r="N1418" s="8" t="inlineStr">
        <is>
          <t>✅ 可导入</t>
        </is>
      </c>
      <c r="O1418" t="inlineStr">
        <is>
          <t>✓</t>
        </is>
      </c>
    </row>
    <row r="1419">
      <c r="A1419" s="5" t="inlineStr">
        <is>
          <t>PFG25250011225</t>
        </is>
      </c>
      <c r="B1419" s="6" t="inlineStr">
        <is>
          <t>孚格蜂蜜餐边柜</t>
        </is>
      </c>
      <c r="C1419" s="6" t="inlineStr">
        <is>
          <t>蜂蜜柜-整柜-1.2米</t>
        </is>
      </c>
      <c r="D1419" s="6" t="inlineStr">
        <is>
          <t>PFG2525001122511</t>
        </is>
      </c>
      <c r="E1419" s="5" t="inlineStr">
        <is>
          <t>AC-0080</t>
        </is>
      </c>
      <c r="F1419" s="6" t="inlineStr">
        <is>
          <t>洞石纹理饰面板</t>
        </is>
      </c>
      <c r="G1419" s="6" t="inlineStr">
        <is>
          <t>平面(长×宽)</t>
        </is>
      </c>
      <c r="H1419" s="6" t="inlineStr">
        <is>
          <t>待定</t>
        </is>
      </c>
      <c r="I1419" s="6" t="inlineStr">
        <is>
          <t>块</t>
        </is>
      </c>
      <c r="J1419" s="6" t="n">
        <v>1</v>
      </c>
      <c r="K1419" s="6" t="inlineStr">
        <is>
          <t>否</t>
        </is>
      </c>
      <c r="L1419" s="6" t="n"/>
      <c r="N1419" s="8" t="inlineStr">
        <is>
          <t>✅ 可导入</t>
        </is>
      </c>
      <c r="O1419" t="inlineStr">
        <is>
          <t>✓</t>
        </is>
      </c>
    </row>
    <row r="1420">
      <c r="A1420" s="5" t="inlineStr">
        <is>
          <t>PFG25250011225</t>
        </is>
      </c>
      <c r="B1420" s="9" t="inlineStr">
        <is>
          <t>孚格蜂蜜餐边柜</t>
        </is>
      </c>
      <c r="C1420" s="9" t="inlineStr">
        <is>
          <t>蜂蜜柜-整柜-1.2米</t>
        </is>
      </c>
      <c r="D1420" s="9" t="inlineStr">
        <is>
          <t>PFG2525001122511</t>
        </is>
      </c>
      <c r="E1420" s="5" t="inlineStr">
        <is>
          <t>AC-0081</t>
        </is>
      </c>
      <c r="F1420" s="9" t="inlineStr">
        <is>
          <t>银色隔板轨道</t>
        </is>
      </c>
      <c r="G1420" s="9" t="inlineStr">
        <is>
          <t>长度</t>
        </is>
      </c>
      <c r="H1420" s="9" t="n">
        <v>1160</v>
      </c>
      <c r="I1420" s="9" t="inlineStr">
        <is>
          <t>根</t>
        </is>
      </c>
      <c r="J1420" s="9" t="n">
        <v>2</v>
      </c>
      <c r="K1420" s="9" t="n"/>
      <c r="L1420" s="9" t="n"/>
      <c r="N1420" s="8" t="inlineStr">
        <is>
          <t>✅ 可导入</t>
        </is>
      </c>
      <c r="O1420" t="inlineStr">
        <is>
          <t>✓</t>
        </is>
      </c>
    </row>
    <row r="1421">
      <c r="A1421" s="5" t="inlineStr">
        <is>
          <t>PFG25250011225</t>
        </is>
      </c>
      <c r="B1421" s="6" t="inlineStr">
        <is>
          <t>孚格蜂蜜餐边柜</t>
        </is>
      </c>
      <c r="C1421" s="6" t="inlineStr">
        <is>
          <t>蜂蜜柜-整柜-1.2米</t>
        </is>
      </c>
      <c r="D1421" s="6" t="inlineStr">
        <is>
          <t>PFG2525001122511</t>
        </is>
      </c>
      <c r="E1421" s="5" t="inlineStr">
        <is>
          <t>AC-0100</t>
        </is>
      </c>
      <c r="F1421" s="6" t="inlineStr">
        <is>
          <t>托板金属杆</t>
        </is>
      </c>
      <c r="G1421" s="6" t="inlineStr">
        <is>
          <t>个数</t>
        </is>
      </c>
      <c r="H1421" s="6" t="n"/>
      <c r="I1421" s="6" t="inlineStr">
        <is>
          <t>根</t>
        </is>
      </c>
      <c r="J1421" s="6" t="n">
        <v>1</v>
      </c>
      <c r="K1421" s="6" t="n"/>
      <c r="L1421" s="6" t="n"/>
      <c r="N1421" s="8" t="inlineStr">
        <is>
          <t>✅ 可导入</t>
        </is>
      </c>
      <c r="O1421" t="inlineStr">
        <is>
          <t>✓</t>
        </is>
      </c>
    </row>
    <row r="1422">
      <c r="A1422" s="5" t="inlineStr">
        <is>
          <t>PFG25250011225</t>
        </is>
      </c>
      <c r="B1422" s="9" t="inlineStr">
        <is>
          <t>孚格蜂蜜餐边柜</t>
        </is>
      </c>
      <c r="C1422" s="9" t="inlineStr">
        <is>
          <t>蜂蜜柜-整柜-1.2米</t>
        </is>
      </c>
      <c r="D1422" s="9" t="inlineStr">
        <is>
          <t>PFG2525001122511</t>
        </is>
      </c>
      <c r="E1422" s="5" t="inlineStr">
        <is>
          <t>AC-0188</t>
        </is>
      </c>
      <c r="F1422" s="9" t="inlineStr">
        <is>
          <t>电力轨道-Xpower-T25-银色-1.162-2插座</t>
        </is>
      </c>
      <c r="G1422" s="9" t="inlineStr">
        <is>
          <t>个数</t>
        </is>
      </c>
      <c r="H1422" s="9" t="n"/>
      <c r="I1422" s="9" t="inlineStr">
        <is>
          <t>根</t>
        </is>
      </c>
      <c r="J1422" s="9" t="n">
        <v>1</v>
      </c>
      <c r="K1422" s="9" t="n"/>
      <c r="L1422" s="9" t="n"/>
      <c r="N1422" s="8" t="inlineStr">
        <is>
          <t>✅ 可导入</t>
        </is>
      </c>
      <c r="O1422" t="inlineStr">
        <is>
          <t>✓</t>
        </is>
      </c>
    </row>
    <row r="1423">
      <c r="A1423" s="5" t="inlineStr">
        <is>
          <t>PFG25250011225</t>
        </is>
      </c>
      <c r="B1423" s="6" t="inlineStr">
        <is>
          <t>孚格蜂蜜餐边柜</t>
        </is>
      </c>
      <c r="C1423" s="6" t="inlineStr">
        <is>
          <t>蜂蜜柜-整柜-1.2米</t>
        </is>
      </c>
      <c r="D1423" s="6" t="inlineStr">
        <is>
          <t>PFG2525001122511</t>
        </is>
      </c>
      <c r="E1423" s="5" t="inlineStr">
        <is>
          <t>AC-0078</t>
        </is>
      </c>
      <c r="F1423" s="6" t="inlineStr">
        <is>
          <t>餐边柜连接片</t>
        </is>
      </c>
      <c r="G1423" s="6" t="inlineStr">
        <is>
          <t>个数</t>
        </is>
      </c>
      <c r="H1423" s="6" t="n"/>
      <c r="I1423" s="6" t="inlineStr">
        <is>
          <t>个</t>
        </is>
      </c>
      <c r="J1423" s="6" t="n">
        <v>2</v>
      </c>
      <c r="K1423" s="6" t="n"/>
      <c r="L1423" s="6" t="n"/>
      <c r="N1423" s="8" t="inlineStr">
        <is>
          <t>✅ 可导入</t>
        </is>
      </c>
      <c r="O1423" t="inlineStr">
        <is>
          <t>✓</t>
        </is>
      </c>
    </row>
    <row r="1424">
      <c r="A1424" s="5" t="inlineStr">
        <is>
          <t>PFG25250011225</t>
        </is>
      </c>
      <c r="B1424" s="9" t="inlineStr">
        <is>
          <t>孚格蜂蜜餐边柜</t>
        </is>
      </c>
      <c r="C1424" s="9" t="inlineStr">
        <is>
          <t>蜂蜜柜-整柜-1.2米</t>
        </is>
      </c>
      <c r="D1424" s="9" t="inlineStr">
        <is>
          <t>PFG2525001122511</t>
        </is>
      </c>
      <c r="E1424" s="5" t="inlineStr">
        <is>
          <t>AC-0083</t>
        </is>
      </c>
      <c r="F1424" s="9" t="inlineStr">
        <is>
          <t>9mm米白洞石岩板</t>
        </is>
      </c>
      <c r="G1424" s="9" t="inlineStr">
        <is>
          <t>平面(长×宽)</t>
        </is>
      </c>
      <c r="H1424" s="9" t="inlineStr">
        <is>
          <t>1200*480</t>
        </is>
      </c>
      <c r="I1424" s="9" t="inlineStr">
        <is>
          <t>块</t>
        </is>
      </c>
      <c r="J1424" s="9" t="n">
        <v>1</v>
      </c>
      <c r="K1424" s="9" t="n"/>
      <c r="L1424" s="9" t="n"/>
      <c r="N1424" s="8" t="inlineStr">
        <is>
          <t>✅ 可导入</t>
        </is>
      </c>
      <c r="O1424" t="inlineStr">
        <is>
          <t>✓</t>
        </is>
      </c>
    </row>
    <row r="1425">
      <c r="A1425" s="5" t="inlineStr">
        <is>
          <t>PFG25250011225</t>
        </is>
      </c>
      <c r="B1425" s="6" t="inlineStr">
        <is>
          <t>孚格蜂蜜餐边柜</t>
        </is>
      </c>
      <c r="C1425" s="6" t="inlineStr">
        <is>
          <t>蜂蜜柜-整柜-1.2米</t>
        </is>
      </c>
      <c r="D1425" s="6" t="inlineStr">
        <is>
          <t>PFG2525001122511</t>
        </is>
      </c>
      <c r="E1425" s="5" t="inlineStr">
        <is>
          <t>AC-0129</t>
        </is>
      </c>
      <c r="F1425" s="6" t="inlineStr">
        <is>
          <t>铝合金定制圆形把手</t>
        </is>
      </c>
      <c r="G1425" s="6" t="inlineStr">
        <is>
          <t>个数</t>
        </is>
      </c>
      <c r="H1425" s="6" t="n"/>
      <c r="I1425" s="6" t="inlineStr">
        <is>
          <t>个</t>
        </is>
      </c>
      <c r="J1425" s="6" t="n">
        <v>5</v>
      </c>
      <c r="K1425" s="6" t="n"/>
      <c r="L1425" s="6" t="n"/>
      <c r="N1425" s="8" t="inlineStr">
        <is>
          <t>✅ 可导入</t>
        </is>
      </c>
      <c r="O1425" t="inlineStr">
        <is>
          <t>✓</t>
        </is>
      </c>
    </row>
    <row r="1426">
      <c r="A1426" s="5" t="inlineStr">
        <is>
          <t>PFG25250011225</t>
        </is>
      </c>
      <c r="B1426" s="9" t="inlineStr">
        <is>
          <t>孚格蜂蜜餐边柜</t>
        </is>
      </c>
      <c r="C1426" s="9" t="inlineStr">
        <is>
          <t>蜂蜜柜-整柜-1.5米</t>
        </is>
      </c>
      <c r="D1426" s="9" t="inlineStr">
        <is>
          <t>PFG2525001122512</t>
        </is>
      </c>
      <c r="E1426" s="5" t="inlineStr">
        <is>
          <t>WD-0294</t>
        </is>
      </c>
      <c r="F1426" s="9" t="inlineStr">
        <is>
          <t>蜂蜜柜-整柜-木作部分-适配1.5米</t>
        </is>
      </c>
      <c r="G1426" s="9" t="inlineStr">
        <is>
          <t>组合</t>
        </is>
      </c>
      <c r="H1426" s="9" t="n"/>
      <c r="I1426" s="9" t="inlineStr">
        <is>
          <t>套</t>
        </is>
      </c>
      <c r="J1426" s="9" t="n">
        <v>1</v>
      </c>
      <c r="K1426" s="9" t="n"/>
      <c r="L1426" s="9" t="n"/>
      <c r="N1426" s="8" t="inlineStr">
        <is>
          <t>✅ 可导入</t>
        </is>
      </c>
      <c r="O1426" t="inlineStr">
        <is>
          <t>✓</t>
        </is>
      </c>
    </row>
    <row r="1427">
      <c r="A1427" s="5" t="inlineStr">
        <is>
          <t>PFG25250011225</t>
        </is>
      </c>
      <c r="B1427" s="6" t="inlineStr">
        <is>
          <t>孚格蜂蜜餐边柜</t>
        </is>
      </c>
      <c r="C1427" s="6" t="inlineStr">
        <is>
          <t>蜂蜜柜-整柜-1.5米</t>
        </is>
      </c>
      <c r="D1427" s="6" t="inlineStr">
        <is>
          <t>PFG2525001122512</t>
        </is>
      </c>
      <c r="E1427" s="5" t="inlineStr">
        <is>
          <t>AC-0092</t>
        </is>
      </c>
      <c r="F1427" s="6" t="inlineStr">
        <is>
          <t>5mm茶色玻璃</t>
        </is>
      </c>
      <c r="G1427" s="6" t="inlineStr">
        <is>
          <t>平面(长×宽)</t>
        </is>
      </c>
      <c r="H1427" s="6" t="inlineStr">
        <is>
          <t>待定</t>
        </is>
      </c>
      <c r="I1427" s="6" t="inlineStr">
        <is>
          <t>块</t>
        </is>
      </c>
      <c r="J1427" s="6" t="n">
        <v>2</v>
      </c>
      <c r="K1427" s="6" t="inlineStr">
        <is>
          <t>否</t>
        </is>
      </c>
      <c r="L1427" s="6" t="n"/>
      <c r="N1427" s="8" t="inlineStr">
        <is>
          <t>✅ 可导入</t>
        </is>
      </c>
      <c r="O1427" t="inlineStr">
        <is>
          <t>✓</t>
        </is>
      </c>
    </row>
    <row r="1428">
      <c r="A1428" s="5" t="inlineStr">
        <is>
          <t>PFG25250011225</t>
        </is>
      </c>
      <c r="B1428" s="9" t="inlineStr">
        <is>
          <t>孚格蜂蜜餐边柜</t>
        </is>
      </c>
      <c r="C1428" s="9" t="inlineStr">
        <is>
          <t>蜂蜜柜-整柜-1.5米</t>
        </is>
      </c>
      <c r="D1428" s="9" t="inlineStr">
        <is>
          <t>PFG2525001122512</t>
        </is>
      </c>
      <c r="E1428" s="5" t="inlineStr">
        <is>
          <t>AC-0080</t>
        </is>
      </c>
      <c r="F1428" s="9" t="inlineStr">
        <is>
          <t>洞石纹理饰面板</t>
        </is>
      </c>
      <c r="G1428" s="9" t="inlineStr">
        <is>
          <t>平面(长×宽)</t>
        </is>
      </c>
      <c r="H1428" s="9" t="inlineStr">
        <is>
          <t>待定</t>
        </is>
      </c>
      <c r="I1428" s="9" t="inlineStr">
        <is>
          <t>块</t>
        </is>
      </c>
      <c r="J1428" s="9" t="n">
        <v>1</v>
      </c>
      <c r="K1428" s="9" t="inlineStr">
        <is>
          <t>否</t>
        </is>
      </c>
      <c r="L1428" s="9" t="n"/>
      <c r="N1428" s="8" t="inlineStr">
        <is>
          <t>✅ 可导入</t>
        </is>
      </c>
      <c r="O1428" t="inlineStr">
        <is>
          <t>✓</t>
        </is>
      </c>
    </row>
    <row r="1429">
      <c r="A1429" s="5" t="inlineStr">
        <is>
          <t>PFG25250011225</t>
        </is>
      </c>
      <c r="B1429" s="6" t="inlineStr">
        <is>
          <t>孚格蜂蜜餐边柜</t>
        </is>
      </c>
      <c r="C1429" s="6" t="inlineStr">
        <is>
          <t>蜂蜜柜-整柜-1.5米</t>
        </is>
      </c>
      <c r="D1429" s="6" t="inlineStr">
        <is>
          <t>PFG2525001122512</t>
        </is>
      </c>
      <c r="E1429" s="5" t="inlineStr">
        <is>
          <t>AC-0081</t>
        </is>
      </c>
      <c r="F1429" s="6" t="inlineStr">
        <is>
          <t>银色隔板轨道</t>
        </is>
      </c>
      <c r="G1429" s="6" t="inlineStr">
        <is>
          <t>长度</t>
        </is>
      </c>
      <c r="H1429" s="6" t="n">
        <v>1460</v>
      </c>
      <c r="I1429" s="6" t="inlineStr">
        <is>
          <t>根</t>
        </is>
      </c>
      <c r="J1429" s="6" t="n">
        <v>2</v>
      </c>
      <c r="K1429" s="6" t="n"/>
      <c r="L1429" s="6" t="n"/>
      <c r="N1429" s="8" t="inlineStr">
        <is>
          <t>✅ 可导入</t>
        </is>
      </c>
      <c r="O1429" t="inlineStr">
        <is>
          <t>✓</t>
        </is>
      </c>
    </row>
    <row r="1430">
      <c r="A1430" s="5" t="inlineStr">
        <is>
          <t>PFG25250011225</t>
        </is>
      </c>
      <c r="B1430" s="9" t="inlineStr">
        <is>
          <t>孚格蜂蜜餐边柜</t>
        </is>
      </c>
      <c r="C1430" s="9" t="inlineStr">
        <is>
          <t>蜂蜜柜-整柜-1.5米</t>
        </is>
      </c>
      <c r="D1430" s="9" t="inlineStr">
        <is>
          <t>PFG2525001122512</t>
        </is>
      </c>
      <c r="E1430" s="5" t="inlineStr">
        <is>
          <t>AC-0100</t>
        </is>
      </c>
      <c r="F1430" s="9" t="inlineStr">
        <is>
          <t>托板金属杆</t>
        </is>
      </c>
      <c r="G1430" s="9" t="inlineStr">
        <is>
          <t>个数</t>
        </is>
      </c>
      <c r="H1430" s="9" t="n"/>
      <c r="I1430" s="9" t="inlineStr">
        <is>
          <t>根</t>
        </is>
      </c>
      <c r="J1430" s="9" t="n">
        <v>1</v>
      </c>
      <c r="K1430" s="9" t="n"/>
      <c r="L1430" s="9" t="n"/>
      <c r="N1430" s="8" t="inlineStr">
        <is>
          <t>✅ 可导入</t>
        </is>
      </c>
      <c r="O1430" t="inlineStr">
        <is>
          <t>✓</t>
        </is>
      </c>
    </row>
    <row r="1431">
      <c r="A1431" s="5" t="inlineStr">
        <is>
          <t>PFG25250011225</t>
        </is>
      </c>
      <c r="B1431" s="6" t="inlineStr">
        <is>
          <t>孚格蜂蜜餐边柜</t>
        </is>
      </c>
      <c r="C1431" s="6" t="inlineStr">
        <is>
          <t>蜂蜜柜-整柜-1.5米</t>
        </is>
      </c>
      <c r="D1431" s="6" t="inlineStr">
        <is>
          <t>PFG2525001122512</t>
        </is>
      </c>
      <c r="E1431" s="5" t="inlineStr">
        <is>
          <t>AC-0189</t>
        </is>
      </c>
      <c r="F1431" s="6" t="inlineStr">
        <is>
          <t>电力轨道-Xpower-T25-银色-1.462-2插座</t>
        </is>
      </c>
      <c r="G1431" s="6" t="inlineStr">
        <is>
          <t>个数</t>
        </is>
      </c>
      <c r="H1431" s="6" t="n"/>
      <c r="I1431" s="6" t="inlineStr">
        <is>
          <t>根</t>
        </is>
      </c>
      <c r="J1431" s="6" t="n">
        <v>1</v>
      </c>
      <c r="K1431" s="6" t="n"/>
      <c r="L1431" s="6" t="n"/>
      <c r="N1431" s="8" t="inlineStr">
        <is>
          <t>✅ 可导入</t>
        </is>
      </c>
      <c r="O1431" t="inlineStr">
        <is>
          <t>✓</t>
        </is>
      </c>
    </row>
    <row r="1432">
      <c r="A1432" s="5" t="inlineStr">
        <is>
          <t>PFG25250011225</t>
        </is>
      </c>
      <c r="B1432" s="9" t="inlineStr">
        <is>
          <t>孚格蜂蜜餐边柜</t>
        </is>
      </c>
      <c r="C1432" s="9" t="inlineStr">
        <is>
          <t>蜂蜜柜-整柜-1.5米</t>
        </is>
      </c>
      <c r="D1432" s="9" t="inlineStr">
        <is>
          <t>PFG2525001122512</t>
        </is>
      </c>
      <c r="E1432" s="5" t="inlineStr">
        <is>
          <t>AC-0078</t>
        </is>
      </c>
      <c r="F1432" s="9" t="inlineStr">
        <is>
          <t>餐边柜连接片</t>
        </is>
      </c>
      <c r="G1432" s="9" t="inlineStr">
        <is>
          <t>个数</t>
        </is>
      </c>
      <c r="H1432" s="9" t="n"/>
      <c r="I1432" s="9" t="inlineStr">
        <is>
          <t>个</t>
        </is>
      </c>
      <c r="J1432" s="9" t="n">
        <v>2</v>
      </c>
      <c r="K1432" s="9" t="n"/>
      <c r="L1432" s="9" t="n"/>
      <c r="N1432" s="8" t="inlineStr">
        <is>
          <t>✅ 可导入</t>
        </is>
      </c>
      <c r="O1432" t="inlineStr">
        <is>
          <t>✓</t>
        </is>
      </c>
    </row>
    <row r="1433">
      <c r="A1433" s="5" t="inlineStr">
        <is>
          <t>PFG25250011225</t>
        </is>
      </c>
      <c r="B1433" s="6" t="inlineStr">
        <is>
          <t>孚格蜂蜜餐边柜</t>
        </is>
      </c>
      <c r="C1433" s="6" t="inlineStr">
        <is>
          <t>蜂蜜柜-整柜-1.5米</t>
        </is>
      </c>
      <c r="D1433" s="6" t="inlineStr">
        <is>
          <t>PFG2525001122512</t>
        </is>
      </c>
      <c r="E1433" s="5" t="inlineStr">
        <is>
          <t>AC-0083</t>
        </is>
      </c>
      <c r="F1433" s="6" t="inlineStr">
        <is>
          <t>9mm米白洞石岩板</t>
        </is>
      </c>
      <c r="G1433" s="6" t="inlineStr">
        <is>
          <t>平面(长×宽)</t>
        </is>
      </c>
      <c r="H1433" s="6" t="inlineStr">
        <is>
          <t>1500*480</t>
        </is>
      </c>
      <c r="I1433" s="6" t="inlineStr">
        <is>
          <t>块</t>
        </is>
      </c>
      <c r="J1433" s="6" t="n">
        <v>1</v>
      </c>
      <c r="K1433" s="6" t="n"/>
      <c r="L1433" s="6" t="n"/>
      <c r="N1433" s="8" t="inlineStr">
        <is>
          <t>✅ 可导入</t>
        </is>
      </c>
      <c r="O1433" t="inlineStr">
        <is>
          <t>✓</t>
        </is>
      </c>
    </row>
    <row r="1434">
      <c r="A1434" s="5" t="inlineStr">
        <is>
          <t>PFG25250011225</t>
        </is>
      </c>
      <c r="B1434" s="9" t="inlineStr">
        <is>
          <t>孚格蜂蜜餐边柜</t>
        </is>
      </c>
      <c r="C1434" s="9" t="inlineStr">
        <is>
          <t>蜂蜜柜-整柜-1.5米</t>
        </is>
      </c>
      <c r="D1434" s="9" t="inlineStr">
        <is>
          <t>PFG2525001122512</t>
        </is>
      </c>
      <c r="E1434" s="5" t="inlineStr">
        <is>
          <t>AC-0129</t>
        </is>
      </c>
      <c r="F1434" s="9" t="inlineStr">
        <is>
          <t>铝合金定制圆形把手</t>
        </is>
      </c>
      <c r="G1434" s="9" t="inlineStr">
        <is>
          <t>个数</t>
        </is>
      </c>
      <c r="H1434" s="9" t="n"/>
      <c r="I1434" s="9" t="inlineStr">
        <is>
          <t>个</t>
        </is>
      </c>
      <c r="J1434" s="9" t="n">
        <v>5</v>
      </c>
      <c r="K1434" s="9" t="n"/>
      <c r="L1434" s="9" t="n"/>
      <c r="N1434" s="8" t="inlineStr">
        <is>
          <t>✅ 可导入</t>
        </is>
      </c>
      <c r="O1434" t="inlineStr">
        <is>
          <t>✓</t>
        </is>
      </c>
    </row>
    <row r="1435">
      <c r="A1435" s="5" t="inlineStr">
        <is>
          <t>PFG25250011225</t>
        </is>
      </c>
      <c r="B1435" s="6" t="inlineStr">
        <is>
          <t>孚格蜂蜜餐边柜</t>
        </is>
      </c>
      <c r="C1435" s="6" t="inlineStr">
        <is>
          <t>蜂蜜柜-整柜-1.8米</t>
        </is>
      </c>
      <c r="D1435" s="6" t="inlineStr">
        <is>
          <t>PFG2525001122513</t>
        </is>
      </c>
      <c r="E1435" s="5" t="inlineStr">
        <is>
          <t>WD-0295</t>
        </is>
      </c>
      <c r="F1435" s="6" t="inlineStr">
        <is>
          <t>蜂蜜柜-整柜-木作部分-适配1.8米</t>
        </is>
      </c>
      <c r="G1435" s="6" t="inlineStr">
        <is>
          <t>组合</t>
        </is>
      </c>
      <c r="H1435" s="6" t="n"/>
      <c r="I1435" s="6" t="inlineStr">
        <is>
          <t>套</t>
        </is>
      </c>
      <c r="J1435" s="6" t="n">
        <v>1</v>
      </c>
      <c r="K1435" s="6" t="n"/>
      <c r="L1435" s="6" t="n"/>
      <c r="N1435" s="8" t="inlineStr">
        <is>
          <t>✅ 可导入</t>
        </is>
      </c>
      <c r="O1435" t="inlineStr">
        <is>
          <t>✓</t>
        </is>
      </c>
    </row>
    <row r="1436">
      <c r="A1436" s="5" t="inlineStr">
        <is>
          <t>PFG25250011225</t>
        </is>
      </c>
      <c r="B1436" s="9" t="inlineStr">
        <is>
          <t>孚格蜂蜜餐边柜</t>
        </is>
      </c>
      <c r="C1436" s="9" t="inlineStr">
        <is>
          <t>蜂蜜柜-整柜-1.8米</t>
        </is>
      </c>
      <c r="D1436" s="9" t="inlineStr">
        <is>
          <t>PFG2525001122513</t>
        </is>
      </c>
      <c r="E1436" s="5" t="inlineStr">
        <is>
          <t>AC-0092</t>
        </is>
      </c>
      <c r="F1436" s="9" t="inlineStr">
        <is>
          <t>5mm茶色玻璃</t>
        </is>
      </c>
      <c r="G1436" s="9" t="inlineStr">
        <is>
          <t>平面(长×宽)</t>
        </is>
      </c>
      <c r="H1436" s="9" t="inlineStr">
        <is>
          <t>待定</t>
        </is>
      </c>
      <c r="I1436" s="9" t="inlineStr">
        <is>
          <t>块</t>
        </is>
      </c>
      <c r="J1436" s="9" t="n">
        <v>2</v>
      </c>
      <c r="K1436" s="9" t="inlineStr">
        <is>
          <t>否</t>
        </is>
      </c>
      <c r="L1436" s="9" t="n"/>
      <c r="N1436" s="8" t="inlineStr">
        <is>
          <t>✅ 可导入</t>
        </is>
      </c>
      <c r="O1436" t="inlineStr">
        <is>
          <t>✓</t>
        </is>
      </c>
    </row>
    <row r="1437">
      <c r="A1437" s="5" t="inlineStr">
        <is>
          <t>PFG25250011225</t>
        </is>
      </c>
      <c r="B1437" s="6" t="inlineStr">
        <is>
          <t>孚格蜂蜜餐边柜</t>
        </is>
      </c>
      <c r="C1437" s="6" t="inlineStr">
        <is>
          <t>蜂蜜柜-整柜-1.8米</t>
        </is>
      </c>
      <c r="D1437" s="6" t="inlineStr">
        <is>
          <t>PFG2525001122513</t>
        </is>
      </c>
      <c r="E1437" s="5" t="inlineStr">
        <is>
          <t>AC-0080</t>
        </is>
      </c>
      <c r="F1437" s="6" t="inlineStr">
        <is>
          <t>洞石纹理饰面板</t>
        </is>
      </c>
      <c r="G1437" s="6" t="inlineStr">
        <is>
          <t>平面(长×宽)</t>
        </is>
      </c>
      <c r="H1437" s="6" t="inlineStr">
        <is>
          <t>待定</t>
        </is>
      </c>
      <c r="I1437" s="6" t="inlineStr">
        <is>
          <t>块</t>
        </is>
      </c>
      <c r="J1437" s="6" t="n">
        <v>1</v>
      </c>
      <c r="K1437" s="6" t="inlineStr">
        <is>
          <t>否</t>
        </is>
      </c>
      <c r="L1437" s="6" t="n"/>
      <c r="N1437" s="8" t="inlineStr">
        <is>
          <t>✅ 可导入</t>
        </is>
      </c>
      <c r="O1437" t="inlineStr">
        <is>
          <t>✓</t>
        </is>
      </c>
    </row>
    <row r="1438">
      <c r="A1438" s="5" t="inlineStr">
        <is>
          <t>PFG25250011225</t>
        </is>
      </c>
      <c r="B1438" s="9" t="inlineStr">
        <is>
          <t>孚格蜂蜜餐边柜</t>
        </is>
      </c>
      <c r="C1438" s="9" t="inlineStr">
        <is>
          <t>蜂蜜柜-整柜-1.8米</t>
        </is>
      </c>
      <c r="D1438" s="9" t="inlineStr">
        <is>
          <t>PFG2525001122513</t>
        </is>
      </c>
      <c r="E1438" s="5" t="inlineStr">
        <is>
          <t>AC-0081</t>
        </is>
      </c>
      <c r="F1438" s="9" t="inlineStr">
        <is>
          <t>银色隔板轨道</t>
        </is>
      </c>
      <c r="G1438" s="9" t="inlineStr">
        <is>
          <t>长度</t>
        </is>
      </c>
      <c r="H1438" s="9" t="n">
        <v>1760</v>
      </c>
      <c r="I1438" s="9" t="inlineStr">
        <is>
          <t>根</t>
        </is>
      </c>
      <c r="J1438" s="9" t="n">
        <v>2</v>
      </c>
      <c r="K1438" s="9" t="n"/>
      <c r="L1438" s="9" t="n"/>
      <c r="N1438" s="8" t="inlineStr">
        <is>
          <t>✅ 可导入</t>
        </is>
      </c>
      <c r="O1438" t="inlineStr">
        <is>
          <t>✓</t>
        </is>
      </c>
    </row>
    <row r="1439">
      <c r="A1439" s="5" t="inlineStr">
        <is>
          <t>PFG25250011225</t>
        </is>
      </c>
      <c r="B1439" s="6" t="inlineStr">
        <is>
          <t>孚格蜂蜜餐边柜</t>
        </is>
      </c>
      <c r="C1439" s="6" t="inlineStr">
        <is>
          <t>蜂蜜柜-整柜-1.8米</t>
        </is>
      </c>
      <c r="D1439" s="6" t="inlineStr">
        <is>
          <t>PFG2525001122513</t>
        </is>
      </c>
      <c r="E1439" s="5" t="inlineStr">
        <is>
          <t>AC-0100</t>
        </is>
      </c>
      <c r="F1439" s="6" t="inlineStr">
        <is>
          <t>托板金属杆</t>
        </is>
      </c>
      <c r="G1439" s="6" t="inlineStr">
        <is>
          <t>个数</t>
        </is>
      </c>
      <c r="H1439" s="6" t="n"/>
      <c r="I1439" s="6" t="inlineStr">
        <is>
          <t>根</t>
        </is>
      </c>
      <c r="J1439" s="6" t="n">
        <v>1</v>
      </c>
      <c r="K1439" s="6" t="n"/>
      <c r="L1439" s="6" t="n"/>
      <c r="N1439" s="8" t="inlineStr">
        <is>
          <t>✅ 可导入</t>
        </is>
      </c>
      <c r="O1439" t="inlineStr">
        <is>
          <t>✓</t>
        </is>
      </c>
    </row>
    <row r="1440">
      <c r="A1440" s="5" t="inlineStr">
        <is>
          <t>PFG25250011225</t>
        </is>
      </c>
      <c r="B1440" s="9" t="inlineStr">
        <is>
          <t>孚格蜂蜜餐边柜</t>
        </is>
      </c>
      <c r="C1440" s="9" t="inlineStr">
        <is>
          <t>蜂蜜柜-整柜-1.8米</t>
        </is>
      </c>
      <c r="D1440" s="9" t="inlineStr">
        <is>
          <t>PFG2525001122513</t>
        </is>
      </c>
      <c r="E1440" s="5" t="inlineStr">
        <is>
          <t>AC-0190</t>
        </is>
      </c>
      <c r="F1440" s="9" t="inlineStr">
        <is>
          <t>电力轨道-Xpower-T25-银色-1.762-2插座</t>
        </is>
      </c>
      <c r="G1440" s="9" t="inlineStr">
        <is>
          <t>个数</t>
        </is>
      </c>
      <c r="H1440" s="9" t="n"/>
      <c r="I1440" s="9" t="inlineStr">
        <is>
          <t>根</t>
        </is>
      </c>
      <c r="J1440" s="9" t="n">
        <v>1</v>
      </c>
      <c r="K1440" s="9" t="n"/>
      <c r="L1440" s="9" t="n"/>
      <c r="N1440" s="8" t="inlineStr">
        <is>
          <t>✅ 可导入</t>
        </is>
      </c>
      <c r="O1440" t="inlineStr">
        <is>
          <t>✓</t>
        </is>
      </c>
    </row>
    <row r="1441">
      <c r="A1441" s="5" t="inlineStr">
        <is>
          <t>PFG25250011225</t>
        </is>
      </c>
      <c r="B1441" s="6" t="inlineStr">
        <is>
          <t>孚格蜂蜜餐边柜</t>
        </is>
      </c>
      <c r="C1441" s="6" t="inlineStr">
        <is>
          <t>蜂蜜柜-整柜-1.8米</t>
        </is>
      </c>
      <c r="D1441" s="6" t="inlineStr">
        <is>
          <t>PFG2525001122513</t>
        </is>
      </c>
      <c r="E1441" s="5" t="inlineStr">
        <is>
          <t>AC-0078</t>
        </is>
      </c>
      <c r="F1441" s="6" t="inlineStr">
        <is>
          <t>餐边柜连接片</t>
        </is>
      </c>
      <c r="G1441" s="6" t="inlineStr">
        <is>
          <t>个数</t>
        </is>
      </c>
      <c r="H1441" s="6" t="n"/>
      <c r="I1441" s="6" t="inlineStr">
        <is>
          <t>个</t>
        </is>
      </c>
      <c r="J1441" s="6" t="n">
        <v>2</v>
      </c>
      <c r="K1441" s="6" t="n"/>
      <c r="L1441" s="6" t="n"/>
      <c r="N1441" s="8" t="inlineStr">
        <is>
          <t>✅ 可导入</t>
        </is>
      </c>
      <c r="O1441" t="inlineStr">
        <is>
          <t>✓</t>
        </is>
      </c>
    </row>
    <row r="1442">
      <c r="A1442" s="5" t="inlineStr">
        <is>
          <t>PFG25250011225</t>
        </is>
      </c>
      <c r="B1442" s="9" t="inlineStr">
        <is>
          <t>孚格蜂蜜餐边柜</t>
        </is>
      </c>
      <c r="C1442" s="9" t="inlineStr">
        <is>
          <t>蜂蜜柜-整柜-1.8米</t>
        </is>
      </c>
      <c r="D1442" s="9" t="inlineStr">
        <is>
          <t>PFG2525001122513</t>
        </is>
      </c>
      <c r="E1442" s="5" t="inlineStr">
        <is>
          <t>AC-0083</t>
        </is>
      </c>
      <c r="F1442" s="9" t="inlineStr">
        <is>
          <t>9mm米白洞石岩板</t>
        </is>
      </c>
      <c r="G1442" s="9" t="inlineStr">
        <is>
          <t>平面(长×宽)</t>
        </is>
      </c>
      <c r="H1442" s="9" t="inlineStr">
        <is>
          <t>1800*480</t>
        </is>
      </c>
      <c r="I1442" s="9" t="inlineStr">
        <is>
          <t>块</t>
        </is>
      </c>
      <c r="J1442" s="9" t="n">
        <v>1</v>
      </c>
      <c r="K1442" s="9" t="n"/>
      <c r="L1442" s="9" t="n"/>
      <c r="N1442" s="8" t="inlineStr">
        <is>
          <t>✅ 可导入</t>
        </is>
      </c>
      <c r="O1442" t="inlineStr">
        <is>
          <t>✓</t>
        </is>
      </c>
    </row>
    <row r="1443">
      <c r="A1443" s="5" t="inlineStr">
        <is>
          <t>PFG25250011225</t>
        </is>
      </c>
      <c r="B1443" s="6" t="inlineStr">
        <is>
          <t>孚格蜂蜜餐边柜</t>
        </is>
      </c>
      <c r="C1443" s="6" t="inlineStr">
        <is>
          <t>蜂蜜柜-整柜-1.8米</t>
        </is>
      </c>
      <c r="D1443" s="6" t="inlineStr">
        <is>
          <t>PFG2525001122513</t>
        </is>
      </c>
      <c r="E1443" s="5" t="inlineStr">
        <is>
          <t>AC-0129</t>
        </is>
      </c>
      <c r="F1443" s="6" t="inlineStr">
        <is>
          <t>铝合金定制圆形把手</t>
        </is>
      </c>
      <c r="G1443" s="6" t="inlineStr">
        <is>
          <t>个数</t>
        </is>
      </c>
      <c r="H1443" s="6" t="n"/>
      <c r="I1443" s="6" t="inlineStr">
        <is>
          <t>个</t>
        </is>
      </c>
      <c r="J1443" s="6" t="n">
        <v>5</v>
      </c>
      <c r="K1443" s="6" t="n"/>
      <c r="L1443" s="6" t="n"/>
      <c r="N1443" s="8" t="inlineStr">
        <is>
          <t>✅ 可导入</t>
        </is>
      </c>
      <c r="O1443" t="inlineStr">
        <is>
          <t>✓</t>
        </is>
      </c>
    </row>
    <row r="1444">
      <c r="A1444" s="5" t="inlineStr">
        <is>
          <t>PFG25250011225</t>
        </is>
      </c>
      <c r="B1444" s="9" t="inlineStr">
        <is>
          <t>孚格蜂蜜餐边柜</t>
        </is>
      </c>
      <c r="C1444" s="9" t="inlineStr">
        <is>
          <t>蜂蜜柜-整柜-2.1米</t>
        </is>
      </c>
      <c r="D1444" s="9" t="inlineStr">
        <is>
          <t>PFG2525001122514</t>
        </is>
      </c>
      <c r="E1444" s="5" t="inlineStr">
        <is>
          <t>WD-0296</t>
        </is>
      </c>
      <c r="F1444" s="9" t="inlineStr">
        <is>
          <t>蜂蜜柜-整柜-木作部分-适配2.1米</t>
        </is>
      </c>
      <c r="G1444" s="9" t="inlineStr">
        <is>
          <t>组合</t>
        </is>
      </c>
      <c r="H1444" s="9" t="n"/>
      <c r="I1444" s="9" t="inlineStr">
        <is>
          <t>套</t>
        </is>
      </c>
      <c r="J1444" s="9" t="n">
        <v>1</v>
      </c>
      <c r="K1444" s="9" t="n"/>
      <c r="L1444" s="9" t="n"/>
      <c r="N1444" s="8" t="inlineStr">
        <is>
          <t>✅ 可导入</t>
        </is>
      </c>
      <c r="O1444" t="inlineStr">
        <is>
          <t>✓</t>
        </is>
      </c>
    </row>
    <row r="1445">
      <c r="A1445" s="5" t="inlineStr">
        <is>
          <t>PFG25250011225</t>
        </is>
      </c>
      <c r="B1445" s="6" t="inlineStr">
        <is>
          <t>孚格蜂蜜餐边柜</t>
        </is>
      </c>
      <c r="C1445" s="6" t="inlineStr">
        <is>
          <t>蜂蜜柜-整柜-2.1米</t>
        </is>
      </c>
      <c r="D1445" s="6" t="inlineStr">
        <is>
          <t>PFG2525001122514</t>
        </is>
      </c>
      <c r="E1445" s="5" t="inlineStr">
        <is>
          <t>AC-0092</t>
        </is>
      </c>
      <c r="F1445" s="6" t="inlineStr">
        <is>
          <t>5mm茶色玻璃</t>
        </is>
      </c>
      <c r="G1445" s="6" t="inlineStr">
        <is>
          <t>平面(长×宽)</t>
        </is>
      </c>
      <c r="H1445" s="6" t="inlineStr">
        <is>
          <t>待定</t>
        </is>
      </c>
      <c r="I1445" s="6" t="inlineStr">
        <is>
          <t>块</t>
        </is>
      </c>
      <c r="J1445" s="6" t="n">
        <v>2</v>
      </c>
      <c r="K1445" s="6" t="inlineStr">
        <is>
          <t>否</t>
        </is>
      </c>
      <c r="L1445" s="6" t="n"/>
      <c r="N1445" s="8" t="inlineStr">
        <is>
          <t>✅ 可导入</t>
        </is>
      </c>
      <c r="O1445" t="inlineStr">
        <is>
          <t>✓</t>
        </is>
      </c>
    </row>
    <row r="1446">
      <c r="A1446" s="5" t="inlineStr">
        <is>
          <t>PFG25250011225</t>
        </is>
      </c>
      <c r="B1446" s="9" t="inlineStr">
        <is>
          <t>孚格蜂蜜餐边柜</t>
        </is>
      </c>
      <c r="C1446" s="9" t="inlineStr">
        <is>
          <t>蜂蜜柜-整柜-2.1米</t>
        </is>
      </c>
      <c r="D1446" s="9" t="inlineStr">
        <is>
          <t>PFG2525001122514</t>
        </is>
      </c>
      <c r="E1446" s="5" t="inlineStr">
        <is>
          <t>AC-0080</t>
        </is>
      </c>
      <c r="F1446" s="9" t="inlineStr">
        <is>
          <t>洞石纹理饰面板</t>
        </is>
      </c>
      <c r="G1446" s="9" t="inlineStr">
        <is>
          <t>平面(长×宽)</t>
        </is>
      </c>
      <c r="H1446" s="9" t="inlineStr">
        <is>
          <t>待定</t>
        </is>
      </c>
      <c r="I1446" s="9" t="inlineStr">
        <is>
          <t>块</t>
        </is>
      </c>
      <c r="J1446" s="9" t="n">
        <v>1</v>
      </c>
      <c r="K1446" s="9" t="inlineStr">
        <is>
          <t>否</t>
        </is>
      </c>
      <c r="L1446" s="9" t="n"/>
      <c r="N1446" s="8" t="inlineStr">
        <is>
          <t>✅ 可导入</t>
        </is>
      </c>
      <c r="O1446" t="inlineStr">
        <is>
          <t>✓</t>
        </is>
      </c>
    </row>
    <row r="1447">
      <c r="A1447" s="5" t="inlineStr">
        <is>
          <t>PFG25250011225</t>
        </is>
      </c>
      <c r="B1447" s="6" t="inlineStr">
        <is>
          <t>孚格蜂蜜餐边柜</t>
        </is>
      </c>
      <c r="C1447" s="6" t="inlineStr">
        <is>
          <t>蜂蜜柜-整柜-2.1米</t>
        </is>
      </c>
      <c r="D1447" s="6" t="inlineStr">
        <is>
          <t>PFG2525001122514</t>
        </is>
      </c>
      <c r="E1447" s="5" t="inlineStr">
        <is>
          <t>AC-0081</t>
        </is>
      </c>
      <c r="F1447" s="6" t="inlineStr">
        <is>
          <t>银色隔板轨道</t>
        </is>
      </c>
      <c r="G1447" s="6" t="inlineStr">
        <is>
          <t>长度</t>
        </is>
      </c>
      <c r="H1447" s="6" t="n">
        <v>2060</v>
      </c>
      <c r="I1447" s="6" t="inlineStr">
        <is>
          <t>根</t>
        </is>
      </c>
      <c r="J1447" s="6" t="n">
        <v>2</v>
      </c>
      <c r="K1447" s="6" t="n"/>
      <c r="L1447" s="6" t="n"/>
      <c r="N1447" s="8" t="inlineStr">
        <is>
          <t>✅ 可导入</t>
        </is>
      </c>
      <c r="O1447" t="inlineStr">
        <is>
          <t>✓</t>
        </is>
      </c>
    </row>
    <row r="1448">
      <c r="A1448" s="5" t="inlineStr">
        <is>
          <t>PFG25250011225</t>
        </is>
      </c>
      <c r="B1448" s="9" t="inlineStr">
        <is>
          <t>孚格蜂蜜餐边柜</t>
        </is>
      </c>
      <c r="C1448" s="9" t="inlineStr">
        <is>
          <t>蜂蜜柜-整柜-2.1米</t>
        </is>
      </c>
      <c r="D1448" s="9" t="inlineStr">
        <is>
          <t>PFG2525001122514</t>
        </is>
      </c>
      <c r="E1448" s="5" t="inlineStr">
        <is>
          <t>AC-0100</t>
        </is>
      </c>
      <c r="F1448" s="9" t="inlineStr">
        <is>
          <t>托板金属杆</t>
        </is>
      </c>
      <c r="G1448" s="9" t="inlineStr">
        <is>
          <t>个数</t>
        </is>
      </c>
      <c r="H1448" s="9" t="n"/>
      <c r="I1448" s="9" t="inlineStr">
        <is>
          <t>根</t>
        </is>
      </c>
      <c r="J1448" s="9" t="n">
        <v>1</v>
      </c>
      <c r="K1448" s="9" t="n"/>
      <c r="L1448" s="9" t="n"/>
      <c r="N1448" s="8" t="inlineStr">
        <is>
          <t>✅ 可导入</t>
        </is>
      </c>
      <c r="O1448" t="inlineStr">
        <is>
          <t>✓</t>
        </is>
      </c>
    </row>
    <row r="1449">
      <c r="A1449" s="5" t="inlineStr">
        <is>
          <t>PFG25250011225</t>
        </is>
      </c>
      <c r="B1449" s="6" t="inlineStr">
        <is>
          <t>孚格蜂蜜餐边柜</t>
        </is>
      </c>
      <c r="C1449" s="6" t="inlineStr">
        <is>
          <t>蜂蜜柜-整柜-2.1米</t>
        </is>
      </c>
      <c r="D1449" s="6" t="inlineStr">
        <is>
          <t>PFG2525001122514</t>
        </is>
      </c>
      <c r="E1449" s="5" t="inlineStr">
        <is>
          <t>AC-0191</t>
        </is>
      </c>
      <c r="F1449" s="6" t="inlineStr">
        <is>
          <t>电力轨道-Xpower-T25-银色-2.062-2插座</t>
        </is>
      </c>
      <c r="G1449" s="6" t="inlineStr">
        <is>
          <t>个数</t>
        </is>
      </c>
      <c r="H1449" s="6" t="n"/>
      <c r="I1449" s="6" t="inlineStr">
        <is>
          <t>根</t>
        </is>
      </c>
      <c r="J1449" s="6" t="n">
        <v>1</v>
      </c>
      <c r="K1449" s="6" t="n"/>
      <c r="L1449" s="6" t="n"/>
      <c r="N1449" s="8" t="inlineStr">
        <is>
          <t>✅ 可导入</t>
        </is>
      </c>
      <c r="O1449" t="inlineStr">
        <is>
          <t>✓</t>
        </is>
      </c>
    </row>
    <row r="1450">
      <c r="A1450" s="5" t="inlineStr">
        <is>
          <t>PFG25250011225</t>
        </is>
      </c>
      <c r="B1450" s="9" t="inlineStr">
        <is>
          <t>孚格蜂蜜餐边柜</t>
        </is>
      </c>
      <c r="C1450" s="9" t="inlineStr">
        <is>
          <t>蜂蜜柜-整柜-2.1米</t>
        </is>
      </c>
      <c r="D1450" s="9" t="inlineStr">
        <is>
          <t>PFG2525001122514</t>
        </is>
      </c>
      <c r="E1450" s="5" t="inlineStr">
        <is>
          <t>AC-0078</t>
        </is>
      </c>
      <c r="F1450" s="9" t="inlineStr">
        <is>
          <t>餐边柜连接片</t>
        </is>
      </c>
      <c r="G1450" s="9" t="inlineStr">
        <is>
          <t>个数</t>
        </is>
      </c>
      <c r="H1450" s="9" t="n"/>
      <c r="I1450" s="9" t="inlineStr">
        <is>
          <t>个</t>
        </is>
      </c>
      <c r="J1450" s="9" t="n">
        <v>2</v>
      </c>
      <c r="K1450" s="9" t="n"/>
      <c r="L1450" s="9" t="n"/>
      <c r="N1450" s="8" t="inlineStr">
        <is>
          <t>✅ 可导入</t>
        </is>
      </c>
      <c r="O1450" t="inlineStr">
        <is>
          <t>✓</t>
        </is>
      </c>
    </row>
    <row r="1451">
      <c r="A1451" s="5" t="inlineStr">
        <is>
          <t>PFG25250011225</t>
        </is>
      </c>
      <c r="B1451" s="6" t="inlineStr">
        <is>
          <t>孚格蜂蜜餐边柜</t>
        </is>
      </c>
      <c r="C1451" s="6" t="inlineStr">
        <is>
          <t>蜂蜜柜-整柜-2.1米</t>
        </is>
      </c>
      <c r="D1451" s="6" t="inlineStr">
        <is>
          <t>PFG2525001122514</t>
        </is>
      </c>
      <c r="E1451" s="5" t="inlineStr">
        <is>
          <t>AC-0083</t>
        </is>
      </c>
      <c r="F1451" s="6" t="inlineStr">
        <is>
          <t>9mm米白洞石岩板</t>
        </is>
      </c>
      <c r="G1451" s="6" t="inlineStr">
        <is>
          <t>平面(长×宽)</t>
        </is>
      </c>
      <c r="H1451" s="6" t="inlineStr">
        <is>
          <t>2100*480</t>
        </is>
      </c>
      <c r="I1451" s="6" t="inlineStr">
        <is>
          <t>块</t>
        </is>
      </c>
      <c r="J1451" s="6" t="n">
        <v>1</v>
      </c>
      <c r="K1451" s="6" t="n"/>
      <c r="L1451" s="6" t="n"/>
      <c r="N1451" s="8" t="inlineStr">
        <is>
          <t>✅ 可导入</t>
        </is>
      </c>
      <c r="O1451" t="inlineStr">
        <is>
          <t>✓</t>
        </is>
      </c>
    </row>
    <row r="1452">
      <c r="A1452" s="5" t="inlineStr">
        <is>
          <t>PFG25250011225</t>
        </is>
      </c>
      <c r="B1452" s="9" t="inlineStr">
        <is>
          <t>孚格蜂蜜餐边柜</t>
        </is>
      </c>
      <c r="C1452" s="9" t="inlineStr">
        <is>
          <t>蜂蜜柜-整柜-2.1米</t>
        </is>
      </c>
      <c r="D1452" s="9" t="inlineStr">
        <is>
          <t>PFG2525001122514</t>
        </is>
      </c>
      <c r="E1452" s="5" t="inlineStr">
        <is>
          <t>AC-0129</t>
        </is>
      </c>
      <c r="F1452" s="9" t="inlineStr">
        <is>
          <t>铝合金定制圆形把手</t>
        </is>
      </c>
      <c r="G1452" s="9" t="inlineStr">
        <is>
          <t>个数</t>
        </is>
      </c>
      <c r="H1452" s="9" t="n"/>
      <c r="I1452" s="9" t="inlineStr">
        <is>
          <t>个</t>
        </is>
      </c>
      <c r="J1452" s="9" t="n">
        <v>5</v>
      </c>
      <c r="K1452" s="9" t="n"/>
      <c r="L1452" s="9" t="n"/>
      <c r="N1452" s="8" t="inlineStr">
        <is>
          <t>✅ 可导入</t>
        </is>
      </c>
      <c r="O1452" t="inlineStr">
        <is>
          <t>✓</t>
        </is>
      </c>
    </row>
    <row r="1453">
      <c r="A1453" s="5" t="inlineStr">
        <is>
          <t>PFG26250020110</t>
        </is>
      </c>
      <c r="B1453" s="6" t="inlineStr">
        <is>
          <t>孚格柚色餐边柜</t>
        </is>
      </c>
      <c r="C1453" s="6" t="inlineStr">
        <is>
          <t>柚色柜-整柜-1.5米</t>
        </is>
      </c>
      <c r="D1453" s="6" t="inlineStr">
        <is>
          <t>PFG2625002011011</t>
        </is>
      </c>
      <c r="E1453" s="5" t="inlineStr">
        <is>
          <t>WD-0297</t>
        </is>
      </c>
      <c r="F1453" s="6" t="inlineStr">
        <is>
          <t>柚色柜-整柜-木作部分-适配1.5米</t>
        </is>
      </c>
      <c r="G1453" s="6" t="inlineStr">
        <is>
          <t>组合</t>
        </is>
      </c>
      <c r="H1453" s="6" t="n"/>
      <c r="I1453" s="6" t="inlineStr">
        <is>
          <t>套</t>
        </is>
      </c>
      <c r="J1453" s="6" t="n">
        <v>1</v>
      </c>
      <c r="K1453" s="6" t="n"/>
      <c r="L1453" s="6" t="n"/>
      <c r="N1453" s="8" t="inlineStr">
        <is>
          <t>✅ 可导入</t>
        </is>
      </c>
      <c r="O1453" t="inlineStr">
        <is>
          <t>✓</t>
        </is>
      </c>
    </row>
    <row r="1454">
      <c r="A1454" s="5" t="inlineStr">
        <is>
          <t>PFG26250020110</t>
        </is>
      </c>
      <c r="B1454" s="9" t="inlineStr">
        <is>
          <t>孚格柚色餐边柜</t>
        </is>
      </c>
      <c r="C1454" s="9" t="inlineStr">
        <is>
          <t>柚色柜-整柜-1.5米</t>
        </is>
      </c>
      <c r="D1454" s="9" t="inlineStr">
        <is>
          <t>PFG2625002011011</t>
        </is>
      </c>
      <c r="E1454" s="5" t="inlineStr">
        <is>
          <t>AC-0087</t>
        </is>
      </c>
      <c r="F1454" s="9" t="inlineStr">
        <is>
          <t>翻盖柜门液压杆</t>
        </is>
      </c>
      <c r="G1454" s="9" t="inlineStr">
        <is>
          <t>个数</t>
        </is>
      </c>
      <c r="H1454" s="9" t="n"/>
      <c r="I1454" s="9" t="inlineStr">
        <is>
          <t>个</t>
        </is>
      </c>
      <c r="J1454" s="9" t="n">
        <v>6</v>
      </c>
      <c r="K1454" s="9" t="n"/>
      <c r="L1454" s="9" t="n"/>
      <c r="N1454" s="8" t="inlineStr">
        <is>
          <t>✅ 可导入</t>
        </is>
      </c>
      <c r="O1454" t="inlineStr">
        <is>
          <t>✓</t>
        </is>
      </c>
    </row>
    <row r="1455">
      <c r="A1455" s="5" t="inlineStr">
        <is>
          <t>PFG26250020110</t>
        </is>
      </c>
      <c r="B1455" s="6" t="inlineStr">
        <is>
          <t>孚格柚色餐边柜</t>
        </is>
      </c>
      <c r="C1455" s="6" t="inlineStr">
        <is>
          <t>柚色柜-整柜-1.5米</t>
        </is>
      </c>
      <c r="D1455" s="6" t="inlineStr">
        <is>
          <t>PFG2625002011011</t>
        </is>
      </c>
      <c r="E1455" s="5" t="inlineStr">
        <is>
          <t>AC-0074</t>
        </is>
      </c>
      <c r="F1455" s="6" t="inlineStr">
        <is>
          <t>5mm超白玻璃</t>
        </is>
      </c>
      <c r="G1455" s="6" t="inlineStr">
        <is>
          <t>平面(长×宽)</t>
        </is>
      </c>
      <c r="H1455" s="6" t="inlineStr">
        <is>
          <t>待定</t>
        </is>
      </c>
      <c r="I1455" s="6" t="inlineStr">
        <is>
          <t>块</t>
        </is>
      </c>
      <c r="J1455" s="6" t="n">
        <v>2</v>
      </c>
      <c r="K1455" s="6" t="n"/>
      <c r="L1455" s="6" t="n"/>
      <c r="N1455" s="8" t="inlineStr">
        <is>
          <t>✅ 可导入</t>
        </is>
      </c>
      <c r="O1455" t="inlineStr">
        <is>
          <t>✓</t>
        </is>
      </c>
    </row>
    <row r="1456">
      <c r="A1456" s="5" t="inlineStr">
        <is>
          <t>PFG26250020110</t>
        </is>
      </c>
      <c r="B1456" s="9" t="inlineStr">
        <is>
          <t>孚格柚色餐边柜</t>
        </is>
      </c>
      <c r="C1456" s="9" t="inlineStr">
        <is>
          <t>柚色柜-整柜-1.5米</t>
        </is>
      </c>
      <c r="D1456" s="9" t="inlineStr">
        <is>
          <t>PFG2625002011011</t>
        </is>
      </c>
      <c r="E1456" s="5" t="inlineStr">
        <is>
          <t>AC-0164</t>
        </is>
      </c>
      <c r="F1456" s="9" t="inlineStr">
        <is>
          <t>电力轨道-Xpower-U80-黑色-1.45-2插座</t>
        </is>
      </c>
      <c r="G1456" s="9" t="inlineStr">
        <is>
          <t>个数</t>
        </is>
      </c>
      <c r="H1456" s="9" t="n"/>
      <c r="I1456" s="9" t="inlineStr">
        <is>
          <t>根</t>
        </is>
      </c>
      <c r="J1456" s="9" t="n">
        <v>1</v>
      </c>
      <c r="K1456" s="9" t="n"/>
      <c r="L1456" s="9" t="inlineStr">
        <is>
          <t>附带插座*2</t>
        </is>
      </c>
      <c r="N1456" s="8" t="inlineStr">
        <is>
          <t>✅ 可导入</t>
        </is>
      </c>
      <c r="O1456" t="inlineStr">
        <is>
          <t>✓</t>
        </is>
      </c>
    </row>
    <row r="1457">
      <c r="A1457" s="5" t="inlineStr">
        <is>
          <t>PFG26250020110</t>
        </is>
      </c>
      <c r="B1457" s="6" t="inlineStr">
        <is>
          <t>孚格柚色餐边柜</t>
        </is>
      </c>
      <c r="C1457" s="6" t="inlineStr">
        <is>
          <t>柚色柜-整柜-1.5米</t>
        </is>
      </c>
      <c r="D1457" s="6" t="inlineStr">
        <is>
          <t>PFG2625002011011</t>
        </is>
      </c>
      <c r="E1457" s="5" t="inlineStr">
        <is>
          <t>AC-0078</t>
        </is>
      </c>
      <c r="F1457" s="6" t="inlineStr">
        <is>
          <t>餐边柜连接片</t>
        </is>
      </c>
      <c r="G1457" s="6" t="inlineStr">
        <is>
          <t>个数</t>
        </is>
      </c>
      <c r="H1457" s="6" t="n"/>
      <c r="I1457" s="6" t="inlineStr">
        <is>
          <t>个</t>
        </is>
      </c>
      <c r="J1457" s="6" t="n">
        <v>2</v>
      </c>
      <c r="K1457" s="6" t="n"/>
      <c r="L1457" s="6" t="n"/>
      <c r="N1457" s="8" t="inlineStr">
        <is>
          <t>✅ 可导入</t>
        </is>
      </c>
      <c r="O1457" t="inlineStr">
        <is>
          <t>✓</t>
        </is>
      </c>
    </row>
    <row r="1458">
      <c r="A1458" s="5" t="inlineStr">
        <is>
          <t>PFG26250020110</t>
        </is>
      </c>
      <c r="B1458" s="9" t="inlineStr">
        <is>
          <t>孚格柚色餐边柜</t>
        </is>
      </c>
      <c r="C1458" s="9" t="inlineStr">
        <is>
          <t>柚色柜-整柜-1.5米</t>
        </is>
      </c>
      <c r="D1458" s="9" t="inlineStr">
        <is>
          <t>PFG2625002011011</t>
        </is>
      </c>
      <c r="E1458" s="5" t="inlineStr">
        <is>
          <t>AC-0071</t>
        </is>
      </c>
      <c r="F1458" s="9" t="inlineStr">
        <is>
          <t>12mm黑色岩板</t>
        </is>
      </c>
      <c r="G1458" s="9" t="inlineStr">
        <is>
          <t>平面(长×宽)</t>
        </is>
      </c>
      <c r="H1458" s="9" t="inlineStr">
        <is>
          <t xml:space="preserve">1500*480  </t>
        </is>
      </c>
      <c r="I1458" s="9" t="inlineStr">
        <is>
          <t>块</t>
        </is>
      </c>
      <c r="J1458" s="9" t="n">
        <v>1</v>
      </c>
      <c r="K1458" s="9" t="n"/>
      <c r="L1458" s="9" t="n"/>
      <c r="N1458" s="8" t="inlineStr">
        <is>
          <t>✅ 可导入</t>
        </is>
      </c>
      <c r="O1458" t="inlineStr">
        <is>
          <t>✓</t>
        </is>
      </c>
    </row>
    <row r="1459">
      <c r="A1459" s="5" t="inlineStr">
        <is>
          <t>PFG26250020110</t>
        </is>
      </c>
      <c r="B1459" s="6" t="inlineStr">
        <is>
          <t>孚格柚色餐边柜</t>
        </is>
      </c>
      <c r="C1459" s="6" t="inlineStr">
        <is>
          <t>柚色柜-整柜-1.8米</t>
        </is>
      </c>
      <c r="D1459" s="6" t="inlineStr">
        <is>
          <t>PFG2625002011012</t>
        </is>
      </c>
      <c r="E1459" s="5" t="inlineStr">
        <is>
          <t>WD-0298</t>
        </is>
      </c>
      <c r="F1459" s="6" t="inlineStr">
        <is>
          <t>柚色柜-整柜-木作部分-适配1.8米</t>
        </is>
      </c>
      <c r="G1459" s="6" t="inlineStr">
        <is>
          <t>组合</t>
        </is>
      </c>
      <c r="H1459" s="6" t="n"/>
      <c r="I1459" s="6" t="inlineStr">
        <is>
          <t>套</t>
        </is>
      </c>
      <c r="J1459" s="6" t="n">
        <v>1</v>
      </c>
      <c r="K1459" s="6" t="n"/>
      <c r="L1459" s="6" t="n"/>
      <c r="N1459" s="8" t="inlineStr">
        <is>
          <t>✅ 可导入</t>
        </is>
      </c>
      <c r="O1459" t="inlineStr">
        <is>
          <t>✓</t>
        </is>
      </c>
    </row>
    <row r="1460">
      <c r="A1460" s="5" t="inlineStr">
        <is>
          <t>PFG26250020110</t>
        </is>
      </c>
      <c r="B1460" s="9" t="inlineStr">
        <is>
          <t>孚格柚色餐边柜</t>
        </is>
      </c>
      <c r="C1460" s="9" t="inlineStr">
        <is>
          <t>柚色柜-整柜-1.8米</t>
        </is>
      </c>
      <c r="D1460" s="9" t="inlineStr">
        <is>
          <t>PFG2625002011012</t>
        </is>
      </c>
      <c r="E1460" s="5" t="inlineStr">
        <is>
          <t>AC-0087</t>
        </is>
      </c>
      <c r="F1460" s="9" t="inlineStr">
        <is>
          <t>翻盖柜门液压杆</t>
        </is>
      </c>
      <c r="G1460" s="9" t="inlineStr">
        <is>
          <t>个数</t>
        </is>
      </c>
      <c r="H1460" s="9" t="n"/>
      <c r="I1460" s="9" t="inlineStr">
        <is>
          <t>个</t>
        </is>
      </c>
      <c r="J1460" s="9" t="n">
        <v>6</v>
      </c>
      <c r="K1460" s="9" t="n"/>
      <c r="L1460" s="9" t="n"/>
      <c r="N1460" s="8" t="inlineStr">
        <is>
          <t>✅ 可导入</t>
        </is>
      </c>
      <c r="O1460" t="inlineStr">
        <is>
          <t>✓</t>
        </is>
      </c>
    </row>
    <row r="1461">
      <c r="A1461" s="5" t="inlineStr">
        <is>
          <t>PFG26250020110</t>
        </is>
      </c>
      <c r="B1461" s="6" t="inlineStr">
        <is>
          <t>孚格柚色餐边柜</t>
        </is>
      </c>
      <c r="C1461" s="6" t="inlineStr">
        <is>
          <t>柚色柜-整柜-1.8米</t>
        </is>
      </c>
      <c r="D1461" s="6" t="inlineStr">
        <is>
          <t>PFG2625002011012</t>
        </is>
      </c>
      <c r="E1461" s="5" t="inlineStr">
        <is>
          <t>AC-0074</t>
        </is>
      </c>
      <c r="F1461" s="6" t="inlineStr">
        <is>
          <t>5mm超白玻璃</t>
        </is>
      </c>
      <c r="G1461" s="6" t="inlineStr">
        <is>
          <t>平面(长×宽)</t>
        </is>
      </c>
      <c r="H1461" s="6" t="inlineStr">
        <is>
          <t>待定</t>
        </is>
      </c>
      <c r="I1461" s="6" t="inlineStr">
        <is>
          <t>块</t>
        </is>
      </c>
      <c r="J1461" s="6" t="n">
        <v>2</v>
      </c>
      <c r="K1461" s="6" t="n"/>
      <c r="L1461" s="6" t="n"/>
      <c r="N1461" s="8" t="inlineStr">
        <is>
          <t>✅ 可导入</t>
        </is>
      </c>
      <c r="O1461" t="inlineStr">
        <is>
          <t>✓</t>
        </is>
      </c>
    </row>
    <row r="1462">
      <c r="A1462" s="5" t="inlineStr">
        <is>
          <t>PFG26250020110</t>
        </is>
      </c>
      <c r="B1462" s="9" t="inlineStr">
        <is>
          <t>孚格柚色餐边柜</t>
        </is>
      </c>
      <c r="C1462" s="9" t="inlineStr">
        <is>
          <t>柚色柜-整柜-1.8米</t>
        </is>
      </c>
      <c r="D1462" s="9" t="inlineStr">
        <is>
          <t>PFG2625002011012</t>
        </is>
      </c>
      <c r="E1462" s="5" t="inlineStr">
        <is>
          <t>AC-0163</t>
        </is>
      </c>
      <c r="F1462" s="9" t="inlineStr">
        <is>
          <t>电力轨道-Xpower-U80-黑色-1.75-2插座</t>
        </is>
      </c>
      <c r="G1462" s="9" t="inlineStr">
        <is>
          <t>个数</t>
        </is>
      </c>
      <c r="H1462" s="9" t="n"/>
      <c r="I1462" s="9" t="inlineStr">
        <is>
          <t>根</t>
        </is>
      </c>
      <c r="J1462" s="9" t="n">
        <v>1</v>
      </c>
      <c r="K1462" s="9" t="n"/>
      <c r="L1462" s="9" t="inlineStr">
        <is>
          <t>附带插座*2</t>
        </is>
      </c>
      <c r="N1462" s="8" t="inlineStr">
        <is>
          <t>✅ 可导入</t>
        </is>
      </c>
      <c r="O1462" t="inlineStr">
        <is>
          <t>✓</t>
        </is>
      </c>
    </row>
    <row r="1463">
      <c r="A1463" s="5" t="inlineStr">
        <is>
          <t>PFG26250020110</t>
        </is>
      </c>
      <c r="B1463" s="6" t="inlineStr">
        <is>
          <t>孚格柚色餐边柜</t>
        </is>
      </c>
      <c r="C1463" s="6" t="inlineStr">
        <is>
          <t>柚色柜-整柜-1.8米</t>
        </is>
      </c>
      <c r="D1463" s="6" t="inlineStr">
        <is>
          <t>PFG2625002011012</t>
        </is>
      </c>
      <c r="E1463" s="5" t="inlineStr">
        <is>
          <t>AC-0078</t>
        </is>
      </c>
      <c r="F1463" s="6" t="inlineStr">
        <is>
          <t>餐边柜连接片</t>
        </is>
      </c>
      <c r="G1463" s="6" t="inlineStr">
        <is>
          <t>个数</t>
        </is>
      </c>
      <c r="H1463" s="6" t="n"/>
      <c r="I1463" s="6" t="inlineStr">
        <is>
          <t>个</t>
        </is>
      </c>
      <c r="J1463" s="6" t="n">
        <v>2</v>
      </c>
      <c r="K1463" s="6" t="n"/>
      <c r="L1463" s="6" t="n"/>
      <c r="N1463" s="8" t="inlineStr">
        <is>
          <t>✅ 可导入</t>
        </is>
      </c>
      <c r="O1463" t="inlineStr">
        <is>
          <t>✓</t>
        </is>
      </c>
    </row>
    <row r="1464">
      <c r="A1464" s="5" t="inlineStr">
        <is>
          <t>PFG26250020110</t>
        </is>
      </c>
      <c r="B1464" s="9" t="inlineStr">
        <is>
          <t>孚格柚色餐边柜</t>
        </is>
      </c>
      <c r="C1464" s="9" t="inlineStr">
        <is>
          <t>柚色柜-整柜-1.8米</t>
        </is>
      </c>
      <c r="D1464" s="9" t="inlineStr">
        <is>
          <t>PFG2625002011012</t>
        </is>
      </c>
      <c r="E1464" s="5" t="inlineStr">
        <is>
          <t>AC-0071</t>
        </is>
      </c>
      <c r="F1464" s="9" t="inlineStr">
        <is>
          <t>12mm黑色岩板</t>
        </is>
      </c>
      <c r="G1464" s="9" t="inlineStr">
        <is>
          <t>平面(长×宽)</t>
        </is>
      </c>
      <c r="H1464" s="9" t="inlineStr">
        <is>
          <t xml:space="preserve">1800*480  </t>
        </is>
      </c>
      <c r="I1464" s="9" t="inlineStr">
        <is>
          <t>块</t>
        </is>
      </c>
      <c r="J1464" s="9" t="n">
        <v>1</v>
      </c>
      <c r="K1464" s="9" t="n"/>
      <c r="L1464" s="9" t="n"/>
      <c r="N1464" s="8" t="inlineStr">
        <is>
          <t>✅ 可导入</t>
        </is>
      </c>
      <c r="O1464" t="inlineStr">
        <is>
          <t>✓</t>
        </is>
      </c>
    </row>
    <row r="1465">
      <c r="A1465" s="5" t="inlineStr">
        <is>
          <t>PFG26250020110</t>
        </is>
      </c>
      <c r="B1465" s="6" t="inlineStr">
        <is>
          <t>孚格柚色餐边柜</t>
        </is>
      </c>
      <c r="C1465" s="6" t="inlineStr">
        <is>
          <t>柚色柜-整柜-2.1米</t>
        </is>
      </c>
      <c r="D1465" s="6" t="inlineStr">
        <is>
          <t>PFG2625002011013</t>
        </is>
      </c>
      <c r="E1465" s="5" t="inlineStr">
        <is>
          <t>WD-0299</t>
        </is>
      </c>
      <c r="F1465" s="6" t="inlineStr">
        <is>
          <t>柚色柜-整柜-木作部分-适配2.1米</t>
        </is>
      </c>
      <c r="G1465" s="6" t="inlineStr">
        <is>
          <t>组合</t>
        </is>
      </c>
      <c r="H1465" s="6" t="n"/>
      <c r="I1465" s="6" t="inlineStr">
        <is>
          <t>套</t>
        </is>
      </c>
      <c r="J1465" s="6" t="n">
        <v>1</v>
      </c>
      <c r="K1465" s="6" t="n"/>
      <c r="L1465" s="6" t="n"/>
      <c r="N1465" s="8" t="inlineStr">
        <is>
          <t>✅ 可导入</t>
        </is>
      </c>
      <c r="O1465" t="inlineStr">
        <is>
          <t>✓</t>
        </is>
      </c>
    </row>
    <row r="1466">
      <c r="A1466" s="5" t="inlineStr">
        <is>
          <t>PFG26250020110</t>
        </is>
      </c>
      <c r="B1466" s="9" t="inlineStr">
        <is>
          <t>孚格柚色餐边柜</t>
        </is>
      </c>
      <c r="C1466" s="9" t="inlineStr">
        <is>
          <t>柚色柜-整柜-2.1米</t>
        </is>
      </c>
      <c r="D1466" s="9" t="inlineStr">
        <is>
          <t>PFG2625002011013</t>
        </is>
      </c>
      <c r="E1466" s="5" t="inlineStr">
        <is>
          <t>AC-0087</t>
        </is>
      </c>
      <c r="F1466" s="9" t="inlineStr">
        <is>
          <t>翻盖柜门液压杆</t>
        </is>
      </c>
      <c r="G1466" s="9" t="inlineStr">
        <is>
          <t>个数</t>
        </is>
      </c>
      <c r="H1466" s="9" t="n"/>
      <c r="I1466" s="9" t="inlineStr">
        <is>
          <t>个</t>
        </is>
      </c>
      <c r="J1466" s="9" t="n">
        <v>6</v>
      </c>
      <c r="K1466" s="9" t="n"/>
      <c r="L1466" s="9" t="n"/>
      <c r="N1466" s="8" t="inlineStr">
        <is>
          <t>✅ 可导入</t>
        </is>
      </c>
      <c r="O1466" t="inlineStr">
        <is>
          <t>✓</t>
        </is>
      </c>
    </row>
    <row r="1467">
      <c r="A1467" s="5" t="inlineStr">
        <is>
          <t>PFG26250020110</t>
        </is>
      </c>
      <c r="B1467" s="6" t="inlineStr">
        <is>
          <t>孚格柚色餐边柜</t>
        </is>
      </c>
      <c r="C1467" s="6" t="inlineStr">
        <is>
          <t>柚色柜-整柜-2.1米</t>
        </is>
      </c>
      <c r="D1467" s="6" t="inlineStr">
        <is>
          <t>PFG2625002011013</t>
        </is>
      </c>
      <c r="E1467" s="5" t="inlineStr">
        <is>
          <t>AC-0074</t>
        </is>
      </c>
      <c r="F1467" s="6" t="inlineStr">
        <is>
          <t>5mm超白玻璃</t>
        </is>
      </c>
      <c r="G1467" s="6" t="inlineStr">
        <is>
          <t>平面(长×宽)</t>
        </is>
      </c>
      <c r="H1467" s="6" t="inlineStr">
        <is>
          <t>118*1120</t>
        </is>
      </c>
      <c r="I1467" s="6" t="inlineStr">
        <is>
          <t>块</t>
        </is>
      </c>
      <c r="J1467" s="6" t="n">
        <v>2</v>
      </c>
      <c r="K1467" s="6" t="n"/>
      <c r="L1467" s="6" t="n"/>
      <c r="N1467" s="8" t="inlineStr">
        <is>
          <t>✅ 可导入</t>
        </is>
      </c>
      <c r="O1467" t="inlineStr">
        <is>
          <t>✓</t>
        </is>
      </c>
    </row>
    <row r="1468">
      <c r="A1468" s="5" t="inlineStr">
        <is>
          <t>PFG26250020110</t>
        </is>
      </c>
      <c r="B1468" s="9" t="inlineStr">
        <is>
          <t>孚格柚色餐边柜</t>
        </is>
      </c>
      <c r="C1468" s="9" t="inlineStr">
        <is>
          <t>柚色柜-整柜-2.1米</t>
        </is>
      </c>
      <c r="D1468" s="9" t="inlineStr">
        <is>
          <t>PFG2625002011013</t>
        </is>
      </c>
      <c r="E1468" s="5" t="inlineStr">
        <is>
          <t>AC-0162</t>
        </is>
      </c>
      <c r="F1468" s="9" t="inlineStr">
        <is>
          <t>电力轨道-Xpower-U80-黑色-2.05-2插座</t>
        </is>
      </c>
      <c r="G1468" s="9" t="inlineStr">
        <is>
          <t>个数</t>
        </is>
      </c>
      <c r="H1468" s="9" t="n"/>
      <c r="I1468" s="9" t="inlineStr">
        <is>
          <t>根</t>
        </is>
      </c>
      <c r="J1468" s="9" t="n">
        <v>1</v>
      </c>
      <c r="K1468" s="9" t="n"/>
      <c r="L1468" s="9" t="inlineStr">
        <is>
          <t>附带插座*2</t>
        </is>
      </c>
      <c r="N1468" s="8" t="inlineStr">
        <is>
          <t>✅ 可导入</t>
        </is>
      </c>
      <c r="O1468" t="inlineStr">
        <is>
          <t>✓</t>
        </is>
      </c>
    </row>
    <row r="1469">
      <c r="A1469" s="5" t="inlineStr">
        <is>
          <t>PFG26250020110</t>
        </is>
      </c>
      <c r="B1469" s="6" t="inlineStr">
        <is>
          <t>孚格柚色餐边柜</t>
        </is>
      </c>
      <c r="C1469" s="6" t="inlineStr">
        <is>
          <t>柚色柜-整柜-2.1米</t>
        </is>
      </c>
      <c r="D1469" s="6" t="inlineStr">
        <is>
          <t>PFG2625002011013</t>
        </is>
      </c>
      <c r="E1469" s="5" t="inlineStr">
        <is>
          <t>AC-0078</t>
        </is>
      </c>
      <c r="F1469" s="6" t="inlineStr">
        <is>
          <t>餐边柜连接片</t>
        </is>
      </c>
      <c r="G1469" s="6" t="inlineStr">
        <is>
          <t>个数</t>
        </is>
      </c>
      <c r="H1469" s="6" t="n"/>
      <c r="I1469" s="6" t="inlineStr">
        <is>
          <t>个</t>
        </is>
      </c>
      <c r="J1469" s="6" t="n">
        <v>2</v>
      </c>
      <c r="K1469" s="6" t="n"/>
      <c r="L1469" s="6" t="n"/>
      <c r="N1469" s="8" t="inlineStr">
        <is>
          <t>✅ 可导入</t>
        </is>
      </c>
      <c r="O1469" t="inlineStr">
        <is>
          <t>✓</t>
        </is>
      </c>
    </row>
    <row r="1470">
      <c r="A1470" s="5" t="inlineStr">
        <is>
          <t>PFG26250020110</t>
        </is>
      </c>
      <c r="B1470" s="9" t="inlineStr">
        <is>
          <t>孚格柚色餐边柜</t>
        </is>
      </c>
      <c r="C1470" s="9" t="inlineStr">
        <is>
          <t>柚色柜-整柜-2.1米</t>
        </is>
      </c>
      <c r="D1470" s="9" t="inlineStr">
        <is>
          <t>PFG2625002011013</t>
        </is>
      </c>
      <c r="E1470" s="5" t="inlineStr">
        <is>
          <t>AC-0071</t>
        </is>
      </c>
      <c r="F1470" s="9" t="inlineStr">
        <is>
          <t>12mm黑色岩板</t>
        </is>
      </c>
      <c r="G1470" s="9" t="inlineStr">
        <is>
          <t>平面(长×宽)</t>
        </is>
      </c>
      <c r="H1470" s="9" t="inlineStr">
        <is>
          <t xml:space="preserve">2100*480  </t>
        </is>
      </c>
      <c r="I1470" s="9" t="inlineStr">
        <is>
          <t>块</t>
        </is>
      </c>
      <c r="J1470" s="9" t="n">
        <v>1</v>
      </c>
      <c r="K1470" s="9" t="n"/>
      <c r="L1470" s="9" t="n"/>
      <c r="N1470" s="8" t="inlineStr">
        <is>
          <t>✅ 可导入</t>
        </is>
      </c>
      <c r="O1470" t="inlineStr">
        <is>
          <t>✓</t>
        </is>
      </c>
    </row>
    <row r="1471">
      <c r="A1471" s="5" t="inlineStr">
        <is>
          <t>PFG25250031226</t>
        </is>
      </c>
      <c r="B1471" s="6" t="inlineStr">
        <is>
          <t>孚格中古MCM餐边柜</t>
        </is>
      </c>
      <c r="C1471" s="6" t="inlineStr">
        <is>
          <t>中古MCM柜-整柜-1.2米</t>
        </is>
      </c>
      <c r="D1471" s="6" t="inlineStr">
        <is>
          <t>PFG2525003122611</t>
        </is>
      </c>
      <c r="E1471" s="5" t="inlineStr">
        <is>
          <t>AC-0080</t>
        </is>
      </c>
      <c r="F1471" s="6" t="inlineStr">
        <is>
          <t>洞石纹理饰面板</t>
        </is>
      </c>
      <c r="G1471" s="6" t="inlineStr">
        <is>
          <t>平面(长×宽)</t>
        </is>
      </c>
      <c r="H1471" s="6" t="inlineStr">
        <is>
          <t>待定</t>
        </is>
      </c>
      <c r="I1471" s="6" t="inlineStr">
        <is>
          <t>块</t>
        </is>
      </c>
      <c r="J1471" s="6" t="n">
        <v>1</v>
      </c>
      <c r="K1471" s="6" t="inlineStr">
        <is>
          <t>否</t>
        </is>
      </c>
      <c r="L1471" s="6" t="n"/>
      <c r="N1471" s="8" t="inlineStr">
        <is>
          <t>✅ 可导入</t>
        </is>
      </c>
      <c r="O1471" t="inlineStr">
        <is>
          <t>✓</t>
        </is>
      </c>
    </row>
    <row r="1472">
      <c r="A1472" s="5" t="inlineStr">
        <is>
          <t>PFG25250031226</t>
        </is>
      </c>
      <c r="B1472" s="9" t="inlineStr">
        <is>
          <t>孚格中古MCM餐边柜</t>
        </is>
      </c>
      <c r="C1472" s="9" t="inlineStr">
        <is>
          <t>中古MCM柜-整柜-1.2米</t>
        </is>
      </c>
      <c r="D1472" s="9" t="inlineStr">
        <is>
          <t>PFG2525003122611</t>
        </is>
      </c>
      <c r="E1472" s="5" t="inlineStr">
        <is>
          <t>AC-0188</t>
        </is>
      </c>
      <c r="F1472" s="9" t="inlineStr">
        <is>
          <t>电力轨道-Xpower-T25-银色-1.162-2插座</t>
        </is>
      </c>
      <c r="G1472" s="9" t="inlineStr">
        <is>
          <t>个数</t>
        </is>
      </c>
      <c r="H1472" s="9" t="n"/>
      <c r="I1472" s="9" t="inlineStr">
        <is>
          <t>根</t>
        </is>
      </c>
      <c r="J1472" s="9" t="n">
        <v>1</v>
      </c>
      <c r="K1472" s="9" t="n"/>
      <c r="L1472" s="9" t="n"/>
      <c r="N1472" s="8" t="inlineStr">
        <is>
          <t>✅ 可导入</t>
        </is>
      </c>
      <c r="O1472" t="inlineStr">
        <is>
          <t>✓</t>
        </is>
      </c>
    </row>
    <row r="1473">
      <c r="A1473" s="5" t="inlineStr">
        <is>
          <t>PFG25250031226</t>
        </is>
      </c>
      <c r="B1473" s="6" t="inlineStr">
        <is>
          <t>孚格中古MCM餐边柜</t>
        </is>
      </c>
      <c r="C1473" s="6" t="inlineStr">
        <is>
          <t>中古MCM柜-整柜-1.2米</t>
        </is>
      </c>
      <c r="D1473" s="6" t="inlineStr">
        <is>
          <t>PFG2525003122611</t>
        </is>
      </c>
      <c r="E1473" s="5" t="inlineStr">
        <is>
          <t>AC-0078</t>
        </is>
      </c>
      <c r="F1473" s="6" t="inlineStr">
        <is>
          <t>餐边柜连接片</t>
        </is>
      </c>
      <c r="G1473" s="6" t="inlineStr">
        <is>
          <t>个数</t>
        </is>
      </c>
      <c r="H1473" s="6" t="n"/>
      <c r="I1473" s="6" t="inlineStr">
        <is>
          <t>个</t>
        </is>
      </c>
      <c r="J1473" s="6" t="n">
        <v>2</v>
      </c>
      <c r="K1473" s="6" t="n"/>
      <c r="L1473" s="6" t="n"/>
      <c r="N1473" s="8" t="inlineStr">
        <is>
          <t>✅ 可导入</t>
        </is>
      </c>
      <c r="O1473" t="inlineStr">
        <is>
          <t>✓</t>
        </is>
      </c>
    </row>
    <row r="1474">
      <c r="A1474" s="5" t="inlineStr">
        <is>
          <t>PFG25250031226</t>
        </is>
      </c>
      <c r="B1474" s="9" t="inlineStr">
        <is>
          <t>孚格中古MCM餐边柜</t>
        </is>
      </c>
      <c r="C1474" s="9" t="inlineStr">
        <is>
          <t>中古MCM柜-整柜-1.2米</t>
        </is>
      </c>
      <c r="D1474" s="9" t="inlineStr">
        <is>
          <t>PFG2525003122611</t>
        </is>
      </c>
      <c r="E1474" s="5" t="inlineStr">
        <is>
          <t>AC-0083</t>
        </is>
      </c>
      <c r="F1474" s="9" t="inlineStr">
        <is>
          <t>9mm米白洞石岩板</t>
        </is>
      </c>
      <c r="G1474" s="9" t="inlineStr">
        <is>
          <t>平面(长×宽)</t>
        </is>
      </c>
      <c r="H1474" s="9" t="inlineStr">
        <is>
          <t>1200*480</t>
        </is>
      </c>
      <c r="I1474" s="9" t="inlineStr">
        <is>
          <t>块</t>
        </is>
      </c>
      <c r="J1474" s="9" t="n">
        <v>1</v>
      </c>
      <c r="K1474" s="9" t="n"/>
      <c r="L1474" s="9" t="n"/>
      <c r="N1474" s="8" t="inlineStr">
        <is>
          <t>✅ 可导入</t>
        </is>
      </c>
      <c r="O1474" t="inlineStr">
        <is>
          <t>✓</t>
        </is>
      </c>
    </row>
    <row r="1475">
      <c r="A1475" s="5" t="inlineStr">
        <is>
          <t>PFG25250031226</t>
        </is>
      </c>
      <c r="B1475" s="6" t="inlineStr">
        <is>
          <t>孚格中古MCM餐边柜</t>
        </is>
      </c>
      <c r="C1475" s="6" t="inlineStr">
        <is>
          <t>中古MCM柜-整柜-1.5米</t>
        </is>
      </c>
      <c r="D1475" s="6" t="inlineStr">
        <is>
          <t>PFG2525003122612</t>
        </is>
      </c>
      <c r="E1475" s="5" t="inlineStr">
        <is>
          <t>AC-0080</t>
        </is>
      </c>
      <c r="F1475" s="6" t="inlineStr">
        <is>
          <t>洞石纹理饰面板</t>
        </is>
      </c>
      <c r="G1475" s="6" t="inlineStr">
        <is>
          <t>平面(长×宽)</t>
        </is>
      </c>
      <c r="H1475" s="6" t="inlineStr">
        <is>
          <t>待定</t>
        </is>
      </c>
      <c r="I1475" s="6" t="inlineStr">
        <is>
          <t>块</t>
        </is>
      </c>
      <c r="J1475" s="6" t="n">
        <v>1</v>
      </c>
      <c r="K1475" s="6" t="inlineStr">
        <is>
          <t>否</t>
        </is>
      </c>
      <c r="L1475" s="6" t="n"/>
      <c r="N1475" s="8" t="inlineStr">
        <is>
          <t>✅ 可导入</t>
        </is>
      </c>
      <c r="O1475" t="inlineStr">
        <is>
          <t>✓</t>
        </is>
      </c>
    </row>
    <row r="1476">
      <c r="A1476" s="5" t="inlineStr">
        <is>
          <t>PFG25250031226</t>
        </is>
      </c>
      <c r="B1476" s="9" t="inlineStr">
        <is>
          <t>孚格中古MCM餐边柜</t>
        </is>
      </c>
      <c r="C1476" s="9" t="inlineStr">
        <is>
          <t>中古MCM柜-整柜-1.5米</t>
        </is>
      </c>
      <c r="D1476" s="9" t="inlineStr">
        <is>
          <t>PFG2525003122612</t>
        </is>
      </c>
      <c r="E1476" s="5" t="inlineStr">
        <is>
          <t>AC-0189</t>
        </is>
      </c>
      <c r="F1476" s="9" t="inlineStr">
        <is>
          <t>电力轨道-Xpower-T25-银色-1.462-2插座</t>
        </is>
      </c>
      <c r="G1476" s="9" t="inlineStr">
        <is>
          <t>个数</t>
        </is>
      </c>
      <c r="H1476" s="9" t="n"/>
      <c r="I1476" s="9" t="inlineStr">
        <is>
          <t>根</t>
        </is>
      </c>
      <c r="J1476" s="9" t="n">
        <v>1</v>
      </c>
      <c r="K1476" s="9" t="n"/>
      <c r="L1476" s="9" t="n"/>
      <c r="N1476" s="8" t="inlineStr">
        <is>
          <t>✅ 可导入</t>
        </is>
      </c>
      <c r="O1476" t="inlineStr">
        <is>
          <t>✓</t>
        </is>
      </c>
    </row>
    <row r="1477">
      <c r="A1477" s="5" t="inlineStr">
        <is>
          <t>PFG25250031226</t>
        </is>
      </c>
      <c r="B1477" s="6" t="inlineStr">
        <is>
          <t>孚格中古MCM餐边柜</t>
        </is>
      </c>
      <c r="C1477" s="6" t="inlineStr">
        <is>
          <t>中古MCM柜-整柜-1.5米</t>
        </is>
      </c>
      <c r="D1477" s="6" t="inlineStr">
        <is>
          <t>PFG2525003122612</t>
        </is>
      </c>
      <c r="E1477" s="5" t="inlineStr">
        <is>
          <t>AC-0078</t>
        </is>
      </c>
      <c r="F1477" s="6" t="inlineStr">
        <is>
          <t>餐边柜连接片</t>
        </is>
      </c>
      <c r="G1477" s="6" t="inlineStr">
        <is>
          <t>个数</t>
        </is>
      </c>
      <c r="H1477" s="6" t="n"/>
      <c r="I1477" s="6" t="inlineStr">
        <is>
          <t>个</t>
        </is>
      </c>
      <c r="J1477" s="6" t="n">
        <v>2</v>
      </c>
      <c r="K1477" s="6" t="n"/>
      <c r="L1477" s="6" t="n"/>
      <c r="N1477" s="8" t="inlineStr">
        <is>
          <t>✅ 可导入</t>
        </is>
      </c>
      <c r="O1477" t="inlineStr">
        <is>
          <t>✓</t>
        </is>
      </c>
    </row>
    <row r="1478">
      <c r="A1478" s="5" t="inlineStr">
        <is>
          <t>PFG25250031226</t>
        </is>
      </c>
      <c r="B1478" s="9" t="inlineStr">
        <is>
          <t>孚格中古MCM餐边柜</t>
        </is>
      </c>
      <c r="C1478" s="9" t="inlineStr">
        <is>
          <t>中古MCM柜-整柜-1.5米</t>
        </is>
      </c>
      <c r="D1478" s="9" t="inlineStr">
        <is>
          <t>PFG2525003122612</t>
        </is>
      </c>
      <c r="E1478" s="5" t="inlineStr">
        <is>
          <t>AC-0083</t>
        </is>
      </c>
      <c r="F1478" s="9" t="inlineStr">
        <is>
          <t>9mm米白洞石岩板</t>
        </is>
      </c>
      <c r="G1478" s="9" t="inlineStr">
        <is>
          <t>平面(长×宽)</t>
        </is>
      </c>
      <c r="H1478" s="9" t="inlineStr">
        <is>
          <t>1500*480</t>
        </is>
      </c>
      <c r="I1478" s="9" t="inlineStr">
        <is>
          <t>块</t>
        </is>
      </c>
      <c r="J1478" s="9" t="n">
        <v>1</v>
      </c>
      <c r="K1478" s="9" t="n"/>
      <c r="L1478" s="9" t="n"/>
      <c r="N1478" s="8" t="inlineStr">
        <is>
          <t>✅ 可导入</t>
        </is>
      </c>
      <c r="O1478" t="inlineStr">
        <is>
          <t>✓</t>
        </is>
      </c>
    </row>
    <row r="1479">
      <c r="A1479" s="5" t="inlineStr">
        <is>
          <t>PFG25250031226</t>
        </is>
      </c>
      <c r="B1479" s="6" t="inlineStr">
        <is>
          <t>孚格中古MCM餐边柜</t>
        </is>
      </c>
      <c r="C1479" s="6" t="inlineStr">
        <is>
          <t>中古MCM柜-整柜-1.8米</t>
        </is>
      </c>
      <c r="D1479" s="6" t="inlineStr">
        <is>
          <t>PFG2525003122613</t>
        </is>
      </c>
      <c r="E1479" s="5" t="inlineStr">
        <is>
          <t>AC-0080</t>
        </is>
      </c>
      <c r="F1479" s="6" t="inlineStr">
        <is>
          <t>洞石纹理饰面板</t>
        </is>
      </c>
      <c r="G1479" s="6" t="inlineStr">
        <is>
          <t>平面(长×宽)</t>
        </is>
      </c>
      <c r="H1479" s="6" t="inlineStr">
        <is>
          <t>待定</t>
        </is>
      </c>
      <c r="I1479" s="6" t="inlineStr">
        <is>
          <t>块</t>
        </is>
      </c>
      <c r="J1479" s="6" t="n">
        <v>1</v>
      </c>
      <c r="K1479" s="6" t="inlineStr">
        <is>
          <t>否</t>
        </is>
      </c>
      <c r="L1479" s="6" t="n"/>
      <c r="N1479" s="8" t="inlineStr">
        <is>
          <t>✅ 可导入</t>
        </is>
      </c>
      <c r="O1479" t="inlineStr">
        <is>
          <t>✓</t>
        </is>
      </c>
    </row>
    <row r="1480">
      <c r="A1480" s="5" t="inlineStr">
        <is>
          <t>PFG25250031226</t>
        </is>
      </c>
      <c r="B1480" s="9" t="inlineStr">
        <is>
          <t>孚格中古MCM餐边柜</t>
        </is>
      </c>
      <c r="C1480" s="9" t="inlineStr">
        <is>
          <t>中古MCM柜-整柜-1.8米</t>
        </is>
      </c>
      <c r="D1480" s="9" t="inlineStr">
        <is>
          <t>PFG2525003122613</t>
        </is>
      </c>
      <c r="E1480" s="5" t="inlineStr">
        <is>
          <t>AC-0190</t>
        </is>
      </c>
      <c r="F1480" s="9" t="inlineStr">
        <is>
          <t>电力轨道-Xpower-T25-银色-1.762-2插座</t>
        </is>
      </c>
      <c r="G1480" s="9" t="inlineStr">
        <is>
          <t>个数</t>
        </is>
      </c>
      <c r="H1480" s="9" t="n"/>
      <c r="I1480" s="9" t="inlineStr">
        <is>
          <t>根</t>
        </is>
      </c>
      <c r="J1480" s="9" t="n">
        <v>1</v>
      </c>
      <c r="K1480" s="9" t="n"/>
      <c r="L1480" s="9" t="n"/>
      <c r="N1480" s="8" t="inlineStr">
        <is>
          <t>✅ 可导入</t>
        </is>
      </c>
      <c r="O1480" t="inlineStr">
        <is>
          <t>✓</t>
        </is>
      </c>
    </row>
    <row r="1481">
      <c r="A1481" s="5" t="inlineStr">
        <is>
          <t>PFG25250031226</t>
        </is>
      </c>
      <c r="B1481" s="6" t="inlineStr">
        <is>
          <t>孚格中古MCM餐边柜</t>
        </is>
      </c>
      <c r="C1481" s="6" t="inlineStr">
        <is>
          <t>中古MCM柜-整柜-1.8米</t>
        </is>
      </c>
      <c r="D1481" s="6" t="inlineStr">
        <is>
          <t>PFG2525003122613</t>
        </is>
      </c>
      <c r="E1481" s="5" t="inlineStr">
        <is>
          <t>AC-0078</t>
        </is>
      </c>
      <c r="F1481" s="6" t="inlineStr">
        <is>
          <t>餐边柜连接片</t>
        </is>
      </c>
      <c r="G1481" s="6" t="inlineStr">
        <is>
          <t>个数</t>
        </is>
      </c>
      <c r="H1481" s="6" t="n"/>
      <c r="I1481" s="6" t="inlineStr">
        <is>
          <t>个</t>
        </is>
      </c>
      <c r="J1481" s="6" t="n">
        <v>2</v>
      </c>
      <c r="K1481" s="6" t="n"/>
      <c r="L1481" s="6" t="n"/>
      <c r="N1481" s="8" t="inlineStr">
        <is>
          <t>✅ 可导入</t>
        </is>
      </c>
      <c r="O1481" t="inlineStr">
        <is>
          <t>✓</t>
        </is>
      </c>
    </row>
    <row r="1482">
      <c r="A1482" s="5" t="inlineStr">
        <is>
          <t>PFG25250031226</t>
        </is>
      </c>
      <c r="B1482" s="9" t="inlineStr">
        <is>
          <t>孚格中古MCM餐边柜</t>
        </is>
      </c>
      <c r="C1482" s="9" t="inlineStr">
        <is>
          <t>中古MCM柜-整柜-1.8米</t>
        </is>
      </c>
      <c r="D1482" s="9" t="inlineStr">
        <is>
          <t>PFG2525003122613</t>
        </is>
      </c>
      <c r="E1482" s="5" t="inlineStr">
        <is>
          <t>AC-0083</t>
        </is>
      </c>
      <c r="F1482" s="9" t="inlineStr">
        <is>
          <t>9mm米白洞石岩板</t>
        </is>
      </c>
      <c r="G1482" s="9" t="inlineStr">
        <is>
          <t>平面(长×宽)</t>
        </is>
      </c>
      <c r="H1482" s="9" t="inlineStr">
        <is>
          <t>1800*480</t>
        </is>
      </c>
      <c r="I1482" s="9" t="inlineStr">
        <is>
          <t>块</t>
        </is>
      </c>
      <c r="J1482" s="9" t="n">
        <v>1</v>
      </c>
      <c r="K1482" s="9" t="n"/>
      <c r="L1482" s="9" t="n"/>
      <c r="N1482" s="8" t="inlineStr">
        <is>
          <t>✅ 可导入</t>
        </is>
      </c>
      <c r="O1482" t="inlineStr">
        <is>
          <t>✓</t>
        </is>
      </c>
    </row>
    <row r="1483">
      <c r="A1483" s="5" t="inlineStr">
        <is>
          <t>PFG25250031226</t>
        </is>
      </c>
      <c r="B1483" s="6" t="inlineStr">
        <is>
          <t>孚格中古MCM餐边柜</t>
        </is>
      </c>
      <c r="C1483" s="6" t="inlineStr">
        <is>
          <t>中古MCM柜-整柜-2.1米</t>
        </is>
      </c>
      <c r="D1483" s="6" t="inlineStr">
        <is>
          <t>PFG2525003122614</t>
        </is>
      </c>
      <c r="E1483" s="5" t="inlineStr">
        <is>
          <t>AC-0080</t>
        </is>
      </c>
      <c r="F1483" s="6" t="inlineStr">
        <is>
          <t>洞石纹理饰面板</t>
        </is>
      </c>
      <c r="G1483" s="6" t="inlineStr">
        <is>
          <t>平面(长×宽)</t>
        </is>
      </c>
      <c r="H1483" s="6" t="inlineStr">
        <is>
          <t>待定</t>
        </is>
      </c>
      <c r="I1483" s="6" t="inlineStr">
        <is>
          <t>块</t>
        </is>
      </c>
      <c r="J1483" s="6" t="n">
        <v>1</v>
      </c>
      <c r="K1483" s="6" t="inlineStr">
        <is>
          <t>否</t>
        </is>
      </c>
      <c r="L1483" s="6" t="n"/>
      <c r="N1483" s="8" t="inlineStr">
        <is>
          <t>✅ 可导入</t>
        </is>
      </c>
      <c r="O1483" t="inlineStr">
        <is>
          <t>✓</t>
        </is>
      </c>
    </row>
    <row r="1484">
      <c r="A1484" s="5" t="inlineStr">
        <is>
          <t>PFG25250031226</t>
        </is>
      </c>
      <c r="B1484" s="9" t="inlineStr">
        <is>
          <t>孚格中古MCM餐边柜</t>
        </is>
      </c>
      <c r="C1484" s="9" t="inlineStr">
        <is>
          <t>中古MCM柜-整柜-2.1米</t>
        </is>
      </c>
      <c r="D1484" s="9" t="inlineStr">
        <is>
          <t>PFG2525003122614</t>
        </is>
      </c>
      <c r="E1484" s="5" t="inlineStr">
        <is>
          <t>AC-0191</t>
        </is>
      </c>
      <c r="F1484" s="9" t="inlineStr">
        <is>
          <t>电力轨道-Xpower-T25-银色-2.062-2插座</t>
        </is>
      </c>
      <c r="G1484" s="9" t="inlineStr">
        <is>
          <t>个数</t>
        </is>
      </c>
      <c r="H1484" s="9" t="n"/>
      <c r="I1484" s="9" t="inlineStr">
        <is>
          <t>根</t>
        </is>
      </c>
      <c r="J1484" s="9" t="n">
        <v>1</v>
      </c>
      <c r="K1484" s="9" t="n"/>
      <c r="L1484" s="9" t="n"/>
      <c r="N1484" s="8" t="inlineStr">
        <is>
          <t>✅ 可导入</t>
        </is>
      </c>
      <c r="O1484" t="inlineStr">
        <is>
          <t>✓</t>
        </is>
      </c>
    </row>
    <row r="1485">
      <c r="A1485" s="5" t="inlineStr">
        <is>
          <t>PFG25250031226</t>
        </is>
      </c>
      <c r="B1485" s="6" t="inlineStr">
        <is>
          <t>孚格中古MCM餐边柜</t>
        </is>
      </c>
      <c r="C1485" s="6" t="inlineStr">
        <is>
          <t>中古MCM柜-整柜-2.1米</t>
        </is>
      </c>
      <c r="D1485" s="6" t="inlineStr">
        <is>
          <t>PFG2525003122614</t>
        </is>
      </c>
      <c r="E1485" s="5" t="inlineStr">
        <is>
          <t>AC-0078</t>
        </is>
      </c>
      <c r="F1485" s="6" t="inlineStr">
        <is>
          <t>餐边柜连接片</t>
        </is>
      </c>
      <c r="G1485" s="6" t="inlineStr">
        <is>
          <t>个数</t>
        </is>
      </c>
      <c r="H1485" s="6" t="n"/>
      <c r="I1485" s="6" t="inlineStr">
        <is>
          <t>个</t>
        </is>
      </c>
      <c r="J1485" s="6" t="n">
        <v>2</v>
      </c>
      <c r="K1485" s="6" t="n"/>
      <c r="L1485" s="6" t="n"/>
      <c r="N1485" s="8" t="inlineStr">
        <is>
          <t>✅ 可导入</t>
        </is>
      </c>
      <c r="O1485" t="inlineStr">
        <is>
          <t>✓</t>
        </is>
      </c>
    </row>
    <row r="1486">
      <c r="A1486" s="5" t="inlineStr">
        <is>
          <t>PFG25250031226</t>
        </is>
      </c>
      <c r="B1486" s="9" t="inlineStr">
        <is>
          <t>孚格中古MCM餐边柜</t>
        </is>
      </c>
      <c r="C1486" s="9" t="inlineStr">
        <is>
          <t>中古MCM柜-整柜-2.1米</t>
        </is>
      </c>
      <c r="D1486" s="9" t="inlineStr">
        <is>
          <t>PFG2525003122614</t>
        </is>
      </c>
      <c r="E1486" s="5" t="inlineStr">
        <is>
          <t>AC-0083</t>
        </is>
      </c>
      <c r="F1486" s="9" t="inlineStr">
        <is>
          <t>9mm米白洞石岩板</t>
        </is>
      </c>
      <c r="G1486" s="9" t="inlineStr">
        <is>
          <t>平面(长×宽)</t>
        </is>
      </c>
      <c r="H1486" s="9" t="inlineStr">
        <is>
          <t>2100*480</t>
        </is>
      </c>
      <c r="I1486" s="9" t="inlineStr">
        <is>
          <t>块</t>
        </is>
      </c>
      <c r="J1486" s="9" t="n">
        <v>1</v>
      </c>
      <c r="K1486" s="9" t="n"/>
      <c r="L1486" s="9" t="n"/>
      <c r="N1486" s="8" t="inlineStr">
        <is>
          <t>✅ 可导入</t>
        </is>
      </c>
      <c r="O1486" t="inlineStr">
        <is>
          <t>✓</t>
        </is>
      </c>
    </row>
    <row r="1487">
      <c r="A1487" s="5" t="inlineStr">
        <is>
          <t>PFG26250040110</t>
        </is>
      </c>
      <c r="B1487" s="6" t="inlineStr">
        <is>
          <t>孚格多功能餐边柜</t>
        </is>
      </c>
      <c r="C1487" s="6" t="inlineStr">
        <is>
          <t>多功能柜-整柜-1.5米</t>
        </is>
      </c>
      <c r="D1487" s="6" t="inlineStr">
        <is>
          <t>PFG2625004011011</t>
        </is>
      </c>
      <c r="E1487" s="5" t="inlineStr">
        <is>
          <t>/</t>
        </is>
      </c>
      <c r="F1487" s="6" t="inlineStr">
        <is>
          <t>/</t>
        </is>
      </c>
      <c r="G1487" s="6" t="n"/>
      <c r="H1487" s="6" t="n"/>
      <c r="I1487" s="6" t="n"/>
      <c r="J1487" s="6" t="n">
        <v>1</v>
      </c>
      <c r="K1487" s="6" t="n"/>
      <c r="L1487" s="6" t="n"/>
      <c r="N1487" s="8" t="inlineStr">
        <is>
          <t>✅ 可导入</t>
        </is>
      </c>
      <c r="O1487" t="inlineStr">
        <is>
          <t>✓</t>
        </is>
      </c>
    </row>
    <row r="1488">
      <c r="A1488" s="5" t="inlineStr">
        <is>
          <t>PFG26250040110</t>
        </is>
      </c>
      <c r="B1488" s="9" t="inlineStr">
        <is>
          <t>孚格多功能餐边柜</t>
        </is>
      </c>
      <c r="C1488" s="9" t="inlineStr">
        <is>
          <t>多功能柜-整柜-1.8米</t>
        </is>
      </c>
      <c r="D1488" s="9" t="inlineStr">
        <is>
          <t>PFG2625004011012</t>
        </is>
      </c>
      <c r="E1488" s="5" t="inlineStr">
        <is>
          <t>/</t>
        </is>
      </c>
      <c r="F1488" s="9" t="inlineStr">
        <is>
          <t>/</t>
        </is>
      </c>
      <c r="G1488" s="9" t="n"/>
      <c r="H1488" s="9" t="n"/>
      <c r="I1488" s="9" t="n"/>
      <c r="J1488" s="9" t="n">
        <v>1</v>
      </c>
      <c r="K1488" s="9" t="n"/>
      <c r="L1488" s="9" t="n"/>
      <c r="N1488" s="8" t="inlineStr">
        <is>
          <t>✅ 可导入</t>
        </is>
      </c>
      <c r="O1488" t="inlineStr">
        <is>
          <t>✓</t>
        </is>
      </c>
    </row>
    <row r="1489">
      <c r="A1489" s="5" t="inlineStr">
        <is>
          <t>PFG26250040110</t>
        </is>
      </c>
      <c r="B1489" s="6" t="inlineStr">
        <is>
          <t>孚格多功能餐边柜</t>
        </is>
      </c>
      <c r="C1489" s="6" t="inlineStr">
        <is>
          <t>多功能柜-整柜-2.1米</t>
        </is>
      </c>
      <c r="D1489" s="6" t="inlineStr">
        <is>
          <t>PFG2625004011013</t>
        </is>
      </c>
      <c r="E1489" s="5" t="inlineStr">
        <is>
          <t>/</t>
        </is>
      </c>
      <c r="F1489" s="6" t="inlineStr">
        <is>
          <t>/</t>
        </is>
      </c>
      <c r="G1489" s="6" t="n"/>
      <c r="H1489" s="6" t="n"/>
      <c r="I1489" s="6" t="n"/>
      <c r="J1489" s="6" t="n">
        <v>1</v>
      </c>
      <c r="K1489" s="6" t="n"/>
      <c r="L1489" s="6" t="n"/>
      <c r="N1489" s="8" t="inlineStr">
        <is>
          <t>✅ 可导入</t>
        </is>
      </c>
      <c r="O1489" t="inlineStr">
        <is>
          <t>✓</t>
        </is>
      </c>
    </row>
    <row r="1490">
      <c r="A1490" s="5" t="inlineStr">
        <is>
          <t>PFG25250051220</t>
        </is>
      </c>
      <c r="B1490" s="9" t="inlineStr">
        <is>
          <t>孚格超薄餐边柜</t>
        </is>
      </c>
      <c r="C1490" s="9" t="inlineStr">
        <is>
          <t>超薄窄柜-整柜-标准版-0.8米</t>
        </is>
      </c>
      <c r="D1490" s="9" t="inlineStr">
        <is>
          <t>PFG2525005122011</t>
        </is>
      </c>
      <c r="E1490" s="5" t="inlineStr">
        <is>
          <t>WD-0300</t>
        </is>
      </c>
      <c r="F1490" s="9" t="inlineStr">
        <is>
          <t>超薄窄柜-整柜-标准版-木作部分-适配0.8米</t>
        </is>
      </c>
      <c r="G1490" s="9" t="inlineStr">
        <is>
          <t>组合</t>
        </is>
      </c>
      <c r="H1490" s="9" t="n"/>
      <c r="I1490" s="9" t="inlineStr">
        <is>
          <t>套</t>
        </is>
      </c>
      <c r="J1490" s="9" t="n">
        <v>1</v>
      </c>
      <c r="K1490" s="9" t="n"/>
      <c r="L1490" s="9" t="n"/>
      <c r="N1490" s="8" t="inlineStr">
        <is>
          <t>✅ 可导入</t>
        </is>
      </c>
      <c r="O1490" t="inlineStr">
        <is>
          <t>✓</t>
        </is>
      </c>
    </row>
    <row r="1491">
      <c r="A1491" s="5" t="inlineStr">
        <is>
          <t>PFG25250051220</t>
        </is>
      </c>
      <c r="B1491" s="6" t="inlineStr">
        <is>
          <t>孚格超薄餐边柜</t>
        </is>
      </c>
      <c r="C1491" s="6" t="inlineStr">
        <is>
          <t>超薄窄柜-整柜-标准版-0.8米</t>
        </is>
      </c>
      <c r="D1491" s="6" t="inlineStr">
        <is>
          <t>PFG2525005122011</t>
        </is>
      </c>
      <c r="E1491" s="5" t="inlineStr">
        <is>
          <t>AC-0092</t>
        </is>
      </c>
      <c r="F1491" s="6" t="inlineStr">
        <is>
          <t>5mm茶色玻璃</t>
        </is>
      </c>
      <c r="G1491" s="6" t="inlineStr">
        <is>
          <t>平面(长×宽)</t>
        </is>
      </c>
      <c r="H1491" s="6" t="inlineStr">
        <is>
          <t>待定</t>
        </is>
      </c>
      <c r="I1491" s="6" t="inlineStr">
        <is>
          <t>块</t>
        </is>
      </c>
      <c r="J1491" s="6" t="n">
        <v>2</v>
      </c>
      <c r="K1491" s="6" t="inlineStr">
        <is>
          <t>否</t>
        </is>
      </c>
      <c r="L1491" s="6" t="n"/>
      <c r="N1491" s="8" t="inlineStr">
        <is>
          <t>✅ 可导入</t>
        </is>
      </c>
      <c r="O1491" t="inlineStr">
        <is>
          <t>✓</t>
        </is>
      </c>
    </row>
    <row r="1492">
      <c r="A1492" s="5" t="inlineStr">
        <is>
          <t>PFG25250051220</t>
        </is>
      </c>
      <c r="B1492" s="9" t="inlineStr">
        <is>
          <t>孚格超薄餐边柜</t>
        </is>
      </c>
      <c r="C1492" s="9" t="inlineStr">
        <is>
          <t>超薄窄柜-整柜-标准版-0.8米</t>
        </is>
      </c>
      <c r="D1492" s="9" t="inlineStr">
        <is>
          <t>PFG2525005122011</t>
        </is>
      </c>
      <c r="E1492" s="5" t="inlineStr">
        <is>
          <t>AC-0138</t>
        </is>
      </c>
      <c r="F1492" s="9" t="inlineStr">
        <is>
          <t>不锈钢装饰金属条</t>
        </is>
      </c>
      <c r="G1492" s="9" t="inlineStr">
        <is>
          <t>个数</t>
        </is>
      </c>
      <c r="H1492" s="9" t="n"/>
      <c r="I1492" s="9" t="inlineStr">
        <is>
          <t>根</t>
        </is>
      </c>
      <c r="J1492" s="9" t="n">
        <v>2</v>
      </c>
      <c r="K1492" s="9" t="n"/>
      <c r="L1492" s="9" t="n"/>
      <c r="N1492" s="8" t="inlineStr">
        <is>
          <t>✅ 可导入</t>
        </is>
      </c>
      <c r="O1492" t="inlineStr">
        <is>
          <t>✓</t>
        </is>
      </c>
    </row>
    <row r="1493">
      <c r="A1493" s="5" t="inlineStr">
        <is>
          <t>PFG25250051220</t>
        </is>
      </c>
      <c r="B1493" s="6" t="inlineStr">
        <is>
          <t>孚格超薄餐边柜</t>
        </is>
      </c>
      <c r="C1493" s="6" t="inlineStr">
        <is>
          <t>超薄窄柜-整柜-标准版-0.8米</t>
        </is>
      </c>
      <c r="D1493" s="6" t="inlineStr">
        <is>
          <t>PFG2525005122011</t>
        </is>
      </c>
      <c r="E1493" s="5" t="inlineStr">
        <is>
          <t>AC-0139</t>
        </is>
      </c>
      <c r="F1493" s="6" t="inlineStr">
        <is>
          <t>黑色金属挂钩</t>
        </is>
      </c>
      <c r="G1493" s="6" t="inlineStr">
        <is>
          <t>个数</t>
        </is>
      </c>
      <c r="H1493" s="6" t="n"/>
      <c r="I1493" s="6" t="inlineStr">
        <is>
          <t>个</t>
        </is>
      </c>
      <c r="J1493" s="6" t="n">
        <v>2</v>
      </c>
      <c r="K1493" s="6" t="n"/>
      <c r="L1493" s="6" t="n"/>
      <c r="N1493" s="8" t="inlineStr">
        <is>
          <t>✅ 可导入</t>
        </is>
      </c>
      <c r="O1493" t="inlineStr">
        <is>
          <t>✓</t>
        </is>
      </c>
    </row>
    <row r="1494">
      <c r="A1494" s="5" t="inlineStr">
        <is>
          <t>PFG25250051220</t>
        </is>
      </c>
      <c r="B1494" s="9" t="inlineStr">
        <is>
          <t>孚格超薄餐边柜</t>
        </is>
      </c>
      <c r="C1494" s="9" t="inlineStr">
        <is>
          <t>超薄窄柜-整柜-标准版-0.8米</t>
        </is>
      </c>
      <c r="D1494" s="9" t="inlineStr">
        <is>
          <t>PFG2525005122011</t>
        </is>
      </c>
      <c r="E1494" s="5" t="inlineStr">
        <is>
          <t>AC-0140</t>
        </is>
      </c>
      <c r="F1494" s="9" t="inlineStr">
        <is>
          <t>公牛嵌入插座-黑色</t>
        </is>
      </c>
      <c r="G1494" s="9" t="inlineStr">
        <is>
          <t>个数</t>
        </is>
      </c>
      <c r="H1494" s="9" t="n"/>
      <c r="I1494" s="9" t="inlineStr">
        <is>
          <t>个</t>
        </is>
      </c>
      <c r="J1494" s="9" t="n">
        <v>1</v>
      </c>
      <c r="K1494" s="9" t="n"/>
      <c r="L1494" s="9" t="n"/>
      <c r="N1494" s="8" t="inlineStr">
        <is>
          <t>✅ 可导入</t>
        </is>
      </c>
      <c r="O1494" t="inlineStr">
        <is>
          <t>✓</t>
        </is>
      </c>
    </row>
    <row r="1495">
      <c r="A1495" s="5" t="inlineStr">
        <is>
          <t>PFG25250051220</t>
        </is>
      </c>
      <c r="B1495" s="6" t="inlineStr">
        <is>
          <t>孚格超薄餐边柜</t>
        </is>
      </c>
      <c r="C1495" s="6" t="inlineStr">
        <is>
          <t>超薄窄柜-整柜-标准版-0.8米</t>
        </is>
      </c>
      <c r="D1495" s="6" t="inlineStr">
        <is>
          <t>PFG2525005122011</t>
        </is>
      </c>
      <c r="E1495" s="5" t="inlineStr">
        <is>
          <t>AC-0078</t>
        </is>
      </c>
      <c r="F1495" s="6" t="inlineStr">
        <is>
          <t>餐边柜连接片</t>
        </is>
      </c>
      <c r="G1495" s="6" t="inlineStr">
        <is>
          <t>个数</t>
        </is>
      </c>
      <c r="H1495" s="6" t="n"/>
      <c r="I1495" s="6" t="inlineStr">
        <is>
          <t>个</t>
        </is>
      </c>
      <c r="J1495" s="6" t="n">
        <v>2</v>
      </c>
      <c r="K1495" s="6" t="n"/>
      <c r="L1495" s="6" t="n"/>
      <c r="N1495" s="8" t="inlineStr">
        <is>
          <t>✅ 可导入</t>
        </is>
      </c>
      <c r="O1495" t="inlineStr">
        <is>
          <t>✓</t>
        </is>
      </c>
    </row>
    <row r="1496">
      <c r="A1496" s="5" t="inlineStr">
        <is>
          <t>PFG25250051220</t>
        </is>
      </c>
      <c r="B1496" s="9" t="inlineStr">
        <is>
          <t>孚格超薄餐边柜</t>
        </is>
      </c>
      <c r="C1496" s="9" t="inlineStr">
        <is>
          <t>超薄窄柜-整柜-标准版-0.8米</t>
        </is>
      </c>
      <c r="D1496" s="9" t="inlineStr">
        <is>
          <t>PFG2525005122011</t>
        </is>
      </c>
      <c r="E1496" s="5" t="inlineStr">
        <is>
          <t>AC-0083</t>
        </is>
      </c>
      <c r="F1496" s="9" t="inlineStr">
        <is>
          <t>9mm米白洞石岩板</t>
        </is>
      </c>
      <c r="G1496" s="9" t="inlineStr">
        <is>
          <t>平面(长×宽)</t>
        </is>
      </c>
      <c r="H1496" s="9" t="inlineStr">
        <is>
          <t>待定</t>
        </is>
      </c>
      <c r="I1496" s="9" t="inlineStr">
        <is>
          <t>块</t>
        </is>
      </c>
      <c r="J1496" s="9" t="n">
        <v>1</v>
      </c>
      <c r="K1496" s="9" t="inlineStr">
        <is>
          <t>否</t>
        </is>
      </c>
      <c r="L1496" s="9" t="n"/>
      <c r="N1496" s="8" t="inlineStr">
        <is>
          <t>✅ 可导入</t>
        </is>
      </c>
      <c r="O1496" t="inlineStr">
        <is>
          <t>✓</t>
        </is>
      </c>
    </row>
    <row r="1497">
      <c r="A1497" s="5" t="inlineStr">
        <is>
          <t>PFG25250051220</t>
        </is>
      </c>
      <c r="B1497" s="6" t="inlineStr">
        <is>
          <t>孚格超薄餐边柜</t>
        </is>
      </c>
      <c r="C1497" s="6" t="inlineStr">
        <is>
          <t>超薄窄柜-整柜-标准版-0.8米</t>
        </is>
      </c>
      <c r="D1497" s="6" t="inlineStr">
        <is>
          <t>PFG2525005122011</t>
        </is>
      </c>
      <c r="E1497" s="5" t="inlineStr">
        <is>
          <t>AC-0129</t>
        </is>
      </c>
      <c r="F1497" s="6" t="inlineStr">
        <is>
          <t>铝合金定制圆形把手</t>
        </is>
      </c>
      <c r="G1497" s="6" t="inlineStr">
        <is>
          <t>个数</t>
        </is>
      </c>
      <c r="H1497" s="6" t="n"/>
      <c r="I1497" s="6" t="inlineStr">
        <is>
          <t>个</t>
        </is>
      </c>
      <c r="J1497" s="6" t="n">
        <v>2</v>
      </c>
      <c r="K1497" s="6" t="n"/>
      <c r="L1497" s="6" t="n"/>
      <c r="N1497" s="8" t="inlineStr">
        <is>
          <t>✅ 可导入</t>
        </is>
      </c>
      <c r="O1497" t="inlineStr">
        <is>
          <t>✓</t>
        </is>
      </c>
    </row>
    <row r="1498">
      <c r="A1498" s="5" t="inlineStr">
        <is>
          <t>PFG25250051220</t>
        </is>
      </c>
      <c r="B1498" s="9" t="inlineStr">
        <is>
          <t>孚格超薄餐边柜</t>
        </is>
      </c>
      <c r="C1498" s="9" t="inlineStr">
        <is>
          <t>超薄窄柜-整柜-标准版-1.0米</t>
        </is>
      </c>
      <c r="D1498" s="9" t="inlineStr">
        <is>
          <t>PFG2525005122012</t>
        </is>
      </c>
      <c r="E1498" s="5" t="inlineStr">
        <is>
          <t>WD-0301</t>
        </is>
      </c>
      <c r="F1498" s="9" t="inlineStr">
        <is>
          <t>超薄窄柜-整柜-木作部分-适配0.8米</t>
        </is>
      </c>
      <c r="G1498" s="9" t="inlineStr">
        <is>
          <t>组合</t>
        </is>
      </c>
      <c r="H1498" s="9" t="n"/>
      <c r="I1498" s="9" t="inlineStr">
        <is>
          <t>套</t>
        </is>
      </c>
      <c r="J1498" s="9" t="n">
        <v>1</v>
      </c>
      <c r="K1498" s="9" t="n"/>
      <c r="L1498" s="9" t="n"/>
      <c r="N1498" s="8" t="inlineStr">
        <is>
          <t>✅ 可导入</t>
        </is>
      </c>
      <c r="O1498" t="inlineStr">
        <is>
          <t>✓</t>
        </is>
      </c>
    </row>
    <row r="1499">
      <c r="A1499" s="5" t="inlineStr">
        <is>
          <t>PFG25250051220</t>
        </is>
      </c>
      <c r="B1499" s="6" t="inlineStr">
        <is>
          <t>孚格超薄餐边柜</t>
        </is>
      </c>
      <c r="C1499" s="6" t="inlineStr">
        <is>
          <t>超薄窄柜-整柜-标准版-1.0米</t>
        </is>
      </c>
      <c r="D1499" s="6" t="inlineStr">
        <is>
          <t>PFG2525005122012</t>
        </is>
      </c>
      <c r="E1499" s="5" t="inlineStr">
        <is>
          <t>AC-0092</t>
        </is>
      </c>
      <c r="F1499" s="6" t="inlineStr">
        <is>
          <t>5mm茶色玻璃</t>
        </is>
      </c>
      <c r="G1499" s="6" t="inlineStr">
        <is>
          <t>平面(长×宽)</t>
        </is>
      </c>
      <c r="H1499" s="6" t="inlineStr">
        <is>
          <t>待定</t>
        </is>
      </c>
      <c r="I1499" s="6" t="inlineStr">
        <is>
          <t>块</t>
        </is>
      </c>
      <c r="J1499" s="6" t="n">
        <v>2</v>
      </c>
      <c r="K1499" s="6" t="inlineStr">
        <is>
          <t>否</t>
        </is>
      </c>
      <c r="L1499" s="6" t="n"/>
      <c r="N1499" s="8" t="inlineStr">
        <is>
          <t>✅ 可导入</t>
        </is>
      </c>
      <c r="O1499" t="inlineStr">
        <is>
          <t>✓</t>
        </is>
      </c>
    </row>
    <row r="1500">
      <c r="A1500" s="5" t="inlineStr">
        <is>
          <t>PFG25250051220</t>
        </is>
      </c>
      <c r="B1500" s="9" t="inlineStr">
        <is>
          <t>孚格超薄餐边柜</t>
        </is>
      </c>
      <c r="C1500" s="9" t="inlineStr">
        <is>
          <t>超薄窄柜-整柜-标准版-1.0米</t>
        </is>
      </c>
      <c r="D1500" s="9" t="inlineStr">
        <is>
          <t>PFG2525005122012</t>
        </is>
      </c>
      <c r="E1500" s="5" t="inlineStr">
        <is>
          <t>AC-0138</t>
        </is>
      </c>
      <c r="F1500" s="9" t="inlineStr">
        <is>
          <t>不锈钢装饰金属条</t>
        </is>
      </c>
      <c r="G1500" s="9" t="inlineStr">
        <is>
          <t>个数</t>
        </is>
      </c>
      <c r="H1500" s="9" t="n"/>
      <c r="I1500" s="9" t="inlineStr">
        <is>
          <t>根</t>
        </is>
      </c>
      <c r="J1500" s="9" t="n">
        <v>2</v>
      </c>
      <c r="K1500" s="9" t="n"/>
      <c r="L1500" s="9" t="n"/>
      <c r="N1500" s="8" t="inlineStr">
        <is>
          <t>✅ 可导入</t>
        </is>
      </c>
      <c r="O1500" t="inlineStr">
        <is>
          <t>✓</t>
        </is>
      </c>
    </row>
    <row r="1501">
      <c r="A1501" s="5" t="inlineStr">
        <is>
          <t>PFG25250051220</t>
        </is>
      </c>
      <c r="B1501" s="6" t="inlineStr">
        <is>
          <t>孚格超薄餐边柜</t>
        </is>
      </c>
      <c r="C1501" s="6" t="inlineStr">
        <is>
          <t>超薄窄柜-整柜-标准版-1.0米</t>
        </is>
      </c>
      <c r="D1501" s="6" t="inlineStr">
        <is>
          <t>PFG2525005122012</t>
        </is>
      </c>
      <c r="E1501" s="5" t="inlineStr">
        <is>
          <t>AC-0139</t>
        </is>
      </c>
      <c r="F1501" s="6" t="inlineStr">
        <is>
          <t>黑色金属挂钩</t>
        </is>
      </c>
      <c r="G1501" s="6" t="inlineStr">
        <is>
          <t>个数</t>
        </is>
      </c>
      <c r="H1501" s="6" t="n"/>
      <c r="I1501" s="6" t="inlineStr">
        <is>
          <t>个</t>
        </is>
      </c>
      <c r="J1501" s="6" t="n">
        <v>2</v>
      </c>
      <c r="K1501" s="6" t="n"/>
      <c r="L1501" s="6" t="n"/>
      <c r="N1501" s="8" t="inlineStr">
        <is>
          <t>✅ 可导入</t>
        </is>
      </c>
      <c r="O1501" t="inlineStr">
        <is>
          <t>✓</t>
        </is>
      </c>
    </row>
    <row r="1502">
      <c r="A1502" s="5" t="inlineStr">
        <is>
          <t>PFG25250051220</t>
        </is>
      </c>
      <c r="B1502" s="9" t="inlineStr">
        <is>
          <t>孚格超薄餐边柜</t>
        </is>
      </c>
      <c r="C1502" s="9" t="inlineStr">
        <is>
          <t>超薄窄柜-整柜-标准版-1.0米</t>
        </is>
      </c>
      <c r="D1502" s="9" t="inlineStr">
        <is>
          <t>PFG2525005122012</t>
        </is>
      </c>
      <c r="E1502" s="5" t="inlineStr">
        <is>
          <t>AC-0140</t>
        </is>
      </c>
      <c r="F1502" s="9" t="inlineStr">
        <is>
          <t>公牛嵌入插座-黑色</t>
        </is>
      </c>
      <c r="G1502" s="9" t="inlineStr">
        <is>
          <t>个数</t>
        </is>
      </c>
      <c r="H1502" s="9" t="n"/>
      <c r="I1502" s="9" t="inlineStr">
        <is>
          <t>个</t>
        </is>
      </c>
      <c r="J1502" s="9" t="n">
        <v>1</v>
      </c>
      <c r="K1502" s="9" t="n"/>
      <c r="L1502" s="9" t="n"/>
      <c r="N1502" s="8" t="inlineStr">
        <is>
          <t>✅ 可导入</t>
        </is>
      </c>
      <c r="O1502" t="inlineStr">
        <is>
          <t>✓</t>
        </is>
      </c>
    </row>
    <row r="1503">
      <c r="A1503" s="5" t="inlineStr">
        <is>
          <t>PFG25250051220</t>
        </is>
      </c>
      <c r="B1503" s="6" t="inlineStr">
        <is>
          <t>孚格超薄餐边柜</t>
        </is>
      </c>
      <c r="C1503" s="6" t="inlineStr">
        <is>
          <t>超薄窄柜-整柜-标准版-1.0米</t>
        </is>
      </c>
      <c r="D1503" s="6" t="inlineStr">
        <is>
          <t>PFG2525005122012</t>
        </is>
      </c>
      <c r="E1503" s="5" t="inlineStr">
        <is>
          <t>AC-0078</t>
        </is>
      </c>
      <c r="F1503" s="6" t="inlineStr">
        <is>
          <t>餐边柜连接片</t>
        </is>
      </c>
      <c r="G1503" s="6" t="inlineStr">
        <is>
          <t>个数</t>
        </is>
      </c>
      <c r="H1503" s="6" t="n"/>
      <c r="I1503" s="6" t="inlineStr">
        <is>
          <t>个</t>
        </is>
      </c>
      <c r="J1503" s="6" t="n">
        <v>2</v>
      </c>
      <c r="K1503" s="6" t="n"/>
      <c r="L1503" s="6" t="n"/>
      <c r="N1503" s="8" t="inlineStr">
        <is>
          <t>✅ 可导入</t>
        </is>
      </c>
      <c r="O1503" t="inlineStr">
        <is>
          <t>✓</t>
        </is>
      </c>
    </row>
    <row r="1504">
      <c r="A1504" s="5" t="inlineStr">
        <is>
          <t>PFG25250051220</t>
        </is>
      </c>
      <c r="B1504" s="9" t="inlineStr">
        <is>
          <t>孚格超薄餐边柜</t>
        </is>
      </c>
      <c r="C1504" s="9" t="inlineStr">
        <is>
          <t>超薄窄柜-整柜-标准版-1.0米</t>
        </is>
      </c>
      <c r="D1504" s="9" t="inlineStr">
        <is>
          <t>PFG2525005122012</t>
        </is>
      </c>
      <c r="E1504" s="5" t="inlineStr">
        <is>
          <t>AC-0083</t>
        </is>
      </c>
      <c r="F1504" s="9" t="inlineStr">
        <is>
          <t>9mm米白洞石岩板</t>
        </is>
      </c>
      <c r="G1504" s="9" t="inlineStr">
        <is>
          <t>平面(长×宽)</t>
        </is>
      </c>
      <c r="H1504" s="9" t="inlineStr">
        <is>
          <t>待定</t>
        </is>
      </c>
      <c r="I1504" s="9" t="inlineStr">
        <is>
          <t>块</t>
        </is>
      </c>
      <c r="J1504" s="9" t="n">
        <v>1</v>
      </c>
      <c r="K1504" s="9" t="inlineStr">
        <is>
          <t>否</t>
        </is>
      </c>
      <c r="L1504" s="9" t="n"/>
      <c r="N1504" s="8" t="inlineStr">
        <is>
          <t>✅ 可导入</t>
        </is>
      </c>
      <c r="O1504" t="inlineStr">
        <is>
          <t>✓</t>
        </is>
      </c>
    </row>
    <row r="1505">
      <c r="A1505" s="5" t="inlineStr">
        <is>
          <t>PFG25250051220</t>
        </is>
      </c>
      <c r="B1505" s="6" t="inlineStr">
        <is>
          <t>孚格超薄餐边柜</t>
        </is>
      </c>
      <c r="C1505" s="6" t="inlineStr">
        <is>
          <t>超薄窄柜-整柜-标准版-1.0米</t>
        </is>
      </c>
      <c r="D1505" s="6" t="inlineStr">
        <is>
          <t>PFG2525005122012</t>
        </is>
      </c>
      <c r="E1505" s="5" t="inlineStr">
        <is>
          <t>AC-0129</t>
        </is>
      </c>
      <c r="F1505" s="6" t="inlineStr">
        <is>
          <t>铝合金定制圆形把手</t>
        </is>
      </c>
      <c r="G1505" s="6" t="inlineStr">
        <is>
          <t>个数</t>
        </is>
      </c>
      <c r="H1505" s="6" t="n"/>
      <c r="I1505" s="6" t="inlineStr">
        <is>
          <t>个</t>
        </is>
      </c>
      <c r="J1505" s="6" t="n">
        <v>2</v>
      </c>
      <c r="K1505" s="6" t="n"/>
      <c r="L1505" s="6" t="n"/>
      <c r="N1505" s="8" t="inlineStr">
        <is>
          <t>✅ 可导入</t>
        </is>
      </c>
      <c r="O1505" t="inlineStr">
        <is>
          <t>✓</t>
        </is>
      </c>
    </row>
    <row r="1506">
      <c r="A1506" s="5" t="inlineStr">
        <is>
          <t>PFG25250051220</t>
        </is>
      </c>
      <c r="B1506" s="9" t="inlineStr">
        <is>
          <t>孚格超薄餐边柜</t>
        </is>
      </c>
      <c r="C1506" s="9" t="inlineStr">
        <is>
          <t>超薄窄柜-整柜-标准版-1.2米</t>
        </is>
      </c>
      <c r="D1506" s="9" t="inlineStr">
        <is>
          <t>PFG2525005122013</t>
        </is>
      </c>
      <c r="E1506" s="5" t="inlineStr">
        <is>
          <t>WD-0302</t>
        </is>
      </c>
      <c r="F1506" s="9" t="inlineStr">
        <is>
          <t>超薄窄柜-整柜-木作部分-适配0.8米</t>
        </is>
      </c>
      <c r="G1506" s="9" t="inlineStr">
        <is>
          <t>组合</t>
        </is>
      </c>
      <c r="H1506" s="9" t="n"/>
      <c r="I1506" s="9" t="inlineStr">
        <is>
          <t>套</t>
        </is>
      </c>
      <c r="J1506" s="9" t="n">
        <v>1</v>
      </c>
      <c r="K1506" s="9" t="n"/>
      <c r="L1506" s="9" t="n"/>
      <c r="N1506" s="8" t="inlineStr">
        <is>
          <t>✅ 可导入</t>
        </is>
      </c>
      <c r="O1506" t="inlineStr">
        <is>
          <t>✓</t>
        </is>
      </c>
    </row>
    <row r="1507">
      <c r="A1507" s="5" t="inlineStr">
        <is>
          <t>PFG25250051220</t>
        </is>
      </c>
      <c r="B1507" s="6" t="inlineStr">
        <is>
          <t>孚格超薄餐边柜</t>
        </is>
      </c>
      <c r="C1507" s="6" t="inlineStr">
        <is>
          <t>超薄窄柜-整柜-标准版-1.2米</t>
        </is>
      </c>
      <c r="D1507" s="6" t="inlineStr">
        <is>
          <t>PFG2525005122013</t>
        </is>
      </c>
      <c r="E1507" s="5" t="inlineStr">
        <is>
          <t>AC-0092</t>
        </is>
      </c>
      <c r="F1507" s="6" t="inlineStr">
        <is>
          <t>5mm茶色玻璃</t>
        </is>
      </c>
      <c r="G1507" s="6" t="inlineStr">
        <is>
          <t>平面(长×宽)</t>
        </is>
      </c>
      <c r="H1507" s="6" t="inlineStr">
        <is>
          <t>待定</t>
        </is>
      </c>
      <c r="I1507" s="6" t="inlineStr">
        <is>
          <t>块</t>
        </is>
      </c>
      <c r="J1507" s="6" t="n">
        <v>2</v>
      </c>
      <c r="K1507" s="6" t="inlineStr">
        <is>
          <t>否</t>
        </is>
      </c>
      <c r="L1507" s="6" t="n"/>
      <c r="N1507" s="8" t="inlineStr">
        <is>
          <t>✅ 可导入</t>
        </is>
      </c>
      <c r="O1507" t="inlineStr">
        <is>
          <t>✓</t>
        </is>
      </c>
    </row>
    <row r="1508">
      <c r="A1508" s="5" t="inlineStr">
        <is>
          <t>PFG25250051220</t>
        </is>
      </c>
      <c r="B1508" s="9" t="inlineStr">
        <is>
          <t>孚格超薄餐边柜</t>
        </is>
      </c>
      <c r="C1508" s="9" t="inlineStr">
        <is>
          <t>超薄窄柜-整柜-标准版-1.2米</t>
        </is>
      </c>
      <c r="D1508" s="9" t="inlineStr">
        <is>
          <t>PFG2525005122013</t>
        </is>
      </c>
      <c r="E1508" s="5" t="inlineStr">
        <is>
          <t>AC-0138</t>
        </is>
      </c>
      <c r="F1508" s="9" t="inlineStr">
        <is>
          <t>不锈钢装饰金属条</t>
        </is>
      </c>
      <c r="G1508" s="9" t="inlineStr">
        <is>
          <t>个数</t>
        </is>
      </c>
      <c r="H1508" s="9" t="n"/>
      <c r="I1508" s="9" t="inlineStr">
        <is>
          <t>根</t>
        </is>
      </c>
      <c r="J1508" s="9" t="n">
        <v>2</v>
      </c>
      <c r="K1508" s="9" t="n"/>
      <c r="L1508" s="9" t="n"/>
      <c r="N1508" s="8" t="inlineStr">
        <is>
          <t>✅ 可导入</t>
        </is>
      </c>
      <c r="O1508" t="inlineStr">
        <is>
          <t>✓</t>
        </is>
      </c>
    </row>
    <row r="1509">
      <c r="A1509" s="5" t="inlineStr">
        <is>
          <t>PFG25250051220</t>
        </is>
      </c>
      <c r="B1509" s="6" t="inlineStr">
        <is>
          <t>孚格超薄餐边柜</t>
        </is>
      </c>
      <c r="C1509" s="6" t="inlineStr">
        <is>
          <t>超薄窄柜-整柜-标准版-1.2米</t>
        </is>
      </c>
      <c r="D1509" s="6" t="inlineStr">
        <is>
          <t>PFG2525005122013</t>
        </is>
      </c>
      <c r="E1509" s="5" t="inlineStr">
        <is>
          <t>AC-0139</t>
        </is>
      </c>
      <c r="F1509" s="6" t="inlineStr">
        <is>
          <t>黑色金属挂钩</t>
        </is>
      </c>
      <c r="G1509" s="6" t="inlineStr">
        <is>
          <t>个数</t>
        </is>
      </c>
      <c r="H1509" s="6" t="n"/>
      <c r="I1509" s="6" t="inlineStr">
        <is>
          <t>个</t>
        </is>
      </c>
      <c r="J1509" s="6" t="n">
        <v>2</v>
      </c>
      <c r="K1509" s="6" t="n"/>
      <c r="L1509" s="6" t="n"/>
      <c r="N1509" s="8" t="inlineStr">
        <is>
          <t>✅ 可导入</t>
        </is>
      </c>
      <c r="O1509" t="inlineStr">
        <is>
          <t>✓</t>
        </is>
      </c>
    </row>
    <row r="1510">
      <c r="A1510" s="5" t="inlineStr">
        <is>
          <t>PFG25250051220</t>
        </is>
      </c>
      <c r="B1510" s="9" t="inlineStr">
        <is>
          <t>孚格超薄餐边柜</t>
        </is>
      </c>
      <c r="C1510" s="9" t="inlineStr">
        <is>
          <t>超薄窄柜-整柜-标准版-1.2米</t>
        </is>
      </c>
      <c r="D1510" s="9" t="inlineStr">
        <is>
          <t>PFG2525005122013</t>
        </is>
      </c>
      <c r="E1510" s="5" t="inlineStr">
        <is>
          <t>AC-0140</t>
        </is>
      </c>
      <c r="F1510" s="9" t="inlineStr">
        <is>
          <t>公牛嵌入插座-黑色</t>
        </is>
      </c>
      <c r="G1510" s="9" t="inlineStr">
        <is>
          <t>个数</t>
        </is>
      </c>
      <c r="H1510" s="9" t="n"/>
      <c r="I1510" s="9" t="inlineStr">
        <is>
          <t>个</t>
        </is>
      </c>
      <c r="J1510" s="9" t="n">
        <v>1</v>
      </c>
      <c r="K1510" s="9" t="n"/>
      <c r="L1510" s="9" t="n"/>
      <c r="N1510" s="8" t="inlineStr">
        <is>
          <t>✅ 可导入</t>
        </is>
      </c>
      <c r="O1510" t="inlineStr">
        <is>
          <t>✓</t>
        </is>
      </c>
    </row>
    <row r="1511">
      <c r="A1511" s="5" t="inlineStr">
        <is>
          <t>PFG25250051220</t>
        </is>
      </c>
      <c r="B1511" s="6" t="inlineStr">
        <is>
          <t>孚格超薄餐边柜</t>
        </is>
      </c>
      <c r="C1511" s="6" t="inlineStr">
        <is>
          <t>超薄窄柜-整柜-标准版-1.2米</t>
        </is>
      </c>
      <c r="D1511" s="6" t="inlineStr">
        <is>
          <t>PFG2525005122013</t>
        </is>
      </c>
      <c r="E1511" s="5" t="inlineStr">
        <is>
          <t>AC-0078</t>
        </is>
      </c>
      <c r="F1511" s="6" t="inlineStr">
        <is>
          <t>餐边柜连接片</t>
        </is>
      </c>
      <c r="G1511" s="6" t="inlineStr">
        <is>
          <t>个数</t>
        </is>
      </c>
      <c r="H1511" s="6" t="n"/>
      <c r="I1511" s="6" t="inlineStr">
        <is>
          <t>个</t>
        </is>
      </c>
      <c r="J1511" s="6" t="n">
        <v>2</v>
      </c>
      <c r="K1511" s="6" t="n"/>
      <c r="L1511" s="6" t="n"/>
      <c r="N1511" s="8" t="inlineStr">
        <is>
          <t>✅ 可导入</t>
        </is>
      </c>
      <c r="O1511" t="inlineStr">
        <is>
          <t>✓</t>
        </is>
      </c>
    </row>
    <row r="1512">
      <c r="A1512" s="5" t="inlineStr">
        <is>
          <t>PFG25250051220</t>
        </is>
      </c>
      <c r="B1512" s="9" t="inlineStr">
        <is>
          <t>孚格超薄餐边柜</t>
        </is>
      </c>
      <c r="C1512" s="9" t="inlineStr">
        <is>
          <t>超薄窄柜-整柜-标准版-1.2米</t>
        </is>
      </c>
      <c r="D1512" s="9" t="inlineStr">
        <is>
          <t>PFG2525005122013</t>
        </is>
      </c>
      <c r="E1512" s="5" t="inlineStr">
        <is>
          <t>AC-0083</t>
        </is>
      </c>
      <c r="F1512" s="9" t="inlineStr">
        <is>
          <t>9mm米白洞石岩板</t>
        </is>
      </c>
      <c r="G1512" s="9" t="inlineStr">
        <is>
          <t>平面(长×宽)</t>
        </is>
      </c>
      <c r="H1512" s="9" t="inlineStr">
        <is>
          <t>待定</t>
        </is>
      </c>
      <c r="I1512" s="9" t="inlineStr">
        <is>
          <t>块</t>
        </is>
      </c>
      <c r="J1512" s="9" t="n">
        <v>1</v>
      </c>
      <c r="K1512" s="9" t="inlineStr">
        <is>
          <t>否</t>
        </is>
      </c>
      <c r="L1512" s="9" t="n"/>
      <c r="N1512" s="8" t="inlineStr">
        <is>
          <t>✅ 可导入</t>
        </is>
      </c>
      <c r="O1512" t="inlineStr">
        <is>
          <t>✓</t>
        </is>
      </c>
    </row>
    <row r="1513">
      <c r="A1513" s="5" t="inlineStr">
        <is>
          <t>PFG25250051220</t>
        </is>
      </c>
      <c r="B1513" s="6" t="inlineStr">
        <is>
          <t>孚格超薄餐边柜</t>
        </is>
      </c>
      <c r="C1513" s="6" t="inlineStr">
        <is>
          <t>超薄窄柜-整柜-标准版-1.2米</t>
        </is>
      </c>
      <c r="D1513" s="6" t="inlineStr">
        <is>
          <t>PFG2525005122013</t>
        </is>
      </c>
      <c r="E1513" s="5" t="inlineStr">
        <is>
          <t>AC-0129</t>
        </is>
      </c>
      <c r="F1513" s="6" t="inlineStr">
        <is>
          <t>铝合金定制圆形把手</t>
        </is>
      </c>
      <c r="G1513" s="6" t="inlineStr">
        <is>
          <t>个数</t>
        </is>
      </c>
      <c r="H1513" s="6" t="n"/>
      <c r="I1513" s="6" t="inlineStr">
        <is>
          <t>个</t>
        </is>
      </c>
      <c r="J1513" s="6" t="n">
        <v>2</v>
      </c>
      <c r="K1513" s="6" t="n"/>
      <c r="L1513" s="6" t="n"/>
      <c r="N1513" s="8" t="inlineStr">
        <is>
          <t>✅ 可导入</t>
        </is>
      </c>
      <c r="O1513" t="inlineStr">
        <is>
          <t>✓</t>
        </is>
      </c>
    </row>
    <row r="1514">
      <c r="A1514" s="5" t="inlineStr">
        <is>
          <t>PFG25250051220</t>
        </is>
      </c>
      <c r="B1514" s="97" t="inlineStr">
        <is>
          <t>孚格超薄餐边柜</t>
        </is>
      </c>
      <c r="C1514" s="9" t="inlineStr">
        <is>
          <t>超薄窄柜-整柜-玻璃门版-0.8米</t>
        </is>
      </c>
      <c r="D1514" s="9" t="inlineStr">
        <is>
          <t>PFG2525005122014</t>
        </is>
      </c>
      <c r="E1514" s="5" t="inlineStr">
        <is>
          <t>WD-0382</t>
        </is>
      </c>
      <c r="F1514" s="9" t="inlineStr">
        <is>
          <t>超薄窄柜-整柜-玻璃门版-木作部分-适配0.8米</t>
        </is>
      </c>
      <c r="G1514" s="9" t="inlineStr">
        <is>
          <t>组合</t>
        </is>
      </c>
      <c r="H1514" s="9" t="n"/>
      <c r="I1514" s="9" t="inlineStr">
        <is>
          <t>套</t>
        </is>
      </c>
      <c r="J1514" s="9" t="n">
        <v>1</v>
      </c>
      <c r="K1514" s="9" t="n"/>
      <c r="L1514" s="9" t="n"/>
      <c r="N1514" s="8" t="inlineStr">
        <is>
          <t>✅ 可导入</t>
        </is>
      </c>
      <c r="O1514" t="inlineStr">
        <is>
          <t>✓</t>
        </is>
      </c>
    </row>
    <row r="1515">
      <c r="A1515" s="5" t="inlineStr">
        <is>
          <t>PFG25250051220</t>
        </is>
      </c>
      <c r="B1515" s="6" t="inlineStr">
        <is>
          <t>孚格超薄餐边柜</t>
        </is>
      </c>
      <c r="C1515" s="6" t="inlineStr">
        <is>
          <t>超薄窄柜-整柜-玻璃门版-0.8米</t>
        </is>
      </c>
      <c r="D1515" s="6" t="inlineStr">
        <is>
          <t>PFG2525005122014</t>
        </is>
      </c>
      <c r="E1515" s="5" t="inlineStr">
        <is>
          <t>AC-0092</t>
        </is>
      </c>
      <c r="F1515" s="6" t="inlineStr">
        <is>
          <t>5mm茶色玻璃</t>
        </is>
      </c>
      <c r="G1515" s="6" t="inlineStr">
        <is>
          <t>平面(长×宽)</t>
        </is>
      </c>
      <c r="H1515" s="6" t="inlineStr">
        <is>
          <t>待定</t>
        </is>
      </c>
      <c r="I1515" s="6" t="inlineStr">
        <is>
          <t>块</t>
        </is>
      </c>
      <c r="J1515" s="6" t="n">
        <v>2</v>
      </c>
      <c r="K1515" s="6" t="n"/>
      <c r="L1515" s="96" t="inlineStr">
        <is>
          <t>孚格超薄餐边柜-顶柜玻璃-0.8米版</t>
        </is>
      </c>
      <c r="N1515" s="8" t="inlineStr">
        <is>
          <t>✅ 可导入</t>
        </is>
      </c>
      <c r="O1515" t="inlineStr">
        <is>
          <t>✓</t>
        </is>
      </c>
    </row>
    <row r="1516">
      <c r="A1516" s="5" t="inlineStr">
        <is>
          <t>PFG25250051220</t>
        </is>
      </c>
      <c r="B1516" s="9" t="inlineStr">
        <is>
          <t>孚格超薄餐边柜</t>
        </is>
      </c>
      <c r="C1516" s="9" t="inlineStr">
        <is>
          <t>超薄窄柜-整柜-玻璃门版-0.8米</t>
        </is>
      </c>
      <c r="D1516" s="9" t="inlineStr">
        <is>
          <t>PFG2525005122014</t>
        </is>
      </c>
      <c r="E1516" s="5" t="inlineStr">
        <is>
          <t>AC-0138</t>
        </is>
      </c>
      <c r="F1516" s="9" t="inlineStr">
        <is>
          <t>不锈钢装饰金属条</t>
        </is>
      </c>
      <c r="G1516" s="9" t="inlineStr">
        <is>
          <t>个数</t>
        </is>
      </c>
      <c r="H1516" s="9" t="n"/>
      <c r="I1516" s="9" t="inlineStr">
        <is>
          <t>根</t>
        </is>
      </c>
      <c r="J1516" s="9" t="n">
        <v>2</v>
      </c>
      <c r="K1516" s="9" t="n"/>
      <c r="L1516" s="9" t="n"/>
      <c r="N1516" s="8" t="inlineStr">
        <is>
          <t>✅ 可导入</t>
        </is>
      </c>
      <c r="O1516" t="inlineStr">
        <is>
          <t>✓</t>
        </is>
      </c>
    </row>
    <row r="1517">
      <c r="A1517" s="5" t="inlineStr">
        <is>
          <t>PFG25250051220</t>
        </is>
      </c>
      <c r="B1517" s="6" t="inlineStr">
        <is>
          <t>孚格超薄餐边柜</t>
        </is>
      </c>
      <c r="C1517" s="6" t="inlineStr">
        <is>
          <t>超薄窄柜-整柜-玻璃门版-0.8米</t>
        </is>
      </c>
      <c r="D1517" s="6" t="inlineStr">
        <is>
          <t>PFG2525005122014</t>
        </is>
      </c>
      <c r="E1517" s="5" t="inlineStr">
        <is>
          <t>AC-0139</t>
        </is>
      </c>
      <c r="F1517" s="6" t="inlineStr">
        <is>
          <t>黑色金属挂钩</t>
        </is>
      </c>
      <c r="G1517" s="6" t="inlineStr">
        <is>
          <t>个数</t>
        </is>
      </c>
      <c r="H1517" s="6" t="n"/>
      <c r="I1517" s="6" t="inlineStr">
        <is>
          <t>个</t>
        </is>
      </c>
      <c r="J1517" s="6" t="n">
        <v>2</v>
      </c>
      <c r="K1517" s="6" t="n"/>
      <c r="L1517" s="6" t="n"/>
      <c r="N1517" s="8" t="inlineStr">
        <is>
          <t>✅ 可导入</t>
        </is>
      </c>
      <c r="O1517" t="inlineStr">
        <is>
          <t>✓</t>
        </is>
      </c>
    </row>
    <row r="1518">
      <c r="A1518" s="5" t="inlineStr">
        <is>
          <t>PFG25250051220</t>
        </is>
      </c>
      <c r="B1518" s="9" t="inlineStr">
        <is>
          <t>孚格超薄餐边柜</t>
        </is>
      </c>
      <c r="C1518" s="9" t="inlineStr">
        <is>
          <t>超薄窄柜-整柜-玻璃门版-0.8米</t>
        </is>
      </c>
      <c r="D1518" s="9" t="inlineStr">
        <is>
          <t>PFG2525005122014</t>
        </is>
      </c>
      <c r="E1518" s="5" t="inlineStr">
        <is>
          <t>AC-0140</t>
        </is>
      </c>
      <c r="F1518" s="9" t="inlineStr">
        <is>
          <t>公牛嵌入插座-黑色</t>
        </is>
      </c>
      <c r="G1518" s="9" t="inlineStr">
        <is>
          <t>个数</t>
        </is>
      </c>
      <c r="H1518" s="9" t="n"/>
      <c r="I1518" s="9" t="inlineStr">
        <is>
          <t>个</t>
        </is>
      </c>
      <c r="J1518" s="9" t="n">
        <v>1</v>
      </c>
      <c r="K1518" s="9" t="n"/>
      <c r="L1518" s="9" t="n"/>
      <c r="N1518" s="8" t="inlineStr">
        <is>
          <t>✅ 可导入</t>
        </is>
      </c>
      <c r="O1518" t="inlineStr">
        <is>
          <t>✓</t>
        </is>
      </c>
    </row>
    <row r="1519">
      <c r="A1519" s="5" t="inlineStr">
        <is>
          <t>PFG25250051220</t>
        </is>
      </c>
      <c r="B1519" s="6" t="inlineStr">
        <is>
          <t>孚格超薄餐边柜</t>
        </is>
      </c>
      <c r="C1519" s="6" t="inlineStr">
        <is>
          <t>超薄窄柜-整柜-玻璃门版-0.8米</t>
        </is>
      </c>
      <c r="D1519" s="6" t="inlineStr">
        <is>
          <t>PFG2525005122014</t>
        </is>
      </c>
      <c r="E1519" s="5" t="inlineStr">
        <is>
          <t>AC-0078</t>
        </is>
      </c>
      <c r="F1519" s="6" t="inlineStr">
        <is>
          <t>餐边柜连接片</t>
        </is>
      </c>
      <c r="G1519" s="6" t="inlineStr">
        <is>
          <t>个数</t>
        </is>
      </c>
      <c r="H1519" s="6" t="n"/>
      <c r="I1519" s="6" t="inlineStr">
        <is>
          <t>个</t>
        </is>
      </c>
      <c r="J1519" s="6" t="n">
        <v>2</v>
      </c>
      <c r="K1519" s="6" t="n"/>
      <c r="L1519" s="6" t="n"/>
      <c r="N1519" s="8" t="inlineStr">
        <is>
          <t>✅ 可导入</t>
        </is>
      </c>
      <c r="O1519" t="inlineStr">
        <is>
          <t>✓</t>
        </is>
      </c>
    </row>
    <row r="1520">
      <c r="A1520" s="5" t="inlineStr">
        <is>
          <t>PFG25250051220</t>
        </is>
      </c>
      <c r="B1520" s="9" t="inlineStr">
        <is>
          <t>孚格超薄餐边柜</t>
        </is>
      </c>
      <c r="C1520" s="9" t="inlineStr">
        <is>
          <t>超薄窄柜-整柜-玻璃门版-0.8米</t>
        </is>
      </c>
      <c r="D1520" s="9" t="inlineStr">
        <is>
          <t>PFG2525005122014</t>
        </is>
      </c>
      <c r="E1520" s="5" t="inlineStr">
        <is>
          <t>AC-0083</t>
        </is>
      </c>
      <c r="F1520" s="9" t="inlineStr">
        <is>
          <t>9mm米白洞石岩板</t>
        </is>
      </c>
      <c r="G1520" s="9" t="inlineStr">
        <is>
          <t>平面(长×宽)</t>
        </is>
      </c>
      <c r="H1520" s="9" t="inlineStr">
        <is>
          <t>待定</t>
        </is>
      </c>
      <c r="I1520" s="9" t="inlineStr">
        <is>
          <t>块</t>
        </is>
      </c>
      <c r="J1520" s="9" t="n">
        <v>1</v>
      </c>
      <c r="K1520" s="9" t="inlineStr">
        <is>
          <t>否</t>
        </is>
      </c>
      <c r="L1520" s="9" t="n"/>
      <c r="N1520" s="8" t="inlineStr">
        <is>
          <t>✅ 可导入</t>
        </is>
      </c>
      <c r="O1520" t="inlineStr">
        <is>
          <t>✓</t>
        </is>
      </c>
    </row>
    <row r="1521">
      <c r="A1521" s="5" t="inlineStr">
        <is>
          <t>PFG25250051220</t>
        </is>
      </c>
      <c r="B1521" s="6" t="inlineStr">
        <is>
          <t>孚格超薄餐边柜</t>
        </is>
      </c>
      <c r="C1521" s="6" t="inlineStr">
        <is>
          <t>超薄窄柜-整柜-玻璃门版-0.8米</t>
        </is>
      </c>
      <c r="D1521" s="6" t="inlineStr">
        <is>
          <t>PFG2525005122014</t>
        </is>
      </c>
      <c r="E1521" s="5" t="inlineStr">
        <is>
          <t>AC-0092</t>
        </is>
      </c>
      <c r="F1521" s="6" t="inlineStr">
        <is>
          <t>5mm茶色玻璃</t>
        </is>
      </c>
      <c r="G1521" s="6" t="inlineStr">
        <is>
          <t>平面(长×宽)</t>
        </is>
      </c>
      <c r="H1521" s="6" t="inlineStr">
        <is>
          <t>待定</t>
        </is>
      </c>
      <c r="I1521" s="6" t="inlineStr">
        <is>
          <t>块</t>
        </is>
      </c>
      <c r="J1521" s="6" t="n">
        <v>2</v>
      </c>
      <c r="K1521" s="6" t="n"/>
      <c r="L1521" s="96" t="inlineStr">
        <is>
          <t>孚格超薄餐边柜-下柜移门玻璃-0.8米版</t>
        </is>
      </c>
      <c r="N1521" s="8" t="inlineStr">
        <is>
          <t>✅ 可导入</t>
        </is>
      </c>
      <c r="O1521" t="inlineStr">
        <is>
          <t>✓</t>
        </is>
      </c>
    </row>
    <row r="1522">
      <c r="A1522" s="5" t="inlineStr">
        <is>
          <t>PFG25250051220</t>
        </is>
      </c>
      <c r="B1522" s="9" t="inlineStr">
        <is>
          <t>孚格超薄餐边柜</t>
        </is>
      </c>
      <c r="C1522" s="9" t="inlineStr">
        <is>
          <t>超薄窄柜-整柜-玻璃门版-1.0米</t>
        </is>
      </c>
      <c r="D1522" s="9" t="inlineStr">
        <is>
          <t>PFG2525005122015</t>
        </is>
      </c>
      <c r="E1522" s="5" t="inlineStr">
        <is>
          <t>WD-0383</t>
        </is>
      </c>
      <c r="F1522" s="9" t="inlineStr">
        <is>
          <t>超薄窄柜-整柜-玻璃门版-木作部分-适配1.0米</t>
        </is>
      </c>
      <c r="G1522" s="9" t="inlineStr">
        <is>
          <t>组合</t>
        </is>
      </c>
      <c r="H1522" s="9" t="n"/>
      <c r="I1522" s="9" t="inlineStr">
        <is>
          <t>套</t>
        </is>
      </c>
      <c r="J1522" s="9" t="n">
        <v>1</v>
      </c>
      <c r="K1522" s="9" t="n"/>
      <c r="L1522" s="9" t="n"/>
      <c r="N1522" s="8" t="inlineStr">
        <is>
          <t>✅ 可导入</t>
        </is>
      </c>
      <c r="O1522" t="inlineStr">
        <is>
          <t>✓</t>
        </is>
      </c>
    </row>
    <row r="1523">
      <c r="A1523" s="5" t="inlineStr">
        <is>
          <t>PFG25250051220</t>
        </is>
      </c>
      <c r="B1523" s="6" t="inlineStr">
        <is>
          <t>孚格超薄餐边柜</t>
        </is>
      </c>
      <c r="C1523" s="6" t="inlineStr">
        <is>
          <t>超薄窄柜-整柜-玻璃门版-1.0米</t>
        </is>
      </c>
      <c r="D1523" s="6" t="inlineStr">
        <is>
          <t>PFG2525005122015</t>
        </is>
      </c>
      <c r="E1523" s="5" t="inlineStr">
        <is>
          <t>AC-0092</t>
        </is>
      </c>
      <c r="F1523" s="6" t="inlineStr">
        <is>
          <t>5mm茶色玻璃</t>
        </is>
      </c>
      <c r="G1523" s="6" t="inlineStr">
        <is>
          <t>平面(长×宽)</t>
        </is>
      </c>
      <c r="H1523" s="6" t="inlineStr">
        <is>
          <t>待定</t>
        </is>
      </c>
      <c r="I1523" s="6" t="inlineStr">
        <is>
          <t>块</t>
        </is>
      </c>
      <c r="J1523" s="6" t="n">
        <v>2</v>
      </c>
      <c r="K1523" s="6" t="n"/>
      <c r="L1523" s="96" t="inlineStr">
        <is>
          <t>孚格超薄餐边柜-顶柜玻璃-1米版</t>
        </is>
      </c>
      <c r="N1523" s="8" t="inlineStr">
        <is>
          <t>✅ 可导入</t>
        </is>
      </c>
      <c r="O1523" t="inlineStr">
        <is>
          <t>✓</t>
        </is>
      </c>
    </row>
    <row r="1524">
      <c r="A1524" s="5" t="inlineStr">
        <is>
          <t>PFG25250051220</t>
        </is>
      </c>
      <c r="B1524" s="9" t="inlineStr">
        <is>
          <t>孚格超薄餐边柜</t>
        </is>
      </c>
      <c r="C1524" s="9" t="inlineStr">
        <is>
          <t>超薄窄柜-整柜-玻璃门版-1.0米</t>
        </is>
      </c>
      <c r="D1524" s="9" t="inlineStr">
        <is>
          <t>PFG2525005122015</t>
        </is>
      </c>
      <c r="E1524" s="5" t="inlineStr">
        <is>
          <t>AC-0138</t>
        </is>
      </c>
      <c r="F1524" s="9" t="inlineStr">
        <is>
          <t>不锈钢装饰金属条</t>
        </is>
      </c>
      <c r="G1524" s="9" t="inlineStr">
        <is>
          <t>个数</t>
        </is>
      </c>
      <c r="H1524" s="9" t="n"/>
      <c r="I1524" s="9" t="inlineStr">
        <is>
          <t>根</t>
        </is>
      </c>
      <c r="J1524" s="9" t="n">
        <v>2</v>
      </c>
      <c r="K1524" s="9" t="n"/>
      <c r="L1524" s="9" t="n"/>
      <c r="N1524" s="8" t="inlineStr">
        <is>
          <t>✅ 可导入</t>
        </is>
      </c>
      <c r="O1524" t="inlineStr">
        <is>
          <t>✓</t>
        </is>
      </c>
    </row>
    <row r="1525">
      <c r="A1525" s="5" t="inlineStr">
        <is>
          <t>PFG25250051220</t>
        </is>
      </c>
      <c r="B1525" s="6" t="inlineStr">
        <is>
          <t>孚格超薄餐边柜</t>
        </is>
      </c>
      <c r="C1525" s="6" t="inlineStr">
        <is>
          <t>超薄窄柜-整柜-玻璃门版-1.0米</t>
        </is>
      </c>
      <c r="D1525" s="6" t="inlineStr">
        <is>
          <t>PFG2525005122015</t>
        </is>
      </c>
      <c r="E1525" s="5" t="inlineStr">
        <is>
          <t>AC-0139</t>
        </is>
      </c>
      <c r="F1525" s="6" t="inlineStr">
        <is>
          <t>黑色金属挂钩</t>
        </is>
      </c>
      <c r="G1525" s="6" t="inlineStr">
        <is>
          <t>个数</t>
        </is>
      </c>
      <c r="H1525" s="6" t="n"/>
      <c r="I1525" s="6" t="inlineStr">
        <is>
          <t>个</t>
        </is>
      </c>
      <c r="J1525" s="6" t="n">
        <v>2</v>
      </c>
      <c r="K1525" s="6" t="n"/>
      <c r="L1525" s="6" t="n"/>
      <c r="N1525" s="8" t="inlineStr">
        <is>
          <t>✅ 可导入</t>
        </is>
      </c>
      <c r="O1525" t="inlineStr">
        <is>
          <t>✓</t>
        </is>
      </c>
    </row>
    <row r="1526">
      <c r="A1526" s="5" t="inlineStr">
        <is>
          <t>PFG25250051220</t>
        </is>
      </c>
      <c r="B1526" s="9" t="inlineStr">
        <is>
          <t>孚格超薄餐边柜</t>
        </is>
      </c>
      <c r="C1526" s="9" t="inlineStr">
        <is>
          <t>超薄窄柜-整柜-玻璃门版-1.0米</t>
        </is>
      </c>
      <c r="D1526" s="9" t="inlineStr">
        <is>
          <t>PFG2525005122015</t>
        </is>
      </c>
      <c r="E1526" s="5" t="inlineStr">
        <is>
          <t>AC-0140</t>
        </is>
      </c>
      <c r="F1526" s="9" t="inlineStr">
        <is>
          <t>公牛嵌入插座-黑色</t>
        </is>
      </c>
      <c r="G1526" s="9" t="inlineStr">
        <is>
          <t>个数</t>
        </is>
      </c>
      <c r="H1526" s="9" t="n"/>
      <c r="I1526" s="9" t="inlineStr">
        <is>
          <t>个</t>
        </is>
      </c>
      <c r="J1526" s="9" t="n">
        <v>1</v>
      </c>
      <c r="K1526" s="9" t="n"/>
      <c r="L1526" s="9" t="n"/>
      <c r="N1526" s="8" t="inlineStr">
        <is>
          <t>✅ 可导入</t>
        </is>
      </c>
      <c r="O1526" t="inlineStr">
        <is>
          <t>✓</t>
        </is>
      </c>
    </row>
    <row r="1527">
      <c r="A1527" s="5" t="inlineStr">
        <is>
          <t>PFG25250051220</t>
        </is>
      </c>
      <c r="B1527" s="6" t="inlineStr">
        <is>
          <t>孚格超薄餐边柜</t>
        </is>
      </c>
      <c r="C1527" s="6" t="inlineStr">
        <is>
          <t>超薄窄柜-整柜-玻璃门版-1.0米</t>
        </is>
      </c>
      <c r="D1527" s="6" t="inlineStr">
        <is>
          <t>PFG2525005122015</t>
        </is>
      </c>
      <c r="E1527" s="5" t="inlineStr">
        <is>
          <t>AC-0078</t>
        </is>
      </c>
      <c r="F1527" s="6" t="inlineStr">
        <is>
          <t>餐边柜连接片</t>
        </is>
      </c>
      <c r="G1527" s="6" t="inlineStr">
        <is>
          <t>个数</t>
        </is>
      </c>
      <c r="H1527" s="6" t="n"/>
      <c r="I1527" s="6" t="inlineStr">
        <is>
          <t>个</t>
        </is>
      </c>
      <c r="J1527" s="6" t="n">
        <v>2</v>
      </c>
      <c r="K1527" s="6" t="n"/>
      <c r="L1527" s="6" t="n"/>
      <c r="N1527" s="8" t="inlineStr">
        <is>
          <t>✅ 可导入</t>
        </is>
      </c>
      <c r="O1527" t="inlineStr">
        <is>
          <t>✓</t>
        </is>
      </c>
    </row>
    <row r="1528">
      <c r="A1528" s="5" t="inlineStr">
        <is>
          <t>PFG25250051220</t>
        </is>
      </c>
      <c r="B1528" s="9" t="inlineStr">
        <is>
          <t>孚格超薄餐边柜</t>
        </is>
      </c>
      <c r="C1528" s="9" t="inlineStr">
        <is>
          <t>超薄窄柜-整柜-玻璃门版-1.0米</t>
        </is>
      </c>
      <c r="D1528" s="9" t="inlineStr">
        <is>
          <t>PFG2525005122015</t>
        </is>
      </c>
      <c r="E1528" s="5" t="inlineStr">
        <is>
          <t>AC-0083</t>
        </is>
      </c>
      <c r="F1528" s="9" t="inlineStr">
        <is>
          <t>9mm米白洞石岩板</t>
        </is>
      </c>
      <c r="G1528" s="9" t="inlineStr">
        <is>
          <t>平面(长×宽)</t>
        </is>
      </c>
      <c r="H1528" s="9" t="inlineStr">
        <is>
          <t>待定</t>
        </is>
      </c>
      <c r="I1528" s="9" t="inlineStr">
        <is>
          <t>块</t>
        </is>
      </c>
      <c r="J1528" s="9" t="n">
        <v>1</v>
      </c>
      <c r="K1528" s="9" t="inlineStr">
        <is>
          <t>否</t>
        </is>
      </c>
      <c r="L1528" s="9" t="n"/>
      <c r="N1528" s="8" t="inlineStr">
        <is>
          <t>✅ 可导入</t>
        </is>
      </c>
      <c r="O1528" t="inlineStr">
        <is>
          <t>✓</t>
        </is>
      </c>
    </row>
    <row r="1529">
      <c r="A1529" s="5" t="inlineStr">
        <is>
          <t>PFG25250051220</t>
        </is>
      </c>
      <c r="B1529" s="6" t="inlineStr">
        <is>
          <t>孚格超薄餐边柜</t>
        </is>
      </c>
      <c r="C1529" s="6" t="inlineStr">
        <is>
          <t>超薄窄柜-整柜-玻璃门版-1.0米</t>
        </is>
      </c>
      <c r="D1529" s="6" t="inlineStr">
        <is>
          <t>PFG2525005122015</t>
        </is>
      </c>
      <c r="E1529" s="5" t="inlineStr">
        <is>
          <t>AC-0092</t>
        </is>
      </c>
      <c r="F1529" s="6" t="inlineStr">
        <is>
          <t>5mm茶色玻璃</t>
        </is>
      </c>
      <c r="G1529" s="6" t="inlineStr">
        <is>
          <t>平面(长×宽)</t>
        </is>
      </c>
      <c r="H1529" s="6" t="inlineStr">
        <is>
          <t>待定</t>
        </is>
      </c>
      <c r="I1529" s="6" t="inlineStr">
        <is>
          <t>块</t>
        </is>
      </c>
      <c r="J1529" s="6" t="n">
        <v>2</v>
      </c>
      <c r="K1529" s="6" t="n"/>
      <c r="L1529" s="96" t="inlineStr">
        <is>
          <t>孚格超薄餐边柜-下柜移门玻璃-1米版</t>
        </is>
      </c>
      <c r="N1529" s="8" t="inlineStr">
        <is>
          <t>✅ 可导入</t>
        </is>
      </c>
      <c r="O1529" t="inlineStr">
        <is>
          <t>✓</t>
        </is>
      </c>
    </row>
    <row r="1530">
      <c r="A1530" s="5" t="inlineStr">
        <is>
          <t>PFG25250051220</t>
        </is>
      </c>
      <c r="B1530" s="9" t="inlineStr">
        <is>
          <t>孚格超薄餐边柜</t>
        </is>
      </c>
      <c r="C1530" s="9" t="inlineStr">
        <is>
          <t>超薄窄柜-整柜-玻璃门版-1.2米</t>
        </is>
      </c>
      <c r="D1530" s="9" t="inlineStr">
        <is>
          <t>PFG2525005122016</t>
        </is>
      </c>
      <c r="E1530" s="5" t="inlineStr">
        <is>
          <t>WD-0384</t>
        </is>
      </c>
      <c r="F1530" s="9" t="inlineStr">
        <is>
          <t>超薄窄柜-整柜-玻璃门版-木作部分-适配1.2米</t>
        </is>
      </c>
      <c r="G1530" s="9" t="inlineStr">
        <is>
          <t>组合</t>
        </is>
      </c>
      <c r="H1530" s="9" t="n"/>
      <c r="I1530" s="9" t="inlineStr">
        <is>
          <t>套</t>
        </is>
      </c>
      <c r="J1530" s="9" t="n">
        <v>1</v>
      </c>
      <c r="K1530" s="9" t="n"/>
      <c r="L1530" s="9" t="n"/>
      <c r="N1530" s="8" t="inlineStr">
        <is>
          <t>✅ 可导入</t>
        </is>
      </c>
      <c r="O1530" t="inlineStr">
        <is>
          <t>✓</t>
        </is>
      </c>
    </row>
    <row r="1531">
      <c r="A1531" s="5" t="inlineStr">
        <is>
          <t>PFG25250051220</t>
        </is>
      </c>
      <c r="B1531" s="6" t="inlineStr">
        <is>
          <t>孚格超薄餐边柜</t>
        </is>
      </c>
      <c r="C1531" s="6" t="inlineStr">
        <is>
          <t>超薄窄柜-整柜-玻璃门版-1.2米</t>
        </is>
      </c>
      <c r="D1531" s="6" t="inlineStr">
        <is>
          <t>PFG2525005122016</t>
        </is>
      </c>
      <c r="E1531" s="5" t="inlineStr">
        <is>
          <t>AC-0092</t>
        </is>
      </c>
      <c r="F1531" s="6" t="inlineStr">
        <is>
          <t>5mm茶色玻璃</t>
        </is>
      </c>
      <c r="G1531" s="6" t="inlineStr">
        <is>
          <t>平面(长×宽)</t>
        </is>
      </c>
      <c r="H1531" s="6" t="inlineStr">
        <is>
          <t>待定</t>
        </is>
      </c>
      <c r="I1531" s="6" t="inlineStr">
        <is>
          <t>块</t>
        </is>
      </c>
      <c r="J1531" s="6" t="n">
        <v>2</v>
      </c>
      <c r="K1531" s="6" t="n"/>
      <c r="L1531" s="96" t="inlineStr">
        <is>
          <t>孚格超薄餐边柜-顶柜玻璃-1.2米版</t>
        </is>
      </c>
      <c r="N1531" s="8" t="inlineStr">
        <is>
          <t>✅ 可导入</t>
        </is>
      </c>
      <c r="O1531" t="inlineStr">
        <is>
          <t>✓</t>
        </is>
      </c>
    </row>
    <row r="1532">
      <c r="A1532" s="5" t="inlineStr">
        <is>
          <t>PFG25250051220</t>
        </is>
      </c>
      <c r="B1532" s="9" t="inlineStr">
        <is>
          <t>孚格超薄餐边柜</t>
        </is>
      </c>
      <c r="C1532" s="9" t="inlineStr">
        <is>
          <t>超薄窄柜-整柜-玻璃门版-1.2米</t>
        </is>
      </c>
      <c r="D1532" s="9" t="inlineStr">
        <is>
          <t>PFG2525005122016</t>
        </is>
      </c>
      <c r="E1532" s="5" t="inlineStr">
        <is>
          <t>AC-0138</t>
        </is>
      </c>
      <c r="F1532" s="9" t="inlineStr">
        <is>
          <t>不锈钢装饰金属条</t>
        </is>
      </c>
      <c r="G1532" s="9" t="inlineStr">
        <is>
          <t>个数</t>
        </is>
      </c>
      <c r="H1532" s="9" t="n"/>
      <c r="I1532" s="9" t="inlineStr">
        <is>
          <t>根</t>
        </is>
      </c>
      <c r="J1532" s="9" t="n">
        <v>2</v>
      </c>
      <c r="K1532" s="9" t="n"/>
      <c r="L1532" s="9" t="n"/>
      <c r="N1532" s="8" t="inlineStr">
        <is>
          <t>✅ 可导入</t>
        </is>
      </c>
      <c r="O1532" t="inlineStr">
        <is>
          <t>✓</t>
        </is>
      </c>
    </row>
    <row r="1533">
      <c r="A1533" s="5" t="inlineStr">
        <is>
          <t>PFG25250051220</t>
        </is>
      </c>
      <c r="B1533" s="6" t="inlineStr">
        <is>
          <t>孚格超薄餐边柜</t>
        </is>
      </c>
      <c r="C1533" s="6" t="inlineStr">
        <is>
          <t>超薄窄柜-整柜-玻璃门版-1.2米</t>
        </is>
      </c>
      <c r="D1533" s="6" t="inlineStr">
        <is>
          <t>PFG2525005122016</t>
        </is>
      </c>
      <c r="E1533" s="5" t="inlineStr">
        <is>
          <t>AC-0139</t>
        </is>
      </c>
      <c r="F1533" s="6" t="inlineStr">
        <is>
          <t>黑色金属挂钩</t>
        </is>
      </c>
      <c r="G1533" s="6" t="inlineStr">
        <is>
          <t>个数</t>
        </is>
      </c>
      <c r="H1533" s="6" t="n"/>
      <c r="I1533" s="6" t="inlineStr">
        <is>
          <t>个</t>
        </is>
      </c>
      <c r="J1533" s="6" t="n">
        <v>2</v>
      </c>
      <c r="K1533" s="6" t="n"/>
      <c r="L1533" s="6" t="n"/>
      <c r="N1533" s="8" t="inlineStr">
        <is>
          <t>✅ 可导入</t>
        </is>
      </c>
      <c r="O1533" t="inlineStr">
        <is>
          <t>✓</t>
        </is>
      </c>
    </row>
    <row r="1534">
      <c r="A1534" s="5" t="inlineStr">
        <is>
          <t>PFG25250051220</t>
        </is>
      </c>
      <c r="B1534" s="9" t="inlineStr">
        <is>
          <t>孚格超薄餐边柜</t>
        </is>
      </c>
      <c r="C1534" s="9" t="inlineStr">
        <is>
          <t>超薄窄柜-整柜-玻璃门版-1.2米</t>
        </is>
      </c>
      <c r="D1534" s="9" t="inlineStr">
        <is>
          <t>PFG2525005122016</t>
        </is>
      </c>
      <c r="E1534" s="5" t="inlineStr">
        <is>
          <t>AC-0140</t>
        </is>
      </c>
      <c r="F1534" s="9" t="inlineStr">
        <is>
          <t>公牛嵌入插座-黑色</t>
        </is>
      </c>
      <c r="G1534" s="9" t="inlineStr">
        <is>
          <t>个数</t>
        </is>
      </c>
      <c r="H1534" s="9" t="n"/>
      <c r="I1534" s="9" t="inlineStr">
        <is>
          <t>个</t>
        </is>
      </c>
      <c r="J1534" s="9" t="n">
        <v>1</v>
      </c>
      <c r="K1534" s="9" t="n"/>
      <c r="L1534" s="9" t="n"/>
      <c r="N1534" s="8" t="inlineStr">
        <is>
          <t>✅ 可导入</t>
        </is>
      </c>
      <c r="O1534" t="inlineStr">
        <is>
          <t>✓</t>
        </is>
      </c>
    </row>
    <row r="1535">
      <c r="A1535" s="5" t="inlineStr">
        <is>
          <t>PFG25250051220</t>
        </is>
      </c>
      <c r="B1535" s="6" t="inlineStr">
        <is>
          <t>孚格超薄餐边柜</t>
        </is>
      </c>
      <c r="C1535" s="6" t="inlineStr">
        <is>
          <t>超薄窄柜-整柜-玻璃门版-1.2米</t>
        </is>
      </c>
      <c r="D1535" s="6" t="inlineStr">
        <is>
          <t>PFG2525005122016</t>
        </is>
      </c>
      <c r="E1535" s="5" t="inlineStr">
        <is>
          <t>AC-0078</t>
        </is>
      </c>
      <c r="F1535" s="6" t="inlineStr">
        <is>
          <t>餐边柜连接片</t>
        </is>
      </c>
      <c r="G1535" s="6" t="inlineStr">
        <is>
          <t>个数</t>
        </is>
      </c>
      <c r="H1535" s="6" t="n"/>
      <c r="I1535" s="6" t="inlineStr">
        <is>
          <t>个</t>
        </is>
      </c>
      <c r="J1535" s="6" t="n">
        <v>2</v>
      </c>
      <c r="K1535" s="6" t="n"/>
      <c r="L1535" s="6" t="n"/>
      <c r="N1535" s="8" t="inlineStr">
        <is>
          <t>✅ 可导入</t>
        </is>
      </c>
      <c r="O1535" t="inlineStr">
        <is>
          <t>✓</t>
        </is>
      </c>
    </row>
    <row r="1536">
      <c r="A1536" s="5" t="inlineStr">
        <is>
          <t>PFG25250051220</t>
        </is>
      </c>
      <c r="B1536" s="9" t="inlineStr">
        <is>
          <t>孚格超薄餐边柜</t>
        </is>
      </c>
      <c r="C1536" s="9" t="inlineStr">
        <is>
          <t>超薄窄柜-整柜-玻璃门版-1.2米</t>
        </is>
      </c>
      <c r="D1536" s="9" t="inlineStr">
        <is>
          <t>PFG2525005122016</t>
        </is>
      </c>
      <c r="E1536" s="5" t="inlineStr">
        <is>
          <t>AC-0083</t>
        </is>
      </c>
      <c r="F1536" s="9" t="inlineStr">
        <is>
          <t>9mm米白洞石岩板</t>
        </is>
      </c>
      <c r="G1536" s="9" t="inlineStr">
        <is>
          <t>平面(长×宽)</t>
        </is>
      </c>
      <c r="H1536" s="9" t="inlineStr">
        <is>
          <t>待定</t>
        </is>
      </c>
      <c r="I1536" s="9" t="inlineStr">
        <is>
          <t>块</t>
        </is>
      </c>
      <c r="J1536" s="9" t="n">
        <v>1</v>
      </c>
      <c r="K1536" s="9" t="inlineStr">
        <is>
          <t>否</t>
        </is>
      </c>
      <c r="L1536" s="9" t="n"/>
      <c r="N1536" s="8" t="inlineStr">
        <is>
          <t>✅ 可导入</t>
        </is>
      </c>
      <c r="O1536" t="inlineStr">
        <is>
          <t>✓</t>
        </is>
      </c>
    </row>
    <row r="1537">
      <c r="A1537" s="5" t="inlineStr">
        <is>
          <t>PFG25250051220</t>
        </is>
      </c>
      <c r="B1537" s="6" t="inlineStr">
        <is>
          <t>孚格超薄餐边柜</t>
        </is>
      </c>
      <c r="C1537" s="6" t="inlineStr">
        <is>
          <t>超薄窄柜-整柜-玻璃门版-1.2米</t>
        </is>
      </c>
      <c r="D1537" s="6" t="inlineStr">
        <is>
          <t>PFG2525005122016</t>
        </is>
      </c>
      <c r="E1537" s="5" t="inlineStr">
        <is>
          <t>AC-0092</t>
        </is>
      </c>
      <c r="F1537" s="6" t="inlineStr">
        <is>
          <t>5mm茶色玻璃</t>
        </is>
      </c>
      <c r="G1537" s="6" t="inlineStr">
        <is>
          <t>平面(长×宽)</t>
        </is>
      </c>
      <c r="H1537" s="6" t="inlineStr">
        <is>
          <t>待定</t>
        </is>
      </c>
      <c r="I1537" s="6" t="inlineStr">
        <is>
          <t>块</t>
        </is>
      </c>
      <c r="J1537" s="6" t="n">
        <v>2</v>
      </c>
      <c r="K1537" s="6" t="n"/>
      <c r="L1537" s="96" t="inlineStr">
        <is>
          <t>孚格超薄餐边柜-下柜移门玻璃-1.2米版</t>
        </is>
      </c>
      <c r="N1537" s="8" t="inlineStr">
        <is>
          <t>✅ 可导入</t>
        </is>
      </c>
      <c r="O1537" t="inlineStr">
        <is>
          <t>✓</t>
        </is>
      </c>
    </row>
    <row r="1538">
      <c r="A1538" s="5" t="inlineStr">
        <is>
          <t>PFG25250051220</t>
        </is>
      </c>
      <c r="B1538" s="9" t="inlineStr">
        <is>
          <t>孚格超薄餐边柜</t>
        </is>
      </c>
      <c r="C1538" s="9" t="inlineStr">
        <is>
          <t>超薄窄柜-整柜-洞洞板版-0.8米</t>
        </is>
      </c>
      <c r="D1538" s="9" t="inlineStr">
        <is>
          <t>PFG2525005122017</t>
        </is>
      </c>
      <c r="E1538" s="5" t="inlineStr">
        <is>
          <t>WD-0385</t>
        </is>
      </c>
      <c r="F1538" s="9" t="inlineStr">
        <is>
          <t>超薄窄柜-整柜-洞洞板版-木作部分-适配0.8米</t>
        </is>
      </c>
      <c r="G1538" s="9" t="inlineStr">
        <is>
          <t>组合</t>
        </is>
      </c>
      <c r="H1538" s="9" t="n"/>
      <c r="I1538" s="9" t="inlineStr">
        <is>
          <t>套</t>
        </is>
      </c>
      <c r="J1538" s="9" t="n">
        <v>1</v>
      </c>
      <c r="K1538" s="9" t="n"/>
      <c r="L1538" s="9" t="n"/>
      <c r="N1538" s="8" t="inlineStr">
        <is>
          <t>✅ 可导入</t>
        </is>
      </c>
      <c r="O1538" t="inlineStr">
        <is>
          <t>✓</t>
        </is>
      </c>
    </row>
    <row r="1539">
      <c r="A1539" s="5" t="inlineStr">
        <is>
          <t>PFG25250051220</t>
        </is>
      </c>
      <c r="B1539" s="6" t="inlineStr">
        <is>
          <t>孚格超薄餐边柜</t>
        </is>
      </c>
      <c r="C1539" s="6" t="inlineStr">
        <is>
          <t>超薄窄柜-整柜-洞洞板版-0.8米</t>
        </is>
      </c>
      <c r="D1539" s="6" t="inlineStr">
        <is>
          <t>PFG2525005122017</t>
        </is>
      </c>
      <c r="E1539" s="5" t="inlineStr">
        <is>
          <t>AC-0092</t>
        </is>
      </c>
      <c r="F1539" s="6" t="inlineStr">
        <is>
          <t>5mm茶色玻璃</t>
        </is>
      </c>
      <c r="G1539" s="6" t="inlineStr">
        <is>
          <t>平面(长×宽)</t>
        </is>
      </c>
      <c r="H1539" s="6" t="inlineStr">
        <is>
          <t>待定</t>
        </is>
      </c>
      <c r="I1539" s="6" t="inlineStr">
        <is>
          <t>块</t>
        </is>
      </c>
      <c r="J1539" s="6" t="n">
        <v>2</v>
      </c>
      <c r="K1539" s="6" t="inlineStr">
        <is>
          <t>否</t>
        </is>
      </c>
      <c r="L1539" s="6" t="n"/>
      <c r="N1539" s="8" t="inlineStr">
        <is>
          <t>✅ 可导入</t>
        </is>
      </c>
      <c r="O1539" t="inlineStr">
        <is>
          <t>✓</t>
        </is>
      </c>
    </row>
    <row r="1540">
      <c r="A1540" s="5" t="inlineStr">
        <is>
          <t>PFG25250051220</t>
        </is>
      </c>
      <c r="B1540" s="9" t="inlineStr">
        <is>
          <t>孚格超薄餐边柜</t>
        </is>
      </c>
      <c r="C1540" s="9" t="inlineStr">
        <is>
          <t>超薄窄柜-整柜-洞洞板版-0.8米</t>
        </is>
      </c>
      <c r="D1540" s="9" t="inlineStr">
        <is>
          <t>PFG2525005122017</t>
        </is>
      </c>
      <c r="E1540" s="5" t="inlineStr">
        <is>
          <t>AC-0138</t>
        </is>
      </c>
      <c r="F1540" s="9" t="inlineStr">
        <is>
          <t>不锈钢装饰金属条</t>
        </is>
      </c>
      <c r="G1540" s="9" t="inlineStr">
        <is>
          <t>个数</t>
        </is>
      </c>
      <c r="H1540" s="9" t="n"/>
      <c r="I1540" s="9" t="inlineStr">
        <is>
          <t>根</t>
        </is>
      </c>
      <c r="J1540" s="9" t="n">
        <v>2</v>
      </c>
      <c r="K1540" s="9" t="n"/>
      <c r="L1540" s="9" t="n"/>
      <c r="N1540" s="8" t="inlineStr">
        <is>
          <t>✅ 可导入</t>
        </is>
      </c>
      <c r="O1540" t="inlineStr">
        <is>
          <t>✓</t>
        </is>
      </c>
    </row>
    <row r="1541">
      <c r="A1541" s="5" t="inlineStr">
        <is>
          <t>PFG25250051220</t>
        </is>
      </c>
      <c r="B1541" s="6" t="inlineStr">
        <is>
          <t>孚格超薄餐边柜</t>
        </is>
      </c>
      <c r="C1541" s="6" t="inlineStr">
        <is>
          <t>超薄窄柜-整柜-洞洞板版-0.8米</t>
        </is>
      </c>
      <c r="D1541" s="6" t="inlineStr">
        <is>
          <t>PFG2525005122017</t>
        </is>
      </c>
      <c r="E1541" s="5" t="inlineStr">
        <is>
          <t>AC-0139</t>
        </is>
      </c>
      <c r="F1541" s="6" t="inlineStr">
        <is>
          <t>黑色金属挂钩</t>
        </is>
      </c>
      <c r="G1541" s="6" t="inlineStr">
        <is>
          <t>个数</t>
        </is>
      </c>
      <c r="H1541" s="6" t="n"/>
      <c r="I1541" s="6" t="inlineStr">
        <is>
          <t>个</t>
        </is>
      </c>
      <c r="J1541" s="6" t="n">
        <v>2</v>
      </c>
      <c r="K1541" s="6" t="n"/>
      <c r="L1541" s="6" t="n"/>
      <c r="N1541" s="8" t="inlineStr">
        <is>
          <t>✅ 可导入</t>
        </is>
      </c>
      <c r="O1541" t="inlineStr">
        <is>
          <t>✓</t>
        </is>
      </c>
    </row>
    <row r="1542">
      <c r="A1542" s="5" t="inlineStr">
        <is>
          <t>PFG25250051220</t>
        </is>
      </c>
      <c r="B1542" s="9" t="inlineStr">
        <is>
          <t>孚格超薄餐边柜</t>
        </is>
      </c>
      <c r="C1542" s="9" t="inlineStr">
        <is>
          <t>超薄窄柜-整柜-洞洞板版-0.8米</t>
        </is>
      </c>
      <c r="D1542" s="9" t="inlineStr">
        <is>
          <t>PFG2525005122017</t>
        </is>
      </c>
      <c r="E1542" s="5" t="inlineStr">
        <is>
          <t>AC-0140</t>
        </is>
      </c>
      <c r="F1542" s="9" t="inlineStr">
        <is>
          <t>公牛嵌入插座-黑色</t>
        </is>
      </c>
      <c r="G1542" s="9" t="inlineStr">
        <is>
          <t>个数</t>
        </is>
      </c>
      <c r="H1542" s="9" t="n"/>
      <c r="I1542" s="9" t="inlineStr">
        <is>
          <t>个</t>
        </is>
      </c>
      <c r="J1542" s="9" t="n">
        <v>1</v>
      </c>
      <c r="K1542" s="9" t="n"/>
      <c r="L1542" s="9" t="n"/>
      <c r="N1542" s="8" t="inlineStr">
        <is>
          <t>✅ 可导入</t>
        </is>
      </c>
      <c r="O1542" t="inlineStr">
        <is>
          <t>✓</t>
        </is>
      </c>
    </row>
    <row r="1543">
      <c r="A1543" s="5" t="inlineStr">
        <is>
          <t>PFG25250051220</t>
        </is>
      </c>
      <c r="B1543" s="6" t="inlineStr">
        <is>
          <t>孚格超薄餐边柜</t>
        </is>
      </c>
      <c r="C1543" s="6" t="inlineStr">
        <is>
          <t>超薄窄柜-整柜-洞洞板版-0.8米</t>
        </is>
      </c>
      <c r="D1543" s="6" t="inlineStr">
        <is>
          <t>PFG2525005122017</t>
        </is>
      </c>
      <c r="E1543" s="5" t="inlineStr">
        <is>
          <t>AC-0099</t>
        </is>
      </c>
      <c r="F1543" s="6" t="inlineStr">
        <is>
          <t>亚克力洞洞板-黑色</t>
        </is>
      </c>
      <c r="G1543" s="6" t="inlineStr">
        <is>
          <t>平面(长×宽)</t>
        </is>
      </c>
      <c r="H1543" s="6" t="inlineStr">
        <is>
          <t>待定</t>
        </is>
      </c>
      <c r="I1543" s="6" t="inlineStr">
        <is>
          <t>块</t>
        </is>
      </c>
      <c r="J1543" s="6" t="n">
        <v>1</v>
      </c>
      <c r="K1543" s="6" t="inlineStr">
        <is>
          <t>否</t>
        </is>
      </c>
      <c r="L1543" s="6" t="n"/>
      <c r="N1543" s="8" t="inlineStr">
        <is>
          <t>✅ 可导入</t>
        </is>
      </c>
      <c r="O1543" t="inlineStr">
        <is>
          <t>✓</t>
        </is>
      </c>
    </row>
    <row r="1544">
      <c r="A1544" s="5" t="inlineStr">
        <is>
          <t>PFG25250051220</t>
        </is>
      </c>
      <c r="B1544" s="9" t="inlineStr">
        <is>
          <t>孚格超薄餐边柜</t>
        </is>
      </c>
      <c r="C1544" s="9" t="inlineStr">
        <is>
          <t>超薄窄柜-整柜-洞洞板版-0.8米</t>
        </is>
      </c>
      <c r="D1544" s="9" t="inlineStr">
        <is>
          <t>PFG2525005122017</t>
        </is>
      </c>
      <c r="E1544" s="5" t="inlineStr">
        <is>
          <t>AC-0078</t>
        </is>
      </c>
      <c r="F1544" s="9" t="inlineStr">
        <is>
          <t>餐边柜连接片</t>
        </is>
      </c>
      <c r="G1544" s="9" t="inlineStr">
        <is>
          <t>个数</t>
        </is>
      </c>
      <c r="H1544" s="9" t="n"/>
      <c r="I1544" s="9" t="inlineStr">
        <is>
          <t>个</t>
        </is>
      </c>
      <c r="J1544" s="9" t="n">
        <v>2</v>
      </c>
      <c r="K1544" s="9" t="n"/>
      <c r="L1544" s="9" t="n"/>
      <c r="N1544" s="8" t="inlineStr">
        <is>
          <t>✅ 可导入</t>
        </is>
      </c>
      <c r="O1544" t="inlineStr">
        <is>
          <t>✓</t>
        </is>
      </c>
    </row>
    <row r="1545">
      <c r="A1545" s="5" t="inlineStr">
        <is>
          <t>PFG25250051220</t>
        </is>
      </c>
      <c r="B1545" s="6" t="inlineStr">
        <is>
          <t>孚格超薄餐边柜</t>
        </is>
      </c>
      <c r="C1545" s="6" t="inlineStr">
        <is>
          <t>超薄窄柜-整柜-洞洞板版-0.8米</t>
        </is>
      </c>
      <c r="D1545" s="6" t="inlineStr">
        <is>
          <t>PFG2525005122017</t>
        </is>
      </c>
      <c r="E1545" s="5" t="inlineStr">
        <is>
          <t>AC-0083</t>
        </is>
      </c>
      <c r="F1545" s="6" t="inlineStr">
        <is>
          <t>9mm米白洞石岩板</t>
        </is>
      </c>
      <c r="G1545" s="6" t="inlineStr">
        <is>
          <t>平面(长×宽)</t>
        </is>
      </c>
      <c r="H1545" s="6" t="inlineStr">
        <is>
          <t>待定</t>
        </is>
      </c>
      <c r="I1545" s="6" t="inlineStr">
        <is>
          <t>块</t>
        </is>
      </c>
      <c r="J1545" s="6" t="n">
        <v>1</v>
      </c>
      <c r="K1545" s="6" t="inlineStr">
        <is>
          <t>否</t>
        </is>
      </c>
      <c r="L1545" s="6" t="n"/>
      <c r="N1545" s="8" t="inlineStr">
        <is>
          <t>✅ 可导入</t>
        </is>
      </c>
      <c r="O1545" t="inlineStr">
        <is>
          <t>✓</t>
        </is>
      </c>
    </row>
    <row r="1546">
      <c r="A1546" s="5" t="inlineStr">
        <is>
          <t>PFG25250051220</t>
        </is>
      </c>
      <c r="B1546" s="9" t="inlineStr">
        <is>
          <t>孚格超薄餐边柜</t>
        </is>
      </c>
      <c r="C1546" s="9" t="inlineStr">
        <is>
          <t>超薄窄柜-整柜-洞洞板版-0.8米</t>
        </is>
      </c>
      <c r="D1546" s="9" t="inlineStr">
        <is>
          <t>PFG2525005122017</t>
        </is>
      </c>
      <c r="E1546" s="5" t="inlineStr">
        <is>
          <t>AC-0129</t>
        </is>
      </c>
      <c r="F1546" s="9" t="inlineStr">
        <is>
          <t>铝合金定制圆形把手</t>
        </is>
      </c>
      <c r="G1546" s="9" t="inlineStr">
        <is>
          <t>个数</t>
        </is>
      </c>
      <c r="H1546" s="9" t="n"/>
      <c r="I1546" s="9" t="inlineStr">
        <is>
          <t>个</t>
        </is>
      </c>
      <c r="J1546" s="9" t="n">
        <v>2</v>
      </c>
      <c r="K1546" s="9" t="n"/>
      <c r="L1546" s="9" t="n"/>
      <c r="N1546" s="8" t="inlineStr">
        <is>
          <t>✅ 可导入</t>
        </is>
      </c>
      <c r="O1546" t="inlineStr">
        <is>
          <t>✓</t>
        </is>
      </c>
    </row>
    <row r="1547">
      <c r="A1547" s="5" t="inlineStr">
        <is>
          <t>PFG25250051220</t>
        </is>
      </c>
      <c r="B1547" s="6" t="inlineStr">
        <is>
          <t>孚格超薄餐边柜</t>
        </is>
      </c>
      <c r="C1547" s="6" t="inlineStr">
        <is>
          <t>超薄窄柜-整柜-洞洞板版-1.0米</t>
        </is>
      </c>
      <c r="D1547" s="6" t="inlineStr">
        <is>
          <t>PFG2525005122018</t>
        </is>
      </c>
      <c r="E1547" s="5" t="inlineStr">
        <is>
          <t>WD-0386</t>
        </is>
      </c>
      <c r="F1547" s="6" t="inlineStr">
        <is>
          <t>超薄窄柜-整柜-洞洞板版-木作部分-适配1.0米</t>
        </is>
      </c>
      <c r="G1547" s="6" t="inlineStr">
        <is>
          <t>组合</t>
        </is>
      </c>
      <c r="H1547" s="6" t="n"/>
      <c r="I1547" s="6" t="inlineStr">
        <is>
          <t>套</t>
        </is>
      </c>
      <c r="J1547" s="6" t="n">
        <v>1</v>
      </c>
      <c r="K1547" s="6" t="n"/>
      <c r="L1547" s="6" t="n"/>
      <c r="N1547" s="8" t="inlineStr">
        <is>
          <t>✅ 可导入</t>
        </is>
      </c>
      <c r="O1547" t="inlineStr">
        <is>
          <t>✓</t>
        </is>
      </c>
    </row>
    <row r="1548">
      <c r="A1548" s="5" t="inlineStr">
        <is>
          <t>PFG25250051220</t>
        </is>
      </c>
      <c r="B1548" s="9" t="inlineStr">
        <is>
          <t>孚格超薄餐边柜</t>
        </is>
      </c>
      <c r="C1548" s="9" t="inlineStr">
        <is>
          <t>超薄窄柜-整柜-洞洞板版-1.0米</t>
        </is>
      </c>
      <c r="D1548" s="9" t="inlineStr">
        <is>
          <t>PFG2525005122018</t>
        </is>
      </c>
      <c r="E1548" s="5" t="inlineStr">
        <is>
          <t>AC-0092</t>
        </is>
      </c>
      <c r="F1548" s="9" t="inlineStr">
        <is>
          <t>5mm茶色玻璃</t>
        </is>
      </c>
      <c r="G1548" s="9" t="inlineStr">
        <is>
          <t>平面(长×宽)</t>
        </is>
      </c>
      <c r="H1548" s="9" t="inlineStr">
        <is>
          <t>待定</t>
        </is>
      </c>
      <c r="I1548" s="9" t="inlineStr">
        <is>
          <t>块</t>
        </is>
      </c>
      <c r="J1548" s="9" t="n">
        <v>2</v>
      </c>
      <c r="K1548" s="9" t="inlineStr">
        <is>
          <t>否</t>
        </is>
      </c>
      <c r="L1548" s="9" t="n"/>
      <c r="N1548" s="8" t="inlineStr">
        <is>
          <t>✅ 可导入</t>
        </is>
      </c>
      <c r="O1548" t="inlineStr">
        <is>
          <t>✓</t>
        </is>
      </c>
    </row>
    <row r="1549">
      <c r="A1549" s="5" t="inlineStr">
        <is>
          <t>PFG25250051220</t>
        </is>
      </c>
      <c r="B1549" s="6" t="inlineStr">
        <is>
          <t>孚格超薄餐边柜</t>
        </is>
      </c>
      <c r="C1549" s="6" t="inlineStr">
        <is>
          <t>超薄窄柜-整柜-洞洞板版-1.0米</t>
        </is>
      </c>
      <c r="D1549" s="6" t="inlineStr">
        <is>
          <t>PFG2525005122018</t>
        </is>
      </c>
      <c r="E1549" s="5" t="inlineStr">
        <is>
          <t>AC-0138</t>
        </is>
      </c>
      <c r="F1549" s="6" t="inlineStr">
        <is>
          <t>不锈钢装饰金属条</t>
        </is>
      </c>
      <c r="G1549" s="6" t="inlineStr">
        <is>
          <t>个数</t>
        </is>
      </c>
      <c r="H1549" s="6" t="n"/>
      <c r="I1549" s="6" t="inlineStr">
        <is>
          <t>根</t>
        </is>
      </c>
      <c r="J1549" s="6" t="n">
        <v>2</v>
      </c>
      <c r="K1549" s="6" t="n"/>
      <c r="L1549" s="6" t="n"/>
      <c r="N1549" s="8" t="inlineStr">
        <is>
          <t>✅ 可导入</t>
        </is>
      </c>
      <c r="O1549" t="inlineStr">
        <is>
          <t>✓</t>
        </is>
      </c>
    </row>
    <row r="1550">
      <c r="A1550" s="5" t="inlineStr">
        <is>
          <t>PFG25250051220</t>
        </is>
      </c>
      <c r="B1550" s="9" t="inlineStr">
        <is>
          <t>孚格超薄餐边柜</t>
        </is>
      </c>
      <c r="C1550" s="9" t="inlineStr">
        <is>
          <t>超薄窄柜-整柜-洞洞板版-1.0米</t>
        </is>
      </c>
      <c r="D1550" s="9" t="inlineStr">
        <is>
          <t>PFG2525005122018</t>
        </is>
      </c>
      <c r="E1550" s="5" t="inlineStr">
        <is>
          <t>AC-0139</t>
        </is>
      </c>
      <c r="F1550" s="9" t="inlineStr">
        <is>
          <t>黑色金属挂钩</t>
        </is>
      </c>
      <c r="G1550" s="9" t="inlineStr">
        <is>
          <t>个数</t>
        </is>
      </c>
      <c r="H1550" s="9" t="n"/>
      <c r="I1550" s="9" t="inlineStr">
        <is>
          <t>个</t>
        </is>
      </c>
      <c r="J1550" s="9" t="n">
        <v>2</v>
      </c>
      <c r="K1550" s="9" t="n"/>
      <c r="L1550" s="9" t="n"/>
      <c r="N1550" s="8" t="inlineStr">
        <is>
          <t>✅ 可导入</t>
        </is>
      </c>
      <c r="O1550" t="inlineStr">
        <is>
          <t>✓</t>
        </is>
      </c>
    </row>
    <row r="1551">
      <c r="A1551" s="5" t="inlineStr">
        <is>
          <t>PFG25250051220</t>
        </is>
      </c>
      <c r="B1551" s="6" t="inlineStr">
        <is>
          <t>孚格超薄餐边柜</t>
        </is>
      </c>
      <c r="C1551" s="6" t="inlineStr">
        <is>
          <t>超薄窄柜-整柜-洞洞板版-1.0米</t>
        </is>
      </c>
      <c r="D1551" s="6" t="inlineStr">
        <is>
          <t>PFG2525005122018</t>
        </is>
      </c>
      <c r="E1551" s="5" t="inlineStr">
        <is>
          <t>AC-0140</t>
        </is>
      </c>
      <c r="F1551" s="6" t="inlineStr">
        <is>
          <t>公牛嵌入插座-黑色</t>
        </is>
      </c>
      <c r="G1551" s="6" t="inlineStr">
        <is>
          <t>个数</t>
        </is>
      </c>
      <c r="H1551" s="6" t="n"/>
      <c r="I1551" s="6" t="inlineStr">
        <is>
          <t>个</t>
        </is>
      </c>
      <c r="J1551" s="6" t="n">
        <v>1</v>
      </c>
      <c r="K1551" s="6" t="n"/>
      <c r="L1551" s="6" t="n"/>
      <c r="N1551" s="8" t="inlineStr">
        <is>
          <t>✅ 可导入</t>
        </is>
      </c>
      <c r="O1551" t="inlineStr">
        <is>
          <t>✓</t>
        </is>
      </c>
    </row>
    <row r="1552">
      <c r="A1552" s="5" t="inlineStr">
        <is>
          <t>PFG25250051220</t>
        </is>
      </c>
      <c r="B1552" s="9" t="inlineStr">
        <is>
          <t>孚格超薄餐边柜</t>
        </is>
      </c>
      <c r="C1552" s="9" t="inlineStr">
        <is>
          <t>超薄窄柜-整柜-洞洞板版-1.0米</t>
        </is>
      </c>
      <c r="D1552" s="9" t="inlineStr">
        <is>
          <t>PFG2525005122018</t>
        </is>
      </c>
      <c r="E1552" s="5" t="inlineStr">
        <is>
          <t>AC-0099</t>
        </is>
      </c>
      <c r="F1552" s="9" t="inlineStr">
        <is>
          <t>亚克力洞洞板-黑色</t>
        </is>
      </c>
      <c r="G1552" s="9" t="inlineStr">
        <is>
          <t>平面(长×宽)</t>
        </is>
      </c>
      <c r="H1552" s="9" t="inlineStr">
        <is>
          <t>待定</t>
        </is>
      </c>
      <c r="I1552" s="9" t="inlineStr">
        <is>
          <t>块</t>
        </is>
      </c>
      <c r="J1552" s="9" t="n">
        <v>1</v>
      </c>
      <c r="K1552" s="9" t="inlineStr">
        <is>
          <t>否</t>
        </is>
      </c>
      <c r="L1552" s="9" t="n"/>
      <c r="N1552" s="8" t="inlineStr">
        <is>
          <t>✅ 可导入</t>
        </is>
      </c>
      <c r="O1552" t="inlineStr">
        <is>
          <t>✓</t>
        </is>
      </c>
    </row>
    <row r="1553">
      <c r="A1553" s="5" t="inlineStr">
        <is>
          <t>PFG25250051220</t>
        </is>
      </c>
      <c r="B1553" s="6" t="inlineStr">
        <is>
          <t>孚格超薄餐边柜</t>
        </is>
      </c>
      <c r="C1553" s="6" t="inlineStr">
        <is>
          <t>超薄窄柜-整柜-洞洞板版-1.0米</t>
        </is>
      </c>
      <c r="D1553" s="6" t="inlineStr">
        <is>
          <t>PFG2525005122018</t>
        </is>
      </c>
      <c r="E1553" s="5" t="inlineStr">
        <is>
          <t>AC-0078</t>
        </is>
      </c>
      <c r="F1553" s="6" t="inlineStr">
        <is>
          <t>餐边柜连接片</t>
        </is>
      </c>
      <c r="G1553" s="6" t="inlineStr">
        <is>
          <t>个数</t>
        </is>
      </c>
      <c r="H1553" s="6" t="n"/>
      <c r="I1553" s="6" t="inlineStr">
        <is>
          <t>个</t>
        </is>
      </c>
      <c r="J1553" s="6" t="n">
        <v>2</v>
      </c>
      <c r="K1553" s="6" t="n"/>
      <c r="L1553" s="6" t="n"/>
      <c r="N1553" s="8" t="inlineStr">
        <is>
          <t>✅ 可导入</t>
        </is>
      </c>
      <c r="O1553" t="inlineStr">
        <is>
          <t>✓</t>
        </is>
      </c>
    </row>
    <row r="1554">
      <c r="A1554" s="5" t="inlineStr">
        <is>
          <t>PFG25250051220</t>
        </is>
      </c>
      <c r="B1554" s="9" t="inlineStr">
        <is>
          <t>孚格超薄餐边柜</t>
        </is>
      </c>
      <c r="C1554" s="9" t="inlineStr">
        <is>
          <t>超薄窄柜-整柜-洞洞板版-1.0米</t>
        </is>
      </c>
      <c r="D1554" s="9" t="inlineStr">
        <is>
          <t>PFG2525005122018</t>
        </is>
      </c>
      <c r="E1554" s="5" t="inlineStr">
        <is>
          <t>AC-0083</t>
        </is>
      </c>
      <c r="F1554" s="9" t="inlineStr">
        <is>
          <t>9mm米白洞石岩板</t>
        </is>
      </c>
      <c r="G1554" s="9" t="inlineStr">
        <is>
          <t>平面(长×宽)</t>
        </is>
      </c>
      <c r="H1554" s="9" t="inlineStr">
        <is>
          <t>待定</t>
        </is>
      </c>
      <c r="I1554" s="9" t="inlineStr">
        <is>
          <t>块</t>
        </is>
      </c>
      <c r="J1554" s="9" t="n">
        <v>1</v>
      </c>
      <c r="K1554" s="9" t="inlineStr">
        <is>
          <t>否</t>
        </is>
      </c>
      <c r="L1554" s="9" t="n"/>
      <c r="N1554" s="8" t="inlineStr">
        <is>
          <t>✅ 可导入</t>
        </is>
      </c>
      <c r="O1554" t="inlineStr">
        <is>
          <t>✓</t>
        </is>
      </c>
    </row>
    <row r="1555">
      <c r="A1555" s="5" t="inlineStr">
        <is>
          <t>PFG25250051220</t>
        </is>
      </c>
      <c r="B1555" s="6" t="inlineStr">
        <is>
          <t>孚格超薄餐边柜</t>
        </is>
      </c>
      <c r="C1555" s="6" t="inlineStr">
        <is>
          <t>超薄窄柜-整柜-洞洞板版-1.0米</t>
        </is>
      </c>
      <c r="D1555" s="6" t="inlineStr">
        <is>
          <t>PFG2525005122018</t>
        </is>
      </c>
      <c r="E1555" s="5" t="inlineStr">
        <is>
          <t>AC-0129</t>
        </is>
      </c>
      <c r="F1555" s="6" t="inlineStr">
        <is>
          <t>铝合金定制圆形把手</t>
        </is>
      </c>
      <c r="G1555" s="6" t="inlineStr">
        <is>
          <t>个数</t>
        </is>
      </c>
      <c r="H1555" s="6" t="n"/>
      <c r="I1555" s="6" t="inlineStr">
        <is>
          <t>个</t>
        </is>
      </c>
      <c r="J1555" s="6" t="n">
        <v>2</v>
      </c>
      <c r="K1555" s="6" t="n"/>
      <c r="L1555" s="6" t="n"/>
      <c r="N1555" s="8" t="inlineStr">
        <is>
          <t>✅ 可导入</t>
        </is>
      </c>
      <c r="O1555" t="inlineStr">
        <is>
          <t>✓</t>
        </is>
      </c>
    </row>
    <row r="1556">
      <c r="A1556" s="5" t="inlineStr">
        <is>
          <t>PFG25250051220</t>
        </is>
      </c>
      <c r="B1556" s="9" t="inlineStr">
        <is>
          <t>孚格超薄餐边柜</t>
        </is>
      </c>
      <c r="C1556" s="9" t="inlineStr">
        <is>
          <t>超薄窄柜-整柜-洞洞板版-1.2米</t>
        </is>
      </c>
      <c r="D1556" s="9" t="inlineStr">
        <is>
          <t>PFG2525005122019</t>
        </is>
      </c>
      <c r="E1556" s="5" t="inlineStr">
        <is>
          <t>WD-0387</t>
        </is>
      </c>
      <c r="F1556" s="9" t="inlineStr">
        <is>
          <t>超薄窄柜-整柜-洞洞板版-木作部分-适配1.2米</t>
        </is>
      </c>
      <c r="G1556" s="9" t="inlineStr">
        <is>
          <t>组合</t>
        </is>
      </c>
      <c r="H1556" s="9" t="n"/>
      <c r="I1556" s="9" t="inlineStr">
        <is>
          <t>套</t>
        </is>
      </c>
      <c r="J1556" s="9" t="n">
        <v>1</v>
      </c>
      <c r="K1556" s="9" t="n"/>
      <c r="L1556" s="9" t="n"/>
      <c r="N1556" s="8" t="inlineStr">
        <is>
          <t>✅ 可导入</t>
        </is>
      </c>
      <c r="O1556" t="inlineStr">
        <is>
          <t>✓</t>
        </is>
      </c>
    </row>
    <row r="1557">
      <c r="A1557" s="5" t="inlineStr">
        <is>
          <t>PFG25250051220</t>
        </is>
      </c>
      <c r="B1557" s="6" t="inlineStr">
        <is>
          <t>孚格超薄餐边柜</t>
        </is>
      </c>
      <c r="C1557" s="6" t="inlineStr">
        <is>
          <t>超薄窄柜-整柜-洞洞板版-1.2米</t>
        </is>
      </c>
      <c r="D1557" s="6" t="inlineStr">
        <is>
          <t>PFG2525005122019</t>
        </is>
      </c>
      <c r="E1557" s="5" t="inlineStr">
        <is>
          <t>AC-0092</t>
        </is>
      </c>
      <c r="F1557" s="6" t="inlineStr">
        <is>
          <t>5mm茶色玻璃</t>
        </is>
      </c>
      <c r="G1557" s="6" t="inlineStr">
        <is>
          <t>平面(长×宽)</t>
        </is>
      </c>
      <c r="H1557" s="6" t="inlineStr">
        <is>
          <t>待定</t>
        </is>
      </c>
      <c r="I1557" s="6" t="inlineStr">
        <is>
          <t>块</t>
        </is>
      </c>
      <c r="J1557" s="6" t="n">
        <v>2</v>
      </c>
      <c r="K1557" s="6" t="inlineStr">
        <is>
          <t>否</t>
        </is>
      </c>
      <c r="L1557" s="6" t="n"/>
      <c r="N1557" s="8" t="inlineStr">
        <is>
          <t>✅ 可导入</t>
        </is>
      </c>
      <c r="O1557" t="inlineStr">
        <is>
          <t>✓</t>
        </is>
      </c>
    </row>
    <row r="1558">
      <c r="A1558" s="5" t="inlineStr">
        <is>
          <t>PFG25250051220</t>
        </is>
      </c>
      <c r="B1558" s="9" t="inlineStr">
        <is>
          <t>孚格超薄餐边柜</t>
        </is>
      </c>
      <c r="C1558" s="9" t="inlineStr">
        <is>
          <t>超薄窄柜-整柜-洞洞板版-1.2米</t>
        </is>
      </c>
      <c r="D1558" s="9" t="inlineStr">
        <is>
          <t>PFG2525005122019</t>
        </is>
      </c>
      <c r="E1558" s="5" t="inlineStr">
        <is>
          <t>AC-0138</t>
        </is>
      </c>
      <c r="F1558" s="9" t="inlineStr">
        <is>
          <t>不锈钢装饰金属条</t>
        </is>
      </c>
      <c r="G1558" s="9" t="inlineStr">
        <is>
          <t>个数</t>
        </is>
      </c>
      <c r="H1558" s="9" t="n"/>
      <c r="I1558" s="9" t="inlineStr">
        <is>
          <t>根</t>
        </is>
      </c>
      <c r="J1558" s="9" t="n">
        <v>2</v>
      </c>
      <c r="K1558" s="9" t="n"/>
      <c r="L1558" s="9" t="n"/>
      <c r="N1558" s="8" t="inlineStr">
        <is>
          <t>✅ 可导入</t>
        </is>
      </c>
      <c r="O1558" t="inlineStr">
        <is>
          <t>✓</t>
        </is>
      </c>
    </row>
    <row r="1559">
      <c r="A1559" s="5" t="inlineStr">
        <is>
          <t>PFG25250051220</t>
        </is>
      </c>
      <c r="B1559" s="6" t="inlineStr">
        <is>
          <t>孚格超薄餐边柜</t>
        </is>
      </c>
      <c r="C1559" s="6" t="inlineStr">
        <is>
          <t>超薄窄柜-整柜-洞洞板版-1.2米</t>
        </is>
      </c>
      <c r="D1559" s="6" t="inlineStr">
        <is>
          <t>PFG2525005122019</t>
        </is>
      </c>
      <c r="E1559" s="5" t="inlineStr">
        <is>
          <t>AC-0139</t>
        </is>
      </c>
      <c r="F1559" s="6" t="inlineStr">
        <is>
          <t>黑色金属挂钩</t>
        </is>
      </c>
      <c r="G1559" s="6" t="inlineStr">
        <is>
          <t>个数</t>
        </is>
      </c>
      <c r="H1559" s="6" t="n"/>
      <c r="I1559" s="6" t="inlineStr">
        <is>
          <t>个</t>
        </is>
      </c>
      <c r="J1559" s="6" t="n">
        <v>2</v>
      </c>
      <c r="K1559" s="6" t="n"/>
      <c r="L1559" s="6" t="n"/>
      <c r="N1559" s="8" t="inlineStr">
        <is>
          <t>✅ 可导入</t>
        </is>
      </c>
      <c r="O1559" t="inlineStr">
        <is>
          <t>✓</t>
        </is>
      </c>
    </row>
    <row r="1560">
      <c r="A1560" s="5" t="inlineStr">
        <is>
          <t>PFG25250051220</t>
        </is>
      </c>
      <c r="B1560" s="9" t="inlineStr">
        <is>
          <t>孚格超薄餐边柜</t>
        </is>
      </c>
      <c r="C1560" s="9" t="inlineStr">
        <is>
          <t>超薄窄柜-整柜-洞洞板版-1.2米</t>
        </is>
      </c>
      <c r="D1560" s="9" t="inlineStr">
        <is>
          <t>PFG2525005122019</t>
        </is>
      </c>
      <c r="E1560" s="5" t="inlineStr">
        <is>
          <t>AC-0140</t>
        </is>
      </c>
      <c r="F1560" s="9" t="inlineStr">
        <is>
          <t>公牛嵌入插座-黑色</t>
        </is>
      </c>
      <c r="G1560" s="9" t="inlineStr">
        <is>
          <t>个数</t>
        </is>
      </c>
      <c r="H1560" s="9" t="n"/>
      <c r="I1560" s="9" t="inlineStr">
        <is>
          <t>个</t>
        </is>
      </c>
      <c r="J1560" s="9" t="n">
        <v>1</v>
      </c>
      <c r="K1560" s="9" t="n"/>
      <c r="L1560" s="9" t="n"/>
      <c r="N1560" s="8" t="inlineStr">
        <is>
          <t>✅ 可导入</t>
        </is>
      </c>
      <c r="O1560" t="inlineStr">
        <is>
          <t>✓</t>
        </is>
      </c>
    </row>
    <row r="1561">
      <c r="A1561" s="5" t="inlineStr">
        <is>
          <t>PFG25250051220</t>
        </is>
      </c>
      <c r="B1561" s="6" t="inlineStr">
        <is>
          <t>孚格超薄餐边柜</t>
        </is>
      </c>
      <c r="C1561" s="6" t="inlineStr">
        <is>
          <t>超薄窄柜-整柜-洞洞板版-1.2米</t>
        </is>
      </c>
      <c r="D1561" s="6" t="inlineStr">
        <is>
          <t>PFG2525005122019</t>
        </is>
      </c>
      <c r="E1561" s="5" t="inlineStr">
        <is>
          <t>AC-0099</t>
        </is>
      </c>
      <c r="F1561" s="6" t="inlineStr">
        <is>
          <t>亚克力洞洞板-黑色</t>
        </is>
      </c>
      <c r="G1561" s="6" t="inlineStr">
        <is>
          <t>平面(长×宽)</t>
        </is>
      </c>
      <c r="H1561" s="6" t="inlineStr">
        <is>
          <t>待定</t>
        </is>
      </c>
      <c r="I1561" s="6" t="inlineStr">
        <is>
          <t>块</t>
        </is>
      </c>
      <c r="J1561" s="6" t="n">
        <v>1</v>
      </c>
      <c r="K1561" s="6" t="inlineStr">
        <is>
          <t>否</t>
        </is>
      </c>
      <c r="L1561" s="6" t="n"/>
      <c r="N1561" s="8" t="inlineStr">
        <is>
          <t>✅ 可导入</t>
        </is>
      </c>
      <c r="O1561" t="inlineStr">
        <is>
          <t>✓</t>
        </is>
      </c>
    </row>
    <row r="1562">
      <c r="A1562" s="5" t="inlineStr">
        <is>
          <t>PFG25250051220</t>
        </is>
      </c>
      <c r="B1562" s="9" t="inlineStr">
        <is>
          <t>孚格超薄餐边柜</t>
        </is>
      </c>
      <c r="C1562" s="9" t="inlineStr">
        <is>
          <t>超薄窄柜-整柜-洞洞板版-1.2米</t>
        </is>
      </c>
      <c r="D1562" s="9" t="inlineStr">
        <is>
          <t>PFG2525005122019</t>
        </is>
      </c>
      <c r="E1562" s="5" t="inlineStr">
        <is>
          <t>AC-0078</t>
        </is>
      </c>
      <c r="F1562" s="9" t="inlineStr">
        <is>
          <t>餐边柜连接片</t>
        </is>
      </c>
      <c r="G1562" s="9" t="inlineStr">
        <is>
          <t>个数</t>
        </is>
      </c>
      <c r="H1562" s="9" t="n"/>
      <c r="I1562" s="9" t="inlineStr">
        <is>
          <t>个</t>
        </is>
      </c>
      <c r="J1562" s="9" t="n">
        <v>2</v>
      </c>
      <c r="K1562" s="9" t="n"/>
      <c r="L1562" s="9" t="n"/>
      <c r="N1562" s="8" t="inlineStr">
        <is>
          <t>✅ 可导入</t>
        </is>
      </c>
      <c r="O1562" t="inlineStr">
        <is>
          <t>✓</t>
        </is>
      </c>
    </row>
    <row r="1563">
      <c r="A1563" s="5" t="inlineStr">
        <is>
          <t>PFG25250051220</t>
        </is>
      </c>
      <c r="B1563" s="6" t="inlineStr">
        <is>
          <t>孚格超薄餐边柜</t>
        </is>
      </c>
      <c r="C1563" s="6" t="inlineStr">
        <is>
          <t>超薄窄柜-整柜-洞洞板版-1.2米</t>
        </is>
      </c>
      <c r="D1563" s="6" t="inlineStr">
        <is>
          <t>PFG2525005122019</t>
        </is>
      </c>
      <c r="E1563" s="5" t="inlineStr">
        <is>
          <t>AC-0083</t>
        </is>
      </c>
      <c r="F1563" s="6" t="inlineStr">
        <is>
          <t>9mm米白洞石岩板</t>
        </is>
      </c>
      <c r="G1563" s="6" t="inlineStr">
        <is>
          <t>平面(长×宽)</t>
        </is>
      </c>
      <c r="H1563" s="6" t="inlineStr">
        <is>
          <t>待定</t>
        </is>
      </c>
      <c r="I1563" s="6" t="inlineStr">
        <is>
          <t>块</t>
        </is>
      </c>
      <c r="J1563" s="6" t="n">
        <v>1</v>
      </c>
      <c r="K1563" s="6" t="inlineStr">
        <is>
          <t>否</t>
        </is>
      </c>
      <c r="L1563" s="6" t="n"/>
      <c r="N1563" s="8" t="inlineStr">
        <is>
          <t>✅ 可导入</t>
        </is>
      </c>
      <c r="O1563" t="inlineStr">
        <is>
          <t>✓</t>
        </is>
      </c>
    </row>
    <row r="1564">
      <c r="A1564" s="5" t="inlineStr">
        <is>
          <t>PFG25250051220</t>
        </is>
      </c>
      <c r="B1564" s="9" t="inlineStr">
        <is>
          <t>孚格超薄餐边柜</t>
        </is>
      </c>
      <c r="C1564" s="9" t="inlineStr">
        <is>
          <t>超薄窄柜-整柜-洞洞板版-1.2米</t>
        </is>
      </c>
      <c r="D1564" s="9" t="inlineStr">
        <is>
          <t>PFG2525005122019</t>
        </is>
      </c>
      <c r="E1564" s="5" t="inlineStr">
        <is>
          <t>AC-0129</t>
        </is>
      </c>
      <c r="F1564" s="9" t="inlineStr">
        <is>
          <t>铝合金定制圆形把手</t>
        </is>
      </c>
      <c r="G1564" s="9" t="inlineStr">
        <is>
          <t>个数</t>
        </is>
      </c>
      <c r="H1564" s="9" t="n"/>
      <c r="I1564" s="9" t="inlineStr">
        <is>
          <t>个</t>
        </is>
      </c>
      <c r="J1564" s="9" t="n">
        <v>2</v>
      </c>
      <c r="K1564" s="9" t="n"/>
      <c r="L1564" s="9" t="n"/>
      <c r="N1564" s="8" t="inlineStr">
        <is>
          <t>✅ 可导入</t>
        </is>
      </c>
      <c r="O1564" t="inlineStr">
        <is>
          <t>✓</t>
        </is>
      </c>
    </row>
    <row r="1565">
      <c r="A1565" s="5" t="inlineStr">
        <is>
          <t>PFG25250061201</t>
        </is>
      </c>
      <c r="B1565" s="6" t="inlineStr">
        <is>
          <t>孚格柚色餐边窄柜</t>
        </is>
      </c>
      <c r="C1565" s="6" t="inlineStr">
        <is>
          <t>柚色窄柜-整柜-0.8米</t>
        </is>
      </c>
      <c r="D1565" s="6" t="inlineStr">
        <is>
          <t>PFG2525006120111</t>
        </is>
      </c>
      <c r="E1565" s="5" t="inlineStr">
        <is>
          <t>WD-0303</t>
        </is>
      </c>
      <c r="F1565" s="6" t="inlineStr">
        <is>
          <t>柚色窄柜-整柜-木作部分-适配0.8米</t>
        </is>
      </c>
      <c r="G1565" s="6" t="inlineStr">
        <is>
          <t>组合</t>
        </is>
      </c>
      <c r="H1565" s="6" t="n"/>
      <c r="I1565" s="6" t="inlineStr">
        <is>
          <t>套</t>
        </is>
      </c>
      <c r="J1565" s="6" t="n">
        <v>1</v>
      </c>
      <c r="K1565" s="6" t="n"/>
      <c r="L1565" s="6" t="n"/>
      <c r="N1565" s="8" t="inlineStr">
        <is>
          <t>✅ 可导入</t>
        </is>
      </c>
      <c r="O1565" t="inlineStr">
        <is>
          <t>✓</t>
        </is>
      </c>
    </row>
    <row r="1566">
      <c r="A1566" s="5" t="inlineStr">
        <is>
          <t>PFG25250061201</t>
        </is>
      </c>
      <c r="B1566" s="9" t="inlineStr">
        <is>
          <t>孚格柚色餐边窄柜</t>
        </is>
      </c>
      <c r="C1566" s="9" t="inlineStr">
        <is>
          <t>柚色窄柜-整柜-0.8米</t>
        </is>
      </c>
      <c r="D1566" s="9" t="inlineStr">
        <is>
          <t>PFG2525006120111</t>
        </is>
      </c>
      <c r="E1566" s="5" t="inlineStr">
        <is>
          <t>AC-0073</t>
        </is>
      </c>
      <c r="F1566" s="9" t="inlineStr">
        <is>
          <t>5mm灰色玻璃</t>
        </is>
      </c>
      <c r="G1566" s="9" t="inlineStr">
        <is>
          <t>平面(长×宽)</t>
        </is>
      </c>
      <c r="H1566" s="9" t="inlineStr">
        <is>
          <t>待定</t>
        </is>
      </c>
      <c r="I1566" s="9" t="inlineStr">
        <is>
          <t>块</t>
        </is>
      </c>
      <c r="J1566" s="9" t="n">
        <v>2</v>
      </c>
      <c r="K1566" s="9" t="n"/>
      <c r="L1566" s="9" t="n"/>
      <c r="N1566" s="8" t="inlineStr">
        <is>
          <t>✅ 可导入</t>
        </is>
      </c>
      <c r="O1566" t="inlineStr">
        <is>
          <t>✓</t>
        </is>
      </c>
    </row>
    <row r="1567">
      <c r="A1567" s="5" t="inlineStr">
        <is>
          <t>PFG25250061201</t>
        </is>
      </c>
      <c r="B1567" s="6" t="inlineStr">
        <is>
          <t>孚格柚色餐边窄柜</t>
        </is>
      </c>
      <c r="C1567" s="6" t="inlineStr">
        <is>
          <t>柚色窄柜-整柜-0.8米</t>
        </is>
      </c>
      <c r="D1567" s="6" t="inlineStr">
        <is>
          <t>PFG2525006120111</t>
        </is>
      </c>
      <c r="E1567" s="5" t="inlineStr">
        <is>
          <t>AC-0086</t>
        </is>
      </c>
      <c r="F1567" s="6" t="inlineStr">
        <is>
          <t>鎏金纹理饰面板</t>
        </is>
      </c>
      <c r="G1567" s="6" t="inlineStr">
        <is>
          <t>平面(长×宽)</t>
        </is>
      </c>
      <c r="H1567" s="6" t="inlineStr">
        <is>
          <t>待定</t>
        </is>
      </c>
      <c r="I1567" s="6" t="inlineStr">
        <is>
          <t>块</t>
        </is>
      </c>
      <c r="J1567" s="6" t="n">
        <v>1</v>
      </c>
      <c r="K1567" s="6" t="inlineStr">
        <is>
          <t>否</t>
        </is>
      </c>
      <c r="L1567" s="6" t="n"/>
      <c r="N1567" s="8" t="inlineStr">
        <is>
          <t>✅ 可导入</t>
        </is>
      </c>
      <c r="O1567" t="inlineStr">
        <is>
          <t>✓</t>
        </is>
      </c>
    </row>
    <row r="1568">
      <c r="A1568" s="5" t="inlineStr">
        <is>
          <t>PFG25250061201</t>
        </is>
      </c>
      <c r="B1568" s="9" t="inlineStr">
        <is>
          <t>孚格柚色餐边窄柜</t>
        </is>
      </c>
      <c r="C1568" s="9" t="inlineStr">
        <is>
          <t>柚色窄柜-整柜-0.8米</t>
        </is>
      </c>
      <c r="D1568" s="9" t="inlineStr">
        <is>
          <t>PFG2525006120111</t>
        </is>
      </c>
      <c r="E1568" s="5" t="inlineStr">
        <is>
          <t>AC-0088</t>
        </is>
      </c>
      <c r="F1568" s="9" t="inlineStr">
        <is>
          <t>黑色隔板轨道</t>
        </is>
      </c>
      <c r="G1568" s="9" t="inlineStr">
        <is>
          <t>长度</t>
        </is>
      </c>
      <c r="H1568" s="9" t="n">
        <v>760</v>
      </c>
      <c r="I1568" s="9" t="inlineStr">
        <is>
          <t>根</t>
        </is>
      </c>
      <c r="J1568" s="9" t="n">
        <v>2</v>
      </c>
      <c r="K1568" s="9" t="n"/>
      <c r="L1568" s="9" t="n"/>
      <c r="N1568" s="8" t="inlineStr">
        <is>
          <t>✅ 可导入</t>
        </is>
      </c>
      <c r="O1568" t="inlineStr">
        <is>
          <t>✓</t>
        </is>
      </c>
    </row>
    <row r="1569">
      <c r="A1569" s="5" t="inlineStr">
        <is>
          <t>PFG25250061201</t>
        </is>
      </c>
      <c r="B1569" s="6" t="inlineStr">
        <is>
          <t>孚格柚色餐边窄柜</t>
        </is>
      </c>
      <c r="C1569" s="6" t="inlineStr">
        <is>
          <t>柚色窄柜-整柜-0.8米</t>
        </is>
      </c>
      <c r="D1569" s="6" t="inlineStr">
        <is>
          <t>PFG2525006120111</t>
        </is>
      </c>
      <c r="E1569" s="5" t="inlineStr">
        <is>
          <t>AC-0192</t>
        </is>
      </c>
      <c r="F1569" s="6" t="inlineStr">
        <is>
          <t>电力轨道-Xpower-T25-黑色-0.762-2插座</t>
        </is>
      </c>
      <c r="G1569" s="6" t="inlineStr">
        <is>
          <t>个数</t>
        </is>
      </c>
      <c r="H1569" s="6" t="n"/>
      <c r="I1569" s="6" t="inlineStr">
        <is>
          <t>根</t>
        </is>
      </c>
      <c r="J1569" s="6" t="n">
        <v>1</v>
      </c>
      <c r="K1569" s="6" t="n"/>
      <c r="L1569" s="6" t="n"/>
      <c r="N1569" s="8" t="inlineStr">
        <is>
          <t>✅ 可导入</t>
        </is>
      </c>
      <c r="O1569" t="inlineStr">
        <is>
          <t>✓</t>
        </is>
      </c>
    </row>
    <row r="1570">
      <c r="A1570" s="5" t="inlineStr">
        <is>
          <t>PFG25250061201</t>
        </is>
      </c>
      <c r="B1570" s="9" t="inlineStr">
        <is>
          <t>孚格柚色餐边窄柜</t>
        </is>
      </c>
      <c r="C1570" s="9" t="inlineStr">
        <is>
          <t>柚色窄柜-整柜-0.8米</t>
        </is>
      </c>
      <c r="D1570" s="9" t="inlineStr">
        <is>
          <t>PFG2525006120111</t>
        </is>
      </c>
      <c r="E1570" s="5" t="inlineStr">
        <is>
          <t>AC-0078</t>
        </is>
      </c>
      <c r="F1570" s="9" t="inlineStr">
        <is>
          <t>餐边柜连接片</t>
        </is>
      </c>
      <c r="G1570" s="9" t="inlineStr">
        <is>
          <t>个数</t>
        </is>
      </c>
      <c r="H1570" s="9" t="n"/>
      <c r="I1570" s="9" t="inlineStr">
        <is>
          <t>个</t>
        </is>
      </c>
      <c r="J1570" s="9" t="n">
        <v>2</v>
      </c>
      <c r="K1570" s="9" t="n"/>
      <c r="L1570" s="9" t="n"/>
      <c r="N1570" s="8" t="inlineStr">
        <is>
          <t>✅ 可导入</t>
        </is>
      </c>
      <c r="O1570" t="inlineStr">
        <is>
          <t>✓</t>
        </is>
      </c>
    </row>
    <row r="1571">
      <c r="A1571" s="5" t="inlineStr">
        <is>
          <t>PFG25250061201</t>
        </is>
      </c>
      <c r="B1571" s="6" t="inlineStr">
        <is>
          <t>孚格柚色餐边窄柜</t>
        </is>
      </c>
      <c r="C1571" s="6" t="inlineStr">
        <is>
          <t>柚色窄柜-整柜-0.8米</t>
        </is>
      </c>
      <c r="D1571" s="6" t="inlineStr">
        <is>
          <t>PFG2525006120111</t>
        </is>
      </c>
      <c r="E1571" s="5" t="inlineStr">
        <is>
          <t>AC-0071</t>
        </is>
      </c>
      <c r="F1571" s="6" t="inlineStr">
        <is>
          <t>12mm黑色岩板</t>
        </is>
      </c>
      <c r="G1571" s="6" t="inlineStr">
        <is>
          <t>平面(长×宽)</t>
        </is>
      </c>
      <c r="H1571" s="6" t="inlineStr">
        <is>
          <t>800*480</t>
        </is>
      </c>
      <c r="I1571" s="6" t="inlineStr">
        <is>
          <t>块</t>
        </is>
      </c>
      <c r="J1571" s="6" t="n">
        <v>1</v>
      </c>
      <c r="K1571" s="6" t="n"/>
      <c r="L1571" s="6" t="n"/>
      <c r="N1571" s="8" t="inlineStr">
        <is>
          <t>✅ 可导入</t>
        </is>
      </c>
      <c r="O1571" t="inlineStr">
        <is>
          <t>✓</t>
        </is>
      </c>
    </row>
    <row r="1572">
      <c r="A1572" s="5" t="inlineStr">
        <is>
          <t>PFG25250061201</t>
        </is>
      </c>
      <c r="B1572" s="9" t="inlineStr">
        <is>
          <t>孚格柚色餐边窄柜</t>
        </is>
      </c>
      <c r="C1572" s="9" t="inlineStr">
        <is>
          <t>柚色窄柜-整柜-1.0米</t>
        </is>
      </c>
      <c r="D1572" s="9" t="inlineStr">
        <is>
          <t>PFG2525006120112</t>
        </is>
      </c>
      <c r="E1572" s="5" t="inlineStr">
        <is>
          <t>WD-0304</t>
        </is>
      </c>
      <c r="F1572" s="9" t="inlineStr">
        <is>
          <t>柚色窄柜-整柜-木作部分-适配1.0米</t>
        </is>
      </c>
      <c r="G1572" s="9" t="inlineStr">
        <is>
          <t>组合</t>
        </is>
      </c>
      <c r="H1572" s="9" t="n"/>
      <c r="I1572" s="9" t="inlineStr">
        <is>
          <t>套</t>
        </is>
      </c>
      <c r="J1572" s="9" t="n">
        <v>1</v>
      </c>
      <c r="K1572" s="9" t="n"/>
      <c r="L1572" s="9" t="n"/>
      <c r="M1572" s="106" t="inlineStr">
        <is>
          <t>伸缩桌滑动轨道-1.8米版；伸缩滑轨总长900mm/抽拉770</t>
        </is>
      </c>
      <c r="N1572" s="8" t="inlineStr">
        <is>
          <t>✅ 可导入</t>
        </is>
      </c>
      <c r="O1572" t="inlineStr">
        <is>
          <t>✓</t>
        </is>
      </c>
    </row>
    <row r="1573">
      <c r="A1573" s="5" t="inlineStr">
        <is>
          <t>PFG25250061201</t>
        </is>
      </c>
      <c r="B1573" s="6" t="inlineStr">
        <is>
          <t>孚格柚色餐边窄柜</t>
        </is>
      </c>
      <c r="C1573" s="6" t="inlineStr">
        <is>
          <t>柚色窄柜-整柜-1.0米</t>
        </is>
      </c>
      <c r="D1573" s="6" t="inlineStr">
        <is>
          <t>PFG2525006120112</t>
        </is>
      </c>
      <c r="E1573" s="5" t="inlineStr">
        <is>
          <t>AC-0073</t>
        </is>
      </c>
      <c r="F1573" s="6" t="inlineStr">
        <is>
          <t>5mm灰色玻璃</t>
        </is>
      </c>
      <c r="G1573" s="6" t="inlineStr">
        <is>
          <t>平面(长×宽)</t>
        </is>
      </c>
      <c r="H1573" s="6" t="inlineStr">
        <is>
          <t>待定</t>
        </is>
      </c>
      <c r="I1573" s="6" t="inlineStr">
        <is>
          <t>块</t>
        </is>
      </c>
      <c r="J1573" s="6" t="n">
        <v>2</v>
      </c>
      <c r="K1573" s="6" t="n"/>
      <c r="L1573" s="6" t="n"/>
      <c r="M1573" s="106" t="inlineStr">
        <is>
          <t>皮革把手；镜面总长510mm 孔距500mm</t>
        </is>
      </c>
      <c r="N1573" s="8" t="inlineStr">
        <is>
          <t>✅ 可导入</t>
        </is>
      </c>
      <c r="O1573" t="inlineStr">
        <is>
          <t>✓</t>
        </is>
      </c>
    </row>
    <row r="1574">
      <c r="A1574" s="5" t="inlineStr">
        <is>
          <t>PFG25250061201</t>
        </is>
      </c>
      <c r="B1574" s="9" t="inlineStr">
        <is>
          <t>孚格柚色餐边窄柜</t>
        </is>
      </c>
      <c r="C1574" s="9" t="inlineStr">
        <is>
          <t>柚色窄柜-整柜-1.0米</t>
        </is>
      </c>
      <c r="D1574" s="9" t="inlineStr">
        <is>
          <t>PFG2525006120112</t>
        </is>
      </c>
      <c r="E1574" s="5" t="inlineStr">
        <is>
          <t>AC-0086</t>
        </is>
      </c>
      <c r="F1574" s="9" t="inlineStr">
        <is>
          <t>鎏金纹理饰面板</t>
        </is>
      </c>
      <c r="G1574" s="9" t="inlineStr">
        <is>
          <t>平面(长×宽)</t>
        </is>
      </c>
      <c r="H1574" s="9" t="inlineStr">
        <is>
          <t>待定</t>
        </is>
      </c>
      <c r="I1574" s="9" t="inlineStr">
        <is>
          <t>块</t>
        </is>
      </c>
      <c r="J1574" s="9" t="n">
        <v>1</v>
      </c>
      <c r="K1574" s="9" t="inlineStr">
        <is>
          <t>否</t>
        </is>
      </c>
      <c r="L1574" s="9" t="n"/>
      <c r="N1574" s="8" t="inlineStr">
        <is>
          <t>✅ 可导入</t>
        </is>
      </c>
      <c r="O1574" t="inlineStr">
        <is>
          <t>✓</t>
        </is>
      </c>
    </row>
    <row r="1575">
      <c r="A1575" s="5" t="inlineStr">
        <is>
          <t>PFG25250061201</t>
        </is>
      </c>
      <c r="B1575" s="6" t="inlineStr">
        <is>
          <t>孚格柚色餐边窄柜</t>
        </is>
      </c>
      <c r="C1575" s="6" t="inlineStr">
        <is>
          <t>柚色窄柜-整柜-1.0米</t>
        </is>
      </c>
      <c r="D1575" s="6" t="inlineStr">
        <is>
          <t>PFG2525006120112</t>
        </is>
      </c>
      <c r="E1575" s="5" t="inlineStr">
        <is>
          <t>AC-0088</t>
        </is>
      </c>
      <c r="F1575" s="6" t="inlineStr">
        <is>
          <t>黑色隔板轨道</t>
        </is>
      </c>
      <c r="G1575" s="6" t="inlineStr">
        <is>
          <t>长度</t>
        </is>
      </c>
      <c r="H1575" s="6" t="n">
        <v>960</v>
      </c>
      <c r="I1575" s="6" t="inlineStr">
        <is>
          <t>根</t>
        </is>
      </c>
      <c r="J1575" s="6" t="n">
        <v>2</v>
      </c>
      <c r="K1575" s="6" t="n"/>
      <c r="L1575" s="6" t="n"/>
      <c r="N1575" s="8" t="inlineStr">
        <is>
          <t>✅ 可导入</t>
        </is>
      </c>
      <c r="O1575" t="inlineStr">
        <is>
          <t>✓</t>
        </is>
      </c>
    </row>
    <row r="1576">
      <c r="A1576" s="5" t="inlineStr">
        <is>
          <t>PFG25250061201</t>
        </is>
      </c>
      <c r="B1576" s="9" t="inlineStr">
        <is>
          <t>孚格柚色餐边窄柜</t>
        </is>
      </c>
      <c r="C1576" s="9" t="inlineStr">
        <is>
          <t>柚色窄柜-整柜-1.0米</t>
        </is>
      </c>
      <c r="D1576" s="9" t="inlineStr">
        <is>
          <t>PFG2525006120112</t>
        </is>
      </c>
      <c r="E1576" s="5" t="inlineStr">
        <is>
          <t>AC-0193</t>
        </is>
      </c>
      <c r="F1576" s="9" t="inlineStr">
        <is>
          <t>电力轨道-Xpower-T25-黑色-0.962-2插座</t>
        </is>
      </c>
      <c r="G1576" s="9" t="inlineStr">
        <is>
          <t>个数</t>
        </is>
      </c>
      <c r="H1576" s="9" t="n"/>
      <c r="I1576" s="9" t="inlineStr">
        <is>
          <t>根</t>
        </is>
      </c>
      <c r="J1576" s="9" t="n">
        <v>1</v>
      </c>
      <c r="K1576" s="9" t="n"/>
      <c r="L1576" s="9" t="n"/>
      <c r="N1576" s="8" t="inlineStr">
        <is>
          <t>✅ 可导入</t>
        </is>
      </c>
      <c r="O1576" t="inlineStr">
        <is>
          <t>✓</t>
        </is>
      </c>
    </row>
    <row r="1577">
      <c r="A1577" s="5" t="inlineStr">
        <is>
          <t>PFG25250061201</t>
        </is>
      </c>
      <c r="B1577" s="6" t="inlineStr">
        <is>
          <t>孚格柚色餐边窄柜</t>
        </is>
      </c>
      <c r="C1577" s="6" t="inlineStr">
        <is>
          <t>柚色窄柜-整柜-1.0米</t>
        </is>
      </c>
      <c r="D1577" s="6" t="inlineStr">
        <is>
          <t>PFG2525006120112</t>
        </is>
      </c>
      <c r="E1577" s="5" t="inlineStr">
        <is>
          <t>AC-0078</t>
        </is>
      </c>
      <c r="F1577" s="6" t="inlineStr">
        <is>
          <t>餐边柜连接片</t>
        </is>
      </c>
      <c r="G1577" s="6" t="inlineStr">
        <is>
          <t>个数</t>
        </is>
      </c>
      <c r="H1577" s="6" t="n"/>
      <c r="I1577" s="6" t="inlineStr">
        <is>
          <t>个</t>
        </is>
      </c>
      <c r="J1577" s="6" t="n">
        <v>2</v>
      </c>
      <c r="K1577" s="6" t="n"/>
      <c r="L1577" s="6" t="n"/>
      <c r="N1577" s="8" t="inlineStr">
        <is>
          <t>✅ 可导入</t>
        </is>
      </c>
      <c r="O1577" t="inlineStr">
        <is>
          <t>✓</t>
        </is>
      </c>
    </row>
    <row r="1578">
      <c r="A1578" s="5" t="inlineStr">
        <is>
          <t>PFG25250061201</t>
        </is>
      </c>
      <c r="B1578" s="9" t="inlineStr">
        <is>
          <t>孚格柚色餐边窄柜</t>
        </is>
      </c>
      <c r="C1578" s="9" t="inlineStr">
        <is>
          <t>柚色窄柜-整柜-1.0米</t>
        </is>
      </c>
      <c r="D1578" s="9" t="inlineStr">
        <is>
          <t>PFG2525006120112</t>
        </is>
      </c>
      <c r="E1578" s="5" t="inlineStr">
        <is>
          <t>AC-0071</t>
        </is>
      </c>
      <c r="F1578" s="9" t="inlineStr">
        <is>
          <t>12mm黑色岩板</t>
        </is>
      </c>
      <c r="G1578" s="9" t="inlineStr">
        <is>
          <t>平面(长×宽)</t>
        </is>
      </c>
      <c r="H1578" s="9" t="inlineStr">
        <is>
          <t>1000*480</t>
        </is>
      </c>
      <c r="I1578" s="9" t="inlineStr">
        <is>
          <t>块</t>
        </is>
      </c>
      <c r="J1578" s="9" t="n">
        <v>1</v>
      </c>
      <c r="K1578" s="9" t="n"/>
      <c r="L1578" s="9" t="n"/>
      <c r="N1578" s="8" t="inlineStr">
        <is>
          <t>✅ 可导入</t>
        </is>
      </c>
      <c r="O1578" t="inlineStr">
        <is>
          <t>✓</t>
        </is>
      </c>
    </row>
    <row r="1579">
      <c r="A1579" s="5" t="inlineStr">
        <is>
          <t>PFG25250061201</t>
        </is>
      </c>
      <c r="B1579" s="6" t="inlineStr">
        <is>
          <t>孚格柚色餐边窄柜</t>
        </is>
      </c>
      <c r="C1579" s="6" t="inlineStr">
        <is>
          <t>柚色窄柜-整柜-1.2米</t>
        </is>
      </c>
      <c r="D1579" s="6" t="inlineStr">
        <is>
          <t>PFG2525006120113</t>
        </is>
      </c>
      <c r="E1579" s="5" t="inlineStr">
        <is>
          <t>WD-0305</t>
        </is>
      </c>
      <c r="F1579" s="6" t="inlineStr">
        <is>
          <t>柚色窄柜-整柜-木作部分-适配1.2米</t>
        </is>
      </c>
      <c r="G1579" s="6" t="inlineStr">
        <is>
          <t>组合</t>
        </is>
      </c>
      <c r="H1579" s="6" t="n"/>
      <c r="I1579" s="6" t="inlineStr">
        <is>
          <t>套</t>
        </is>
      </c>
      <c r="J1579" s="6" t="n">
        <v>1</v>
      </c>
      <c r="K1579" s="6" t="n"/>
      <c r="L1579" s="6" t="n"/>
      <c r="N1579" s="8" t="inlineStr">
        <is>
          <t>✅ 可导入</t>
        </is>
      </c>
      <c r="O1579" t="inlineStr">
        <is>
          <t>✓</t>
        </is>
      </c>
    </row>
    <row r="1580">
      <c r="A1580" s="5" t="inlineStr">
        <is>
          <t>PFG25250061201</t>
        </is>
      </c>
      <c r="B1580" s="9" t="inlineStr">
        <is>
          <t>孚格柚色餐边窄柜</t>
        </is>
      </c>
      <c r="C1580" s="9" t="inlineStr">
        <is>
          <t>柚色窄柜-整柜-1.2米</t>
        </is>
      </c>
      <c r="D1580" s="9" t="inlineStr">
        <is>
          <t>PFG2525006120113</t>
        </is>
      </c>
      <c r="E1580" s="5" t="inlineStr">
        <is>
          <t>AC-0073</t>
        </is>
      </c>
      <c r="F1580" s="9" t="inlineStr">
        <is>
          <t>5mm灰色玻璃</t>
        </is>
      </c>
      <c r="G1580" s="9" t="inlineStr">
        <is>
          <t>平面(长×宽)</t>
        </is>
      </c>
      <c r="H1580" s="9" t="inlineStr">
        <is>
          <t>待定</t>
        </is>
      </c>
      <c r="I1580" s="9" t="inlineStr">
        <is>
          <t>块</t>
        </is>
      </c>
      <c r="J1580" s="9" t="n">
        <v>2</v>
      </c>
      <c r="K1580" s="9" t="n"/>
      <c r="L1580" s="9" t="n"/>
      <c r="N1580" s="8" t="inlineStr">
        <is>
          <t>✅ 可导入</t>
        </is>
      </c>
      <c r="O1580" t="inlineStr">
        <is>
          <t>✓</t>
        </is>
      </c>
    </row>
    <row r="1581">
      <c r="A1581" s="5" t="inlineStr">
        <is>
          <t>PFG25250061201</t>
        </is>
      </c>
      <c r="B1581" s="6" t="inlineStr">
        <is>
          <t>孚格柚色餐边窄柜</t>
        </is>
      </c>
      <c r="C1581" s="6" t="inlineStr">
        <is>
          <t>柚色窄柜-整柜-1.2米</t>
        </is>
      </c>
      <c r="D1581" s="6" t="inlineStr">
        <is>
          <t>PFG2525006120113</t>
        </is>
      </c>
      <c r="E1581" s="5" t="inlineStr">
        <is>
          <t>AC-0086</t>
        </is>
      </c>
      <c r="F1581" s="6" t="inlineStr">
        <is>
          <t>鎏金纹理饰面板</t>
        </is>
      </c>
      <c r="G1581" s="6" t="inlineStr">
        <is>
          <t>平面(长×宽)</t>
        </is>
      </c>
      <c r="H1581" s="6" t="inlineStr">
        <is>
          <t>待定</t>
        </is>
      </c>
      <c r="I1581" s="6" t="inlineStr">
        <is>
          <t>块</t>
        </is>
      </c>
      <c r="J1581" s="6" t="n">
        <v>1</v>
      </c>
      <c r="K1581" s="6" t="inlineStr">
        <is>
          <t>否</t>
        </is>
      </c>
      <c r="L1581" s="6" t="n"/>
      <c r="N1581" s="8" t="inlineStr">
        <is>
          <t>✅ 可导入</t>
        </is>
      </c>
      <c r="O1581" t="inlineStr">
        <is>
          <t>✓</t>
        </is>
      </c>
    </row>
    <row r="1582">
      <c r="A1582" s="5" t="inlineStr">
        <is>
          <t>PFG25250061201</t>
        </is>
      </c>
      <c r="B1582" s="9" t="inlineStr">
        <is>
          <t>孚格柚色餐边窄柜</t>
        </is>
      </c>
      <c r="C1582" s="9" t="inlineStr">
        <is>
          <t>柚色窄柜-整柜-1.2米</t>
        </is>
      </c>
      <c r="D1582" s="9" t="inlineStr">
        <is>
          <t>PFG2525006120113</t>
        </is>
      </c>
      <c r="E1582" s="5" t="inlineStr">
        <is>
          <t>AC-0088</t>
        </is>
      </c>
      <c r="F1582" s="9" t="inlineStr">
        <is>
          <t>黑色隔板轨道</t>
        </is>
      </c>
      <c r="G1582" s="9" t="inlineStr">
        <is>
          <t>长度</t>
        </is>
      </c>
      <c r="H1582" s="9" t="n">
        <v>1160</v>
      </c>
      <c r="I1582" s="9" t="inlineStr">
        <is>
          <t>根</t>
        </is>
      </c>
      <c r="J1582" s="9" t="n">
        <v>2</v>
      </c>
      <c r="K1582" s="9" t="n"/>
      <c r="L1582" s="9" t="n"/>
      <c r="N1582" s="8" t="inlineStr">
        <is>
          <t>✅ 可导入</t>
        </is>
      </c>
      <c r="O1582" t="inlineStr">
        <is>
          <t>✓</t>
        </is>
      </c>
    </row>
    <row r="1583">
      <c r="A1583" s="5" t="inlineStr">
        <is>
          <t>PFG25250061201</t>
        </is>
      </c>
      <c r="B1583" s="6" t="inlineStr">
        <is>
          <t>孚格柚色餐边窄柜</t>
        </is>
      </c>
      <c r="C1583" s="6" t="inlineStr">
        <is>
          <t>柚色窄柜-整柜-1.2米</t>
        </is>
      </c>
      <c r="D1583" s="6" t="inlineStr">
        <is>
          <t>PFG2525006120113</t>
        </is>
      </c>
      <c r="E1583" s="5" t="inlineStr">
        <is>
          <t>AC-0194</t>
        </is>
      </c>
      <c r="F1583" s="6" t="inlineStr">
        <is>
          <t>电力轨道-Xpower-T25-黑色-1.162-2插座</t>
        </is>
      </c>
      <c r="G1583" s="6" t="inlineStr">
        <is>
          <t>个数</t>
        </is>
      </c>
      <c r="H1583" s="6" t="n"/>
      <c r="I1583" s="6" t="inlineStr">
        <is>
          <t>根</t>
        </is>
      </c>
      <c r="J1583" s="6" t="n">
        <v>1</v>
      </c>
      <c r="K1583" s="6" t="n"/>
      <c r="L1583" s="6" t="n"/>
      <c r="N1583" s="8" t="inlineStr">
        <is>
          <t>✅ 可导入</t>
        </is>
      </c>
      <c r="O1583" t="inlineStr">
        <is>
          <t>✓</t>
        </is>
      </c>
    </row>
    <row r="1584">
      <c r="A1584" s="5" t="inlineStr">
        <is>
          <t>PFG25250061201</t>
        </is>
      </c>
      <c r="B1584" s="9" t="inlineStr">
        <is>
          <t>孚格柚色餐边窄柜</t>
        </is>
      </c>
      <c r="C1584" s="9" t="inlineStr">
        <is>
          <t>柚色窄柜-整柜-1.2米</t>
        </is>
      </c>
      <c r="D1584" s="9" t="inlineStr">
        <is>
          <t>PFG2525006120113</t>
        </is>
      </c>
      <c r="E1584" s="5" t="inlineStr">
        <is>
          <t>AC-0078</t>
        </is>
      </c>
      <c r="F1584" s="9" t="inlineStr">
        <is>
          <t>餐边柜连接片</t>
        </is>
      </c>
      <c r="G1584" s="9" t="inlineStr">
        <is>
          <t>个数</t>
        </is>
      </c>
      <c r="H1584" s="9" t="n"/>
      <c r="I1584" s="9" t="inlineStr">
        <is>
          <t>个</t>
        </is>
      </c>
      <c r="J1584" s="9" t="n">
        <v>2</v>
      </c>
      <c r="K1584" s="9" t="n"/>
      <c r="L1584" s="9" t="n"/>
      <c r="N1584" s="8" t="inlineStr">
        <is>
          <t>✅ 可导入</t>
        </is>
      </c>
      <c r="O1584" t="inlineStr">
        <is>
          <t>✓</t>
        </is>
      </c>
    </row>
    <row r="1585">
      <c r="A1585" s="5" t="inlineStr">
        <is>
          <t>PFG25250061201</t>
        </is>
      </c>
      <c r="B1585" s="6" t="inlineStr">
        <is>
          <t>孚格柚色餐边窄柜</t>
        </is>
      </c>
      <c r="C1585" s="6" t="inlineStr">
        <is>
          <t>柚色窄柜-整柜-1.2米</t>
        </is>
      </c>
      <c r="D1585" s="6" t="inlineStr">
        <is>
          <t>PFG2525006120113</t>
        </is>
      </c>
      <c r="E1585" s="5" t="inlineStr">
        <is>
          <t>AC-0071</t>
        </is>
      </c>
      <c r="F1585" s="6" t="inlineStr">
        <is>
          <t>12mm黑色岩板</t>
        </is>
      </c>
      <c r="G1585" s="6" t="inlineStr">
        <is>
          <t>平面(长×宽)</t>
        </is>
      </c>
      <c r="H1585" s="6" t="inlineStr">
        <is>
          <t>1200*480</t>
        </is>
      </c>
      <c r="I1585" s="6" t="inlineStr">
        <is>
          <t>块</t>
        </is>
      </c>
      <c r="J1585" s="6" t="n">
        <v>1</v>
      </c>
      <c r="K1585" s="6" t="n"/>
      <c r="L1585" s="6" t="n"/>
      <c r="N1585" s="8" t="inlineStr">
        <is>
          <t>✅ 可导入</t>
        </is>
      </c>
      <c r="O1585" t="inlineStr">
        <is>
          <t>✓</t>
        </is>
      </c>
    </row>
    <row r="1586">
      <c r="A1586" s="5" t="inlineStr">
        <is>
          <t>PFG25250071230</t>
        </is>
      </c>
      <c r="B1586" s="9" t="inlineStr">
        <is>
          <t>孚格中古半高餐边柜</t>
        </is>
      </c>
      <c r="C1586" s="9" t="inlineStr">
        <is>
          <t>中古半高窄柜-整柜-0.8米</t>
        </is>
      </c>
      <c r="D1586" s="9" t="inlineStr">
        <is>
          <t>PFG2525007123011</t>
        </is>
      </c>
      <c r="E1586" s="5" t="inlineStr">
        <is>
          <t>WD-0306</t>
        </is>
      </c>
      <c r="F1586" s="9" t="inlineStr">
        <is>
          <t>中古半高窄柜-整柜-木作部分-适配0.8米</t>
        </is>
      </c>
      <c r="G1586" s="9" t="n"/>
      <c r="H1586" s="9" t="n"/>
      <c r="I1586" s="9" t="n"/>
      <c r="J1586" s="9" t="n">
        <v>1</v>
      </c>
      <c r="K1586" s="9" t="n"/>
      <c r="L1586" s="9" t="n"/>
      <c r="N1586" s="8" t="inlineStr">
        <is>
          <t>✅ 可导入</t>
        </is>
      </c>
      <c r="O1586" t="inlineStr">
        <is>
          <t>✓</t>
        </is>
      </c>
    </row>
    <row r="1587">
      <c r="A1587" s="5" t="inlineStr">
        <is>
          <t>PFG25250071230</t>
        </is>
      </c>
      <c r="B1587" s="6" t="inlineStr">
        <is>
          <t>孚格中古半高餐边柜</t>
        </is>
      </c>
      <c r="C1587" s="6" t="inlineStr">
        <is>
          <t>中古半高窄柜-整柜-0.8米</t>
        </is>
      </c>
      <c r="D1587" s="6" t="inlineStr">
        <is>
          <t>PFG2525007123011</t>
        </is>
      </c>
      <c r="E1587" s="5" t="inlineStr">
        <is>
          <t>AC-0128</t>
        </is>
      </c>
      <c r="F1587" s="6" t="inlineStr">
        <is>
          <t>长方块金属把手</t>
        </is>
      </c>
      <c r="G1587" s="6" t="inlineStr">
        <is>
          <t>个数</t>
        </is>
      </c>
      <c r="H1587" s="6" t="n"/>
      <c r="I1587" s="6" t="inlineStr">
        <is>
          <t>个</t>
        </is>
      </c>
      <c r="J1587" s="6" t="n">
        <v>1</v>
      </c>
      <c r="K1587" s="6" t="n"/>
      <c r="L1587" s="6" t="n"/>
      <c r="N1587" s="8" t="inlineStr">
        <is>
          <t>✅ 可导入</t>
        </is>
      </c>
      <c r="O1587" t="inlineStr">
        <is>
          <t>✓</t>
        </is>
      </c>
    </row>
    <row r="1588">
      <c r="A1588" s="5" t="inlineStr">
        <is>
          <t>PFG25250071230</t>
        </is>
      </c>
      <c r="B1588" s="9" t="inlineStr">
        <is>
          <t>孚格中古半高餐边柜</t>
        </is>
      </c>
      <c r="C1588" s="9" t="inlineStr">
        <is>
          <t>中古半高窄柜-整柜-0.8米</t>
        </is>
      </c>
      <c r="D1588" s="9" t="inlineStr">
        <is>
          <t>PFG2525007123011</t>
        </is>
      </c>
      <c r="E1588" s="5" t="inlineStr">
        <is>
          <t>AC-0141</t>
        </is>
      </c>
      <c r="F1588" s="9" t="inlineStr">
        <is>
          <t>红色圆球挂钩</t>
        </is>
      </c>
      <c r="G1588" s="9" t="inlineStr">
        <is>
          <t>个数</t>
        </is>
      </c>
      <c r="H1588" s="9" t="n"/>
      <c r="I1588" s="9" t="inlineStr">
        <is>
          <t>个</t>
        </is>
      </c>
      <c r="J1588" s="9" t="n">
        <v>1</v>
      </c>
      <c r="K1588" s="9" t="n"/>
      <c r="L1588" s="9" t="n"/>
      <c r="N1588" s="8" t="inlineStr">
        <is>
          <t>✅ 可导入</t>
        </is>
      </c>
      <c r="O1588" t="inlineStr">
        <is>
          <t>✓</t>
        </is>
      </c>
    </row>
    <row r="1589">
      <c r="A1589" s="5" t="inlineStr">
        <is>
          <t>PFG25250071230</t>
        </is>
      </c>
      <c r="B1589" s="6" t="inlineStr">
        <is>
          <t>孚格中古半高餐边柜</t>
        </is>
      </c>
      <c r="C1589" s="6" t="inlineStr">
        <is>
          <t>中古半高窄柜-整柜-0.8米</t>
        </is>
      </c>
      <c r="D1589" s="6" t="inlineStr">
        <is>
          <t>PFG2525007123011</t>
        </is>
      </c>
      <c r="E1589" s="5" t="inlineStr">
        <is>
          <t>AC-0099</t>
        </is>
      </c>
      <c r="F1589" s="6" t="inlineStr">
        <is>
          <t>亚克力洞洞板-黑色</t>
        </is>
      </c>
      <c r="G1589" s="6" t="inlineStr">
        <is>
          <t>平面(长×宽)</t>
        </is>
      </c>
      <c r="H1589" s="6" t="inlineStr">
        <is>
          <t>待定</t>
        </is>
      </c>
      <c r="I1589" s="6" t="inlineStr">
        <is>
          <t>块</t>
        </is>
      </c>
      <c r="J1589" s="6" t="n">
        <v>1</v>
      </c>
      <c r="K1589" s="6" t="inlineStr">
        <is>
          <t>否</t>
        </is>
      </c>
      <c r="L1589" s="6" t="n"/>
      <c r="N1589" s="8" t="inlineStr">
        <is>
          <t>✅ 可导入</t>
        </is>
      </c>
      <c r="O1589" t="inlineStr">
        <is>
          <t>✓</t>
        </is>
      </c>
    </row>
    <row r="1590">
      <c r="A1590" s="5" t="inlineStr">
        <is>
          <t>PFG25250071230</t>
        </is>
      </c>
      <c r="B1590" s="9" t="inlineStr">
        <is>
          <t>孚格中古半高餐边柜</t>
        </is>
      </c>
      <c r="C1590" s="9" t="inlineStr">
        <is>
          <t>中古半高窄柜-整柜-0.8米</t>
        </is>
      </c>
      <c r="D1590" s="9" t="inlineStr">
        <is>
          <t>PFG2525007123011</t>
        </is>
      </c>
      <c r="E1590" s="5" t="inlineStr">
        <is>
          <t>AC-0195</t>
        </is>
      </c>
      <c r="F1590" s="9" t="inlineStr">
        <is>
          <t>电力轨道-Xpower-U80-黑色-0.75-2插座</t>
        </is>
      </c>
      <c r="G1590" s="9" t="inlineStr">
        <is>
          <t>个数</t>
        </is>
      </c>
      <c r="H1590" s="9" t="n"/>
      <c r="I1590" s="9" t="inlineStr">
        <is>
          <t>根</t>
        </is>
      </c>
      <c r="J1590" s="9" t="n">
        <v>1</v>
      </c>
      <c r="K1590" s="9" t="n"/>
      <c r="L1590" s="9" t="n"/>
      <c r="N1590" s="8" t="inlineStr">
        <is>
          <t>✅ 可导入</t>
        </is>
      </c>
      <c r="O1590" t="inlineStr">
        <is>
          <t>✓</t>
        </is>
      </c>
    </row>
    <row r="1591">
      <c r="A1591" s="5" t="inlineStr">
        <is>
          <t>PFG25250071230</t>
        </is>
      </c>
      <c r="B1591" s="6" t="inlineStr">
        <is>
          <t>孚格中古半高餐边柜</t>
        </is>
      </c>
      <c r="C1591" s="6" t="inlineStr">
        <is>
          <t>中古半高窄柜-整柜-0.8米</t>
        </is>
      </c>
      <c r="D1591" s="6" t="inlineStr">
        <is>
          <t>PFG2525007123011</t>
        </is>
      </c>
      <c r="E1591" s="5" t="inlineStr">
        <is>
          <t>AC-0142</t>
        </is>
      </c>
      <c r="F1591" s="6" t="inlineStr">
        <is>
          <t>双条银色金属腿</t>
        </is>
      </c>
      <c r="G1591" s="6" t="inlineStr">
        <is>
          <t>个数</t>
        </is>
      </c>
      <c r="H1591" s="6" t="n"/>
      <c r="I1591" s="6" t="inlineStr">
        <is>
          <t>个</t>
        </is>
      </c>
      <c r="J1591" s="6" t="n">
        <v>2</v>
      </c>
      <c r="K1591" s="6" t="n"/>
      <c r="L1591" s="6" t="n"/>
      <c r="N1591" s="8" t="inlineStr">
        <is>
          <t>✅ 可导入</t>
        </is>
      </c>
      <c r="O1591" t="inlineStr">
        <is>
          <t>✓</t>
        </is>
      </c>
    </row>
    <row r="1592">
      <c r="A1592" s="5" t="inlineStr">
        <is>
          <t>PFG25250071230</t>
        </is>
      </c>
      <c r="B1592" s="9" t="inlineStr">
        <is>
          <t>孚格中古半高餐边柜</t>
        </is>
      </c>
      <c r="C1592" s="9" t="inlineStr">
        <is>
          <t>中古半高窄柜-整柜-1.2米</t>
        </is>
      </c>
      <c r="D1592" s="9" t="inlineStr">
        <is>
          <t>PFG2525007123012</t>
        </is>
      </c>
      <c r="E1592" s="5" t="inlineStr">
        <is>
          <t>WD-0307</t>
        </is>
      </c>
      <c r="F1592" s="9" t="inlineStr">
        <is>
          <t>中古半高窄柜-整柜-木作部分-适配1.2米</t>
        </is>
      </c>
      <c r="G1592" s="9" t="n"/>
      <c r="H1592" s="9" t="n"/>
      <c r="I1592" s="9" t="n"/>
      <c r="J1592" s="9" t="n">
        <v>1</v>
      </c>
      <c r="K1592" s="9" t="n"/>
      <c r="L1592" s="9" t="n"/>
      <c r="N1592" s="8" t="inlineStr">
        <is>
          <t>✅ 可导入</t>
        </is>
      </c>
      <c r="O1592" t="inlineStr">
        <is>
          <t>✓</t>
        </is>
      </c>
    </row>
    <row r="1593">
      <c r="A1593" s="5" t="inlineStr">
        <is>
          <t>PFG25250071230</t>
        </is>
      </c>
      <c r="B1593" s="6" t="inlineStr">
        <is>
          <t>孚格中古半高餐边柜</t>
        </is>
      </c>
      <c r="C1593" s="6" t="inlineStr">
        <is>
          <t>中古半高窄柜-整柜-1.2米</t>
        </is>
      </c>
      <c r="D1593" s="6" t="inlineStr">
        <is>
          <t>PFG2525007123012</t>
        </is>
      </c>
      <c r="E1593" s="5" t="inlineStr">
        <is>
          <t>AC-0128</t>
        </is>
      </c>
      <c r="F1593" s="6" t="inlineStr">
        <is>
          <t>长方块金属把手</t>
        </is>
      </c>
      <c r="G1593" s="6" t="inlineStr">
        <is>
          <t>个数</t>
        </is>
      </c>
      <c r="H1593" s="6" t="n"/>
      <c r="I1593" s="6" t="inlineStr">
        <is>
          <t>个</t>
        </is>
      </c>
      <c r="J1593" s="6" t="n">
        <v>1</v>
      </c>
      <c r="K1593" s="6" t="n"/>
      <c r="L1593" s="6" t="n"/>
      <c r="N1593" s="8" t="inlineStr">
        <is>
          <t>✅ 可导入</t>
        </is>
      </c>
      <c r="O1593" t="inlineStr">
        <is>
          <t>✓</t>
        </is>
      </c>
    </row>
    <row r="1594">
      <c r="A1594" s="5" t="inlineStr">
        <is>
          <t>PFG25250071230</t>
        </is>
      </c>
      <c r="B1594" s="9" t="inlineStr">
        <is>
          <t>孚格中古半高餐边柜</t>
        </is>
      </c>
      <c r="C1594" s="9" t="inlineStr">
        <is>
          <t>中古半高窄柜-整柜-1.2米</t>
        </is>
      </c>
      <c r="D1594" s="9" t="inlineStr">
        <is>
          <t>PFG2525007123012</t>
        </is>
      </c>
      <c r="E1594" s="5" t="inlineStr">
        <is>
          <t>AC-0141</t>
        </is>
      </c>
      <c r="F1594" s="9" t="inlineStr">
        <is>
          <t>红色圆球挂钩</t>
        </is>
      </c>
      <c r="G1594" s="9" t="inlineStr">
        <is>
          <t>个数</t>
        </is>
      </c>
      <c r="H1594" s="9" t="n"/>
      <c r="I1594" s="9" t="inlineStr">
        <is>
          <t>个</t>
        </is>
      </c>
      <c r="J1594" s="9" t="n">
        <v>1</v>
      </c>
      <c r="K1594" s="9" t="n"/>
      <c r="L1594" s="9" t="n"/>
      <c r="N1594" s="8" t="inlineStr">
        <is>
          <t>✅ 可导入</t>
        </is>
      </c>
      <c r="O1594" t="inlineStr">
        <is>
          <t>✓</t>
        </is>
      </c>
    </row>
    <row r="1595">
      <c r="A1595" s="5" t="inlineStr">
        <is>
          <t>PFG25250071230</t>
        </is>
      </c>
      <c r="B1595" s="6" t="inlineStr">
        <is>
          <t>孚格中古半高餐边柜</t>
        </is>
      </c>
      <c r="C1595" s="6" t="inlineStr">
        <is>
          <t>中古半高窄柜-整柜-1.2米</t>
        </is>
      </c>
      <c r="D1595" s="6" t="inlineStr">
        <is>
          <t>PFG2525007123012</t>
        </is>
      </c>
      <c r="E1595" s="5" t="inlineStr">
        <is>
          <t>AC-0099</t>
        </is>
      </c>
      <c r="F1595" s="6" t="inlineStr">
        <is>
          <t>亚克力洞洞板-黑色</t>
        </is>
      </c>
      <c r="G1595" s="6" t="inlineStr">
        <is>
          <t>平面(长×宽)</t>
        </is>
      </c>
      <c r="H1595" s="6" t="inlineStr">
        <is>
          <t>待定</t>
        </is>
      </c>
      <c r="I1595" s="6" t="inlineStr">
        <is>
          <t>块</t>
        </is>
      </c>
      <c r="J1595" s="6" t="n">
        <v>1</v>
      </c>
      <c r="K1595" s="6" t="inlineStr">
        <is>
          <t>否</t>
        </is>
      </c>
      <c r="L1595" s="6" t="n"/>
      <c r="N1595" s="8" t="inlineStr">
        <is>
          <t>✅ 可导入</t>
        </is>
      </c>
      <c r="O1595" t="inlineStr">
        <is>
          <t>✓</t>
        </is>
      </c>
    </row>
    <row r="1596">
      <c r="A1596" s="5" t="inlineStr">
        <is>
          <t>PFG25250071230</t>
        </is>
      </c>
      <c r="B1596" s="9" t="inlineStr">
        <is>
          <t>孚格中古半高餐边柜</t>
        </is>
      </c>
      <c r="C1596" s="9" t="inlineStr">
        <is>
          <t>中古半高窄柜-整柜-1.2米</t>
        </is>
      </c>
      <c r="D1596" s="9" t="inlineStr">
        <is>
          <t>PFG2525007123012</t>
        </is>
      </c>
      <c r="E1596" s="5" t="inlineStr">
        <is>
          <t>AC-0165</t>
        </is>
      </c>
      <c r="F1596" s="9" t="inlineStr">
        <is>
          <t>电力轨道-Xpower-U80-黑色-1.15-2插座</t>
        </is>
      </c>
      <c r="G1596" s="9" t="inlineStr">
        <is>
          <t>个数</t>
        </is>
      </c>
      <c r="H1596" s="9" t="n"/>
      <c r="I1596" s="9" t="inlineStr">
        <is>
          <t>根</t>
        </is>
      </c>
      <c r="J1596" s="9" t="n">
        <v>1</v>
      </c>
      <c r="K1596" s="9" t="n"/>
      <c r="L1596" s="9" t="n"/>
      <c r="N1596" s="8" t="inlineStr">
        <is>
          <t>✅ 可导入</t>
        </is>
      </c>
      <c r="O1596" t="inlineStr">
        <is>
          <t>✓</t>
        </is>
      </c>
    </row>
    <row r="1597">
      <c r="A1597" s="5" t="inlineStr">
        <is>
          <t>PFG25250071230</t>
        </is>
      </c>
      <c r="B1597" s="6" t="inlineStr">
        <is>
          <t>孚格中古半高餐边柜</t>
        </is>
      </c>
      <c r="C1597" s="6" t="inlineStr">
        <is>
          <t>中古半高窄柜-整柜-1.2米</t>
        </is>
      </c>
      <c r="D1597" s="6" t="inlineStr">
        <is>
          <t>PFG2525007123012</t>
        </is>
      </c>
      <c r="E1597" s="5" t="inlineStr">
        <is>
          <t>AC-0142</t>
        </is>
      </c>
      <c r="F1597" s="6" t="inlineStr">
        <is>
          <t>双条银色金属腿</t>
        </is>
      </c>
      <c r="G1597" s="6" t="inlineStr">
        <is>
          <t>个数</t>
        </is>
      </c>
      <c r="H1597" s="6" t="n"/>
      <c r="I1597" s="6" t="inlineStr">
        <is>
          <t>个</t>
        </is>
      </c>
      <c r="J1597" s="6" t="n">
        <v>2</v>
      </c>
      <c r="K1597" s="6" t="n"/>
      <c r="L1597" s="6" t="n"/>
      <c r="N1597" s="8" t="inlineStr">
        <is>
          <t>✅ 可导入</t>
        </is>
      </c>
      <c r="O1597" t="inlineStr">
        <is>
          <t>✓</t>
        </is>
      </c>
    </row>
    <row r="1598">
      <c r="A1598" s="5" t="inlineStr">
        <is>
          <t>PFG25250071230</t>
        </is>
      </c>
      <c r="B1598" s="9" t="inlineStr">
        <is>
          <t>孚格中古半高餐边柜</t>
        </is>
      </c>
      <c r="C1598" s="9" t="inlineStr">
        <is>
          <t>中古半高窄柜-整柜-1.5米</t>
        </is>
      </c>
      <c r="D1598" s="9" t="inlineStr">
        <is>
          <t>PFG2525007123013</t>
        </is>
      </c>
      <c r="E1598" s="5" t="inlineStr">
        <is>
          <t>WD-0308</t>
        </is>
      </c>
      <c r="F1598" s="9" t="inlineStr">
        <is>
          <t>中古半高窄柜-整柜-木作部分-适配1.5米</t>
        </is>
      </c>
      <c r="G1598" s="9" t="n"/>
      <c r="H1598" s="9" t="n"/>
      <c r="I1598" s="9" t="n"/>
      <c r="J1598" s="9" t="n">
        <v>1</v>
      </c>
      <c r="K1598" s="9" t="n"/>
      <c r="L1598" s="9" t="n"/>
      <c r="N1598" s="8" t="inlineStr">
        <is>
          <t>✅ 可导入</t>
        </is>
      </c>
      <c r="O1598" t="inlineStr">
        <is>
          <t>✓</t>
        </is>
      </c>
    </row>
    <row r="1599">
      <c r="A1599" s="5" t="inlineStr">
        <is>
          <t>PFG25250071230</t>
        </is>
      </c>
      <c r="B1599" s="6" t="inlineStr">
        <is>
          <t>孚格中古半高餐边柜</t>
        </is>
      </c>
      <c r="C1599" s="6" t="inlineStr">
        <is>
          <t>中古半高窄柜-整柜-1.5米</t>
        </is>
      </c>
      <c r="D1599" s="6" t="inlineStr">
        <is>
          <t>PFG2525007123013</t>
        </is>
      </c>
      <c r="E1599" s="5" t="inlineStr">
        <is>
          <t>AC-0128</t>
        </is>
      </c>
      <c r="F1599" s="6" t="inlineStr">
        <is>
          <t>长方块金属把手</t>
        </is>
      </c>
      <c r="G1599" s="6" t="inlineStr">
        <is>
          <t>个数</t>
        </is>
      </c>
      <c r="H1599" s="6" t="n"/>
      <c r="I1599" s="6" t="inlineStr">
        <is>
          <t>个</t>
        </is>
      </c>
      <c r="J1599" s="6" t="n">
        <v>1</v>
      </c>
      <c r="K1599" s="6" t="n"/>
      <c r="L1599" s="6" t="n"/>
      <c r="N1599" s="8" t="inlineStr">
        <is>
          <t>✅ 可导入</t>
        </is>
      </c>
      <c r="O1599" t="inlineStr">
        <is>
          <t>✓</t>
        </is>
      </c>
    </row>
    <row r="1600">
      <c r="A1600" s="5" t="inlineStr">
        <is>
          <t>PFG25250071230</t>
        </is>
      </c>
      <c r="B1600" s="9" t="inlineStr">
        <is>
          <t>孚格中古半高餐边柜</t>
        </is>
      </c>
      <c r="C1600" s="9" t="inlineStr">
        <is>
          <t>中古半高窄柜-整柜-1.5米</t>
        </is>
      </c>
      <c r="D1600" s="9" t="inlineStr">
        <is>
          <t>PFG2525007123013</t>
        </is>
      </c>
      <c r="E1600" s="5" t="inlineStr">
        <is>
          <t>AC-0141</t>
        </is>
      </c>
      <c r="F1600" s="9" t="inlineStr">
        <is>
          <t>红色圆球挂钩</t>
        </is>
      </c>
      <c r="G1600" s="9" t="inlineStr">
        <is>
          <t>个数</t>
        </is>
      </c>
      <c r="H1600" s="9" t="n"/>
      <c r="I1600" s="9" t="inlineStr">
        <is>
          <t>个</t>
        </is>
      </c>
      <c r="J1600" s="9" t="n">
        <v>1</v>
      </c>
      <c r="K1600" s="9" t="n"/>
      <c r="L1600" s="9" t="n"/>
      <c r="N1600" s="8" t="inlineStr">
        <is>
          <t>✅ 可导入</t>
        </is>
      </c>
      <c r="O1600" t="inlineStr">
        <is>
          <t>✓</t>
        </is>
      </c>
    </row>
    <row r="1601">
      <c r="A1601" s="5" t="inlineStr">
        <is>
          <t>PFG25250071230</t>
        </is>
      </c>
      <c r="B1601" s="6" t="inlineStr">
        <is>
          <t>孚格中古半高餐边柜</t>
        </is>
      </c>
      <c r="C1601" s="6" t="inlineStr">
        <is>
          <t>中古半高窄柜-整柜-1.5米</t>
        </is>
      </c>
      <c r="D1601" s="6" t="inlineStr">
        <is>
          <t>PFG2525007123013</t>
        </is>
      </c>
      <c r="E1601" s="5" t="inlineStr">
        <is>
          <t>AC-0099</t>
        </is>
      </c>
      <c r="F1601" s="6" t="inlineStr">
        <is>
          <t>亚克力洞洞板-黑色</t>
        </is>
      </c>
      <c r="G1601" s="6" t="inlineStr">
        <is>
          <t>平面(长×宽)</t>
        </is>
      </c>
      <c r="H1601" s="6" t="inlineStr">
        <is>
          <t>待定</t>
        </is>
      </c>
      <c r="I1601" s="6" t="inlineStr">
        <is>
          <t>块</t>
        </is>
      </c>
      <c r="J1601" s="6" t="n">
        <v>1</v>
      </c>
      <c r="K1601" s="6" t="inlineStr">
        <is>
          <t>否</t>
        </is>
      </c>
      <c r="L1601" s="6" t="n"/>
      <c r="N1601" s="8" t="inlineStr">
        <is>
          <t>✅ 可导入</t>
        </is>
      </c>
      <c r="O1601" t="inlineStr">
        <is>
          <t>✓</t>
        </is>
      </c>
    </row>
    <row r="1602">
      <c r="A1602" s="5" t="inlineStr">
        <is>
          <t>PFG25250071230</t>
        </is>
      </c>
      <c r="B1602" s="9" t="inlineStr">
        <is>
          <t>孚格中古半高餐边柜</t>
        </is>
      </c>
      <c r="C1602" s="9" t="inlineStr">
        <is>
          <t>中古半高窄柜-整柜-1.5米</t>
        </is>
      </c>
      <c r="D1602" s="9" t="inlineStr">
        <is>
          <t>PFG2525007123013</t>
        </is>
      </c>
      <c r="E1602" s="5" t="inlineStr">
        <is>
          <t>AC-0164</t>
        </is>
      </c>
      <c r="F1602" s="9" t="inlineStr">
        <is>
          <t>电力轨道-Xpower-U80-黑色-1.45-2插座</t>
        </is>
      </c>
      <c r="G1602" s="9" t="inlineStr">
        <is>
          <t>个数</t>
        </is>
      </c>
      <c r="H1602" s="9" t="n"/>
      <c r="I1602" s="9" t="inlineStr">
        <is>
          <t>根</t>
        </is>
      </c>
      <c r="J1602" s="9" t="n">
        <v>1</v>
      </c>
      <c r="K1602" s="9" t="n"/>
      <c r="L1602" s="9" t="n"/>
      <c r="N1602" s="8" t="inlineStr">
        <is>
          <t>✅ 可导入</t>
        </is>
      </c>
      <c r="O1602" t="inlineStr">
        <is>
          <t>✓</t>
        </is>
      </c>
    </row>
    <row r="1603">
      <c r="A1603" s="5" t="inlineStr">
        <is>
          <t>PFG25250071230</t>
        </is>
      </c>
      <c r="B1603" s="6" t="inlineStr">
        <is>
          <t>孚格中古半高餐边柜</t>
        </is>
      </c>
      <c r="C1603" s="6" t="inlineStr">
        <is>
          <t>中古半高窄柜-整柜-1.5米</t>
        </is>
      </c>
      <c r="D1603" s="6" t="inlineStr">
        <is>
          <t>PFG2525007123013</t>
        </is>
      </c>
      <c r="E1603" s="5" t="inlineStr">
        <is>
          <t>AC-0142</t>
        </is>
      </c>
      <c r="F1603" s="6" t="inlineStr">
        <is>
          <t>双条银色金属腿</t>
        </is>
      </c>
      <c r="G1603" s="6" t="inlineStr">
        <is>
          <t>个数</t>
        </is>
      </c>
      <c r="H1603" s="6" t="n"/>
      <c r="I1603" s="6" t="inlineStr">
        <is>
          <t>个</t>
        </is>
      </c>
      <c r="J1603" s="6" t="n">
        <v>2</v>
      </c>
      <c r="K1603" s="6" t="n"/>
      <c r="L1603" s="6" t="n"/>
      <c r="N1603" s="8" t="inlineStr">
        <is>
          <t>✅ 可导入</t>
        </is>
      </c>
      <c r="O1603" t="inlineStr">
        <is>
          <t>✓</t>
        </is>
      </c>
    </row>
    <row r="1604">
      <c r="A1604" s="5" t="inlineStr">
        <is>
          <t>PFG25210011220</t>
        </is>
      </c>
      <c r="B1604" s="9" t="inlineStr">
        <is>
          <t>孚格伸缩餐桌</t>
        </is>
      </c>
      <c r="C1604" s="9" t="inlineStr">
        <is>
          <t>伸缩餐桌-1.2转1.8米</t>
        </is>
      </c>
      <c r="D1604" s="9" t="inlineStr">
        <is>
          <t>PFG2521001122011</t>
        </is>
      </c>
      <c r="E1604" s="5" t="inlineStr">
        <is>
          <t>WD-0309</t>
        </is>
      </c>
      <c r="F1604" s="9" t="inlineStr">
        <is>
          <t>伸缩餐桌-1.2转1.8米-木作部分-适配1.8米</t>
        </is>
      </c>
      <c r="G1604" s="9" t="inlineStr">
        <is>
          <t>组合</t>
        </is>
      </c>
      <c r="H1604" s="9" t="n"/>
      <c r="I1604" s="9" t="inlineStr">
        <is>
          <t>套</t>
        </is>
      </c>
      <c r="J1604" s="9" t="n">
        <v>1</v>
      </c>
      <c r="K1604" s="9" t="n"/>
      <c r="L1604" s="9" t="n"/>
      <c r="N1604" s="8" t="inlineStr">
        <is>
          <t>✅ 可导入</t>
        </is>
      </c>
      <c r="O1604" t="inlineStr">
        <is>
          <t>✓</t>
        </is>
      </c>
    </row>
    <row r="1605">
      <c r="A1605" s="5" t="inlineStr">
        <is>
          <t>PFG25210011220</t>
        </is>
      </c>
      <c r="B1605" s="6" t="inlineStr">
        <is>
          <t>孚格伸缩餐桌</t>
        </is>
      </c>
      <c r="C1605" s="6" t="inlineStr">
        <is>
          <t>伸缩餐桌-1.2转1.8米</t>
        </is>
      </c>
      <c r="D1605" s="6" t="inlineStr">
        <is>
          <t>PFG2521001122011</t>
        </is>
      </c>
      <c r="E1605" s="5" t="inlineStr">
        <is>
          <t>AC-0090</t>
        </is>
      </c>
      <c r="F1605" s="6" t="inlineStr">
        <is>
          <t>伸缩桌轨道-900mm款</t>
        </is>
      </c>
      <c r="G1605" s="6" t="inlineStr">
        <is>
          <t>组合</t>
        </is>
      </c>
      <c r="H1605" s="6" t="n"/>
      <c r="I1605" s="6" t="inlineStr">
        <is>
          <t>套</t>
        </is>
      </c>
      <c r="J1605" s="6" t="n">
        <v>1</v>
      </c>
      <c r="K1605" s="6" t="n"/>
      <c r="L1605" s="6" t="n"/>
      <c r="N1605" s="8" t="inlineStr">
        <is>
          <t>✅ 可导入</t>
        </is>
      </c>
      <c r="O1605" t="inlineStr">
        <is>
          <t>✓</t>
        </is>
      </c>
    </row>
    <row r="1606">
      <c r="A1606" s="5" t="inlineStr">
        <is>
          <t>PFG25210011220</t>
        </is>
      </c>
      <c r="B1606" s="9" t="inlineStr">
        <is>
          <t>孚格伸缩餐桌</t>
        </is>
      </c>
      <c r="C1606" s="9" t="inlineStr">
        <is>
          <t>伸缩餐桌-1.2转1.8米</t>
        </is>
      </c>
      <c r="D1606" s="9" t="inlineStr">
        <is>
          <t>PFG2521001122011</t>
        </is>
      </c>
      <c r="E1606" s="5" t="inlineStr">
        <is>
          <t>AC-0096</t>
        </is>
      </c>
      <c r="F1606" s="9" t="inlineStr">
        <is>
          <t>抛光不锈钢挂杆</t>
        </is>
      </c>
      <c r="G1606" s="9" t="inlineStr">
        <is>
          <t>个数</t>
        </is>
      </c>
      <c r="H1606" s="9" t="n"/>
      <c r="I1606" s="9" t="inlineStr">
        <is>
          <t>个</t>
        </is>
      </c>
      <c r="J1606" s="9" t="n">
        <v>1</v>
      </c>
      <c r="K1606" s="9" t="n"/>
      <c r="L1606" s="9" t="n"/>
      <c r="N1606" s="8" t="inlineStr">
        <is>
          <t>✅ 可导入</t>
        </is>
      </c>
      <c r="O1606" t="inlineStr">
        <is>
          <t>✓</t>
        </is>
      </c>
    </row>
    <row r="1607">
      <c r="A1607" s="5" t="inlineStr">
        <is>
          <t>PFG25210021222</t>
        </is>
      </c>
      <c r="B1607" s="6" t="inlineStr">
        <is>
          <t>孚格蜂蜜餐桌</t>
        </is>
      </c>
      <c r="C1607" s="6" t="inlineStr">
        <is>
          <t>蜂蜜餐桌-1.2米</t>
        </is>
      </c>
      <c r="D1607" s="6" t="inlineStr">
        <is>
          <t>PFG2521002122211</t>
        </is>
      </c>
      <c r="E1607" s="5" t="inlineStr">
        <is>
          <t>WD-0310</t>
        </is>
      </c>
      <c r="F1607" s="6" t="inlineStr">
        <is>
          <t>蜂蜜餐桌-木作部分-适配1.2米</t>
        </is>
      </c>
      <c r="G1607" s="6" t="inlineStr">
        <is>
          <t>组合</t>
        </is>
      </c>
      <c r="H1607" s="6" t="n"/>
      <c r="I1607" s="6" t="inlineStr">
        <is>
          <t>套</t>
        </is>
      </c>
      <c r="J1607" s="6" t="n">
        <v>1</v>
      </c>
      <c r="K1607" s="6" t="n"/>
      <c r="L1607" s="6" t="n"/>
      <c r="N1607" s="8" t="inlineStr">
        <is>
          <t>✅ 可导入</t>
        </is>
      </c>
      <c r="O1607" t="inlineStr">
        <is>
          <t>✓</t>
        </is>
      </c>
    </row>
    <row r="1608">
      <c r="A1608" s="5" t="inlineStr">
        <is>
          <t>PFG25210021222</t>
        </is>
      </c>
      <c r="B1608" s="9" t="inlineStr">
        <is>
          <t>孚格蜂蜜餐桌</t>
        </is>
      </c>
      <c r="C1608" s="9" t="inlineStr">
        <is>
          <t>蜂蜜餐桌-1.2米</t>
        </is>
      </c>
      <c r="D1608" s="9" t="inlineStr">
        <is>
          <t>PFG2521002122211</t>
        </is>
      </c>
      <c r="E1608" s="5" t="inlineStr">
        <is>
          <t>AC-0143</t>
        </is>
      </c>
      <c r="F1608" s="9" t="inlineStr">
        <is>
          <t>贴美耐板多层板</t>
        </is>
      </c>
      <c r="G1608" s="9" t="inlineStr">
        <is>
          <t>平面(长×宽)</t>
        </is>
      </c>
      <c r="H1608" s="9" t="inlineStr">
        <is>
          <t>1200*700</t>
        </is>
      </c>
      <c r="I1608" s="9" t="inlineStr">
        <is>
          <t>块</t>
        </is>
      </c>
      <c r="J1608" s="9" t="n">
        <v>1</v>
      </c>
      <c r="K1608" s="9" t="n"/>
      <c r="L1608" s="9" t="n"/>
      <c r="N1608" s="8" t="inlineStr">
        <is>
          <t>✅ 可导入</t>
        </is>
      </c>
      <c r="O1608" t="inlineStr">
        <is>
          <t>✓</t>
        </is>
      </c>
    </row>
    <row r="1609">
      <c r="A1609" s="5" t="inlineStr">
        <is>
          <t>PFG25210021222</t>
        </is>
      </c>
      <c r="B1609" s="6" t="inlineStr">
        <is>
          <t>孚格蜂蜜餐桌</t>
        </is>
      </c>
      <c r="C1609" s="6" t="inlineStr">
        <is>
          <t>蜂蜜餐桌-1.2米</t>
        </is>
      </c>
      <c r="D1609" s="6" t="inlineStr">
        <is>
          <t>PFG2521002122211</t>
        </is>
      </c>
      <c r="E1609" s="5" t="inlineStr">
        <is>
          <t>AC-0144</t>
        </is>
      </c>
      <c r="F1609" s="6" t="inlineStr">
        <is>
          <t>白色正方桌腿金属套件</t>
        </is>
      </c>
      <c r="G1609" s="6" t="inlineStr">
        <is>
          <t>个数</t>
        </is>
      </c>
      <c r="H1609" s="6" t="n"/>
      <c r="I1609" s="6" t="inlineStr">
        <is>
          <t>个</t>
        </is>
      </c>
      <c r="J1609" s="6" t="n">
        <v>4</v>
      </c>
      <c r="K1609" s="6" t="n"/>
      <c r="L1609" s="6" t="n"/>
      <c r="N1609" s="8" t="inlineStr">
        <is>
          <t>✅ 可导入</t>
        </is>
      </c>
      <c r="O1609" t="inlineStr">
        <is>
          <t>✓</t>
        </is>
      </c>
    </row>
    <row r="1610">
      <c r="A1610" s="5" t="inlineStr">
        <is>
          <t>PFG25210021222</t>
        </is>
      </c>
      <c r="B1610" s="9" t="inlineStr">
        <is>
          <t>孚格蜂蜜餐桌</t>
        </is>
      </c>
      <c r="C1610" s="9" t="inlineStr">
        <is>
          <t>蜂蜜餐桌-1.4米</t>
        </is>
      </c>
      <c r="D1610" s="9" t="inlineStr">
        <is>
          <t>PFG2521002122212</t>
        </is>
      </c>
      <c r="E1610" s="5" t="inlineStr">
        <is>
          <t>WD-0311</t>
        </is>
      </c>
      <c r="F1610" s="9" t="inlineStr">
        <is>
          <t>蜂蜜餐桌-木作部分-适配1.4米</t>
        </is>
      </c>
      <c r="G1610" s="9" t="inlineStr">
        <is>
          <t>组合</t>
        </is>
      </c>
      <c r="H1610" s="9" t="n"/>
      <c r="I1610" s="9" t="inlineStr">
        <is>
          <t>套</t>
        </is>
      </c>
      <c r="J1610" s="9" t="n">
        <v>1</v>
      </c>
      <c r="K1610" s="9" t="n"/>
      <c r="L1610" s="9" t="n"/>
      <c r="N1610" s="8" t="inlineStr">
        <is>
          <t>✅ 可导入</t>
        </is>
      </c>
      <c r="O1610" t="inlineStr">
        <is>
          <t>✓</t>
        </is>
      </c>
    </row>
    <row r="1611">
      <c r="A1611" s="5" t="inlineStr">
        <is>
          <t>PFG25210021222</t>
        </is>
      </c>
      <c r="B1611" s="6" t="inlineStr">
        <is>
          <t>孚格蜂蜜餐桌</t>
        </is>
      </c>
      <c r="C1611" s="6" t="inlineStr">
        <is>
          <t>蜂蜜餐桌-1.4米</t>
        </is>
      </c>
      <c r="D1611" s="6" t="inlineStr">
        <is>
          <t>PFG2521002122212</t>
        </is>
      </c>
      <c r="E1611" s="5" t="inlineStr">
        <is>
          <t>AC-0143</t>
        </is>
      </c>
      <c r="F1611" s="6" t="inlineStr">
        <is>
          <t>贴美耐板多层板</t>
        </is>
      </c>
      <c r="G1611" s="6" t="inlineStr">
        <is>
          <t>平面(长×宽)</t>
        </is>
      </c>
      <c r="H1611" s="6" t="inlineStr">
        <is>
          <t>1400*750</t>
        </is>
      </c>
      <c r="I1611" s="6" t="inlineStr">
        <is>
          <t>块</t>
        </is>
      </c>
      <c r="J1611" s="6" t="n">
        <v>1</v>
      </c>
      <c r="K1611" s="6" t="n"/>
      <c r="L1611" s="6" t="n"/>
      <c r="N1611" s="8" t="inlineStr">
        <is>
          <t>✅ 可导入</t>
        </is>
      </c>
      <c r="O1611" t="inlineStr">
        <is>
          <t>✓</t>
        </is>
      </c>
    </row>
    <row r="1612">
      <c r="A1612" s="5" t="inlineStr">
        <is>
          <t>PFG25210021222</t>
        </is>
      </c>
      <c r="B1612" s="9" t="inlineStr">
        <is>
          <t>孚格蜂蜜餐桌</t>
        </is>
      </c>
      <c r="C1612" s="9" t="inlineStr">
        <is>
          <t>蜂蜜餐桌-1.4米</t>
        </is>
      </c>
      <c r="D1612" s="9" t="inlineStr">
        <is>
          <t>PFG2521002122212</t>
        </is>
      </c>
      <c r="E1612" s="5" t="inlineStr">
        <is>
          <t>AC-0144</t>
        </is>
      </c>
      <c r="F1612" s="9" t="inlineStr">
        <is>
          <t>白色正方桌腿金属套件</t>
        </is>
      </c>
      <c r="G1612" s="9" t="inlineStr">
        <is>
          <t>个数</t>
        </is>
      </c>
      <c r="H1612" s="9" t="n"/>
      <c r="I1612" s="9" t="inlineStr">
        <is>
          <t>个</t>
        </is>
      </c>
      <c r="J1612" s="9" t="n">
        <v>4</v>
      </c>
      <c r="K1612" s="9" t="n"/>
      <c r="L1612" s="9" t="n"/>
      <c r="N1612" s="8" t="inlineStr">
        <is>
          <t>✅ 可导入</t>
        </is>
      </c>
      <c r="O1612" t="inlineStr">
        <is>
          <t>✓</t>
        </is>
      </c>
    </row>
    <row r="1613">
      <c r="A1613" s="5" t="inlineStr">
        <is>
          <t>PFG25210021222</t>
        </is>
      </c>
      <c r="B1613" s="6" t="inlineStr">
        <is>
          <t>孚格蜂蜜餐桌</t>
        </is>
      </c>
      <c r="C1613" s="6" t="inlineStr">
        <is>
          <t>蜂蜜餐桌-1.6米</t>
        </is>
      </c>
      <c r="D1613" s="6" t="inlineStr">
        <is>
          <t>PFG2521002122213</t>
        </is>
      </c>
      <c r="E1613" s="5" t="inlineStr">
        <is>
          <t>WD-0312</t>
        </is>
      </c>
      <c r="F1613" s="6" t="inlineStr">
        <is>
          <t>蜂蜜餐桌-木作部分-适配1.6米</t>
        </is>
      </c>
      <c r="G1613" s="6" t="inlineStr">
        <is>
          <t>组合</t>
        </is>
      </c>
      <c r="H1613" s="6" t="n"/>
      <c r="I1613" s="6" t="inlineStr">
        <is>
          <t>套</t>
        </is>
      </c>
      <c r="J1613" s="6" t="n">
        <v>1</v>
      </c>
      <c r="K1613" s="6" t="n"/>
      <c r="L1613" s="6" t="n"/>
      <c r="N1613" s="8" t="inlineStr">
        <is>
          <t>✅ 可导入</t>
        </is>
      </c>
      <c r="O1613" t="inlineStr">
        <is>
          <t>✓</t>
        </is>
      </c>
    </row>
    <row r="1614">
      <c r="A1614" s="5" t="inlineStr">
        <is>
          <t>PFG25210021222</t>
        </is>
      </c>
      <c r="B1614" s="9" t="inlineStr">
        <is>
          <t>孚格蜂蜜餐桌</t>
        </is>
      </c>
      <c r="C1614" s="9" t="inlineStr">
        <is>
          <t>蜂蜜餐桌-1.6米</t>
        </is>
      </c>
      <c r="D1614" s="9" t="inlineStr">
        <is>
          <t>PFG2521002122213</t>
        </is>
      </c>
      <c r="E1614" s="5" t="inlineStr">
        <is>
          <t>AC-0143</t>
        </is>
      </c>
      <c r="F1614" s="9" t="inlineStr">
        <is>
          <t>贴美耐板多层板</t>
        </is>
      </c>
      <c r="G1614" s="9" t="inlineStr">
        <is>
          <t>平面(长×宽)</t>
        </is>
      </c>
      <c r="H1614" s="9" t="inlineStr">
        <is>
          <t>1600*800</t>
        </is>
      </c>
      <c r="I1614" s="9" t="inlineStr">
        <is>
          <t>块</t>
        </is>
      </c>
      <c r="J1614" s="9" t="n">
        <v>1</v>
      </c>
      <c r="K1614" s="9" t="n"/>
      <c r="L1614" s="9" t="n"/>
      <c r="N1614" s="8" t="inlineStr">
        <is>
          <t>✅ 可导入</t>
        </is>
      </c>
      <c r="O1614" t="inlineStr">
        <is>
          <t>✓</t>
        </is>
      </c>
    </row>
    <row r="1615">
      <c r="A1615" s="5" t="inlineStr">
        <is>
          <t>PFG25210021222</t>
        </is>
      </c>
      <c r="B1615" s="6" t="inlineStr">
        <is>
          <t>孚格蜂蜜餐桌</t>
        </is>
      </c>
      <c r="C1615" s="6" t="inlineStr">
        <is>
          <t>蜂蜜餐桌-1.6米</t>
        </is>
      </c>
      <c r="D1615" s="6" t="inlineStr">
        <is>
          <t>PFG2521002122213</t>
        </is>
      </c>
      <c r="E1615" s="5" t="inlineStr">
        <is>
          <t>AC-0144</t>
        </is>
      </c>
      <c r="F1615" s="6" t="inlineStr">
        <is>
          <t>白色正方桌腿金属套件</t>
        </is>
      </c>
      <c r="G1615" s="6" t="inlineStr">
        <is>
          <t>个数</t>
        </is>
      </c>
      <c r="H1615" s="6" t="n"/>
      <c r="I1615" s="6" t="inlineStr">
        <is>
          <t>个</t>
        </is>
      </c>
      <c r="J1615" s="6" t="n">
        <v>4</v>
      </c>
      <c r="K1615" s="6" t="n"/>
      <c r="L1615" s="6" t="n"/>
      <c r="N1615" s="8" t="inlineStr">
        <is>
          <t>✅ 可导入</t>
        </is>
      </c>
      <c r="O1615" t="inlineStr">
        <is>
          <t>✓</t>
        </is>
      </c>
    </row>
    <row r="1616">
      <c r="A1616" s="5" t="inlineStr">
        <is>
          <t>PFG25210021222</t>
        </is>
      </c>
      <c r="B1616" s="9" t="inlineStr">
        <is>
          <t>孚格蜂蜜餐桌</t>
        </is>
      </c>
      <c r="C1616" s="9" t="inlineStr">
        <is>
          <t>蜂蜜餐桌-1.8米</t>
        </is>
      </c>
      <c r="D1616" s="9" t="inlineStr">
        <is>
          <t>PFG2521002122214</t>
        </is>
      </c>
      <c r="E1616" s="5" t="inlineStr">
        <is>
          <t>WD-0313</t>
        </is>
      </c>
      <c r="F1616" s="9" t="inlineStr">
        <is>
          <t>蜂蜜餐桌-木作部分-适配1.8米</t>
        </is>
      </c>
      <c r="G1616" s="9" t="inlineStr">
        <is>
          <t>组合</t>
        </is>
      </c>
      <c r="H1616" s="9" t="n"/>
      <c r="I1616" s="9" t="inlineStr">
        <is>
          <t>套</t>
        </is>
      </c>
      <c r="J1616" s="9" t="n">
        <v>1</v>
      </c>
      <c r="K1616" s="9" t="n"/>
      <c r="L1616" s="9" t="n"/>
      <c r="N1616" s="8" t="inlineStr">
        <is>
          <t>✅ 可导入</t>
        </is>
      </c>
      <c r="O1616" t="inlineStr">
        <is>
          <t>✓</t>
        </is>
      </c>
    </row>
    <row r="1617">
      <c r="A1617" s="5" t="inlineStr">
        <is>
          <t>PFG25210021222</t>
        </is>
      </c>
      <c r="B1617" s="6" t="inlineStr">
        <is>
          <t>孚格蜂蜜餐桌</t>
        </is>
      </c>
      <c r="C1617" s="6" t="inlineStr">
        <is>
          <t>蜂蜜餐桌-1.8米</t>
        </is>
      </c>
      <c r="D1617" s="6" t="inlineStr">
        <is>
          <t>PFG2521002122214</t>
        </is>
      </c>
      <c r="E1617" s="5" t="inlineStr">
        <is>
          <t>AC-0143</t>
        </is>
      </c>
      <c r="F1617" s="6" t="inlineStr">
        <is>
          <t>贴美耐板多层板</t>
        </is>
      </c>
      <c r="G1617" s="6" t="inlineStr">
        <is>
          <t>平面(长×宽)</t>
        </is>
      </c>
      <c r="H1617" s="6" t="inlineStr">
        <is>
          <t>1800*850</t>
        </is>
      </c>
      <c r="I1617" s="6" t="inlineStr">
        <is>
          <t>块</t>
        </is>
      </c>
      <c r="J1617" s="6" t="n">
        <v>1</v>
      </c>
      <c r="K1617" s="6" t="n"/>
      <c r="L1617" s="6" t="n"/>
      <c r="N1617" s="8" t="inlineStr">
        <is>
          <t>✅ 可导入</t>
        </is>
      </c>
      <c r="O1617" t="inlineStr">
        <is>
          <t>✓</t>
        </is>
      </c>
    </row>
    <row r="1618">
      <c r="A1618" s="5" t="inlineStr">
        <is>
          <t>PFG25210021222</t>
        </is>
      </c>
      <c r="B1618" s="9" t="inlineStr">
        <is>
          <t>孚格蜂蜜餐桌</t>
        </is>
      </c>
      <c r="C1618" s="9" t="inlineStr">
        <is>
          <t>蜂蜜餐桌-1.8米</t>
        </is>
      </c>
      <c r="D1618" s="9" t="inlineStr">
        <is>
          <t>PFG2521002122214</t>
        </is>
      </c>
      <c r="E1618" s="5" t="inlineStr">
        <is>
          <t>AC-0144</t>
        </is>
      </c>
      <c r="F1618" s="9" t="inlineStr">
        <is>
          <t>白色正方桌腿金属套件</t>
        </is>
      </c>
      <c r="G1618" s="9" t="inlineStr">
        <is>
          <t>个数</t>
        </is>
      </c>
      <c r="H1618" s="9" t="n"/>
      <c r="I1618" s="9" t="inlineStr">
        <is>
          <t>个</t>
        </is>
      </c>
      <c r="J1618" s="9" t="n">
        <v>4</v>
      </c>
      <c r="K1618" s="9" t="n"/>
      <c r="L1618" s="9" t="n"/>
      <c r="N1618" s="8" t="inlineStr">
        <is>
          <t>✅ 可导入</t>
        </is>
      </c>
      <c r="O1618" t="inlineStr">
        <is>
          <t>✓</t>
        </is>
      </c>
    </row>
    <row r="1619">
      <c r="A1619" s="5" t="inlineStr">
        <is>
          <t>PFG26210030110</t>
        </is>
      </c>
      <c r="B1619" s="6" t="inlineStr">
        <is>
          <t>孚格弧型中古餐桌</t>
        </is>
      </c>
      <c r="C1619" s="6" t="inlineStr">
        <is>
          <t>弧型中古餐桌-1.4米</t>
        </is>
      </c>
      <c r="D1619" s="6" t="inlineStr">
        <is>
          <t>PFG2621003011011</t>
        </is>
      </c>
      <c r="E1619" s="5" t="inlineStr">
        <is>
          <t>WD-0314</t>
        </is>
      </c>
      <c r="F1619" s="6" t="inlineStr">
        <is>
          <t>弧型中古餐桌-木作部分-适配1.4米</t>
        </is>
      </c>
      <c r="G1619" s="6" t="inlineStr">
        <is>
          <t>组合</t>
        </is>
      </c>
      <c r="H1619" s="6" t="n"/>
      <c r="I1619" s="6" t="inlineStr">
        <is>
          <t>套</t>
        </is>
      </c>
      <c r="J1619" s="6" t="n">
        <v>1</v>
      </c>
      <c r="K1619" s="6" t="n"/>
      <c r="L1619" s="6" t="n"/>
      <c r="N1619" s="8" t="inlineStr">
        <is>
          <t>✅ 可导入</t>
        </is>
      </c>
      <c r="O1619" t="inlineStr">
        <is>
          <t>✓</t>
        </is>
      </c>
    </row>
    <row r="1620">
      <c r="A1620" s="5" t="inlineStr">
        <is>
          <t>PFG26210030110</t>
        </is>
      </c>
      <c r="B1620" s="9" t="inlineStr">
        <is>
          <t>孚格弧型中古餐桌</t>
        </is>
      </c>
      <c r="C1620" s="9" t="inlineStr">
        <is>
          <t>弧型中古餐桌-1.4米</t>
        </is>
      </c>
      <c r="D1620" s="9" t="inlineStr">
        <is>
          <t>PFG2621003011011</t>
        </is>
      </c>
      <c r="E1620" s="5" t="inlineStr">
        <is>
          <t>AC-0143</t>
        </is>
      </c>
      <c r="F1620" s="9" t="inlineStr">
        <is>
          <t>贴美耐板多层板</t>
        </is>
      </c>
      <c r="G1620" s="9" t="inlineStr">
        <is>
          <t>平面(长×宽)</t>
        </is>
      </c>
      <c r="H1620" s="9" t="inlineStr">
        <is>
          <t>1400*750</t>
        </is>
      </c>
      <c r="I1620" s="9" t="inlineStr">
        <is>
          <t>块</t>
        </is>
      </c>
      <c r="J1620" s="9" t="n">
        <v>1</v>
      </c>
      <c r="K1620" s="9" t="n"/>
      <c r="L1620" s="9" t="n"/>
      <c r="N1620" s="8" t="inlineStr">
        <is>
          <t>✅ 可导入</t>
        </is>
      </c>
      <c r="O1620" t="inlineStr">
        <is>
          <t>✓</t>
        </is>
      </c>
    </row>
    <row r="1621">
      <c r="A1621" s="5" t="inlineStr">
        <is>
          <t>PFG26210030110</t>
        </is>
      </c>
      <c r="B1621" s="6" t="inlineStr">
        <is>
          <t>孚格弧型中古餐桌</t>
        </is>
      </c>
      <c r="C1621" s="6" t="inlineStr">
        <is>
          <t>弧型中古餐桌-1.6米</t>
        </is>
      </c>
      <c r="D1621" s="6" t="inlineStr">
        <is>
          <t>PFG2621003011012</t>
        </is>
      </c>
      <c r="E1621" s="5" t="inlineStr">
        <is>
          <t>WD-0315</t>
        </is>
      </c>
      <c r="F1621" s="6" t="inlineStr">
        <is>
          <t>弧型中古餐桌-木作部分-适配1.6米</t>
        </is>
      </c>
      <c r="G1621" s="6" t="inlineStr">
        <is>
          <t>组合</t>
        </is>
      </c>
      <c r="H1621" s="6" t="n"/>
      <c r="I1621" s="6" t="inlineStr">
        <is>
          <t>套</t>
        </is>
      </c>
      <c r="J1621" s="6" t="n">
        <v>1</v>
      </c>
      <c r="K1621" s="6" t="n"/>
      <c r="L1621" s="6" t="n"/>
      <c r="N1621" s="8" t="inlineStr">
        <is>
          <t>✅ 可导入</t>
        </is>
      </c>
      <c r="O1621" t="inlineStr">
        <is>
          <t>✓</t>
        </is>
      </c>
    </row>
    <row r="1622">
      <c r="A1622" s="5" t="inlineStr">
        <is>
          <t>PFG26210030110</t>
        </is>
      </c>
      <c r="B1622" s="9" t="inlineStr">
        <is>
          <t>孚格弧型中古餐桌</t>
        </is>
      </c>
      <c r="C1622" s="9" t="inlineStr">
        <is>
          <t>弧型中古餐桌-1.6米</t>
        </is>
      </c>
      <c r="D1622" s="9" t="inlineStr">
        <is>
          <t>PFG2621003011012</t>
        </is>
      </c>
      <c r="E1622" s="5" t="inlineStr">
        <is>
          <t>AC-0143</t>
        </is>
      </c>
      <c r="F1622" s="9" t="inlineStr">
        <is>
          <t>贴美耐板多层板</t>
        </is>
      </c>
      <c r="G1622" s="9" t="inlineStr">
        <is>
          <t>平面(长×宽)</t>
        </is>
      </c>
      <c r="H1622" s="9" t="inlineStr">
        <is>
          <t>1600*750</t>
        </is>
      </c>
      <c r="I1622" s="9" t="inlineStr">
        <is>
          <t>块</t>
        </is>
      </c>
      <c r="J1622" s="9" t="n">
        <v>1</v>
      </c>
      <c r="K1622" s="9" t="n"/>
      <c r="L1622" s="9" t="n"/>
      <c r="N1622" s="8" t="inlineStr">
        <is>
          <t>✅ 可导入</t>
        </is>
      </c>
      <c r="O1622" t="inlineStr">
        <is>
          <t>✓</t>
        </is>
      </c>
    </row>
    <row r="1623">
      <c r="A1623" s="5" t="inlineStr">
        <is>
          <t>PFG26210030110</t>
        </is>
      </c>
      <c r="B1623" s="6" t="inlineStr">
        <is>
          <t>孚格弧型中古餐桌</t>
        </is>
      </c>
      <c r="C1623" s="6" t="inlineStr">
        <is>
          <t>弧型中古餐桌-1.8米</t>
        </is>
      </c>
      <c r="D1623" s="6" t="inlineStr">
        <is>
          <t>PFG2621003011013</t>
        </is>
      </c>
      <c r="E1623" s="5" t="inlineStr">
        <is>
          <t>WD-0316</t>
        </is>
      </c>
      <c r="F1623" s="6" t="inlineStr">
        <is>
          <t>弧型中古餐桌-木作部分-适配1.8米</t>
        </is>
      </c>
      <c r="G1623" s="6" t="inlineStr">
        <is>
          <t>组合</t>
        </is>
      </c>
      <c r="H1623" s="6" t="n"/>
      <c r="I1623" s="6" t="inlineStr">
        <is>
          <t>套</t>
        </is>
      </c>
      <c r="J1623" s="6" t="n">
        <v>1</v>
      </c>
      <c r="K1623" s="6" t="n"/>
      <c r="L1623" s="6" t="n"/>
      <c r="N1623" s="8" t="inlineStr">
        <is>
          <t>✅ 可导入</t>
        </is>
      </c>
      <c r="O1623" t="inlineStr">
        <is>
          <t>✓</t>
        </is>
      </c>
    </row>
    <row r="1624">
      <c r="A1624" s="5" t="inlineStr">
        <is>
          <t>PFG26210030110</t>
        </is>
      </c>
      <c r="B1624" s="9" t="inlineStr">
        <is>
          <t>孚格弧型中古餐桌</t>
        </is>
      </c>
      <c r="C1624" s="9" t="inlineStr">
        <is>
          <t>弧型中古餐桌-1.8米</t>
        </is>
      </c>
      <c r="D1624" s="9" t="inlineStr">
        <is>
          <t>PFG2621003011013</t>
        </is>
      </c>
      <c r="E1624" s="5" t="inlineStr">
        <is>
          <t>AC-0143</t>
        </is>
      </c>
      <c r="F1624" s="9" t="inlineStr">
        <is>
          <t>贴美耐板多层板</t>
        </is>
      </c>
      <c r="G1624" s="9" t="inlineStr">
        <is>
          <t>平面(长×宽)</t>
        </is>
      </c>
      <c r="H1624" s="9" t="inlineStr">
        <is>
          <t>1800*750</t>
        </is>
      </c>
      <c r="I1624" s="9" t="inlineStr">
        <is>
          <t>块</t>
        </is>
      </c>
      <c r="J1624" s="9" t="n">
        <v>1</v>
      </c>
      <c r="K1624" s="9" t="n"/>
      <c r="L1624" s="9" t="n"/>
      <c r="N1624" s="8" t="inlineStr">
        <is>
          <t>✅ 可导入</t>
        </is>
      </c>
      <c r="O1624" t="inlineStr">
        <is>
          <t>✓</t>
        </is>
      </c>
    </row>
    <row r="1625">
      <c r="A1625" s="5" t="inlineStr">
        <is>
          <t>PFG26210030110</t>
        </is>
      </c>
      <c r="B1625" s="6" t="inlineStr">
        <is>
          <t>孚格弧型中古餐桌</t>
        </is>
      </c>
      <c r="C1625" s="6" t="inlineStr">
        <is>
          <t>弧型中古餐桌-2.0米</t>
        </is>
      </c>
      <c r="D1625" s="6" t="inlineStr">
        <is>
          <t>PFG2621003011014</t>
        </is>
      </c>
      <c r="E1625" s="5" t="inlineStr">
        <is>
          <t>WD-0317</t>
        </is>
      </c>
      <c r="F1625" s="6" t="inlineStr">
        <is>
          <t>弧型中古餐桌-木作部分-适配2.0米</t>
        </is>
      </c>
      <c r="G1625" s="6" t="inlineStr">
        <is>
          <t>组合</t>
        </is>
      </c>
      <c r="H1625" s="6" t="n"/>
      <c r="I1625" s="6" t="inlineStr">
        <is>
          <t>套</t>
        </is>
      </c>
      <c r="J1625" s="6" t="n">
        <v>1</v>
      </c>
      <c r="K1625" s="6" t="n"/>
      <c r="L1625" s="6" t="n"/>
      <c r="N1625" s="8" t="inlineStr">
        <is>
          <t>✅ 可导入</t>
        </is>
      </c>
      <c r="O1625" t="inlineStr">
        <is>
          <t>✓</t>
        </is>
      </c>
    </row>
    <row r="1626">
      <c r="A1626" s="5" t="inlineStr">
        <is>
          <t>PFG26210030110</t>
        </is>
      </c>
      <c r="B1626" s="9" t="inlineStr">
        <is>
          <t>孚格弧型中古餐桌</t>
        </is>
      </c>
      <c r="C1626" s="9" t="inlineStr">
        <is>
          <t>弧型中古餐桌-2.0米</t>
        </is>
      </c>
      <c r="D1626" s="9" t="inlineStr">
        <is>
          <t>PFG2621003011014</t>
        </is>
      </c>
      <c r="E1626" s="5" t="inlineStr">
        <is>
          <t>AC-0143</t>
        </is>
      </c>
      <c r="F1626" s="9" t="inlineStr">
        <is>
          <t>贴美耐板多层板</t>
        </is>
      </c>
      <c r="G1626" s="9" t="inlineStr">
        <is>
          <t>平面(长×宽)</t>
        </is>
      </c>
      <c r="H1626" s="9" t="inlineStr">
        <is>
          <t>2000*750</t>
        </is>
      </c>
      <c r="I1626" s="9" t="inlineStr">
        <is>
          <t>块</t>
        </is>
      </c>
      <c r="J1626" s="9" t="n">
        <v>1</v>
      </c>
      <c r="K1626" s="9" t="n"/>
      <c r="L1626" s="9" t="n"/>
      <c r="N1626" s="8" t="inlineStr">
        <is>
          <t>✅ 可导入</t>
        </is>
      </c>
      <c r="O1626" t="inlineStr">
        <is>
          <t>✓</t>
        </is>
      </c>
    </row>
    <row r="1627">
      <c r="A1627" s="5" t="inlineStr">
        <is>
          <t>PFG26210040112</t>
        </is>
      </c>
      <c r="B1627" s="6" t="inlineStr">
        <is>
          <t>孚格柚色餐桌</t>
        </is>
      </c>
      <c r="C1627" s="6" t="inlineStr">
        <is>
          <t>柚色餐桌-1.4米</t>
        </is>
      </c>
      <c r="D1627" s="6" t="inlineStr">
        <is>
          <t>PFG2621004011211</t>
        </is>
      </c>
      <c r="E1627" s="5" t="inlineStr">
        <is>
          <t>WD-0318</t>
        </is>
      </c>
      <c r="F1627" s="6" t="inlineStr">
        <is>
          <t>柚色餐桌-木作部分-适配1.4米</t>
        </is>
      </c>
      <c r="G1627" s="6" t="inlineStr">
        <is>
          <t>组合</t>
        </is>
      </c>
      <c r="H1627" s="6" t="n"/>
      <c r="I1627" s="6" t="inlineStr">
        <is>
          <t>套</t>
        </is>
      </c>
      <c r="J1627" s="6" t="n">
        <v>1</v>
      </c>
      <c r="K1627" s="6" t="n"/>
      <c r="L1627" s="6" t="n"/>
      <c r="N1627" s="8" t="inlineStr">
        <is>
          <t>✅ 可导入</t>
        </is>
      </c>
      <c r="O1627" t="inlineStr">
        <is>
          <t>✓</t>
        </is>
      </c>
    </row>
    <row r="1628">
      <c r="A1628" s="5" t="inlineStr">
        <is>
          <t>PFG26210040112</t>
        </is>
      </c>
      <c r="B1628" s="9" t="inlineStr">
        <is>
          <t>孚格柚色餐桌</t>
        </is>
      </c>
      <c r="C1628" s="9" t="inlineStr">
        <is>
          <t>柚色餐桌-1.4米</t>
        </is>
      </c>
      <c r="D1628" s="9" t="inlineStr">
        <is>
          <t>PFG2621004011211</t>
        </is>
      </c>
      <c r="E1628" s="5" t="inlineStr">
        <is>
          <t>AC-0143</t>
        </is>
      </c>
      <c r="F1628" s="9" t="inlineStr">
        <is>
          <t>贴美耐板多层板</t>
        </is>
      </c>
      <c r="G1628" s="9" t="inlineStr">
        <is>
          <t>平面(长×宽)</t>
        </is>
      </c>
      <c r="H1628" s="9" t="inlineStr">
        <is>
          <t>1400*750</t>
        </is>
      </c>
      <c r="I1628" s="9" t="inlineStr">
        <is>
          <t>块</t>
        </is>
      </c>
      <c r="J1628" s="9" t="n">
        <v>1</v>
      </c>
      <c r="K1628" s="9" t="n"/>
      <c r="L1628" s="9" t="n"/>
      <c r="N1628" s="8" t="inlineStr">
        <is>
          <t>✅ 可导入</t>
        </is>
      </c>
      <c r="O1628" t="inlineStr">
        <is>
          <t>✓</t>
        </is>
      </c>
    </row>
    <row r="1629">
      <c r="A1629" s="5" t="inlineStr">
        <is>
          <t>PFG26210040112</t>
        </is>
      </c>
      <c r="B1629" s="6" t="inlineStr">
        <is>
          <t>孚格柚色餐桌</t>
        </is>
      </c>
      <c r="C1629" s="6" t="inlineStr">
        <is>
          <t>柚色餐桌-1.4米</t>
        </is>
      </c>
      <c r="D1629" s="6" t="inlineStr">
        <is>
          <t>PFG2621004011211</t>
        </is>
      </c>
      <c r="E1629" s="5" t="inlineStr">
        <is>
          <t>AC-0074</t>
        </is>
      </c>
      <c r="F1629" s="6" t="inlineStr">
        <is>
          <t>5mm超白玻璃</t>
        </is>
      </c>
      <c r="G1629" s="6" t="inlineStr">
        <is>
          <t>平面(长×宽)</t>
        </is>
      </c>
      <c r="H1629" s="6" t="inlineStr">
        <is>
          <t>1400*750</t>
        </is>
      </c>
      <c r="I1629" s="6" t="inlineStr">
        <is>
          <t>块</t>
        </is>
      </c>
      <c r="J1629" s="6" t="n">
        <v>1</v>
      </c>
      <c r="K1629" s="6" t="n"/>
      <c r="L1629" s="6" t="n"/>
      <c r="N1629" s="8" t="inlineStr">
        <is>
          <t>✅ 可导入</t>
        </is>
      </c>
      <c r="O1629" t="inlineStr">
        <is>
          <t>✓</t>
        </is>
      </c>
    </row>
    <row r="1630">
      <c r="A1630" s="5" t="inlineStr">
        <is>
          <t>PFG26210040112</t>
        </is>
      </c>
      <c r="B1630" s="9" t="inlineStr">
        <is>
          <t>孚格柚色餐桌</t>
        </is>
      </c>
      <c r="C1630" s="9" t="inlineStr">
        <is>
          <t>柚色餐桌-1.6米</t>
        </is>
      </c>
      <c r="D1630" s="9" t="inlineStr">
        <is>
          <t>PFG2621004011212</t>
        </is>
      </c>
      <c r="E1630" s="5" t="inlineStr">
        <is>
          <t>WD-0319</t>
        </is>
      </c>
      <c r="F1630" s="9" t="inlineStr">
        <is>
          <t>柚色餐桌-木作部分-适配1.6米</t>
        </is>
      </c>
      <c r="G1630" s="9" t="inlineStr">
        <is>
          <t>组合</t>
        </is>
      </c>
      <c r="H1630" s="9" t="n"/>
      <c r="I1630" s="9" t="inlineStr">
        <is>
          <t>套</t>
        </is>
      </c>
      <c r="J1630" s="9" t="n">
        <v>1</v>
      </c>
      <c r="K1630" s="9" t="n"/>
      <c r="L1630" s="9" t="n"/>
      <c r="N1630" s="8" t="inlineStr">
        <is>
          <t>✅ 可导入</t>
        </is>
      </c>
      <c r="O1630" t="inlineStr">
        <is>
          <t>✓</t>
        </is>
      </c>
    </row>
    <row r="1631">
      <c r="A1631" s="5" t="inlineStr">
        <is>
          <t>PFG26210040112</t>
        </is>
      </c>
      <c r="B1631" s="6" t="inlineStr">
        <is>
          <t>孚格柚色餐桌</t>
        </is>
      </c>
      <c r="C1631" s="6" t="inlineStr">
        <is>
          <t>柚色餐桌-1.6米</t>
        </is>
      </c>
      <c r="D1631" s="6" t="inlineStr">
        <is>
          <t>PFG2621004011212</t>
        </is>
      </c>
      <c r="E1631" s="5" t="inlineStr">
        <is>
          <t>AC-0143</t>
        </is>
      </c>
      <c r="F1631" s="6" t="inlineStr">
        <is>
          <t>贴美耐板多层板</t>
        </is>
      </c>
      <c r="G1631" s="6" t="inlineStr">
        <is>
          <t>平面(长×宽)</t>
        </is>
      </c>
      <c r="H1631" s="6" t="inlineStr">
        <is>
          <t>1600*750</t>
        </is>
      </c>
      <c r="I1631" s="6" t="inlineStr">
        <is>
          <t>块</t>
        </is>
      </c>
      <c r="J1631" s="6" t="n">
        <v>1</v>
      </c>
      <c r="K1631" s="6" t="n"/>
      <c r="L1631" s="6" t="n"/>
      <c r="N1631" s="8" t="inlineStr">
        <is>
          <t>✅ 可导入</t>
        </is>
      </c>
      <c r="O1631" t="inlineStr">
        <is>
          <t>✓</t>
        </is>
      </c>
    </row>
    <row r="1632">
      <c r="A1632" s="5" t="inlineStr">
        <is>
          <t>PFG26210040112</t>
        </is>
      </c>
      <c r="B1632" s="9" t="inlineStr">
        <is>
          <t>孚格柚色餐桌</t>
        </is>
      </c>
      <c r="C1632" s="9" t="inlineStr">
        <is>
          <t>柚色餐桌-1.6米</t>
        </is>
      </c>
      <c r="D1632" s="9" t="inlineStr">
        <is>
          <t>PFG2621004011212</t>
        </is>
      </c>
      <c r="E1632" s="5" t="inlineStr">
        <is>
          <t>AC-0074</t>
        </is>
      </c>
      <c r="F1632" s="9" t="inlineStr">
        <is>
          <t>5mm超白玻璃</t>
        </is>
      </c>
      <c r="G1632" s="9" t="inlineStr">
        <is>
          <t>平面(长×宽)</t>
        </is>
      </c>
      <c r="H1632" s="9" t="inlineStr">
        <is>
          <t>1600*750</t>
        </is>
      </c>
      <c r="I1632" s="9" t="inlineStr">
        <is>
          <t>块</t>
        </is>
      </c>
      <c r="J1632" s="9" t="n">
        <v>1</v>
      </c>
      <c r="K1632" s="9" t="n"/>
      <c r="L1632" s="9" t="n"/>
      <c r="N1632" s="8" t="inlineStr">
        <is>
          <t>✅ 可导入</t>
        </is>
      </c>
      <c r="O1632" t="inlineStr">
        <is>
          <t>✓</t>
        </is>
      </c>
    </row>
    <row r="1633">
      <c r="A1633" s="5" t="inlineStr">
        <is>
          <t>PFG26210040112</t>
        </is>
      </c>
      <c r="B1633" s="6" t="inlineStr">
        <is>
          <t>孚格柚色餐桌</t>
        </is>
      </c>
      <c r="C1633" s="6" t="inlineStr">
        <is>
          <t>柚色餐桌-1.8米</t>
        </is>
      </c>
      <c r="D1633" s="6" t="inlineStr">
        <is>
          <t>PFG2621004011213</t>
        </is>
      </c>
      <c r="E1633" s="5" t="inlineStr">
        <is>
          <t>WD-0320</t>
        </is>
      </c>
      <c r="F1633" s="6" t="inlineStr">
        <is>
          <t>柚色餐桌-木作部分-适配1.8米</t>
        </is>
      </c>
      <c r="G1633" s="6" t="inlineStr">
        <is>
          <t>组合</t>
        </is>
      </c>
      <c r="H1633" s="6" t="n"/>
      <c r="I1633" s="6" t="inlineStr">
        <is>
          <t>套</t>
        </is>
      </c>
      <c r="J1633" s="6" t="n">
        <v>1</v>
      </c>
      <c r="K1633" s="6" t="n"/>
      <c r="L1633" s="6" t="n"/>
      <c r="N1633" s="8" t="inlineStr">
        <is>
          <t>✅ 可导入</t>
        </is>
      </c>
      <c r="O1633" t="inlineStr">
        <is>
          <t>✓</t>
        </is>
      </c>
    </row>
    <row r="1634">
      <c r="A1634" s="5" t="inlineStr">
        <is>
          <t>PFG26210040112</t>
        </is>
      </c>
      <c r="B1634" s="9" t="inlineStr">
        <is>
          <t>孚格柚色餐桌</t>
        </is>
      </c>
      <c r="C1634" s="9" t="inlineStr">
        <is>
          <t>柚色餐桌-1.8米</t>
        </is>
      </c>
      <c r="D1634" s="9" t="inlineStr">
        <is>
          <t>PFG2621004011213</t>
        </is>
      </c>
      <c r="E1634" s="5" t="inlineStr">
        <is>
          <t>AC-0143</t>
        </is>
      </c>
      <c r="F1634" s="9" t="inlineStr">
        <is>
          <t>贴美耐板多层板</t>
        </is>
      </c>
      <c r="G1634" s="9" t="inlineStr">
        <is>
          <t>平面(长×宽)</t>
        </is>
      </c>
      <c r="H1634" s="9" t="inlineStr">
        <is>
          <t>1800*750</t>
        </is>
      </c>
      <c r="I1634" s="9" t="inlineStr">
        <is>
          <t>块</t>
        </is>
      </c>
      <c r="J1634" s="9" t="n">
        <v>1</v>
      </c>
      <c r="K1634" s="9" t="n"/>
      <c r="L1634" s="9" t="n"/>
      <c r="N1634" s="8" t="inlineStr">
        <is>
          <t>✅ 可导入</t>
        </is>
      </c>
      <c r="O1634" t="inlineStr">
        <is>
          <t>✓</t>
        </is>
      </c>
    </row>
    <row r="1635">
      <c r="A1635" s="5" t="inlineStr">
        <is>
          <t>PFG26210040112</t>
        </is>
      </c>
      <c r="B1635" s="6" t="inlineStr">
        <is>
          <t>孚格柚色餐桌</t>
        </is>
      </c>
      <c r="C1635" s="6" t="inlineStr">
        <is>
          <t>柚色餐桌-1.8米</t>
        </is>
      </c>
      <c r="D1635" s="6" t="inlineStr">
        <is>
          <t>PFG2621004011213</t>
        </is>
      </c>
      <c r="E1635" s="5" t="inlineStr">
        <is>
          <t>AC-0074</t>
        </is>
      </c>
      <c r="F1635" s="6" t="inlineStr">
        <is>
          <t>5mm超白玻璃</t>
        </is>
      </c>
      <c r="G1635" s="6" t="inlineStr">
        <is>
          <t>平面(长×宽)</t>
        </is>
      </c>
      <c r="H1635" s="6" t="inlineStr">
        <is>
          <t>1800*750</t>
        </is>
      </c>
      <c r="I1635" s="6" t="inlineStr">
        <is>
          <t>块</t>
        </is>
      </c>
      <c r="J1635" s="6" t="n">
        <v>1</v>
      </c>
      <c r="K1635" s="6" t="n"/>
      <c r="L1635" s="6" t="n"/>
      <c r="N1635" s="8" t="inlineStr">
        <is>
          <t>✅ 可导入</t>
        </is>
      </c>
      <c r="O1635" t="inlineStr">
        <is>
          <t>✓</t>
        </is>
      </c>
    </row>
    <row r="1636">
      <c r="A1636" s="5" t="inlineStr">
        <is>
          <t>PFG26210040112</t>
        </is>
      </c>
      <c r="B1636" s="9" t="inlineStr">
        <is>
          <t>孚格柚色餐桌</t>
        </is>
      </c>
      <c r="C1636" s="9" t="inlineStr">
        <is>
          <t>柚色餐桌-2.0米</t>
        </is>
      </c>
      <c r="D1636" s="9" t="inlineStr">
        <is>
          <t>PFG2621004011214</t>
        </is>
      </c>
      <c r="E1636" s="5" t="inlineStr">
        <is>
          <t>WD-0321</t>
        </is>
      </c>
      <c r="F1636" s="9" t="inlineStr">
        <is>
          <t>柚色餐桌-木作部分-适配2.0米</t>
        </is>
      </c>
      <c r="G1636" s="9" t="inlineStr">
        <is>
          <t>组合</t>
        </is>
      </c>
      <c r="H1636" s="9" t="n"/>
      <c r="I1636" s="9" t="inlineStr">
        <is>
          <t>套</t>
        </is>
      </c>
      <c r="J1636" s="9" t="n">
        <v>1</v>
      </c>
      <c r="K1636" s="9" t="n"/>
      <c r="L1636" s="9" t="n"/>
      <c r="N1636" s="8" t="inlineStr">
        <is>
          <t>✅ 可导入</t>
        </is>
      </c>
      <c r="O1636" t="inlineStr">
        <is>
          <t>✓</t>
        </is>
      </c>
    </row>
    <row r="1637">
      <c r="A1637" s="5" t="inlineStr">
        <is>
          <t>PFG26210040112</t>
        </is>
      </c>
      <c r="B1637" s="6" t="inlineStr">
        <is>
          <t>孚格柚色餐桌</t>
        </is>
      </c>
      <c r="C1637" s="6" t="inlineStr">
        <is>
          <t>柚色餐桌-2.0米</t>
        </is>
      </c>
      <c r="D1637" s="6" t="inlineStr">
        <is>
          <t>PFG2621004011214</t>
        </is>
      </c>
      <c r="E1637" s="5" t="inlineStr">
        <is>
          <t>AC-0143</t>
        </is>
      </c>
      <c r="F1637" s="6" t="inlineStr">
        <is>
          <t>贴美耐板多层板</t>
        </is>
      </c>
      <c r="G1637" s="6" t="inlineStr">
        <is>
          <t>平面(长×宽)</t>
        </is>
      </c>
      <c r="H1637" s="6" t="inlineStr">
        <is>
          <t>2000*750</t>
        </is>
      </c>
      <c r="I1637" s="6" t="inlineStr">
        <is>
          <t>块</t>
        </is>
      </c>
      <c r="J1637" s="6" t="n">
        <v>1</v>
      </c>
      <c r="K1637" s="6" t="n"/>
      <c r="L1637" s="6" t="n"/>
      <c r="N1637" s="8" t="inlineStr">
        <is>
          <t>✅ 可导入</t>
        </is>
      </c>
      <c r="O1637" t="inlineStr">
        <is>
          <t>✓</t>
        </is>
      </c>
    </row>
    <row r="1638">
      <c r="A1638" s="5" t="inlineStr">
        <is>
          <t>PFG26210040112</t>
        </is>
      </c>
      <c r="B1638" s="9" t="inlineStr">
        <is>
          <t>孚格柚色餐桌</t>
        </is>
      </c>
      <c r="C1638" s="9" t="inlineStr">
        <is>
          <t>柚色餐桌-2.0米</t>
        </is>
      </c>
      <c r="D1638" s="9" t="inlineStr">
        <is>
          <t>PFG2621004011214</t>
        </is>
      </c>
      <c r="E1638" s="5" t="inlineStr">
        <is>
          <t>AC-0074</t>
        </is>
      </c>
      <c r="F1638" s="9" t="inlineStr">
        <is>
          <t>5mm超白玻璃</t>
        </is>
      </c>
      <c r="G1638" s="9" t="inlineStr">
        <is>
          <t>平面(长×宽)</t>
        </is>
      </c>
      <c r="H1638" s="9" t="inlineStr">
        <is>
          <t>2000*750</t>
        </is>
      </c>
      <c r="I1638" s="9" t="inlineStr">
        <is>
          <t>块</t>
        </is>
      </c>
      <c r="J1638" s="9" t="n">
        <v>1</v>
      </c>
      <c r="K1638" s="9" t="n"/>
      <c r="L1638" s="9" t="n"/>
      <c r="N1638" s="8" t="inlineStr">
        <is>
          <t>✅ 可导入</t>
        </is>
      </c>
      <c r="O1638" t="inlineStr">
        <is>
          <t>✓</t>
        </is>
      </c>
    </row>
    <row r="1639">
      <c r="A1639" s="5" t="inlineStr">
        <is>
          <t>PFG26210050115</t>
        </is>
      </c>
      <c r="B1639" s="6" t="inlineStr">
        <is>
          <t>孚格斜切餐桌</t>
        </is>
      </c>
      <c r="C1639" s="6" t="inlineStr">
        <is>
          <t>斜切餐桌-1.4米</t>
        </is>
      </c>
      <c r="D1639" s="6" t="inlineStr">
        <is>
          <t>PFG2621005011511</t>
        </is>
      </c>
      <c r="E1639" s="5" t="inlineStr">
        <is>
          <t>WD-0322</t>
        </is>
      </c>
      <c r="F1639" s="6" t="inlineStr">
        <is>
          <t>斜切餐桌-木作部分-适配1.4米</t>
        </is>
      </c>
      <c r="G1639" s="6" t="inlineStr">
        <is>
          <t>组合</t>
        </is>
      </c>
      <c r="H1639" s="6" t="n"/>
      <c r="I1639" s="6" t="inlineStr">
        <is>
          <t>套</t>
        </is>
      </c>
      <c r="J1639" s="6" t="n">
        <v>1</v>
      </c>
      <c r="K1639" s="6" t="n"/>
      <c r="L1639" s="6" t="n"/>
      <c r="N1639" s="8" t="inlineStr">
        <is>
          <t>✅ 可导入</t>
        </is>
      </c>
      <c r="O1639" t="inlineStr">
        <is>
          <t>✓</t>
        </is>
      </c>
    </row>
    <row r="1640">
      <c r="A1640" s="5" t="inlineStr">
        <is>
          <t>PFG26210050115</t>
        </is>
      </c>
      <c r="B1640" s="9" t="inlineStr">
        <is>
          <t>孚格斜切餐桌</t>
        </is>
      </c>
      <c r="C1640" s="9" t="inlineStr">
        <is>
          <t>斜切餐桌-1.4米</t>
        </is>
      </c>
      <c r="D1640" s="9" t="inlineStr">
        <is>
          <t>PFG2621005011511</t>
        </is>
      </c>
      <c r="E1640" s="5" t="inlineStr">
        <is>
          <t>AC-0145</t>
        </is>
      </c>
      <c r="F1640" s="9" t="inlineStr">
        <is>
          <t>拼花柚木皮</t>
        </is>
      </c>
      <c r="G1640" s="9" t="inlineStr">
        <is>
          <t>平面(长×宽)</t>
        </is>
      </c>
      <c r="H1640" s="9" t="inlineStr">
        <is>
          <t>1400*750</t>
        </is>
      </c>
      <c r="I1640" s="9" t="inlineStr">
        <is>
          <t>块</t>
        </is>
      </c>
      <c r="J1640" s="9" t="n">
        <v>1</v>
      </c>
      <c r="K1640" s="9" t="n"/>
      <c r="L1640" s="9" t="n"/>
      <c r="N1640" s="8" t="inlineStr">
        <is>
          <t>✅ 可导入</t>
        </is>
      </c>
      <c r="O1640" t="inlineStr">
        <is>
          <t>✓</t>
        </is>
      </c>
    </row>
    <row r="1641">
      <c r="A1641" s="5" t="inlineStr">
        <is>
          <t>PFG26210050115</t>
        </is>
      </c>
      <c r="B1641" s="6" t="inlineStr">
        <is>
          <t>孚格斜切餐桌</t>
        </is>
      </c>
      <c r="C1641" s="6" t="inlineStr">
        <is>
          <t>斜切餐桌-1.6米</t>
        </is>
      </c>
      <c r="D1641" s="6" t="inlineStr">
        <is>
          <t>PFG2621005011512</t>
        </is>
      </c>
      <c r="E1641" s="5" t="inlineStr">
        <is>
          <t>WD-0323</t>
        </is>
      </c>
      <c r="F1641" s="6" t="inlineStr">
        <is>
          <t>斜切餐桌-木作部分-适配1.6米</t>
        </is>
      </c>
      <c r="G1641" s="6" t="inlineStr">
        <is>
          <t>组合</t>
        </is>
      </c>
      <c r="H1641" s="6" t="n"/>
      <c r="I1641" s="6" t="inlineStr">
        <is>
          <t>套</t>
        </is>
      </c>
      <c r="J1641" s="6" t="n">
        <v>1</v>
      </c>
      <c r="K1641" s="6" t="n"/>
      <c r="L1641" s="6" t="n"/>
      <c r="N1641" s="8" t="inlineStr">
        <is>
          <t>✅ 可导入</t>
        </is>
      </c>
      <c r="O1641" t="inlineStr">
        <is>
          <t>✓</t>
        </is>
      </c>
    </row>
    <row r="1642">
      <c r="A1642" s="5" t="inlineStr">
        <is>
          <t>PFG26210050115</t>
        </is>
      </c>
      <c r="B1642" s="9" t="inlineStr">
        <is>
          <t>孚格斜切餐桌</t>
        </is>
      </c>
      <c r="C1642" s="9" t="inlineStr">
        <is>
          <t>斜切餐桌-1.6米</t>
        </is>
      </c>
      <c r="D1642" s="9" t="inlineStr">
        <is>
          <t>PFG2621005011512</t>
        </is>
      </c>
      <c r="E1642" s="5" t="inlineStr">
        <is>
          <t>AC-0145</t>
        </is>
      </c>
      <c r="F1642" s="9" t="inlineStr">
        <is>
          <t>拼花柚木皮</t>
        </is>
      </c>
      <c r="G1642" s="9" t="inlineStr">
        <is>
          <t>平面(长×宽)</t>
        </is>
      </c>
      <c r="H1642" s="9" t="inlineStr">
        <is>
          <t>1600*750</t>
        </is>
      </c>
      <c r="I1642" s="9" t="inlineStr">
        <is>
          <t>块</t>
        </is>
      </c>
      <c r="J1642" s="9" t="n">
        <v>1</v>
      </c>
      <c r="K1642" s="9" t="n"/>
      <c r="L1642" s="9" t="n"/>
      <c r="N1642" s="8" t="inlineStr">
        <is>
          <t>✅ 可导入</t>
        </is>
      </c>
      <c r="O1642" t="inlineStr">
        <is>
          <t>✓</t>
        </is>
      </c>
    </row>
    <row r="1643">
      <c r="A1643" s="5" t="inlineStr">
        <is>
          <t>PFG26210050115</t>
        </is>
      </c>
      <c r="B1643" s="6" t="inlineStr">
        <is>
          <t>孚格斜切餐桌</t>
        </is>
      </c>
      <c r="C1643" s="6" t="inlineStr">
        <is>
          <t>斜切餐桌-1.8米</t>
        </is>
      </c>
      <c r="D1643" s="6" t="inlineStr">
        <is>
          <t>PFG2621005011513</t>
        </is>
      </c>
      <c r="E1643" s="5" t="inlineStr">
        <is>
          <t>WD-0324</t>
        </is>
      </c>
      <c r="F1643" s="6" t="inlineStr">
        <is>
          <t>斜切餐桌-木作部分-适配1.8米</t>
        </is>
      </c>
      <c r="G1643" s="6" t="inlineStr">
        <is>
          <t>组合</t>
        </is>
      </c>
      <c r="H1643" s="6" t="n"/>
      <c r="I1643" s="6" t="inlineStr">
        <is>
          <t>套</t>
        </is>
      </c>
      <c r="J1643" s="6" t="n">
        <v>1</v>
      </c>
      <c r="K1643" s="6" t="n"/>
      <c r="L1643" s="6" t="n"/>
      <c r="N1643" s="8" t="inlineStr">
        <is>
          <t>✅ 可导入</t>
        </is>
      </c>
      <c r="O1643" t="inlineStr">
        <is>
          <t>✓</t>
        </is>
      </c>
    </row>
    <row r="1644">
      <c r="A1644" s="5" t="inlineStr">
        <is>
          <t>PFG26210050115</t>
        </is>
      </c>
      <c r="B1644" s="9" t="inlineStr">
        <is>
          <t>孚格斜切餐桌</t>
        </is>
      </c>
      <c r="C1644" s="9" t="inlineStr">
        <is>
          <t>斜切餐桌-1.8米</t>
        </is>
      </c>
      <c r="D1644" s="9" t="inlineStr">
        <is>
          <t>PFG2621005011513</t>
        </is>
      </c>
      <c r="E1644" s="5" t="inlineStr">
        <is>
          <t>AC-0145</t>
        </is>
      </c>
      <c r="F1644" s="9" t="inlineStr">
        <is>
          <t>拼花柚木皮</t>
        </is>
      </c>
      <c r="G1644" s="9" t="inlineStr">
        <is>
          <t>平面(长×宽)</t>
        </is>
      </c>
      <c r="H1644" s="9" t="inlineStr">
        <is>
          <t>1800*750</t>
        </is>
      </c>
      <c r="I1644" s="9" t="inlineStr">
        <is>
          <t>块</t>
        </is>
      </c>
      <c r="J1644" s="9" t="n">
        <v>1</v>
      </c>
      <c r="K1644" s="9" t="n"/>
      <c r="L1644" s="9" t="n"/>
      <c r="N1644" s="8" t="inlineStr">
        <is>
          <t>✅ 可导入</t>
        </is>
      </c>
      <c r="O1644" t="inlineStr">
        <is>
          <t>✓</t>
        </is>
      </c>
    </row>
    <row r="1645">
      <c r="A1645" s="5" t="inlineStr">
        <is>
          <t>PFG26210050115</t>
        </is>
      </c>
      <c r="B1645" s="6" t="inlineStr">
        <is>
          <t>孚格斜切餐桌</t>
        </is>
      </c>
      <c r="C1645" s="6" t="inlineStr">
        <is>
          <t>斜切餐桌-2.0米</t>
        </is>
      </c>
      <c r="D1645" s="6" t="inlineStr">
        <is>
          <t>PFG2621005011514</t>
        </is>
      </c>
      <c r="E1645" s="5" t="inlineStr">
        <is>
          <t>WD-035</t>
        </is>
      </c>
      <c r="F1645" s="6" t="inlineStr">
        <is>
          <t>斜切餐桌-木作部分-适配2.0米</t>
        </is>
      </c>
      <c r="G1645" s="6" t="inlineStr">
        <is>
          <t>组合</t>
        </is>
      </c>
      <c r="H1645" s="6" t="n"/>
      <c r="I1645" s="6" t="inlineStr">
        <is>
          <t>套</t>
        </is>
      </c>
      <c r="J1645" s="6" t="n">
        <v>1</v>
      </c>
      <c r="K1645" s="6" t="n"/>
      <c r="L1645" s="6" t="n"/>
      <c r="N1645" s="8" t="inlineStr">
        <is>
          <t>✅ 可导入</t>
        </is>
      </c>
      <c r="O1645" t="inlineStr">
        <is>
          <t>✓</t>
        </is>
      </c>
    </row>
    <row r="1646">
      <c r="A1646" s="5" t="inlineStr">
        <is>
          <t>PFG26210050115</t>
        </is>
      </c>
      <c r="B1646" s="9" t="inlineStr">
        <is>
          <t>孚格斜切餐桌</t>
        </is>
      </c>
      <c r="C1646" s="9" t="inlineStr">
        <is>
          <t>斜切餐桌-2.0米</t>
        </is>
      </c>
      <c r="D1646" s="9" t="inlineStr">
        <is>
          <t>PFG2621005011514</t>
        </is>
      </c>
      <c r="E1646" s="5" t="inlineStr">
        <is>
          <t>AC-0145</t>
        </is>
      </c>
      <c r="F1646" s="9" t="inlineStr">
        <is>
          <t>拼花柚木皮</t>
        </is>
      </c>
      <c r="G1646" s="9" t="inlineStr">
        <is>
          <t>平面(长×宽)</t>
        </is>
      </c>
      <c r="H1646" s="9" t="inlineStr">
        <is>
          <t>2000*750</t>
        </is>
      </c>
      <c r="I1646" s="9" t="inlineStr">
        <is>
          <t>块</t>
        </is>
      </c>
      <c r="J1646" s="9" t="n">
        <v>1</v>
      </c>
      <c r="K1646" s="9" t="n"/>
      <c r="L1646" s="9" t="n"/>
      <c r="N1646" s="8" t="inlineStr">
        <is>
          <t>✅ 可导入</t>
        </is>
      </c>
      <c r="O1646" t="inlineStr">
        <is>
          <t>✓</t>
        </is>
      </c>
    </row>
    <row r="1647">
      <c r="A1647" s="5" t="inlineStr">
        <is>
          <t>PFG26210060102</t>
        </is>
      </c>
      <c r="B1647" s="6" t="inlineStr">
        <is>
          <t>孚格中古岩板餐桌</t>
        </is>
      </c>
      <c r="C1647" s="6" t="inlineStr">
        <is>
          <t>中古岩板餐桌-1.4米</t>
        </is>
      </c>
      <c r="D1647" s="6" t="inlineStr">
        <is>
          <t>PFG2621006010211</t>
        </is>
      </c>
      <c r="E1647" s="5" t="inlineStr">
        <is>
          <t>WD-0326</t>
        </is>
      </c>
      <c r="F1647" s="6" t="inlineStr">
        <is>
          <t>中古岩板餐桌-木作部分-适配1.4米</t>
        </is>
      </c>
      <c r="G1647" s="6" t="inlineStr">
        <is>
          <t>组合</t>
        </is>
      </c>
      <c r="H1647" s="6" t="n"/>
      <c r="I1647" s="6" t="inlineStr">
        <is>
          <t>套</t>
        </is>
      </c>
      <c r="J1647" s="6" t="n">
        <v>1</v>
      </c>
      <c r="K1647" s="6" t="n"/>
      <c r="L1647" s="6" t="n"/>
      <c r="N1647" s="8" t="inlineStr">
        <is>
          <t>✅ 可导入</t>
        </is>
      </c>
      <c r="O1647" t="inlineStr">
        <is>
          <t>✓</t>
        </is>
      </c>
    </row>
    <row r="1648">
      <c r="A1648" s="5" t="inlineStr">
        <is>
          <t>PFG26210060102</t>
        </is>
      </c>
      <c r="B1648" s="9" t="inlineStr">
        <is>
          <t>孚格中古岩板餐桌</t>
        </is>
      </c>
      <c r="C1648" s="9" t="inlineStr">
        <is>
          <t>中古岩板餐桌-1.4米</t>
        </is>
      </c>
      <c r="D1648" s="9" t="inlineStr">
        <is>
          <t>PFG2621006010211</t>
        </is>
      </c>
      <c r="E1648" s="5" t="inlineStr">
        <is>
          <t>AC-0071</t>
        </is>
      </c>
      <c r="F1648" s="9" t="inlineStr">
        <is>
          <t>12mm黑色岩板</t>
        </is>
      </c>
      <c r="G1648" s="9" t="inlineStr">
        <is>
          <t>平面(长×宽)</t>
        </is>
      </c>
      <c r="H1648" s="9" t="inlineStr">
        <is>
          <t>1400*750</t>
        </is>
      </c>
      <c r="I1648" s="9" t="inlineStr">
        <is>
          <t>块</t>
        </is>
      </c>
      <c r="J1648" s="9" t="n">
        <v>1</v>
      </c>
      <c r="K1648" s="9" t="n"/>
      <c r="L1648" s="9" t="n"/>
      <c r="N1648" s="8" t="inlineStr">
        <is>
          <t>✅ 可导入</t>
        </is>
      </c>
      <c r="O1648" t="inlineStr">
        <is>
          <t>✓</t>
        </is>
      </c>
    </row>
    <row r="1649">
      <c r="A1649" s="5" t="inlineStr">
        <is>
          <t>PFG26210060102</t>
        </is>
      </c>
      <c r="B1649" s="6" t="inlineStr">
        <is>
          <t>孚格中古岩板餐桌</t>
        </is>
      </c>
      <c r="C1649" s="6" t="inlineStr">
        <is>
          <t>中古岩板餐桌-1.6米</t>
        </is>
      </c>
      <c r="D1649" s="6" t="inlineStr">
        <is>
          <t>PFG2621006010212</t>
        </is>
      </c>
      <c r="E1649" s="5" t="inlineStr">
        <is>
          <t>WD-0327</t>
        </is>
      </c>
      <c r="F1649" s="6" t="inlineStr">
        <is>
          <t>中古岩板餐桌-木作部分-适配1.6米</t>
        </is>
      </c>
      <c r="G1649" s="6" t="inlineStr">
        <is>
          <t>组合</t>
        </is>
      </c>
      <c r="H1649" s="6" t="n"/>
      <c r="I1649" s="6" t="inlineStr">
        <is>
          <t>套</t>
        </is>
      </c>
      <c r="J1649" s="6" t="n">
        <v>1</v>
      </c>
      <c r="K1649" s="6" t="n"/>
      <c r="L1649" s="6" t="n"/>
      <c r="N1649" s="8" t="inlineStr">
        <is>
          <t>✅ 可导入</t>
        </is>
      </c>
      <c r="O1649" t="inlineStr">
        <is>
          <t>✓</t>
        </is>
      </c>
    </row>
    <row r="1650">
      <c r="A1650" s="5" t="inlineStr">
        <is>
          <t>PFG26210060102</t>
        </is>
      </c>
      <c r="B1650" s="9" t="inlineStr">
        <is>
          <t>孚格中古岩板餐桌</t>
        </is>
      </c>
      <c r="C1650" s="9" t="inlineStr">
        <is>
          <t>中古岩板餐桌-1.6米</t>
        </is>
      </c>
      <c r="D1650" s="9" t="inlineStr">
        <is>
          <t>PFG2621006010212</t>
        </is>
      </c>
      <c r="E1650" s="5" t="inlineStr">
        <is>
          <t>AC-0071</t>
        </is>
      </c>
      <c r="F1650" s="9" t="inlineStr">
        <is>
          <t>12mm黑色岩板</t>
        </is>
      </c>
      <c r="G1650" s="9" t="inlineStr">
        <is>
          <t>平面(长×宽)</t>
        </is>
      </c>
      <c r="H1650" s="9" t="inlineStr">
        <is>
          <t>1600*750</t>
        </is>
      </c>
      <c r="I1650" s="9" t="inlineStr">
        <is>
          <t>块</t>
        </is>
      </c>
      <c r="J1650" s="9" t="n">
        <v>1</v>
      </c>
      <c r="K1650" s="9" t="n"/>
      <c r="L1650" s="9" t="n"/>
      <c r="N1650" s="8" t="inlineStr">
        <is>
          <t>✅ 可导入</t>
        </is>
      </c>
      <c r="O1650" t="inlineStr">
        <is>
          <t>✓</t>
        </is>
      </c>
    </row>
    <row r="1651">
      <c r="A1651" s="5" t="inlineStr">
        <is>
          <t>PFG26210060102</t>
        </is>
      </c>
      <c r="B1651" s="6" t="inlineStr">
        <is>
          <t>孚格中古岩板餐桌</t>
        </is>
      </c>
      <c r="C1651" s="6" t="inlineStr">
        <is>
          <t>中古岩板餐桌-1.8米</t>
        </is>
      </c>
      <c r="D1651" s="6" t="inlineStr">
        <is>
          <t>PFG2621006010213</t>
        </is>
      </c>
      <c r="E1651" s="5" t="inlineStr">
        <is>
          <t>WD-0338</t>
        </is>
      </c>
      <c r="F1651" s="6" t="inlineStr">
        <is>
          <t>中古岩板餐桌-木作部分-适配1.8米</t>
        </is>
      </c>
      <c r="G1651" s="6" t="inlineStr">
        <is>
          <t>组合</t>
        </is>
      </c>
      <c r="H1651" s="6" t="n"/>
      <c r="I1651" s="6" t="inlineStr">
        <is>
          <t>套</t>
        </is>
      </c>
      <c r="J1651" s="6" t="n">
        <v>1</v>
      </c>
      <c r="K1651" s="6" t="n"/>
      <c r="L1651" s="6" t="n"/>
      <c r="N1651" s="8" t="inlineStr">
        <is>
          <t>✅ 可导入</t>
        </is>
      </c>
      <c r="O1651" t="inlineStr">
        <is>
          <t>✓</t>
        </is>
      </c>
    </row>
    <row r="1652">
      <c r="A1652" s="5" t="inlineStr">
        <is>
          <t>PFG26210060102</t>
        </is>
      </c>
      <c r="B1652" s="9" t="inlineStr">
        <is>
          <t>孚格中古岩板餐桌</t>
        </is>
      </c>
      <c r="C1652" s="9" t="inlineStr">
        <is>
          <t>中古岩板餐桌-1.8米</t>
        </is>
      </c>
      <c r="D1652" s="9" t="inlineStr">
        <is>
          <t>PFG2621006010213</t>
        </is>
      </c>
      <c r="E1652" s="5" t="inlineStr">
        <is>
          <t>AC-0071</t>
        </is>
      </c>
      <c r="F1652" s="9" t="inlineStr">
        <is>
          <t>12mm黑色岩板</t>
        </is>
      </c>
      <c r="G1652" s="9" t="inlineStr">
        <is>
          <t>平面(长×宽)</t>
        </is>
      </c>
      <c r="H1652" s="9" t="inlineStr">
        <is>
          <t>1800*750</t>
        </is>
      </c>
      <c r="I1652" s="9" t="inlineStr">
        <is>
          <t>块</t>
        </is>
      </c>
      <c r="J1652" s="9" t="n">
        <v>1</v>
      </c>
      <c r="K1652" s="9" t="n"/>
      <c r="L1652" s="9" t="n"/>
      <c r="N1652" s="8" t="inlineStr">
        <is>
          <t>✅ 可导入</t>
        </is>
      </c>
      <c r="O1652" t="inlineStr">
        <is>
          <t>✓</t>
        </is>
      </c>
    </row>
    <row r="1653">
      <c r="A1653" s="5" t="inlineStr">
        <is>
          <t>PFG26210060102</t>
        </is>
      </c>
      <c r="B1653" s="6" t="inlineStr">
        <is>
          <t>孚格中古岩板餐桌</t>
        </is>
      </c>
      <c r="C1653" s="6" t="inlineStr">
        <is>
          <t>中古岩板餐桌-2.0米</t>
        </is>
      </c>
      <c r="D1653" s="6" t="inlineStr">
        <is>
          <t>PFG2621006010214</t>
        </is>
      </c>
      <c r="E1653" s="5" t="inlineStr">
        <is>
          <t>WD-0329</t>
        </is>
      </c>
      <c r="F1653" s="6" t="inlineStr">
        <is>
          <t>中古岩板餐桌-木作部分-适配2.0米</t>
        </is>
      </c>
      <c r="G1653" s="6" t="inlineStr">
        <is>
          <t>组合</t>
        </is>
      </c>
      <c r="H1653" s="6" t="n"/>
      <c r="I1653" s="6" t="inlineStr">
        <is>
          <t>套</t>
        </is>
      </c>
      <c r="J1653" s="6" t="n">
        <v>1</v>
      </c>
      <c r="K1653" s="6" t="n"/>
      <c r="L1653" s="6" t="n"/>
      <c r="N1653" s="8" t="inlineStr">
        <is>
          <t>✅ 可导入</t>
        </is>
      </c>
      <c r="O1653" t="inlineStr">
        <is>
          <t>✓</t>
        </is>
      </c>
    </row>
    <row r="1654">
      <c r="A1654" s="5" t="inlineStr">
        <is>
          <t>PFG26210060102</t>
        </is>
      </c>
      <c r="B1654" s="9" t="inlineStr">
        <is>
          <t>孚格中古岩板餐桌</t>
        </is>
      </c>
      <c r="C1654" s="9" t="inlineStr">
        <is>
          <t>中古岩板餐桌-2.0米</t>
        </is>
      </c>
      <c r="D1654" s="9" t="inlineStr">
        <is>
          <t>PFG2621006010214</t>
        </is>
      </c>
      <c r="E1654" s="5" t="inlineStr">
        <is>
          <t>AC-0071</t>
        </is>
      </c>
      <c r="F1654" s="9" t="inlineStr">
        <is>
          <t>12mm黑色岩板</t>
        </is>
      </c>
      <c r="G1654" s="9" t="inlineStr">
        <is>
          <t>平面(长×宽)</t>
        </is>
      </c>
      <c r="H1654" s="9" t="inlineStr">
        <is>
          <t>2000*750</t>
        </is>
      </c>
      <c r="I1654" s="9" t="inlineStr">
        <is>
          <t>块</t>
        </is>
      </c>
      <c r="J1654" s="9" t="n">
        <v>1</v>
      </c>
      <c r="K1654" s="9" t="n"/>
      <c r="L1654" s="9" t="n"/>
      <c r="N1654" s="8" t="inlineStr">
        <is>
          <t>✅ 可导入</t>
        </is>
      </c>
      <c r="O1654" t="inlineStr">
        <is>
          <t>✓</t>
        </is>
      </c>
    </row>
    <row r="1655">
      <c r="A1655" s="5" t="inlineStr">
        <is>
          <t>PFG26210070104</t>
        </is>
      </c>
      <c r="B1655" s="6" t="inlineStr">
        <is>
          <t>孚格中古霜白餐桌</t>
        </is>
      </c>
      <c r="C1655" s="6" t="inlineStr">
        <is>
          <t>中古霜白餐桌-1.4米</t>
        </is>
      </c>
      <c r="D1655" s="6" t="inlineStr">
        <is>
          <t>PFG2621007010411</t>
        </is>
      </c>
      <c r="E1655" s="5" t="inlineStr">
        <is>
          <t>WD-0330</t>
        </is>
      </c>
      <c r="F1655" s="6" t="inlineStr">
        <is>
          <t>中古霜白餐桌-木作部分-适配1.4米</t>
        </is>
      </c>
      <c r="G1655" s="6" t="inlineStr">
        <is>
          <t>组合</t>
        </is>
      </c>
      <c r="H1655" s="6" t="n"/>
      <c r="I1655" s="6" t="inlineStr">
        <is>
          <t>套</t>
        </is>
      </c>
      <c r="J1655" s="6" t="n">
        <v>1</v>
      </c>
      <c r="K1655" s="6" t="n"/>
      <c r="L1655" s="6" t="n"/>
      <c r="N1655" s="8" t="inlineStr">
        <is>
          <t>✅ 可导入</t>
        </is>
      </c>
      <c r="O1655" t="inlineStr">
        <is>
          <t>✓</t>
        </is>
      </c>
    </row>
    <row r="1656">
      <c r="A1656" s="5" t="inlineStr">
        <is>
          <t>PFG26210070104</t>
        </is>
      </c>
      <c r="B1656" s="9" t="inlineStr">
        <is>
          <t>孚格中古霜白餐桌</t>
        </is>
      </c>
      <c r="C1656" s="9" t="inlineStr">
        <is>
          <t>中古霜白餐桌-1.4米</t>
        </is>
      </c>
      <c r="D1656" s="9" t="inlineStr">
        <is>
          <t>PFG2621007010411</t>
        </is>
      </c>
      <c r="E1656" s="5" t="inlineStr">
        <is>
          <t>AC-0143</t>
        </is>
      </c>
      <c r="F1656" s="9" t="inlineStr">
        <is>
          <t>贴美耐板多层板</t>
        </is>
      </c>
      <c r="G1656" s="9" t="inlineStr">
        <is>
          <t>平面(长×宽)</t>
        </is>
      </c>
      <c r="H1656" s="9" t="inlineStr">
        <is>
          <t>1400*750</t>
        </is>
      </c>
      <c r="I1656" s="9" t="inlineStr">
        <is>
          <t>块</t>
        </is>
      </c>
      <c r="J1656" s="9" t="n">
        <v>1</v>
      </c>
      <c r="K1656" s="9" t="n"/>
      <c r="L1656" s="9" t="n"/>
      <c r="N1656" s="8" t="inlineStr">
        <is>
          <t>✅ 可导入</t>
        </is>
      </c>
      <c r="O1656" t="inlineStr">
        <is>
          <t>✓</t>
        </is>
      </c>
    </row>
    <row r="1657">
      <c r="A1657" s="5" t="inlineStr">
        <is>
          <t>PFG26210070104</t>
        </is>
      </c>
      <c r="B1657" s="6" t="inlineStr">
        <is>
          <t>孚格中古霜白餐桌</t>
        </is>
      </c>
      <c r="C1657" s="6" t="inlineStr">
        <is>
          <t>中古霜白餐桌-1.6米</t>
        </is>
      </c>
      <c r="D1657" s="6" t="inlineStr">
        <is>
          <t>PFG2621007010412</t>
        </is>
      </c>
      <c r="E1657" s="5" t="inlineStr">
        <is>
          <t>WD-0331</t>
        </is>
      </c>
      <c r="F1657" s="6" t="inlineStr">
        <is>
          <t>中古霜白餐桌-木作部分-适配1.6米</t>
        </is>
      </c>
      <c r="G1657" s="6" t="inlineStr">
        <is>
          <t>组合</t>
        </is>
      </c>
      <c r="H1657" s="6" t="n"/>
      <c r="I1657" s="6" t="inlineStr">
        <is>
          <t>套</t>
        </is>
      </c>
      <c r="J1657" s="6" t="n">
        <v>1</v>
      </c>
      <c r="K1657" s="6" t="n"/>
      <c r="L1657" s="6" t="n"/>
      <c r="N1657" s="8" t="inlineStr">
        <is>
          <t>✅ 可导入</t>
        </is>
      </c>
      <c r="O1657" t="inlineStr">
        <is>
          <t>✓</t>
        </is>
      </c>
    </row>
    <row r="1658">
      <c r="A1658" s="5" t="inlineStr">
        <is>
          <t>PFG26210070104</t>
        </is>
      </c>
      <c r="B1658" s="9" t="inlineStr">
        <is>
          <t>孚格中古霜白餐桌</t>
        </is>
      </c>
      <c r="C1658" s="9" t="inlineStr">
        <is>
          <t>中古霜白餐桌-1.6米</t>
        </is>
      </c>
      <c r="D1658" s="9" t="inlineStr">
        <is>
          <t>PFG2621007010412</t>
        </is>
      </c>
      <c r="E1658" s="5" t="inlineStr">
        <is>
          <t>AC-0143</t>
        </is>
      </c>
      <c r="F1658" s="9" t="inlineStr">
        <is>
          <t>贴美耐板多层板</t>
        </is>
      </c>
      <c r="G1658" s="9" t="inlineStr">
        <is>
          <t>平面(长×宽)</t>
        </is>
      </c>
      <c r="H1658" s="9" t="inlineStr">
        <is>
          <t>1600*750</t>
        </is>
      </c>
      <c r="I1658" s="9" t="inlineStr">
        <is>
          <t>块</t>
        </is>
      </c>
      <c r="J1658" s="9" t="n">
        <v>1</v>
      </c>
      <c r="K1658" s="9" t="n"/>
      <c r="L1658" s="9" t="n"/>
      <c r="N1658" s="8" t="inlineStr">
        <is>
          <t>✅ 可导入</t>
        </is>
      </c>
      <c r="O1658" t="inlineStr">
        <is>
          <t>✓</t>
        </is>
      </c>
    </row>
    <row r="1659">
      <c r="A1659" s="5" t="inlineStr">
        <is>
          <t>PFG26210070104</t>
        </is>
      </c>
      <c r="B1659" s="6" t="inlineStr">
        <is>
          <t>孚格中古霜白餐桌</t>
        </is>
      </c>
      <c r="C1659" s="6" t="inlineStr">
        <is>
          <t>中古霜白餐桌-1.8米</t>
        </is>
      </c>
      <c r="D1659" s="6" t="inlineStr">
        <is>
          <t>PFG2621007010413</t>
        </is>
      </c>
      <c r="E1659" s="5" t="inlineStr">
        <is>
          <t>WD-0332</t>
        </is>
      </c>
      <c r="F1659" s="6" t="inlineStr">
        <is>
          <t>中古霜白餐桌-木作部分-适配1.8米</t>
        </is>
      </c>
      <c r="G1659" s="6" t="inlineStr">
        <is>
          <t>组合</t>
        </is>
      </c>
      <c r="H1659" s="6" t="n"/>
      <c r="I1659" s="6" t="inlineStr">
        <is>
          <t>套</t>
        </is>
      </c>
      <c r="J1659" s="6" t="n">
        <v>1</v>
      </c>
      <c r="K1659" s="6" t="n"/>
      <c r="L1659" s="6" t="n"/>
      <c r="N1659" s="8" t="inlineStr">
        <is>
          <t>✅ 可导入</t>
        </is>
      </c>
      <c r="O1659" t="inlineStr">
        <is>
          <t>✓</t>
        </is>
      </c>
    </row>
    <row r="1660">
      <c r="A1660" s="5" t="inlineStr">
        <is>
          <t>PFG26210070104</t>
        </is>
      </c>
      <c r="B1660" s="9" t="inlineStr">
        <is>
          <t>孚格中古霜白餐桌</t>
        </is>
      </c>
      <c r="C1660" s="9" t="inlineStr">
        <is>
          <t>中古霜白餐桌-1.8米</t>
        </is>
      </c>
      <c r="D1660" s="9" t="inlineStr">
        <is>
          <t>PFG2621007010413</t>
        </is>
      </c>
      <c r="E1660" s="5" t="inlineStr">
        <is>
          <t>AC-0143</t>
        </is>
      </c>
      <c r="F1660" s="9" t="inlineStr">
        <is>
          <t>贴美耐板多层板</t>
        </is>
      </c>
      <c r="G1660" s="9" t="inlineStr">
        <is>
          <t>平面(长×宽)</t>
        </is>
      </c>
      <c r="H1660" s="9" t="inlineStr">
        <is>
          <t>1800*750</t>
        </is>
      </c>
      <c r="I1660" s="9" t="inlineStr">
        <is>
          <t>块</t>
        </is>
      </c>
      <c r="J1660" s="9" t="n">
        <v>1</v>
      </c>
      <c r="K1660" s="9" t="n"/>
      <c r="L1660" s="9" t="n"/>
      <c r="N1660" s="8" t="inlineStr">
        <is>
          <t>✅ 可导入</t>
        </is>
      </c>
      <c r="O1660" t="inlineStr">
        <is>
          <t>✓</t>
        </is>
      </c>
    </row>
    <row r="1661">
      <c r="A1661" s="5" t="inlineStr">
        <is>
          <t>PFG26210070104</t>
        </is>
      </c>
      <c r="B1661" s="6" t="inlineStr">
        <is>
          <t>孚格中古霜白餐桌</t>
        </is>
      </c>
      <c r="C1661" s="6" t="inlineStr">
        <is>
          <t>中古霜白餐桌-2.0米</t>
        </is>
      </c>
      <c r="D1661" s="6" t="inlineStr">
        <is>
          <t>PFG2621007010414</t>
        </is>
      </c>
      <c r="E1661" s="5" t="inlineStr">
        <is>
          <t>WD-0333</t>
        </is>
      </c>
      <c r="F1661" s="6" t="inlineStr">
        <is>
          <t>中古霜白餐桌-木作部分-适配2.0米</t>
        </is>
      </c>
      <c r="G1661" s="6" t="inlineStr">
        <is>
          <t>组合</t>
        </is>
      </c>
      <c r="H1661" s="6" t="n"/>
      <c r="I1661" s="6" t="inlineStr">
        <is>
          <t>套</t>
        </is>
      </c>
      <c r="J1661" s="6" t="n">
        <v>1</v>
      </c>
      <c r="K1661" s="6" t="n"/>
      <c r="L1661" s="6" t="n"/>
      <c r="N1661" s="8" t="inlineStr">
        <is>
          <t>✅ 可导入</t>
        </is>
      </c>
      <c r="O1661" t="inlineStr">
        <is>
          <t>✓</t>
        </is>
      </c>
    </row>
    <row r="1662">
      <c r="A1662" s="5" t="inlineStr">
        <is>
          <t>PFG26210070104</t>
        </is>
      </c>
      <c r="B1662" s="9" t="inlineStr">
        <is>
          <t>孚格中古霜白餐桌</t>
        </is>
      </c>
      <c r="C1662" s="9" t="inlineStr">
        <is>
          <t>中古霜白餐桌-2.0米</t>
        </is>
      </c>
      <c r="D1662" s="9" t="inlineStr">
        <is>
          <t>PFG2621007010414</t>
        </is>
      </c>
      <c r="E1662" s="5" t="inlineStr">
        <is>
          <t>AC-0143</t>
        </is>
      </c>
      <c r="F1662" s="9" t="inlineStr">
        <is>
          <t>贴美耐板多层板</t>
        </is>
      </c>
      <c r="G1662" s="9" t="inlineStr">
        <is>
          <t>平面(长×宽)</t>
        </is>
      </c>
      <c r="H1662" s="9" t="inlineStr">
        <is>
          <t>2000*750</t>
        </is>
      </c>
      <c r="I1662" s="9" t="inlineStr">
        <is>
          <t>块</t>
        </is>
      </c>
      <c r="J1662" s="9" t="n">
        <v>1</v>
      </c>
      <c r="K1662" s="9" t="n"/>
      <c r="L1662" s="9" t="n"/>
      <c r="N1662" s="8" t="inlineStr">
        <is>
          <t>✅ 可导入</t>
        </is>
      </c>
      <c r="O1662" t="inlineStr">
        <is>
          <t>✓</t>
        </is>
      </c>
    </row>
    <row r="1663">
      <c r="A1663" s="5" t="inlineStr">
        <is>
          <t>PFG26210080118</t>
        </is>
      </c>
      <c r="B1663" s="6" t="inlineStr">
        <is>
          <t>孚格榉木餐桌</t>
        </is>
      </c>
      <c r="C1663" s="6" t="inlineStr">
        <is>
          <t>榉木餐桌-1.4米</t>
        </is>
      </c>
      <c r="D1663" s="6" t="inlineStr">
        <is>
          <t>PPS2421007090112</t>
        </is>
      </c>
      <c r="E1663" s="5" t="inlineStr">
        <is>
          <t>WD-0334</t>
        </is>
      </c>
      <c r="F1663" s="6" t="inlineStr">
        <is>
          <t>榉木餐桌-木作部分-适配1.4米</t>
        </is>
      </c>
      <c r="G1663" s="6" t="inlineStr">
        <is>
          <t>组合</t>
        </is>
      </c>
      <c r="H1663" s="6" t="n"/>
      <c r="I1663" s="6" t="inlineStr">
        <is>
          <t>套</t>
        </is>
      </c>
      <c r="J1663" s="6" t="n">
        <v>1</v>
      </c>
      <c r="K1663" s="6" t="n"/>
      <c r="L1663" s="6" t="n"/>
      <c r="N1663" s="8" t="inlineStr">
        <is>
          <t>✅ 可导入</t>
        </is>
      </c>
      <c r="O1663" t="inlineStr">
        <is>
          <t>✓</t>
        </is>
      </c>
    </row>
    <row r="1664">
      <c r="A1664" s="5" t="inlineStr">
        <is>
          <t>PFG26210080118</t>
        </is>
      </c>
      <c r="B1664" s="9" t="inlineStr">
        <is>
          <t>孚格榉木餐桌</t>
        </is>
      </c>
      <c r="C1664" s="9" t="inlineStr">
        <is>
          <t>榉木餐桌-1.4米</t>
        </is>
      </c>
      <c r="D1664" s="9" t="inlineStr">
        <is>
          <t>PPS2421007090112</t>
        </is>
      </c>
      <c r="E1664" s="5" t="inlineStr">
        <is>
          <t>AC-0143</t>
        </is>
      </c>
      <c r="F1664" s="9" t="inlineStr">
        <is>
          <t>贴美耐板多层板</t>
        </is>
      </c>
      <c r="G1664" s="9" t="inlineStr">
        <is>
          <t>平面(长×宽)</t>
        </is>
      </c>
      <c r="H1664" s="9" t="inlineStr">
        <is>
          <t>1400*750</t>
        </is>
      </c>
      <c r="I1664" s="9" t="inlineStr">
        <is>
          <t>块</t>
        </is>
      </c>
      <c r="J1664" s="9" t="n">
        <v>1</v>
      </c>
      <c r="K1664" s="9" t="n"/>
      <c r="L1664" s="9" t="n"/>
      <c r="N1664" s="8" t="inlineStr">
        <is>
          <t>✅ 可导入</t>
        </is>
      </c>
      <c r="O1664" t="inlineStr">
        <is>
          <t>✓</t>
        </is>
      </c>
    </row>
    <row r="1665">
      <c r="A1665" s="5" t="inlineStr">
        <is>
          <t>PFG26210080118</t>
        </is>
      </c>
      <c r="B1665" s="6" t="inlineStr">
        <is>
          <t>孚格榉木餐桌</t>
        </is>
      </c>
      <c r="C1665" s="6" t="inlineStr">
        <is>
          <t>榉木餐桌-1.4米</t>
        </is>
      </c>
      <c r="D1665" s="6" t="inlineStr">
        <is>
          <t>PPS2421007090112</t>
        </is>
      </c>
      <c r="E1665" s="5" t="inlineStr">
        <is>
          <t>AC-0074</t>
        </is>
      </c>
      <c r="F1665" s="6" t="inlineStr">
        <is>
          <t>榉木餐桌金属固定杆</t>
        </is>
      </c>
      <c r="G1665" s="6" t="inlineStr">
        <is>
          <t>个数</t>
        </is>
      </c>
      <c r="H1665" s="6" t="n"/>
      <c r="I1665" s="6" t="inlineStr">
        <is>
          <t>根</t>
        </is>
      </c>
      <c r="J1665" s="6" t="n">
        <v>2</v>
      </c>
      <c r="K1665" s="6" t="n"/>
      <c r="L1665" s="6" t="n"/>
      <c r="N1665" s="8" t="inlineStr">
        <is>
          <t>✅ 可导入</t>
        </is>
      </c>
      <c r="O1665" t="inlineStr">
        <is>
          <t>✓</t>
        </is>
      </c>
    </row>
    <row r="1666">
      <c r="A1666" s="5" t="inlineStr">
        <is>
          <t>PFG26210080118</t>
        </is>
      </c>
      <c r="B1666" s="9" t="inlineStr">
        <is>
          <t>孚格榉木餐桌</t>
        </is>
      </c>
      <c r="C1666" s="9" t="inlineStr">
        <is>
          <t>榉木餐桌-1.6米</t>
        </is>
      </c>
      <c r="D1666" s="9" t="inlineStr">
        <is>
          <t>PPS2421007090113</t>
        </is>
      </c>
      <c r="E1666" s="5" t="inlineStr">
        <is>
          <t>WD-0335</t>
        </is>
      </c>
      <c r="F1666" s="9" t="inlineStr">
        <is>
          <t>榉木餐桌-木作部分-适配1.6米</t>
        </is>
      </c>
      <c r="G1666" s="9" t="inlineStr">
        <is>
          <t>组合</t>
        </is>
      </c>
      <c r="H1666" s="9" t="n"/>
      <c r="I1666" s="9" t="inlineStr">
        <is>
          <t>套</t>
        </is>
      </c>
      <c r="J1666" s="9" t="n">
        <v>1</v>
      </c>
      <c r="K1666" s="9" t="n"/>
      <c r="L1666" s="9" t="n"/>
      <c r="N1666" s="8" t="inlineStr">
        <is>
          <t>✅ 可导入</t>
        </is>
      </c>
      <c r="O1666" t="inlineStr">
        <is>
          <t>✓</t>
        </is>
      </c>
    </row>
    <row r="1667">
      <c r="A1667" s="5" t="inlineStr">
        <is>
          <t>PFG26210080118</t>
        </is>
      </c>
      <c r="B1667" s="6" t="inlineStr">
        <is>
          <t>孚格榉木餐桌</t>
        </is>
      </c>
      <c r="C1667" s="6" t="inlineStr">
        <is>
          <t>榉木餐桌-1.6米</t>
        </is>
      </c>
      <c r="D1667" s="6" t="inlineStr">
        <is>
          <t>PPS2421007090113</t>
        </is>
      </c>
      <c r="E1667" s="5" t="inlineStr">
        <is>
          <t>AC-0143</t>
        </is>
      </c>
      <c r="F1667" s="6" t="inlineStr">
        <is>
          <t>贴美耐板多层板</t>
        </is>
      </c>
      <c r="G1667" s="6" t="inlineStr">
        <is>
          <t>平面(长×宽)</t>
        </is>
      </c>
      <c r="H1667" s="6" t="inlineStr">
        <is>
          <t>1600*750</t>
        </is>
      </c>
      <c r="I1667" s="6" t="inlineStr">
        <is>
          <t>块</t>
        </is>
      </c>
      <c r="J1667" s="6" t="n">
        <v>1</v>
      </c>
      <c r="K1667" s="6" t="n"/>
      <c r="L1667" s="6" t="n"/>
      <c r="N1667" s="8" t="inlineStr">
        <is>
          <t>✅ 可导入</t>
        </is>
      </c>
      <c r="O1667" t="inlineStr">
        <is>
          <t>✓</t>
        </is>
      </c>
    </row>
    <row r="1668">
      <c r="A1668" s="5" t="inlineStr">
        <is>
          <t>PFG26210080118</t>
        </is>
      </c>
      <c r="B1668" s="9" t="inlineStr">
        <is>
          <t>孚格榉木餐桌</t>
        </is>
      </c>
      <c r="C1668" s="9" t="inlineStr">
        <is>
          <t>榉木餐桌-1.6米</t>
        </is>
      </c>
      <c r="D1668" s="9" t="inlineStr">
        <is>
          <t>PPS2421007090113</t>
        </is>
      </c>
      <c r="E1668" s="5" t="inlineStr">
        <is>
          <t>AC-0074</t>
        </is>
      </c>
      <c r="F1668" s="9" t="inlineStr">
        <is>
          <t>榉木餐桌金属固定杆</t>
        </is>
      </c>
      <c r="G1668" s="9" t="inlineStr">
        <is>
          <t>个数</t>
        </is>
      </c>
      <c r="H1668" s="9" t="n"/>
      <c r="I1668" s="9" t="inlineStr">
        <is>
          <t>根</t>
        </is>
      </c>
      <c r="J1668" s="9" t="n">
        <v>2</v>
      </c>
      <c r="K1668" s="9" t="n"/>
      <c r="L1668" s="9" t="n"/>
      <c r="N1668" s="8" t="inlineStr">
        <is>
          <t>✅ 可导入</t>
        </is>
      </c>
      <c r="O1668" t="inlineStr">
        <is>
          <t>✓</t>
        </is>
      </c>
    </row>
    <row r="1669">
      <c r="A1669" s="5" t="inlineStr">
        <is>
          <t>PFG26210080118</t>
        </is>
      </c>
      <c r="B1669" s="6" t="inlineStr">
        <is>
          <t>孚格榉木餐桌</t>
        </is>
      </c>
      <c r="C1669" s="6" t="inlineStr">
        <is>
          <t>榉木餐桌-1.8米</t>
        </is>
      </c>
      <c r="D1669" s="6" t="inlineStr">
        <is>
          <t>PPS2421007090114</t>
        </is>
      </c>
      <c r="E1669" s="5" t="inlineStr">
        <is>
          <t>WD-0336</t>
        </is>
      </c>
      <c r="F1669" s="6" t="inlineStr">
        <is>
          <t>榉木餐桌-木作部分-适配1.8米</t>
        </is>
      </c>
      <c r="G1669" s="6" t="inlineStr">
        <is>
          <t>组合</t>
        </is>
      </c>
      <c r="H1669" s="6" t="n"/>
      <c r="I1669" s="6" t="inlineStr">
        <is>
          <t>套</t>
        </is>
      </c>
      <c r="J1669" s="6" t="n">
        <v>1</v>
      </c>
      <c r="K1669" s="6" t="n"/>
      <c r="L1669" s="6" t="n"/>
      <c r="N1669" s="8" t="inlineStr">
        <is>
          <t>✅ 可导入</t>
        </is>
      </c>
      <c r="O1669" t="inlineStr">
        <is>
          <t>✓</t>
        </is>
      </c>
    </row>
    <row r="1670">
      <c r="A1670" s="5" t="inlineStr">
        <is>
          <t>PFG26210080118</t>
        </is>
      </c>
      <c r="B1670" s="9" t="inlineStr">
        <is>
          <t>孚格榉木餐桌</t>
        </is>
      </c>
      <c r="C1670" s="9" t="inlineStr">
        <is>
          <t>榉木餐桌-1.8米</t>
        </is>
      </c>
      <c r="D1670" s="9" t="inlineStr">
        <is>
          <t>PPS2421007090114</t>
        </is>
      </c>
      <c r="E1670" s="5" t="inlineStr">
        <is>
          <t>AC-0143</t>
        </is>
      </c>
      <c r="F1670" s="9" t="inlineStr">
        <is>
          <t>贴美耐板多层板</t>
        </is>
      </c>
      <c r="G1670" s="9" t="inlineStr">
        <is>
          <t>平面(长×宽)</t>
        </is>
      </c>
      <c r="H1670" s="9" t="inlineStr">
        <is>
          <t>1800*750</t>
        </is>
      </c>
      <c r="I1670" s="9" t="inlineStr">
        <is>
          <t>块</t>
        </is>
      </c>
      <c r="J1670" s="9" t="n">
        <v>1</v>
      </c>
      <c r="K1670" s="9" t="n"/>
      <c r="L1670" s="9" t="n"/>
      <c r="N1670" s="8" t="inlineStr">
        <is>
          <t>✅ 可导入</t>
        </is>
      </c>
      <c r="O1670" t="inlineStr">
        <is>
          <t>✓</t>
        </is>
      </c>
    </row>
    <row r="1671">
      <c r="A1671" s="5" t="inlineStr">
        <is>
          <t>PFG26210080118</t>
        </is>
      </c>
      <c r="B1671" s="6" t="inlineStr">
        <is>
          <t>孚格榉木餐桌</t>
        </is>
      </c>
      <c r="C1671" s="6" t="inlineStr">
        <is>
          <t>榉木餐桌-1.8米</t>
        </is>
      </c>
      <c r="D1671" s="6" t="inlineStr">
        <is>
          <t>PPS2421007090114</t>
        </is>
      </c>
      <c r="E1671" s="5" t="inlineStr">
        <is>
          <t>AC-0074</t>
        </is>
      </c>
      <c r="F1671" s="6" t="inlineStr">
        <is>
          <t>榉木餐桌金属固定杆</t>
        </is>
      </c>
      <c r="G1671" s="6" t="inlineStr">
        <is>
          <t>个数</t>
        </is>
      </c>
      <c r="H1671" s="6" t="n"/>
      <c r="I1671" s="6" t="inlineStr">
        <is>
          <t>根</t>
        </is>
      </c>
      <c r="J1671" s="6" t="n">
        <v>2</v>
      </c>
      <c r="K1671" s="6" t="n"/>
      <c r="L1671" s="6" t="n"/>
      <c r="N1671" s="8" t="inlineStr">
        <is>
          <t>✅ 可导入</t>
        </is>
      </c>
      <c r="O1671" t="inlineStr">
        <is>
          <t>✓</t>
        </is>
      </c>
    </row>
    <row r="1672">
      <c r="A1672" s="5" t="inlineStr">
        <is>
          <t>PFG26210090110</t>
        </is>
      </c>
      <c r="B1672" s="9" t="inlineStr">
        <is>
          <t>孚格双层钢玻餐桌</t>
        </is>
      </c>
      <c r="C1672" s="9" t="inlineStr">
        <is>
          <t>双层钢玻餐桌-1.4米</t>
        </is>
      </c>
      <c r="D1672" s="9" t="inlineStr">
        <is>
          <t>PFG2621009011011</t>
        </is>
      </c>
      <c r="E1672" s="5" t="inlineStr">
        <is>
          <t>WD-0337</t>
        </is>
      </c>
      <c r="F1672" s="9" t="inlineStr">
        <is>
          <t>双层钢玻餐桌-木作部分-适配1.4米</t>
        </is>
      </c>
      <c r="G1672" s="9" t="inlineStr">
        <is>
          <t>组合</t>
        </is>
      </c>
      <c r="H1672" s="9" t="n"/>
      <c r="I1672" s="9" t="inlineStr">
        <is>
          <t>套</t>
        </is>
      </c>
      <c r="J1672" s="9" t="n">
        <v>1</v>
      </c>
      <c r="K1672" s="9" t="n"/>
      <c r="L1672" s="9" t="n"/>
      <c r="N1672" s="8" t="inlineStr">
        <is>
          <t>✅ 可导入</t>
        </is>
      </c>
      <c r="O1672" t="inlineStr">
        <is>
          <t>✓</t>
        </is>
      </c>
    </row>
    <row r="1673">
      <c r="A1673" s="5" t="inlineStr">
        <is>
          <t>PFG26210090110</t>
        </is>
      </c>
      <c r="B1673" s="6" t="inlineStr">
        <is>
          <t>孚格双层钢玻餐桌</t>
        </is>
      </c>
      <c r="C1673" s="6" t="inlineStr">
        <is>
          <t>双层钢玻餐桌-1.4米</t>
        </is>
      </c>
      <c r="D1673" s="6" t="inlineStr">
        <is>
          <t>PFG2621009011011</t>
        </is>
      </c>
      <c r="E1673" s="5" t="inlineStr">
        <is>
          <t>AC-0074</t>
        </is>
      </c>
      <c r="F1673" s="6" t="inlineStr">
        <is>
          <t>5mm超白玻璃</t>
        </is>
      </c>
      <c r="G1673" s="6" t="inlineStr">
        <is>
          <t>平面(长×宽)</t>
        </is>
      </c>
      <c r="H1673" s="6" t="inlineStr">
        <is>
          <t>1400*750</t>
        </is>
      </c>
      <c r="I1673" s="6" t="inlineStr">
        <is>
          <t>块</t>
        </is>
      </c>
      <c r="J1673" s="6" t="n">
        <v>2</v>
      </c>
      <c r="K1673" s="6" t="n"/>
      <c r="L1673" s="6" t="n"/>
      <c r="N1673" s="8" t="inlineStr">
        <is>
          <t>✅ 可导入</t>
        </is>
      </c>
      <c r="O1673" t="inlineStr">
        <is>
          <t>✓</t>
        </is>
      </c>
    </row>
    <row r="1674">
      <c r="A1674" s="5" t="inlineStr">
        <is>
          <t>PFG26210090110</t>
        </is>
      </c>
      <c r="B1674" s="9" t="inlineStr">
        <is>
          <t>孚格双层钢玻餐桌</t>
        </is>
      </c>
      <c r="C1674" s="9" t="inlineStr">
        <is>
          <t>双层钢玻餐桌-1.6米</t>
        </is>
      </c>
      <c r="D1674" s="9" t="inlineStr">
        <is>
          <t>PFG2621009011012</t>
        </is>
      </c>
      <c r="E1674" s="5" t="inlineStr">
        <is>
          <t>WD-0338</t>
        </is>
      </c>
      <c r="F1674" s="9" t="inlineStr">
        <is>
          <t>双层钢玻餐桌-木作部分-适配1.6米</t>
        </is>
      </c>
      <c r="G1674" s="9" t="inlineStr">
        <is>
          <t>组合</t>
        </is>
      </c>
      <c r="H1674" s="9" t="n"/>
      <c r="I1674" s="9" t="inlineStr">
        <is>
          <t>套</t>
        </is>
      </c>
      <c r="J1674" s="9" t="n">
        <v>1</v>
      </c>
      <c r="K1674" s="9" t="n"/>
      <c r="L1674" s="9" t="n"/>
      <c r="N1674" s="8" t="inlineStr">
        <is>
          <t>✅ 可导入</t>
        </is>
      </c>
      <c r="O1674" t="inlineStr">
        <is>
          <t>✓</t>
        </is>
      </c>
    </row>
    <row r="1675">
      <c r="A1675" s="5" t="inlineStr">
        <is>
          <t>PFG26210090110</t>
        </is>
      </c>
      <c r="B1675" s="6" t="inlineStr">
        <is>
          <t>孚格双层钢玻餐桌</t>
        </is>
      </c>
      <c r="C1675" s="6" t="inlineStr">
        <is>
          <t>双层钢玻餐桌-1.6米</t>
        </is>
      </c>
      <c r="D1675" s="6" t="inlineStr">
        <is>
          <t>PFG2621009011012</t>
        </is>
      </c>
      <c r="E1675" s="5" t="inlineStr">
        <is>
          <t>AC-0074</t>
        </is>
      </c>
      <c r="F1675" s="6" t="inlineStr">
        <is>
          <t>5mm超白玻璃</t>
        </is>
      </c>
      <c r="G1675" s="6" t="inlineStr">
        <is>
          <t>平面(长×宽)</t>
        </is>
      </c>
      <c r="H1675" s="6" t="inlineStr">
        <is>
          <t>1600*750</t>
        </is>
      </c>
      <c r="I1675" s="6" t="inlineStr">
        <is>
          <t>块</t>
        </is>
      </c>
      <c r="J1675" s="6" t="n">
        <v>2</v>
      </c>
      <c r="K1675" s="6" t="n"/>
      <c r="L1675" s="6" t="n"/>
      <c r="N1675" s="8" t="inlineStr">
        <is>
          <t>✅ 可导入</t>
        </is>
      </c>
      <c r="O1675" t="inlineStr">
        <is>
          <t>✓</t>
        </is>
      </c>
    </row>
    <row r="1676">
      <c r="A1676" s="5" t="inlineStr">
        <is>
          <t>PFG26210090110</t>
        </is>
      </c>
      <c r="B1676" s="9" t="inlineStr">
        <is>
          <t>孚格双层钢玻餐桌</t>
        </is>
      </c>
      <c r="C1676" s="9" t="inlineStr">
        <is>
          <t>双层钢玻餐桌-1.8米</t>
        </is>
      </c>
      <c r="D1676" s="9" t="inlineStr">
        <is>
          <t>PFG2621009011013</t>
        </is>
      </c>
      <c r="E1676" s="5" t="inlineStr">
        <is>
          <t>WD-0339</t>
        </is>
      </c>
      <c r="F1676" s="9" t="inlineStr">
        <is>
          <t>双层钢玻餐桌-木作部分-适配1.8米</t>
        </is>
      </c>
      <c r="G1676" s="9" t="inlineStr">
        <is>
          <t>组合</t>
        </is>
      </c>
      <c r="H1676" s="9" t="n"/>
      <c r="I1676" s="9" t="inlineStr">
        <is>
          <t>套</t>
        </is>
      </c>
      <c r="J1676" s="9" t="n">
        <v>1</v>
      </c>
      <c r="K1676" s="9" t="n"/>
      <c r="L1676" s="9" t="n"/>
      <c r="N1676" s="8" t="inlineStr">
        <is>
          <t>✅ 可导入</t>
        </is>
      </c>
      <c r="O1676" t="inlineStr">
        <is>
          <t>✓</t>
        </is>
      </c>
    </row>
    <row r="1677">
      <c r="A1677" s="5" t="inlineStr">
        <is>
          <t>PFG26210090110</t>
        </is>
      </c>
      <c r="B1677" s="6" t="inlineStr">
        <is>
          <t>孚格双层钢玻餐桌</t>
        </is>
      </c>
      <c r="C1677" s="6" t="inlineStr">
        <is>
          <t>双层钢玻餐桌-1.8米</t>
        </is>
      </c>
      <c r="D1677" s="6" t="inlineStr">
        <is>
          <t>PFG2621009011013</t>
        </is>
      </c>
      <c r="E1677" s="5" t="inlineStr">
        <is>
          <t>AC-0074</t>
        </is>
      </c>
      <c r="F1677" s="6" t="inlineStr">
        <is>
          <t>5mm超白玻璃</t>
        </is>
      </c>
      <c r="G1677" s="6" t="inlineStr">
        <is>
          <t>平面(长×宽)</t>
        </is>
      </c>
      <c r="H1677" s="6" t="inlineStr">
        <is>
          <t>1800*750</t>
        </is>
      </c>
      <c r="I1677" s="6" t="inlineStr">
        <is>
          <t>块</t>
        </is>
      </c>
      <c r="J1677" s="6" t="n">
        <v>2</v>
      </c>
      <c r="K1677" s="6" t="n"/>
      <c r="L1677" s="6" t="n"/>
      <c r="N1677" s="8" t="inlineStr">
        <is>
          <t>✅ 可导入</t>
        </is>
      </c>
      <c r="O1677" t="inlineStr">
        <is>
          <t>✓</t>
        </is>
      </c>
    </row>
    <row r="1678">
      <c r="A1678" s="5" t="inlineStr">
        <is>
          <t>PFG26210090110</t>
        </is>
      </c>
      <c r="B1678" s="9" t="inlineStr">
        <is>
          <t>孚格双层钢玻餐桌</t>
        </is>
      </c>
      <c r="C1678" s="9" t="inlineStr">
        <is>
          <t>双层钢玻餐桌-2.0米</t>
        </is>
      </c>
      <c r="D1678" s="9" t="inlineStr">
        <is>
          <t>PFG2621009011014</t>
        </is>
      </c>
      <c r="E1678" s="5" t="inlineStr">
        <is>
          <t>WD-0340</t>
        </is>
      </c>
      <c r="F1678" s="9" t="inlineStr">
        <is>
          <t>双层钢玻餐桌-木作部分-适配2.0米</t>
        </is>
      </c>
      <c r="G1678" s="9" t="inlineStr">
        <is>
          <t>组合</t>
        </is>
      </c>
      <c r="H1678" s="9" t="n"/>
      <c r="I1678" s="9" t="inlineStr">
        <is>
          <t>套</t>
        </is>
      </c>
      <c r="J1678" s="9" t="n">
        <v>1</v>
      </c>
      <c r="K1678" s="9" t="n"/>
      <c r="L1678" s="9" t="n"/>
      <c r="N1678" s="8" t="inlineStr">
        <is>
          <t>✅ 可导入</t>
        </is>
      </c>
      <c r="O1678" t="inlineStr">
        <is>
          <t>✓</t>
        </is>
      </c>
    </row>
    <row r="1679">
      <c r="A1679" s="5" t="inlineStr">
        <is>
          <t>PFG26210090110</t>
        </is>
      </c>
      <c r="B1679" s="6" t="inlineStr">
        <is>
          <t>孚格双层钢玻餐桌</t>
        </is>
      </c>
      <c r="C1679" s="6" t="inlineStr">
        <is>
          <t>双层钢玻餐桌-2.0米</t>
        </is>
      </c>
      <c r="D1679" s="6" t="inlineStr">
        <is>
          <t>PFG2621009011014</t>
        </is>
      </c>
      <c r="E1679" s="5" t="inlineStr">
        <is>
          <t>AC-0074</t>
        </is>
      </c>
      <c r="F1679" s="6" t="inlineStr">
        <is>
          <t>5mm超白玻璃</t>
        </is>
      </c>
      <c r="G1679" s="6" t="inlineStr">
        <is>
          <t>平面(长×宽)</t>
        </is>
      </c>
      <c r="H1679" s="6" t="inlineStr">
        <is>
          <t>2000*750</t>
        </is>
      </c>
      <c r="I1679" s="6" t="inlineStr">
        <is>
          <t>块</t>
        </is>
      </c>
      <c r="J1679" s="6" t="n">
        <v>2</v>
      </c>
      <c r="K1679" s="6" t="n"/>
      <c r="L1679" s="6" t="n"/>
      <c r="N1679" s="8" t="inlineStr">
        <is>
          <t>✅ 可导入</t>
        </is>
      </c>
      <c r="O1679" t="inlineStr">
        <is>
          <t>✓</t>
        </is>
      </c>
    </row>
    <row r="1680">
      <c r="A1680" s="5" t="inlineStr">
        <is>
          <t>PFG25211011220</t>
        </is>
      </c>
      <c r="B1680" s="9" t="inlineStr">
        <is>
          <t>孚格蜂蜜拼色圆桌</t>
        </is>
      </c>
      <c r="C1680" s="9" t="inlineStr">
        <is>
          <t>蜂蜜拼色圆桌-0.9米</t>
        </is>
      </c>
      <c r="D1680" s="9" t="inlineStr">
        <is>
          <t>PFG2521101122011</t>
        </is>
      </c>
      <c r="E1680" s="5" t="inlineStr">
        <is>
          <t>WD-0341</t>
        </is>
      </c>
      <c r="F1680" s="9" t="inlineStr">
        <is>
          <t>蜂蜜拼色圆桌-木作部分-适配0.9米</t>
        </is>
      </c>
      <c r="G1680" s="9" t="inlineStr">
        <is>
          <t>组合</t>
        </is>
      </c>
      <c r="H1680" s="9" t="n"/>
      <c r="I1680" s="9" t="inlineStr">
        <is>
          <t>套</t>
        </is>
      </c>
      <c r="J1680" s="9" t="n">
        <v>1</v>
      </c>
      <c r="K1680" s="9" t="n"/>
      <c r="L1680" s="9" t="n"/>
      <c r="N1680" s="8" t="inlineStr">
        <is>
          <t>✅ 可导入</t>
        </is>
      </c>
      <c r="O1680" t="inlineStr">
        <is>
          <t>✓</t>
        </is>
      </c>
    </row>
    <row r="1681">
      <c r="A1681" s="5" t="inlineStr">
        <is>
          <t>PFG25211011220</t>
        </is>
      </c>
      <c r="B1681" s="6" t="inlineStr">
        <is>
          <t>孚格蜂蜜拼色圆桌</t>
        </is>
      </c>
      <c r="C1681" s="6" t="inlineStr">
        <is>
          <t>蜂蜜拼色圆桌-0.9米</t>
        </is>
      </c>
      <c r="D1681" s="6" t="inlineStr">
        <is>
          <t>PFG2521101122011</t>
        </is>
      </c>
      <c r="E1681" s="5" t="inlineStr">
        <is>
          <t>AC-0143</t>
        </is>
      </c>
      <c r="F1681" s="6" t="inlineStr">
        <is>
          <t>贴美耐板多层板</t>
        </is>
      </c>
      <c r="G1681" s="6" t="inlineStr">
        <is>
          <t>平面(长×宽)</t>
        </is>
      </c>
      <c r="H1681" s="6" t="inlineStr">
        <is>
          <t>900*900</t>
        </is>
      </c>
      <c r="I1681" s="6" t="inlineStr">
        <is>
          <t>块</t>
        </is>
      </c>
      <c r="J1681" s="6" t="n">
        <v>1</v>
      </c>
      <c r="K1681" s="6" t="n"/>
      <c r="L1681" s="6" t="n"/>
      <c r="N1681" s="8" t="inlineStr">
        <is>
          <t>✅ 可导入</t>
        </is>
      </c>
      <c r="O1681" t="inlineStr">
        <is>
          <t>✓</t>
        </is>
      </c>
    </row>
    <row r="1682">
      <c r="A1682" s="5" t="inlineStr">
        <is>
          <t>PFG25211011220</t>
        </is>
      </c>
      <c r="B1682" s="9" t="inlineStr">
        <is>
          <t>孚格蜂蜜拼色圆桌</t>
        </is>
      </c>
      <c r="C1682" s="9" t="inlineStr">
        <is>
          <t>蜂蜜拼色圆桌-0.9米</t>
        </is>
      </c>
      <c r="D1682" s="9" t="inlineStr">
        <is>
          <t>PFG2521101122011</t>
        </is>
      </c>
      <c r="E1682" s="5" t="inlineStr">
        <is>
          <t>AC-0146</t>
        </is>
      </c>
      <c r="F1682" s="9" t="inlineStr">
        <is>
          <t>蜂蜜拼色圆桌-白色金属套</t>
        </is>
      </c>
      <c r="G1682" s="9" t="inlineStr">
        <is>
          <t>个数</t>
        </is>
      </c>
      <c r="H1682" s="9" t="n"/>
      <c r="I1682" s="9" t="inlineStr">
        <is>
          <t>个</t>
        </is>
      </c>
      <c r="J1682" s="9" t="n">
        <v>4</v>
      </c>
      <c r="K1682" s="9" t="n"/>
      <c r="L1682" s="9" t="n"/>
      <c r="N1682" s="8" t="inlineStr">
        <is>
          <t>✅ 可导入</t>
        </is>
      </c>
      <c r="O1682" t="inlineStr">
        <is>
          <t>✓</t>
        </is>
      </c>
    </row>
    <row r="1683">
      <c r="A1683" s="5" t="inlineStr">
        <is>
          <t>PFG25211011220</t>
        </is>
      </c>
      <c r="B1683" s="6" t="inlineStr">
        <is>
          <t>孚格蜂蜜拼色圆桌</t>
        </is>
      </c>
      <c r="C1683" s="6" t="inlineStr">
        <is>
          <t>蜂蜜拼色圆桌-1.0米</t>
        </is>
      </c>
      <c r="D1683" s="6" t="inlineStr">
        <is>
          <t>PFG2521101122012</t>
        </is>
      </c>
      <c r="E1683" s="5" t="inlineStr">
        <is>
          <t>WD-0342</t>
        </is>
      </c>
      <c r="F1683" s="6" t="inlineStr">
        <is>
          <t>蜂蜜拼色圆桌-木作部分-适配1.0米</t>
        </is>
      </c>
      <c r="G1683" s="6" t="inlineStr">
        <is>
          <t>组合</t>
        </is>
      </c>
      <c r="H1683" s="6" t="n"/>
      <c r="I1683" s="6" t="inlineStr">
        <is>
          <t>套</t>
        </is>
      </c>
      <c r="J1683" s="6" t="n">
        <v>1</v>
      </c>
      <c r="K1683" s="6" t="n"/>
      <c r="L1683" s="6" t="n"/>
      <c r="N1683" s="8" t="inlineStr">
        <is>
          <t>✅ 可导入</t>
        </is>
      </c>
      <c r="O1683" t="inlineStr">
        <is>
          <t>✓</t>
        </is>
      </c>
    </row>
    <row r="1684">
      <c r="A1684" s="5" t="inlineStr">
        <is>
          <t>PFG25211011220</t>
        </is>
      </c>
      <c r="B1684" s="9" t="inlineStr">
        <is>
          <t>孚格蜂蜜拼色圆桌</t>
        </is>
      </c>
      <c r="C1684" s="9" t="inlineStr">
        <is>
          <t>蜂蜜拼色圆桌-1.0米</t>
        </is>
      </c>
      <c r="D1684" s="9" t="inlineStr">
        <is>
          <t>PFG2521101122012</t>
        </is>
      </c>
      <c r="E1684" s="5" t="inlineStr">
        <is>
          <t>AC-0143</t>
        </is>
      </c>
      <c r="F1684" s="9" t="inlineStr">
        <is>
          <t>贴美耐板多层板</t>
        </is>
      </c>
      <c r="G1684" s="9" t="inlineStr">
        <is>
          <t>平面(长×宽)</t>
        </is>
      </c>
      <c r="H1684" s="9" t="inlineStr">
        <is>
          <t>1000*1000</t>
        </is>
      </c>
      <c r="I1684" s="9" t="inlineStr">
        <is>
          <t>块</t>
        </is>
      </c>
      <c r="J1684" s="9" t="n">
        <v>1</v>
      </c>
      <c r="K1684" s="9" t="n"/>
      <c r="L1684" s="9" t="n"/>
      <c r="N1684" s="8" t="inlineStr">
        <is>
          <t>✅ 可导入</t>
        </is>
      </c>
      <c r="O1684" t="inlineStr">
        <is>
          <t>✓</t>
        </is>
      </c>
    </row>
    <row r="1685">
      <c r="A1685" s="5" t="inlineStr">
        <is>
          <t>PFG25211011220</t>
        </is>
      </c>
      <c r="B1685" s="6" t="inlineStr">
        <is>
          <t>孚格蜂蜜拼色圆桌</t>
        </is>
      </c>
      <c r="C1685" s="6" t="inlineStr">
        <is>
          <t>蜂蜜拼色圆桌-1.0米</t>
        </is>
      </c>
      <c r="D1685" s="6" t="inlineStr">
        <is>
          <t>PFG2521101122012</t>
        </is>
      </c>
      <c r="E1685" s="5" t="inlineStr">
        <is>
          <t>AC-0146</t>
        </is>
      </c>
      <c r="F1685" s="6" t="inlineStr">
        <is>
          <t>蜂蜜拼色圆桌-白色金属套</t>
        </is>
      </c>
      <c r="G1685" s="6" t="inlineStr">
        <is>
          <t>个数</t>
        </is>
      </c>
      <c r="H1685" s="6" t="n"/>
      <c r="I1685" s="6" t="inlineStr">
        <is>
          <t>个</t>
        </is>
      </c>
      <c r="J1685" s="6" t="n">
        <v>4</v>
      </c>
      <c r="K1685" s="6" t="n"/>
      <c r="L1685" s="6" t="n"/>
      <c r="N1685" s="8" t="inlineStr">
        <is>
          <t>✅ 可导入</t>
        </is>
      </c>
      <c r="O1685" t="inlineStr">
        <is>
          <t>✓</t>
        </is>
      </c>
    </row>
    <row r="1686">
      <c r="A1686" s="5" t="inlineStr">
        <is>
          <t>PFG25211011220</t>
        </is>
      </c>
      <c r="B1686" s="9" t="inlineStr">
        <is>
          <t>孚格蜂蜜拼色圆桌</t>
        </is>
      </c>
      <c r="C1686" s="9" t="inlineStr">
        <is>
          <t>蜂蜜拼色圆桌-1.1米</t>
        </is>
      </c>
      <c r="D1686" s="9" t="inlineStr">
        <is>
          <t>PFG2521101122013</t>
        </is>
      </c>
      <c r="E1686" s="5" t="inlineStr">
        <is>
          <t>WD-0343</t>
        </is>
      </c>
      <c r="F1686" s="9" t="inlineStr">
        <is>
          <t>蜂蜜拼色圆桌-木作部分-适配1.1米</t>
        </is>
      </c>
      <c r="G1686" s="9" t="inlineStr">
        <is>
          <t>组合</t>
        </is>
      </c>
      <c r="H1686" s="9" t="n"/>
      <c r="I1686" s="9" t="inlineStr">
        <is>
          <t>套</t>
        </is>
      </c>
      <c r="J1686" s="9" t="n">
        <v>1</v>
      </c>
      <c r="K1686" s="9" t="n"/>
      <c r="L1686" s="9" t="n"/>
      <c r="N1686" s="8" t="inlineStr">
        <is>
          <t>✅ 可导入</t>
        </is>
      </c>
      <c r="O1686" t="inlineStr">
        <is>
          <t>✓</t>
        </is>
      </c>
    </row>
    <row r="1687">
      <c r="A1687" s="5" t="inlineStr">
        <is>
          <t>PFG25211011220</t>
        </is>
      </c>
      <c r="B1687" s="6" t="inlineStr">
        <is>
          <t>孚格蜂蜜拼色圆桌</t>
        </is>
      </c>
      <c r="C1687" s="6" t="inlineStr">
        <is>
          <t>蜂蜜拼色圆桌-1.1米</t>
        </is>
      </c>
      <c r="D1687" s="6" t="inlineStr">
        <is>
          <t>PFG2521101122013</t>
        </is>
      </c>
      <c r="E1687" s="5" t="inlineStr">
        <is>
          <t>AC-0143</t>
        </is>
      </c>
      <c r="F1687" s="6" t="inlineStr">
        <is>
          <t>贴美耐板多层板</t>
        </is>
      </c>
      <c r="G1687" s="6" t="inlineStr">
        <is>
          <t>平面(长×宽)</t>
        </is>
      </c>
      <c r="H1687" s="6" t="inlineStr">
        <is>
          <t>1100*1100</t>
        </is>
      </c>
      <c r="I1687" s="6" t="inlineStr">
        <is>
          <t>块</t>
        </is>
      </c>
      <c r="J1687" s="6" t="n">
        <v>1</v>
      </c>
      <c r="K1687" s="6" t="n"/>
      <c r="L1687" s="6" t="n"/>
      <c r="N1687" s="8" t="inlineStr">
        <is>
          <t>✅ 可导入</t>
        </is>
      </c>
      <c r="O1687" t="inlineStr">
        <is>
          <t>✓</t>
        </is>
      </c>
    </row>
    <row r="1688">
      <c r="A1688" s="5" t="inlineStr">
        <is>
          <t>PFG25211011220</t>
        </is>
      </c>
      <c r="B1688" s="9" t="inlineStr">
        <is>
          <t>孚格蜂蜜拼色圆桌</t>
        </is>
      </c>
      <c r="C1688" s="9" t="inlineStr">
        <is>
          <t>蜂蜜拼色圆桌-1.1米</t>
        </is>
      </c>
      <c r="D1688" s="9" t="inlineStr">
        <is>
          <t>PFG2521101122013</t>
        </is>
      </c>
      <c r="E1688" s="5" t="inlineStr">
        <is>
          <t>AC-0146</t>
        </is>
      </c>
      <c r="F1688" s="9" t="inlineStr">
        <is>
          <t>蜂蜜拼色圆桌-白色金属套</t>
        </is>
      </c>
      <c r="G1688" s="9" t="inlineStr">
        <is>
          <t>个数</t>
        </is>
      </c>
      <c r="H1688" s="9" t="n"/>
      <c r="I1688" s="9" t="inlineStr">
        <is>
          <t>个</t>
        </is>
      </c>
      <c r="J1688" s="9" t="n">
        <v>4</v>
      </c>
      <c r="K1688" s="9" t="n"/>
      <c r="L1688" s="9" t="n"/>
      <c r="N1688" s="8" t="inlineStr">
        <is>
          <t>✅ 可导入</t>
        </is>
      </c>
      <c r="O1688" t="inlineStr">
        <is>
          <t>✓</t>
        </is>
      </c>
    </row>
    <row r="1689">
      <c r="A1689" s="5" t="inlineStr">
        <is>
          <t>PFG25211011220</t>
        </is>
      </c>
      <c r="B1689" s="6" t="inlineStr">
        <is>
          <t>孚格蜂蜜拼色圆桌</t>
        </is>
      </c>
      <c r="C1689" s="6" t="inlineStr">
        <is>
          <t>蜂蜜拼色圆桌-1.2米</t>
        </is>
      </c>
      <c r="D1689" s="6" t="inlineStr">
        <is>
          <t>PFG2521101122014</t>
        </is>
      </c>
      <c r="E1689" s="5" t="inlineStr">
        <is>
          <t>WD-0344</t>
        </is>
      </c>
      <c r="F1689" s="6" t="inlineStr">
        <is>
          <t>蜂蜜拼色圆桌-木作部分-适配1.2米</t>
        </is>
      </c>
      <c r="G1689" s="6" t="inlineStr">
        <is>
          <t>组合</t>
        </is>
      </c>
      <c r="H1689" s="6" t="n"/>
      <c r="I1689" s="6" t="inlineStr">
        <is>
          <t>套</t>
        </is>
      </c>
      <c r="J1689" s="6" t="n">
        <v>1</v>
      </c>
      <c r="K1689" s="6" t="n"/>
      <c r="L1689" s="6" t="n"/>
      <c r="N1689" s="8" t="inlineStr">
        <is>
          <t>✅ 可导入</t>
        </is>
      </c>
      <c r="O1689" t="inlineStr">
        <is>
          <t>✓</t>
        </is>
      </c>
    </row>
    <row r="1690">
      <c r="A1690" s="5" t="inlineStr">
        <is>
          <t>PFG25211011220</t>
        </is>
      </c>
      <c r="B1690" s="9" t="inlineStr">
        <is>
          <t>孚格蜂蜜拼色圆桌</t>
        </is>
      </c>
      <c r="C1690" s="9" t="inlineStr">
        <is>
          <t>蜂蜜拼色圆桌-1.2米</t>
        </is>
      </c>
      <c r="D1690" s="9" t="inlineStr">
        <is>
          <t>PFG2521101122014</t>
        </is>
      </c>
      <c r="E1690" s="5" t="inlineStr">
        <is>
          <t>AC-0143</t>
        </is>
      </c>
      <c r="F1690" s="9" t="inlineStr">
        <is>
          <t>贴美耐板多层板</t>
        </is>
      </c>
      <c r="G1690" s="9" t="inlineStr">
        <is>
          <t>平面(长×宽)</t>
        </is>
      </c>
      <c r="H1690" s="9" t="inlineStr">
        <is>
          <t>1200*1200</t>
        </is>
      </c>
      <c r="I1690" s="9" t="inlineStr">
        <is>
          <t>块</t>
        </is>
      </c>
      <c r="J1690" s="9" t="n">
        <v>1</v>
      </c>
      <c r="K1690" s="9" t="n"/>
      <c r="L1690" s="9" t="n"/>
      <c r="N1690" s="8" t="inlineStr">
        <is>
          <t>✅ 可导入</t>
        </is>
      </c>
      <c r="O1690" t="inlineStr">
        <is>
          <t>✓</t>
        </is>
      </c>
    </row>
    <row r="1691">
      <c r="A1691" s="5" t="inlineStr">
        <is>
          <t>PFG25211011220</t>
        </is>
      </c>
      <c r="B1691" s="6" t="inlineStr">
        <is>
          <t>孚格蜂蜜拼色圆桌</t>
        </is>
      </c>
      <c r="C1691" s="6" t="inlineStr">
        <is>
          <t>蜂蜜拼色圆桌-1.2米</t>
        </is>
      </c>
      <c r="D1691" s="6" t="inlineStr">
        <is>
          <t>PFG2521101122014</t>
        </is>
      </c>
      <c r="E1691" s="5" t="inlineStr">
        <is>
          <t>AC-0146</t>
        </is>
      </c>
      <c r="F1691" s="6" t="inlineStr">
        <is>
          <t>蜂蜜拼色圆桌-白色金属套</t>
        </is>
      </c>
      <c r="G1691" s="6" t="inlineStr">
        <is>
          <t>个数</t>
        </is>
      </c>
      <c r="H1691" s="6" t="n"/>
      <c r="I1691" s="6" t="inlineStr">
        <is>
          <t>个</t>
        </is>
      </c>
      <c r="J1691" s="6" t="n">
        <v>4</v>
      </c>
      <c r="K1691" s="6" t="n"/>
      <c r="L1691" s="6" t="n"/>
      <c r="N1691" s="8" t="inlineStr">
        <is>
          <t>✅ 可导入</t>
        </is>
      </c>
      <c r="O1691" t="inlineStr">
        <is>
          <t>✓</t>
        </is>
      </c>
    </row>
    <row r="1692">
      <c r="A1692" s="5" t="inlineStr">
        <is>
          <t>PFG25211021222</t>
        </is>
      </c>
      <c r="B1692" s="9" t="inlineStr">
        <is>
          <t>孚格蜂蜜弧型小方桌</t>
        </is>
      </c>
      <c r="C1692" s="9" t="inlineStr">
        <is>
          <t>蜂蜜弧型小方桌-1.0米</t>
        </is>
      </c>
      <c r="D1692" s="9" t="inlineStr">
        <is>
          <t>PFG2521102122211</t>
        </is>
      </c>
      <c r="E1692" s="5" t="inlineStr">
        <is>
          <t>WD-0345</t>
        </is>
      </c>
      <c r="F1692" s="9" t="inlineStr">
        <is>
          <t>蜂蜜弧型小方桌-木作部分-适配1.0米</t>
        </is>
      </c>
      <c r="G1692" s="9" t="inlineStr">
        <is>
          <t>组合</t>
        </is>
      </c>
      <c r="H1692" s="9" t="n"/>
      <c r="I1692" s="9" t="inlineStr">
        <is>
          <t>套</t>
        </is>
      </c>
      <c r="J1692" s="9" t="n">
        <v>1</v>
      </c>
      <c r="K1692" s="9" t="n"/>
      <c r="L1692" s="9" t="n"/>
      <c r="N1692" s="8" t="inlineStr">
        <is>
          <t>✅ 可导入</t>
        </is>
      </c>
      <c r="O1692" t="inlineStr">
        <is>
          <t>✓</t>
        </is>
      </c>
    </row>
    <row r="1693">
      <c r="A1693" s="5" t="inlineStr">
        <is>
          <t>PFG25211021222</t>
        </is>
      </c>
      <c r="B1693" s="6" t="inlineStr">
        <is>
          <t>孚格蜂蜜弧型小方桌</t>
        </is>
      </c>
      <c r="C1693" s="6" t="inlineStr">
        <is>
          <t>蜂蜜弧型小方桌-1.0米</t>
        </is>
      </c>
      <c r="D1693" s="6" t="inlineStr">
        <is>
          <t>PFG2521102122211</t>
        </is>
      </c>
      <c r="E1693" s="5" t="inlineStr">
        <is>
          <t>AC-0143</t>
        </is>
      </c>
      <c r="F1693" s="6" t="inlineStr">
        <is>
          <t>贴美耐板多层板</t>
        </is>
      </c>
      <c r="G1693" s="6" t="inlineStr">
        <is>
          <t>平面(长×宽)</t>
        </is>
      </c>
      <c r="H1693" s="6" t="inlineStr">
        <is>
          <t>1000*1000</t>
        </is>
      </c>
      <c r="I1693" s="6" t="inlineStr">
        <is>
          <t>块</t>
        </is>
      </c>
      <c r="J1693" s="6" t="n">
        <v>1</v>
      </c>
      <c r="K1693" s="6" t="n"/>
      <c r="L1693" s="6" t="n"/>
      <c r="N1693" s="8" t="inlineStr">
        <is>
          <t>✅ 可导入</t>
        </is>
      </c>
      <c r="O1693" t="inlineStr">
        <is>
          <t>✓</t>
        </is>
      </c>
    </row>
    <row r="1694">
      <c r="A1694" s="5" t="inlineStr">
        <is>
          <t>PFG25211021222</t>
        </is>
      </c>
      <c r="B1694" s="9" t="inlineStr">
        <is>
          <t>孚格蜂蜜弧型小方桌</t>
        </is>
      </c>
      <c r="C1694" s="9" t="inlineStr">
        <is>
          <t>蜂蜜弧型小方桌-1.0米</t>
        </is>
      </c>
      <c r="D1694" s="9" t="inlineStr">
        <is>
          <t>PFG2521102122211</t>
        </is>
      </c>
      <c r="E1694" s="5" t="inlineStr">
        <is>
          <t>AC-0074</t>
        </is>
      </c>
      <c r="F1694" s="9" t="inlineStr">
        <is>
          <t>5mm超白玻璃</t>
        </is>
      </c>
      <c r="G1694" s="9" t="inlineStr">
        <is>
          <t>平面(长×宽)</t>
        </is>
      </c>
      <c r="H1694" s="9" t="inlineStr">
        <is>
          <t>1000*1000</t>
        </is>
      </c>
      <c r="I1694" s="9" t="inlineStr">
        <is>
          <t>块</t>
        </is>
      </c>
      <c r="J1694" s="9" t="n">
        <v>1</v>
      </c>
      <c r="K1694" s="9" t="n"/>
      <c r="L1694" s="9" t="n"/>
      <c r="N1694" s="8" t="inlineStr">
        <is>
          <t>✅ 可导入</t>
        </is>
      </c>
      <c r="O1694" t="inlineStr">
        <is>
          <t>✓</t>
        </is>
      </c>
    </row>
    <row r="1695">
      <c r="A1695" s="5" t="inlineStr">
        <is>
          <t>PFG25211021222</t>
        </is>
      </c>
      <c r="B1695" s="6" t="inlineStr">
        <is>
          <t>孚格蜂蜜弧型小方桌</t>
        </is>
      </c>
      <c r="C1695" s="6" t="inlineStr">
        <is>
          <t>蜂蜜弧型小方桌-1.2米</t>
        </is>
      </c>
      <c r="D1695" s="6" t="inlineStr">
        <is>
          <t>PFG2521102122212</t>
        </is>
      </c>
      <c r="E1695" s="5" t="inlineStr">
        <is>
          <t>WD-0346</t>
        </is>
      </c>
      <c r="F1695" s="6" t="inlineStr">
        <is>
          <t>蜂蜜弧型小方桌-木作部分-适配1.2米</t>
        </is>
      </c>
      <c r="G1695" s="6" t="inlineStr">
        <is>
          <t>组合</t>
        </is>
      </c>
      <c r="H1695" s="6" t="n"/>
      <c r="I1695" s="6" t="inlineStr">
        <is>
          <t>套</t>
        </is>
      </c>
      <c r="J1695" s="6" t="n">
        <v>1</v>
      </c>
      <c r="K1695" s="6" t="n"/>
      <c r="L1695" s="6" t="n"/>
      <c r="N1695" s="8" t="inlineStr">
        <is>
          <t>✅ 可导入</t>
        </is>
      </c>
      <c r="O1695" t="inlineStr">
        <is>
          <t>✓</t>
        </is>
      </c>
    </row>
    <row r="1696">
      <c r="A1696" s="5" t="inlineStr">
        <is>
          <t>PFG25211021222</t>
        </is>
      </c>
      <c r="B1696" s="9" t="inlineStr">
        <is>
          <t>孚格蜂蜜弧型小方桌</t>
        </is>
      </c>
      <c r="C1696" s="9" t="inlineStr">
        <is>
          <t>蜂蜜弧型小方桌-1.2米</t>
        </is>
      </c>
      <c r="D1696" s="9" t="inlineStr">
        <is>
          <t>PFG2521102122212</t>
        </is>
      </c>
      <c r="E1696" s="5" t="inlineStr">
        <is>
          <t>AC-0143</t>
        </is>
      </c>
      <c r="F1696" s="9" t="inlineStr">
        <is>
          <t>贴美耐板多层板</t>
        </is>
      </c>
      <c r="G1696" s="9" t="inlineStr">
        <is>
          <t>平面(长×宽)</t>
        </is>
      </c>
      <c r="H1696" s="9" t="inlineStr">
        <is>
          <t>1200*1200</t>
        </is>
      </c>
      <c r="I1696" s="9" t="inlineStr">
        <is>
          <t>块</t>
        </is>
      </c>
      <c r="J1696" s="9" t="n">
        <v>1</v>
      </c>
      <c r="K1696" s="9" t="n"/>
      <c r="L1696" s="9" t="n"/>
      <c r="N1696" s="8" t="inlineStr">
        <is>
          <t>✅ 可导入</t>
        </is>
      </c>
      <c r="O1696" t="inlineStr">
        <is>
          <t>✓</t>
        </is>
      </c>
    </row>
    <row r="1697">
      <c r="A1697" s="5" t="inlineStr">
        <is>
          <t>PFG25211021222</t>
        </is>
      </c>
      <c r="B1697" s="6" t="inlineStr">
        <is>
          <t>孚格蜂蜜弧型小方桌</t>
        </is>
      </c>
      <c r="C1697" s="6" t="inlineStr">
        <is>
          <t>蜂蜜弧型小方桌-1.2米</t>
        </is>
      </c>
      <c r="D1697" s="6" t="inlineStr">
        <is>
          <t>PFG2521102122212</t>
        </is>
      </c>
      <c r="E1697" s="5" t="inlineStr">
        <is>
          <t>AC-0074</t>
        </is>
      </c>
      <c r="F1697" s="6" t="inlineStr">
        <is>
          <t>5mm超白玻璃</t>
        </is>
      </c>
      <c r="G1697" s="6" t="inlineStr">
        <is>
          <t>平面(长×宽)</t>
        </is>
      </c>
      <c r="H1697" s="6" t="inlineStr">
        <is>
          <t>1200*1200</t>
        </is>
      </c>
      <c r="I1697" s="6" t="inlineStr">
        <is>
          <t>块</t>
        </is>
      </c>
      <c r="J1697" s="6" t="n">
        <v>1</v>
      </c>
      <c r="K1697" s="6" t="n"/>
      <c r="L1697" s="6" t="n"/>
      <c r="N1697" s="8" t="inlineStr">
        <is>
          <t>✅ 可导入</t>
        </is>
      </c>
      <c r="O1697" t="inlineStr">
        <is>
          <t>✓</t>
        </is>
      </c>
    </row>
    <row r="1698">
      <c r="A1698" s="5" t="inlineStr">
        <is>
          <t>PFG25211030110</t>
        </is>
      </c>
      <c r="B1698" s="9" t="inlineStr">
        <is>
          <t>孚格蜂蜜灵巧圆桌</t>
        </is>
      </c>
      <c r="C1698" s="9" t="inlineStr">
        <is>
          <t>蜂蜜灵巧圆桌-0.9米</t>
        </is>
      </c>
      <c r="D1698" s="9" t="inlineStr">
        <is>
          <t>PFG2521103011011</t>
        </is>
      </c>
      <c r="E1698" s="5" t="inlineStr">
        <is>
          <t>WD-0347</t>
        </is>
      </c>
      <c r="F1698" s="9" t="inlineStr">
        <is>
          <t>蜂蜜灵巧圆桌-木作部分-适配0.9米</t>
        </is>
      </c>
      <c r="G1698" s="9" t="inlineStr">
        <is>
          <t>组合</t>
        </is>
      </c>
      <c r="H1698" s="9" t="n"/>
      <c r="I1698" s="9" t="inlineStr">
        <is>
          <t>套</t>
        </is>
      </c>
      <c r="J1698" s="9" t="n">
        <v>1</v>
      </c>
      <c r="K1698" s="9" t="n"/>
      <c r="L1698" s="9" t="n"/>
      <c r="N1698" s="8" t="inlineStr">
        <is>
          <t>✅ 可导入</t>
        </is>
      </c>
      <c r="O1698" t="inlineStr">
        <is>
          <t>✓</t>
        </is>
      </c>
    </row>
    <row r="1699">
      <c r="A1699" s="5" t="inlineStr">
        <is>
          <t>PFG25211030110</t>
        </is>
      </c>
      <c r="B1699" s="6" t="inlineStr">
        <is>
          <t>孚格蜂蜜灵巧圆桌</t>
        </is>
      </c>
      <c r="C1699" s="6" t="inlineStr">
        <is>
          <t>蜂蜜灵巧圆桌-0.9米</t>
        </is>
      </c>
      <c r="D1699" s="6" t="inlineStr">
        <is>
          <t>PFG2521103011011</t>
        </is>
      </c>
      <c r="E1699" s="5" t="inlineStr">
        <is>
          <t>AC-0143</t>
        </is>
      </c>
      <c r="F1699" s="6" t="inlineStr">
        <is>
          <t>贴美耐板多层板</t>
        </is>
      </c>
      <c r="G1699" s="6" t="inlineStr">
        <is>
          <t>平面(长×宽)</t>
        </is>
      </c>
      <c r="H1699" s="6" t="inlineStr">
        <is>
          <t>900*900</t>
        </is>
      </c>
      <c r="I1699" s="6" t="inlineStr">
        <is>
          <t>块</t>
        </is>
      </c>
      <c r="J1699" s="6" t="n">
        <v>1</v>
      </c>
      <c r="K1699" s="6" t="n"/>
      <c r="L1699" s="6" t="n"/>
      <c r="N1699" s="8" t="inlineStr">
        <is>
          <t>✅ 可导入</t>
        </is>
      </c>
      <c r="O1699" t="inlineStr">
        <is>
          <t>✓</t>
        </is>
      </c>
    </row>
    <row r="1700">
      <c r="A1700" s="5" t="inlineStr">
        <is>
          <t>PFG25211030110</t>
        </is>
      </c>
      <c r="B1700" s="9" t="inlineStr">
        <is>
          <t>孚格蜂蜜灵巧圆桌</t>
        </is>
      </c>
      <c r="C1700" s="9" t="inlineStr">
        <is>
          <t>蜂蜜灵巧圆桌-0.9米</t>
        </is>
      </c>
      <c r="D1700" s="9" t="inlineStr">
        <is>
          <t>PFG2521103011011</t>
        </is>
      </c>
      <c r="E1700" s="5" t="inlineStr">
        <is>
          <t>AC-0147</t>
        </is>
      </c>
      <c r="F1700" s="9" t="inlineStr">
        <is>
          <t>圆形拉丝金属底座</t>
        </is>
      </c>
      <c r="G1700" s="9" t="inlineStr">
        <is>
          <t>个数</t>
        </is>
      </c>
      <c r="H1700" s="9" t="n"/>
      <c r="I1700" s="9" t="inlineStr">
        <is>
          <t>个</t>
        </is>
      </c>
      <c r="J1700" s="9" t="n">
        <v>1</v>
      </c>
      <c r="K1700" s="9" t="n"/>
      <c r="L1700" s="9" t="n"/>
      <c r="N1700" s="8" t="inlineStr">
        <is>
          <t>✅ 可导入</t>
        </is>
      </c>
      <c r="O1700" t="inlineStr">
        <is>
          <t>✓</t>
        </is>
      </c>
    </row>
    <row r="1701">
      <c r="A1701" s="5" t="inlineStr">
        <is>
          <t>PFG25211030110</t>
        </is>
      </c>
      <c r="B1701" s="6" t="inlineStr">
        <is>
          <t>孚格蜂蜜灵巧圆桌</t>
        </is>
      </c>
      <c r="C1701" s="6" t="inlineStr">
        <is>
          <t>蜂蜜灵巧圆桌-1.0米</t>
        </is>
      </c>
      <c r="D1701" s="6" t="inlineStr">
        <is>
          <t>PFG2521103011012</t>
        </is>
      </c>
      <c r="E1701" s="5" t="inlineStr">
        <is>
          <t>WD-0348</t>
        </is>
      </c>
      <c r="F1701" s="6" t="inlineStr">
        <is>
          <t>蜂蜜灵巧圆桌-木作部分-适配1.0米</t>
        </is>
      </c>
      <c r="G1701" s="6" t="inlineStr">
        <is>
          <t>组合</t>
        </is>
      </c>
      <c r="H1701" s="6" t="n"/>
      <c r="I1701" s="6" t="inlineStr">
        <is>
          <t>套</t>
        </is>
      </c>
      <c r="J1701" s="6" t="n">
        <v>1</v>
      </c>
      <c r="K1701" s="6" t="n"/>
      <c r="L1701" s="6" t="n"/>
      <c r="N1701" s="8" t="inlineStr">
        <is>
          <t>✅ 可导入</t>
        </is>
      </c>
      <c r="O1701" t="inlineStr">
        <is>
          <t>✓</t>
        </is>
      </c>
    </row>
    <row r="1702">
      <c r="A1702" s="5" t="inlineStr">
        <is>
          <t>PFG25211030110</t>
        </is>
      </c>
      <c r="B1702" s="9" t="inlineStr">
        <is>
          <t>孚格蜂蜜灵巧圆桌</t>
        </is>
      </c>
      <c r="C1702" s="9" t="inlineStr">
        <is>
          <t>蜂蜜灵巧圆桌-1.0米</t>
        </is>
      </c>
      <c r="D1702" s="9" t="inlineStr">
        <is>
          <t>PFG2521103011012</t>
        </is>
      </c>
      <c r="E1702" s="5" t="inlineStr">
        <is>
          <t>AC-0143</t>
        </is>
      </c>
      <c r="F1702" s="9" t="inlineStr">
        <is>
          <t>贴美耐板多层板</t>
        </is>
      </c>
      <c r="G1702" s="9" t="inlineStr">
        <is>
          <t>平面(长×宽)</t>
        </is>
      </c>
      <c r="H1702" s="9" t="inlineStr">
        <is>
          <t>1000*1000</t>
        </is>
      </c>
      <c r="I1702" s="9" t="inlineStr">
        <is>
          <t>块</t>
        </is>
      </c>
      <c r="J1702" s="9" t="n">
        <v>1</v>
      </c>
      <c r="K1702" s="9" t="n"/>
      <c r="L1702" s="9" t="n"/>
      <c r="N1702" s="8" t="inlineStr">
        <is>
          <t>✅ 可导入</t>
        </is>
      </c>
      <c r="O1702" t="inlineStr">
        <is>
          <t>✓</t>
        </is>
      </c>
    </row>
    <row r="1703">
      <c r="A1703" s="5" t="inlineStr">
        <is>
          <t>PFG25211030110</t>
        </is>
      </c>
      <c r="B1703" s="6" t="inlineStr">
        <is>
          <t>孚格蜂蜜灵巧圆桌</t>
        </is>
      </c>
      <c r="C1703" s="6" t="inlineStr">
        <is>
          <t>蜂蜜灵巧圆桌-1.0米</t>
        </is>
      </c>
      <c r="D1703" s="6" t="inlineStr">
        <is>
          <t>PFG2521103011012</t>
        </is>
      </c>
      <c r="E1703" s="5" t="inlineStr">
        <is>
          <t>AC-0147</t>
        </is>
      </c>
      <c r="F1703" s="6" t="inlineStr">
        <is>
          <t>圆形拉丝金属底座</t>
        </is>
      </c>
      <c r="G1703" s="6" t="inlineStr">
        <is>
          <t>个数</t>
        </is>
      </c>
      <c r="H1703" s="6" t="n"/>
      <c r="I1703" s="6" t="inlineStr">
        <is>
          <t>个</t>
        </is>
      </c>
      <c r="J1703" s="6" t="n">
        <v>1</v>
      </c>
      <c r="K1703" s="6" t="n"/>
      <c r="L1703" s="6" t="n"/>
      <c r="N1703" s="8" t="inlineStr">
        <is>
          <t>✅ 可导入</t>
        </is>
      </c>
      <c r="O1703" t="inlineStr">
        <is>
          <t>✓</t>
        </is>
      </c>
    </row>
    <row r="1704">
      <c r="A1704" s="5" t="inlineStr">
        <is>
          <t>PFG25211030110</t>
        </is>
      </c>
      <c r="B1704" s="9" t="inlineStr">
        <is>
          <t>孚格蜂蜜灵巧圆桌</t>
        </is>
      </c>
      <c r="C1704" s="9" t="inlineStr">
        <is>
          <t>蜂蜜灵巧圆桌-1.1米</t>
        </is>
      </c>
      <c r="D1704" s="9" t="inlineStr">
        <is>
          <t>PFG2521103011013</t>
        </is>
      </c>
      <c r="E1704" s="5" t="inlineStr">
        <is>
          <t>WD-0349</t>
        </is>
      </c>
      <c r="F1704" s="9" t="inlineStr">
        <is>
          <t>蜂蜜灵巧圆桌-木作部分-适配1.1米</t>
        </is>
      </c>
      <c r="G1704" s="9" t="inlineStr">
        <is>
          <t>组合</t>
        </is>
      </c>
      <c r="H1704" s="9" t="n"/>
      <c r="I1704" s="9" t="inlineStr">
        <is>
          <t>套</t>
        </is>
      </c>
      <c r="J1704" s="9" t="n">
        <v>1</v>
      </c>
      <c r="K1704" s="9" t="n"/>
      <c r="L1704" s="9" t="n"/>
      <c r="N1704" s="8" t="inlineStr">
        <is>
          <t>✅ 可导入</t>
        </is>
      </c>
      <c r="O1704" t="inlineStr">
        <is>
          <t>✓</t>
        </is>
      </c>
    </row>
    <row r="1705">
      <c r="A1705" s="5" t="inlineStr">
        <is>
          <t>PFG25211030110</t>
        </is>
      </c>
      <c r="B1705" s="6" t="inlineStr">
        <is>
          <t>孚格蜂蜜灵巧圆桌</t>
        </is>
      </c>
      <c r="C1705" s="6" t="inlineStr">
        <is>
          <t>蜂蜜灵巧圆桌-1.1米</t>
        </is>
      </c>
      <c r="D1705" s="6" t="inlineStr">
        <is>
          <t>PFG2521103011013</t>
        </is>
      </c>
      <c r="E1705" s="5" t="inlineStr">
        <is>
          <t>AC-0143</t>
        </is>
      </c>
      <c r="F1705" s="6" t="inlineStr">
        <is>
          <t>贴美耐板多层板</t>
        </is>
      </c>
      <c r="G1705" s="6" t="inlineStr">
        <is>
          <t>平面(长×宽)</t>
        </is>
      </c>
      <c r="H1705" s="6" t="inlineStr">
        <is>
          <t>1100*1100</t>
        </is>
      </c>
      <c r="I1705" s="6" t="inlineStr">
        <is>
          <t>块</t>
        </is>
      </c>
      <c r="J1705" s="6" t="n">
        <v>1</v>
      </c>
      <c r="K1705" s="6" t="n"/>
      <c r="L1705" s="6" t="n"/>
      <c r="N1705" s="8" t="inlineStr">
        <is>
          <t>✅ 可导入</t>
        </is>
      </c>
      <c r="O1705" t="inlineStr">
        <is>
          <t>✓</t>
        </is>
      </c>
    </row>
    <row r="1706">
      <c r="A1706" s="5" t="inlineStr">
        <is>
          <t>PFG25211030110</t>
        </is>
      </c>
      <c r="B1706" s="9" t="inlineStr">
        <is>
          <t>孚格蜂蜜灵巧圆桌</t>
        </is>
      </c>
      <c r="C1706" s="9" t="inlineStr">
        <is>
          <t>蜂蜜灵巧圆桌-1.1米</t>
        </is>
      </c>
      <c r="D1706" s="9" t="inlineStr">
        <is>
          <t>PFG2521103011013</t>
        </is>
      </c>
      <c r="E1706" s="5" t="inlineStr">
        <is>
          <t>AC-0147</t>
        </is>
      </c>
      <c r="F1706" s="9" t="inlineStr">
        <is>
          <t>圆形拉丝金属底座</t>
        </is>
      </c>
      <c r="G1706" s="9" t="inlineStr">
        <is>
          <t>个数</t>
        </is>
      </c>
      <c r="H1706" s="9" t="n"/>
      <c r="I1706" s="9" t="inlineStr">
        <is>
          <t>个</t>
        </is>
      </c>
      <c r="J1706" s="9" t="n">
        <v>1</v>
      </c>
      <c r="K1706" s="9" t="n"/>
      <c r="L1706" s="9" t="n"/>
      <c r="N1706" s="8" t="inlineStr">
        <is>
          <t>✅ 可导入</t>
        </is>
      </c>
      <c r="O1706" t="inlineStr">
        <is>
          <t>✓</t>
        </is>
      </c>
    </row>
    <row r="1707">
      <c r="A1707" s="5" t="inlineStr">
        <is>
          <t>PFG25211030110</t>
        </is>
      </c>
      <c r="B1707" s="6" t="inlineStr">
        <is>
          <t>孚格蜂蜜灵巧圆桌</t>
        </is>
      </c>
      <c r="C1707" s="6" t="inlineStr">
        <is>
          <t>蜂蜜灵巧圆桌-1.2米</t>
        </is>
      </c>
      <c r="D1707" s="6" t="inlineStr">
        <is>
          <t>PFG2521103011014</t>
        </is>
      </c>
      <c r="E1707" s="5" t="inlineStr">
        <is>
          <t>WD-0350</t>
        </is>
      </c>
      <c r="F1707" s="6" t="inlineStr">
        <is>
          <t>蜂蜜灵巧圆桌-木作部分-适配1.2米</t>
        </is>
      </c>
      <c r="G1707" s="6" t="inlineStr">
        <is>
          <t>组合</t>
        </is>
      </c>
      <c r="H1707" s="6" t="n"/>
      <c r="I1707" s="6" t="inlineStr">
        <is>
          <t>套</t>
        </is>
      </c>
      <c r="J1707" s="6" t="n">
        <v>1</v>
      </c>
      <c r="K1707" s="6" t="n"/>
      <c r="L1707" s="6" t="n"/>
      <c r="N1707" s="8" t="inlineStr">
        <is>
          <t>✅ 可导入</t>
        </is>
      </c>
      <c r="O1707" t="inlineStr">
        <is>
          <t>✓</t>
        </is>
      </c>
    </row>
    <row r="1708">
      <c r="A1708" s="5" t="inlineStr">
        <is>
          <t>PFG25211030110</t>
        </is>
      </c>
      <c r="B1708" s="9" t="inlineStr">
        <is>
          <t>孚格蜂蜜灵巧圆桌</t>
        </is>
      </c>
      <c r="C1708" s="9" t="inlineStr">
        <is>
          <t>蜂蜜灵巧圆桌-1.2米</t>
        </is>
      </c>
      <c r="D1708" s="9" t="inlineStr">
        <is>
          <t>PFG2521103011014</t>
        </is>
      </c>
      <c r="E1708" s="5" t="inlineStr">
        <is>
          <t>AC-0143</t>
        </is>
      </c>
      <c r="F1708" s="9" t="inlineStr">
        <is>
          <t>贴美耐板多层板</t>
        </is>
      </c>
      <c r="G1708" s="9" t="inlineStr">
        <is>
          <t>平面(长×宽)</t>
        </is>
      </c>
      <c r="H1708" s="9" t="inlineStr">
        <is>
          <t>1200*1200</t>
        </is>
      </c>
      <c r="I1708" s="9" t="inlineStr">
        <is>
          <t>块</t>
        </is>
      </c>
      <c r="J1708" s="9" t="n">
        <v>1</v>
      </c>
      <c r="K1708" s="9" t="n"/>
      <c r="L1708" s="9" t="n"/>
      <c r="N1708" s="8" t="inlineStr">
        <is>
          <t>✅ 可导入</t>
        </is>
      </c>
      <c r="O1708" t="inlineStr">
        <is>
          <t>✓</t>
        </is>
      </c>
    </row>
    <row r="1709">
      <c r="A1709" s="5" t="inlineStr">
        <is>
          <t>PFG25211030110</t>
        </is>
      </c>
      <c r="B1709" s="6" t="inlineStr">
        <is>
          <t>孚格蜂蜜灵巧圆桌</t>
        </is>
      </c>
      <c r="C1709" s="6" t="inlineStr">
        <is>
          <t>蜂蜜灵巧圆桌-1.2米</t>
        </is>
      </c>
      <c r="D1709" s="6" t="inlineStr">
        <is>
          <t>PFG2521103011014</t>
        </is>
      </c>
      <c r="E1709" s="5" t="inlineStr">
        <is>
          <t>AC-0147</t>
        </is>
      </c>
      <c r="F1709" s="6" t="inlineStr">
        <is>
          <t>圆形拉丝金属底座</t>
        </is>
      </c>
      <c r="G1709" s="6" t="inlineStr">
        <is>
          <t>个数</t>
        </is>
      </c>
      <c r="H1709" s="6" t="n"/>
      <c r="I1709" s="6" t="inlineStr">
        <is>
          <t>个</t>
        </is>
      </c>
      <c r="J1709" s="6" t="n">
        <v>1</v>
      </c>
      <c r="K1709" s="6" t="n"/>
      <c r="L1709" s="6" t="n"/>
      <c r="N1709" s="8" t="inlineStr">
        <is>
          <t>✅ 可导入</t>
        </is>
      </c>
      <c r="O1709" t="inlineStr">
        <is>
          <t>✓</t>
        </is>
      </c>
    </row>
    <row r="1710">
      <c r="A1710" s="5" t="inlineStr">
        <is>
          <t>PFG25211040112</t>
        </is>
      </c>
      <c r="B1710" s="9" t="inlineStr">
        <is>
          <t>孚格蜂蜜弧形圆桌</t>
        </is>
      </c>
      <c r="C1710" s="9" t="inlineStr">
        <is>
          <t>蜂蜜弧形圆桌-0.9米</t>
        </is>
      </c>
      <c r="D1710" s="9" t="inlineStr">
        <is>
          <t>PFG2521104011211</t>
        </is>
      </c>
      <c r="E1710" s="5" t="inlineStr">
        <is>
          <t>WD-0351</t>
        </is>
      </c>
      <c r="F1710" s="9" t="inlineStr">
        <is>
          <t>蜂蜜弧形圆桌-木作部分-适配0.9米</t>
        </is>
      </c>
      <c r="G1710" s="9" t="inlineStr">
        <is>
          <t>组合</t>
        </is>
      </c>
      <c r="H1710" s="9" t="n"/>
      <c r="I1710" s="9" t="inlineStr">
        <is>
          <t>套</t>
        </is>
      </c>
      <c r="J1710" s="9" t="n">
        <v>1</v>
      </c>
      <c r="K1710" s="9" t="n"/>
      <c r="L1710" s="9" t="n"/>
      <c r="N1710" s="8" t="inlineStr">
        <is>
          <t>✅ 可导入</t>
        </is>
      </c>
      <c r="O1710" t="inlineStr">
        <is>
          <t>✓</t>
        </is>
      </c>
    </row>
    <row r="1711">
      <c r="A1711" s="5" t="inlineStr">
        <is>
          <t>PFG25211040112</t>
        </is>
      </c>
      <c r="B1711" s="6" t="inlineStr">
        <is>
          <t>孚格蜂蜜弧形圆桌</t>
        </is>
      </c>
      <c r="C1711" s="6" t="inlineStr">
        <is>
          <t>蜂蜜弧形圆桌-0.9米</t>
        </is>
      </c>
      <c r="D1711" s="6" t="inlineStr">
        <is>
          <t>PFG2521104011211</t>
        </is>
      </c>
      <c r="E1711" s="5" t="inlineStr">
        <is>
          <t>AC-0143</t>
        </is>
      </c>
      <c r="F1711" s="6" t="inlineStr">
        <is>
          <t>贴美耐板多层板</t>
        </is>
      </c>
      <c r="G1711" s="6" t="inlineStr">
        <is>
          <t>平面(长×宽)</t>
        </is>
      </c>
      <c r="H1711" s="6" t="inlineStr">
        <is>
          <t>900*900</t>
        </is>
      </c>
      <c r="I1711" s="6" t="inlineStr">
        <is>
          <t>块</t>
        </is>
      </c>
      <c r="J1711" s="6" t="n">
        <v>1</v>
      </c>
      <c r="K1711" s="6" t="n"/>
      <c r="L1711" s="6" t="n"/>
      <c r="N1711" s="8" t="inlineStr">
        <is>
          <t>✅ 可导入</t>
        </is>
      </c>
      <c r="O1711" t="inlineStr">
        <is>
          <t>✓</t>
        </is>
      </c>
    </row>
    <row r="1712">
      <c r="A1712" s="5" t="inlineStr">
        <is>
          <t>PFG25211040112</t>
        </is>
      </c>
      <c r="B1712" s="9" t="inlineStr">
        <is>
          <t>孚格蜂蜜弧形圆桌</t>
        </is>
      </c>
      <c r="C1712" s="9" t="inlineStr">
        <is>
          <t>蜂蜜弧形圆桌-1.0米</t>
        </is>
      </c>
      <c r="D1712" s="9" t="inlineStr">
        <is>
          <t>PFG2521104011212</t>
        </is>
      </c>
      <c r="E1712" s="5" t="inlineStr">
        <is>
          <t>WD-0352</t>
        </is>
      </c>
      <c r="F1712" s="9" t="inlineStr">
        <is>
          <t>蜂蜜弧形圆桌-木作部分-适配1.0米</t>
        </is>
      </c>
      <c r="G1712" s="9" t="inlineStr">
        <is>
          <t>组合</t>
        </is>
      </c>
      <c r="H1712" s="9" t="n"/>
      <c r="I1712" s="9" t="inlineStr">
        <is>
          <t>套</t>
        </is>
      </c>
      <c r="J1712" s="9" t="n">
        <v>1</v>
      </c>
      <c r="K1712" s="9" t="n"/>
      <c r="L1712" s="9" t="n"/>
      <c r="N1712" s="8" t="inlineStr">
        <is>
          <t>✅ 可导入</t>
        </is>
      </c>
      <c r="O1712" t="inlineStr">
        <is>
          <t>✓</t>
        </is>
      </c>
    </row>
    <row r="1713">
      <c r="A1713" s="5" t="inlineStr">
        <is>
          <t>PFG25211040112</t>
        </is>
      </c>
      <c r="B1713" s="6" t="inlineStr">
        <is>
          <t>孚格蜂蜜弧形圆桌</t>
        </is>
      </c>
      <c r="C1713" s="6" t="inlineStr">
        <is>
          <t>蜂蜜弧形圆桌-1.0米</t>
        </is>
      </c>
      <c r="D1713" s="6" t="inlineStr">
        <is>
          <t>PFG2521104011212</t>
        </is>
      </c>
      <c r="E1713" s="5" t="inlineStr">
        <is>
          <t>AC-0143</t>
        </is>
      </c>
      <c r="F1713" s="6" t="inlineStr">
        <is>
          <t>贴美耐板多层板</t>
        </is>
      </c>
      <c r="G1713" s="6" t="inlineStr">
        <is>
          <t>平面(长×宽)</t>
        </is>
      </c>
      <c r="H1713" s="6" t="inlineStr">
        <is>
          <t>1000*1000</t>
        </is>
      </c>
      <c r="I1713" s="6" t="inlineStr">
        <is>
          <t>块</t>
        </is>
      </c>
      <c r="J1713" s="6" t="n">
        <v>1</v>
      </c>
      <c r="K1713" s="6" t="n"/>
      <c r="L1713" s="6" t="n"/>
      <c r="N1713" s="8" t="inlineStr">
        <is>
          <t>✅ 可导入</t>
        </is>
      </c>
      <c r="O1713" t="inlineStr">
        <is>
          <t>✓</t>
        </is>
      </c>
    </row>
    <row r="1714">
      <c r="A1714" s="5" t="inlineStr">
        <is>
          <t>PFG25211040112</t>
        </is>
      </c>
      <c r="B1714" s="9" t="inlineStr">
        <is>
          <t>孚格蜂蜜弧形圆桌</t>
        </is>
      </c>
      <c r="C1714" s="9" t="inlineStr">
        <is>
          <t>蜂蜜弧形圆桌-1.1米</t>
        </is>
      </c>
      <c r="D1714" s="9" t="inlineStr">
        <is>
          <t>PFG2521104011213</t>
        </is>
      </c>
      <c r="E1714" s="5" t="inlineStr">
        <is>
          <t>WD-0353</t>
        </is>
      </c>
      <c r="F1714" s="9" t="inlineStr">
        <is>
          <t>蜂蜜弧形圆桌-木作部分-适配1.1米</t>
        </is>
      </c>
      <c r="G1714" s="9" t="inlineStr">
        <is>
          <t>组合</t>
        </is>
      </c>
      <c r="H1714" s="9" t="n"/>
      <c r="I1714" s="9" t="inlineStr">
        <is>
          <t>套</t>
        </is>
      </c>
      <c r="J1714" s="9" t="n">
        <v>1</v>
      </c>
      <c r="K1714" s="9" t="n"/>
      <c r="L1714" s="9" t="n"/>
      <c r="N1714" s="8" t="inlineStr">
        <is>
          <t>✅ 可导入</t>
        </is>
      </c>
      <c r="O1714" t="inlineStr">
        <is>
          <t>✓</t>
        </is>
      </c>
    </row>
    <row r="1715">
      <c r="A1715" s="5" t="inlineStr">
        <is>
          <t>PFG25211040112</t>
        </is>
      </c>
      <c r="B1715" s="6" t="inlineStr">
        <is>
          <t>孚格蜂蜜弧形圆桌</t>
        </is>
      </c>
      <c r="C1715" s="6" t="inlineStr">
        <is>
          <t>蜂蜜弧形圆桌-1.1米</t>
        </is>
      </c>
      <c r="D1715" s="6" t="inlineStr">
        <is>
          <t>PFG2521104011213</t>
        </is>
      </c>
      <c r="E1715" s="5" t="inlineStr">
        <is>
          <t>AC-0143</t>
        </is>
      </c>
      <c r="F1715" s="6" t="inlineStr">
        <is>
          <t>贴美耐板多层板</t>
        </is>
      </c>
      <c r="G1715" s="6" t="inlineStr">
        <is>
          <t>平面(长×宽)</t>
        </is>
      </c>
      <c r="H1715" s="6" t="inlineStr">
        <is>
          <t>1100*1100</t>
        </is>
      </c>
      <c r="I1715" s="6" t="inlineStr">
        <is>
          <t>块</t>
        </is>
      </c>
      <c r="J1715" s="6" t="n">
        <v>1</v>
      </c>
      <c r="K1715" s="6" t="n"/>
      <c r="L1715" s="6" t="n"/>
      <c r="N1715" s="8" t="inlineStr">
        <is>
          <t>✅ 可导入</t>
        </is>
      </c>
      <c r="O1715" t="inlineStr">
        <is>
          <t>✓</t>
        </is>
      </c>
    </row>
    <row r="1716">
      <c r="A1716" s="5" t="inlineStr">
        <is>
          <t>PFG25211040112</t>
        </is>
      </c>
      <c r="B1716" s="9" t="inlineStr">
        <is>
          <t>孚格蜂蜜弧形圆桌</t>
        </is>
      </c>
      <c r="C1716" s="9" t="inlineStr">
        <is>
          <t>蜂蜜弧形圆桌-1.2米</t>
        </is>
      </c>
      <c r="D1716" s="9" t="inlineStr">
        <is>
          <t>PFG2521104011214</t>
        </is>
      </c>
      <c r="E1716" s="5" t="inlineStr">
        <is>
          <t>WD-0354</t>
        </is>
      </c>
      <c r="F1716" s="9" t="inlineStr">
        <is>
          <t>蜂蜜弧形圆桌-木作部分-适配1.2米</t>
        </is>
      </c>
      <c r="G1716" s="9" t="inlineStr">
        <is>
          <t>组合</t>
        </is>
      </c>
      <c r="H1716" s="9" t="n"/>
      <c r="I1716" s="9" t="inlineStr">
        <is>
          <t>套</t>
        </is>
      </c>
      <c r="J1716" s="9" t="n">
        <v>1</v>
      </c>
      <c r="K1716" s="9" t="n"/>
      <c r="L1716" s="9" t="n"/>
      <c r="N1716" s="8" t="inlineStr">
        <is>
          <t>✅ 可导入</t>
        </is>
      </c>
      <c r="O1716" t="inlineStr">
        <is>
          <t>✓</t>
        </is>
      </c>
    </row>
    <row r="1717">
      <c r="A1717" s="5" t="inlineStr">
        <is>
          <t>PFG25211040112</t>
        </is>
      </c>
      <c r="B1717" s="6" t="inlineStr">
        <is>
          <t>孚格蜂蜜弧形圆桌</t>
        </is>
      </c>
      <c r="C1717" s="6" t="inlineStr">
        <is>
          <t>蜂蜜弧形圆桌-1.2米</t>
        </is>
      </c>
      <c r="D1717" s="6" t="inlineStr">
        <is>
          <t>PFG2521104011214</t>
        </is>
      </c>
      <c r="E1717" s="5" t="inlineStr">
        <is>
          <t>AC-0143</t>
        </is>
      </c>
      <c r="F1717" s="6" t="inlineStr">
        <is>
          <t>贴美耐板多层板</t>
        </is>
      </c>
      <c r="G1717" s="6" t="inlineStr">
        <is>
          <t>平面(长×宽)</t>
        </is>
      </c>
      <c r="H1717" s="6" t="inlineStr">
        <is>
          <t>1200*1200</t>
        </is>
      </c>
      <c r="I1717" s="6" t="inlineStr">
        <is>
          <t>块</t>
        </is>
      </c>
      <c r="J1717" s="6" t="n">
        <v>1</v>
      </c>
      <c r="K1717" s="6" t="n"/>
      <c r="L1717" s="6" t="n"/>
      <c r="N1717" s="8" t="inlineStr">
        <is>
          <t>✅ 可导入</t>
        </is>
      </c>
      <c r="O1717" t="inlineStr">
        <is>
          <t>✓</t>
        </is>
      </c>
    </row>
    <row r="1718">
      <c r="A1718" s="5" t="inlineStr">
        <is>
          <t>PFG26211050115</t>
        </is>
      </c>
      <c r="B1718" s="9" t="inlineStr">
        <is>
          <t>孚格柚色玻璃圆桌</t>
        </is>
      </c>
      <c r="C1718" s="9" t="inlineStr">
        <is>
          <t>柚色玻璃圆桌-0.9米</t>
        </is>
      </c>
      <c r="D1718" s="9" t="inlineStr">
        <is>
          <t>PFG2621105011511</t>
        </is>
      </c>
      <c r="E1718" s="5" t="inlineStr">
        <is>
          <t>WD-0355</t>
        </is>
      </c>
      <c r="F1718" s="9" t="inlineStr">
        <is>
          <t>柚色玻璃圆桌-木作部分-适配0.9米</t>
        </is>
      </c>
      <c r="G1718" s="9" t="inlineStr">
        <is>
          <t>组合</t>
        </is>
      </c>
      <c r="H1718" s="9" t="n"/>
      <c r="I1718" s="9" t="inlineStr">
        <is>
          <t>套</t>
        </is>
      </c>
      <c r="J1718" s="9" t="n">
        <v>1</v>
      </c>
      <c r="K1718" s="9" t="n"/>
      <c r="L1718" s="9" t="n"/>
      <c r="N1718" s="8" t="inlineStr">
        <is>
          <t>✅ 可导入</t>
        </is>
      </c>
      <c r="O1718" t="inlineStr">
        <is>
          <t>✓</t>
        </is>
      </c>
    </row>
    <row r="1719">
      <c r="A1719" s="5" t="inlineStr">
        <is>
          <t>PFG26211050115</t>
        </is>
      </c>
      <c r="B1719" s="6" t="inlineStr">
        <is>
          <t>孚格柚色玻璃圆桌</t>
        </is>
      </c>
      <c r="C1719" s="6" t="inlineStr">
        <is>
          <t>柚色玻璃圆桌-0.9米</t>
        </is>
      </c>
      <c r="D1719" s="6" t="inlineStr">
        <is>
          <t>PFG2621105011511</t>
        </is>
      </c>
      <c r="E1719" s="5" t="inlineStr">
        <is>
          <t>AC-0074</t>
        </is>
      </c>
      <c r="F1719" s="6" t="inlineStr">
        <is>
          <t>5mm超白玻璃</t>
        </is>
      </c>
      <c r="G1719" s="6" t="inlineStr">
        <is>
          <t>平面(长×宽)</t>
        </is>
      </c>
      <c r="H1719" s="6" t="inlineStr">
        <is>
          <t>900*900</t>
        </is>
      </c>
      <c r="I1719" s="6" t="inlineStr">
        <is>
          <t>块</t>
        </is>
      </c>
      <c r="J1719" s="6" t="n">
        <v>1</v>
      </c>
      <c r="K1719" s="6" t="n"/>
      <c r="L1719" s="6" t="n"/>
      <c r="N1719" s="8" t="inlineStr">
        <is>
          <t>✅ 可导入</t>
        </is>
      </c>
      <c r="O1719" t="inlineStr">
        <is>
          <t>✓</t>
        </is>
      </c>
    </row>
    <row r="1720">
      <c r="A1720" s="5" t="inlineStr">
        <is>
          <t>PFG26211050115</t>
        </is>
      </c>
      <c r="B1720" s="9" t="inlineStr">
        <is>
          <t>孚格柚色玻璃圆桌</t>
        </is>
      </c>
      <c r="C1720" s="9" t="inlineStr">
        <is>
          <t>柚色玻璃圆桌-0.9米</t>
        </is>
      </c>
      <c r="D1720" s="9" t="inlineStr">
        <is>
          <t>PFG2621105011511</t>
        </is>
      </c>
      <c r="E1720" s="5" t="inlineStr">
        <is>
          <t>AC-0148</t>
        </is>
      </c>
      <c r="F1720" s="9" t="inlineStr">
        <is>
          <t>黑色金属固定细圆棍</t>
        </is>
      </c>
      <c r="G1720" s="9" t="inlineStr">
        <is>
          <t>个数</t>
        </is>
      </c>
      <c r="H1720" s="9" t="n"/>
      <c r="I1720" s="9" t="inlineStr">
        <is>
          <t>根</t>
        </is>
      </c>
      <c r="J1720" s="9" t="n">
        <v>6</v>
      </c>
      <c r="K1720" s="9" t="n"/>
      <c r="L1720" s="9" t="n"/>
      <c r="N1720" s="8" t="inlineStr">
        <is>
          <t>✅ 可导入</t>
        </is>
      </c>
      <c r="O1720" t="inlineStr">
        <is>
          <t>✓</t>
        </is>
      </c>
    </row>
    <row r="1721">
      <c r="A1721" s="5" t="inlineStr">
        <is>
          <t>PFG26211050115</t>
        </is>
      </c>
      <c r="B1721" s="6" t="inlineStr">
        <is>
          <t>孚格柚色玻璃圆桌</t>
        </is>
      </c>
      <c r="C1721" s="6" t="inlineStr">
        <is>
          <t>柚色玻璃圆桌-1.0米</t>
        </is>
      </c>
      <c r="D1721" s="6" t="inlineStr">
        <is>
          <t>PFG2621105011512</t>
        </is>
      </c>
      <c r="E1721" s="5" t="inlineStr">
        <is>
          <t>WD-0356</t>
        </is>
      </c>
      <c r="F1721" s="6" t="inlineStr">
        <is>
          <t>柚色玻璃圆桌-木作部分-适配1.0米</t>
        </is>
      </c>
      <c r="G1721" s="6" t="inlineStr">
        <is>
          <t>组合</t>
        </is>
      </c>
      <c r="H1721" s="6" t="n"/>
      <c r="I1721" s="6" t="inlineStr">
        <is>
          <t>套</t>
        </is>
      </c>
      <c r="J1721" s="6" t="n">
        <v>1</v>
      </c>
      <c r="K1721" s="6" t="n"/>
      <c r="L1721" s="6" t="n"/>
      <c r="N1721" s="8" t="inlineStr">
        <is>
          <t>✅ 可导入</t>
        </is>
      </c>
      <c r="O1721" t="inlineStr">
        <is>
          <t>✓</t>
        </is>
      </c>
    </row>
    <row r="1722">
      <c r="A1722" s="5" t="inlineStr">
        <is>
          <t>PFG26211050115</t>
        </is>
      </c>
      <c r="B1722" s="9" t="inlineStr">
        <is>
          <t>孚格柚色玻璃圆桌</t>
        </is>
      </c>
      <c r="C1722" s="9" t="inlineStr">
        <is>
          <t>柚色玻璃圆桌-1.0米</t>
        </is>
      </c>
      <c r="D1722" s="9" t="inlineStr">
        <is>
          <t>PFG2621105011512</t>
        </is>
      </c>
      <c r="E1722" s="5" t="inlineStr">
        <is>
          <t>AC-0074</t>
        </is>
      </c>
      <c r="F1722" s="9" t="inlineStr">
        <is>
          <t>5mm超白玻璃</t>
        </is>
      </c>
      <c r="G1722" s="9" t="inlineStr">
        <is>
          <t>平面(长×宽)</t>
        </is>
      </c>
      <c r="H1722" s="9" t="inlineStr">
        <is>
          <t>1000*1000</t>
        </is>
      </c>
      <c r="I1722" s="9" t="inlineStr">
        <is>
          <t>块</t>
        </is>
      </c>
      <c r="J1722" s="9" t="n">
        <v>1</v>
      </c>
      <c r="K1722" s="9" t="n"/>
      <c r="L1722" s="9" t="n"/>
      <c r="N1722" s="8" t="inlineStr">
        <is>
          <t>✅ 可导入</t>
        </is>
      </c>
      <c r="O1722" t="inlineStr">
        <is>
          <t>✓</t>
        </is>
      </c>
    </row>
    <row r="1723">
      <c r="A1723" s="5" t="inlineStr">
        <is>
          <t>PFG26211050115</t>
        </is>
      </c>
      <c r="B1723" s="6" t="inlineStr">
        <is>
          <t>孚格柚色玻璃圆桌</t>
        </is>
      </c>
      <c r="C1723" s="6" t="inlineStr">
        <is>
          <t>柚色玻璃圆桌-1.0米</t>
        </is>
      </c>
      <c r="D1723" s="6" t="inlineStr">
        <is>
          <t>PFG2621105011512</t>
        </is>
      </c>
      <c r="E1723" s="5" t="inlineStr">
        <is>
          <t>AC-0148</t>
        </is>
      </c>
      <c r="F1723" s="6" t="inlineStr">
        <is>
          <t>黑色金属固定细圆棍</t>
        </is>
      </c>
      <c r="G1723" s="6" t="inlineStr">
        <is>
          <t>个数</t>
        </is>
      </c>
      <c r="H1723" s="6" t="n"/>
      <c r="I1723" s="6" t="inlineStr">
        <is>
          <t>根</t>
        </is>
      </c>
      <c r="J1723" s="6" t="n">
        <v>6</v>
      </c>
      <c r="K1723" s="6" t="n"/>
      <c r="L1723" s="6" t="n"/>
      <c r="N1723" s="8" t="inlineStr">
        <is>
          <t>✅ 可导入</t>
        </is>
      </c>
      <c r="O1723" t="inlineStr">
        <is>
          <t>✓</t>
        </is>
      </c>
    </row>
    <row r="1724">
      <c r="A1724" s="5" t="inlineStr">
        <is>
          <t>PFG26211050115</t>
        </is>
      </c>
      <c r="B1724" s="9" t="inlineStr">
        <is>
          <t>孚格柚色玻璃圆桌</t>
        </is>
      </c>
      <c r="C1724" s="9" t="inlineStr">
        <is>
          <t>柚色玻璃圆桌-1.1米</t>
        </is>
      </c>
      <c r="D1724" s="9" t="inlineStr">
        <is>
          <t>PFG2621105011513</t>
        </is>
      </c>
      <c r="E1724" s="5" t="inlineStr">
        <is>
          <t>WD-0357</t>
        </is>
      </c>
      <c r="F1724" s="9" t="inlineStr">
        <is>
          <t>柚色玻璃圆桌-木作部分-适配1.1米</t>
        </is>
      </c>
      <c r="G1724" s="9" t="inlineStr">
        <is>
          <t>组合</t>
        </is>
      </c>
      <c r="H1724" s="9" t="n"/>
      <c r="I1724" s="9" t="inlineStr">
        <is>
          <t>套</t>
        </is>
      </c>
      <c r="J1724" s="9" t="n">
        <v>1</v>
      </c>
      <c r="K1724" s="9" t="n"/>
      <c r="L1724" s="9" t="n"/>
      <c r="N1724" s="8" t="inlineStr">
        <is>
          <t>✅ 可导入</t>
        </is>
      </c>
      <c r="O1724" t="inlineStr">
        <is>
          <t>✓</t>
        </is>
      </c>
    </row>
    <row r="1725">
      <c r="A1725" s="5" t="inlineStr">
        <is>
          <t>PFG26211050115</t>
        </is>
      </c>
      <c r="B1725" s="6" t="inlineStr">
        <is>
          <t>孚格柚色玻璃圆桌</t>
        </is>
      </c>
      <c r="C1725" s="6" t="inlineStr">
        <is>
          <t>柚色玻璃圆桌-1.1米</t>
        </is>
      </c>
      <c r="D1725" s="6" t="inlineStr">
        <is>
          <t>PFG2621105011513</t>
        </is>
      </c>
      <c r="E1725" s="5" t="inlineStr">
        <is>
          <t>AC-0074</t>
        </is>
      </c>
      <c r="F1725" s="6" t="inlineStr">
        <is>
          <t>5mm超白玻璃</t>
        </is>
      </c>
      <c r="G1725" s="6" t="inlineStr">
        <is>
          <t>平面(长×宽)</t>
        </is>
      </c>
      <c r="H1725" s="6" t="inlineStr">
        <is>
          <t>1100*1100</t>
        </is>
      </c>
      <c r="I1725" s="6" t="inlineStr">
        <is>
          <t>块</t>
        </is>
      </c>
      <c r="J1725" s="6" t="n">
        <v>1</v>
      </c>
      <c r="K1725" s="6" t="n"/>
      <c r="L1725" s="6" t="n"/>
      <c r="N1725" s="8" t="inlineStr">
        <is>
          <t>✅ 可导入</t>
        </is>
      </c>
      <c r="O1725" t="inlineStr">
        <is>
          <t>✓</t>
        </is>
      </c>
    </row>
    <row r="1726">
      <c r="A1726" s="5" t="inlineStr">
        <is>
          <t>PFG26211050115</t>
        </is>
      </c>
      <c r="B1726" s="9" t="inlineStr">
        <is>
          <t>孚格柚色玻璃圆桌</t>
        </is>
      </c>
      <c r="C1726" s="9" t="inlineStr">
        <is>
          <t>柚色玻璃圆桌-1.1米</t>
        </is>
      </c>
      <c r="D1726" s="9" t="inlineStr">
        <is>
          <t>PFG2621105011513</t>
        </is>
      </c>
      <c r="E1726" s="5" t="inlineStr">
        <is>
          <t>AC-0148</t>
        </is>
      </c>
      <c r="F1726" s="9" t="inlineStr">
        <is>
          <t>黑色金属固定细圆棍</t>
        </is>
      </c>
      <c r="G1726" s="9" t="inlineStr">
        <is>
          <t>个数</t>
        </is>
      </c>
      <c r="H1726" s="9" t="n"/>
      <c r="I1726" s="9" t="inlineStr">
        <is>
          <t>根</t>
        </is>
      </c>
      <c r="J1726" s="9" t="n">
        <v>6</v>
      </c>
      <c r="K1726" s="9" t="n"/>
      <c r="L1726" s="9" t="n"/>
      <c r="N1726" s="8" t="inlineStr">
        <is>
          <t>✅ 可导入</t>
        </is>
      </c>
      <c r="O1726" t="inlineStr">
        <is>
          <t>✓</t>
        </is>
      </c>
    </row>
    <row r="1727">
      <c r="A1727" s="5" t="inlineStr">
        <is>
          <t>PFG26211050115</t>
        </is>
      </c>
      <c r="B1727" s="6" t="inlineStr">
        <is>
          <t>孚格柚色玻璃圆桌</t>
        </is>
      </c>
      <c r="C1727" s="6" t="inlineStr">
        <is>
          <t>柚色玻璃圆桌-1.2米</t>
        </is>
      </c>
      <c r="D1727" s="6" t="inlineStr">
        <is>
          <t>PFG2621105011514</t>
        </is>
      </c>
      <c r="E1727" s="5" t="inlineStr">
        <is>
          <t>WD-0358</t>
        </is>
      </c>
      <c r="F1727" s="6" t="inlineStr">
        <is>
          <t>柚色玻璃圆桌-木作部分-适配1.2米</t>
        </is>
      </c>
      <c r="G1727" s="6" t="inlineStr">
        <is>
          <t>组合</t>
        </is>
      </c>
      <c r="H1727" s="6" t="n"/>
      <c r="I1727" s="6" t="inlineStr">
        <is>
          <t>套</t>
        </is>
      </c>
      <c r="J1727" s="6" t="n">
        <v>1</v>
      </c>
      <c r="K1727" s="6" t="n"/>
      <c r="L1727" s="6" t="n"/>
      <c r="N1727" s="8" t="inlineStr">
        <is>
          <t>✅ 可导入</t>
        </is>
      </c>
      <c r="O1727" t="inlineStr">
        <is>
          <t>✓</t>
        </is>
      </c>
    </row>
    <row r="1728">
      <c r="A1728" s="5" t="inlineStr">
        <is>
          <t>PFG26211050115</t>
        </is>
      </c>
      <c r="B1728" s="9" t="inlineStr">
        <is>
          <t>孚格柚色玻璃圆桌</t>
        </is>
      </c>
      <c r="C1728" s="9" t="inlineStr">
        <is>
          <t>柚色玻璃圆桌-1.2米</t>
        </is>
      </c>
      <c r="D1728" s="9" t="inlineStr">
        <is>
          <t>PFG2621105011514</t>
        </is>
      </c>
      <c r="E1728" s="5" t="inlineStr">
        <is>
          <t>AC-0074</t>
        </is>
      </c>
      <c r="F1728" s="9" t="inlineStr">
        <is>
          <t>5mm超白玻璃</t>
        </is>
      </c>
      <c r="G1728" s="9" t="inlineStr">
        <is>
          <t>平面(长×宽)</t>
        </is>
      </c>
      <c r="H1728" s="9" t="inlineStr">
        <is>
          <t>1200*1200</t>
        </is>
      </c>
      <c r="I1728" s="9" t="inlineStr">
        <is>
          <t>块</t>
        </is>
      </c>
      <c r="J1728" s="9" t="n">
        <v>1</v>
      </c>
      <c r="K1728" s="9" t="n"/>
      <c r="L1728" s="9" t="n"/>
      <c r="N1728" s="8" t="inlineStr">
        <is>
          <t>✅ 可导入</t>
        </is>
      </c>
      <c r="O1728" t="inlineStr">
        <is>
          <t>✓</t>
        </is>
      </c>
    </row>
    <row r="1729">
      <c r="A1729" s="5" t="inlineStr">
        <is>
          <t>PFG26211050115</t>
        </is>
      </c>
      <c r="B1729" s="6" t="inlineStr">
        <is>
          <t>孚格柚色玻璃圆桌</t>
        </is>
      </c>
      <c r="C1729" s="6" t="inlineStr">
        <is>
          <t>柚色玻璃圆桌-1.2米</t>
        </is>
      </c>
      <c r="D1729" s="6" t="inlineStr">
        <is>
          <t>PFG2621105011514</t>
        </is>
      </c>
      <c r="E1729" s="5" t="inlineStr">
        <is>
          <t>AC-0148</t>
        </is>
      </c>
      <c r="F1729" s="6" t="inlineStr">
        <is>
          <t>黑色金属固定细圆棍</t>
        </is>
      </c>
      <c r="G1729" s="6" t="inlineStr">
        <is>
          <t>个数</t>
        </is>
      </c>
      <c r="H1729" s="6" t="n"/>
      <c r="I1729" s="6" t="inlineStr">
        <is>
          <t>根</t>
        </is>
      </c>
      <c r="J1729" s="6" t="n">
        <v>6</v>
      </c>
      <c r="K1729" s="6" t="n"/>
      <c r="L1729" s="6" t="n"/>
      <c r="N1729" s="8" t="inlineStr">
        <is>
          <t>✅ 可导入</t>
        </is>
      </c>
      <c r="O1729" t="inlineStr">
        <is>
          <t>✓</t>
        </is>
      </c>
    </row>
    <row r="1730">
      <c r="A1730" s="5" t="inlineStr">
        <is>
          <t>PFG26211060102</t>
        </is>
      </c>
      <c r="B1730" s="9" t="inlineStr">
        <is>
          <t>孚格柚色拼花圆桌</t>
        </is>
      </c>
      <c r="C1730" s="9" t="inlineStr">
        <is>
          <t>柚色拼花圆桌-0.9米</t>
        </is>
      </c>
      <c r="D1730" s="9" t="inlineStr">
        <is>
          <t>PFG2621106010211</t>
        </is>
      </c>
      <c r="E1730" s="5" t="inlineStr">
        <is>
          <t>WD-0359</t>
        </is>
      </c>
      <c r="F1730" s="9" t="inlineStr">
        <is>
          <t>柚色拼花圆桌-木作部分-适配0.9米</t>
        </is>
      </c>
      <c r="G1730" s="9" t="inlineStr">
        <is>
          <t>组合</t>
        </is>
      </c>
      <c r="H1730" s="9" t="n"/>
      <c r="I1730" s="9" t="inlineStr">
        <is>
          <t>套</t>
        </is>
      </c>
      <c r="J1730" s="9" t="n">
        <v>1</v>
      </c>
      <c r="K1730" s="9" t="n"/>
      <c r="L1730" s="9" t="n"/>
      <c r="N1730" s="8" t="inlineStr">
        <is>
          <t>✅ 可导入</t>
        </is>
      </c>
      <c r="O1730" t="inlineStr">
        <is>
          <t>✓</t>
        </is>
      </c>
    </row>
    <row r="1731">
      <c r="A1731" s="5" t="inlineStr">
        <is>
          <t>PFG26211060102</t>
        </is>
      </c>
      <c r="B1731" s="6" t="inlineStr">
        <is>
          <t>孚格柚色拼花圆桌</t>
        </is>
      </c>
      <c r="C1731" s="6" t="inlineStr">
        <is>
          <t>柚色拼花圆桌-0.9米</t>
        </is>
      </c>
      <c r="D1731" s="6" t="inlineStr">
        <is>
          <t>PFG2621106010211</t>
        </is>
      </c>
      <c r="E1731" s="5" t="inlineStr">
        <is>
          <t>AC-0145</t>
        </is>
      </c>
      <c r="F1731" s="6" t="inlineStr">
        <is>
          <t>拼花柚木皮</t>
        </is>
      </c>
      <c r="G1731" s="6" t="inlineStr">
        <is>
          <t>平面(长×宽)</t>
        </is>
      </c>
      <c r="H1731" s="6" t="inlineStr">
        <is>
          <t>900*900</t>
        </is>
      </c>
      <c r="I1731" s="6" t="inlineStr">
        <is>
          <t>块</t>
        </is>
      </c>
      <c r="J1731" s="6" t="n">
        <v>1</v>
      </c>
      <c r="K1731" s="6" t="n"/>
      <c r="L1731" s="6" t="n"/>
      <c r="N1731" s="8" t="inlineStr">
        <is>
          <t>✅ 可导入</t>
        </is>
      </c>
      <c r="O1731" t="inlineStr">
        <is>
          <t>✓</t>
        </is>
      </c>
    </row>
    <row r="1732">
      <c r="A1732" s="5" t="inlineStr">
        <is>
          <t>PFG26211060102</t>
        </is>
      </c>
      <c r="B1732" s="9" t="inlineStr">
        <is>
          <t>孚格柚色拼花圆桌</t>
        </is>
      </c>
      <c r="C1732" s="9" t="inlineStr">
        <is>
          <t>柚色拼花圆桌-0.9米</t>
        </is>
      </c>
      <c r="D1732" s="9" t="inlineStr">
        <is>
          <t>PFG2621106010211</t>
        </is>
      </c>
      <c r="E1732" s="5" t="inlineStr">
        <is>
          <t>AC-0149</t>
        </is>
      </c>
      <c r="F1732" s="9" t="inlineStr">
        <is>
          <t>十字金属圆桌底座</t>
        </is>
      </c>
      <c r="G1732" s="9" t="inlineStr">
        <is>
          <t>个数</t>
        </is>
      </c>
      <c r="H1732" s="9" t="n"/>
      <c r="I1732" s="9" t="inlineStr">
        <is>
          <t>个</t>
        </is>
      </c>
      <c r="J1732" s="9" t="n">
        <v>1</v>
      </c>
      <c r="K1732" s="9" t="n"/>
      <c r="L1732" s="9" t="n"/>
      <c r="N1732" s="8" t="inlineStr">
        <is>
          <t>✅ 可导入</t>
        </is>
      </c>
      <c r="O1732" t="inlineStr">
        <is>
          <t>✓</t>
        </is>
      </c>
    </row>
    <row r="1733">
      <c r="A1733" s="5" t="inlineStr">
        <is>
          <t>PFG26211060102</t>
        </is>
      </c>
      <c r="B1733" s="6" t="inlineStr">
        <is>
          <t>孚格柚色拼花圆桌</t>
        </is>
      </c>
      <c r="C1733" s="6" t="inlineStr">
        <is>
          <t>柚色拼花圆桌-1.0米</t>
        </is>
      </c>
      <c r="D1733" s="6" t="inlineStr">
        <is>
          <t>PFG2621106010212</t>
        </is>
      </c>
      <c r="E1733" s="5" t="inlineStr">
        <is>
          <t>WD-0360</t>
        </is>
      </c>
      <c r="F1733" s="6" t="inlineStr">
        <is>
          <t>柚色拼花圆桌-木作部分-适配1.0米</t>
        </is>
      </c>
      <c r="G1733" s="6" t="inlineStr">
        <is>
          <t>组合</t>
        </is>
      </c>
      <c r="H1733" s="6" t="n"/>
      <c r="I1733" s="6" t="inlineStr">
        <is>
          <t>套</t>
        </is>
      </c>
      <c r="J1733" s="6" t="n">
        <v>1</v>
      </c>
      <c r="K1733" s="6" t="n"/>
      <c r="L1733" s="6" t="n"/>
      <c r="N1733" s="8" t="inlineStr">
        <is>
          <t>✅ 可导入</t>
        </is>
      </c>
      <c r="O1733" t="inlineStr">
        <is>
          <t>✓</t>
        </is>
      </c>
    </row>
    <row r="1734">
      <c r="A1734" s="5" t="inlineStr">
        <is>
          <t>PFG26211060102</t>
        </is>
      </c>
      <c r="B1734" s="9" t="inlineStr">
        <is>
          <t>孚格柚色拼花圆桌</t>
        </is>
      </c>
      <c r="C1734" s="9" t="inlineStr">
        <is>
          <t>柚色拼花圆桌-1.0米</t>
        </is>
      </c>
      <c r="D1734" s="9" t="inlineStr">
        <is>
          <t>PFG2621106010212</t>
        </is>
      </c>
      <c r="E1734" s="5" t="inlineStr">
        <is>
          <t>AC-0145</t>
        </is>
      </c>
      <c r="F1734" s="9" t="inlineStr">
        <is>
          <t>拼花柚木皮</t>
        </is>
      </c>
      <c r="G1734" s="9" t="inlineStr">
        <is>
          <t>平面(长×宽)</t>
        </is>
      </c>
      <c r="H1734" s="9" t="inlineStr">
        <is>
          <t>1000*1000</t>
        </is>
      </c>
      <c r="I1734" s="9" t="inlineStr">
        <is>
          <t>块</t>
        </is>
      </c>
      <c r="J1734" s="9" t="n">
        <v>1</v>
      </c>
      <c r="K1734" s="9" t="n"/>
      <c r="L1734" s="9" t="n"/>
      <c r="N1734" s="8" t="inlineStr">
        <is>
          <t>✅ 可导入</t>
        </is>
      </c>
      <c r="O1734" t="inlineStr">
        <is>
          <t>✓</t>
        </is>
      </c>
    </row>
    <row r="1735">
      <c r="A1735" s="5" t="inlineStr">
        <is>
          <t>PFG26211060102</t>
        </is>
      </c>
      <c r="B1735" s="6" t="inlineStr">
        <is>
          <t>孚格柚色拼花圆桌</t>
        </is>
      </c>
      <c r="C1735" s="6" t="inlineStr">
        <is>
          <t>柚色拼花圆桌-1.0米</t>
        </is>
      </c>
      <c r="D1735" s="6" t="inlineStr">
        <is>
          <t>PFG2621106010212</t>
        </is>
      </c>
      <c r="E1735" s="5" t="inlineStr">
        <is>
          <t>AC-0149</t>
        </is>
      </c>
      <c r="F1735" s="6" t="inlineStr">
        <is>
          <t>十字金属圆桌底座</t>
        </is>
      </c>
      <c r="G1735" s="6" t="inlineStr">
        <is>
          <t>个数</t>
        </is>
      </c>
      <c r="H1735" s="6" t="n"/>
      <c r="I1735" s="6" t="inlineStr">
        <is>
          <t>个</t>
        </is>
      </c>
      <c r="J1735" s="6" t="n">
        <v>1</v>
      </c>
      <c r="K1735" s="6" t="n"/>
      <c r="L1735" s="6" t="n"/>
      <c r="N1735" s="8" t="inlineStr">
        <is>
          <t>✅ 可导入</t>
        </is>
      </c>
      <c r="O1735" t="inlineStr">
        <is>
          <t>✓</t>
        </is>
      </c>
    </row>
    <row r="1736">
      <c r="A1736" s="5" t="inlineStr">
        <is>
          <t>PFG26211060102</t>
        </is>
      </c>
      <c r="B1736" s="9" t="inlineStr">
        <is>
          <t>孚格柚色拼花圆桌</t>
        </is>
      </c>
      <c r="C1736" s="9" t="inlineStr">
        <is>
          <t>柚色拼花圆桌-1.1米</t>
        </is>
      </c>
      <c r="D1736" s="9" t="inlineStr">
        <is>
          <t>PFG2621106010213</t>
        </is>
      </c>
      <c r="E1736" s="5" t="inlineStr">
        <is>
          <t>WD-0361</t>
        </is>
      </c>
      <c r="F1736" s="9" t="inlineStr">
        <is>
          <t>柚色拼花圆桌-木作部分-适配1.1米</t>
        </is>
      </c>
      <c r="G1736" s="9" t="inlineStr">
        <is>
          <t>组合</t>
        </is>
      </c>
      <c r="H1736" s="9" t="n"/>
      <c r="I1736" s="9" t="inlineStr">
        <is>
          <t>套</t>
        </is>
      </c>
      <c r="J1736" s="9" t="n">
        <v>1</v>
      </c>
      <c r="K1736" s="9" t="n"/>
      <c r="L1736" s="9" t="n"/>
      <c r="N1736" s="8" t="inlineStr">
        <is>
          <t>✅ 可导入</t>
        </is>
      </c>
      <c r="O1736" t="inlineStr">
        <is>
          <t>✓</t>
        </is>
      </c>
    </row>
    <row r="1737">
      <c r="A1737" s="5" t="inlineStr">
        <is>
          <t>PFG26211060102</t>
        </is>
      </c>
      <c r="B1737" s="6" t="inlineStr">
        <is>
          <t>孚格柚色拼花圆桌</t>
        </is>
      </c>
      <c r="C1737" s="6" t="inlineStr">
        <is>
          <t>柚色拼花圆桌-1.1米</t>
        </is>
      </c>
      <c r="D1737" s="6" t="inlineStr">
        <is>
          <t>PFG2621106010213</t>
        </is>
      </c>
      <c r="E1737" s="5" t="inlineStr">
        <is>
          <t>AC-0145</t>
        </is>
      </c>
      <c r="F1737" s="6" t="inlineStr">
        <is>
          <t>拼花柚木皮</t>
        </is>
      </c>
      <c r="G1737" s="6" t="inlineStr">
        <is>
          <t>平面(长×宽)</t>
        </is>
      </c>
      <c r="H1737" s="6" t="inlineStr">
        <is>
          <t>1100*1100</t>
        </is>
      </c>
      <c r="I1737" s="6" t="inlineStr">
        <is>
          <t>块</t>
        </is>
      </c>
      <c r="J1737" s="6" t="n">
        <v>1</v>
      </c>
      <c r="K1737" s="6" t="n"/>
      <c r="L1737" s="6" t="n"/>
      <c r="N1737" s="8" t="inlineStr">
        <is>
          <t>✅ 可导入</t>
        </is>
      </c>
      <c r="O1737" t="inlineStr">
        <is>
          <t>✓</t>
        </is>
      </c>
    </row>
    <row r="1738">
      <c r="A1738" s="5" t="inlineStr">
        <is>
          <t>PFG26211060102</t>
        </is>
      </c>
      <c r="B1738" s="9" t="inlineStr">
        <is>
          <t>孚格柚色拼花圆桌</t>
        </is>
      </c>
      <c r="C1738" s="9" t="inlineStr">
        <is>
          <t>柚色拼花圆桌-1.1米</t>
        </is>
      </c>
      <c r="D1738" s="9" t="inlineStr">
        <is>
          <t>PFG2621106010213</t>
        </is>
      </c>
      <c r="E1738" s="5" t="inlineStr">
        <is>
          <t>AC-0149</t>
        </is>
      </c>
      <c r="F1738" s="9" t="inlineStr">
        <is>
          <t>十字金属圆桌底座</t>
        </is>
      </c>
      <c r="G1738" s="9" t="inlineStr">
        <is>
          <t>个数</t>
        </is>
      </c>
      <c r="H1738" s="9" t="n"/>
      <c r="I1738" s="9" t="inlineStr">
        <is>
          <t>个</t>
        </is>
      </c>
      <c r="J1738" s="9" t="n">
        <v>1</v>
      </c>
      <c r="K1738" s="9" t="n"/>
      <c r="L1738" s="9" t="n"/>
      <c r="N1738" s="8" t="inlineStr">
        <is>
          <t>✅ 可导入</t>
        </is>
      </c>
      <c r="O1738" t="inlineStr">
        <is>
          <t>✓</t>
        </is>
      </c>
    </row>
    <row r="1739">
      <c r="A1739" s="5" t="inlineStr">
        <is>
          <t>PFG26211060102</t>
        </is>
      </c>
      <c r="B1739" s="6" t="inlineStr">
        <is>
          <t>孚格柚色拼花圆桌</t>
        </is>
      </c>
      <c r="C1739" s="6" t="inlineStr">
        <is>
          <t>柚色拼花圆桌-1.2米</t>
        </is>
      </c>
      <c r="D1739" s="6" t="inlineStr">
        <is>
          <t>PFG2621106010214</t>
        </is>
      </c>
      <c r="E1739" s="5" t="inlineStr">
        <is>
          <t>WD-0362</t>
        </is>
      </c>
      <c r="F1739" s="6" t="inlineStr">
        <is>
          <t>柚色拼花圆桌-木作部分-适配1.2米</t>
        </is>
      </c>
      <c r="G1739" s="6" t="inlineStr">
        <is>
          <t>组合</t>
        </is>
      </c>
      <c r="H1739" s="6" t="n"/>
      <c r="I1739" s="6" t="inlineStr">
        <is>
          <t>套</t>
        </is>
      </c>
      <c r="J1739" s="6" t="n">
        <v>1</v>
      </c>
      <c r="K1739" s="6" t="n"/>
      <c r="L1739" s="6" t="n"/>
      <c r="N1739" s="8" t="inlineStr">
        <is>
          <t>✅ 可导入</t>
        </is>
      </c>
      <c r="O1739" t="inlineStr">
        <is>
          <t>✓</t>
        </is>
      </c>
    </row>
    <row r="1740">
      <c r="A1740" s="5" t="inlineStr">
        <is>
          <t>PFG26211060102</t>
        </is>
      </c>
      <c r="B1740" s="9" t="inlineStr">
        <is>
          <t>孚格柚色拼花圆桌</t>
        </is>
      </c>
      <c r="C1740" s="9" t="inlineStr">
        <is>
          <t>柚色拼花圆桌-1.2米</t>
        </is>
      </c>
      <c r="D1740" s="9" t="inlineStr">
        <is>
          <t>PFG2621106010214</t>
        </is>
      </c>
      <c r="E1740" s="5" t="inlineStr">
        <is>
          <t>AC-0145</t>
        </is>
      </c>
      <c r="F1740" s="9" t="inlineStr">
        <is>
          <t>拼花柚木皮</t>
        </is>
      </c>
      <c r="G1740" s="9" t="inlineStr">
        <is>
          <t>平面(长×宽)</t>
        </is>
      </c>
      <c r="H1740" s="9" t="inlineStr">
        <is>
          <t>1200*1200</t>
        </is>
      </c>
      <c r="I1740" s="9" t="inlineStr">
        <is>
          <t>块</t>
        </is>
      </c>
      <c r="J1740" s="9" t="n">
        <v>1</v>
      </c>
      <c r="K1740" s="9" t="n"/>
      <c r="L1740" s="9" t="n"/>
      <c r="N1740" s="8" t="inlineStr">
        <is>
          <t>✅ 可导入</t>
        </is>
      </c>
      <c r="O1740" t="inlineStr">
        <is>
          <t>✓</t>
        </is>
      </c>
    </row>
    <row r="1741">
      <c r="A1741" s="5" t="inlineStr">
        <is>
          <t>PFG26211060102</t>
        </is>
      </c>
      <c r="B1741" s="6" t="inlineStr">
        <is>
          <t>孚格柚色拼花圆桌</t>
        </is>
      </c>
      <c r="C1741" s="6" t="inlineStr">
        <is>
          <t>柚色拼花圆桌-1.2米</t>
        </is>
      </c>
      <c r="D1741" s="6" t="inlineStr">
        <is>
          <t>PFG2621106010214</t>
        </is>
      </c>
      <c r="E1741" s="5" t="inlineStr">
        <is>
          <t>AC-0149</t>
        </is>
      </c>
      <c r="F1741" s="6" t="inlineStr">
        <is>
          <t>十字金属圆桌底座</t>
        </is>
      </c>
      <c r="G1741" s="6" t="inlineStr">
        <is>
          <t>个数</t>
        </is>
      </c>
      <c r="H1741" s="6" t="n"/>
      <c r="I1741" s="6" t="inlineStr">
        <is>
          <t>个</t>
        </is>
      </c>
      <c r="J1741" s="6" t="n">
        <v>1</v>
      </c>
      <c r="K1741" s="6" t="n"/>
      <c r="L1741" s="6" t="n"/>
      <c r="N1741" s="8" t="inlineStr">
        <is>
          <t>✅ 可导入</t>
        </is>
      </c>
      <c r="O1741" t="inlineStr">
        <is>
          <t>✓</t>
        </is>
      </c>
    </row>
    <row r="1742">
      <c r="A1742" s="5" t="inlineStr">
        <is>
          <t>PFG26211070123</t>
        </is>
      </c>
      <c r="B1742" s="9" t="inlineStr">
        <is>
          <t>孚格十字星圆桌</t>
        </is>
      </c>
      <c r="C1742" s="9" t="inlineStr">
        <is>
          <t>十字星圆桌-0.9米</t>
        </is>
      </c>
      <c r="D1742" s="9" t="inlineStr">
        <is>
          <t>PFG2621107012311</t>
        </is>
      </c>
      <c r="E1742" s="5" t="inlineStr">
        <is>
          <t>WD-0363</t>
        </is>
      </c>
      <c r="F1742" s="9" t="inlineStr">
        <is>
          <t>十字星圆桌-木作部分-适配0.9米</t>
        </is>
      </c>
      <c r="G1742" s="9" t="inlineStr">
        <is>
          <t>组合</t>
        </is>
      </c>
      <c r="H1742" s="9" t="n"/>
      <c r="I1742" s="9" t="inlineStr">
        <is>
          <t>套</t>
        </is>
      </c>
      <c r="J1742" s="9" t="n">
        <v>1</v>
      </c>
      <c r="K1742" s="9" t="n"/>
      <c r="L1742" s="9" t="n"/>
      <c r="N1742" s="8" t="inlineStr">
        <is>
          <t>✅ 可导入</t>
        </is>
      </c>
      <c r="O1742" t="inlineStr">
        <is>
          <t>✓</t>
        </is>
      </c>
    </row>
    <row r="1743">
      <c r="A1743" s="5" t="inlineStr">
        <is>
          <t>PFG26211070123</t>
        </is>
      </c>
      <c r="B1743" s="6" t="inlineStr">
        <is>
          <t>孚格十字星圆桌</t>
        </is>
      </c>
      <c r="C1743" s="6" t="inlineStr">
        <is>
          <t>十字星圆桌-0.9米</t>
        </is>
      </c>
      <c r="D1743" s="6" t="inlineStr">
        <is>
          <t>PFG2621107012311</t>
        </is>
      </c>
      <c r="E1743" s="5" t="inlineStr">
        <is>
          <t>AC-0143</t>
        </is>
      </c>
      <c r="F1743" s="6" t="inlineStr">
        <is>
          <t>贴美耐板多层板</t>
        </is>
      </c>
      <c r="G1743" s="6" t="inlineStr">
        <is>
          <t>平面(长×宽)</t>
        </is>
      </c>
      <c r="H1743" s="6" t="inlineStr">
        <is>
          <t>900*900</t>
        </is>
      </c>
      <c r="I1743" s="6" t="inlineStr">
        <is>
          <t>块</t>
        </is>
      </c>
      <c r="J1743" s="6" t="n">
        <v>1</v>
      </c>
      <c r="K1743" s="6" t="n"/>
      <c r="L1743" s="6" t="n"/>
      <c r="N1743" s="8" t="inlineStr">
        <is>
          <t>✅ 可导入</t>
        </is>
      </c>
      <c r="O1743" t="inlineStr">
        <is>
          <t>✓</t>
        </is>
      </c>
    </row>
    <row r="1744">
      <c r="A1744" s="5" t="inlineStr">
        <is>
          <t>PFG26211070123</t>
        </is>
      </c>
      <c r="B1744" s="9" t="inlineStr">
        <is>
          <t>孚格十字星圆桌</t>
        </is>
      </c>
      <c r="C1744" s="9" t="inlineStr">
        <is>
          <t>十字星圆桌-1.0米</t>
        </is>
      </c>
      <c r="D1744" s="9" t="inlineStr">
        <is>
          <t>PFG2621107012312</t>
        </is>
      </c>
      <c r="E1744" s="5" t="inlineStr">
        <is>
          <t>WD-0364</t>
        </is>
      </c>
      <c r="F1744" s="9" t="inlineStr">
        <is>
          <t>十字星圆桌-木作部分-适配1.0米</t>
        </is>
      </c>
      <c r="G1744" s="9" t="inlineStr">
        <is>
          <t>组合</t>
        </is>
      </c>
      <c r="H1744" s="9" t="n"/>
      <c r="I1744" s="9" t="inlineStr">
        <is>
          <t>套</t>
        </is>
      </c>
      <c r="J1744" s="9" t="n">
        <v>1</v>
      </c>
      <c r="K1744" s="9" t="n"/>
      <c r="L1744" s="9" t="n"/>
      <c r="N1744" s="8" t="inlineStr">
        <is>
          <t>✅ 可导入</t>
        </is>
      </c>
      <c r="O1744" t="inlineStr">
        <is>
          <t>✓</t>
        </is>
      </c>
    </row>
    <row r="1745">
      <c r="A1745" s="5" t="inlineStr">
        <is>
          <t>PFG26211070123</t>
        </is>
      </c>
      <c r="B1745" s="6" t="inlineStr">
        <is>
          <t>孚格十字星圆桌</t>
        </is>
      </c>
      <c r="C1745" s="6" t="inlineStr">
        <is>
          <t>十字星圆桌-1.0米</t>
        </is>
      </c>
      <c r="D1745" s="6" t="inlineStr">
        <is>
          <t>PFG2621107012312</t>
        </is>
      </c>
      <c r="E1745" s="5" t="inlineStr">
        <is>
          <t>AC-0143</t>
        </is>
      </c>
      <c r="F1745" s="6" t="inlineStr">
        <is>
          <t>贴美耐板多层板</t>
        </is>
      </c>
      <c r="G1745" s="6" t="inlineStr">
        <is>
          <t>平面(长×宽)</t>
        </is>
      </c>
      <c r="H1745" s="6" t="inlineStr">
        <is>
          <t>1000*1000</t>
        </is>
      </c>
      <c r="I1745" s="6" t="inlineStr">
        <is>
          <t>块</t>
        </is>
      </c>
      <c r="J1745" s="6" t="n">
        <v>1</v>
      </c>
      <c r="K1745" s="6" t="n"/>
      <c r="L1745" s="6" t="n"/>
      <c r="N1745" s="8" t="inlineStr">
        <is>
          <t>✅ 可导入</t>
        </is>
      </c>
      <c r="O1745" t="inlineStr">
        <is>
          <t>✓</t>
        </is>
      </c>
    </row>
    <row r="1746">
      <c r="A1746" s="5" t="inlineStr">
        <is>
          <t>PFG26211070123</t>
        </is>
      </c>
      <c r="B1746" s="9" t="inlineStr">
        <is>
          <t>孚格十字星圆桌</t>
        </is>
      </c>
      <c r="C1746" s="9" t="inlineStr">
        <is>
          <t>十字星圆桌-1.1米</t>
        </is>
      </c>
      <c r="D1746" s="9" t="inlineStr">
        <is>
          <t>PFG2621107012313</t>
        </is>
      </c>
      <c r="E1746" s="5" t="inlineStr">
        <is>
          <t>WD-0365</t>
        </is>
      </c>
      <c r="F1746" s="9" t="inlineStr">
        <is>
          <t>十字星圆桌-木作部分-适配1.1米</t>
        </is>
      </c>
      <c r="G1746" s="9" t="inlineStr">
        <is>
          <t>组合</t>
        </is>
      </c>
      <c r="H1746" s="9" t="n"/>
      <c r="I1746" s="9" t="inlineStr">
        <is>
          <t>套</t>
        </is>
      </c>
      <c r="J1746" s="9" t="n">
        <v>1</v>
      </c>
      <c r="K1746" s="9" t="n"/>
      <c r="L1746" s="9" t="n"/>
      <c r="N1746" s="8" t="inlineStr">
        <is>
          <t>✅ 可导入</t>
        </is>
      </c>
      <c r="O1746" t="inlineStr">
        <is>
          <t>✓</t>
        </is>
      </c>
    </row>
    <row r="1747">
      <c r="A1747" s="5" t="inlineStr">
        <is>
          <t>PFG26211070123</t>
        </is>
      </c>
      <c r="B1747" s="6" t="inlineStr">
        <is>
          <t>孚格十字星圆桌</t>
        </is>
      </c>
      <c r="C1747" s="6" t="inlineStr">
        <is>
          <t>十字星圆桌-1.1米</t>
        </is>
      </c>
      <c r="D1747" s="6" t="inlineStr">
        <is>
          <t>PFG2621107012313</t>
        </is>
      </c>
      <c r="E1747" s="5" t="inlineStr">
        <is>
          <t>AC-0143</t>
        </is>
      </c>
      <c r="F1747" s="6" t="inlineStr">
        <is>
          <t>贴美耐板多层板</t>
        </is>
      </c>
      <c r="G1747" s="6" t="inlineStr">
        <is>
          <t>平面(长×宽)</t>
        </is>
      </c>
      <c r="H1747" s="6" t="inlineStr">
        <is>
          <t>1100*1100</t>
        </is>
      </c>
      <c r="I1747" s="6" t="inlineStr">
        <is>
          <t>块</t>
        </is>
      </c>
      <c r="J1747" s="6" t="n">
        <v>1</v>
      </c>
      <c r="K1747" s="6" t="n"/>
      <c r="L1747" s="6" t="n"/>
      <c r="N1747" s="8" t="inlineStr">
        <is>
          <t>✅ 可导入</t>
        </is>
      </c>
      <c r="O1747" t="inlineStr">
        <is>
          <t>✓</t>
        </is>
      </c>
    </row>
    <row r="1748">
      <c r="A1748" s="5" t="inlineStr">
        <is>
          <t>PFG26211070123</t>
        </is>
      </c>
      <c r="B1748" s="9" t="inlineStr">
        <is>
          <t>孚格十字星圆桌</t>
        </is>
      </c>
      <c r="C1748" s="9" t="inlineStr">
        <is>
          <t>十字星圆桌-1.2米</t>
        </is>
      </c>
      <c r="D1748" s="9" t="inlineStr">
        <is>
          <t>PFG2621107012314</t>
        </is>
      </c>
      <c r="E1748" s="5" t="inlineStr">
        <is>
          <t>WD-0366</t>
        </is>
      </c>
      <c r="F1748" s="9" t="inlineStr">
        <is>
          <t>十字星圆桌-木作部分-适配2.2米</t>
        </is>
      </c>
      <c r="G1748" s="9" t="inlineStr">
        <is>
          <t>组合</t>
        </is>
      </c>
      <c r="H1748" s="9" t="n"/>
      <c r="I1748" s="9" t="inlineStr">
        <is>
          <t>套</t>
        </is>
      </c>
      <c r="J1748" s="9" t="n">
        <v>1</v>
      </c>
      <c r="K1748" s="9" t="n"/>
      <c r="L1748" s="9" t="n"/>
      <c r="N1748" s="8" t="inlineStr">
        <is>
          <t>✅ 可导入</t>
        </is>
      </c>
      <c r="O1748" t="inlineStr">
        <is>
          <t>✓</t>
        </is>
      </c>
    </row>
    <row r="1749">
      <c r="A1749" s="5" t="inlineStr">
        <is>
          <t>PFG26211070123</t>
        </is>
      </c>
      <c r="B1749" s="6" t="inlineStr">
        <is>
          <t>孚格十字星圆桌</t>
        </is>
      </c>
      <c r="C1749" s="6" t="inlineStr">
        <is>
          <t>十字星圆桌-1.2米</t>
        </is>
      </c>
      <c r="D1749" s="6" t="inlineStr">
        <is>
          <t>PFG2621107012314</t>
        </is>
      </c>
      <c r="E1749" s="5" t="inlineStr">
        <is>
          <t>AC-0143</t>
        </is>
      </c>
      <c r="F1749" s="6" t="inlineStr">
        <is>
          <t>贴美耐板多层板</t>
        </is>
      </c>
      <c r="G1749" s="6" t="inlineStr">
        <is>
          <t>平面(长×宽)</t>
        </is>
      </c>
      <c r="H1749" s="6" t="inlineStr">
        <is>
          <t>1200*1200</t>
        </is>
      </c>
      <c r="I1749" s="6" t="inlineStr">
        <is>
          <t>块</t>
        </is>
      </c>
      <c r="J1749" s="6" t="n">
        <v>1</v>
      </c>
      <c r="K1749" s="6" t="n"/>
      <c r="L1749" s="6" t="n"/>
      <c r="N1749" s="8" t="inlineStr">
        <is>
          <t>✅ 可导入</t>
        </is>
      </c>
      <c r="O1749" t="inlineStr">
        <is>
          <t>✓</t>
        </is>
      </c>
    </row>
    <row r="1750">
      <c r="A1750" s="5" t="inlineStr">
        <is>
          <t>PFG26211080110</t>
        </is>
      </c>
      <c r="B1750" s="9" t="inlineStr">
        <is>
          <t>孚格中古岩板圆桌</t>
        </is>
      </c>
      <c r="C1750" s="9" t="inlineStr">
        <is>
          <t>中古岩板圆桌-0.9米</t>
        </is>
      </c>
      <c r="D1750" s="9" t="inlineStr">
        <is>
          <t>PFG2621108011011</t>
        </is>
      </c>
      <c r="E1750" s="5" t="inlineStr">
        <is>
          <t>WD-0367</t>
        </is>
      </c>
      <c r="F1750" s="9" t="inlineStr">
        <is>
          <t>中古岩板圆桌-木作部分-适配0.9米</t>
        </is>
      </c>
      <c r="G1750" s="9" t="inlineStr">
        <is>
          <t>组合</t>
        </is>
      </c>
      <c r="H1750" s="9" t="n"/>
      <c r="I1750" s="9" t="inlineStr">
        <is>
          <t>套</t>
        </is>
      </c>
      <c r="J1750" s="9" t="n">
        <v>1</v>
      </c>
      <c r="K1750" s="9" t="n"/>
      <c r="L1750" s="9" t="n"/>
      <c r="N1750" s="8" t="inlineStr">
        <is>
          <t>✅ 可导入</t>
        </is>
      </c>
      <c r="O1750" t="inlineStr">
        <is>
          <t>✓</t>
        </is>
      </c>
    </row>
    <row r="1751">
      <c r="A1751" s="5" t="inlineStr">
        <is>
          <t>PFG26211080110</t>
        </is>
      </c>
      <c r="B1751" s="6" t="inlineStr">
        <is>
          <t>孚格中古岩板圆桌</t>
        </is>
      </c>
      <c r="C1751" s="6" t="inlineStr">
        <is>
          <t>中古岩板圆桌-0.9米</t>
        </is>
      </c>
      <c r="D1751" s="6" t="inlineStr">
        <is>
          <t>PFG2621108011011</t>
        </is>
      </c>
      <c r="E1751" s="5" t="inlineStr">
        <is>
          <t>AC-0103</t>
        </is>
      </c>
      <c r="F1751" s="6" t="inlineStr">
        <is>
          <t>12mm白色岩板</t>
        </is>
      </c>
      <c r="G1751" s="6" t="inlineStr">
        <is>
          <t>平面(长×宽)</t>
        </is>
      </c>
      <c r="H1751" s="6" t="inlineStr">
        <is>
          <t>900*900</t>
        </is>
      </c>
      <c r="I1751" s="6" t="inlineStr">
        <is>
          <t>块</t>
        </is>
      </c>
      <c r="J1751" s="6" t="n">
        <v>1</v>
      </c>
      <c r="K1751" s="6" t="n"/>
      <c r="L1751" s="6" t="n"/>
      <c r="N1751" s="8" t="inlineStr">
        <is>
          <t>✅ 可导入</t>
        </is>
      </c>
      <c r="O1751" t="inlineStr">
        <is>
          <t>✓</t>
        </is>
      </c>
    </row>
    <row r="1752">
      <c r="A1752" s="5" t="inlineStr">
        <is>
          <t>PFG26211080110</t>
        </is>
      </c>
      <c r="B1752" s="9" t="inlineStr">
        <is>
          <t>孚格中古岩板圆桌</t>
        </is>
      </c>
      <c r="C1752" s="9" t="inlineStr">
        <is>
          <t>中古岩板圆桌-0.9米</t>
        </is>
      </c>
      <c r="D1752" s="9" t="inlineStr">
        <is>
          <t>PFG2621108011011</t>
        </is>
      </c>
      <c r="E1752" s="5" t="inlineStr">
        <is>
          <t>AC-0150</t>
        </is>
      </c>
      <c r="F1752" s="9" t="inlineStr">
        <is>
          <t>圆桌分叉金属腿</t>
        </is>
      </c>
      <c r="G1752" s="9" t="inlineStr">
        <is>
          <t>个数</t>
        </is>
      </c>
      <c r="H1752" s="9" t="n"/>
      <c r="I1752" s="9" t="inlineStr">
        <is>
          <t>根</t>
        </is>
      </c>
      <c r="J1752" s="9" t="n">
        <v>4</v>
      </c>
      <c r="K1752" s="9" t="n"/>
      <c r="L1752" s="9" t="n"/>
      <c r="N1752" s="8" t="inlineStr">
        <is>
          <t>✅ 可导入</t>
        </is>
      </c>
      <c r="O1752" t="inlineStr">
        <is>
          <t>✓</t>
        </is>
      </c>
    </row>
    <row r="1753">
      <c r="A1753" s="5" t="inlineStr">
        <is>
          <t>PFG26211080110</t>
        </is>
      </c>
      <c r="B1753" s="6" t="inlineStr">
        <is>
          <t>孚格中古岩板圆桌</t>
        </is>
      </c>
      <c r="C1753" s="6" t="inlineStr">
        <is>
          <t>中古岩板圆桌-1.0米</t>
        </is>
      </c>
      <c r="D1753" s="6" t="inlineStr">
        <is>
          <t>PFG2621108011012</t>
        </is>
      </c>
      <c r="E1753" s="5" t="inlineStr">
        <is>
          <t>WD-0368</t>
        </is>
      </c>
      <c r="F1753" s="6" t="inlineStr">
        <is>
          <t>中古岩板圆桌-木作部分-适配1.0米</t>
        </is>
      </c>
      <c r="G1753" s="6" t="inlineStr">
        <is>
          <t>组合</t>
        </is>
      </c>
      <c r="H1753" s="6" t="n"/>
      <c r="I1753" s="6" t="inlineStr">
        <is>
          <t>套</t>
        </is>
      </c>
      <c r="J1753" s="6" t="n">
        <v>1</v>
      </c>
      <c r="K1753" s="6" t="n"/>
      <c r="L1753" s="6" t="n"/>
      <c r="N1753" s="8" t="inlineStr">
        <is>
          <t>✅ 可导入</t>
        </is>
      </c>
      <c r="O1753" t="inlineStr">
        <is>
          <t>✓</t>
        </is>
      </c>
    </row>
    <row r="1754">
      <c r="A1754" s="5" t="inlineStr">
        <is>
          <t>PFG26211080110</t>
        </is>
      </c>
      <c r="B1754" s="9" t="inlineStr">
        <is>
          <t>孚格中古岩板圆桌</t>
        </is>
      </c>
      <c r="C1754" s="9" t="inlineStr">
        <is>
          <t>中古岩板圆桌-1.0米</t>
        </is>
      </c>
      <c r="D1754" s="9" t="inlineStr">
        <is>
          <t>PFG2621108011012</t>
        </is>
      </c>
      <c r="E1754" s="5" t="inlineStr">
        <is>
          <t>AC-0103</t>
        </is>
      </c>
      <c r="F1754" s="9" t="inlineStr">
        <is>
          <t>12mm白色岩板</t>
        </is>
      </c>
      <c r="G1754" s="9" t="inlineStr">
        <is>
          <t>平面(长×宽)</t>
        </is>
      </c>
      <c r="H1754" s="9" t="inlineStr">
        <is>
          <t>1000*1000</t>
        </is>
      </c>
      <c r="I1754" s="9" t="inlineStr">
        <is>
          <t>块</t>
        </is>
      </c>
      <c r="J1754" s="9" t="n">
        <v>1</v>
      </c>
      <c r="K1754" s="9" t="n"/>
      <c r="L1754" s="9" t="n"/>
      <c r="N1754" s="8" t="inlineStr">
        <is>
          <t>✅ 可导入</t>
        </is>
      </c>
      <c r="O1754" t="inlineStr">
        <is>
          <t>✓</t>
        </is>
      </c>
    </row>
    <row r="1755">
      <c r="A1755" s="5" t="inlineStr">
        <is>
          <t>PFG26211080110</t>
        </is>
      </c>
      <c r="B1755" s="6" t="inlineStr">
        <is>
          <t>孚格中古岩板圆桌</t>
        </is>
      </c>
      <c r="C1755" s="6" t="inlineStr">
        <is>
          <t>中古岩板圆桌-1.0米</t>
        </is>
      </c>
      <c r="D1755" s="6" t="inlineStr">
        <is>
          <t>PFG2621108011012</t>
        </is>
      </c>
      <c r="E1755" s="5" t="inlineStr">
        <is>
          <t>AC-0150</t>
        </is>
      </c>
      <c r="F1755" s="6" t="inlineStr">
        <is>
          <t>圆桌分叉金属腿</t>
        </is>
      </c>
      <c r="G1755" s="6" t="inlineStr">
        <is>
          <t>个数</t>
        </is>
      </c>
      <c r="H1755" s="6" t="n"/>
      <c r="I1755" s="6" t="inlineStr">
        <is>
          <t>根</t>
        </is>
      </c>
      <c r="J1755" s="6" t="n">
        <v>4</v>
      </c>
      <c r="K1755" s="6" t="n"/>
      <c r="L1755" s="6" t="n"/>
      <c r="N1755" s="8" t="inlineStr">
        <is>
          <t>✅ 可导入</t>
        </is>
      </c>
      <c r="O1755" t="inlineStr">
        <is>
          <t>✓</t>
        </is>
      </c>
    </row>
    <row r="1756">
      <c r="A1756" s="5" t="inlineStr">
        <is>
          <t>PFG26211080110</t>
        </is>
      </c>
      <c r="B1756" s="9" t="inlineStr">
        <is>
          <t>孚格中古岩板圆桌</t>
        </is>
      </c>
      <c r="C1756" s="9" t="inlineStr">
        <is>
          <t>中古岩板圆桌-1.1米</t>
        </is>
      </c>
      <c r="D1756" s="9" t="inlineStr">
        <is>
          <t>PFG2621108011013</t>
        </is>
      </c>
      <c r="E1756" s="5" t="inlineStr">
        <is>
          <t>WD-0369</t>
        </is>
      </c>
      <c r="F1756" s="9" t="inlineStr">
        <is>
          <t>中古岩板圆桌-木作部分-适配1.1米</t>
        </is>
      </c>
      <c r="G1756" s="9" t="inlineStr">
        <is>
          <t>组合</t>
        </is>
      </c>
      <c r="H1756" s="9" t="n"/>
      <c r="I1756" s="9" t="inlineStr">
        <is>
          <t>套</t>
        </is>
      </c>
      <c r="J1756" s="9" t="n">
        <v>1</v>
      </c>
      <c r="K1756" s="9" t="n"/>
      <c r="L1756" s="9" t="n"/>
      <c r="N1756" s="8" t="inlineStr">
        <is>
          <t>✅ 可导入</t>
        </is>
      </c>
      <c r="O1756" t="inlineStr">
        <is>
          <t>✓</t>
        </is>
      </c>
    </row>
    <row r="1757">
      <c r="A1757" s="5" t="inlineStr">
        <is>
          <t>PFG26211080110</t>
        </is>
      </c>
      <c r="B1757" s="6" t="inlineStr">
        <is>
          <t>孚格中古岩板圆桌</t>
        </is>
      </c>
      <c r="C1757" s="6" t="inlineStr">
        <is>
          <t>中古岩板圆桌-1.1米</t>
        </is>
      </c>
      <c r="D1757" s="6" t="inlineStr">
        <is>
          <t>PFG2621108011013</t>
        </is>
      </c>
      <c r="E1757" s="5" t="inlineStr">
        <is>
          <t>AC-0103</t>
        </is>
      </c>
      <c r="F1757" s="6" t="inlineStr">
        <is>
          <t>12mm白色岩板</t>
        </is>
      </c>
      <c r="G1757" s="6" t="inlineStr">
        <is>
          <t>平面(长×宽)</t>
        </is>
      </c>
      <c r="H1757" s="6" t="inlineStr">
        <is>
          <t>1100*1100</t>
        </is>
      </c>
      <c r="I1757" s="6" t="inlineStr">
        <is>
          <t>块</t>
        </is>
      </c>
      <c r="J1757" s="6" t="n">
        <v>1</v>
      </c>
      <c r="K1757" s="6" t="n"/>
      <c r="L1757" s="6" t="n"/>
      <c r="N1757" s="8" t="inlineStr">
        <is>
          <t>✅ 可导入</t>
        </is>
      </c>
      <c r="O1757" t="inlineStr">
        <is>
          <t>✓</t>
        </is>
      </c>
    </row>
    <row r="1758">
      <c r="A1758" s="5" t="inlineStr">
        <is>
          <t>PFG26211080110</t>
        </is>
      </c>
      <c r="B1758" s="9" t="inlineStr">
        <is>
          <t>孚格中古岩板圆桌</t>
        </is>
      </c>
      <c r="C1758" s="9" t="inlineStr">
        <is>
          <t>中古岩板圆桌-1.1米</t>
        </is>
      </c>
      <c r="D1758" s="9" t="inlineStr">
        <is>
          <t>PFG2621108011013</t>
        </is>
      </c>
      <c r="E1758" s="5" t="inlineStr">
        <is>
          <t>AC-0150</t>
        </is>
      </c>
      <c r="F1758" s="9" t="inlineStr">
        <is>
          <t>圆桌分叉金属腿</t>
        </is>
      </c>
      <c r="G1758" s="9" t="inlineStr">
        <is>
          <t>个数</t>
        </is>
      </c>
      <c r="H1758" s="9" t="n"/>
      <c r="I1758" s="9" t="inlineStr">
        <is>
          <t>根</t>
        </is>
      </c>
      <c r="J1758" s="9" t="n">
        <v>4</v>
      </c>
      <c r="K1758" s="9" t="n"/>
      <c r="L1758" s="9" t="n"/>
      <c r="N1758" s="8" t="inlineStr">
        <is>
          <t>✅ 可导入</t>
        </is>
      </c>
      <c r="O1758" t="inlineStr">
        <is>
          <t>✓</t>
        </is>
      </c>
    </row>
    <row r="1759">
      <c r="A1759" s="5" t="inlineStr">
        <is>
          <t>PFG26211080110</t>
        </is>
      </c>
      <c r="B1759" s="6" t="inlineStr">
        <is>
          <t>孚格中古岩板圆桌</t>
        </is>
      </c>
      <c r="C1759" s="6" t="inlineStr">
        <is>
          <t>中古岩板圆桌-1.2米</t>
        </is>
      </c>
      <c r="D1759" s="6" t="inlineStr">
        <is>
          <t>PFG2621108011014</t>
        </is>
      </c>
      <c r="E1759" s="5" t="inlineStr">
        <is>
          <t>WD-0370</t>
        </is>
      </c>
      <c r="F1759" s="6" t="inlineStr">
        <is>
          <t>中古岩板圆桌-木作部分-适配1.2米</t>
        </is>
      </c>
      <c r="G1759" s="6" t="inlineStr">
        <is>
          <t>组合</t>
        </is>
      </c>
      <c r="H1759" s="6" t="n"/>
      <c r="I1759" s="6" t="inlineStr">
        <is>
          <t>套</t>
        </is>
      </c>
      <c r="J1759" s="6" t="n">
        <v>1</v>
      </c>
      <c r="K1759" s="6" t="n"/>
      <c r="L1759" s="6" t="n"/>
      <c r="N1759" s="8" t="inlineStr">
        <is>
          <t>✅ 可导入</t>
        </is>
      </c>
      <c r="O1759" t="inlineStr">
        <is>
          <t>✓</t>
        </is>
      </c>
    </row>
    <row r="1760">
      <c r="A1760" s="5" t="inlineStr">
        <is>
          <t>PFG26211080110</t>
        </is>
      </c>
      <c r="B1760" s="9" t="inlineStr">
        <is>
          <t>孚格中古岩板圆桌</t>
        </is>
      </c>
      <c r="C1760" s="9" t="inlineStr">
        <is>
          <t>中古岩板圆桌-1.2米</t>
        </is>
      </c>
      <c r="D1760" s="9" t="inlineStr">
        <is>
          <t>PFG2621108011014</t>
        </is>
      </c>
      <c r="E1760" s="5" t="inlineStr">
        <is>
          <t>AC-0103</t>
        </is>
      </c>
      <c r="F1760" s="9" t="inlineStr">
        <is>
          <t>12mm白色岩板</t>
        </is>
      </c>
      <c r="G1760" s="9" t="inlineStr">
        <is>
          <t>平面(长×宽)</t>
        </is>
      </c>
      <c r="H1760" s="9" t="inlineStr">
        <is>
          <t>1200*1200</t>
        </is>
      </c>
      <c r="I1760" s="9" t="inlineStr">
        <is>
          <t>块</t>
        </is>
      </c>
      <c r="J1760" s="9" t="n">
        <v>1</v>
      </c>
      <c r="K1760" s="9" t="n"/>
      <c r="L1760" s="9" t="n"/>
      <c r="N1760" s="8" t="inlineStr">
        <is>
          <t>✅ 可导入</t>
        </is>
      </c>
      <c r="O1760" t="inlineStr">
        <is>
          <t>✓</t>
        </is>
      </c>
    </row>
    <row r="1761">
      <c r="A1761" s="5" t="inlineStr">
        <is>
          <t>PFG26211080110</t>
        </is>
      </c>
      <c r="B1761" s="6" t="inlineStr">
        <is>
          <t>孚格中古岩板圆桌</t>
        </is>
      </c>
      <c r="C1761" s="6" t="inlineStr">
        <is>
          <t>中古岩板圆桌-1.2米</t>
        </is>
      </c>
      <c r="D1761" s="6" t="inlineStr">
        <is>
          <t>PFG2621108011014</t>
        </is>
      </c>
      <c r="E1761" s="5" t="inlineStr">
        <is>
          <t>AC-0150</t>
        </is>
      </c>
      <c r="F1761" s="6" t="inlineStr">
        <is>
          <t>圆桌分叉金属腿</t>
        </is>
      </c>
      <c r="G1761" s="6" t="inlineStr">
        <is>
          <t>个数</t>
        </is>
      </c>
      <c r="H1761" s="6" t="n"/>
      <c r="I1761" s="6" t="inlineStr">
        <is>
          <t>根</t>
        </is>
      </c>
      <c r="J1761" s="6" t="n">
        <v>4</v>
      </c>
      <c r="K1761" s="6" t="n"/>
      <c r="L1761" s="6" t="n"/>
      <c r="N1761" s="8" t="inlineStr">
        <is>
          <t>✅ 可导入</t>
        </is>
      </c>
      <c r="O1761" t="inlineStr">
        <is>
          <t>✓</t>
        </is>
      </c>
    </row>
    <row r="1762">
      <c r="A1762" s="5" t="inlineStr">
        <is>
          <t>PFG26211090120</t>
        </is>
      </c>
      <c r="B1762" s="9" t="inlineStr">
        <is>
          <t>孚格榉木拼色圆桌</t>
        </is>
      </c>
      <c r="C1762" s="9" t="inlineStr">
        <is>
          <t>榉木拼色圆桌-0.9米</t>
        </is>
      </c>
      <c r="D1762" s="9" t="inlineStr">
        <is>
          <t>PFG2621109012011</t>
        </is>
      </c>
      <c r="E1762" s="5" t="inlineStr">
        <is>
          <t>WD-0371</t>
        </is>
      </c>
      <c r="F1762" s="9" t="inlineStr">
        <is>
          <t>榉木拼色圆桌-木作部分-适配0.9米</t>
        </is>
      </c>
      <c r="G1762" s="9" t="inlineStr">
        <is>
          <t>组合</t>
        </is>
      </c>
      <c r="H1762" s="9" t="n"/>
      <c r="I1762" s="9" t="inlineStr">
        <is>
          <t>套</t>
        </is>
      </c>
      <c r="J1762" s="9" t="n">
        <v>1</v>
      </c>
      <c r="K1762" s="9" t="n"/>
      <c r="L1762" s="9" t="n"/>
      <c r="N1762" s="8" t="inlineStr">
        <is>
          <t>✅ 可导入</t>
        </is>
      </c>
      <c r="O1762" t="inlineStr">
        <is>
          <t>✓</t>
        </is>
      </c>
    </row>
    <row r="1763">
      <c r="A1763" s="5" t="inlineStr">
        <is>
          <t>PFG26211090120</t>
        </is>
      </c>
      <c r="B1763" s="6" t="inlineStr">
        <is>
          <t>孚格榉木拼色圆桌</t>
        </is>
      </c>
      <c r="C1763" s="6" t="inlineStr">
        <is>
          <t>榉木拼色圆桌-0.9米</t>
        </is>
      </c>
      <c r="D1763" s="6" t="inlineStr">
        <is>
          <t>PFG2621109012011</t>
        </is>
      </c>
      <c r="E1763" s="5" t="inlineStr">
        <is>
          <t>AC-0143</t>
        </is>
      </c>
      <c r="F1763" s="6" t="inlineStr">
        <is>
          <t>贴美耐板多层板</t>
        </is>
      </c>
      <c r="G1763" s="6" t="inlineStr">
        <is>
          <t>平面(长×宽)</t>
        </is>
      </c>
      <c r="H1763" s="6" t="inlineStr">
        <is>
          <t>900*900</t>
        </is>
      </c>
      <c r="I1763" s="6" t="inlineStr">
        <is>
          <t>块</t>
        </is>
      </c>
      <c r="J1763" s="6" t="n">
        <v>1</v>
      </c>
      <c r="K1763" s="6" t="n"/>
      <c r="L1763" s="6" t="n"/>
      <c r="N1763" s="8" t="inlineStr">
        <is>
          <t>✅ 可导入</t>
        </is>
      </c>
      <c r="O1763" t="inlineStr">
        <is>
          <t>✓</t>
        </is>
      </c>
    </row>
    <row r="1764">
      <c r="A1764" s="5" t="inlineStr">
        <is>
          <t>PFG26211090120</t>
        </is>
      </c>
      <c r="B1764" s="9" t="inlineStr">
        <is>
          <t>孚格榉木拼色圆桌</t>
        </is>
      </c>
      <c r="C1764" s="9" t="inlineStr">
        <is>
          <t>榉木拼色圆桌-0.9米</t>
        </is>
      </c>
      <c r="D1764" s="9" t="inlineStr">
        <is>
          <t>PFG2621109012011</t>
        </is>
      </c>
      <c r="E1764" s="5" t="inlineStr">
        <is>
          <t>AC-0151</t>
        </is>
      </c>
      <c r="F1764" s="9" t="inlineStr">
        <is>
          <t>圆桌不锈钢桌腿连接件</t>
        </is>
      </c>
      <c r="G1764" s="9" t="inlineStr">
        <is>
          <t>个数</t>
        </is>
      </c>
      <c r="H1764" s="9" t="n"/>
      <c r="I1764" s="9" t="inlineStr">
        <is>
          <t>根</t>
        </is>
      </c>
      <c r="J1764" s="9" t="n">
        <v>4</v>
      </c>
      <c r="K1764" s="9" t="n"/>
      <c r="L1764" s="9" t="n"/>
      <c r="N1764" s="8" t="inlineStr">
        <is>
          <t>✅ 可导入</t>
        </is>
      </c>
      <c r="O1764" t="inlineStr">
        <is>
          <t>✓</t>
        </is>
      </c>
    </row>
    <row r="1765">
      <c r="A1765" s="5" t="inlineStr">
        <is>
          <t>PFG26211090120</t>
        </is>
      </c>
      <c r="B1765" s="6" t="inlineStr">
        <is>
          <t>孚格榉木拼色圆桌</t>
        </is>
      </c>
      <c r="C1765" s="6" t="inlineStr">
        <is>
          <t>榉木拼色圆桌-1.0米</t>
        </is>
      </c>
      <c r="D1765" s="6" t="inlineStr">
        <is>
          <t>PFG2621109012012</t>
        </is>
      </c>
      <c r="E1765" s="5" t="inlineStr">
        <is>
          <t>WD-0372</t>
        </is>
      </c>
      <c r="F1765" s="6" t="inlineStr">
        <is>
          <t>榉木拼色圆桌-木作部分-适配1.0米</t>
        </is>
      </c>
      <c r="G1765" s="6" t="inlineStr">
        <is>
          <t>组合</t>
        </is>
      </c>
      <c r="H1765" s="6" t="n"/>
      <c r="I1765" s="6" t="inlineStr">
        <is>
          <t>套</t>
        </is>
      </c>
      <c r="J1765" s="6" t="n">
        <v>1</v>
      </c>
      <c r="K1765" s="6" t="n"/>
      <c r="L1765" s="6" t="n"/>
      <c r="N1765" s="8" t="inlineStr">
        <is>
          <t>✅ 可导入</t>
        </is>
      </c>
      <c r="O1765" t="inlineStr">
        <is>
          <t>✓</t>
        </is>
      </c>
    </row>
    <row r="1766">
      <c r="A1766" s="5" t="inlineStr">
        <is>
          <t>PFG26211090120</t>
        </is>
      </c>
      <c r="B1766" s="9" t="inlineStr">
        <is>
          <t>孚格榉木拼色圆桌</t>
        </is>
      </c>
      <c r="C1766" s="9" t="inlineStr">
        <is>
          <t>榉木拼色圆桌-1.0米</t>
        </is>
      </c>
      <c r="D1766" s="9" t="inlineStr">
        <is>
          <t>PFG2621109012012</t>
        </is>
      </c>
      <c r="E1766" s="5" t="inlineStr">
        <is>
          <t>AC-0143</t>
        </is>
      </c>
      <c r="F1766" s="9" t="inlineStr">
        <is>
          <t>贴美耐板多层板</t>
        </is>
      </c>
      <c r="G1766" s="9" t="inlineStr">
        <is>
          <t>平面(长×宽)</t>
        </is>
      </c>
      <c r="H1766" s="9" t="inlineStr">
        <is>
          <t>1000*1000</t>
        </is>
      </c>
      <c r="I1766" s="9" t="inlineStr">
        <is>
          <t>块</t>
        </is>
      </c>
      <c r="J1766" s="9" t="n">
        <v>1</v>
      </c>
      <c r="K1766" s="9" t="n"/>
      <c r="L1766" s="9" t="n"/>
      <c r="N1766" s="8" t="inlineStr">
        <is>
          <t>✅ 可导入</t>
        </is>
      </c>
      <c r="O1766" t="inlineStr">
        <is>
          <t>✓</t>
        </is>
      </c>
    </row>
    <row r="1767">
      <c r="A1767" s="5" t="inlineStr">
        <is>
          <t>PFG26211090120</t>
        </is>
      </c>
      <c r="B1767" s="6" t="inlineStr">
        <is>
          <t>孚格榉木拼色圆桌</t>
        </is>
      </c>
      <c r="C1767" s="6" t="inlineStr">
        <is>
          <t>榉木拼色圆桌-1.0米</t>
        </is>
      </c>
      <c r="D1767" s="6" t="inlineStr">
        <is>
          <t>PFG2621109012012</t>
        </is>
      </c>
      <c r="E1767" s="5" t="inlineStr">
        <is>
          <t>AC-0151</t>
        </is>
      </c>
      <c r="F1767" s="6" t="inlineStr">
        <is>
          <t>圆桌不锈钢桌腿连接件</t>
        </is>
      </c>
      <c r="G1767" s="6" t="inlineStr">
        <is>
          <t>个数</t>
        </is>
      </c>
      <c r="H1767" s="6" t="n"/>
      <c r="I1767" s="6" t="inlineStr">
        <is>
          <t>根</t>
        </is>
      </c>
      <c r="J1767" s="6" t="n">
        <v>4</v>
      </c>
      <c r="K1767" s="6" t="n"/>
      <c r="L1767" s="6" t="n"/>
      <c r="N1767" s="8" t="inlineStr">
        <is>
          <t>✅ 可导入</t>
        </is>
      </c>
      <c r="O1767" t="inlineStr">
        <is>
          <t>✓</t>
        </is>
      </c>
    </row>
    <row r="1768">
      <c r="A1768" s="5" t="inlineStr">
        <is>
          <t>PFG26211090120</t>
        </is>
      </c>
      <c r="B1768" s="9" t="inlineStr">
        <is>
          <t>孚格榉木拼色圆桌</t>
        </is>
      </c>
      <c r="C1768" s="9" t="inlineStr">
        <is>
          <t>榉木拼色圆桌-1.1米</t>
        </is>
      </c>
      <c r="D1768" s="9" t="inlineStr">
        <is>
          <t>PFG2621109012013</t>
        </is>
      </c>
      <c r="E1768" s="5" t="inlineStr">
        <is>
          <t>WD-0373</t>
        </is>
      </c>
      <c r="F1768" s="9" t="inlineStr">
        <is>
          <t>榉木拼色圆桌-木作部分-适配1.1米</t>
        </is>
      </c>
      <c r="G1768" s="9" t="inlineStr">
        <is>
          <t>组合</t>
        </is>
      </c>
      <c r="H1768" s="9" t="n"/>
      <c r="I1768" s="9" t="inlineStr">
        <is>
          <t>套</t>
        </is>
      </c>
      <c r="J1768" s="9" t="n">
        <v>1</v>
      </c>
      <c r="K1768" s="9" t="n"/>
      <c r="L1768" s="9" t="n"/>
      <c r="N1768" s="8" t="inlineStr">
        <is>
          <t>✅ 可导入</t>
        </is>
      </c>
      <c r="O1768" t="inlineStr">
        <is>
          <t>✓</t>
        </is>
      </c>
    </row>
    <row r="1769">
      <c r="A1769" s="5" t="inlineStr">
        <is>
          <t>PFG26211090120</t>
        </is>
      </c>
      <c r="B1769" s="6" t="inlineStr">
        <is>
          <t>孚格榉木拼色圆桌</t>
        </is>
      </c>
      <c r="C1769" s="6" t="inlineStr">
        <is>
          <t>榉木拼色圆桌-1.1米</t>
        </is>
      </c>
      <c r="D1769" s="6" t="inlineStr">
        <is>
          <t>PFG2621109012013</t>
        </is>
      </c>
      <c r="E1769" s="5" t="inlineStr">
        <is>
          <t>AC-0143</t>
        </is>
      </c>
      <c r="F1769" s="6" t="inlineStr">
        <is>
          <t>贴美耐板多层板</t>
        </is>
      </c>
      <c r="G1769" s="6" t="inlineStr">
        <is>
          <t>平面(长×宽)</t>
        </is>
      </c>
      <c r="H1769" s="6" t="inlineStr">
        <is>
          <t>1100*1100</t>
        </is>
      </c>
      <c r="I1769" s="6" t="inlineStr">
        <is>
          <t>块</t>
        </is>
      </c>
      <c r="J1769" s="6" t="n">
        <v>1</v>
      </c>
      <c r="K1769" s="6" t="n"/>
      <c r="L1769" s="6" t="n"/>
      <c r="N1769" s="8" t="inlineStr">
        <is>
          <t>✅ 可导入</t>
        </is>
      </c>
      <c r="O1769" t="inlineStr">
        <is>
          <t>✓</t>
        </is>
      </c>
    </row>
    <row r="1770">
      <c r="A1770" s="5" t="inlineStr">
        <is>
          <t>PFG26211090120</t>
        </is>
      </c>
      <c r="B1770" s="9" t="inlineStr">
        <is>
          <t>孚格榉木拼色圆桌</t>
        </is>
      </c>
      <c r="C1770" s="9" t="inlineStr">
        <is>
          <t>榉木拼色圆桌-1.1米</t>
        </is>
      </c>
      <c r="D1770" s="9" t="inlineStr">
        <is>
          <t>PFG2621109012013</t>
        </is>
      </c>
      <c r="E1770" s="5" t="inlineStr">
        <is>
          <t>AC-0151</t>
        </is>
      </c>
      <c r="F1770" s="9" t="inlineStr">
        <is>
          <t>圆桌不锈钢桌腿连接件</t>
        </is>
      </c>
      <c r="G1770" s="9" t="inlineStr">
        <is>
          <t>个数</t>
        </is>
      </c>
      <c r="H1770" s="9" t="n"/>
      <c r="I1770" s="9" t="inlineStr">
        <is>
          <t>根</t>
        </is>
      </c>
      <c r="J1770" s="9" t="n">
        <v>4</v>
      </c>
      <c r="K1770" s="9" t="n"/>
      <c r="L1770" s="9" t="n"/>
      <c r="N1770" s="8" t="inlineStr">
        <is>
          <t>✅ 可导入</t>
        </is>
      </c>
      <c r="O1770" t="inlineStr">
        <is>
          <t>✓</t>
        </is>
      </c>
    </row>
    <row r="1771">
      <c r="A1771" s="5" t="inlineStr">
        <is>
          <t>PFG26211090120</t>
        </is>
      </c>
      <c r="B1771" s="6" t="inlineStr">
        <is>
          <t>孚格榉木拼色圆桌</t>
        </is>
      </c>
      <c r="C1771" s="6" t="inlineStr">
        <is>
          <t>榉木拼色圆桌-1.2米</t>
        </is>
      </c>
      <c r="D1771" s="6" t="inlineStr">
        <is>
          <t>PFG2621109012014</t>
        </is>
      </c>
      <c r="E1771" s="5" t="inlineStr">
        <is>
          <t>WD-0374</t>
        </is>
      </c>
      <c r="F1771" s="6" t="inlineStr">
        <is>
          <t>榉木拼色圆桌-木作部分-适配1.2米</t>
        </is>
      </c>
      <c r="G1771" s="6" t="inlineStr">
        <is>
          <t>组合</t>
        </is>
      </c>
      <c r="H1771" s="6" t="n"/>
      <c r="I1771" s="6" t="inlineStr">
        <is>
          <t>套</t>
        </is>
      </c>
      <c r="J1771" s="6" t="n">
        <v>1</v>
      </c>
      <c r="K1771" s="6" t="n"/>
      <c r="L1771" s="6" t="n"/>
      <c r="N1771" s="8" t="inlineStr">
        <is>
          <t>✅ 可导入</t>
        </is>
      </c>
      <c r="O1771" t="inlineStr">
        <is>
          <t>✓</t>
        </is>
      </c>
    </row>
    <row r="1772">
      <c r="A1772" s="5" t="inlineStr">
        <is>
          <t>PFG26211090120</t>
        </is>
      </c>
      <c r="B1772" s="9" t="inlineStr">
        <is>
          <t>孚格榉木拼色圆桌</t>
        </is>
      </c>
      <c r="C1772" s="9" t="inlineStr">
        <is>
          <t>榉木拼色圆桌-1.2米</t>
        </is>
      </c>
      <c r="D1772" s="9" t="inlineStr">
        <is>
          <t>PFG2621109012014</t>
        </is>
      </c>
      <c r="E1772" s="5" t="inlineStr">
        <is>
          <t>AC-0143</t>
        </is>
      </c>
      <c r="F1772" s="9" t="inlineStr">
        <is>
          <t>贴美耐板多层板</t>
        </is>
      </c>
      <c r="G1772" s="9" t="inlineStr">
        <is>
          <t>平面(长×宽)</t>
        </is>
      </c>
      <c r="H1772" s="9" t="inlineStr">
        <is>
          <t>1200*1200</t>
        </is>
      </c>
      <c r="I1772" s="9" t="inlineStr">
        <is>
          <t>块</t>
        </is>
      </c>
      <c r="J1772" s="9" t="n">
        <v>1</v>
      </c>
      <c r="K1772" s="9" t="n"/>
      <c r="L1772" s="9" t="n"/>
      <c r="N1772" s="8" t="inlineStr">
        <is>
          <t>✅ 可导入</t>
        </is>
      </c>
      <c r="O1772" t="inlineStr">
        <is>
          <t>✓</t>
        </is>
      </c>
    </row>
    <row r="1773">
      <c r="A1773" s="5" t="inlineStr">
        <is>
          <t>PFG26211090120</t>
        </is>
      </c>
      <c r="B1773" s="6" t="inlineStr">
        <is>
          <t>孚格榉木拼色圆桌</t>
        </is>
      </c>
      <c r="C1773" s="6" t="inlineStr">
        <is>
          <t>榉木拼色圆桌-1.2米</t>
        </is>
      </c>
      <c r="D1773" s="6" t="inlineStr">
        <is>
          <t>PFG2621109012014</t>
        </is>
      </c>
      <c r="E1773" s="5" t="inlineStr">
        <is>
          <t>AC-0151</t>
        </is>
      </c>
      <c r="F1773" s="6" t="inlineStr">
        <is>
          <t>圆桌不锈钢桌腿连接件</t>
        </is>
      </c>
      <c r="G1773" s="6" t="inlineStr">
        <is>
          <t>个数</t>
        </is>
      </c>
      <c r="H1773" s="6" t="n"/>
      <c r="I1773" s="6" t="inlineStr">
        <is>
          <t>根</t>
        </is>
      </c>
      <c r="J1773" s="6" t="n">
        <v>4</v>
      </c>
      <c r="K1773" s="6" t="n"/>
      <c r="L1773" s="6" t="n"/>
      <c r="N1773" s="8" t="inlineStr">
        <is>
          <t>✅ 可导入</t>
        </is>
      </c>
      <c r="O1773" t="inlineStr">
        <is>
          <t>✓</t>
        </is>
      </c>
    </row>
    <row r="1774">
      <c r="A1774" s="5" t="inlineStr">
        <is>
          <t>PFG26211100122</t>
        </is>
      </c>
      <c r="B1774" s="9" t="inlineStr">
        <is>
          <t>孚格榉木弧型圆桌</t>
        </is>
      </c>
      <c r="C1774" s="9" t="inlineStr">
        <is>
          <t>榉木弧型圆桌-0.9米</t>
        </is>
      </c>
      <c r="D1774" s="9" t="inlineStr">
        <is>
          <t>PFG2621110012211</t>
        </is>
      </c>
      <c r="E1774" s="5" t="inlineStr">
        <is>
          <t>WD-0375</t>
        </is>
      </c>
      <c r="F1774" s="9" t="inlineStr">
        <is>
          <t>榉木弧型圆桌-木作部分-适配0.9米</t>
        </is>
      </c>
      <c r="G1774" s="9" t="inlineStr">
        <is>
          <t>组合</t>
        </is>
      </c>
      <c r="H1774" s="9" t="n"/>
      <c r="I1774" s="9" t="inlineStr">
        <is>
          <t>套</t>
        </is>
      </c>
      <c r="J1774" s="9" t="n">
        <v>1</v>
      </c>
      <c r="K1774" s="9" t="n"/>
      <c r="L1774" s="9" t="n"/>
      <c r="N1774" s="8" t="inlineStr">
        <is>
          <t>✅ 可导入</t>
        </is>
      </c>
      <c r="O1774" t="inlineStr">
        <is>
          <t>✓</t>
        </is>
      </c>
    </row>
    <row r="1775">
      <c r="A1775" s="5" t="inlineStr">
        <is>
          <t>PFG26211100122</t>
        </is>
      </c>
      <c r="B1775" s="6" t="inlineStr">
        <is>
          <t>孚格榉木弧型圆桌</t>
        </is>
      </c>
      <c r="C1775" s="6" t="inlineStr">
        <is>
          <t>榉木弧型圆桌-0.9米</t>
        </is>
      </c>
      <c r="D1775" s="6" t="inlineStr">
        <is>
          <t>PFG2621110012211</t>
        </is>
      </c>
      <c r="E1775" s="5" t="inlineStr">
        <is>
          <t>AC-0143</t>
        </is>
      </c>
      <c r="F1775" s="6" t="inlineStr">
        <is>
          <t>贴美耐板多层板</t>
        </is>
      </c>
      <c r="G1775" s="6" t="inlineStr">
        <is>
          <t>平面(长×宽)</t>
        </is>
      </c>
      <c r="H1775" s="6" t="inlineStr">
        <is>
          <t>900*900</t>
        </is>
      </c>
      <c r="I1775" s="6" t="inlineStr">
        <is>
          <t>块</t>
        </is>
      </c>
      <c r="J1775" s="6" t="n">
        <v>1</v>
      </c>
      <c r="K1775" s="6" t="n"/>
      <c r="L1775" s="6" t="n"/>
      <c r="N1775" s="8" t="inlineStr">
        <is>
          <t>✅ 可导入</t>
        </is>
      </c>
      <c r="O1775" t="inlineStr">
        <is>
          <t>✓</t>
        </is>
      </c>
    </row>
    <row r="1776">
      <c r="A1776" s="5" t="inlineStr">
        <is>
          <t>PFG26211100122</t>
        </is>
      </c>
      <c r="B1776" s="9" t="inlineStr">
        <is>
          <t>孚格榉木弧型圆桌</t>
        </is>
      </c>
      <c r="C1776" s="9" t="inlineStr">
        <is>
          <t>榉木弧型圆桌-1.0米</t>
        </is>
      </c>
      <c r="D1776" s="9" t="inlineStr">
        <is>
          <t>PFG2621110012212</t>
        </is>
      </c>
      <c r="E1776" s="5" t="inlineStr">
        <is>
          <t>WD-0376</t>
        </is>
      </c>
      <c r="F1776" s="9" t="inlineStr">
        <is>
          <t>榉木弧型圆桌-木作部分-适配1.0米</t>
        </is>
      </c>
      <c r="G1776" s="9" t="inlineStr">
        <is>
          <t>组合</t>
        </is>
      </c>
      <c r="H1776" s="9" t="n"/>
      <c r="I1776" s="9" t="inlineStr">
        <is>
          <t>套</t>
        </is>
      </c>
      <c r="J1776" s="9" t="n">
        <v>1</v>
      </c>
      <c r="K1776" s="9" t="n"/>
      <c r="L1776" s="9" t="n"/>
      <c r="N1776" s="8" t="inlineStr">
        <is>
          <t>✅ 可导入</t>
        </is>
      </c>
      <c r="O1776" t="inlineStr">
        <is>
          <t>✓</t>
        </is>
      </c>
    </row>
    <row r="1777">
      <c r="A1777" s="5" t="inlineStr">
        <is>
          <t>PFG26211100122</t>
        </is>
      </c>
      <c r="B1777" s="6" t="inlineStr">
        <is>
          <t>孚格榉木弧型圆桌</t>
        </is>
      </c>
      <c r="C1777" s="6" t="inlineStr">
        <is>
          <t>榉木弧型圆桌-1.0米</t>
        </is>
      </c>
      <c r="D1777" s="6" t="inlineStr">
        <is>
          <t>PFG2621110012212</t>
        </is>
      </c>
      <c r="E1777" s="5" t="inlineStr">
        <is>
          <t>AC-0143</t>
        </is>
      </c>
      <c r="F1777" s="6" t="inlineStr">
        <is>
          <t>贴美耐板多层板</t>
        </is>
      </c>
      <c r="G1777" s="6" t="inlineStr">
        <is>
          <t>平面(长×宽)</t>
        </is>
      </c>
      <c r="H1777" s="6" t="inlineStr">
        <is>
          <t>1000*1000</t>
        </is>
      </c>
      <c r="I1777" s="6" t="inlineStr">
        <is>
          <t>块</t>
        </is>
      </c>
      <c r="J1777" s="6" t="n">
        <v>1</v>
      </c>
      <c r="K1777" s="6" t="n"/>
      <c r="L1777" s="6" t="n"/>
      <c r="N1777" s="8" t="inlineStr">
        <is>
          <t>✅ 可导入</t>
        </is>
      </c>
      <c r="O1777" t="inlineStr">
        <is>
          <t>✓</t>
        </is>
      </c>
    </row>
    <row r="1778">
      <c r="A1778" s="5" t="inlineStr">
        <is>
          <t>PFG26211100122</t>
        </is>
      </c>
      <c r="B1778" s="9" t="inlineStr">
        <is>
          <t>孚格榉木弧型圆桌</t>
        </is>
      </c>
      <c r="C1778" s="9" t="inlineStr">
        <is>
          <t>榉木弧型圆桌-1.1米</t>
        </is>
      </c>
      <c r="D1778" s="9" t="inlineStr">
        <is>
          <t>PFG2621110012213</t>
        </is>
      </c>
      <c r="E1778" s="5" t="inlineStr">
        <is>
          <t>WD-0377</t>
        </is>
      </c>
      <c r="F1778" s="9" t="inlineStr">
        <is>
          <t>榉木弧型圆桌-木作部分-适配1.1米</t>
        </is>
      </c>
      <c r="G1778" s="9" t="inlineStr">
        <is>
          <t>组合</t>
        </is>
      </c>
      <c r="H1778" s="9" t="n"/>
      <c r="I1778" s="9" t="inlineStr">
        <is>
          <t>套</t>
        </is>
      </c>
      <c r="J1778" s="9" t="n">
        <v>1</v>
      </c>
      <c r="K1778" s="9" t="n"/>
      <c r="L1778" s="9" t="n"/>
      <c r="N1778" s="8" t="inlineStr">
        <is>
          <t>✅ 可导入</t>
        </is>
      </c>
      <c r="O1778" t="inlineStr">
        <is>
          <t>✓</t>
        </is>
      </c>
    </row>
    <row r="1779">
      <c r="A1779" s="5" t="inlineStr">
        <is>
          <t>PFG26211100122</t>
        </is>
      </c>
      <c r="B1779" s="6" t="inlineStr">
        <is>
          <t>孚格榉木弧型圆桌</t>
        </is>
      </c>
      <c r="C1779" s="6" t="inlineStr">
        <is>
          <t>榉木弧型圆桌-1.1米</t>
        </is>
      </c>
      <c r="D1779" s="6" t="inlineStr">
        <is>
          <t>PFG2621110012213</t>
        </is>
      </c>
      <c r="E1779" s="5" t="inlineStr">
        <is>
          <t>AC-0143</t>
        </is>
      </c>
      <c r="F1779" s="6" t="inlineStr">
        <is>
          <t>贴美耐板多层板</t>
        </is>
      </c>
      <c r="G1779" s="6" t="inlineStr">
        <is>
          <t>平面(长×宽)</t>
        </is>
      </c>
      <c r="H1779" s="6" t="inlineStr">
        <is>
          <t>1100*1100</t>
        </is>
      </c>
      <c r="I1779" s="6" t="inlineStr">
        <is>
          <t>块</t>
        </is>
      </c>
      <c r="J1779" s="6" t="n">
        <v>1</v>
      </c>
      <c r="K1779" s="6" t="n"/>
      <c r="L1779" s="6" t="n"/>
      <c r="N1779" s="8" t="inlineStr">
        <is>
          <t>✅ 可导入</t>
        </is>
      </c>
      <c r="O1779" t="inlineStr">
        <is>
          <t>✓</t>
        </is>
      </c>
    </row>
    <row r="1780">
      <c r="A1780" s="5" t="inlineStr">
        <is>
          <t>PFG26211100122</t>
        </is>
      </c>
      <c r="B1780" s="9" t="inlineStr">
        <is>
          <t>孚格榉木弧型圆桌</t>
        </is>
      </c>
      <c r="C1780" s="9" t="inlineStr">
        <is>
          <t>榉木弧型圆桌-1.2米</t>
        </is>
      </c>
      <c r="D1780" s="9" t="inlineStr">
        <is>
          <t>PFG2621110012214</t>
        </is>
      </c>
      <c r="E1780" s="5" t="inlineStr">
        <is>
          <t>WD-0378</t>
        </is>
      </c>
      <c r="F1780" s="9" t="inlineStr">
        <is>
          <t>榉木弧型圆桌-木作部分-适配1.2米</t>
        </is>
      </c>
      <c r="G1780" s="9" t="inlineStr">
        <is>
          <t>组合</t>
        </is>
      </c>
      <c r="H1780" s="9" t="n"/>
      <c r="I1780" s="9" t="inlineStr">
        <is>
          <t>套</t>
        </is>
      </c>
      <c r="J1780" s="9" t="n">
        <v>1</v>
      </c>
      <c r="K1780" s="9" t="n"/>
      <c r="L1780" s="9" t="n"/>
      <c r="N1780" s="8" t="inlineStr">
        <is>
          <t>✅ 可导入</t>
        </is>
      </c>
      <c r="O1780" t="inlineStr">
        <is>
          <t>✓</t>
        </is>
      </c>
    </row>
    <row r="1781">
      <c r="A1781" s="5" t="inlineStr">
        <is>
          <t>PFG26211100122</t>
        </is>
      </c>
      <c r="B1781" s="6" t="inlineStr">
        <is>
          <t>孚格榉木弧型圆桌</t>
        </is>
      </c>
      <c r="C1781" s="6" t="inlineStr">
        <is>
          <t>榉木弧型圆桌-1.2米</t>
        </is>
      </c>
      <c r="D1781" s="6" t="inlineStr">
        <is>
          <t>PFG2621110012214</t>
        </is>
      </c>
      <c r="E1781" s="5" t="inlineStr">
        <is>
          <t>AC-0143</t>
        </is>
      </c>
      <c r="F1781" s="6" t="inlineStr">
        <is>
          <t>贴美耐板多层板</t>
        </is>
      </c>
      <c r="G1781" s="6" t="inlineStr">
        <is>
          <t>平面(长×宽)</t>
        </is>
      </c>
      <c r="H1781" s="6" t="inlineStr">
        <is>
          <t>1200*1200</t>
        </is>
      </c>
      <c r="I1781" s="6" t="inlineStr">
        <is>
          <t>块</t>
        </is>
      </c>
      <c r="J1781" s="6" t="n">
        <v>1</v>
      </c>
      <c r="K1781" s="6" t="n"/>
      <c r="L1781" s="6" t="n"/>
      <c r="N1781" s="8" t="inlineStr">
        <is>
          <t>✅ 可导入</t>
        </is>
      </c>
      <c r="O1781" t="inlineStr">
        <is>
          <t>✓</t>
        </is>
      </c>
    </row>
    <row r="1782">
      <c r="A1782" s="5" t="inlineStr">
        <is>
          <t>PFG26211110124</t>
        </is>
      </c>
      <c r="B1782" s="9" t="inlineStr">
        <is>
          <t>孚格榉木岩板圆桌</t>
        </is>
      </c>
      <c r="C1782" s="9" t="inlineStr">
        <is>
          <t>榉木岩板圆桌-0.9米</t>
        </is>
      </c>
      <c r="D1782" s="9" t="inlineStr">
        <is>
          <t>PFG2621111012411</t>
        </is>
      </c>
      <c r="E1782" s="5" t="inlineStr">
        <is>
          <t>WD-0379</t>
        </is>
      </c>
      <c r="F1782" s="9" t="inlineStr">
        <is>
          <t>中古岩板圆桌-木作部分-适配0.9米</t>
        </is>
      </c>
      <c r="G1782" s="9" t="inlineStr">
        <is>
          <t>组合</t>
        </is>
      </c>
      <c r="H1782" s="9" t="n"/>
      <c r="I1782" s="9" t="inlineStr">
        <is>
          <t>套</t>
        </is>
      </c>
      <c r="J1782" s="9" t="n">
        <v>1</v>
      </c>
      <c r="K1782" s="9" t="n"/>
      <c r="L1782" s="9" t="n"/>
      <c r="N1782" s="8" t="inlineStr">
        <is>
          <t>✅ 可导入</t>
        </is>
      </c>
      <c r="O1782" t="inlineStr">
        <is>
          <t>✓</t>
        </is>
      </c>
    </row>
    <row r="1783">
      <c r="A1783" s="5" t="inlineStr">
        <is>
          <t>PFG26211110124</t>
        </is>
      </c>
      <c r="B1783" s="6" t="inlineStr">
        <is>
          <t>孚格榉木岩板圆桌</t>
        </is>
      </c>
      <c r="C1783" s="6" t="inlineStr">
        <is>
          <t>榉木岩板圆桌-0.9米</t>
        </is>
      </c>
      <c r="D1783" s="6" t="inlineStr">
        <is>
          <t>PFG2621111012411</t>
        </is>
      </c>
      <c r="E1783" s="5" t="inlineStr">
        <is>
          <t>AC-0103</t>
        </is>
      </c>
      <c r="F1783" s="6" t="inlineStr">
        <is>
          <t>12mm白色岩板</t>
        </is>
      </c>
      <c r="G1783" s="6" t="inlineStr">
        <is>
          <t>平面(长×宽)</t>
        </is>
      </c>
      <c r="H1783" s="6" t="inlineStr">
        <is>
          <t>900*900</t>
        </is>
      </c>
      <c r="I1783" s="6" t="inlineStr">
        <is>
          <t>块</t>
        </is>
      </c>
      <c r="J1783" s="6" t="n">
        <v>1</v>
      </c>
      <c r="K1783" s="6" t="n"/>
      <c r="L1783" s="6" t="n"/>
      <c r="N1783" s="8" t="inlineStr">
        <is>
          <t>✅ 可导入</t>
        </is>
      </c>
      <c r="O1783" t="inlineStr">
        <is>
          <t>✓</t>
        </is>
      </c>
    </row>
    <row r="1784">
      <c r="A1784" s="5" t="inlineStr">
        <is>
          <t>PFG26211110124</t>
        </is>
      </c>
      <c r="B1784" s="9" t="inlineStr">
        <is>
          <t>孚格榉木岩板圆桌</t>
        </is>
      </c>
      <c r="C1784" s="9" t="inlineStr">
        <is>
          <t>榉木岩板圆桌-0.9米</t>
        </is>
      </c>
      <c r="D1784" s="9" t="inlineStr">
        <is>
          <t>PFG2621111012411</t>
        </is>
      </c>
      <c r="E1784" s="5" t="inlineStr">
        <is>
          <t>AC-0152</t>
        </is>
      </c>
      <c r="F1784" s="9" t="inlineStr">
        <is>
          <t>圆桌复杂金属腿</t>
        </is>
      </c>
      <c r="G1784" s="9" t="inlineStr">
        <is>
          <t>组合</t>
        </is>
      </c>
      <c r="H1784" s="9" t="n"/>
      <c r="I1784" s="9" t="inlineStr">
        <is>
          <t>套</t>
        </is>
      </c>
      <c r="J1784" s="9" t="n">
        <v>1</v>
      </c>
      <c r="K1784" s="9" t="n"/>
      <c r="L1784" s="9" t="n"/>
      <c r="N1784" s="8" t="inlineStr">
        <is>
          <t>✅ 可导入</t>
        </is>
      </c>
      <c r="O1784" t="inlineStr">
        <is>
          <t>✓</t>
        </is>
      </c>
    </row>
    <row r="1785">
      <c r="A1785" s="5" t="inlineStr">
        <is>
          <t>PFG26211110124</t>
        </is>
      </c>
      <c r="B1785" s="6" t="inlineStr">
        <is>
          <t>孚格榉木岩板圆桌</t>
        </is>
      </c>
      <c r="C1785" s="6" t="inlineStr">
        <is>
          <t>榉木岩板圆桌-1.0米</t>
        </is>
      </c>
      <c r="D1785" s="6" t="inlineStr">
        <is>
          <t>PFG2621111012412</t>
        </is>
      </c>
      <c r="E1785" s="5" t="inlineStr">
        <is>
          <t>WD-0380</t>
        </is>
      </c>
      <c r="F1785" s="6" t="inlineStr">
        <is>
          <t>中古岩板圆桌-木作部分-适配1.0米</t>
        </is>
      </c>
      <c r="G1785" s="6" t="inlineStr">
        <is>
          <t>组合</t>
        </is>
      </c>
      <c r="H1785" s="6" t="n"/>
      <c r="I1785" s="6" t="inlineStr">
        <is>
          <t>套</t>
        </is>
      </c>
      <c r="J1785" s="6" t="n">
        <v>1</v>
      </c>
      <c r="K1785" s="6" t="n"/>
      <c r="L1785" s="6" t="n"/>
      <c r="N1785" s="8" t="inlineStr">
        <is>
          <t>✅ 可导入</t>
        </is>
      </c>
      <c r="O1785" t="inlineStr">
        <is>
          <t>✓</t>
        </is>
      </c>
    </row>
    <row r="1786">
      <c r="A1786" s="5" t="inlineStr">
        <is>
          <t>PFG26211110124</t>
        </is>
      </c>
      <c r="B1786" s="9" t="inlineStr">
        <is>
          <t>孚格榉木岩板圆桌</t>
        </is>
      </c>
      <c r="C1786" s="9" t="inlineStr">
        <is>
          <t>榉木岩板圆桌-1.0米</t>
        </is>
      </c>
      <c r="D1786" s="9" t="inlineStr">
        <is>
          <t>PFG2621111012412</t>
        </is>
      </c>
      <c r="E1786" s="5" t="inlineStr">
        <is>
          <t>AC-0103</t>
        </is>
      </c>
      <c r="F1786" s="9" t="inlineStr">
        <is>
          <t>12mm白色岩板</t>
        </is>
      </c>
      <c r="G1786" s="9" t="inlineStr">
        <is>
          <t>平面(长×宽)</t>
        </is>
      </c>
      <c r="H1786" s="9" t="inlineStr">
        <is>
          <t>1000*1000</t>
        </is>
      </c>
      <c r="I1786" s="9" t="inlineStr">
        <is>
          <t>块</t>
        </is>
      </c>
      <c r="J1786" s="9" t="n">
        <v>1</v>
      </c>
      <c r="K1786" s="9" t="n"/>
      <c r="L1786" s="9" t="n"/>
      <c r="N1786" s="8" t="inlineStr">
        <is>
          <t>✅ 可导入</t>
        </is>
      </c>
      <c r="O1786" t="inlineStr">
        <is>
          <t>✓</t>
        </is>
      </c>
    </row>
    <row r="1787">
      <c r="A1787" s="5" t="inlineStr">
        <is>
          <t>PFG26211110124</t>
        </is>
      </c>
      <c r="B1787" s="6" t="inlineStr">
        <is>
          <t>孚格榉木岩板圆桌</t>
        </is>
      </c>
      <c r="C1787" s="6" t="inlineStr">
        <is>
          <t>榉木岩板圆桌-1.0米</t>
        </is>
      </c>
      <c r="D1787" s="6" t="inlineStr">
        <is>
          <t>PFG2621111012412</t>
        </is>
      </c>
      <c r="E1787" s="5" t="inlineStr">
        <is>
          <t>AC-0152</t>
        </is>
      </c>
      <c r="F1787" s="6" t="inlineStr">
        <is>
          <t>圆桌复杂金属腿</t>
        </is>
      </c>
      <c r="G1787" s="6" t="inlineStr">
        <is>
          <t>组合</t>
        </is>
      </c>
      <c r="H1787" s="6" t="n"/>
      <c r="I1787" s="6" t="inlineStr">
        <is>
          <t>套</t>
        </is>
      </c>
      <c r="J1787" s="6" t="n">
        <v>1</v>
      </c>
      <c r="K1787" s="6" t="n"/>
      <c r="L1787" s="6" t="n"/>
      <c r="N1787" s="8" t="inlineStr">
        <is>
          <t>✅ 可导入</t>
        </is>
      </c>
      <c r="O1787" t="inlineStr">
        <is>
          <t>✓</t>
        </is>
      </c>
    </row>
    <row r="1788">
      <c r="A1788" s="5" t="inlineStr">
        <is>
          <t>PFG26211110124</t>
        </is>
      </c>
      <c r="B1788" s="9" t="inlineStr">
        <is>
          <t>孚格榉木岩板圆桌</t>
        </is>
      </c>
      <c r="C1788" s="9" t="inlineStr">
        <is>
          <t>榉木岩板圆桌-1.1米</t>
        </is>
      </c>
      <c r="D1788" s="9" t="inlineStr">
        <is>
          <t>PFG2621111012413</t>
        </is>
      </c>
      <c r="E1788" s="5" t="inlineStr">
        <is>
          <t>WD-0381</t>
        </is>
      </c>
      <c r="F1788" s="9" t="inlineStr">
        <is>
          <t>中古岩板圆桌-木作部分-适配1.1米</t>
        </is>
      </c>
      <c r="G1788" s="9" t="inlineStr">
        <is>
          <t>组合</t>
        </is>
      </c>
      <c r="H1788" s="9" t="n"/>
      <c r="I1788" s="9" t="inlineStr">
        <is>
          <t>套</t>
        </is>
      </c>
      <c r="J1788" s="9" t="n">
        <v>1</v>
      </c>
      <c r="K1788" s="9" t="n"/>
      <c r="L1788" s="9" t="n"/>
      <c r="N1788" s="8" t="inlineStr">
        <is>
          <t>✅ 可导入</t>
        </is>
      </c>
      <c r="O1788" t="inlineStr">
        <is>
          <t>✓</t>
        </is>
      </c>
    </row>
    <row r="1789">
      <c r="A1789" s="5" t="inlineStr">
        <is>
          <t>PFG26211110124</t>
        </is>
      </c>
      <c r="B1789" s="6" t="inlineStr">
        <is>
          <t>孚格榉木岩板圆桌</t>
        </is>
      </c>
      <c r="C1789" s="6" t="inlineStr">
        <is>
          <t>榉木岩板圆桌-1.1米</t>
        </is>
      </c>
      <c r="D1789" s="6" t="inlineStr">
        <is>
          <t>PFG2621111012413</t>
        </is>
      </c>
      <c r="E1789" s="5" t="inlineStr">
        <is>
          <t>AC-0103</t>
        </is>
      </c>
      <c r="F1789" s="6" t="inlineStr">
        <is>
          <t>12mm白色岩板</t>
        </is>
      </c>
      <c r="G1789" s="6" t="inlineStr">
        <is>
          <t>平面(长×宽)</t>
        </is>
      </c>
      <c r="H1789" s="6" t="inlineStr">
        <is>
          <t>1100*1100</t>
        </is>
      </c>
      <c r="I1789" s="6" t="inlineStr">
        <is>
          <t>块</t>
        </is>
      </c>
      <c r="J1789" s="6" t="n">
        <v>1</v>
      </c>
      <c r="K1789" s="6" t="n"/>
      <c r="L1789" s="6" t="n"/>
      <c r="N1789" s="8" t="inlineStr">
        <is>
          <t>✅ 可导入</t>
        </is>
      </c>
      <c r="O1789" t="inlineStr">
        <is>
          <t>✓</t>
        </is>
      </c>
    </row>
    <row r="1790">
      <c r="A1790" s="5" t="inlineStr">
        <is>
          <t>PFG26211110124</t>
        </is>
      </c>
      <c r="B1790" s="9" t="inlineStr">
        <is>
          <t>孚格榉木岩板圆桌</t>
        </is>
      </c>
      <c r="C1790" s="9" t="inlineStr">
        <is>
          <t>榉木岩板圆桌-1.1米</t>
        </is>
      </c>
      <c r="D1790" s="9" t="inlineStr">
        <is>
          <t>PFG2621111012413</t>
        </is>
      </c>
      <c r="E1790" s="5" t="inlineStr">
        <is>
          <t>AC-0152</t>
        </is>
      </c>
      <c r="F1790" s="9" t="inlineStr">
        <is>
          <t>圆桌复杂金属腿</t>
        </is>
      </c>
      <c r="G1790" s="9" t="inlineStr">
        <is>
          <t>组合</t>
        </is>
      </c>
      <c r="H1790" s="9" t="n"/>
      <c r="I1790" s="9" t="inlineStr">
        <is>
          <t>套</t>
        </is>
      </c>
      <c r="J1790" s="9" t="n">
        <v>1</v>
      </c>
      <c r="K1790" s="9" t="n"/>
      <c r="L1790" s="9" t="n"/>
      <c r="N1790" s="8" t="inlineStr">
        <is>
          <t>✅ 可导入</t>
        </is>
      </c>
      <c r="O1790" t="inlineStr">
        <is>
          <t>✓</t>
        </is>
      </c>
    </row>
    <row r="1791">
      <c r="N1791" s="8" t="inlineStr">
        <is>
          <t>✅ 可导入</t>
        </is>
      </c>
    </row>
  </sheetData>
  <autoFilter ref="A2:K1790"/>
  <mergeCells count="1">
    <mergeCell ref="A1:L1"/>
  </mergeCells>
  <dataValidations count="1">
    <dataValidation sqref="G3:G502" showDropDown="0" showInputMessage="1" showErrorMessage="1" allowBlank="1" type="list">
      <formula1>"体积(长×宽×厚),平面(长×宽),长度,个数,组合"</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262"/>
  <sheetViews>
    <sheetView zoomScale="115" zoomScaleNormal="115" workbookViewId="0">
      <selection activeCell="A1" sqref="A1:F1"/>
    </sheetView>
  </sheetViews>
  <sheetFormatPr baseColWidth="8" defaultColWidth="8.875" defaultRowHeight="14.25"/>
  <cols>
    <col width="16.125" customWidth="1" style="106" min="1" max="1"/>
    <col width="36.25" customWidth="1" style="106" min="2" max="2"/>
    <col width="9.75" customWidth="1" style="106" min="3" max="3"/>
    <col width="8" customWidth="1" style="106" min="4" max="4"/>
    <col width="12.75" customWidth="1" style="140" min="5" max="5"/>
    <col width="56.25" customWidth="1" style="106" min="6" max="6"/>
    <col width="8.875" customWidth="1" style="106" min="7" max="7"/>
    <col width="40" customWidth="1" style="106" min="8" max="8"/>
    <col width="55" customWidth="1" style="106" min="9" max="9"/>
    <col width="8.875" customWidth="1" style="106" min="10" max="13"/>
    <col width="8.875" customWidth="1" style="106" min="14" max="16384"/>
  </cols>
  <sheetData>
    <row r="1" ht="28.15" customHeight="1">
      <c r="A1" s="103" t="inlineStr">
        <is>
          <t>3b-配件价格表</t>
        </is>
      </c>
      <c r="B1" s="104" t="n"/>
      <c r="C1" s="104" t="n"/>
      <c r="D1" s="104" t="n"/>
      <c r="E1" s="104" t="n"/>
      <c r="F1" s="104" t="n"/>
      <c r="I1" s="86" t="inlineStr">
        <is>
          <t>本表共 279 行数据，38 行存在问题。 主要问题: 关键字段为空×19、数值含文本×18、重复键×1 导入将丢失的列(无系统字段映射): 尺寸类型、备注</t>
        </is>
      </c>
    </row>
    <row r="2" ht="18" customHeight="1">
      <c r="A2" s="3" t="inlineStr">
        <is>
          <t>物料编码</t>
        </is>
      </c>
      <c r="B2" s="3" t="inlineStr">
        <is>
          <t>物料名称</t>
        </is>
      </c>
      <c r="C2" s="3" t="inlineStr">
        <is>
          <t>尺寸类型</t>
        </is>
      </c>
      <c r="D2" s="3" t="inlineStr">
        <is>
          <t>单位</t>
        </is>
      </c>
      <c r="E2" s="154" t="inlineStr">
        <is>
          <t>计算价格</t>
        </is>
      </c>
      <c r="F2" s="3" t="inlineStr">
        <is>
          <t>备注</t>
        </is>
      </c>
      <c r="H2" s="4" t="inlineStr">
        <is>
          <t>导入校验</t>
        </is>
      </c>
      <c r="I2" s="87" t="inlineStr">
        <is>
          <t>⚠️问题标注</t>
        </is>
      </c>
    </row>
    <row r="3">
      <c r="A3" s="5" t="inlineStr">
        <is>
          <t>MP-001</t>
        </is>
      </c>
      <c r="B3" s="6" t="inlineStr">
        <is>
          <t>床-人工费-小型</t>
        </is>
      </c>
      <c r="C3" s="6" t="inlineStr">
        <is>
          <t>个数</t>
        </is>
      </c>
      <c r="D3" s="6" t="inlineStr">
        <is>
          <t>每个</t>
        </is>
      </c>
      <c r="E3" s="155" t="n">
        <v>600</v>
      </c>
      <c r="F3" s="6" t="n"/>
      <c r="H3" s="8" t="inlineStr">
        <is>
          <t>✅ 可导入</t>
        </is>
      </c>
      <c r="I3" t="inlineStr">
        <is>
          <t>✓</t>
        </is>
      </c>
    </row>
    <row r="4">
      <c r="A4" s="5" t="inlineStr">
        <is>
          <t>MP-002</t>
        </is>
      </c>
      <c r="B4" s="9" t="inlineStr">
        <is>
          <t>床头柜-人工费-小型</t>
        </is>
      </c>
      <c r="C4" s="9" t="inlineStr">
        <is>
          <t>个数</t>
        </is>
      </c>
      <c r="D4" s="9" t="inlineStr">
        <is>
          <t>每个</t>
        </is>
      </c>
      <c r="E4" s="156" t="n">
        <v>300</v>
      </c>
      <c r="F4" s="9" t="n"/>
      <c r="H4" s="8" t="inlineStr">
        <is>
          <t>✅ 可导入</t>
        </is>
      </c>
      <c r="I4" t="inlineStr">
        <is>
          <t>✓</t>
        </is>
      </c>
    </row>
    <row r="5">
      <c r="A5" s="5" t="inlineStr">
        <is>
          <t>MP-003</t>
        </is>
      </c>
      <c r="B5" s="6" t="inlineStr">
        <is>
          <t>梳妆台-人工费-小型</t>
        </is>
      </c>
      <c r="C5" s="6" t="inlineStr">
        <is>
          <t>个数</t>
        </is>
      </c>
      <c r="D5" s="6" t="inlineStr">
        <is>
          <t>每个</t>
        </is>
      </c>
      <c r="E5" s="155" t="n">
        <v>600</v>
      </c>
      <c r="F5" s="6" t="n"/>
      <c r="H5" s="8" t="inlineStr">
        <is>
          <t>✅ 可导入</t>
        </is>
      </c>
      <c r="I5" t="inlineStr">
        <is>
          <t>✓</t>
        </is>
      </c>
    </row>
    <row r="6">
      <c r="A6" s="5" t="inlineStr">
        <is>
          <t>MP-004</t>
        </is>
      </c>
      <c r="B6" s="9" t="inlineStr">
        <is>
          <t>斗柜-人工费-小型</t>
        </is>
      </c>
      <c r="C6" s="9" t="inlineStr">
        <is>
          <t>个数</t>
        </is>
      </c>
      <c r="D6" s="9" t="inlineStr">
        <is>
          <t>每个</t>
        </is>
      </c>
      <c r="E6" s="156" t="n">
        <v>600</v>
      </c>
      <c r="F6" s="9" t="n"/>
      <c r="H6" s="8" t="inlineStr">
        <is>
          <t>✅ 可导入</t>
        </is>
      </c>
      <c r="I6" t="inlineStr">
        <is>
          <t>✓</t>
        </is>
      </c>
    </row>
    <row r="7">
      <c r="A7" s="5" t="inlineStr">
        <is>
          <t>MP-005</t>
        </is>
      </c>
      <c r="B7" s="6" t="inlineStr">
        <is>
          <t>镜子-人工费-小型</t>
        </is>
      </c>
      <c r="C7" s="6" t="inlineStr">
        <is>
          <t>个数</t>
        </is>
      </c>
      <c r="D7" s="6" t="inlineStr">
        <is>
          <t>每个</t>
        </is>
      </c>
      <c r="E7" s="155" t="n">
        <v>400</v>
      </c>
      <c r="F7" s="6" t="n"/>
      <c r="H7" s="8" t="inlineStr">
        <is>
          <t>✅ 可导入</t>
        </is>
      </c>
      <c r="I7" t="inlineStr">
        <is>
          <t>✓</t>
        </is>
      </c>
    </row>
    <row r="8">
      <c r="A8" s="5" t="inlineStr">
        <is>
          <t>MP-006</t>
        </is>
      </c>
      <c r="B8" s="9" t="inlineStr">
        <is>
          <t>电视柜-人工费-小型</t>
        </is>
      </c>
      <c r="C8" s="9" t="inlineStr">
        <is>
          <t>个数</t>
        </is>
      </c>
      <c r="D8" s="9" t="inlineStr">
        <is>
          <t>每个</t>
        </is>
      </c>
      <c r="E8" s="156" t="n">
        <v>600</v>
      </c>
      <c r="F8" s="9" t="n"/>
      <c r="H8" s="8" t="inlineStr">
        <is>
          <t>✅ 可导入</t>
        </is>
      </c>
      <c r="I8" t="inlineStr">
        <is>
          <t>✓</t>
        </is>
      </c>
    </row>
    <row r="9">
      <c r="A9" s="5" t="inlineStr">
        <is>
          <t>MP-007</t>
        </is>
      </c>
      <c r="B9" s="6" t="inlineStr">
        <is>
          <t>茶几-人工费-小型</t>
        </is>
      </c>
      <c r="C9" s="6" t="inlineStr">
        <is>
          <t>个数</t>
        </is>
      </c>
      <c r="D9" s="6" t="inlineStr">
        <is>
          <t>每个</t>
        </is>
      </c>
      <c r="E9" s="155" t="n">
        <v>400</v>
      </c>
      <c r="F9" s="6" t="n"/>
      <c r="H9" s="8" t="inlineStr">
        <is>
          <t>✅ 可导入</t>
        </is>
      </c>
      <c r="I9" t="inlineStr">
        <is>
          <t>✓</t>
        </is>
      </c>
    </row>
    <row r="10">
      <c r="A10" s="5" t="inlineStr">
        <is>
          <t>MP-008</t>
        </is>
      </c>
      <c r="B10" s="9" t="inlineStr">
        <is>
          <t>组合柜-人工费-小型</t>
        </is>
      </c>
      <c r="C10" s="9" t="inlineStr">
        <is>
          <t>个数</t>
        </is>
      </c>
      <c r="D10" s="9" t="inlineStr">
        <is>
          <t>每个</t>
        </is>
      </c>
      <c r="E10" s="156" t="n">
        <v>300</v>
      </c>
      <c r="F10" s="9" t="n"/>
      <c r="H10" s="8" t="inlineStr">
        <is>
          <t>✅ 可导入</t>
        </is>
      </c>
      <c r="I10" t="inlineStr">
        <is>
          <t>✓</t>
        </is>
      </c>
    </row>
    <row r="11">
      <c r="A11" s="5" t="inlineStr">
        <is>
          <t>MP-009</t>
        </is>
      </c>
      <c r="B11" s="6" t="inlineStr">
        <is>
          <t>小推车-人工费-小型</t>
        </is>
      </c>
      <c r="C11" s="6" t="inlineStr">
        <is>
          <t>个数</t>
        </is>
      </c>
      <c r="D11" s="6" t="inlineStr">
        <is>
          <t>每个</t>
        </is>
      </c>
      <c r="E11" s="155" t="n">
        <v>400</v>
      </c>
      <c r="F11" s="6" t="n"/>
      <c r="H11" s="8" t="inlineStr">
        <is>
          <t>✅ 可导入</t>
        </is>
      </c>
      <c r="I11" t="inlineStr">
        <is>
          <t>✓</t>
        </is>
      </c>
    </row>
    <row r="12">
      <c r="A12" s="5" t="inlineStr">
        <is>
          <t>MP-010</t>
        </is>
      </c>
      <c r="B12" s="9" t="inlineStr">
        <is>
          <t>餐边柜-人工费-小型</t>
        </is>
      </c>
      <c r="C12" s="9" t="inlineStr">
        <is>
          <t>个数</t>
        </is>
      </c>
      <c r="D12" s="9" t="inlineStr">
        <is>
          <t>每个</t>
        </is>
      </c>
      <c r="E12" s="156" t="n">
        <v>840</v>
      </c>
      <c r="F12" s="9" t="n"/>
      <c r="H12" s="8" t="inlineStr">
        <is>
          <t>✅ 可导入</t>
        </is>
      </c>
      <c r="I12" t="inlineStr">
        <is>
          <t>✓</t>
        </is>
      </c>
    </row>
    <row r="13">
      <c r="A13" s="5" t="inlineStr">
        <is>
          <t>MP-011</t>
        </is>
      </c>
      <c r="B13" s="6" t="inlineStr">
        <is>
          <t>餐桌-人工费-小型</t>
        </is>
      </c>
      <c r="C13" s="6" t="inlineStr">
        <is>
          <t>个数</t>
        </is>
      </c>
      <c r="D13" s="6" t="inlineStr">
        <is>
          <t>每个</t>
        </is>
      </c>
      <c r="E13" s="155" t="n">
        <v>300</v>
      </c>
      <c r="F13" s="6" t="n"/>
      <c r="H13" s="8" t="inlineStr">
        <is>
          <t>✅ 可导入</t>
        </is>
      </c>
      <c r="I13" t="inlineStr">
        <is>
          <t>✓</t>
        </is>
      </c>
    </row>
    <row r="14">
      <c r="A14" s="5" t="inlineStr">
        <is>
          <t>MP-012</t>
        </is>
      </c>
      <c r="B14" s="9" t="inlineStr">
        <is>
          <t>餐凳-人工费-小型</t>
        </is>
      </c>
      <c r="C14" s="9" t="inlineStr">
        <is>
          <t>个数</t>
        </is>
      </c>
      <c r="D14" s="9" t="inlineStr">
        <is>
          <t>每个</t>
        </is>
      </c>
      <c r="E14" s="156" t="n">
        <v>300</v>
      </c>
      <c r="F14" s="9" t="n"/>
      <c r="H14" s="8" t="inlineStr">
        <is>
          <t>✅ 可导入</t>
        </is>
      </c>
      <c r="I14" t="inlineStr">
        <is>
          <t>✓</t>
        </is>
      </c>
    </row>
    <row r="15">
      <c r="A15" s="5" t="inlineStr">
        <is>
          <t>MP-013</t>
        </is>
      </c>
      <c r="B15" s="6" t="inlineStr">
        <is>
          <t>岛台-人工费-小型</t>
        </is>
      </c>
      <c r="C15" s="6" t="inlineStr">
        <is>
          <t>个数</t>
        </is>
      </c>
      <c r="D15" s="6" t="inlineStr">
        <is>
          <t>每个</t>
        </is>
      </c>
      <c r="E15" s="155" t="n">
        <v>600</v>
      </c>
      <c r="F15" s="6" t="n"/>
      <c r="H15" s="8" t="inlineStr">
        <is>
          <t>✅ 可导入</t>
        </is>
      </c>
      <c r="I15" t="inlineStr">
        <is>
          <t>✓</t>
        </is>
      </c>
    </row>
    <row r="16">
      <c r="A16" s="5" t="inlineStr">
        <is>
          <t>MP-014</t>
        </is>
      </c>
      <c r="B16" s="9" t="inlineStr">
        <is>
          <t>书柜-人工费-小型</t>
        </is>
      </c>
      <c r="C16" s="9" t="inlineStr">
        <is>
          <t>个数</t>
        </is>
      </c>
      <c r="D16" s="9" t="inlineStr">
        <is>
          <t>每个</t>
        </is>
      </c>
      <c r="E16" s="156" t="n">
        <v>800</v>
      </c>
      <c r="F16" s="9" t="n"/>
      <c r="H16" s="8" t="inlineStr">
        <is>
          <t>✅ 可导入</t>
        </is>
      </c>
      <c r="I16" t="inlineStr">
        <is>
          <t>✓</t>
        </is>
      </c>
    </row>
    <row r="17">
      <c r="A17" s="5" t="inlineStr">
        <is>
          <t>MP-015</t>
        </is>
      </c>
      <c r="B17" s="6" t="inlineStr">
        <is>
          <t>书桌-人工费-小型</t>
        </is>
      </c>
      <c r="C17" s="6" t="inlineStr">
        <is>
          <t>个数</t>
        </is>
      </c>
      <c r="D17" s="6" t="inlineStr">
        <is>
          <t>每个</t>
        </is>
      </c>
      <c r="E17" s="155" t="n">
        <v>700</v>
      </c>
      <c r="F17" s="6" t="n"/>
      <c r="H17" s="8" t="inlineStr">
        <is>
          <t>✅ 可导入</t>
        </is>
      </c>
      <c r="I17" t="inlineStr">
        <is>
          <t>✓</t>
        </is>
      </c>
    </row>
    <row r="18">
      <c r="A18" s="5" t="inlineStr">
        <is>
          <t>MP-016</t>
        </is>
      </c>
      <c r="B18" s="9" t="inlineStr">
        <is>
          <t>升降桌-人工费-小型</t>
        </is>
      </c>
      <c r="C18" s="9" t="inlineStr">
        <is>
          <t>个数</t>
        </is>
      </c>
      <c r="D18" s="9" t="inlineStr">
        <is>
          <t>每个</t>
        </is>
      </c>
      <c r="E18" s="156" t="n">
        <v>600</v>
      </c>
      <c r="F18" s="9" t="n"/>
      <c r="H18" s="8" t="inlineStr">
        <is>
          <t>✅ 可导入</t>
        </is>
      </c>
      <c r="I18" t="inlineStr">
        <is>
          <t>✓</t>
        </is>
      </c>
    </row>
    <row r="19">
      <c r="A19" s="5" t="inlineStr">
        <is>
          <t>MP-017</t>
        </is>
      </c>
      <c r="B19" s="6" t="inlineStr">
        <is>
          <t>鞋柜-人工费-小型</t>
        </is>
      </c>
      <c r="C19" s="6" t="inlineStr">
        <is>
          <t>个数</t>
        </is>
      </c>
      <c r="D19" s="6" t="inlineStr">
        <is>
          <t>每个</t>
        </is>
      </c>
      <c r="E19" s="155" t="n">
        <v>900</v>
      </c>
      <c r="F19" s="6" t="n"/>
      <c r="H19" s="8" t="inlineStr">
        <is>
          <t>✅ 可导入</t>
        </is>
      </c>
      <c r="I19" t="inlineStr">
        <is>
          <t>✓</t>
        </is>
      </c>
    </row>
    <row r="20">
      <c r="A20" s="5" t="inlineStr">
        <is>
          <t>MP-018</t>
        </is>
      </c>
      <c r="B20" s="9" t="inlineStr">
        <is>
          <t>衣帽架-人工费-小型</t>
        </is>
      </c>
      <c r="C20" s="9" t="inlineStr">
        <is>
          <t>个数</t>
        </is>
      </c>
      <c r="D20" s="9" t="inlineStr">
        <is>
          <t>每个</t>
        </is>
      </c>
      <c r="E20" s="156" t="n">
        <v>300</v>
      </c>
      <c r="F20" s="9" t="n"/>
      <c r="H20" s="8" t="inlineStr">
        <is>
          <t>✅ 可导入</t>
        </is>
      </c>
      <c r="I20" t="inlineStr">
        <is>
          <t>✓</t>
        </is>
      </c>
    </row>
    <row r="21">
      <c r="A21" s="5" t="inlineStr">
        <is>
          <t>MP-019</t>
        </is>
      </c>
      <c r="B21" s="6" t="inlineStr">
        <is>
          <t>床-人工费-中型</t>
        </is>
      </c>
      <c r="C21" s="6" t="inlineStr">
        <is>
          <t>个数</t>
        </is>
      </c>
      <c r="D21" s="6" t="inlineStr">
        <is>
          <t>每个</t>
        </is>
      </c>
      <c r="E21" s="155" t="n">
        <v>700</v>
      </c>
      <c r="F21" s="6" t="n"/>
      <c r="H21" s="8" t="inlineStr">
        <is>
          <t>✅ 可导入</t>
        </is>
      </c>
      <c r="I21" t="inlineStr">
        <is>
          <t>✓</t>
        </is>
      </c>
    </row>
    <row r="22">
      <c r="A22" s="5" t="inlineStr">
        <is>
          <t>MP-020</t>
        </is>
      </c>
      <c r="B22" s="9" t="inlineStr">
        <is>
          <t>床头柜-人工费-中型</t>
        </is>
      </c>
      <c r="C22" s="9" t="inlineStr">
        <is>
          <t>个数</t>
        </is>
      </c>
      <c r="D22" s="9" t="inlineStr">
        <is>
          <t>每个</t>
        </is>
      </c>
      <c r="E22" s="156" t="n">
        <v>350</v>
      </c>
      <c r="F22" s="9" t="n"/>
      <c r="H22" s="8" t="inlineStr">
        <is>
          <t>✅ 可导入</t>
        </is>
      </c>
      <c r="I22" t="inlineStr">
        <is>
          <t>✓</t>
        </is>
      </c>
    </row>
    <row r="23">
      <c r="A23" s="5" t="inlineStr">
        <is>
          <t>MP-021</t>
        </is>
      </c>
      <c r="B23" s="6" t="inlineStr">
        <is>
          <t>梳妆台-人工费-中型</t>
        </is>
      </c>
      <c r="C23" s="6" t="inlineStr">
        <is>
          <t>个数</t>
        </is>
      </c>
      <c r="D23" s="6" t="inlineStr">
        <is>
          <t>每个</t>
        </is>
      </c>
      <c r="E23" s="155" t="n">
        <v>700</v>
      </c>
      <c r="F23" s="6" t="n"/>
      <c r="H23" s="8" t="inlineStr">
        <is>
          <t>✅ 可导入</t>
        </is>
      </c>
      <c r="I23" t="inlineStr">
        <is>
          <t>✓</t>
        </is>
      </c>
    </row>
    <row r="24">
      <c r="A24" s="5" t="inlineStr">
        <is>
          <t>MP-022</t>
        </is>
      </c>
      <c r="B24" s="9" t="inlineStr">
        <is>
          <t>斗柜-人工费-中型</t>
        </is>
      </c>
      <c r="C24" s="9" t="inlineStr">
        <is>
          <t>个数</t>
        </is>
      </c>
      <c r="D24" s="9" t="inlineStr">
        <is>
          <t>每个</t>
        </is>
      </c>
      <c r="E24" s="156" t="n">
        <v>800</v>
      </c>
      <c r="F24" s="9" t="n"/>
      <c r="H24" s="8" t="inlineStr">
        <is>
          <t>✅ 可导入</t>
        </is>
      </c>
      <c r="I24" t="inlineStr">
        <is>
          <t>✓</t>
        </is>
      </c>
    </row>
    <row r="25">
      <c r="A25" s="5" t="inlineStr">
        <is>
          <t>MP-023</t>
        </is>
      </c>
      <c r="B25" s="6" t="inlineStr">
        <is>
          <t>镜子-人工费-中型</t>
        </is>
      </c>
      <c r="C25" s="6" t="inlineStr">
        <is>
          <t>个数</t>
        </is>
      </c>
      <c r="D25" s="6" t="inlineStr">
        <is>
          <t>每个</t>
        </is>
      </c>
      <c r="E25" s="155" t="n">
        <v>500</v>
      </c>
      <c r="F25" s="6" t="n"/>
      <c r="H25" s="8" t="inlineStr">
        <is>
          <t>✅ 可导入</t>
        </is>
      </c>
      <c r="I25" t="inlineStr">
        <is>
          <t>✓</t>
        </is>
      </c>
    </row>
    <row r="26">
      <c r="A26" s="5" t="inlineStr">
        <is>
          <t>MP-024</t>
        </is>
      </c>
      <c r="B26" s="9" t="inlineStr">
        <is>
          <t>电视柜-人工费-中型</t>
        </is>
      </c>
      <c r="C26" s="9" t="inlineStr">
        <is>
          <t>个数</t>
        </is>
      </c>
      <c r="D26" s="9" t="inlineStr">
        <is>
          <t>每个</t>
        </is>
      </c>
      <c r="E26" s="156" t="n">
        <v>800</v>
      </c>
      <c r="F26" s="9" t="n"/>
      <c r="H26" s="8" t="inlineStr">
        <is>
          <t>✅ 可导入</t>
        </is>
      </c>
      <c r="I26" t="inlineStr">
        <is>
          <t>✓</t>
        </is>
      </c>
    </row>
    <row r="27">
      <c r="A27" s="5" t="inlineStr">
        <is>
          <t>MP-025</t>
        </is>
      </c>
      <c r="B27" s="6" t="inlineStr">
        <is>
          <t>茶几-人工费-中型</t>
        </is>
      </c>
      <c r="C27" s="6" t="inlineStr">
        <is>
          <t>个数</t>
        </is>
      </c>
      <c r="D27" s="6" t="inlineStr">
        <is>
          <t>每个</t>
        </is>
      </c>
      <c r="E27" s="155" t="n">
        <v>500</v>
      </c>
      <c r="F27" s="6" t="n"/>
      <c r="H27" s="8" t="inlineStr">
        <is>
          <t>✅ 可导入</t>
        </is>
      </c>
      <c r="I27" t="inlineStr">
        <is>
          <t>✓</t>
        </is>
      </c>
    </row>
    <row r="28">
      <c r="A28" s="5" t="inlineStr">
        <is>
          <t>MP-026</t>
        </is>
      </c>
      <c r="B28" s="9" t="inlineStr">
        <is>
          <t>组合柜-人工费-中型</t>
        </is>
      </c>
      <c r="C28" s="9" t="inlineStr">
        <is>
          <t>个数</t>
        </is>
      </c>
      <c r="D28" s="9" t="inlineStr">
        <is>
          <t>每个</t>
        </is>
      </c>
      <c r="E28" s="156" t="n">
        <v>436</v>
      </c>
      <c r="F28" s="9" t="n"/>
      <c r="H28" s="8" t="inlineStr">
        <is>
          <t>✅ 可导入</t>
        </is>
      </c>
      <c r="I28" t="inlineStr">
        <is>
          <t>✓</t>
        </is>
      </c>
    </row>
    <row r="29">
      <c r="A29" s="5" t="inlineStr">
        <is>
          <t>MP-027</t>
        </is>
      </c>
      <c r="B29" s="6" t="inlineStr">
        <is>
          <t>小推车-人工费-中型</t>
        </is>
      </c>
      <c r="C29" s="6" t="inlineStr">
        <is>
          <t>个数</t>
        </is>
      </c>
      <c r="D29" s="6" t="inlineStr">
        <is>
          <t>每个</t>
        </is>
      </c>
      <c r="E29" s="155" t="n">
        <v>500</v>
      </c>
      <c r="F29" s="6" t="n"/>
      <c r="H29" s="8" t="inlineStr">
        <is>
          <t>✅ 可导入</t>
        </is>
      </c>
      <c r="I29" t="inlineStr">
        <is>
          <t>✓</t>
        </is>
      </c>
    </row>
    <row r="30">
      <c r="A30" s="5" t="inlineStr">
        <is>
          <t>MP-028</t>
        </is>
      </c>
      <c r="B30" s="9" t="inlineStr">
        <is>
          <t>餐边柜-人工费-中型</t>
        </is>
      </c>
      <c r="C30" s="9" t="inlineStr">
        <is>
          <t>个数</t>
        </is>
      </c>
      <c r="D30" s="9" t="inlineStr">
        <is>
          <t>每个</t>
        </is>
      </c>
      <c r="E30" s="156" t="n">
        <v>1070</v>
      </c>
      <c r="F30" s="9" t="n"/>
      <c r="H30" s="8" t="inlineStr">
        <is>
          <t>✅ 可导入</t>
        </is>
      </c>
      <c r="I30" t="inlineStr">
        <is>
          <t>✓</t>
        </is>
      </c>
    </row>
    <row r="31">
      <c r="A31" s="5" t="inlineStr">
        <is>
          <t>MP-029</t>
        </is>
      </c>
      <c r="B31" s="6" t="inlineStr">
        <is>
          <t>餐桌-人工费-中型</t>
        </is>
      </c>
      <c r="C31" s="6" t="inlineStr">
        <is>
          <t>个数</t>
        </is>
      </c>
      <c r="D31" s="6" t="inlineStr">
        <is>
          <t>每个</t>
        </is>
      </c>
      <c r="E31" s="155" t="n">
        <v>400</v>
      </c>
      <c r="F31" s="6" t="n"/>
      <c r="H31" s="8" t="inlineStr">
        <is>
          <t>✅ 可导入</t>
        </is>
      </c>
      <c r="I31" t="inlineStr">
        <is>
          <t>✓</t>
        </is>
      </c>
    </row>
    <row r="32">
      <c r="A32" s="5" t="inlineStr">
        <is>
          <t>MP-030</t>
        </is>
      </c>
      <c r="B32" s="9" t="inlineStr">
        <is>
          <t>餐凳-人工费-中型</t>
        </is>
      </c>
      <c r="C32" s="9" t="inlineStr">
        <is>
          <t>个数</t>
        </is>
      </c>
      <c r="D32" s="9" t="inlineStr">
        <is>
          <t>每个</t>
        </is>
      </c>
      <c r="E32" s="156" t="n">
        <v>350</v>
      </c>
      <c r="F32" s="9" t="n"/>
      <c r="H32" s="8" t="inlineStr">
        <is>
          <t>✅ 可导入</t>
        </is>
      </c>
      <c r="I32" t="inlineStr">
        <is>
          <t>✓</t>
        </is>
      </c>
    </row>
    <row r="33">
      <c r="A33" s="5" t="inlineStr">
        <is>
          <t>MP-031</t>
        </is>
      </c>
      <c r="B33" s="6" t="inlineStr">
        <is>
          <t>岛台-人工费-中型</t>
        </is>
      </c>
      <c r="C33" s="6" t="inlineStr">
        <is>
          <t>个数</t>
        </is>
      </c>
      <c r="D33" s="6" t="inlineStr">
        <is>
          <t>每个</t>
        </is>
      </c>
      <c r="E33" s="155" t="n">
        <v>800</v>
      </c>
      <c r="F33" s="6" t="n"/>
      <c r="H33" s="8" t="inlineStr">
        <is>
          <t>✅ 可导入</t>
        </is>
      </c>
      <c r="I33" t="inlineStr">
        <is>
          <t>✓</t>
        </is>
      </c>
    </row>
    <row r="34">
      <c r="A34" s="5" t="inlineStr">
        <is>
          <t>MP-032</t>
        </is>
      </c>
      <c r="B34" s="9" t="inlineStr">
        <is>
          <t>书柜-人工费-中型</t>
        </is>
      </c>
      <c r="C34" s="9" t="inlineStr">
        <is>
          <t>个数</t>
        </is>
      </c>
      <c r="D34" s="9" t="inlineStr">
        <is>
          <t>每个</t>
        </is>
      </c>
      <c r="E34" s="156" t="n">
        <v>1000</v>
      </c>
      <c r="F34" s="9" t="n"/>
      <c r="H34" s="8" t="inlineStr">
        <is>
          <t>✅ 可导入</t>
        </is>
      </c>
      <c r="I34" t="inlineStr">
        <is>
          <t>✓</t>
        </is>
      </c>
    </row>
    <row r="35">
      <c r="A35" s="5" t="inlineStr">
        <is>
          <t>MP-033</t>
        </is>
      </c>
      <c r="B35" s="6" t="inlineStr">
        <is>
          <t>书桌-人工费-中型</t>
        </is>
      </c>
      <c r="C35" s="6" t="inlineStr">
        <is>
          <t>个数</t>
        </is>
      </c>
      <c r="D35" s="6" t="inlineStr">
        <is>
          <t>每个</t>
        </is>
      </c>
      <c r="E35" s="155" t="n">
        <v>800</v>
      </c>
      <c r="F35" s="6" t="n"/>
      <c r="H35" s="8" t="inlineStr">
        <is>
          <t>✅ 可导入</t>
        </is>
      </c>
      <c r="I35" t="inlineStr">
        <is>
          <t>✓</t>
        </is>
      </c>
    </row>
    <row r="36">
      <c r="A36" s="5" t="inlineStr">
        <is>
          <t>MP-034</t>
        </is>
      </c>
      <c r="B36" s="9" t="inlineStr">
        <is>
          <t>升降桌-人工费-中型</t>
        </is>
      </c>
      <c r="C36" s="9" t="inlineStr">
        <is>
          <t>个数</t>
        </is>
      </c>
      <c r="D36" s="9" t="inlineStr">
        <is>
          <t>每个</t>
        </is>
      </c>
      <c r="E36" s="156" t="n">
        <v>700</v>
      </c>
      <c r="F36" s="9" t="n"/>
      <c r="H36" s="8" t="inlineStr">
        <is>
          <t>✅ 可导入</t>
        </is>
      </c>
      <c r="I36" t="inlineStr">
        <is>
          <t>✓</t>
        </is>
      </c>
    </row>
    <row r="37">
      <c r="A37" s="5" t="inlineStr">
        <is>
          <t>MP-035</t>
        </is>
      </c>
      <c r="B37" s="6" t="inlineStr">
        <is>
          <t>鞋柜-人工费-中型</t>
        </is>
      </c>
      <c r="C37" s="6" t="inlineStr">
        <is>
          <t>个数</t>
        </is>
      </c>
      <c r="D37" s="6" t="inlineStr">
        <is>
          <t>每个</t>
        </is>
      </c>
      <c r="E37" s="155" t="n">
        <v>1070</v>
      </c>
      <c r="F37" s="6" t="n"/>
      <c r="H37" s="8" t="inlineStr">
        <is>
          <t>✅ 可导入</t>
        </is>
      </c>
      <c r="I37" t="inlineStr">
        <is>
          <t>✓</t>
        </is>
      </c>
    </row>
    <row r="38">
      <c r="A38" s="5" t="inlineStr">
        <is>
          <t>MP-036</t>
        </is>
      </c>
      <c r="B38" s="9" t="inlineStr">
        <is>
          <t>衣帽架-人工费-中型</t>
        </is>
      </c>
      <c r="C38" s="9" t="inlineStr">
        <is>
          <t>个数</t>
        </is>
      </c>
      <c r="D38" s="9" t="inlineStr">
        <is>
          <t>每个</t>
        </is>
      </c>
      <c r="E38" s="156" t="n">
        <v>300</v>
      </c>
      <c r="F38" s="9" t="n"/>
      <c r="H38" s="8" t="inlineStr">
        <is>
          <t>✅ 可导入</t>
        </is>
      </c>
      <c r="I38" t="inlineStr">
        <is>
          <t>✓</t>
        </is>
      </c>
    </row>
    <row r="39">
      <c r="A39" s="5" t="inlineStr">
        <is>
          <t>MP-037</t>
        </is>
      </c>
      <c r="B39" s="6" t="inlineStr">
        <is>
          <t>床-人工费-大型</t>
        </is>
      </c>
      <c r="C39" s="6" t="inlineStr">
        <is>
          <t>个数</t>
        </is>
      </c>
      <c r="D39" s="6" t="inlineStr">
        <is>
          <t>每个</t>
        </is>
      </c>
      <c r="E39" s="155" t="n">
        <v>780</v>
      </c>
      <c r="F39" s="6" t="n"/>
      <c r="H39" s="8" t="inlineStr">
        <is>
          <t>✅ 可导入</t>
        </is>
      </c>
      <c r="I39" t="inlineStr">
        <is>
          <t>✓</t>
        </is>
      </c>
    </row>
    <row r="40">
      <c r="A40" s="5" t="inlineStr">
        <is>
          <t>MP-038</t>
        </is>
      </c>
      <c r="B40" s="9" t="inlineStr">
        <is>
          <t>床头柜-人工费-大型</t>
        </is>
      </c>
      <c r="C40" s="9" t="inlineStr">
        <is>
          <t>个数</t>
        </is>
      </c>
      <c r="D40" s="9" t="inlineStr">
        <is>
          <t>每个</t>
        </is>
      </c>
      <c r="E40" s="156" t="n">
        <v>436</v>
      </c>
      <c r="F40" s="9" t="n"/>
      <c r="H40" s="8" t="inlineStr">
        <is>
          <t>✅ 可导入</t>
        </is>
      </c>
      <c r="I40" t="inlineStr">
        <is>
          <t>✓</t>
        </is>
      </c>
    </row>
    <row r="41">
      <c r="A41" s="5" t="inlineStr">
        <is>
          <t>MP-039</t>
        </is>
      </c>
      <c r="B41" s="6" t="inlineStr">
        <is>
          <t>梳妆台-人工费-大型</t>
        </is>
      </c>
      <c r="C41" s="6" t="inlineStr">
        <is>
          <t>个数</t>
        </is>
      </c>
      <c r="D41" s="6" t="inlineStr">
        <is>
          <t>每个</t>
        </is>
      </c>
      <c r="E41" s="155" t="n">
        <v>800</v>
      </c>
      <c r="F41" s="6" t="n"/>
      <c r="H41" s="8" t="inlineStr">
        <is>
          <t>✅ 可导入</t>
        </is>
      </c>
      <c r="I41" t="inlineStr">
        <is>
          <t>✓</t>
        </is>
      </c>
    </row>
    <row r="42">
      <c r="A42" s="5" t="inlineStr">
        <is>
          <t>MP-040</t>
        </is>
      </c>
      <c r="B42" s="9" t="inlineStr">
        <is>
          <t>斗柜-人工费-大型</t>
        </is>
      </c>
      <c r="C42" s="9" t="inlineStr">
        <is>
          <t>个数</t>
        </is>
      </c>
      <c r="D42" s="9" t="inlineStr">
        <is>
          <t>每个</t>
        </is>
      </c>
      <c r="E42" s="156" t="n">
        <v>1000</v>
      </c>
      <c r="F42" s="9" t="n"/>
      <c r="H42" s="8" t="inlineStr">
        <is>
          <t>✅ 可导入</t>
        </is>
      </c>
      <c r="I42" t="inlineStr">
        <is>
          <t>✓</t>
        </is>
      </c>
    </row>
    <row r="43">
      <c r="A43" s="5" t="inlineStr">
        <is>
          <t>MP-041</t>
        </is>
      </c>
      <c r="B43" s="6" t="inlineStr">
        <is>
          <t>镜子-人工费-大型</t>
        </is>
      </c>
      <c r="C43" s="6" t="inlineStr">
        <is>
          <t>个数</t>
        </is>
      </c>
      <c r="D43" s="6" t="inlineStr">
        <is>
          <t>每个</t>
        </is>
      </c>
      <c r="E43" s="155" t="n">
        <v>600</v>
      </c>
      <c r="F43" s="6" t="n"/>
      <c r="H43" s="8" t="inlineStr">
        <is>
          <t>✅ 可导入</t>
        </is>
      </c>
      <c r="I43" t="inlineStr">
        <is>
          <t>✓</t>
        </is>
      </c>
    </row>
    <row r="44">
      <c r="A44" s="5" t="inlineStr">
        <is>
          <t>MP-042</t>
        </is>
      </c>
      <c r="B44" s="9" t="inlineStr">
        <is>
          <t>电视柜-人工费-大型</t>
        </is>
      </c>
      <c r="C44" s="9" t="inlineStr">
        <is>
          <t>个数</t>
        </is>
      </c>
      <c r="D44" s="9" t="inlineStr">
        <is>
          <t>每个</t>
        </is>
      </c>
      <c r="E44" s="156" t="n">
        <v>1000</v>
      </c>
      <c r="F44" s="9" t="n"/>
      <c r="H44" s="8" t="inlineStr">
        <is>
          <t>✅ 可导入</t>
        </is>
      </c>
      <c r="I44" t="inlineStr">
        <is>
          <t>✓</t>
        </is>
      </c>
    </row>
    <row r="45">
      <c r="A45" s="5" t="inlineStr">
        <is>
          <t>MP-043</t>
        </is>
      </c>
      <c r="B45" s="6" t="inlineStr">
        <is>
          <t>茶几-人工费-大型</t>
        </is>
      </c>
      <c r="C45" s="6" t="inlineStr">
        <is>
          <t>个数</t>
        </is>
      </c>
      <c r="D45" s="6" t="inlineStr">
        <is>
          <t>每个</t>
        </is>
      </c>
      <c r="E45" s="155" t="n">
        <v>600</v>
      </c>
      <c r="F45" s="6" t="n"/>
      <c r="H45" s="8" t="inlineStr">
        <is>
          <t>✅ 可导入</t>
        </is>
      </c>
      <c r="I45" t="inlineStr">
        <is>
          <t>✓</t>
        </is>
      </c>
    </row>
    <row r="46">
      <c r="A46" s="5" t="inlineStr">
        <is>
          <t>MP-044</t>
        </is>
      </c>
      <c r="B46" s="9" t="inlineStr">
        <is>
          <t>组合柜-人工费-大型</t>
        </is>
      </c>
      <c r="C46" s="9" t="inlineStr">
        <is>
          <t>个数</t>
        </is>
      </c>
      <c r="D46" s="9" t="inlineStr">
        <is>
          <t>每个</t>
        </is>
      </c>
      <c r="E46" s="156" t="n">
        <v>500</v>
      </c>
      <c r="F46" s="9" t="n"/>
      <c r="H46" s="8" t="inlineStr">
        <is>
          <t>✅ 可导入</t>
        </is>
      </c>
      <c r="I46" t="inlineStr">
        <is>
          <t>✓</t>
        </is>
      </c>
    </row>
    <row r="47">
      <c r="A47" s="5" t="inlineStr">
        <is>
          <t>MP-045</t>
        </is>
      </c>
      <c r="B47" s="6" t="inlineStr">
        <is>
          <t>小推车-人工费-大型</t>
        </is>
      </c>
      <c r="C47" s="6" t="inlineStr">
        <is>
          <t>个数</t>
        </is>
      </c>
      <c r="D47" s="6" t="inlineStr">
        <is>
          <t>每个</t>
        </is>
      </c>
      <c r="E47" s="155" t="n">
        <v>600</v>
      </c>
      <c r="F47" s="6" t="n"/>
      <c r="H47" s="8" t="inlineStr">
        <is>
          <t>✅ 可导入</t>
        </is>
      </c>
      <c r="I47" t="inlineStr">
        <is>
          <t>✓</t>
        </is>
      </c>
    </row>
    <row r="48">
      <c r="A48" s="5" t="inlineStr">
        <is>
          <t>MP-046</t>
        </is>
      </c>
      <c r="B48" s="9" t="inlineStr">
        <is>
          <t>餐边柜-人工费-大型</t>
        </is>
      </c>
      <c r="C48" s="9" t="inlineStr">
        <is>
          <t>个数</t>
        </is>
      </c>
      <c r="D48" s="9" t="inlineStr">
        <is>
          <t>每个</t>
        </is>
      </c>
      <c r="E48" s="156" t="n">
        <v>1480</v>
      </c>
      <c r="F48" s="9" t="n"/>
      <c r="H48" s="8" t="inlineStr">
        <is>
          <t>✅ 可导入</t>
        </is>
      </c>
      <c r="I48" t="inlineStr">
        <is>
          <t>✓</t>
        </is>
      </c>
    </row>
    <row r="49">
      <c r="A49" s="5" t="inlineStr">
        <is>
          <t>MP-047</t>
        </is>
      </c>
      <c r="B49" s="6" t="inlineStr">
        <is>
          <t>餐桌-人工费-大型</t>
        </is>
      </c>
      <c r="C49" s="6" t="inlineStr">
        <is>
          <t>个数</t>
        </is>
      </c>
      <c r="D49" s="6" t="inlineStr">
        <is>
          <t>每个</t>
        </is>
      </c>
      <c r="E49" s="155" t="n">
        <v>500</v>
      </c>
      <c r="F49" s="6" t="n"/>
      <c r="H49" s="8" t="inlineStr">
        <is>
          <t>✅ 可导入</t>
        </is>
      </c>
      <c r="I49" t="inlineStr">
        <is>
          <t>✓</t>
        </is>
      </c>
    </row>
    <row r="50">
      <c r="A50" s="5" t="inlineStr">
        <is>
          <t>MP-048</t>
        </is>
      </c>
      <c r="B50" s="9" t="inlineStr">
        <is>
          <t>餐凳-人工费-大型</t>
        </is>
      </c>
      <c r="C50" s="9" t="inlineStr">
        <is>
          <t>个数</t>
        </is>
      </c>
      <c r="D50" s="9" t="inlineStr">
        <is>
          <t>每个</t>
        </is>
      </c>
      <c r="E50" s="156" t="n">
        <v>400</v>
      </c>
      <c r="F50" s="9" t="n"/>
      <c r="H50" s="8" t="inlineStr">
        <is>
          <t>✅ 可导入</t>
        </is>
      </c>
      <c r="I50" t="inlineStr">
        <is>
          <t>✓</t>
        </is>
      </c>
    </row>
    <row r="51">
      <c r="A51" s="5" t="inlineStr">
        <is>
          <t>MP-049</t>
        </is>
      </c>
      <c r="B51" s="6" t="inlineStr">
        <is>
          <t>岛台-人工费-大型</t>
        </is>
      </c>
      <c r="C51" s="6" t="inlineStr">
        <is>
          <t>个数</t>
        </is>
      </c>
      <c r="D51" s="6" t="inlineStr">
        <is>
          <t>每个</t>
        </is>
      </c>
      <c r="E51" s="155" t="n">
        <v>1000</v>
      </c>
      <c r="F51" s="6" t="n"/>
      <c r="H51" s="8" t="inlineStr">
        <is>
          <t>✅ 可导入</t>
        </is>
      </c>
      <c r="I51" t="inlineStr">
        <is>
          <t>✓</t>
        </is>
      </c>
    </row>
    <row r="52">
      <c r="A52" s="5" t="inlineStr">
        <is>
          <t>MP-050</t>
        </is>
      </c>
      <c r="B52" s="9" t="inlineStr">
        <is>
          <t>书柜-人工费-大型</t>
        </is>
      </c>
      <c r="C52" s="9" t="inlineStr">
        <is>
          <t>个数</t>
        </is>
      </c>
      <c r="D52" s="9" t="inlineStr">
        <is>
          <t>每个</t>
        </is>
      </c>
      <c r="E52" s="156" t="n">
        <v>1200</v>
      </c>
      <c r="F52" s="9" t="n"/>
      <c r="H52" s="8" t="inlineStr">
        <is>
          <t>✅ 可导入</t>
        </is>
      </c>
      <c r="I52" t="inlineStr">
        <is>
          <t>✓</t>
        </is>
      </c>
    </row>
    <row r="53">
      <c r="A53" s="5" t="inlineStr">
        <is>
          <t>MP-051</t>
        </is>
      </c>
      <c r="B53" s="6" t="inlineStr">
        <is>
          <t>书桌-人工费-大型</t>
        </is>
      </c>
      <c r="C53" s="6" t="inlineStr">
        <is>
          <t>个数</t>
        </is>
      </c>
      <c r="D53" s="6" t="inlineStr">
        <is>
          <t>每个</t>
        </is>
      </c>
      <c r="E53" s="155" t="n">
        <v>900</v>
      </c>
      <c r="F53" s="6" t="n"/>
      <c r="H53" s="8" t="inlineStr">
        <is>
          <t>✅ 可导入</t>
        </is>
      </c>
      <c r="I53" t="inlineStr">
        <is>
          <t>✓</t>
        </is>
      </c>
    </row>
    <row r="54">
      <c r="A54" s="5" t="inlineStr">
        <is>
          <t>MP-052</t>
        </is>
      </c>
      <c r="B54" s="9" t="inlineStr">
        <is>
          <t>升降桌-人工费-大型</t>
        </is>
      </c>
      <c r="C54" s="9" t="inlineStr">
        <is>
          <t>个数</t>
        </is>
      </c>
      <c r="D54" s="9" t="inlineStr">
        <is>
          <t>每个</t>
        </is>
      </c>
      <c r="E54" s="156" t="n">
        <v>800</v>
      </c>
      <c r="F54" s="9" t="n"/>
      <c r="H54" s="8" t="inlineStr">
        <is>
          <t>✅ 可导入</t>
        </is>
      </c>
      <c r="I54" t="inlineStr">
        <is>
          <t>✓</t>
        </is>
      </c>
    </row>
    <row r="55">
      <c r="A55" s="5" t="inlineStr">
        <is>
          <t>MP-053</t>
        </is>
      </c>
      <c r="B55" s="6" t="inlineStr">
        <is>
          <t>鞋柜-人工费-大型</t>
        </is>
      </c>
      <c r="C55" s="6" t="inlineStr">
        <is>
          <t>个数</t>
        </is>
      </c>
      <c r="D55" s="6" t="inlineStr">
        <is>
          <t>每个</t>
        </is>
      </c>
      <c r="E55" s="155" t="n">
        <v>1200</v>
      </c>
      <c r="F55" s="6" t="n"/>
      <c r="H55" s="8" t="inlineStr">
        <is>
          <t>✅ 可导入</t>
        </is>
      </c>
      <c r="I55" t="inlineStr">
        <is>
          <t>✓</t>
        </is>
      </c>
    </row>
    <row r="56">
      <c r="A56" s="5" t="inlineStr">
        <is>
          <t>MP-054</t>
        </is>
      </c>
      <c r="B56" s="9" t="inlineStr">
        <is>
          <t>衣帽架-人工费-大型</t>
        </is>
      </c>
      <c r="C56" s="9" t="inlineStr">
        <is>
          <t>个数</t>
        </is>
      </c>
      <c r="D56" s="9" t="inlineStr">
        <is>
          <t>每个</t>
        </is>
      </c>
      <c r="E56" s="156" t="n">
        <v>300</v>
      </c>
      <c r="F56" s="9" t="n"/>
      <c r="H56" s="8" t="inlineStr">
        <is>
          <t>✅ 可导入</t>
        </is>
      </c>
      <c r="I56" t="inlineStr">
        <is>
          <t>✓</t>
        </is>
      </c>
    </row>
    <row r="57">
      <c r="A57" s="5" t="inlineStr">
        <is>
          <t>MP-055</t>
        </is>
      </c>
      <c r="B57" s="6" t="inlineStr">
        <is>
          <t>打包费用-小型家具</t>
        </is>
      </c>
      <c r="C57" s="6" t="inlineStr">
        <is>
          <t>个数</t>
        </is>
      </c>
      <c r="D57" s="6" t="inlineStr">
        <is>
          <t>每个</t>
        </is>
      </c>
      <c r="E57" s="155" t="n">
        <v>100</v>
      </c>
      <c r="F57" s="6" t="inlineStr">
        <is>
          <t>包含类目：床头柜；组合柜；小推车；餐凳；衣帽架；</t>
        </is>
      </c>
      <c r="H57" s="8" t="inlineStr">
        <is>
          <t>✅ 可导入</t>
        </is>
      </c>
      <c r="I57" t="inlineStr">
        <is>
          <t>✓</t>
        </is>
      </c>
    </row>
    <row r="58">
      <c r="A58" s="5" t="inlineStr">
        <is>
          <t>MP-056</t>
        </is>
      </c>
      <c r="B58" s="9" t="inlineStr">
        <is>
          <t>打包费用-中型家具</t>
        </is>
      </c>
      <c r="C58" s="9" t="inlineStr">
        <is>
          <t>个数</t>
        </is>
      </c>
      <c r="D58" s="9" t="inlineStr">
        <is>
          <t>每个</t>
        </is>
      </c>
      <c r="E58" s="156" t="n">
        <v>200</v>
      </c>
      <c r="F58" s="9" t="inlineStr">
        <is>
          <t>包含类目：床；梳妆台；斗柜；镜子；电视柜；茶几；餐桌；升降桌</t>
        </is>
      </c>
      <c r="H58" s="8" t="inlineStr">
        <is>
          <t>✅ 可导入</t>
        </is>
      </c>
      <c r="I58" t="inlineStr">
        <is>
          <t>✓</t>
        </is>
      </c>
    </row>
    <row r="59">
      <c r="A59" s="5" t="inlineStr">
        <is>
          <t>MP-057</t>
        </is>
      </c>
      <c r="B59" s="6" t="inlineStr">
        <is>
          <t>打包费用-大型家具</t>
        </is>
      </c>
      <c r="C59" s="6" t="inlineStr">
        <is>
          <t>个数</t>
        </is>
      </c>
      <c r="D59" s="6" t="inlineStr">
        <is>
          <t>每个</t>
        </is>
      </c>
      <c r="E59" s="155" t="n">
        <v>400</v>
      </c>
      <c r="F59" s="6" t="inlineStr">
        <is>
          <t xml:space="preserve">包含类目：餐边柜；岛台；书柜；书桌；鞋柜；
</t>
        </is>
      </c>
      <c r="H59" s="8" t="inlineStr">
        <is>
          <t>✅ 可导入</t>
        </is>
      </c>
      <c r="I59" t="inlineStr">
        <is>
          <t>✓</t>
        </is>
      </c>
    </row>
    <row r="60">
      <c r="A60" s="5" t="inlineStr">
        <is>
          <t>MP-058</t>
        </is>
      </c>
      <c r="B60" s="9" t="inlineStr">
        <is>
          <t>运费-小型家具</t>
        </is>
      </c>
      <c r="C60" s="9" t="inlineStr">
        <is>
          <t>个数</t>
        </is>
      </c>
      <c r="D60" s="9" t="inlineStr">
        <is>
          <t>每个</t>
        </is>
      </c>
      <c r="E60" s="156" t="n">
        <v>80</v>
      </c>
      <c r="F60" s="9" t="n"/>
      <c r="H60" s="8" t="inlineStr">
        <is>
          <t>✅ 可导入</t>
        </is>
      </c>
      <c r="I60" t="inlineStr">
        <is>
          <t>✓</t>
        </is>
      </c>
    </row>
    <row r="61">
      <c r="A61" s="5" t="inlineStr">
        <is>
          <t>MP-059</t>
        </is>
      </c>
      <c r="B61" s="6" t="inlineStr">
        <is>
          <t>运费-中型家具</t>
        </is>
      </c>
      <c r="C61" s="6" t="inlineStr">
        <is>
          <t>个数</t>
        </is>
      </c>
      <c r="D61" s="6" t="inlineStr">
        <is>
          <t>每个</t>
        </is>
      </c>
      <c r="E61" s="155" t="n">
        <v>100</v>
      </c>
      <c r="F61" s="6" t="n"/>
      <c r="H61" s="8" t="inlineStr">
        <is>
          <t>✅ 可导入</t>
        </is>
      </c>
      <c r="I61" t="inlineStr">
        <is>
          <t>✓</t>
        </is>
      </c>
    </row>
    <row r="62">
      <c r="A62" s="5" t="inlineStr">
        <is>
          <t>MP-060</t>
        </is>
      </c>
      <c r="B62" s="9" t="inlineStr">
        <is>
          <t>运费-大型家具</t>
        </is>
      </c>
      <c r="C62" s="9" t="inlineStr">
        <is>
          <t>个数</t>
        </is>
      </c>
      <c r="D62" s="9" t="inlineStr">
        <is>
          <t>每个</t>
        </is>
      </c>
      <c r="E62" s="156" t="n">
        <v>300</v>
      </c>
      <c r="F62" s="9" t="n"/>
      <c r="H62" s="8" t="inlineStr">
        <is>
          <t>✅ 可导入</t>
        </is>
      </c>
      <c r="I62" t="inlineStr">
        <is>
          <t>✓</t>
        </is>
      </c>
    </row>
    <row r="63">
      <c r="A63" s="5" t="inlineStr">
        <is>
          <t>MP-061</t>
        </is>
      </c>
      <c r="B63" s="6" t="inlineStr">
        <is>
          <t>上门安装费-小型家具</t>
        </is>
      </c>
      <c r="C63" s="6" t="inlineStr">
        <is>
          <t>个数</t>
        </is>
      </c>
      <c r="D63" s="6" t="inlineStr">
        <is>
          <t>每个</t>
        </is>
      </c>
      <c r="E63" s="155" t="n">
        <v>50</v>
      </c>
      <c r="F63" s="6" t="n"/>
      <c r="H63" s="8" t="inlineStr">
        <is>
          <t>✅ 可导入</t>
        </is>
      </c>
      <c r="I63" t="inlineStr">
        <is>
          <t>✓</t>
        </is>
      </c>
    </row>
    <row r="64">
      <c r="A64" s="5" t="inlineStr">
        <is>
          <t>MP-062</t>
        </is>
      </c>
      <c r="B64" s="9" t="inlineStr">
        <is>
          <t>上门安装费-中型家具</t>
        </is>
      </c>
      <c r="C64" s="9" t="inlineStr">
        <is>
          <t>个数</t>
        </is>
      </c>
      <c r="D64" s="9" t="inlineStr">
        <is>
          <t>每个</t>
        </is>
      </c>
      <c r="E64" s="156" t="n">
        <v>100</v>
      </c>
      <c r="F64" s="9" t="n"/>
      <c r="H64" s="8" t="inlineStr">
        <is>
          <t>✅ 可导入</t>
        </is>
      </c>
      <c r="I64" t="inlineStr">
        <is>
          <t>✓</t>
        </is>
      </c>
    </row>
    <row r="65">
      <c r="A65" s="5" t="inlineStr">
        <is>
          <t>MP-063</t>
        </is>
      </c>
      <c r="B65" s="6" t="inlineStr">
        <is>
          <t>上门安装费-大型家具</t>
        </is>
      </c>
      <c r="C65" s="6" t="inlineStr">
        <is>
          <t>个数</t>
        </is>
      </c>
      <c r="D65" s="6" t="inlineStr">
        <is>
          <t>每个</t>
        </is>
      </c>
      <c r="E65" s="155" t="n">
        <v>150</v>
      </c>
      <c r="F65" s="6" t="n"/>
      <c r="H65" s="8" t="inlineStr">
        <is>
          <t>✅ 可导入</t>
        </is>
      </c>
      <c r="I65" t="inlineStr">
        <is>
          <t>✓</t>
        </is>
      </c>
    </row>
    <row r="66">
      <c r="A66" s="5" t="inlineStr">
        <is>
          <t>SP-001</t>
        </is>
      </c>
      <c r="B66" s="9" t="inlineStr">
        <is>
          <t>工厂利润系数</t>
        </is>
      </c>
      <c r="C66" s="9" t="inlineStr">
        <is>
          <t>个数</t>
        </is>
      </c>
      <c r="D66" s="9" t="inlineStr">
        <is>
          <t>系数</t>
        </is>
      </c>
      <c r="E66" s="58" t="n">
        <v>0.25</v>
      </c>
      <c r="F66" s="9" t="n"/>
      <c r="H66" s="8" t="inlineStr">
        <is>
          <t>✅ 可导入</t>
        </is>
      </c>
      <c r="I66" t="inlineStr">
        <is>
          <t>✓</t>
        </is>
      </c>
    </row>
    <row r="67">
      <c r="A67" s="5" t="inlineStr">
        <is>
          <t>SP-002</t>
        </is>
      </c>
      <c r="B67" s="6" t="inlineStr">
        <is>
          <t>畔色利润系数</t>
        </is>
      </c>
      <c r="C67" s="6" t="inlineStr">
        <is>
          <t>个数</t>
        </is>
      </c>
      <c r="D67" s="6" t="inlineStr">
        <is>
          <t>系数</t>
        </is>
      </c>
      <c r="E67" s="59" t="n">
        <v>0.15</v>
      </c>
      <c r="F67" s="6" t="n"/>
      <c r="H67" s="8" t="inlineStr">
        <is>
          <t>✅ 可导入</t>
        </is>
      </c>
      <c r="I67" t="inlineStr">
        <is>
          <t>✓</t>
        </is>
      </c>
    </row>
    <row r="68">
      <c r="A68" s="5" t="inlineStr">
        <is>
          <t>SP-003</t>
        </is>
      </c>
      <c r="B68" s="9" t="inlineStr">
        <is>
          <t>人工占出厂一般比例</t>
        </is>
      </c>
      <c r="C68" s="9" t="inlineStr">
        <is>
          <t>个数</t>
        </is>
      </c>
      <c r="D68" s="9" t="inlineStr">
        <is>
          <t>系数</t>
        </is>
      </c>
      <c r="E68" s="58" t="n">
        <v>0.3</v>
      </c>
      <c r="F68" s="9" t="n"/>
      <c r="H68" s="8" t="inlineStr">
        <is>
          <t>✅ 可导入</t>
        </is>
      </c>
      <c r="I68" t="inlineStr">
        <is>
          <t>✓</t>
        </is>
      </c>
    </row>
    <row r="69">
      <c r="A69" s="5" t="inlineStr">
        <is>
          <t>MW-001</t>
        </is>
      </c>
      <c r="B69" s="6" t="inlineStr">
        <is>
          <t>黑胡桃木-2.2cm厚度</t>
        </is>
      </c>
      <c r="C69" s="6" t="inlineStr">
        <is>
          <t>平面(长×宽)</t>
        </is>
      </c>
      <c r="D69" s="6" t="inlineStr">
        <is>
          <t>每平米</t>
        </is>
      </c>
      <c r="E69" s="155" t="n">
        <v>550</v>
      </c>
      <c r="F69" s="6" t="n"/>
      <c r="H69" s="8" t="inlineStr">
        <is>
          <t>✅ 可导入</t>
        </is>
      </c>
      <c r="I69" t="inlineStr">
        <is>
          <t>✓</t>
        </is>
      </c>
    </row>
    <row r="70">
      <c r="A70" s="5" t="inlineStr">
        <is>
          <t>MW-002</t>
        </is>
      </c>
      <c r="B70" s="9" t="inlineStr">
        <is>
          <t>白橡木-2.2cm厚度</t>
        </is>
      </c>
      <c r="C70" s="9" t="inlineStr">
        <is>
          <t>平面(长×宽)</t>
        </is>
      </c>
      <c r="D70" s="9" t="inlineStr">
        <is>
          <t>每平米</t>
        </is>
      </c>
      <c r="E70" s="156" t="n">
        <v>300</v>
      </c>
      <c r="F70" s="9" t="n"/>
      <c r="H70" s="8" t="inlineStr">
        <is>
          <t>✅ 可导入</t>
        </is>
      </c>
      <c r="I70" t="inlineStr">
        <is>
          <t>✓</t>
        </is>
      </c>
    </row>
    <row r="71">
      <c r="A71" s="5" t="inlineStr">
        <is>
          <t>MW-003</t>
        </is>
      </c>
      <c r="B71" s="6" t="inlineStr">
        <is>
          <t>樱桃木-2.2cm厚度</t>
        </is>
      </c>
      <c r="C71" s="6" t="inlineStr">
        <is>
          <t>平面(长×宽)</t>
        </is>
      </c>
      <c r="D71" s="6" t="inlineStr">
        <is>
          <t>每平米</t>
        </is>
      </c>
      <c r="E71" s="155" t="n">
        <v>300</v>
      </c>
      <c r="F71" s="6" t="n"/>
      <c r="H71" s="8" t="inlineStr">
        <is>
          <t>✅ 可导入</t>
        </is>
      </c>
      <c r="I71" t="inlineStr">
        <is>
          <t>✓</t>
        </is>
      </c>
    </row>
    <row r="72">
      <c r="A72" s="5" t="inlineStr">
        <is>
          <t>MW-004</t>
        </is>
      </c>
      <c r="B72" s="9" t="inlineStr">
        <is>
          <t>白蜡木-2.2cm厚度</t>
        </is>
      </c>
      <c r="C72" s="9" t="inlineStr">
        <is>
          <t>平面(长×宽)</t>
        </is>
      </c>
      <c r="D72" s="9" t="inlineStr">
        <is>
          <t>每平米</t>
        </is>
      </c>
      <c r="E72" s="156" t="n">
        <v>300</v>
      </c>
      <c r="F72" s="9" t="n"/>
      <c r="H72" s="8" t="inlineStr">
        <is>
          <t>✅ 可导入</t>
        </is>
      </c>
      <c r="I72" t="inlineStr">
        <is>
          <t>✓</t>
        </is>
      </c>
    </row>
    <row r="73">
      <c r="A73" s="5" t="inlineStr">
        <is>
          <t>MW-005</t>
        </is>
      </c>
      <c r="B73" s="6" t="inlineStr">
        <is>
          <t>红橡木-2.2cm厚度</t>
        </is>
      </c>
      <c r="C73" s="6" t="inlineStr">
        <is>
          <t>平面(长×宽)</t>
        </is>
      </c>
      <c r="D73" s="6" t="inlineStr">
        <is>
          <t>每平米</t>
        </is>
      </c>
      <c r="E73" s="155" t="n">
        <v>240</v>
      </c>
      <c r="F73" s="6" t="n"/>
      <c r="H73" s="8" t="inlineStr">
        <is>
          <t>✅ 可导入</t>
        </is>
      </c>
      <c r="I73" t="inlineStr">
        <is>
          <t>✓</t>
        </is>
      </c>
    </row>
    <row r="74">
      <c r="A74" s="5" t="inlineStr">
        <is>
          <t>MW-006</t>
        </is>
      </c>
      <c r="B74" s="9" t="inlineStr">
        <is>
          <t>榉木-2.2cm厚度</t>
        </is>
      </c>
      <c r="C74" s="9" t="inlineStr">
        <is>
          <t>平面(长×宽)</t>
        </is>
      </c>
      <c r="D74" s="9" t="inlineStr">
        <is>
          <t>每平米</t>
        </is>
      </c>
      <c r="E74" s="156" t="n">
        <v>240</v>
      </c>
      <c r="F74" s="9" t="n"/>
      <c r="H74" s="8" t="inlineStr">
        <is>
          <t>✅ 可导入</t>
        </is>
      </c>
      <c r="I74" t="inlineStr">
        <is>
          <t>✓</t>
        </is>
      </c>
    </row>
    <row r="75">
      <c r="A75" s="5" t="inlineStr">
        <is>
          <t>MW-007</t>
        </is>
      </c>
      <c r="B75" s="6" t="inlineStr">
        <is>
          <t>实木多层板1.8cm厚度（樱桃木皮）</t>
        </is>
      </c>
      <c r="C75" s="6" t="inlineStr">
        <is>
          <t>平面(长×宽)</t>
        </is>
      </c>
      <c r="D75" s="6" t="inlineStr">
        <is>
          <t>每平米</t>
        </is>
      </c>
      <c r="E75" s="155" t="n">
        <v>150</v>
      </c>
      <c r="F75" s="6" t="n"/>
      <c r="H75" s="8" t="inlineStr">
        <is>
          <t>✅ 可导入</t>
        </is>
      </c>
      <c r="I75" t="inlineStr">
        <is>
          <t>✓</t>
        </is>
      </c>
    </row>
    <row r="76">
      <c r="A76" s="5" t="inlineStr">
        <is>
          <t>MW-008</t>
        </is>
      </c>
      <c r="B76" s="9" t="inlineStr">
        <is>
          <t>樱桃木-2.8cm厚度</t>
        </is>
      </c>
      <c r="C76" s="9" t="inlineStr">
        <is>
          <t>平面(长×宽)</t>
        </is>
      </c>
      <c r="D76" s="9" t="inlineStr">
        <is>
          <t>每平米</t>
        </is>
      </c>
      <c r="E76" s="156" t="n">
        <v>520</v>
      </c>
      <c r="F76" s="9" t="n"/>
      <c r="H76" s="8" t="inlineStr">
        <is>
          <t>✅ 可导入</t>
        </is>
      </c>
      <c r="I76" t="inlineStr">
        <is>
          <t>✓</t>
        </is>
      </c>
    </row>
    <row r="77">
      <c r="A77" s="5" t="inlineStr">
        <is>
          <t>MW-009</t>
        </is>
      </c>
      <c r="B77" s="6" t="inlineStr">
        <is>
          <t>松木-0.9cm厚度</t>
        </is>
      </c>
      <c r="C77" s="6" t="inlineStr">
        <is>
          <t>平面(长×宽)</t>
        </is>
      </c>
      <c r="D77" s="6" t="inlineStr">
        <is>
          <t>每平米</t>
        </is>
      </c>
      <c r="E77" s="155" t="n">
        <v>100</v>
      </c>
      <c r="F77" s="6" t="n"/>
      <c r="H77" s="8" t="inlineStr">
        <is>
          <t>✅ 可导入</t>
        </is>
      </c>
      <c r="I77" t="inlineStr">
        <is>
          <t>✓</t>
        </is>
      </c>
    </row>
    <row r="78">
      <c r="A78" s="5" t="inlineStr">
        <is>
          <t>MW-010</t>
        </is>
      </c>
      <c r="B78" s="9" t="inlineStr">
        <is>
          <t>实木多层板0.9cm厚度</t>
        </is>
      </c>
      <c r="C78" s="9" t="inlineStr">
        <is>
          <t>平面(长×宽)</t>
        </is>
      </c>
      <c r="D78" s="9" t="inlineStr">
        <is>
          <t>每平米</t>
        </is>
      </c>
      <c r="E78" s="156" t="n">
        <v>100</v>
      </c>
      <c r="F78" s="9" t="n"/>
      <c r="H78" s="8" t="inlineStr">
        <is>
          <t>✅ 可导入</t>
        </is>
      </c>
      <c r="I78" t="inlineStr">
        <is>
          <t>✓</t>
        </is>
      </c>
    </row>
    <row r="79">
      <c r="A79" s="5" t="inlineStr">
        <is>
          <t>MW-007</t>
        </is>
      </c>
      <c r="B79" s="6" t="inlineStr">
        <is>
          <t>实木多层板1.8cm厚度-贴榉木皮</t>
        </is>
      </c>
      <c r="C79" s="6" t="inlineStr">
        <is>
          <t>平面(长×宽)</t>
        </is>
      </c>
      <c r="D79" s="6" t="inlineStr">
        <is>
          <t>每平米</t>
        </is>
      </c>
      <c r="E79" s="155" t="n">
        <v>150</v>
      </c>
      <c r="F79" s="6" t="n"/>
      <c r="H79" s="8" t="inlineStr">
        <is>
          <t>✅ 可导入</t>
        </is>
      </c>
      <c r="I79" s="88" t="inlineStr">
        <is>
          <t>重复: 与第75行重复(MW-007)</t>
        </is>
      </c>
    </row>
    <row r="80">
      <c r="A80" s="5" t="inlineStr">
        <is>
          <t>AC-0001</t>
        </is>
      </c>
      <c r="B80" s="6" t="inlineStr">
        <is>
          <t>榉木无边床床铺板-榉木-适配1.2米</t>
        </is>
      </c>
      <c r="C80" s="6" t="inlineStr">
        <is>
          <t>组合</t>
        </is>
      </c>
      <c r="D80" s="6" t="inlineStr">
        <is>
          <t>每套</t>
        </is>
      </c>
      <c r="E80" s="155" t="n">
        <v>590</v>
      </c>
      <c r="F80" s="6" t="n"/>
      <c r="H80" s="8" t="inlineStr">
        <is>
          <t>✅ 可导入</t>
        </is>
      </c>
      <c r="I80" t="inlineStr">
        <is>
          <t>✓</t>
        </is>
      </c>
    </row>
    <row r="81">
      <c r="A81" s="5" t="inlineStr">
        <is>
          <t>AC-0002</t>
        </is>
      </c>
      <c r="B81" s="9" t="inlineStr">
        <is>
          <t>榉木无边床床铺板-榉木-适配1.35米</t>
        </is>
      </c>
      <c r="C81" s="9" t="inlineStr">
        <is>
          <t>组合</t>
        </is>
      </c>
      <c r="D81" s="9" t="inlineStr">
        <is>
          <t>每套</t>
        </is>
      </c>
      <c r="E81" s="156" t="n">
        <v>610</v>
      </c>
      <c r="F81" s="9" t="n"/>
      <c r="H81" s="8" t="inlineStr">
        <is>
          <t>✅ 可导入</t>
        </is>
      </c>
      <c r="I81" t="inlineStr">
        <is>
          <t>✓</t>
        </is>
      </c>
    </row>
    <row r="82">
      <c r="A82" s="5" t="inlineStr">
        <is>
          <t>AC-0003</t>
        </is>
      </c>
      <c r="B82" s="6" t="inlineStr">
        <is>
          <t>榉木无边床床铺板-榉木-适配1.5米</t>
        </is>
      </c>
      <c r="C82" s="6" t="inlineStr">
        <is>
          <t>组合</t>
        </is>
      </c>
      <c r="D82" s="6" t="inlineStr">
        <is>
          <t>每套</t>
        </is>
      </c>
      <c r="E82" s="155" t="n">
        <v>630</v>
      </c>
      <c r="F82" s="6" t="n"/>
      <c r="H82" s="8" t="inlineStr">
        <is>
          <t>✅ 可导入</t>
        </is>
      </c>
      <c r="I82" t="inlineStr">
        <is>
          <t>✓</t>
        </is>
      </c>
    </row>
    <row r="83">
      <c r="A83" s="5" t="inlineStr">
        <is>
          <t>AC-0004</t>
        </is>
      </c>
      <c r="B83" s="9" t="inlineStr">
        <is>
          <t>榉木无边床床铺板-榉木-适配1.8米</t>
        </is>
      </c>
      <c r="C83" s="9" t="inlineStr">
        <is>
          <t>组合</t>
        </is>
      </c>
      <c r="D83" s="9" t="inlineStr">
        <is>
          <t>每套</t>
        </is>
      </c>
      <c r="E83" s="156" t="n">
        <v>650</v>
      </c>
      <c r="F83" s="9" t="n"/>
      <c r="H83" s="8" t="inlineStr">
        <is>
          <t>✅ 可导入</t>
        </is>
      </c>
      <c r="I83" t="inlineStr">
        <is>
          <t>✓</t>
        </is>
      </c>
    </row>
    <row r="84">
      <c r="A84" s="5" t="inlineStr">
        <is>
          <t>AC-0005</t>
        </is>
      </c>
      <c r="B84" s="6" t="inlineStr">
        <is>
          <t>榉木无边床床铺板-松木-适配1.2米</t>
        </is>
      </c>
      <c r="C84" s="6" t="inlineStr">
        <is>
          <t>组合</t>
        </is>
      </c>
      <c r="D84" s="6" t="inlineStr">
        <is>
          <t>每套</t>
        </is>
      </c>
      <c r="E84" s="155" t="n">
        <v>160</v>
      </c>
      <c r="F84" s="6" t="n"/>
      <c r="H84" s="8" t="inlineStr">
        <is>
          <t>✅ 可导入</t>
        </is>
      </c>
      <c r="I84" t="inlineStr">
        <is>
          <t>✓</t>
        </is>
      </c>
    </row>
    <row r="85">
      <c r="A85" s="5" t="inlineStr">
        <is>
          <t>AC-0006</t>
        </is>
      </c>
      <c r="B85" s="9" t="inlineStr">
        <is>
          <t>榉木无边床床铺板-松木-适配1.35米</t>
        </is>
      </c>
      <c r="C85" s="9" t="inlineStr">
        <is>
          <t>组合</t>
        </is>
      </c>
      <c r="D85" s="9" t="inlineStr">
        <is>
          <t>每套</t>
        </is>
      </c>
      <c r="E85" s="156" t="n">
        <v>180</v>
      </c>
      <c r="F85" s="9" t="n"/>
      <c r="H85" s="8" t="inlineStr">
        <is>
          <t>✅ 可导入</t>
        </is>
      </c>
      <c r="I85" t="inlineStr">
        <is>
          <t>✓</t>
        </is>
      </c>
    </row>
    <row r="86">
      <c r="A86" s="5" t="inlineStr">
        <is>
          <t>AC-0007</t>
        </is>
      </c>
      <c r="B86" s="6" t="inlineStr">
        <is>
          <t>榉木无边床床铺板-松木-适配1.5米</t>
        </is>
      </c>
      <c r="C86" s="6" t="inlineStr">
        <is>
          <t>组合</t>
        </is>
      </c>
      <c r="D86" s="6" t="inlineStr">
        <is>
          <t>每套</t>
        </is>
      </c>
      <c r="E86" s="155" t="n">
        <v>180</v>
      </c>
      <c r="F86" s="6" t="n"/>
      <c r="H86" s="8" t="inlineStr">
        <is>
          <t>✅ 可导入</t>
        </is>
      </c>
      <c r="I86" t="inlineStr">
        <is>
          <t>✓</t>
        </is>
      </c>
    </row>
    <row r="87">
      <c r="A87" s="5" t="inlineStr">
        <is>
          <t>AC-0008</t>
        </is>
      </c>
      <c r="B87" s="9" t="inlineStr">
        <is>
          <t>榉木无边床床铺板-松木-适配1.8米</t>
        </is>
      </c>
      <c r="C87" s="9" t="inlineStr">
        <is>
          <t>组合</t>
        </is>
      </c>
      <c r="D87" s="9" t="inlineStr">
        <is>
          <t>每套</t>
        </is>
      </c>
      <c r="E87" s="156" t="n">
        <v>200</v>
      </c>
      <c r="F87" s="9" t="n"/>
      <c r="H87" s="8" t="inlineStr">
        <is>
          <t>✅ 可导入</t>
        </is>
      </c>
      <c r="I87" t="inlineStr">
        <is>
          <t>✓</t>
        </is>
      </c>
    </row>
    <row r="88">
      <c r="A88" s="5" t="inlineStr">
        <is>
          <t>AC-0009</t>
        </is>
      </c>
      <c r="B88" s="6" t="inlineStr">
        <is>
          <t>接木金属腿-榉木</t>
        </is>
      </c>
      <c r="C88" s="6" t="inlineStr">
        <is>
          <t>个数</t>
        </is>
      </c>
      <c r="D88" s="6" t="inlineStr">
        <is>
          <t>每个</t>
        </is>
      </c>
      <c r="E88" s="155" t="n">
        <v>60</v>
      </c>
      <c r="F88" s="6" t="n"/>
      <c r="H88" s="8" t="inlineStr">
        <is>
          <t>✅ 可导入</t>
        </is>
      </c>
      <c r="I88" t="inlineStr">
        <is>
          <t>✓</t>
        </is>
      </c>
    </row>
    <row r="89">
      <c r="A89" s="5" t="inlineStr">
        <is>
          <t>AC-0010</t>
        </is>
      </c>
      <c r="B89" s="9" t="inlineStr">
        <is>
          <t>通用榉木床铺板-适配1.2米</t>
        </is>
      </c>
      <c r="C89" s="9" t="inlineStr">
        <is>
          <t>组合</t>
        </is>
      </c>
      <c r="D89" s="9" t="inlineStr">
        <is>
          <t>每套</t>
        </is>
      </c>
      <c r="E89" s="156" t="n">
        <v>590</v>
      </c>
      <c r="F89" s="9" t="n"/>
      <c r="H89" s="8" t="inlineStr">
        <is>
          <t>✅ 可导入</t>
        </is>
      </c>
      <c r="I89" t="inlineStr">
        <is>
          <t>✓</t>
        </is>
      </c>
    </row>
    <row r="90">
      <c r="A90" s="5" t="inlineStr">
        <is>
          <t>AC-0011</t>
        </is>
      </c>
      <c r="B90" s="6" t="inlineStr">
        <is>
          <t>通用榉木床铺板-适配1.35米</t>
        </is>
      </c>
      <c r="C90" s="6" t="inlineStr">
        <is>
          <t>组合</t>
        </is>
      </c>
      <c r="D90" s="6" t="inlineStr">
        <is>
          <t>每套</t>
        </is>
      </c>
      <c r="E90" s="155" t="n">
        <v>610</v>
      </c>
      <c r="F90" s="6" t="n"/>
      <c r="H90" s="8" t="inlineStr">
        <is>
          <t>✅ 可导入</t>
        </is>
      </c>
      <c r="I90" t="inlineStr">
        <is>
          <t>✓</t>
        </is>
      </c>
    </row>
    <row r="91">
      <c r="A91" s="5" t="inlineStr">
        <is>
          <t>AC-0012</t>
        </is>
      </c>
      <c r="B91" s="9" t="inlineStr">
        <is>
          <t>通用榉木床铺板-适配1.5米</t>
        </is>
      </c>
      <c r="C91" s="9" t="inlineStr">
        <is>
          <t>组合</t>
        </is>
      </c>
      <c r="D91" s="9" t="inlineStr">
        <is>
          <t>每套</t>
        </is>
      </c>
      <c r="E91" s="156" t="n">
        <v>630</v>
      </c>
      <c r="F91" s="9" t="n"/>
      <c r="H91" s="8" t="inlineStr">
        <is>
          <t>✅ 可导入</t>
        </is>
      </c>
      <c r="I91" t="inlineStr">
        <is>
          <t>✓</t>
        </is>
      </c>
    </row>
    <row r="92">
      <c r="A92" s="5" t="inlineStr">
        <is>
          <t>AC-0013</t>
        </is>
      </c>
      <c r="B92" s="6" t="inlineStr">
        <is>
          <t>通用榉木床铺板-适配1.8米</t>
        </is>
      </c>
      <c r="C92" s="6" t="inlineStr">
        <is>
          <t>组合</t>
        </is>
      </c>
      <c r="D92" s="6" t="inlineStr">
        <is>
          <t>每套</t>
        </is>
      </c>
      <c r="E92" s="155" t="n">
        <v>650</v>
      </c>
      <c r="F92" s="6" t="n"/>
      <c r="H92" s="8" t="inlineStr">
        <is>
          <t>✅ 可导入</t>
        </is>
      </c>
      <c r="I92" t="inlineStr">
        <is>
          <t>✓</t>
        </is>
      </c>
    </row>
    <row r="93">
      <c r="A93" s="5" t="inlineStr">
        <is>
          <t>AC-0014</t>
        </is>
      </c>
      <c r="B93" s="9" t="inlineStr">
        <is>
          <t>通用松木床铺板-适配1.2米</t>
        </is>
      </c>
      <c r="C93" s="9" t="inlineStr">
        <is>
          <t>组合</t>
        </is>
      </c>
      <c r="D93" s="9" t="inlineStr">
        <is>
          <t>每套</t>
        </is>
      </c>
      <c r="E93" s="156" t="n">
        <v>160</v>
      </c>
      <c r="F93" s="9" t="n"/>
      <c r="H93" s="8" t="inlineStr">
        <is>
          <t>✅ 可导入</t>
        </is>
      </c>
      <c r="I93" t="inlineStr">
        <is>
          <t>✓</t>
        </is>
      </c>
    </row>
    <row r="94">
      <c r="A94" s="5" t="inlineStr">
        <is>
          <t>AC-0015</t>
        </is>
      </c>
      <c r="B94" s="6" t="inlineStr">
        <is>
          <t>通用松木床铺板-适配1.35米</t>
        </is>
      </c>
      <c r="C94" s="6" t="inlineStr">
        <is>
          <t>组合</t>
        </is>
      </c>
      <c r="D94" s="6" t="inlineStr">
        <is>
          <t>每套</t>
        </is>
      </c>
      <c r="E94" s="155" t="n">
        <v>180</v>
      </c>
      <c r="F94" s="6" t="n"/>
      <c r="H94" s="8" t="inlineStr">
        <is>
          <t>✅ 可导入</t>
        </is>
      </c>
      <c r="I94" t="inlineStr">
        <is>
          <t>✓</t>
        </is>
      </c>
    </row>
    <row r="95">
      <c r="A95" s="5" t="inlineStr">
        <is>
          <t>AC-0016</t>
        </is>
      </c>
      <c r="B95" s="9" t="inlineStr">
        <is>
          <t>通用松木床铺板-适配1.5米</t>
        </is>
      </c>
      <c r="C95" s="9" t="inlineStr">
        <is>
          <t>组合</t>
        </is>
      </c>
      <c r="D95" s="9" t="inlineStr">
        <is>
          <t>每套</t>
        </is>
      </c>
      <c r="E95" s="156" t="n">
        <v>180</v>
      </c>
      <c r="F95" s="9" t="n"/>
      <c r="H95" s="8" t="inlineStr">
        <is>
          <t>✅ 可导入</t>
        </is>
      </c>
      <c r="I95" t="inlineStr">
        <is>
          <t>✓</t>
        </is>
      </c>
    </row>
    <row r="96">
      <c r="A96" s="5" t="inlineStr">
        <is>
          <t>AC-0017</t>
        </is>
      </c>
      <c r="B96" s="6" t="inlineStr">
        <is>
          <t>通用松木床铺板-适配1.8米</t>
        </is>
      </c>
      <c r="C96" s="6" t="inlineStr">
        <is>
          <t>组合</t>
        </is>
      </c>
      <c r="D96" s="6" t="inlineStr">
        <is>
          <t>每套</t>
        </is>
      </c>
      <c r="E96" s="155" t="n">
        <v>200</v>
      </c>
      <c r="F96" s="6" t="n"/>
      <c r="H96" s="8" t="inlineStr">
        <is>
          <t>✅ 可导入</t>
        </is>
      </c>
      <c r="I96" t="inlineStr">
        <is>
          <t>✓</t>
        </is>
      </c>
    </row>
    <row r="97">
      <c r="A97" s="5" t="inlineStr">
        <is>
          <t>AC-0018</t>
        </is>
      </c>
      <c r="B97" s="9" t="inlineStr">
        <is>
          <t>榉木柔光床小夜灯</t>
        </is>
      </c>
      <c r="C97" s="9" t="inlineStr">
        <is>
          <t>组合</t>
        </is>
      </c>
      <c r="D97" s="9" t="inlineStr">
        <is>
          <t>每套</t>
        </is>
      </c>
      <c r="E97" s="156" t="n">
        <v>100</v>
      </c>
      <c r="F97" s="9" t="n"/>
      <c r="H97" s="8" t="inlineStr">
        <is>
          <t>✅ 可导入</t>
        </is>
      </c>
      <c r="I97" t="inlineStr">
        <is>
          <t>✓</t>
        </is>
      </c>
    </row>
    <row r="98">
      <c r="A98" s="5" t="inlineStr">
        <is>
          <t>AC-0019</t>
        </is>
      </c>
      <c r="B98" s="6" t="inlineStr">
        <is>
          <t>榉木编织床床铺板-榉木-适配1.2米</t>
        </is>
      </c>
      <c r="C98" s="6" t="inlineStr">
        <is>
          <t>组合</t>
        </is>
      </c>
      <c r="D98" s="6" t="inlineStr">
        <is>
          <t>每套</t>
        </is>
      </c>
      <c r="E98" s="155" t="n">
        <v>590</v>
      </c>
      <c r="F98" s="6" t="n"/>
      <c r="H98" s="8" t="inlineStr">
        <is>
          <t>✅ 可导入</t>
        </is>
      </c>
      <c r="I98" t="inlineStr">
        <is>
          <t>✓</t>
        </is>
      </c>
    </row>
    <row r="99">
      <c r="A99" s="5" t="inlineStr">
        <is>
          <t>AC-0020</t>
        </is>
      </c>
      <c r="B99" s="9" t="inlineStr">
        <is>
          <t>榉木编织床床铺板-榉木-适配1.35米</t>
        </is>
      </c>
      <c r="C99" s="9" t="inlineStr">
        <is>
          <t>组合</t>
        </is>
      </c>
      <c r="D99" s="9" t="inlineStr">
        <is>
          <t>每套</t>
        </is>
      </c>
      <c r="E99" s="156" t="n">
        <v>610</v>
      </c>
      <c r="F99" s="9" t="n"/>
      <c r="H99" s="8" t="inlineStr">
        <is>
          <t>✅ 可导入</t>
        </is>
      </c>
      <c r="I99" t="inlineStr">
        <is>
          <t>✓</t>
        </is>
      </c>
    </row>
    <row r="100">
      <c r="A100" s="5" t="inlineStr">
        <is>
          <t>AC-0021</t>
        </is>
      </c>
      <c r="B100" s="6" t="inlineStr">
        <is>
          <t>榉木编织床床铺板-榉木-适配1.5米</t>
        </is>
      </c>
      <c r="C100" s="6" t="inlineStr">
        <is>
          <t>组合</t>
        </is>
      </c>
      <c r="D100" s="6" t="inlineStr">
        <is>
          <t>每套</t>
        </is>
      </c>
      <c r="E100" s="155" t="n">
        <v>630</v>
      </c>
      <c r="F100" s="6" t="n"/>
      <c r="H100" s="8" t="inlineStr">
        <is>
          <t>✅ 可导入</t>
        </is>
      </c>
      <c r="I100" t="inlineStr">
        <is>
          <t>✓</t>
        </is>
      </c>
    </row>
    <row r="101">
      <c r="A101" s="5" t="inlineStr">
        <is>
          <t>AC-0022</t>
        </is>
      </c>
      <c r="B101" s="9" t="inlineStr">
        <is>
          <t>榉木编织床床铺板-榉木-适配1.8米</t>
        </is>
      </c>
      <c r="C101" s="9" t="inlineStr">
        <is>
          <t>组合</t>
        </is>
      </c>
      <c r="D101" s="9" t="inlineStr">
        <is>
          <t>每套</t>
        </is>
      </c>
      <c r="E101" s="156" t="n">
        <v>650</v>
      </c>
      <c r="F101" s="9" t="n"/>
      <c r="H101" s="8" t="inlineStr">
        <is>
          <t>✅ 可导入</t>
        </is>
      </c>
      <c r="I101" t="inlineStr">
        <is>
          <t>✓</t>
        </is>
      </c>
    </row>
    <row r="102">
      <c r="A102" s="5" t="inlineStr">
        <is>
          <t>AC-0023</t>
        </is>
      </c>
      <c r="B102" s="6" t="inlineStr">
        <is>
          <t>榉木编织床床铺板-松木-适配1.2米</t>
        </is>
      </c>
      <c r="C102" s="6" t="inlineStr">
        <is>
          <t>组合</t>
        </is>
      </c>
      <c r="D102" s="6" t="inlineStr">
        <is>
          <t>每套</t>
        </is>
      </c>
      <c r="E102" s="155" t="n">
        <v>160</v>
      </c>
      <c r="F102" s="6" t="n"/>
      <c r="H102" s="8" t="inlineStr">
        <is>
          <t>✅ 可导入</t>
        </is>
      </c>
      <c r="I102" t="inlineStr">
        <is>
          <t>✓</t>
        </is>
      </c>
    </row>
    <row r="103">
      <c r="A103" s="5" t="inlineStr">
        <is>
          <t>AC-0024</t>
        </is>
      </c>
      <c r="B103" s="9" t="inlineStr">
        <is>
          <t>榉木编织床床铺板-松木-适配1.35米</t>
        </is>
      </c>
      <c r="C103" s="9" t="inlineStr">
        <is>
          <t>组合</t>
        </is>
      </c>
      <c r="D103" s="9" t="inlineStr">
        <is>
          <t>每套</t>
        </is>
      </c>
      <c r="E103" s="156" t="n">
        <v>180</v>
      </c>
      <c r="F103" s="9" t="n"/>
      <c r="H103" s="8" t="inlineStr">
        <is>
          <t>✅ 可导入</t>
        </is>
      </c>
      <c r="I103" t="inlineStr">
        <is>
          <t>✓</t>
        </is>
      </c>
    </row>
    <row r="104">
      <c r="A104" s="5" t="inlineStr">
        <is>
          <t>AC-0025</t>
        </is>
      </c>
      <c r="B104" s="6" t="inlineStr">
        <is>
          <t>榉木编织床床铺板-松木-适配1.5米</t>
        </is>
      </c>
      <c r="C104" s="6" t="inlineStr">
        <is>
          <t>组合</t>
        </is>
      </c>
      <c r="D104" s="6" t="inlineStr">
        <is>
          <t>每套</t>
        </is>
      </c>
      <c r="E104" s="155" t="n">
        <v>180</v>
      </c>
      <c r="F104" s="6" t="n"/>
      <c r="H104" s="8" t="inlineStr">
        <is>
          <t>✅ 可导入</t>
        </is>
      </c>
      <c r="I104" t="inlineStr">
        <is>
          <t>✓</t>
        </is>
      </c>
    </row>
    <row r="105">
      <c r="A105" s="5" t="inlineStr">
        <is>
          <t>AC-0026</t>
        </is>
      </c>
      <c r="B105" s="9" t="inlineStr">
        <is>
          <t>榉木编织床床铺板-松木-适配1.8米</t>
        </is>
      </c>
      <c r="C105" s="9" t="inlineStr">
        <is>
          <t>组合</t>
        </is>
      </c>
      <c r="D105" s="9" t="inlineStr">
        <is>
          <t>每套</t>
        </is>
      </c>
      <c r="E105" s="156" t="n">
        <v>200</v>
      </c>
      <c r="F105" s="9" t="n"/>
      <c r="H105" s="8" t="inlineStr">
        <is>
          <t>✅ 可导入</t>
        </is>
      </c>
      <c r="I105" t="inlineStr">
        <is>
          <t>✓</t>
        </is>
      </c>
    </row>
    <row r="106">
      <c r="A106" s="5" t="inlineStr">
        <is>
          <t>AC-0027</t>
        </is>
      </c>
      <c r="B106" s="6" t="inlineStr">
        <is>
          <t>榉木编织床-编织床头</t>
        </is>
      </c>
      <c r="C106" s="6" t="inlineStr">
        <is>
          <t>组合</t>
        </is>
      </c>
      <c r="D106" s="6" t="inlineStr">
        <is>
          <t>每套</t>
        </is>
      </c>
      <c r="E106" s="157" t="inlineStr">
        <is>
          <t>？</t>
        </is>
      </c>
      <c r="F106" s="6" t="n"/>
      <c r="H106" s="109" t="inlineStr">
        <is>
          <t>[计算价格] 应为数字, 当前值 '？'。改为纯数字 (如 123.45)</t>
        </is>
      </c>
      <c r="I106" s="88" t="inlineStr">
        <is>
          <t>数值字段含文本: 计算价格='？'</t>
        </is>
      </c>
      <c r="J106" s="95" t="inlineStr">
        <is>
          <t>暂未采购</t>
        </is>
      </c>
    </row>
    <row r="107">
      <c r="A107" s="5" t="inlineStr">
        <is>
          <t>AC-0028</t>
        </is>
      </c>
      <c r="B107" s="9" t="inlineStr">
        <is>
          <t>樱桃木齐边床床铺板-榉木-适配1.2米</t>
        </is>
      </c>
      <c r="C107" s="9" t="inlineStr">
        <is>
          <t>组合</t>
        </is>
      </c>
      <c r="D107" s="9" t="inlineStr">
        <is>
          <t>每套</t>
        </is>
      </c>
      <c r="E107" s="156" t="n">
        <v>590</v>
      </c>
      <c r="F107" s="9" t="n"/>
      <c r="H107" s="8" t="inlineStr">
        <is>
          <t>✅ 可导入</t>
        </is>
      </c>
      <c r="I107" t="inlineStr">
        <is>
          <t>✓</t>
        </is>
      </c>
    </row>
    <row r="108">
      <c r="A108" s="5" t="inlineStr">
        <is>
          <t>AC-0029</t>
        </is>
      </c>
      <c r="B108" s="6" t="inlineStr">
        <is>
          <t>樱桃木齐边床床铺板-榉木-适配1.35米</t>
        </is>
      </c>
      <c r="C108" s="6" t="inlineStr">
        <is>
          <t>组合</t>
        </is>
      </c>
      <c r="D108" s="6" t="inlineStr">
        <is>
          <t>每套</t>
        </is>
      </c>
      <c r="E108" s="155" t="n">
        <v>610</v>
      </c>
      <c r="F108" s="6" t="n"/>
      <c r="H108" s="8" t="inlineStr">
        <is>
          <t>✅ 可导入</t>
        </is>
      </c>
      <c r="I108" t="inlineStr">
        <is>
          <t>✓</t>
        </is>
      </c>
    </row>
    <row r="109">
      <c r="A109" s="5" t="inlineStr">
        <is>
          <t>AC-0030</t>
        </is>
      </c>
      <c r="B109" s="9" t="inlineStr">
        <is>
          <t>樱桃木齐边床床铺板-榉木-适配1.5米</t>
        </is>
      </c>
      <c r="C109" s="9" t="inlineStr">
        <is>
          <t>组合</t>
        </is>
      </c>
      <c r="D109" s="9" t="inlineStr">
        <is>
          <t>每套</t>
        </is>
      </c>
      <c r="E109" s="156" t="n">
        <v>630</v>
      </c>
      <c r="F109" s="9" t="n"/>
      <c r="H109" s="8" t="inlineStr">
        <is>
          <t>✅ 可导入</t>
        </is>
      </c>
      <c r="I109" t="inlineStr">
        <is>
          <t>✓</t>
        </is>
      </c>
    </row>
    <row r="110">
      <c r="A110" s="5" t="inlineStr">
        <is>
          <t>AC-0031</t>
        </is>
      </c>
      <c r="B110" s="6" t="inlineStr">
        <is>
          <t>樱桃木齐边床床铺板-榉木-适配1.8米</t>
        </is>
      </c>
      <c r="C110" s="6" t="inlineStr">
        <is>
          <t>组合</t>
        </is>
      </c>
      <c r="D110" s="6" t="inlineStr">
        <is>
          <t>每套</t>
        </is>
      </c>
      <c r="E110" s="155" t="n">
        <v>650</v>
      </c>
      <c r="F110" s="6" t="n"/>
      <c r="H110" s="8" t="inlineStr">
        <is>
          <t>✅ 可导入</t>
        </is>
      </c>
      <c r="I110" t="inlineStr">
        <is>
          <t>✓</t>
        </is>
      </c>
    </row>
    <row r="111">
      <c r="A111" s="5" t="inlineStr">
        <is>
          <t>AC-0032</t>
        </is>
      </c>
      <c r="B111" s="9" t="inlineStr">
        <is>
          <t>樱桃木齐边床床铺板-松木-适配1.2米</t>
        </is>
      </c>
      <c r="C111" s="9" t="inlineStr">
        <is>
          <t>组合</t>
        </is>
      </c>
      <c r="D111" s="9" t="inlineStr">
        <is>
          <t>每套</t>
        </is>
      </c>
      <c r="E111" s="156" t="n">
        <v>160</v>
      </c>
      <c r="F111" s="9" t="n"/>
      <c r="H111" s="8" t="inlineStr">
        <is>
          <t>✅ 可导入</t>
        </is>
      </c>
      <c r="I111" t="inlineStr">
        <is>
          <t>✓</t>
        </is>
      </c>
    </row>
    <row r="112">
      <c r="A112" s="5" t="inlineStr">
        <is>
          <t>AC-0033</t>
        </is>
      </c>
      <c r="B112" s="6" t="inlineStr">
        <is>
          <t>樱桃木齐边床床铺板-松木-适配1.35米</t>
        </is>
      </c>
      <c r="C112" s="6" t="inlineStr">
        <is>
          <t>组合</t>
        </is>
      </c>
      <c r="D112" s="6" t="inlineStr">
        <is>
          <t>每套</t>
        </is>
      </c>
      <c r="E112" s="155" t="n">
        <v>180</v>
      </c>
      <c r="F112" s="6" t="n"/>
      <c r="H112" s="8" t="inlineStr">
        <is>
          <t>✅ 可导入</t>
        </is>
      </c>
      <c r="I112" t="inlineStr">
        <is>
          <t>✓</t>
        </is>
      </c>
    </row>
    <row r="113">
      <c r="A113" s="5" t="inlineStr">
        <is>
          <t>AC-0034</t>
        </is>
      </c>
      <c r="B113" s="9" t="inlineStr">
        <is>
          <t>樱桃木齐边床床铺板-松木-适配1.5米</t>
        </is>
      </c>
      <c r="C113" s="9" t="inlineStr">
        <is>
          <t>组合</t>
        </is>
      </c>
      <c r="D113" s="9" t="inlineStr">
        <is>
          <t>每套</t>
        </is>
      </c>
      <c r="E113" s="156" t="n">
        <v>180</v>
      </c>
      <c r="F113" s="9" t="n"/>
      <c r="H113" s="8" t="inlineStr">
        <is>
          <t>✅ 可导入</t>
        </is>
      </c>
      <c r="I113" t="inlineStr">
        <is>
          <t>✓</t>
        </is>
      </c>
    </row>
    <row r="114">
      <c r="A114" s="5" t="inlineStr">
        <is>
          <t>AC-0035</t>
        </is>
      </c>
      <c r="B114" s="6" t="inlineStr">
        <is>
          <t>樱桃木齐边床床铺板-松木-适配1.8米</t>
        </is>
      </c>
      <c r="C114" s="6" t="inlineStr">
        <is>
          <t>组合</t>
        </is>
      </c>
      <c r="D114" s="6" t="inlineStr">
        <is>
          <t>每套</t>
        </is>
      </c>
      <c r="E114" s="155" t="n">
        <v>200</v>
      </c>
      <c r="F114" s="6" t="n"/>
      <c r="H114" s="8" t="inlineStr">
        <is>
          <t>✅ 可导入</t>
        </is>
      </c>
      <c r="I114" t="inlineStr">
        <is>
          <t>✓</t>
        </is>
      </c>
    </row>
    <row r="115">
      <c r="A115" s="5" t="inlineStr">
        <is>
          <t>AC-0036</t>
        </is>
      </c>
      <c r="B115" s="9" t="inlineStr">
        <is>
          <t>樱桃木齐边床-床头金属条</t>
        </is>
      </c>
      <c r="C115" s="9" t="inlineStr">
        <is>
          <t>个数</t>
        </is>
      </c>
      <c r="D115" s="9" t="inlineStr">
        <is>
          <t>每个</t>
        </is>
      </c>
      <c r="E115" s="156" t="n">
        <v>45</v>
      </c>
      <c r="F115" s="9" t="n"/>
      <c r="H115" s="8" t="inlineStr">
        <is>
          <t>✅ 可导入</t>
        </is>
      </c>
      <c r="I115" t="inlineStr">
        <is>
          <t>✓</t>
        </is>
      </c>
    </row>
    <row r="116">
      <c r="A116" s="5" t="inlineStr">
        <is>
          <t>AC-0037</t>
        </is>
      </c>
      <c r="B116" s="6" t="inlineStr">
        <is>
          <t>樱桃木齐边床-床腿金属条</t>
        </is>
      </c>
      <c r="C116" s="6" t="inlineStr">
        <is>
          <t>个数</t>
        </is>
      </c>
      <c r="D116" s="6" t="inlineStr">
        <is>
          <t>每个</t>
        </is>
      </c>
      <c r="E116" s="155" t="n">
        <v>30</v>
      </c>
      <c r="F116" s="6" t="n"/>
      <c r="H116" s="8" t="inlineStr">
        <is>
          <t>✅ 可导入</t>
        </is>
      </c>
      <c r="I116" t="inlineStr">
        <is>
          <t>✓</t>
        </is>
      </c>
    </row>
    <row r="117">
      <c r="A117" s="5" t="inlineStr">
        <is>
          <t>AC-0038</t>
        </is>
      </c>
      <c r="B117" s="9" t="inlineStr">
        <is>
          <t>樱桃木齐边床-软包-适配1.2米</t>
        </is>
      </c>
      <c r="C117" s="9" t="inlineStr">
        <is>
          <t>个数</t>
        </is>
      </c>
      <c r="D117" s="9" t="inlineStr">
        <is>
          <t>每个</t>
        </is>
      </c>
      <c r="E117" s="156" t="n">
        <v>590</v>
      </c>
      <c r="F117" s="9" t="n"/>
      <c r="H117" s="8" t="inlineStr">
        <is>
          <t>✅ 可导入</t>
        </is>
      </c>
      <c r="I117" t="inlineStr">
        <is>
          <t>✓</t>
        </is>
      </c>
    </row>
    <row r="118">
      <c r="A118" s="5" t="inlineStr">
        <is>
          <t>AC-0039</t>
        </is>
      </c>
      <c r="B118" s="6" t="inlineStr">
        <is>
          <t>樱桃木齐边床-软包-适配1.35米</t>
        </is>
      </c>
      <c r="C118" s="6" t="inlineStr">
        <is>
          <t>个数</t>
        </is>
      </c>
      <c r="D118" s="6" t="inlineStr">
        <is>
          <t>每个</t>
        </is>
      </c>
      <c r="E118" s="155" t="n">
        <v>610</v>
      </c>
      <c r="F118" s="6" t="n"/>
      <c r="H118" s="8" t="inlineStr">
        <is>
          <t>✅ 可导入</t>
        </is>
      </c>
      <c r="I118" t="inlineStr">
        <is>
          <t>✓</t>
        </is>
      </c>
    </row>
    <row r="119">
      <c r="A119" s="5" t="inlineStr">
        <is>
          <t>AC-0040</t>
        </is>
      </c>
      <c r="B119" s="9" t="inlineStr">
        <is>
          <t>樱桃木齐边床-软包-适配1.5米</t>
        </is>
      </c>
      <c r="C119" s="9" t="inlineStr">
        <is>
          <t>个数</t>
        </is>
      </c>
      <c r="D119" s="9" t="inlineStr">
        <is>
          <t>每个</t>
        </is>
      </c>
      <c r="E119" s="156" t="n">
        <v>630</v>
      </c>
      <c r="F119" s="9" t="n"/>
      <c r="H119" s="8" t="inlineStr">
        <is>
          <t>✅ 可导入</t>
        </is>
      </c>
      <c r="I119" t="inlineStr">
        <is>
          <t>✓</t>
        </is>
      </c>
    </row>
    <row r="120">
      <c r="A120" s="5" t="inlineStr">
        <is>
          <t>AC-0041</t>
        </is>
      </c>
      <c r="B120" s="6" t="inlineStr">
        <is>
          <t>樱桃木齐边床-软包-适配1.8米</t>
        </is>
      </c>
      <c r="C120" s="6" t="inlineStr">
        <is>
          <t>个数</t>
        </is>
      </c>
      <c r="D120" s="6" t="inlineStr">
        <is>
          <t>每个</t>
        </is>
      </c>
      <c r="E120" s="155" t="n">
        <v>650</v>
      </c>
      <c r="F120" s="6" t="n"/>
      <c r="H120" s="8" t="inlineStr">
        <is>
          <t>✅ 可导入</t>
        </is>
      </c>
      <c r="I120" t="inlineStr">
        <is>
          <t>✓</t>
        </is>
      </c>
    </row>
    <row r="121">
      <c r="A121" s="5" t="inlineStr">
        <is>
          <t>AC-0042</t>
        </is>
      </c>
      <c r="B121" s="9" t="inlineStr">
        <is>
          <t>樱桃木静音床床铺板-榉木-适配1.2米</t>
        </is>
      </c>
      <c r="C121" s="9" t="inlineStr">
        <is>
          <t>组合</t>
        </is>
      </c>
      <c r="D121" s="9" t="inlineStr">
        <is>
          <t>每套</t>
        </is>
      </c>
      <c r="E121" s="156" t="n">
        <v>590</v>
      </c>
      <c r="F121" s="9" t="n"/>
      <c r="H121" s="8" t="inlineStr">
        <is>
          <t>✅ 可导入</t>
        </is>
      </c>
      <c r="I121" t="inlineStr">
        <is>
          <t>✓</t>
        </is>
      </c>
    </row>
    <row r="122">
      <c r="A122" s="5" t="inlineStr">
        <is>
          <t>AC-0043</t>
        </is>
      </c>
      <c r="B122" s="6" t="inlineStr">
        <is>
          <t>樱桃木静音床床铺板-榉木-适配1.35米</t>
        </is>
      </c>
      <c r="C122" s="6" t="inlineStr">
        <is>
          <t>组合</t>
        </is>
      </c>
      <c r="D122" s="6" t="inlineStr">
        <is>
          <t>每套</t>
        </is>
      </c>
      <c r="E122" s="155" t="n">
        <v>610</v>
      </c>
      <c r="F122" s="6" t="n"/>
      <c r="H122" s="8" t="inlineStr">
        <is>
          <t>✅ 可导入</t>
        </is>
      </c>
      <c r="I122" t="inlineStr">
        <is>
          <t>✓</t>
        </is>
      </c>
    </row>
    <row r="123">
      <c r="A123" s="5" t="inlineStr">
        <is>
          <t>AC-0044</t>
        </is>
      </c>
      <c r="B123" s="9" t="inlineStr">
        <is>
          <t>樱桃木静音床床铺板-榉木-适配1.5米</t>
        </is>
      </c>
      <c r="C123" s="9" t="inlineStr">
        <is>
          <t>组合</t>
        </is>
      </c>
      <c r="D123" s="9" t="inlineStr">
        <is>
          <t>每套</t>
        </is>
      </c>
      <c r="E123" s="156" t="n">
        <v>630</v>
      </c>
      <c r="F123" s="9" t="n"/>
      <c r="H123" s="8" t="inlineStr">
        <is>
          <t>✅ 可导入</t>
        </is>
      </c>
      <c r="I123" t="inlineStr">
        <is>
          <t>✓</t>
        </is>
      </c>
    </row>
    <row r="124">
      <c r="A124" s="5" t="inlineStr">
        <is>
          <t>AC-0045</t>
        </is>
      </c>
      <c r="B124" s="6" t="inlineStr">
        <is>
          <t>樱桃木静音床床铺板-榉木-适配1.8米</t>
        </is>
      </c>
      <c r="C124" s="6" t="inlineStr">
        <is>
          <t>组合</t>
        </is>
      </c>
      <c r="D124" s="6" t="inlineStr">
        <is>
          <t>每套</t>
        </is>
      </c>
      <c r="E124" s="155" t="n">
        <v>650</v>
      </c>
      <c r="F124" s="6" t="n"/>
      <c r="H124" s="8" t="inlineStr">
        <is>
          <t>✅ 可导入</t>
        </is>
      </c>
      <c r="I124" t="inlineStr">
        <is>
          <t>✓</t>
        </is>
      </c>
    </row>
    <row r="125">
      <c r="A125" s="5" t="inlineStr">
        <is>
          <t>AC-0046</t>
        </is>
      </c>
      <c r="B125" s="9" t="inlineStr">
        <is>
          <t>樱桃木静音床床铺板-松木-适配1.2米</t>
        </is>
      </c>
      <c r="C125" s="9" t="inlineStr">
        <is>
          <t>组合</t>
        </is>
      </c>
      <c r="D125" s="9" t="inlineStr">
        <is>
          <t>每套</t>
        </is>
      </c>
      <c r="E125" s="156" t="n">
        <v>160</v>
      </c>
      <c r="F125" s="9" t="n"/>
      <c r="H125" s="8" t="inlineStr">
        <is>
          <t>✅ 可导入</t>
        </is>
      </c>
      <c r="I125" t="inlineStr">
        <is>
          <t>✓</t>
        </is>
      </c>
    </row>
    <row r="126">
      <c r="A126" s="5" t="inlineStr">
        <is>
          <t>AC-0047</t>
        </is>
      </c>
      <c r="B126" s="6" t="inlineStr">
        <is>
          <t>樱桃木静音床床铺板-松木-适配1.35米</t>
        </is>
      </c>
      <c r="C126" s="6" t="inlineStr">
        <is>
          <t>组合</t>
        </is>
      </c>
      <c r="D126" s="6" t="inlineStr">
        <is>
          <t>每套</t>
        </is>
      </c>
      <c r="E126" s="155" t="n">
        <v>180</v>
      </c>
      <c r="F126" s="6" t="n"/>
      <c r="H126" s="8" t="inlineStr">
        <is>
          <t>✅ 可导入</t>
        </is>
      </c>
      <c r="I126" t="inlineStr">
        <is>
          <t>✓</t>
        </is>
      </c>
    </row>
    <row r="127">
      <c r="A127" s="5" t="inlineStr">
        <is>
          <t>AC-0048</t>
        </is>
      </c>
      <c r="B127" s="9" t="inlineStr">
        <is>
          <t>樱桃木静音床床铺板-松木-适配1.5米</t>
        </is>
      </c>
      <c r="C127" s="9" t="inlineStr">
        <is>
          <t>组合</t>
        </is>
      </c>
      <c r="D127" s="9" t="inlineStr">
        <is>
          <t>每套</t>
        </is>
      </c>
      <c r="E127" s="156" t="n">
        <v>180</v>
      </c>
      <c r="F127" s="9" t="n"/>
      <c r="H127" s="8" t="inlineStr">
        <is>
          <t>✅ 可导入</t>
        </is>
      </c>
      <c r="I127" t="inlineStr">
        <is>
          <t>✓</t>
        </is>
      </c>
    </row>
    <row r="128">
      <c r="A128" s="5" t="inlineStr">
        <is>
          <t>AC-0049</t>
        </is>
      </c>
      <c r="B128" s="6" t="inlineStr">
        <is>
          <t>樱桃木静音床床铺板-松木-适配1.8米</t>
        </is>
      </c>
      <c r="C128" s="6" t="inlineStr">
        <is>
          <t>组合</t>
        </is>
      </c>
      <c r="D128" s="6" t="inlineStr">
        <is>
          <t>每套</t>
        </is>
      </c>
      <c r="E128" s="155" t="n">
        <v>200</v>
      </c>
      <c r="F128" s="6" t="n"/>
      <c r="H128" s="8" t="inlineStr">
        <is>
          <t>✅ 可导入</t>
        </is>
      </c>
      <c r="I128" t="inlineStr">
        <is>
          <t>✓</t>
        </is>
      </c>
    </row>
    <row r="129">
      <c r="A129" s="5" t="inlineStr">
        <is>
          <t>AC-0050</t>
        </is>
      </c>
      <c r="B129" s="9" t="inlineStr">
        <is>
          <t>樱桃木静音床-三角金属腿</t>
        </is>
      </c>
      <c r="C129" s="9" t="inlineStr">
        <is>
          <t>个数</t>
        </is>
      </c>
      <c r="D129" s="9" t="inlineStr">
        <is>
          <t>每个</t>
        </is>
      </c>
      <c r="E129" s="156" t="n">
        <v>80</v>
      </c>
      <c r="F129" s="9" t="n"/>
      <c r="H129" s="8" t="inlineStr">
        <is>
          <t>✅ 可导入</t>
        </is>
      </c>
      <c r="I129" t="inlineStr">
        <is>
          <t>✓</t>
        </is>
      </c>
    </row>
    <row r="130">
      <c r="A130" s="5" t="inlineStr">
        <is>
          <t>AC-0051</t>
        </is>
      </c>
      <c r="B130" s="6" t="inlineStr">
        <is>
          <t>樱桃木箱体床床铺板-榉木-适配1.5米</t>
        </is>
      </c>
      <c r="C130" s="6" t="inlineStr">
        <is>
          <t>组合</t>
        </is>
      </c>
      <c r="D130" s="6" t="inlineStr">
        <is>
          <t>每套</t>
        </is>
      </c>
      <c r="E130" s="155" t="n">
        <v>590</v>
      </c>
      <c r="F130" s="6" t="n"/>
      <c r="H130" s="8" t="inlineStr">
        <is>
          <t>✅ 可导入</t>
        </is>
      </c>
      <c r="I130" t="inlineStr">
        <is>
          <t>✓</t>
        </is>
      </c>
    </row>
    <row r="131">
      <c r="A131" s="5" t="inlineStr">
        <is>
          <t>AC-0052</t>
        </is>
      </c>
      <c r="B131" s="9" t="inlineStr">
        <is>
          <t>樱桃木箱体床床铺板-榉木-适配1.8米</t>
        </is>
      </c>
      <c r="C131" s="9" t="inlineStr">
        <is>
          <t>组合</t>
        </is>
      </c>
      <c r="D131" s="9" t="inlineStr">
        <is>
          <t>每套</t>
        </is>
      </c>
      <c r="E131" s="156" t="n">
        <v>610</v>
      </c>
      <c r="F131" s="9" t="n"/>
      <c r="H131" s="8" t="inlineStr">
        <is>
          <t>✅ 可导入</t>
        </is>
      </c>
      <c r="I131" t="inlineStr">
        <is>
          <t>✓</t>
        </is>
      </c>
    </row>
    <row r="132">
      <c r="A132" s="5" t="inlineStr">
        <is>
          <t>AC-0053</t>
        </is>
      </c>
      <c r="B132" s="6" t="inlineStr">
        <is>
          <t>樱桃木箱体床-软包-适配1.5米</t>
        </is>
      </c>
      <c r="C132" s="6" t="inlineStr">
        <is>
          <t>组合</t>
        </is>
      </c>
      <c r="D132" s="6" t="inlineStr">
        <is>
          <t>每套</t>
        </is>
      </c>
      <c r="E132" s="155" t="n">
        <v>630</v>
      </c>
      <c r="F132" s="6" t="n"/>
      <c r="H132" s="8" t="inlineStr">
        <is>
          <t>✅ 可导入</t>
        </is>
      </c>
      <c r="I132" t="inlineStr">
        <is>
          <t>✓</t>
        </is>
      </c>
    </row>
    <row r="133">
      <c r="A133" s="5" t="inlineStr">
        <is>
          <t>AC-0054</t>
        </is>
      </c>
      <c r="B133" s="9" t="inlineStr">
        <is>
          <t>樱桃木箱体床-软包-适配1.8米</t>
        </is>
      </c>
      <c r="C133" s="9" t="inlineStr">
        <is>
          <t>组合</t>
        </is>
      </c>
      <c r="D133" s="9" t="inlineStr">
        <is>
          <t>每套</t>
        </is>
      </c>
      <c r="E133" s="156" t="n">
        <v>650</v>
      </c>
      <c r="F133" s="9" t="n"/>
      <c r="H133" s="8" t="inlineStr">
        <is>
          <t>✅ 可导入</t>
        </is>
      </c>
      <c r="I133" t="inlineStr">
        <is>
          <t>✓</t>
        </is>
      </c>
    </row>
    <row r="134">
      <c r="A134" s="5" t="inlineStr">
        <is>
          <t>AC-0055</t>
        </is>
      </c>
      <c r="B134" s="6" t="inlineStr">
        <is>
          <t>樱桃木箱体床-液压支撑杆</t>
        </is>
      </c>
      <c r="C134" s="6" t="inlineStr">
        <is>
          <t>组合</t>
        </is>
      </c>
      <c r="D134" s="6" t="inlineStr">
        <is>
          <t>每套</t>
        </is>
      </c>
      <c r="E134" s="155" t="n">
        <v>400</v>
      </c>
      <c r="F134" s="6" t="n"/>
      <c r="H134" s="8" t="inlineStr">
        <is>
          <t>✅ 可导入</t>
        </is>
      </c>
      <c r="I134" t="inlineStr">
        <is>
          <t>✓</t>
        </is>
      </c>
    </row>
    <row r="135">
      <c r="A135" s="5" t="inlineStr">
        <is>
          <t>AC-0056</t>
        </is>
      </c>
      <c r="B135" s="9" t="inlineStr">
        <is>
          <t>黑胡桃木梯形腿床-软包-适配1.2米</t>
        </is>
      </c>
      <c r="C135" s="9" t="inlineStr">
        <is>
          <t>个数</t>
        </is>
      </c>
      <c r="D135" s="9" t="inlineStr">
        <is>
          <t>每个</t>
        </is>
      </c>
      <c r="E135" s="156" t="n">
        <v>590</v>
      </c>
      <c r="F135" s="9" t="n"/>
      <c r="H135" s="8" t="inlineStr">
        <is>
          <t>✅ 可导入</t>
        </is>
      </c>
      <c r="I135" t="inlineStr">
        <is>
          <t>✓</t>
        </is>
      </c>
    </row>
    <row r="136">
      <c r="A136" s="5" t="inlineStr">
        <is>
          <t>AC-0057</t>
        </is>
      </c>
      <c r="B136" s="6" t="inlineStr">
        <is>
          <t>黑胡桃木梯形腿床-软包-适配1.35米</t>
        </is>
      </c>
      <c r="C136" s="6" t="inlineStr">
        <is>
          <t>个数</t>
        </is>
      </c>
      <c r="D136" s="6" t="inlineStr">
        <is>
          <t>每个</t>
        </is>
      </c>
      <c r="E136" s="155" t="n">
        <v>610</v>
      </c>
      <c r="F136" s="6" t="n"/>
      <c r="H136" s="8" t="inlineStr">
        <is>
          <t>✅ 可导入</t>
        </is>
      </c>
      <c r="I136" t="inlineStr">
        <is>
          <t>✓</t>
        </is>
      </c>
    </row>
    <row r="137">
      <c r="A137" s="5" t="inlineStr">
        <is>
          <t>AC-0058</t>
        </is>
      </c>
      <c r="B137" s="9" t="inlineStr">
        <is>
          <t>黑胡桃木梯形腿床-软包-适配1.5米</t>
        </is>
      </c>
      <c r="C137" s="9" t="inlineStr">
        <is>
          <t>个数</t>
        </is>
      </c>
      <c r="D137" s="9" t="inlineStr">
        <is>
          <t>每个</t>
        </is>
      </c>
      <c r="E137" s="156" t="n">
        <v>630</v>
      </c>
      <c r="F137" s="9" t="n"/>
      <c r="H137" s="8" t="inlineStr">
        <is>
          <t>✅ 可导入</t>
        </is>
      </c>
      <c r="I137" t="inlineStr">
        <is>
          <t>✓</t>
        </is>
      </c>
    </row>
    <row r="138">
      <c r="A138" s="5" t="inlineStr">
        <is>
          <t>AC-0059</t>
        </is>
      </c>
      <c r="B138" s="6" t="inlineStr">
        <is>
          <t>黑胡桃木梯形腿床-软包-适配1.8米</t>
        </is>
      </c>
      <c r="C138" s="6" t="inlineStr">
        <is>
          <t>个数</t>
        </is>
      </c>
      <c r="D138" s="6" t="inlineStr">
        <is>
          <t>每个</t>
        </is>
      </c>
      <c r="E138" s="155" t="n">
        <v>650</v>
      </c>
      <c r="F138" s="6" t="n"/>
      <c r="H138" s="8" t="inlineStr">
        <is>
          <t>✅ 可导入</t>
        </is>
      </c>
      <c r="I138" t="inlineStr">
        <is>
          <t>✓</t>
        </is>
      </c>
    </row>
    <row r="139">
      <c r="A139" s="5" t="inlineStr">
        <is>
          <t>AC-0060</t>
        </is>
      </c>
      <c r="B139" s="9" t="inlineStr">
        <is>
          <t>黑胡桃木软包床-软包-适配1.2米</t>
        </is>
      </c>
      <c r="C139" s="9" t="inlineStr">
        <is>
          <t>个数</t>
        </is>
      </c>
      <c r="D139" s="9" t="inlineStr">
        <is>
          <t>每个</t>
        </is>
      </c>
      <c r="E139" s="156" t="n">
        <v>160</v>
      </c>
      <c r="F139" s="9" t="n"/>
      <c r="H139" s="8" t="inlineStr">
        <is>
          <t>✅ 可导入</t>
        </is>
      </c>
      <c r="I139" t="inlineStr">
        <is>
          <t>✓</t>
        </is>
      </c>
    </row>
    <row r="140">
      <c r="A140" s="5" t="inlineStr">
        <is>
          <t>AC-0061</t>
        </is>
      </c>
      <c r="B140" s="6" t="inlineStr">
        <is>
          <t>黑胡桃木软包床-软包-适配1.35米</t>
        </is>
      </c>
      <c r="C140" s="6" t="inlineStr">
        <is>
          <t>个数</t>
        </is>
      </c>
      <c r="D140" s="6" t="inlineStr">
        <is>
          <t>每个</t>
        </is>
      </c>
      <c r="E140" s="155" t="n">
        <v>180</v>
      </c>
      <c r="F140" s="6" t="n"/>
      <c r="H140" s="8" t="inlineStr">
        <is>
          <t>✅ 可导入</t>
        </is>
      </c>
      <c r="I140" t="inlineStr">
        <is>
          <t>✓</t>
        </is>
      </c>
    </row>
    <row r="141">
      <c r="A141" s="5" t="inlineStr">
        <is>
          <t>AC-0062</t>
        </is>
      </c>
      <c r="B141" s="9" t="inlineStr">
        <is>
          <t>黑胡桃木软包床-软包-适配1.5米</t>
        </is>
      </c>
      <c r="C141" s="9" t="inlineStr">
        <is>
          <t>个数</t>
        </is>
      </c>
      <c r="D141" s="9" t="inlineStr">
        <is>
          <t>每个</t>
        </is>
      </c>
      <c r="E141" s="156" t="n">
        <v>180</v>
      </c>
      <c r="F141" s="9" t="n"/>
      <c r="H141" s="8" t="inlineStr">
        <is>
          <t>✅ 可导入</t>
        </is>
      </c>
      <c r="I141" t="inlineStr">
        <is>
          <t>✓</t>
        </is>
      </c>
    </row>
    <row r="142">
      <c r="A142" s="5" t="inlineStr">
        <is>
          <t>AC-0063</t>
        </is>
      </c>
      <c r="B142" s="6" t="inlineStr">
        <is>
          <t>黑胡桃木软包床-软包-适配1.8米</t>
        </is>
      </c>
      <c r="C142" s="6" t="inlineStr">
        <is>
          <t>个数</t>
        </is>
      </c>
      <c r="D142" s="6" t="inlineStr">
        <is>
          <t>每个</t>
        </is>
      </c>
      <c r="E142" s="155" t="n">
        <v>200</v>
      </c>
      <c r="F142" s="6" t="n"/>
      <c r="H142" s="8" t="inlineStr">
        <is>
          <t>✅ 可导入</t>
        </is>
      </c>
      <c r="I142" t="inlineStr">
        <is>
          <t>✓</t>
        </is>
      </c>
    </row>
    <row r="143">
      <c r="A143" s="5" t="inlineStr">
        <is>
          <t>AC-0064</t>
        </is>
      </c>
      <c r="B143" s="9" t="inlineStr">
        <is>
          <t>榉木床头柜-金属侧板</t>
        </is>
      </c>
      <c r="C143" s="9" t="inlineStr">
        <is>
          <t>组合</t>
        </is>
      </c>
      <c r="D143" s="9" t="inlineStr">
        <is>
          <t>每套</t>
        </is>
      </c>
      <c r="E143" s="156" t="n">
        <v>240</v>
      </c>
      <c r="F143" s="9" t="n"/>
      <c r="H143" s="8" t="inlineStr">
        <is>
          <t>✅ 可导入</t>
        </is>
      </c>
      <c r="I143" t="inlineStr">
        <is>
          <t>✓</t>
        </is>
      </c>
    </row>
    <row r="144">
      <c r="A144" s="5" t="inlineStr">
        <is>
          <t>AC-0065</t>
        </is>
      </c>
      <c r="B144" s="6" t="inlineStr">
        <is>
          <t>10mm普白玻璃</t>
        </is>
      </c>
      <c r="C144" s="6" t="inlineStr">
        <is>
          <t>平面(长×宽)</t>
        </is>
      </c>
      <c r="D144" s="6" t="inlineStr">
        <is>
          <t>每平米</t>
        </is>
      </c>
      <c r="E144" s="155" t="n">
        <v>80</v>
      </c>
      <c r="F144" s="6" t="n"/>
      <c r="H144" s="8" t="inlineStr">
        <is>
          <t>✅ 可导入</t>
        </is>
      </c>
      <c r="I144" t="inlineStr">
        <is>
          <t>✓</t>
        </is>
      </c>
    </row>
    <row r="145">
      <c r="A145" s="5" t="inlineStr">
        <is>
          <t>AC-0066</t>
        </is>
      </c>
      <c r="B145" s="9" t="inlineStr">
        <is>
          <t>5mm普白长虹玻璃</t>
        </is>
      </c>
      <c r="C145" s="9" t="inlineStr">
        <is>
          <t>平面(长×宽)</t>
        </is>
      </c>
      <c r="D145" s="9" t="inlineStr">
        <is>
          <t>每平米</t>
        </is>
      </c>
      <c r="E145" s="156" t="n">
        <v>55</v>
      </c>
      <c r="F145" s="9" t="n"/>
      <c r="H145" s="8" t="inlineStr">
        <is>
          <t>✅ 可导入</t>
        </is>
      </c>
      <c r="I145" t="inlineStr">
        <is>
          <t>✓</t>
        </is>
      </c>
    </row>
    <row r="146">
      <c r="A146" s="5" t="inlineStr">
        <is>
          <t>AC-0067</t>
        </is>
      </c>
      <c r="B146" s="6" t="inlineStr">
        <is>
          <t>5mm普白玻璃</t>
        </is>
      </c>
      <c r="C146" s="6" t="inlineStr">
        <is>
          <t>平面(长×宽)</t>
        </is>
      </c>
      <c r="D146" s="6" t="inlineStr">
        <is>
          <t>每平米</t>
        </is>
      </c>
      <c r="E146" s="155" t="n">
        <v>30</v>
      </c>
      <c r="F146" s="6" t="n"/>
      <c r="H146" s="8" t="inlineStr">
        <is>
          <t>✅ 可导入</t>
        </is>
      </c>
      <c r="I146" t="inlineStr">
        <is>
          <t>✓</t>
        </is>
      </c>
    </row>
    <row r="147">
      <c r="A147" s="5" t="inlineStr">
        <is>
          <t>AC-0068</t>
        </is>
      </c>
      <c r="B147" s="9" t="inlineStr">
        <is>
          <t>轻盈边柜-预埋件</t>
        </is>
      </c>
      <c r="C147" s="9" t="inlineStr">
        <is>
          <t>个数</t>
        </is>
      </c>
      <c r="D147" s="9" t="inlineStr">
        <is>
          <t>每个</t>
        </is>
      </c>
      <c r="E147" s="156" t="n">
        <v>3</v>
      </c>
      <c r="F147" s="9" t="n"/>
      <c r="H147" s="8" t="inlineStr">
        <is>
          <t>✅ 可导入</t>
        </is>
      </c>
      <c r="I147" t="inlineStr">
        <is>
          <t>✓</t>
        </is>
      </c>
    </row>
    <row r="148">
      <c r="A148" s="5" t="inlineStr">
        <is>
          <t>AC-0069</t>
        </is>
      </c>
      <c r="B148" s="6" t="inlineStr">
        <is>
          <t>黑色圆锥把手</t>
        </is>
      </c>
      <c r="C148" s="6" t="inlineStr">
        <is>
          <t>个数</t>
        </is>
      </c>
      <c r="D148" s="6" t="inlineStr">
        <is>
          <t>每个</t>
        </is>
      </c>
      <c r="E148" s="155" t="n">
        <v>10</v>
      </c>
      <c r="F148" s="6" t="n"/>
      <c r="H148" s="8" t="inlineStr">
        <is>
          <t>✅ 可导入</t>
        </is>
      </c>
      <c r="I148" t="inlineStr">
        <is>
          <t>✓</t>
        </is>
      </c>
    </row>
    <row r="149">
      <c r="A149" s="5" t="inlineStr">
        <is>
          <t>AC-0070</t>
        </is>
      </c>
      <c r="B149" s="9" t="inlineStr">
        <is>
          <t>樱桃木床头窄柜-黑色金属腿</t>
        </is>
      </c>
      <c r="C149" s="9" t="inlineStr">
        <is>
          <t>个数</t>
        </is>
      </c>
      <c r="D149" s="9" t="inlineStr">
        <is>
          <t>每个</t>
        </is>
      </c>
      <c r="E149" s="156" t="n">
        <v>100</v>
      </c>
      <c r="F149" s="9" t="n"/>
      <c r="H149" s="8" t="inlineStr">
        <is>
          <t>✅ 可导入</t>
        </is>
      </c>
      <c r="I149" t="inlineStr">
        <is>
          <t>✓</t>
        </is>
      </c>
    </row>
    <row r="150">
      <c r="A150" s="5" t="inlineStr">
        <is>
          <t>AC-0071</t>
        </is>
      </c>
      <c r="B150" s="6" t="inlineStr">
        <is>
          <t>12mm黑色岩板</t>
        </is>
      </c>
      <c r="C150" s="6" t="inlineStr">
        <is>
          <t>平面(长×宽)</t>
        </is>
      </c>
      <c r="D150" s="6" t="inlineStr">
        <is>
          <t>每平米</t>
        </is>
      </c>
      <c r="E150" s="155" t="n">
        <v>220</v>
      </c>
      <c r="F150" s="6" t="n"/>
      <c r="H150" s="8" t="inlineStr">
        <is>
          <t>✅ 可导入</t>
        </is>
      </c>
      <c r="I150" t="inlineStr">
        <is>
          <t>✓</t>
        </is>
      </c>
    </row>
    <row r="151">
      <c r="A151" s="5" t="inlineStr">
        <is>
          <t>AC-0073</t>
        </is>
      </c>
      <c r="B151" s="6" t="inlineStr">
        <is>
          <t>5mm灰色玻璃</t>
        </is>
      </c>
      <c r="C151" s="6" t="inlineStr">
        <is>
          <t>平面(长×宽)</t>
        </is>
      </c>
      <c r="D151" s="6" t="inlineStr">
        <is>
          <t>每平米</t>
        </is>
      </c>
      <c r="E151" s="155" t="n">
        <v>55</v>
      </c>
      <c r="F151" s="6" t="n"/>
      <c r="H151" s="8" t="inlineStr">
        <is>
          <t>✅ 可导入</t>
        </is>
      </c>
      <c r="I151" t="inlineStr">
        <is>
          <t>✓</t>
        </is>
      </c>
    </row>
    <row r="152">
      <c r="A152" s="5" t="inlineStr">
        <is>
          <t>AC-0074</t>
        </is>
      </c>
      <c r="B152" s="9" t="inlineStr">
        <is>
          <t>5mm超白玻璃</t>
        </is>
      </c>
      <c r="C152" s="9" t="inlineStr">
        <is>
          <t>平面(长×宽)</t>
        </is>
      </c>
      <c r="D152" s="9" t="inlineStr">
        <is>
          <t>每平米</t>
        </is>
      </c>
      <c r="E152" s="156" t="n">
        <v>40</v>
      </c>
      <c r="F152" s="9" t="n"/>
      <c r="H152" s="8" t="inlineStr">
        <is>
          <t>✅ 可导入</t>
        </is>
      </c>
      <c r="I152" t="inlineStr">
        <is>
          <t>✓</t>
        </is>
      </c>
    </row>
    <row r="153">
      <c r="A153" s="5" t="inlineStr">
        <is>
          <t>AC-0075</t>
        </is>
      </c>
      <c r="B153" s="6" t="inlineStr">
        <is>
          <t>AA柱</t>
        </is>
      </c>
      <c r="C153" s="6" t="inlineStr">
        <is>
          <t>长度</t>
        </is>
      </c>
      <c r="D153" s="6" t="inlineStr">
        <is>
          <t>每米</t>
        </is>
      </c>
      <c r="E153" s="155" t="n">
        <v>6</v>
      </c>
      <c r="F153" s="6" t="n"/>
      <c r="H153" s="8" t="inlineStr">
        <is>
          <t>✅ 可导入</t>
        </is>
      </c>
      <c r="I153" t="inlineStr">
        <is>
          <t>✓</t>
        </is>
      </c>
    </row>
    <row r="154">
      <c r="A154" s="5" t="inlineStr">
        <is>
          <t>AC-0076</t>
        </is>
      </c>
      <c r="B154" s="9" t="inlineStr">
        <is>
          <t>AA柱层板架</t>
        </is>
      </c>
      <c r="C154" s="9" t="inlineStr">
        <is>
          <t>个数</t>
        </is>
      </c>
      <c r="D154" s="9" t="inlineStr">
        <is>
          <t>每个</t>
        </is>
      </c>
      <c r="E154" s="156" t="n">
        <v>3.5</v>
      </c>
      <c r="F154" s="9" t="n"/>
      <c r="H154" s="8" t="inlineStr">
        <is>
          <t>✅ 可导入</t>
        </is>
      </c>
      <c r="I154" t="inlineStr">
        <is>
          <t>✓</t>
        </is>
      </c>
    </row>
    <row r="155">
      <c r="A155" s="5" t="inlineStr">
        <is>
          <t>AC-0078</t>
        </is>
      </c>
      <c r="B155" s="9" t="inlineStr">
        <is>
          <t>餐边柜连接片</t>
        </is>
      </c>
      <c r="C155" s="9" t="inlineStr">
        <is>
          <t>个数</t>
        </is>
      </c>
      <c r="D155" s="9" t="inlineStr">
        <is>
          <t>每个</t>
        </is>
      </c>
      <c r="E155" s="156" t="n">
        <v>2</v>
      </c>
      <c r="F155" s="9" t="n"/>
      <c r="H155" s="8" t="inlineStr">
        <is>
          <t>✅ 可导入</t>
        </is>
      </c>
      <c r="I155" t="inlineStr">
        <is>
          <t>✓</t>
        </is>
      </c>
    </row>
    <row r="156">
      <c r="A156" s="5" t="inlineStr">
        <is>
          <t>AC-0079</t>
        </is>
      </c>
      <c r="B156" s="6" t="inlineStr">
        <is>
          <t>MDF洞洞板-茶色</t>
        </is>
      </c>
      <c r="C156" s="6" t="inlineStr">
        <is>
          <t>平面(长×宽)</t>
        </is>
      </c>
      <c r="D156" s="6" t="inlineStr">
        <is>
          <t>每平米</t>
        </is>
      </c>
      <c r="E156" s="155" t="n">
        <v>285</v>
      </c>
      <c r="F156" s="6" t="n"/>
      <c r="H156" s="8" t="inlineStr">
        <is>
          <t>✅ 可导入</t>
        </is>
      </c>
      <c r="I156" t="inlineStr">
        <is>
          <t>✓</t>
        </is>
      </c>
    </row>
    <row r="157">
      <c r="A157" s="5" t="inlineStr">
        <is>
          <t>AC-0080</t>
        </is>
      </c>
      <c r="B157" s="9" t="inlineStr">
        <is>
          <t>洞石纹理饰面板</t>
        </is>
      </c>
      <c r="C157" s="9" t="inlineStr">
        <is>
          <t>平面(长×宽)</t>
        </is>
      </c>
      <c r="D157" s="9" t="inlineStr">
        <is>
          <t>每平米</t>
        </is>
      </c>
      <c r="E157" s="156" t="n">
        <v>105</v>
      </c>
      <c r="F157" s="9" t="n"/>
      <c r="H157" s="8" t="inlineStr">
        <is>
          <t>✅ 可导入</t>
        </is>
      </c>
      <c r="I157" t="inlineStr">
        <is>
          <t>✓</t>
        </is>
      </c>
    </row>
    <row r="158">
      <c r="A158" s="5" t="inlineStr">
        <is>
          <t>AC-0081</t>
        </is>
      </c>
      <c r="B158" s="6" t="inlineStr">
        <is>
          <t>银色隔板轨道</t>
        </is>
      </c>
      <c r="C158" s="6" t="inlineStr">
        <is>
          <t>长度</t>
        </is>
      </c>
      <c r="D158" s="6" t="inlineStr">
        <is>
          <t>每米</t>
        </is>
      </c>
      <c r="E158" s="155" t="n">
        <v>35</v>
      </c>
      <c r="F158" s="6" t="n"/>
      <c r="H158" s="8" t="inlineStr">
        <is>
          <t>✅ 可导入</t>
        </is>
      </c>
      <c r="I158" t="inlineStr">
        <is>
          <t>✓</t>
        </is>
      </c>
    </row>
    <row r="159">
      <c r="A159" s="5" t="inlineStr">
        <is>
          <t>AC-0083</t>
        </is>
      </c>
      <c r="B159" s="6" t="inlineStr">
        <is>
          <t>9mm米白洞石岩板</t>
        </is>
      </c>
      <c r="C159" s="6" t="inlineStr">
        <is>
          <t>平面(长×宽)</t>
        </is>
      </c>
      <c r="D159" s="6" t="inlineStr">
        <is>
          <t>每平米</t>
        </is>
      </c>
      <c r="E159" s="155" t="n">
        <v>300</v>
      </c>
      <c r="F159" s="6" t="n"/>
      <c r="H159" s="8" t="inlineStr">
        <is>
          <t>✅ 可导入</t>
        </is>
      </c>
      <c r="I159" t="inlineStr">
        <is>
          <t>✓</t>
        </is>
      </c>
    </row>
    <row r="160">
      <c r="A160" s="5" t="inlineStr">
        <is>
          <t>AC-0084</t>
        </is>
      </c>
      <c r="B160" s="9" t="inlineStr">
        <is>
          <t>5mm小灯芯玻璃</t>
        </is>
      </c>
      <c r="C160" s="9" t="inlineStr">
        <is>
          <t>平面(长×宽)</t>
        </is>
      </c>
      <c r="D160" s="9" t="inlineStr">
        <is>
          <t>每平米</t>
        </is>
      </c>
      <c r="E160" s="156" t="n">
        <v>95</v>
      </c>
      <c r="F160" s="9" t="n"/>
      <c r="H160" s="8" t="inlineStr">
        <is>
          <t>✅ 可导入</t>
        </is>
      </c>
      <c r="I160" t="inlineStr">
        <is>
          <t>✓</t>
        </is>
      </c>
    </row>
    <row r="161">
      <c r="A161" s="5" t="inlineStr">
        <is>
          <t>AC-0085</t>
        </is>
      </c>
      <c r="B161" s="6" t="inlineStr">
        <is>
          <t>抽屉金属轨道把手</t>
        </is>
      </c>
      <c r="C161" s="6" t="inlineStr">
        <is>
          <t>长度</t>
        </is>
      </c>
      <c r="D161" s="6" t="inlineStr">
        <is>
          <t>每米</t>
        </is>
      </c>
      <c r="E161" s="155" t="n">
        <v>35</v>
      </c>
      <c r="F161" s="6" t="n"/>
      <c r="H161" s="8" t="inlineStr">
        <is>
          <t>✅ 可导入</t>
        </is>
      </c>
      <c r="I161" t="inlineStr">
        <is>
          <t>✓</t>
        </is>
      </c>
    </row>
    <row r="162">
      <c r="A162" s="5" t="inlineStr">
        <is>
          <t>AC-0086</t>
        </is>
      </c>
      <c r="B162" s="9" t="inlineStr">
        <is>
          <t>鎏金纹理饰面板</t>
        </is>
      </c>
      <c r="C162" s="9" t="inlineStr">
        <is>
          <t>平面(长×宽)</t>
        </is>
      </c>
      <c r="D162" s="9" t="inlineStr">
        <is>
          <t>每平米</t>
        </is>
      </c>
      <c r="E162" s="156" t="n">
        <v>105</v>
      </c>
      <c r="F162" s="9" t="n"/>
      <c r="H162" s="8" t="inlineStr">
        <is>
          <t>✅ 可导入</t>
        </is>
      </c>
      <c r="I162" t="inlineStr">
        <is>
          <t>✓</t>
        </is>
      </c>
    </row>
    <row r="163">
      <c r="A163" s="5" t="inlineStr">
        <is>
          <t>AC-0087</t>
        </is>
      </c>
      <c r="B163" s="6" t="inlineStr">
        <is>
          <t>翻盖柜门液压杆</t>
        </is>
      </c>
      <c r="C163" s="6" t="inlineStr">
        <is>
          <t>个数</t>
        </is>
      </c>
      <c r="D163" s="6" t="inlineStr">
        <is>
          <t>每个</t>
        </is>
      </c>
      <c r="E163" s="155" t="n">
        <v>25</v>
      </c>
      <c r="F163" s="6" t="n"/>
      <c r="H163" s="8" t="inlineStr">
        <is>
          <t>✅ 可导入</t>
        </is>
      </c>
      <c r="I163" t="inlineStr">
        <is>
          <t>✓</t>
        </is>
      </c>
    </row>
    <row r="164">
      <c r="A164" s="5" t="inlineStr">
        <is>
          <t>AC-0088</t>
        </is>
      </c>
      <c r="B164" s="9" t="inlineStr">
        <is>
          <t>黑色隔板轨道</t>
        </is>
      </c>
      <c r="C164" s="9" t="inlineStr">
        <is>
          <t>长度</t>
        </is>
      </c>
      <c r="D164" s="9" t="inlineStr">
        <is>
          <t>每米</t>
        </is>
      </c>
      <c r="E164" s="156" t="n">
        <v>35</v>
      </c>
      <c r="F164" s="9" t="n"/>
      <c r="H164" s="8" t="inlineStr">
        <is>
          <t>✅ 可导入</t>
        </is>
      </c>
      <c r="I164" t="inlineStr">
        <is>
          <t>✓</t>
        </is>
      </c>
    </row>
    <row r="165">
      <c r="A165" s="5" t="inlineStr">
        <is>
          <t>AC-0089</t>
        </is>
      </c>
      <c r="B165" s="6" t="inlineStr">
        <is>
          <t>12mm米白洞石岩板</t>
        </is>
      </c>
      <c r="C165" s="6" t="inlineStr">
        <is>
          <t>平面(长×宽)</t>
        </is>
      </c>
      <c r="D165" s="6" t="inlineStr">
        <is>
          <t>每平米</t>
        </is>
      </c>
      <c r="E165" s="155" t="n">
        <v>400</v>
      </c>
      <c r="F165" s="6" t="n"/>
      <c r="H165" s="8" t="inlineStr">
        <is>
          <t>✅ 可导入</t>
        </is>
      </c>
      <c r="I165" t="inlineStr">
        <is>
          <t>✓</t>
        </is>
      </c>
    </row>
    <row r="166">
      <c r="A166" s="5" t="inlineStr">
        <is>
          <t>AC-0090</t>
        </is>
      </c>
      <c r="B166" s="9" t="inlineStr">
        <is>
          <t>伸缩桌轨道-900mm款</t>
        </is>
      </c>
      <c r="C166" s="9" t="inlineStr">
        <is>
          <t>组合</t>
        </is>
      </c>
      <c r="D166" s="9" t="inlineStr">
        <is>
          <t>每套</t>
        </is>
      </c>
      <c r="E166" s="156" t="n">
        <v>522</v>
      </c>
      <c r="F166" s="9" t="n"/>
      <c r="H166" s="8" t="inlineStr">
        <is>
          <t>✅ 可导入</t>
        </is>
      </c>
      <c r="I166" t="inlineStr">
        <is>
          <t>✓</t>
        </is>
      </c>
    </row>
    <row r="167">
      <c r="A167" s="5" t="inlineStr">
        <is>
          <t>AC-0091</t>
        </is>
      </c>
      <c r="B167" s="6" t="inlineStr">
        <is>
          <t>植鞣革把手</t>
        </is>
      </c>
      <c r="C167" s="6" t="inlineStr">
        <is>
          <t>组合</t>
        </is>
      </c>
      <c r="D167" s="6" t="inlineStr">
        <is>
          <t>每套</t>
        </is>
      </c>
      <c r="E167" s="155" t="n">
        <v>140</v>
      </c>
      <c r="F167" s="6" t="n"/>
      <c r="H167" s="8" t="inlineStr">
        <is>
          <t>✅ 可导入</t>
        </is>
      </c>
      <c r="I167" t="inlineStr">
        <is>
          <t>✓</t>
        </is>
      </c>
    </row>
    <row r="168">
      <c r="A168" s="5" t="inlineStr">
        <is>
          <t>AC-0092</t>
        </is>
      </c>
      <c r="B168" s="9" t="inlineStr">
        <is>
          <t>5mm茶色玻璃</t>
        </is>
      </c>
      <c r="C168" s="9" t="inlineStr">
        <is>
          <t>平面(长×宽)</t>
        </is>
      </c>
      <c r="D168" s="9" t="inlineStr">
        <is>
          <t>每平米</t>
        </is>
      </c>
      <c r="E168" s="156" t="n">
        <v>55</v>
      </c>
      <c r="F168" s="9" t="n"/>
      <c r="H168" s="8" t="inlineStr">
        <is>
          <t>✅ 可导入</t>
        </is>
      </c>
      <c r="I168" t="inlineStr">
        <is>
          <t>✓</t>
        </is>
      </c>
    </row>
    <row r="169">
      <c r="A169" s="5" t="inlineStr">
        <is>
          <t>AC-0093</t>
        </is>
      </c>
      <c r="B169" s="6" t="inlineStr">
        <is>
          <t>3mm亚克力条</t>
        </is>
      </c>
      <c r="C169" s="6" t="inlineStr">
        <is>
          <t>平面(长×宽)</t>
        </is>
      </c>
      <c r="D169" s="6" t="inlineStr">
        <is>
          <t>每平米</t>
        </is>
      </c>
      <c r="E169" s="155" t="n">
        <v>170</v>
      </c>
      <c r="F169" s="6" t="n"/>
      <c r="H169" s="8" t="inlineStr">
        <is>
          <t>✅ 可导入</t>
        </is>
      </c>
      <c r="I169" t="inlineStr">
        <is>
          <t>✓</t>
        </is>
      </c>
    </row>
    <row r="170">
      <c r="A170" s="5" t="inlineStr">
        <is>
          <t>AC-0094</t>
        </is>
      </c>
      <c r="B170" s="9" t="inlineStr">
        <is>
          <t>软木板</t>
        </is>
      </c>
      <c r="C170" s="9" t="inlineStr">
        <is>
          <t>平面(长×宽)</t>
        </is>
      </c>
      <c r="D170" s="9" t="inlineStr">
        <is>
          <t>每平米</t>
        </is>
      </c>
      <c r="E170" s="156" t="n">
        <v>86</v>
      </c>
      <c r="F170" s="9" t="n"/>
      <c r="H170" s="8" t="inlineStr">
        <is>
          <t>✅ 可导入</t>
        </is>
      </c>
      <c r="I170" t="inlineStr">
        <is>
          <t>✓</t>
        </is>
      </c>
    </row>
    <row r="171">
      <c r="A171" s="5" t="inlineStr">
        <is>
          <t>AC-0095</t>
        </is>
      </c>
      <c r="B171" s="6" t="inlineStr">
        <is>
          <t>拉丝银色金属腿</t>
        </is>
      </c>
      <c r="C171" s="6" t="inlineStr">
        <is>
          <t>个数</t>
        </is>
      </c>
      <c r="D171" s="6" t="inlineStr">
        <is>
          <t>每个</t>
        </is>
      </c>
      <c r="E171" s="155" t="n">
        <v>33</v>
      </c>
      <c r="F171" s="6" t="n"/>
      <c r="H171" s="8" t="inlineStr">
        <is>
          <t>✅ 可导入</t>
        </is>
      </c>
      <c r="I171" t="inlineStr">
        <is>
          <t>✓</t>
        </is>
      </c>
    </row>
    <row r="172">
      <c r="A172" s="5" t="inlineStr">
        <is>
          <t>AC-0096</t>
        </is>
      </c>
      <c r="B172" s="9" t="inlineStr">
        <is>
          <t>抛光不锈钢挂杆</t>
        </is>
      </c>
      <c r="C172" s="9" t="inlineStr">
        <is>
          <t>个数</t>
        </is>
      </c>
      <c r="D172" s="9" t="inlineStr">
        <is>
          <t>每个</t>
        </is>
      </c>
      <c r="E172" s="156" t="n">
        <v>30</v>
      </c>
      <c r="F172" s="9" t="n"/>
      <c r="H172" s="8" t="inlineStr">
        <is>
          <t>✅ 可导入</t>
        </is>
      </c>
      <c r="I172" t="inlineStr">
        <is>
          <t>✓</t>
        </is>
      </c>
    </row>
    <row r="173">
      <c r="A173" s="5" t="inlineStr">
        <is>
          <t>AC-0098</t>
        </is>
      </c>
      <c r="B173" s="9" t="inlineStr">
        <is>
          <t>18mm多层板-贴榉木皮</t>
        </is>
      </c>
      <c r="C173" s="9" t="inlineStr">
        <is>
          <t>平面(长×宽)</t>
        </is>
      </c>
      <c r="D173" s="9" t="inlineStr">
        <is>
          <t>每平米</t>
        </is>
      </c>
      <c r="E173" s="156" t="n">
        <v>220</v>
      </c>
      <c r="F173" s="9" t="n"/>
      <c r="H173" s="8" t="inlineStr">
        <is>
          <t>✅ 可导入</t>
        </is>
      </c>
      <c r="I173" t="inlineStr">
        <is>
          <t>✓</t>
        </is>
      </c>
    </row>
    <row r="174">
      <c r="A174" s="5" t="inlineStr">
        <is>
          <t>AC-0099</t>
        </is>
      </c>
      <c r="B174" s="6" t="inlineStr">
        <is>
          <t>亚克力洞洞板-黑色</t>
        </is>
      </c>
      <c r="C174" s="6" t="inlineStr">
        <is>
          <t>平面(长×宽)</t>
        </is>
      </c>
      <c r="D174" s="6" t="inlineStr">
        <is>
          <t>每平米</t>
        </is>
      </c>
      <c r="E174" s="155" t="n">
        <v>300</v>
      </c>
      <c r="F174" s="6" t="n"/>
      <c r="H174" s="8" t="inlineStr">
        <is>
          <t>✅ 可导入</t>
        </is>
      </c>
      <c r="I174" t="inlineStr">
        <is>
          <t>✓</t>
        </is>
      </c>
    </row>
    <row r="175">
      <c r="A175" s="5" t="inlineStr">
        <is>
          <t>AC-0100</t>
        </is>
      </c>
      <c r="B175" s="9" t="inlineStr">
        <is>
          <t>托板金属杆</t>
        </is>
      </c>
      <c r="C175" s="9" t="inlineStr">
        <is>
          <t>组合</t>
        </is>
      </c>
      <c r="D175" s="9" t="inlineStr">
        <is>
          <t>每套</t>
        </is>
      </c>
      <c r="E175" s="156" t="n">
        <v>7</v>
      </c>
      <c r="F175" s="9" t="n"/>
      <c r="H175" s="8" t="inlineStr">
        <is>
          <t>✅ 可导入</t>
        </is>
      </c>
      <c r="I175" t="inlineStr">
        <is>
          <t>✓</t>
        </is>
      </c>
    </row>
    <row r="176">
      <c r="A176" s="5" t="inlineStr">
        <is>
          <t>AC-0101</t>
        </is>
      </c>
      <c r="B176" s="6" t="inlineStr">
        <is>
          <t>9mm米白洞石下挂岩板</t>
        </is>
      </c>
      <c r="C176" s="6" t="inlineStr">
        <is>
          <t>平面(长×宽)</t>
        </is>
      </c>
      <c r="D176" s="6" t="inlineStr">
        <is>
          <t>每平米</t>
        </is>
      </c>
      <c r="E176" s="155" t="n">
        <v>500</v>
      </c>
      <c r="F176" s="6" t="n"/>
      <c r="H176" s="8" t="inlineStr">
        <is>
          <t>✅ 可导入</t>
        </is>
      </c>
      <c r="I176" t="inlineStr">
        <is>
          <t>✓</t>
        </is>
      </c>
    </row>
    <row r="177">
      <c r="A177" s="5" t="inlineStr">
        <is>
          <t>AC-0102</t>
        </is>
      </c>
      <c r="B177" s="9" t="inlineStr">
        <is>
          <t>黑色金属拉门把手</t>
        </is>
      </c>
      <c r="C177" s="9" t="inlineStr">
        <is>
          <t>个数</t>
        </is>
      </c>
      <c r="D177" s="9" t="inlineStr">
        <is>
          <t>每个</t>
        </is>
      </c>
      <c r="E177" s="156" t="n">
        <v>5</v>
      </c>
      <c r="F177" s="9" t="n"/>
      <c r="H177" s="8" t="inlineStr">
        <is>
          <t>✅ 可导入</t>
        </is>
      </c>
      <c r="I177" t="inlineStr">
        <is>
          <t>✓</t>
        </is>
      </c>
    </row>
    <row r="178">
      <c r="A178" s="5" t="inlineStr">
        <is>
          <t>AC-0103</t>
        </is>
      </c>
      <c r="B178" s="6" t="inlineStr">
        <is>
          <t>12mm白色岩板</t>
        </is>
      </c>
      <c r="C178" s="6" t="inlineStr">
        <is>
          <t>平面(长×宽)</t>
        </is>
      </c>
      <c r="D178" s="6" t="inlineStr">
        <is>
          <t>每平米</t>
        </is>
      </c>
      <c r="E178" s="155" t="n">
        <v>220</v>
      </c>
      <c r="F178" s="6" t="n"/>
      <c r="H178" s="8" t="inlineStr">
        <is>
          <t>✅ 可导入</t>
        </is>
      </c>
      <c r="I178" t="inlineStr">
        <is>
          <t>✓</t>
        </is>
      </c>
    </row>
    <row r="179">
      <c r="A179" s="5" t="inlineStr">
        <is>
          <t>AC-0104</t>
        </is>
      </c>
      <c r="B179" s="9" t="inlineStr">
        <is>
          <t>鞋柜开合五金</t>
        </is>
      </c>
      <c r="C179" s="9" t="inlineStr">
        <is>
          <t>组合</t>
        </is>
      </c>
      <c r="D179" s="9" t="inlineStr">
        <is>
          <t>每套</t>
        </is>
      </c>
      <c r="E179" s="156" t="n">
        <v>30</v>
      </c>
      <c r="F179" s="9" t="n"/>
      <c r="H179" s="8" t="inlineStr">
        <is>
          <t>✅ 可导入</t>
        </is>
      </c>
      <c r="I179" t="inlineStr">
        <is>
          <t>✓</t>
        </is>
      </c>
    </row>
    <row r="180">
      <c r="A180" s="5" t="inlineStr">
        <is>
          <t>AC-0105</t>
        </is>
      </c>
      <c r="B180" s="6" t="inlineStr">
        <is>
          <t>黑色挂钩</t>
        </is>
      </c>
      <c r="C180" s="6" t="inlineStr">
        <is>
          <t>个数</t>
        </is>
      </c>
      <c r="D180" s="6" t="inlineStr">
        <is>
          <t>每个</t>
        </is>
      </c>
      <c r="E180" s="155" t="n">
        <v>10</v>
      </c>
      <c r="F180" s="6" t="n"/>
      <c r="H180" s="8" t="inlineStr">
        <is>
          <t>✅ 可导入</t>
        </is>
      </c>
      <c r="I180" t="inlineStr">
        <is>
          <t>✓</t>
        </is>
      </c>
    </row>
    <row r="181">
      <c r="A181" s="5" t="inlineStr">
        <is>
          <t>AC-0106</t>
        </is>
      </c>
      <c r="B181" s="9" t="inlineStr">
        <is>
          <t>刚性磁力条</t>
        </is>
      </c>
      <c r="C181" s="9" t="inlineStr">
        <is>
          <t>个数</t>
        </is>
      </c>
      <c r="D181" s="9" t="inlineStr">
        <is>
          <t>每根</t>
        </is>
      </c>
      <c r="E181" s="156" t="n">
        <v>47</v>
      </c>
      <c r="F181" s="9" t="n"/>
      <c r="H181" s="8" t="inlineStr">
        <is>
          <t>✅ 可导入</t>
        </is>
      </c>
      <c r="I181" t="inlineStr">
        <is>
          <t>✓</t>
        </is>
      </c>
    </row>
    <row r="182">
      <c r="A182" s="5" t="inlineStr">
        <is>
          <t>AC-0107</t>
        </is>
      </c>
      <c r="B182" s="6" t="inlineStr">
        <is>
          <t>换鞋凳软包</t>
        </is>
      </c>
      <c r="C182" s="6" t="inlineStr">
        <is>
          <t>个数</t>
        </is>
      </c>
      <c r="D182" s="6" t="inlineStr">
        <is>
          <t>每个</t>
        </is>
      </c>
      <c r="E182" s="155" t="n">
        <v>70</v>
      </c>
      <c r="F182" s="6" t="n"/>
      <c r="H182" s="8" t="inlineStr">
        <is>
          <t>✅ 可导入</t>
        </is>
      </c>
      <c r="I182" t="inlineStr">
        <is>
          <t>✓</t>
        </is>
      </c>
    </row>
    <row r="183">
      <c r="A183" s="5" t="inlineStr">
        <is>
          <t>AC-0108</t>
        </is>
      </c>
      <c r="B183" s="9" t="inlineStr">
        <is>
          <t>5mm瓷白玻璃</t>
        </is>
      </c>
      <c r="C183" s="9" t="inlineStr">
        <is>
          <t>平面(长×宽)</t>
        </is>
      </c>
      <c r="D183" s="9" t="inlineStr">
        <is>
          <t>每平米</t>
        </is>
      </c>
      <c r="E183" s="156" t="n">
        <v>350</v>
      </c>
      <c r="F183" s="9" t="n"/>
      <c r="H183" s="8" t="inlineStr">
        <is>
          <t>✅ 可导入</t>
        </is>
      </c>
      <c r="I183" t="inlineStr">
        <is>
          <t>✓</t>
        </is>
      </c>
    </row>
    <row r="184">
      <c r="A184" s="5" t="inlineStr">
        <is>
          <t>AC-0109</t>
        </is>
      </c>
      <c r="B184" s="6" t="inlineStr">
        <is>
          <t>公牛嵌入插座</t>
        </is>
      </c>
      <c r="C184" s="6" t="inlineStr">
        <is>
          <t>个数</t>
        </is>
      </c>
      <c r="D184" s="6" t="inlineStr">
        <is>
          <t>每个</t>
        </is>
      </c>
      <c r="E184" s="155" t="n">
        <v>50</v>
      </c>
      <c r="F184" s="6" t="n"/>
      <c r="H184" s="8" t="inlineStr">
        <is>
          <t>✅ 可导入</t>
        </is>
      </c>
      <c r="I184" t="inlineStr">
        <is>
          <t>✓</t>
        </is>
      </c>
    </row>
    <row r="185">
      <c r="A185" s="5" t="inlineStr">
        <is>
          <t>AC-0110</t>
        </is>
      </c>
      <c r="B185" s="9" t="inlineStr">
        <is>
          <t>升降桌双电机双锁桌架（含彩灯手控）</t>
        </is>
      </c>
      <c r="C185" s="9" t="inlineStr">
        <is>
          <t>组合</t>
        </is>
      </c>
      <c r="D185" s="9" t="inlineStr">
        <is>
          <t>每套</t>
        </is>
      </c>
      <c r="E185" s="156" t="n">
        <v>1071</v>
      </c>
      <c r="F185" s="9" t="n"/>
      <c r="H185" s="8" t="inlineStr">
        <is>
          <t>✅ 可导入</t>
        </is>
      </c>
      <c r="I185" t="inlineStr">
        <is>
          <t>✓</t>
        </is>
      </c>
    </row>
    <row r="186">
      <c r="A186" s="5" t="inlineStr">
        <is>
          <t>AC-0111</t>
        </is>
      </c>
      <c r="B186" s="6" t="inlineStr">
        <is>
          <t>6位插排</t>
        </is>
      </c>
      <c r="C186" s="6" t="inlineStr">
        <is>
          <t>个数</t>
        </is>
      </c>
      <c r="D186" s="6" t="inlineStr">
        <is>
          <t>每个</t>
        </is>
      </c>
      <c r="E186" s="155" t="n">
        <v>92</v>
      </c>
      <c r="F186" s="6" t="n"/>
      <c r="H186" s="8" t="inlineStr">
        <is>
          <t>✅ 可导入</t>
        </is>
      </c>
      <c r="I186" t="inlineStr">
        <is>
          <t>✓</t>
        </is>
      </c>
    </row>
    <row r="187">
      <c r="A187" s="5" t="inlineStr">
        <is>
          <t>AC-0112</t>
        </is>
      </c>
      <c r="B187" s="9" t="inlineStr">
        <is>
          <t>黑色理线架</t>
        </is>
      </c>
      <c r="C187" s="9" t="inlineStr">
        <is>
          <t>个数</t>
        </is>
      </c>
      <c r="D187" s="9" t="inlineStr">
        <is>
          <t>每个</t>
        </is>
      </c>
      <c r="E187" s="156" t="n">
        <v>60</v>
      </c>
      <c r="F187" s="9" t="n"/>
      <c r="H187" s="8" t="inlineStr">
        <is>
          <t>✅ 可导入</t>
        </is>
      </c>
      <c r="I187" t="inlineStr">
        <is>
          <t>✓</t>
        </is>
      </c>
    </row>
    <row r="188">
      <c r="A188" s="5" t="inlineStr">
        <is>
          <t>AC-0113</t>
        </is>
      </c>
      <c r="B188" s="6" t="inlineStr">
        <is>
          <t>吸铁石</t>
        </is>
      </c>
      <c r="C188" s="6" t="inlineStr">
        <is>
          <t>个数</t>
        </is>
      </c>
      <c r="D188" s="6" t="inlineStr">
        <is>
          <t>每个</t>
        </is>
      </c>
      <c r="E188" s="155" t="n">
        <v>10</v>
      </c>
      <c r="F188" s="6" t="n"/>
      <c r="H188" s="8" t="inlineStr">
        <is>
          <t>✅ 可导入</t>
        </is>
      </c>
      <c r="I188" t="inlineStr">
        <is>
          <t>✓</t>
        </is>
      </c>
    </row>
    <row r="189">
      <c r="A189" s="5" t="inlineStr">
        <is>
          <t>AC-0114</t>
        </is>
      </c>
      <c r="B189" s="9" t="inlineStr">
        <is>
          <t>灯带-极窄</t>
        </is>
      </c>
      <c r="C189" s="9" t="inlineStr">
        <is>
          <t>长度</t>
        </is>
      </c>
      <c r="D189" s="9" t="inlineStr">
        <is>
          <t>每米</t>
        </is>
      </c>
      <c r="E189" s="156" t="n">
        <v>40</v>
      </c>
      <c r="F189" s="9" t="n"/>
      <c r="H189" s="8" t="inlineStr">
        <is>
          <t>✅ 可导入</t>
        </is>
      </c>
      <c r="I189" t="inlineStr">
        <is>
          <t>✓</t>
        </is>
      </c>
    </row>
    <row r="190">
      <c r="A190" s="5" t="inlineStr">
        <is>
          <t>AC-0115</t>
        </is>
      </c>
      <c r="B190" s="6" t="inlineStr">
        <is>
          <t>茶几升降五金</t>
        </is>
      </c>
      <c r="C190" s="6" t="inlineStr">
        <is>
          <t>组合</t>
        </is>
      </c>
      <c r="D190" s="6" t="inlineStr">
        <is>
          <t>每套</t>
        </is>
      </c>
      <c r="E190" s="155" t="n">
        <v>86.55</v>
      </c>
      <c r="F190" s="6" t="n"/>
      <c r="H190" s="8" t="inlineStr">
        <is>
          <t>✅ 可导入</t>
        </is>
      </c>
      <c r="I190" t="inlineStr">
        <is>
          <t>✓</t>
        </is>
      </c>
    </row>
    <row r="191">
      <c r="A191" s="5" t="inlineStr">
        <is>
          <t>AC-0116</t>
        </is>
      </c>
      <c r="B191" s="9" t="inlineStr">
        <is>
          <t>茶几亚克力盒</t>
        </is>
      </c>
      <c r="C191" s="9" t="inlineStr">
        <is>
          <t>组合</t>
        </is>
      </c>
      <c r="D191" s="9" t="inlineStr">
        <is>
          <t>每套</t>
        </is>
      </c>
      <c r="E191" s="156" t="n">
        <v>43</v>
      </c>
      <c r="F191" s="9" t="n"/>
      <c r="H191" s="8" t="inlineStr">
        <is>
          <t>✅ 可导入</t>
        </is>
      </c>
      <c r="I191" t="inlineStr">
        <is>
          <t>✓</t>
        </is>
      </c>
    </row>
    <row r="192">
      <c r="A192" s="5" t="inlineStr">
        <is>
          <t>AC-0117</t>
        </is>
      </c>
      <c r="B192" s="6" t="inlineStr">
        <is>
          <t>茶几金属移动腿</t>
        </is>
      </c>
      <c r="C192" s="6" t="inlineStr">
        <is>
          <t>个数</t>
        </is>
      </c>
      <c r="D192" s="6" t="inlineStr">
        <is>
          <t>每条</t>
        </is>
      </c>
      <c r="E192" s="155" t="n">
        <v>900</v>
      </c>
      <c r="F192" s="6" t="n"/>
      <c r="H192" s="8" t="inlineStr">
        <is>
          <t>✅ 可导入</t>
        </is>
      </c>
      <c r="I192" t="inlineStr">
        <is>
          <t>✓</t>
        </is>
      </c>
    </row>
    <row r="193">
      <c r="A193" s="5" t="inlineStr">
        <is>
          <t>AC-0118</t>
        </is>
      </c>
      <c r="B193" s="9" t="inlineStr">
        <is>
          <t>茶几金属移动轮</t>
        </is>
      </c>
      <c r="C193" s="9" t="inlineStr">
        <is>
          <t>个数</t>
        </is>
      </c>
      <c r="D193" s="9" t="inlineStr">
        <is>
          <t>每个</t>
        </is>
      </c>
      <c r="E193" s="156" t="n">
        <v>25</v>
      </c>
      <c r="F193" s="9" t="n"/>
      <c r="H193" s="8" t="inlineStr">
        <is>
          <t>✅ 可导入</t>
        </is>
      </c>
      <c r="I193" t="inlineStr">
        <is>
          <t>✓</t>
        </is>
      </c>
    </row>
    <row r="194">
      <c r="A194" s="5" t="inlineStr">
        <is>
          <t>AC-0119</t>
        </is>
      </c>
      <c r="B194" s="6" t="inlineStr">
        <is>
          <t>木腿金属夹条</t>
        </is>
      </c>
      <c r="C194" s="6" t="inlineStr">
        <is>
          <t>个数</t>
        </is>
      </c>
      <c r="D194" s="6" t="inlineStr">
        <is>
          <t>每条</t>
        </is>
      </c>
      <c r="E194" s="155" t="n">
        <v>20</v>
      </c>
      <c r="F194" s="6" t="n"/>
      <c r="H194" s="8" t="inlineStr">
        <is>
          <t>✅ 可导入</t>
        </is>
      </c>
      <c r="I194" t="inlineStr">
        <is>
          <t>✓</t>
        </is>
      </c>
    </row>
    <row r="195">
      <c r="A195" s="5" t="inlineStr">
        <is>
          <t>AC-0120</t>
        </is>
      </c>
      <c r="B195" s="9" t="inlineStr">
        <is>
          <t>拉手金属杆</t>
        </is>
      </c>
      <c r="C195" s="9" t="inlineStr">
        <is>
          <t>个数</t>
        </is>
      </c>
      <c r="D195" s="9" t="inlineStr">
        <is>
          <t>每个</t>
        </is>
      </c>
      <c r="E195" s="156" t="n">
        <v>10</v>
      </c>
      <c r="F195" s="9" t="n"/>
      <c r="H195" s="8" t="inlineStr">
        <is>
          <t>✅ 可导入</t>
        </is>
      </c>
      <c r="I195" t="inlineStr">
        <is>
          <t>✓</t>
        </is>
      </c>
    </row>
    <row r="196">
      <c r="A196" s="5" t="inlineStr">
        <is>
          <t>AC-0121</t>
        </is>
      </c>
      <c r="B196" s="6" t="inlineStr">
        <is>
          <t>旋转柜体加固五金</t>
        </is>
      </c>
      <c r="C196" s="6" t="inlineStr">
        <is>
          <t>个数</t>
        </is>
      </c>
      <c r="D196" s="6" t="inlineStr">
        <is>
          <t>每个</t>
        </is>
      </c>
      <c r="E196" s="155" t="n">
        <v>36</v>
      </c>
      <c r="F196" s="6" t="n"/>
      <c r="H196" s="8" t="inlineStr">
        <is>
          <t>✅ 可导入</t>
        </is>
      </c>
      <c r="I196" t="inlineStr">
        <is>
          <t>✓</t>
        </is>
      </c>
    </row>
    <row r="197">
      <c r="A197" s="5" t="inlineStr">
        <is>
          <t>AC-0122</t>
        </is>
      </c>
      <c r="B197" s="9" t="inlineStr">
        <is>
          <t>黑色金属挂杆</t>
        </is>
      </c>
      <c r="C197" s="9" t="inlineStr">
        <is>
          <t>个数</t>
        </is>
      </c>
      <c r="D197" s="9" t="inlineStr">
        <is>
          <t>每个</t>
        </is>
      </c>
      <c r="E197" s="156" t="n">
        <v>30</v>
      </c>
      <c r="F197" s="9" t="n"/>
      <c r="H197" s="8" t="inlineStr">
        <is>
          <t>✅ 可导入</t>
        </is>
      </c>
      <c r="I197" t="inlineStr">
        <is>
          <t>✓</t>
        </is>
      </c>
    </row>
    <row r="198">
      <c r="A198" s="5" t="inlineStr">
        <is>
          <t>AC-0123</t>
        </is>
      </c>
      <c r="B198" s="6" t="inlineStr">
        <is>
          <t>圆形木拉手</t>
        </is>
      </c>
      <c r="C198" s="6" t="inlineStr">
        <is>
          <t>个数</t>
        </is>
      </c>
      <c r="D198" s="6" t="inlineStr">
        <is>
          <t>每个</t>
        </is>
      </c>
      <c r="E198" s="155" t="n">
        <v>20</v>
      </c>
      <c r="F198" s="6" t="n"/>
      <c r="H198" s="8" t="inlineStr">
        <is>
          <t>✅ 可导入</t>
        </is>
      </c>
      <c r="I198" t="inlineStr">
        <is>
          <t>✓</t>
        </is>
      </c>
    </row>
    <row r="199">
      <c r="A199" s="5" t="inlineStr">
        <is>
          <t>AC-0124</t>
        </is>
      </c>
      <c r="B199" s="9" t="inlineStr">
        <is>
          <t>西门子明装电力轨道-黑色</t>
        </is>
      </c>
      <c r="C199" s="9" t="inlineStr">
        <is>
          <t>长度</t>
        </is>
      </c>
      <c r="D199" s="9" t="inlineStr">
        <is>
          <t>每米</t>
        </is>
      </c>
      <c r="E199" s="156" t="n">
        <v>457</v>
      </c>
      <c r="F199" s="9" t="n"/>
      <c r="H199" s="8" t="inlineStr">
        <is>
          <t>✅ 可导入</t>
        </is>
      </c>
      <c r="I199" t="inlineStr">
        <is>
          <t>✓</t>
        </is>
      </c>
    </row>
    <row r="200">
      <c r="A200" s="5" t="inlineStr">
        <is>
          <t>AC-0125</t>
        </is>
      </c>
      <c r="B200" s="6" t="inlineStr">
        <is>
          <t>黑色金属挂架</t>
        </is>
      </c>
      <c r="C200" s="6" t="inlineStr">
        <is>
          <t>个数</t>
        </is>
      </c>
      <c r="D200" s="6" t="inlineStr">
        <is>
          <t>每个</t>
        </is>
      </c>
      <c r="E200" s="157" t="inlineStr">
        <is>
          <t>？</t>
        </is>
      </c>
      <c r="F200" s="6" t="n"/>
      <c r="H200" s="44" t="inlineStr">
        <is>
          <t>[计算价格] 应为数字, 当前值 '？'。改为纯数字 (如 123.45)</t>
        </is>
      </c>
      <c r="I200" s="88" t="inlineStr">
        <is>
          <t>数值字段含文本: 计算价格='？'</t>
        </is>
      </c>
    </row>
    <row r="201">
      <c r="A201" s="5" t="inlineStr">
        <is>
          <t>AC-0126</t>
        </is>
      </c>
      <c r="B201" s="9" t="inlineStr">
        <is>
          <t>文件柜金属轮</t>
        </is>
      </c>
      <c r="C201" s="9" t="inlineStr">
        <is>
          <t>个数</t>
        </is>
      </c>
      <c r="D201" s="9" t="inlineStr">
        <is>
          <t>每个</t>
        </is>
      </c>
      <c r="E201" s="156" t="n">
        <v>15</v>
      </c>
      <c r="F201" s="9" t="n"/>
      <c r="H201" s="8" t="inlineStr">
        <is>
          <t>✅ 可导入</t>
        </is>
      </c>
      <c r="I201" t="inlineStr">
        <is>
          <t>✓</t>
        </is>
      </c>
    </row>
    <row r="202">
      <c r="A202" s="5" t="inlineStr">
        <is>
          <t>AC-0127</t>
        </is>
      </c>
      <c r="B202" s="6" t="inlineStr">
        <is>
          <t>升降桌双电机老款桌架（含普通手控）</t>
        </is>
      </c>
      <c r="C202" s="6" t="inlineStr">
        <is>
          <t>组合</t>
        </is>
      </c>
      <c r="D202" s="6" t="inlineStr">
        <is>
          <t>每套</t>
        </is>
      </c>
      <c r="E202" s="155" t="n">
        <v>878</v>
      </c>
      <c r="F202" s="6" t="n"/>
      <c r="H202" s="8" t="inlineStr">
        <is>
          <t>✅ 可导入</t>
        </is>
      </c>
      <c r="I202" t="inlineStr">
        <is>
          <t>✓</t>
        </is>
      </c>
    </row>
    <row r="203">
      <c r="A203" s="5" t="inlineStr">
        <is>
          <t>AC-0128</t>
        </is>
      </c>
      <c r="B203" s="9" t="inlineStr">
        <is>
          <t>长方块金属把手</t>
        </is>
      </c>
      <c r="C203" s="9" t="inlineStr">
        <is>
          <t>个数</t>
        </is>
      </c>
      <c r="D203" s="9" t="inlineStr">
        <is>
          <t>每个</t>
        </is>
      </c>
      <c r="E203" s="156" t="n">
        <v>25</v>
      </c>
      <c r="F203" s="9" t="n"/>
      <c r="H203" s="8" t="inlineStr">
        <is>
          <t>✅ 可导入</t>
        </is>
      </c>
      <c r="I203" t="inlineStr">
        <is>
          <t>✓</t>
        </is>
      </c>
    </row>
    <row r="204">
      <c r="A204" s="5" t="inlineStr">
        <is>
          <t>AC-0129</t>
        </is>
      </c>
      <c r="B204" s="6" t="inlineStr">
        <is>
          <t>铝合金定制圆形把手</t>
        </is>
      </c>
      <c r="C204" s="6" t="inlineStr">
        <is>
          <t>个数</t>
        </is>
      </c>
      <c r="D204" s="6" t="inlineStr">
        <is>
          <t>个</t>
        </is>
      </c>
      <c r="E204" s="157" t="inlineStr">
        <is>
          <t>？</t>
        </is>
      </c>
      <c r="F204" s="6" t="n"/>
      <c r="H204" s="44" t="inlineStr">
        <is>
          <t>[计算价格] 应为数字, 当前值 '？'。改为纯数字 (如 123.45)</t>
        </is>
      </c>
      <c r="I204" s="88" t="inlineStr">
        <is>
          <t>数值字段含文本: 计算价格='？'</t>
        </is>
      </c>
    </row>
    <row r="205">
      <c r="A205" s="5" t="inlineStr">
        <is>
          <t>AC-0138</t>
        </is>
      </c>
      <c r="B205" s="9" t="inlineStr">
        <is>
          <t>不锈钢装饰金属条</t>
        </is>
      </c>
      <c r="C205" s="9" t="inlineStr">
        <is>
          <t>个数</t>
        </is>
      </c>
      <c r="D205" s="9" t="inlineStr">
        <is>
          <t>根</t>
        </is>
      </c>
      <c r="E205" s="156" t="n">
        <v>65</v>
      </c>
      <c r="F205" s="97" t="inlineStr">
        <is>
          <t>另外运费需要单独计算</t>
        </is>
      </c>
      <c r="H205" s="8" t="inlineStr">
        <is>
          <t>✅ 可导入</t>
        </is>
      </c>
      <c r="I205" t="inlineStr">
        <is>
          <t>✓</t>
        </is>
      </c>
    </row>
    <row r="206">
      <c r="A206" s="5" t="inlineStr">
        <is>
          <t>AC-0139</t>
        </is>
      </c>
      <c r="B206" s="6" t="inlineStr">
        <is>
          <t>黑色金属挂钩</t>
        </is>
      </c>
      <c r="C206" s="6" t="inlineStr">
        <is>
          <t>个数</t>
        </is>
      </c>
      <c r="D206" s="6" t="inlineStr">
        <is>
          <t>个</t>
        </is>
      </c>
      <c r="E206" s="157" t="inlineStr">
        <is>
          <t>？</t>
        </is>
      </c>
      <c r="F206" s="6" t="n"/>
      <c r="H206" s="44" t="inlineStr">
        <is>
          <t>[计算价格] 应为数字, 当前值 '？'。改为纯数字 (如 123.45)</t>
        </is>
      </c>
      <c r="I206" s="88" t="inlineStr">
        <is>
          <t>数值字段含文本: 计算价格='？'</t>
        </is>
      </c>
    </row>
    <row r="207">
      <c r="A207" s="5" t="inlineStr">
        <is>
          <t>AC-0140</t>
        </is>
      </c>
      <c r="B207" s="9" t="inlineStr">
        <is>
          <t>公牛嵌入插座-黑色</t>
        </is>
      </c>
      <c r="C207" s="9" t="inlineStr">
        <is>
          <t>个数</t>
        </is>
      </c>
      <c r="D207" s="9" t="inlineStr">
        <is>
          <t>个</t>
        </is>
      </c>
      <c r="E207" s="157" t="inlineStr">
        <is>
          <t>？</t>
        </is>
      </c>
      <c r="F207" s="9" t="n"/>
      <c r="H207" s="44" t="inlineStr">
        <is>
          <t>[计算价格] 应为数字, 当前值 '？'。改为纯数字 (如 123.45)</t>
        </is>
      </c>
      <c r="I207" s="88" t="inlineStr">
        <is>
          <t>数值字段含文本: 计算价格='？'</t>
        </is>
      </c>
    </row>
    <row r="208">
      <c r="A208" s="5" t="inlineStr">
        <is>
          <t>AC-0141</t>
        </is>
      </c>
      <c r="B208" s="6" t="inlineStr">
        <is>
          <t>红色圆球挂钩</t>
        </is>
      </c>
      <c r="C208" s="6" t="inlineStr">
        <is>
          <t>个数</t>
        </is>
      </c>
      <c r="D208" s="6" t="inlineStr">
        <is>
          <t>个</t>
        </is>
      </c>
      <c r="E208" s="157" t="inlineStr">
        <is>
          <t>？</t>
        </is>
      </c>
      <c r="F208" s="6" t="n"/>
      <c r="H208" s="44" t="inlineStr">
        <is>
          <t>[计算价格] 应为数字, 当前值 '？'。改为纯数字 (如 123.45)</t>
        </is>
      </c>
      <c r="I208" s="88" t="inlineStr">
        <is>
          <t>数值字段含文本: 计算价格='？'</t>
        </is>
      </c>
    </row>
    <row r="209">
      <c r="A209" s="5" t="inlineStr">
        <is>
          <t>AC-0142</t>
        </is>
      </c>
      <c r="B209" s="9" t="inlineStr">
        <is>
          <t>双条银色金属腿</t>
        </is>
      </c>
      <c r="C209" s="9" t="inlineStr">
        <is>
          <t>个数</t>
        </is>
      </c>
      <c r="D209" s="9" t="inlineStr">
        <is>
          <t>个</t>
        </is>
      </c>
      <c r="E209" s="156" t="n">
        <v>40</v>
      </c>
      <c r="F209" s="97" t="inlineStr">
        <is>
          <t>另外运费需要单独计算</t>
        </is>
      </c>
      <c r="H209" s="44" t="inlineStr">
        <is>
          <t>[计算价格] 应为数字, 当前值 '？'。改为纯数字 (如 123.45)</t>
        </is>
      </c>
      <c r="I209" s="88" t="inlineStr">
        <is>
          <t>数值字段含文本: 计算价格='？'</t>
        </is>
      </c>
    </row>
    <row r="210">
      <c r="A210" s="5" t="inlineStr">
        <is>
          <t>AC-0143</t>
        </is>
      </c>
      <c r="B210" s="6" t="inlineStr">
        <is>
          <t>贴美耐板多层板</t>
        </is>
      </c>
      <c r="C210" s="6" t="inlineStr">
        <is>
          <t>平面(长×宽)</t>
        </is>
      </c>
      <c r="D210" s="6" t="inlineStr">
        <is>
          <t>块</t>
        </is>
      </c>
      <c r="E210" s="157" t="inlineStr">
        <is>
          <t>？</t>
        </is>
      </c>
      <c r="F210" s="6" t="n"/>
      <c r="H210" s="44" t="inlineStr">
        <is>
          <t>[计算价格] 应为数字, 当前值 '？'。改为纯数字 (如 123.45)</t>
        </is>
      </c>
      <c r="I210" s="88" t="inlineStr">
        <is>
          <t>数值字段含文本: 计算价格='？'</t>
        </is>
      </c>
    </row>
    <row r="211">
      <c r="A211" s="5" t="inlineStr">
        <is>
          <t>AC-0144</t>
        </is>
      </c>
      <c r="B211" s="9" t="inlineStr">
        <is>
          <t>白色正方桌腿金属套件</t>
        </is>
      </c>
      <c r="C211" s="9" t="inlineStr">
        <is>
          <t>个数</t>
        </is>
      </c>
      <c r="D211" s="9" t="inlineStr">
        <is>
          <t>个</t>
        </is>
      </c>
      <c r="E211" s="157" t="inlineStr">
        <is>
          <t>？</t>
        </is>
      </c>
      <c r="F211" s="9" t="n"/>
      <c r="H211" s="44" t="inlineStr">
        <is>
          <t>[计算价格] 应为数字, 当前值 '？'。改为纯数字 (如 123.45)</t>
        </is>
      </c>
      <c r="I211" s="88" t="inlineStr">
        <is>
          <t>数值字段含文本: 计算价格='？'</t>
        </is>
      </c>
    </row>
    <row r="212">
      <c r="A212" s="5" t="inlineStr">
        <is>
          <t>AC-0145</t>
        </is>
      </c>
      <c r="B212" s="6" t="inlineStr">
        <is>
          <t>拼花柚木皮</t>
        </is>
      </c>
      <c r="C212" s="6" t="inlineStr">
        <is>
          <t>平面(长×宽)</t>
        </is>
      </c>
      <c r="D212" s="6" t="inlineStr">
        <is>
          <t>块</t>
        </is>
      </c>
      <c r="E212" s="157" t="inlineStr">
        <is>
          <t>？</t>
        </is>
      </c>
      <c r="F212" s="6" t="n"/>
      <c r="H212" s="44" t="inlineStr">
        <is>
          <t>[计算价格] 应为数字, 当前值 '？'。改为纯数字 (如 123.45)</t>
        </is>
      </c>
      <c r="I212" s="88" t="inlineStr">
        <is>
          <t>数值字段含文本: 计算价格='？'</t>
        </is>
      </c>
    </row>
    <row r="213">
      <c r="A213" s="5" t="inlineStr">
        <is>
          <t>AC-0146</t>
        </is>
      </c>
      <c r="B213" s="9" t="inlineStr">
        <is>
          <t>蜂蜜拼色圆桌-白色金属套</t>
        </is>
      </c>
      <c r="C213" s="9" t="inlineStr">
        <is>
          <t>个数</t>
        </is>
      </c>
      <c r="D213" s="9" t="inlineStr">
        <is>
          <t>个</t>
        </is>
      </c>
      <c r="E213" s="157" t="inlineStr">
        <is>
          <t>？</t>
        </is>
      </c>
      <c r="F213" s="9" t="n"/>
      <c r="H213" s="44" t="inlineStr">
        <is>
          <t>[计算价格] 应为数字, 当前值 '？'。改为纯数字 (如 123.45)</t>
        </is>
      </c>
      <c r="I213" s="88" t="inlineStr">
        <is>
          <t>数值字段含文本: 计算价格='？'</t>
        </is>
      </c>
    </row>
    <row r="214">
      <c r="A214" s="5" t="inlineStr">
        <is>
          <t>AC-0147</t>
        </is>
      </c>
      <c r="B214" s="6" t="inlineStr">
        <is>
          <t>圆形拉丝金属底座</t>
        </is>
      </c>
      <c r="C214" s="6" t="inlineStr">
        <is>
          <t>个数</t>
        </is>
      </c>
      <c r="D214" s="6" t="inlineStr">
        <is>
          <t>个</t>
        </is>
      </c>
      <c r="E214" s="155" t="n">
        <v>1600</v>
      </c>
      <c r="F214" s="96" t="inlineStr">
        <is>
          <t>样品价，批量未谈过</t>
        </is>
      </c>
      <c r="H214" s="8" t="inlineStr">
        <is>
          <t>✅ 可导入</t>
        </is>
      </c>
      <c r="I214" t="inlineStr">
        <is>
          <t>✓</t>
        </is>
      </c>
    </row>
    <row r="215">
      <c r="A215" s="5" t="inlineStr">
        <is>
          <t>AC-0148</t>
        </is>
      </c>
      <c r="B215" s="9" t="inlineStr">
        <is>
          <t>黑色金属固定细圆棍</t>
        </is>
      </c>
      <c r="C215" s="9" t="inlineStr">
        <is>
          <t>个数</t>
        </is>
      </c>
      <c r="D215" s="9" t="inlineStr">
        <is>
          <t>根</t>
        </is>
      </c>
      <c r="E215" s="157" t="inlineStr">
        <is>
          <t>？</t>
        </is>
      </c>
      <c r="F215" s="9" t="n"/>
      <c r="H215" s="44" t="inlineStr">
        <is>
          <t>[计算价格] 应为数字, 当前值 '？'。改为纯数字 (如 123.45)</t>
        </is>
      </c>
      <c r="I215" s="88" t="inlineStr">
        <is>
          <t>数值字段含文本: 计算价格='？'</t>
        </is>
      </c>
    </row>
    <row r="216">
      <c r="A216" s="5" t="inlineStr">
        <is>
          <t>AC-0149</t>
        </is>
      </c>
      <c r="B216" s="6" t="inlineStr">
        <is>
          <t>十字金属圆桌底座</t>
        </is>
      </c>
      <c r="C216" s="6" t="inlineStr">
        <is>
          <t>个数</t>
        </is>
      </c>
      <c r="D216" s="6" t="inlineStr">
        <is>
          <t>个</t>
        </is>
      </c>
      <c r="E216" s="157" t="inlineStr">
        <is>
          <t>？</t>
        </is>
      </c>
      <c r="F216" s="6" t="n"/>
      <c r="H216" s="44" t="inlineStr">
        <is>
          <t>[计算价格] 应为数字, 当前值 '？'。改为纯数字 (如 123.45)</t>
        </is>
      </c>
      <c r="I216" s="88" t="inlineStr">
        <is>
          <t>数值字段含文本: 计算价格='？'</t>
        </is>
      </c>
    </row>
    <row r="217">
      <c r="A217" s="5" t="inlineStr">
        <is>
          <t>AC-0150</t>
        </is>
      </c>
      <c r="B217" s="9" t="inlineStr">
        <is>
          <t>圆桌分叉金属腿</t>
        </is>
      </c>
      <c r="C217" s="9" t="inlineStr">
        <is>
          <t>个数</t>
        </is>
      </c>
      <c r="D217" s="9" t="inlineStr">
        <is>
          <t>根</t>
        </is>
      </c>
      <c r="E217" s="157" t="inlineStr">
        <is>
          <t>？</t>
        </is>
      </c>
      <c r="F217" s="9" t="n"/>
      <c r="H217" s="44" t="inlineStr">
        <is>
          <t>[计算价格] 应为数字, 当前值 '？'。改为纯数字 (如 123.45)</t>
        </is>
      </c>
      <c r="I217" s="88" t="inlineStr">
        <is>
          <t>数值字段含文本: 计算价格='？'</t>
        </is>
      </c>
    </row>
    <row r="218">
      <c r="A218" s="5" t="inlineStr">
        <is>
          <t>AC-0151</t>
        </is>
      </c>
      <c r="B218" s="6" t="inlineStr">
        <is>
          <t>圆桌不锈钢桌腿连接件</t>
        </is>
      </c>
      <c r="C218" s="6" t="inlineStr">
        <is>
          <t>个数</t>
        </is>
      </c>
      <c r="D218" s="6" t="inlineStr">
        <is>
          <t>根</t>
        </is>
      </c>
      <c r="E218" s="157" t="inlineStr">
        <is>
          <t>？</t>
        </is>
      </c>
      <c r="F218" s="6" t="n"/>
      <c r="H218" s="44" t="inlineStr">
        <is>
          <t>[计算价格] 应为数字, 当前值 '？'。改为纯数字 (如 123.45)</t>
        </is>
      </c>
      <c r="I218" s="88" t="inlineStr">
        <is>
          <t>数值字段含文本: 计算价格='？'</t>
        </is>
      </c>
    </row>
    <row r="219">
      <c r="A219" s="5" t="inlineStr">
        <is>
          <t>AC-0152</t>
        </is>
      </c>
      <c r="B219" s="9" t="inlineStr">
        <is>
          <t>圆桌复杂金属腿</t>
        </is>
      </c>
      <c r="C219" s="9" t="inlineStr">
        <is>
          <t>组合</t>
        </is>
      </c>
      <c r="D219" s="9" t="inlineStr">
        <is>
          <t>套</t>
        </is>
      </c>
      <c r="E219" s="157" t="inlineStr">
        <is>
          <t>？</t>
        </is>
      </c>
      <c r="F219" s="9" t="n"/>
      <c r="H219" s="44" t="inlineStr">
        <is>
          <t>[计算价格] 应为数字, 当前值 '？'。改为纯数字 (如 123.45)</t>
        </is>
      </c>
      <c r="I219" s="88" t="inlineStr">
        <is>
          <t>数值字段含文本: 计算价格='？'</t>
        </is>
      </c>
    </row>
    <row r="220">
      <c r="A220" s="5" t="inlineStr">
        <is>
          <t>AC-0153</t>
        </is>
      </c>
      <c r="B220" s="6" t="inlineStr">
        <is>
          <t>8mm普白玻璃</t>
        </is>
      </c>
      <c r="C220" s="6" t="inlineStr">
        <is>
          <t>平面(长×宽)</t>
        </is>
      </c>
      <c r="D220" s="6" t="inlineStr">
        <is>
          <t>平方米</t>
        </is>
      </c>
      <c r="E220" s="155" t="n">
        <v>60</v>
      </c>
      <c r="F220" s="6" t="n"/>
      <c r="H220" s="8" t="inlineStr">
        <is>
          <t>✅ 可导入</t>
        </is>
      </c>
      <c r="I220" t="inlineStr">
        <is>
          <t>✓</t>
        </is>
      </c>
    </row>
    <row r="221">
      <c r="A221" s="5" t="inlineStr">
        <is>
          <t>AC-0154</t>
        </is>
      </c>
      <c r="B221" s="9" t="inlineStr">
        <is>
          <t>超白长虹玻璃-5cm</t>
        </is>
      </c>
      <c r="C221" s="9" t="inlineStr">
        <is>
          <t>平面(长×宽)</t>
        </is>
      </c>
      <c r="D221" s="9" t="inlineStr">
        <is>
          <t>平方米</t>
        </is>
      </c>
      <c r="E221" s="156" t="n">
        <v>65</v>
      </c>
      <c r="F221" s="9" t="n"/>
      <c r="H221" s="8" t="inlineStr">
        <is>
          <t>✅ 可导入</t>
        </is>
      </c>
      <c r="I221" t="inlineStr">
        <is>
          <t>✓</t>
        </is>
      </c>
    </row>
    <row r="222">
      <c r="A222" s="5" t="inlineStr">
        <is>
          <t>AC-0155</t>
        </is>
      </c>
      <c r="B222" s="6" t="inlineStr">
        <is>
          <t xml:space="preserve">超白长虹玻璃-8cm </t>
        </is>
      </c>
      <c r="C222" s="6" t="inlineStr">
        <is>
          <t>平面(长×宽)</t>
        </is>
      </c>
      <c r="D222" s="6" t="inlineStr">
        <is>
          <t>平方米</t>
        </is>
      </c>
      <c r="E222" s="155" t="n">
        <v>160</v>
      </c>
      <c r="F222" s="6" t="n"/>
      <c r="H222" s="8" t="inlineStr">
        <is>
          <t>✅ 可导入</t>
        </is>
      </c>
      <c r="I222" t="inlineStr">
        <is>
          <t>✓</t>
        </is>
      </c>
    </row>
    <row r="223">
      <c r="A223" s="5" t="inlineStr">
        <is>
          <t>AC-0156</t>
        </is>
      </c>
      <c r="B223" s="9" t="inlineStr">
        <is>
          <t>茶色玻璃-8cm</t>
        </is>
      </c>
      <c r="C223" s="9" t="inlineStr">
        <is>
          <t>平面(长×宽)</t>
        </is>
      </c>
      <c r="D223" s="9" t="inlineStr">
        <is>
          <t>平方米</t>
        </is>
      </c>
      <c r="E223" s="156" t="n">
        <v>105</v>
      </c>
      <c r="F223" s="9" t="n"/>
      <c r="H223" s="8" t="inlineStr">
        <is>
          <t>✅ 可导入</t>
        </is>
      </c>
      <c r="I223" t="inlineStr">
        <is>
          <t>✓</t>
        </is>
      </c>
    </row>
    <row r="224">
      <c r="A224" s="5" t="inlineStr">
        <is>
          <t>AC-0157</t>
        </is>
      </c>
      <c r="B224" s="6" t="inlineStr">
        <is>
          <t>灰色玻璃-8cm</t>
        </is>
      </c>
      <c r="C224" s="106" t="inlineStr">
        <is>
          <t>平面(长×宽)</t>
        </is>
      </c>
      <c r="D224" s="106" t="inlineStr">
        <is>
          <t>平方米</t>
        </is>
      </c>
      <c r="E224" s="155" t="n">
        <v>105</v>
      </c>
      <c r="F224" s="6" t="n"/>
      <c r="H224" s="8" t="inlineStr">
        <is>
          <t>✅ 可导入</t>
        </is>
      </c>
      <c r="I224" t="inlineStr">
        <is>
          <t>✓</t>
        </is>
      </c>
    </row>
    <row r="225">
      <c r="A225" s="5" t="inlineStr">
        <is>
          <t>AC-0158</t>
        </is>
      </c>
      <c r="B225" s="9" t="inlineStr">
        <is>
          <t>水波纹玻璃-5cm</t>
        </is>
      </c>
      <c r="C225" s="9" t="inlineStr">
        <is>
          <t>平面(长×宽)</t>
        </is>
      </c>
      <c r="D225" s="9" t="inlineStr">
        <is>
          <t>平方米</t>
        </is>
      </c>
      <c r="E225" s="156" t="n">
        <v>95</v>
      </c>
      <c r="F225" s="9" t="n"/>
      <c r="H225" s="8" t="inlineStr">
        <is>
          <t>✅ 可导入</t>
        </is>
      </c>
      <c r="I225" t="inlineStr">
        <is>
          <t>✓</t>
        </is>
      </c>
    </row>
    <row r="226">
      <c r="A226" s="5" t="inlineStr">
        <is>
          <t>AC-0159</t>
        </is>
      </c>
      <c r="B226" s="6" t="inlineStr">
        <is>
          <t>水波纹玻璃-8cm</t>
        </is>
      </c>
      <c r="C226" s="6" t="inlineStr">
        <is>
          <t>平面(长×宽)</t>
        </is>
      </c>
      <c r="D226" s="6" t="inlineStr">
        <is>
          <t>平方米</t>
        </is>
      </c>
      <c r="E226" s="155" t="n">
        <v>160</v>
      </c>
      <c r="F226" s="6" t="n"/>
      <c r="H226" s="8" t="inlineStr">
        <is>
          <t>✅ 可导入</t>
        </is>
      </c>
      <c r="I226" t="inlineStr">
        <is>
          <t>✓</t>
        </is>
      </c>
    </row>
    <row r="227">
      <c r="A227" s="5" t="inlineStr">
        <is>
          <t>AC-0160</t>
        </is>
      </c>
      <c r="B227" s="9" t="inlineStr">
        <is>
          <t>小灯芯玻璃-8cm</t>
        </is>
      </c>
      <c r="C227" s="9" t="inlineStr">
        <is>
          <t>平面(长×宽)</t>
        </is>
      </c>
      <c r="D227" s="9" t="inlineStr">
        <is>
          <t>平方米</t>
        </is>
      </c>
      <c r="E227" s="156" t="n">
        <v>160</v>
      </c>
      <c r="F227" s="9" t="n"/>
      <c r="H227" s="8" t="inlineStr">
        <is>
          <t>✅ 可导入</t>
        </is>
      </c>
      <c r="I227" t="inlineStr">
        <is>
          <t>✓</t>
        </is>
      </c>
    </row>
    <row r="228">
      <c r="A228" s="5" t="inlineStr">
        <is>
          <t>AC-0161</t>
        </is>
      </c>
      <c r="B228" s="6" t="inlineStr">
        <is>
          <t>5mm亚克力条</t>
        </is>
      </c>
      <c r="C228" s="6" t="inlineStr">
        <is>
          <t>平面(长×宽)</t>
        </is>
      </c>
      <c r="D228" s="6" t="inlineStr">
        <is>
          <t>每平米</t>
        </is>
      </c>
      <c r="E228" s="155" t="n">
        <v>290</v>
      </c>
      <c r="F228" s="6" t="n"/>
      <c r="H228" s="8" t="inlineStr">
        <is>
          <t>✅ 可导入</t>
        </is>
      </c>
      <c r="I228" t="inlineStr">
        <is>
          <t>✓</t>
        </is>
      </c>
    </row>
    <row r="229">
      <c r="A229" s="5" t="inlineStr">
        <is>
          <t>AC-0162</t>
        </is>
      </c>
      <c r="B229" s="9" t="inlineStr">
        <is>
          <t>电力轨道-Xpower-U80-黑色-2.05-2插座</t>
        </is>
      </c>
      <c r="C229" s="9" t="inlineStr">
        <is>
          <t>个数</t>
        </is>
      </c>
      <c r="D229" s="9" t="inlineStr">
        <is>
          <t>根</t>
        </is>
      </c>
      <c r="E229" s="156" t="n">
        <v>655</v>
      </c>
      <c r="F229" s="9" t="n"/>
      <c r="H229" s="8" t="inlineStr">
        <is>
          <t>✅ 可导入</t>
        </is>
      </c>
      <c r="I229" t="inlineStr">
        <is>
          <t>✓</t>
        </is>
      </c>
    </row>
    <row r="230">
      <c r="A230" s="5" t="inlineStr">
        <is>
          <t>AC-0163</t>
        </is>
      </c>
      <c r="B230" s="6" t="inlineStr">
        <is>
          <t>电力轨道-Xpower-U80-黑色-1.75-2插座</t>
        </is>
      </c>
      <c r="C230" s="6" t="inlineStr">
        <is>
          <t>个数</t>
        </is>
      </c>
      <c r="D230" s="6" t="inlineStr">
        <is>
          <t>根</t>
        </is>
      </c>
      <c r="E230" s="155" t="n">
        <v>577</v>
      </c>
      <c r="F230" s="6" t="n"/>
      <c r="H230" s="8" t="inlineStr">
        <is>
          <t>✅ 可导入</t>
        </is>
      </c>
      <c r="I230" t="inlineStr">
        <is>
          <t>✓</t>
        </is>
      </c>
    </row>
    <row r="231">
      <c r="A231" s="5" t="inlineStr">
        <is>
          <t>AC-0164</t>
        </is>
      </c>
      <c r="B231" s="9" t="inlineStr">
        <is>
          <t>电力轨道-Xpower-U80-黑色-1.45-2插座</t>
        </is>
      </c>
      <c r="C231" s="9" t="inlineStr">
        <is>
          <t>个数</t>
        </is>
      </c>
      <c r="D231" s="9" t="inlineStr">
        <is>
          <t>根</t>
        </is>
      </c>
      <c r="E231" s="156" t="n">
        <v>499</v>
      </c>
      <c r="F231" s="9" t="n"/>
      <c r="H231" s="8" t="inlineStr">
        <is>
          <t>✅ 可导入</t>
        </is>
      </c>
      <c r="I231" t="inlineStr">
        <is>
          <t>✓</t>
        </is>
      </c>
    </row>
    <row r="232">
      <c r="A232" s="5" t="inlineStr">
        <is>
          <t>AC-0165</t>
        </is>
      </c>
      <c r="B232" s="6" t="inlineStr">
        <is>
          <t>电力轨道-Xpower-U80-黑色-1.15-2插座</t>
        </is>
      </c>
      <c r="C232" s="6" t="inlineStr">
        <is>
          <t>个数</t>
        </is>
      </c>
      <c r="D232" s="6" t="inlineStr">
        <is>
          <t>根</t>
        </is>
      </c>
      <c r="E232" s="155" t="n">
        <v>421</v>
      </c>
      <c r="F232" s="6" t="n"/>
      <c r="H232" s="8" t="inlineStr">
        <is>
          <t>✅ 可导入</t>
        </is>
      </c>
      <c r="I232" t="inlineStr">
        <is>
          <t>✓</t>
        </is>
      </c>
    </row>
    <row r="233">
      <c r="A233" s="5" t="inlineStr">
        <is>
          <t>AC-0166</t>
        </is>
      </c>
      <c r="B233" s="9" t="inlineStr">
        <is>
          <t>电力轨道-Xpower-T25-黑色-2.0-2插座</t>
        </is>
      </c>
      <c r="C233" s="9" t="inlineStr">
        <is>
          <t>个数</t>
        </is>
      </c>
      <c r="D233" s="9" t="inlineStr">
        <is>
          <t>根</t>
        </is>
      </c>
      <c r="E233" s="156" t="n">
        <v>657.08</v>
      </c>
      <c r="F233" s="9" t="n"/>
      <c r="H233" s="8" t="inlineStr">
        <is>
          <t>✅ 可导入</t>
        </is>
      </c>
      <c r="I233" t="inlineStr">
        <is>
          <t>✓</t>
        </is>
      </c>
    </row>
    <row r="234">
      <c r="A234" s="5" t="inlineStr">
        <is>
          <t>AC-0167</t>
        </is>
      </c>
      <c r="B234" s="6" t="inlineStr">
        <is>
          <t>电力轨道-Xpower-T25-黑色-1.7-2插座</t>
        </is>
      </c>
      <c r="C234" s="6" t="inlineStr">
        <is>
          <t>个数</t>
        </is>
      </c>
      <c r="D234" s="6" t="inlineStr">
        <is>
          <t>根</t>
        </is>
      </c>
      <c r="E234" s="155" t="n">
        <v>579.08</v>
      </c>
      <c r="F234" s="6" t="n"/>
      <c r="H234" s="8" t="inlineStr">
        <is>
          <t>✅ 可导入</t>
        </is>
      </c>
      <c r="I234" t="inlineStr">
        <is>
          <t>✓</t>
        </is>
      </c>
    </row>
    <row r="235">
      <c r="A235" s="5" t="inlineStr">
        <is>
          <t>AC-0168</t>
        </is>
      </c>
      <c r="B235" s="9" t="inlineStr">
        <is>
          <t>电力轨道-Xpower-T25-黑色-1.4-2插座</t>
        </is>
      </c>
      <c r="C235" s="9" t="inlineStr">
        <is>
          <t>个数</t>
        </is>
      </c>
      <c r="D235" s="9" t="inlineStr">
        <is>
          <t>根</t>
        </is>
      </c>
      <c r="E235" s="156" t="n">
        <v>501</v>
      </c>
      <c r="F235" s="9" t="n"/>
      <c r="H235" s="8" t="inlineStr">
        <is>
          <t>✅ 可导入</t>
        </is>
      </c>
      <c r="I235" t="inlineStr">
        <is>
          <t>✓</t>
        </is>
      </c>
    </row>
    <row r="236">
      <c r="A236" s="5" t="inlineStr">
        <is>
          <t>AC-0169</t>
        </is>
      </c>
      <c r="B236" s="6" t="inlineStr">
        <is>
          <t>电力轨道-Xpower-T25-黑色-1.1-2插座</t>
        </is>
      </c>
      <c r="C236" s="6" t="inlineStr">
        <is>
          <t>个数</t>
        </is>
      </c>
      <c r="D236" s="6" t="inlineStr">
        <is>
          <t>根</t>
        </is>
      </c>
      <c r="E236" s="155" t="n">
        <v>411.08</v>
      </c>
      <c r="F236" s="6" t="n"/>
      <c r="H236" s="8" t="inlineStr">
        <is>
          <t>✅ 可导入</t>
        </is>
      </c>
      <c r="I236" t="inlineStr">
        <is>
          <t>✓</t>
        </is>
      </c>
    </row>
    <row r="237">
      <c r="A237" s="5" t="inlineStr">
        <is>
          <t>AC-0171</t>
        </is>
      </c>
      <c r="B237" s="9" t="inlineStr">
        <is>
          <t>电力轨道-Xpower-T25-银色-0.958-2插座</t>
        </is>
      </c>
      <c r="C237" s="9" t="inlineStr">
        <is>
          <t>个数</t>
        </is>
      </c>
      <c r="D237" s="9" t="inlineStr">
        <is>
          <t>根</t>
        </is>
      </c>
      <c r="E237" s="156" t="n">
        <v>359.08</v>
      </c>
      <c r="F237" s="9" t="n"/>
      <c r="H237" s="8" t="inlineStr">
        <is>
          <t>✅ 可导入</t>
        </is>
      </c>
      <c r="I237" t="inlineStr">
        <is>
          <t>✓</t>
        </is>
      </c>
    </row>
    <row r="238">
      <c r="A238" s="5" t="inlineStr">
        <is>
          <t>AC-0172</t>
        </is>
      </c>
      <c r="B238" s="6" t="inlineStr">
        <is>
          <t>电力轨道-Xpower-T25-银色-0.758-2插座</t>
        </is>
      </c>
      <c r="C238" s="6" t="inlineStr">
        <is>
          <t>个数</t>
        </is>
      </c>
      <c r="D238" s="6" t="inlineStr">
        <is>
          <t>根</t>
        </is>
      </c>
      <c r="E238" s="155" t="n">
        <v>307.08</v>
      </c>
      <c r="F238" s="6" t="n"/>
      <c r="H238" s="8" t="inlineStr">
        <is>
          <t>✅ 可导入</t>
        </is>
      </c>
      <c r="I238" t="inlineStr">
        <is>
          <t>✓</t>
        </is>
      </c>
    </row>
    <row r="239">
      <c r="A239" s="5" t="inlineStr">
        <is>
          <t>AC-0173</t>
        </is>
      </c>
      <c r="B239" s="9" t="inlineStr">
        <is>
          <t>电力轨道-Xpower-T25-黑色-1.15-2插座</t>
        </is>
      </c>
      <c r="C239" s="9" t="inlineStr">
        <is>
          <t>个数</t>
        </is>
      </c>
      <c r="D239" s="9" t="inlineStr">
        <is>
          <t>根</t>
        </is>
      </c>
      <c r="E239" s="156" t="n">
        <v>421</v>
      </c>
      <c r="F239" s="9" t="n"/>
      <c r="H239" s="8" t="inlineStr">
        <is>
          <t>✅ 可导入</t>
        </is>
      </c>
      <c r="I239" t="inlineStr">
        <is>
          <t>✓</t>
        </is>
      </c>
    </row>
    <row r="240">
      <c r="A240" s="5" t="inlineStr">
        <is>
          <t>AC-0174</t>
        </is>
      </c>
      <c r="B240" s="6" t="inlineStr">
        <is>
          <t>电力轨道-Xpower-T25-黑色-0.95-2插座</t>
        </is>
      </c>
      <c r="C240" s="6" t="inlineStr">
        <is>
          <t>个数</t>
        </is>
      </c>
      <c r="D240" s="6" t="inlineStr">
        <is>
          <t>根</t>
        </is>
      </c>
      <c r="E240" s="155" t="n">
        <v>369</v>
      </c>
      <c r="F240" s="6" t="n"/>
      <c r="H240" s="8" t="inlineStr">
        <is>
          <t>✅ 可导入</t>
        </is>
      </c>
      <c r="I240" t="inlineStr">
        <is>
          <t>✓</t>
        </is>
      </c>
    </row>
    <row r="241">
      <c r="A241" s="5" t="inlineStr">
        <is>
          <t>AC-0175</t>
        </is>
      </c>
      <c r="B241" s="9" t="inlineStr">
        <is>
          <t>电力轨道-Xpower-T25-黑色-0.75-2插座</t>
        </is>
      </c>
      <c r="C241" s="9" t="inlineStr">
        <is>
          <t>个数</t>
        </is>
      </c>
      <c r="D241" s="9" t="inlineStr">
        <is>
          <t>根</t>
        </is>
      </c>
      <c r="E241" s="156" t="n">
        <v>317</v>
      </c>
      <c r="F241" s="9" t="n"/>
      <c r="H241" s="8" t="inlineStr">
        <is>
          <t>✅ 可导入</t>
        </is>
      </c>
      <c r="I241" t="inlineStr">
        <is>
          <t>✓</t>
        </is>
      </c>
    </row>
    <row r="242">
      <c r="A242" s="5" t="inlineStr">
        <is>
          <t>AC-0176</t>
        </is>
      </c>
      <c r="B242" s="6" t="inlineStr">
        <is>
          <t>电力轨道-Xpower-T25-黑色-2.058-2插座</t>
        </is>
      </c>
      <c r="C242" s="6" t="inlineStr">
        <is>
          <t>个数</t>
        </is>
      </c>
      <c r="D242" s="6" t="inlineStr">
        <is>
          <t>根</t>
        </is>
      </c>
      <c r="E242" s="155" t="n">
        <v>657.08</v>
      </c>
      <c r="F242" s="6" t="n"/>
      <c r="H242" s="8" t="inlineStr">
        <is>
          <t>✅ 可导入</t>
        </is>
      </c>
      <c r="I242" t="inlineStr">
        <is>
          <t>✓</t>
        </is>
      </c>
    </row>
    <row r="243">
      <c r="A243" s="5" t="inlineStr">
        <is>
          <t>AC-0177</t>
        </is>
      </c>
      <c r="B243" s="9" t="inlineStr">
        <is>
          <t>电力轨道-Xpower-T25-黑色-1.758-2插座</t>
        </is>
      </c>
      <c r="C243" s="9" t="inlineStr">
        <is>
          <t>个数</t>
        </is>
      </c>
      <c r="D243" s="9" t="inlineStr">
        <is>
          <t>根</t>
        </is>
      </c>
      <c r="E243" s="156" t="n">
        <v>579.08</v>
      </c>
      <c r="F243" s="9" t="n"/>
      <c r="H243" s="8" t="inlineStr">
        <is>
          <t>✅ 可导入</t>
        </is>
      </c>
      <c r="I243" t="inlineStr">
        <is>
          <t>✓</t>
        </is>
      </c>
    </row>
    <row r="244">
      <c r="A244" s="5" t="inlineStr">
        <is>
          <t>AC-0178</t>
        </is>
      </c>
      <c r="B244" s="6" t="inlineStr">
        <is>
          <t>电力轨道-Xpower-T25-黑色-1.458-2插座</t>
        </is>
      </c>
      <c r="C244" s="6" t="inlineStr">
        <is>
          <t>个数</t>
        </is>
      </c>
      <c r="D244" s="6" t="inlineStr">
        <is>
          <t>根</t>
        </is>
      </c>
      <c r="E244" s="155" t="n">
        <v>501</v>
      </c>
      <c r="F244" s="6" t="n"/>
      <c r="H244" s="8" t="inlineStr">
        <is>
          <t>✅ 可导入</t>
        </is>
      </c>
      <c r="I244" t="inlineStr">
        <is>
          <t>✓</t>
        </is>
      </c>
    </row>
    <row r="245">
      <c r="A245" s="5" t="inlineStr">
        <is>
          <t>AC-0179</t>
        </is>
      </c>
      <c r="B245" s="9" t="inlineStr">
        <is>
          <t>电力轨道-Xpower-T25-黑色-1.158-2插座</t>
        </is>
      </c>
      <c r="C245" s="9" t="inlineStr">
        <is>
          <t>个数</t>
        </is>
      </c>
      <c r="D245" s="9" t="inlineStr">
        <is>
          <t>根</t>
        </is>
      </c>
      <c r="E245" s="156" t="n">
        <v>411.08</v>
      </c>
      <c r="F245" s="9" t="n"/>
      <c r="H245" s="8" t="inlineStr">
        <is>
          <t>✅ 可导入</t>
        </is>
      </c>
      <c r="I245" t="inlineStr">
        <is>
          <t>✓</t>
        </is>
      </c>
    </row>
    <row r="246">
      <c r="A246" s="5" t="inlineStr">
        <is>
          <t>AC-0180</t>
        </is>
      </c>
      <c r="B246" s="6" t="inlineStr">
        <is>
          <t>电力轨道-Xpower-K59-黑色-2.05-2插座</t>
        </is>
      </c>
      <c r="C246" s="6" t="inlineStr">
        <is>
          <t>个数</t>
        </is>
      </c>
      <c r="D246" s="6" t="inlineStr">
        <is>
          <t>根</t>
        </is>
      </c>
      <c r="E246" s="155" t="n">
        <v>1225</v>
      </c>
      <c r="F246" s="6" t="n"/>
      <c r="H246" s="8" t="inlineStr">
        <is>
          <t>✅ 可导入</t>
        </is>
      </c>
      <c r="I246" t="inlineStr">
        <is>
          <t>✓</t>
        </is>
      </c>
    </row>
    <row r="247">
      <c r="A247" s="5" t="inlineStr">
        <is>
          <t>AC-0181</t>
        </is>
      </c>
      <c r="B247" s="9" t="inlineStr">
        <is>
          <t>电力轨道-Xpower-K59-黑色-1.45-2插座</t>
        </is>
      </c>
      <c r="C247" s="9" t="inlineStr">
        <is>
          <t>个数</t>
        </is>
      </c>
      <c r="D247" s="9" t="inlineStr">
        <is>
          <t>根</t>
        </is>
      </c>
      <c r="E247" s="156" t="n">
        <v>910</v>
      </c>
      <c r="F247" s="9" t="n"/>
      <c r="H247" s="8" t="inlineStr">
        <is>
          <t>✅ 可导入</t>
        </is>
      </c>
      <c r="I247" t="inlineStr">
        <is>
          <t>✓</t>
        </is>
      </c>
    </row>
    <row r="248">
      <c r="A248" s="5" t="inlineStr">
        <is>
          <t>AC-0182</t>
        </is>
      </c>
      <c r="B248" s="6" t="inlineStr">
        <is>
          <t>电力轨道-Xpower-K59-黑色-1.15-2插座</t>
        </is>
      </c>
      <c r="C248" s="6" t="inlineStr">
        <is>
          <t>个数</t>
        </is>
      </c>
      <c r="D248" s="6" t="inlineStr">
        <is>
          <t>根</t>
        </is>
      </c>
      <c r="E248" s="155" t="n">
        <v>718</v>
      </c>
      <c r="F248" s="6" t="n"/>
      <c r="H248" s="8" t="inlineStr">
        <is>
          <t>✅ 可导入</t>
        </is>
      </c>
      <c r="I248" t="inlineStr">
        <is>
          <t>✓</t>
        </is>
      </c>
    </row>
    <row r="249">
      <c r="A249" s="5" t="inlineStr">
        <is>
          <t>AC-0183</t>
        </is>
      </c>
      <c r="B249" s="9" t="inlineStr">
        <is>
          <t>电力轨道-Xpower-T25-银色-2.058-2插座</t>
        </is>
      </c>
      <c r="C249" s="9" t="inlineStr">
        <is>
          <t>个数</t>
        </is>
      </c>
      <c r="D249" s="9" t="inlineStr">
        <is>
          <t>根</t>
        </is>
      </c>
      <c r="E249" s="156" t="n">
        <v>657.08</v>
      </c>
      <c r="F249" s="9" t="n"/>
      <c r="H249" s="8" t="inlineStr">
        <is>
          <t>✅ 可导入</t>
        </is>
      </c>
      <c r="I249" t="inlineStr">
        <is>
          <t>✓</t>
        </is>
      </c>
    </row>
    <row r="250">
      <c r="A250" s="5" t="inlineStr">
        <is>
          <t>AC-0184</t>
        </is>
      </c>
      <c r="B250" s="6" t="inlineStr">
        <is>
          <t>电力轨道-Xpower-T25-银色-1.758-2插座</t>
        </is>
      </c>
      <c r="C250" s="6" t="inlineStr">
        <is>
          <t>个数</t>
        </is>
      </c>
      <c r="D250" s="6" t="inlineStr">
        <is>
          <t>根</t>
        </is>
      </c>
      <c r="E250" s="155" t="n">
        <v>579.08</v>
      </c>
      <c r="F250" s="6" t="n"/>
      <c r="H250" s="8" t="inlineStr">
        <is>
          <t>✅ 可导入</t>
        </is>
      </c>
      <c r="I250" t="inlineStr">
        <is>
          <t>✓</t>
        </is>
      </c>
    </row>
    <row r="251">
      <c r="A251" s="5" t="inlineStr">
        <is>
          <t>AC-0185</t>
        </is>
      </c>
      <c r="B251" s="9" t="inlineStr">
        <is>
          <t>电力轨道-Xpower-T25-银色-1.458-2插座</t>
        </is>
      </c>
      <c r="C251" s="9" t="inlineStr">
        <is>
          <t>个数</t>
        </is>
      </c>
      <c r="D251" s="9" t="inlineStr">
        <is>
          <t>根</t>
        </is>
      </c>
      <c r="E251" s="156" t="n">
        <v>501</v>
      </c>
      <c r="F251" s="9" t="n"/>
      <c r="H251" s="8" t="inlineStr">
        <is>
          <t>✅ 可导入</t>
        </is>
      </c>
      <c r="I251" t="inlineStr">
        <is>
          <t>✓</t>
        </is>
      </c>
    </row>
    <row r="252">
      <c r="A252" s="5" t="inlineStr">
        <is>
          <t>AC-0186</t>
        </is>
      </c>
      <c r="B252" s="6" t="inlineStr">
        <is>
          <t>电力轨道-Xpower-T25-银色-1.158-2插座</t>
        </is>
      </c>
      <c r="C252" s="6" t="inlineStr">
        <is>
          <t>个数</t>
        </is>
      </c>
      <c r="D252" s="6" t="inlineStr">
        <is>
          <t>根</t>
        </is>
      </c>
      <c r="E252" s="155" t="n">
        <v>411.08</v>
      </c>
      <c r="F252" s="6" t="n"/>
      <c r="H252" s="8" t="inlineStr">
        <is>
          <t>✅ 可导入</t>
        </is>
      </c>
      <c r="I252" t="inlineStr">
        <is>
          <t>✓</t>
        </is>
      </c>
    </row>
    <row r="253">
      <c r="A253" s="5" t="inlineStr">
        <is>
          <t>AC-0187</t>
        </is>
      </c>
      <c r="B253" s="9" t="inlineStr">
        <is>
          <t>电力轨道-Xpower-U80-黑色-1.55-2插座</t>
        </is>
      </c>
      <c r="C253" s="9" t="inlineStr">
        <is>
          <t>个数</t>
        </is>
      </c>
      <c r="D253" s="9" t="inlineStr">
        <is>
          <t>根</t>
        </is>
      </c>
      <c r="E253" s="156" t="n">
        <v>534</v>
      </c>
      <c r="F253" s="9" t="n"/>
      <c r="H253" s="8" t="inlineStr">
        <is>
          <t>✅ 可导入</t>
        </is>
      </c>
      <c r="I253" t="inlineStr">
        <is>
          <t>✓</t>
        </is>
      </c>
    </row>
    <row r="254">
      <c r="A254" s="5" t="inlineStr">
        <is>
          <t>AC-0188</t>
        </is>
      </c>
      <c r="B254" s="6" t="inlineStr">
        <is>
          <t>电力轨道-Xpower-T25-银色-1.162-2插座</t>
        </is>
      </c>
      <c r="C254" s="6" t="inlineStr">
        <is>
          <t>个数</t>
        </is>
      </c>
      <c r="D254" s="6" t="inlineStr">
        <is>
          <t>根</t>
        </is>
      </c>
      <c r="E254" s="155" t="n">
        <v>411.08</v>
      </c>
      <c r="F254" s="6" t="n"/>
      <c r="H254" s="8" t="inlineStr">
        <is>
          <t>✅ 可导入</t>
        </is>
      </c>
      <c r="I254" t="inlineStr">
        <is>
          <t>✓</t>
        </is>
      </c>
    </row>
    <row r="255">
      <c r="A255" s="5" t="inlineStr">
        <is>
          <t>AC-0189</t>
        </is>
      </c>
      <c r="B255" s="9" t="inlineStr">
        <is>
          <t>电力轨道-Xpower-T25-银色-1.462-2插座</t>
        </is>
      </c>
      <c r="C255" s="9" t="inlineStr">
        <is>
          <t>个数</t>
        </is>
      </c>
      <c r="D255" s="9" t="inlineStr">
        <is>
          <t>根</t>
        </is>
      </c>
      <c r="E255" s="156" t="n">
        <v>501</v>
      </c>
      <c r="F255" s="9" t="n"/>
      <c r="H255" s="8" t="inlineStr">
        <is>
          <t>✅ 可导入</t>
        </is>
      </c>
      <c r="I255" t="inlineStr">
        <is>
          <t>✓</t>
        </is>
      </c>
    </row>
    <row r="256">
      <c r="A256" s="5" t="inlineStr">
        <is>
          <t>AC-0190</t>
        </is>
      </c>
      <c r="B256" s="6" t="inlineStr">
        <is>
          <t>电力轨道-Xpower-T25-银色-1.762-2插座</t>
        </is>
      </c>
      <c r="C256" s="6" t="inlineStr">
        <is>
          <t>个数</t>
        </is>
      </c>
      <c r="D256" s="6" t="inlineStr">
        <is>
          <t>根</t>
        </is>
      </c>
      <c r="E256" s="155" t="n">
        <v>579.08</v>
      </c>
      <c r="F256" s="6" t="n"/>
      <c r="H256" s="8" t="inlineStr">
        <is>
          <t>✅ 可导入</t>
        </is>
      </c>
      <c r="I256" t="inlineStr">
        <is>
          <t>✓</t>
        </is>
      </c>
    </row>
    <row r="257">
      <c r="A257" s="5" t="inlineStr">
        <is>
          <t>AC-0191</t>
        </is>
      </c>
      <c r="B257" s="9" t="inlineStr">
        <is>
          <t>电力轨道-Xpower-T25-银色-2.062-2插座</t>
        </is>
      </c>
      <c r="C257" s="9" t="inlineStr">
        <is>
          <t>个数</t>
        </is>
      </c>
      <c r="D257" s="9" t="inlineStr">
        <is>
          <t>根</t>
        </is>
      </c>
      <c r="E257" s="156" t="n">
        <v>657.08</v>
      </c>
      <c r="F257" s="9" t="n"/>
      <c r="H257" s="8" t="inlineStr">
        <is>
          <t>✅ 可导入</t>
        </is>
      </c>
      <c r="I257" t="inlineStr">
        <is>
          <t>✓</t>
        </is>
      </c>
    </row>
    <row r="258">
      <c r="A258" s="5" t="inlineStr">
        <is>
          <t>AC-0192</t>
        </is>
      </c>
      <c r="B258" s="6" t="inlineStr">
        <is>
          <t>电力轨道-Xpower-T25-黑色-0.762-2插座</t>
        </is>
      </c>
      <c r="C258" s="6" t="inlineStr">
        <is>
          <t>个数</t>
        </is>
      </c>
      <c r="D258" s="6" t="inlineStr">
        <is>
          <t>根</t>
        </is>
      </c>
      <c r="E258" s="155" t="n">
        <v>317</v>
      </c>
      <c r="F258" s="6" t="n"/>
      <c r="H258" s="8" t="inlineStr">
        <is>
          <t>✅ 可导入</t>
        </is>
      </c>
      <c r="I258" t="inlineStr">
        <is>
          <t>✓</t>
        </is>
      </c>
    </row>
    <row r="259">
      <c r="A259" s="5" t="inlineStr">
        <is>
          <t>AC-0193</t>
        </is>
      </c>
      <c r="B259" s="9" t="inlineStr">
        <is>
          <t>电力轨道-Xpower-T25-黑色-0.962-2插座</t>
        </is>
      </c>
      <c r="C259" s="9" t="inlineStr">
        <is>
          <t>个数</t>
        </is>
      </c>
      <c r="D259" s="9" t="inlineStr">
        <is>
          <t>根</t>
        </is>
      </c>
      <c r="E259" s="156" t="n">
        <v>369</v>
      </c>
      <c r="F259" s="9" t="n"/>
      <c r="H259" s="8" t="inlineStr">
        <is>
          <t>✅ 可导入</t>
        </is>
      </c>
      <c r="I259" t="inlineStr">
        <is>
          <t>✓</t>
        </is>
      </c>
    </row>
    <row r="260">
      <c r="A260" s="5" t="inlineStr">
        <is>
          <t>AC-0194</t>
        </is>
      </c>
      <c r="B260" s="6" t="inlineStr">
        <is>
          <t>电力轨道-Xpower-T25-黑色-1.162-2插座</t>
        </is>
      </c>
      <c r="C260" s="6" t="inlineStr">
        <is>
          <t>个数</t>
        </is>
      </c>
      <c r="D260" s="6" t="inlineStr">
        <is>
          <t>根</t>
        </is>
      </c>
      <c r="E260" s="155" t="n">
        <v>421</v>
      </c>
      <c r="F260" s="6" t="n"/>
      <c r="H260" s="8" t="inlineStr">
        <is>
          <t>✅ 可导入</t>
        </is>
      </c>
      <c r="I260" t="inlineStr">
        <is>
          <t>✓</t>
        </is>
      </c>
    </row>
    <row r="261">
      <c r="A261" s="5" t="inlineStr">
        <is>
          <t>AC-0195</t>
        </is>
      </c>
      <c r="B261" s="9" t="inlineStr">
        <is>
          <t>电力轨道-Xpower-U80-黑色-0.75-2插座</t>
        </is>
      </c>
      <c r="C261" s="9" t="inlineStr">
        <is>
          <t>个数</t>
        </is>
      </c>
      <c r="D261" s="9" t="inlineStr">
        <is>
          <t>根</t>
        </is>
      </c>
      <c r="E261" s="156" t="n">
        <v>321</v>
      </c>
      <c r="F261" s="9" t="n"/>
      <c r="H261" s="8" t="inlineStr">
        <is>
          <t>✅ 可导入</t>
        </is>
      </c>
      <c r="I261" t="inlineStr">
        <is>
          <t>✓</t>
        </is>
      </c>
    </row>
    <row r="262">
      <c r="A262" s="5" t="inlineStr">
        <is>
          <t>AC-0196</t>
        </is>
      </c>
      <c r="B262" s="6" t="inlineStr">
        <is>
          <t>电力轨道-Xpower-K59-黑色-1.75-2插座</t>
        </is>
      </c>
      <c r="C262" s="6" t="inlineStr">
        <is>
          <t>个数</t>
        </is>
      </c>
      <c r="D262" s="6" t="inlineStr">
        <is>
          <t>根</t>
        </is>
      </c>
      <c r="E262" s="155" t="n">
        <v>1135</v>
      </c>
      <c r="F262" s="6" t="n"/>
      <c r="H262" s="8" t="inlineStr">
        <is>
          <t>✅ 可导入</t>
        </is>
      </c>
      <c r="I262" t="inlineStr">
        <is>
          <t>✓</t>
        </is>
      </c>
    </row>
  </sheetData>
  <mergeCells count="1">
    <mergeCell ref="A1:F1"/>
  </mergeCells>
  <dataValidations count="1">
    <dataValidation sqref="C3:C212 C225:C228 C230:C262" showDropDown="0" showInputMessage="1" showErrorMessage="1" allowBlank="1" type="list">
      <formula1>"体积(长×宽×厚),平面(长×宽),长度,个数,组合"</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U11"/>
  <sheetViews>
    <sheetView workbookViewId="0">
      <pane ySplit="2" topLeftCell="A3" activePane="bottomLeft" state="frozen"/>
      <selection pane="bottomLeft" activeCell="C16" sqref="C16"/>
    </sheetView>
  </sheetViews>
  <sheetFormatPr baseColWidth="8" defaultColWidth="55" defaultRowHeight="14.25"/>
  <cols>
    <col width="12" customWidth="1" style="106" min="1" max="1"/>
    <col width="14" customWidth="1" style="106" min="2" max="2"/>
    <col width="32.25" customWidth="1" style="106" min="3" max="3"/>
    <col width="26" customWidth="1" style="106" min="4" max="4"/>
    <col width="14" customWidth="1" style="106" min="5" max="5"/>
    <col width="8" customWidth="1" style="106" min="6" max="6"/>
    <col width="10" customWidth="1" style="106" min="7" max="10"/>
    <col width="14" customWidth="1" style="106" min="11" max="12"/>
    <col width="14.25" customWidth="1" style="106" min="13" max="19"/>
    <col width="40" customWidth="1" style="106" min="20" max="20"/>
    <col width="55" customWidth="1" style="106" min="21" max="24"/>
    <col width="55" customWidth="1" style="106" min="25" max="16384"/>
  </cols>
  <sheetData>
    <row r="1" ht="28.15" customHeight="1">
      <c r="A1" s="103" t="inlineStr">
        <is>
          <t>4a-成品库存</t>
        </is>
      </c>
      <c r="B1" s="104" t="n"/>
      <c r="C1" s="104" t="n"/>
      <c r="D1" s="104" t="n"/>
      <c r="E1" s="104" t="n"/>
      <c r="F1" s="104" t="n"/>
      <c r="G1" s="104" t="n"/>
      <c r="H1" s="104" t="n"/>
      <c r="I1" s="104" t="n"/>
      <c r="J1" s="104" t="n"/>
      <c r="K1" s="104" t="n"/>
      <c r="L1" s="104" t="n"/>
      <c r="M1" s="104" t="n"/>
      <c r="N1" s="104" t="n"/>
      <c r="O1" s="104" t="n"/>
      <c r="P1" s="104" t="n"/>
      <c r="Q1" s="104" t="n"/>
      <c r="R1" s="104" t="n"/>
      <c r="S1" s="104" t="n"/>
      <c r="U1" s="86" t="inlineStr">
        <is>
          <t>本表共 8 行数据，0 行存在问题。 导入将丢失的列(无系统字段映射): 库存状态、库存预警状态、滞销状态(系统侧自动计算)。 注: 同产品编码多行为正常多规格库存, 非重复。</t>
        </is>
      </c>
    </row>
    <row r="2" ht="36" customHeight="1">
      <c r="A2" s="12" t="inlineStr">
        <is>
          <t>仓库名称</t>
        </is>
      </c>
      <c r="B2" s="12" t="inlineStr">
        <is>
          <t>产品编码</t>
        </is>
      </c>
      <c r="C2" s="3" t="inlineStr">
        <is>
          <t>产品名称</t>
        </is>
      </c>
      <c r="D2" s="3" t="inlineStr">
        <is>
          <t>SKU</t>
        </is>
      </c>
      <c r="E2" s="12" t="inlineStr">
        <is>
          <t>规格尺寸</t>
        </is>
      </c>
      <c r="F2" s="12" t="inlineStr">
        <is>
          <t>单位</t>
        </is>
      </c>
      <c r="G2" s="12" t="inlineStr">
        <is>
          <t>物理库存</t>
        </is>
      </c>
      <c r="H2" s="12" t="inlineStr">
        <is>
          <t>锁定库存</t>
        </is>
      </c>
      <c r="I2" s="12" t="inlineStr">
        <is>
          <t>可用库存</t>
        </is>
      </c>
      <c r="J2" s="12" t="inlineStr">
        <is>
          <t>库存状态</t>
        </is>
      </c>
      <c r="K2" s="12" t="inlineStr">
        <is>
          <t>最后入库日期</t>
        </is>
      </c>
      <c r="L2" s="12" t="inlineStr">
        <is>
          <t>最后出库日期</t>
        </is>
      </c>
      <c r="M2" s="12" t="inlineStr">
        <is>
          <t>日均销量</t>
        </is>
      </c>
      <c r="N2" s="12" t="inlineStr">
        <is>
          <t>提前期</t>
        </is>
      </c>
      <c r="O2" s="12" t="inlineStr">
        <is>
          <t>安全库存预警线</t>
        </is>
      </c>
      <c r="P2" s="12" t="inlineStr">
        <is>
          <t>滞销预警天数</t>
        </is>
      </c>
      <c r="Q2" s="12" t="inlineStr">
        <is>
          <t>库存预警状态</t>
        </is>
      </c>
      <c r="R2" s="12" t="inlineStr">
        <is>
          <t>滞销状态</t>
        </is>
      </c>
      <c r="S2" s="12" t="inlineStr">
        <is>
          <t>自动计算备货量</t>
        </is>
      </c>
      <c r="T2" s="4" t="inlineStr">
        <is>
          <t>导入校验</t>
        </is>
      </c>
      <c r="U2" s="87" t="inlineStr">
        <is>
          <t>⚠️问题标注</t>
        </is>
      </c>
    </row>
    <row r="3" ht="18" customHeight="1">
      <c r="A3" s="15" t="inlineStr">
        <is>
          <t>江西仓库</t>
        </is>
      </c>
      <c r="B3" s="14" t="inlineStr">
        <is>
          <t>PPS24550010901</t>
        </is>
      </c>
      <c r="C3" s="6" t="inlineStr">
        <is>
          <t>鞋柜 |樱桃木多模块鞋柜</t>
        </is>
      </c>
      <c r="D3" s="6" t="inlineStr">
        <is>
          <t>鞋柜-上墙整柜-0.9米</t>
        </is>
      </c>
      <c r="E3" s="15" t="n"/>
      <c r="F3" s="15" t="inlineStr">
        <is>
          <t>个</t>
        </is>
      </c>
      <c r="G3" s="15" t="n">
        <v>1</v>
      </c>
      <c r="H3" s="15" t="n"/>
      <c r="I3" s="15">
        <f>IF(G3="","",G3-IF(H3="",0,H3))</f>
        <v/>
      </c>
      <c r="J3" s="15" t="inlineStr">
        <is>
          <t>正常</t>
        </is>
      </c>
      <c r="K3" s="15" t="n"/>
      <c r="L3" s="15" t="n"/>
      <c r="M3" s="15" t="n"/>
      <c r="N3" s="15" t="n"/>
      <c r="O3" s="15" t="n"/>
      <c r="P3" s="15" t="n"/>
      <c r="Q3" s="15">
        <f>IF(I3="","",IF(I3&lt;=0,"断货",IF(I3&lt;=IF(O3="",2,O3),"低库存","无预警")))</f>
        <v/>
      </c>
      <c r="R3" s="15">
        <f>IF(L3="","正常",IF(TODAY()-L3&gt;IF(P3="",90,P3),"滞销","正常"))</f>
        <v/>
      </c>
      <c r="S3" s="15" t="n"/>
      <c r="T3" s="8" t="inlineStr">
        <is>
          <t>✅ 可导入</t>
        </is>
      </c>
      <c r="U3" t="inlineStr">
        <is>
          <t>✓</t>
        </is>
      </c>
    </row>
    <row r="4" ht="18" customHeight="1">
      <c r="A4" s="16" t="inlineStr">
        <is>
          <t>江西仓库</t>
        </is>
      </c>
      <c r="B4" s="14" t="inlineStr">
        <is>
          <t>PPS24210070901</t>
        </is>
      </c>
      <c r="C4" s="9" t="inlineStr">
        <is>
          <t>榉木岩板餐桌 |榉木三角腿岩板餐桌</t>
        </is>
      </c>
      <c r="D4" s="9" t="inlineStr">
        <is>
          <t>榉木餐桌-1.4米</t>
        </is>
      </c>
      <c r="E4" s="16" t="n"/>
      <c r="F4" s="16" t="inlineStr">
        <is>
          <t>个</t>
        </is>
      </c>
      <c r="G4" s="16" t="n">
        <v>2</v>
      </c>
      <c r="H4" s="16" t="n"/>
      <c r="I4" s="16">
        <f>IF(G4="","",G4-IF(H4="",0,H4))</f>
        <v/>
      </c>
      <c r="J4" s="16" t="inlineStr">
        <is>
          <t>正常</t>
        </is>
      </c>
      <c r="K4" s="16" t="n"/>
      <c r="L4" s="16" t="n"/>
      <c r="M4" s="16" t="n"/>
      <c r="N4" s="16" t="n"/>
      <c r="O4" s="16" t="n"/>
      <c r="P4" s="16" t="n"/>
      <c r="Q4" s="16">
        <f>IF(I4="","",IF(I4&lt;=0,"断货",IF(I4&lt;=IF(O4="",2,O4),"低库存","无预警")))</f>
        <v/>
      </c>
      <c r="R4" s="16">
        <f>IF(L4="","正常",IF(TODAY()-L4&gt;IF(P4="",90,P4),"滞销","正常"))</f>
        <v/>
      </c>
      <c r="S4" s="16" t="n"/>
      <c r="T4" s="8" t="inlineStr">
        <is>
          <t>✅ 可导入</t>
        </is>
      </c>
      <c r="U4" t="inlineStr">
        <is>
          <t>✓</t>
        </is>
      </c>
    </row>
    <row r="5" ht="18" customHeight="1">
      <c r="A5" s="15" t="inlineStr">
        <is>
          <t>江西仓库</t>
        </is>
      </c>
      <c r="B5" s="14" t="inlineStr">
        <is>
          <t>PPS24210070901</t>
        </is>
      </c>
      <c r="C5" s="6" t="inlineStr">
        <is>
          <t>榉木岩板餐桌 |榉木三角腿岩板餐桌</t>
        </is>
      </c>
      <c r="D5" s="6" t="inlineStr">
        <is>
          <t>榉木餐桌-1.6米</t>
        </is>
      </c>
      <c r="E5" s="15" t="n"/>
      <c r="F5" s="15" t="inlineStr">
        <is>
          <t>个</t>
        </is>
      </c>
      <c r="G5" s="15" t="n">
        <v>3</v>
      </c>
      <c r="H5" s="15" t="n"/>
      <c r="I5" s="15">
        <f>IF(G5="","",G5-IF(H5="",0,H5))</f>
        <v/>
      </c>
      <c r="J5" s="15" t="inlineStr">
        <is>
          <t>正常</t>
        </is>
      </c>
      <c r="K5" s="15" t="n"/>
      <c r="L5" s="15" t="n"/>
      <c r="M5" s="15" t="n"/>
      <c r="N5" s="15" t="n"/>
      <c r="O5" s="15" t="n"/>
      <c r="P5" s="15" t="n"/>
      <c r="Q5" s="15">
        <f>IF(I5="","",IF(I5&lt;=0,"断货",IF(I5&lt;=IF(O5="",2,O5),"低库存","无预警")))</f>
        <v/>
      </c>
      <c r="R5" s="15">
        <f>IF(L5="","正常",IF(TODAY()-L5&gt;IF(P5="",90,P5),"滞销","正常"))</f>
        <v/>
      </c>
      <c r="S5" s="15" t="n"/>
      <c r="T5" s="8" t="inlineStr">
        <is>
          <t>✅ 可导入</t>
        </is>
      </c>
      <c r="U5" s="88" t="inlineStr">
        <is>
          <t>✓ 同产品多规格(正常): 产品编码相同但SKU尺寸不同(1.4m/1.6m/1.8m/2.0m各记一行), 库存分别管理</t>
        </is>
      </c>
    </row>
    <row r="6" ht="18" customHeight="1">
      <c r="A6" s="16" t="inlineStr">
        <is>
          <t>江西仓库</t>
        </is>
      </c>
      <c r="B6" s="14" t="inlineStr">
        <is>
          <t>PPS24210070901</t>
        </is>
      </c>
      <c r="C6" s="9" t="inlineStr">
        <is>
          <t>榉木岩板餐桌 |榉木三角腿岩板餐桌</t>
        </is>
      </c>
      <c r="D6" s="9" t="inlineStr">
        <is>
          <t>榉木餐桌-1.8米</t>
        </is>
      </c>
      <c r="E6" s="16" t="n"/>
      <c r="F6" s="16" t="inlineStr">
        <is>
          <t>个</t>
        </is>
      </c>
      <c r="G6" s="16" t="n">
        <v>3</v>
      </c>
      <c r="H6" s="16" t="n"/>
      <c r="I6" s="16">
        <f>IF(G6="","",G6-IF(H6="",0,H6))</f>
        <v/>
      </c>
      <c r="J6" s="16" t="inlineStr">
        <is>
          <t>正常</t>
        </is>
      </c>
      <c r="K6" s="16" t="n"/>
      <c r="L6" s="16" t="n"/>
      <c r="M6" s="16" t="n"/>
      <c r="N6" s="16" t="n"/>
      <c r="O6" s="16" t="n"/>
      <c r="P6" s="16" t="n"/>
      <c r="Q6" s="16">
        <f>IF(I6="","",IF(I6&lt;=0,"断货",IF(I6&lt;=IF(O6="",2,O6),"低库存","无预警")))</f>
        <v/>
      </c>
      <c r="R6" s="16">
        <f>IF(L6="","正常",IF(TODAY()-L6&gt;IF(P6="",90,P6),"滞销","正常"))</f>
        <v/>
      </c>
      <c r="S6" s="16" t="n"/>
      <c r="T6" s="8" t="inlineStr">
        <is>
          <t>✅ 可导入</t>
        </is>
      </c>
      <c r="U6" s="88" t="inlineStr">
        <is>
          <t>✓ 同产品多规格(正常): 产品编码相同但SKU尺寸不同(1.4m/1.6m/1.8m/2.0m各记一行), 库存分别管理</t>
        </is>
      </c>
    </row>
    <row r="7" ht="18" customHeight="1">
      <c r="A7" s="15" t="inlineStr">
        <is>
          <t>江西仓库</t>
        </is>
      </c>
      <c r="B7" s="14" t="inlineStr">
        <is>
          <t>PPS24210070901</t>
        </is>
      </c>
      <c r="C7" s="6" t="inlineStr">
        <is>
          <t>榉木岩板餐桌 |榉木三角腿岩板餐桌</t>
        </is>
      </c>
      <c r="D7" s="6" t="inlineStr">
        <is>
          <t>榉木餐桌-2.0米</t>
        </is>
      </c>
      <c r="E7" s="15" t="n"/>
      <c r="F7" s="15" t="inlineStr">
        <is>
          <t>个</t>
        </is>
      </c>
      <c r="G7" s="15" t="n">
        <v>1</v>
      </c>
      <c r="H7" s="15" t="n"/>
      <c r="I7" s="15">
        <f>IF(G7="","",G7-IF(H7="",0,H7))</f>
        <v/>
      </c>
      <c r="J7" s="15" t="inlineStr">
        <is>
          <t>正常</t>
        </is>
      </c>
      <c r="K7" s="15" t="n"/>
      <c r="L7" s="15" t="n"/>
      <c r="M7" s="15" t="n"/>
      <c r="N7" s="15" t="n"/>
      <c r="O7" s="15" t="n"/>
      <c r="P7" s="15" t="n"/>
      <c r="Q7" s="15">
        <f>IF(I7="","",IF(I7&lt;=0,"断货",IF(I7&lt;=IF(O7="",2,O7),"低库存","无预警")))</f>
        <v/>
      </c>
      <c r="R7" s="15">
        <f>IF(L7="","正常",IF(TODAY()-L7&gt;IF(P7="",90,P7),"滞销","正常"))</f>
        <v/>
      </c>
      <c r="S7" s="15" t="n"/>
      <c r="T7" s="8" t="inlineStr">
        <is>
          <t>✅ 可导入</t>
        </is>
      </c>
      <c r="U7" s="88" t="inlineStr">
        <is>
          <t>✓ 同产品多规格(正常): 产品编码相同但SKU尺寸不同(1.4m/1.6m/1.8m/2.0m各记一行), 库存分别管理</t>
        </is>
      </c>
    </row>
    <row r="8" ht="18" customHeight="1">
      <c r="A8" s="16" t="inlineStr">
        <is>
          <t>江西仓库</t>
        </is>
      </c>
      <c r="B8" s="14" t="inlineStr">
        <is>
          <t>PPS24380010513</t>
        </is>
      </c>
      <c r="C8" s="9" t="inlineStr">
        <is>
          <t>畔色床头柜-榫卯 |樱桃木榫卯开放床头柜</t>
        </is>
      </c>
      <c r="D8" s="9" t="inlineStr">
        <is>
          <t>榫卯床头柜-宽款</t>
        </is>
      </c>
      <c r="E8" s="16" t="n"/>
      <c r="F8" s="16" t="inlineStr">
        <is>
          <t>个</t>
        </is>
      </c>
      <c r="G8" s="16" t="n">
        <v>1</v>
      </c>
      <c r="H8" s="16" t="n"/>
      <c r="I8" s="16">
        <f>IF(G8="","",G8-IF(H8="",0,H8))</f>
        <v/>
      </c>
      <c r="J8" s="16" t="inlineStr">
        <is>
          <t>正常</t>
        </is>
      </c>
      <c r="K8" s="16" t="n"/>
      <c r="L8" s="16" t="n"/>
      <c r="M8" s="16" t="n"/>
      <c r="N8" s="16" t="n"/>
      <c r="O8" s="16" t="n"/>
      <c r="P8" s="16" t="n"/>
      <c r="Q8" s="16">
        <f>IF(I8="","",IF(I8&lt;=0,"断货",IF(I8&lt;=IF(O8="",2,O8),"低库存","无预警")))</f>
        <v/>
      </c>
      <c r="R8" s="16">
        <f>IF(L8="","正常",IF(TODAY()-L8&gt;IF(P8="",90,P8),"滞销","正常"))</f>
        <v/>
      </c>
      <c r="S8" s="16" t="n"/>
      <c r="T8" s="8" t="inlineStr">
        <is>
          <t>✅ 可导入</t>
        </is>
      </c>
      <c r="U8" t="inlineStr">
        <is>
          <t>✓</t>
        </is>
      </c>
    </row>
    <row r="9" ht="18" customHeight="1">
      <c r="A9" s="15" t="inlineStr">
        <is>
          <t>江西仓库</t>
        </is>
      </c>
      <c r="B9" s="14" t="inlineStr">
        <is>
          <t>PPS25250100405</t>
        </is>
      </c>
      <c r="C9" s="6" t="inlineStr">
        <is>
          <t>樱桃木窄柜 |樱桃木1米餐边柜</t>
        </is>
      </c>
      <c r="D9" s="6" t="inlineStr">
        <is>
          <t>窄柜-整柜洞石背板-1.0米</t>
        </is>
      </c>
      <c r="E9" s="15" t="n"/>
      <c r="F9" s="15" t="inlineStr">
        <is>
          <t>个</t>
        </is>
      </c>
      <c r="G9" s="15" t="n">
        <v>1</v>
      </c>
      <c r="H9" s="15" t="n"/>
      <c r="I9" s="15">
        <f>IF(G9="","",G9-IF(H9="",0,H9))</f>
        <v/>
      </c>
      <c r="J9" s="15" t="inlineStr">
        <is>
          <t>正常</t>
        </is>
      </c>
      <c r="K9" s="15" t="n"/>
      <c r="L9" s="15" t="n"/>
      <c r="M9" s="15" t="n"/>
      <c r="N9" s="15" t="n"/>
      <c r="O9" s="15" t="n"/>
      <c r="P9" s="15" t="n"/>
      <c r="Q9" s="15">
        <f>IF(I9="","",IF(I9&lt;=0,"断货",IF(I9&lt;=IF(O9="",2,O9),"低库存","无预警")))</f>
        <v/>
      </c>
      <c r="R9" s="15">
        <f>IF(L9="","正常",IF(TODAY()-L9&gt;IF(P9="",90,P9),"滞销","正常"))</f>
        <v/>
      </c>
      <c r="S9" s="15" t="n"/>
      <c r="T9" s="8" t="inlineStr">
        <is>
          <t>✅ 可导入</t>
        </is>
      </c>
      <c r="U9" t="inlineStr">
        <is>
          <t>✓</t>
        </is>
      </c>
    </row>
    <row r="10" ht="18" customHeight="1">
      <c r="A10" s="16" t="inlineStr">
        <is>
          <t>江西仓库</t>
        </is>
      </c>
      <c r="B10" s="14" t="inlineStr">
        <is>
          <t>PPS25250100405</t>
        </is>
      </c>
      <c r="C10" s="9" t="inlineStr">
        <is>
          <t>樱桃木窄柜 |樱桃木1米餐边柜</t>
        </is>
      </c>
      <c r="D10" s="9" t="inlineStr">
        <is>
          <t>窄柜-整柜洞石背板-1.2米</t>
        </is>
      </c>
      <c r="E10" s="16" t="n"/>
      <c r="F10" s="16" t="inlineStr">
        <is>
          <t>个</t>
        </is>
      </c>
      <c r="G10" s="16" t="n">
        <v>1</v>
      </c>
      <c r="H10" s="16" t="n"/>
      <c r="I10" s="16">
        <f>IF(G10="","",G10-IF(H10="",0,H10))</f>
        <v/>
      </c>
      <c r="J10" s="16" t="inlineStr">
        <is>
          <t>正常</t>
        </is>
      </c>
      <c r="K10" s="16" t="n"/>
      <c r="L10" s="16" t="n"/>
      <c r="M10" s="16" t="n"/>
      <c r="N10" s="16" t="n"/>
      <c r="O10" s="16" t="n"/>
      <c r="P10" s="16" t="n"/>
      <c r="Q10" s="16">
        <f>IF(I10="","",IF(I10&lt;=0,"断货",IF(I10&lt;=IF(O10="",2,O10),"低库存","无预警")))</f>
        <v/>
      </c>
      <c r="R10" s="16">
        <f>IF(L10="","正常",IF(TODAY()-L10&gt;IF(P10="",90,P10),"滞销","正常"))</f>
        <v/>
      </c>
      <c r="S10" s="16" t="n"/>
      <c r="T10" s="8" t="inlineStr">
        <is>
          <t>✅ 可导入</t>
        </is>
      </c>
      <c r="U10" s="88" t="inlineStr">
        <is>
          <t>✓ 同产品多规格(正常): 产品编码相同但SKU尺寸不同(1.0m/1.2m各记一行), 库存分别管理</t>
        </is>
      </c>
    </row>
    <row r="11">
      <c r="T11" s="8" t="inlineStr">
        <is>
          <t>✅ 可导入</t>
        </is>
      </c>
    </row>
  </sheetData>
  <autoFilter ref="A2:S10"/>
  <mergeCells count="1">
    <mergeCell ref="A1:S1"/>
  </mergeCells>
  <dataValidations count="2">
    <dataValidation sqref="A3:A10" showDropDown="0" showInputMessage="1" showErrorMessage="1" allowBlank="1" type="list">
      <formula1>"江西仓库,杭州摄影棚,杭州10楼仓库"</formula1>
    </dataValidation>
    <dataValidation sqref="J3:J10"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7"/>
  <sheetViews>
    <sheetView workbookViewId="0">
      <pane ySplit="2" topLeftCell="A3" activePane="bottomLeft" state="frozen"/>
      <selection pane="bottomLeft" activeCell="C19" sqref="C19"/>
    </sheetView>
  </sheetViews>
  <sheetFormatPr baseColWidth="8" defaultColWidth="55" defaultRowHeight="14.25"/>
  <cols>
    <col width="16.25" customWidth="1" style="106" min="1" max="1"/>
    <col width="14" customWidth="1" style="106" min="2" max="2"/>
    <col width="38.375" customWidth="1" style="106" min="3" max="3"/>
    <col width="16" customWidth="1" style="106" min="4" max="4"/>
    <col width="8" customWidth="1" style="106" min="5" max="5"/>
    <col width="10" customWidth="1" style="106" min="6" max="9"/>
    <col width="13.5" customWidth="1" style="106" min="10" max="10"/>
    <col width="14" customWidth="1" style="106" min="11" max="18"/>
    <col width="18" customWidth="1" style="106" min="19" max="19"/>
    <col width="40" customWidth="1" style="106" min="20" max="20"/>
    <col width="55" customWidth="1" style="106" min="21" max="24"/>
    <col width="55" customWidth="1" style="106" min="25" max="16384"/>
  </cols>
  <sheetData>
    <row r="1" ht="28.15" customHeight="1">
      <c r="A1" s="54" t="inlineStr">
        <is>
          <t>4b-配件库存</t>
        </is>
      </c>
      <c r="B1" s="54" t="n"/>
      <c r="C1" s="54" t="n"/>
      <c r="D1" s="54" t="n"/>
      <c r="E1" s="54" t="n"/>
      <c r="F1" s="54" t="n"/>
      <c r="G1" s="54" t="n"/>
      <c r="H1" s="54" t="n"/>
      <c r="I1" s="54" t="n"/>
      <c r="J1" s="54" t="n"/>
      <c r="K1" s="54" t="n"/>
      <c r="L1" s="54" t="n"/>
      <c r="M1" s="54" t="n"/>
      <c r="N1" s="54" t="n"/>
      <c r="O1" s="54" t="n"/>
      <c r="P1" s="54" t="n"/>
      <c r="Q1" s="54" t="n"/>
      <c r="R1" s="54" t="n"/>
      <c r="S1" s="54" t="n"/>
      <c r="U1" s="86" t="inlineStr">
        <is>
          <t>本表共 24 行数据，0 行存在问题。 导入将丢失的列(无系统字段映射): 物料名称、规格型号、单位、锁定库存、可用库存、库存状态、最后入库日期、最后出库日期、日均销量、提前期、安全库存预警线、滞销预警天数、库存预警状态、滞销状态、自动计算备货量、备注</t>
        </is>
      </c>
    </row>
    <row r="2" ht="36" customHeight="1">
      <c r="A2" s="12" t="inlineStr">
        <is>
          <t>仓库名称</t>
        </is>
      </c>
      <c r="B2" s="12" t="inlineStr">
        <is>
          <t>物料编码</t>
        </is>
      </c>
      <c r="C2" s="3" t="inlineStr">
        <is>
          <t>物料名称</t>
        </is>
      </c>
      <c r="D2" s="12" t="inlineStr">
        <is>
          <t>规格型号</t>
        </is>
      </c>
      <c r="E2" s="12" t="inlineStr">
        <is>
          <t>单位</t>
        </is>
      </c>
      <c r="F2" s="12" t="inlineStr">
        <is>
          <t>物理库存</t>
        </is>
      </c>
      <c r="G2" s="12" t="inlineStr">
        <is>
          <t>锁定库存</t>
        </is>
      </c>
      <c r="H2" s="12" t="inlineStr">
        <is>
          <t>可用库存</t>
        </is>
      </c>
      <c r="I2" s="12" t="inlineStr">
        <is>
          <t>库存状态</t>
        </is>
      </c>
      <c r="J2" s="12" t="inlineStr">
        <is>
          <t>最后入库日期</t>
        </is>
      </c>
      <c r="K2" s="12" t="inlineStr">
        <is>
          <t>最后出库日期</t>
        </is>
      </c>
      <c r="L2" s="12" t="inlineStr">
        <is>
          <t>日均销量</t>
        </is>
      </c>
      <c r="M2" s="12" t="inlineStr">
        <is>
          <t>提前期</t>
        </is>
      </c>
      <c r="N2" s="12" t="inlineStr">
        <is>
          <t>安全库存预警线</t>
        </is>
      </c>
      <c r="O2" s="12" t="inlineStr">
        <is>
          <t>滞销预警天数</t>
        </is>
      </c>
      <c r="P2" s="12" t="inlineStr">
        <is>
          <t>库存预警状态</t>
        </is>
      </c>
      <c r="Q2" s="12" t="inlineStr">
        <is>
          <t>滞销状态</t>
        </is>
      </c>
      <c r="R2" s="12" t="inlineStr">
        <is>
          <t>自动计算备货量</t>
        </is>
      </c>
      <c r="S2" s="12" t="inlineStr">
        <is>
          <t>备注</t>
        </is>
      </c>
      <c r="T2" s="4" t="inlineStr">
        <is>
          <t>导入校验</t>
        </is>
      </c>
      <c r="U2" s="87" t="inlineStr">
        <is>
          <t>⚠️问题标注</t>
        </is>
      </c>
    </row>
    <row r="3" ht="18" customHeight="1">
      <c r="A3" s="15" t="inlineStr">
        <is>
          <t>江西仓库</t>
        </is>
      </c>
      <c r="B3" s="14" t="inlineStr">
        <is>
          <t>AC-0172</t>
        </is>
      </c>
      <c r="C3" s="6" t="inlineStr">
        <is>
          <t>电力轨道-Xpower-T25-银色-0.758-2插座</t>
        </is>
      </c>
      <c r="D3" s="15" t="inlineStr">
        <is>
          <t>个数</t>
        </is>
      </c>
      <c r="E3" s="15" t="inlineStr">
        <is>
          <t>条</t>
        </is>
      </c>
      <c r="F3" s="15" t="n">
        <v>3</v>
      </c>
      <c r="G3" s="15" t="n">
        <v>3</v>
      </c>
      <c r="H3" s="15">
        <f>F3-G3</f>
        <v/>
      </c>
      <c r="I3" s="15" t="n"/>
      <c r="J3" s="15" t="n"/>
      <c r="K3" s="15" t="n"/>
      <c r="L3" s="15" t="n"/>
      <c r="M3" s="15" t="n"/>
      <c r="N3" s="15" t="n"/>
      <c r="O3" s="15" t="n"/>
      <c r="P3" s="15" t="n"/>
      <c r="Q3" s="15" t="n"/>
      <c r="R3" s="15" t="n"/>
      <c r="S3" s="15" t="n"/>
      <c r="T3" s="8" t="inlineStr">
        <is>
          <t>✅ 可导入</t>
        </is>
      </c>
      <c r="U3" t="inlineStr">
        <is>
          <t>✓</t>
        </is>
      </c>
    </row>
    <row r="4" ht="18" customHeight="1">
      <c r="A4" s="16" t="inlineStr">
        <is>
          <t>江西仓库</t>
        </is>
      </c>
      <c r="B4" s="14" t="inlineStr">
        <is>
          <t>AC-0171</t>
        </is>
      </c>
      <c r="C4" s="9" t="inlineStr">
        <is>
          <t>电力轨道-Xpower-T25-银色-0.958-2插座</t>
        </is>
      </c>
      <c r="D4" s="16" t="inlineStr">
        <is>
          <t>个数</t>
        </is>
      </c>
      <c r="E4" s="16" t="inlineStr">
        <is>
          <t>条</t>
        </is>
      </c>
      <c r="F4" s="16" t="n">
        <v>9</v>
      </c>
      <c r="G4" s="16" t="n">
        <v>8</v>
      </c>
      <c r="H4" s="16">
        <f>F4-G4</f>
        <v/>
      </c>
      <c r="I4" s="16" t="n"/>
      <c r="J4" s="16" t="n"/>
      <c r="K4" s="16" t="n"/>
      <c r="L4" s="16" t="n"/>
      <c r="M4" s="16" t="n"/>
      <c r="N4" s="16" t="n"/>
      <c r="O4" s="16" t="n"/>
      <c r="P4" s="16" t="n"/>
      <c r="Q4" s="16" t="n"/>
      <c r="R4" s="16" t="n"/>
      <c r="S4" s="16" t="inlineStr">
        <is>
          <t>1条备货</t>
        </is>
      </c>
      <c r="T4" s="8" t="inlineStr">
        <is>
          <t>✅ 可导入</t>
        </is>
      </c>
      <c r="U4" t="inlineStr">
        <is>
          <t>✓</t>
        </is>
      </c>
    </row>
    <row r="5" ht="18" customHeight="1">
      <c r="A5" s="15" t="inlineStr">
        <is>
          <t>江西仓库</t>
        </is>
      </c>
      <c r="B5" s="14" t="inlineStr">
        <is>
          <t>AC-0186</t>
        </is>
      </c>
      <c r="C5" s="6" t="inlineStr">
        <is>
          <t>电力轨道-Xpower-T25-银色-1.158-2插座</t>
        </is>
      </c>
      <c r="D5" s="15" t="inlineStr">
        <is>
          <t>个数</t>
        </is>
      </c>
      <c r="E5" s="15" t="inlineStr">
        <is>
          <t>条</t>
        </is>
      </c>
      <c r="F5" s="15" t="n">
        <v>6</v>
      </c>
      <c r="G5" s="15" t="n">
        <v>5</v>
      </c>
      <c r="H5" s="15">
        <f>F5-G5</f>
        <v/>
      </c>
      <c r="I5" s="15" t="n"/>
      <c r="J5" s="15" t="n"/>
      <c r="K5" s="15" t="n"/>
      <c r="L5" s="15" t="n"/>
      <c r="M5" s="15" t="n"/>
      <c r="N5" s="15" t="n"/>
      <c r="O5" s="15" t="n"/>
      <c r="P5" s="15" t="n"/>
      <c r="Q5" s="15" t="n"/>
      <c r="R5" s="15" t="n"/>
      <c r="S5" s="15" t="inlineStr">
        <is>
          <t>1条备货</t>
        </is>
      </c>
      <c r="T5" s="8" t="inlineStr">
        <is>
          <t>✅ 可导入</t>
        </is>
      </c>
      <c r="U5" t="inlineStr">
        <is>
          <t>✓</t>
        </is>
      </c>
    </row>
    <row r="6" ht="18" customHeight="1">
      <c r="A6" s="16" t="inlineStr">
        <is>
          <t>江西仓库</t>
        </is>
      </c>
      <c r="B6" s="14" t="inlineStr">
        <is>
          <t>AC-0185</t>
        </is>
      </c>
      <c r="C6" s="9" t="inlineStr">
        <is>
          <t>电力轨道-Xpower-T25-银色-1.458-2插座</t>
        </is>
      </c>
      <c r="D6" s="16" t="inlineStr">
        <is>
          <t>个数</t>
        </is>
      </c>
      <c r="E6" s="16" t="inlineStr">
        <is>
          <t>条</t>
        </is>
      </c>
      <c r="F6" s="16" t="n">
        <v>3</v>
      </c>
      <c r="G6" s="16" t="n"/>
      <c r="H6" s="16">
        <f>F6-G6</f>
        <v/>
      </c>
      <c r="I6" s="16" t="n"/>
      <c r="J6" s="16" t="n"/>
      <c r="K6" s="16" t="n"/>
      <c r="L6" s="16" t="n"/>
      <c r="M6" s="16" t="n"/>
      <c r="N6" s="16" t="n"/>
      <c r="O6" s="16" t="n"/>
      <c r="P6" s="16" t="n"/>
      <c r="Q6" s="16" t="n"/>
      <c r="R6" s="16" t="n"/>
      <c r="S6" s="16" t="n"/>
      <c r="T6" s="8" t="inlineStr">
        <is>
          <t>✅ 可导入</t>
        </is>
      </c>
      <c r="U6" t="inlineStr">
        <is>
          <t>✓</t>
        </is>
      </c>
    </row>
    <row r="7" ht="18" customHeight="1">
      <c r="A7" s="15" t="inlineStr">
        <is>
          <t>江西仓库</t>
        </is>
      </c>
      <c r="B7" s="14" t="inlineStr">
        <is>
          <t>AC-0178</t>
        </is>
      </c>
      <c r="C7" s="6" t="inlineStr">
        <is>
          <t>电力轨道-Xpower-T25-黑色-1.458-2插座</t>
        </is>
      </c>
      <c r="D7" s="15" t="inlineStr">
        <is>
          <t>个数</t>
        </is>
      </c>
      <c r="E7" s="15" t="inlineStr">
        <is>
          <t>条</t>
        </is>
      </c>
      <c r="F7" s="15" t="n">
        <v>4</v>
      </c>
      <c r="G7" s="15" t="n"/>
      <c r="H7" s="15">
        <f>F7-G7</f>
        <v/>
      </c>
      <c r="I7" s="15" t="n"/>
      <c r="J7" s="15" t="n"/>
      <c r="K7" s="15" t="n"/>
      <c r="L7" s="15" t="n"/>
      <c r="M7" s="15" t="n"/>
      <c r="N7" s="15" t="n"/>
      <c r="O7" s="15" t="n"/>
      <c r="P7" s="15" t="n"/>
      <c r="Q7" s="15" t="n"/>
      <c r="R7" s="15" t="n"/>
      <c r="S7" s="15" t="n"/>
      <c r="T7" s="8" t="inlineStr">
        <is>
          <t>✅ 可导入</t>
        </is>
      </c>
      <c r="U7" t="inlineStr">
        <is>
          <t>✓</t>
        </is>
      </c>
    </row>
    <row r="8" ht="18" customHeight="1">
      <c r="A8" s="16" t="inlineStr">
        <is>
          <t>江西仓库</t>
        </is>
      </c>
      <c r="B8" s="14" t="inlineStr">
        <is>
          <t>AC-1001</t>
        </is>
      </c>
      <c r="C8" s="9" t="inlineStr">
        <is>
          <t>定制电力轨道-Xpower-T25-黑色-1.358-2插座</t>
        </is>
      </c>
      <c r="D8" s="16" t="n"/>
      <c r="E8" s="16" t="inlineStr">
        <is>
          <t>条</t>
        </is>
      </c>
      <c r="F8" s="16" t="n">
        <v>1</v>
      </c>
      <c r="G8" s="16" t="n"/>
      <c r="H8" s="16">
        <f>F8-G8</f>
        <v/>
      </c>
      <c r="I8" s="16" t="n"/>
      <c r="J8" s="16" t="n"/>
      <c r="K8" s="16" t="n"/>
      <c r="L8" s="16" t="n"/>
      <c r="M8" s="16" t="n"/>
      <c r="N8" s="16" t="n"/>
      <c r="O8" s="16" t="n"/>
      <c r="P8" s="16" t="n"/>
      <c r="Q8" s="16" t="n"/>
      <c r="R8" s="16" t="n"/>
      <c r="S8" s="16" t="n"/>
      <c r="T8" s="8" t="inlineStr">
        <is>
          <t>✅ 可导入</t>
        </is>
      </c>
      <c r="U8" t="inlineStr">
        <is>
          <t>✓</t>
        </is>
      </c>
    </row>
    <row r="9" ht="18" customHeight="1">
      <c r="A9" s="15" t="inlineStr">
        <is>
          <t>江西仓库</t>
        </is>
      </c>
      <c r="B9" s="14" t="inlineStr">
        <is>
          <t>AC-0168</t>
        </is>
      </c>
      <c r="C9" s="6" t="inlineStr">
        <is>
          <t>电力轨道-Xpower-T25-黑色-1.4-2插座</t>
        </is>
      </c>
      <c r="D9" s="15" t="inlineStr">
        <is>
          <t>个数</t>
        </is>
      </c>
      <c r="E9" s="15" t="inlineStr">
        <is>
          <t>条</t>
        </is>
      </c>
      <c r="F9" s="15" t="n">
        <v>1</v>
      </c>
      <c r="G9" s="15" t="n"/>
      <c r="H9" s="15">
        <f>F9-G9</f>
        <v/>
      </c>
      <c r="I9" s="15" t="n"/>
      <c r="J9" s="15" t="n"/>
      <c r="K9" s="15" t="n"/>
      <c r="L9" s="15" t="n"/>
      <c r="M9" s="15" t="n"/>
      <c r="N9" s="15" t="n"/>
      <c r="O9" s="15" t="n"/>
      <c r="P9" s="15" t="n"/>
      <c r="Q9" s="15" t="n"/>
      <c r="R9" s="15" t="n"/>
      <c r="S9" s="15" t="n"/>
      <c r="T9" s="8" t="inlineStr">
        <is>
          <t>✅ 可导入</t>
        </is>
      </c>
      <c r="U9" t="inlineStr">
        <is>
          <t>✓</t>
        </is>
      </c>
    </row>
    <row r="10" ht="18" customHeight="1">
      <c r="A10" s="16" t="inlineStr">
        <is>
          <t>江西仓库</t>
        </is>
      </c>
      <c r="B10" s="14" t="inlineStr">
        <is>
          <t>AC-0184</t>
        </is>
      </c>
      <c r="C10" s="9" t="inlineStr">
        <is>
          <t>电力轨道-Xpower-T25-银色-1.758-2插座</t>
        </is>
      </c>
      <c r="D10" s="16" t="inlineStr">
        <is>
          <t>个数</t>
        </is>
      </c>
      <c r="E10" s="16" t="inlineStr">
        <is>
          <t>条</t>
        </is>
      </c>
      <c r="F10" s="16" t="n">
        <v>3</v>
      </c>
      <c r="G10" s="16" t="n">
        <v>3</v>
      </c>
      <c r="H10" s="16">
        <f>F10-G10</f>
        <v/>
      </c>
      <c r="I10" s="16" t="n"/>
      <c r="J10" s="16" t="n"/>
      <c r="K10" s="16" t="n"/>
      <c r="L10" s="16" t="n"/>
      <c r="M10" s="16" t="n"/>
      <c r="N10" s="16" t="n"/>
      <c r="O10" s="16" t="n"/>
      <c r="P10" s="16" t="n"/>
      <c r="Q10" s="16" t="n"/>
      <c r="R10" s="16" t="n"/>
      <c r="S10" s="16" t="n"/>
      <c r="T10" s="8" t="inlineStr">
        <is>
          <t>✅ 可导入</t>
        </is>
      </c>
      <c r="U10" t="inlineStr">
        <is>
          <t>✓</t>
        </is>
      </c>
    </row>
    <row r="11" ht="18" customHeight="1">
      <c r="A11" s="15" t="inlineStr">
        <is>
          <t>江西仓库</t>
        </is>
      </c>
      <c r="B11" s="14" t="inlineStr">
        <is>
          <t>AC-0177</t>
        </is>
      </c>
      <c r="C11" s="6" t="inlineStr">
        <is>
          <t>电力轨道-Xpower-T25-黑色-1.758-2插座</t>
        </is>
      </c>
      <c r="D11" s="15" t="inlineStr">
        <is>
          <t>个数</t>
        </is>
      </c>
      <c r="E11" s="15" t="inlineStr">
        <is>
          <t>条</t>
        </is>
      </c>
      <c r="F11" s="15" t="n">
        <v>3</v>
      </c>
      <c r="G11" s="15" t="n">
        <v>3</v>
      </c>
      <c r="H11" s="15">
        <f>F11-G11</f>
        <v/>
      </c>
      <c r="I11" s="15" t="n"/>
      <c r="J11" s="15" t="n"/>
      <c r="K11" s="15" t="n"/>
      <c r="L11" s="15" t="n"/>
      <c r="M11" s="15" t="n"/>
      <c r="N11" s="15" t="n"/>
      <c r="O11" s="15" t="n"/>
      <c r="P11" s="15" t="n"/>
      <c r="Q11" s="15" t="n"/>
      <c r="R11" s="15" t="n"/>
      <c r="S11" s="15" t="n"/>
      <c r="T11" s="8" t="inlineStr">
        <is>
          <t>✅ 可导入</t>
        </is>
      </c>
      <c r="U11" t="inlineStr">
        <is>
          <t>✓</t>
        </is>
      </c>
    </row>
    <row r="12" ht="18" customHeight="1">
      <c r="A12" s="16" t="inlineStr">
        <is>
          <t>江西仓库</t>
        </is>
      </c>
      <c r="B12" s="14" t="inlineStr">
        <is>
          <t>AC-1002</t>
        </is>
      </c>
      <c r="C12" s="9" t="inlineStr">
        <is>
          <t>定制电力轨道-Xpower-T25-黑色-1.658-2插座</t>
        </is>
      </c>
      <c r="D12" s="16" t="n"/>
      <c r="E12" s="16" t="inlineStr">
        <is>
          <t>条</t>
        </is>
      </c>
      <c r="F12" s="16" t="n">
        <v>3</v>
      </c>
      <c r="G12" s="16" t="n"/>
      <c r="H12" s="16">
        <f>F12-G12</f>
        <v/>
      </c>
      <c r="I12" s="16" t="n"/>
      <c r="J12" s="16" t="n"/>
      <c r="K12" s="16" t="n"/>
      <c r="L12" s="16" t="n"/>
      <c r="M12" s="16" t="n"/>
      <c r="N12" s="16" t="n"/>
      <c r="O12" s="16" t="n"/>
      <c r="P12" s="16" t="n"/>
      <c r="Q12" s="16" t="n"/>
      <c r="R12" s="16" t="n"/>
      <c r="S12" s="16" t="n"/>
      <c r="T12" s="8" t="inlineStr">
        <is>
          <t>✅ 可导入</t>
        </is>
      </c>
      <c r="U12" t="inlineStr">
        <is>
          <t>✓</t>
        </is>
      </c>
    </row>
    <row r="13" ht="18" customHeight="1">
      <c r="A13" s="15" t="inlineStr">
        <is>
          <t>江西仓库</t>
        </is>
      </c>
      <c r="B13" s="14" t="inlineStr">
        <is>
          <t>AC-0176</t>
        </is>
      </c>
      <c r="C13" s="6" t="inlineStr">
        <is>
          <t>电力轨道-Xpower-T25-黑色-2.058-2插座</t>
        </is>
      </c>
      <c r="D13" s="15" t="inlineStr">
        <is>
          <t>个数</t>
        </is>
      </c>
      <c r="E13" s="15" t="inlineStr">
        <is>
          <t>条</t>
        </is>
      </c>
      <c r="F13" s="15" t="n">
        <v>4</v>
      </c>
      <c r="G13" s="15" t="n"/>
      <c r="H13" s="15">
        <f>F13-G13</f>
        <v/>
      </c>
      <c r="I13" s="15" t="n"/>
      <c r="J13" s="15" t="n"/>
      <c r="K13" s="15" t="n"/>
      <c r="L13" s="15" t="n"/>
      <c r="M13" s="15" t="n"/>
      <c r="N13" s="15" t="n"/>
      <c r="O13" s="15" t="n"/>
      <c r="P13" s="15" t="n"/>
      <c r="Q13" s="15" t="n"/>
      <c r="R13" s="15" t="n"/>
      <c r="S13" s="15" t="n"/>
      <c r="T13" s="8" t="inlineStr">
        <is>
          <t>✅ 可导入</t>
        </is>
      </c>
      <c r="U13" t="inlineStr">
        <is>
          <t>✓</t>
        </is>
      </c>
    </row>
    <row r="14" ht="18" customHeight="1">
      <c r="A14" s="16" t="inlineStr">
        <is>
          <t>江西仓库</t>
        </is>
      </c>
      <c r="B14" s="14" t="inlineStr">
        <is>
          <t>AC-0183</t>
        </is>
      </c>
      <c r="C14" s="9" t="inlineStr">
        <is>
          <t>电力轨道-Xpower-T25-银色-2.058-2插座</t>
        </is>
      </c>
      <c r="D14" s="16" t="inlineStr">
        <is>
          <t>个数</t>
        </is>
      </c>
      <c r="E14" s="16" t="inlineStr">
        <is>
          <t>条</t>
        </is>
      </c>
      <c r="F14" s="16" t="n">
        <v>3</v>
      </c>
      <c r="G14" s="16" t="n">
        <v>2</v>
      </c>
      <c r="H14" s="16">
        <f>F14-G14</f>
        <v/>
      </c>
      <c r="I14" s="16" t="n"/>
      <c r="J14" s="16" t="n"/>
      <c r="K14" s="16" t="n"/>
      <c r="L14" s="16" t="n"/>
      <c r="M14" s="16" t="n"/>
      <c r="N14" s="16" t="n"/>
      <c r="O14" s="16" t="n"/>
      <c r="P14" s="16" t="n"/>
      <c r="Q14" s="16" t="n"/>
      <c r="R14" s="16" t="n"/>
      <c r="S14" s="16" t="n"/>
      <c r="T14" s="8" t="inlineStr">
        <is>
          <t>✅ 可导入</t>
        </is>
      </c>
      <c r="U14" t="inlineStr">
        <is>
          <t>✓</t>
        </is>
      </c>
    </row>
    <row r="15" ht="18" customHeight="1">
      <c r="A15" s="15" t="inlineStr">
        <is>
          <t>江西仓库</t>
        </is>
      </c>
      <c r="B15" s="14" t="inlineStr">
        <is>
          <t>AC-1003</t>
        </is>
      </c>
      <c r="C15" s="6" t="inlineStr">
        <is>
          <t>定制电力轨道-Xpower-T25-黑色-1.958-2插座</t>
        </is>
      </c>
      <c r="D15" s="15" t="n"/>
      <c r="E15" s="15" t="inlineStr">
        <is>
          <t>条</t>
        </is>
      </c>
      <c r="F15" s="15" t="n">
        <v>1</v>
      </c>
      <c r="G15" s="15" t="n"/>
      <c r="H15" s="15">
        <f>F15-G15</f>
        <v/>
      </c>
      <c r="I15" s="15" t="n"/>
      <c r="J15" s="15" t="n"/>
      <c r="K15" s="15" t="n"/>
      <c r="L15" s="15" t="n"/>
      <c r="M15" s="15" t="n"/>
      <c r="N15" s="15" t="n"/>
      <c r="O15" s="15" t="n"/>
      <c r="P15" s="15" t="n"/>
      <c r="Q15" s="15" t="n"/>
      <c r="R15" s="15" t="n"/>
      <c r="S15" s="15" t="n"/>
      <c r="T15" s="8" t="inlineStr">
        <is>
          <t>✅ 可导入</t>
        </is>
      </c>
      <c r="U15" t="inlineStr">
        <is>
          <t>✓</t>
        </is>
      </c>
    </row>
    <row r="16" ht="18" customHeight="1">
      <c r="A16" s="16" t="inlineStr">
        <is>
          <t>江西仓库</t>
        </is>
      </c>
      <c r="B16" s="14" t="inlineStr">
        <is>
          <t>AC-1004</t>
        </is>
      </c>
      <c r="C16" s="9" t="inlineStr">
        <is>
          <t>定制电力轨道-Xpower-T25-黑色-2.0-2插座</t>
        </is>
      </c>
      <c r="D16" s="16" t="n"/>
      <c r="E16" s="16" t="inlineStr">
        <is>
          <t>条</t>
        </is>
      </c>
      <c r="F16" s="16" t="n">
        <v>1</v>
      </c>
      <c r="G16" s="16" t="n"/>
      <c r="H16" s="16">
        <f>F16-G16</f>
        <v/>
      </c>
      <c r="I16" s="16" t="n"/>
      <c r="J16" s="16" t="n"/>
      <c r="K16" s="16" t="n"/>
      <c r="L16" s="16" t="n"/>
      <c r="M16" s="16" t="n"/>
      <c r="N16" s="16" t="n"/>
      <c r="O16" s="16" t="n"/>
      <c r="P16" s="16" t="n"/>
      <c r="Q16" s="16" t="n"/>
      <c r="R16" s="16" t="n"/>
      <c r="S16" s="16" t="n"/>
      <c r="T16" s="8" t="inlineStr">
        <is>
          <t>✅ 可导入</t>
        </is>
      </c>
      <c r="U16" t="inlineStr">
        <is>
          <t>✓</t>
        </is>
      </c>
    </row>
    <row r="17" ht="18" customHeight="1">
      <c r="A17" s="15" t="inlineStr">
        <is>
          <t>江西仓库</t>
        </is>
      </c>
      <c r="B17" s="14" t="inlineStr">
        <is>
          <t>AC-0196</t>
        </is>
      </c>
      <c r="C17" s="6" t="inlineStr">
        <is>
          <t>电力轨道-Xpower-K59-黑色-1.75-2插座</t>
        </is>
      </c>
      <c r="D17" s="15" t="inlineStr">
        <is>
          <t>个数</t>
        </is>
      </c>
      <c r="E17" s="15" t="inlineStr">
        <is>
          <t>条</t>
        </is>
      </c>
      <c r="F17" s="15" t="n">
        <v>2</v>
      </c>
      <c r="G17" s="15" t="n">
        <v>1</v>
      </c>
      <c r="H17" s="15">
        <f>F17-G17</f>
        <v/>
      </c>
      <c r="I17" s="15" t="n"/>
      <c r="J17" s="15" t="n"/>
      <c r="K17" s="15" t="n"/>
      <c r="L17" s="15" t="n"/>
      <c r="M17" s="15" t="n"/>
      <c r="N17" s="15" t="n"/>
      <c r="O17" s="15" t="n"/>
      <c r="P17" s="15" t="n"/>
      <c r="Q17" s="15" t="n"/>
      <c r="R17" s="15" t="n"/>
      <c r="S17" s="15" t="n"/>
      <c r="T17" s="8" t="inlineStr">
        <is>
          <t>✅ 可导入</t>
        </is>
      </c>
      <c r="U17" t="inlineStr">
        <is>
          <t>✓</t>
        </is>
      </c>
    </row>
    <row r="18" ht="18" customHeight="1">
      <c r="A18" s="16" t="inlineStr">
        <is>
          <t>江西仓库</t>
        </is>
      </c>
      <c r="B18" s="14" t="inlineStr">
        <is>
          <t>AC-0162</t>
        </is>
      </c>
      <c r="C18" s="9" t="inlineStr">
        <is>
          <t>电力轨道-Xpower-U80-黑色-2.05-2插座</t>
        </is>
      </c>
      <c r="D18" s="16" t="inlineStr">
        <is>
          <t>个数</t>
        </is>
      </c>
      <c r="E18" s="16" t="inlineStr">
        <is>
          <t>条</t>
        </is>
      </c>
      <c r="F18" s="16" t="n">
        <v>0</v>
      </c>
      <c r="G18" s="16" t="n"/>
      <c r="H18" s="16">
        <f>F18-G18</f>
        <v/>
      </c>
      <c r="I18" s="16" t="n"/>
      <c r="J18" s="16" t="n"/>
      <c r="K18" s="16" t="n"/>
      <c r="L18" s="16" t="n"/>
      <c r="M18" s="16" t="n"/>
      <c r="N18" s="16" t="n"/>
      <c r="O18" s="16" t="n"/>
      <c r="P18" s="16" t="n"/>
      <c r="Q18" s="16" t="n"/>
      <c r="R18" s="16" t="n"/>
      <c r="S18" s="16" t="n"/>
      <c r="T18" s="8" t="inlineStr">
        <is>
          <t>✅ 可导入</t>
        </is>
      </c>
      <c r="U18" t="inlineStr">
        <is>
          <t>✓</t>
        </is>
      </c>
    </row>
    <row r="19" ht="18" customHeight="1">
      <c r="A19" s="15" t="inlineStr">
        <is>
          <t>江西仓库</t>
        </is>
      </c>
      <c r="B19" s="14" t="inlineStr">
        <is>
          <t>AC-0187</t>
        </is>
      </c>
      <c r="C19" s="6" t="inlineStr">
        <is>
          <t>电力轨道-Xpower-U80-黑色-1.55-2插座</t>
        </is>
      </c>
      <c r="D19" s="15" t="inlineStr">
        <is>
          <t>个数</t>
        </is>
      </c>
      <c r="E19" s="15" t="inlineStr">
        <is>
          <t>条</t>
        </is>
      </c>
      <c r="F19" s="15" t="n">
        <v>2</v>
      </c>
      <c r="G19" s="15" t="n"/>
      <c r="H19" s="15">
        <f>F19-G19</f>
        <v/>
      </c>
      <c r="I19" s="15" t="n"/>
      <c r="J19" s="15" t="n"/>
      <c r="K19" s="15" t="n"/>
      <c r="L19" s="15" t="n"/>
      <c r="M19" s="15" t="n"/>
      <c r="N19" s="15" t="n"/>
      <c r="O19" s="15" t="n"/>
      <c r="P19" s="15" t="n"/>
      <c r="Q19" s="15" t="n"/>
      <c r="R19" s="15" t="n"/>
      <c r="S19" s="15" t="n"/>
      <c r="T19" s="8" t="inlineStr">
        <is>
          <t>✅ 可导入</t>
        </is>
      </c>
      <c r="U19" t="inlineStr">
        <is>
          <t>✓</t>
        </is>
      </c>
    </row>
    <row r="20" ht="18" customHeight="1">
      <c r="A20" s="16" t="inlineStr">
        <is>
          <t>江西仓库</t>
        </is>
      </c>
      <c r="B20" s="14" t="inlineStr">
        <is>
          <t>AC-0163</t>
        </is>
      </c>
      <c r="C20" s="9" t="inlineStr">
        <is>
          <t>电力轨道-Xpower-U80-黑色-1.75-2插座</t>
        </is>
      </c>
      <c r="D20" s="16" t="inlineStr">
        <is>
          <t>个数</t>
        </is>
      </c>
      <c r="E20" s="16" t="inlineStr">
        <is>
          <t>条</t>
        </is>
      </c>
      <c r="F20" s="16" t="n">
        <v>3</v>
      </c>
      <c r="G20" s="16" t="n"/>
      <c r="H20" s="16">
        <f>F20-G20</f>
        <v/>
      </c>
      <c r="I20" s="16" t="n"/>
      <c r="J20" s="16" t="n"/>
      <c r="K20" s="16" t="n"/>
      <c r="L20" s="16" t="n"/>
      <c r="M20" s="16" t="n"/>
      <c r="N20" s="16" t="n"/>
      <c r="O20" s="16" t="n"/>
      <c r="P20" s="16" t="n"/>
      <c r="Q20" s="16" t="n"/>
      <c r="R20" s="16" t="n"/>
      <c r="S20" s="16" t="n"/>
      <c r="T20" s="8" t="inlineStr">
        <is>
          <t>✅ 可导入</t>
        </is>
      </c>
      <c r="U20" t="inlineStr">
        <is>
          <t>✓</t>
        </is>
      </c>
    </row>
    <row r="21" ht="18" customHeight="1">
      <c r="A21" s="15" t="inlineStr">
        <is>
          <t>江西仓库</t>
        </is>
      </c>
      <c r="B21" s="14" t="inlineStr">
        <is>
          <t>AC-0164</t>
        </is>
      </c>
      <c r="C21" s="6" t="inlineStr">
        <is>
          <t>电力轨道-Xpower-U80-黑色-1.45-2插座</t>
        </is>
      </c>
      <c r="D21" s="15" t="inlineStr">
        <is>
          <t>个数</t>
        </is>
      </c>
      <c r="E21" s="15" t="inlineStr">
        <is>
          <t>条</t>
        </is>
      </c>
      <c r="F21" s="15" t="n">
        <v>1</v>
      </c>
      <c r="G21" s="15" t="n">
        <v>1</v>
      </c>
      <c r="H21" s="15">
        <f>F21-G21</f>
        <v/>
      </c>
      <c r="I21" s="15" t="n"/>
      <c r="J21" s="15" t="n"/>
      <c r="K21" s="15" t="n"/>
      <c r="L21" s="15" t="n"/>
      <c r="M21" s="15" t="n"/>
      <c r="N21" s="15" t="n"/>
      <c r="O21" s="15" t="n"/>
      <c r="P21" s="15" t="n"/>
      <c r="Q21" s="15" t="n"/>
      <c r="R21" s="15" t="n"/>
      <c r="S21" s="15" t="n"/>
      <c r="T21" s="8" t="inlineStr">
        <is>
          <t>✅ 可导入</t>
        </is>
      </c>
      <c r="U21" t="inlineStr">
        <is>
          <t>✓</t>
        </is>
      </c>
    </row>
    <row r="22" ht="18" customHeight="1">
      <c r="A22" s="16" t="inlineStr">
        <is>
          <t>江西仓库</t>
        </is>
      </c>
      <c r="B22" s="14" t="inlineStr">
        <is>
          <t>AC-0181</t>
        </is>
      </c>
      <c r="C22" s="9" t="inlineStr">
        <is>
          <t>电力轨道-Xpower-K59-黑色-1.45-2插座</t>
        </is>
      </c>
      <c r="D22" s="16" t="inlineStr">
        <is>
          <t>个数</t>
        </is>
      </c>
      <c r="E22" s="16" t="inlineStr">
        <is>
          <t>条</t>
        </is>
      </c>
      <c r="F22" s="16" t="n">
        <v>2</v>
      </c>
      <c r="G22" s="16" t="n">
        <v>1</v>
      </c>
      <c r="H22" s="16">
        <f>F22-G22</f>
        <v/>
      </c>
      <c r="I22" s="16" t="n"/>
      <c r="J22" s="16" t="n"/>
      <c r="K22" s="16" t="n"/>
      <c r="L22" s="16" t="n"/>
      <c r="M22" s="16" t="n"/>
      <c r="N22" s="16" t="n"/>
      <c r="O22" s="16" t="n"/>
      <c r="P22" s="16" t="n"/>
      <c r="Q22" s="16" t="n"/>
      <c r="R22" s="16" t="n"/>
      <c r="S22" s="16" t="n"/>
      <c r="T22" s="8" t="inlineStr">
        <is>
          <t>✅ 可导入</t>
        </is>
      </c>
      <c r="U22" t="inlineStr">
        <is>
          <t>✓</t>
        </is>
      </c>
    </row>
    <row r="23" ht="18" customHeight="1">
      <c r="A23" s="15" t="inlineStr">
        <is>
          <t>江西仓库</t>
        </is>
      </c>
      <c r="B23" s="14" t="inlineStr">
        <is>
          <t>AC-0180</t>
        </is>
      </c>
      <c r="C23" s="6" t="inlineStr">
        <is>
          <t>电力轨道-Xpower-K59-黑色-2.05-2插座</t>
        </is>
      </c>
      <c r="D23" s="15" t="inlineStr">
        <is>
          <t>个数</t>
        </is>
      </c>
      <c r="E23" s="15" t="inlineStr">
        <is>
          <t>条</t>
        </is>
      </c>
      <c r="F23" s="15" t="n">
        <v>3</v>
      </c>
      <c r="G23" s="15" t="n"/>
      <c r="H23" s="15">
        <f>F23-G23</f>
        <v/>
      </c>
      <c r="I23" s="15" t="n"/>
      <c r="J23" s="15" t="n"/>
      <c r="K23" s="15" t="n"/>
      <c r="L23" s="15" t="n"/>
      <c r="M23" s="15" t="n"/>
      <c r="N23" s="15" t="n"/>
      <c r="O23" s="15" t="n"/>
      <c r="P23" s="15" t="n"/>
      <c r="Q23" s="15" t="n"/>
      <c r="R23" s="15" t="n"/>
      <c r="S23" s="15" t="n"/>
      <c r="T23" s="8" t="inlineStr">
        <is>
          <t>✅ 可导入</t>
        </is>
      </c>
      <c r="U23" t="inlineStr">
        <is>
          <t>✓</t>
        </is>
      </c>
    </row>
    <row r="24" ht="18" customHeight="1">
      <c r="A24" s="16" t="inlineStr">
        <is>
          <t>江西仓库</t>
        </is>
      </c>
      <c r="B24" s="14" t="inlineStr">
        <is>
          <t>AC-1005</t>
        </is>
      </c>
      <c r="C24" s="9" t="inlineStr">
        <is>
          <t>定制电力轨道-Xpower-U80-黑色-0.95-2插座</t>
        </is>
      </c>
      <c r="D24" s="16" t="n"/>
      <c r="E24" s="16" t="inlineStr">
        <is>
          <t>条</t>
        </is>
      </c>
      <c r="F24" s="16" t="n">
        <v>1</v>
      </c>
      <c r="G24" s="16" t="n"/>
      <c r="H24" s="16">
        <f>F24-G24</f>
        <v/>
      </c>
      <c r="I24" s="16" t="n"/>
      <c r="J24" s="16" t="n"/>
      <c r="K24" s="16" t="n"/>
      <c r="L24" s="16" t="n"/>
      <c r="M24" s="16" t="n"/>
      <c r="N24" s="16" t="n"/>
      <c r="O24" s="16" t="n"/>
      <c r="P24" s="16" t="n"/>
      <c r="Q24" s="16" t="n"/>
      <c r="R24" s="16" t="n"/>
      <c r="S24" s="16" t="n"/>
      <c r="T24" s="8" t="inlineStr">
        <is>
          <t>✅ 可导入</t>
        </is>
      </c>
      <c r="U24" t="inlineStr">
        <is>
          <t>✓</t>
        </is>
      </c>
    </row>
    <row r="25" ht="18" customHeight="1">
      <c r="A25" s="15" t="inlineStr">
        <is>
          <t>江西仓库</t>
        </is>
      </c>
      <c r="B25" s="14" t="inlineStr">
        <is>
          <t>AC-0195</t>
        </is>
      </c>
      <c r="C25" s="6" t="inlineStr">
        <is>
          <t>电力轨道-Xpower-U80-黑色-0.75-2插座</t>
        </is>
      </c>
      <c r="D25" s="15" t="inlineStr">
        <is>
          <t>个数</t>
        </is>
      </c>
      <c r="E25" s="15" t="inlineStr">
        <is>
          <t>条</t>
        </is>
      </c>
      <c r="F25" s="15" t="n">
        <v>1</v>
      </c>
      <c r="G25" s="15" t="n"/>
      <c r="H25" s="15">
        <f>F25-G25</f>
        <v/>
      </c>
      <c r="I25" s="15" t="n"/>
      <c r="J25" s="15" t="n"/>
      <c r="K25" s="15" t="n"/>
      <c r="L25" s="15" t="n"/>
      <c r="M25" s="15" t="n"/>
      <c r="N25" s="15" t="n"/>
      <c r="O25" s="15" t="n"/>
      <c r="P25" s="15" t="n"/>
      <c r="Q25" s="15" t="n"/>
      <c r="R25" s="15" t="n"/>
      <c r="S25" s="15" t="n"/>
      <c r="T25" s="8" t="inlineStr">
        <is>
          <t>✅ 可导入</t>
        </is>
      </c>
      <c r="U25" t="inlineStr">
        <is>
          <t>✓</t>
        </is>
      </c>
    </row>
    <row r="26" ht="18" customHeight="1">
      <c r="A26" s="16" t="inlineStr">
        <is>
          <t>江西仓库</t>
        </is>
      </c>
      <c r="B26" s="14" t="inlineStr">
        <is>
          <t>AC-0071</t>
        </is>
      </c>
      <c r="C26" s="9" t="inlineStr">
        <is>
          <t>12mm黑色岩板</t>
        </is>
      </c>
      <c r="D26" s="16" t="inlineStr">
        <is>
          <t>平面(长×宽)</t>
        </is>
      </c>
      <c r="E26" s="16" t="inlineStr">
        <is>
          <t>块</t>
        </is>
      </c>
      <c r="F26" s="16" t="n">
        <v>1</v>
      </c>
      <c r="G26" s="16" t="n"/>
      <c r="H26" s="16">
        <f>F26-G26</f>
        <v/>
      </c>
      <c r="I26" s="16" t="n"/>
      <c r="J26" s="16" t="n"/>
      <c r="K26" s="16" t="n"/>
      <c r="L26" s="16" t="n"/>
      <c r="M26" s="16" t="n"/>
      <c r="N26" s="16" t="n"/>
      <c r="O26" s="16" t="n"/>
      <c r="P26" s="16" t="n"/>
      <c r="Q26" s="16" t="n"/>
      <c r="R26" s="16" t="n"/>
      <c r="S26" s="16" t="n"/>
      <c r="T26" s="8" t="inlineStr">
        <is>
          <t>✅ 可导入</t>
        </is>
      </c>
      <c r="U26" t="inlineStr">
        <is>
          <t>✓</t>
        </is>
      </c>
    </row>
    <row r="27">
      <c r="T27" s="8" t="inlineStr">
        <is>
          <t>✅ 可导入</t>
        </is>
      </c>
    </row>
  </sheetData>
  <autoFilter ref="A2:S26"/>
  <dataValidations count="2">
    <dataValidation sqref="A3:A26" showDropDown="0" showInputMessage="1" showErrorMessage="1" allowBlank="1" type="list">
      <formula1>"江西仓库,杭州摄影棚,杭州10楼仓库"</formula1>
    </dataValidation>
    <dataValidation sqref="J3:J26"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R805"/>
  <sheetViews>
    <sheetView zoomScale="85" zoomScaleNormal="85" workbookViewId="0">
      <pane ySplit="2" topLeftCell="A3" activePane="bottomLeft" state="frozen"/>
      <selection pane="bottomLeft" activeCell="G2" sqref="G2:U2"/>
    </sheetView>
  </sheetViews>
  <sheetFormatPr baseColWidth="8" defaultColWidth="40" defaultRowHeight="14.25"/>
  <cols>
    <col width="19.75" customWidth="1" style="106" min="1" max="1"/>
    <col width="20.625" customWidth="1" style="106" min="2" max="2"/>
    <col width="18" customWidth="1" style="106" min="3" max="3"/>
    <col width="12" customWidth="1" style="106" min="4" max="4"/>
    <col width="14" customWidth="1" style="106" min="5" max="6"/>
    <col width="30" customWidth="1" style="106" min="7" max="7"/>
    <col width="14" customWidth="1" style="106" min="8" max="9"/>
    <col width="18" customWidth="1" style="106" min="10" max="10"/>
    <col width="14" customWidth="1" style="106" min="11" max="12"/>
    <col width="8" customWidth="1" style="106" min="13" max="13"/>
    <col width="14" customWidth="1" style="106" min="14" max="15"/>
    <col width="18" customWidth="1" style="106" min="16" max="17"/>
    <col width="16.25" customWidth="1" style="106" min="18" max="18"/>
    <col width="18" customWidth="1" style="106" min="19" max="19"/>
    <col width="12.875" customWidth="1" style="106" min="20" max="28"/>
    <col width="15.375" customWidth="1" style="106" min="29" max="32"/>
    <col width="12" customWidth="1" style="106" min="33" max="36"/>
    <col width="14.625" customWidth="1" style="106" min="37" max="38"/>
    <col width="22" customWidth="1" style="106" min="39" max="39"/>
    <col width="12" customWidth="1" style="106" min="40" max="40"/>
    <col width="10" customWidth="1" style="106" min="41" max="41"/>
    <col width="12" customWidth="1" style="106" min="42" max="42"/>
    <col width="10" customWidth="1" style="106" min="43" max="43"/>
    <col width="55" customWidth="1" style="106" min="44" max="44"/>
    <col width="40" customWidth="1" style="106" min="45" max="48"/>
    <col width="40" customWidth="1" style="106" min="49" max="16384"/>
  </cols>
  <sheetData>
    <row r="1" ht="28.15" customHeight="1">
      <c r="A1" s="2" t="inlineStr">
        <is>
          <t>5-订单总表</t>
        </is>
      </c>
      <c r="C1" s="106" t="inlineStr">
        <is>
          <t>* 根据补单记录自动打标刷单订单为“是”，并标蓝</t>
        </is>
      </c>
      <c r="K1" s="95" t="inlineStr">
        <is>
          <t>* 如尺寸微定制，就原先sku后加个“改”字，如：P2633007032011-改</t>
        </is>
      </c>
      <c r="AG1" s="95" t="inlineStr">
        <is>
          <t>* 售后表内自动关联填入</t>
        </is>
      </c>
      <c r="AH1" s="106" t="inlineStr">
        <is>
          <t>* 售后表内自动关联填入</t>
        </is>
      </c>
      <c r="AK1" s="106" t="inlineStr">
        <is>
          <t>* 默认江西仓库</t>
        </is>
      </c>
      <c r="AR1" s="86" t="inlineStr">
        <is>
          <t>本表共 1998 行数据，1878 行存在问题。 主要问题: 关键字段为空×1195、公式错误×682、数值含文本×2 导入将丢失的列(无系统字段映射): 锁定状态、安装工单号、产品理论成本、产品实际成本、实际运费、上楼费、安装费、订单赔付费、二次上门维修费、返厂打包运费、其它费用、好评/差价返、总成本、税费、店铺实收金额、工厂补偿、物流补偿、补偿总金额、订单利润、发货仓库、退款状态、退款金额、退款日期</t>
        </is>
      </c>
    </row>
    <row r="2" ht="36" customHeight="1">
      <c r="A2" s="52" t="inlineStr">
        <is>
          <t>平台</t>
        </is>
      </c>
      <c r="B2" s="52" t="inlineStr">
        <is>
          <t>订单编号</t>
        </is>
      </c>
      <c r="C2" s="52" t="inlineStr">
        <is>
          <t>是否补单</t>
        </is>
      </c>
      <c r="D2" s="52" t="inlineStr">
        <is>
          <t>下单日期</t>
        </is>
      </c>
      <c r="E2" s="52" t="inlineStr">
        <is>
          <t>客户姓名</t>
        </is>
      </c>
      <c r="F2" s="52" t="inlineStr">
        <is>
          <t>联系电话</t>
        </is>
      </c>
      <c r="G2" s="52" t="inlineStr">
        <is>
          <t>收货地址</t>
        </is>
      </c>
      <c r="H2" s="52" t="inlineStr">
        <is>
          <t>发货日期</t>
        </is>
      </c>
      <c r="I2" s="52" t="inlineStr">
        <is>
          <t>产品编码</t>
        </is>
      </c>
      <c r="J2" s="52" t="inlineStr">
        <is>
          <t>产品名称</t>
        </is>
      </c>
      <c r="K2" s="52" t="inlineStr">
        <is>
          <t>SKU</t>
        </is>
      </c>
      <c r="L2" s="52" t="inlineStr">
        <is>
          <t>是否定制</t>
        </is>
      </c>
      <c r="M2" s="52" t="inlineStr">
        <is>
          <t>数量</t>
        </is>
      </c>
      <c r="N2" s="52" t="inlineStr">
        <is>
          <t>锁定状态</t>
        </is>
      </c>
      <c r="O2" s="52" t="inlineStr">
        <is>
          <t>物流公司</t>
        </is>
      </c>
      <c r="P2" s="52" t="inlineStr">
        <is>
          <t>物流单号</t>
        </is>
      </c>
      <c r="Q2" s="52" t="inlineStr">
        <is>
          <t>安装工单号</t>
        </is>
      </c>
      <c r="R2" s="52" t="inlineStr">
        <is>
          <t>产品理论成本</t>
        </is>
      </c>
      <c r="S2" s="52" t="inlineStr">
        <is>
          <t>产品实际成本</t>
        </is>
      </c>
      <c r="T2" s="52" t="inlineStr">
        <is>
          <t>实际运费</t>
        </is>
      </c>
      <c r="U2" s="52" t="inlineStr">
        <is>
          <t>上楼费</t>
        </is>
      </c>
      <c r="V2" s="52" t="inlineStr">
        <is>
          <t>安装费</t>
        </is>
      </c>
      <c r="W2" s="52" t="inlineStr">
        <is>
          <t>订单赔付费</t>
        </is>
      </c>
      <c r="X2" s="52" t="inlineStr">
        <is>
          <t>二次上门维修费</t>
        </is>
      </c>
      <c r="Y2" s="52" t="inlineStr">
        <is>
          <t>返厂打包运费</t>
        </is>
      </c>
      <c r="Z2" s="52" t="inlineStr">
        <is>
          <t>其它费用</t>
        </is>
      </c>
      <c r="AA2" s="52" t="inlineStr">
        <is>
          <t>好评/差价返</t>
        </is>
      </c>
      <c r="AB2" s="52" t="inlineStr">
        <is>
          <t>总成本</t>
        </is>
      </c>
      <c r="AC2" s="52" t="inlineStr">
        <is>
          <t>买家应付金额</t>
        </is>
      </c>
      <c r="AD2" s="52" t="inlineStr">
        <is>
          <t>平台服务费</t>
        </is>
      </c>
      <c r="AE2" s="52" t="inlineStr">
        <is>
          <t>税费</t>
        </is>
      </c>
      <c r="AF2" s="52" t="inlineStr">
        <is>
          <t>店铺实收金额</t>
        </is>
      </c>
      <c r="AG2" s="139" t="inlineStr">
        <is>
          <t>工厂补偿</t>
        </is>
      </c>
      <c r="AH2" s="52" t="inlineStr">
        <is>
          <t>物流补偿</t>
        </is>
      </c>
      <c r="AI2" s="52" t="inlineStr">
        <is>
          <t>补偿总金额</t>
        </is>
      </c>
      <c r="AJ2" s="52" t="inlineStr">
        <is>
          <t>订单利润</t>
        </is>
      </c>
      <c r="AK2" s="139" t="inlineStr">
        <is>
          <t>发货仓库</t>
        </is>
      </c>
      <c r="AL2" s="52" t="inlineStr">
        <is>
          <t>订单状态</t>
        </is>
      </c>
      <c r="AM2" s="52" t="inlineStr">
        <is>
          <t>支付宝流水号</t>
        </is>
      </c>
      <c r="AN2" s="52" t="inlineStr">
        <is>
          <t>退款状态</t>
        </is>
      </c>
      <c r="AO2" s="52" t="inlineStr">
        <is>
          <t>退款金额</t>
        </is>
      </c>
      <c r="AP2" s="52" t="inlineStr">
        <is>
          <t>退款日期</t>
        </is>
      </c>
      <c r="AQ2" s="52" t="inlineStr">
        <is>
          <t>备注</t>
        </is>
      </c>
      <c r="AR2" s="87" t="inlineStr">
        <is>
          <t>⚠️问题标注</t>
        </is>
      </c>
    </row>
    <row r="3" ht="18" customHeight="1">
      <c r="A3" s="15" t="inlineStr">
        <is>
          <t>淘宝</t>
        </is>
      </c>
      <c r="B3" s="14" t="inlineStr">
        <is>
          <t>5112861625016010242</t>
        </is>
      </c>
      <c r="C3" s="14" t="inlineStr">
        <is>
          <t>是</t>
        </is>
      </c>
      <c r="D3" s="15" t="inlineStr">
        <is>
          <t>2026-04-28</t>
        </is>
      </c>
      <c r="E3" s="15" t="inlineStr">
        <is>
          <t>未知</t>
        </is>
      </c>
      <c r="F3" s="15" t="inlineStr">
        <is>
          <t>未知</t>
        </is>
      </c>
      <c r="G3" s="15" t="inlineStr">
        <is>
          <t>未知</t>
        </is>
      </c>
      <c r="H3" s="15" t="n"/>
      <c r="I3" s="15" t="inlineStr">
        <is>
          <t>P26380040225</t>
        </is>
      </c>
      <c r="J3" s="15" t="inlineStr">
        <is>
          <t>畔色榉木床头柜 |榉木铁板床头柜</t>
        </is>
      </c>
      <c r="K3" s="15" t="inlineStr">
        <is>
          <t>榉木床头柜-标准</t>
        </is>
      </c>
      <c r="L3" s="15" t="n"/>
      <c r="M3" s="15" t="inlineStr">
        <is>
          <t>1</t>
        </is>
      </c>
      <c r="N3" s="15" t="n"/>
      <c r="O3" s="15" t="n"/>
      <c r="P3" s="15" t="n"/>
      <c r="Q3" s="15" t="n"/>
      <c r="R3" s="15">
        <f>IFERROR(SUMPRODUCT(('2-定价总表'!$A$3:$A$493="PPS"&amp;MID(I3,2,99))*('2-定价总表'!$C$3:$C$493=K3)*('2-定价总表'!$T$3:$T$493))*IF(M3="",1,M3),"")</f>
        <v/>
      </c>
      <c r="S3" s="49" t="n"/>
      <c r="T3" s="15" t="n"/>
      <c r="U3" s="15" t="n"/>
      <c r="V3" s="15" t="n"/>
      <c r="W3" s="15" t="n"/>
      <c r="X3" s="15" t="n"/>
      <c r="Y3" s="15" t="n"/>
      <c r="Z3" s="15" t="n"/>
      <c r="AA3" s="15" t="n"/>
      <c r="AB3" s="15">
        <f>SUM(S3:AA3)</f>
        <v/>
      </c>
      <c r="AC3" s="15" t="n"/>
      <c r="AD3" s="15">
        <f>AC3*0.006</f>
        <v/>
      </c>
      <c r="AE3" s="15">
        <f>AC3*0.02</f>
        <v/>
      </c>
      <c r="AF3" s="15">
        <f>AC3-AD3-AE3</f>
        <v/>
      </c>
      <c r="AG3" s="15" t="n"/>
      <c r="AH3" s="15" t="n"/>
      <c r="AI3" s="15">
        <f>SUM(AG3:AH3)</f>
        <v/>
      </c>
      <c r="AJ3" s="15">
        <f>AF3-AB3+AI3</f>
        <v/>
      </c>
      <c r="AK3" s="15">
        <f>IF(C3="是","杭州","江西工厂")</f>
        <v/>
      </c>
      <c r="AL3" s="6" t="inlineStr">
        <is>
          <t>等待买家付款</t>
        </is>
      </c>
      <c r="AM3" s="94" t="inlineStr">
        <is>
          <t>—</t>
        </is>
      </c>
      <c r="AN3" s="15" t="inlineStr">
        <is>
          <t>没有申请退款</t>
        </is>
      </c>
      <c r="AO3" s="15" t="n">
        <v>0</v>
      </c>
      <c r="AP3" s="15" t="n"/>
      <c r="AQ3" s="6" t="n"/>
      <c r="AR3" t="inlineStr">
        <is>
          <t>✓</t>
        </is>
      </c>
    </row>
    <row r="4" ht="18" customHeight="1">
      <c r="A4" s="16" t="inlineStr">
        <is>
          <t>淘宝</t>
        </is>
      </c>
      <c r="B4" s="14" t="inlineStr">
        <is>
          <t>5112569342173038640</t>
        </is>
      </c>
      <c r="C4" s="14" t="inlineStr">
        <is>
          <t>是</t>
        </is>
      </c>
      <c r="D4" s="16" t="inlineStr">
        <is>
          <t>2026-04-28</t>
        </is>
      </c>
      <c r="E4" s="16" t="inlineStr">
        <is>
          <t>未知</t>
        </is>
      </c>
      <c r="F4" s="16" t="inlineStr">
        <is>
          <t>未知</t>
        </is>
      </c>
      <c r="G4" s="16" t="inlineStr">
        <is>
          <t>未知</t>
        </is>
      </c>
      <c r="H4" s="16" t="n"/>
      <c r="I4" s="16" t="inlineStr">
        <is>
          <t>P26380040225</t>
        </is>
      </c>
      <c r="J4" s="16" t="inlineStr">
        <is>
          <t>畔色榉木床头柜 |榉木铁板床头柜</t>
        </is>
      </c>
      <c r="K4" s="16" t="inlineStr">
        <is>
          <t>榉木床头柜-标准</t>
        </is>
      </c>
      <c r="L4" s="16" t="n"/>
      <c r="M4" s="16" t="inlineStr">
        <is>
          <t>1</t>
        </is>
      </c>
      <c r="N4" s="16" t="n"/>
      <c r="O4" s="16" t="n"/>
      <c r="P4" s="16" t="n"/>
      <c r="Q4" s="16" t="n"/>
      <c r="R4" s="16">
        <f>IFERROR(SUMPRODUCT(('2-定价总表'!$A$3:$A$493="PPS"&amp;MID(I4,2,99))*('2-定价总表'!$C$3:$C$493=K4)*('2-定价总表'!$T$3:$T$493))*IF(M4="",1,M4),"")</f>
        <v/>
      </c>
      <c r="S4" s="49" t="n"/>
      <c r="T4" s="16" t="n"/>
      <c r="U4" s="16" t="n"/>
      <c r="V4" s="16" t="n"/>
      <c r="W4" s="16" t="n"/>
      <c r="X4" s="16" t="n"/>
      <c r="Y4" s="16" t="n"/>
      <c r="Z4" s="16" t="n"/>
      <c r="AA4" s="16" t="n"/>
      <c r="AB4" s="16">
        <f>SUM(S4:AA4)</f>
        <v/>
      </c>
      <c r="AC4" s="16" t="n">
        <v>130</v>
      </c>
      <c r="AD4" s="16">
        <f>AC4*0.006</f>
        <v/>
      </c>
      <c r="AE4" s="16">
        <f>AC4*0.02</f>
        <v/>
      </c>
      <c r="AF4" s="16">
        <f>AC4-AD4-AE4</f>
        <v/>
      </c>
      <c r="AG4" s="16" t="n"/>
      <c r="AH4" s="16" t="n"/>
      <c r="AI4" s="16">
        <f>SUM(AG4:AH4)</f>
        <v/>
      </c>
      <c r="AJ4" s="16">
        <f>AF4-AB4+AG4+AH4</f>
        <v/>
      </c>
      <c r="AK4" s="16">
        <f>IF(C4="是","杭州","江西工厂")</f>
        <v/>
      </c>
      <c r="AL4" s="9" t="inlineStr">
        <is>
          <t>买家已付款,等待卖家发货</t>
        </is>
      </c>
      <c r="AM4" s="92" t="inlineStr">
        <is>
          <t>待匹配</t>
        </is>
      </c>
      <c r="AN4" s="16" t="inlineStr">
        <is>
          <t>没有申请退款</t>
        </is>
      </c>
      <c r="AO4" s="16" t="n">
        <v>0</v>
      </c>
      <c r="AP4" s="16" t="n"/>
      <c r="AQ4" s="9" t="n"/>
      <c r="AR4" t="inlineStr">
        <is>
          <t>✓</t>
        </is>
      </c>
    </row>
    <row r="5" ht="18" customHeight="1">
      <c r="A5" s="15" t="inlineStr">
        <is>
          <t>淘宝</t>
        </is>
      </c>
      <c r="B5" s="14" t="inlineStr">
        <is>
          <t>5112652752011065810</t>
        </is>
      </c>
      <c r="C5" s="14" t="inlineStr">
        <is>
          <t>是</t>
        </is>
      </c>
      <c r="D5" s="15" t="inlineStr">
        <is>
          <t>2026-04-27</t>
        </is>
      </c>
      <c r="E5" s="15" t="inlineStr">
        <is>
          <t>未知</t>
        </is>
      </c>
      <c r="F5" s="15" t="inlineStr">
        <is>
          <t>未知</t>
        </is>
      </c>
      <c r="G5" s="15" t="inlineStr">
        <is>
          <t>未知</t>
        </is>
      </c>
      <c r="H5" s="15" t="n"/>
      <c r="I5" s="15" t="inlineStr">
        <is>
          <t>P26330130115</t>
        </is>
      </c>
      <c r="J5" s="15" t="inlineStr">
        <is>
          <t>畔色黑胡桃木梯形腿双人床 |黑胡桃木拱形腿床</t>
        </is>
      </c>
      <c r="K5" s="15" t="inlineStr">
        <is>
          <t>黑胡桃木梯形腿床-1.2米-榉木铺板</t>
        </is>
      </c>
      <c r="L5" s="15" t="n"/>
      <c r="M5" s="15" t="inlineStr">
        <is>
          <t>1</t>
        </is>
      </c>
      <c r="N5" s="15" t="n"/>
      <c r="O5" s="15" t="n"/>
      <c r="P5" s="15" t="n"/>
      <c r="Q5" s="15" t="n"/>
      <c r="R5" s="15">
        <f>IFERROR(SUMPRODUCT(('2-定价总表'!$A$3:$A$493="PPS"&amp;MID(I5,2,99))*('2-定价总表'!$C$3:$C$493=K5)*('2-定价总表'!$T$3:$T$493))*IF(M5="",1,M5),"")</f>
        <v/>
      </c>
      <c r="S5" s="49" t="n"/>
      <c r="T5" s="15" t="n"/>
      <c r="U5" s="15" t="n"/>
      <c r="V5" s="15" t="n"/>
      <c r="W5" s="15" t="n"/>
      <c r="X5" s="15" t="n"/>
      <c r="Y5" s="15" t="n"/>
      <c r="Z5" s="15" t="n"/>
      <c r="AA5" s="15" t="n"/>
      <c r="AB5" s="15">
        <f>SUM(S5:AA5)</f>
        <v/>
      </c>
      <c r="AC5" s="15" t="inlineStr">
        <is>
          <t>135.00</t>
        </is>
      </c>
      <c r="AD5" s="15">
        <f>AC5*0.006</f>
        <v/>
      </c>
      <c r="AE5" s="15">
        <f>AC5*0.02</f>
        <v/>
      </c>
      <c r="AF5" s="15">
        <f>AC5-AD5-AE5</f>
        <v/>
      </c>
      <c r="AG5" s="15" t="n"/>
      <c r="AH5" s="15" t="n"/>
      <c r="AI5" s="15">
        <f>SUM(AG5:AH5)</f>
        <v/>
      </c>
      <c r="AJ5" s="15">
        <f>AF5-AB5+AG5+AH5</f>
        <v/>
      </c>
      <c r="AK5" s="15">
        <f>IF(C5="是","杭州","江西工厂")</f>
        <v/>
      </c>
      <c r="AL5" s="6" t="inlineStr">
        <is>
          <t>买家已付款,等待卖家发货</t>
        </is>
      </c>
      <c r="AM5" s="92" t="inlineStr">
        <is>
          <t>待匹配</t>
        </is>
      </c>
      <c r="AN5" s="15" t="inlineStr">
        <is>
          <t>没有申请退款</t>
        </is>
      </c>
      <c r="AO5" s="15" t="n">
        <v>0</v>
      </c>
      <c r="AP5" s="15" t="n"/>
      <c r="AQ5" s="6" t="n"/>
      <c r="AR5" t="inlineStr">
        <is>
          <t>✓</t>
        </is>
      </c>
    </row>
    <row r="6" ht="18" customHeight="1">
      <c r="A6" s="16" t="inlineStr">
        <is>
          <t>淘宝</t>
        </is>
      </c>
      <c r="B6" s="14" t="inlineStr">
        <is>
          <t>3298876896325006651</t>
        </is>
      </c>
      <c r="C6" s="14" t="inlineStr">
        <is>
          <t>是</t>
        </is>
      </c>
      <c r="D6" s="16" t="inlineStr">
        <is>
          <t>2026-04-27</t>
        </is>
      </c>
      <c r="E6" s="16" t="inlineStr">
        <is>
          <t>未知</t>
        </is>
      </c>
      <c r="F6" s="16" t="inlineStr">
        <is>
          <t>未知</t>
        </is>
      </c>
      <c r="G6" s="16" t="inlineStr">
        <is>
          <t>未知</t>
        </is>
      </c>
      <c r="H6" s="16" t="n"/>
      <c r="I6" s="16" t="inlineStr">
        <is>
          <t>P26330140117</t>
        </is>
      </c>
      <c r="J6" s="16" t="inlineStr">
        <is>
          <t>畔色黑胡桃木软包双人床 |黑胡桃木落地大软包床</t>
        </is>
      </c>
      <c r="K6" s="16" t="inlineStr">
        <is>
          <t>黑胡桃木软包床-1.2米-榉木铺板</t>
        </is>
      </c>
      <c r="L6" s="16" t="n"/>
      <c r="M6" s="16" t="inlineStr">
        <is>
          <t>1</t>
        </is>
      </c>
      <c r="N6" s="16" t="n"/>
      <c r="O6" s="16" t="n"/>
      <c r="P6" s="16" t="n"/>
      <c r="Q6" s="16" t="n"/>
      <c r="R6" s="16">
        <f>IFERROR(SUMPRODUCT(('2-定价总表'!$A$3:$A$493="PPS"&amp;MID(I6,2,99))*('2-定价总表'!$C$3:$C$493=K6)*('2-定价总表'!$T$3:$T$493))*IF(M6="",1,M6),"")</f>
        <v/>
      </c>
      <c r="S6" s="49" t="n"/>
      <c r="T6" s="16" t="n"/>
      <c r="U6" s="16" t="n"/>
      <c r="V6" s="16" t="n"/>
      <c r="W6" s="16" t="n"/>
      <c r="X6" s="16" t="n"/>
      <c r="Y6" s="16" t="n"/>
      <c r="Z6" s="16" t="n"/>
      <c r="AA6" s="16" t="n"/>
      <c r="AB6" s="16">
        <f>SUM(S6:AA6)</f>
        <v/>
      </c>
      <c r="AC6" s="16" t="inlineStr">
        <is>
          <t>135.00</t>
        </is>
      </c>
      <c r="AD6" s="16">
        <f>AC6*0.006</f>
        <v/>
      </c>
      <c r="AE6" s="16">
        <f>AC6*0.02</f>
        <v/>
      </c>
      <c r="AF6" s="16">
        <f>AC6-AD6-AE6</f>
        <v/>
      </c>
      <c r="AG6" s="16" t="n"/>
      <c r="AH6" s="16" t="n"/>
      <c r="AI6" s="16">
        <f>SUM(AG6:AH6)</f>
        <v/>
      </c>
      <c r="AJ6" s="16">
        <f>AF6-AB6+AG6+AH6</f>
        <v/>
      </c>
      <c r="AK6" s="16">
        <f>IF(C6="是","杭州","江西工厂")</f>
        <v/>
      </c>
      <c r="AL6" s="9" t="inlineStr">
        <is>
          <t>买家已付款,等待卖家发货</t>
        </is>
      </c>
      <c r="AM6" s="92" t="inlineStr">
        <is>
          <t>待匹配</t>
        </is>
      </c>
      <c r="AN6" s="16" t="inlineStr">
        <is>
          <t>没有申请退款</t>
        </is>
      </c>
      <c r="AO6" s="16" t="n">
        <v>0</v>
      </c>
      <c r="AP6" s="16" t="n"/>
      <c r="AQ6" s="9" t="n"/>
      <c r="AR6" t="inlineStr">
        <is>
          <t>✓</t>
        </is>
      </c>
    </row>
    <row r="7" ht="18" customHeight="1">
      <c r="A7" s="15" t="inlineStr">
        <is>
          <t>淘宝</t>
        </is>
      </c>
      <c r="B7" s="14" t="inlineStr">
        <is>
          <t>3298725733920005454</t>
        </is>
      </c>
      <c r="C7" s="14" t="inlineStr">
        <is>
          <t>是</t>
        </is>
      </c>
      <c r="D7" s="15" t="inlineStr">
        <is>
          <t>2026-04-27</t>
        </is>
      </c>
      <c r="E7" s="15" t="inlineStr">
        <is>
          <t>未知</t>
        </is>
      </c>
      <c r="F7" s="15" t="inlineStr">
        <is>
          <t>未知</t>
        </is>
      </c>
      <c r="G7" s="15" t="inlineStr">
        <is>
          <t>未知</t>
        </is>
      </c>
      <c r="H7" s="15" t="n"/>
      <c r="I7" s="15" t="inlineStr">
        <is>
          <t>P26330140117</t>
        </is>
      </c>
      <c r="J7" s="15" t="inlineStr">
        <is>
          <t>畔色黑胡桃木软包双人床 |黑胡桃木落地大软包床</t>
        </is>
      </c>
      <c r="K7" s="15" t="inlineStr">
        <is>
          <t>黑胡桃木软包床-1.2米-榉木铺板</t>
        </is>
      </c>
      <c r="L7" s="15" t="n"/>
      <c r="M7" s="15" t="inlineStr">
        <is>
          <t>1</t>
        </is>
      </c>
      <c r="N7" s="15" t="n"/>
      <c r="O7" s="15" t="n"/>
      <c r="P7" s="15" t="n"/>
      <c r="Q7" s="15" t="n"/>
      <c r="R7" s="15">
        <f>IFERROR(SUMPRODUCT(('2-定价总表'!$A$3:$A$493="PPS"&amp;MID(I7,2,99))*('2-定价总表'!$C$3:$C$493=K7)*('2-定价总表'!$T$3:$T$493))*IF(M7="",1,M7),"")</f>
        <v/>
      </c>
      <c r="S7" s="49" t="n"/>
      <c r="T7" s="15" t="n"/>
      <c r="U7" s="15" t="n"/>
      <c r="V7" s="15" t="n"/>
      <c r="W7" s="15" t="n"/>
      <c r="X7" s="15" t="n"/>
      <c r="Y7" s="15" t="n"/>
      <c r="Z7" s="15" t="n"/>
      <c r="AA7" s="15" t="n"/>
      <c r="AB7" s="15">
        <f>SUM(S7:AA7)</f>
        <v/>
      </c>
      <c r="AC7" s="15" t="inlineStr">
        <is>
          <t>145.00</t>
        </is>
      </c>
      <c r="AD7" s="15">
        <f>AC7*0.006</f>
        <v/>
      </c>
      <c r="AE7" s="15">
        <f>AC7*0.02</f>
        <v/>
      </c>
      <c r="AF7" s="15">
        <f>AC7-AD7-AE7</f>
        <v/>
      </c>
      <c r="AG7" s="15" t="n"/>
      <c r="AH7" s="15" t="n"/>
      <c r="AI7" s="15">
        <f>SUM(AG7:AH7)</f>
        <v/>
      </c>
      <c r="AJ7" s="15">
        <f>AF7-AB7+AG7+AH7</f>
        <v/>
      </c>
      <c r="AK7" s="15">
        <f>IF(C7="是","杭州","江西工厂")</f>
        <v/>
      </c>
      <c r="AL7" s="6" t="inlineStr">
        <is>
          <t>买家已付款,等待卖家发货</t>
        </is>
      </c>
      <c r="AM7" s="92" t="inlineStr">
        <is>
          <t>待匹配</t>
        </is>
      </c>
      <c r="AN7" s="15" t="inlineStr">
        <is>
          <t>没有申请退款</t>
        </is>
      </c>
      <c r="AO7" s="15" t="n">
        <v>0</v>
      </c>
      <c r="AP7" s="15" t="n"/>
      <c r="AQ7" s="6" t="n"/>
      <c r="AR7" t="inlineStr">
        <is>
          <t>✓</t>
        </is>
      </c>
    </row>
    <row r="8" ht="18" customHeight="1">
      <c r="A8" s="16" t="inlineStr">
        <is>
          <t>淘宝</t>
        </is>
      </c>
      <c r="B8" s="14" t="inlineStr">
        <is>
          <t>3298279766097109089</t>
        </is>
      </c>
      <c r="C8" s="14" t="inlineStr">
        <is>
          <t>是</t>
        </is>
      </c>
      <c r="D8" s="16" t="inlineStr">
        <is>
          <t>2026-04-27</t>
        </is>
      </c>
      <c r="E8" s="16" t="inlineStr">
        <is>
          <t>未知</t>
        </is>
      </c>
      <c r="F8" s="16" t="inlineStr">
        <is>
          <t>未知</t>
        </is>
      </c>
      <c r="G8" s="16" t="inlineStr">
        <is>
          <t>未知</t>
        </is>
      </c>
      <c r="H8" s="16" t="n"/>
      <c r="I8" s="16" t="inlineStr">
        <is>
          <t>P26330080322</t>
        </is>
      </c>
      <c r="J8" s="16" t="inlineStr">
        <is>
          <t>畔色榉木柔光双人床 |榉木小灯床</t>
        </is>
      </c>
      <c r="K8" s="16" t="inlineStr">
        <is>
          <t>榉木柔光床-1.2米-榉木铺板</t>
        </is>
      </c>
      <c r="L8" s="16" t="n"/>
      <c r="M8" s="16" t="inlineStr">
        <is>
          <t>1</t>
        </is>
      </c>
      <c r="N8" s="16" t="n"/>
      <c r="O8" s="16" t="n"/>
      <c r="P8" s="16" t="n"/>
      <c r="Q8" s="16" t="n"/>
      <c r="R8" s="16">
        <f>IFERROR(SUMPRODUCT(('2-定价总表'!$A$3:$A$493="PPS"&amp;MID(I8,2,99))*('2-定价总表'!$C$3:$C$493=K8)*('2-定价总表'!$T$3:$T$493))*IF(M8="",1,M8),"")</f>
        <v/>
      </c>
      <c r="S8" s="49" t="n"/>
      <c r="T8" s="16" t="n"/>
      <c r="U8" s="16" t="n"/>
      <c r="V8" s="16" t="n"/>
      <c r="W8" s="16" t="n"/>
      <c r="X8" s="16" t="n"/>
      <c r="Y8" s="16" t="n"/>
      <c r="Z8" s="16" t="n"/>
      <c r="AA8" s="16" t="n"/>
      <c r="AB8" s="16">
        <f>SUM(S8:AA8)</f>
        <v/>
      </c>
      <c r="AC8" s="16" t="inlineStr">
        <is>
          <t>140.00</t>
        </is>
      </c>
      <c r="AD8" s="16">
        <f>AC8*0.006</f>
        <v/>
      </c>
      <c r="AE8" s="16">
        <f>AC8*0.02</f>
        <v/>
      </c>
      <c r="AF8" s="16">
        <f>AC8-AD8-AE8</f>
        <v/>
      </c>
      <c r="AG8" s="16" t="n"/>
      <c r="AH8" s="16" t="n"/>
      <c r="AI8" s="16">
        <f>SUM(AG8:AH8)</f>
        <v/>
      </c>
      <c r="AJ8" s="16">
        <f>AF8-AB8+AG8+AH8</f>
        <v/>
      </c>
      <c r="AK8" s="16">
        <f>IF(C8="是","杭州","江西工厂")</f>
        <v/>
      </c>
      <c r="AL8" s="9" t="inlineStr">
        <is>
          <t>买家已付款,等待卖家发货</t>
        </is>
      </c>
      <c r="AM8" s="92" t="inlineStr">
        <is>
          <t>待匹配</t>
        </is>
      </c>
      <c r="AN8" s="16" t="inlineStr">
        <is>
          <t>没有申请退款</t>
        </is>
      </c>
      <c r="AO8" s="16" t="n">
        <v>0</v>
      </c>
      <c r="AP8" s="16" t="n"/>
      <c r="AQ8" s="9" t="n"/>
      <c r="AR8" t="inlineStr">
        <is>
          <t>✓</t>
        </is>
      </c>
    </row>
    <row r="9" ht="18" customHeight="1">
      <c r="A9" s="15" t="inlineStr">
        <is>
          <t>淘宝</t>
        </is>
      </c>
      <c r="B9" s="14" t="inlineStr">
        <is>
          <t>3298243479011007570</t>
        </is>
      </c>
      <c r="C9" s="14" t="inlineStr">
        <is>
          <t>是</t>
        </is>
      </c>
      <c r="D9" s="15" t="inlineStr">
        <is>
          <t>2026-04-27</t>
        </is>
      </c>
      <c r="E9" s="15" t="inlineStr">
        <is>
          <t>未知</t>
        </is>
      </c>
      <c r="F9" s="15" t="inlineStr">
        <is>
          <t>未知</t>
        </is>
      </c>
      <c r="G9" s="15" t="inlineStr">
        <is>
          <t>未知</t>
        </is>
      </c>
      <c r="H9" s="15" t="n"/>
      <c r="I9" s="15" t="inlineStr">
        <is>
          <t>P26330100225</t>
        </is>
      </c>
      <c r="J9" s="15" t="inlineStr">
        <is>
          <t>畔色樱桃木齐边双人床 |樱桃木方腿床</t>
        </is>
      </c>
      <c r="K9" s="15" t="inlineStr">
        <is>
          <t>樱桃木齐边床-1.2米-榉木铺板</t>
        </is>
      </c>
      <c r="L9" s="15" t="n"/>
      <c r="M9" s="15" t="inlineStr">
        <is>
          <t>1</t>
        </is>
      </c>
      <c r="N9" s="15" t="n"/>
      <c r="O9" s="15" t="n"/>
      <c r="P9" s="15" t="n"/>
      <c r="Q9" s="15" t="n"/>
      <c r="R9" s="15">
        <f>IFERROR(SUMPRODUCT(('2-定价总表'!$A$3:$A$493="PPS"&amp;MID(I9,2,99))*('2-定价总表'!$C$3:$C$493=K9)*('2-定价总表'!$T$3:$T$493))*IF(M9="",1,M9),"")</f>
        <v/>
      </c>
      <c r="S9" s="49" t="n"/>
      <c r="T9" s="15" t="n"/>
      <c r="U9" s="15" t="n"/>
      <c r="V9" s="15" t="n"/>
      <c r="W9" s="15" t="n"/>
      <c r="X9" s="15" t="n"/>
      <c r="Y9" s="15" t="n"/>
      <c r="Z9" s="15" t="n"/>
      <c r="AA9" s="15" t="n"/>
      <c r="AB9" s="15">
        <f>SUM(S9:AA9)</f>
        <v/>
      </c>
      <c r="AC9" s="15" t="inlineStr">
        <is>
          <t>135.00</t>
        </is>
      </c>
      <c r="AD9" s="15">
        <f>AC9*0.006</f>
        <v/>
      </c>
      <c r="AE9" s="15">
        <f>AC9*0.02</f>
        <v/>
      </c>
      <c r="AF9" s="15">
        <f>AC9-AD9-AE9</f>
        <v/>
      </c>
      <c r="AG9" s="15" t="n"/>
      <c r="AH9" s="15" t="n"/>
      <c r="AI9" s="15">
        <f>SUM(AG9:AH9)</f>
        <v/>
      </c>
      <c r="AJ9" s="15">
        <f>AF9-AB9+AG9+AH9</f>
        <v/>
      </c>
      <c r="AK9" s="15">
        <f>IF(C9="是","杭州","江西工厂")</f>
        <v/>
      </c>
      <c r="AL9" s="6" t="inlineStr">
        <is>
          <t>买家已付款,等待卖家发货</t>
        </is>
      </c>
      <c r="AM9" s="92" t="inlineStr">
        <is>
          <t>待匹配</t>
        </is>
      </c>
      <c r="AN9" s="15" t="inlineStr">
        <is>
          <t>没有申请退款</t>
        </is>
      </c>
      <c r="AO9" s="15" t="n">
        <v>0</v>
      </c>
      <c r="AP9" s="15" t="n"/>
      <c r="AQ9" s="6" t="n"/>
      <c r="AR9" t="inlineStr">
        <is>
          <t>✓</t>
        </is>
      </c>
    </row>
    <row r="10" ht="18" customHeight="1">
      <c r="A10" s="16" t="inlineStr">
        <is>
          <t>淘宝</t>
        </is>
      </c>
      <c r="B10" s="14" t="inlineStr">
        <is>
          <t>5112439634806022840</t>
        </is>
      </c>
      <c r="C10" s="14" t="inlineStr">
        <is>
          <t>是</t>
        </is>
      </c>
      <c r="D10" s="16" t="inlineStr">
        <is>
          <t>2026-04-27</t>
        </is>
      </c>
      <c r="E10" s="16" t="inlineStr">
        <is>
          <t>未知</t>
        </is>
      </c>
      <c r="F10" s="16" t="inlineStr">
        <is>
          <t>未知</t>
        </is>
      </c>
      <c r="G10" s="16" t="inlineStr">
        <is>
          <t>未知</t>
        </is>
      </c>
      <c r="H10" s="16" t="n"/>
      <c r="I10" s="16" t="inlineStr">
        <is>
          <t>P26330080322</t>
        </is>
      </c>
      <c r="J10" s="16" t="inlineStr">
        <is>
          <t>畔色榉木柔光双人床 |榉木小灯床</t>
        </is>
      </c>
      <c r="K10" s="16" t="inlineStr">
        <is>
          <t>榉木柔光床-1.2米-榉木铺板</t>
        </is>
      </c>
      <c r="L10" s="16" t="n"/>
      <c r="M10" s="16" t="inlineStr">
        <is>
          <t>1</t>
        </is>
      </c>
      <c r="N10" s="16" t="n"/>
      <c r="O10" s="16" t="n"/>
      <c r="P10" s="16" t="n"/>
      <c r="Q10" s="16" t="n"/>
      <c r="R10" s="16">
        <f>IFERROR(SUMPRODUCT(('2-定价总表'!$A$3:$A$493="PPS"&amp;MID(I10,2,99))*('2-定价总表'!$C$3:$C$493=K10)*('2-定价总表'!$T$3:$T$493))*IF(M10="",1,M10),"")</f>
        <v/>
      </c>
      <c r="S10" s="49" t="n"/>
      <c r="T10" s="16" t="n"/>
      <c r="U10" s="16" t="n"/>
      <c r="V10" s="16" t="n"/>
      <c r="W10" s="16" t="n"/>
      <c r="X10" s="16" t="n"/>
      <c r="Y10" s="16" t="n"/>
      <c r="Z10" s="16" t="n"/>
      <c r="AA10" s="16" t="n"/>
      <c r="AB10" s="16">
        <f>SUM(S10:AA10)</f>
        <v/>
      </c>
      <c r="AC10" s="16" t="inlineStr">
        <is>
          <t>140.00</t>
        </is>
      </c>
      <c r="AD10" s="16">
        <f>AC10*0.006</f>
        <v/>
      </c>
      <c r="AE10" s="16">
        <f>AC10*0.02</f>
        <v/>
      </c>
      <c r="AF10" s="16">
        <f>AC10-AD10-AE10</f>
        <v/>
      </c>
      <c r="AG10" s="16" t="n"/>
      <c r="AH10" s="16" t="n"/>
      <c r="AI10" s="16">
        <f>SUM(AG10:AH10)</f>
        <v/>
      </c>
      <c r="AJ10" s="16">
        <f>AF10-AB10+AG10+AH10</f>
        <v/>
      </c>
      <c r="AK10" s="16">
        <f>IF(C10="是","杭州","江西工厂")</f>
        <v/>
      </c>
      <c r="AL10" s="9" t="inlineStr">
        <is>
          <t>买家已付款,等待卖家发货</t>
        </is>
      </c>
      <c r="AM10" s="92" t="inlineStr">
        <is>
          <t>待匹配</t>
        </is>
      </c>
      <c r="AN10" s="16" t="inlineStr">
        <is>
          <t>没有申请退款</t>
        </is>
      </c>
      <c r="AO10" s="16" t="n">
        <v>0</v>
      </c>
      <c r="AP10" s="16" t="n"/>
      <c r="AQ10" s="9" t="n"/>
      <c r="AR10" t="inlineStr">
        <is>
          <t>✓</t>
        </is>
      </c>
    </row>
    <row r="11" ht="18" customHeight="1">
      <c r="A11" s="15" t="inlineStr">
        <is>
          <t>淘宝</t>
        </is>
      </c>
      <c r="B11" s="14" t="inlineStr">
        <is>
          <t>5112729289164006409</t>
        </is>
      </c>
      <c r="C11" s="14" t="inlineStr">
        <is>
          <t>是</t>
        </is>
      </c>
      <c r="D11" s="15" t="inlineStr">
        <is>
          <t>2026-04-27</t>
        </is>
      </c>
      <c r="E11" s="15" t="inlineStr">
        <is>
          <t>未知</t>
        </is>
      </c>
      <c r="F11" s="15" t="inlineStr">
        <is>
          <t>未知</t>
        </is>
      </c>
      <c r="G11" s="15" t="inlineStr">
        <is>
          <t>未知</t>
        </is>
      </c>
      <c r="H11" s="15" t="n"/>
      <c r="I11" s="15" t="inlineStr">
        <is>
          <t>P26330120327</t>
        </is>
      </c>
      <c r="J11" s="15" t="inlineStr">
        <is>
          <t>畔色樱桃木箱体床 |樱桃木软包箱体床</t>
        </is>
      </c>
      <c r="K11" s="15" t="inlineStr">
        <is>
          <t>樱桃木箱体床-软包床头-1.5米-榉木铺板</t>
        </is>
      </c>
      <c r="L11" s="15" t="n"/>
      <c r="M11" s="15" t="inlineStr">
        <is>
          <t>1</t>
        </is>
      </c>
      <c r="N11" s="15" t="n"/>
      <c r="O11" s="15" t="n"/>
      <c r="P11" s="15" t="n"/>
      <c r="Q11" s="15" t="n"/>
      <c r="R11" s="15">
        <f>IFERROR(SUMPRODUCT(('2-定价总表'!$A$3:$A$493="PPS"&amp;MID(I11,2,99))*('2-定价总表'!$C$3:$C$493=K11)*('2-定价总表'!$T$3:$T$493))*IF(M11="",1,M11),"")</f>
        <v/>
      </c>
      <c r="S11" s="49" t="n"/>
      <c r="T11" s="15" t="n"/>
      <c r="U11" s="15" t="n"/>
      <c r="V11" s="15" t="n"/>
      <c r="W11" s="15" t="n"/>
      <c r="X11" s="15" t="n"/>
      <c r="Y11" s="15" t="n"/>
      <c r="Z11" s="15" t="n"/>
      <c r="AA11" s="15" t="n"/>
      <c r="AB11" s="15">
        <f>SUM(S11:AA11)</f>
        <v/>
      </c>
      <c r="AC11" s="15" t="inlineStr">
        <is>
          <t>135.00</t>
        </is>
      </c>
      <c r="AD11" s="15">
        <f>AC11*0.006</f>
        <v/>
      </c>
      <c r="AE11" s="15">
        <f>AC11*0.02</f>
        <v/>
      </c>
      <c r="AF11" s="15">
        <f>AC11-AD11-AE11</f>
        <v/>
      </c>
      <c r="AG11" s="15" t="n"/>
      <c r="AH11" s="15" t="n"/>
      <c r="AI11" s="15">
        <f>SUM(AG11:AH11)</f>
        <v/>
      </c>
      <c r="AJ11" s="15">
        <f>AF11-AB11+AG11+AH11</f>
        <v/>
      </c>
      <c r="AK11" s="15">
        <f>IF(C11="是","杭州","江西工厂")</f>
        <v/>
      </c>
      <c r="AL11" s="6" t="inlineStr">
        <is>
          <t>买家已付款,等待卖家发货</t>
        </is>
      </c>
      <c r="AM11" s="92" t="inlineStr">
        <is>
          <t>待匹配</t>
        </is>
      </c>
      <c r="AN11" s="15" t="inlineStr">
        <is>
          <t>没有申请退款</t>
        </is>
      </c>
      <c r="AO11" s="15" t="n">
        <v>0</v>
      </c>
      <c r="AP11" s="15" t="n"/>
      <c r="AQ11" s="6" t="n"/>
      <c r="AR11" t="inlineStr">
        <is>
          <t>✓</t>
        </is>
      </c>
    </row>
    <row r="12" ht="18" customHeight="1">
      <c r="A12" s="16" t="inlineStr">
        <is>
          <t>淘宝</t>
        </is>
      </c>
      <c r="B12" s="14" t="inlineStr">
        <is>
          <t>5112439310119001717</t>
        </is>
      </c>
      <c r="C12" s="14" t="inlineStr">
        <is>
          <t>是</t>
        </is>
      </c>
      <c r="D12" s="16" t="inlineStr">
        <is>
          <t>2026-04-27</t>
        </is>
      </c>
      <c r="E12" s="16" t="inlineStr">
        <is>
          <t>未知</t>
        </is>
      </c>
      <c r="F12" s="16" t="inlineStr">
        <is>
          <t>未知</t>
        </is>
      </c>
      <c r="G12" s="16" t="inlineStr">
        <is>
          <t>未知</t>
        </is>
      </c>
      <c r="H12" s="16" t="n"/>
      <c r="I12" s="16" t="inlineStr">
        <is>
          <t>P26330110226</t>
        </is>
      </c>
      <c r="J12" s="16" t="inlineStr">
        <is>
          <t>畔色樱桃木静音双人床 |樱桃木小金属腿床</t>
        </is>
      </c>
      <c r="K12" s="16" t="inlineStr">
        <is>
          <t>樱桃木静音床-1.2米-榉木铺板</t>
        </is>
      </c>
      <c r="L12" s="16" t="n"/>
      <c r="M12" s="16" t="inlineStr">
        <is>
          <t>1</t>
        </is>
      </c>
      <c r="N12" s="16" t="n"/>
      <c r="O12" s="16" t="n"/>
      <c r="P12" s="16" t="n"/>
      <c r="Q12" s="16" t="n"/>
      <c r="R12" s="16">
        <f>IFERROR(SUMPRODUCT(('2-定价总表'!$A$3:$A$493="PPS"&amp;MID(I12,2,99))*('2-定价总表'!$C$3:$C$493=K12)*('2-定价总表'!$T$3:$T$493))*IF(M12="",1,M12),"")</f>
        <v/>
      </c>
      <c r="S12" s="49" t="n"/>
      <c r="T12" s="16" t="n"/>
      <c r="U12" s="16" t="n"/>
      <c r="V12" s="16" t="n"/>
      <c r="W12" s="16" t="n"/>
      <c r="X12" s="16" t="n"/>
      <c r="Y12" s="16" t="n"/>
      <c r="Z12" s="16" t="n"/>
      <c r="AA12" s="16" t="n"/>
      <c r="AB12" s="16">
        <f>SUM(S12:AA12)</f>
        <v/>
      </c>
      <c r="AC12" s="16" t="inlineStr">
        <is>
          <t>140.00</t>
        </is>
      </c>
      <c r="AD12" s="16">
        <f>AC12*0.006</f>
        <v/>
      </c>
      <c r="AE12" s="16">
        <f>AC12*0.02</f>
        <v/>
      </c>
      <c r="AF12" s="16">
        <f>AC12-AD12-AE12</f>
        <v/>
      </c>
      <c r="AG12" s="16" t="n"/>
      <c r="AH12" s="16" t="n"/>
      <c r="AI12" s="16">
        <f>SUM(AG12:AH12)</f>
        <v/>
      </c>
      <c r="AJ12" s="16">
        <f>AF12-AB12+AG12+AH12</f>
        <v/>
      </c>
      <c r="AK12" s="16">
        <f>IF(C12="是","杭州","江西工厂")</f>
        <v/>
      </c>
      <c r="AL12" s="9" t="inlineStr">
        <is>
          <t>买家已付款,等待卖家发货</t>
        </is>
      </c>
      <c r="AM12" s="92" t="inlineStr">
        <is>
          <t>待匹配</t>
        </is>
      </c>
      <c r="AN12" s="16" t="inlineStr">
        <is>
          <t>没有申请退款</t>
        </is>
      </c>
      <c r="AO12" s="16" t="n">
        <v>0</v>
      </c>
      <c r="AP12" s="16" t="n"/>
      <c r="AQ12" s="9" t="n"/>
      <c r="AR12" t="inlineStr">
        <is>
          <t>✓</t>
        </is>
      </c>
    </row>
    <row r="13" ht="18" customHeight="1">
      <c r="A13" s="15" t="inlineStr">
        <is>
          <t>淘宝</t>
        </is>
      </c>
      <c r="B13" s="14" t="inlineStr">
        <is>
          <t>5112253803643001717</t>
        </is>
      </c>
      <c r="C13" s="14" t="inlineStr">
        <is>
          <t>是</t>
        </is>
      </c>
      <c r="D13" s="15" t="inlineStr">
        <is>
          <t>2026-04-27</t>
        </is>
      </c>
      <c r="E13" s="15" t="inlineStr">
        <is>
          <t>未知</t>
        </is>
      </c>
      <c r="F13" s="15" t="inlineStr">
        <is>
          <t>未知</t>
        </is>
      </c>
      <c r="G13" s="15" t="inlineStr">
        <is>
          <t>未知</t>
        </is>
      </c>
      <c r="H13" s="15" t="n"/>
      <c r="I13" s="15" t="inlineStr">
        <is>
          <t>P26330110226</t>
        </is>
      </c>
      <c r="J13" s="15" t="inlineStr">
        <is>
          <t>畔色樱桃木静音双人床 |樱桃木小金属腿床</t>
        </is>
      </c>
      <c r="K13" s="15" t="inlineStr">
        <is>
          <t>樱桃木静音床-1.2米-榉木铺板</t>
        </is>
      </c>
      <c r="L13" s="15" t="n"/>
      <c r="M13" s="15" t="inlineStr">
        <is>
          <t>1</t>
        </is>
      </c>
      <c r="N13" s="15" t="n"/>
      <c r="O13" s="15" t="n"/>
      <c r="P13" s="15" t="n"/>
      <c r="Q13" s="15" t="n"/>
      <c r="R13" s="15">
        <f>IFERROR(SUMPRODUCT(('2-定价总表'!$A$3:$A$493="PPS"&amp;MID(I13,2,99))*('2-定价总表'!$C$3:$C$493=K13)*('2-定价总表'!$T$3:$T$493))*IF(M13="",1,M13),"")</f>
        <v/>
      </c>
      <c r="S13" s="49" t="n"/>
      <c r="T13" s="15" t="n"/>
      <c r="U13" s="15" t="n"/>
      <c r="V13" s="15" t="n"/>
      <c r="W13" s="15" t="n"/>
      <c r="X13" s="15" t="n"/>
      <c r="Y13" s="15" t="n"/>
      <c r="Z13" s="15" t="n"/>
      <c r="AA13" s="15" t="n"/>
      <c r="AB13" s="15">
        <f>SUM(S13:AA13)</f>
        <v/>
      </c>
      <c r="AC13" s="15" t="n"/>
      <c r="AD13" s="15">
        <f>AC13*0.006</f>
        <v/>
      </c>
      <c r="AE13" s="15">
        <f>AC13*0.02</f>
        <v/>
      </c>
      <c r="AF13" s="15">
        <f>AC13-AD13-AE13</f>
        <v/>
      </c>
      <c r="AG13" s="15" t="n"/>
      <c r="AH13" s="15" t="n"/>
      <c r="AI13" s="15">
        <f>SUM(AG13:AH13)</f>
        <v/>
      </c>
      <c r="AJ13" s="15">
        <f>AF13-AB13+AG13+AH13</f>
        <v/>
      </c>
      <c r="AK13" s="15">
        <f>IF(C13="是","杭州","江西工厂")</f>
        <v/>
      </c>
      <c r="AL13" s="6" t="inlineStr">
        <is>
          <t>交易关闭</t>
        </is>
      </c>
      <c r="AM13" s="94" t="inlineStr">
        <is>
          <t>—</t>
        </is>
      </c>
      <c r="AN13" s="15" t="inlineStr">
        <is>
          <t>没有申请退款</t>
        </is>
      </c>
      <c r="AO13" s="15" t="n">
        <v>0</v>
      </c>
      <c r="AP13" s="15" t="n"/>
      <c r="AQ13" s="6" t="n"/>
      <c r="AR13" t="inlineStr">
        <is>
          <t>✓</t>
        </is>
      </c>
    </row>
    <row r="14" ht="18" customHeight="1">
      <c r="A14" s="16" t="inlineStr">
        <is>
          <t>淘宝</t>
        </is>
      </c>
      <c r="B14" s="14" t="inlineStr">
        <is>
          <t>5112254343548022840</t>
        </is>
      </c>
      <c r="C14" s="14" t="inlineStr">
        <is>
          <t>是</t>
        </is>
      </c>
      <c r="D14" s="16" t="inlineStr">
        <is>
          <t>2026-04-27</t>
        </is>
      </c>
      <c r="E14" s="16" t="inlineStr">
        <is>
          <t>未知</t>
        </is>
      </c>
      <c r="F14" s="16" t="inlineStr">
        <is>
          <t>未知</t>
        </is>
      </c>
      <c r="G14" s="16" t="inlineStr">
        <is>
          <t>未知</t>
        </is>
      </c>
      <c r="H14" s="16" t="n"/>
      <c r="I14" s="16" t="inlineStr">
        <is>
          <t>P26330080322</t>
        </is>
      </c>
      <c r="J14" s="16" t="inlineStr">
        <is>
          <t>畔色榉木柔光双人床 |榉木小灯床</t>
        </is>
      </c>
      <c r="K14" s="16" t="inlineStr">
        <is>
          <t>榉木柔光床-1.2米-榉木铺板</t>
        </is>
      </c>
      <c r="L14" s="16" t="n"/>
      <c r="M14" s="16" t="inlineStr">
        <is>
          <t>1</t>
        </is>
      </c>
      <c r="N14" s="16" t="n"/>
      <c r="O14" s="16" t="n"/>
      <c r="P14" s="16" t="n"/>
      <c r="Q14" s="16" t="n"/>
      <c r="R14" s="16">
        <f>IFERROR(SUMPRODUCT(('2-定价总表'!$A$3:$A$493="PPS"&amp;MID(I14,2,99))*('2-定价总表'!$C$3:$C$493=K14)*('2-定价总表'!$T$3:$T$493))*IF(M14="",1,M14),"")</f>
        <v/>
      </c>
      <c r="S14" s="49" t="n"/>
      <c r="T14" s="16" t="n"/>
      <c r="U14" s="16" t="n"/>
      <c r="V14" s="16" t="n"/>
      <c r="W14" s="16" t="n"/>
      <c r="X14" s="16" t="n"/>
      <c r="Y14" s="16" t="n"/>
      <c r="Z14" s="16" t="n"/>
      <c r="AA14" s="16" t="n"/>
      <c r="AB14" s="16">
        <f>SUM(S14:AA14)</f>
        <v/>
      </c>
      <c r="AC14" s="16" t="inlineStr">
        <is>
          <t>454.50</t>
        </is>
      </c>
      <c r="AD14" s="16">
        <f>AC14*0.006</f>
        <v/>
      </c>
      <c r="AE14" s="16">
        <f>AC14*0.02</f>
        <v/>
      </c>
      <c r="AF14" s="16">
        <f>AC14-AD14-AE14</f>
        <v/>
      </c>
      <c r="AG14" s="16" t="n"/>
      <c r="AH14" s="16" t="n"/>
      <c r="AI14" s="16">
        <f>SUM(AG14:AH14)</f>
        <v/>
      </c>
      <c r="AJ14" s="16">
        <f>AF14-AB14+AG14+AH14</f>
        <v/>
      </c>
      <c r="AK14" s="16">
        <f>IF(C14="是","杭州","江西工厂")</f>
        <v/>
      </c>
      <c r="AL14" s="9" t="inlineStr">
        <is>
          <t>交易关闭</t>
        </is>
      </c>
      <c r="AM14" s="94" t="inlineStr">
        <is>
          <t>—</t>
        </is>
      </c>
      <c r="AN14" s="16" t="inlineStr">
        <is>
          <t>退款成功</t>
        </is>
      </c>
      <c r="AO14" s="16" t="n">
        <v>454.5</v>
      </c>
      <c r="AP14" s="16" t="n"/>
      <c r="AQ14" s="9" t="n"/>
      <c r="AR14" t="inlineStr">
        <is>
          <t>✓</t>
        </is>
      </c>
    </row>
    <row r="15" ht="18" customHeight="1">
      <c r="A15" s="15" t="inlineStr">
        <is>
          <t>淘宝</t>
        </is>
      </c>
      <c r="B15" s="14" t="inlineStr">
        <is>
          <t>5112246603721108923</t>
        </is>
      </c>
      <c r="C15" s="14" t="inlineStr">
        <is>
          <t>是</t>
        </is>
      </c>
      <c r="D15" s="15" t="inlineStr">
        <is>
          <t>2026-04-27</t>
        </is>
      </c>
      <c r="E15" s="15" t="inlineStr">
        <is>
          <t>未知</t>
        </is>
      </c>
      <c r="F15" s="15" t="inlineStr">
        <is>
          <t>未知</t>
        </is>
      </c>
      <c r="G15" s="15" t="inlineStr">
        <is>
          <t>未知</t>
        </is>
      </c>
      <c r="H15" s="15" t="n"/>
      <c r="I15" s="15" t="inlineStr">
        <is>
          <t>P26390070315</t>
        </is>
      </c>
      <c r="J15" s="15" t="inlineStr">
        <is>
          <t>畔色樱桃木床头窄柜 | 樱桃木窄床头柜</t>
        </is>
      </c>
      <c r="K15" s="15" t="inlineStr">
        <is>
          <t>樱桃木床头窄柜-标准宽度</t>
        </is>
      </c>
      <c r="L15" s="15" t="n"/>
      <c r="M15" s="15" t="inlineStr">
        <is>
          <t>1</t>
        </is>
      </c>
      <c r="N15" s="15" t="n"/>
      <c r="O15" s="15" t="n"/>
      <c r="P15" s="15" t="n"/>
      <c r="Q15" s="15" t="n"/>
      <c r="R15" s="15">
        <f>IFERROR(SUMPRODUCT(('2-定价总表'!$A$3:$A$493="PPS"&amp;MID(I15,2,99))*('2-定价总表'!$C$3:$C$493=K15)*('2-定价总表'!$T$3:$T$493))*IF(M15="",1,M15),"")</f>
        <v/>
      </c>
      <c r="S15" s="49" t="n"/>
      <c r="T15" s="15" t="n"/>
      <c r="U15" s="15" t="n"/>
      <c r="V15" s="15" t="n"/>
      <c r="W15" s="15" t="n"/>
      <c r="X15" s="15" t="n"/>
      <c r="Y15" s="15" t="n"/>
      <c r="Z15" s="15" t="n"/>
      <c r="AA15" s="15" t="n"/>
      <c r="AB15" s="15">
        <f>SUM(S15:AA15)</f>
        <v/>
      </c>
      <c r="AC15" s="15" t="n"/>
      <c r="AD15" s="15">
        <f>AC15*0.006</f>
        <v/>
      </c>
      <c r="AE15" s="15">
        <f>AC15*0.02</f>
        <v/>
      </c>
      <c r="AF15" s="15">
        <f>AC15-AD15-AE15</f>
        <v/>
      </c>
      <c r="AG15" s="15" t="n"/>
      <c r="AH15" s="15" t="n"/>
      <c r="AI15" s="15">
        <f>SUM(AG15:AH15)</f>
        <v/>
      </c>
      <c r="AJ15" s="15">
        <f>AF15-AB15+AG15+AH15</f>
        <v/>
      </c>
      <c r="AK15" s="15">
        <f>IF(C15="是","杭州","江西工厂")</f>
        <v/>
      </c>
      <c r="AL15" s="6" t="inlineStr">
        <is>
          <t>交易关闭</t>
        </is>
      </c>
      <c r="AM15" s="94" t="inlineStr">
        <is>
          <t>—</t>
        </is>
      </c>
      <c r="AN15" s="15" t="inlineStr">
        <is>
          <t>没有申请退款</t>
        </is>
      </c>
      <c r="AO15" s="15" t="n">
        <v>0</v>
      </c>
      <c r="AP15" s="15" t="n"/>
      <c r="AQ15" s="6" t="n"/>
      <c r="AR15" t="inlineStr">
        <is>
          <t>✓</t>
        </is>
      </c>
    </row>
    <row r="16" ht="18" customHeight="1">
      <c r="A16" s="16" t="inlineStr">
        <is>
          <t>淘宝</t>
        </is>
      </c>
      <c r="B16" s="14" t="inlineStr">
        <is>
          <t>3298648729849018797</t>
        </is>
      </c>
      <c r="C16" s="14" t="inlineStr">
        <is>
          <t>非已记录补单</t>
        </is>
      </c>
      <c r="D16" s="16" t="inlineStr">
        <is>
          <t>2026-04-27</t>
        </is>
      </c>
      <c r="E16" s="16" t="inlineStr">
        <is>
          <t>韩女生</t>
        </is>
      </c>
      <c r="F16" s="16" t="inlineStr">
        <is>
          <t>18400942864-8507</t>
        </is>
      </c>
      <c r="G16" s="16" t="inlineStr">
        <is>
          <t>北京 北京市 丰台区 南苑街道建发璟院5号楼2单元101的地下室，室内二层</t>
        </is>
      </c>
      <c r="H16" s="16" t="n"/>
      <c r="I16" s="16" t="inlineStr">
        <is>
          <t>P25250100405</t>
        </is>
      </c>
      <c r="J16" s="16" t="inlineStr">
        <is>
          <t>樱桃木窄柜 |樱桃木1米餐边柜</t>
        </is>
      </c>
      <c r="K16" s="16" t="inlineStr">
        <is>
          <t>窄柜-整柜洞石背板-1.2米</t>
        </is>
      </c>
      <c r="L16" s="16" t="inlineStr">
        <is>
          <t>否</t>
        </is>
      </c>
      <c r="M16" s="16" t="inlineStr">
        <is>
          <t>1</t>
        </is>
      </c>
      <c r="N16" s="16" t="n"/>
      <c r="O16" s="16" t="n"/>
      <c r="P16" s="16" t="n"/>
      <c r="Q16" s="16" t="n"/>
      <c r="R16" s="16">
        <f>IFERROR(SUMPRODUCT(('2-定价总表'!$A$3:$A$493="PPS"&amp;MID(I16,2,99))*('2-定价总表'!$C$3:$C$493=K16)*('2-定价总表'!$T$3:$T$493))*IF(M16="",1,M16),"")</f>
        <v/>
      </c>
      <c r="S16" s="16" t="n">
        <v>4429.28</v>
      </c>
      <c r="T16" s="16" t="n">
        <v>350</v>
      </c>
      <c r="U16" s="16" t="n">
        <v>0</v>
      </c>
      <c r="V16" s="16" t="n">
        <v>0</v>
      </c>
      <c r="W16" s="16" t="n">
        <v>0</v>
      </c>
      <c r="X16" s="16" t="n">
        <v>0</v>
      </c>
      <c r="Y16" s="90" t="n"/>
      <c r="Z16" s="16" t="n">
        <v>0</v>
      </c>
      <c r="AA16" s="16" t="n">
        <v>0</v>
      </c>
      <c r="AB16" s="16">
        <f>SUM(S16:AA16)</f>
        <v/>
      </c>
      <c r="AC16" s="16" t="inlineStr">
        <is>
          <t>5853.40</t>
        </is>
      </c>
      <c r="AD16" s="16">
        <f>AC16*0.006</f>
        <v/>
      </c>
      <c r="AE16" s="16">
        <f>AC16*0.02</f>
        <v/>
      </c>
      <c r="AF16" s="16">
        <f>AC16-AD16-AE16</f>
        <v/>
      </c>
      <c r="AG16" s="16" t="n"/>
      <c r="AH16" s="16" t="n"/>
      <c r="AI16" s="16">
        <f>SUM(AG16:AH16)</f>
        <v/>
      </c>
      <c r="AJ16" s="16">
        <f>AF16-AB16+AG16+AH16</f>
        <v/>
      </c>
      <c r="AK16" s="16">
        <f>IF(C16="是","杭州","江西工厂")</f>
        <v/>
      </c>
      <c r="AL16" s="9" t="inlineStr">
        <is>
          <t>买家已付款,等待卖家发货</t>
        </is>
      </c>
      <c r="AM16" s="92" t="inlineStr">
        <is>
          <t>待匹配</t>
        </is>
      </c>
      <c r="AN16" s="16" t="inlineStr">
        <is>
          <t>没有申请退款</t>
        </is>
      </c>
      <c r="AO16" s="16" t="n">
        <v>0</v>
      </c>
      <c r="AP16" s="16" t="n"/>
      <c r="AQ16" s="9" t="inlineStr">
        <is>
          <t>玻璃为长虹玻璃无色。
地下室是室内两层，送货需要送到室内且需要走一层楼梯。</t>
        </is>
      </c>
      <c r="AR16" t="inlineStr">
        <is>
          <t>[待填]成本/费用字段</t>
        </is>
      </c>
    </row>
    <row r="17" ht="18" customHeight="1">
      <c r="A17" s="15" t="inlineStr">
        <is>
          <t>淘宝</t>
        </is>
      </c>
      <c r="B17" s="14" t="inlineStr">
        <is>
          <t>3298155063399334952</t>
        </is>
      </c>
      <c r="C17" s="14" t="inlineStr">
        <is>
          <t>非已记录补单</t>
        </is>
      </c>
      <c r="D17" s="15" t="inlineStr">
        <is>
          <t>2026-04-27</t>
        </is>
      </c>
      <c r="E17" s="15" t="inlineStr">
        <is>
          <t>未知</t>
        </is>
      </c>
      <c r="F17" s="15" t="inlineStr">
        <is>
          <t>未知</t>
        </is>
      </c>
      <c r="G17" s="15" t="inlineStr">
        <is>
          <t>未知</t>
        </is>
      </c>
      <c r="H17" s="15" t="n"/>
      <c r="I17" s="15" t="inlineStr">
        <is>
          <t>P25250100405</t>
        </is>
      </c>
      <c r="J17" s="15" t="inlineStr">
        <is>
          <t>樱桃木窄柜 |樱桃木1米餐边柜</t>
        </is>
      </c>
      <c r="K17" s="15" t="inlineStr">
        <is>
          <t>窄柜-整柜洞石背板-1.2米</t>
        </is>
      </c>
      <c r="L17" s="15" t="n"/>
      <c r="M17" s="15" t="inlineStr">
        <is>
          <t>1</t>
        </is>
      </c>
      <c r="N17" s="15" t="n"/>
      <c r="O17" s="15" t="n"/>
      <c r="P17" s="15" t="n"/>
      <c r="Q17" s="15" t="n"/>
      <c r="R17" s="15">
        <f>IFERROR(SUMPRODUCT(('2-定价总表'!$A$3:$A$493="PPS"&amp;MID(I17,2,99))*('2-定价总表'!$C$3:$C$493=K17)*('2-定价总表'!$T$3:$T$493))*IF(M17="",1,M17),"")</f>
        <v/>
      </c>
      <c r="S17" s="90" t="n"/>
      <c r="T17" s="90" t="n"/>
      <c r="U17" s="90" t="n"/>
      <c r="V17" s="90" t="n"/>
      <c r="W17" s="90" t="n"/>
      <c r="X17" s="90" t="n"/>
      <c r="Y17" s="90" t="n"/>
      <c r="Z17" s="90" t="n"/>
      <c r="AA17" s="90" t="n"/>
      <c r="AB17" s="15">
        <f>SUM(S17:AA17)</f>
        <v/>
      </c>
      <c r="AC17" s="15" t="inlineStr">
        <is>
          <t>5422.95</t>
        </is>
      </c>
      <c r="AD17" s="15">
        <f>AC17*0.006</f>
        <v/>
      </c>
      <c r="AE17" s="15">
        <f>AC17*0.02</f>
        <v/>
      </c>
      <c r="AF17" s="15">
        <f>AC17-AD17-AE17</f>
        <v/>
      </c>
      <c r="AG17" s="15" t="n"/>
      <c r="AH17" s="15" t="n"/>
      <c r="AI17" s="15">
        <f>SUM(AG17:AH17)</f>
        <v/>
      </c>
      <c r="AJ17" s="15">
        <f>AF17-AB17+AG17+AH17</f>
        <v/>
      </c>
      <c r="AK17" s="15">
        <f>IF(C17="是","杭州","江西工厂")</f>
        <v/>
      </c>
      <c r="AL17" s="6" t="inlineStr">
        <is>
          <t>交易关闭</t>
        </is>
      </c>
      <c r="AM17" s="94" t="inlineStr">
        <is>
          <t>—</t>
        </is>
      </c>
      <c r="AN17" s="15" t="inlineStr">
        <is>
          <t>退款成功</t>
        </is>
      </c>
      <c r="AO17" s="15" t="n">
        <v>5422.95</v>
      </c>
      <c r="AP17" s="15" t="n"/>
      <c r="AQ17" s="6" t="n"/>
      <c r="AR17" t="inlineStr">
        <is>
          <t>✓</t>
        </is>
      </c>
    </row>
    <row r="18" ht="18" customHeight="1">
      <c r="A18" s="16" t="inlineStr">
        <is>
          <t>淘宝</t>
        </is>
      </c>
      <c r="B18" s="14" t="inlineStr">
        <is>
          <t>3298637569433006975</t>
        </is>
      </c>
      <c r="C18" s="14" t="inlineStr">
        <is>
          <t>非已记录补单</t>
        </is>
      </c>
      <c r="D18" s="16" t="inlineStr">
        <is>
          <t>2026-04-27</t>
        </is>
      </c>
      <c r="E18" s="16" t="inlineStr">
        <is>
          <t>未知</t>
        </is>
      </c>
      <c r="F18" s="16" t="inlineStr">
        <is>
          <t>未知</t>
        </is>
      </c>
      <c r="G18" s="16" t="inlineStr">
        <is>
          <t>未知</t>
        </is>
      </c>
      <c r="H18" s="16" t="n"/>
      <c r="I18" s="16" t="inlineStr">
        <is>
          <t>P25250100405</t>
        </is>
      </c>
      <c r="J18" s="16" t="inlineStr">
        <is>
          <t>樱桃木窄柜 |樱桃木1米餐边柜</t>
        </is>
      </c>
      <c r="K18" s="16" t="inlineStr">
        <is>
          <t>窄柜-整柜洞石背板-1.2米</t>
        </is>
      </c>
      <c r="L18" s="16" t="n"/>
      <c r="M18" s="16" t="inlineStr">
        <is>
          <t>1</t>
        </is>
      </c>
      <c r="N18" s="16" t="n"/>
      <c r="O18" s="16" t="n"/>
      <c r="P18" s="16" t="n"/>
      <c r="Q18" s="16" t="n"/>
      <c r="R18" s="16">
        <f>IFERROR(SUMPRODUCT(('2-定价总表'!$A$3:$A$493="PPS"&amp;MID(I18,2,99))*('2-定价总表'!$C$3:$C$493=K18)*('2-定价总表'!$T$3:$T$493))*IF(M18="",1,M18),"")</f>
        <v/>
      </c>
      <c r="S18" s="90" t="n"/>
      <c r="T18" s="90" t="n"/>
      <c r="U18" s="90" t="n"/>
      <c r="V18" s="90" t="n"/>
      <c r="W18" s="90" t="n"/>
      <c r="X18" s="90" t="n"/>
      <c r="Y18" s="90" t="n"/>
      <c r="Z18" s="90" t="n"/>
      <c r="AA18" s="90" t="n"/>
      <c r="AB18" s="16">
        <f>SUM(S18:AA18)</f>
        <v/>
      </c>
      <c r="AC18" s="16" t="n"/>
      <c r="AD18" s="16">
        <f>AC18*0.006</f>
        <v/>
      </c>
      <c r="AE18" s="16">
        <f>AC18*0.02</f>
        <v/>
      </c>
      <c r="AF18" s="16">
        <f>AC18-AD18-AE18</f>
        <v/>
      </c>
      <c r="AG18" s="16" t="n"/>
      <c r="AH18" s="16" t="n"/>
      <c r="AI18" s="16">
        <f>SUM(AG18:AH18)</f>
        <v/>
      </c>
      <c r="AJ18" s="16">
        <f>AF18-AB18+AG18+AH18</f>
        <v/>
      </c>
      <c r="AK18" s="16">
        <f>IF(C18="是","杭州","江西工厂")</f>
        <v/>
      </c>
      <c r="AL18" s="9" t="inlineStr">
        <is>
          <t>交易关闭</t>
        </is>
      </c>
      <c r="AM18" s="94" t="inlineStr">
        <is>
          <t>—</t>
        </is>
      </c>
      <c r="AN18" s="16" t="inlineStr">
        <is>
          <t>没有申请退款</t>
        </is>
      </c>
      <c r="AO18" s="16" t="n">
        <v>0</v>
      </c>
      <c r="AP18" s="16" t="n"/>
      <c r="AQ18" s="9" t="n"/>
      <c r="AR18" t="inlineStr">
        <is>
          <t>✓</t>
        </is>
      </c>
    </row>
    <row r="19" ht="18" customHeight="1">
      <c r="A19" s="15" t="inlineStr">
        <is>
          <t>淘宝</t>
        </is>
      </c>
      <c r="B19" s="14" t="inlineStr">
        <is>
          <t>5112276194329029734</t>
        </is>
      </c>
      <c r="C19" s="14" t="inlineStr">
        <is>
          <t>非已记录补单</t>
        </is>
      </c>
      <c r="D19" s="15" t="inlineStr">
        <is>
          <t>2026-04-26</t>
        </is>
      </c>
      <c r="E19" s="15" t="inlineStr">
        <is>
          <t>大队长</t>
        </is>
      </c>
      <c r="F19" s="15" t="inlineStr">
        <is>
          <t>18400891316-3406</t>
        </is>
      </c>
      <c r="G19" s="15" t="inlineStr">
        <is>
          <t>北京 北京市 海淀区 北下关街道学院南路甲82号院北门</t>
        </is>
      </c>
      <c r="H19" s="15" t="n"/>
      <c r="I19" s="15" t="inlineStr">
        <is>
          <t>P24210050510</t>
        </is>
      </c>
      <c r="J19" s="15" t="inlineStr">
        <is>
          <t>畔色岩板餐桌 |樱桃木老款岩板餐桌</t>
        </is>
      </c>
      <c r="K19" s="15" t="inlineStr">
        <is>
          <t>岩板餐桌-120cm</t>
        </is>
      </c>
      <c r="L19" s="15" t="inlineStr">
        <is>
          <t>是</t>
        </is>
      </c>
      <c r="M19" s="15" t="inlineStr">
        <is>
          <t>1</t>
        </is>
      </c>
      <c r="N19" s="15" t="n"/>
      <c r="O19" s="15" t="n"/>
      <c r="P19" s="15" t="n"/>
      <c r="Q19" s="15" t="n"/>
      <c r="R19" s="15">
        <f>IFERROR(SUMPRODUCT(('2-定价总表'!$A$3:$A$493="PPS"&amp;MID(I19,2,99))*('2-定价总表'!$C$3:$C$493=K19)*('2-定价总表'!$T$3:$T$493))*IF(M19="",1,M19),"")</f>
        <v/>
      </c>
      <c r="S19" s="15" t="n">
        <v>2075</v>
      </c>
      <c r="T19" s="15" t="n">
        <v>315</v>
      </c>
      <c r="U19" s="15" t="n">
        <v>0</v>
      </c>
      <c r="V19" s="15" t="n">
        <v>0</v>
      </c>
      <c r="W19" s="15" t="n">
        <v>0</v>
      </c>
      <c r="X19" s="15" t="n">
        <v>0</v>
      </c>
      <c r="Y19" s="90" t="n"/>
      <c r="Z19" s="15" t="n">
        <v>0</v>
      </c>
      <c r="AA19" s="15" t="n">
        <v>0</v>
      </c>
      <c r="AB19" s="15">
        <f>SUM(S19:AA19)</f>
        <v/>
      </c>
      <c r="AC19" s="15" t="inlineStr">
        <is>
          <t>1694.00</t>
        </is>
      </c>
      <c r="AD19" s="15">
        <f>AC19*0.006</f>
        <v/>
      </c>
      <c r="AE19" s="15">
        <f>AC19*0.02</f>
        <v/>
      </c>
      <c r="AF19" s="15">
        <f>AC19-AD19-AE19</f>
        <v/>
      </c>
      <c r="AG19" s="15" t="n"/>
      <c r="AH19" s="15" t="n"/>
      <c r="AI19" s="15">
        <f>SUM(AG19:AH19)</f>
        <v/>
      </c>
      <c r="AJ19" s="15">
        <f>AF19-AB19+AG19+AH19</f>
        <v/>
      </c>
      <c r="AK19" s="15">
        <f>IF(C19="是","杭州","江西工厂")</f>
        <v/>
      </c>
      <c r="AL19" s="6" t="inlineStr">
        <is>
          <t>买家已付款,等待卖家发货</t>
        </is>
      </c>
      <c r="AM19" s="92" t="inlineStr">
        <is>
          <t>待匹配</t>
        </is>
      </c>
      <c r="AN19" s="15" t="inlineStr">
        <is>
          <t>没有申请退款</t>
        </is>
      </c>
      <c r="AO19" s="15" t="n">
        <v>0</v>
      </c>
      <c r="AP19" s="15" t="n"/>
      <c r="AQ19" s="6" t="inlineStr">
        <is>
          <t>1.3m+×+0.8m+++R10圆角+++白色岩板+++樱桃木腿</t>
        </is>
      </c>
      <c r="AR19" t="inlineStr">
        <is>
          <t>[待填]成本/费用字段</t>
        </is>
      </c>
    </row>
    <row r="20" ht="18" customHeight="1">
      <c r="A20" s="16" t="inlineStr">
        <is>
          <t>淘宝</t>
        </is>
      </c>
      <c r="B20" s="14" t="inlineStr">
        <is>
          <t>3298701864615034287</t>
        </is>
      </c>
      <c r="C20" s="14" t="inlineStr">
        <is>
          <t>非已记录补单</t>
        </is>
      </c>
      <c r="D20" s="16" t="inlineStr">
        <is>
          <t>2026-04-26</t>
        </is>
      </c>
      <c r="E20" s="16" t="inlineStr">
        <is>
          <t>未知</t>
        </is>
      </c>
      <c r="F20" s="16" t="inlineStr">
        <is>
          <t>未知</t>
        </is>
      </c>
      <c r="G20" s="16" t="inlineStr">
        <is>
          <t>未知</t>
        </is>
      </c>
      <c r="H20" s="16" t="n"/>
      <c r="I20" s="16" t="inlineStr">
        <is>
          <t>P25250100405</t>
        </is>
      </c>
      <c r="J20" s="16" t="inlineStr">
        <is>
          <t>樱桃木窄柜 |樱桃木1米餐边柜</t>
        </is>
      </c>
      <c r="K20" s="16" t="inlineStr">
        <is>
          <t>窄柜-整柜洞石背板-1.2米</t>
        </is>
      </c>
      <c r="L20" s="16" t="n"/>
      <c r="M20" s="16" t="inlineStr">
        <is>
          <t>1</t>
        </is>
      </c>
      <c r="N20" s="16" t="n"/>
      <c r="O20" s="16" t="n"/>
      <c r="P20" s="16" t="n"/>
      <c r="Q20" s="16" t="n"/>
      <c r="R20" s="16">
        <f>IFERROR(SUMPRODUCT(('2-定价总表'!$A$3:$A$493="PPS"&amp;MID(I20,2,99))*('2-定价总表'!$C$3:$C$493=K20)*('2-定价总表'!$T$3:$T$493))*IF(M20="",1,M20),"")</f>
        <v/>
      </c>
      <c r="S20" s="90" t="n"/>
      <c r="T20" s="90" t="n"/>
      <c r="U20" s="90" t="n"/>
      <c r="V20" s="90" t="n"/>
      <c r="W20" s="90" t="n"/>
      <c r="X20" s="90" t="n"/>
      <c r="Y20" s="90" t="n"/>
      <c r="Z20" s="90" t="n"/>
      <c r="AA20" s="90" t="n"/>
      <c r="AB20" s="16">
        <f>SUM(S20:AA20)</f>
        <v/>
      </c>
      <c r="AC20" s="16" t="inlineStr">
        <is>
          <t>8523.00</t>
        </is>
      </c>
      <c r="AD20" s="16">
        <f>AC20*0.006</f>
        <v/>
      </c>
      <c r="AE20" s="16">
        <f>AC20*0.02</f>
        <v/>
      </c>
      <c r="AF20" s="16">
        <f>AC20-AD20-AE20</f>
        <v/>
      </c>
      <c r="AG20" s="16" t="n"/>
      <c r="AH20" s="16" t="n"/>
      <c r="AI20" s="16">
        <f>SUM(AG20:AH20)</f>
        <v/>
      </c>
      <c r="AJ20" s="16">
        <f>AF20-AB20+AG20+AH20</f>
        <v/>
      </c>
      <c r="AK20" s="16">
        <f>IF(C20="是","杭州","江西工厂")</f>
        <v/>
      </c>
      <c r="AL20" s="9" t="inlineStr">
        <is>
          <t>交易关闭</t>
        </is>
      </c>
      <c r="AM20" s="94" t="inlineStr">
        <is>
          <t>—</t>
        </is>
      </c>
      <c r="AN20" s="16" t="inlineStr">
        <is>
          <t>退款成功</t>
        </is>
      </c>
      <c r="AO20" s="16" t="n">
        <v>8523</v>
      </c>
      <c r="AP20" s="16" t="n"/>
      <c r="AQ20" s="9" t="inlineStr">
        <is>
          <t>0.9米洞洞板柜?1米基础下柜</t>
        </is>
      </c>
      <c r="AR20" t="inlineStr">
        <is>
          <t>✓</t>
        </is>
      </c>
    </row>
    <row r="21" ht="18" customHeight="1">
      <c r="A21" s="15" t="inlineStr">
        <is>
          <t>淘宝</t>
        </is>
      </c>
      <c r="B21" s="14" t="inlineStr">
        <is>
          <t>3298082415116007459</t>
        </is>
      </c>
      <c r="C21" s="14" t="inlineStr">
        <is>
          <t>非已记录补单</t>
        </is>
      </c>
      <c r="D21" s="15" t="inlineStr">
        <is>
          <t>2026-04-26</t>
        </is>
      </c>
      <c r="E21" s="15" t="inlineStr">
        <is>
          <t>未知</t>
        </is>
      </c>
      <c r="F21" s="15" t="inlineStr">
        <is>
          <t>未知</t>
        </is>
      </c>
      <c r="G21" s="15" t="inlineStr">
        <is>
          <t>未知</t>
        </is>
      </c>
      <c r="H21" s="15" t="n"/>
      <c r="I21" s="15" t="inlineStr">
        <is>
          <t>P25250100405</t>
        </is>
      </c>
      <c r="J21" s="15" t="inlineStr">
        <is>
          <t>樱桃木窄柜 |樱桃木1米餐边柜</t>
        </is>
      </c>
      <c r="K21" s="15" t="inlineStr">
        <is>
          <t>窄柜-整柜洞石背板-1.2米</t>
        </is>
      </c>
      <c r="L21" s="15" t="n"/>
      <c r="M21" s="15" t="inlineStr">
        <is>
          <t>1</t>
        </is>
      </c>
      <c r="N21" s="15" t="n"/>
      <c r="O21" s="15" t="n"/>
      <c r="P21" s="15" t="n"/>
      <c r="Q21" s="15" t="n"/>
      <c r="R21" s="15">
        <f>IFERROR(SUMPRODUCT(('2-定价总表'!$A$3:$A$493="PPS"&amp;MID(I21,2,99))*('2-定价总表'!$C$3:$C$493=K21)*('2-定价总表'!$T$3:$T$493))*IF(M21="",1,M21),"")</f>
        <v/>
      </c>
      <c r="S21" s="90" t="n"/>
      <c r="T21" s="90" t="n"/>
      <c r="U21" s="90" t="n"/>
      <c r="V21" s="90" t="n"/>
      <c r="W21" s="90" t="n"/>
      <c r="X21" s="90" t="n"/>
      <c r="Y21" s="90" t="n"/>
      <c r="Z21" s="90" t="n"/>
      <c r="AA21" s="90" t="n"/>
      <c r="AB21" s="15">
        <f>SUM(S21:AA21)</f>
        <v/>
      </c>
      <c r="AC21" s="15" t="n"/>
      <c r="AD21" s="15">
        <f>AC21*0.006</f>
        <v/>
      </c>
      <c r="AE21" s="15">
        <f>AC21*0.02</f>
        <v/>
      </c>
      <c r="AF21" s="15">
        <f>AC21-AD21-AE21</f>
        <v/>
      </c>
      <c r="AG21" s="15" t="n"/>
      <c r="AH21" s="15" t="n"/>
      <c r="AI21" s="15">
        <f>SUM(AG21:AH21)</f>
        <v/>
      </c>
      <c r="AJ21" s="15">
        <f>AF21-AB21+AG21+AH21</f>
        <v/>
      </c>
      <c r="AK21" s="15">
        <f>IF(C21="是","杭州","江西工厂")</f>
        <v/>
      </c>
      <c r="AL21" s="6" t="inlineStr">
        <is>
          <t>交易关闭</t>
        </is>
      </c>
      <c r="AM21" s="94" t="inlineStr">
        <is>
          <t>—</t>
        </is>
      </c>
      <c r="AN21" s="15" t="inlineStr">
        <is>
          <t>没有申请退款</t>
        </is>
      </c>
      <c r="AO21" s="15" t="n">
        <v>0</v>
      </c>
      <c r="AP21" s="15" t="n"/>
      <c r="AQ21" s="6" t="inlineStr">
        <is>
          <t>0.9米洞洞板柜?1米基础下柜</t>
        </is>
      </c>
      <c r="AR21" t="inlineStr">
        <is>
          <t>✓</t>
        </is>
      </c>
    </row>
    <row r="22" ht="18" customHeight="1">
      <c r="A22" s="16" t="inlineStr">
        <is>
          <t>淘宝</t>
        </is>
      </c>
      <c r="B22" s="14" t="inlineStr">
        <is>
          <t>5112212978370005224</t>
        </is>
      </c>
      <c r="C22" s="14" t="inlineStr">
        <is>
          <t>非已记录补单</t>
        </is>
      </c>
      <c r="D22" s="16" t="inlineStr">
        <is>
          <t>2026-04-26</t>
        </is>
      </c>
      <c r="E22" s="16" t="inlineStr">
        <is>
          <t>未知</t>
        </is>
      </c>
      <c r="F22" s="16" t="inlineStr">
        <is>
          <t>未知</t>
        </is>
      </c>
      <c r="G22" s="16" t="inlineStr">
        <is>
          <t>未知</t>
        </is>
      </c>
      <c r="H22" s="16" t="n"/>
      <c r="I22" s="16" t="inlineStr">
        <is>
          <t>P26330150118</t>
        </is>
      </c>
      <c r="J22" s="16" t="inlineStr">
        <is>
          <t>畔色黑胡桃木悬浮双人床 |黑胡桃木标准床</t>
        </is>
      </c>
      <c r="K22" s="16" t="inlineStr">
        <is>
          <t>黑胡桃木悬浮床-1.2米-榉木铺板</t>
        </is>
      </c>
      <c r="L22" s="16" t="n"/>
      <c r="M22" s="16" t="inlineStr">
        <is>
          <t>1</t>
        </is>
      </c>
      <c r="N22" s="16" t="n"/>
      <c r="O22" s="16" t="n"/>
      <c r="P22" s="16" t="n"/>
      <c r="Q22" s="16" t="n"/>
      <c r="R22" s="16">
        <f>IFERROR(SUMPRODUCT(('2-定价总表'!$A$3:$A$493="PPS"&amp;MID(I22,2,99))*('2-定价总表'!$C$3:$C$493=K22)*('2-定价总表'!$T$3:$T$493))*IF(M22="",1,M22),"")</f>
        <v/>
      </c>
      <c r="S22" s="90" t="n"/>
      <c r="T22" s="90" t="n"/>
      <c r="U22" s="90" t="n"/>
      <c r="V22" s="90" t="n"/>
      <c r="W22" s="90" t="n"/>
      <c r="X22" s="90" t="n"/>
      <c r="Y22" s="90" t="n"/>
      <c r="Z22" s="90" t="n"/>
      <c r="AA22" s="90" t="n"/>
      <c r="AB22" s="16">
        <f>SUM(S22:AA22)</f>
        <v/>
      </c>
      <c r="AC22" s="16" t="n"/>
      <c r="AD22" s="16">
        <f>AC22*0.006</f>
        <v/>
      </c>
      <c r="AE22" s="16">
        <f>AC22*0.02</f>
        <v/>
      </c>
      <c r="AF22" s="16">
        <f>AC22-AD22-AE22</f>
        <v/>
      </c>
      <c r="AG22" s="16" t="n"/>
      <c r="AH22" s="16" t="n"/>
      <c r="AI22" s="16">
        <f>SUM(AG22:AH22)</f>
        <v/>
      </c>
      <c r="AJ22" s="16">
        <f>AF22-AB22+AG22+AH22</f>
        <v/>
      </c>
      <c r="AK22" s="16">
        <f>IF(C22="是","杭州","江西工厂")</f>
        <v/>
      </c>
      <c r="AL22" s="9" t="inlineStr">
        <is>
          <t>交易关闭</t>
        </is>
      </c>
      <c r="AM22" s="94" t="inlineStr">
        <is>
          <t>—</t>
        </is>
      </c>
      <c r="AN22" s="16" t="inlineStr">
        <is>
          <t>没有申请退款</t>
        </is>
      </c>
      <c r="AO22" s="16" t="n">
        <v>0</v>
      </c>
      <c r="AP22" s="16" t="n"/>
      <c r="AQ22" s="9" t="n"/>
      <c r="AR22" t="inlineStr">
        <is>
          <t>✓</t>
        </is>
      </c>
    </row>
    <row r="23" ht="18" customHeight="1">
      <c r="A23" s="15" t="inlineStr">
        <is>
          <t>淘宝</t>
        </is>
      </c>
      <c r="B23" s="14" t="inlineStr">
        <is>
          <t>5112213842585003315</t>
        </is>
      </c>
      <c r="C23" s="14" t="inlineStr">
        <is>
          <t>是</t>
        </is>
      </c>
      <c r="D23" s="15" t="inlineStr">
        <is>
          <t>2026-04-26</t>
        </is>
      </c>
      <c r="E23" s="15" t="inlineStr">
        <is>
          <t>未知</t>
        </is>
      </c>
      <c r="F23" s="15" t="inlineStr">
        <is>
          <t>未知</t>
        </is>
      </c>
      <c r="G23" s="15" t="inlineStr">
        <is>
          <t>未知</t>
        </is>
      </c>
      <c r="H23" s="15" t="n"/>
      <c r="I23" s="15" t="inlineStr">
        <is>
          <t>P26330130115</t>
        </is>
      </c>
      <c r="J23" s="15" t="inlineStr">
        <is>
          <t>畔色黑胡桃木梯形腿双人床 |黑胡桃木拱形腿床</t>
        </is>
      </c>
      <c r="K23" s="15" t="inlineStr">
        <is>
          <t>黑胡桃木梯形腿床-1.2米-榉木铺板</t>
        </is>
      </c>
      <c r="L23" s="15" t="n"/>
      <c r="M23" s="15" t="inlineStr">
        <is>
          <t>1</t>
        </is>
      </c>
      <c r="N23" s="15" t="n"/>
      <c r="O23" s="15" t="n"/>
      <c r="P23" s="15" t="n"/>
      <c r="Q23" s="15" t="n"/>
      <c r="R23" s="15">
        <f>IFERROR(SUMPRODUCT(('2-定价总表'!$A$3:$A$493="PPS"&amp;MID(I23,2,99))*('2-定价总表'!$C$3:$C$493=K23)*('2-定价总表'!$T$3:$T$493))*IF(M23="",1,M23),"")</f>
        <v/>
      </c>
      <c r="S23" s="49" t="n"/>
      <c r="T23" s="15" t="n"/>
      <c r="U23" s="15" t="n"/>
      <c r="V23" s="15" t="n"/>
      <c r="W23" s="15" t="n"/>
      <c r="X23" s="15" t="n"/>
      <c r="Y23" s="15" t="n"/>
      <c r="Z23" s="15" t="n"/>
      <c r="AA23" s="15" t="n"/>
      <c r="AB23" s="15">
        <f>SUM(S23:AA23)</f>
        <v/>
      </c>
      <c r="AC23" s="15" t="inlineStr">
        <is>
          <t>145.00</t>
        </is>
      </c>
      <c r="AD23" s="15">
        <f>AC23*0.006</f>
        <v/>
      </c>
      <c r="AE23" s="15">
        <f>AC23*0.02</f>
        <v/>
      </c>
      <c r="AF23" s="15">
        <f>AC23-AD23-AE23</f>
        <v/>
      </c>
      <c r="AG23" s="15" t="n"/>
      <c r="AH23" s="15" t="n"/>
      <c r="AI23" s="15">
        <f>SUM(AG23:AH23)</f>
        <v/>
      </c>
      <c r="AJ23" s="15">
        <f>AF23-AB23+AG23+AH23</f>
        <v/>
      </c>
      <c r="AK23" s="15">
        <f>IF(C23="是","杭州","江西工厂")</f>
        <v/>
      </c>
      <c r="AL23" s="6" t="inlineStr">
        <is>
          <t>买家已付款,等待卖家发货</t>
        </is>
      </c>
      <c r="AM23" s="92" t="inlineStr">
        <is>
          <t>待匹配</t>
        </is>
      </c>
      <c r="AN23" s="15" t="inlineStr">
        <is>
          <t>没有申请退款</t>
        </is>
      </c>
      <c r="AO23" s="15" t="n">
        <v>0</v>
      </c>
      <c r="AP23" s="15" t="n"/>
      <c r="AQ23" s="6" t="n"/>
      <c r="AR23" t="inlineStr">
        <is>
          <t>✓</t>
        </is>
      </c>
    </row>
    <row r="24" ht="18" customHeight="1">
      <c r="A24" s="16" t="inlineStr">
        <is>
          <t>淘宝</t>
        </is>
      </c>
      <c r="B24" s="14" t="inlineStr">
        <is>
          <t>3298034462623008977</t>
        </is>
      </c>
      <c r="C24" s="14" t="inlineStr">
        <is>
          <t>是</t>
        </is>
      </c>
      <c r="D24" s="16" t="inlineStr">
        <is>
          <t>2026-04-26</t>
        </is>
      </c>
      <c r="E24" s="16" t="inlineStr">
        <is>
          <t>未知</t>
        </is>
      </c>
      <c r="F24" s="16" t="inlineStr">
        <is>
          <t>未知</t>
        </is>
      </c>
      <c r="G24" s="16" t="inlineStr">
        <is>
          <t>未知</t>
        </is>
      </c>
      <c r="H24" s="16" t="n"/>
      <c r="I24" s="16" t="inlineStr">
        <is>
          <t>P26330140117</t>
        </is>
      </c>
      <c r="J24" s="16" t="inlineStr">
        <is>
          <t>畔色黑胡桃木软包双人床 |黑胡桃木落地大软包床</t>
        </is>
      </c>
      <c r="K24" s="16" t="inlineStr">
        <is>
          <t>黑胡桃木软包床-1.2米-榉木铺板</t>
        </is>
      </c>
      <c r="L24" s="16" t="n"/>
      <c r="M24" s="16" t="inlineStr">
        <is>
          <t>1</t>
        </is>
      </c>
      <c r="N24" s="16" t="n"/>
      <c r="O24" s="16" t="n"/>
      <c r="P24" s="16" t="n"/>
      <c r="Q24" s="16" t="n"/>
      <c r="R24" s="16">
        <f>IFERROR(SUMPRODUCT(('2-定价总表'!$A$3:$A$493="PPS"&amp;MID(I24,2,99))*('2-定价总表'!$C$3:$C$493=K24)*('2-定价总表'!$T$3:$T$493))*IF(M24="",1,M24),"")</f>
        <v/>
      </c>
      <c r="S24" s="49" t="n"/>
      <c r="T24" s="16" t="n"/>
      <c r="U24" s="16" t="n"/>
      <c r="V24" s="16" t="n"/>
      <c r="W24" s="16" t="n"/>
      <c r="X24" s="16" t="n"/>
      <c r="Y24" s="16" t="n"/>
      <c r="Z24" s="16" t="n"/>
      <c r="AA24" s="16" t="n"/>
      <c r="AB24" s="16">
        <f>SUM(S24:AA24)</f>
        <v/>
      </c>
      <c r="AC24" s="16" t="inlineStr">
        <is>
          <t>145.00</t>
        </is>
      </c>
      <c r="AD24" s="16">
        <f>AC24*0.006</f>
        <v/>
      </c>
      <c r="AE24" s="16">
        <f>AC24*0.02</f>
        <v/>
      </c>
      <c r="AF24" s="16">
        <f>AC24-AD24-AE24</f>
        <v/>
      </c>
      <c r="AG24" s="16" t="n"/>
      <c r="AH24" s="16" t="n"/>
      <c r="AI24" s="16">
        <f>SUM(AG24:AH24)</f>
        <v/>
      </c>
      <c r="AJ24" s="16">
        <f>AF24-AB24+AG24+AH24</f>
        <v/>
      </c>
      <c r="AK24" s="16">
        <f>IF(C24="是","杭州","江西工厂")</f>
        <v/>
      </c>
      <c r="AL24" s="9" t="inlineStr">
        <is>
          <t>买家已付款,等待卖家发货</t>
        </is>
      </c>
      <c r="AM24" s="92" t="inlineStr">
        <is>
          <t>待匹配</t>
        </is>
      </c>
      <c r="AN24" s="16" t="inlineStr">
        <is>
          <t>没有申请退款</t>
        </is>
      </c>
      <c r="AO24" s="16" t="n">
        <v>0</v>
      </c>
      <c r="AP24" s="16" t="n"/>
      <c r="AQ24" s="9" t="n"/>
      <c r="AR24" t="inlineStr">
        <is>
          <t>✓</t>
        </is>
      </c>
    </row>
    <row r="25" ht="18" customHeight="1">
      <c r="A25" s="15" t="inlineStr">
        <is>
          <t>淘宝</t>
        </is>
      </c>
      <c r="B25" s="14" t="inlineStr">
        <is>
          <t>5112323136333127131</t>
        </is>
      </c>
      <c r="C25" s="14" t="inlineStr">
        <is>
          <t>非已记录补单</t>
        </is>
      </c>
      <c r="D25" s="15" t="inlineStr">
        <is>
          <t>2026-04-26</t>
        </is>
      </c>
      <c r="E25" s="15" t="inlineStr">
        <is>
          <t>徐桃桃</t>
        </is>
      </c>
      <c r="F25" s="15" t="inlineStr">
        <is>
          <t>17897567214-8375</t>
        </is>
      </c>
      <c r="G25" s="15" t="inlineStr">
        <is>
          <t>河北省 廊坊市 广阳区 新源道街道建设北路怡景花园小区丰巢柜</t>
        </is>
      </c>
      <c r="H25" s="15" t="inlineStr">
        <is>
          <t>2026-04-26</t>
        </is>
      </c>
      <c r="I25" s="15" t="inlineStr">
        <is>
          <t>P23980010606</t>
        </is>
      </c>
      <c r="J25" s="15" t="inlineStr">
        <is>
          <t>畔色样块</t>
        </is>
      </c>
      <c r="K25" s="15" t="inlineStr">
        <is>
          <t>榉木样块</t>
        </is>
      </c>
      <c r="L25" s="15" t="inlineStr">
        <is>
          <t>否</t>
        </is>
      </c>
      <c r="M25" s="15" t="inlineStr">
        <is>
          <t>1</t>
        </is>
      </c>
      <c r="N25" s="15" t="n"/>
      <c r="O25" s="15" t="inlineStr">
        <is>
          <t>圆通速递</t>
        </is>
      </c>
      <c r="P25" s="15" t="inlineStr">
        <is>
          <t>YT2545828310991</t>
        </is>
      </c>
      <c r="Q25" s="15" t="n"/>
      <c r="R25" s="15">
        <f>IFERROR(SUMPRODUCT(('2-定价总表'!$A$3:$A$493="PPS"&amp;MID(I25,2,99))*('2-定价总表'!$C$3:$C$493=K25)*('2-定价总表'!$T$3:$T$493))*IF(M25="",1,M25),"")</f>
        <v/>
      </c>
      <c r="S25" s="90" t="n"/>
      <c r="T25" s="90" t="n"/>
      <c r="U25" s="90" t="n"/>
      <c r="V25" s="90" t="n"/>
      <c r="W25" s="90" t="e">
        <v>#N/A</v>
      </c>
      <c r="X25" s="90" t="e">
        <v>#N/A</v>
      </c>
      <c r="Y25" s="90" t="n"/>
      <c r="Z25" s="90" t="e">
        <v>#N/A</v>
      </c>
      <c r="AA25" s="90" t="e">
        <v>#N/A</v>
      </c>
      <c r="AB25" s="15">
        <f>SUM(S25:AA25)</f>
        <v/>
      </c>
      <c r="AC25" s="15" t="inlineStr">
        <is>
          <t>21.60</t>
        </is>
      </c>
      <c r="AD25" s="15">
        <f>AC25*0.006</f>
        <v/>
      </c>
      <c r="AE25" s="15">
        <f>AC25*0.02</f>
        <v/>
      </c>
      <c r="AF25" s="15">
        <f>AC25-AD25-AE25</f>
        <v/>
      </c>
      <c r="AG25" s="15" t="n"/>
      <c r="AH25" s="15" t="n"/>
      <c r="AI25" s="15">
        <f>SUM(AG25:AH25)</f>
        <v/>
      </c>
      <c r="AJ25" s="15">
        <f>AF25-AB25+AG25+AH25</f>
        <v/>
      </c>
      <c r="AK25" s="15">
        <f>IF(C25="是","杭州","江西工厂")</f>
        <v/>
      </c>
      <c r="AL25" s="6" t="inlineStr">
        <is>
          <t>卖家已发货，等待买家确认</t>
        </is>
      </c>
      <c r="AM25" s="92" t="inlineStr">
        <is>
          <t>待匹配</t>
        </is>
      </c>
      <c r="AN25" s="15" t="inlineStr">
        <is>
          <t>没有申请退款</t>
        </is>
      </c>
      <c r="AO25" s="15" t="n">
        <v>0</v>
      </c>
      <c r="AP25" s="15" t="n"/>
      <c r="AQ25" s="6" t="n"/>
      <c r="AR25" s="88" t="inlineStr">
        <is>
          <t>公式错误/未解析: 订单赔付费、二次上门维修费、其它费用、好评/差价返、总成本、订单利润
[待填]成本/费用字段</t>
        </is>
      </c>
    </row>
    <row r="26" ht="18" customHeight="1">
      <c r="A26" s="16" t="inlineStr">
        <is>
          <t>淘宝</t>
        </is>
      </c>
      <c r="B26" s="14" t="inlineStr">
        <is>
          <t>5112323136333136313</t>
        </is>
      </c>
      <c r="C26" s="14" t="inlineStr">
        <is>
          <t>非已记录补单</t>
        </is>
      </c>
      <c r="D26" s="16" t="inlineStr">
        <is>
          <t>2026-04-26</t>
        </is>
      </c>
      <c r="E26" s="16" t="inlineStr">
        <is>
          <t>徐桃桃</t>
        </is>
      </c>
      <c r="F26" s="16" t="inlineStr">
        <is>
          <t>17897567214-8375</t>
        </is>
      </c>
      <c r="G26" s="16" t="inlineStr">
        <is>
          <t>河北省 廊坊市 广阳区 新源道街道建设北路怡景花园小区丰巢柜</t>
        </is>
      </c>
      <c r="H26" s="16" t="inlineStr">
        <is>
          <t>2026-04-26</t>
        </is>
      </c>
      <c r="I26" s="16" t="inlineStr">
        <is>
          <t>P23980010606</t>
        </is>
      </c>
      <c r="J26" s="16" t="inlineStr">
        <is>
          <t>畔色样块</t>
        </is>
      </c>
      <c r="K26" s="16" t="inlineStr">
        <is>
          <t>榉木样块</t>
        </is>
      </c>
      <c r="L26" s="16" t="inlineStr">
        <is>
          <t>否</t>
        </is>
      </c>
      <c r="M26" s="16" t="inlineStr">
        <is>
          <t>1</t>
        </is>
      </c>
      <c r="N26" s="16" t="n"/>
      <c r="O26" s="16" t="inlineStr">
        <is>
          <t>圆通速递</t>
        </is>
      </c>
      <c r="P26" s="16" t="inlineStr">
        <is>
          <t>YT2545828310991</t>
        </is>
      </c>
      <c r="Q26" s="16" t="n"/>
      <c r="R26" s="16">
        <f>IFERROR(SUMPRODUCT(('2-定价总表'!$A$3:$A$493="PPS"&amp;MID(I26,2,99))*('2-定价总表'!$C$3:$C$493=K26)*('2-定价总表'!$T$3:$T$493))*IF(M26="",1,M26),"")</f>
        <v/>
      </c>
      <c r="S26" s="90" t="n"/>
      <c r="T26" s="90" t="n"/>
      <c r="U26" s="90" t="n"/>
      <c r="V26" s="90" t="n"/>
      <c r="W26" s="90" t="e">
        <v>#N/A</v>
      </c>
      <c r="X26" s="90" t="e">
        <v>#N/A</v>
      </c>
      <c r="Y26" s="90" t="n"/>
      <c r="Z26" s="90" t="e">
        <v>#N/A</v>
      </c>
      <c r="AA26" s="90" t="e">
        <v>#N/A</v>
      </c>
      <c r="AB26" s="16">
        <f>SUM(S26:AA26)</f>
        <v/>
      </c>
      <c r="AC26" s="16" t="inlineStr">
        <is>
          <t>22.00</t>
        </is>
      </c>
      <c r="AD26" s="16">
        <f>AC26*0.006</f>
        <v/>
      </c>
      <c r="AE26" s="16">
        <f>AC26*0.02</f>
        <v/>
      </c>
      <c r="AF26" s="16">
        <f>AC26-AD26-AE26</f>
        <v/>
      </c>
      <c r="AG26" s="16" t="n"/>
      <c r="AH26" s="16" t="n"/>
      <c r="AI26" s="16">
        <f>SUM(AG26:AH26)</f>
        <v/>
      </c>
      <c r="AJ26" s="16">
        <f>AF26-AB26+AG26+AH26</f>
        <v/>
      </c>
      <c r="AK26" s="16">
        <f>IF(C26="是","杭州","江西工厂")</f>
        <v/>
      </c>
      <c r="AL26" s="9" t="inlineStr">
        <is>
          <t>卖家已发货，等待买家确认</t>
        </is>
      </c>
      <c r="AM26" s="92" t="inlineStr">
        <is>
          <t>待匹配</t>
        </is>
      </c>
      <c r="AN26" s="16" t="inlineStr">
        <is>
          <t>没有申请退款</t>
        </is>
      </c>
      <c r="AO26" s="16" t="n">
        <v>0</v>
      </c>
      <c r="AP26" s="16" t="n"/>
      <c r="AQ26" s="9" t="n"/>
      <c r="AR26" s="88" t="inlineStr">
        <is>
          <t>公式错误/未解析: 订单赔付费、二次上门维修费、其它费用、好评/差价返、总成本、订单利润
[待填]成本/费用字段</t>
        </is>
      </c>
    </row>
    <row r="27" ht="18" customHeight="1">
      <c r="A27" s="15" t="inlineStr">
        <is>
          <t>淘宝</t>
        </is>
      </c>
      <c r="B27" s="14" t="inlineStr">
        <is>
          <t>5112223848540017018</t>
        </is>
      </c>
      <c r="C27" s="14" t="inlineStr">
        <is>
          <t>非已记录补单</t>
        </is>
      </c>
      <c r="D27" s="15" t="inlineStr">
        <is>
          <t>2026-04-25</t>
        </is>
      </c>
      <c r="E27" s="15" t="inlineStr">
        <is>
          <t>顾立锋</t>
        </is>
      </c>
      <c r="F27" s="15" t="inlineStr">
        <is>
          <t>18468313590-6878</t>
        </is>
      </c>
      <c r="G27" s="15" t="inlineStr">
        <is>
          <t>江苏省 无锡市 锡山区 安镇街道无锡市锡山区安镇街道社区卫生服务中心(查桥a人民中路85号)</t>
        </is>
      </c>
      <c r="H27" s="15" t="n"/>
      <c r="I27" s="15" t="inlineStr">
        <is>
          <t>P24150030513</t>
        </is>
      </c>
      <c r="J27" s="15" t="inlineStr">
        <is>
          <t>畔色组合柜 |樱桃木灵感组合柜</t>
        </is>
      </c>
      <c r="K27" s="15" t="inlineStr">
        <is>
          <t>组合柜-开放柜</t>
        </is>
      </c>
      <c r="L27" s="15" t="inlineStr">
        <is>
          <t>否</t>
        </is>
      </c>
      <c r="M27" s="15" t="inlineStr">
        <is>
          <t>1</t>
        </is>
      </c>
      <c r="N27" s="15" t="n"/>
      <c r="O27" s="15" t="inlineStr">
        <is>
          <t>壹米滴答快运</t>
        </is>
      </c>
      <c r="P27" s="15" t="inlineStr">
        <is>
          <t>700907572717</t>
        </is>
      </c>
      <c r="Q27" s="15" t="n"/>
      <c r="R27" s="15">
        <f>IFERROR(SUMPRODUCT(('2-定价总表'!$A$3:$A$493="PPS"&amp;MID(I27,2,99))*('2-定价总表'!$C$3:$C$493=K27)*('2-定价总表'!$T$3:$T$493))*IF(M27="",1,M27),"")</f>
        <v/>
      </c>
      <c r="S27" s="15" t="n">
        <v>50</v>
      </c>
      <c r="T27" s="15" t="n">
        <v>50</v>
      </c>
      <c r="U27" s="15" t="n">
        <v>0</v>
      </c>
      <c r="V27" s="15" t="n">
        <v>0</v>
      </c>
      <c r="W27" s="15" t="n">
        <v>0</v>
      </c>
      <c r="X27" s="15" t="n">
        <v>0</v>
      </c>
      <c r="Y27" s="90" t="n"/>
      <c r="Z27" s="15" t="n">
        <v>0</v>
      </c>
      <c r="AA27" s="15" t="n">
        <v>0</v>
      </c>
      <c r="AB27" s="15">
        <f>SUM(S27:AA27)</f>
        <v/>
      </c>
      <c r="AC27" s="15" t="inlineStr">
        <is>
          <t>142.00</t>
        </is>
      </c>
      <c r="AD27" s="15">
        <f>AC27*0.006</f>
        <v/>
      </c>
      <c r="AE27" s="15">
        <f>AC27*0.02</f>
        <v/>
      </c>
      <c r="AF27" s="15">
        <f>AC27-AD27-AE27</f>
        <v/>
      </c>
      <c r="AG27" s="15" t="n"/>
      <c r="AH27" s="15" t="n"/>
      <c r="AI27" s="15">
        <f>SUM(AG27:AH27)</f>
        <v/>
      </c>
      <c r="AJ27" s="15">
        <f>AF27-AB27+AG27+AH27</f>
        <v/>
      </c>
      <c r="AK27" s="15">
        <f>IF(C27="是","杭州","江西工厂")</f>
        <v/>
      </c>
      <c r="AL27" s="6" t="inlineStr">
        <is>
          <t>买家已付款,等待卖家发货</t>
        </is>
      </c>
      <c r="AM27" s="92" t="inlineStr">
        <is>
          <t>待匹配</t>
        </is>
      </c>
      <c r="AN27" s="15" t="inlineStr">
        <is>
          <t>没有申请退款</t>
        </is>
      </c>
      <c r="AO27" s="15" t="n">
        <v>0</v>
      </c>
      <c r="AP27" s="15" t="n"/>
      <c r="AQ27" s="6" t="n"/>
      <c r="AR27" t="inlineStr">
        <is>
          <t>[待填]成本/费用字段</t>
        </is>
      </c>
    </row>
    <row r="28" ht="18" customHeight="1">
      <c r="A28" s="16" t="inlineStr">
        <is>
          <t>淘宝</t>
        </is>
      </c>
      <c r="B28" s="14" t="inlineStr">
        <is>
          <t>3298392733703000475</t>
        </is>
      </c>
      <c r="C28" s="14" t="inlineStr">
        <is>
          <t>是</t>
        </is>
      </c>
      <c r="D28" s="16" t="inlineStr">
        <is>
          <t>2026-04-25</t>
        </is>
      </c>
      <c r="E28" s="16" t="inlineStr">
        <is>
          <t>未知</t>
        </is>
      </c>
      <c r="F28" s="16" t="inlineStr">
        <is>
          <t>未知</t>
        </is>
      </c>
      <c r="G28" s="16" t="inlineStr">
        <is>
          <t>未知</t>
        </is>
      </c>
      <c r="H28" s="16" t="inlineStr">
        <is>
          <t>2026-04-28</t>
        </is>
      </c>
      <c r="I28" s="16" t="inlineStr">
        <is>
          <t>P26330120327</t>
        </is>
      </c>
      <c r="J28" s="16" t="inlineStr">
        <is>
          <t>畔色樱桃木箱体床 |樱桃木软包箱体床</t>
        </is>
      </c>
      <c r="K28" s="16" t="inlineStr">
        <is>
          <t>樱桃木箱体床-软包床头-1.5米-榉木铺板</t>
        </is>
      </c>
      <c r="L28" s="16" t="inlineStr">
        <is>
          <t>否</t>
        </is>
      </c>
      <c r="M28" s="16" t="inlineStr">
        <is>
          <t>1</t>
        </is>
      </c>
      <c r="N28" s="16" t="n"/>
      <c r="O28" s="16" t="inlineStr">
        <is>
          <t>圆通速递</t>
        </is>
      </c>
      <c r="P28" s="16" t="inlineStr">
        <is>
          <t>YT2540839690632</t>
        </is>
      </c>
      <c r="Q28" s="16" t="n"/>
      <c r="R28" s="16">
        <f>IFERROR(SUMPRODUCT(('2-定价总表'!$A$3:$A$493="PPS"&amp;MID(I28,2,99))*('2-定价总表'!$C$3:$C$493=K28)*('2-定价总表'!$T$3:$T$493))*IF(M28="",1,M28),"")</f>
        <v/>
      </c>
      <c r="S28" s="49" t="n"/>
      <c r="T28" s="16" t="n"/>
      <c r="U28" s="16" t="n"/>
      <c r="V28" s="16" t="n"/>
      <c r="W28" s="16" t="n"/>
      <c r="X28" s="16" t="n"/>
      <c r="Y28" s="16" t="n"/>
      <c r="Z28" s="16" t="n"/>
      <c r="AA28" s="16" t="n"/>
      <c r="AB28" s="16">
        <f>SUM(S28:AA28)</f>
        <v/>
      </c>
      <c r="AC28" s="16" t="inlineStr">
        <is>
          <t>125.00</t>
        </is>
      </c>
      <c r="AD28" s="16">
        <f>AC28*0.006</f>
        <v/>
      </c>
      <c r="AE28" s="16">
        <f>AC28*0.02</f>
        <v/>
      </c>
      <c r="AF28" s="16">
        <f>AC28-AD28-AE28</f>
        <v/>
      </c>
      <c r="AG28" s="16" t="n"/>
      <c r="AH28" s="16" t="n"/>
      <c r="AI28" s="16">
        <f>SUM(AG28:AH28)</f>
        <v/>
      </c>
      <c r="AJ28" s="16">
        <f>AF28-AB28+AG28+AH28</f>
        <v/>
      </c>
      <c r="AK28" s="16">
        <f>IF(C28="是","杭州","江西工厂")</f>
        <v/>
      </c>
      <c r="AL28" s="9" t="inlineStr">
        <is>
          <t>卖家已发货，等待买家确认</t>
        </is>
      </c>
      <c r="AM28" s="92" t="inlineStr">
        <is>
          <t>待匹配</t>
        </is>
      </c>
      <c r="AN28" s="16" t="inlineStr">
        <is>
          <t>没有申请退款</t>
        </is>
      </c>
      <c r="AO28" s="16" t="n">
        <v>0</v>
      </c>
      <c r="AP28" s="16" t="n"/>
      <c r="AQ28" s="9" t="n"/>
      <c r="AR28" t="inlineStr">
        <is>
          <t>✓</t>
        </is>
      </c>
    </row>
    <row r="29" ht="18" customHeight="1">
      <c r="A29" s="15" t="inlineStr">
        <is>
          <t>淘宝</t>
        </is>
      </c>
      <c r="B29" s="14" t="inlineStr">
        <is>
          <t>5112009002364027720</t>
        </is>
      </c>
      <c r="C29" s="14" t="inlineStr">
        <is>
          <t>非已记录补单</t>
        </is>
      </c>
      <c r="D29" s="15" t="inlineStr">
        <is>
          <t>2026-04-25</t>
        </is>
      </c>
      <c r="E29" s="15" t="inlineStr">
        <is>
          <t>周陈虹</t>
        </is>
      </c>
      <c r="F29" s="15" t="inlineStr">
        <is>
          <t>18466707603-9303</t>
        </is>
      </c>
      <c r="G29" s="15" t="inlineStr">
        <is>
          <t>上海 上海市 浦东新区 唐镇春泉路45弄56号802</t>
        </is>
      </c>
      <c r="H29" s="15" t="n"/>
      <c r="I29" s="15" t="inlineStr">
        <is>
          <t>P26330120327</t>
        </is>
      </c>
      <c r="J29" s="15" t="inlineStr">
        <is>
          <t>畔色樱桃木箱体床 |樱桃木软包箱体床</t>
        </is>
      </c>
      <c r="K29" s="15" t="inlineStr">
        <is>
          <t>樱桃木箱体床-软包床头-1.5米-榉木铺板</t>
        </is>
      </c>
      <c r="L29" s="15" t="inlineStr">
        <is>
          <t>是</t>
        </is>
      </c>
      <c r="M29" s="15" t="inlineStr">
        <is>
          <t>1</t>
        </is>
      </c>
      <c r="N29" s="15" t="n"/>
      <c r="O29" s="15" t="n"/>
      <c r="P29" s="15" t="n"/>
      <c r="Q29" s="15" t="n"/>
      <c r="R29" s="91">
        <f>IFERROR(SUMPRODUCT(('2-定价总表'!$A$3:$A$493="PPS"&amp;MID(I29,2,99))*('2-定价总表'!$C$3:$C$493=K29)*('2-定价总表'!$T$3:$T$493))*IF(M29="",1,M29),"")</f>
        <v/>
      </c>
      <c r="S29" s="90" t="e">
        <v>#N/A</v>
      </c>
      <c r="T29" s="90" t="e">
        <v>#N/A</v>
      </c>
      <c r="U29" s="90" t="e">
        <v>#N/A</v>
      </c>
      <c r="V29" s="90" t="e">
        <v>#N/A</v>
      </c>
      <c r="W29" s="90" t="e">
        <v>#N/A</v>
      </c>
      <c r="X29" s="90" t="e">
        <v>#N/A</v>
      </c>
      <c r="Y29" s="90" t="n"/>
      <c r="Z29" s="90" t="e">
        <v>#N/A</v>
      </c>
      <c r="AA29" s="90" t="e">
        <v>#N/A</v>
      </c>
      <c r="AB29" s="15">
        <f>SUM(S29:AA29)</f>
        <v/>
      </c>
      <c r="AC29" s="15" t="inlineStr">
        <is>
          <t>3695.23</t>
        </is>
      </c>
      <c r="AD29" s="15">
        <f>AC29*0.006</f>
        <v/>
      </c>
      <c r="AE29" s="15">
        <f>AC29*0.02</f>
        <v/>
      </c>
      <c r="AF29" s="15">
        <f>AC29-AD29-AE29</f>
        <v/>
      </c>
      <c r="AG29" s="15" t="n"/>
      <c r="AH29" s="15" t="n"/>
      <c r="AI29" s="15">
        <f>SUM(AG29:AH29)</f>
        <v/>
      </c>
      <c r="AJ29" s="15">
        <f>AF29-AB29+AG29+AH29</f>
        <v/>
      </c>
      <c r="AK29" s="15">
        <f>IF(C29="是","杭州","江西工厂")</f>
        <v/>
      </c>
      <c r="AL29" s="6" t="inlineStr">
        <is>
          <t>买家已付款,等待卖家发货</t>
        </is>
      </c>
      <c r="AM29" s="92" t="inlineStr">
        <is>
          <t>待匹配</t>
        </is>
      </c>
      <c r="AN29" s="15" t="inlineStr">
        <is>
          <t>没有申请退款</t>
        </is>
      </c>
      <c r="AO29" s="15" t="n">
        <v>0</v>
      </c>
      <c r="AP29" s="15" t="n"/>
      <c r="AQ29" s="6" t="n"/>
      <c r="AR29" s="88" t="inlineStr">
        <is>
          <t>公式错误/未解析: 产品理论成本、产品实际成本、实际运费、上楼费、安装费、订单赔付费
[待填]成本/费用字段</t>
        </is>
      </c>
    </row>
    <row r="30" ht="18" customHeight="1">
      <c r="A30" s="16" t="inlineStr">
        <is>
          <t>淘宝</t>
        </is>
      </c>
      <c r="B30" s="14" t="inlineStr">
        <is>
          <t>5111793723849086403</t>
        </is>
      </c>
      <c r="C30" s="14" t="inlineStr">
        <is>
          <t>是</t>
        </is>
      </c>
      <c r="D30" s="16" t="inlineStr">
        <is>
          <t>2026-04-25</t>
        </is>
      </c>
      <c r="E30" s="16" t="inlineStr">
        <is>
          <t>未知</t>
        </is>
      </c>
      <c r="F30" s="16" t="inlineStr">
        <is>
          <t>未知</t>
        </is>
      </c>
      <c r="G30" s="16" t="inlineStr">
        <is>
          <t>未知</t>
        </is>
      </c>
      <c r="H30" s="16" t="n"/>
      <c r="I30" s="16" t="inlineStr">
        <is>
          <t>P26330070320</t>
        </is>
      </c>
      <c r="J30" s="16" t="inlineStr">
        <is>
          <t>畔色榉木无边床 |榉木金属腿床</t>
        </is>
      </c>
      <c r="K30" s="16" t="inlineStr">
        <is>
          <t>榉木无边床-1.2米-榉木铺板</t>
        </is>
      </c>
      <c r="L30" s="16" t="inlineStr">
        <is>
          <t>否</t>
        </is>
      </c>
      <c r="M30" s="16" t="inlineStr">
        <is>
          <t>1</t>
        </is>
      </c>
      <c r="N30" s="16" t="n"/>
      <c r="O30" s="16" t="n"/>
      <c r="P30" s="16" t="n"/>
      <c r="Q30" s="16" t="n"/>
      <c r="R30" s="16">
        <f>IFERROR(SUMPRODUCT(('2-定价总表'!$A$3:$A$493="PPS"&amp;MID(I30,2,99))*('2-定价总表'!$C$3:$C$493=K30)*('2-定价总表'!$T$3:$T$493))*IF(M30="",1,M30),"")</f>
        <v/>
      </c>
      <c r="S30" s="49" t="n"/>
      <c r="T30" s="16" t="n"/>
      <c r="U30" s="16" t="n"/>
      <c r="V30" s="16" t="n"/>
      <c r="W30" s="16" t="n"/>
      <c r="X30" s="16" t="n"/>
      <c r="Y30" s="16" t="n"/>
      <c r="Z30" s="16" t="n"/>
      <c r="AA30" s="16" t="n"/>
      <c r="AB30" s="16">
        <f>SUM(S30:AA30)</f>
        <v/>
      </c>
      <c r="AC30" s="16" t="inlineStr">
        <is>
          <t>132.00</t>
        </is>
      </c>
      <c r="AD30" s="16">
        <f>AC30*0.006</f>
        <v/>
      </c>
      <c r="AE30" s="16">
        <f>AC30*0.02</f>
        <v/>
      </c>
      <c r="AF30" s="16">
        <f>AC30-AD30-AE30</f>
        <v/>
      </c>
      <c r="AG30" s="16" t="n"/>
      <c r="AH30" s="16" t="n"/>
      <c r="AI30" s="16">
        <f>SUM(AG30:AH30)</f>
        <v/>
      </c>
      <c r="AJ30" s="16">
        <f>AF30-AB30+AG30+AH30</f>
        <v/>
      </c>
      <c r="AK30" s="16">
        <f>IF(C30="是","杭州","江西工厂")</f>
        <v/>
      </c>
      <c r="AL30" s="9" t="inlineStr">
        <is>
          <t>交易关闭</t>
        </is>
      </c>
      <c r="AM30" s="94" t="inlineStr">
        <is>
          <t>—</t>
        </is>
      </c>
      <c r="AN30" s="16" t="inlineStr">
        <is>
          <t>退款成功</t>
        </is>
      </c>
      <c r="AO30" s="16" t="n">
        <v>132</v>
      </c>
      <c r="AP30" s="16" t="n"/>
      <c r="AQ30" s="9" t="n"/>
      <c r="AR30" t="inlineStr">
        <is>
          <t>✓</t>
        </is>
      </c>
    </row>
    <row r="31" ht="18" customHeight="1">
      <c r="A31" s="15" t="inlineStr">
        <is>
          <t>淘宝</t>
        </is>
      </c>
      <c r="B31" s="14" t="inlineStr">
        <is>
          <t>5112168624852018824</t>
        </is>
      </c>
      <c r="C31" s="14" t="inlineStr">
        <is>
          <t>是</t>
        </is>
      </c>
      <c r="D31" s="15" t="inlineStr">
        <is>
          <t>2026-04-25</t>
        </is>
      </c>
      <c r="E31" s="15" t="inlineStr">
        <is>
          <t>未知</t>
        </is>
      </c>
      <c r="F31" s="15" t="inlineStr">
        <is>
          <t>未知</t>
        </is>
      </c>
      <c r="G31" s="15" t="inlineStr">
        <is>
          <t>未知</t>
        </is>
      </c>
      <c r="H31" s="15" t="inlineStr">
        <is>
          <t>2026-04-28</t>
        </is>
      </c>
      <c r="I31" s="15" t="inlineStr">
        <is>
          <t>P26330080322</t>
        </is>
      </c>
      <c r="J31" s="15" t="inlineStr">
        <is>
          <t>畔色榉木柔光双人床 |榉木小灯床</t>
        </is>
      </c>
      <c r="K31" s="15" t="inlineStr">
        <is>
          <t>榉木柔光床-1.2米-榉木铺板</t>
        </is>
      </c>
      <c r="L31" s="15" t="inlineStr">
        <is>
          <t>否</t>
        </is>
      </c>
      <c r="M31" s="15" t="inlineStr">
        <is>
          <t>1</t>
        </is>
      </c>
      <c r="N31" s="15" t="n"/>
      <c r="O31" s="15" t="inlineStr">
        <is>
          <t>圆通速递</t>
        </is>
      </c>
      <c r="P31" s="15" t="inlineStr">
        <is>
          <t>YT2545891467831</t>
        </is>
      </c>
      <c r="Q31" s="15" t="n"/>
      <c r="R31" s="15">
        <f>IFERROR(SUMPRODUCT(('2-定价总表'!$A$3:$A$493="PPS"&amp;MID(I31,2,99))*('2-定价总表'!$C$3:$C$493=K31)*('2-定价总表'!$T$3:$T$493))*IF(M31="",1,M31),"")</f>
        <v/>
      </c>
      <c r="S31" s="49" t="n"/>
      <c r="T31" s="15" t="n"/>
      <c r="U31" s="15" t="n"/>
      <c r="V31" s="15" t="n"/>
      <c r="W31" s="15" t="n"/>
      <c r="X31" s="15" t="n"/>
      <c r="Y31" s="15" t="n"/>
      <c r="Z31" s="15" t="n"/>
      <c r="AA31" s="15" t="n"/>
      <c r="AB31" s="15">
        <f>SUM(S31:AA31)</f>
        <v/>
      </c>
      <c r="AC31" s="15" t="inlineStr">
        <is>
          <t>128.00</t>
        </is>
      </c>
      <c r="AD31" s="15">
        <f>AC31*0.006</f>
        <v/>
      </c>
      <c r="AE31" s="15">
        <f>AC31*0.02</f>
        <v/>
      </c>
      <c r="AF31" s="15">
        <f>AC31-AD31-AE31</f>
        <v/>
      </c>
      <c r="AG31" s="15" t="n"/>
      <c r="AH31" s="15" t="n"/>
      <c r="AI31" s="15">
        <f>SUM(AG31:AH31)</f>
        <v/>
      </c>
      <c r="AJ31" s="15">
        <f>AF31-AB31+AG31+AH31</f>
        <v/>
      </c>
      <c r="AK31" s="15">
        <f>IF(C31="是","杭州","江西工厂")</f>
        <v/>
      </c>
      <c r="AL31" s="6" t="inlineStr">
        <is>
          <t>卖家已发货，等待买家确认</t>
        </is>
      </c>
      <c r="AM31" s="92" t="inlineStr">
        <is>
          <t>待匹配</t>
        </is>
      </c>
      <c r="AN31" s="15" t="inlineStr">
        <is>
          <t>没有申请退款</t>
        </is>
      </c>
      <c r="AO31" s="15" t="n">
        <v>0</v>
      </c>
      <c r="AP31" s="15" t="n"/>
      <c r="AQ31" s="6" t="n"/>
      <c r="AR31" t="inlineStr">
        <is>
          <t>✓</t>
        </is>
      </c>
    </row>
    <row r="32" ht="18" customHeight="1">
      <c r="A32" s="16" t="inlineStr">
        <is>
          <t>淘宝</t>
        </is>
      </c>
      <c r="B32" s="14" t="inlineStr">
        <is>
          <t>5111960006238027720</t>
        </is>
      </c>
      <c r="C32" s="14" t="inlineStr">
        <is>
          <t>非已记录补单</t>
        </is>
      </c>
      <c r="D32" s="16" t="inlineStr">
        <is>
          <t>2026-04-25</t>
        </is>
      </c>
      <c r="E32" s="16" t="inlineStr">
        <is>
          <t>周陈虹</t>
        </is>
      </c>
      <c r="F32" s="16" t="inlineStr">
        <is>
          <t>18466707603-9303</t>
        </is>
      </c>
      <c r="G32" s="16" t="inlineStr">
        <is>
          <t>上海 上海市 浦东新区 唐镇春泉路45弄56号802</t>
        </is>
      </c>
      <c r="H32" s="16" t="n"/>
      <c r="I32" s="16" t="inlineStr">
        <is>
          <t>P26330120327</t>
        </is>
      </c>
      <c r="J32" s="16" t="inlineStr">
        <is>
          <t>畔色樱桃木箱体床 |樱桃木软包箱体床</t>
        </is>
      </c>
      <c r="K32" s="16" t="inlineStr">
        <is>
          <t>樱桃木箱体床-软包床头-1.5米-榉木铺板</t>
        </is>
      </c>
      <c r="L32" s="16" t="inlineStr">
        <is>
          <t>是</t>
        </is>
      </c>
      <c r="M32" s="16" t="inlineStr">
        <is>
          <t>1</t>
        </is>
      </c>
      <c r="N32" s="16" t="n"/>
      <c r="O32" s="16" t="n"/>
      <c r="P32" s="16" t="n"/>
      <c r="Q32" s="16" t="n"/>
      <c r="R32" s="91">
        <f>IFERROR(SUMPRODUCT(('2-定价总表'!$A$3:$A$493="PPS"&amp;MID(I32,2,99))*('2-定价总表'!$C$3:$C$493=K32)*('2-定价总表'!$T$3:$T$493))*IF(M32="",1,M32),"")</f>
        <v/>
      </c>
      <c r="S32" s="90" t="e">
        <v>#N/A</v>
      </c>
      <c r="T32" s="90" t="e">
        <v>#N/A</v>
      </c>
      <c r="U32" s="90" t="e">
        <v>#N/A</v>
      </c>
      <c r="V32" s="90" t="e">
        <v>#N/A</v>
      </c>
      <c r="W32" s="90" t="e">
        <v>#N/A</v>
      </c>
      <c r="X32" s="90" t="e">
        <v>#N/A</v>
      </c>
      <c r="Y32" s="90" t="n"/>
      <c r="Z32" s="90" t="e">
        <v>#N/A</v>
      </c>
      <c r="AA32" s="90" t="e">
        <v>#N/A</v>
      </c>
      <c r="AB32" s="16">
        <f>SUM(S32:AA32)</f>
        <v/>
      </c>
      <c r="AC32" s="16" t="inlineStr">
        <is>
          <t>686.00</t>
        </is>
      </c>
      <c r="AD32" s="16">
        <f>AC32*0.006</f>
        <v/>
      </c>
      <c r="AE32" s="16">
        <f>AC32*0.02</f>
        <v/>
      </c>
      <c r="AF32" s="16">
        <f>AC32-AD32-AE32</f>
        <v/>
      </c>
      <c r="AG32" s="16" t="n"/>
      <c r="AH32" s="16" t="n"/>
      <c r="AI32" s="16">
        <f>SUM(AG32:AH32)</f>
        <v/>
      </c>
      <c r="AJ32" s="16">
        <f>AF32-AB32+AG32+AH32</f>
        <v/>
      </c>
      <c r="AK32" s="16">
        <f>IF(C32="是","杭州","江西工厂")</f>
        <v/>
      </c>
      <c r="AL32" s="9" t="inlineStr">
        <is>
          <t>买家已付款,等待卖家发货</t>
        </is>
      </c>
      <c r="AM32" s="92" t="inlineStr">
        <is>
          <t>待匹配</t>
        </is>
      </c>
      <c r="AN32" s="16" t="inlineStr">
        <is>
          <t>没有申请退款</t>
        </is>
      </c>
      <c r="AO32" s="16" t="n">
        <v>0</v>
      </c>
      <c r="AP32" s="16" t="n"/>
      <c r="AQ32" s="9" t="n"/>
      <c r="AR32" s="88" t="inlineStr">
        <is>
          <t>公式错误/未解析: 产品理论成本、产品实际成本、实际运费、上楼费、安装费、订单赔付费
[待填]成本/费用字段</t>
        </is>
      </c>
    </row>
    <row r="33" ht="18" customHeight="1">
      <c r="A33" s="15" t="inlineStr">
        <is>
          <t>淘宝</t>
        </is>
      </c>
      <c r="B33" s="14" t="inlineStr">
        <is>
          <t>5112161064468027720</t>
        </is>
      </c>
      <c r="C33" s="14" t="inlineStr">
        <is>
          <t>非已记录补单</t>
        </is>
      </c>
      <c r="D33" s="15" t="inlineStr">
        <is>
          <t>2026-04-25</t>
        </is>
      </c>
      <c r="E33" s="15" t="inlineStr">
        <is>
          <t>未知</t>
        </is>
      </c>
      <c r="F33" s="15" t="inlineStr">
        <is>
          <t>未知</t>
        </is>
      </c>
      <c r="G33" s="15" t="inlineStr">
        <is>
          <t>未知</t>
        </is>
      </c>
      <c r="H33" s="15" t="n"/>
      <c r="I33" s="15" t="inlineStr">
        <is>
          <t>P26330120327</t>
        </is>
      </c>
      <c r="J33" s="15" t="inlineStr">
        <is>
          <t>畔色樱桃木箱体床 |樱桃木软包箱体床</t>
        </is>
      </c>
      <c r="K33" s="15" t="inlineStr">
        <is>
          <t>樱桃木箱体床-软包床头-1.5米-榉木铺板</t>
        </is>
      </c>
      <c r="L33" s="15" t="n"/>
      <c r="M33" s="15" t="inlineStr">
        <is>
          <t>1</t>
        </is>
      </c>
      <c r="N33" s="15" t="n"/>
      <c r="O33" s="15" t="n"/>
      <c r="P33" s="15" t="n"/>
      <c r="Q33" s="15" t="n"/>
      <c r="R33" s="15">
        <f>IFERROR(SUMPRODUCT(('2-定价总表'!$A$3:$A$493="PPS"&amp;MID(I33,2,99))*('2-定价总表'!$C$3:$C$493=K33)*('2-定价总表'!$T$3:$T$493))*IF(M33="",1,M33),"")</f>
        <v/>
      </c>
      <c r="S33" s="90" t="n"/>
      <c r="T33" s="90" t="n"/>
      <c r="U33" s="90" t="n"/>
      <c r="V33" s="90" t="n"/>
      <c r="W33" s="90" t="n"/>
      <c r="X33" s="90" t="n"/>
      <c r="Y33" s="90" t="n"/>
      <c r="Z33" s="90" t="n"/>
      <c r="AA33" s="90" t="n"/>
      <c r="AB33" s="15">
        <f>SUM(S33:AA33)</f>
        <v/>
      </c>
      <c r="AC33" s="15" t="inlineStr">
        <is>
          <t>450.50</t>
        </is>
      </c>
      <c r="AD33" s="15">
        <f>AC33*0.006</f>
        <v/>
      </c>
      <c r="AE33" s="15">
        <f>AC33*0.02</f>
        <v/>
      </c>
      <c r="AF33" s="15">
        <f>AC33-AD33-AE33</f>
        <v/>
      </c>
      <c r="AG33" s="15" t="n"/>
      <c r="AH33" s="15" t="n"/>
      <c r="AI33" s="15">
        <f>SUM(AG33:AH33)</f>
        <v/>
      </c>
      <c r="AJ33" s="15">
        <f>AF33-AB33+AG33+AH33</f>
        <v/>
      </c>
      <c r="AK33" s="15">
        <f>IF(C33="是","杭州","江西工厂")</f>
        <v/>
      </c>
      <c r="AL33" s="6" t="inlineStr">
        <is>
          <t>交易关闭</t>
        </is>
      </c>
      <c r="AM33" s="94" t="inlineStr">
        <is>
          <t>—</t>
        </is>
      </c>
      <c r="AN33" s="15" t="inlineStr">
        <is>
          <t>退款成功</t>
        </is>
      </c>
      <c r="AO33" s="15" t="n">
        <v>454.5</v>
      </c>
      <c r="AP33" s="15" t="n"/>
      <c r="AQ33" s="6" t="n"/>
      <c r="AR33" t="inlineStr">
        <is>
          <t>✓</t>
        </is>
      </c>
    </row>
    <row r="34" ht="18" customHeight="1">
      <c r="A34" s="16" t="inlineStr">
        <is>
          <t>淘宝</t>
        </is>
      </c>
      <c r="B34" s="14" t="inlineStr">
        <is>
          <t>5112161064468036902</t>
        </is>
      </c>
      <c r="C34" s="14" t="inlineStr">
        <is>
          <t>非已记录补单</t>
        </is>
      </c>
      <c r="D34" s="16" t="inlineStr">
        <is>
          <t>2026-04-25</t>
        </is>
      </c>
      <c r="E34" s="16" t="inlineStr">
        <is>
          <t>未知</t>
        </is>
      </c>
      <c r="F34" s="16" t="inlineStr">
        <is>
          <t>未知</t>
        </is>
      </c>
      <c r="G34" s="16" t="inlineStr">
        <is>
          <t>未知</t>
        </is>
      </c>
      <c r="H34" s="16" t="n"/>
      <c r="I34" s="16" t="inlineStr">
        <is>
          <t>P26330120327</t>
        </is>
      </c>
      <c r="J34" s="16" t="inlineStr">
        <is>
          <t>畔色樱桃木箱体床 |樱桃木软包箱体床</t>
        </is>
      </c>
      <c r="K34" s="16" t="inlineStr">
        <is>
          <t>樱桃木箱体床-软包床头-1.5米-榉木铺板</t>
        </is>
      </c>
      <c r="L34" s="16" t="n"/>
      <c r="M34" s="16" t="inlineStr">
        <is>
          <t>1</t>
        </is>
      </c>
      <c r="N34" s="16" t="n"/>
      <c r="O34" s="16" t="n"/>
      <c r="P34" s="16" t="n"/>
      <c r="Q34" s="16" t="n"/>
      <c r="R34" s="16">
        <f>IFERROR(SUMPRODUCT(('2-定价总表'!$A$3:$A$493="PPS"&amp;MID(I34,2,99))*('2-定价总表'!$C$3:$C$493=K34)*('2-定价总表'!$T$3:$T$493))*IF(M34="",1,M34),"")</f>
        <v/>
      </c>
      <c r="S34" s="90" t="n"/>
      <c r="T34" s="90" t="n"/>
      <c r="U34" s="90" t="n"/>
      <c r="V34" s="90" t="n"/>
      <c r="W34" s="90" t="n"/>
      <c r="X34" s="90" t="n"/>
      <c r="Y34" s="90" t="n"/>
      <c r="Z34" s="90" t="n"/>
      <c r="AA34" s="90" t="n"/>
      <c r="AB34" s="16">
        <f>SUM(S34:AA34)</f>
        <v/>
      </c>
      <c r="AC34" s="16" t="inlineStr">
        <is>
          <t>3695.23</t>
        </is>
      </c>
      <c r="AD34" s="16">
        <f>AC34*0.006</f>
        <v/>
      </c>
      <c r="AE34" s="16">
        <f>AC34*0.02</f>
        <v/>
      </c>
      <c r="AF34" s="16">
        <f>AC34-AD34-AE34</f>
        <v/>
      </c>
      <c r="AG34" s="16" t="n"/>
      <c r="AH34" s="16" t="n"/>
      <c r="AI34" s="16">
        <f>SUM(AG34:AH34)</f>
        <v/>
      </c>
      <c r="AJ34" s="16">
        <f>AF34-AB34+AG34+AH34</f>
        <v/>
      </c>
      <c r="AK34" s="16">
        <f>IF(C34="是","杭州","江西工厂")</f>
        <v/>
      </c>
      <c r="AL34" s="9" t="inlineStr">
        <is>
          <t>交易关闭</t>
        </is>
      </c>
      <c r="AM34" s="94" t="inlineStr">
        <is>
          <t>—</t>
        </is>
      </c>
      <c r="AN34" s="16" t="inlineStr">
        <is>
          <t>退款成功</t>
        </is>
      </c>
      <c r="AO34" s="16" t="n">
        <v>3699.23</v>
      </c>
      <c r="AP34" s="16" t="n"/>
      <c r="AQ34" s="9" t="n"/>
      <c r="AR34" t="inlineStr">
        <is>
          <t>✓</t>
        </is>
      </c>
    </row>
    <row r="35" ht="18" customHeight="1">
      <c r="A35" s="15" t="inlineStr">
        <is>
          <t>淘宝</t>
        </is>
      </c>
      <c r="B35" s="14" t="inlineStr">
        <is>
          <t>5112033912614130842</t>
        </is>
      </c>
      <c r="C35" s="14" t="inlineStr">
        <is>
          <t>是</t>
        </is>
      </c>
      <c r="D35" s="15" t="inlineStr">
        <is>
          <t>2026-04-25</t>
        </is>
      </c>
      <c r="E35" s="15" t="inlineStr">
        <is>
          <t>未知</t>
        </is>
      </c>
      <c r="F35" s="15" t="inlineStr">
        <is>
          <t>未知</t>
        </is>
      </c>
      <c r="G35" s="15" t="inlineStr">
        <is>
          <t>未知</t>
        </is>
      </c>
      <c r="H35" s="15" t="inlineStr">
        <is>
          <t>2026-04-28</t>
        </is>
      </c>
      <c r="I35" s="15" t="inlineStr">
        <is>
          <t>P26380060320</t>
        </is>
      </c>
      <c r="J35" s="15" t="inlineStr">
        <is>
          <t>畔色黑胡桃木床头柜 |黑胡桃木岩板床头柜</t>
        </is>
      </c>
      <c r="K35" s="15" t="inlineStr">
        <is>
          <t>黑胡桃木床头柜-岩板台面</t>
        </is>
      </c>
      <c r="L35" s="15" t="inlineStr">
        <is>
          <t>否</t>
        </is>
      </c>
      <c r="M35" s="15" t="inlineStr">
        <is>
          <t>1</t>
        </is>
      </c>
      <c r="N35" s="15" t="n"/>
      <c r="O35" s="15" t="inlineStr">
        <is>
          <t>圆通速递</t>
        </is>
      </c>
      <c r="P35" s="15" t="inlineStr">
        <is>
          <t>YT2545891470116</t>
        </is>
      </c>
      <c r="Q35" s="15" t="n"/>
      <c r="R35" s="15">
        <f>IFERROR(SUMPRODUCT(('2-定价总表'!$A$3:$A$493="PPS"&amp;MID(I35,2,99))*('2-定价总表'!$C$3:$C$493=K35)*('2-定价总表'!$T$3:$T$493))*IF(M35="",1,M35),"")</f>
        <v/>
      </c>
      <c r="S35" s="49" t="n"/>
      <c r="T35" s="15" t="n"/>
      <c r="U35" s="15" t="n"/>
      <c r="V35" s="15" t="n"/>
      <c r="W35" s="15" t="n"/>
      <c r="X35" s="15" t="n"/>
      <c r="Y35" s="15" t="n"/>
      <c r="Z35" s="15" t="n"/>
      <c r="AA35" s="15" t="n"/>
      <c r="AB35" s="15">
        <f>SUM(S35:AA35)</f>
        <v/>
      </c>
      <c r="AC35" s="15" t="inlineStr">
        <is>
          <t>124.75</t>
        </is>
      </c>
      <c r="AD35" s="15">
        <f>AC35*0.006</f>
        <v/>
      </c>
      <c r="AE35" s="15">
        <f>AC35*0.02</f>
        <v/>
      </c>
      <c r="AF35" s="15">
        <f>AC35-AD35-AE35</f>
        <v/>
      </c>
      <c r="AG35" s="15" t="n"/>
      <c r="AH35" s="15" t="n"/>
      <c r="AI35" s="15">
        <f>SUM(AG35:AH35)</f>
        <v/>
      </c>
      <c r="AJ35" s="15">
        <f>AF35-AB35+AG35+AH35</f>
        <v/>
      </c>
      <c r="AK35" s="15">
        <f>IF(C35="是","杭州","江西工厂")</f>
        <v/>
      </c>
      <c r="AL35" s="6" t="inlineStr">
        <is>
          <t>卖家已发货，等待买家确认</t>
        </is>
      </c>
      <c r="AM35" s="92" t="inlineStr">
        <is>
          <t>待匹配</t>
        </is>
      </c>
      <c r="AN35" s="15" t="inlineStr">
        <is>
          <t>没有申请退款</t>
        </is>
      </c>
      <c r="AO35" s="15" t="n">
        <v>0</v>
      </c>
      <c r="AP35" s="15" t="n"/>
      <c r="AQ35" s="6" t="n"/>
      <c r="AR35" t="inlineStr">
        <is>
          <t>✓</t>
        </is>
      </c>
    </row>
    <row r="36" ht="18" customHeight="1">
      <c r="A36" s="16" t="inlineStr">
        <is>
          <t>淘宝</t>
        </is>
      </c>
      <c r="B36" s="14" t="inlineStr">
        <is>
          <t>5112011664509008824</t>
        </is>
      </c>
      <c r="C36" s="14" t="inlineStr">
        <is>
          <t>非已记录补单</t>
        </is>
      </c>
      <c r="D36" s="16" t="inlineStr">
        <is>
          <t>2026-04-25</t>
        </is>
      </c>
      <c r="E36" s="16" t="inlineStr">
        <is>
          <t>司雪阳</t>
        </is>
      </c>
      <c r="F36" s="16" t="inlineStr">
        <is>
          <t>13240458429-6631</t>
        </is>
      </c>
      <c r="G36" s="16" t="inlineStr">
        <is>
          <t>北京 北京市 海淀区 马连洼街道梅园小区4号楼2单元402室</t>
        </is>
      </c>
      <c r="H36" s="16" t="inlineStr">
        <is>
          <t>2026-04-27</t>
        </is>
      </c>
      <c r="I36" s="16" t="inlineStr">
        <is>
          <t>P25250100405</t>
        </is>
      </c>
      <c r="J36" s="16" t="inlineStr">
        <is>
          <t>樱桃木窄柜 |樱桃木1米餐边柜</t>
        </is>
      </c>
      <c r="K36" s="16" t="inlineStr">
        <is>
          <t>2个插座</t>
        </is>
      </c>
      <c r="L36" s="16" t="inlineStr">
        <is>
          <t>否</t>
        </is>
      </c>
      <c r="M36" s="16" t="inlineStr">
        <is>
          <t>1</t>
        </is>
      </c>
      <c r="N36" s="16" t="n"/>
      <c r="O36" s="16" t="inlineStr">
        <is>
          <t>圆通速递</t>
        </is>
      </c>
      <c r="P36" s="16" t="inlineStr">
        <is>
          <t>YT2540776158251</t>
        </is>
      </c>
      <c r="Q36" s="16" t="inlineStr">
        <is>
          <t>P51042291655</t>
        </is>
      </c>
      <c r="R36" s="16">
        <f>IFERROR(SUMPRODUCT(('2-定价总表'!$A$3:$A$493="PPS"&amp;MID(I36,2,99))*('2-定价总表'!$C$3:$C$493=K36)*('2-定价总表'!$T$3:$T$493))*IF(M36="",1,M36),"")</f>
        <v/>
      </c>
      <c r="S36" s="90" t="n"/>
      <c r="T36" s="16" t="n">
        <v>0</v>
      </c>
      <c r="U36" s="16" t="n">
        <v>0</v>
      </c>
      <c r="V36" s="16" t="n">
        <v>0</v>
      </c>
      <c r="W36" s="90" t="n"/>
      <c r="X36" s="90" t="n"/>
      <c r="Y36" s="90" t="n"/>
      <c r="Z36" s="90" t="e">
        <v>#N/A</v>
      </c>
      <c r="AA36" s="90" t="e">
        <v>#N/A</v>
      </c>
      <c r="AB36" s="16">
        <f>SUM(S36:AA36)</f>
        <v/>
      </c>
      <c r="AC36" s="16" t="inlineStr">
        <is>
          <t>200.00</t>
        </is>
      </c>
      <c r="AD36" s="16">
        <f>AC36*0.006</f>
        <v/>
      </c>
      <c r="AE36" s="16">
        <f>AC36*0.02</f>
        <v/>
      </c>
      <c r="AF36" s="16">
        <f>AC36-AD36-AE36</f>
        <v/>
      </c>
      <c r="AG36" s="16" t="n"/>
      <c r="AH36" s="16" t="n"/>
      <c r="AI36" s="16">
        <f>SUM(AG36:AH36)</f>
        <v/>
      </c>
      <c r="AJ36" s="16">
        <f>AF36-AB36+AG36+AH36</f>
        <v/>
      </c>
      <c r="AK36" s="16">
        <f>IF(C36="是","杭州","江西工厂")</f>
        <v/>
      </c>
      <c r="AL36" s="9" t="inlineStr">
        <is>
          <t>交易成功</t>
        </is>
      </c>
      <c r="AM36" s="93" t="inlineStr">
        <is>
          <t>202604252300118363144 4217487</t>
        </is>
      </c>
      <c r="AN36" s="16" t="inlineStr">
        <is>
          <t>没有申请退款</t>
        </is>
      </c>
      <c r="AO36" s="16" t="n">
        <v>0</v>
      </c>
      <c r="AP36" s="16" t="n"/>
      <c r="AQ36" s="9" t="n"/>
      <c r="AR36" s="88" t="inlineStr">
        <is>
          <t>公式错误/未解析: 其它费用、好评/差价返、总成本、订单利润
[待填]成本/费用字段</t>
        </is>
      </c>
    </row>
    <row r="37" ht="18" customHeight="1">
      <c r="A37" s="15" t="inlineStr">
        <is>
          <t>淘宝</t>
        </is>
      </c>
      <c r="B37" s="14" t="inlineStr">
        <is>
          <t>5112090253165008824</t>
        </is>
      </c>
      <c r="C37" s="14" t="inlineStr">
        <is>
          <t>非已记录补单</t>
        </is>
      </c>
      <c r="D37" s="15" t="inlineStr">
        <is>
          <t>2026-04-25</t>
        </is>
      </c>
      <c r="E37" s="15" t="inlineStr">
        <is>
          <t>未知</t>
        </is>
      </c>
      <c r="F37" s="15" t="inlineStr">
        <is>
          <t>未知</t>
        </is>
      </c>
      <c r="G37" s="15" t="inlineStr">
        <is>
          <t>未知</t>
        </is>
      </c>
      <c r="H37" s="15" t="n"/>
      <c r="I37" s="15" t="inlineStr">
        <is>
          <t>P25250100405</t>
        </is>
      </c>
      <c r="J37" s="15" t="inlineStr">
        <is>
          <t>樱桃木窄柜 |樱桃木1米餐边柜</t>
        </is>
      </c>
      <c r="K37" s="15" t="inlineStr">
        <is>
          <t>窄柜-整柜洞石背板-1.2米</t>
        </is>
      </c>
      <c r="L37" s="15" t="n"/>
      <c r="M37" s="15" t="inlineStr">
        <is>
          <t>1</t>
        </is>
      </c>
      <c r="N37" s="15" t="n"/>
      <c r="O37" s="15" t="n"/>
      <c r="P37" s="15" t="n"/>
      <c r="Q37" s="15" t="n"/>
      <c r="R37" s="15">
        <f>IFERROR(SUMPRODUCT(('2-定价总表'!$A$3:$A$493="PPS"&amp;MID(I37,2,99))*('2-定价总表'!$C$3:$C$493=K37)*('2-定价总表'!$T$3:$T$493))*IF(M37="",1,M37),"")</f>
        <v/>
      </c>
      <c r="S37" s="90" t="n"/>
      <c r="T37" s="90" t="n"/>
      <c r="U37" s="90" t="n"/>
      <c r="V37" s="90" t="n"/>
      <c r="W37" s="90" t="n"/>
      <c r="X37" s="90" t="n"/>
      <c r="Y37" s="90" t="n"/>
      <c r="Z37" s="90" t="n"/>
      <c r="AA37" s="90" t="n"/>
      <c r="AB37" s="15">
        <f>SUM(S37:AA37)</f>
        <v/>
      </c>
      <c r="AC37" s="15" t="n"/>
      <c r="AD37" s="15">
        <f>AC37*0.006</f>
        <v/>
      </c>
      <c r="AE37" s="15">
        <f>AC37*0.02</f>
        <v/>
      </c>
      <c r="AF37" s="15">
        <f>AC37-AD37-AE37</f>
        <v/>
      </c>
      <c r="AG37" s="15" t="n"/>
      <c r="AH37" s="15" t="n"/>
      <c r="AI37" s="15">
        <f>SUM(AG37:AH37)</f>
        <v/>
      </c>
      <c r="AJ37" s="15">
        <f>AF37-AB37+AG37+AH37</f>
        <v/>
      </c>
      <c r="AK37" s="15">
        <f>IF(C37="是","杭州","江西工厂")</f>
        <v/>
      </c>
      <c r="AL37" s="6" t="inlineStr">
        <is>
          <t>交易关闭</t>
        </is>
      </c>
      <c r="AM37" s="94" t="inlineStr">
        <is>
          <t>—</t>
        </is>
      </c>
      <c r="AN37" s="15" t="inlineStr">
        <is>
          <t>没有申请退款</t>
        </is>
      </c>
      <c r="AO37" s="15" t="n">
        <v>0</v>
      </c>
      <c r="AP37" s="15" t="n"/>
      <c r="AQ37" s="6" t="n"/>
      <c r="AR37" t="inlineStr">
        <is>
          <t>✓</t>
        </is>
      </c>
    </row>
    <row r="38" ht="18" customHeight="1">
      <c r="A38" s="16" t="inlineStr">
        <is>
          <t>淘宝</t>
        </is>
      </c>
      <c r="B38" s="14" t="inlineStr">
        <is>
          <t>3298315008325006465</t>
        </is>
      </c>
      <c r="C38" s="14" t="inlineStr">
        <is>
          <t>是</t>
        </is>
      </c>
      <c r="D38" s="16" t="inlineStr">
        <is>
          <t>2026-04-24</t>
        </is>
      </c>
      <c r="E38" s="16" t="inlineStr">
        <is>
          <t>未知</t>
        </is>
      </c>
      <c r="F38" s="16" t="inlineStr">
        <is>
          <t>未知</t>
        </is>
      </c>
      <c r="G38" s="16" t="inlineStr">
        <is>
          <t>未知</t>
        </is>
      </c>
      <c r="H38" s="16" t="n"/>
      <c r="I38" s="16" t="inlineStr">
        <is>
          <t>P26330080322</t>
        </is>
      </c>
      <c r="J38" s="16" t="inlineStr">
        <is>
          <t>畔色榉木柔光双人床 |榉木小灯床</t>
        </is>
      </c>
      <c r="K38" s="16" t="inlineStr">
        <is>
          <t>榉木柔光床-1.2米-榉木铺板</t>
        </is>
      </c>
      <c r="L38" s="16" t="inlineStr">
        <is>
          <t>否</t>
        </is>
      </c>
      <c r="M38" s="16" t="inlineStr">
        <is>
          <t>1</t>
        </is>
      </c>
      <c r="N38" s="16" t="n"/>
      <c r="O38" s="16" t="n"/>
      <c r="P38" s="16" t="n"/>
      <c r="Q38" s="16" t="n"/>
      <c r="R38" s="16">
        <f>IFERROR(SUMPRODUCT(('2-定价总表'!$A$3:$A$493="PPS"&amp;MID(I38,2,99))*('2-定价总表'!$C$3:$C$493=K38)*('2-定价总表'!$T$3:$T$493))*IF(M38="",1,M38),"")</f>
        <v/>
      </c>
      <c r="S38" s="49" t="n"/>
      <c r="T38" s="16" t="n"/>
      <c r="U38" s="16" t="n"/>
      <c r="V38" s="16" t="n"/>
      <c r="W38" s="16" t="n"/>
      <c r="X38" s="16" t="n"/>
      <c r="Y38" s="16" t="n"/>
      <c r="Z38" s="16" t="n"/>
      <c r="AA38" s="16" t="n"/>
      <c r="AB38" s="16">
        <f>SUM(S38:AA38)</f>
        <v/>
      </c>
      <c r="AC38" s="16" t="inlineStr">
        <is>
          <t>145.00</t>
        </is>
      </c>
      <c r="AD38" s="16">
        <f>AC38*0.006</f>
        <v/>
      </c>
      <c r="AE38" s="16">
        <f>AC38*0.02</f>
        <v/>
      </c>
      <c r="AF38" s="16">
        <f>AC38-AD38-AE38</f>
        <v/>
      </c>
      <c r="AG38" s="16" t="n"/>
      <c r="AH38" s="16" t="n"/>
      <c r="AI38" s="16">
        <f>SUM(AG38:AH38)</f>
        <v/>
      </c>
      <c r="AJ38" s="16">
        <f>AF38-AB38+AG38+AH38</f>
        <v/>
      </c>
      <c r="AK38" s="16">
        <f>IF(C38="是","杭州","江西工厂")</f>
        <v/>
      </c>
      <c r="AL38" s="9" t="inlineStr">
        <is>
          <t>交易关闭</t>
        </is>
      </c>
      <c r="AM38" s="94" t="inlineStr">
        <is>
          <t>—</t>
        </is>
      </c>
      <c r="AN38" s="16" t="inlineStr">
        <is>
          <t>退款成功</t>
        </is>
      </c>
      <c r="AO38" s="16" t="n">
        <v>145</v>
      </c>
      <c r="AP38" s="16" t="n"/>
      <c r="AQ38" s="9" t="n"/>
      <c r="AR38" t="inlineStr">
        <is>
          <t>✓</t>
        </is>
      </c>
    </row>
    <row r="39" ht="18" customHeight="1">
      <c r="A39" s="15" t="inlineStr">
        <is>
          <t>淘宝</t>
        </is>
      </c>
      <c r="B39" s="14" t="inlineStr">
        <is>
          <t>3297641702705027792</t>
        </is>
      </c>
      <c r="C39" s="14" t="inlineStr">
        <is>
          <t>是</t>
        </is>
      </c>
      <c r="D39" s="15" t="inlineStr">
        <is>
          <t>2026-04-24</t>
        </is>
      </c>
      <c r="E39" s="15" t="inlineStr">
        <is>
          <t>未知</t>
        </is>
      </c>
      <c r="F39" s="15" t="inlineStr">
        <is>
          <t>未知</t>
        </is>
      </c>
      <c r="G39" s="15" t="inlineStr">
        <is>
          <t>未知</t>
        </is>
      </c>
      <c r="H39" s="15" t="n"/>
      <c r="I39" s="15" t="inlineStr">
        <is>
          <t>P26330080322</t>
        </is>
      </c>
      <c r="J39" s="15" t="inlineStr">
        <is>
          <t>畔色榉木柔光双人床 |榉木小灯床</t>
        </is>
      </c>
      <c r="K39" s="15" t="inlineStr">
        <is>
          <t>榉木柔光床-1.2米-榉木铺板</t>
        </is>
      </c>
      <c r="L39" s="15" t="inlineStr">
        <is>
          <t>否</t>
        </is>
      </c>
      <c r="M39" s="15" t="inlineStr">
        <is>
          <t>1</t>
        </is>
      </c>
      <c r="N39" s="15" t="n"/>
      <c r="O39" s="15" t="n"/>
      <c r="P39" s="15" t="n"/>
      <c r="Q39" s="15" t="n"/>
      <c r="R39" s="15">
        <f>IFERROR(SUMPRODUCT(('2-定价总表'!$A$3:$A$493="PPS"&amp;MID(I39,2,99))*('2-定价总表'!$C$3:$C$493=K39)*('2-定价总表'!$T$3:$T$493))*IF(M39="",1,M39),"")</f>
        <v/>
      </c>
      <c r="S39" s="49" t="n"/>
      <c r="T39" s="15" t="n"/>
      <c r="U39" s="15" t="n"/>
      <c r="V39" s="15" t="n"/>
      <c r="W39" s="15" t="n"/>
      <c r="X39" s="15" t="n"/>
      <c r="Y39" s="15" t="n"/>
      <c r="Z39" s="15" t="n"/>
      <c r="AA39" s="15" t="n"/>
      <c r="AB39" s="15">
        <f>SUM(S39:AA39)</f>
        <v/>
      </c>
      <c r="AC39" s="15" t="inlineStr">
        <is>
          <t>150.00</t>
        </is>
      </c>
      <c r="AD39" s="15">
        <f>AC39*0.006</f>
        <v/>
      </c>
      <c r="AE39" s="15">
        <f>AC39*0.02</f>
        <v/>
      </c>
      <c r="AF39" s="15">
        <f>AC39-AD39-AE39</f>
        <v/>
      </c>
      <c r="AG39" s="15" t="n"/>
      <c r="AH39" s="15" t="n"/>
      <c r="AI39" s="15">
        <f>SUM(AG39:AH39)</f>
        <v/>
      </c>
      <c r="AJ39" s="15">
        <f>AF39-AB39+AG39+AH39</f>
        <v/>
      </c>
      <c r="AK39" s="15">
        <f>IF(C39="是","杭州","江西工厂")</f>
        <v/>
      </c>
      <c r="AL39" s="6" t="inlineStr">
        <is>
          <t>交易关闭</t>
        </is>
      </c>
      <c r="AM39" s="94" t="inlineStr">
        <is>
          <t>—</t>
        </is>
      </c>
      <c r="AN39" s="15" t="inlineStr">
        <is>
          <t>退款成功</t>
        </is>
      </c>
      <c r="AO39" s="15" t="n">
        <v>150</v>
      </c>
      <c r="AP39" s="15" t="n"/>
      <c r="AQ39" s="6" t="n"/>
      <c r="AR39" t="inlineStr">
        <is>
          <t>✓</t>
        </is>
      </c>
    </row>
    <row r="40" ht="18" customHeight="1">
      <c r="A40" s="16" t="inlineStr">
        <is>
          <t>淘宝</t>
        </is>
      </c>
      <c r="B40" s="14" t="inlineStr">
        <is>
          <t>3298204164625108151</t>
        </is>
      </c>
      <c r="C40" s="14" t="inlineStr">
        <is>
          <t>非已记录补单</t>
        </is>
      </c>
      <c r="D40" s="16" t="inlineStr">
        <is>
          <t>2026-04-24</t>
        </is>
      </c>
      <c r="E40" s="16" t="inlineStr">
        <is>
          <t>周先生</t>
        </is>
      </c>
      <c r="F40" s="16" t="inlineStr">
        <is>
          <t>15786478658-9333</t>
        </is>
      </c>
      <c r="G40" s="16" t="inlineStr">
        <is>
          <t>浙江省 台州市 三门县 海游街道健康路453号滨江花园9幢 501</t>
        </is>
      </c>
      <c r="H40" s="16" t="n"/>
      <c r="I40" s="16" t="inlineStr">
        <is>
          <t>P25250090403</t>
        </is>
      </c>
      <c r="J40" s="16" t="inlineStr">
        <is>
          <t>樱桃木基础餐边柜 |樱桃木AA柱餐边柜</t>
        </is>
      </c>
      <c r="K40" s="16" t="inlineStr">
        <is>
          <t>基础柜-整柜洞洞板背板-2.1米</t>
        </is>
      </c>
      <c r="L40" s="16" t="inlineStr">
        <is>
          <t>是</t>
        </is>
      </c>
      <c r="M40" s="16" t="inlineStr">
        <is>
          <t>1</t>
        </is>
      </c>
      <c r="N40" s="16" t="n"/>
      <c r="O40" s="16" t="inlineStr">
        <is>
          <t>顺丰速运</t>
        </is>
      </c>
      <c r="P40" s="16" t="inlineStr">
        <is>
          <t>SF0212231799742</t>
        </is>
      </c>
      <c r="Q40" s="16" t="n"/>
      <c r="R40" s="91">
        <f>IFERROR(SUMPRODUCT(('2-定价总表'!$A$3:$A$493="PPS"&amp;MID(I40,2,99))*('2-定价总表'!$C$3:$C$493=K40)*('2-定价总表'!$T$3:$T$493))*IF(M40="",1,M40),"")</f>
        <v/>
      </c>
      <c r="S40" s="90" t="e">
        <v>#N/A</v>
      </c>
      <c r="T40" s="90" t="e">
        <v>#N/A</v>
      </c>
      <c r="U40" s="90" t="e">
        <v>#N/A</v>
      </c>
      <c r="V40" s="90" t="e">
        <v>#N/A</v>
      </c>
      <c r="W40" s="90" t="e">
        <v>#N/A</v>
      </c>
      <c r="X40" s="90" t="e">
        <v>#N/A</v>
      </c>
      <c r="Y40" s="90" t="n"/>
      <c r="Z40" s="90" t="e">
        <v>#N/A</v>
      </c>
      <c r="AA40" s="90" t="e">
        <v>#N/A</v>
      </c>
      <c r="AB40" s="16">
        <f>SUM(S40:AA40)</f>
        <v/>
      </c>
      <c r="AC40" s="16" t="inlineStr">
        <is>
          <t>439.60</t>
        </is>
      </c>
      <c r="AD40" s="16">
        <f>AC40*0.006</f>
        <v/>
      </c>
      <c r="AE40" s="16">
        <f>AC40*0.02</f>
        <v/>
      </c>
      <c r="AF40" s="16">
        <f>AC40-AD40-AE40</f>
        <v/>
      </c>
      <c r="AG40" s="16" t="n"/>
      <c r="AH40" s="16" t="n"/>
      <c r="AI40" s="16">
        <f>SUM(AG40:AH40)</f>
        <v/>
      </c>
      <c r="AJ40" s="16">
        <f>AF40-AB40+AG40+AH40</f>
        <v/>
      </c>
      <c r="AK40" s="16">
        <f>IF(C40="是","杭州","江西工厂")</f>
        <v/>
      </c>
      <c r="AL40" s="9" t="inlineStr">
        <is>
          <t>买家已付款,等待卖家发货</t>
        </is>
      </c>
      <c r="AM40" s="92" t="inlineStr">
        <is>
          <t>待匹配</t>
        </is>
      </c>
      <c r="AN40" s="16" t="inlineStr">
        <is>
          <t>没有申请退款</t>
        </is>
      </c>
      <c r="AO40" s="16" t="n">
        <v>0</v>
      </c>
      <c r="AP40" s="16" t="n"/>
      <c r="AQ40" s="9" t="inlineStr">
        <is>
          <t>封口宽2cm，长1.8米</t>
        </is>
      </c>
      <c r="AR40" s="88" t="inlineStr">
        <is>
          <t>公式错误/未解析: 产品理论成本、产品实际成本、实际运费、上楼费、安装费、订单赔付费
[待填]成本/费用字段</t>
        </is>
      </c>
    </row>
    <row r="41" ht="18" customHeight="1">
      <c r="A41" s="15" t="inlineStr">
        <is>
          <t>淘宝</t>
        </is>
      </c>
      <c r="B41" s="14" t="inlineStr">
        <is>
          <t>5111426631650009715</t>
        </is>
      </c>
      <c r="C41" s="14" t="inlineStr">
        <is>
          <t>是</t>
        </is>
      </c>
      <c r="D41" s="15" t="inlineStr">
        <is>
          <t>2026-04-24</t>
        </is>
      </c>
      <c r="E41" s="15" t="inlineStr">
        <is>
          <t>未知</t>
        </is>
      </c>
      <c r="F41" s="15" t="inlineStr">
        <is>
          <t>未知</t>
        </is>
      </c>
      <c r="G41" s="15" t="inlineStr">
        <is>
          <t>未知</t>
        </is>
      </c>
      <c r="H41" s="15" t="n"/>
      <c r="I41" s="15" t="inlineStr">
        <is>
          <t>P26380050301</t>
        </is>
      </c>
      <c r="J41" s="15" t="inlineStr">
        <is>
          <t>畔色樱桃木轻盈边柜 |樱桃木玻璃床头柜 |黑色玻璃床头柜 |樱桃木玻璃边柜</t>
        </is>
      </c>
      <c r="K41" s="15" t="inlineStr">
        <is>
          <t>轻盈边柜-榉木黑-木底座</t>
        </is>
      </c>
      <c r="L41" s="15" t="inlineStr">
        <is>
          <t>否</t>
        </is>
      </c>
      <c r="M41" s="15" t="inlineStr">
        <is>
          <t>1</t>
        </is>
      </c>
      <c r="N41" s="15" t="n"/>
      <c r="O41" s="15" t="n"/>
      <c r="P41" s="15" t="n"/>
      <c r="Q41" s="15" t="n"/>
      <c r="R41" s="15">
        <f>IFERROR(SUMPRODUCT(('2-定价总表'!$A$3:$A$493="PPS"&amp;MID(I41,2,99))*('2-定价总表'!$C$3:$C$493=K41)*('2-定价总表'!$T$3:$T$493))*IF(M41="",1,M41),"")</f>
        <v/>
      </c>
      <c r="S41" s="49" t="n"/>
      <c r="T41" s="15" t="n"/>
      <c r="U41" s="15" t="n"/>
      <c r="V41" s="15" t="n"/>
      <c r="W41" s="15" t="n"/>
      <c r="X41" s="15" t="n"/>
      <c r="Y41" s="15" t="n"/>
      <c r="Z41" s="15" t="n"/>
      <c r="AA41" s="15" t="n"/>
      <c r="AB41" s="15">
        <f>SUM(S41:AA41)</f>
        <v/>
      </c>
      <c r="AC41" s="15" t="inlineStr">
        <is>
          <t>103.81</t>
        </is>
      </c>
      <c r="AD41" s="15">
        <f>AC41*0.006</f>
        <v/>
      </c>
      <c r="AE41" s="15">
        <f>AC41*0.02</f>
        <v/>
      </c>
      <c r="AF41" s="15">
        <f>AC41-AD41-AE41</f>
        <v/>
      </c>
      <c r="AG41" s="15" t="n"/>
      <c r="AH41" s="15" t="n"/>
      <c r="AI41" s="15">
        <f>SUM(AG41:AH41)</f>
        <v/>
      </c>
      <c r="AJ41" s="15">
        <f>AF41-AB41+AG41+AH41</f>
        <v/>
      </c>
      <c r="AK41" s="15">
        <f>IF(C41="是","杭州","江西工厂")</f>
        <v/>
      </c>
      <c r="AL41" s="6" t="inlineStr">
        <is>
          <t>交易关闭</t>
        </is>
      </c>
      <c r="AM41" s="94" t="inlineStr">
        <is>
          <t>—</t>
        </is>
      </c>
      <c r="AN41" s="15" t="inlineStr">
        <is>
          <t>退款成功</t>
        </is>
      </c>
      <c r="AO41" s="15" t="n">
        <v>103.81</v>
      </c>
      <c r="AP41" s="15" t="n"/>
      <c r="AQ41" s="6" t="n"/>
      <c r="AR41" t="inlineStr">
        <is>
          <t>✓</t>
        </is>
      </c>
    </row>
    <row r="42" ht="18" customHeight="1">
      <c r="A42" s="16" t="inlineStr">
        <is>
          <t>淘宝</t>
        </is>
      </c>
      <c r="B42" s="14" t="inlineStr">
        <is>
          <t>3297637490278016950</t>
        </is>
      </c>
      <c r="C42" s="14" t="inlineStr">
        <is>
          <t>非已记录补单</t>
        </is>
      </c>
      <c r="D42" s="16" t="inlineStr">
        <is>
          <t>2026-04-24</t>
        </is>
      </c>
      <c r="E42" s="16" t="inlineStr">
        <is>
          <t>未知</t>
        </is>
      </c>
      <c r="F42" s="16" t="inlineStr">
        <is>
          <t>未知</t>
        </is>
      </c>
      <c r="G42" s="16" t="inlineStr">
        <is>
          <t>未知</t>
        </is>
      </c>
      <c r="H42" s="16" t="n"/>
      <c r="I42" s="16" t="inlineStr">
        <is>
          <t>P25250090403</t>
        </is>
      </c>
      <c r="J42" s="16" t="inlineStr">
        <is>
          <t>樱桃木基础餐边柜 |樱桃木AA柱餐边柜</t>
        </is>
      </c>
      <c r="K42" s="16" t="inlineStr">
        <is>
          <t>基础柜-整柜洞洞板背板-2.1米</t>
        </is>
      </c>
      <c r="L42" s="16" t="n"/>
      <c r="M42" s="16" t="inlineStr">
        <is>
          <t>1</t>
        </is>
      </c>
      <c r="N42" s="16" t="n"/>
      <c r="O42" s="16" t="n"/>
      <c r="P42" s="16" t="n"/>
      <c r="Q42" s="16" t="n"/>
      <c r="R42" s="16">
        <f>IFERROR(SUMPRODUCT(('2-定价总表'!$A$3:$A$493="PPS"&amp;MID(I42,2,99))*('2-定价总表'!$C$3:$C$493=K42)*('2-定价总表'!$T$3:$T$493))*IF(M42="",1,M42),"")</f>
        <v/>
      </c>
      <c r="S42" s="90" t="n"/>
      <c r="T42" s="90" t="n"/>
      <c r="U42" s="90" t="n"/>
      <c r="V42" s="90" t="n"/>
      <c r="W42" s="90" t="n"/>
      <c r="X42" s="90" t="n"/>
      <c r="Y42" s="90" t="n"/>
      <c r="Z42" s="90" t="n"/>
      <c r="AA42" s="90" t="n"/>
      <c r="AB42" s="16">
        <f>SUM(S42:AA42)</f>
        <v/>
      </c>
      <c r="AC42" s="16" t="n"/>
      <c r="AD42" s="16">
        <f>AC42*0.006</f>
        <v/>
      </c>
      <c r="AE42" s="16">
        <f>AC42*0.02</f>
        <v/>
      </c>
      <c r="AF42" s="16">
        <f>AC42-AD42-AE42</f>
        <v/>
      </c>
      <c r="AG42" s="16" t="n"/>
      <c r="AH42" s="16" t="n"/>
      <c r="AI42" s="16">
        <f>SUM(AG42:AH42)</f>
        <v/>
      </c>
      <c r="AJ42" s="16">
        <f>AF42-AB42+AG42+AH42</f>
        <v/>
      </c>
      <c r="AK42" s="16">
        <f>IF(C42="是","杭州","江西工厂")</f>
        <v/>
      </c>
      <c r="AL42" s="9" t="inlineStr">
        <is>
          <t>交易关闭</t>
        </is>
      </c>
      <c r="AM42" s="94" t="inlineStr">
        <is>
          <t>—</t>
        </is>
      </c>
      <c r="AN42" s="16" t="inlineStr">
        <is>
          <t>没有申请退款</t>
        </is>
      </c>
      <c r="AO42" s="16" t="n">
        <v>0</v>
      </c>
      <c r="AP42" s="16" t="n"/>
      <c r="AQ42" s="9" t="inlineStr">
        <is>
          <t>封口宽2cm，长1.8米</t>
        </is>
      </c>
      <c r="AR42" t="inlineStr">
        <is>
          <t>✓</t>
        </is>
      </c>
    </row>
    <row r="43" ht="18" customHeight="1">
      <c r="A43" s="15" t="inlineStr">
        <is>
          <t>淘宝</t>
        </is>
      </c>
      <c r="B43" s="14" t="inlineStr">
        <is>
          <t>5111601338631009715</t>
        </is>
      </c>
      <c r="C43" s="14" t="inlineStr">
        <is>
          <t>非已记录补单</t>
        </is>
      </c>
      <c r="D43" s="15" t="inlineStr">
        <is>
          <t>2026-04-24</t>
        </is>
      </c>
      <c r="E43" s="15" t="inlineStr">
        <is>
          <t>未知</t>
        </is>
      </c>
      <c r="F43" s="15" t="inlineStr">
        <is>
          <t>未知</t>
        </is>
      </c>
      <c r="G43" s="15" t="inlineStr">
        <is>
          <t>未知</t>
        </is>
      </c>
      <c r="H43" s="15" t="n"/>
      <c r="I43" s="15" t="inlineStr">
        <is>
          <t>P26380050301</t>
        </is>
      </c>
      <c r="J43" s="15" t="inlineStr">
        <is>
          <t>畔色樱桃木轻盈边柜 |樱桃木玻璃床头柜 |黑色玻璃床头柜 |樱桃木玻璃边柜</t>
        </is>
      </c>
      <c r="K43" s="15" t="inlineStr">
        <is>
          <t>轻盈边柜-榉木黑-木底座</t>
        </is>
      </c>
      <c r="L43" s="15" t="n"/>
      <c r="M43" s="15" t="inlineStr">
        <is>
          <t>1</t>
        </is>
      </c>
      <c r="N43" s="15" t="n"/>
      <c r="O43" s="15" t="n"/>
      <c r="P43" s="15" t="n"/>
      <c r="Q43" s="15" t="n"/>
      <c r="R43" s="15">
        <f>IFERROR(SUMPRODUCT(('2-定价总表'!$A$3:$A$493="PPS"&amp;MID(I43,2,99))*('2-定价总表'!$C$3:$C$493=K43)*('2-定价总表'!$T$3:$T$493))*IF(M43="",1,M43),"")</f>
        <v/>
      </c>
      <c r="S43" s="90" t="n"/>
      <c r="T43" s="90" t="n"/>
      <c r="U43" s="90" t="n"/>
      <c r="V43" s="90" t="n"/>
      <c r="W43" s="90" t="n"/>
      <c r="X43" s="90" t="n"/>
      <c r="Y43" s="90" t="n"/>
      <c r="Z43" s="90" t="n"/>
      <c r="AA43" s="90" t="n"/>
      <c r="AB43" s="15">
        <f>SUM(S43:AA43)</f>
        <v/>
      </c>
      <c r="AC43" s="15" t="n"/>
      <c r="AD43" s="15">
        <f>AC43*0.006</f>
        <v/>
      </c>
      <c r="AE43" s="15">
        <f>AC43*0.02</f>
        <v/>
      </c>
      <c r="AF43" s="15">
        <f>AC43-AD43-AE43</f>
        <v/>
      </c>
      <c r="AG43" s="15" t="n"/>
      <c r="AH43" s="15" t="n"/>
      <c r="AI43" s="15">
        <f>SUM(AG43:AH43)</f>
        <v/>
      </c>
      <c r="AJ43" s="15">
        <f>AF43-AB43+AG43+AH43</f>
        <v/>
      </c>
      <c r="AK43" s="15">
        <f>IF(C43="是","杭州","江西工厂")</f>
        <v/>
      </c>
      <c r="AL43" s="6" t="inlineStr">
        <is>
          <t>交易关闭</t>
        </is>
      </c>
      <c r="AM43" s="94" t="inlineStr">
        <is>
          <t>—</t>
        </is>
      </c>
      <c r="AN43" s="15" t="inlineStr">
        <is>
          <t>没有申请退款</t>
        </is>
      </c>
      <c r="AO43" s="15" t="n">
        <v>0</v>
      </c>
      <c r="AP43" s="15" t="n"/>
      <c r="AQ43" s="6" t="n"/>
      <c r="AR43" t="inlineStr">
        <is>
          <t>✓</t>
        </is>
      </c>
    </row>
    <row r="44" ht="18" customHeight="1">
      <c r="A44" s="16" t="inlineStr">
        <is>
          <t>淘宝</t>
        </is>
      </c>
      <c r="B44" s="14" t="inlineStr">
        <is>
          <t>5111872885452044332</t>
        </is>
      </c>
      <c r="C44" s="14" t="inlineStr">
        <is>
          <t>是</t>
        </is>
      </c>
      <c r="D44" s="16" t="inlineStr">
        <is>
          <t>2026-04-24</t>
        </is>
      </c>
      <c r="E44" s="16" t="inlineStr">
        <is>
          <t>未知</t>
        </is>
      </c>
      <c r="F44" s="16" t="inlineStr">
        <is>
          <t>未知</t>
        </is>
      </c>
      <c r="G44" s="16" t="inlineStr">
        <is>
          <t>未知</t>
        </is>
      </c>
      <c r="H44" s="16" t="n"/>
      <c r="I44" s="16" t="inlineStr">
        <is>
          <t>P26330070320</t>
        </is>
      </c>
      <c r="J44" s="16" t="inlineStr">
        <is>
          <t>畔色榉木无边床 |榉木金属腿床</t>
        </is>
      </c>
      <c r="K44" s="16" t="inlineStr">
        <is>
          <t>榉木无边床-1.2米-榉木铺板</t>
        </is>
      </c>
      <c r="L44" s="16" t="inlineStr">
        <is>
          <t>否</t>
        </is>
      </c>
      <c r="M44" s="16" t="inlineStr">
        <is>
          <t>1</t>
        </is>
      </c>
      <c r="N44" s="16" t="n"/>
      <c r="O44" s="16" t="n"/>
      <c r="P44" s="16" t="n"/>
      <c r="Q44" s="16" t="n"/>
      <c r="R44" s="16">
        <f>IFERROR(SUMPRODUCT(('2-定价总表'!$A$3:$A$493="PPS"&amp;MID(I44,2,99))*('2-定价总表'!$C$3:$C$493=K44)*('2-定价总表'!$T$3:$T$493))*IF(M44="",1,M44),"")</f>
        <v/>
      </c>
      <c r="S44" s="49" t="n"/>
      <c r="T44" s="16" t="n"/>
      <c r="U44" s="16" t="n"/>
      <c r="V44" s="16" t="n"/>
      <c r="W44" s="16" t="n"/>
      <c r="X44" s="16" t="n"/>
      <c r="Y44" s="16" t="n"/>
      <c r="Z44" s="16" t="n"/>
      <c r="AA44" s="16" t="n"/>
      <c r="AB44" s="16">
        <f>SUM(S44:AA44)</f>
        <v/>
      </c>
      <c r="AC44" s="16" t="inlineStr">
        <is>
          <t>135.00</t>
        </is>
      </c>
      <c r="AD44" s="16">
        <f>AC44*0.006</f>
        <v/>
      </c>
      <c r="AE44" s="16">
        <f>AC44*0.02</f>
        <v/>
      </c>
      <c r="AF44" s="16">
        <f>AC44-AD44-AE44</f>
        <v/>
      </c>
      <c r="AG44" s="16" t="n"/>
      <c r="AH44" s="16" t="n"/>
      <c r="AI44" s="16">
        <f>SUM(AG44:AH44)</f>
        <v/>
      </c>
      <c r="AJ44" s="16">
        <f>AF44-AB44+AG44+AH44</f>
        <v/>
      </c>
      <c r="AK44" s="16">
        <f>IF(C44="是","杭州","江西工厂")</f>
        <v/>
      </c>
      <c r="AL44" s="9" t="inlineStr">
        <is>
          <t>交易关闭</t>
        </is>
      </c>
      <c r="AM44" s="94" t="inlineStr">
        <is>
          <t>—</t>
        </is>
      </c>
      <c r="AN44" s="16" t="inlineStr">
        <is>
          <t>退款成功</t>
        </is>
      </c>
      <c r="AO44" s="16" t="n">
        <v>135</v>
      </c>
      <c r="AP44" s="16" t="n"/>
      <c r="AQ44" s="9" t="n"/>
      <c r="AR44" t="inlineStr">
        <is>
          <t>✓</t>
        </is>
      </c>
    </row>
    <row r="45" ht="18" customHeight="1">
      <c r="A45" s="15" t="inlineStr">
        <is>
          <t>淘宝</t>
        </is>
      </c>
      <c r="B45" s="14" t="inlineStr">
        <is>
          <t>5111377995747029643</t>
        </is>
      </c>
      <c r="C45" s="14" t="inlineStr">
        <is>
          <t>非已记录补单</t>
        </is>
      </c>
      <c r="D45" s="15" t="inlineStr">
        <is>
          <t>2026-04-24</t>
        </is>
      </c>
      <c r="E45" s="15" t="inlineStr">
        <is>
          <t>未知</t>
        </is>
      </c>
      <c r="F45" s="15" t="inlineStr">
        <is>
          <t>未知</t>
        </is>
      </c>
      <c r="G45" s="15" t="inlineStr">
        <is>
          <t>未知</t>
        </is>
      </c>
      <c r="H45" s="15" t="n"/>
      <c r="I45" s="15" t="inlineStr">
        <is>
          <t>P24210070901</t>
        </is>
      </c>
      <c r="J45" s="15" t="inlineStr">
        <is>
          <t>榉木岩板餐桌 |榉木三角腿岩板餐桌</t>
        </is>
      </c>
      <c r="K45" s="15" t="inlineStr">
        <is>
          <t>榉木餐桌-1.2米</t>
        </is>
      </c>
      <c r="L45" s="15" t="n"/>
      <c r="M45" s="15" t="inlineStr">
        <is>
          <t>1</t>
        </is>
      </c>
      <c r="N45" s="15" t="n"/>
      <c r="O45" s="15" t="n"/>
      <c r="P45" s="15" t="n"/>
      <c r="Q45" s="15" t="n"/>
      <c r="R45" s="15">
        <f>IFERROR(SUMPRODUCT(('2-定价总表'!$A$3:$A$493="PPS"&amp;MID(I45,2,99))*('2-定价总表'!$C$3:$C$493=K45)*('2-定价总表'!$T$3:$T$493))*IF(M45="",1,M45),"")</f>
        <v/>
      </c>
      <c r="S45" s="90" t="n"/>
      <c r="T45" s="90" t="n"/>
      <c r="U45" s="90" t="n"/>
      <c r="V45" s="90" t="n"/>
      <c r="W45" s="90" t="n"/>
      <c r="X45" s="90" t="n"/>
      <c r="Y45" s="90" t="n"/>
      <c r="Z45" s="90" t="n"/>
      <c r="AA45" s="90" t="n"/>
      <c r="AB45" s="15">
        <f>SUM(S45:AA45)</f>
        <v/>
      </c>
      <c r="AC45" s="15" t="n"/>
      <c r="AD45" s="15">
        <f>AC45*0.006</f>
        <v/>
      </c>
      <c r="AE45" s="15">
        <f>AC45*0.02</f>
        <v/>
      </c>
      <c r="AF45" s="15">
        <f>AC45-AD45-AE45</f>
        <v/>
      </c>
      <c r="AG45" s="15" t="n"/>
      <c r="AH45" s="15" t="n"/>
      <c r="AI45" s="15">
        <f>SUM(AG45:AH45)</f>
        <v/>
      </c>
      <c r="AJ45" s="15">
        <f>AF45-AB45+AG45+AH45</f>
        <v/>
      </c>
      <c r="AK45" s="15">
        <f>IF(C45="是","杭州","江西工厂")</f>
        <v/>
      </c>
      <c r="AL45" s="6" t="inlineStr">
        <is>
          <t>交易关闭</t>
        </is>
      </c>
      <c r="AM45" s="94" t="inlineStr">
        <is>
          <t>—</t>
        </is>
      </c>
      <c r="AN45" s="15" t="inlineStr">
        <is>
          <t>没有申请退款</t>
        </is>
      </c>
      <c r="AO45" s="15" t="n">
        <v>0</v>
      </c>
      <c r="AP45" s="15" t="n"/>
      <c r="AQ45" s="6" t="n"/>
      <c r="AR45" t="inlineStr">
        <is>
          <t>✓</t>
        </is>
      </c>
    </row>
    <row r="46" ht="18" customHeight="1">
      <c r="A46" s="16" t="inlineStr">
        <is>
          <t>淘宝</t>
        </is>
      </c>
      <c r="B46" s="14" t="inlineStr">
        <is>
          <t>5111700192157001837</t>
        </is>
      </c>
      <c r="C46" s="14" t="inlineStr">
        <is>
          <t>是</t>
        </is>
      </c>
      <c r="D46" s="16" t="inlineStr">
        <is>
          <t>2026-04-24</t>
        </is>
      </c>
      <c r="E46" s="16" t="inlineStr">
        <is>
          <t>未知</t>
        </is>
      </c>
      <c r="F46" s="16" t="inlineStr">
        <is>
          <t>未知</t>
        </is>
      </c>
      <c r="G46" s="16" t="inlineStr">
        <is>
          <t>未知</t>
        </is>
      </c>
      <c r="H46" s="16" t="n"/>
      <c r="I46" s="16" t="inlineStr">
        <is>
          <t>P26330080322</t>
        </is>
      </c>
      <c r="J46" s="16" t="inlineStr">
        <is>
          <t>畔色榉木柔光双人床 |榉木小灯床</t>
        </is>
      </c>
      <c r="K46" s="16" t="inlineStr">
        <is>
          <t>榉木柔光床-1.2米-榉木铺板</t>
        </is>
      </c>
      <c r="L46" s="16" t="inlineStr">
        <is>
          <t>否</t>
        </is>
      </c>
      <c r="M46" s="16" t="inlineStr">
        <is>
          <t>1</t>
        </is>
      </c>
      <c r="N46" s="16" t="n"/>
      <c r="O46" s="16" t="n"/>
      <c r="P46" s="16" t="n"/>
      <c r="Q46" s="16" t="n"/>
      <c r="R46" s="16">
        <f>IFERROR(SUMPRODUCT(('2-定价总表'!$A$3:$A$493="PPS"&amp;MID(I46,2,99))*('2-定价总表'!$C$3:$C$493=K46)*('2-定价总表'!$T$3:$T$493))*IF(M46="",1,M46),"")</f>
        <v/>
      </c>
      <c r="S46" s="49" t="n"/>
      <c r="T46" s="16" t="n"/>
      <c r="U46" s="16" t="n"/>
      <c r="V46" s="16" t="n"/>
      <c r="W46" s="16" t="n"/>
      <c r="X46" s="16" t="n"/>
      <c r="Y46" s="16" t="n"/>
      <c r="Z46" s="16" t="n"/>
      <c r="AA46" s="16" t="n"/>
      <c r="AB46" s="16">
        <f>SUM(S46:AA46)</f>
        <v/>
      </c>
      <c r="AC46" s="16" t="inlineStr">
        <is>
          <t>125.00</t>
        </is>
      </c>
      <c r="AD46" s="16">
        <f>AC46*0.006</f>
        <v/>
      </c>
      <c r="AE46" s="16">
        <f>AC46*0.02</f>
        <v/>
      </c>
      <c r="AF46" s="16">
        <f>AC46-AD46-AE46</f>
        <v/>
      </c>
      <c r="AG46" s="16" t="n"/>
      <c r="AH46" s="16" t="n"/>
      <c r="AI46" s="16">
        <f>SUM(AG46:AH46)</f>
        <v/>
      </c>
      <c r="AJ46" s="16">
        <f>AF46-AB46+AG46+AH46</f>
        <v/>
      </c>
      <c r="AK46" s="16">
        <f>IF(C46="是","杭州","江西工厂")</f>
        <v/>
      </c>
      <c r="AL46" s="9" t="inlineStr">
        <is>
          <t>交易关闭</t>
        </is>
      </c>
      <c r="AM46" s="94" t="inlineStr">
        <is>
          <t>—</t>
        </is>
      </c>
      <c r="AN46" s="16" t="inlineStr">
        <is>
          <t>退款成功</t>
        </is>
      </c>
      <c r="AO46" s="16" t="n">
        <v>125</v>
      </c>
      <c r="AP46" s="16" t="n"/>
      <c r="AQ46" s="9" t="n"/>
      <c r="AR46" t="inlineStr">
        <is>
          <t>✓</t>
        </is>
      </c>
    </row>
    <row r="47" ht="18" customHeight="1">
      <c r="A47" s="15" t="inlineStr">
        <is>
          <t>淘宝</t>
        </is>
      </c>
      <c r="B47" s="14" t="inlineStr">
        <is>
          <t>5111693857623132635</t>
        </is>
      </c>
      <c r="C47" s="14" t="inlineStr">
        <is>
          <t>非已记录补单</t>
        </is>
      </c>
      <c r="D47" s="15" t="inlineStr">
        <is>
          <t>2026-04-24</t>
        </is>
      </c>
      <c r="E47" s="15" t="inlineStr">
        <is>
          <t>张小曼</t>
        </is>
      </c>
      <c r="F47" s="15" t="inlineStr">
        <is>
          <t>18430739341-9238</t>
        </is>
      </c>
      <c r="G47" s="15" t="inlineStr">
        <is>
          <t>安徽省 亳州市 谯城区 安徽亳州工业园区警察培训学校旁亳州市看守所</t>
        </is>
      </c>
      <c r="H47" s="15" t="inlineStr">
        <is>
          <t>2026-04-25</t>
        </is>
      </c>
      <c r="I47" s="15" t="inlineStr">
        <is>
          <t>P23980010606</t>
        </is>
      </c>
      <c r="J47" s="15" t="inlineStr">
        <is>
          <t>畔色样块</t>
        </is>
      </c>
      <c r="K47" s="15" t="inlineStr">
        <is>
          <t>榉木样块</t>
        </is>
      </c>
      <c r="L47" s="15" t="inlineStr">
        <is>
          <t>否</t>
        </is>
      </c>
      <c r="M47" s="15" t="inlineStr">
        <is>
          <t>1</t>
        </is>
      </c>
      <c r="N47" s="15" t="n"/>
      <c r="O47" s="15" t="inlineStr">
        <is>
          <t>圆通速递</t>
        </is>
      </c>
      <c r="P47" s="15" t="inlineStr">
        <is>
          <t>YT2586594595803</t>
        </is>
      </c>
      <c r="Q47" s="15" t="n"/>
      <c r="R47" s="15">
        <f>IFERROR(SUMPRODUCT(('2-定价总表'!$A$3:$A$493="PPS"&amp;MID(I47,2,99))*('2-定价总表'!$C$3:$C$493=K47)*('2-定价总表'!$T$3:$T$493))*IF(M47="",1,M47),"")</f>
        <v/>
      </c>
      <c r="S47" s="90" t="n"/>
      <c r="T47" s="90" t="n"/>
      <c r="U47" s="90" t="n"/>
      <c r="V47" s="90" t="n"/>
      <c r="W47" s="90" t="e">
        <v>#N/A</v>
      </c>
      <c r="X47" s="90" t="e">
        <v>#N/A</v>
      </c>
      <c r="Y47" s="90" t="n"/>
      <c r="Z47" s="90" t="e">
        <v>#N/A</v>
      </c>
      <c r="AA47" s="90" t="e">
        <v>#N/A</v>
      </c>
      <c r="AB47" s="15">
        <f>SUM(S47:AA47)</f>
        <v/>
      </c>
      <c r="AC47" s="15" t="inlineStr">
        <is>
          <t>17.00</t>
        </is>
      </c>
      <c r="AD47" s="15">
        <f>AC47*0.006</f>
        <v/>
      </c>
      <c r="AE47" s="15">
        <f>AC47*0.02</f>
        <v/>
      </c>
      <c r="AF47" s="15">
        <f>AC47-AD47-AE47</f>
        <v/>
      </c>
      <c r="AG47" s="15" t="n"/>
      <c r="AH47" s="15" t="n"/>
      <c r="AI47" s="15">
        <f>SUM(AG47:AH47)</f>
        <v/>
      </c>
      <c r="AJ47" s="15">
        <f>AF47-AB47+AG47+AH47</f>
        <v/>
      </c>
      <c r="AK47" s="15">
        <f>IF(C47="是","杭州","江西工厂")</f>
        <v/>
      </c>
      <c r="AL47" s="6" t="inlineStr">
        <is>
          <t>卖家已发货，等待买家确认</t>
        </is>
      </c>
      <c r="AM47" s="93" t="inlineStr">
        <is>
          <t>202604250200700115708 30048065060</t>
        </is>
      </c>
      <c r="AN47" s="15" t="inlineStr">
        <is>
          <t>没有申请退款</t>
        </is>
      </c>
      <c r="AO47" s="15" t="n">
        <v>0</v>
      </c>
      <c r="AP47" s="15" t="n"/>
      <c r="AQ47" s="6" t="n"/>
      <c r="AR47" s="88" t="inlineStr">
        <is>
          <t>公式错误/未解析: 订单赔付费、二次上门维修费、其它费用、好评/差价返、总成本、订单利润
[待填]成本/费用字段</t>
        </is>
      </c>
    </row>
    <row r="48" ht="18" customHeight="1">
      <c r="A48" s="16" t="inlineStr">
        <is>
          <t>淘宝</t>
        </is>
      </c>
      <c r="B48" s="14" t="inlineStr">
        <is>
          <t>5111409638660032724</t>
        </is>
      </c>
      <c r="C48" s="14" t="inlineStr">
        <is>
          <t>非已记录补单</t>
        </is>
      </c>
      <c r="D48" s="16" t="inlineStr">
        <is>
          <t>2026-04-23</t>
        </is>
      </c>
      <c r="E48" s="16" t="inlineStr">
        <is>
          <t>汤星译</t>
        </is>
      </c>
      <c r="F48" s="16" t="inlineStr">
        <is>
          <t>18468318171-5948</t>
        </is>
      </c>
      <c r="G48" s="16" t="inlineStr">
        <is>
          <t>江苏省 无锡市 江阴市 澄江街道水岸新都北区418号503室</t>
        </is>
      </c>
      <c r="H48" s="16" t="n"/>
      <c r="I48" s="16" t="inlineStr">
        <is>
          <t>P24210070901</t>
        </is>
      </c>
      <c r="J48" s="16" t="inlineStr">
        <is>
          <t>榉木岩板餐桌 |榉木三角腿岩板餐桌</t>
        </is>
      </c>
      <c r="K48" s="16" t="inlineStr">
        <is>
          <t>榉木餐桌-1.2米</t>
        </is>
      </c>
      <c r="L48" s="16" t="inlineStr">
        <is>
          <t>是</t>
        </is>
      </c>
      <c r="M48" s="16" t="inlineStr">
        <is>
          <t>1</t>
        </is>
      </c>
      <c r="N48" s="16" t="inlineStr">
        <is>
          <t>远期</t>
        </is>
      </c>
      <c r="O48" s="16" t="n"/>
      <c r="P48" s="16" t="n"/>
      <c r="Q48" s="16" t="e">
        <v>#N/A</v>
      </c>
      <c r="R48" s="91">
        <f>IFERROR(SUMPRODUCT(('2-定价总表'!$A$3:$A$493="PPS"&amp;MID(I48,2,99))*('2-定价总表'!$C$3:$C$493=K48)*('2-定价总表'!$T$3:$T$493))*IF(M48="",1,M48),"")</f>
        <v/>
      </c>
      <c r="S48" s="90" t="e">
        <v>#N/A</v>
      </c>
      <c r="T48" s="90" t="e">
        <v>#N/A</v>
      </c>
      <c r="U48" s="90" t="e">
        <v>#N/A</v>
      </c>
      <c r="V48" s="90" t="e">
        <v>#N/A</v>
      </c>
      <c r="W48" s="90" t="e">
        <v>#N/A</v>
      </c>
      <c r="X48" s="90" t="e">
        <v>#N/A</v>
      </c>
      <c r="Y48" s="90" t="n"/>
      <c r="Z48" s="90" t="e">
        <v>#N/A</v>
      </c>
      <c r="AA48" s="90" t="e">
        <v>#N/A</v>
      </c>
      <c r="AB48" s="16">
        <f>SUM(S48:AA48)</f>
        <v/>
      </c>
      <c r="AC48" s="16" t="inlineStr">
        <is>
          <t>2699.74</t>
        </is>
      </c>
      <c r="AD48" s="16">
        <f>AC48*0.006</f>
        <v/>
      </c>
      <c r="AE48" s="16">
        <f>AC48*0.02</f>
        <v/>
      </c>
      <c r="AF48" s="16">
        <f>AC48-AD48-AE48</f>
        <v/>
      </c>
      <c r="AG48" s="16" t="n"/>
      <c r="AH48" s="16" t="n"/>
      <c r="AI48" s="16">
        <f>SUM(AG48:AH48)</f>
        <v/>
      </c>
      <c r="AJ48" s="16">
        <f>AF48-AB48+AG48+AH48</f>
        <v/>
      </c>
      <c r="AK48" s="16">
        <f>IF(C48="是","杭州","江西工厂")</f>
        <v/>
      </c>
      <c r="AL48" s="9" t="inlineStr">
        <is>
          <t>买家已付款,等待卖家发货</t>
        </is>
      </c>
      <c r="AM48" s="92" t="inlineStr">
        <is>
          <t>待匹配</t>
        </is>
      </c>
      <c r="AN48" s="16" t="inlineStr">
        <is>
          <t>没有申请退款</t>
        </is>
      </c>
      <c r="AO48" s="16" t="n">
        <v>0</v>
      </c>
      <c r="AP48" s="16" t="n"/>
      <c r="AQ48" s="9" t="inlineStr">
        <is>
          <t>先不要做，延时发货。</t>
        </is>
      </c>
      <c r="AR48" s="88" t="inlineStr">
        <is>
          <t>公式错误/未解析: 安装工单号、产品理论成本、产品实际成本、实际运费、上楼费、安装费
[待填]成本/费用字段</t>
        </is>
      </c>
    </row>
    <row r="49" ht="18" customHeight="1">
      <c r="A49" s="15" t="inlineStr">
        <is>
          <t>淘宝</t>
        </is>
      </c>
      <c r="B49" s="14" t="inlineStr">
        <is>
          <t>5111225679759002307</t>
        </is>
      </c>
      <c r="C49" s="14" t="inlineStr">
        <is>
          <t>非已记录补单</t>
        </is>
      </c>
      <c r="D49" s="15" t="inlineStr">
        <is>
          <t>2026-04-23</t>
        </is>
      </c>
      <c r="E49" s="15" t="inlineStr">
        <is>
          <t>Mickey</t>
        </is>
      </c>
      <c r="F49" s="15" t="inlineStr">
        <is>
          <t>18413246728-9285</t>
        </is>
      </c>
      <c r="G49" s="15" t="inlineStr">
        <is>
          <t>浙江省 杭州市 西湖区 三墩镇国风美域1栋2单元1201室</t>
        </is>
      </c>
      <c r="H49" s="15" t="n"/>
      <c r="I49" s="15" t="inlineStr">
        <is>
          <t>P24250080801</t>
        </is>
      </c>
      <c r="J49" s="15" t="inlineStr">
        <is>
          <t>洞石餐边柜 |樱桃木洞石餐边大柜 |樱桃木洞石模块餐边柜</t>
        </is>
      </c>
      <c r="K49" s="15" t="inlineStr">
        <is>
          <t>洞石餐边柜-洞石整柜2.1米（多抽组合）（分类抽屉+玻璃移门+开门）</t>
        </is>
      </c>
      <c r="L49" s="15" t="inlineStr">
        <is>
          <t>否</t>
        </is>
      </c>
      <c r="M49" s="15" t="inlineStr">
        <is>
          <t>1</t>
        </is>
      </c>
      <c r="N49" s="15" t="n"/>
      <c r="O49" s="15" t="n"/>
      <c r="P49" s="15" t="n"/>
      <c r="Q49" s="15" t="n"/>
      <c r="R49" s="15">
        <f>IFERROR(SUMPRODUCT(('2-定价总表'!$A$3:$A$493="PPS"&amp;MID(I49,2,99))*('2-定价总表'!$C$3:$C$493=K49)*('2-定价总表'!$T$3:$T$493))*IF(M49="",1,M49),"")</f>
        <v/>
      </c>
      <c r="S49" s="15" t="n">
        <v>8250.08</v>
      </c>
      <c r="T49" s="15" t="n">
        <v>680</v>
      </c>
      <c r="U49" s="15" t="n">
        <v>0</v>
      </c>
      <c r="V49" s="15" t="n">
        <v>0</v>
      </c>
      <c r="W49" s="15" t="n">
        <v>0</v>
      </c>
      <c r="X49" s="15" t="n">
        <v>0</v>
      </c>
      <c r="Y49" s="90" t="n"/>
      <c r="Z49" s="15" t="n">
        <v>0</v>
      </c>
      <c r="AA49" s="15" t="n">
        <v>0</v>
      </c>
      <c r="AB49" s="15">
        <f>SUM(S49:AA49)</f>
        <v/>
      </c>
      <c r="AC49" s="15" t="inlineStr">
        <is>
          <t>11895.39</t>
        </is>
      </c>
      <c r="AD49" s="15">
        <f>AC49*0.006</f>
        <v/>
      </c>
      <c r="AE49" s="15">
        <f>AC49*0.02</f>
        <v/>
      </c>
      <c r="AF49" s="15">
        <f>AC49-AD49-AE49</f>
        <v/>
      </c>
      <c r="AG49" s="15" t="n"/>
      <c r="AH49" s="15" t="n"/>
      <c r="AI49" s="15">
        <f>SUM(AG49:AH49)</f>
        <v/>
      </c>
      <c r="AJ49" s="15">
        <f>AF49-AB49+AG49+AH49</f>
        <v/>
      </c>
      <c r="AK49" s="15">
        <f>IF(C49="是","杭州","江西工厂")</f>
        <v/>
      </c>
      <c r="AL49" s="6" t="inlineStr">
        <is>
          <t>买家已付款,等待卖家发货</t>
        </is>
      </c>
      <c r="AM49" s="92" t="inlineStr">
        <is>
          <t>待匹配</t>
        </is>
      </c>
      <c r="AN49" s="15" t="inlineStr">
        <is>
          <t>没有申请退款</t>
        </is>
      </c>
      <c r="AO49" s="15" t="n">
        <v>0</v>
      </c>
      <c r="AP49" s="15" t="n"/>
      <c r="AQ49" s="6" t="n"/>
      <c r="AR49" t="inlineStr">
        <is>
          <t>[待填]成本/费用字段</t>
        </is>
      </c>
    </row>
    <row r="50" ht="18" customHeight="1">
      <c r="A50" s="16" t="inlineStr">
        <is>
          <t>淘宝</t>
        </is>
      </c>
      <c r="B50" s="14" t="inlineStr">
        <is>
          <t>3297451730717013888</t>
        </is>
      </c>
      <c r="C50" s="14" t="inlineStr">
        <is>
          <t>是</t>
        </is>
      </c>
      <c r="D50" s="16" t="inlineStr">
        <is>
          <t>2026-04-23</t>
        </is>
      </c>
      <c r="E50" s="16" t="inlineStr">
        <is>
          <t>未知</t>
        </is>
      </c>
      <c r="F50" s="16" t="inlineStr">
        <is>
          <t>未知</t>
        </is>
      </c>
      <c r="G50" s="16" t="inlineStr">
        <is>
          <t>未知</t>
        </is>
      </c>
      <c r="H50" s="16" t="inlineStr">
        <is>
          <t>2026-04-28</t>
        </is>
      </c>
      <c r="I50" s="16" t="inlineStr">
        <is>
          <t>P26330110226</t>
        </is>
      </c>
      <c r="J50" s="16" t="inlineStr">
        <is>
          <t>畔色樱桃木静音双人床 |樱桃木小金属腿床</t>
        </is>
      </c>
      <c r="K50" s="16" t="inlineStr">
        <is>
          <t>樱桃木静音床-1.2米-榉木铺板</t>
        </is>
      </c>
      <c r="L50" s="16" t="inlineStr">
        <is>
          <t>否</t>
        </is>
      </c>
      <c r="M50" s="16" t="inlineStr">
        <is>
          <t>1</t>
        </is>
      </c>
      <c r="N50" s="16" t="n"/>
      <c r="O50" s="16" t="inlineStr">
        <is>
          <t>圆通速递</t>
        </is>
      </c>
      <c r="P50" s="16" t="inlineStr">
        <is>
          <t>YT2586756120931</t>
        </is>
      </c>
      <c r="Q50" s="16" t="n"/>
      <c r="R50" s="16">
        <f>IFERROR(SUMPRODUCT(('2-定价总表'!$A$3:$A$493="PPS"&amp;MID(I50,2,99))*('2-定价总表'!$C$3:$C$493=K50)*('2-定价总表'!$T$3:$T$493))*IF(M50="",1,M50),"")</f>
        <v/>
      </c>
      <c r="S50" s="49" t="n"/>
      <c r="T50" s="16" t="n"/>
      <c r="U50" s="16" t="n"/>
      <c r="V50" s="16" t="n"/>
      <c r="W50" s="16" t="n"/>
      <c r="X50" s="16" t="n"/>
      <c r="Y50" s="16" t="n"/>
      <c r="Z50" s="16" t="n"/>
      <c r="AA50" s="16" t="n"/>
      <c r="AB50" s="16">
        <f>SUM(S50:AA50)</f>
        <v/>
      </c>
      <c r="AC50" s="16" t="inlineStr">
        <is>
          <t>135.00</t>
        </is>
      </c>
      <c r="AD50" s="16">
        <f>AC50*0.006</f>
        <v/>
      </c>
      <c r="AE50" s="16">
        <f>AC50*0.02</f>
        <v/>
      </c>
      <c r="AF50" s="16">
        <f>AC50-AD50-AE50</f>
        <v/>
      </c>
      <c r="AG50" s="16" t="n"/>
      <c r="AH50" s="16" t="n"/>
      <c r="AI50" s="16">
        <f>SUM(AG50:AH50)</f>
        <v/>
      </c>
      <c r="AJ50" s="16">
        <f>AF50-AB50+AG50+AH50</f>
        <v/>
      </c>
      <c r="AK50" s="16">
        <f>IF(C50="是","杭州","江西工厂")</f>
        <v/>
      </c>
      <c r="AL50" s="9" t="inlineStr">
        <is>
          <t>卖家已发货，等待买家确认</t>
        </is>
      </c>
      <c r="AM50" s="92" t="inlineStr">
        <is>
          <t>待匹配</t>
        </is>
      </c>
      <c r="AN50" s="16" t="inlineStr">
        <is>
          <t>没有申请退款</t>
        </is>
      </c>
      <c r="AO50" s="16" t="n">
        <v>0</v>
      </c>
      <c r="AP50" s="16" t="n"/>
      <c r="AQ50" s="9" t="n"/>
      <c r="AR50" t="inlineStr">
        <is>
          <t>✓</t>
        </is>
      </c>
    </row>
    <row r="51" ht="18" customHeight="1">
      <c r="A51" s="15" t="inlineStr">
        <is>
          <t>淘宝</t>
        </is>
      </c>
      <c r="B51" s="14" t="inlineStr">
        <is>
          <t>3297443054244029653</t>
        </is>
      </c>
      <c r="C51" s="14" t="inlineStr">
        <is>
          <t>非已记录补单</t>
        </is>
      </c>
      <c r="D51" s="15" t="inlineStr">
        <is>
          <t>2026-04-23</t>
        </is>
      </c>
      <c r="E51" s="15" t="inlineStr">
        <is>
          <t>杨洁</t>
        </is>
      </c>
      <c r="F51" s="15" t="inlineStr">
        <is>
          <t>18413246728-9285</t>
        </is>
      </c>
      <c r="G51" s="15" t="inlineStr">
        <is>
          <t>浙江省 杭州市 西湖区 三墩镇国风美域1栋2单元1201室</t>
        </is>
      </c>
      <c r="H51" s="15" t="n"/>
      <c r="I51" s="15" t="inlineStr">
        <is>
          <t>P24210070901</t>
        </is>
      </c>
      <c r="J51" s="15" t="inlineStr">
        <is>
          <t>榉木岩板餐桌 |榉木三角腿岩板餐桌</t>
        </is>
      </c>
      <c r="K51" s="15" t="inlineStr">
        <is>
          <t>榉木餐桌-1.2米</t>
        </is>
      </c>
      <c r="L51" s="15" t="inlineStr">
        <is>
          <t>否</t>
        </is>
      </c>
      <c r="M51" s="15" t="inlineStr">
        <is>
          <t>1</t>
        </is>
      </c>
      <c r="N51" s="15" t="n"/>
      <c r="O51" s="15" t="inlineStr">
        <is>
          <t>德邦快递</t>
        </is>
      </c>
      <c r="P51" s="15" t="inlineStr">
        <is>
          <t>DPK212534095131</t>
        </is>
      </c>
      <c r="Q51" s="15" t="inlineStr">
        <is>
          <t>P51123003218</t>
        </is>
      </c>
      <c r="R51" s="15">
        <f>IFERROR(SUMPRODUCT(('2-定价总表'!$A$3:$A$493="PPS"&amp;MID(I51,2,99))*('2-定价总表'!$C$3:$C$493=K51)*('2-定价总表'!$T$3:$T$493))*IF(M51="",1,M51),"")</f>
        <v/>
      </c>
      <c r="S51" s="15" t="n">
        <v>1975</v>
      </c>
      <c r="T51" s="15" t="n">
        <v>315</v>
      </c>
      <c r="U51" s="15" t="n">
        <v>0</v>
      </c>
      <c r="V51" s="15" t="n">
        <v>0</v>
      </c>
      <c r="W51" s="15" t="n">
        <v>0</v>
      </c>
      <c r="X51" s="15" t="n">
        <v>0</v>
      </c>
      <c r="Y51" s="90" t="n"/>
      <c r="Z51" s="15" t="n">
        <v>0</v>
      </c>
      <c r="AA51" s="15" t="n">
        <v>0</v>
      </c>
      <c r="AB51" s="15">
        <f>SUM(S51:AA51)</f>
        <v/>
      </c>
      <c r="AC51" s="15" t="inlineStr">
        <is>
          <t>2699.74</t>
        </is>
      </c>
      <c r="AD51" s="15">
        <f>AC51*0.006</f>
        <v/>
      </c>
      <c r="AE51" s="15">
        <f>AC51*0.02</f>
        <v/>
      </c>
      <c r="AF51" s="15">
        <f>AC51-AD51-AE51</f>
        <v/>
      </c>
      <c r="AG51" s="15" t="n"/>
      <c r="AH51" s="15" t="n"/>
      <c r="AI51" s="15">
        <f>SUM(AG51:AH51)</f>
        <v/>
      </c>
      <c r="AJ51" s="15">
        <f>AF51-AB51+AG51+AH51</f>
        <v/>
      </c>
      <c r="AK51" s="15">
        <f>IF(C51="是","杭州","江西工厂")</f>
        <v/>
      </c>
      <c r="AL51" s="6" t="inlineStr">
        <is>
          <t>买家已付款,等待卖家发货</t>
        </is>
      </c>
      <c r="AM51" s="92" t="inlineStr">
        <is>
          <t>待匹配</t>
        </is>
      </c>
      <c r="AN51" s="15" t="inlineStr">
        <is>
          <t>没有申请退款</t>
        </is>
      </c>
      <c r="AO51" s="15" t="n">
        <v>0</v>
      </c>
      <c r="AP51" s="15" t="n"/>
      <c r="AQ51" s="6" t="n"/>
      <c r="AR51" t="inlineStr">
        <is>
          <t>[待填]成本/费用字段</t>
        </is>
      </c>
    </row>
    <row r="52" ht="18" customHeight="1">
      <c r="A52" s="16" t="inlineStr">
        <is>
          <t>淘宝</t>
        </is>
      </c>
      <c r="B52" s="14" t="inlineStr">
        <is>
          <t>3297358923196092281</t>
        </is>
      </c>
      <c r="C52" s="14" t="inlineStr">
        <is>
          <t>是</t>
        </is>
      </c>
      <c r="D52" s="16" t="inlineStr">
        <is>
          <t>2026-04-23</t>
        </is>
      </c>
      <c r="E52" s="16" t="inlineStr">
        <is>
          <t>未知</t>
        </is>
      </c>
      <c r="F52" s="16" t="inlineStr">
        <is>
          <t>未知</t>
        </is>
      </c>
      <c r="G52" s="16" t="inlineStr">
        <is>
          <t>未知</t>
        </is>
      </c>
      <c r="H52" s="16" t="inlineStr">
        <is>
          <t>2026-04-26</t>
        </is>
      </c>
      <c r="I52" s="16" t="inlineStr">
        <is>
          <t>P26380060320</t>
        </is>
      </c>
      <c r="J52" s="16" t="inlineStr">
        <is>
          <t>畔色黑胡桃木床头柜 |黑胡桃木岩板床头柜</t>
        </is>
      </c>
      <c r="K52" s="16" t="inlineStr">
        <is>
          <t>黑胡桃木床头柜-岩板台面</t>
        </is>
      </c>
      <c r="L52" s="16" t="inlineStr">
        <is>
          <t>否</t>
        </is>
      </c>
      <c r="M52" s="16" t="inlineStr">
        <is>
          <t>1</t>
        </is>
      </c>
      <c r="N52" s="16" t="n"/>
      <c r="O52" s="16" t="inlineStr">
        <is>
          <t>圆通速递</t>
        </is>
      </c>
      <c r="P52" s="16" t="inlineStr">
        <is>
          <t>YT2540776055868</t>
        </is>
      </c>
      <c r="Q52" s="16" t="n"/>
      <c r="R52" s="16">
        <f>IFERROR(SUMPRODUCT(('2-定价总表'!$A$3:$A$493="PPS"&amp;MID(I52,2,99))*('2-定价总表'!$C$3:$C$493=K52)*('2-定价总表'!$T$3:$T$493))*IF(M52="",1,M52),"")</f>
        <v/>
      </c>
      <c r="S52" s="49" t="n"/>
      <c r="T52" s="16" t="n"/>
      <c r="U52" s="16" t="n"/>
      <c r="V52" s="16" t="n"/>
      <c r="W52" s="16" t="n"/>
      <c r="X52" s="16" t="n"/>
      <c r="Y52" s="16" t="n"/>
      <c r="Z52" s="16" t="n"/>
      <c r="AA52" s="16" t="n"/>
      <c r="AB52" s="16">
        <f>SUM(S52:AA52)</f>
        <v/>
      </c>
      <c r="AC52" s="16" t="inlineStr">
        <is>
          <t>124.75</t>
        </is>
      </c>
      <c r="AD52" s="16">
        <f>AC52*0.006</f>
        <v/>
      </c>
      <c r="AE52" s="16">
        <f>AC52*0.02</f>
        <v/>
      </c>
      <c r="AF52" s="16">
        <f>AC52-AD52-AE52</f>
        <v/>
      </c>
      <c r="AG52" s="16" t="n"/>
      <c r="AH52" s="16" t="n"/>
      <c r="AI52" s="16">
        <f>SUM(AG52:AH52)</f>
        <v/>
      </c>
      <c r="AJ52" s="16">
        <f>AF52-AB52+AG52+AH52</f>
        <v/>
      </c>
      <c r="AK52" s="16">
        <f>IF(C52="是","杭州","江西工厂")</f>
        <v/>
      </c>
      <c r="AL52" s="9" t="inlineStr">
        <is>
          <t>卖家已发货，等待买家确认</t>
        </is>
      </c>
      <c r="AM52" s="92" t="inlineStr">
        <is>
          <t>待匹配</t>
        </is>
      </c>
      <c r="AN52" s="16" t="inlineStr">
        <is>
          <t>没有申请退款</t>
        </is>
      </c>
      <c r="AO52" s="16" t="n">
        <v>0</v>
      </c>
      <c r="AP52" s="16" t="n"/>
      <c r="AQ52" s="9" t="n"/>
      <c r="AR52" t="inlineStr">
        <is>
          <t>✓</t>
        </is>
      </c>
    </row>
    <row r="53" ht="24" customHeight="1">
      <c r="A53" s="15" t="inlineStr">
        <is>
          <t>淘宝</t>
        </is>
      </c>
      <c r="B53" s="14" t="inlineStr">
        <is>
          <t>3297977256965003364</t>
        </is>
      </c>
      <c r="C53" s="14" t="inlineStr">
        <is>
          <t>是</t>
        </is>
      </c>
      <c r="D53" s="15" t="inlineStr">
        <is>
          <t>2026-04-23</t>
        </is>
      </c>
      <c r="E53" s="15" t="inlineStr">
        <is>
          <t>未知</t>
        </is>
      </c>
      <c r="F53" s="15" t="inlineStr">
        <is>
          <t>未知</t>
        </is>
      </c>
      <c r="G53" s="15" t="inlineStr">
        <is>
          <t>未知</t>
        </is>
      </c>
      <c r="H53" s="15" t="inlineStr">
        <is>
          <t>2026-04-26</t>
        </is>
      </c>
      <c r="I53" s="15" t="inlineStr">
        <is>
          <t>P26390070315</t>
        </is>
      </c>
      <c r="J53" s="15" t="inlineStr">
        <is>
          <t>畔色樱桃木床头窄柜 | 樱桃木窄床头柜</t>
        </is>
      </c>
      <c r="K53" s="15" t="inlineStr">
        <is>
          <t>樱桃木床头窄柜-标准宽度</t>
        </is>
      </c>
      <c r="L53" s="15" t="inlineStr">
        <is>
          <t>否</t>
        </is>
      </c>
      <c r="M53" s="15" t="inlineStr">
        <is>
          <t>1</t>
        </is>
      </c>
      <c r="N53" s="15" t="n"/>
      <c r="O53" s="15" t="inlineStr">
        <is>
          <t>圆通速递</t>
        </is>
      </c>
      <c r="P53" s="15" t="inlineStr">
        <is>
          <t>YT2586692988750</t>
        </is>
      </c>
      <c r="Q53" s="15" t="n"/>
      <c r="R53" s="15">
        <f>IFERROR(SUMPRODUCT(('2-定价总表'!$A$3:$A$493="PPS"&amp;MID(I53,2,99))*('2-定价总表'!$C$3:$C$493=K53)*('2-定价总表'!$T$3:$T$493))*IF(M53="",1,M53),"")</f>
        <v/>
      </c>
      <c r="S53" s="49" t="n"/>
      <c r="T53" s="15" t="n"/>
      <c r="U53" s="15" t="n"/>
      <c r="V53" s="15" t="n"/>
      <c r="W53" s="15" t="n"/>
      <c r="X53" s="15" t="n"/>
      <c r="Y53" s="15" t="n"/>
      <c r="Z53" s="15" t="n"/>
      <c r="AA53" s="15" t="n"/>
      <c r="AB53" s="15">
        <f>SUM(S53:AA53)</f>
        <v/>
      </c>
      <c r="AC53" s="15" t="inlineStr">
        <is>
          <t>104.80</t>
        </is>
      </c>
      <c r="AD53" s="15">
        <f>AC53*0.006</f>
        <v/>
      </c>
      <c r="AE53" s="15">
        <f>AC53*0.02</f>
        <v/>
      </c>
      <c r="AF53" s="15">
        <f>AC53-AD53-AE53</f>
        <v/>
      </c>
      <c r="AG53" s="15" t="n"/>
      <c r="AH53" s="15" t="n"/>
      <c r="AI53" s="15">
        <f>SUM(AG53:AH53)</f>
        <v/>
      </c>
      <c r="AJ53" s="15">
        <f>AF53-AB53+AG53+AH53</f>
        <v/>
      </c>
      <c r="AK53" s="15">
        <f>IF(C53="是","杭州","江西工厂")</f>
        <v/>
      </c>
      <c r="AL53" s="6" t="inlineStr">
        <is>
          <t>卖家已发货，等待买家确认</t>
        </is>
      </c>
      <c r="AM53" s="92" t="inlineStr">
        <is>
          <t>待匹配</t>
        </is>
      </c>
      <c r="AN53" s="15" t="inlineStr">
        <is>
          <t>没有申请退款</t>
        </is>
      </c>
      <c r="AO53" s="15" t="n">
        <v>0</v>
      </c>
      <c r="AP53" s="15" t="n"/>
      <c r="AQ53" s="6" t="n"/>
      <c r="AR53" t="inlineStr">
        <is>
          <t>✓</t>
        </is>
      </c>
    </row>
    <row r="54" ht="24" customHeight="1">
      <c r="A54" s="16" t="inlineStr">
        <is>
          <t>淘宝</t>
        </is>
      </c>
      <c r="B54" s="14" t="inlineStr">
        <is>
          <t>3297833221542006881</t>
        </is>
      </c>
      <c r="C54" s="14" t="inlineStr">
        <is>
          <t>非已记录补单</t>
        </is>
      </c>
      <c r="D54" s="16" t="inlineStr">
        <is>
          <t>2026-04-23</t>
        </is>
      </c>
      <c r="E54" s="16" t="inlineStr">
        <is>
          <t>未知</t>
        </is>
      </c>
      <c r="F54" s="16" t="inlineStr">
        <is>
          <t>未知</t>
        </is>
      </c>
      <c r="G54" s="16" t="inlineStr">
        <is>
          <t>未知</t>
        </is>
      </c>
      <c r="H54" s="16" t="n"/>
      <c r="I54" s="16" t="inlineStr">
        <is>
          <t>P25250100405</t>
        </is>
      </c>
      <c r="J54" s="16" t="inlineStr">
        <is>
          <t>樱桃木窄柜 |樱桃木1米餐边柜</t>
        </is>
      </c>
      <c r="K54" s="16" t="inlineStr">
        <is>
          <t>窄柜-整柜洞石背板-1.2米</t>
        </is>
      </c>
      <c r="L54" s="16" t="n"/>
      <c r="M54" s="16" t="inlineStr">
        <is>
          <t>1</t>
        </is>
      </c>
      <c r="N54" s="16" t="n"/>
      <c r="O54" s="16" t="n"/>
      <c r="P54" s="16" t="n"/>
      <c r="Q54" s="16" t="n"/>
      <c r="R54" s="16">
        <f>IFERROR(SUMPRODUCT(('2-定价总表'!$A$3:$A$493="PPS"&amp;MID(I54,2,99))*('2-定价总表'!$C$3:$C$493=K54)*('2-定价总表'!$T$3:$T$493))*IF(M54="",1,M54),"")</f>
        <v/>
      </c>
      <c r="S54" s="90" t="n"/>
      <c r="T54" s="90" t="n"/>
      <c r="U54" s="90" t="n"/>
      <c r="V54" s="90" t="n"/>
      <c r="W54" s="90" t="n"/>
      <c r="X54" s="90" t="n"/>
      <c r="Y54" s="90" t="n"/>
      <c r="Z54" s="90" t="n"/>
      <c r="AA54" s="90" t="n"/>
      <c r="AB54" s="16">
        <f>SUM(S54:AA54)</f>
        <v/>
      </c>
      <c r="AC54" s="16" t="n"/>
      <c r="AD54" s="16">
        <f>AC54*0.006</f>
        <v/>
      </c>
      <c r="AE54" s="16">
        <f>AC54*0.02</f>
        <v/>
      </c>
      <c r="AF54" s="16">
        <f>AC54-AD54-AE54</f>
        <v/>
      </c>
      <c r="AG54" s="16" t="n"/>
      <c r="AH54" s="16" t="n"/>
      <c r="AI54" s="16">
        <f>SUM(AG54:AH54)</f>
        <v/>
      </c>
      <c r="AJ54" s="16">
        <f>AF54-AB54+AG54+AH54</f>
        <v/>
      </c>
      <c r="AK54" s="16">
        <f>IF(C54="是","杭州","江西工厂")</f>
        <v/>
      </c>
      <c r="AL54" s="9" t="inlineStr">
        <is>
          <t>交易关闭</t>
        </is>
      </c>
      <c r="AM54" s="94" t="inlineStr">
        <is>
          <t>—</t>
        </is>
      </c>
      <c r="AN54" s="16" t="inlineStr">
        <is>
          <t>没有申请退款</t>
        </is>
      </c>
      <c r="AO54" s="16" t="n">
        <v>0</v>
      </c>
      <c r="AP54" s="16" t="n"/>
      <c r="AQ54" s="9" t="n"/>
      <c r="AR54" t="inlineStr">
        <is>
          <t>✓</t>
        </is>
      </c>
    </row>
    <row r="55" ht="36" customHeight="1">
      <c r="A55" s="15" t="inlineStr">
        <is>
          <t>淘宝</t>
        </is>
      </c>
      <c r="B55" s="14" t="inlineStr">
        <is>
          <t>5111128947989010436</t>
        </is>
      </c>
      <c r="C55" s="14" t="inlineStr">
        <is>
          <t>非已记录补单</t>
        </is>
      </c>
      <c r="D55" s="15" t="inlineStr">
        <is>
          <t>2026-04-23</t>
        </is>
      </c>
      <c r="E55" s="15" t="inlineStr">
        <is>
          <t>王玉</t>
        </is>
      </c>
      <c r="F55" s="15" t="inlineStr">
        <is>
          <t>18480169503-7104</t>
        </is>
      </c>
      <c r="G55" s="15" t="inlineStr">
        <is>
          <t>福建省 泉州市 鲤城区 浮桥街道新延路与规划三路交叉口北180米，源昌江南城18栋1502，送货上门 放门口</t>
        </is>
      </c>
      <c r="H55" s="15" t="n"/>
      <c r="I55" s="15" t="inlineStr">
        <is>
          <t>P25250090403</t>
        </is>
      </c>
      <c r="J55" s="15" t="inlineStr">
        <is>
          <t>樱桃木基础餐边柜 |樱桃木AA柱餐边柜</t>
        </is>
      </c>
      <c r="K55" s="15" t="inlineStr">
        <is>
          <t>基础柜-整柜AA柱背板-2.1米</t>
        </is>
      </c>
      <c r="L55" s="15" t="inlineStr">
        <is>
          <t>是</t>
        </is>
      </c>
      <c r="M55" s="15" t="inlineStr">
        <is>
          <t>1</t>
        </is>
      </c>
      <c r="N55" s="15" t="n"/>
      <c r="O55" s="15" t="n"/>
      <c r="P55" s="15" t="n"/>
      <c r="Q55" s="15" t="e">
        <v>#N/A</v>
      </c>
      <c r="R55" s="91">
        <f>IFERROR(SUMPRODUCT(('2-定价总表'!$A$3:$A$493="PPS"&amp;MID(I55,2,99))*('2-定价总表'!$C$3:$C$493=K55)*('2-定价总表'!$T$3:$T$493))*IF(M55="",1,M55),"")</f>
        <v/>
      </c>
      <c r="S55" s="90" t="e">
        <v>#N/A</v>
      </c>
      <c r="T55" s="90" t="e">
        <v>#N/A</v>
      </c>
      <c r="U55" s="90" t="e">
        <v>#N/A</v>
      </c>
      <c r="V55" s="90" t="e">
        <v>#N/A</v>
      </c>
      <c r="W55" s="90" t="e">
        <v>#N/A</v>
      </c>
      <c r="X55" s="90" t="e">
        <v>#N/A</v>
      </c>
      <c r="Y55" s="90" t="n"/>
      <c r="Z55" s="90" t="e">
        <v>#N/A</v>
      </c>
      <c r="AA55" s="90" t="e">
        <v>#N/A</v>
      </c>
      <c r="AB55" s="15">
        <f>SUM(S55:AA55)</f>
        <v/>
      </c>
      <c r="AC55" s="15" t="inlineStr">
        <is>
          <t>8205.86</t>
        </is>
      </c>
      <c r="AD55" s="15">
        <f>AC55*0.006</f>
        <v/>
      </c>
      <c r="AE55" s="15">
        <f>AC55*0.02</f>
        <v/>
      </c>
      <c r="AF55" s="15">
        <f>AC55-AD55-AE55</f>
        <v/>
      </c>
      <c r="AG55" s="15" t="n"/>
      <c r="AH55" s="15" t="n"/>
      <c r="AI55" s="15">
        <f>SUM(AG55:AH55)</f>
        <v/>
      </c>
      <c r="AJ55" s="15">
        <f>AF55-AB55+AG55+AH55</f>
        <v/>
      </c>
      <c r="AK55" s="15">
        <f>IF(C55="是","杭州","江西工厂")</f>
        <v/>
      </c>
      <c r="AL55" s="6" t="inlineStr">
        <is>
          <t>买家已付款,等待卖家发货</t>
        </is>
      </c>
      <c r="AM55" s="92" t="inlineStr">
        <is>
          <t>待匹配</t>
        </is>
      </c>
      <c r="AN55" s="15" t="inlineStr">
        <is>
          <t>没有申请退款</t>
        </is>
      </c>
      <c r="AO55" s="15" t="n">
        <v>0</v>
      </c>
      <c r="AP55" s="15" t="n"/>
      <c r="AQ55" s="6" t="n"/>
      <c r="AR55" s="88" t="inlineStr">
        <is>
          <t>公式错误/未解析: 安装工单号、产品理论成本、产品实际成本、实际运费、上楼费、安装费
[待填]成本/费用字段</t>
        </is>
      </c>
    </row>
    <row r="56" ht="24" customHeight="1">
      <c r="A56" s="16" t="inlineStr">
        <is>
          <t>淘宝</t>
        </is>
      </c>
      <c r="B56" s="14" t="inlineStr">
        <is>
          <t>5111524945460016644</t>
        </is>
      </c>
      <c r="C56" s="14" t="inlineStr">
        <is>
          <t>是</t>
        </is>
      </c>
      <c r="D56" s="16" t="inlineStr">
        <is>
          <t>2026-04-23</t>
        </is>
      </c>
      <c r="E56" s="16" t="inlineStr">
        <is>
          <t>未知</t>
        </is>
      </c>
      <c r="F56" s="16" t="inlineStr">
        <is>
          <t>未知</t>
        </is>
      </c>
      <c r="G56" s="16" t="inlineStr">
        <is>
          <t>未知</t>
        </is>
      </c>
      <c r="H56" s="16" t="inlineStr">
        <is>
          <t>2026-04-26</t>
        </is>
      </c>
      <c r="I56" s="16" t="inlineStr">
        <is>
          <t>P26380040225</t>
        </is>
      </c>
      <c r="J56" s="16" t="inlineStr">
        <is>
          <t>畔色榉木床头柜 |榉木铁板床头柜</t>
        </is>
      </c>
      <c r="K56" s="16" t="inlineStr">
        <is>
          <t>榉木床头柜-标准</t>
        </is>
      </c>
      <c r="L56" s="16" t="inlineStr">
        <is>
          <t>否</t>
        </is>
      </c>
      <c r="M56" s="16" t="inlineStr">
        <is>
          <t>1</t>
        </is>
      </c>
      <c r="N56" s="16" t="n"/>
      <c r="O56" s="16" t="inlineStr">
        <is>
          <t>圆通速递</t>
        </is>
      </c>
      <c r="P56" s="16" t="inlineStr">
        <is>
          <t>YT2545828311477</t>
        </is>
      </c>
      <c r="Q56" s="16" t="n"/>
      <c r="R56" s="16">
        <f>IFERROR(SUMPRODUCT(('2-定价总表'!$A$3:$A$493="PPS"&amp;MID(I56,2,99))*('2-定价总表'!$C$3:$C$493=K56)*('2-定价总表'!$T$3:$T$493))*IF(M56="",1,M56),"")</f>
        <v/>
      </c>
      <c r="S56" s="49" t="n"/>
      <c r="T56" s="16" t="n"/>
      <c r="U56" s="16" t="n"/>
      <c r="V56" s="16" t="n"/>
      <c r="W56" s="16" t="n"/>
      <c r="X56" s="16" t="n"/>
      <c r="Y56" s="16" t="n"/>
      <c r="Z56" s="16" t="n"/>
      <c r="AA56" s="16" t="n"/>
      <c r="AB56" s="16">
        <f>SUM(S56:AA56)</f>
        <v/>
      </c>
      <c r="AC56" s="16" t="inlineStr">
        <is>
          <t>135.00</t>
        </is>
      </c>
      <c r="AD56" s="16">
        <f>AC56*0.006</f>
        <v/>
      </c>
      <c r="AE56" s="16">
        <f>AC56*0.02</f>
        <v/>
      </c>
      <c r="AF56" s="16">
        <f>AC56-AD56-AE56</f>
        <v/>
      </c>
      <c r="AG56" s="16" t="n"/>
      <c r="AH56" s="16" t="n"/>
      <c r="AI56" s="16">
        <f>SUM(AG56:AH56)</f>
        <v/>
      </c>
      <c r="AJ56" s="16">
        <f>AF56-AB56+AG56+AH56</f>
        <v/>
      </c>
      <c r="AK56" s="16">
        <f>IF(C56="是","杭州","江西工厂")</f>
        <v/>
      </c>
      <c r="AL56" s="9" t="inlineStr">
        <is>
          <t>卖家已发货，等待买家确认</t>
        </is>
      </c>
      <c r="AM56" s="92" t="inlineStr">
        <is>
          <t>待匹配</t>
        </is>
      </c>
      <c r="AN56" s="16" t="inlineStr">
        <is>
          <t>没有申请退款</t>
        </is>
      </c>
      <c r="AO56" s="16" t="n">
        <v>0</v>
      </c>
      <c r="AP56" s="16" t="n"/>
      <c r="AQ56" s="9" t="n"/>
      <c r="AR56" t="inlineStr">
        <is>
          <t>✓</t>
        </is>
      </c>
    </row>
    <row r="57" ht="24" customHeight="1">
      <c r="A57" s="15" t="inlineStr">
        <is>
          <t>淘宝</t>
        </is>
      </c>
      <c r="B57" s="14" t="inlineStr">
        <is>
          <t>5111173982824026244</t>
        </is>
      </c>
      <c r="C57" s="14" t="inlineStr">
        <is>
          <t>是</t>
        </is>
      </c>
      <c r="D57" s="15" t="inlineStr">
        <is>
          <t>2026-04-23</t>
        </is>
      </c>
      <c r="E57" s="15" t="inlineStr">
        <is>
          <t>未知</t>
        </is>
      </c>
      <c r="F57" s="15" t="inlineStr">
        <is>
          <t>未知</t>
        </is>
      </c>
      <c r="G57" s="15" t="inlineStr">
        <is>
          <t>未知</t>
        </is>
      </c>
      <c r="H57" s="15" t="inlineStr">
        <is>
          <t>2026-04-28</t>
        </is>
      </c>
      <c r="I57" s="15" t="inlineStr">
        <is>
          <t>P26330130115</t>
        </is>
      </c>
      <c r="J57" s="15" t="inlineStr">
        <is>
          <t>畔色黑胡桃木梯形腿双人床 |黑胡桃木拱形腿床</t>
        </is>
      </c>
      <c r="K57" s="15" t="inlineStr">
        <is>
          <t>黑胡桃木梯形腿床-1.2米-榉木铺板</t>
        </is>
      </c>
      <c r="L57" s="15" t="inlineStr">
        <is>
          <t>否</t>
        </is>
      </c>
      <c r="M57" s="15" t="inlineStr">
        <is>
          <t>1</t>
        </is>
      </c>
      <c r="N57" s="15" t="n"/>
      <c r="O57" s="15" t="inlineStr">
        <is>
          <t>圆通速递</t>
        </is>
      </c>
      <c r="P57" s="15" t="inlineStr">
        <is>
          <t>YT2545891466694</t>
        </is>
      </c>
      <c r="Q57" s="15" t="n"/>
      <c r="R57" s="15">
        <f>IFERROR(SUMPRODUCT(('2-定价总表'!$A$3:$A$493="PPS"&amp;MID(I57,2,99))*('2-定价总表'!$C$3:$C$493=K57)*('2-定价总表'!$T$3:$T$493))*IF(M57="",1,M57),"")</f>
        <v/>
      </c>
      <c r="S57" s="49" t="n"/>
      <c r="T57" s="15" t="n"/>
      <c r="U57" s="15" t="n"/>
      <c r="V57" s="15" t="n"/>
      <c r="W57" s="15" t="n"/>
      <c r="X57" s="15" t="n"/>
      <c r="Y57" s="15" t="n"/>
      <c r="Z57" s="15" t="n"/>
      <c r="AA57" s="15" t="n"/>
      <c r="AB57" s="15">
        <f>SUM(S57:AA57)</f>
        <v/>
      </c>
      <c r="AC57" s="15" t="inlineStr">
        <is>
          <t>75.00</t>
        </is>
      </c>
      <c r="AD57" s="15">
        <f>AC57*0.006</f>
        <v/>
      </c>
      <c r="AE57" s="15">
        <f>AC57*0.02</f>
        <v/>
      </c>
      <c r="AF57" s="15">
        <f>AC57-AD57-AE57</f>
        <v/>
      </c>
      <c r="AG57" s="15" t="n"/>
      <c r="AH57" s="15" t="n"/>
      <c r="AI57" s="15">
        <f>SUM(AG57:AH57)</f>
        <v/>
      </c>
      <c r="AJ57" s="15">
        <f>AF57-AB57+AG57+AH57</f>
        <v/>
      </c>
      <c r="AK57" s="15">
        <f>IF(C57="是","杭州","江西工厂")</f>
        <v/>
      </c>
      <c r="AL57" s="6" t="inlineStr">
        <is>
          <t>卖家已发货，等待买家确认</t>
        </is>
      </c>
      <c r="AM57" s="92" t="inlineStr">
        <is>
          <t>待匹配</t>
        </is>
      </c>
      <c r="AN57" s="15" t="inlineStr">
        <is>
          <t>没有申请退款</t>
        </is>
      </c>
      <c r="AO57" s="15" t="n">
        <v>0</v>
      </c>
      <c r="AP57" s="15" t="n"/>
      <c r="AQ57" s="6" t="n"/>
      <c r="AR57" t="inlineStr">
        <is>
          <t>✓</t>
        </is>
      </c>
    </row>
    <row r="58" ht="24" customHeight="1">
      <c r="A58" s="16" t="inlineStr">
        <is>
          <t>淘宝</t>
        </is>
      </c>
      <c r="B58" s="14" t="inlineStr">
        <is>
          <t>3297180650318012195</t>
        </is>
      </c>
      <c r="C58" s="14" t="inlineStr">
        <is>
          <t>是</t>
        </is>
      </c>
      <c r="D58" s="16" t="inlineStr">
        <is>
          <t>2026-04-23</t>
        </is>
      </c>
      <c r="E58" s="16" t="inlineStr">
        <is>
          <t>未知</t>
        </is>
      </c>
      <c r="F58" s="16" t="inlineStr">
        <is>
          <t>未知</t>
        </is>
      </c>
      <c r="G58" s="16" t="inlineStr">
        <is>
          <t>未知</t>
        </is>
      </c>
      <c r="H58" s="16" t="inlineStr">
        <is>
          <t>2026-04-26</t>
        </is>
      </c>
      <c r="I58" s="16" t="inlineStr">
        <is>
          <t>P25250130420</t>
        </is>
      </c>
      <c r="J58" s="16" t="inlineStr">
        <is>
          <t>黑胡桃木太空舱餐边柜 |黑胡桃木曜黑餐边柜</t>
        </is>
      </c>
      <c r="K58" s="16" t="inlineStr">
        <is>
          <t>曜黑柜-下柜-2.1米</t>
        </is>
      </c>
      <c r="L58" s="16" t="inlineStr">
        <is>
          <t>否</t>
        </is>
      </c>
      <c r="M58" s="16" t="inlineStr">
        <is>
          <t>1</t>
        </is>
      </c>
      <c r="N58" s="16" t="n"/>
      <c r="O58" s="16" t="inlineStr">
        <is>
          <t>圆通速递</t>
        </is>
      </c>
      <c r="P58" s="16" t="inlineStr">
        <is>
          <t>YT2586692988060</t>
        </is>
      </c>
      <c r="Q58" s="16" t="n"/>
      <c r="R58" s="16">
        <f>IFERROR(SUMPRODUCT(('2-定价总表'!$A$3:$A$493="PPS"&amp;MID(I58,2,99))*('2-定价总表'!$C$3:$C$493=K58)*('2-定价总表'!$T$3:$T$493))*IF(M58="",1,M58),"")</f>
        <v/>
      </c>
      <c r="S58" s="49" t="n"/>
      <c r="T58" s="16" t="n"/>
      <c r="U58" s="16" t="n"/>
      <c r="V58" s="16" t="n"/>
      <c r="W58" s="16" t="n"/>
      <c r="X58" s="16" t="n"/>
      <c r="Y58" s="16" t="n"/>
      <c r="Z58" s="16" t="n"/>
      <c r="AA58" s="16" t="n"/>
      <c r="AB58" s="16">
        <f>SUM(S58:AA58)</f>
        <v/>
      </c>
      <c r="AC58" s="16" t="inlineStr">
        <is>
          <t>102.04</t>
        </is>
      </c>
      <c r="AD58" s="16">
        <f>AC58*0.006</f>
        <v/>
      </c>
      <c r="AE58" s="16">
        <f>AC58*0.02</f>
        <v/>
      </c>
      <c r="AF58" s="16">
        <f>AC58-AD58-AE58</f>
        <v/>
      </c>
      <c r="AG58" s="16" t="n"/>
      <c r="AH58" s="16" t="n"/>
      <c r="AI58" s="16">
        <f>SUM(AG58:AH58)</f>
        <v/>
      </c>
      <c r="AJ58" s="16">
        <f>AF58-AB58+AG58+AH58</f>
        <v/>
      </c>
      <c r="AK58" s="16">
        <f>IF(C58="是","杭州","江西工厂")</f>
        <v/>
      </c>
      <c r="AL58" s="9" t="inlineStr">
        <is>
          <t>卖家已发货，等待买家确认</t>
        </is>
      </c>
      <c r="AM58" s="92" t="inlineStr">
        <is>
          <t>待匹配</t>
        </is>
      </c>
      <c r="AN58" s="16" t="inlineStr">
        <is>
          <t>没有申请退款</t>
        </is>
      </c>
      <c r="AO58" s="16" t="n">
        <v>0</v>
      </c>
      <c r="AP58" s="16" t="n"/>
      <c r="AQ58" s="9" t="n"/>
      <c r="AR58" t="inlineStr">
        <is>
          <t>✓</t>
        </is>
      </c>
    </row>
    <row r="59" ht="24" customHeight="1">
      <c r="A59" s="15" t="inlineStr">
        <is>
          <t>淘宝</t>
        </is>
      </c>
      <c r="B59" s="14" t="inlineStr">
        <is>
          <t>3297759996216072459</t>
        </is>
      </c>
      <c r="C59" s="14" t="inlineStr">
        <is>
          <t>非已记录补单</t>
        </is>
      </c>
      <c r="D59" s="15" t="inlineStr">
        <is>
          <t>2026-04-23</t>
        </is>
      </c>
      <c r="E59" s="15" t="inlineStr">
        <is>
          <t>李嘉儿</t>
        </is>
      </c>
      <c r="F59" s="15" t="inlineStr">
        <is>
          <t>18413246728-9285</t>
        </is>
      </c>
      <c r="G59" s="15" t="inlineStr">
        <is>
          <t>浙江省 杭州市 西湖区 三墩镇国风美域1栋2单元1201室</t>
        </is>
      </c>
      <c r="H59" s="15" t="n"/>
      <c r="I59" s="15" t="inlineStr">
        <is>
          <t>P24210070901</t>
        </is>
      </c>
      <c r="J59" s="15" t="inlineStr">
        <is>
          <t>榉木岩板餐桌 |榉木三角腿岩板餐桌</t>
        </is>
      </c>
      <c r="K59" s="15" t="inlineStr">
        <is>
          <t>榉木餐桌-1.2米</t>
        </is>
      </c>
      <c r="L59" s="15" t="inlineStr">
        <is>
          <t>是</t>
        </is>
      </c>
      <c r="M59" s="15" t="inlineStr">
        <is>
          <t>6</t>
        </is>
      </c>
      <c r="N59" s="15" t="n"/>
      <c r="O59" s="15" t="inlineStr">
        <is>
          <t>德邦快递</t>
        </is>
      </c>
      <c r="P59" s="15" t="inlineStr">
        <is>
          <t>DPK212351452043</t>
        </is>
      </c>
      <c r="Q59" s="15" t="inlineStr">
        <is>
          <t>P51189203618</t>
        </is>
      </c>
      <c r="R59" s="15">
        <f>IFERROR(SUMPRODUCT(('2-定价总表'!$A$3:$A$493="PPS"&amp;MID(I59,2,99))*('2-定价总表'!$C$3:$C$493=K59)*('2-定价总表'!$T$3:$T$493))*IF(M59="",1,M59),"")</f>
        <v/>
      </c>
      <c r="S59" s="15" t="n">
        <v>1955</v>
      </c>
      <c r="T59" s="15" t="n">
        <v>315</v>
      </c>
      <c r="U59" s="15" t="n">
        <v>0</v>
      </c>
      <c r="V59" s="15" t="n">
        <v>0</v>
      </c>
      <c r="W59" s="15" t="n">
        <v>0</v>
      </c>
      <c r="X59" s="15" t="n">
        <v>0</v>
      </c>
      <c r="Y59" s="90" t="n"/>
      <c r="Z59" s="15" t="n">
        <v>0</v>
      </c>
      <c r="AA59" s="15" t="n">
        <v>0</v>
      </c>
      <c r="AB59" s="15">
        <f>SUM(S59:AA59)</f>
        <v/>
      </c>
      <c r="AC59" s="15" t="inlineStr">
        <is>
          <t>2726.98</t>
        </is>
      </c>
      <c r="AD59" s="15">
        <f>AC59*0.006</f>
        <v/>
      </c>
      <c r="AE59" s="15">
        <f>AC59*0.02</f>
        <v/>
      </c>
      <c r="AF59" s="15">
        <f>AC59-AD59-AE59</f>
        <v/>
      </c>
      <c r="AG59" s="15" t="n"/>
      <c r="AH59" s="15" t="n"/>
      <c r="AI59" s="15">
        <f>SUM(AG59:AH59)</f>
        <v/>
      </c>
      <c r="AJ59" s="15">
        <f>AF59-AB59+AG59+AH59</f>
        <v/>
      </c>
      <c r="AK59" s="15">
        <f>IF(C59="是","杭州","江西工厂")</f>
        <v/>
      </c>
      <c r="AL59" s="6" t="inlineStr">
        <is>
          <t>买家已付款,等待卖家发货</t>
        </is>
      </c>
      <c r="AM59" s="92" t="inlineStr">
        <is>
          <t>待匹配</t>
        </is>
      </c>
      <c r="AN59" s="15" t="inlineStr">
        <is>
          <t>没有申请退款</t>
        </is>
      </c>
      <c r="AO59" s="15" t="n">
        <v>0</v>
      </c>
      <c r="AP59" s="15" t="n"/>
      <c r="AQ59" s="6" t="inlineStr">
        <is>
          <t>140*80+白色岩板餐桌，退差价82.38</t>
        </is>
      </c>
      <c r="AR59" t="inlineStr">
        <is>
          <t>[待填]成本/费用字段</t>
        </is>
      </c>
    </row>
    <row r="60" ht="24" customHeight="1">
      <c r="A60" s="16" t="inlineStr">
        <is>
          <t>淘宝</t>
        </is>
      </c>
      <c r="B60" s="14" t="inlineStr">
        <is>
          <t>3297601885350061899</t>
        </is>
      </c>
      <c r="C60" s="14" t="inlineStr">
        <is>
          <t>是</t>
        </is>
      </c>
      <c r="D60" s="16" t="inlineStr">
        <is>
          <t>2026-04-23</t>
        </is>
      </c>
      <c r="E60" s="16" t="inlineStr">
        <is>
          <t>未知</t>
        </is>
      </c>
      <c r="F60" s="16" t="inlineStr">
        <is>
          <t>未知</t>
        </is>
      </c>
      <c r="G60" s="16" t="inlineStr">
        <is>
          <t>未知</t>
        </is>
      </c>
      <c r="H60" s="16" t="inlineStr">
        <is>
          <t>2026-04-26</t>
        </is>
      </c>
      <c r="I60" s="16" t="inlineStr">
        <is>
          <t>P25250130420</t>
        </is>
      </c>
      <c r="J60" s="16" t="inlineStr">
        <is>
          <t>黑胡桃木太空舱餐边柜 |黑胡桃木曜黑餐边柜</t>
        </is>
      </c>
      <c r="K60" s="16" t="inlineStr">
        <is>
          <t>曜黑柜-下柜-2.1米</t>
        </is>
      </c>
      <c r="L60" s="16" t="inlineStr">
        <is>
          <t>否</t>
        </is>
      </c>
      <c r="M60" s="16" t="inlineStr">
        <is>
          <t>1</t>
        </is>
      </c>
      <c r="N60" s="16" t="n"/>
      <c r="O60" s="16" t="inlineStr">
        <is>
          <t>圆通速递</t>
        </is>
      </c>
      <c r="P60" s="16" t="inlineStr">
        <is>
          <t>YT2586692992052</t>
        </is>
      </c>
      <c r="Q60" s="16" t="n"/>
      <c r="R60" s="16">
        <f>IFERROR(SUMPRODUCT(('2-定价总表'!$A$3:$A$493="PPS"&amp;MID(I60,2,99))*('2-定价总表'!$C$3:$C$493=K60)*('2-定价总表'!$T$3:$T$493))*IF(M60="",1,M60),"")</f>
        <v/>
      </c>
      <c r="S60" s="49" t="n"/>
      <c r="T60" s="16" t="n"/>
      <c r="U60" s="16" t="n"/>
      <c r="V60" s="16" t="n"/>
      <c r="W60" s="16" t="n"/>
      <c r="X60" s="16" t="n"/>
      <c r="Y60" s="16" t="n"/>
      <c r="Z60" s="16" t="n"/>
      <c r="AA60" s="16" t="n"/>
      <c r="AB60" s="16">
        <f>SUM(S60:AA60)</f>
        <v/>
      </c>
      <c r="AC60" s="16" t="inlineStr">
        <is>
          <t>102.04</t>
        </is>
      </c>
      <c r="AD60" s="16">
        <f>AC60*0.006</f>
        <v/>
      </c>
      <c r="AE60" s="16">
        <f>AC60*0.02</f>
        <v/>
      </c>
      <c r="AF60" s="16">
        <f>AC60-AD60-AE60</f>
        <v/>
      </c>
      <c r="AG60" s="16" t="n"/>
      <c r="AH60" s="16" t="n"/>
      <c r="AI60" s="16">
        <f>SUM(AG60:AH60)</f>
        <v/>
      </c>
      <c r="AJ60" s="16">
        <f>AF60-AB60+AG60+AH60</f>
        <v/>
      </c>
      <c r="AK60" s="16">
        <f>IF(C60="是","杭州","江西工厂")</f>
        <v/>
      </c>
      <c r="AL60" s="9" t="inlineStr">
        <is>
          <t>卖家已发货，等待买家确认</t>
        </is>
      </c>
      <c r="AM60" s="92" t="inlineStr">
        <is>
          <t>待匹配</t>
        </is>
      </c>
      <c r="AN60" s="16" t="inlineStr">
        <is>
          <t>没有申请退款</t>
        </is>
      </c>
      <c r="AO60" s="16" t="n">
        <v>0</v>
      </c>
      <c r="AP60" s="16" t="n"/>
      <c r="AQ60" s="9" t="n"/>
      <c r="AR60" t="inlineStr">
        <is>
          <t>✓</t>
        </is>
      </c>
    </row>
    <row r="61" ht="36" customHeight="1">
      <c r="A61" s="15" t="inlineStr">
        <is>
          <t>淘宝</t>
        </is>
      </c>
      <c r="B61" s="14" t="inlineStr">
        <is>
          <t>5111287237787002105</t>
        </is>
      </c>
      <c r="C61" s="14" t="inlineStr">
        <is>
          <t>是</t>
        </is>
      </c>
      <c r="D61" s="15" t="inlineStr">
        <is>
          <t>2026-04-22</t>
        </is>
      </c>
      <c r="E61" s="15" t="inlineStr">
        <is>
          <t>未知</t>
        </is>
      </c>
      <c r="F61" s="15" t="inlineStr">
        <is>
          <t>未知</t>
        </is>
      </c>
      <c r="G61" s="15" t="inlineStr">
        <is>
          <t>未知</t>
        </is>
      </c>
      <c r="H61" s="15" t="inlineStr">
        <is>
          <t>2026-04-26</t>
        </is>
      </c>
      <c r="I61" s="15" t="inlineStr">
        <is>
          <t>P26330120327</t>
        </is>
      </c>
      <c r="J61" s="15" t="inlineStr">
        <is>
          <t>畔色樱桃木箱体床 |樱桃木软包箱体床</t>
        </is>
      </c>
      <c r="K61" s="15" t="inlineStr">
        <is>
          <t>樱桃木箱体床-软包床头-1.5米-榉木铺板</t>
        </is>
      </c>
      <c r="L61" s="15" t="inlineStr">
        <is>
          <t>否</t>
        </is>
      </c>
      <c r="M61" s="15" t="inlineStr">
        <is>
          <t>1</t>
        </is>
      </c>
      <c r="N61" s="15" t="n"/>
      <c r="O61" s="15" t="inlineStr">
        <is>
          <t>圆通速递</t>
        </is>
      </c>
      <c r="P61" s="15" t="inlineStr">
        <is>
          <t>YT2540776062910</t>
        </is>
      </c>
      <c r="Q61" s="15" t="n"/>
      <c r="R61" s="15">
        <f>IFERROR(SUMPRODUCT(('2-定价总表'!$A$3:$A$493="PPS"&amp;MID(I61,2,99))*('2-定价总表'!$C$3:$C$493=K61)*('2-定价总表'!$T$3:$T$493))*IF(M61="",1,M61),"")</f>
        <v/>
      </c>
      <c r="S61" s="49" t="n"/>
      <c r="T61" s="15" t="n"/>
      <c r="U61" s="15" t="n"/>
      <c r="V61" s="15" t="n"/>
      <c r="W61" s="15" t="n"/>
      <c r="X61" s="15" t="n"/>
      <c r="Y61" s="15" t="n"/>
      <c r="Z61" s="15" t="n"/>
      <c r="AA61" s="15" t="n"/>
      <c r="AB61" s="15">
        <f>SUM(S61:AA61)</f>
        <v/>
      </c>
      <c r="AC61" s="15" t="inlineStr">
        <is>
          <t>145.00</t>
        </is>
      </c>
      <c r="AD61" s="15">
        <f>AC61*0.006</f>
        <v/>
      </c>
      <c r="AE61" s="15">
        <f>AC61*0.02</f>
        <v/>
      </c>
      <c r="AF61" s="15">
        <f>AC61-AD61-AE61</f>
        <v/>
      </c>
      <c r="AG61" s="15" t="n"/>
      <c r="AH61" s="15" t="n"/>
      <c r="AI61" s="15">
        <f>SUM(AG61:AH61)</f>
        <v/>
      </c>
      <c r="AJ61" s="15">
        <f>AF61-AB61+AG61+AH61</f>
        <v/>
      </c>
      <c r="AK61" s="15">
        <f>IF(C61="是","杭州","江西工厂")</f>
        <v/>
      </c>
      <c r="AL61" s="6" t="inlineStr">
        <is>
          <t>卖家已发货，等待买家确认</t>
        </is>
      </c>
      <c r="AM61" s="92" t="inlineStr">
        <is>
          <t>待匹配</t>
        </is>
      </c>
      <c r="AN61" s="15" t="inlineStr">
        <is>
          <t>没有申请退款</t>
        </is>
      </c>
      <c r="AO61" s="15" t="n">
        <v>0</v>
      </c>
      <c r="AP61" s="15" t="n"/>
      <c r="AQ61" s="6" t="n"/>
      <c r="AR61" t="inlineStr">
        <is>
          <t>✓</t>
        </is>
      </c>
    </row>
    <row r="62" ht="24" customHeight="1">
      <c r="A62" s="16" t="inlineStr">
        <is>
          <t>淘宝</t>
        </is>
      </c>
      <c r="B62" s="14" t="inlineStr">
        <is>
          <t>3297080103606029188</t>
        </is>
      </c>
      <c r="C62" s="14" t="inlineStr">
        <is>
          <t>是</t>
        </is>
      </c>
      <c r="D62" s="16" t="inlineStr">
        <is>
          <t>2026-04-22</t>
        </is>
      </c>
      <c r="E62" s="16" t="inlineStr">
        <is>
          <t>未知</t>
        </is>
      </c>
      <c r="F62" s="16" t="inlineStr">
        <is>
          <t>未知</t>
        </is>
      </c>
      <c r="G62" s="16" t="inlineStr">
        <is>
          <t>未知</t>
        </is>
      </c>
      <c r="H62" s="16" t="inlineStr">
        <is>
          <t>2026-04-26</t>
        </is>
      </c>
      <c r="I62" s="16" t="inlineStr">
        <is>
          <t>P26330110226</t>
        </is>
      </c>
      <c r="J62" s="16" t="inlineStr">
        <is>
          <t>畔色樱桃木静音双人床 |樱桃木小金属腿床</t>
        </is>
      </c>
      <c r="K62" s="16" t="inlineStr">
        <is>
          <t>樱桃木静音床-1.2米-榉木铺板</t>
        </is>
      </c>
      <c r="L62" s="16" t="inlineStr">
        <is>
          <t>否</t>
        </is>
      </c>
      <c r="M62" s="16" t="inlineStr">
        <is>
          <t>1</t>
        </is>
      </c>
      <c r="N62" s="16" t="n"/>
      <c r="O62" s="16" t="inlineStr">
        <is>
          <t>圆通速递</t>
        </is>
      </c>
      <c r="P62" s="16" t="inlineStr">
        <is>
          <t>YT2545828312670</t>
        </is>
      </c>
      <c r="Q62" s="16" t="n"/>
      <c r="R62" s="16">
        <f>IFERROR(SUMPRODUCT(('2-定价总表'!$A$3:$A$493="PPS"&amp;MID(I62,2,99))*('2-定价总表'!$C$3:$C$493=K62)*('2-定价总表'!$T$3:$T$493))*IF(M62="",1,M62),"")</f>
        <v/>
      </c>
      <c r="S62" s="49" t="n"/>
      <c r="T62" s="16" t="n"/>
      <c r="U62" s="16" t="n"/>
      <c r="V62" s="16" t="n"/>
      <c r="W62" s="16" t="n"/>
      <c r="X62" s="16" t="n"/>
      <c r="Y62" s="16" t="n"/>
      <c r="Z62" s="16" t="n"/>
      <c r="AA62" s="16" t="n"/>
      <c r="AB62" s="16">
        <f>SUM(S62:AA62)</f>
        <v/>
      </c>
      <c r="AC62" s="16" t="inlineStr">
        <is>
          <t>154.00</t>
        </is>
      </c>
      <c r="AD62" s="16">
        <f>AC62*0.006</f>
        <v/>
      </c>
      <c r="AE62" s="16">
        <f>AC62*0.02</f>
        <v/>
      </c>
      <c r="AF62" s="16">
        <f>AC62-AD62-AE62</f>
        <v/>
      </c>
      <c r="AG62" s="16" t="n"/>
      <c r="AH62" s="16" t="n"/>
      <c r="AI62" s="16">
        <f>SUM(AG62:AH62)</f>
        <v/>
      </c>
      <c r="AJ62" s="16">
        <f>AF62-AB62+AG62+AH62</f>
        <v/>
      </c>
      <c r="AK62" s="16">
        <f>IF(C62="是","杭州","江西工厂")</f>
        <v/>
      </c>
      <c r="AL62" s="9" t="inlineStr">
        <is>
          <t>卖家已发货，等待买家确认</t>
        </is>
      </c>
      <c r="AM62" s="92" t="inlineStr">
        <is>
          <t>待匹配</t>
        </is>
      </c>
      <c r="AN62" s="16" t="inlineStr">
        <is>
          <t>没有申请退款</t>
        </is>
      </c>
      <c r="AO62" s="16" t="n">
        <v>0</v>
      </c>
      <c r="AP62" s="16" t="n"/>
      <c r="AQ62" s="9" t="n"/>
      <c r="AR62" t="inlineStr">
        <is>
          <t>✓</t>
        </is>
      </c>
    </row>
    <row r="63" ht="24" customHeight="1">
      <c r="A63" s="15" t="inlineStr">
        <is>
          <t>淘宝</t>
        </is>
      </c>
      <c r="B63" s="14" t="inlineStr">
        <is>
          <t>5111242741496008325</t>
        </is>
      </c>
      <c r="C63" s="14" t="inlineStr">
        <is>
          <t>是</t>
        </is>
      </c>
      <c r="D63" s="15" t="inlineStr">
        <is>
          <t>2026-04-22</t>
        </is>
      </c>
      <c r="E63" s="15" t="inlineStr">
        <is>
          <t>未知</t>
        </is>
      </c>
      <c r="F63" s="15" t="inlineStr">
        <is>
          <t>未知</t>
        </is>
      </c>
      <c r="G63" s="15" t="inlineStr">
        <is>
          <t>未知</t>
        </is>
      </c>
      <c r="H63" s="15" t="inlineStr">
        <is>
          <t>2026-04-26</t>
        </is>
      </c>
      <c r="I63" s="15" t="inlineStr">
        <is>
          <t>P26330100225</t>
        </is>
      </c>
      <c r="J63" s="15" t="inlineStr">
        <is>
          <t>畔色樱桃木齐边双人床 |樱桃木方腿床</t>
        </is>
      </c>
      <c r="K63" s="15" t="inlineStr">
        <is>
          <t>樱桃木齐边床-1.2米-榉木铺板</t>
        </is>
      </c>
      <c r="L63" s="15" t="inlineStr">
        <is>
          <t>否</t>
        </is>
      </c>
      <c r="M63" s="15" t="inlineStr">
        <is>
          <t>1</t>
        </is>
      </c>
      <c r="N63" s="15" t="n"/>
      <c r="O63" s="15" t="inlineStr">
        <is>
          <t>圆通速递</t>
        </is>
      </c>
      <c r="P63" s="15" t="inlineStr">
        <is>
          <t>YT2545828318641</t>
        </is>
      </c>
      <c r="Q63" s="15" t="n"/>
      <c r="R63" s="15">
        <f>IFERROR(SUMPRODUCT(('2-定价总表'!$A$3:$A$493="PPS"&amp;MID(I63,2,99))*('2-定价总表'!$C$3:$C$493=K63)*('2-定价总表'!$T$3:$T$493))*IF(M63="",1,M63),"")</f>
        <v/>
      </c>
      <c r="S63" s="49" t="n"/>
      <c r="T63" s="15" t="n"/>
      <c r="U63" s="15" t="n"/>
      <c r="V63" s="15" t="n"/>
      <c r="W63" s="15" t="n"/>
      <c r="X63" s="15" t="n"/>
      <c r="Y63" s="15" t="n"/>
      <c r="Z63" s="15" t="n"/>
      <c r="AA63" s="15" t="n"/>
      <c r="AB63" s="15">
        <f>SUM(S63:AA63)</f>
        <v/>
      </c>
      <c r="AC63" s="15" t="inlineStr">
        <is>
          <t>135.00</t>
        </is>
      </c>
      <c r="AD63" s="15">
        <f>AC63*0.006</f>
        <v/>
      </c>
      <c r="AE63" s="15">
        <f>AC63*0.02</f>
        <v/>
      </c>
      <c r="AF63" s="15">
        <f>AC63-AD63-AE63</f>
        <v/>
      </c>
      <c r="AG63" s="15" t="n"/>
      <c r="AH63" s="15" t="n"/>
      <c r="AI63" s="15">
        <f>SUM(AG63:AH63)</f>
        <v/>
      </c>
      <c r="AJ63" s="15">
        <f>AF63-AB63+AG63+AH63</f>
        <v/>
      </c>
      <c r="AK63" s="15">
        <f>IF(C63="是","杭州","江西工厂")</f>
        <v/>
      </c>
      <c r="AL63" s="6" t="inlineStr">
        <is>
          <t>卖家已发货，等待买家确认</t>
        </is>
      </c>
      <c r="AM63" s="92" t="inlineStr">
        <is>
          <t>待匹配</t>
        </is>
      </c>
      <c r="AN63" s="15" t="inlineStr">
        <is>
          <t>没有申请退款</t>
        </is>
      </c>
      <c r="AO63" s="15" t="n">
        <v>0</v>
      </c>
      <c r="AP63" s="15" t="n"/>
      <c r="AQ63" s="6" t="n"/>
      <c r="AR63" t="inlineStr">
        <is>
          <t>✓</t>
        </is>
      </c>
    </row>
    <row r="64" ht="24" customHeight="1">
      <c r="A64" s="16" t="inlineStr">
        <is>
          <t>淘宝</t>
        </is>
      </c>
      <c r="B64" s="14" t="inlineStr">
        <is>
          <t>3297588672424021587</t>
        </is>
      </c>
      <c r="C64" s="14" t="inlineStr">
        <is>
          <t>是</t>
        </is>
      </c>
      <c r="D64" s="16" t="inlineStr">
        <is>
          <t>2026-04-22</t>
        </is>
      </c>
      <c r="E64" s="16" t="inlineStr">
        <is>
          <t>未知</t>
        </is>
      </c>
      <c r="F64" s="16" t="inlineStr">
        <is>
          <t>未知</t>
        </is>
      </c>
      <c r="G64" s="16" t="inlineStr">
        <is>
          <t>未知</t>
        </is>
      </c>
      <c r="H64" s="16" t="inlineStr">
        <is>
          <t>2026-04-26</t>
        </is>
      </c>
      <c r="I64" s="16" t="inlineStr">
        <is>
          <t>P26330070320</t>
        </is>
      </c>
      <c r="J64" s="16" t="inlineStr">
        <is>
          <t>畔色榉木无边床 |榉木金属腿床</t>
        </is>
      </c>
      <c r="K64" s="16" t="inlineStr">
        <is>
          <t>榉木无边床-1.2米-榉木铺板</t>
        </is>
      </c>
      <c r="L64" s="16" t="inlineStr">
        <is>
          <t>否</t>
        </is>
      </c>
      <c r="M64" s="16" t="inlineStr">
        <is>
          <t>1</t>
        </is>
      </c>
      <c r="N64" s="16" t="n"/>
      <c r="O64" s="16" t="inlineStr">
        <is>
          <t>圆通速递</t>
        </is>
      </c>
      <c r="P64" s="16" t="inlineStr">
        <is>
          <t>YT2545828315523</t>
        </is>
      </c>
      <c r="Q64" s="16" t="n"/>
      <c r="R64" s="16">
        <f>IFERROR(SUMPRODUCT(('2-定价总表'!$A$3:$A$493="PPS"&amp;MID(I64,2,99))*('2-定价总表'!$C$3:$C$493=K64)*('2-定价总表'!$T$3:$T$493))*IF(M64="",1,M64),"")</f>
        <v/>
      </c>
      <c r="S64" s="49" t="n"/>
      <c r="T64" s="16" t="n"/>
      <c r="U64" s="16" t="n"/>
      <c r="V64" s="16" t="n"/>
      <c r="W64" s="16" t="n"/>
      <c r="X64" s="16" t="n"/>
      <c r="Y64" s="16" t="n"/>
      <c r="Z64" s="16" t="n"/>
      <c r="AA64" s="16" t="n"/>
      <c r="AB64" s="16">
        <f>SUM(S64:AA64)</f>
        <v/>
      </c>
      <c r="AC64" s="16" t="inlineStr">
        <is>
          <t>473.25</t>
        </is>
      </c>
      <c r="AD64" s="16">
        <f>AC64*0.006</f>
        <v/>
      </c>
      <c r="AE64" s="16">
        <f>AC64*0.02</f>
        <v/>
      </c>
      <c r="AF64" s="16">
        <f>AC64-AD64-AE64</f>
        <v/>
      </c>
      <c r="AG64" s="16" t="n"/>
      <c r="AH64" s="16" t="n"/>
      <c r="AI64" s="16">
        <f>SUM(AG64:AH64)</f>
        <v/>
      </c>
      <c r="AJ64" s="16">
        <f>AF64-AB64+AG64+AH64</f>
        <v/>
      </c>
      <c r="AK64" s="16">
        <f>IF(C64="是","杭州","江西工厂")</f>
        <v/>
      </c>
      <c r="AL64" s="9" t="inlineStr">
        <is>
          <t>卖家已发货，等待买家确认</t>
        </is>
      </c>
      <c r="AM64" s="92" t="inlineStr">
        <is>
          <t>待匹配</t>
        </is>
      </c>
      <c r="AN64" s="16" t="inlineStr">
        <is>
          <t>没有申请退款</t>
        </is>
      </c>
      <c r="AO64" s="16" t="n">
        <v>0</v>
      </c>
      <c r="AP64" s="16" t="n"/>
      <c r="AQ64" s="9" t="n"/>
      <c r="AR64" t="inlineStr">
        <is>
          <t>✓</t>
        </is>
      </c>
    </row>
    <row r="65" ht="24" customHeight="1">
      <c r="A65" s="15" t="inlineStr">
        <is>
          <t>淘宝</t>
        </is>
      </c>
      <c r="B65" s="14" t="inlineStr">
        <is>
          <t>5111113825885036039</t>
        </is>
      </c>
      <c r="C65" s="14" t="inlineStr">
        <is>
          <t>是</t>
        </is>
      </c>
      <c r="D65" s="15" t="inlineStr">
        <is>
          <t>2026-04-22</t>
        </is>
      </c>
      <c r="E65" s="15" t="inlineStr">
        <is>
          <t>未知</t>
        </is>
      </c>
      <c r="F65" s="15" t="inlineStr">
        <is>
          <t>未知</t>
        </is>
      </c>
      <c r="G65" s="15" t="inlineStr">
        <is>
          <t>未知</t>
        </is>
      </c>
      <c r="H65" s="15" t="inlineStr">
        <is>
          <t>2026-04-26</t>
        </is>
      </c>
      <c r="I65" s="15" t="inlineStr">
        <is>
          <t>P26330080322</t>
        </is>
      </c>
      <c r="J65" s="15" t="inlineStr">
        <is>
          <t>畔色榉木柔光双人床 |榉木小灯床</t>
        </is>
      </c>
      <c r="K65" s="15" t="inlineStr">
        <is>
          <t>榉木柔光床-1.2米-榉木铺板</t>
        </is>
      </c>
      <c r="L65" s="15" t="inlineStr">
        <is>
          <t>否</t>
        </is>
      </c>
      <c r="M65" s="15" t="inlineStr">
        <is>
          <t>1</t>
        </is>
      </c>
      <c r="N65" s="15" t="n"/>
      <c r="O65" s="15" t="inlineStr">
        <is>
          <t>圆通速递</t>
        </is>
      </c>
      <c r="P65" s="15" t="inlineStr">
        <is>
          <t>YT2586692989959</t>
        </is>
      </c>
      <c r="Q65" s="15" t="n"/>
      <c r="R65" s="15">
        <f>IFERROR(SUMPRODUCT(('2-定价总表'!$A$3:$A$493="PPS"&amp;MID(I65,2,99))*('2-定价总表'!$C$3:$C$493=K65)*('2-定价总表'!$T$3:$T$493))*IF(M65="",1,M65),"")</f>
        <v/>
      </c>
      <c r="S65" s="49" t="n"/>
      <c r="T65" s="15" t="n"/>
      <c r="U65" s="15" t="n"/>
      <c r="V65" s="15" t="n"/>
      <c r="W65" s="15" t="n"/>
      <c r="X65" s="15" t="n"/>
      <c r="Y65" s="15" t="n"/>
      <c r="Z65" s="15" t="n"/>
      <c r="AA65" s="15" t="n"/>
      <c r="AB65" s="15">
        <f>SUM(S65:AA65)</f>
        <v/>
      </c>
      <c r="AC65" s="15" t="inlineStr">
        <is>
          <t>135.00</t>
        </is>
      </c>
      <c r="AD65" s="15">
        <f>AC65*0.006</f>
        <v/>
      </c>
      <c r="AE65" s="15">
        <f>AC65*0.02</f>
        <v/>
      </c>
      <c r="AF65" s="15">
        <f>AC65-AD65-AE65</f>
        <v/>
      </c>
      <c r="AG65" s="15" t="n"/>
      <c r="AH65" s="15" t="n"/>
      <c r="AI65" s="15">
        <f>SUM(AG65:AH65)</f>
        <v/>
      </c>
      <c r="AJ65" s="15">
        <f>AF65-AB65+AG65+AH65</f>
        <v/>
      </c>
      <c r="AK65" s="15">
        <f>IF(C65="是","杭州","江西工厂")</f>
        <v/>
      </c>
      <c r="AL65" s="6" t="inlineStr">
        <is>
          <t>卖家已发货，等待买家确认</t>
        </is>
      </c>
      <c r="AM65" s="92" t="inlineStr">
        <is>
          <t>待匹配</t>
        </is>
      </c>
      <c r="AN65" s="15" t="inlineStr">
        <is>
          <t>没有申请退款</t>
        </is>
      </c>
      <c r="AO65" s="15" t="n">
        <v>0</v>
      </c>
      <c r="AP65" s="15" t="n"/>
      <c r="AQ65" s="6" t="n"/>
      <c r="AR65" t="inlineStr">
        <is>
          <t>✓</t>
        </is>
      </c>
    </row>
    <row r="66" ht="24" customHeight="1">
      <c r="A66" s="16" t="inlineStr">
        <is>
          <t>淘宝</t>
        </is>
      </c>
      <c r="B66" s="14" t="inlineStr">
        <is>
          <t>2701874245042028988</t>
        </is>
      </c>
      <c r="C66" s="14" t="inlineStr">
        <is>
          <t>是</t>
        </is>
      </c>
      <c r="D66" s="16" t="inlineStr">
        <is>
          <t>2026-04-21</t>
        </is>
      </c>
      <c r="E66" s="16" t="inlineStr">
        <is>
          <t>未知</t>
        </is>
      </c>
      <c r="F66" s="16" t="inlineStr">
        <is>
          <t>未知</t>
        </is>
      </c>
      <c r="G66" s="16" t="inlineStr">
        <is>
          <t>未知</t>
        </is>
      </c>
      <c r="H66" s="16" t="inlineStr">
        <is>
          <t>2026-04-26</t>
        </is>
      </c>
      <c r="I66" s="16" t="inlineStr">
        <is>
          <t>P25250130420</t>
        </is>
      </c>
      <c r="J66" s="16" t="inlineStr">
        <is>
          <t>黑胡桃木太空舱餐边柜 |黑胡桃木曜黑餐边柜</t>
        </is>
      </c>
      <c r="K66" s="16" t="inlineStr">
        <is>
          <t>曜黑柜-下柜-2.1米</t>
        </is>
      </c>
      <c r="L66" s="16" t="inlineStr">
        <is>
          <t>否</t>
        </is>
      </c>
      <c r="M66" s="16" t="inlineStr">
        <is>
          <t>1</t>
        </is>
      </c>
      <c r="N66" s="16" t="n"/>
      <c r="O66" s="16" t="inlineStr">
        <is>
          <t>圆通速递</t>
        </is>
      </c>
      <c r="P66" s="16" t="inlineStr">
        <is>
          <t>YT2540723608093</t>
        </is>
      </c>
      <c r="Q66" s="16" t="n"/>
      <c r="R66" s="16">
        <f>IFERROR(SUMPRODUCT(('2-定价总表'!$A$3:$A$493="PPS"&amp;MID(I66,2,99))*('2-定价总表'!$C$3:$C$493=K66)*('2-定价总表'!$T$3:$T$493))*IF(M66="",1,M66),"")</f>
        <v/>
      </c>
      <c r="S66" s="49" t="n"/>
      <c r="T66" s="16" t="n"/>
      <c r="U66" s="16" t="n"/>
      <c r="V66" s="16" t="n"/>
      <c r="W66" s="16" t="n"/>
      <c r="X66" s="16" t="n"/>
      <c r="Y66" s="16" t="n"/>
      <c r="Z66" s="16" t="n"/>
      <c r="AA66" s="16" t="n"/>
      <c r="AB66" s="16">
        <f>SUM(S66:AA66)</f>
        <v/>
      </c>
      <c r="AC66" s="16" t="inlineStr">
        <is>
          <t>129.31</t>
        </is>
      </c>
      <c r="AD66" s="16">
        <f>AC66*0.006</f>
        <v/>
      </c>
      <c r="AE66" s="16">
        <f>AC66*0.02</f>
        <v/>
      </c>
      <c r="AF66" s="16">
        <f>AC66-AD66-AE66</f>
        <v/>
      </c>
      <c r="AG66" s="16" t="n"/>
      <c r="AH66" s="16" t="n"/>
      <c r="AI66" s="16">
        <f>SUM(AG66:AH66)</f>
        <v/>
      </c>
      <c r="AJ66" s="16">
        <f>AF66-AB66+AG66+AH66</f>
        <v/>
      </c>
      <c r="AK66" s="16">
        <f>IF(C66="是","杭州","江西工厂")</f>
        <v/>
      </c>
      <c r="AL66" s="9" t="inlineStr">
        <is>
          <t>卖家已发货，等待买家确认</t>
        </is>
      </c>
      <c r="AM66" s="92" t="inlineStr">
        <is>
          <t>待匹配</t>
        </is>
      </c>
      <c r="AN66" s="16" t="inlineStr">
        <is>
          <t>没有申请退款</t>
        </is>
      </c>
      <c r="AO66" s="16" t="n">
        <v>0</v>
      </c>
      <c r="AP66" s="16" t="n"/>
      <c r="AQ66" s="9" t="n"/>
      <c r="AR66" t="inlineStr">
        <is>
          <t>✓</t>
        </is>
      </c>
    </row>
    <row r="67" ht="24" customHeight="1">
      <c r="A67" s="15" t="inlineStr">
        <is>
          <t>淘宝</t>
        </is>
      </c>
      <c r="B67" s="14" t="inlineStr">
        <is>
          <t>3297525276082028988</t>
        </is>
      </c>
      <c r="C67" s="14" t="inlineStr">
        <is>
          <t>非已记录补单</t>
        </is>
      </c>
      <c r="D67" s="15" t="inlineStr">
        <is>
          <t>2026-04-21</t>
        </is>
      </c>
      <c r="E67" s="15" t="inlineStr">
        <is>
          <t>未知</t>
        </is>
      </c>
      <c r="F67" s="15" t="inlineStr">
        <is>
          <t>未知</t>
        </is>
      </c>
      <c r="G67" s="15" t="inlineStr">
        <is>
          <t>未知</t>
        </is>
      </c>
      <c r="H67" s="15" t="n"/>
      <c r="I67" s="15" t="inlineStr">
        <is>
          <t>P25250130420</t>
        </is>
      </c>
      <c r="J67" s="15" t="inlineStr">
        <is>
          <t>黑胡桃木太空舱餐边柜 |黑胡桃木曜黑餐边柜</t>
        </is>
      </c>
      <c r="K67" s="15" t="inlineStr">
        <is>
          <t>曜黑柜-下柜-2.1米</t>
        </is>
      </c>
      <c r="L67" s="15" t="n"/>
      <c r="M67" s="15" t="inlineStr">
        <is>
          <t>1</t>
        </is>
      </c>
      <c r="N67" s="15" t="n"/>
      <c r="O67" s="15" t="n"/>
      <c r="P67" s="15" t="n"/>
      <c r="Q67" s="15" t="n"/>
      <c r="R67" s="15">
        <f>IFERROR(SUMPRODUCT(('2-定价总表'!$A$3:$A$493="PPS"&amp;MID(I67,2,99))*('2-定价总表'!$C$3:$C$493=K67)*('2-定价总表'!$T$3:$T$493))*IF(M67="",1,M67),"")</f>
        <v/>
      </c>
      <c r="S67" s="90" t="n"/>
      <c r="T67" s="90" t="n"/>
      <c r="U67" s="90" t="n"/>
      <c r="V67" s="90" t="n"/>
      <c r="W67" s="90" t="n"/>
      <c r="X67" s="90" t="n"/>
      <c r="Y67" s="90" t="n"/>
      <c r="Z67" s="90" t="n"/>
      <c r="AA67" s="90" t="n"/>
      <c r="AB67" s="15">
        <f>SUM(S67:AA67)</f>
        <v/>
      </c>
      <c r="AC67" s="15" t="n"/>
      <c r="AD67" s="15">
        <f>AC67*0.006</f>
        <v/>
      </c>
      <c r="AE67" s="15">
        <f>AC67*0.02</f>
        <v/>
      </c>
      <c r="AF67" s="15">
        <f>AC67-AD67-AE67</f>
        <v/>
      </c>
      <c r="AG67" s="15" t="n"/>
      <c r="AH67" s="15" t="n"/>
      <c r="AI67" s="15">
        <f>SUM(AG67:AH67)</f>
        <v/>
      </c>
      <c r="AJ67" s="15">
        <f>AF67-AB67+AG67+AH67</f>
        <v/>
      </c>
      <c r="AK67" s="15">
        <f>IF(C67="是","杭州","江西工厂")</f>
        <v/>
      </c>
      <c r="AL67" s="6" t="inlineStr">
        <is>
          <t>交易关闭</t>
        </is>
      </c>
      <c r="AM67" s="94" t="inlineStr">
        <is>
          <t>—</t>
        </is>
      </c>
      <c r="AN67" s="15" t="inlineStr">
        <is>
          <t>没有申请退款</t>
        </is>
      </c>
      <c r="AO67" s="15" t="n">
        <v>0</v>
      </c>
      <c r="AP67" s="15" t="n"/>
      <c r="AQ67" s="6" t="n"/>
      <c r="AR67" t="inlineStr">
        <is>
          <t>✓</t>
        </is>
      </c>
    </row>
    <row r="68" ht="24" customHeight="1">
      <c r="A68" s="16" t="inlineStr">
        <is>
          <t>淘宝</t>
        </is>
      </c>
      <c r="B68" s="14" t="inlineStr">
        <is>
          <t>2701871510031025482</t>
        </is>
      </c>
      <c r="C68" s="14" t="inlineStr">
        <is>
          <t>非已记录补单</t>
        </is>
      </c>
      <c r="D68" s="16" t="inlineStr">
        <is>
          <t>2026-04-21</t>
        </is>
      </c>
      <c r="E68" s="16" t="inlineStr">
        <is>
          <t>罗文通</t>
        </is>
      </c>
      <c r="F68" s="16" t="inlineStr">
        <is>
          <t>18413246728-9285</t>
        </is>
      </c>
      <c r="G68" s="16" t="inlineStr">
        <is>
          <t>浙江省 杭州市 西湖区 三墩镇国风美域1栋2单元1201室</t>
        </is>
      </c>
      <c r="H68" s="16" t="inlineStr">
        <is>
          <t>2026-04-28</t>
        </is>
      </c>
      <c r="I68" s="16" t="inlineStr">
        <is>
          <t>P24210070901</t>
        </is>
      </c>
      <c r="J68" s="16" t="inlineStr">
        <is>
          <t>榉木岩板餐桌 |榉木三角腿岩板餐桌</t>
        </is>
      </c>
      <c r="K68" s="16" t="inlineStr">
        <is>
          <t>榉木餐桌-1.2米</t>
        </is>
      </c>
      <c r="L68" s="16" t="inlineStr">
        <is>
          <t>否</t>
        </is>
      </c>
      <c r="M68" s="16" t="inlineStr">
        <is>
          <t>1</t>
        </is>
      </c>
      <c r="N68" s="16" t="n"/>
      <c r="O68" s="16" t="inlineStr">
        <is>
          <t>德邦快递</t>
        </is>
      </c>
      <c r="P68" s="16" t="inlineStr">
        <is>
          <t>DPK212534097596</t>
        </is>
      </c>
      <c r="Q68" s="16" t="inlineStr">
        <is>
          <t>P51136111974</t>
        </is>
      </c>
      <c r="R68" s="16">
        <f>IFERROR(SUMPRODUCT(('2-定价总表'!$A$3:$A$493="PPS"&amp;MID(I68,2,99))*('2-定价总表'!$C$3:$C$493=K68)*('2-定价总表'!$T$3:$T$493))*IF(M68="",1,M68),"")</f>
        <v/>
      </c>
      <c r="S68" s="16" t="n">
        <v>2095</v>
      </c>
      <c r="T68" s="16" t="n">
        <v>315</v>
      </c>
      <c r="U68" s="16" t="n">
        <v>0</v>
      </c>
      <c r="V68" s="16" t="n">
        <v>0</v>
      </c>
      <c r="W68" s="16" t="n">
        <v>0</v>
      </c>
      <c r="X68" s="16" t="n">
        <v>0</v>
      </c>
      <c r="Y68" s="90" t="n"/>
      <c r="Z68" s="16" t="n">
        <v>0</v>
      </c>
      <c r="AA68" s="16" t="n">
        <v>0</v>
      </c>
      <c r="AB68" s="16">
        <f>SUM(S68:AA68)</f>
        <v/>
      </c>
      <c r="AC68" s="16" t="inlineStr">
        <is>
          <t>3024.03</t>
        </is>
      </c>
      <c r="AD68" s="16">
        <f>AC68*0.006</f>
        <v/>
      </c>
      <c r="AE68" s="16">
        <f>AC68*0.02</f>
        <v/>
      </c>
      <c r="AF68" s="16">
        <f>AC68-AD68-AE68</f>
        <v/>
      </c>
      <c r="AG68" s="16" t="n"/>
      <c r="AH68" s="16" t="n"/>
      <c r="AI68" s="16">
        <f>SUM(AG68:AH68)</f>
        <v/>
      </c>
      <c r="AJ68" s="16">
        <f>AF68-AB68+AG68+AH68</f>
        <v/>
      </c>
      <c r="AK68" s="16">
        <f>IF(C68="是","杭州","江西工厂")</f>
        <v/>
      </c>
      <c r="AL68" s="9" t="inlineStr">
        <is>
          <t>卖家已发货，等待买家确认</t>
        </is>
      </c>
      <c r="AM68" s="92" t="inlineStr">
        <is>
          <t>待匹配</t>
        </is>
      </c>
      <c r="AN68" s="16" t="inlineStr">
        <is>
          <t>退款成功</t>
        </is>
      </c>
      <c r="AO68" s="16" t="n">
        <v>138.77</v>
      </c>
      <c r="AP68" s="16" t="n"/>
      <c r="AQ68" s="9" t="n"/>
      <c r="AR68" t="inlineStr">
        <is>
          <t>[待填]成本/费用字段</t>
        </is>
      </c>
    </row>
    <row r="69" ht="24" customHeight="1">
      <c r="A69" s="15" t="inlineStr">
        <is>
          <t>淘宝</t>
        </is>
      </c>
      <c r="B69" s="14" t="inlineStr">
        <is>
          <t>2701861824041089685</t>
        </is>
      </c>
      <c r="C69" s="14" t="inlineStr">
        <is>
          <t>是</t>
        </is>
      </c>
      <c r="D69" s="15" t="inlineStr">
        <is>
          <t>2026-04-21</t>
        </is>
      </c>
      <c r="E69" s="15" t="inlineStr">
        <is>
          <t>未知</t>
        </is>
      </c>
      <c r="F69" s="15" t="inlineStr">
        <is>
          <t>未知</t>
        </is>
      </c>
      <c r="G69" s="15" t="inlineStr">
        <is>
          <t>未知</t>
        </is>
      </c>
      <c r="H69" s="15" t="inlineStr">
        <is>
          <t>2026-04-26</t>
        </is>
      </c>
      <c r="I69" s="15" t="inlineStr">
        <is>
          <t>P26330130115</t>
        </is>
      </c>
      <c r="J69" s="15" t="inlineStr">
        <is>
          <t>畔色黑胡桃木梯形腿双人床 |黑胡桃木拱形腿床</t>
        </is>
      </c>
      <c r="K69" s="15" t="inlineStr">
        <is>
          <t>黑胡桃木梯形腿床-1.2米-榉木铺板</t>
        </is>
      </c>
      <c r="L69" s="15" t="inlineStr">
        <is>
          <t>否</t>
        </is>
      </c>
      <c r="M69" s="15" t="inlineStr">
        <is>
          <t>1</t>
        </is>
      </c>
      <c r="N69" s="15" t="n"/>
      <c r="O69" s="15" t="inlineStr">
        <is>
          <t>圆通速递</t>
        </is>
      </c>
      <c r="P69" s="15" t="inlineStr">
        <is>
          <t>YT2540723610463</t>
        </is>
      </c>
      <c r="Q69" s="15" t="n"/>
      <c r="R69" s="15">
        <f>IFERROR(SUMPRODUCT(('2-定价总表'!$A$3:$A$493="PPS"&amp;MID(I69,2,99))*('2-定价总表'!$C$3:$C$493=K69)*('2-定价总表'!$T$3:$T$493))*IF(M69="",1,M69),"")</f>
        <v/>
      </c>
      <c r="S69" s="49" t="n"/>
      <c r="T69" s="15" t="n"/>
      <c r="U69" s="15" t="n"/>
      <c r="V69" s="15" t="n"/>
      <c r="W69" s="15" t="n"/>
      <c r="X69" s="15" t="n"/>
      <c r="Y69" s="15" t="n"/>
      <c r="Z69" s="15" t="n"/>
      <c r="AA69" s="15" t="n"/>
      <c r="AB69" s="15">
        <f>SUM(S69:AA69)</f>
        <v/>
      </c>
      <c r="AC69" s="15" t="inlineStr">
        <is>
          <t>140.00</t>
        </is>
      </c>
      <c r="AD69" s="15">
        <f>AC69*0.006</f>
        <v/>
      </c>
      <c r="AE69" s="15">
        <f>AC69*0.02</f>
        <v/>
      </c>
      <c r="AF69" s="15">
        <f>AC69-AD69-AE69</f>
        <v/>
      </c>
      <c r="AG69" s="15" t="n"/>
      <c r="AH69" s="15" t="n"/>
      <c r="AI69" s="15">
        <f>SUM(AG69:AH69)</f>
        <v/>
      </c>
      <c r="AJ69" s="15">
        <f>AF69-AB69+AG69+AH69</f>
        <v/>
      </c>
      <c r="AK69" s="15">
        <f>IF(C69="是","杭州","江西工厂")</f>
        <v/>
      </c>
      <c r="AL69" s="6" t="inlineStr">
        <is>
          <t>卖家已发货，等待买家确认</t>
        </is>
      </c>
      <c r="AM69" s="92" t="inlineStr">
        <is>
          <t>待匹配</t>
        </is>
      </c>
      <c r="AN69" s="15" t="inlineStr">
        <is>
          <t>没有申请退款</t>
        </is>
      </c>
      <c r="AO69" s="15" t="n">
        <v>0</v>
      </c>
      <c r="AP69" s="15" t="n"/>
      <c r="AQ69" s="6" t="n"/>
      <c r="AR69" t="inlineStr">
        <is>
          <t>✓</t>
        </is>
      </c>
    </row>
    <row r="70" ht="24" customHeight="1">
      <c r="A70" s="16" t="inlineStr">
        <is>
          <t>淘宝</t>
        </is>
      </c>
      <c r="B70" s="14" t="inlineStr">
        <is>
          <t>2701870646040026671</t>
        </is>
      </c>
      <c r="C70" s="14" t="inlineStr">
        <is>
          <t>是</t>
        </is>
      </c>
      <c r="D70" s="16" t="inlineStr">
        <is>
          <t>2026-04-21</t>
        </is>
      </c>
      <c r="E70" s="16" t="inlineStr">
        <is>
          <t>未知</t>
        </is>
      </c>
      <c r="F70" s="16" t="inlineStr">
        <is>
          <t>未知</t>
        </is>
      </c>
      <c r="G70" s="16" t="inlineStr">
        <is>
          <t>未知</t>
        </is>
      </c>
      <c r="H70" s="16" t="inlineStr">
        <is>
          <t>2026-04-26</t>
        </is>
      </c>
      <c r="I70" s="16" t="inlineStr">
        <is>
          <t>P26330150118</t>
        </is>
      </c>
      <c r="J70" s="16" t="inlineStr">
        <is>
          <t>畔色黑胡桃木悬浮双人床 |黑胡桃木标准床</t>
        </is>
      </c>
      <c r="K70" s="16" t="inlineStr">
        <is>
          <t>黑胡桃木悬浮床-1.2米-榉木铺板</t>
        </is>
      </c>
      <c r="L70" s="16" t="inlineStr">
        <is>
          <t>否</t>
        </is>
      </c>
      <c r="M70" s="16" t="inlineStr">
        <is>
          <t>1</t>
        </is>
      </c>
      <c r="N70" s="16" t="n"/>
      <c r="O70" s="16" t="inlineStr">
        <is>
          <t>圆通速递</t>
        </is>
      </c>
      <c r="P70" s="16" t="inlineStr">
        <is>
          <t>YT2545776208409</t>
        </is>
      </c>
      <c r="Q70" s="16" t="n"/>
      <c r="R70" s="16">
        <f>IFERROR(SUMPRODUCT(('2-定价总表'!$A$3:$A$493="PPS"&amp;MID(I70,2,99))*('2-定价总表'!$C$3:$C$493=K70)*('2-定价总表'!$T$3:$T$493))*IF(M70="",1,M70),"")</f>
        <v/>
      </c>
      <c r="S70" s="49" t="n"/>
      <c r="T70" s="16" t="n"/>
      <c r="U70" s="16" t="n"/>
      <c r="V70" s="16" t="n"/>
      <c r="W70" s="16" t="n"/>
      <c r="X70" s="16" t="n"/>
      <c r="Y70" s="16" t="n"/>
      <c r="Z70" s="16" t="n"/>
      <c r="AA70" s="16" t="n"/>
      <c r="AB70" s="16">
        <f>SUM(S70:AA70)</f>
        <v/>
      </c>
      <c r="AC70" s="16" t="inlineStr">
        <is>
          <t>153.00</t>
        </is>
      </c>
      <c r="AD70" s="16">
        <f>AC70*0.006</f>
        <v/>
      </c>
      <c r="AE70" s="16">
        <f>AC70*0.02</f>
        <v/>
      </c>
      <c r="AF70" s="16">
        <f>AC70-AD70-AE70</f>
        <v/>
      </c>
      <c r="AG70" s="16" t="n"/>
      <c r="AH70" s="16" t="n"/>
      <c r="AI70" s="16">
        <f>SUM(AG70:AH70)</f>
        <v/>
      </c>
      <c r="AJ70" s="16">
        <f>AF70-AB70+AG70+AH70</f>
        <v/>
      </c>
      <c r="AK70" s="16">
        <f>IF(C70="是","杭州","江西工厂")</f>
        <v/>
      </c>
      <c r="AL70" s="9" t="inlineStr">
        <is>
          <t>卖家已发货，等待买家确认</t>
        </is>
      </c>
      <c r="AM70" s="92" t="inlineStr">
        <is>
          <t>待匹配</t>
        </is>
      </c>
      <c r="AN70" s="16" t="inlineStr">
        <is>
          <t>没有申请退款</t>
        </is>
      </c>
      <c r="AO70" s="16" t="n">
        <v>0</v>
      </c>
      <c r="AP70" s="16" t="n"/>
      <c r="AQ70" s="9" t="n"/>
      <c r="AR70" t="inlineStr">
        <is>
          <t>✓</t>
        </is>
      </c>
    </row>
    <row r="71" ht="24" customHeight="1">
      <c r="A71" s="15" t="inlineStr">
        <is>
          <t>淘宝</t>
        </is>
      </c>
      <c r="B71" s="14" t="inlineStr">
        <is>
          <t>2701861752034036259</t>
        </is>
      </c>
      <c r="C71" s="14" t="inlineStr">
        <is>
          <t>是</t>
        </is>
      </c>
      <c r="D71" s="15" t="inlineStr">
        <is>
          <t>2026-04-21</t>
        </is>
      </c>
      <c r="E71" s="15" t="inlineStr">
        <is>
          <t>未知</t>
        </is>
      </c>
      <c r="F71" s="15" t="inlineStr">
        <is>
          <t>未知</t>
        </is>
      </c>
      <c r="G71" s="15" t="inlineStr">
        <is>
          <t>未知</t>
        </is>
      </c>
      <c r="H71" s="15" t="inlineStr">
        <is>
          <t>2026-04-26</t>
        </is>
      </c>
      <c r="I71" s="15" t="inlineStr">
        <is>
          <t>P26330110226</t>
        </is>
      </c>
      <c r="J71" s="15" t="inlineStr">
        <is>
          <t>畔色樱桃木静音双人床 |樱桃木小金属腿床</t>
        </is>
      </c>
      <c r="K71" s="15" t="inlineStr">
        <is>
          <t>樱桃木静音床-1.2米-榉木铺板</t>
        </is>
      </c>
      <c r="L71" s="15" t="inlineStr">
        <is>
          <t>否</t>
        </is>
      </c>
      <c r="M71" s="15" t="inlineStr">
        <is>
          <t>1</t>
        </is>
      </c>
      <c r="N71" s="15" t="n"/>
      <c r="O71" s="15" t="inlineStr">
        <is>
          <t>圆通速递</t>
        </is>
      </c>
      <c r="P71" s="15" t="inlineStr">
        <is>
          <t>YT2586640905336</t>
        </is>
      </c>
      <c r="Q71" s="15" t="n"/>
      <c r="R71" s="15">
        <f>IFERROR(SUMPRODUCT(('2-定价总表'!$A$3:$A$493="PPS"&amp;MID(I71,2,99))*('2-定价总表'!$C$3:$C$493=K71)*('2-定价总表'!$T$3:$T$493))*IF(M71="",1,M71),"")</f>
        <v/>
      </c>
      <c r="S71" s="49" t="n"/>
      <c r="T71" s="15" t="n"/>
      <c r="U71" s="15" t="n"/>
      <c r="V71" s="15" t="n"/>
      <c r="W71" s="15" t="n"/>
      <c r="X71" s="15" t="n"/>
      <c r="Y71" s="15" t="n"/>
      <c r="Z71" s="15" t="n"/>
      <c r="AA71" s="15" t="n"/>
      <c r="AB71" s="15">
        <f>SUM(S71:AA71)</f>
        <v/>
      </c>
      <c r="AC71" s="15" t="inlineStr">
        <is>
          <t>154.50</t>
        </is>
      </c>
      <c r="AD71" s="15">
        <f>AC71*0.006</f>
        <v/>
      </c>
      <c r="AE71" s="15">
        <f>AC71*0.02</f>
        <v/>
      </c>
      <c r="AF71" s="15">
        <f>AC71-AD71-AE71</f>
        <v/>
      </c>
      <c r="AG71" s="15" t="n"/>
      <c r="AH71" s="15" t="n"/>
      <c r="AI71" s="15">
        <f>SUM(AG71:AH71)</f>
        <v/>
      </c>
      <c r="AJ71" s="15">
        <f>AF71-AB71+AG71+AH71</f>
        <v/>
      </c>
      <c r="AK71" s="15">
        <f>IF(C71="是","杭州","江西工厂")</f>
        <v/>
      </c>
      <c r="AL71" s="6" t="inlineStr">
        <is>
          <t>卖家已发货，等待买家确认</t>
        </is>
      </c>
      <c r="AM71" s="92" t="inlineStr">
        <is>
          <t>待匹配</t>
        </is>
      </c>
      <c r="AN71" s="15" t="inlineStr">
        <is>
          <t>没有申请退款</t>
        </is>
      </c>
      <c r="AO71" s="15" t="n">
        <v>0</v>
      </c>
      <c r="AP71" s="15" t="n"/>
      <c r="AQ71" s="6" t="n"/>
      <c r="AR71" t="inlineStr">
        <is>
          <t>✓</t>
        </is>
      </c>
    </row>
    <row r="72" ht="24" customHeight="1">
      <c r="A72" s="16" t="inlineStr">
        <is>
          <t>淘宝</t>
        </is>
      </c>
      <c r="B72" s="14" t="inlineStr">
        <is>
          <t>2701867191029027183</t>
        </is>
      </c>
      <c r="C72" s="14" t="inlineStr">
        <is>
          <t>是</t>
        </is>
      </c>
      <c r="D72" s="16" t="inlineStr">
        <is>
          <t>2026-04-21</t>
        </is>
      </c>
      <c r="E72" s="16" t="inlineStr">
        <is>
          <t>未知</t>
        </is>
      </c>
      <c r="F72" s="16" t="inlineStr">
        <is>
          <t>未知</t>
        </is>
      </c>
      <c r="G72" s="16" t="inlineStr">
        <is>
          <t>未知</t>
        </is>
      </c>
      <c r="H72" s="16" t="inlineStr">
        <is>
          <t>2026-04-26</t>
        </is>
      </c>
      <c r="I72" s="16" t="inlineStr">
        <is>
          <t>P26330140117</t>
        </is>
      </c>
      <c r="J72" s="16" t="inlineStr">
        <is>
          <t>畔色黑胡桃木软包双人床 |黑胡桃木落地大软包床</t>
        </is>
      </c>
      <c r="K72" s="16" t="inlineStr">
        <is>
          <t>黑胡桃木软包床-1.2米-榉木铺板</t>
        </is>
      </c>
      <c r="L72" s="16" t="inlineStr">
        <is>
          <t>否</t>
        </is>
      </c>
      <c r="M72" s="16" t="inlineStr">
        <is>
          <t>1</t>
        </is>
      </c>
      <c r="N72" s="16" t="n"/>
      <c r="O72" s="16" t="inlineStr">
        <is>
          <t>圆通速递</t>
        </is>
      </c>
      <c r="P72" s="16" t="inlineStr">
        <is>
          <t>YT2545776202885</t>
        </is>
      </c>
      <c r="Q72" s="16" t="n"/>
      <c r="R72" s="16">
        <f>IFERROR(SUMPRODUCT(('2-定价总表'!$A$3:$A$493="PPS"&amp;MID(I72,2,99))*('2-定价总表'!$C$3:$C$493=K72)*('2-定价总表'!$T$3:$T$493))*IF(M72="",1,M72),"")</f>
        <v/>
      </c>
      <c r="S72" s="49" t="n"/>
      <c r="T72" s="16" t="n"/>
      <c r="U72" s="16" t="n"/>
      <c r="V72" s="16" t="n"/>
      <c r="W72" s="16" t="n"/>
      <c r="X72" s="16" t="n"/>
      <c r="Y72" s="16" t="n"/>
      <c r="Z72" s="16" t="n"/>
      <c r="AA72" s="16" t="n"/>
      <c r="AB72" s="16">
        <f>SUM(S72:AA72)</f>
        <v/>
      </c>
      <c r="AC72" s="16" t="inlineStr">
        <is>
          <t>137.00</t>
        </is>
      </c>
      <c r="AD72" s="16">
        <f>AC72*0.006</f>
        <v/>
      </c>
      <c r="AE72" s="16">
        <f>AC72*0.02</f>
        <v/>
      </c>
      <c r="AF72" s="16">
        <f>AC72-AD72-AE72</f>
        <v/>
      </c>
      <c r="AG72" s="16" t="n"/>
      <c r="AH72" s="16" t="n"/>
      <c r="AI72" s="16">
        <f>SUM(AG72:AH72)</f>
        <v/>
      </c>
      <c r="AJ72" s="16">
        <f>AF72-AB72+AG72+AH72</f>
        <v/>
      </c>
      <c r="AK72" s="16">
        <f>IF(C72="是","杭州","江西工厂")</f>
        <v/>
      </c>
      <c r="AL72" s="9" t="inlineStr">
        <is>
          <t>卖家已发货，等待买家确认</t>
        </is>
      </c>
      <c r="AM72" s="92" t="inlineStr">
        <is>
          <t>待匹配</t>
        </is>
      </c>
      <c r="AN72" s="16" t="inlineStr">
        <is>
          <t>没有申请退款</t>
        </is>
      </c>
      <c r="AO72" s="16" t="n">
        <v>0</v>
      </c>
      <c r="AP72" s="16" t="n"/>
      <c r="AQ72" s="9" t="n"/>
      <c r="AR72" t="inlineStr">
        <is>
          <t>✓</t>
        </is>
      </c>
    </row>
    <row r="73" ht="36" customHeight="1">
      <c r="A73" s="15" t="inlineStr">
        <is>
          <t>淘宝</t>
        </is>
      </c>
      <c r="B73" s="14" t="inlineStr">
        <is>
          <t>4502300400159017902</t>
        </is>
      </c>
      <c r="C73" s="14" t="inlineStr">
        <is>
          <t>是</t>
        </is>
      </c>
      <c r="D73" s="15" t="inlineStr">
        <is>
          <t>2026-04-21</t>
        </is>
      </c>
      <c r="E73" s="15" t="inlineStr">
        <is>
          <t>未知</t>
        </is>
      </c>
      <c r="F73" s="15" t="inlineStr">
        <is>
          <t>未知</t>
        </is>
      </c>
      <c r="G73" s="15" t="inlineStr">
        <is>
          <t>未知</t>
        </is>
      </c>
      <c r="H73" s="15" t="inlineStr">
        <is>
          <t>2026-04-26</t>
        </is>
      </c>
      <c r="I73" s="15" t="inlineStr">
        <is>
          <t>P26330120327</t>
        </is>
      </c>
      <c r="J73" s="15" t="inlineStr">
        <is>
          <t>畔色樱桃木箱体床 |樱桃木软包箱体床</t>
        </is>
      </c>
      <c r="K73" s="15" t="inlineStr">
        <is>
          <t>樱桃木箱体床-软包床头-1.5米-榉木铺板</t>
        </is>
      </c>
      <c r="L73" s="15" t="inlineStr">
        <is>
          <t>否</t>
        </is>
      </c>
      <c r="M73" s="15" t="inlineStr">
        <is>
          <t>1</t>
        </is>
      </c>
      <c r="N73" s="15" t="n"/>
      <c r="O73" s="15" t="inlineStr">
        <is>
          <t>圆通速递</t>
        </is>
      </c>
      <c r="P73" s="15" t="inlineStr">
        <is>
          <t>YT2545776208522</t>
        </is>
      </c>
      <c r="Q73" s="15" t="n"/>
      <c r="R73" s="15">
        <f>IFERROR(SUMPRODUCT(('2-定价总表'!$A$3:$A$493="PPS"&amp;MID(I73,2,99))*('2-定价总表'!$C$3:$C$493=K73)*('2-定价总表'!$T$3:$T$493))*IF(M73="",1,M73),"")</f>
        <v/>
      </c>
      <c r="S73" s="49" t="n"/>
      <c r="T73" s="15" t="n"/>
      <c r="U73" s="15" t="n"/>
      <c r="V73" s="15" t="n"/>
      <c r="W73" s="15" t="n"/>
      <c r="X73" s="15" t="n"/>
      <c r="Y73" s="15" t="n"/>
      <c r="Z73" s="15" t="n"/>
      <c r="AA73" s="15" t="n"/>
      <c r="AB73" s="15">
        <f>SUM(S73:AA73)</f>
        <v/>
      </c>
      <c r="AC73" s="15" t="inlineStr">
        <is>
          <t>148.00</t>
        </is>
      </c>
      <c r="AD73" s="15">
        <f>AC73*0.006</f>
        <v/>
      </c>
      <c r="AE73" s="15">
        <f>AC73*0.02</f>
        <v/>
      </c>
      <c r="AF73" s="15">
        <f>AC73-AD73-AE73</f>
        <v/>
      </c>
      <c r="AG73" s="15" t="n"/>
      <c r="AH73" s="15" t="n"/>
      <c r="AI73" s="15">
        <f>SUM(AG73:AH73)</f>
        <v/>
      </c>
      <c r="AJ73" s="15">
        <f>AF73-AB73+AG73+AH73</f>
        <v/>
      </c>
      <c r="AK73" s="15">
        <f>IF(C73="是","杭州","江西工厂")</f>
        <v/>
      </c>
      <c r="AL73" s="6" t="inlineStr">
        <is>
          <t>交易成功</t>
        </is>
      </c>
      <c r="AM73" s="93" t="inlineStr">
        <is>
          <t>202604212300111440142 2287005</t>
        </is>
      </c>
      <c r="AN73" s="15" t="inlineStr">
        <is>
          <t>没有申请退款</t>
        </is>
      </c>
      <c r="AO73" s="15" t="n">
        <v>0</v>
      </c>
      <c r="AP73" s="15" t="n"/>
      <c r="AQ73" s="6" t="n"/>
      <c r="AR73" t="inlineStr">
        <is>
          <t>✓</t>
        </is>
      </c>
    </row>
    <row r="74" ht="24" customHeight="1">
      <c r="A74" s="16" t="inlineStr">
        <is>
          <t>淘宝</t>
        </is>
      </c>
      <c r="B74" s="14" t="inlineStr">
        <is>
          <t>4502299428151000840</t>
        </is>
      </c>
      <c r="C74" s="14" t="inlineStr">
        <is>
          <t>是</t>
        </is>
      </c>
      <c r="D74" s="16" t="inlineStr">
        <is>
          <t>2026-04-20</t>
        </is>
      </c>
      <c r="E74" s="16" t="inlineStr">
        <is>
          <t>未知</t>
        </is>
      </c>
      <c r="F74" s="16" t="inlineStr">
        <is>
          <t>未知</t>
        </is>
      </c>
      <c r="G74" s="16" t="inlineStr">
        <is>
          <t>未知</t>
        </is>
      </c>
      <c r="H74" s="16" t="inlineStr">
        <is>
          <t>2026-04-24</t>
        </is>
      </c>
      <c r="I74" s="16" t="inlineStr">
        <is>
          <t>P26330080322</t>
        </is>
      </c>
      <c r="J74" s="16" t="inlineStr">
        <is>
          <t>畔色榉木柔光双人床 |榉木小灯床</t>
        </is>
      </c>
      <c r="K74" s="16" t="inlineStr">
        <is>
          <t>榉木柔光床-1.2米-榉木铺板</t>
        </is>
      </c>
      <c r="L74" s="16" t="inlineStr">
        <is>
          <t>否</t>
        </is>
      </c>
      <c r="M74" s="16" t="inlineStr">
        <is>
          <t>1</t>
        </is>
      </c>
      <c r="N74" s="16" t="n"/>
      <c r="O74" s="16" t="inlineStr">
        <is>
          <t>圆通速递</t>
        </is>
      </c>
      <c r="P74" s="16" t="inlineStr">
        <is>
          <t>YT2586521121183</t>
        </is>
      </c>
      <c r="Q74" s="16" t="n"/>
      <c r="R74" s="16">
        <f>IFERROR(SUMPRODUCT(('2-定价总表'!$A$3:$A$493="PPS"&amp;MID(I74,2,99))*('2-定价总表'!$C$3:$C$493=K74)*('2-定价总表'!$T$3:$T$493))*IF(M74="",1,M74),"")</f>
        <v/>
      </c>
      <c r="S74" s="49" t="n"/>
      <c r="T74" s="16" t="n"/>
      <c r="U74" s="16" t="n"/>
      <c r="V74" s="16" t="n"/>
      <c r="W74" s="16" t="n"/>
      <c r="X74" s="16" t="n"/>
      <c r="Y74" s="16" t="n"/>
      <c r="Z74" s="16" t="n"/>
      <c r="AA74" s="16" t="n"/>
      <c r="AB74" s="16">
        <f>SUM(S74:AA74)</f>
        <v/>
      </c>
      <c r="AC74" s="16" t="inlineStr">
        <is>
          <t>145.00</t>
        </is>
      </c>
      <c r="AD74" s="16">
        <f>AC74*0.006</f>
        <v/>
      </c>
      <c r="AE74" s="16">
        <f>AC74*0.02</f>
        <v/>
      </c>
      <c r="AF74" s="16">
        <f>AC74-AD74-AE74</f>
        <v/>
      </c>
      <c r="AG74" s="16" t="n"/>
      <c r="AH74" s="16" t="n"/>
      <c r="AI74" s="16">
        <f>SUM(AG74:AH74)</f>
        <v/>
      </c>
      <c r="AJ74" s="16">
        <f>AF74-AB74+AG74+AH74</f>
        <v/>
      </c>
      <c r="AK74" s="16">
        <f>IF(C74="是","杭州","江西工厂")</f>
        <v/>
      </c>
      <c r="AL74" s="9" t="inlineStr">
        <is>
          <t>卖家已发货，等待买家确认</t>
        </is>
      </c>
      <c r="AM74" s="92" t="inlineStr">
        <is>
          <t>待匹配</t>
        </is>
      </c>
      <c r="AN74" s="16" t="inlineStr">
        <is>
          <t>没有申请退款</t>
        </is>
      </c>
      <c r="AO74" s="16" t="n">
        <v>0</v>
      </c>
      <c r="AP74" s="16" t="n"/>
      <c r="AQ74" s="9" t="n"/>
      <c r="AR74" t="inlineStr">
        <is>
          <t>✓</t>
        </is>
      </c>
    </row>
    <row r="75" ht="36" customHeight="1">
      <c r="A75" s="15" t="inlineStr">
        <is>
          <t>淘宝</t>
        </is>
      </c>
      <c r="B75" s="14" t="inlineStr">
        <is>
          <t>4502315880006002615</t>
        </is>
      </c>
      <c r="C75" s="14" t="inlineStr">
        <is>
          <t>是</t>
        </is>
      </c>
      <c r="D75" s="15" t="inlineStr">
        <is>
          <t>2026-04-20</t>
        </is>
      </c>
      <c r="E75" s="15" t="inlineStr">
        <is>
          <t>未知</t>
        </is>
      </c>
      <c r="F75" s="15" t="inlineStr">
        <is>
          <t>未知</t>
        </is>
      </c>
      <c r="G75" s="15" t="inlineStr">
        <is>
          <t>未知</t>
        </is>
      </c>
      <c r="H75" s="15" t="inlineStr">
        <is>
          <t>2026-04-24</t>
        </is>
      </c>
      <c r="I75" s="15" t="inlineStr">
        <is>
          <t>P26380050301</t>
        </is>
      </c>
      <c r="J75" s="15" t="inlineStr">
        <is>
          <t>畔色樱桃木轻盈边柜 |樱桃木玻璃床头柜 |黑色玻璃床头柜 |樱桃木玻璃边柜</t>
        </is>
      </c>
      <c r="K75" s="15" t="inlineStr">
        <is>
          <t>轻盈边柜-榉木黑-木底座</t>
        </is>
      </c>
      <c r="L75" s="15" t="inlineStr">
        <is>
          <t>否</t>
        </is>
      </c>
      <c r="M75" s="15" t="inlineStr">
        <is>
          <t>1</t>
        </is>
      </c>
      <c r="N75" s="15" t="n"/>
      <c r="O75" s="15" t="inlineStr">
        <is>
          <t>圆通速递</t>
        </is>
      </c>
      <c r="P75" s="15" t="inlineStr">
        <is>
          <t>YT2586521108403</t>
        </is>
      </c>
      <c r="Q75" s="15" t="n"/>
      <c r="R75" s="15">
        <f>IFERROR(SUMPRODUCT(('2-定价总表'!$A$3:$A$493="PPS"&amp;MID(I75,2,99))*('2-定价总表'!$C$3:$C$493=K75)*('2-定价总表'!$T$3:$T$493))*IF(M75="",1,M75),"")</f>
        <v/>
      </c>
      <c r="S75" s="49" t="n"/>
      <c r="T75" s="15" t="n"/>
      <c r="U75" s="15" t="n"/>
      <c r="V75" s="15" t="n"/>
      <c r="W75" s="15" t="n"/>
      <c r="X75" s="15" t="n"/>
      <c r="Y75" s="15" t="n"/>
      <c r="Z75" s="15" t="n"/>
      <c r="AA75" s="15" t="n"/>
      <c r="AB75" s="15">
        <f>SUM(S75:AA75)</f>
        <v/>
      </c>
      <c r="AC75" s="15" t="inlineStr">
        <is>
          <t>150.00</t>
        </is>
      </c>
      <c r="AD75" s="15">
        <f>AC75*0.006</f>
        <v/>
      </c>
      <c r="AE75" s="15">
        <f>AC75*0.02</f>
        <v/>
      </c>
      <c r="AF75" s="15">
        <f>AC75-AD75-AE75</f>
        <v/>
      </c>
      <c r="AG75" s="15" t="n"/>
      <c r="AH75" s="15" t="n"/>
      <c r="AI75" s="15">
        <f>SUM(AG75:AH75)</f>
        <v/>
      </c>
      <c r="AJ75" s="15">
        <f>AF75-AB75+AG75+AH75</f>
        <v/>
      </c>
      <c r="AK75" s="15">
        <f>IF(C75="是","杭州","江西工厂")</f>
        <v/>
      </c>
      <c r="AL75" s="6" t="inlineStr">
        <is>
          <t>卖家已发货，等待买家确认</t>
        </is>
      </c>
      <c r="AM75" s="92" t="inlineStr">
        <is>
          <t>待匹配</t>
        </is>
      </c>
      <c r="AN75" s="15" t="inlineStr">
        <is>
          <t>没有申请退款</t>
        </is>
      </c>
      <c r="AO75" s="15" t="n">
        <v>0</v>
      </c>
      <c r="AP75" s="15" t="n"/>
      <c r="AQ75" s="6" t="n"/>
      <c r="AR75" t="inlineStr">
        <is>
          <t>✓</t>
        </is>
      </c>
    </row>
    <row r="76" ht="24" customHeight="1">
      <c r="A76" s="16" t="inlineStr">
        <is>
          <t>淘宝</t>
        </is>
      </c>
      <c r="B76" s="14" t="inlineStr">
        <is>
          <t>4502316494125285909</t>
        </is>
      </c>
      <c r="C76" s="14" t="inlineStr">
        <is>
          <t>非已记录补单</t>
        </is>
      </c>
      <c r="D76" s="16" t="inlineStr">
        <is>
          <t>2026-04-20</t>
        </is>
      </c>
      <c r="E76" s="16" t="inlineStr">
        <is>
          <t>李</t>
        </is>
      </c>
      <c r="F76" s="16" t="inlineStr">
        <is>
          <t>17896606220-8557</t>
        </is>
      </c>
      <c r="G76" s="16" t="inlineStr">
        <is>
          <t>河南省 郑州市 中原区 林山寨街道工人路 于砦北街 学府一号小区 北门 4号楼</t>
        </is>
      </c>
      <c r="H76" s="16" t="inlineStr">
        <is>
          <t>2026-04-22</t>
        </is>
      </c>
      <c r="I76" s="16" t="inlineStr">
        <is>
          <t>P23980010606</t>
        </is>
      </c>
      <c r="J76" s="16" t="inlineStr">
        <is>
          <t>畔色样块</t>
        </is>
      </c>
      <c r="K76" s="16" t="inlineStr">
        <is>
          <t>榉木样块</t>
        </is>
      </c>
      <c r="L76" s="16" t="inlineStr">
        <is>
          <t>否</t>
        </is>
      </c>
      <c r="M76" s="16" t="inlineStr">
        <is>
          <t>1</t>
        </is>
      </c>
      <c r="N76" s="16" t="n"/>
      <c r="O76" s="16" t="inlineStr">
        <is>
          <t>圆通速递</t>
        </is>
      </c>
      <c r="P76" s="16" t="inlineStr">
        <is>
          <t>YT2586410270318</t>
        </is>
      </c>
      <c r="Q76" s="16" t="n"/>
      <c r="R76" s="16">
        <f>IFERROR(SUMPRODUCT(('2-定价总表'!$A$3:$A$493="PPS"&amp;MID(I76,2,99))*('2-定价总表'!$C$3:$C$493=K76)*('2-定价总表'!$T$3:$T$493))*IF(M76="",1,M76),"")</f>
        <v/>
      </c>
      <c r="S76" s="90" t="n"/>
      <c r="T76" s="90" t="n"/>
      <c r="U76" s="90" t="n"/>
      <c r="V76" s="90" t="n"/>
      <c r="W76" s="90" t="e">
        <v>#N/A</v>
      </c>
      <c r="X76" s="90" t="e">
        <v>#N/A</v>
      </c>
      <c r="Y76" s="90" t="n"/>
      <c r="Z76" s="90" t="e">
        <v>#N/A</v>
      </c>
      <c r="AA76" s="90" t="e">
        <v>#N/A</v>
      </c>
      <c r="AB76" s="16">
        <f>SUM(S76:AA76)</f>
        <v/>
      </c>
      <c r="AC76" s="16" t="inlineStr">
        <is>
          <t>25.00</t>
        </is>
      </c>
      <c r="AD76" s="16">
        <f>AC76*0.006</f>
        <v/>
      </c>
      <c r="AE76" s="16">
        <f>AC76*0.02</f>
        <v/>
      </c>
      <c r="AF76" s="16">
        <f>AC76-AD76-AE76</f>
        <v/>
      </c>
      <c r="AG76" s="16" t="n"/>
      <c r="AH76" s="16" t="n"/>
      <c r="AI76" s="16">
        <f>SUM(AG76:AH76)</f>
        <v/>
      </c>
      <c r="AJ76" s="16">
        <f>AF76-AB76+AG76+AH76</f>
        <v/>
      </c>
      <c r="AK76" s="16">
        <f>IF(C76="是","杭州","江西工厂")</f>
        <v/>
      </c>
      <c r="AL76" s="9" t="inlineStr">
        <is>
          <t>卖家已发货，等待买家确认</t>
        </is>
      </c>
      <c r="AM76" s="92" t="inlineStr">
        <is>
          <t>待匹配</t>
        </is>
      </c>
      <c r="AN76" s="16" t="inlineStr">
        <is>
          <t>没有申请退款</t>
        </is>
      </c>
      <c r="AO76" s="16" t="n">
        <v>0</v>
      </c>
      <c r="AP76" s="16" t="n"/>
      <c r="AQ76" s="9" t="n"/>
      <c r="AR76" s="88" t="inlineStr">
        <is>
          <t>公式错误/未解析: 订单赔付费、二次上门维修费、其它费用、好评/差价返、总成本、订单利润
[待填]成本/费用字段</t>
        </is>
      </c>
    </row>
    <row r="77" ht="24" customHeight="1">
      <c r="A77" s="15" t="inlineStr">
        <is>
          <t>淘宝</t>
        </is>
      </c>
      <c r="B77" s="14" t="inlineStr">
        <is>
          <t>4502316494125312737</t>
        </is>
      </c>
      <c r="C77" s="14" t="inlineStr">
        <is>
          <t>非已记录补单</t>
        </is>
      </c>
      <c r="D77" s="15" t="inlineStr">
        <is>
          <t>2026-04-20</t>
        </is>
      </c>
      <c r="E77" s="15" t="inlineStr">
        <is>
          <t>李</t>
        </is>
      </c>
      <c r="F77" s="15" t="inlineStr">
        <is>
          <t>17896606220-8557</t>
        </is>
      </c>
      <c r="G77" s="15" t="inlineStr">
        <is>
          <t>河南省 郑州市 中原区 林山寨街道工人路 于砦北街 学府一号小区 北门 4号楼</t>
        </is>
      </c>
      <c r="H77" s="15" t="inlineStr">
        <is>
          <t>2026-04-22</t>
        </is>
      </c>
      <c r="I77" s="15" t="inlineStr">
        <is>
          <t>P23980010606</t>
        </is>
      </c>
      <c r="J77" s="15" t="inlineStr">
        <is>
          <t>畔色样块</t>
        </is>
      </c>
      <c r="K77" s="15" t="inlineStr">
        <is>
          <t>榉木样块</t>
        </is>
      </c>
      <c r="L77" s="15" t="inlineStr">
        <is>
          <t>否</t>
        </is>
      </c>
      <c r="M77" s="15" t="inlineStr">
        <is>
          <t>1</t>
        </is>
      </c>
      <c r="N77" s="15" t="n"/>
      <c r="O77" s="15" t="inlineStr">
        <is>
          <t>圆通速递</t>
        </is>
      </c>
      <c r="P77" s="15" t="inlineStr">
        <is>
          <t>YT2586410270318</t>
        </is>
      </c>
      <c r="Q77" s="15" t="n"/>
      <c r="R77" s="15">
        <f>IFERROR(SUMPRODUCT(('2-定价总表'!$A$3:$A$493="PPS"&amp;MID(I77,2,99))*('2-定价总表'!$C$3:$C$493=K77)*('2-定价总表'!$T$3:$T$493))*IF(M77="",1,M77),"")</f>
        <v/>
      </c>
      <c r="S77" s="90" t="n"/>
      <c r="T77" s="90" t="n"/>
      <c r="U77" s="90" t="n"/>
      <c r="V77" s="90" t="n"/>
      <c r="W77" s="90" t="e">
        <v>#N/A</v>
      </c>
      <c r="X77" s="90" t="e">
        <v>#N/A</v>
      </c>
      <c r="Y77" s="90" t="n"/>
      <c r="Z77" s="90" t="e">
        <v>#N/A</v>
      </c>
      <c r="AA77" s="90" t="e">
        <v>#N/A</v>
      </c>
      <c r="AB77" s="15">
        <f>SUM(S77:AA77)</f>
        <v/>
      </c>
      <c r="AC77" s="15" t="inlineStr">
        <is>
          <t>25.00</t>
        </is>
      </c>
      <c r="AD77" s="15">
        <f>AC77*0.006</f>
        <v/>
      </c>
      <c r="AE77" s="15">
        <f>AC77*0.02</f>
        <v/>
      </c>
      <c r="AF77" s="15">
        <f>AC77-AD77-AE77</f>
        <v/>
      </c>
      <c r="AG77" s="15" t="n"/>
      <c r="AH77" s="15" t="n"/>
      <c r="AI77" s="15">
        <f>SUM(AG77:AH77)</f>
        <v/>
      </c>
      <c r="AJ77" s="15">
        <f>AF77-AB77+AG77+AH77</f>
        <v/>
      </c>
      <c r="AK77" s="15">
        <f>IF(C77="是","杭州","江西工厂")</f>
        <v/>
      </c>
      <c r="AL77" s="6" t="inlineStr">
        <is>
          <t>卖家已发货，等待买家确认</t>
        </is>
      </c>
      <c r="AM77" s="92" t="inlineStr">
        <is>
          <t>待匹配</t>
        </is>
      </c>
      <c r="AN77" s="15" t="inlineStr">
        <is>
          <t>没有申请退款</t>
        </is>
      </c>
      <c r="AO77" s="15" t="n">
        <v>0</v>
      </c>
      <c r="AP77" s="15" t="n"/>
      <c r="AQ77" s="6" t="n"/>
      <c r="AR77" s="88" t="inlineStr">
        <is>
          <t>公式错误/未解析: 订单赔付费、二次上门维修费、其它费用、好评/差价返、总成本、订单利润
[待填]成本/费用字段</t>
        </is>
      </c>
    </row>
    <row r="78" ht="24" customHeight="1">
      <c r="A78" s="16" t="inlineStr">
        <is>
          <t>淘宝</t>
        </is>
      </c>
      <c r="B78" s="14" t="inlineStr">
        <is>
          <t>4502298168153009533</t>
        </is>
      </c>
      <c r="C78" s="14" t="inlineStr">
        <is>
          <t>是</t>
        </is>
      </c>
      <c r="D78" s="16" t="inlineStr">
        <is>
          <t>2026-04-20</t>
        </is>
      </c>
      <c r="E78" s="16" t="inlineStr">
        <is>
          <t>未知</t>
        </is>
      </c>
      <c r="F78" s="16" t="inlineStr">
        <is>
          <t>未知</t>
        </is>
      </c>
      <c r="G78" s="16" t="inlineStr">
        <is>
          <t>未知</t>
        </is>
      </c>
      <c r="H78" s="16" t="inlineStr">
        <is>
          <t>2026-04-24</t>
        </is>
      </c>
      <c r="I78" s="16" t="inlineStr">
        <is>
          <t>P25250130420</t>
        </is>
      </c>
      <c r="J78" s="16" t="inlineStr">
        <is>
          <t>黑胡桃木太空舱餐边柜 |黑胡桃木曜黑餐边柜</t>
        </is>
      </c>
      <c r="K78" s="16" t="inlineStr">
        <is>
          <t>曜黑柜-下柜-2.1米</t>
        </is>
      </c>
      <c r="L78" s="16" t="inlineStr">
        <is>
          <t>否</t>
        </is>
      </c>
      <c r="M78" s="16" t="inlineStr">
        <is>
          <t>1</t>
        </is>
      </c>
      <c r="N78" s="16" t="n"/>
      <c r="O78" s="16" t="inlineStr">
        <is>
          <t>圆通速递</t>
        </is>
      </c>
      <c r="P78" s="16" t="inlineStr">
        <is>
          <t>YT2540602824190</t>
        </is>
      </c>
      <c r="Q78" s="16" t="n"/>
      <c r="R78" s="16">
        <f>IFERROR(SUMPRODUCT(('2-定价总表'!$A$3:$A$493="PPS"&amp;MID(I78,2,99))*('2-定价总表'!$C$3:$C$493=K78)*('2-定价总表'!$T$3:$T$493))*IF(M78="",1,M78),"")</f>
        <v/>
      </c>
      <c r="S78" s="49" t="n"/>
      <c r="T78" s="16" t="n"/>
      <c r="U78" s="16" t="n"/>
      <c r="V78" s="16" t="n"/>
      <c r="W78" s="16" t="n"/>
      <c r="X78" s="16" t="n"/>
      <c r="Y78" s="16" t="n"/>
      <c r="Z78" s="16" t="n"/>
      <c r="AA78" s="16" t="n"/>
      <c r="AB78" s="16">
        <f>SUM(S78:AA78)</f>
        <v/>
      </c>
      <c r="AC78" s="16" t="inlineStr">
        <is>
          <t>129.31</t>
        </is>
      </c>
      <c r="AD78" s="16">
        <f>AC78*0.006</f>
        <v/>
      </c>
      <c r="AE78" s="16">
        <f>AC78*0.02</f>
        <v/>
      </c>
      <c r="AF78" s="16">
        <f>AC78-AD78-AE78</f>
        <v/>
      </c>
      <c r="AG78" s="16" t="n"/>
      <c r="AH78" s="16" t="n"/>
      <c r="AI78" s="16">
        <f>SUM(AG78:AH78)</f>
        <v/>
      </c>
      <c r="AJ78" s="16">
        <f>AF78-AB78+AG78+AH78</f>
        <v/>
      </c>
      <c r="AK78" s="16">
        <f>IF(C78="是","杭州","江西工厂")</f>
        <v/>
      </c>
      <c r="AL78" s="9" t="inlineStr">
        <is>
          <t>卖家已发货，等待买家确认</t>
        </is>
      </c>
      <c r="AM78" s="92" t="inlineStr">
        <is>
          <t>待匹配</t>
        </is>
      </c>
      <c r="AN78" s="16" t="inlineStr">
        <is>
          <t>没有申请退款</t>
        </is>
      </c>
      <c r="AO78" s="16" t="n">
        <v>0</v>
      </c>
      <c r="AP78" s="16" t="n"/>
      <c r="AQ78" s="9" t="n"/>
      <c r="AR78" t="inlineStr">
        <is>
          <t>✓</t>
        </is>
      </c>
    </row>
    <row r="79" ht="24" customHeight="1">
      <c r="A79" s="15" t="inlineStr">
        <is>
          <t>淘宝</t>
        </is>
      </c>
      <c r="B79" s="14" t="inlineStr">
        <is>
          <t>4502318113141018715</t>
        </is>
      </c>
      <c r="C79" s="14" t="inlineStr">
        <is>
          <t>非已记录补单</t>
        </is>
      </c>
      <c r="D79" s="15" t="inlineStr">
        <is>
          <t>2026-04-20</t>
        </is>
      </c>
      <c r="E79" s="15" t="inlineStr">
        <is>
          <t>未知</t>
        </is>
      </c>
      <c r="F79" s="15" t="inlineStr">
        <is>
          <t>未知</t>
        </is>
      </c>
      <c r="G79" s="15" t="inlineStr">
        <is>
          <t>未知</t>
        </is>
      </c>
      <c r="H79" s="15" t="n"/>
      <c r="I79" s="15" t="inlineStr">
        <is>
          <t>P25250130420</t>
        </is>
      </c>
      <c r="J79" s="15" t="inlineStr">
        <is>
          <t>黑胡桃木太空舱餐边柜 |黑胡桃木曜黑餐边柜</t>
        </is>
      </c>
      <c r="K79" s="15" t="inlineStr">
        <is>
          <t>曜黑柜-下柜-2.1米</t>
        </is>
      </c>
      <c r="L79" s="15" t="n"/>
      <c r="M79" s="15" t="inlineStr">
        <is>
          <t>1</t>
        </is>
      </c>
      <c r="N79" s="15" t="n"/>
      <c r="O79" s="15" t="n"/>
      <c r="P79" s="15" t="n"/>
      <c r="Q79" s="15" t="n"/>
      <c r="R79" s="15">
        <f>IFERROR(SUMPRODUCT(('2-定价总表'!$A$3:$A$493="PPS"&amp;MID(I79,2,99))*('2-定价总表'!$C$3:$C$493=K79)*('2-定价总表'!$T$3:$T$493))*IF(M79="",1,M79),"")</f>
        <v/>
      </c>
      <c r="S79" s="90" t="n"/>
      <c r="T79" s="90" t="n"/>
      <c r="U79" s="90" t="n"/>
      <c r="V79" s="90" t="n"/>
      <c r="W79" s="90" t="n"/>
      <c r="X79" s="90" t="n"/>
      <c r="Y79" s="90" t="n"/>
      <c r="Z79" s="90" t="n"/>
      <c r="AA79" s="90" t="n"/>
      <c r="AB79" s="15">
        <f>SUM(S79:AA79)</f>
        <v/>
      </c>
      <c r="AC79" s="15" t="n"/>
      <c r="AD79" s="15">
        <f>AC79*0.006</f>
        <v/>
      </c>
      <c r="AE79" s="15">
        <f>AC79*0.02</f>
        <v/>
      </c>
      <c r="AF79" s="15">
        <f>AC79-AD79-AE79</f>
        <v/>
      </c>
      <c r="AG79" s="15" t="n"/>
      <c r="AH79" s="15" t="n"/>
      <c r="AI79" s="15">
        <f>SUM(AG79:AH79)</f>
        <v/>
      </c>
      <c r="AJ79" s="15">
        <f>AF79-AB79+AG79+AH79</f>
        <v/>
      </c>
      <c r="AK79" s="15">
        <f>IF(C79="是","杭州","江西工厂")</f>
        <v/>
      </c>
      <c r="AL79" s="6" t="inlineStr">
        <is>
          <t>交易关闭</t>
        </is>
      </c>
      <c r="AM79" s="94" t="inlineStr">
        <is>
          <t>—</t>
        </is>
      </c>
      <c r="AN79" s="15" t="inlineStr">
        <is>
          <t>没有申请退款</t>
        </is>
      </c>
      <c r="AO79" s="15" t="n">
        <v>0</v>
      </c>
      <c r="AP79" s="15" t="n"/>
      <c r="AQ79" s="6" t="n"/>
      <c r="AR79" t="inlineStr">
        <is>
          <t>✓</t>
        </is>
      </c>
    </row>
    <row r="80" ht="24" customHeight="1">
      <c r="A80" s="16" t="inlineStr">
        <is>
          <t>淘宝</t>
        </is>
      </c>
      <c r="B80" s="14" t="inlineStr">
        <is>
          <t>2701869133177024357</t>
        </is>
      </c>
      <c r="C80" s="14" t="inlineStr">
        <is>
          <t>是</t>
        </is>
      </c>
      <c r="D80" s="16" t="inlineStr">
        <is>
          <t>2026-04-20</t>
        </is>
      </c>
      <c r="E80" s="16" t="inlineStr">
        <is>
          <t>未知</t>
        </is>
      </c>
      <c r="F80" s="16" t="inlineStr">
        <is>
          <t>未知</t>
        </is>
      </c>
      <c r="G80" s="16" t="inlineStr">
        <is>
          <t>未知</t>
        </is>
      </c>
      <c r="H80" s="16" t="inlineStr">
        <is>
          <t>2026-04-24</t>
        </is>
      </c>
      <c r="I80" s="16" t="inlineStr">
        <is>
          <t>P26330130115</t>
        </is>
      </c>
      <c r="J80" s="16" t="inlineStr">
        <is>
          <t>畔色黑胡桃木梯形腿双人床 |黑胡桃木拱形腿床</t>
        </is>
      </c>
      <c r="K80" s="16" t="inlineStr">
        <is>
          <t>黑胡桃木梯形腿床-1.2米-榉木铺板</t>
        </is>
      </c>
      <c r="L80" s="16" t="inlineStr">
        <is>
          <t>否</t>
        </is>
      </c>
      <c r="M80" s="16" t="inlineStr">
        <is>
          <t>1</t>
        </is>
      </c>
      <c r="N80" s="16" t="n"/>
      <c r="O80" s="16" t="inlineStr">
        <is>
          <t>圆通速递</t>
        </is>
      </c>
      <c r="P80" s="16" t="inlineStr">
        <is>
          <t>YT2540602823087</t>
        </is>
      </c>
      <c r="Q80" s="16" t="n"/>
      <c r="R80" s="16">
        <f>IFERROR(SUMPRODUCT(('2-定价总表'!$A$3:$A$493="PPS"&amp;MID(I80,2,99))*('2-定价总表'!$C$3:$C$493=K80)*('2-定价总表'!$T$3:$T$493))*IF(M80="",1,M80),"")</f>
        <v/>
      </c>
      <c r="S80" s="49" t="n"/>
      <c r="T80" s="16" t="n"/>
      <c r="U80" s="16" t="n"/>
      <c r="V80" s="16" t="n"/>
      <c r="W80" s="16" t="n"/>
      <c r="X80" s="16" t="n"/>
      <c r="Y80" s="16" t="n"/>
      <c r="Z80" s="16" t="n"/>
      <c r="AA80" s="16" t="n"/>
      <c r="AB80" s="16">
        <f>SUM(S80:AA80)</f>
        <v/>
      </c>
      <c r="AC80" s="16" t="inlineStr">
        <is>
          <t>135.00</t>
        </is>
      </c>
      <c r="AD80" s="16">
        <f>AC80*0.006</f>
        <v/>
      </c>
      <c r="AE80" s="16">
        <f>AC80*0.02</f>
        <v/>
      </c>
      <c r="AF80" s="16">
        <f>AC80-AD80-AE80</f>
        <v/>
      </c>
      <c r="AG80" s="16" t="n"/>
      <c r="AH80" s="16" t="n"/>
      <c r="AI80" s="16">
        <f>SUM(AG80:AH80)</f>
        <v/>
      </c>
      <c r="AJ80" s="16">
        <f>AF80-AB80+AG80+AH80</f>
        <v/>
      </c>
      <c r="AK80" s="16">
        <f>IF(C80="是","杭州","江西工厂")</f>
        <v/>
      </c>
      <c r="AL80" s="9" t="inlineStr">
        <is>
          <t>卖家已发货，等待买家确认</t>
        </is>
      </c>
      <c r="AM80" s="92" t="inlineStr">
        <is>
          <t>待匹配</t>
        </is>
      </c>
      <c r="AN80" s="16" t="inlineStr">
        <is>
          <t>没有申请退款</t>
        </is>
      </c>
      <c r="AO80" s="16" t="n">
        <v>0</v>
      </c>
      <c r="AP80" s="16" t="n"/>
      <c r="AQ80" s="9" t="n"/>
      <c r="AR80" t="inlineStr">
        <is>
          <t>✓</t>
        </is>
      </c>
    </row>
    <row r="81" ht="24" customHeight="1">
      <c r="A81" s="15" t="inlineStr">
        <is>
          <t>淘宝</t>
        </is>
      </c>
      <c r="B81" s="14" t="inlineStr">
        <is>
          <t>4502307207110063141</t>
        </is>
      </c>
      <c r="C81" s="14" t="inlineStr">
        <is>
          <t>非已记录补单</t>
        </is>
      </c>
      <c r="D81" s="15" t="inlineStr">
        <is>
          <t>2026-04-20</t>
        </is>
      </c>
      <c r="E81" s="15" t="inlineStr">
        <is>
          <t>未知</t>
        </is>
      </c>
      <c r="F81" s="15" t="inlineStr">
        <is>
          <t>未知</t>
        </is>
      </c>
      <c r="G81" s="15" t="inlineStr">
        <is>
          <t>未知</t>
        </is>
      </c>
      <c r="H81" s="15" t="n"/>
      <c r="I81" s="15" t="inlineStr">
        <is>
          <t>P24210070901</t>
        </is>
      </c>
      <c r="J81" s="15" t="inlineStr">
        <is>
          <t>榉木岩板餐桌 |榉木三角腿岩板餐桌</t>
        </is>
      </c>
      <c r="K81" s="15" t="inlineStr">
        <is>
          <t>榉木餐桌-1.2米</t>
        </is>
      </c>
      <c r="L81" s="15" t="n"/>
      <c r="M81" s="15" t="inlineStr">
        <is>
          <t>1</t>
        </is>
      </c>
      <c r="N81" s="15" t="n"/>
      <c r="O81" s="15" t="n"/>
      <c r="P81" s="15" t="n"/>
      <c r="Q81" s="15" t="n"/>
      <c r="R81" s="15">
        <f>IFERROR(SUMPRODUCT(('2-定价总表'!$A$3:$A$493="PPS"&amp;MID(I81,2,99))*('2-定价总表'!$C$3:$C$493=K81)*('2-定价总表'!$T$3:$T$493))*IF(M81="",1,M81),"")</f>
        <v/>
      </c>
      <c r="S81" s="90" t="n"/>
      <c r="T81" s="90" t="n"/>
      <c r="U81" s="90" t="n"/>
      <c r="V81" s="90" t="n"/>
      <c r="W81" s="90" t="n"/>
      <c r="X81" s="90" t="n"/>
      <c r="Y81" s="90" t="n"/>
      <c r="Z81" s="90" t="n"/>
      <c r="AA81" s="90" t="n"/>
      <c r="AB81" s="15">
        <f>SUM(S81:AA81)</f>
        <v/>
      </c>
      <c r="AC81" s="15" t="n"/>
      <c r="AD81" s="15">
        <f>AC81*0.006</f>
        <v/>
      </c>
      <c r="AE81" s="15">
        <f>AC81*0.02</f>
        <v/>
      </c>
      <c r="AF81" s="15">
        <f>AC81-AD81-AE81</f>
        <v/>
      </c>
      <c r="AG81" s="15" t="n"/>
      <c r="AH81" s="15" t="n"/>
      <c r="AI81" s="15">
        <f>SUM(AG81:AH81)</f>
        <v/>
      </c>
      <c r="AJ81" s="15">
        <f>AF81-AB81+AG81+AH81</f>
        <v/>
      </c>
      <c r="AK81" s="15">
        <f>IF(C81="是","杭州","江西工厂")</f>
        <v/>
      </c>
      <c r="AL81" s="6" t="inlineStr">
        <is>
          <t>交易关闭</t>
        </is>
      </c>
      <c r="AM81" s="94" t="inlineStr">
        <is>
          <t>—</t>
        </is>
      </c>
      <c r="AN81" s="15" t="inlineStr">
        <is>
          <t>没有申请退款</t>
        </is>
      </c>
      <c r="AO81" s="15" t="n">
        <v>0</v>
      </c>
      <c r="AP81" s="15" t="n"/>
      <c r="AQ81" s="6" t="n"/>
      <c r="AR81" t="inlineStr">
        <is>
          <t>✓</t>
        </is>
      </c>
    </row>
    <row r="82" ht="24" customHeight="1">
      <c r="A82" s="16" t="inlineStr">
        <is>
          <t>淘宝</t>
        </is>
      </c>
      <c r="B82" s="14" t="inlineStr">
        <is>
          <t>4502312065119023542</t>
        </is>
      </c>
      <c r="C82" s="14" t="inlineStr">
        <is>
          <t>非已记录补单</t>
        </is>
      </c>
      <c r="D82" s="16" t="inlineStr">
        <is>
          <t>2026-04-19</t>
        </is>
      </c>
      <c r="E82" s="16" t="inlineStr">
        <is>
          <t>未知</t>
        </is>
      </c>
      <c r="F82" s="16" t="inlineStr">
        <is>
          <t>未知</t>
        </is>
      </c>
      <c r="G82" s="16" t="inlineStr">
        <is>
          <t>未知</t>
        </is>
      </c>
      <c r="H82" s="16" t="n"/>
      <c r="I82" s="16" t="inlineStr">
        <is>
          <t>P24210070901</t>
        </is>
      </c>
      <c r="J82" s="16" t="inlineStr">
        <is>
          <t>榉木岩板餐桌 |榉木三角腿岩板餐桌</t>
        </is>
      </c>
      <c r="K82" s="16" t="inlineStr">
        <is>
          <t>榉木餐桌-1.2米</t>
        </is>
      </c>
      <c r="L82" s="16" t="n"/>
      <c r="M82" s="16" t="inlineStr">
        <is>
          <t>1</t>
        </is>
      </c>
      <c r="N82" s="16" t="n"/>
      <c r="O82" s="16" t="n"/>
      <c r="P82" s="16" t="n"/>
      <c r="Q82" s="16" t="n"/>
      <c r="R82" s="16">
        <f>IFERROR(SUMPRODUCT(('2-定价总表'!$A$3:$A$493="PPS"&amp;MID(I82,2,99))*('2-定价总表'!$C$3:$C$493=K82)*('2-定价总表'!$T$3:$T$493))*IF(M82="",1,M82),"")</f>
        <v/>
      </c>
      <c r="S82" s="90" t="n"/>
      <c r="T82" s="90" t="n"/>
      <c r="U82" s="90" t="n"/>
      <c r="V82" s="90" t="n"/>
      <c r="W82" s="90" t="n"/>
      <c r="X82" s="90" t="n"/>
      <c r="Y82" s="90" t="n"/>
      <c r="Z82" s="90" t="n"/>
      <c r="AA82" s="90" t="n"/>
      <c r="AB82" s="16">
        <f>SUM(S82:AA82)</f>
        <v/>
      </c>
      <c r="AC82" s="16" t="inlineStr">
        <is>
          <t>2699.74</t>
        </is>
      </c>
      <c r="AD82" s="16">
        <f>AC82*0.006</f>
        <v/>
      </c>
      <c r="AE82" s="16">
        <f>AC82*0.02</f>
        <v/>
      </c>
      <c r="AF82" s="16">
        <f>AC82-AD82-AE82</f>
        <v/>
      </c>
      <c r="AG82" s="16" t="n"/>
      <c r="AH82" s="16" t="n"/>
      <c r="AI82" s="16">
        <f>SUM(AG82:AH82)</f>
        <v/>
      </c>
      <c r="AJ82" s="16">
        <f>AF82-AB82+AG82+AH82</f>
        <v/>
      </c>
      <c r="AK82" s="16">
        <f>IF(C82="是","杭州","江西工厂")</f>
        <v/>
      </c>
      <c r="AL82" s="9" t="inlineStr">
        <is>
          <t>交易关闭</t>
        </is>
      </c>
      <c r="AM82" s="94" t="inlineStr">
        <is>
          <t>—</t>
        </is>
      </c>
      <c r="AN82" s="16" t="inlineStr">
        <is>
          <t>退款成功</t>
        </is>
      </c>
      <c r="AO82" s="16" t="n">
        <v>2699.74</v>
      </c>
      <c r="AP82" s="16" t="n"/>
      <c r="AQ82" s="9" t="inlineStr">
        <is>
          <t>延时发货！！先别发货</t>
        </is>
      </c>
      <c r="AR82" t="inlineStr">
        <is>
          <t>✓</t>
        </is>
      </c>
    </row>
    <row r="83" ht="24" customHeight="1">
      <c r="A83" s="15" t="inlineStr">
        <is>
          <t>淘宝</t>
        </is>
      </c>
      <c r="B83" s="14" t="inlineStr">
        <is>
          <t>4502310771110033538</t>
        </is>
      </c>
      <c r="C83" s="14" t="inlineStr">
        <is>
          <t>非已记录补单</t>
        </is>
      </c>
      <c r="D83" s="15" t="inlineStr">
        <is>
          <t>2026-04-19</t>
        </is>
      </c>
      <c r="E83" s="15" t="inlineStr">
        <is>
          <t>潘德沐</t>
        </is>
      </c>
      <c r="F83" s="15" t="inlineStr">
        <is>
          <t>18413246728-9285</t>
        </is>
      </c>
      <c r="G83" s="15" t="inlineStr">
        <is>
          <t>浙江省 杭州市 西湖区 三墩镇国风美域1栋2单元1201室</t>
        </is>
      </c>
      <c r="H83" s="15" t="n"/>
      <c r="I83" s="15" t="inlineStr">
        <is>
          <t>P25250100405</t>
        </is>
      </c>
      <c r="J83" s="15" t="inlineStr">
        <is>
          <t>樱桃木窄柜 |樱桃木1米餐边柜</t>
        </is>
      </c>
      <c r="K83" s="15" t="inlineStr">
        <is>
          <t>窄柜-整柜洞石背板-1.2米</t>
        </is>
      </c>
      <c r="L83" s="15" t="inlineStr">
        <is>
          <t>否</t>
        </is>
      </c>
      <c r="M83" s="15" t="inlineStr">
        <is>
          <t>1</t>
        </is>
      </c>
      <c r="N83" s="15" t="n"/>
      <c r="O83" s="15" t="n"/>
      <c r="P83" s="15" t="inlineStr">
        <is>
          <t>700907239164</t>
        </is>
      </c>
      <c r="Q83" s="15" t="inlineStr">
        <is>
          <t>P51187006673</t>
        </is>
      </c>
      <c r="R83" s="15">
        <f>IFERROR(SUMPRODUCT(('2-定价总表'!$A$3:$A$493="PPS"&amp;MID(I83,2,99))*('2-定价总表'!$C$3:$C$493=K83)*('2-定价总表'!$T$3:$T$493))*IF(M83="",1,M83),"")</f>
        <v/>
      </c>
      <c r="S83" s="15" t="n">
        <v>4429.28</v>
      </c>
      <c r="T83" s="15" t="n">
        <v>350</v>
      </c>
      <c r="U83" s="15" t="n">
        <v>0</v>
      </c>
      <c r="V83" s="15" t="n">
        <v>0</v>
      </c>
      <c r="W83" s="15" t="n">
        <v>0</v>
      </c>
      <c r="X83" s="15" t="n">
        <v>0</v>
      </c>
      <c r="Y83" s="90" t="n"/>
      <c r="Z83" s="15" t="n">
        <v>0</v>
      </c>
      <c r="AA83" s="15" t="n">
        <v>0</v>
      </c>
      <c r="AB83" s="15">
        <f>SUM(S83:AA83)</f>
        <v/>
      </c>
      <c r="AC83" s="15" t="inlineStr">
        <is>
          <t>5858.40</t>
        </is>
      </c>
      <c r="AD83" s="15">
        <f>AC83*0.006</f>
        <v/>
      </c>
      <c r="AE83" s="15">
        <f>AC83*0.02</f>
        <v/>
      </c>
      <c r="AF83" s="15">
        <f>AC83-AD83-AE83</f>
        <v/>
      </c>
      <c r="AG83" s="15" t="n"/>
      <c r="AH83" s="15" t="n"/>
      <c r="AI83" s="15">
        <f>SUM(AG83:AH83)</f>
        <v/>
      </c>
      <c r="AJ83" s="15">
        <f>AF83-AB83+AG83+AH83</f>
        <v/>
      </c>
      <c r="AK83" s="15">
        <f>IF(C83="是","杭州","江西工厂")</f>
        <v/>
      </c>
      <c r="AL83" s="6" t="inlineStr">
        <is>
          <t>买家已付款,等待卖家发货</t>
        </is>
      </c>
      <c r="AM83" s="92" t="inlineStr">
        <is>
          <t>待匹配</t>
        </is>
      </c>
      <c r="AN83" s="15" t="inlineStr">
        <is>
          <t>没有申请退款</t>
        </is>
      </c>
      <c r="AO83" s="15" t="n">
        <v>0</v>
      </c>
      <c r="AP83" s="15" t="n"/>
      <c r="AQ83" s="6" t="n"/>
      <c r="AR83" t="inlineStr">
        <is>
          <t>[待填]成本/费用字段</t>
        </is>
      </c>
    </row>
    <row r="84" ht="24" customHeight="1">
      <c r="A84" s="16" t="inlineStr">
        <is>
          <t>淘宝</t>
        </is>
      </c>
      <c r="B84" s="14" t="inlineStr">
        <is>
          <t>4502313073110007619</t>
        </is>
      </c>
      <c r="C84" s="14" t="inlineStr">
        <is>
          <t>是</t>
        </is>
      </c>
      <c r="D84" s="16" t="inlineStr">
        <is>
          <t>2026-04-19</t>
        </is>
      </c>
      <c r="E84" s="16" t="inlineStr">
        <is>
          <t>未知</t>
        </is>
      </c>
      <c r="F84" s="16" t="inlineStr">
        <is>
          <t>未知</t>
        </is>
      </c>
      <c r="G84" s="16" t="inlineStr">
        <is>
          <t>未知</t>
        </is>
      </c>
      <c r="H84" s="16" t="inlineStr">
        <is>
          <t>2026-04-24</t>
        </is>
      </c>
      <c r="I84" s="16" t="inlineStr">
        <is>
          <t>P26380060320</t>
        </is>
      </c>
      <c r="J84" s="16" t="inlineStr">
        <is>
          <t>畔色黑胡桃木床头柜 |黑胡桃木岩板床头柜</t>
        </is>
      </c>
      <c r="K84" s="16" t="inlineStr">
        <is>
          <t>黑胡桃木床头柜-岩板台面</t>
        </is>
      </c>
      <c r="L84" s="16" t="inlineStr">
        <is>
          <t>否</t>
        </is>
      </c>
      <c r="M84" s="16" t="inlineStr">
        <is>
          <t>1</t>
        </is>
      </c>
      <c r="N84" s="16" t="n"/>
      <c r="O84" s="16" t="inlineStr">
        <is>
          <t>圆通速递</t>
        </is>
      </c>
      <c r="P84" s="16" t="inlineStr">
        <is>
          <t>YT2545656270656</t>
        </is>
      </c>
      <c r="Q84" s="16" t="n"/>
      <c r="R84" s="16">
        <f>IFERROR(SUMPRODUCT(('2-定价总表'!$A$3:$A$493="PPS"&amp;MID(I84,2,99))*('2-定价总表'!$C$3:$C$493=K84)*('2-定价总表'!$T$3:$T$493))*IF(M84="",1,M84),"")</f>
        <v/>
      </c>
      <c r="S84" s="49" t="n"/>
      <c r="T84" s="16" t="n"/>
      <c r="U84" s="16" t="n"/>
      <c r="V84" s="16" t="n"/>
      <c r="W84" s="16" t="n"/>
      <c r="X84" s="16" t="n"/>
      <c r="Y84" s="16" t="n"/>
      <c r="Z84" s="16" t="n"/>
      <c r="AA84" s="16" t="n"/>
      <c r="AB84" s="16">
        <f>SUM(S84:AA84)</f>
        <v/>
      </c>
      <c r="AC84" s="16" t="inlineStr">
        <is>
          <t>147.00</t>
        </is>
      </c>
      <c r="AD84" s="16">
        <f>AC84*0.006</f>
        <v/>
      </c>
      <c r="AE84" s="16">
        <f>AC84*0.02</f>
        <v/>
      </c>
      <c r="AF84" s="16">
        <f>AC84-AD84-AE84</f>
        <v/>
      </c>
      <c r="AG84" s="16" t="n"/>
      <c r="AH84" s="16" t="n"/>
      <c r="AI84" s="16">
        <f>SUM(AG84:AH84)</f>
        <v/>
      </c>
      <c r="AJ84" s="16">
        <f>AF84-AB84+AG84+AH84</f>
        <v/>
      </c>
      <c r="AK84" s="16">
        <f>IF(C84="是","杭州","江西工厂")</f>
        <v/>
      </c>
      <c r="AL84" s="9" t="inlineStr">
        <is>
          <t>卖家已发货，等待买家确认</t>
        </is>
      </c>
      <c r="AM84" s="92" t="inlineStr">
        <is>
          <t>待匹配</t>
        </is>
      </c>
      <c r="AN84" s="16" t="inlineStr">
        <is>
          <t>没有申请退款</t>
        </is>
      </c>
      <c r="AO84" s="16" t="n">
        <v>0</v>
      </c>
      <c r="AP84" s="16" t="n"/>
      <c r="AQ84" s="9" t="n"/>
      <c r="AR84" t="inlineStr">
        <is>
          <t>✓</t>
        </is>
      </c>
    </row>
    <row r="85" ht="24" customHeight="1">
      <c r="A85" s="15" t="inlineStr">
        <is>
          <t>淘宝</t>
        </is>
      </c>
      <c r="B85" s="14" t="inlineStr">
        <is>
          <t>4502298168115000143</t>
        </is>
      </c>
      <c r="C85" s="14" t="inlineStr">
        <is>
          <t>是</t>
        </is>
      </c>
      <c r="D85" s="15" t="inlineStr">
        <is>
          <t>2026-04-19</t>
        </is>
      </c>
      <c r="E85" s="15" t="inlineStr">
        <is>
          <t>未知</t>
        </is>
      </c>
      <c r="F85" s="15" t="inlineStr">
        <is>
          <t>未知</t>
        </is>
      </c>
      <c r="G85" s="15" t="inlineStr">
        <is>
          <t>未知</t>
        </is>
      </c>
      <c r="H85" s="15" t="inlineStr">
        <is>
          <t>2026-04-24</t>
        </is>
      </c>
      <c r="I85" s="15" t="inlineStr">
        <is>
          <t>P26330110226</t>
        </is>
      </c>
      <c r="J85" s="15" t="inlineStr">
        <is>
          <t>畔色樱桃木静音双人床 |樱桃木小金属腿床</t>
        </is>
      </c>
      <c r="K85" s="15" t="inlineStr">
        <is>
          <t>樱桃木静音床-1.2米-榉木铺板</t>
        </is>
      </c>
      <c r="L85" s="15" t="inlineStr">
        <is>
          <t>否</t>
        </is>
      </c>
      <c r="M85" s="15" t="inlineStr">
        <is>
          <t>1</t>
        </is>
      </c>
      <c r="N85" s="15" t="n"/>
      <c r="O85" s="15" t="inlineStr">
        <is>
          <t>圆通速递</t>
        </is>
      </c>
      <c r="P85" s="15" t="inlineStr">
        <is>
          <t>YT2540602820299</t>
        </is>
      </c>
      <c r="Q85" s="15" t="n"/>
      <c r="R85" s="15">
        <f>IFERROR(SUMPRODUCT(('2-定价总表'!$A$3:$A$493="PPS"&amp;MID(I85,2,99))*('2-定价总表'!$C$3:$C$493=K85)*('2-定价总表'!$T$3:$T$493))*IF(M85="",1,M85),"")</f>
        <v/>
      </c>
      <c r="S85" s="49" t="n"/>
      <c r="T85" s="15" t="n"/>
      <c r="U85" s="15" t="n"/>
      <c r="V85" s="15" t="n"/>
      <c r="W85" s="15" t="n"/>
      <c r="X85" s="15" t="n"/>
      <c r="Y85" s="15" t="n"/>
      <c r="Z85" s="15" t="n"/>
      <c r="AA85" s="15" t="n"/>
      <c r="AB85" s="15">
        <f>SUM(S85:AA85)</f>
        <v/>
      </c>
      <c r="AC85" s="15" t="inlineStr">
        <is>
          <t>123.00</t>
        </is>
      </c>
      <c r="AD85" s="15">
        <f>AC85*0.006</f>
        <v/>
      </c>
      <c r="AE85" s="15">
        <f>AC85*0.02</f>
        <v/>
      </c>
      <c r="AF85" s="15">
        <f>AC85-AD85-AE85</f>
        <v/>
      </c>
      <c r="AG85" s="15" t="n"/>
      <c r="AH85" s="15" t="n"/>
      <c r="AI85" s="15">
        <f>SUM(AG85:AH85)</f>
        <v/>
      </c>
      <c r="AJ85" s="15">
        <f>AF85-AB85+AG85+AH85</f>
        <v/>
      </c>
      <c r="AK85" s="15">
        <f>IF(C85="是","杭州","江西工厂")</f>
        <v/>
      </c>
      <c r="AL85" s="6" t="inlineStr">
        <is>
          <t>卖家已发货，等待买家确认</t>
        </is>
      </c>
      <c r="AM85" s="92" t="inlineStr">
        <is>
          <t>待匹配</t>
        </is>
      </c>
      <c r="AN85" s="15" t="inlineStr">
        <is>
          <t>没有申请退款</t>
        </is>
      </c>
      <c r="AO85" s="15" t="n">
        <v>0</v>
      </c>
      <c r="AP85" s="15" t="n"/>
      <c r="AQ85" s="6" t="n"/>
      <c r="AR85" t="inlineStr">
        <is>
          <t>✓</t>
        </is>
      </c>
    </row>
    <row r="86" ht="24" customHeight="1">
      <c r="A86" s="16" t="inlineStr">
        <is>
          <t>淘宝</t>
        </is>
      </c>
      <c r="B86" s="14" t="inlineStr">
        <is>
          <t>4502313686095021915</t>
        </is>
      </c>
      <c r="C86" s="14" t="inlineStr">
        <is>
          <t>非已记录补单</t>
        </is>
      </c>
      <c r="D86" s="16" t="inlineStr">
        <is>
          <t>2026-04-19</t>
        </is>
      </c>
      <c r="E86" s="16" t="inlineStr">
        <is>
          <t>卡卡</t>
        </is>
      </c>
      <c r="F86" s="16" t="inlineStr">
        <is>
          <t>18413246728-9285</t>
        </is>
      </c>
      <c r="G86" s="16" t="inlineStr">
        <is>
          <t>浙江省 杭州市 西湖区 三墩镇国风美域1栋2单元1201室</t>
        </is>
      </c>
      <c r="H86" s="16" t="n"/>
      <c r="I86" s="16" t="inlineStr">
        <is>
          <t>P24250070901</t>
        </is>
      </c>
      <c r="J86" s="16" t="inlineStr">
        <is>
          <t>榉木餐边柜</t>
        </is>
      </c>
      <c r="K86" s="16" t="inlineStr">
        <is>
          <t>榉木餐边柜-下柜-2.1米</t>
        </is>
      </c>
      <c r="L86" s="16" t="inlineStr">
        <is>
          <t>是</t>
        </is>
      </c>
      <c r="M86" s="16" t="inlineStr">
        <is>
          <t>1</t>
        </is>
      </c>
      <c r="N86" s="16" t="n"/>
      <c r="O86" s="16" t="n"/>
      <c r="P86" s="16" t="n"/>
      <c r="Q86" s="16" t="e">
        <v>#N/A</v>
      </c>
      <c r="R86" s="16">
        <f>IFERROR(SUMPRODUCT(('2-定价总表'!$A$3:$A$493="PPS"&amp;MID(I86,2,99))*('2-定价总表'!$C$3:$C$493=K86)*('2-定价总表'!$T$3:$T$493))*IF(M86="",1,M86),"")</f>
        <v/>
      </c>
      <c r="S86" s="16" t="n">
        <v>6156</v>
      </c>
      <c r="T86" s="16" t="n">
        <v>580</v>
      </c>
      <c r="U86" s="16" t="n">
        <v>0</v>
      </c>
      <c r="V86" s="16" t="n">
        <v>0</v>
      </c>
      <c r="W86" s="16" t="n">
        <v>0</v>
      </c>
      <c r="X86" s="16" t="n">
        <v>0</v>
      </c>
      <c r="Y86" s="90" t="n"/>
      <c r="Z86" s="16" t="n">
        <v>0</v>
      </c>
      <c r="AA86" s="16" t="n">
        <v>0</v>
      </c>
      <c r="AB86" s="16">
        <f>SUM(S86:AA86)</f>
        <v/>
      </c>
      <c r="AC86" s="16" t="inlineStr">
        <is>
          <t>8138.45</t>
        </is>
      </c>
      <c r="AD86" s="16">
        <f>AC86*0.006</f>
        <v/>
      </c>
      <c r="AE86" s="16">
        <f>AC86*0.02</f>
        <v/>
      </c>
      <c r="AF86" s="16">
        <f>AC86-AD86-AE86</f>
        <v/>
      </c>
      <c r="AG86" s="16" t="n"/>
      <c r="AH86" s="16" t="n"/>
      <c r="AI86" s="16">
        <f>SUM(AG86:AH86)</f>
        <v/>
      </c>
      <c r="AJ86" s="16">
        <f>AF86-AB86+AG86+AH86</f>
        <v/>
      </c>
      <c r="AK86" s="16">
        <f>IF(C86="是","杭州","江西工厂")</f>
        <v/>
      </c>
      <c r="AL86" s="9" t="inlineStr">
        <is>
          <t>买家已付款,等待卖家发货</t>
        </is>
      </c>
      <c r="AM86" s="92" t="inlineStr">
        <is>
          <t>待匹配</t>
        </is>
      </c>
      <c r="AN86" s="16" t="inlineStr">
        <is>
          <t>没有申请退款</t>
        </is>
      </c>
      <c r="AO86" s="16" t="n">
        <v>0</v>
      </c>
      <c r="AP86" s="16" t="n"/>
      <c r="AQ86" s="9" t="n"/>
      <c r="AR86" s="88" t="inlineStr">
        <is>
          <t>公式错误/未解析: 安装工单号
[待填]成本/费用字段</t>
        </is>
      </c>
    </row>
    <row r="87" ht="24" customHeight="1">
      <c r="A87" s="15" t="inlineStr">
        <is>
          <t>淘宝</t>
        </is>
      </c>
      <c r="B87" s="14" t="inlineStr">
        <is>
          <t>4502307205105103822</t>
        </is>
      </c>
      <c r="C87" s="14" t="inlineStr">
        <is>
          <t>非已记录补单</t>
        </is>
      </c>
      <c r="D87" s="15" t="inlineStr">
        <is>
          <t>2026-04-19</t>
        </is>
      </c>
      <c r="E87" s="15" t="inlineStr">
        <is>
          <t>丁小姐</t>
        </is>
      </c>
      <c r="F87" s="15" t="inlineStr">
        <is>
          <t>18413246728-9285</t>
        </is>
      </c>
      <c r="G87" s="15" t="inlineStr">
        <is>
          <t>浙江省 杭州市 西湖区 三墩镇国风美域1栋2单元1201室</t>
        </is>
      </c>
      <c r="H87" s="15" t="inlineStr">
        <is>
          <t>2026-04-21</t>
        </is>
      </c>
      <c r="I87" s="15" t="inlineStr">
        <is>
          <t>P26990010428</t>
        </is>
      </c>
      <c r="J87" s="15" t="inlineStr">
        <is>
          <t>全屋定制</t>
        </is>
      </c>
      <c r="K87" s="15" t="inlineStr">
        <is>
          <t>定制</t>
        </is>
      </c>
      <c r="L87" s="15" t="inlineStr">
        <is>
          <t>是</t>
        </is>
      </c>
      <c r="M87" s="15" t="inlineStr">
        <is>
          <t>227</t>
        </is>
      </c>
      <c r="N87" s="15" t="n"/>
      <c r="O87" s="15" t="inlineStr">
        <is>
          <t>圆通速递</t>
        </is>
      </c>
      <c r="P87" s="15" t="inlineStr">
        <is>
          <t>YT2540424564522</t>
        </is>
      </c>
      <c r="Q87" s="15" t="inlineStr">
        <is>
          <t>P49594854547</t>
        </is>
      </c>
      <c r="R87" s="15">
        <f>IFERROR(SUMPRODUCT(('2-定价总表'!$A$3:$A$493="PPS"&amp;MID(I87,2,99))*('2-定价总表'!$C$3:$C$493=K87)*('2-定价总表'!$T$3:$T$493))*IF(M87="",1,M87),"")</f>
        <v/>
      </c>
      <c r="S87" s="15" t="n">
        <v>130</v>
      </c>
      <c r="T87" s="15" t="n">
        <v>10</v>
      </c>
      <c r="U87" s="15" t="n">
        <v>0</v>
      </c>
      <c r="V87" s="15" t="n">
        <v>0</v>
      </c>
      <c r="W87" s="15" t="n">
        <v>0</v>
      </c>
      <c r="X87" s="15" t="n">
        <v>0</v>
      </c>
      <c r="Y87" s="90" t="n"/>
      <c r="Z87" s="15" t="n">
        <v>0</v>
      </c>
      <c r="AA87" s="15" t="n">
        <v>0</v>
      </c>
      <c r="AB87" s="15">
        <f>SUM(S87:AA87)</f>
        <v/>
      </c>
      <c r="AC87" s="15" t="inlineStr">
        <is>
          <t>199.76</t>
        </is>
      </c>
      <c r="AD87" s="15">
        <f>AC87*0.006</f>
        <v/>
      </c>
      <c r="AE87" s="15">
        <f>AC87*0.02</f>
        <v/>
      </c>
      <c r="AF87" s="15">
        <f>AC87-AD87-AE87</f>
        <v/>
      </c>
      <c r="AG87" s="15" t="n"/>
      <c r="AH87" s="15" t="n"/>
      <c r="AI87" s="15">
        <f>SUM(AG87:AH87)</f>
        <v/>
      </c>
      <c r="AJ87" s="15">
        <f>AF87-AB87+AG87+AH87</f>
        <v/>
      </c>
      <c r="AK87" s="15">
        <f>IF(C87="是","杭州","江西工厂")</f>
        <v/>
      </c>
      <c r="AL87" s="6" t="inlineStr">
        <is>
          <t>交易成功</t>
        </is>
      </c>
      <c r="AM87" s="93" t="inlineStr">
        <is>
          <t>202604192300115615141 7898681</t>
        </is>
      </c>
      <c r="AN87" s="15" t="inlineStr">
        <is>
          <t>没有申请退款</t>
        </is>
      </c>
      <c r="AO87" s="15" t="n">
        <v>0</v>
      </c>
      <c r="AP87" s="15" t="n"/>
      <c r="AQ87" s="6" t="inlineStr">
        <is>
          <t>两个T25插座</t>
        </is>
      </c>
      <c r="AR87" t="inlineStr">
        <is>
          <t>[待填]成本/费用字段</t>
        </is>
      </c>
    </row>
    <row r="88" ht="24" customHeight="1">
      <c r="A88" s="16" t="inlineStr">
        <is>
          <t>淘宝</t>
        </is>
      </c>
      <c r="B88" s="14" t="inlineStr">
        <is>
          <t>2701851492140020684</t>
        </is>
      </c>
      <c r="C88" s="14" t="inlineStr">
        <is>
          <t>非已记录补单</t>
        </is>
      </c>
      <c r="D88" s="16" t="inlineStr">
        <is>
          <t>2026-04-19</t>
        </is>
      </c>
      <c r="E88" s="16" t="inlineStr">
        <is>
          <t>刘显睿</t>
        </is>
      </c>
      <c r="F88" s="16" t="inlineStr">
        <is>
          <t>18413246728-9285</t>
        </is>
      </c>
      <c r="G88" s="16" t="inlineStr">
        <is>
          <t>浙江省 杭州市 西湖区 三墩镇国风美域1栋2单元1201室</t>
        </is>
      </c>
      <c r="H88" s="16" t="n"/>
      <c r="I88" s="16" t="inlineStr">
        <is>
          <t>P24210070901</t>
        </is>
      </c>
      <c r="J88" s="16" t="inlineStr">
        <is>
          <t>榉木岩板餐桌 |榉木三角腿岩板餐桌</t>
        </is>
      </c>
      <c r="K88" s="16" t="inlineStr">
        <is>
          <t>榉木餐桌-1.2米</t>
        </is>
      </c>
      <c r="L88" s="16" t="inlineStr">
        <is>
          <t>否</t>
        </is>
      </c>
      <c r="M88" s="16" t="inlineStr">
        <is>
          <t>1</t>
        </is>
      </c>
      <c r="N88" s="16" t="n"/>
      <c r="O88" s="16" t="inlineStr">
        <is>
          <t>德邦快递</t>
        </is>
      </c>
      <c r="P88" s="16" t="inlineStr">
        <is>
          <t>DPK212534096593</t>
        </is>
      </c>
      <c r="Q88" s="16" t="inlineStr">
        <is>
          <t>P51175334565</t>
        </is>
      </c>
      <c r="R88" s="16">
        <f>IFERROR(SUMPRODUCT(('2-定价总表'!$A$3:$A$493="PPS"&amp;MID(I88,2,99))*('2-定价总表'!$C$3:$C$493=K88)*('2-定价总表'!$T$3:$T$493))*IF(M88="",1,M88),"")</f>
        <v/>
      </c>
      <c r="S88" s="16" t="n">
        <v>2005</v>
      </c>
      <c r="T88" s="16" t="n">
        <v>315</v>
      </c>
      <c r="U88" s="16" t="n">
        <v>0</v>
      </c>
      <c r="V88" s="16" t="n">
        <v>0</v>
      </c>
      <c r="W88" s="16" t="n">
        <v>0</v>
      </c>
      <c r="X88" s="16" t="n">
        <v>0</v>
      </c>
      <c r="Y88" s="90" t="n"/>
      <c r="Z88" s="16" t="n">
        <v>0</v>
      </c>
      <c r="AA88" s="16" t="n">
        <v>0</v>
      </c>
      <c r="AB88" s="16">
        <f>SUM(S88:AA88)</f>
        <v/>
      </c>
      <c r="AC88" s="16" t="inlineStr">
        <is>
          <t>2699.74</t>
        </is>
      </c>
      <c r="AD88" s="16">
        <f>AC88*0.006</f>
        <v/>
      </c>
      <c r="AE88" s="16">
        <f>AC88*0.02</f>
        <v/>
      </c>
      <c r="AF88" s="16">
        <f>AC88-AD88-AE88</f>
        <v/>
      </c>
      <c r="AG88" s="16" t="n"/>
      <c r="AH88" s="16" t="n"/>
      <c r="AI88" s="16">
        <f>SUM(AG88:AH88)</f>
        <v/>
      </c>
      <c r="AJ88" s="16">
        <f>AF88-AB88+AG88+AH88</f>
        <v/>
      </c>
      <c r="AK88" s="16">
        <f>IF(C88="是","杭州","江西工厂")</f>
        <v/>
      </c>
      <c r="AL88" s="9" t="inlineStr">
        <is>
          <t>买家已付款,等待卖家发货</t>
        </is>
      </c>
      <c r="AM88" s="92" t="inlineStr">
        <is>
          <t>待匹配</t>
        </is>
      </c>
      <c r="AN88" s="16" t="inlineStr">
        <is>
          <t>没有申请退款</t>
        </is>
      </c>
      <c r="AO88" s="16" t="n">
        <v>0</v>
      </c>
      <c r="AP88" s="16" t="n"/>
      <c r="AQ88" s="9" t="n"/>
      <c r="AR88" t="inlineStr">
        <is>
          <t>[待填]成本/费用字段</t>
        </is>
      </c>
    </row>
    <row r="89" ht="24" customHeight="1">
      <c r="A89" s="15" t="inlineStr">
        <is>
          <t>淘宝</t>
        </is>
      </c>
      <c r="B89" s="14" t="inlineStr">
        <is>
          <t>2701864417136002153</t>
        </is>
      </c>
      <c r="C89" s="14" t="inlineStr">
        <is>
          <t>是</t>
        </is>
      </c>
      <c r="D89" s="15" t="inlineStr">
        <is>
          <t>2026-04-19</t>
        </is>
      </c>
      <c r="E89" s="15" t="inlineStr">
        <is>
          <t>未知</t>
        </is>
      </c>
      <c r="F89" s="15" t="inlineStr">
        <is>
          <t>未知</t>
        </is>
      </c>
      <c r="G89" s="15" t="inlineStr">
        <is>
          <t>未知</t>
        </is>
      </c>
      <c r="H89" s="15" t="inlineStr">
        <is>
          <t>2026-04-24</t>
        </is>
      </c>
      <c r="I89" s="15" t="inlineStr">
        <is>
          <t>P26380060320</t>
        </is>
      </c>
      <c r="J89" s="15" t="inlineStr">
        <is>
          <t>畔色黑胡桃木床头柜 |黑胡桃木岩板床头柜</t>
        </is>
      </c>
      <c r="K89" s="15" t="inlineStr">
        <is>
          <t>黑胡桃木床头柜-岩板台面</t>
        </is>
      </c>
      <c r="L89" s="15" t="inlineStr">
        <is>
          <t>否</t>
        </is>
      </c>
      <c r="M89" s="15" t="inlineStr">
        <is>
          <t>1</t>
        </is>
      </c>
      <c r="N89" s="15" t="n"/>
      <c r="O89" s="15" t="inlineStr">
        <is>
          <t>圆通速递</t>
        </is>
      </c>
      <c r="P89" s="15" t="inlineStr">
        <is>
          <t>YT2540602828631</t>
        </is>
      </c>
      <c r="Q89" s="15" t="n"/>
      <c r="R89" s="15">
        <f>IFERROR(SUMPRODUCT(('2-定价总表'!$A$3:$A$493="PPS"&amp;MID(I89,2,99))*('2-定价总表'!$C$3:$C$493=K89)*('2-定价总表'!$T$3:$T$493))*IF(M89="",1,M89),"")</f>
        <v/>
      </c>
      <c r="S89" s="49" t="n"/>
      <c r="T89" s="15" t="n"/>
      <c r="U89" s="15" t="n"/>
      <c r="V89" s="15" t="n"/>
      <c r="W89" s="15" t="n"/>
      <c r="X89" s="15" t="n"/>
      <c r="Y89" s="15" t="n"/>
      <c r="Z89" s="15" t="n"/>
      <c r="AA89" s="15" t="n"/>
      <c r="AB89" s="15">
        <f>SUM(S89:AA89)</f>
        <v/>
      </c>
      <c r="AC89" s="15" t="inlineStr">
        <is>
          <t>135.00</t>
        </is>
      </c>
      <c r="AD89" s="15">
        <f>AC89*0.006</f>
        <v/>
      </c>
      <c r="AE89" s="15">
        <f>AC89*0.02</f>
        <v/>
      </c>
      <c r="AF89" s="15">
        <f>AC89-AD89-AE89</f>
        <v/>
      </c>
      <c r="AG89" s="15" t="n"/>
      <c r="AH89" s="15" t="n"/>
      <c r="AI89" s="15">
        <f>SUM(AG89:AH89)</f>
        <v/>
      </c>
      <c r="AJ89" s="15">
        <f>AF89-AB89+AG89+AH89</f>
        <v/>
      </c>
      <c r="AK89" s="15">
        <f>IF(C89="是","杭州","江西工厂")</f>
        <v/>
      </c>
      <c r="AL89" s="6" t="inlineStr">
        <is>
          <t>交易成功</t>
        </is>
      </c>
      <c r="AM89" s="93" t="inlineStr">
        <is>
          <t>202604192200119954144 3817030</t>
        </is>
      </c>
      <c r="AN89" s="15" t="inlineStr">
        <is>
          <t>没有申请退款</t>
        </is>
      </c>
      <c r="AO89" s="15" t="n">
        <v>0</v>
      </c>
      <c r="AP89" s="15" t="n"/>
      <c r="AQ89" s="6" t="n"/>
      <c r="AR89" t="inlineStr">
        <is>
          <t>✓</t>
        </is>
      </c>
    </row>
    <row r="90" ht="24" customHeight="1">
      <c r="A90" s="16" t="inlineStr">
        <is>
          <t>淘宝</t>
        </is>
      </c>
      <c r="B90" s="14" t="inlineStr">
        <is>
          <t>2701853364123220565</t>
        </is>
      </c>
      <c r="C90" s="14" t="inlineStr">
        <is>
          <t>非已记录补单</t>
        </is>
      </c>
      <c r="D90" s="16" t="inlineStr">
        <is>
          <t>2026-04-19</t>
        </is>
      </c>
      <c r="E90" s="16" t="inlineStr">
        <is>
          <t>未知</t>
        </is>
      </c>
      <c r="F90" s="16" t="inlineStr">
        <is>
          <t>未知</t>
        </is>
      </c>
      <c r="G90" s="16" t="inlineStr">
        <is>
          <t>未知</t>
        </is>
      </c>
      <c r="H90" s="16" t="n"/>
      <c r="I90" s="16" t="inlineStr">
        <is>
          <t>P26380060320</t>
        </is>
      </c>
      <c r="J90" s="16" t="inlineStr">
        <is>
          <t>畔色黑胡桃木床头柜 |黑胡桃木岩板床头柜</t>
        </is>
      </c>
      <c r="K90" s="16" t="inlineStr">
        <is>
          <t>黑胡桃木床头柜-岩板台面</t>
        </is>
      </c>
      <c r="L90" s="16" t="n"/>
      <c r="M90" s="16" t="inlineStr">
        <is>
          <t>1</t>
        </is>
      </c>
      <c r="N90" s="16" t="n"/>
      <c r="O90" s="16" t="n"/>
      <c r="P90" s="16" t="n"/>
      <c r="Q90" s="16" t="n"/>
      <c r="R90" s="16">
        <f>IFERROR(SUMPRODUCT(('2-定价总表'!$A$3:$A$493="PPS"&amp;MID(I90,2,99))*('2-定价总表'!$C$3:$C$493=K90)*('2-定价总表'!$T$3:$T$493))*IF(M90="",1,M90),"")</f>
        <v/>
      </c>
      <c r="S90" s="90" t="n"/>
      <c r="T90" s="90" t="n"/>
      <c r="U90" s="90" t="n"/>
      <c r="V90" s="90" t="n"/>
      <c r="W90" s="90" t="n"/>
      <c r="X90" s="90" t="n"/>
      <c r="Y90" s="90" t="n"/>
      <c r="Z90" s="90" t="n"/>
      <c r="AA90" s="90" t="n"/>
      <c r="AB90" s="16">
        <f>SUM(S90:AA90)</f>
        <v/>
      </c>
      <c r="AC90" s="16" t="n"/>
      <c r="AD90" s="16">
        <f>AC90*0.006</f>
        <v/>
      </c>
      <c r="AE90" s="16">
        <f>AC90*0.02</f>
        <v/>
      </c>
      <c r="AF90" s="16">
        <f>AC90-AD90-AE90</f>
        <v/>
      </c>
      <c r="AG90" s="16" t="n"/>
      <c r="AH90" s="16" t="n"/>
      <c r="AI90" s="16">
        <f>SUM(AG90:AH90)</f>
        <v/>
      </c>
      <c r="AJ90" s="16">
        <f>AF90-AB90+AG90+AH90</f>
        <v/>
      </c>
      <c r="AK90" s="16">
        <f>IF(C90="是","杭州","江西工厂")</f>
        <v/>
      </c>
      <c r="AL90" s="9" t="inlineStr">
        <is>
          <t>交易关闭</t>
        </is>
      </c>
      <c r="AM90" s="94" t="inlineStr">
        <is>
          <t>—</t>
        </is>
      </c>
      <c r="AN90" s="16" t="inlineStr">
        <is>
          <t>没有申请退款</t>
        </is>
      </c>
      <c r="AO90" s="16" t="n">
        <v>0</v>
      </c>
      <c r="AP90" s="16" t="n"/>
      <c r="AQ90" s="9" t="n"/>
      <c r="AR90" t="inlineStr">
        <is>
          <t>✓</t>
        </is>
      </c>
    </row>
    <row r="91" ht="24" customHeight="1">
      <c r="A91" s="15" t="inlineStr">
        <is>
          <t>淘宝</t>
        </is>
      </c>
      <c r="B91" s="14" t="inlineStr">
        <is>
          <t>2701851420107045874</t>
        </is>
      </c>
      <c r="C91" s="14" t="inlineStr">
        <is>
          <t>非已记录补单</t>
        </is>
      </c>
      <c r="D91" s="15" t="inlineStr">
        <is>
          <t>2026-04-18</t>
        </is>
      </c>
      <c r="E91" s="15" t="inlineStr">
        <is>
          <t>Rubus</t>
        </is>
      </c>
      <c r="F91" s="15" t="inlineStr">
        <is>
          <t>18416761145-3127</t>
        </is>
      </c>
      <c r="G91" s="15" t="inlineStr">
        <is>
          <t>山东省 淄博市 临淄区 雪宫街道杨坡路与临淄大道交汇处南200米路西蓝溪沁园</t>
        </is>
      </c>
      <c r="H91" s="15" t="inlineStr">
        <is>
          <t>2026-04-20</t>
        </is>
      </c>
      <c r="I91" s="15" t="inlineStr">
        <is>
          <t>P23980010606</t>
        </is>
      </c>
      <c r="J91" s="15" t="inlineStr">
        <is>
          <t>畔色样块</t>
        </is>
      </c>
      <c r="K91" s="15" t="inlineStr">
        <is>
          <t>榉木样块</t>
        </is>
      </c>
      <c r="L91" s="15" t="inlineStr">
        <is>
          <t>否</t>
        </is>
      </c>
      <c r="M91" s="15" t="inlineStr">
        <is>
          <t>1</t>
        </is>
      </c>
      <c r="N91" s="15" t="n"/>
      <c r="O91" s="15" t="inlineStr">
        <is>
          <t>圆通速递</t>
        </is>
      </c>
      <c r="P91" s="15" t="inlineStr">
        <is>
          <t>YT2545423684163</t>
        </is>
      </c>
      <c r="Q91" s="15" t="n"/>
      <c r="R91" s="15">
        <f>IFERROR(SUMPRODUCT(('2-定价总表'!$A$3:$A$493="PPS"&amp;MID(I91,2,99))*('2-定价总表'!$C$3:$C$493=K91)*('2-定价总表'!$T$3:$T$493))*IF(M91="",1,M91),"")</f>
        <v/>
      </c>
      <c r="S91" s="90" t="n"/>
      <c r="T91" s="90" t="n"/>
      <c r="U91" s="90" t="n"/>
      <c r="V91" s="90" t="n"/>
      <c r="W91" s="90" t="e">
        <v>#N/A</v>
      </c>
      <c r="X91" s="90" t="e">
        <v>#N/A</v>
      </c>
      <c r="Y91" s="90" t="n"/>
      <c r="Z91" s="90" t="e">
        <v>#N/A</v>
      </c>
      <c r="AA91" s="90" t="e">
        <v>#N/A</v>
      </c>
      <c r="AB91" s="15">
        <f>SUM(S91:AA91)</f>
        <v/>
      </c>
      <c r="AC91" s="15" t="inlineStr">
        <is>
          <t>17.00</t>
        </is>
      </c>
      <c r="AD91" s="15">
        <f>AC91*0.006</f>
        <v/>
      </c>
      <c r="AE91" s="15">
        <f>AC91*0.02</f>
        <v/>
      </c>
      <c r="AF91" s="15">
        <f>AC91-AD91-AE91</f>
        <v/>
      </c>
      <c r="AG91" s="15" t="n"/>
      <c r="AH91" s="15" t="n"/>
      <c r="AI91" s="15">
        <f>SUM(AG91:AH91)</f>
        <v/>
      </c>
      <c r="AJ91" s="15">
        <f>AF91-AB91+AG91+AH91</f>
        <v/>
      </c>
      <c r="AK91" s="15">
        <f>IF(C91="是","杭州","江西工厂")</f>
        <v/>
      </c>
      <c r="AL91" s="6" t="inlineStr">
        <is>
          <t>卖家已发货，等待买家确认</t>
        </is>
      </c>
      <c r="AM91" s="93" t="inlineStr">
        <is>
          <t>202604200200700115808 30012983247</t>
        </is>
      </c>
      <c r="AN91" s="15" t="inlineStr">
        <is>
          <t>没有申请退款</t>
        </is>
      </c>
      <c r="AO91" s="15" t="n">
        <v>0</v>
      </c>
      <c r="AP91" s="15" t="n"/>
      <c r="AQ91" s="6" t="n"/>
      <c r="AR91" s="88" t="inlineStr">
        <is>
          <t>公式错误/未解析: 订单赔付费、二次上门维修费、其它费用、好评/差价返、总成本、订单利润
[待填]成本/费用字段</t>
        </is>
      </c>
    </row>
    <row r="92" ht="24" customHeight="1">
      <c r="A92" s="16" t="inlineStr">
        <is>
          <t>淘宝</t>
        </is>
      </c>
      <c r="B92" s="14" t="inlineStr">
        <is>
          <t>4502310012082025524</t>
        </is>
      </c>
      <c r="C92" s="14" t="inlineStr">
        <is>
          <t>是</t>
        </is>
      </c>
      <c r="D92" s="16" t="inlineStr">
        <is>
          <t>2026-04-18</t>
        </is>
      </c>
      <c r="E92" s="16" t="inlineStr">
        <is>
          <t>未知</t>
        </is>
      </c>
      <c r="F92" s="16" t="inlineStr">
        <is>
          <t>未知</t>
        </is>
      </c>
      <c r="G92" s="16" t="inlineStr">
        <is>
          <t>未知</t>
        </is>
      </c>
      <c r="H92" s="16" t="inlineStr">
        <is>
          <t>2026-04-22</t>
        </is>
      </c>
      <c r="I92" s="16" t="inlineStr">
        <is>
          <t>P26380060320</t>
        </is>
      </c>
      <c r="J92" s="16" t="inlineStr">
        <is>
          <t>畔色黑胡桃木床头柜 |黑胡桃木岩板床头柜</t>
        </is>
      </c>
      <c r="K92" s="16" t="inlineStr">
        <is>
          <t>黑胡桃木床头柜-岩板台面</t>
        </is>
      </c>
      <c r="L92" s="16" t="inlineStr">
        <is>
          <t>否</t>
        </is>
      </c>
      <c r="M92" s="16" t="inlineStr">
        <is>
          <t>1</t>
        </is>
      </c>
      <c r="N92" s="16" t="n"/>
      <c r="O92" s="16" t="inlineStr">
        <is>
          <t>圆通速递</t>
        </is>
      </c>
      <c r="P92" s="16" t="inlineStr">
        <is>
          <t>YT2540482941468</t>
        </is>
      </c>
      <c r="Q92" s="16" t="n"/>
      <c r="R92" s="16">
        <f>IFERROR(SUMPRODUCT(('2-定价总表'!$A$3:$A$493="PPS"&amp;MID(I92,2,99))*('2-定价总表'!$C$3:$C$493=K92)*('2-定价总表'!$T$3:$T$493))*IF(M92="",1,M92),"")</f>
        <v/>
      </c>
      <c r="S92" s="49" t="n"/>
      <c r="T92" s="16" t="n"/>
      <c r="U92" s="16" t="n"/>
      <c r="V92" s="16" t="n"/>
      <c r="W92" s="16" t="n"/>
      <c r="X92" s="16" t="n"/>
      <c r="Y92" s="16" t="n"/>
      <c r="Z92" s="16" t="n"/>
      <c r="AA92" s="16" t="n"/>
      <c r="AB92" s="16">
        <f>SUM(S92:AA92)</f>
        <v/>
      </c>
      <c r="AC92" s="16" t="inlineStr">
        <is>
          <t>125.00</t>
        </is>
      </c>
      <c r="AD92" s="16">
        <f>AC92*0.006</f>
        <v/>
      </c>
      <c r="AE92" s="16">
        <f>AC92*0.02</f>
        <v/>
      </c>
      <c r="AF92" s="16">
        <f>AC92-AD92-AE92</f>
        <v/>
      </c>
      <c r="AG92" s="16" t="n"/>
      <c r="AH92" s="16" t="n"/>
      <c r="AI92" s="16">
        <f>SUM(AG92:AH92)</f>
        <v/>
      </c>
      <c r="AJ92" s="16">
        <f>AF92-AB92+AG92+AH92</f>
        <v/>
      </c>
      <c r="AK92" s="16">
        <f>IF(C92="是","杭州","江西工厂")</f>
        <v/>
      </c>
      <c r="AL92" s="9" t="inlineStr">
        <is>
          <t>交易成功</t>
        </is>
      </c>
      <c r="AM92" s="93" t="inlineStr">
        <is>
          <t>202604182300113923143 4187285</t>
        </is>
      </c>
      <c r="AN92" s="16" t="inlineStr">
        <is>
          <t>没有申请退款</t>
        </is>
      </c>
      <c r="AO92" s="16" t="n">
        <v>0</v>
      </c>
      <c r="AP92" s="16" t="n"/>
      <c r="AQ92" s="9" t="n"/>
      <c r="AR92" t="inlineStr">
        <is>
          <t>✓</t>
        </is>
      </c>
    </row>
    <row r="93" ht="24" customHeight="1">
      <c r="A93" s="15" t="inlineStr">
        <is>
          <t>淘宝</t>
        </is>
      </c>
      <c r="B93" s="14" t="inlineStr">
        <is>
          <t>4502319230070015422</t>
        </is>
      </c>
      <c r="C93" s="14" t="inlineStr">
        <is>
          <t>是</t>
        </is>
      </c>
      <c r="D93" s="15" t="inlineStr">
        <is>
          <t>2026-04-18</t>
        </is>
      </c>
      <c r="E93" s="15" t="inlineStr">
        <is>
          <t>未知</t>
        </is>
      </c>
      <c r="F93" s="15" t="inlineStr">
        <is>
          <t>未知</t>
        </is>
      </c>
      <c r="G93" s="15" t="inlineStr">
        <is>
          <t>未知</t>
        </is>
      </c>
      <c r="H93" s="15" t="inlineStr">
        <is>
          <t>2026-04-22</t>
        </is>
      </c>
      <c r="I93" s="15" t="inlineStr">
        <is>
          <t>P26330140117</t>
        </is>
      </c>
      <c r="J93" s="15" t="inlineStr">
        <is>
          <t>畔色黑胡桃木软包双人床 |黑胡桃木落地大软包床</t>
        </is>
      </c>
      <c r="K93" s="15" t="inlineStr">
        <is>
          <t>黑胡桃木软包床-1.2米-榉木铺板</t>
        </is>
      </c>
      <c r="L93" s="15" t="inlineStr">
        <is>
          <t>否</t>
        </is>
      </c>
      <c r="M93" s="15" t="inlineStr">
        <is>
          <t>1</t>
        </is>
      </c>
      <c r="N93" s="15" t="n"/>
      <c r="O93" s="15" t="inlineStr">
        <is>
          <t>圆通速递</t>
        </is>
      </c>
      <c r="P93" s="15" t="inlineStr">
        <is>
          <t>YT2540482933609</t>
        </is>
      </c>
      <c r="Q93" s="15" t="n"/>
      <c r="R93" s="15">
        <f>IFERROR(SUMPRODUCT(('2-定价总表'!$A$3:$A$493="PPS"&amp;MID(I93,2,99))*('2-定价总表'!$C$3:$C$493=K93)*('2-定价总表'!$T$3:$T$493))*IF(M93="",1,M93),"")</f>
        <v/>
      </c>
      <c r="S93" s="49" t="n"/>
      <c r="T93" s="15" t="n"/>
      <c r="U93" s="15" t="n"/>
      <c r="V93" s="15" t="n"/>
      <c r="W93" s="15" t="n"/>
      <c r="X93" s="15" t="n"/>
      <c r="Y93" s="15" t="n"/>
      <c r="Z93" s="15" t="n"/>
      <c r="AA93" s="15" t="n"/>
      <c r="AB93" s="15">
        <f>SUM(S93:AA93)</f>
        <v/>
      </c>
      <c r="AC93" s="15" t="inlineStr">
        <is>
          <t>125.00</t>
        </is>
      </c>
      <c r="AD93" s="15">
        <f>AC93*0.006</f>
        <v/>
      </c>
      <c r="AE93" s="15">
        <f>AC93*0.02</f>
        <v/>
      </c>
      <c r="AF93" s="15">
        <f>AC93-AD93-AE93</f>
        <v/>
      </c>
      <c r="AG93" s="15" t="n"/>
      <c r="AH93" s="15" t="n"/>
      <c r="AI93" s="15">
        <f>SUM(AG93:AH93)</f>
        <v/>
      </c>
      <c r="AJ93" s="15">
        <f>AF93-AB93+AG93+AH93</f>
        <v/>
      </c>
      <c r="AK93" s="15">
        <f>IF(C93="是","杭州","江西工厂")</f>
        <v/>
      </c>
      <c r="AL93" s="6" t="inlineStr">
        <is>
          <t>卖家已发货，等待买家确认</t>
        </is>
      </c>
      <c r="AM93" s="92" t="inlineStr">
        <is>
          <t>待匹配</t>
        </is>
      </c>
      <c r="AN93" s="15" t="inlineStr">
        <is>
          <t>没有申请退款</t>
        </is>
      </c>
      <c r="AO93" s="15" t="n">
        <v>0</v>
      </c>
      <c r="AP93" s="15" t="n"/>
      <c r="AQ93" s="6" t="n"/>
      <c r="AR93" t="inlineStr">
        <is>
          <t>✓</t>
        </is>
      </c>
    </row>
    <row r="94" ht="24" customHeight="1">
      <c r="A94" s="16" t="inlineStr">
        <is>
          <t>淘宝</t>
        </is>
      </c>
      <c r="B94" s="14" t="inlineStr">
        <is>
          <t>2701856642099020982</t>
        </is>
      </c>
      <c r="C94" s="14" t="inlineStr">
        <is>
          <t>是</t>
        </is>
      </c>
      <c r="D94" s="16" t="inlineStr">
        <is>
          <t>2026-04-18</t>
        </is>
      </c>
      <c r="E94" s="16" t="inlineStr">
        <is>
          <t>未知</t>
        </is>
      </c>
      <c r="F94" s="16" t="inlineStr">
        <is>
          <t>未知</t>
        </is>
      </c>
      <c r="G94" s="16" t="inlineStr">
        <is>
          <t>未知</t>
        </is>
      </c>
      <c r="H94" s="16" t="inlineStr">
        <is>
          <t>2026-04-22</t>
        </is>
      </c>
      <c r="I94" s="16" t="inlineStr">
        <is>
          <t>P26380060320</t>
        </is>
      </c>
      <c r="J94" s="16" t="inlineStr">
        <is>
          <t>畔色黑胡桃木床头柜 |黑胡桃木岩板床头柜</t>
        </is>
      </c>
      <c r="K94" s="16" t="inlineStr">
        <is>
          <t>黑胡桃木床头柜-岩板台面</t>
        </is>
      </c>
      <c r="L94" s="16" t="inlineStr">
        <is>
          <t>否</t>
        </is>
      </c>
      <c r="M94" s="16" t="inlineStr">
        <is>
          <t>1</t>
        </is>
      </c>
      <c r="N94" s="16" t="n"/>
      <c r="O94" s="16" t="inlineStr">
        <is>
          <t>圆通速递</t>
        </is>
      </c>
      <c r="P94" s="16" t="inlineStr">
        <is>
          <t>YT2545537224299</t>
        </is>
      </c>
      <c r="Q94" s="16" t="n"/>
      <c r="R94" s="16">
        <f>IFERROR(SUMPRODUCT(('2-定价总表'!$A$3:$A$493="PPS"&amp;MID(I94,2,99))*('2-定价总表'!$C$3:$C$493=K94)*('2-定价总表'!$T$3:$T$493))*IF(M94="",1,M94),"")</f>
        <v/>
      </c>
      <c r="S94" s="49" t="n"/>
      <c r="T94" s="16" t="n"/>
      <c r="U94" s="16" t="n"/>
      <c r="V94" s="16" t="n"/>
      <c r="W94" s="16" t="n"/>
      <c r="X94" s="16" t="n"/>
      <c r="Y94" s="16" t="n"/>
      <c r="Z94" s="16" t="n"/>
      <c r="AA94" s="16" t="n"/>
      <c r="AB94" s="16">
        <f>SUM(S94:AA94)</f>
        <v/>
      </c>
      <c r="AC94" s="16" t="inlineStr">
        <is>
          <t>126.00</t>
        </is>
      </c>
      <c r="AD94" s="16">
        <f>AC94*0.006</f>
        <v/>
      </c>
      <c r="AE94" s="16">
        <f>AC94*0.02</f>
        <v/>
      </c>
      <c r="AF94" s="16">
        <f>AC94-AD94-AE94</f>
        <v/>
      </c>
      <c r="AG94" s="16" t="n"/>
      <c r="AH94" s="16" t="n"/>
      <c r="AI94" s="16">
        <f>SUM(AG94:AH94)</f>
        <v/>
      </c>
      <c r="AJ94" s="16">
        <f>AF94-AB94+AG94+AH94</f>
        <v/>
      </c>
      <c r="AK94" s="16">
        <f>IF(C94="是","杭州","江西工厂")</f>
        <v/>
      </c>
      <c r="AL94" s="9" t="inlineStr">
        <is>
          <t>卖家已发货，等待买家确认</t>
        </is>
      </c>
      <c r="AM94" s="92" t="inlineStr">
        <is>
          <t>待匹配</t>
        </is>
      </c>
      <c r="AN94" s="16" t="inlineStr">
        <is>
          <t>没有申请退款</t>
        </is>
      </c>
      <c r="AO94" s="16" t="n">
        <v>0</v>
      </c>
      <c r="AP94" s="16" t="n"/>
      <c r="AQ94" s="9" t="n"/>
      <c r="AR94" t="inlineStr">
        <is>
          <t>✓</t>
        </is>
      </c>
    </row>
    <row r="95" ht="48" customHeight="1">
      <c r="A95" s="15" t="inlineStr">
        <is>
          <t>淘宝</t>
        </is>
      </c>
      <c r="B95" s="14" t="inlineStr">
        <is>
          <t>2701860637095008459</t>
        </is>
      </c>
      <c r="C95" s="14" t="inlineStr">
        <is>
          <t>非已记录补单</t>
        </is>
      </c>
      <c r="D95" s="15" t="inlineStr">
        <is>
          <t>2026-04-18</t>
        </is>
      </c>
      <c r="E95" s="15" t="inlineStr">
        <is>
          <t>未知</t>
        </is>
      </c>
      <c r="F95" s="15" t="inlineStr">
        <is>
          <t>未知</t>
        </is>
      </c>
      <c r="G95" s="15" t="inlineStr">
        <is>
          <t>未知</t>
        </is>
      </c>
      <c r="H95" s="15" t="n"/>
      <c r="I95" s="15" t="inlineStr">
        <is>
          <t>P24250080801</t>
        </is>
      </c>
      <c r="J95" s="15" t="inlineStr">
        <is>
          <t>洞石餐边柜 |樱桃木洞石餐边大柜 |樱桃木洞石模块餐边柜</t>
        </is>
      </c>
      <c r="K95" s="15" t="inlineStr">
        <is>
          <t>洞石餐边柜-洞石整柜2.1米（多抽组合）（分类抽屉+玻璃移门+开门）</t>
        </is>
      </c>
      <c r="L95" s="15" t="n"/>
      <c r="M95" s="15" t="inlineStr">
        <is>
          <t>1</t>
        </is>
      </c>
      <c r="N95" s="15" t="n"/>
      <c r="O95" s="15" t="n"/>
      <c r="P95" s="15" t="n"/>
      <c r="Q95" s="15" t="n"/>
      <c r="R95" s="15">
        <f>IFERROR(SUMPRODUCT(('2-定价总表'!$A$3:$A$493="PPS"&amp;MID(I95,2,99))*('2-定价总表'!$C$3:$C$493=K95)*('2-定价总表'!$T$3:$T$493))*IF(M95="",1,M95),"")</f>
        <v/>
      </c>
      <c r="S95" s="90" t="n"/>
      <c r="T95" s="90" t="n"/>
      <c r="U95" s="90" t="n"/>
      <c r="V95" s="90" t="n"/>
      <c r="W95" s="90" t="n"/>
      <c r="X95" s="90" t="n"/>
      <c r="Y95" s="90" t="n"/>
      <c r="Z95" s="90" t="n"/>
      <c r="AA95" s="90" t="n"/>
      <c r="AB95" s="15">
        <f>SUM(S95:AA95)</f>
        <v/>
      </c>
      <c r="AC95" s="15" t="n"/>
      <c r="AD95" s="15">
        <f>AC95*0.006</f>
        <v/>
      </c>
      <c r="AE95" s="15">
        <f>AC95*0.02</f>
        <v/>
      </c>
      <c r="AF95" s="15">
        <f>AC95-AD95-AE95</f>
        <v/>
      </c>
      <c r="AG95" s="15" t="n"/>
      <c r="AH95" s="15" t="n"/>
      <c r="AI95" s="15">
        <f>SUM(AG95:AH95)</f>
        <v/>
      </c>
      <c r="AJ95" s="15">
        <f>AF95-AB95+AG95+AH95</f>
        <v/>
      </c>
      <c r="AK95" s="15">
        <f>IF(C95="是","杭州","江西工厂")</f>
        <v/>
      </c>
      <c r="AL95" s="6" t="inlineStr">
        <is>
          <t>交易关闭</t>
        </is>
      </c>
      <c r="AM95" s="94" t="inlineStr">
        <is>
          <t>—</t>
        </is>
      </c>
      <c r="AN95" s="15" t="inlineStr">
        <is>
          <t>没有申请退款</t>
        </is>
      </c>
      <c r="AO95" s="15" t="n">
        <v>0</v>
      </c>
      <c r="AP95" s="15" t="n"/>
      <c r="AQ95" s="6" t="n"/>
      <c r="AR95" t="inlineStr">
        <is>
          <t>✓</t>
        </is>
      </c>
    </row>
    <row r="96" ht="24" customHeight="1">
      <c r="A96" s="16" t="inlineStr">
        <is>
          <t>淘宝</t>
        </is>
      </c>
      <c r="B96" s="14" t="inlineStr">
        <is>
          <t>2701862727091026282</t>
        </is>
      </c>
      <c r="C96" s="14" t="inlineStr">
        <is>
          <t>非已记录补单</t>
        </is>
      </c>
      <c r="D96" s="16" t="inlineStr">
        <is>
          <t>2026-04-18</t>
        </is>
      </c>
      <c r="E96" s="16" t="inlineStr">
        <is>
          <t>未知</t>
        </is>
      </c>
      <c r="F96" s="16" t="inlineStr">
        <is>
          <t>未知</t>
        </is>
      </c>
      <c r="G96" s="16" t="inlineStr">
        <is>
          <t>未知</t>
        </is>
      </c>
      <c r="H96" s="16" t="n"/>
      <c r="I96" s="16" t="inlineStr">
        <is>
          <t>P26380060320</t>
        </is>
      </c>
      <c r="J96" s="16" t="inlineStr">
        <is>
          <t>畔色黑胡桃木床头柜 |黑胡桃木岩板床头柜</t>
        </is>
      </c>
      <c r="K96" s="16" t="inlineStr">
        <is>
          <t>黑胡桃木床头柜-岩板台面</t>
        </is>
      </c>
      <c r="L96" s="16" t="n"/>
      <c r="M96" s="16" t="inlineStr">
        <is>
          <t>1</t>
        </is>
      </c>
      <c r="N96" s="16" t="n"/>
      <c r="O96" s="16" t="n"/>
      <c r="P96" s="16" t="n"/>
      <c r="Q96" s="16" t="n"/>
      <c r="R96" s="16">
        <f>IFERROR(SUMPRODUCT(('2-定价总表'!$A$3:$A$493="PPS"&amp;MID(I96,2,99))*('2-定价总表'!$C$3:$C$493=K96)*('2-定价总表'!$T$3:$T$493))*IF(M96="",1,M96),"")</f>
        <v/>
      </c>
      <c r="S96" s="90" t="n"/>
      <c r="T96" s="90" t="n"/>
      <c r="U96" s="90" t="n"/>
      <c r="V96" s="90" t="n"/>
      <c r="W96" s="90" t="n"/>
      <c r="X96" s="90" t="n"/>
      <c r="Y96" s="90" t="n"/>
      <c r="Z96" s="90" t="n"/>
      <c r="AA96" s="90" t="n"/>
      <c r="AB96" s="16">
        <f>SUM(S96:AA96)</f>
        <v/>
      </c>
      <c r="AC96" s="16" t="n"/>
      <c r="AD96" s="16">
        <f>AC96*0.006</f>
        <v/>
      </c>
      <c r="AE96" s="16">
        <f>AC96*0.02</f>
        <v/>
      </c>
      <c r="AF96" s="16">
        <f>AC96-AD96-AE96</f>
        <v/>
      </c>
      <c r="AG96" s="16" t="n"/>
      <c r="AH96" s="16" t="n"/>
      <c r="AI96" s="16">
        <f>SUM(AG96:AH96)</f>
        <v/>
      </c>
      <c r="AJ96" s="16">
        <f>AF96-AB96+AG96+AH96</f>
        <v/>
      </c>
      <c r="AK96" s="16">
        <f>IF(C96="是","杭州","江西工厂")</f>
        <v/>
      </c>
      <c r="AL96" s="9" t="inlineStr">
        <is>
          <t>交易关闭</t>
        </is>
      </c>
      <c r="AM96" s="94" t="inlineStr">
        <is>
          <t>—</t>
        </is>
      </c>
      <c r="AN96" s="16" t="inlineStr">
        <is>
          <t>没有申请退款</t>
        </is>
      </c>
      <c r="AO96" s="16" t="n">
        <v>0</v>
      </c>
      <c r="AP96" s="16" t="n"/>
      <c r="AQ96" s="9" t="n"/>
      <c r="AR96" t="inlineStr">
        <is>
          <t>✓</t>
        </is>
      </c>
    </row>
    <row r="97" ht="24" customHeight="1">
      <c r="A97" s="15" t="inlineStr">
        <is>
          <t>淘宝</t>
        </is>
      </c>
      <c r="B97" s="14" t="inlineStr">
        <is>
          <t>4502315234066002214</t>
        </is>
      </c>
      <c r="C97" s="14" t="inlineStr">
        <is>
          <t>是</t>
        </is>
      </c>
      <c r="D97" s="15" t="inlineStr">
        <is>
          <t>2026-04-18</t>
        </is>
      </c>
      <c r="E97" s="15" t="inlineStr">
        <is>
          <t>未知</t>
        </is>
      </c>
      <c r="F97" s="15" t="inlineStr">
        <is>
          <t>未知</t>
        </is>
      </c>
      <c r="G97" s="15" t="inlineStr">
        <is>
          <t>未知</t>
        </is>
      </c>
      <c r="H97" s="15" t="inlineStr">
        <is>
          <t>2026-04-22</t>
        </is>
      </c>
      <c r="I97" s="15" t="inlineStr">
        <is>
          <t>P25250130420</t>
        </is>
      </c>
      <c r="J97" s="15" t="inlineStr">
        <is>
          <t>黑胡桃木太空舱餐边柜 |黑胡桃木曜黑餐边柜</t>
        </is>
      </c>
      <c r="K97" s="15" t="inlineStr">
        <is>
          <t>曜黑柜-下柜-2.1米</t>
        </is>
      </c>
      <c r="L97" s="15" t="inlineStr">
        <is>
          <t>否</t>
        </is>
      </c>
      <c r="M97" s="15" t="inlineStr">
        <is>
          <t>1</t>
        </is>
      </c>
      <c r="N97" s="15" t="n"/>
      <c r="O97" s="15" t="inlineStr">
        <is>
          <t>圆通速递</t>
        </is>
      </c>
      <c r="P97" s="15" t="inlineStr">
        <is>
          <t>YT2540482949358</t>
        </is>
      </c>
      <c r="Q97" s="15" t="n"/>
      <c r="R97" s="15">
        <f>IFERROR(SUMPRODUCT(('2-定价总表'!$A$3:$A$493="PPS"&amp;MID(I97,2,99))*('2-定价总表'!$C$3:$C$493=K97)*('2-定价总表'!$T$3:$T$493))*IF(M97="",1,M97),"")</f>
        <v/>
      </c>
      <c r="S97" s="49" t="n"/>
      <c r="T97" s="15" t="n"/>
      <c r="U97" s="15" t="n"/>
      <c r="V97" s="15" t="n"/>
      <c r="W97" s="15" t="n"/>
      <c r="X97" s="15" t="n"/>
      <c r="Y97" s="15" t="n"/>
      <c r="Z97" s="15" t="n"/>
      <c r="AA97" s="15" t="n"/>
      <c r="AB97" s="15">
        <f>SUM(S97:AA97)</f>
        <v/>
      </c>
      <c r="AC97" s="15" t="inlineStr">
        <is>
          <t>119.38</t>
        </is>
      </c>
      <c r="AD97" s="15">
        <f>AC97*0.006</f>
        <v/>
      </c>
      <c r="AE97" s="15">
        <f>AC97*0.02</f>
        <v/>
      </c>
      <c r="AF97" s="15">
        <f>AC97-AD97-AE97</f>
        <v/>
      </c>
      <c r="AG97" s="15" t="n"/>
      <c r="AH97" s="15" t="n"/>
      <c r="AI97" s="15">
        <f>SUM(AG97:AH97)</f>
        <v/>
      </c>
      <c r="AJ97" s="15">
        <f>AF97-AB97+AG97+AH97</f>
        <v/>
      </c>
      <c r="AK97" s="15">
        <f>IF(C97="是","杭州","江西工厂")</f>
        <v/>
      </c>
      <c r="AL97" s="6" t="inlineStr">
        <is>
          <t>交易成功</t>
        </is>
      </c>
      <c r="AM97" s="93" t="inlineStr">
        <is>
          <t>202604182300115794142 1785182</t>
        </is>
      </c>
      <c r="AN97" s="15" t="inlineStr">
        <is>
          <t>没有申请退款</t>
        </is>
      </c>
      <c r="AO97" s="15" t="n">
        <v>0</v>
      </c>
      <c r="AP97" s="15" t="n"/>
      <c r="AQ97" s="6" t="n"/>
      <c r="AR97" t="inlineStr">
        <is>
          <t>✓</t>
        </is>
      </c>
    </row>
    <row r="98" ht="36" customHeight="1">
      <c r="A98" s="16" t="inlineStr">
        <is>
          <t>淘宝</t>
        </is>
      </c>
      <c r="B98" s="14" t="inlineStr">
        <is>
          <t>4502311814059010347</t>
        </is>
      </c>
      <c r="C98" s="14" t="inlineStr">
        <is>
          <t>是</t>
        </is>
      </c>
      <c r="D98" s="16" t="inlineStr">
        <is>
          <t>2026-04-18</t>
        </is>
      </c>
      <c r="E98" s="16" t="inlineStr">
        <is>
          <t>未知</t>
        </is>
      </c>
      <c r="F98" s="16" t="inlineStr">
        <is>
          <t>未知</t>
        </is>
      </c>
      <c r="G98" s="16" t="inlineStr">
        <is>
          <t>未知</t>
        </is>
      </c>
      <c r="H98" s="16" t="inlineStr">
        <is>
          <t>2026-04-22</t>
        </is>
      </c>
      <c r="I98" s="16" t="inlineStr">
        <is>
          <t>P26380050301</t>
        </is>
      </c>
      <c r="J98" s="16" t="inlineStr">
        <is>
          <t>畔色樱桃木轻盈边柜 |樱桃木玻璃床头柜 |黑色玻璃床头柜 |樱桃木玻璃边柜</t>
        </is>
      </c>
      <c r="K98" s="16" t="inlineStr">
        <is>
          <t>轻盈边柜-榉木黑-木底座</t>
        </is>
      </c>
      <c r="L98" s="16" t="inlineStr">
        <is>
          <t>否</t>
        </is>
      </c>
      <c r="M98" s="16" t="inlineStr">
        <is>
          <t>1</t>
        </is>
      </c>
      <c r="N98" s="16" t="n"/>
      <c r="O98" s="16" t="inlineStr">
        <is>
          <t>圆通速递</t>
        </is>
      </c>
      <c r="P98" s="16" t="inlineStr">
        <is>
          <t>YT2540482942603</t>
        </is>
      </c>
      <c r="Q98" s="16" t="n"/>
      <c r="R98" s="16">
        <f>IFERROR(SUMPRODUCT(('2-定价总表'!$A$3:$A$493="PPS"&amp;MID(I98,2,99))*('2-定价总表'!$C$3:$C$493=K98)*('2-定价总表'!$T$3:$T$493))*IF(M98="",1,M98),"")</f>
        <v/>
      </c>
      <c r="S98" s="49" t="n"/>
      <c r="T98" s="16" t="n"/>
      <c r="U98" s="16" t="n"/>
      <c r="V98" s="16" t="n"/>
      <c r="W98" s="16" t="n"/>
      <c r="X98" s="16" t="n"/>
      <c r="Y98" s="16" t="n"/>
      <c r="Z98" s="16" t="n"/>
      <c r="AA98" s="16" t="n"/>
      <c r="AB98" s="16">
        <f>SUM(S98:AA98)</f>
        <v/>
      </c>
      <c r="AC98" s="16" t="inlineStr">
        <is>
          <t>127.00</t>
        </is>
      </c>
      <c r="AD98" s="16">
        <f>AC98*0.006</f>
        <v/>
      </c>
      <c r="AE98" s="16">
        <f>AC98*0.02</f>
        <v/>
      </c>
      <c r="AF98" s="16">
        <f>AC98-AD98-AE98</f>
        <v/>
      </c>
      <c r="AG98" s="16" t="n"/>
      <c r="AH98" s="16" t="n"/>
      <c r="AI98" s="16">
        <f>SUM(AG98:AH98)</f>
        <v/>
      </c>
      <c r="AJ98" s="16">
        <f>AF98-AB98+AG98+AH98</f>
        <v/>
      </c>
      <c r="AK98" s="16">
        <f>IF(C98="是","杭州","江西工厂")</f>
        <v/>
      </c>
      <c r="AL98" s="9" t="inlineStr">
        <is>
          <t>交易成功</t>
        </is>
      </c>
      <c r="AM98" s="93" t="inlineStr">
        <is>
          <t>202604182300114240140 8890826</t>
        </is>
      </c>
      <c r="AN98" s="16" t="inlineStr">
        <is>
          <t>没有申请退款</t>
        </is>
      </c>
      <c r="AO98" s="16" t="n">
        <v>0</v>
      </c>
      <c r="AP98" s="16" t="n"/>
      <c r="AQ98" s="9" t="n"/>
      <c r="AR98" t="inlineStr">
        <is>
          <t>✓</t>
        </is>
      </c>
    </row>
    <row r="99" ht="24" customHeight="1">
      <c r="A99" s="15" t="inlineStr">
        <is>
          <t>淘宝</t>
        </is>
      </c>
      <c r="B99" s="14" t="inlineStr">
        <is>
          <t>4502299863079024140</t>
        </is>
      </c>
      <c r="C99" s="14" t="inlineStr">
        <is>
          <t>是</t>
        </is>
      </c>
      <c r="D99" s="15" t="inlineStr">
        <is>
          <t>2026-04-18</t>
        </is>
      </c>
      <c r="E99" s="15" t="inlineStr">
        <is>
          <t>未知</t>
        </is>
      </c>
      <c r="F99" s="15" t="inlineStr">
        <is>
          <t>未知</t>
        </is>
      </c>
      <c r="G99" s="15" t="inlineStr">
        <is>
          <t>未知</t>
        </is>
      </c>
      <c r="H99" s="15" t="inlineStr">
        <is>
          <t>2026-04-22</t>
        </is>
      </c>
      <c r="I99" s="15" t="inlineStr">
        <is>
          <t>P26330140117</t>
        </is>
      </c>
      <c r="J99" s="15" t="inlineStr">
        <is>
          <t>畔色黑胡桃木软包双人床 |黑胡桃木落地大软包床</t>
        </is>
      </c>
      <c r="K99" s="15" t="inlineStr">
        <is>
          <t>黑胡桃木软包床-1.2米-榉木铺板</t>
        </is>
      </c>
      <c r="L99" s="15" t="inlineStr">
        <is>
          <t>否</t>
        </is>
      </c>
      <c r="M99" s="15" t="inlineStr">
        <is>
          <t>1</t>
        </is>
      </c>
      <c r="N99" s="15" t="n"/>
      <c r="O99" s="15" t="inlineStr">
        <is>
          <t>圆通速递</t>
        </is>
      </c>
      <c r="P99" s="15" t="inlineStr">
        <is>
          <t>YT2545537234348</t>
        </is>
      </c>
      <c r="Q99" s="15" t="n"/>
      <c r="R99" s="15">
        <f>IFERROR(SUMPRODUCT(('2-定价总表'!$A$3:$A$493="PPS"&amp;MID(I99,2,99))*('2-定价总表'!$C$3:$C$493=K99)*('2-定价总表'!$T$3:$T$493))*IF(M99="",1,M99),"")</f>
        <v/>
      </c>
      <c r="S99" s="49" t="n"/>
      <c r="T99" s="15" t="n"/>
      <c r="U99" s="15" t="n"/>
      <c r="V99" s="15" t="n"/>
      <c r="W99" s="15" t="n"/>
      <c r="X99" s="15" t="n"/>
      <c r="Y99" s="15" t="n"/>
      <c r="Z99" s="15" t="n"/>
      <c r="AA99" s="15" t="n"/>
      <c r="AB99" s="15">
        <f>SUM(S99:AA99)</f>
        <v/>
      </c>
      <c r="AC99" s="15" t="inlineStr">
        <is>
          <t>145.00</t>
        </is>
      </c>
      <c r="AD99" s="15">
        <f>AC99*0.006</f>
        <v/>
      </c>
      <c r="AE99" s="15">
        <f>AC99*0.02</f>
        <v/>
      </c>
      <c r="AF99" s="15">
        <f>AC99-AD99-AE99</f>
        <v/>
      </c>
      <c r="AG99" s="15" t="n"/>
      <c r="AH99" s="15" t="n"/>
      <c r="AI99" s="15">
        <f>SUM(AG99:AH99)</f>
        <v/>
      </c>
      <c r="AJ99" s="15">
        <f>AF99-AB99+AG99+AH99</f>
        <v/>
      </c>
      <c r="AK99" s="15">
        <f>IF(C99="是","杭州","江西工厂")</f>
        <v/>
      </c>
      <c r="AL99" s="6" t="inlineStr">
        <is>
          <t>交易成功</t>
        </is>
      </c>
      <c r="AM99" s="93" t="inlineStr">
        <is>
          <t>202604182300110878145 7889844</t>
        </is>
      </c>
      <c r="AN99" s="15" t="inlineStr">
        <is>
          <t>没有申请退款</t>
        </is>
      </c>
      <c r="AO99" s="15" t="n">
        <v>0</v>
      </c>
      <c r="AP99" s="15" t="n"/>
      <c r="AQ99" s="6" t="n"/>
      <c r="AR99" t="inlineStr">
        <is>
          <t>✓</t>
        </is>
      </c>
    </row>
    <row r="100" ht="24" customHeight="1">
      <c r="A100" s="16" t="inlineStr">
        <is>
          <t>淘宝</t>
        </is>
      </c>
      <c r="B100" s="14" t="inlineStr">
        <is>
          <t>4502312065066046528</t>
        </is>
      </c>
      <c r="C100" s="14" t="inlineStr">
        <is>
          <t>非已记录补单</t>
        </is>
      </c>
      <c r="D100" s="16" t="inlineStr">
        <is>
          <t>2026-04-18</t>
        </is>
      </c>
      <c r="E100" s="16" t="inlineStr">
        <is>
          <t>林宝</t>
        </is>
      </c>
      <c r="F100" s="16" t="inlineStr">
        <is>
          <t>15794948578-9950</t>
        </is>
      </c>
      <c r="G100" s="16" t="inlineStr">
        <is>
          <t>广东省 深圳市 宝安区 沙井街道沙三新路蚝三丰泽园20栋1002</t>
        </is>
      </c>
      <c r="H100" s="16" t="inlineStr">
        <is>
          <t>2026-04-19</t>
        </is>
      </c>
      <c r="I100" s="16" t="inlineStr">
        <is>
          <t>P23980010606</t>
        </is>
      </c>
      <c r="J100" s="16" t="inlineStr">
        <is>
          <t>畔色样块</t>
        </is>
      </c>
      <c r="K100" s="16" t="inlineStr">
        <is>
          <t>榉木样块</t>
        </is>
      </c>
      <c r="L100" s="16" t="inlineStr">
        <is>
          <t>否</t>
        </is>
      </c>
      <c r="M100" s="16" t="inlineStr">
        <is>
          <t>1</t>
        </is>
      </c>
      <c r="N100" s="16" t="n"/>
      <c r="O100" s="16" t="inlineStr">
        <is>
          <t>圆通速递</t>
        </is>
      </c>
      <c r="P100" s="16" t="inlineStr">
        <is>
          <t>YT2540312225629</t>
        </is>
      </c>
      <c r="Q100" s="16" t="n"/>
      <c r="R100" s="16">
        <f>IFERROR(SUMPRODUCT(('2-定价总表'!$A$3:$A$493="PPS"&amp;MID(I100,2,99))*('2-定价总表'!$C$3:$C$493=K100)*('2-定价总表'!$T$3:$T$493))*IF(M100="",1,M100),"")</f>
        <v/>
      </c>
      <c r="S100" s="90" t="n"/>
      <c r="T100" s="90" t="n"/>
      <c r="U100" s="90" t="n"/>
      <c r="V100" s="90" t="n"/>
      <c r="W100" s="90" t="e">
        <v>#N/A</v>
      </c>
      <c r="X100" s="90" t="e">
        <v>#N/A</v>
      </c>
      <c r="Y100" s="90" t="n"/>
      <c r="Z100" s="90" t="e">
        <v>#N/A</v>
      </c>
      <c r="AA100" s="90" t="e">
        <v>#N/A</v>
      </c>
      <c r="AB100" s="16">
        <f>SUM(S100:AA100)</f>
        <v/>
      </c>
      <c r="AC100" s="16" t="inlineStr">
        <is>
          <t>16.50</t>
        </is>
      </c>
      <c r="AD100" s="16">
        <f>AC100*0.006</f>
        <v/>
      </c>
      <c r="AE100" s="16">
        <f>AC100*0.02</f>
        <v/>
      </c>
      <c r="AF100" s="16">
        <f>AC100-AD100-AE100</f>
        <v/>
      </c>
      <c r="AG100" s="16" t="n"/>
      <c r="AH100" s="16" t="n"/>
      <c r="AI100" s="16">
        <f>SUM(AG100:AH100)</f>
        <v/>
      </c>
      <c r="AJ100" s="16">
        <f>AF100-AB100+AG100+AH100</f>
        <v/>
      </c>
      <c r="AK100" s="16">
        <f>IF(C100="是","杭州","江西工厂")</f>
        <v/>
      </c>
      <c r="AL100" s="9" t="inlineStr">
        <is>
          <t>交易成功</t>
        </is>
      </c>
      <c r="AM100" s="93" t="inlineStr">
        <is>
          <t>202604182300116964145 1356237</t>
        </is>
      </c>
      <c r="AN100" s="16" t="inlineStr">
        <is>
          <t>没有申请退款</t>
        </is>
      </c>
      <c r="AO100" s="16" t="n">
        <v>0</v>
      </c>
      <c r="AP100" s="16" t="n"/>
      <c r="AQ100" s="9" t="n"/>
      <c r="AR100" s="88" t="inlineStr">
        <is>
          <t>公式错误/未解析: 订单赔付费、二次上门维修费、其它费用、好评/差价返、总成本、订单利润
[待填]成本/费用字段</t>
        </is>
      </c>
    </row>
    <row r="101" ht="24" customHeight="1">
      <c r="A101" s="15" t="inlineStr">
        <is>
          <t>淘宝</t>
        </is>
      </c>
      <c r="B101" s="14" t="inlineStr">
        <is>
          <t>2701851708084028767</t>
        </is>
      </c>
      <c r="C101" s="14" t="inlineStr">
        <is>
          <t>是</t>
        </is>
      </c>
      <c r="D101" s="15" t="inlineStr">
        <is>
          <t>2026-04-18</t>
        </is>
      </c>
      <c r="E101" s="15" t="inlineStr">
        <is>
          <t>未知</t>
        </is>
      </c>
      <c r="F101" s="15" t="inlineStr">
        <is>
          <t>未知</t>
        </is>
      </c>
      <c r="G101" s="15" t="inlineStr">
        <is>
          <t>未知</t>
        </is>
      </c>
      <c r="H101" s="15" t="inlineStr">
        <is>
          <t>2026-04-22</t>
        </is>
      </c>
      <c r="I101" s="15" t="inlineStr">
        <is>
          <t>P26330140117</t>
        </is>
      </c>
      <c r="J101" s="15" t="inlineStr">
        <is>
          <t>畔色黑胡桃木软包双人床 |黑胡桃木落地大软包床</t>
        </is>
      </c>
      <c r="K101" s="15" t="inlineStr">
        <is>
          <t>黑胡桃木软包床-1.2米-榉木铺板</t>
        </is>
      </c>
      <c r="L101" s="15" t="inlineStr">
        <is>
          <t>否</t>
        </is>
      </c>
      <c r="M101" s="15" t="inlineStr">
        <is>
          <t>1</t>
        </is>
      </c>
      <c r="N101" s="15" t="n"/>
      <c r="O101" s="15" t="inlineStr">
        <is>
          <t>圆通速递</t>
        </is>
      </c>
      <c r="P101" s="15" t="inlineStr">
        <is>
          <t>YT2586402205740</t>
        </is>
      </c>
      <c r="Q101" s="15" t="n"/>
      <c r="R101" s="15">
        <f>IFERROR(SUMPRODUCT(('2-定价总表'!$A$3:$A$493="PPS"&amp;MID(I101,2,99))*('2-定价总表'!$C$3:$C$493=K101)*('2-定价总表'!$T$3:$T$493))*IF(M101="",1,M101),"")</f>
        <v/>
      </c>
      <c r="S101" s="49" t="n"/>
      <c r="T101" s="15" t="n"/>
      <c r="U101" s="15" t="n"/>
      <c r="V101" s="15" t="n"/>
      <c r="W101" s="15" t="n"/>
      <c r="X101" s="15" t="n"/>
      <c r="Y101" s="15" t="n"/>
      <c r="Z101" s="15" t="n"/>
      <c r="AA101" s="15" t="n"/>
      <c r="AB101" s="15">
        <f>SUM(S101:AA101)</f>
        <v/>
      </c>
      <c r="AC101" s="15" t="inlineStr">
        <is>
          <t>123.00</t>
        </is>
      </c>
      <c r="AD101" s="15">
        <f>AC101*0.006</f>
        <v/>
      </c>
      <c r="AE101" s="15">
        <f>AC101*0.02</f>
        <v/>
      </c>
      <c r="AF101" s="15">
        <f>AC101-AD101-AE101</f>
        <v/>
      </c>
      <c r="AG101" s="15" t="n"/>
      <c r="AH101" s="15" t="n"/>
      <c r="AI101" s="15">
        <f>SUM(AG101:AH101)</f>
        <v/>
      </c>
      <c r="AJ101" s="15">
        <f>AF101-AB101+AG101+AH101</f>
        <v/>
      </c>
      <c r="AK101" s="15">
        <f>IF(C101="是","杭州","江西工厂")</f>
        <v/>
      </c>
      <c r="AL101" s="6" t="inlineStr">
        <is>
          <t>卖家已发货，等待买家确认</t>
        </is>
      </c>
      <c r="AM101" s="92" t="inlineStr">
        <is>
          <t>待匹配</t>
        </is>
      </c>
      <c r="AN101" s="15" t="inlineStr">
        <is>
          <t>没有申请退款</t>
        </is>
      </c>
      <c r="AO101" s="15" t="n">
        <v>0</v>
      </c>
      <c r="AP101" s="15" t="n"/>
      <c r="AQ101" s="6" t="n"/>
      <c r="AR101" t="inlineStr">
        <is>
          <t>✓</t>
        </is>
      </c>
    </row>
    <row r="102" ht="24" customHeight="1">
      <c r="A102" s="16" t="inlineStr">
        <is>
          <t>淘宝</t>
        </is>
      </c>
      <c r="B102" s="14" t="inlineStr">
        <is>
          <t>2701851962079145069</t>
        </is>
      </c>
      <c r="C102" s="14" t="inlineStr">
        <is>
          <t>是</t>
        </is>
      </c>
      <c r="D102" s="16" t="inlineStr">
        <is>
          <t>2026-04-18</t>
        </is>
      </c>
      <c r="E102" s="16" t="inlineStr">
        <is>
          <t>未知</t>
        </is>
      </c>
      <c r="F102" s="16" t="inlineStr">
        <is>
          <t>未知</t>
        </is>
      </c>
      <c r="G102" s="16" t="inlineStr">
        <is>
          <t>未知</t>
        </is>
      </c>
      <c r="H102" s="16" t="inlineStr">
        <is>
          <t>2026-04-22</t>
        </is>
      </c>
      <c r="I102" s="16" t="inlineStr">
        <is>
          <t>P26390070315</t>
        </is>
      </c>
      <c r="J102" s="16" t="inlineStr">
        <is>
          <t>畔色樱桃木床头窄柜 | 樱桃木窄床头柜</t>
        </is>
      </c>
      <c r="K102" s="16" t="inlineStr">
        <is>
          <t>樱桃木床头窄柜-标准宽度</t>
        </is>
      </c>
      <c r="L102" s="16" t="inlineStr">
        <is>
          <t>否</t>
        </is>
      </c>
      <c r="M102" s="16" t="inlineStr">
        <is>
          <t>1</t>
        </is>
      </c>
      <c r="N102" s="16" t="n"/>
      <c r="O102" s="16" t="inlineStr">
        <is>
          <t>圆通速递</t>
        </is>
      </c>
      <c r="P102" s="16" t="inlineStr">
        <is>
          <t>YT2545537230656</t>
        </is>
      </c>
      <c r="Q102" s="16" t="n"/>
      <c r="R102" s="16">
        <f>IFERROR(SUMPRODUCT(('2-定价总表'!$A$3:$A$493="PPS"&amp;MID(I102,2,99))*('2-定价总表'!$C$3:$C$493=K102)*('2-定价总表'!$T$3:$T$493))*IF(M102="",1,M102),"")</f>
        <v/>
      </c>
      <c r="S102" s="49" t="n"/>
      <c r="T102" s="16" t="n"/>
      <c r="U102" s="16" t="n"/>
      <c r="V102" s="16" t="n"/>
      <c r="W102" s="16" t="n"/>
      <c r="X102" s="16" t="n"/>
      <c r="Y102" s="16" t="n"/>
      <c r="Z102" s="16" t="n"/>
      <c r="AA102" s="16" t="n"/>
      <c r="AB102" s="16">
        <f>SUM(S102:AA102)</f>
        <v/>
      </c>
      <c r="AC102" s="16" t="inlineStr">
        <is>
          <t>138.50</t>
        </is>
      </c>
      <c r="AD102" s="16">
        <f>AC102*0.006</f>
        <v/>
      </c>
      <c r="AE102" s="16">
        <f>AC102*0.02</f>
        <v/>
      </c>
      <c r="AF102" s="16">
        <f>AC102-AD102-AE102</f>
        <v/>
      </c>
      <c r="AG102" s="16" t="n"/>
      <c r="AH102" s="16" t="n"/>
      <c r="AI102" s="16">
        <f>SUM(AG102:AH102)</f>
        <v/>
      </c>
      <c r="AJ102" s="16">
        <f>AF102-AB102+AG102+AH102</f>
        <v/>
      </c>
      <c r="AK102" s="16">
        <f>IF(C102="是","杭州","江西工厂")</f>
        <v/>
      </c>
      <c r="AL102" s="9" t="inlineStr">
        <is>
          <t>卖家已发货，等待买家确认</t>
        </is>
      </c>
      <c r="AM102" s="92" t="inlineStr">
        <is>
          <t>待匹配</t>
        </is>
      </c>
      <c r="AN102" s="16" t="inlineStr">
        <is>
          <t>没有申请退款</t>
        </is>
      </c>
      <c r="AO102" s="16" t="n">
        <v>0</v>
      </c>
      <c r="AP102" s="16" t="n"/>
      <c r="AQ102" s="9" t="n"/>
      <c r="AR102" t="inlineStr">
        <is>
          <t>✓</t>
        </is>
      </c>
    </row>
    <row r="103" ht="24" customHeight="1">
      <c r="A103" s="15" t="inlineStr">
        <is>
          <t>淘宝</t>
        </is>
      </c>
      <c r="B103" s="14" t="inlineStr">
        <is>
          <t>4502306666060008704</t>
        </is>
      </c>
      <c r="C103" s="14" t="inlineStr">
        <is>
          <t>是</t>
        </is>
      </c>
      <c r="D103" s="15" t="inlineStr">
        <is>
          <t>2026-04-17</t>
        </is>
      </c>
      <c r="E103" s="15" t="inlineStr">
        <is>
          <t>未知</t>
        </is>
      </c>
      <c r="F103" s="15" t="inlineStr">
        <is>
          <t>未知</t>
        </is>
      </c>
      <c r="G103" s="15" t="inlineStr">
        <is>
          <t>未知</t>
        </is>
      </c>
      <c r="H103" s="15" t="inlineStr">
        <is>
          <t>2026-04-22</t>
        </is>
      </c>
      <c r="I103" s="15" t="inlineStr">
        <is>
          <t>P26380040225</t>
        </is>
      </c>
      <c r="J103" s="15" t="inlineStr">
        <is>
          <t>畔色榉木床头柜 |榉木铁板床头柜</t>
        </is>
      </c>
      <c r="K103" s="15" t="inlineStr">
        <is>
          <t>榉木床头柜-标准</t>
        </is>
      </c>
      <c r="L103" s="15" t="inlineStr">
        <is>
          <t>否</t>
        </is>
      </c>
      <c r="M103" s="15" t="inlineStr">
        <is>
          <t>1</t>
        </is>
      </c>
      <c r="N103" s="15" t="n"/>
      <c r="O103" s="15" t="inlineStr">
        <is>
          <t>圆通速递</t>
        </is>
      </c>
      <c r="P103" s="15" t="inlineStr">
        <is>
          <t>YT2545537231916</t>
        </is>
      </c>
      <c r="Q103" s="15" t="n"/>
      <c r="R103" s="15">
        <f>IFERROR(SUMPRODUCT(('2-定价总表'!$A$3:$A$493="PPS"&amp;MID(I103,2,99))*('2-定价总表'!$C$3:$C$493=K103)*('2-定价总表'!$T$3:$T$493))*IF(M103="",1,M103),"")</f>
        <v/>
      </c>
      <c r="S103" s="49" t="n"/>
      <c r="T103" s="15" t="n"/>
      <c r="U103" s="15" t="n"/>
      <c r="V103" s="15" t="n"/>
      <c r="W103" s="15" t="n"/>
      <c r="X103" s="15" t="n"/>
      <c r="Y103" s="15" t="n"/>
      <c r="Z103" s="15" t="n"/>
      <c r="AA103" s="15" t="n"/>
      <c r="AB103" s="15">
        <f>SUM(S103:AA103)</f>
        <v/>
      </c>
      <c r="AC103" s="15" t="inlineStr">
        <is>
          <t>147.00</t>
        </is>
      </c>
      <c r="AD103" s="15">
        <f>AC103*0.006</f>
        <v/>
      </c>
      <c r="AE103" s="15">
        <f>AC103*0.02</f>
        <v/>
      </c>
      <c r="AF103" s="15">
        <f>AC103-AD103-AE103</f>
        <v/>
      </c>
      <c r="AG103" s="15" t="n"/>
      <c r="AH103" s="15" t="n"/>
      <c r="AI103" s="15">
        <f>SUM(AG103:AH103)</f>
        <v/>
      </c>
      <c r="AJ103" s="15">
        <f>AF103-AB103+AG103+AH103</f>
        <v/>
      </c>
      <c r="AK103" s="15">
        <f>IF(C103="是","杭州","江西工厂")</f>
        <v/>
      </c>
      <c r="AL103" s="6" t="inlineStr">
        <is>
          <t>交易成功</t>
        </is>
      </c>
      <c r="AM103" s="93" t="inlineStr">
        <is>
          <t>202604172300111468140 7513278</t>
        </is>
      </c>
      <c r="AN103" s="15" t="inlineStr">
        <is>
          <t>没有申请退款</t>
        </is>
      </c>
      <c r="AO103" s="15" t="n">
        <v>0</v>
      </c>
      <c r="AP103" s="15" t="n"/>
      <c r="AQ103" s="6" t="n"/>
      <c r="AR103" t="inlineStr">
        <is>
          <t>✓</t>
        </is>
      </c>
    </row>
    <row r="104" ht="24" customHeight="1">
      <c r="A104" s="16" t="inlineStr">
        <is>
          <t>淘宝</t>
        </is>
      </c>
      <c r="B104" s="14" t="inlineStr">
        <is>
          <t>2701860637054005993</t>
        </is>
      </c>
      <c r="C104" s="14" t="inlineStr">
        <is>
          <t>非已记录补单</t>
        </is>
      </c>
      <c r="D104" s="16" t="inlineStr">
        <is>
          <t>2026-04-17</t>
        </is>
      </c>
      <c r="E104" s="16" t="inlineStr">
        <is>
          <t>未知</t>
        </is>
      </c>
      <c r="F104" s="16" t="inlineStr">
        <is>
          <t>未知</t>
        </is>
      </c>
      <c r="G104" s="16" t="inlineStr">
        <is>
          <t>未知</t>
        </is>
      </c>
      <c r="H104" s="16" t="n"/>
      <c r="I104" s="16" t="inlineStr">
        <is>
          <t>P26330130115</t>
        </is>
      </c>
      <c r="J104" s="16" t="inlineStr">
        <is>
          <t>畔色黑胡桃木梯形腿双人床 |黑胡桃木拱形腿床</t>
        </is>
      </c>
      <c r="K104" s="16" t="inlineStr">
        <is>
          <t>黑胡桃木梯形腿床-1.2米-榉木铺板</t>
        </is>
      </c>
      <c r="L104" s="16" t="n"/>
      <c r="M104" s="16" t="inlineStr">
        <is>
          <t>1</t>
        </is>
      </c>
      <c r="N104" s="16" t="n"/>
      <c r="O104" s="16" t="n"/>
      <c r="P104" s="16" t="n"/>
      <c r="Q104" s="16" t="n"/>
      <c r="R104" s="16">
        <f>IFERROR(SUMPRODUCT(('2-定价总表'!$A$3:$A$493="PPS"&amp;MID(I104,2,99))*('2-定价总表'!$C$3:$C$493=K104)*('2-定价总表'!$T$3:$T$493))*IF(M104="",1,M104),"")</f>
        <v/>
      </c>
      <c r="S104" s="90" t="n"/>
      <c r="T104" s="90" t="n"/>
      <c r="U104" s="90" t="n"/>
      <c r="V104" s="90" t="n"/>
      <c r="W104" s="90" t="n"/>
      <c r="X104" s="90" t="n"/>
      <c r="Y104" s="90" t="n"/>
      <c r="Z104" s="90" t="n"/>
      <c r="AA104" s="90" t="n"/>
      <c r="AB104" s="16">
        <f>SUM(S104:AA104)</f>
        <v/>
      </c>
      <c r="AC104" s="16" t="n"/>
      <c r="AD104" s="16">
        <f>AC104*0.006</f>
        <v/>
      </c>
      <c r="AE104" s="16">
        <f>AC104*0.02</f>
        <v/>
      </c>
      <c r="AF104" s="16">
        <f>AC104-AD104-AE104</f>
        <v/>
      </c>
      <c r="AG104" s="16" t="n"/>
      <c r="AH104" s="16" t="n"/>
      <c r="AI104" s="16">
        <f>SUM(AG104:AH104)</f>
        <v/>
      </c>
      <c r="AJ104" s="16">
        <f>AF104-AB104+AG104+AH104</f>
        <v/>
      </c>
      <c r="AK104" s="16">
        <f>IF(C104="是","杭州","江西工厂")</f>
        <v/>
      </c>
      <c r="AL104" s="9" t="inlineStr">
        <is>
          <t>交易关闭</t>
        </is>
      </c>
      <c r="AM104" s="94" t="inlineStr">
        <is>
          <t>—</t>
        </is>
      </c>
      <c r="AN104" s="16" t="inlineStr">
        <is>
          <t>没有申请退款</t>
        </is>
      </c>
      <c r="AO104" s="16" t="n">
        <v>0</v>
      </c>
      <c r="AP104" s="16" t="n"/>
      <c r="AQ104" s="9" t="n"/>
      <c r="AR104" t="inlineStr">
        <is>
          <t>✓</t>
        </is>
      </c>
    </row>
    <row r="105" ht="24" customHeight="1">
      <c r="A105" s="15" t="inlineStr">
        <is>
          <t>淘宝</t>
        </is>
      </c>
      <c r="B105" s="14" t="inlineStr">
        <is>
          <t>4502312966049004529</t>
        </is>
      </c>
      <c r="C105" s="14" t="inlineStr">
        <is>
          <t>是</t>
        </is>
      </c>
      <c r="D105" s="15" t="inlineStr">
        <is>
          <t>2026-04-17</t>
        </is>
      </c>
      <c r="E105" s="15" t="inlineStr">
        <is>
          <t>未知</t>
        </is>
      </c>
      <c r="F105" s="15" t="inlineStr">
        <is>
          <t>未知</t>
        </is>
      </c>
      <c r="G105" s="15" t="inlineStr">
        <is>
          <t>未知</t>
        </is>
      </c>
      <c r="H105" s="15" t="n"/>
      <c r="I105" s="15" t="inlineStr">
        <is>
          <t>P26330140117</t>
        </is>
      </c>
      <c r="J105" s="15" t="inlineStr">
        <is>
          <t>畔色黑胡桃木软包双人床 |黑胡桃木落地大软包床</t>
        </is>
      </c>
      <c r="K105" s="15" t="inlineStr">
        <is>
          <t>黑胡桃木软包床-1.2米-榉木铺板</t>
        </is>
      </c>
      <c r="L105" s="15" t="inlineStr">
        <is>
          <t>否</t>
        </is>
      </c>
      <c r="M105" s="15" t="inlineStr">
        <is>
          <t>1</t>
        </is>
      </c>
      <c r="N105" s="15" t="n"/>
      <c r="O105" s="15" t="n"/>
      <c r="P105" s="15" t="n"/>
      <c r="Q105" s="15" t="n"/>
      <c r="R105" s="15">
        <f>IFERROR(SUMPRODUCT(('2-定价总表'!$A$3:$A$493="PPS"&amp;MID(I105,2,99))*('2-定价总表'!$C$3:$C$493=K105)*('2-定价总表'!$T$3:$T$493))*IF(M105="",1,M105),"")</f>
        <v/>
      </c>
      <c r="S105" s="49" t="n"/>
      <c r="T105" s="15" t="n"/>
      <c r="U105" s="15" t="n"/>
      <c r="V105" s="15" t="n"/>
      <c r="W105" s="15" t="n"/>
      <c r="X105" s="15" t="n"/>
      <c r="Y105" s="15" t="n"/>
      <c r="Z105" s="15" t="n"/>
      <c r="AA105" s="15" t="n"/>
      <c r="AB105" s="15">
        <f>SUM(S105:AA105)</f>
        <v/>
      </c>
      <c r="AC105" s="15" t="inlineStr">
        <is>
          <t>135.00</t>
        </is>
      </c>
      <c r="AD105" s="15">
        <f>AC105*0.006</f>
        <v/>
      </c>
      <c r="AE105" s="15">
        <f>AC105*0.02</f>
        <v/>
      </c>
      <c r="AF105" s="15">
        <f>AC105-AD105-AE105</f>
        <v/>
      </c>
      <c r="AG105" s="15" t="n"/>
      <c r="AH105" s="15" t="n"/>
      <c r="AI105" s="15">
        <f>SUM(AG105:AH105)</f>
        <v/>
      </c>
      <c r="AJ105" s="15">
        <f>AF105-AB105+AG105+AH105</f>
        <v/>
      </c>
      <c r="AK105" s="15">
        <f>IF(C105="是","杭州","江西工厂")</f>
        <v/>
      </c>
      <c r="AL105" s="6" t="inlineStr">
        <is>
          <t>交易关闭</t>
        </is>
      </c>
      <c r="AM105" s="94" t="inlineStr">
        <is>
          <t>—</t>
        </is>
      </c>
      <c r="AN105" s="15" t="inlineStr">
        <is>
          <t>退款成功</t>
        </is>
      </c>
      <c r="AO105" s="15" t="n">
        <v>135</v>
      </c>
      <c r="AP105" s="15" t="n"/>
      <c r="AQ105" s="6" t="n"/>
      <c r="AR105" t="inlineStr">
        <is>
          <t>✓</t>
        </is>
      </c>
    </row>
    <row r="106" ht="24" customHeight="1">
      <c r="A106" s="16" t="inlineStr">
        <is>
          <t>淘宝</t>
        </is>
      </c>
      <c r="B106" s="14" t="inlineStr">
        <is>
          <t>2701858335046004077</t>
        </is>
      </c>
      <c r="C106" s="14" t="inlineStr">
        <is>
          <t>是</t>
        </is>
      </c>
      <c r="D106" s="16" t="inlineStr">
        <is>
          <t>2026-04-17</t>
        </is>
      </c>
      <c r="E106" s="16" t="inlineStr">
        <is>
          <t>未知</t>
        </is>
      </c>
      <c r="F106" s="16" t="inlineStr">
        <is>
          <t>未知</t>
        </is>
      </c>
      <c r="G106" s="16" t="inlineStr">
        <is>
          <t>未知</t>
        </is>
      </c>
      <c r="H106" s="16" t="n"/>
      <c r="I106" s="16" t="inlineStr">
        <is>
          <t>P26330140117</t>
        </is>
      </c>
      <c r="J106" s="16" t="inlineStr">
        <is>
          <t>畔色黑胡桃木软包双人床 |黑胡桃木落地大软包床</t>
        </is>
      </c>
      <c r="K106" s="16" t="inlineStr">
        <is>
          <t>黑胡桃木软包床-1.2米-榉木铺板</t>
        </is>
      </c>
      <c r="L106" s="16" t="inlineStr">
        <is>
          <t>否</t>
        </is>
      </c>
      <c r="M106" s="16" t="inlineStr">
        <is>
          <t>1</t>
        </is>
      </c>
      <c r="N106" s="16" t="n"/>
      <c r="O106" s="16" t="n"/>
      <c r="P106" s="16" t="n"/>
      <c r="Q106" s="16" t="n"/>
      <c r="R106" s="16">
        <f>IFERROR(SUMPRODUCT(('2-定价总表'!$A$3:$A$493="PPS"&amp;MID(I106,2,99))*('2-定价总表'!$C$3:$C$493=K106)*('2-定价总表'!$T$3:$T$493))*IF(M106="",1,M106),"")</f>
        <v/>
      </c>
      <c r="S106" s="49" t="n"/>
      <c r="T106" s="16" t="n"/>
      <c r="U106" s="16" t="n"/>
      <c r="V106" s="16" t="n"/>
      <c r="W106" s="16" t="n"/>
      <c r="X106" s="16" t="n"/>
      <c r="Y106" s="16" t="n"/>
      <c r="Z106" s="16" t="n"/>
      <c r="AA106" s="16" t="n"/>
      <c r="AB106" s="16">
        <f>SUM(S106:AA106)</f>
        <v/>
      </c>
      <c r="AC106" s="16" t="inlineStr">
        <is>
          <t>135.00</t>
        </is>
      </c>
      <c r="AD106" s="16">
        <f>AC106*0.006</f>
        <v/>
      </c>
      <c r="AE106" s="16">
        <f>AC106*0.02</f>
        <v/>
      </c>
      <c r="AF106" s="16">
        <f>AC106-AD106-AE106</f>
        <v/>
      </c>
      <c r="AG106" s="16" t="n"/>
      <c r="AH106" s="16" t="n"/>
      <c r="AI106" s="16">
        <f>SUM(AG106:AH106)</f>
        <v/>
      </c>
      <c r="AJ106" s="16">
        <f>AF106-AB106+AG106+AH106</f>
        <v/>
      </c>
      <c r="AK106" s="16">
        <f>IF(C106="是","杭州","江西工厂")</f>
        <v/>
      </c>
      <c r="AL106" s="9" t="inlineStr">
        <is>
          <t>交易关闭</t>
        </is>
      </c>
      <c r="AM106" s="94" t="inlineStr">
        <is>
          <t>—</t>
        </is>
      </c>
      <c r="AN106" s="16" t="inlineStr">
        <is>
          <t>退款成功</t>
        </is>
      </c>
      <c r="AO106" s="16" t="n">
        <v>135</v>
      </c>
      <c r="AP106" s="16" t="n"/>
      <c r="AQ106" s="9" t="n"/>
      <c r="AR106" t="inlineStr">
        <is>
          <t>✓</t>
        </is>
      </c>
    </row>
    <row r="107" ht="24" customHeight="1">
      <c r="A107" s="15" t="inlineStr">
        <is>
          <t>淘宝</t>
        </is>
      </c>
      <c r="B107" s="14" t="inlineStr">
        <is>
          <t>4502302884049048710</t>
        </is>
      </c>
      <c r="C107" s="14" t="inlineStr">
        <is>
          <t>非已记录补单</t>
        </is>
      </c>
      <c r="D107" s="15" t="inlineStr">
        <is>
          <t>2026-04-17</t>
        </is>
      </c>
      <c r="E107" s="15" t="inlineStr">
        <is>
          <t>谢帅虎</t>
        </is>
      </c>
      <c r="F107" s="15" t="inlineStr">
        <is>
          <t>13172462192-9723</t>
        </is>
      </c>
      <c r="G107" s="15" t="inlineStr">
        <is>
          <t>广东省 深圳市 龙华区 民治街道润达圆庭a栋2716</t>
        </is>
      </c>
      <c r="H107" s="15" t="inlineStr">
        <is>
          <t>2026-04-19</t>
        </is>
      </c>
      <c r="I107" s="15" t="inlineStr">
        <is>
          <t>P23980010606</t>
        </is>
      </c>
      <c r="J107" s="15" t="inlineStr">
        <is>
          <t>畔色样块</t>
        </is>
      </c>
      <c r="K107" s="15" t="inlineStr">
        <is>
          <t>榉木样块</t>
        </is>
      </c>
      <c r="L107" s="15" t="inlineStr">
        <is>
          <t>否</t>
        </is>
      </c>
      <c r="M107" s="15" t="inlineStr">
        <is>
          <t>1</t>
        </is>
      </c>
      <c r="N107" s="15" t="n"/>
      <c r="O107" s="15" t="inlineStr">
        <is>
          <t>圆通速递</t>
        </is>
      </c>
      <c r="P107" s="15" t="inlineStr">
        <is>
          <t>YT2540312225683</t>
        </is>
      </c>
      <c r="Q107" s="15" t="n"/>
      <c r="R107" s="15">
        <f>IFERROR(SUMPRODUCT(('2-定价总表'!$A$3:$A$493="PPS"&amp;MID(I107,2,99))*('2-定价总表'!$C$3:$C$493=K107)*('2-定价总表'!$T$3:$T$493))*IF(M107="",1,M107),"")</f>
        <v/>
      </c>
      <c r="S107" s="90" t="n"/>
      <c r="T107" s="90" t="n"/>
      <c r="U107" s="90" t="n"/>
      <c r="V107" s="90" t="n"/>
      <c r="W107" s="90" t="e">
        <v>#N/A</v>
      </c>
      <c r="X107" s="90" t="e">
        <v>#N/A</v>
      </c>
      <c r="Y107" s="90" t="n"/>
      <c r="Z107" s="90" t="e">
        <v>#N/A</v>
      </c>
      <c r="AA107" s="90" t="e">
        <v>#N/A</v>
      </c>
      <c r="AB107" s="15">
        <f>SUM(S107:AA107)</f>
        <v/>
      </c>
      <c r="AC107" s="15" t="inlineStr">
        <is>
          <t>22.00</t>
        </is>
      </c>
      <c r="AD107" s="15">
        <f>AC107*0.006</f>
        <v/>
      </c>
      <c r="AE107" s="15">
        <f>AC107*0.02</f>
        <v/>
      </c>
      <c r="AF107" s="15">
        <f>AC107-AD107-AE107</f>
        <v/>
      </c>
      <c r="AG107" s="15" t="n"/>
      <c r="AH107" s="15" t="n"/>
      <c r="AI107" s="15">
        <f>SUM(AG107:AH107)</f>
        <v/>
      </c>
      <c r="AJ107" s="15">
        <f>AF107-AB107+AG107+AH107</f>
        <v/>
      </c>
      <c r="AK107" s="15">
        <f>IF(C107="是","杭州","江西工厂")</f>
        <v/>
      </c>
      <c r="AL107" s="6" t="inlineStr">
        <is>
          <t>交易成功</t>
        </is>
      </c>
      <c r="AM107" s="93" t="inlineStr">
        <is>
          <t>202604172300114380141 6953444</t>
        </is>
      </c>
      <c r="AN107" s="15" t="inlineStr">
        <is>
          <t>没有申请退款</t>
        </is>
      </c>
      <c r="AO107" s="15" t="n">
        <v>0</v>
      </c>
      <c r="AP107" s="15" t="n"/>
      <c r="AQ107" s="6" t="n"/>
      <c r="AR107" s="88" t="inlineStr">
        <is>
          <t>公式错误/未解析: 订单赔付费、二次上门维修费、其它费用、好评/差价返、总成本、订单利润
[待填]成本/费用字段</t>
        </is>
      </c>
    </row>
    <row r="108" ht="24" customHeight="1">
      <c r="A108" s="16" t="inlineStr">
        <is>
          <t>淘宝</t>
        </is>
      </c>
      <c r="B108" s="14" t="inlineStr">
        <is>
          <t>2701852502048050474</t>
        </is>
      </c>
      <c r="C108" s="14" t="inlineStr">
        <is>
          <t>非已记录补单</t>
        </is>
      </c>
      <c r="D108" s="16" t="inlineStr">
        <is>
          <t>2026-04-17</t>
        </is>
      </c>
      <c r="E108" s="16" t="inlineStr">
        <is>
          <t>汪(525440)</t>
        </is>
      </c>
      <c r="F108" s="16" t="inlineStr">
        <is>
          <t>18413246728-9285</t>
        </is>
      </c>
      <c r="G108" s="16" t="inlineStr">
        <is>
          <t>浙江省 杭州市 西湖区 三墩镇国风美域1栋2单元1201室</t>
        </is>
      </c>
      <c r="H108" s="16" t="n"/>
      <c r="I108" s="16" t="inlineStr">
        <is>
          <t>P24210070901</t>
        </is>
      </c>
      <c r="J108" s="16" t="inlineStr">
        <is>
          <t>榉木岩板餐桌 |榉木三角腿岩板餐桌</t>
        </is>
      </c>
      <c r="K108" s="16" t="inlineStr">
        <is>
          <t>榉木餐桌-1.2米</t>
        </is>
      </c>
      <c r="L108" s="16" t="inlineStr">
        <is>
          <t>是</t>
        </is>
      </c>
      <c r="M108" s="16" t="inlineStr">
        <is>
          <t>5</t>
        </is>
      </c>
      <c r="N108" s="16" t="n"/>
      <c r="O108" s="16" t="inlineStr">
        <is>
          <t>壹米滴答快运</t>
        </is>
      </c>
      <c r="P108" s="16" t="inlineStr">
        <is>
          <t>700907238830</t>
        </is>
      </c>
      <c r="Q108" s="16" t="n"/>
      <c r="R108" s="16">
        <f>IFERROR(SUMPRODUCT(('2-定价总表'!$A$3:$A$493="PPS"&amp;MID(I108,2,99))*('2-定价总表'!$C$3:$C$493=K108)*('2-定价总表'!$T$3:$T$493))*IF(M108="",1,M108),"")</f>
        <v/>
      </c>
      <c r="S108" s="16" t="n">
        <v>2595</v>
      </c>
      <c r="T108" s="16" t="n">
        <v>315</v>
      </c>
      <c r="U108" s="16" t="n">
        <v>0</v>
      </c>
      <c r="V108" s="16" t="n">
        <v>0</v>
      </c>
      <c r="W108" s="16" t="n">
        <v>0</v>
      </c>
      <c r="X108" s="16" t="n">
        <v>0</v>
      </c>
      <c r="Y108" s="90" t="n"/>
      <c r="Z108" s="16" t="n">
        <v>0</v>
      </c>
      <c r="AA108" s="16" t="n">
        <v>0</v>
      </c>
      <c r="AB108" s="16">
        <f>SUM(S108:AA108)</f>
        <v/>
      </c>
      <c r="AC108" s="16" t="inlineStr">
        <is>
          <t>3420.00</t>
        </is>
      </c>
      <c r="AD108" s="16">
        <f>AC108*0.006</f>
        <v/>
      </c>
      <c r="AE108" s="16">
        <f>AC108*0.02</f>
        <v/>
      </c>
      <c r="AF108" s="16">
        <f>AC108-AD108-AE108</f>
        <v/>
      </c>
      <c r="AG108" s="16" t="n"/>
      <c r="AH108" s="16" t="n"/>
      <c r="AI108" s="16">
        <f>SUM(AG108:AH108)</f>
        <v/>
      </c>
      <c r="AJ108" s="16">
        <f>AF108-AB108+AG108+AH108</f>
        <v/>
      </c>
      <c r="AK108" s="16">
        <f>IF(C108="是","杭州","江西工厂")</f>
        <v/>
      </c>
      <c r="AL108" s="9" t="inlineStr">
        <is>
          <t>买家已付款,等待卖家发货</t>
        </is>
      </c>
      <c r="AM108" s="92" t="inlineStr">
        <is>
          <t>待匹配</t>
        </is>
      </c>
      <c r="AN108" s="16" t="inlineStr">
        <is>
          <t>没有申请退款</t>
        </is>
      </c>
      <c r="AO108" s="16" t="n">
        <v>0</v>
      </c>
      <c r="AP108" s="16" t="n"/>
      <c r="AQ108" s="9" t="n"/>
      <c r="AR108" t="inlineStr">
        <is>
          <t>[待填]成本/费用字段</t>
        </is>
      </c>
    </row>
    <row r="109" ht="36" customHeight="1">
      <c r="A109" s="15" t="inlineStr">
        <is>
          <t>淘宝</t>
        </is>
      </c>
      <c r="B109" s="14" t="inlineStr">
        <is>
          <t>4502306917033002131</t>
        </is>
      </c>
      <c r="C109" s="14" t="inlineStr">
        <is>
          <t>是</t>
        </is>
      </c>
      <c r="D109" s="15" t="inlineStr">
        <is>
          <t>2026-04-17</t>
        </is>
      </c>
      <c r="E109" s="15" t="inlineStr">
        <is>
          <t>未知</t>
        </is>
      </c>
      <c r="F109" s="15" t="inlineStr">
        <is>
          <t>未知</t>
        </is>
      </c>
      <c r="G109" s="15" t="inlineStr">
        <is>
          <t>未知</t>
        </is>
      </c>
      <c r="H109" s="15" t="n"/>
      <c r="I109" s="15" t="inlineStr">
        <is>
          <t>P26330120327</t>
        </is>
      </c>
      <c r="J109" s="15" t="inlineStr">
        <is>
          <t>畔色樱桃木箱体床 |樱桃木软包箱体床</t>
        </is>
      </c>
      <c r="K109" s="15" t="inlineStr">
        <is>
          <t>樱桃木箱体床-软包床头-1.5米-榉木铺板</t>
        </is>
      </c>
      <c r="L109" s="15" t="inlineStr">
        <is>
          <t>否</t>
        </is>
      </c>
      <c r="M109" s="15" t="inlineStr">
        <is>
          <t>1</t>
        </is>
      </c>
      <c r="N109" s="15" t="n"/>
      <c r="O109" s="15" t="n"/>
      <c r="P109" s="15" t="n"/>
      <c r="Q109" s="15" t="n"/>
      <c r="R109" s="15">
        <f>IFERROR(SUMPRODUCT(('2-定价总表'!$A$3:$A$493="PPS"&amp;MID(I109,2,99))*('2-定价总表'!$C$3:$C$493=K109)*('2-定价总表'!$T$3:$T$493))*IF(M109="",1,M109),"")</f>
        <v/>
      </c>
      <c r="S109" s="49" t="n"/>
      <c r="T109" s="15" t="n"/>
      <c r="U109" s="15" t="n"/>
      <c r="V109" s="15" t="n"/>
      <c r="W109" s="15" t="n"/>
      <c r="X109" s="15" t="n"/>
      <c r="Y109" s="15" t="n"/>
      <c r="Z109" s="15" t="n"/>
      <c r="AA109" s="15" t="n"/>
      <c r="AB109" s="15">
        <f>SUM(S109:AA109)</f>
        <v/>
      </c>
      <c r="AC109" s="15" t="inlineStr">
        <is>
          <t>132.00</t>
        </is>
      </c>
      <c r="AD109" s="15">
        <f>AC109*0.006</f>
        <v/>
      </c>
      <c r="AE109" s="15">
        <f>AC109*0.02</f>
        <v/>
      </c>
      <c r="AF109" s="15">
        <f>AC109-AD109-AE109</f>
        <v/>
      </c>
      <c r="AG109" s="15" t="n"/>
      <c r="AH109" s="15" t="n"/>
      <c r="AI109" s="15">
        <f>SUM(AG109:AH109)</f>
        <v/>
      </c>
      <c r="AJ109" s="15">
        <f>AF109-AB109+AG109+AH109</f>
        <v/>
      </c>
      <c r="AK109" s="15">
        <f>IF(C109="是","杭州","江西工厂")</f>
        <v/>
      </c>
      <c r="AL109" s="6" t="inlineStr">
        <is>
          <t>交易关闭</t>
        </is>
      </c>
      <c r="AM109" s="94" t="inlineStr">
        <is>
          <t>—</t>
        </is>
      </c>
      <c r="AN109" s="15" t="inlineStr">
        <is>
          <t>退款成功</t>
        </is>
      </c>
      <c r="AO109" s="15" t="n">
        <v>132</v>
      </c>
      <c r="AP109" s="15" t="n"/>
      <c r="AQ109" s="6" t="n"/>
      <c r="AR109" t="inlineStr">
        <is>
          <t>✓</t>
        </is>
      </c>
    </row>
    <row r="110" ht="24" customHeight="1">
      <c r="A110" s="16" t="inlineStr">
        <is>
          <t>淘宝</t>
        </is>
      </c>
      <c r="B110" s="14" t="inlineStr">
        <is>
          <t>2701857831025015586</t>
        </is>
      </c>
      <c r="C110" s="14" t="inlineStr">
        <is>
          <t>是</t>
        </is>
      </c>
      <c r="D110" s="16" t="inlineStr">
        <is>
          <t>2026-04-17</t>
        </is>
      </c>
      <c r="E110" s="16" t="inlineStr">
        <is>
          <t>未知</t>
        </is>
      </c>
      <c r="F110" s="16" t="inlineStr">
        <is>
          <t>未知</t>
        </is>
      </c>
      <c r="G110" s="16" t="inlineStr">
        <is>
          <t>未知</t>
        </is>
      </c>
      <c r="H110" s="16" t="n"/>
      <c r="I110" s="16" t="inlineStr">
        <is>
          <t>P26330110226</t>
        </is>
      </c>
      <c r="J110" s="16" t="inlineStr">
        <is>
          <t>畔色樱桃木静音双人床 |樱桃木小金属腿床</t>
        </is>
      </c>
      <c r="K110" s="16" t="inlineStr">
        <is>
          <t>樱桃木静音床-1.2米-榉木铺板</t>
        </is>
      </c>
      <c r="L110" s="16" t="inlineStr">
        <is>
          <t>否</t>
        </is>
      </c>
      <c r="M110" s="16" t="inlineStr">
        <is>
          <t>1</t>
        </is>
      </c>
      <c r="N110" s="16" t="n"/>
      <c r="O110" s="16" t="n"/>
      <c r="P110" s="16" t="n"/>
      <c r="Q110" s="16" t="n"/>
      <c r="R110" s="16">
        <f>IFERROR(SUMPRODUCT(('2-定价总表'!$A$3:$A$493="PPS"&amp;MID(I110,2,99))*('2-定价总表'!$C$3:$C$493=K110)*('2-定价总表'!$T$3:$T$493))*IF(M110="",1,M110),"")</f>
        <v/>
      </c>
      <c r="S110" s="49" t="n"/>
      <c r="T110" s="16" t="n"/>
      <c r="U110" s="16" t="n"/>
      <c r="V110" s="16" t="n"/>
      <c r="W110" s="16" t="n"/>
      <c r="X110" s="16" t="n"/>
      <c r="Y110" s="16" t="n"/>
      <c r="Z110" s="16" t="n"/>
      <c r="AA110" s="16" t="n"/>
      <c r="AB110" s="16">
        <f>SUM(S110:AA110)</f>
        <v/>
      </c>
      <c r="AC110" s="16" t="inlineStr">
        <is>
          <t>118.00</t>
        </is>
      </c>
      <c r="AD110" s="16">
        <f>AC110*0.006</f>
        <v/>
      </c>
      <c r="AE110" s="16">
        <f>AC110*0.02</f>
        <v/>
      </c>
      <c r="AF110" s="16">
        <f>AC110-AD110-AE110</f>
        <v/>
      </c>
      <c r="AG110" s="16" t="n"/>
      <c r="AH110" s="16" t="n"/>
      <c r="AI110" s="16">
        <f>SUM(AG110:AH110)</f>
        <v/>
      </c>
      <c r="AJ110" s="16">
        <f>AF110-AB110+AG110+AH110</f>
        <v/>
      </c>
      <c r="AK110" s="16">
        <f>IF(C110="是","杭州","江西工厂")</f>
        <v/>
      </c>
      <c r="AL110" s="9" t="inlineStr">
        <is>
          <t>交易关闭</t>
        </is>
      </c>
      <c r="AM110" s="94" t="inlineStr">
        <is>
          <t>—</t>
        </is>
      </c>
      <c r="AN110" s="16" t="inlineStr">
        <is>
          <t>退款成功</t>
        </is>
      </c>
      <c r="AO110" s="16" t="n">
        <v>118</v>
      </c>
      <c r="AP110" s="16" t="n"/>
      <c r="AQ110" s="9" t="n"/>
      <c r="AR110" t="inlineStr">
        <is>
          <t>✓</t>
        </is>
      </c>
    </row>
    <row r="111" ht="24" customHeight="1">
      <c r="A111" s="15" t="inlineStr">
        <is>
          <t>淘宝</t>
        </is>
      </c>
      <c r="B111" s="14" t="inlineStr">
        <is>
          <t>4502306810025058847</t>
        </is>
      </c>
      <c r="C111" s="14" t="inlineStr">
        <is>
          <t>是</t>
        </is>
      </c>
      <c r="D111" s="15" t="inlineStr">
        <is>
          <t>2026-04-17</t>
        </is>
      </c>
      <c r="E111" s="15" t="inlineStr">
        <is>
          <t>未知</t>
        </is>
      </c>
      <c r="F111" s="15" t="inlineStr">
        <is>
          <t>未知</t>
        </is>
      </c>
      <c r="G111" s="15" t="inlineStr">
        <is>
          <t>未知</t>
        </is>
      </c>
      <c r="H111" s="15" t="n"/>
      <c r="I111" s="15" t="inlineStr">
        <is>
          <t>P26330100225</t>
        </is>
      </c>
      <c r="J111" s="15" t="inlineStr">
        <is>
          <t>畔色樱桃木齐边双人床 |樱桃木方腿床</t>
        </is>
      </c>
      <c r="K111" s="15" t="inlineStr">
        <is>
          <t>樱桃木齐边床-1.2米-榉木铺板</t>
        </is>
      </c>
      <c r="L111" s="15" t="inlineStr">
        <is>
          <t>否</t>
        </is>
      </c>
      <c r="M111" s="15" t="inlineStr">
        <is>
          <t>1</t>
        </is>
      </c>
      <c r="N111" s="15" t="n"/>
      <c r="O111" s="15" t="n"/>
      <c r="P111" s="15" t="n"/>
      <c r="Q111" s="15" t="n"/>
      <c r="R111" s="15">
        <f>IFERROR(SUMPRODUCT(('2-定价总表'!$A$3:$A$493="PPS"&amp;MID(I111,2,99))*('2-定价总表'!$C$3:$C$493=K111)*('2-定价总表'!$T$3:$T$493))*IF(M111="",1,M111),"")</f>
        <v/>
      </c>
      <c r="S111" s="49" t="n"/>
      <c r="T111" s="15" t="n"/>
      <c r="U111" s="15" t="n"/>
      <c r="V111" s="15" t="n"/>
      <c r="W111" s="15" t="n"/>
      <c r="X111" s="15" t="n"/>
      <c r="Y111" s="15" t="n"/>
      <c r="Z111" s="15" t="n"/>
      <c r="AA111" s="15" t="n"/>
      <c r="AB111" s="15">
        <f>SUM(S111:AA111)</f>
        <v/>
      </c>
      <c r="AC111" s="15" t="inlineStr">
        <is>
          <t>132.00</t>
        </is>
      </c>
      <c r="AD111" s="15">
        <f>AC111*0.006</f>
        <v/>
      </c>
      <c r="AE111" s="15">
        <f>AC111*0.02</f>
        <v/>
      </c>
      <c r="AF111" s="15">
        <f>AC111-AD111-AE111</f>
        <v/>
      </c>
      <c r="AG111" s="15" t="n"/>
      <c r="AH111" s="15" t="n"/>
      <c r="AI111" s="15">
        <f>SUM(AG111:AH111)</f>
        <v/>
      </c>
      <c r="AJ111" s="15">
        <f>AF111-AB111+AG111+AH111</f>
        <v/>
      </c>
      <c r="AK111" s="15">
        <f>IF(C111="是","杭州","江西工厂")</f>
        <v/>
      </c>
      <c r="AL111" s="6" t="inlineStr">
        <is>
          <t>交易关闭</t>
        </is>
      </c>
      <c r="AM111" s="94" t="inlineStr">
        <is>
          <t>—</t>
        </is>
      </c>
      <c r="AN111" s="15" t="inlineStr">
        <is>
          <t>退款成功</t>
        </is>
      </c>
      <c r="AO111" s="15" t="n">
        <v>132</v>
      </c>
      <c r="AP111" s="15" t="n"/>
      <c r="AQ111" s="6" t="n"/>
      <c r="AR111" t="inlineStr">
        <is>
          <t>✓</t>
        </is>
      </c>
    </row>
    <row r="112" ht="24" customHeight="1">
      <c r="A112" s="16" t="inlineStr">
        <is>
          <t>淘宝</t>
        </is>
      </c>
      <c r="B112" s="14" t="inlineStr">
        <is>
          <t>2701851962020074773</t>
        </is>
      </c>
      <c r="C112" s="14" t="inlineStr">
        <is>
          <t>是</t>
        </is>
      </c>
      <c r="D112" s="16" t="inlineStr">
        <is>
          <t>2026-04-17</t>
        </is>
      </c>
      <c r="E112" s="16" t="inlineStr">
        <is>
          <t>未知</t>
        </is>
      </c>
      <c r="F112" s="16" t="inlineStr">
        <is>
          <t>未知</t>
        </is>
      </c>
      <c r="G112" s="16" t="inlineStr">
        <is>
          <t>未知</t>
        </is>
      </c>
      <c r="H112" s="16" t="n"/>
      <c r="I112" s="16" t="inlineStr">
        <is>
          <t>P26330080322</t>
        </is>
      </c>
      <c r="J112" s="16" t="inlineStr">
        <is>
          <t>畔色榉木柔光双人床 |榉木小灯床</t>
        </is>
      </c>
      <c r="K112" s="16" t="inlineStr">
        <is>
          <t>榉木柔光床-1.2米-榉木铺板</t>
        </is>
      </c>
      <c r="L112" s="16" t="inlineStr">
        <is>
          <t>否</t>
        </is>
      </c>
      <c r="M112" s="16" t="inlineStr">
        <is>
          <t>1</t>
        </is>
      </c>
      <c r="N112" s="16" t="n"/>
      <c r="O112" s="16" t="n"/>
      <c r="P112" s="16" t="n"/>
      <c r="Q112" s="16" t="n"/>
      <c r="R112" s="16">
        <f>IFERROR(SUMPRODUCT(('2-定价总表'!$A$3:$A$493="PPS"&amp;MID(I112,2,99))*('2-定价总表'!$C$3:$C$493=K112)*('2-定价总表'!$T$3:$T$493))*IF(M112="",1,M112),"")</f>
        <v/>
      </c>
      <c r="S112" s="49" t="n"/>
      <c r="T112" s="16" t="n"/>
      <c r="U112" s="16" t="n"/>
      <c r="V112" s="16" t="n"/>
      <c r="W112" s="16" t="n"/>
      <c r="X112" s="16" t="n"/>
      <c r="Y112" s="16" t="n"/>
      <c r="Z112" s="16" t="n"/>
      <c r="AA112" s="16" t="n"/>
      <c r="AB112" s="16">
        <f>SUM(S112:AA112)</f>
        <v/>
      </c>
      <c r="AC112" s="16" t="inlineStr">
        <is>
          <t>148.00</t>
        </is>
      </c>
      <c r="AD112" s="16">
        <f>AC112*0.006</f>
        <v/>
      </c>
      <c r="AE112" s="16">
        <f>AC112*0.02</f>
        <v/>
      </c>
      <c r="AF112" s="16">
        <f>AC112-AD112-AE112</f>
        <v/>
      </c>
      <c r="AG112" s="16" t="n"/>
      <c r="AH112" s="16" t="n"/>
      <c r="AI112" s="16">
        <f>SUM(AG112:AH112)</f>
        <v/>
      </c>
      <c r="AJ112" s="16">
        <f>AF112-AB112+AG112+AH112</f>
        <v/>
      </c>
      <c r="AK112" s="16">
        <f>IF(C112="是","杭州","江西工厂")</f>
        <v/>
      </c>
      <c r="AL112" s="9" t="inlineStr">
        <is>
          <t>交易关闭</t>
        </is>
      </c>
      <c r="AM112" s="94" t="inlineStr">
        <is>
          <t>—</t>
        </is>
      </c>
      <c r="AN112" s="16" t="inlineStr">
        <is>
          <t>退款成功</t>
        </is>
      </c>
      <c r="AO112" s="16" t="n">
        <v>148</v>
      </c>
      <c r="AP112" s="16" t="n"/>
      <c r="AQ112" s="9" t="n"/>
      <c r="AR112" t="inlineStr">
        <is>
          <t>✓</t>
        </is>
      </c>
    </row>
    <row r="113" ht="24" customHeight="1">
      <c r="A113" s="15" t="inlineStr">
        <is>
          <t>淘宝</t>
        </is>
      </c>
      <c r="B113" s="14" t="inlineStr">
        <is>
          <t>4502316817007060327</t>
        </is>
      </c>
      <c r="C113" s="14" t="inlineStr">
        <is>
          <t>非已记录补单</t>
        </is>
      </c>
      <c r="D113" s="15" t="inlineStr">
        <is>
          <t>2026-04-16</t>
        </is>
      </c>
      <c r="E113" s="15" t="inlineStr">
        <is>
          <t>九久勼</t>
        </is>
      </c>
      <c r="F113" s="15" t="inlineStr">
        <is>
          <t>18413246728-9285</t>
        </is>
      </c>
      <c r="G113" s="15" t="inlineStr">
        <is>
          <t>浙江省 杭州市 西湖区 三墩镇国风美域1栋2单元1201室</t>
        </is>
      </c>
      <c r="H113" s="15" t="n"/>
      <c r="I113" s="15" t="inlineStr">
        <is>
          <t>P25250100405</t>
        </is>
      </c>
      <c r="J113" s="15" t="inlineStr">
        <is>
          <t>樱桃木窄柜 |樱桃木1米餐边柜</t>
        </is>
      </c>
      <c r="K113" s="15" t="inlineStr">
        <is>
          <t>窄柜-整柜洞石背板-1.2米</t>
        </is>
      </c>
      <c r="L113" s="15" t="inlineStr">
        <is>
          <t>否</t>
        </is>
      </c>
      <c r="M113" s="15" t="inlineStr">
        <is>
          <t>1</t>
        </is>
      </c>
      <c r="N113" s="15" t="n"/>
      <c r="O113" s="15" t="inlineStr">
        <is>
          <t>壹米滴答快运</t>
        </is>
      </c>
      <c r="P113" s="15" t="inlineStr">
        <is>
          <t>700907239206</t>
        </is>
      </c>
      <c r="Q113" s="15" t="inlineStr">
        <is>
          <t>P51189021422</t>
        </is>
      </c>
      <c r="R113" s="15">
        <f>IFERROR(SUMPRODUCT(('2-定价总表'!$A$3:$A$493="PPS"&amp;MID(I113,2,99))*('2-定价总表'!$C$3:$C$493=K113)*('2-定价总表'!$T$3:$T$493))*IF(M113="",1,M113),"")</f>
        <v/>
      </c>
      <c r="S113" s="15" t="n">
        <v>4187.78</v>
      </c>
      <c r="T113" s="15" t="n">
        <v>350</v>
      </c>
      <c r="U113" s="15" t="n">
        <v>0</v>
      </c>
      <c r="V113" s="15" t="n">
        <v>0</v>
      </c>
      <c r="W113" s="15" t="n">
        <v>0</v>
      </c>
      <c r="X113" s="15" t="n">
        <v>0</v>
      </c>
      <c r="Y113" s="90" t="n"/>
      <c r="Z113" s="15" t="n">
        <v>0</v>
      </c>
      <c r="AA113" s="15" t="n">
        <v>0</v>
      </c>
      <c r="AB113" s="15">
        <f>SUM(S113:AA113)</f>
        <v/>
      </c>
      <c r="AC113" s="15" t="inlineStr">
        <is>
          <t>5620.60</t>
        </is>
      </c>
      <c r="AD113" s="15">
        <f>AC113*0.006</f>
        <v/>
      </c>
      <c r="AE113" s="15">
        <f>AC113*0.02</f>
        <v/>
      </c>
      <c r="AF113" s="15">
        <f>AC113-AD113-AE113</f>
        <v/>
      </c>
      <c r="AG113" s="15" t="n"/>
      <c r="AH113" s="15" t="n"/>
      <c r="AI113" s="15">
        <f>SUM(AG113:AH113)</f>
        <v/>
      </c>
      <c r="AJ113" s="15">
        <f>AF113-AB113+AG113+AH113</f>
        <v/>
      </c>
      <c r="AK113" s="15">
        <f>IF(C113="是","杭州","江西工厂")</f>
        <v/>
      </c>
      <c r="AL113" s="6" t="inlineStr">
        <is>
          <t>买家已付款,等待卖家发货</t>
        </is>
      </c>
      <c r="AM113" s="92" t="inlineStr">
        <is>
          <t>待匹配</t>
        </is>
      </c>
      <c r="AN113" s="15" t="inlineStr">
        <is>
          <t>没有申请退款</t>
        </is>
      </c>
      <c r="AO113" s="15" t="n">
        <v>0</v>
      </c>
      <c r="AP113" s="15" t="n"/>
      <c r="AQ113" s="6" t="n"/>
      <c r="AR113" t="inlineStr">
        <is>
          <t>[待填]成本/费用字段</t>
        </is>
      </c>
    </row>
    <row r="114" ht="24" customHeight="1">
      <c r="A114" s="16" t="inlineStr">
        <is>
          <t>淘宝</t>
        </is>
      </c>
      <c r="B114" s="14" t="inlineStr">
        <is>
          <t>2701864489004126192</t>
        </is>
      </c>
      <c r="C114" s="14" t="inlineStr">
        <is>
          <t>是</t>
        </is>
      </c>
      <c r="D114" s="16" t="inlineStr">
        <is>
          <t>2026-04-16</t>
        </is>
      </c>
      <c r="E114" s="16" t="inlineStr">
        <is>
          <t>未知</t>
        </is>
      </c>
      <c r="F114" s="16" t="inlineStr">
        <is>
          <t>未知</t>
        </is>
      </c>
      <c r="G114" s="16" t="inlineStr">
        <is>
          <t>未知</t>
        </is>
      </c>
      <c r="H114" s="16" t="inlineStr">
        <is>
          <t>2026-04-20</t>
        </is>
      </c>
      <c r="I114" s="16" t="inlineStr">
        <is>
          <t>P25250130420</t>
        </is>
      </c>
      <c r="J114" s="16" t="inlineStr">
        <is>
          <t>黑胡桃木太空舱餐边柜 |黑胡桃木曜黑餐边柜</t>
        </is>
      </c>
      <c r="K114" s="16" t="inlineStr">
        <is>
          <t>曜黑柜-下柜-2.1米</t>
        </is>
      </c>
      <c r="L114" s="16" t="inlineStr">
        <is>
          <t>否</t>
        </is>
      </c>
      <c r="M114" s="16" t="inlineStr">
        <is>
          <t>1</t>
        </is>
      </c>
      <c r="N114" s="16" t="n"/>
      <c r="O114" s="16" t="inlineStr">
        <is>
          <t>圆通速递</t>
        </is>
      </c>
      <c r="P114" s="16" t="inlineStr">
        <is>
          <t>YT2540309166317</t>
        </is>
      </c>
      <c r="Q114" s="16" t="n"/>
      <c r="R114" s="16">
        <f>IFERROR(SUMPRODUCT(('2-定价总表'!$A$3:$A$493="PPS"&amp;MID(I114,2,99))*('2-定价总表'!$C$3:$C$493=K114)*('2-定价总表'!$T$3:$T$493))*IF(M114="",1,M114),"")</f>
        <v/>
      </c>
      <c r="S114" s="49" t="n"/>
      <c r="T114" s="16" t="n"/>
      <c r="U114" s="16" t="n"/>
      <c r="V114" s="16" t="n"/>
      <c r="W114" s="16" t="n"/>
      <c r="X114" s="16" t="n"/>
      <c r="Y114" s="16" t="n"/>
      <c r="Z114" s="16" t="n"/>
      <c r="AA114" s="16" t="n"/>
      <c r="AB114" s="16">
        <f>SUM(S114:AA114)</f>
        <v/>
      </c>
      <c r="AC114" s="16" t="inlineStr">
        <is>
          <t>124.38</t>
        </is>
      </c>
      <c r="AD114" s="16">
        <f>AC114*0.006</f>
        <v/>
      </c>
      <c r="AE114" s="16">
        <f>AC114*0.02</f>
        <v/>
      </c>
      <c r="AF114" s="16">
        <f>AC114-AD114-AE114</f>
        <v/>
      </c>
      <c r="AG114" s="16" t="n"/>
      <c r="AH114" s="16" t="n"/>
      <c r="AI114" s="16">
        <f>SUM(AG114:AH114)</f>
        <v/>
      </c>
      <c r="AJ114" s="16">
        <f>AF114-AB114+AG114+AH114</f>
        <v/>
      </c>
      <c r="AK114" s="16">
        <f>IF(C114="是","杭州","江西工厂")</f>
        <v/>
      </c>
      <c r="AL114" s="9" t="inlineStr">
        <is>
          <t>交易成功</t>
        </is>
      </c>
      <c r="AM114" s="93" t="inlineStr">
        <is>
          <t>202604162300117430140 7223247</t>
        </is>
      </c>
      <c r="AN114" s="16" t="inlineStr">
        <is>
          <t>没有申请退款</t>
        </is>
      </c>
      <c r="AO114" s="16" t="n">
        <v>0</v>
      </c>
      <c r="AP114" s="16" t="n"/>
      <c r="AQ114" s="9" t="n"/>
      <c r="AR114" t="inlineStr">
        <is>
          <t>✓</t>
        </is>
      </c>
    </row>
    <row r="115" ht="24" customHeight="1">
      <c r="A115" s="15" t="inlineStr">
        <is>
          <t>淘宝</t>
        </is>
      </c>
      <c r="B115" s="14" t="inlineStr">
        <is>
          <t>2701862187001017764</t>
        </is>
      </c>
      <c r="C115" s="14" t="inlineStr">
        <is>
          <t>是</t>
        </is>
      </c>
      <c r="D115" s="15" t="inlineStr">
        <is>
          <t>2026-04-16</t>
        </is>
      </c>
      <c r="E115" s="15" t="inlineStr">
        <is>
          <t>未知</t>
        </is>
      </c>
      <c r="F115" s="15" t="inlineStr">
        <is>
          <t>未知</t>
        </is>
      </c>
      <c r="G115" s="15" t="inlineStr">
        <is>
          <t>未知</t>
        </is>
      </c>
      <c r="H115" s="15" t="inlineStr">
        <is>
          <t>2026-04-20</t>
        </is>
      </c>
      <c r="I115" s="15" t="inlineStr">
        <is>
          <t>P25250130420</t>
        </is>
      </c>
      <c r="J115" s="15" t="inlineStr">
        <is>
          <t>黑胡桃木太空舱餐边柜 |黑胡桃木曜黑餐边柜</t>
        </is>
      </c>
      <c r="K115" s="15" t="inlineStr">
        <is>
          <t>曜黑柜-下柜-2.1米</t>
        </is>
      </c>
      <c r="L115" s="15" t="inlineStr">
        <is>
          <t>否</t>
        </is>
      </c>
      <c r="M115" s="15" t="inlineStr">
        <is>
          <t>1</t>
        </is>
      </c>
      <c r="N115" s="15" t="n"/>
      <c r="O115" s="15" t="inlineStr">
        <is>
          <t>圆通速递</t>
        </is>
      </c>
      <c r="P115" s="15" t="inlineStr">
        <is>
          <t>YT2586229841792</t>
        </is>
      </c>
      <c r="Q115" s="15" t="n"/>
      <c r="R115" s="15">
        <f>IFERROR(SUMPRODUCT(('2-定价总表'!$A$3:$A$493="PPS"&amp;MID(I115,2,99))*('2-定价总表'!$C$3:$C$493=K115)*('2-定价总表'!$T$3:$T$493))*IF(M115="",1,M115),"")</f>
        <v/>
      </c>
      <c r="S115" s="49" t="n"/>
      <c r="T115" s="15" t="n"/>
      <c r="U115" s="15" t="n"/>
      <c r="V115" s="15" t="n"/>
      <c r="W115" s="15" t="n"/>
      <c r="X115" s="15" t="n"/>
      <c r="Y115" s="15" t="n"/>
      <c r="Z115" s="15" t="n"/>
      <c r="AA115" s="15" t="n"/>
      <c r="AB115" s="15">
        <f>SUM(S115:AA115)</f>
        <v/>
      </c>
      <c r="AC115" s="15" t="inlineStr">
        <is>
          <t>145.00</t>
        </is>
      </c>
      <c r="AD115" s="15">
        <f>AC115*0.006</f>
        <v/>
      </c>
      <c r="AE115" s="15">
        <f>AC115*0.02</f>
        <v/>
      </c>
      <c r="AF115" s="15">
        <f>AC115-AD115-AE115</f>
        <v/>
      </c>
      <c r="AG115" s="15" t="n"/>
      <c r="AH115" s="15" t="n"/>
      <c r="AI115" s="15">
        <f>SUM(AG115:AH115)</f>
        <v/>
      </c>
      <c r="AJ115" s="15">
        <f>AF115-AB115+AG115+AH115</f>
        <v/>
      </c>
      <c r="AK115" s="15">
        <f>IF(C115="是","杭州","江西工厂")</f>
        <v/>
      </c>
      <c r="AL115" s="6" t="inlineStr">
        <is>
          <t>交易成功</t>
        </is>
      </c>
      <c r="AM115" s="93" t="inlineStr">
        <is>
          <t>202604162300116815140 3629843</t>
        </is>
      </c>
      <c r="AN115" s="15" t="inlineStr">
        <is>
          <t>没有申请退款</t>
        </is>
      </c>
      <c r="AO115" s="15" t="n">
        <v>0</v>
      </c>
      <c r="AP115" s="15" t="n"/>
      <c r="AQ115" s="6" t="n"/>
      <c r="AR115" t="inlineStr">
        <is>
          <t>✓</t>
        </is>
      </c>
    </row>
    <row r="116" ht="24" customHeight="1">
      <c r="A116" s="16" t="inlineStr">
        <is>
          <t>淘宝</t>
        </is>
      </c>
      <c r="B116" s="14" t="inlineStr">
        <is>
          <t>4502293021047112610</t>
        </is>
      </c>
      <c r="C116" s="14" t="inlineStr">
        <is>
          <t>是</t>
        </is>
      </c>
      <c r="D116" s="16" t="inlineStr">
        <is>
          <t>2026-04-16</t>
        </is>
      </c>
      <c r="E116" s="16" t="inlineStr">
        <is>
          <t>未知</t>
        </is>
      </c>
      <c r="F116" s="16" t="inlineStr">
        <is>
          <t>未知</t>
        </is>
      </c>
      <c r="G116" s="16" t="inlineStr">
        <is>
          <t>未知</t>
        </is>
      </c>
      <c r="H116" s="16" t="inlineStr">
        <is>
          <t>2026-04-21</t>
        </is>
      </c>
      <c r="I116" s="16" t="inlineStr">
        <is>
          <t>P26330080322</t>
        </is>
      </c>
      <c r="J116" s="16" t="inlineStr">
        <is>
          <t>畔色榉木柔光双人床 |榉木小灯床</t>
        </is>
      </c>
      <c r="K116" s="16" t="inlineStr">
        <is>
          <t>榉木柔光床-1.2米-榉木铺板</t>
        </is>
      </c>
      <c r="L116" s="16" t="inlineStr">
        <is>
          <t>否</t>
        </is>
      </c>
      <c r="M116" s="16" t="inlineStr">
        <is>
          <t>1</t>
        </is>
      </c>
      <c r="N116" s="16" t="n"/>
      <c r="O116" s="16" t="inlineStr">
        <is>
          <t>圆通速递</t>
        </is>
      </c>
      <c r="P116" s="16" t="inlineStr">
        <is>
          <t>YT2540309160702</t>
        </is>
      </c>
      <c r="Q116" s="16" t="n"/>
      <c r="R116" s="16">
        <f>IFERROR(SUMPRODUCT(('2-定价总表'!$A$3:$A$493="PPS"&amp;MID(I116,2,99))*('2-定价总表'!$C$3:$C$493=K116)*('2-定价总表'!$T$3:$T$493))*IF(M116="",1,M116),"")</f>
        <v/>
      </c>
      <c r="S116" s="49" t="n"/>
      <c r="T116" s="16" t="n"/>
      <c r="U116" s="16" t="n"/>
      <c r="V116" s="16" t="n"/>
      <c r="W116" s="16" t="n"/>
      <c r="X116" s="16" t="n"/>
      <c r="Y116" s="16" t="n"/>
      <c r="Z116" s="16" t="n"/>
      <c r="AA116" s="16" t="n"/>
      <c r="AB116" s="16">
        <f>SUM(S116:AA116)</f>
        <v/>
      </c>
      <c r="AC116" s="16" t="inlineStr">
        <is>
          <t>130.00</t>
        </is>
      </c>
      <c r="AD116" s="16">
        <f>AC116*0.006</f>
        <v/>
      </c>
      <c r="AE116" s="16">
        <f>AC116*0.02</f>
        <v/>
      </c>
      <c r="AF116" s="16">
        <f>AC116-AD116-AE116</f>
        <v/>
      </c>
      <c r="AG116" s="16" t="n"/>
      <c r="AH116" s="16" t="n"/>
      <c r="AI116" s="16">
        <f>SUM(AG116:AH116)</f>
        <v/>
      </c>
      <c r="AJ116" s="16">
        <f>AF116-AB116+AG116+AH116</f>
        <v/>
      </c>
      <c r="AK116" s="16">
        <f>IF(C116="是","杭州","江西工厂")</f>
        <v/>
      </c>
      <c r="AL116" s="9" t="inlineStr">
        <is>
          <t>卖家已发货，等待买家确认</t>
        </is>
      </c>
      <c r="AM116" s="92" t="inlineStr">
        <is>
          <t>待匹配</t>
        </is>
      </c>
      <c r="AN116" s="16" t="inlineStr">
        <is>
          <t>没有申请退款</t>
        </is>
      </c>
      <c r="AO116" s="16" t="n">
        <v>0</v>
      </c>
      <c r="AP116" s="16" t="n"/>
      <c r="AQ116" s="9" t="n"/>
      <c r="AR116" t="inlineStr">
        <is>
          <t>✓</t>
        </is>
      </c>
    </row>
    <row r="117" ht="24" customHeight="1">
      <c r="A117" s="15" t="inlineStr">
        <is>
          <t>淘宝</t>
        </is>
      </c>
      <c r="B117" s="14" t="inlineStr">
        <is>
          <t>4502286255043032433</t>
        </is>
      </c>
      <c r="C117" s="14" t="inlineStr">
        <is>
          <t>非已记录补单</t>
        </is>
      </c>
      <c r="D117" s="15" t="inlineStr">
        <is>
          <t>2026-04-16</t>
        </is>
      </c>
      <c r="E117" s="15" t="inlineStr">
        <is>
          <t>只1</t>
        </is>
      </c>
      <c r="F117" s="15" t="inlineStr">
        <is>
          <t>18413289448-3644</t>
        </is>
      </c>
      <c r="G117" s="15" t="inlineStr">
        <is>
          <t>浙江省 丽水市 松阳县 望松街道长兴西路6号江南科技</t>
        </is>
      </c>
      <c r="H117" s="15" t="inlineStr">
        <is>
          <t>2026-04-16</t>
        </is>
      </c>
      <c r="I117" s="15" t="inlineStr">
        <is>
          <t>P23980010606</t>
        </is>
      </c>
      <c r="J117" s="15" t="inlineStr">
        <is>
          <t>畔色样块</t>
        </is>
      </c>
      <c r="K117" s="15" t="inlineStr">
        <is>
          <t>榉木样块</t>
        </is>
      </c>
      <c r="L117" s="15" t="inlineStr">
        <is>
          <t>否</t>
        </is>
      </c>
      <c r="M117" s="15" t="inlineStr">
        <is>
          <t>1</t>
        </is>
      </c>
      <c r="N117" s="15" t="n"/>
      <c r="O117" s="15" t="inlineStr">
        <is>
          <t>圆通速递</t>
        </is>
      </c>
      <c r="P117" s="15" t="inlineStr">
        <is>
          <t>YT2586114281438</t>
        </is>
      </c>
      <c r="Q117" s="15" t="n"/>
      <c r="R117" s="15">
        <f>IFERROR(SUMPRODUCT(('2-定价总表'!$A$3:$A$493="PPS"&amp;MID(I117,2,99))*('2-定价总表'!$C$3:$C$493=K117)*('2-定价总表'!$T$3:$T$493))*IF(M117="",1,M117),"")</f>
        <v/>
      </c>
      <c r="S117" s="90" t="n"/>
      <c r="T117" s="90" t="n"/>
      <c r="U117" s="90" t="n"/>
      <c r="V117" s="90" t="n"/>
      <c r="W117" s="90" t="e">
        <v>#N/A</v>
      </c>
      <c r="X117" s="90" t="e">
        <v>#N/A</v>
      </c>
      <c r="Y117" s="90" t="n"/>
      <c r="Z117" s="90" t="e">
        <v>#N/A</v>
      </c>
      <c r="AA117" s="90" t="e">
        <v>#N/A</v>
      </c>
      <c r="AB117" s="15">
        <f>SUM(S117:AA117)</f>
        <v/>
      </c>
      <c r="AC117" s="15" t="inlineStr">
        <is>
          <t>22.00</t>
        </is>
      </c>
      <c r="AD117" s="15">
        <f>AC117*0.006</f>
        <v/>
      </c>
      <c r="AE117" s="15">
        <f>AC117*0.02</f>
        <v/>
      </c>
      <c r="AF117" s="15">
        <f>AC117-AD117-AE117</f>
        <v/>
      </c>
      <c r="AG117" s="15" t="n"/>
      <c r="AH117" s="15" t="n"/>
      <c r="AI117" s="15">
        <f>SUM(AG117:AH117)</f>
        <v/>
      </c>
      <c r="AJ117" s="15">
        <f>AF117-AB117+AG117+AH117</f>
        <v/>
      </c>
      <c r="AK117" s="15">
        <f>IF(C117="是","杭州","江西工厂")</f>
        <v/>
      </c>
      <c r="AL117" s="6" t="inlineStr">
        <is>
          <t>交易成功</t>
        </is>
      </c>
      <c r="AM117" s="93" t="inlineStr">
        <is>
          <t>202604162300110892140 4513233</t>
        </is>
      </c>
      <c r="AN117" s="15" t="inlineStr">
        <is>
          <t>没有申请退款</t>
        </is>
      </c>
      <c r="AO117" s="15" t="n">
        <v>0</v>
      </c>
      <c r="AP117" s="15" t="n"/>
      <c r="AQ117" s="6" t="n"/>
      <c r="AR117" s="88" t="inlineStr">
        <is>
          <t>公式错误/未解析: 订单赔付费、二次上门维修费、其它费用、好评/差价返、总成本、订单利润
[待填]成本/费用字段</t>
        </is>
      </c>
    </row>
    <row r="118" ht="24" customHeight="1">
      <c r="A118" s="16" t="inlineStr">
        <is>
          <t>淘宝</t>
        </is>
      </c>
      <c r="B118" s="14" t="inlineStr">
        <is>
          <t>4502293851032101637</t>
        </is>
      </c>
      <c r="C118" s="14" t="inlineStr">
        <is>
          <t>非已记录补单</t>
        </is>
      </c>
      <c r="D118" s="16" t="inlineStr">
        <is>
          <t>2026-04-16</t>
        </is>
      </c>
      <c r="E118" s="16" t="inlineStr">
        <is>
          <t>未知</t>
        </is>
      </c>
      <c r="F118" s="16" t="inlineStr">
        <is>
          <t>未知</t>
        </is>
      </c>
      <c r="G118" s="16" t="inlineStr">
        <is>
          <t>未知</t>
        </is>
      </c>
      <c r="H118" s="16" t="n"/>
      <c r="I118" s="16" t="inlineStr">
        <is>
          <t>P25250090403</t>
        </is>
      </c>
      <c r="J118" s="16" t="inlineStr">
        <is>
          <t>樱桃木基础餐边柜 |樱桃木AA柱餐边柜</t>
        </is>
      </c>
      <c r="K118" s="16" t="inlineStr">
        <is>
          <t>基础柜-整柜AA柱背板-2.1米</t>
        </is>
      </c>
      <c r="L118" s="16" t="n"/>
      <c r="M118" s="16" t="inlineStr">
        <is>
          <t>1</t>
        </is>
      </c>
      <c r="N118" s="16" t="n"/>
      <c r="O118" s="16" t="n"/>
      <c r="P118" s="16" t="n"/>
      <c r="Q118" s="16" t="n"/>
      <c r="R118" s="16">
        <f>IFERROR(SUMPRODUCT(('2-定价总表'!$A$3:$A$493="PPS"&amp;MID(I118,2,99))*('2-定价总表'!$C$3:$C$493=K118)*('2-定价总表'!$T$3:$T$493))*IF(M118="",1,M118),"")</f>
        <v/>
      </c>
      <c r="S118" s="90" t="n"/>
      <c r="T118" s="90" t="n"/>
      <c r="U118" s="90" t="n"/>
      <c r="V118" s="90" t="n"/>
      <c r="W118" s="90" t="n"/>
      <c r="X118" s="90" t="n"/>
      <c r="Y118" s="90" t="n"/>
      <c r="Z118" s="90" t="n"/>
      <c r="AA118" s="90" t="n"/>
      <c r="AB118" s="16">
        <f>SUM(S118:AA118)</f>
        <v/>
      </c>
      <c r="AC118" s="16" t="inlineStr">
        <is>
          <t>8205.86</t>
        </is>
      </c>
      <c r="AD118" s="16">
        <f>AC118*0.006</f>
        <v/>
      </c>
      <c r="AE118" s="16">
        <f>AC118*0.02</f>
        <v/>
      </c>
      <c r="AF118" s="16">
        <f>AC118-AD118-AE118</f>
        <v/>
      </c>
      <c r="AG118" s="16" t="n"/>
      <c r="AH118" s="16" t="n"/>
      <c r="AI118" s="16">
        <f>SUM(AG118:AH118)</f>
        <v/>
      </c>
      <c r="AJ118" s="16">
        <f>AF118-AB118+AG118+AH118</f>
        <v/>
      </c>
      <c r="AK118" s="16">
        <f>IF(C118="是","杭州","江西工厂")</f>
        <v/>
      </c>
      <c r="AL118" s="9" t="inlineStr">
        <is>
          <t>交易关闭</t>
        </is>
      </c>
      <c r="AM118" s="94" t="inlineStr">
        <is>
          <t>—</t>
        </is>
      </c>
      <c r="AN118" s="16" t="inlineStr">
        <is>
          <t>退款成功</t>
        </is>
      </c>
      <c r="AO118" s="16" t="n">
        <v>8205.860000000001</v>
      </c>
      <c r="AP118" s="16" t="n"/>
      <c r="AQ118" s="9" t="n"/>
      <c r="AR118" t="inlineStr">
        <is>
          <t>✓</t>
        </is>
      </c>
    </row>
    <row r="119" ht="36" customHeight="1">
      <c r="A119" s="15" t="inlineStr">
        <is>
          <t>淘宝</t>
        </is>
      </c>
      <c r="B119" s="14" t="inlineStr">
        <is>
          <t>4502290717036010436</t>
        </is>
      </c>
      <c r="C119" s="14" t="inlineStr">
        <is>
          <t>非已记录补单</t>
        </is>
      </c>
      <c r="D119" s="15" t="inlineStr">
        <is>
          <t>2026-04-16</t>
        </is>
      </c>
      <c r="E119" s="15" t="inlineStr">
        <is>
          <t>王玉</t>
        </is>
      </c>
      <c r="F119" s="15" t="inlineStr">
        <is>
          <t>18480169503-7104</t>
        </is>
      </c>
      <c r="G119" s="15" t="inlineStr">
        <is>
          <t>福建省 泉州市 鲤城区 浮桥街道新延路与规划三路交叉口北180米，源昌江南城18栋1502，送货上门 放门口</t>
        </is>
      </c>
      <c r="H119" s="15" t="n"/>
      <c r="I119" s="15" t="inlineStr">
        <is>
          <t>P25250100405</t>
        </is>
      </c>
      <c r="J119" s="15" t="inlineStr">
        <is>
          <t>樱桃木窄柜 |樱桃木1米餐边柜</t>
        </is>
      </c>
      <c r="K119" s="15" t="inlineStr">
        <is>
          <t>窄柜-整柜洞石背板-1.2米</t>
        </is>
      </c>
      <c r="L119" s="15" t="inlineStr">
        <is>
          <t>否</t>
        </is>
      </c>
      <c r="M119" s="15" t="inlineStr">
        <is>
          <t>1</t>
        </is>
      </c>
      <c r="N119" s="15" t="n"/>
      <c r="O119" s="15" t="n"/>
      <c r="P119" s="15" t="n"/>
      <c r="Q119" s="15" t="e">
        <v>#N/A</v>
      </c>
      <c r="R119" s="91">
        <f>IFERROR(SUMPRODUCT(('2-定价总表'!$A$3:$A$493="PPS"&amp;MID(I119,2,99))*('2-定价总表'!$C$3:$C$493=K119)*('2-定价总表'!$T$3:$T$493))*IF(M119="",1,M119),"")</f>
        <v/>
      </c>
      <c r="S119" s="90" t="e">
        <v>#N/A</v>
      </c>
      <c r="T119" s="90" t="e">
        <v>#N/A</v>
      </c>
      <c r="U119" s="90" t="e">
        <v>#N/A</v>
      </c>
      <c r="V119" s="90" t="e">
        <v>#N/A</v>
      </c>
      <c r="W119" s="90" t="e">
        <v>#N/A</v>
      </c>
      <c r="X119" s="90" t="e">
        <v>#N/A</v>
      </c>
      <c r="Y119" s="90" t="n"/>
      <c r="Z119" s="90" t="e">
        <v>#N/A</v>
      </c>
      <c r="AA119" s="90" t="e">
        <v>#N/A</v>
      </c>
      <c r="AB119" s="15">
        <f>SUM(S119:AA119)</f>
        <v/>
      </c>
      <c r="AC119" s="15" t="inlineStr">
        <is>
          <t>5422.95</t>
        </is>
      </c>
      <c r="AD119" s="15">
        <f>AC119*0.006</f>
        <v/>
      </c>
      <c r="AE119" s="15">
        <f>AC119*0.02</f>
        <v/>
      </c>
      <c r="AF119" s="15">
        <f>AC119-AD119-AE119</f>
        <v/>
      </c>
      <c r="AG119" s="15" t="n"/>
      <c r="AH119" s="15" t="n"/>
      <c r="AI119" s="15">
        <f>SUM(AG119:AH119)</f>
        <v/>
      </c>
      <c r="AJ119" s="15">
        <f>AF119-AB119+AG119+AH119</f>
        <v/>
      </c>
      <c r="AK119" s="15">
        <f>IF(C119="是","杭州","江西工厂")</f>
        <v/>
      </c>
      <c r="AL119" s="6" t="inlineStr">
        <is>
          <t>买家已付款,等待卖家发货</t>
        </is>
      </c>
      <c r="AM119" s="92" t="inlineStr">
        <is>
          <t>待匹配</t>
        </is>
      </c>
      <c r="AN119" s="15" t="inlineStr">
        <is>
          <t>没有申请退款</t>
        </is>
      </c>
      <c r="AO119" s="15" t="n">
        <v>0</v>
      </c>
      <c r="AP119" s="15" t="n"/>
      <c r="AQ119" s="6" t="n"/>
      <c r="AR119" s="88" t="inlineStr">
        <is>
          <t>公式错误/未解析: 安装工单号、产品理论成本、产品实际成本、实际运费、上楼费、安装费
[待填]成本/费用字段</t>
        </is>
      </c>
    </row>
    <row r="120" ht="24" customHeight="1">
      <c r="A120" s="16" t="inlineStr">
        <is>
          <t>淘宝</t>
        </is>
      </c>
      <c r="B120" s="14" t="inlineStr">
        <is>
          <t>4502291582038183509</t>
        </is>
      </c>
      <c r="C120" s="14" t="inlineStr">
        <is>
          <t>是</t>
        </is>
      </c>
      <c r="D120" s="16" t="inlineStr">
        <is>
          <t>2026-04-16</t>
        </is>
      </c>
      <c r="E120" s="16" t="inlineStr">
        <is>
          <t>未知</t>
        </is>
      </c>
      <c r="F120" s="16" t="inlineStr">
        <is>
          <t>未知</t>
        </is>
      </c>
      <c r="G120" s="16" t="inlineStr">
        <is>
          <t>未知</t>
        </is>
      </c>
      <c r="H120" s="16" t="inlineStr">
        <is>
          <t>2026-04-21</t>
        </is>
      </c>
      <c r="I120" s="16" t="inlineStr">
        <is>
          <t>P25250130420</t>
        </is>
      </c>
      <c r="J120" s="16" t="inlineStr">
        <is>
          <t>黑胡桃木太空舱餐边柜 |黑胡桃木曜黑餐边柜</t>
        </is>
      </c>
      <c r="K120" s="16" t="inlineStr">
        <is>
          <t>曜黑柜-下柜-2.1米</t>
        </is>
      </c>
      <c r="L120" s="16" t="inlineStr">
        <is>
          <t>否</t>
        </is>
      </c>
      <c r="M120" s="16" t="inlineStr">
        <is>
          <t>1</t>
        </is>
      </c>
      <c r="N120" s="16" t="n"/>
      <c r="O120" s="16" t="inlineStr">
        <is>
          <t>圆通速递</t>
        </is>
      </c>
      <c r="P120" s="16" t="inlineStr">
        <is>
          <t>YT2586229839249</t>
        </is>
      </c>
      <c r="Q120" s="16" t="n"/>
      <c r="R120" s="16">
        <f>IFERROR(SUMPRODUCT(('2-定价总表'!$A$3:$A$493="PPS"&amp;MID(I120,2,99))*('2-定价总表'!$C$3:$C$493=K120)*('2-定价总表'!$T$3:$T$493))*IF(M120="",1,M120),"")</f>
        <v/>
      </c>
      <c r="S120" s="49" t="n"/>
      <c r="T120" s="16" t="n"/>
      <c r="U120" s="16" t="n"/>
      <c r="V120" s="16" t="n"/>
      <c r="W120" s="16" t="n"/>
      <c r="X120" s="16" t="n"/>
      <c r="Y120" s="16" t="n"/>
      <c r="Z120" s="16" t="n"/>
      <c r="AA120" s="16" t="n"/>
      <c r="AB120" s="16">
        <f>SUM(S120:AA120)</f>
        <v/>
      </c>
      <c r="AC120" s="16" t="inlineStr">
        <is>
          <t>130.00</t>
        </is>
      </c>
      <c r="AD120" s="16">
        <f>AC120*0.006</f>
        <v/>
      </c>
      <c r="AE120" s="16">
        <f>AC120*0.02</f>
        <v/>
      </c>
      <c r="AF120" s="16">
        <f>AC120-AD120-AE120</f>
        <v/>
      </c>
      <c r="AG120" s="16" t="n"/>
      <c r="AH120" s="16" t="n"/>
      <c r="AI120" s="16">
        <f>SUM(AG120:AH120)</f>
        <v/>
      </c>
      <c r="AJ120" s="16">
        <f>AF120-AB120+AG120+AH120</f>
        <v/>
      </c>
      <c r="AK120" s="16">
        <f>IF(C120="是","杭州","江西工厂")</f>
        <v/>
      </c>
      <c r="AL120" s="9" t="inlineStr">
        <is>
          <t>交易成功</t>
        </is>
      </c>
      <c r="AM120" s="93" t="inlineStr">
        <is>
          <t>202604162300116359140 6404058</t>
        </is>
      </c>
      <c r="AN120" s="16" t="inlineStr">
        <is>
          <t>没有申请退款</t>
        </is>
      </c>
      <c r="AO120" s="16" t="n">
        <v>0</v>
      </c>
      <c r="AP120" s="16" t="n"/>
      <c r="AQ120" s="9" t="n"/>
      <c r="AR120" t="inlineStr">
        <is>
          <t>✓</t>
        </is>
      </c>
    </row>
    <row r="121" ht="24" customHeight="1">
      <c r="A121" s="15" t="inlineStr">
        <is>
          <t>淘宝</t>
        </is>
      </c>
      <c r="B121" s="14" t="inlineStr">
        <is>
          <t>4502295900033001531</t>
        </is>
      </c>
      <c r="C121" s="14" t="inlineStr">
        <is>
          <t>非已记录补单</t>
        </is>
      </c>
      <c r="D121" s="15" t="inlineStr">
        <is>
          <t>2026-04-16</t>
        </is>
      </c>
      <c r="E121" s="15" t="inlineStr">
        <is>
          <t>六某某</t>
        </is>
      </c>
      <c r="F121" s="15" t="inlineStr">
        <is>
          <t>18413246728-9285</t>
        </is>
      </c>
      <c r="G121" s="15" t="inlineStr">
        <is>
          <t>浙江省 杭州市 西湖区 三墩镇国风美域1栋2单元1201室</t>
        </is>
      </c>
      <c r="H121" s="15" t="inlineStr">
        <is>
          <t>2026-04-27</t>
        </is>
      </c>
      <c r="I121" s="15" t="inlineStr">
        <is>
          <t>P24210070901</t>
        </is>
      </c>
      <c r="J121" s="15" t="inlineStr">
        <is>
          <t>榉木岩板餐桌 |榉木三角腿岩板餐桌</t>
        </is>
      </c>
      <c r="K121" s="15" t="inlineStr">
        <is>
          <t>榉木餐桌-1.2米</t>
        </is>
      </c>
      <c r="L121" s="15" t="inlineStr">
        <is>
          <t>是</t>
        </is>
      </c>
      <c r="M121" s="15" t="inlineStr">
        <is>
          <t>1</t>
        </is>
      </c>
      <c r="N121" s="15" t="n"/>
      <c r="O121" s="15" t="inlineStr">
        <is>
          <t>德邦快递</t>
        </is>
      </c>
      <c r="P121" s="15" t="inlineStr">
        <is>
          <t>DPK212534097579</t>
        </is>
      </c>
      <c r="Q121" s="15" t="inlineStr">
        <is>
          <t>P51090711983</t>
        </is>
      </c>
      <c r="R121" s="15">
        <f>IFERROR(SUMPRODUCT(('2-定价总表'!$A$3:$A$493="PPS"&amp;MID(I121,2,99))*('2-定价总表'!$C$3:$C$493=K121)*('2-定价总表'!$T$3:$T$493))*IF(M121="",1,M121),"")</f>
        <v/>
      </c>
      <c r="S121" s="15" t="n">
        <v>2225</v>
      </c>
      <c r="T121" s="15" t="n">
        <v>315</v>
      </c>
      <c r="U121" s="15" t="n">
        <v>0</v>
      </c>
      <c r="V121" s="15" t="n">
        <v>50</v>
      </c>
      <c r="W121" s="15" t="n">
        <v>0</v>
      </c>
      <c r="X121" s="15" t="n">
        <v>0</v>
      </c>
      <c r="Y121" s="90" t="n"/>
      <c r="Z121" s="15" t="n">
        <v>0</v>
      </c>
      <c r="AA121" s="15" t="n">
        <v>0</v>
      </c>
      <c r="AB121" s="15">
        <f>SUM(S121:AA121)</f>
        <v/>
      </c>
      <c r="AC121" s="15" t="inlineStr">
        <is>
          <t>2620.77</t>
        </is>
      </c>
      <c r="AD121" s="15">
        <f>AC121*0.006</f>
        <v/>
      </c>
      <c r="AE121" s="15">
        <f>AC121*0.02</f>
        <v/>
      </c>
      <c r="AF121" s="15">
        <f>AC121-AD121-AE121</f>
        <v/>
      </c>
      <c r="AG121" s="15" t="n"/>
      <c r="AH121" s="15" t="n"/>
      <c r="AI121" s="15">
        <f>SUM(AG121:AH121)</f>
        <v/>
      </c>
      <c r="AJ121" s="15">
        <f>AF121-AB121+AG121+AH121</f>
        <v/>
      </c>
      <c r="AK121" s="15">
        <f>IF(C121="是","杭州","江西工厂")</f>
        <v/>
      </c>
      <c r="AL121" s="6" t="inlineStr">
        <is>
          <t>卖家已发货，等待买家确认</t>
        </is>
      </c>
      <c r="AM121" s="92" t="inlineStr">
        <is>
          <t>待匹配</t>
        </is>
      </c>
      <c r="AN121" s="15" t="inlineStr">
        <is>
          <t>没有申请退款</t>
        </is>
      </c>
      <c r="AO121" s="15" t="n">
        <v>0</v>
      </c>
      <c r="AP121" s="15" t="n"/>
      <c r="AQ121" s="6" t="n"/>
      <c r="AR121" t="inlineStr">
        <is>
          <t>[待填]成本/费用字段</t>
        </is>
      </c>
    </row>
    <row r="122" ht="24" customHeight="1">
      <c r="A122" s="16" t="inlineStr">
        <is>
          <t>淘宝</t>
        </is>
      </c>
      <c r="B122" s="14" t="inlineStr">
        <is>
          <t>2701846743044003458</t>
        </is>
      </c>
      <c r="C122" s="14" t="inlineStr">
        <is>
          <t>是</t>
        </is>
      </c>
      <c r="D122" s="16" t="inlineStr">
        <is>
          <t>2026-04-16</t>
        </is>
      </c>
      <c r="E122" s="16" t="inlineStr">
        <is>
          <t>未知</t>
        </is>
      </c>
      <c r="F122" s="16" t="inlineStr">
        <is>
          <t>未知</t>
        </is>
      </c>
      <c r="G122" s="16" t="inlineStr">
        <is>
          <t>未知</t>
        </is>
      </c>
      <c r="H122" s="16" t="inlineStr">
        <is>
          <t>2026-04-20</t>
        </is>
      </c>
      <c r="I122" s="16" t="inlineStr">
        <is>
          <t>P26330140117</t>
        </is>
      </c>
      <c r="J122" s="16" t="inlineStr">
        <is>
          <t>畔色黑胡桃木软包双人床 |黑胡桃木落地大软包床</t>
        </is>
      </c>
      <c r="K122" s="16" t="inlineStr">
        <is>
          <t>黑胡桃木软包床-1.2米-榉木铺板</t>
        </is>
      </c>
      <c r="L122" s="16" t="inlineStr">
        <is>
          <t>否</t>
        </is>
      </c>
      <c r="M122" s="16" t="inlineStr">
        <is>
          <t>1</t>
        </is>
      </c>
      <c r="N122" s="16" t="n"/>
      <c r="O122" s="16" t="inlineStr">
        <is>
          <t>圆通速递</t>
        </is>
      </c>
      <c r="P122" s="16" t="inlineStr">
        <is>
          <t>YT2540309171865</t>
        </is>
      </c>
      <c r="Q122" s="16" t="n"/>
      <c r="R122" s="16">
        <f>IFERROR(SUMPRODUCT(('2-定价总表'!$A$3:$A$493="PPS"&amp;MID(I122,2,99))*('2-定价总表'!$C$3:$C$493=K122)*('2-定价总表'!$T$3:$T$493))*IF(M122="",1,M122),"")</f>
        <v/>
      </c>
      <c r="S122" s="49" t="n"/>
      <c r="T122" s="16" t="n"/>
      <c r="U122" s="16" t="n"/>
      <c r="V122" s="16" t="n"/>
      <c r="W122" s="16" t="n"/>
      <c r="X122" s="16" t="n"/>
      <c r="Y122" s="16" t="n"/>
      <c r="Z122" s="16" t="n"/>
      <c r="AA122" s="16" t="n"/>
      <c r="AB122" s="16">
        <f>SUM(S122:AA122)</f>
        <v/>
      </c>
      <c r="AC122" s="16" t="inlineStr">
        <is>
          <t>140.00</t>
        </is>
      </c>
      <c r="AD122" s="16">
        <f>AC122*0.006</f>
        <v/>
      </c>
      <c r="AE122" s="16">
        <f>AC122*0.02</f>
        <v/>
      </c>
      <c r="AF122" s="16">
        <f>AC122-AD122-AE122</f>
        <v/>
      </c>
      <c r="AG122" s="16" t="n"/>
      <c r="AH122" s="16" t="n"/>
      <c r="AI122" s="16">
        <f>SUM(AG122:AH122)</f>
        <v/>
      </c>
      <c r="AJ122" s="16">
        <f>AF122-AB122+AG122+AH122</f>
        <v/>
      </c>
      <c r="AK122" s="16">
        <f>IF(C122="是","杭州","江西工厂")</f>
        <v/>
      </c>
      <c r="AL122" s="9" t="inlineStr">
        <is>
          <t>交易成功</t>
        </is>
      </c>
      <c r="AM122" s="93" t="inlineStr">
        <is>
          <t>202604162300118204143 9164281</t>
        </is>
      </c>
      <c r="AN122" s="16" t="inlineStr">
        <is>
          <t>没有申请退款</t>
        </is>
      </c>
      <c r="AO122" s="16" t="n">
        <v>0</v>
      </c>
      <c r="AP122" s="16" t="n"/>
      <c r="AQ122" s="9" t="n"/>
      <c r="AR122" t="inlineStr">
        <is>
          <t>✓</t>
        </is>
      </c>
    </row>
    <row r="123" ht="24" customHeight="1">
      <c r="A123" s="15" t="inlineStr">
        <is>
          <t>淘宝</t>
        </is>
      </c>
      <c r="B123" s="14" t="inlineStr">
        <is>
          <t>4502304146030001531</t>
        </is>
      </c>
      <c r="C123" s="14" t="inlineStr">
        <is>
          <t>非已记录补单</t>
        </is>
      </c>
      <c r="D123" s="15" t="inlineStr">
        <is>
          <t>2026-04-16</t>
        </is>
      </c>
      <c r="E123" s="15" t="inlineStr">
        <is>
          <t>六某某</t>
        </is>
      </c>
      <c r="F123" s="15" t="inlineStr">
        <is>
          <t>18465605974-9375</t>
        </is>
      </c>
      <c r="G123" s="15" t="inlineStr">
        <is>
          <t>江西省 九江市 庐山市 南康镇庐山市城东4期1栋2单元603</t>
        </is>
      </c>
      <c r="H123" s="15" t="inlineStr">
        <is>
          <t>2026-04-27</t>
        </is>
      </c>
      <c r="I123" s="15" t="inlineStr">
        <is>
          <t>P26990010428</t>
        </is>
      </c>
      <c r="J123" s="15" t="inlineStr">
        <is>
          <t>全屋定制</t>
        </is>
      </c>
      <c r="K123" s="15" t="inlineStr">
        <is>
          <t>定制</t>
        </is>
      </c>
      <c r="L123" s="15" t="inlineStr">
        <is>
          <t>是</t>
        </is>
      </c>
      <c r="M123" s="15" t="inlineStr">
        <is>
          <t>363</t>
        </is>
      </c>
      <c r="N123" s="15" t="n"/>
      <c r="O123" s="15" t="inlineStr">
        <is>
          <t>德邦快递</t>
        </is>
      </c>
      <c r="P123" s="15" t="inlineStr">
        <is>
          <t>DPK212534097597</t>
        </is>
      </c>
      <c r="Q123" s="15" t="inlineStr">
        <is>
          <t>P51090711983</t>
        </is>
      </c>
      <c r="R123" s="90">
        <f>IFERROR(SUMPRODUCT(('2-定价总表'!$A$3:$A$493="PPS"&amp;MID(I123,2,99))*('2-定价总表'!$C$3:$C$493=K123)*('2-定价总表'!$T$3:$T$493))*IF(M123="",1,M123),"")</f>
        <v/>
      </c>
      <c r="S123" s="90" t="e">
        <v>#N/A</v>
      </c>
      <c r="T123" s="90" t="e">
        <v>#N/A</v>
      </c>
      <c r="U123" s="90" t="e">
        <v>#N/A</v>
      </c>
      <c r="V123" s="90" t="e">
        <v>#N/A</v>
      </c>
      <c r="W123" s="90" t="e">
        <v>#N/A</v>
      </c>
      <c r="X123" s="90" t="e">
        <v>#N/A</v>
      </c>
      <c r="Y123" s="90" t="n"/>
      <c r="Z123" s="90" t="e">
        <v>#N/A</v>
      </c>
      <c r="AA123" s="90" t="e">
        <v>#N/A</v>
      </c>
      <c r="AB123" s="15">
        <f>SUM(S123:AA123)</f>
        <v/>
      </c>
      <c r="AC123" s="15" t="inlineStr">
        <is>
          <t>319.44</t>
        </is>
      </c>
      <c r="AD123" s="15">
        <f>AC123*0.006</f>
        <v/>
      </c>
      <c r="AE123" s="15">
        <f>AC123*0.02</f>
        <v/>
      </c>
      <c r="AF123" s="15">
        <f>AC123-AD123-AE123</f>
        <v/>
      </c>
      <c r="AG123" s="15" t="n"/>
      <c r="AH123" s="15" t="n"/>
      <c r="AI123" s="15">
        <f>SUM(AG123:AH123)</f>
        <v/>
      </c>
      <c r="AJ123" s="15">
        <f>AF123-AB123+AG123+AH123</f>
        <v/>
      </c>
      <c r="AK123" s="15">
        <f>IF(C123="是","杭州","江西工厂")</f>
        <v/>
      </c>
      <c r="AL123" s="6" t="inlineStr">
        <is>
          <t>卖家已发货，等待买家确认</t>
        </is>
      </c>
      <c r="AM123" s="92" t="inlineStr">
        <is>
          <t>待匹配</t>
        </is>
      </c>
      <c r="AN123" s="15" t="inlineStr">
        <is>
          <t>没有申请退款</t>
        </is>
      </c>
      <c r="AO123" s="15" t="n">
        <v>0</v>
      </c>
      <c r="AP123" s="15" t="n"/>
      <c r="AQ123" s="6" t="n"/>
      <c r="AR123" s="88" t="inlineStr">
        <is>
          <t>公式错误/未解析: 产品理论成本、产品实际成本、实际运费、上楼费、安装费、订单赔付费
[待填]成本/费用字段</t>
        </is>
      </c>
    </row>
    <row r="124" ht="24" customHeight="1">
      <c r="A124" s="16" t="inlineStr">
        <is>
          <t>淘宝</t>
        </is>
      </c>
      <c r="B124" s="14" t="inlineStr">
        <is>
          <t>2701844222039017769</t>
        </is>
      </c>
      <c r="C124" s="14" t="inlineStr">
        <is>
          <t>是</t>
        </is>
      </c>
      <c r="D124" s="16" t="inlineStr">
        <is>
          <t>2026-04-16</t>
        </is>
      </c>
      <c r="E124" s="16" t="inlineStr">
        <is>
          <t>未知</t>
        </is>
      </c>
      <c r="F124" s="16" t="inlineStr">
        <is>
          <t>未知</t>
        </is>
      </c>
      <c r="G124" s="16" t="inlineStr">
        <is>
          <t>未知</t>
        </is>
      </c>
      <c r="H124" s="16" t="n"/>
      <c r="I124" s="16" t="inlineStr">
        <is>
          <t>P25250130420</t>
        </is>
      </c>
      <c r="J124" s="16" t="inlineStr">
        <is>
          <t>黑胡桃木太空舱餐边柜 |黑胡桃木曜黑餐边柜</t>
        </is>
      </c>
      <c r="K124" s="16" t="inlineStr">
        <is>
          <t>曜黑柜-下柜-2.1米</t>
        </is>
      </c>
      <c r="L124" s="16" t="inlineStr">
        <is>
          <t>否</t>
        </is>
      </c>
      <c r="M124" s="16" t="inlineStr">
        <is>
          <t>1</t>
        </is>
      </c>
      <c r="N124" s="16" t="n"/>
      <c r="O124" s="16" t="n"/>
      <c r="P124" s="16" t="n"/>
      <c r="Q124" s="16" t="n"/>
      <c r="R124" s="16">
        <f>IFERROR(SUMPRODUCT(('2-定价总表'!$A$3:$A$493="PPS"&amp;MID(I124,2,99))*('2-定价总表'!$C$3:$C$493=K124)*('2-定价总表'!$T$3:$T$493))*IF(M124="",1,M124),"")</f>
        <v/>
      </c>
      <c r="S124" s="49" t="n"/>
      <c r="T124" s="16" t="n"/>
      <c r="U124" s="16" t="n"/>
      <c r="V124" s="16" t="n"/>
      <c r="W124" s="16" t="n"/>
      <c r="X124" s="16" t="n"/>
      <c r="Y124" s="16" t="n"/>
      <c r="Z124" s="16" t="n"/>
      <c r="AA124" s="16" t="n"/>
      <c r="AB124" s="16">
        <f>SUM(S124:AA124)</f>
        <v/>
      </c>
      <c r="AC124" s="16" t="inlineStr">
        <is>
          <t>124.38</t>
        </is>
      </c>
      <c r="AD124" s="16">
        <f>AC124*0.006</f>
        <v/>
      </c>
      <c r="AE124" s="16">
        <f>AC124*0.02</f>
        <v/>
      </c>
      <c r="AF124" s="16">
        <f>AC124-AD124-AE124</f>
        <v/>
      </c>
      <c r="AG124" s="16" t="n"/>
      <c r="AH124" s="16" t="n"/>
      <c r="AI124" s="16">
        <f>SUM(AG124:AH124)</f>
        <v/>
      </c>
      <c r="AJ124" s="16">
        <f>AF124-AB124+AG124+AH124</f>
        <v/>
      </c>
      <c r="AK124" s="16">
        <f>IF(C124="是","杭州","江西工厂")</f>
        <v/>
      </c>
      <c r="AL124" s="9" t="inlineStr">
        <is>
          <t>交易关闭</t>
        </is>
      </c>
      <c r="AM124" s="94" t="inlineStr">
        <is>
          <t>—</t>
        </is>
      </c>
      <c r="AN124" s="16" t="inlineStr">
        <is>
          <t>退款成功</t>
        </is>
      </c>
      <c r="AO124" s="16" t="n">
        <v>124.38</v>
      </c>
      <c r="AP124" s="16" t="n"/>
      <c r="AQ124" s="9" t="n"/>
      <c r="AR124" t="inlineStr">
        <is>
          <t>✓</t>
        </is>
      </c>
    </row>
    <row r="125" ht="24" customHeight="1">
      <c r="A125" s="15" t="inlineStr">
        <is>
          <t>淘宝</t>
        </is>
      </c>
      <c r="B125" s="14" t="inlineStr">
        <is>
          <t>4502297701037001531</t>
        </is>
      </c>
      <c r="C125" s="14" t="inlineStr">
        <is>
          <t>非已记录补单</t>
        </is>
      </c>
      <c r="D125" s="15" t="inlineStr">
        <is>
          <t>2026-04-16</t>
        </is>
      </c>
      <c r="E125" s="15" t="inlineStr">
        <is>
          <t>未知</t>
        </is>
      </c>
      <c r="F125" s="15" t="inlineStr">
        <is>
          <t>未知</t>
        </is>
      </c>
      <c r="G125" s="15" t="inlineStr">
        <is>
          <t>未知</t>
        </is>
      </c>
      <c r="H125" s="15" t="n"/>
      <c r="I125" s="15" t="inlineStr">
        <is>
          <t>P24210070901</t>
        </is>
      </c>
      <c r="J125" s="15" t="inlineStr">
        <is>
          <t>榉木岩板餐桌 |榉木三角腿岩板餐桌</t>
        </is>
      </c>
      <c r="K125" s="15" t="inlineStr">
        <is>
          <t>榉木餐桌-1.2米</t>
        </is>
      </c>
      <c r="L125" s="15" t="n"/>
      <c r="M125" s="15" t="inlineStr">
        <is>
          <t>1</t>
        </is>
      </c>
      <c r="N125" s="15" t="n"/>
      <c r="O125" s="15" t="n"/>
      <c r="P125" s="15" t="n"/>
      <c r="Q125" s="15" t="n"/>
      <c r="R125" s="15">
        <f>IFERROR(SUMPRODUCT(('2-定价总表'!$A$3:$A$493="PPS"&amp;MID(I125,2,99))*('2-定价总表'!$C$3:$C$493=K125)*('2-定价总表'!$T$3:$T$493))*IF(M125="",1,M125),"")</f>
        <v/>
      </c>
      <c r="S125" s="90" t="n"/>
      <c r="T125" s="90" t="n"/>
      <c r="U125" s="90" t="n"/>
      <c r="V125" s="90" t="n"/>
      <c r="W125" s="90" t="n"/>
      <c r="X125" s="90" t="n"/>
      <c r="Y125" s="90" t="n"/>
      <c r="Z125" s="90" t="n"/>
      <c r="AA125" s="90" t="n"/>
      <c r="AB125" s="15">
        <f>SUM(S125:AA125)</f>
        <v/>
      </c>
      <c r="AC125" s="15" t="n"/>
      <c r="AD125" s="15">
        <f>AC125*0.006</f>
        <v/>
      </c>
      <c r="AE125" s="15">
        <f>AC125*0.02</f>
        <v/>
      </c>
      <c r="AF125" s="15">
        <f>AC125-AD125-AE125</f>
        <v/>
      </c>
      <c r="AG125" s="15" t="n"/>
      <c r="AH125" s="15" t="n"/>
      <c r="AI125" s="15">
        <f>SUM(AG125:AH125)</f>
        <v/>
      </c>
      <c r="AJ125" s="15">
        <f>AF125-AB125+AG125+AH125</f>
        <v/>
      </c>
      <c r="AK125" s="15">
        <f>IF(C125="是","杭州","江西工厂")</f>
        <v/>
      </c>
      <c r="AL125" s="6" t="inlineStr">
        <is>
          <t>交易关闭</t>
        </is>
      </c>
      <c r="AM125" s="94" t="inlineStr">
        <is>
          <t>—</t>
        </is>
      </c>
      <c r="AN125" s="15" t="inlineStr">
        <is>
          <t>没有申请退款</t>
        </is>
      </c>
      <c r="AO125" s="15" t="n">
        <v>0</v>
      </c>
      <c r="AP125" s="15" t="n"/>
      <c r="AQ125" s="6" t="inlineStr">
        <is>
          <t>1.6洞石岩板</t>
        </is>
      </c>
      <c r="AR125" t="inlineStr">
        <is>
          <t>✓</t>
        </is>
      </c>
    </row>
    <row r="126" ht="24" customHeight="1">
      <c r="A126" s="16" t="inlineStr">
        <is>
          <t>淘宝</t>
        </is>
      </c>
      <c r="B126" s="14" t="inlineStr">
        <is>
          <t>4502296837029101914</t>
        </is>
      </c>
      <c r="C126" s="14" t="inlineStr">
        <is>
          <t>非已记录补单</t>
        </is>
      </c>
      <c r="D126" s="16" t="inlineStr">
        <is>
          <t>2026-04-16</t>
        </is>
      </c>
      <c r="E126" s="16" t="inlineStr">
        <is>
          <t>未知</t>
        </is>
      </c>
      <c r="F126" s="16" t="inlineStr">
        <is>
          <t>未知</t>
        </is>
      </c>
      <c r="G126" s="16" t="inlineStr">
        <is>
          <t>未知</t>
        </is>
      </c>
      <c r="H126" s="16" t="n"/>
      <c r="I126" s="16" t="inlineStr">
        <is>
          <t>P24210070901</t>
        </is>
      </c>
      <c r="J126" s="16" t="inlineStr">
        <is>
          <t>榉木岩板餐桌 |榉木三角腿岩板餐桌</t>
        </is>
      </c>
      <c r="K126" s="16" t="inlineStr">
        <is>
          <t>榉木餐桌-1.2米</t>
        </is>
      </c>
      <c r="L126" s="16" t="n"/>
      <c r="M126" s="16" t="inlineStr">
        <is>
          <t>1</t>
        </is>
      </c>
      <c r="N126" s="16" t="n"/>
      <c r="O126" s="16" t="n"/>
      <c r="P126" s="16" t="n"/>
      <c r="Q126" s="16" t="n"/>
      <c r="R126" s="16">
        <f>IFERROR(SUMPRODUCT(('2-定价总表'!$A$3:$A$493="PPS"&amp;MID(I126,2,99))*('2-定价总表'!$C$3:$C$493=K126)*('2-定价总表'!$T$3:$T$493))*IF(M126="",1,M126),"")</f>
        <v/>
      </c>
      <c r="S126" s="90" t="n"/>
      <c r="T126" s="90" t="n"/>
      <c r="U126" s="90" t="n"/>
      <c r="V126" s="90" t="n"/>
      <c r="W126" s="90" t="n"/>
      <c r="X126" s="90" t="n"/>
      <c r="Y126" s="90" t="n"/>
      <c r="Z126" s="90" t="n"/>
      <c r="AA126" s="90" t="n"/>
      <c r="AB126" s="16">
        <f>SUM(S126:AA126)</f>
        <v/>
      </c>
      <c r="AC126" s="16" t="n"/>
      <c r="AD126" s="16">
        <f>AC126*0.006</f>
        <v/>
      </c>
      <c r="AE126" s="16">
        <f>AC126*0.02</f>
        <v/>
      </c>
      <c r="AF126" s="16">
        <f>AC126-AD126-AE126</f>
        <v/>
      </c>
      <c r="AG126" s="16" t="n"/>
      <c r="AH126" s="16" t="n"/>
      <c r="AI126" s="16">
        <f>SUM(AG126:AH126)</f>
        <v/>
      </c>
      <c r="AJ126" s="16">
        <f>AF126-AB126+AG126+AH126</f>
        <v/>
      </c>
      <c r="AK126" s="16">
        <f>IF(C126="是","杭州","江西工厂")</f>
        <v/>
      </c>
      <c r="AL126" s="9" t="inlineStr">
        <is>
          <t>交易关闭</t>
        </is>
      </c>
      <c r="AM126" s="94" t="inlineStr">
        <is>
          <t>—</t>
        </is>
      </c>
      <c r="AN126" s="16" t="inlineStr">
        <is>
          <t>没有申请退款</t>
        </is>
      </c>
      <c r="AO126" s="16" t="n">
        <v>0</v>
      </c>
      <c r="AP126" s="16" t="n"/>
      <c r="AQ126" s="9" t="inlineStr">
        <is>
          <t>1.6洞石岩板</t>
        </is>
      </c>
      <c r="AR126" t="inlineStr">
        <is>
          <t>✓</t>
        </is>
      </c>
    </row>
    <row r="127" ht="24" customHeight="1">
      <c r="A127" s="15" t="inlineStr">
        <is>
          <t>淘宝</t>
        </is>
      </c>
      <c r="B127" s="14" t="inlineStr">
        <is>
          <t>2701849657028016669</t>
        </is>
      </c>
      <c r="C127" s="14" t="inlineStr">
        <is>
          <t>非已记录补单</t>
        </is>
      </c>
      <c r="D127" s="15" t="inlineStr">
        <is>
          <t>2026-04-16</t>
        </is>
      </c>
      <c r="E127" s="15" t="inlineStr">
        <is>
          <t>梁雪桐</t>
        </is>
      </c>
      <c r="F127" s="15" t="inlineStr">
        <is>
          <t>18413246728-9285</t>
        </is>
      </c>
      <c r="G127" s="15" t="inlineStr">
        <is>
          <t>浙江省 杭州市 西湖区 三墩镇国风美域1栋2单元1201室</t>
        </is>
      </c>
      <c r="H127" s="15" t="n"/>
      <c r="I127" s="15" t="inlineStr">
        <is>
          <t>P24210070901</t>
        </is>
      </c>
      <c r="J127" s="15" t="inlineStr">
        <is>
          <t>榉木岩板餐桌 |榉木三角腿岩板餐桌</t>
        </is>
      </c>
      <c r="K127" s="15" t="inlineStr">
        <is>
          <t>榉木餐桌-1.2米</t>
        </is>
      </c>
      <c r="L127" s="15" t="inlineStr">
        <is>
          <t>否</t>
        </is>
      </c>
      <c r="M127" s="15" t="inlineStr">
        <is>
          <t>1</t>
        </is>
      </c>
      <c r="N127" s="15" t="n"/>
      <c r="O127" s="15" t="n"/>
      <c r="P127" s="15" t="n"/>
      <c r="Q127" s="15" t="inlineStr">
        <is>
          <t>P51143115284</t>
        </is>
      </c>
      <c r="R127" s="15">
        <f>IFERROR(SUMPRODUCT(('2-定价总表'!$A$3:$A$493="PPS"&amp;MID(I127,2,99))*('2-定价总表'!$C$3:$C$493=K127)*('2-定价总表'!$T$3:$T$493))*IF(M127="",1,M127),"")</f>
        <v/>
      </c>
      <c r="S127" s="15" t="n">
        <v>2044</v>
      </c>
      <c r="T127" s="15" t="n">
        <v>315</v>
      </c>
      <c r="U127" s="15" t="n">
        <v>0</v>
      </c>
      <c r="V127" s="15" t="n">
        <v>69</v>
      </c>
      <c r="W127" s="15" t="n">
        <v>0</v>
      </c>
      <c r="X127" s="15" t="n">
        <v>0</v>
      </c>
      <c r="Y127" s="90" t="n"/>
      <c r="Z127" s="15" t="n">
        <v>0</v>
      </c>
      <c r="AA127" s="15" t="n">
        <v>0</v>
      </c>
      <c r="AB127" s="15">
        <f>SUM(S127:AA127)</f>
        <v/>
      </c>
      <c r="AC127" s="15" t="inlineStr">
        <is>
          <t>2699.74</t>
        </is>
      </c>
      <c r="AD127" s="15">
        <f>AC127*0.006</f>
        <v/>
      </c>
      <c r="AE127" s="15">
        <f>AC127*0.02</f>
        <v/>
      </c>
      <c r="AF127" s="15">
        <f>AC127-AD127-AE127</f>
        <v/>
      </c>
      <c r="AG127" s="15" t="n"/>
      <c r="AH127" s="15" t="n"/>
      <c r="AI127" s="15">
        <f>SUM(AG127:AH127)</f>
        <v/>
      </c>
      <c r="AJ127" s="15">
        <f>AF127-AB127+AG127+AH127</f>
        <v/>
      </c>
      <c r="AK127" s="15">
        <f>IF(C127="是","杭州","江西工厂")</f>
        <v/>
      </c>
      <c r="AL127" s="6" t="inlineStr">
        <is>
          <t>买家已付款,等待卖家发货</t>
        </is>
      </c>
      <c r="AM127" s="92" t="inlineStr">
        <is>
          <t>待匹配</t>
        </is>
      </c>
      <c r="AN127" s="15" t="inlineStr">
        <is>
          <t>没有申请退款</t>
        </is>
      </c>
      <c r="AO127" s="15" t="n">
        <v>0</v>
      </c>
      <c r="AP127" s="15" t="n"/>
      <c r="AQ127" s="6" t="n"/>
      <c r="AR127" t="inlineStr">
        <is>
          <t>[待填]成本/费用字段</t>
        </is>
      </c>
    </row>
    <row r="128" ht="24" customHeight="1">
      <c r="A128" s="16" t="inlineStr">
        <is>
          <t>淘宝</t>
        </is>
      </c>
      <c r="B128" s="14" t="inlineStr">
        <is>
          <t>2701843824031012599</t>
        </is>
      </c>
      <c r="C128" s="14" t="inlineStr">
        <is>
          <t>是</t>
        </is>
      </c>
      <c r="D128" s="16" t="inlineStr">
        <is>
          <t>2026-04-15</t>
        </is>
      </c>
      <c r="E128" s="16" t="inlineStr">
        <is>
          <t>未知</t>
        </is>
      </c>
      <c r="F128" s="16" t="inlineStr">
        <is>
          <t>未知</t>
        </is>
      </c>
      <c r="G128" s="16" t="inlineStr">
        <is>
          <t>未知</t>
        </is>
      </c>
      <c r="H128" s="16" t="inlineStr">
        <is>
          <t>2026-04-21</t>
        </is>
      </c>
      <c r="I128" s="16" t="inlineStr">
        <is>
          <t>P25250130420</t>
        </is>
      </c>
      <c r="J128" s="16" t="inlineStr">
        <is>
          <t>黑胡桃木太空舱餐边柜 |黑胡桃木曜黑餐边柜</t>
        </is>
      </c>
      <c r="K128" s="16" t="inlineStr">
        <is>
          <t>曜黑柜-下柜-2.1米</t>
        </is>
      </c>
      <c r="L128" s="16" t="inlineStr">
        <is>
          <t>否</t>
        </is>
      </c>
      <c r="M128" s="16" t="inlineStr">
        <is>
          <t>1</t>
        </is>
      </c>
      <c r="N128" s="16" t="n"/>
      <c r="O128" s="16" t="inlineStr">
        <is>
          <t>圆通速递</t>
        </is>
      </c>
      <c r="P128" s="16" t="inlineStr">
        <is>
          <t>YT2586229872510</t>
        </is>
      </c>
      <c r="Q128" s="16" t="n"/>
      <c r="R128" s="16">
        <f>IFERROR(SUMPRODUCT(('2-定价总表'!$A$3:$A$493="PPS"&amp;MID(I128,2,99))*('2-定价总表'!$C$3:$C$493=K128)*('2-定价总表'!$T$3:$T$493))*IF(M128="",1,M128),"")</f>
        <v/>
      </c>
      <c r="S128" s="49" t="n"/>
      <c r="T128" s="16" t="n"/>
      <c r="U128" s="16" t="n"/>
      <c r="V128" s="16" t="n"/>
      <c r="W128" s="16" t="n"/>
      <c r="X128" s="16" t="n"/>
      <c r="Y128" s="16" t="n"/>
      <c r="Z128" s="16" t="n"/>
      <c r="AA128" s="16" t="n"/>
      <c r="AB128" s="16">
        <f>SUM(S128:AA128)</f>
        <v/>
      </c>
      <c r="AC128" s="16" t="inlineStr">
        <is>
          <t>124.38</t>
        </is>
      </c>
      <c r="AD128" s="16">
        <f>AC128*0.006</f>
        <v/>
      </c>
      <c r="AE128" s="16">
        <f>AC128*0.02</f>
        <v/>
      </c>
      <c r="AF128" s="16">
        <f>AC128-AD128-AE128</f>
        <v/>
      </c>
      <c r="AG128" s="16" t="n"/>
      <c r="AH128" s="16" t="n"/>
      <c r="AI128" s="16">
        <f>SUM(AG128:AH128)</f>
        <v/>
      </c>
      <c r="AJ128" s="16">
        <f>AF128-AB128+AG128+AH128</f>
        <v/>
      </c>
      <c r="AK128" s="16">
        <f>IF(C128="是","杭州","江西工厂")</f>
        <v/>
      </c>
      <c r="AL128" s="9" t="inlineStr">
        <is>
          <t>卖家已发货，等待买家确认</t>
        </is>
      </c>
      <c r="AM128" s="92" t="inlineStr">
        <is>
          <t>待匹配</t>
        </is>
      </c>
      <c r="AN128" s="16" t="inlineStr">
        <is>
          <t>没有申请退款</t>
        </is>
      </c>
      <c r="AO128" s="16" t="n">
        <v>0</v>
      </c>
      <c r="AP128" s="16" t="n"/>
      <c r="AQ128" s="9" t="n"/>
      <c r="AR128" t="inlineStr">
        <is>
          <t>✓</t>
        </is>
      </c>
    </row>
    <row r="129" ht="24" customHeight="1">
      <c r="A129" s="15" t="inlineStr">
        <is>
          <t>淘宝</t>
        </is>
      </c>
      <c r="B129" s="14" t="inlineStr">
        <is>
          <t>4502289386048016133</t>
        </is>
      </c>
      <c r="C129" s="14" t="inlineStr">
        <is>
          <t>是</t>
        </is>
      </c>
      <c r="D129" s="15" t="inlineStr">
        <is>
          <t>2026-04-15</t>
        </is>
      </c>
      <c r="E129" s="15" t="inlineStr">
        <is>
          <t>未知</t>
        </is>
      </c>
      <c r="F129" s="15" t="inlineStr">
        <is>
          <t>未知</t>
        </is>
      </c>
      <c r="G129" s="15" t="inlineStr">
        <is>
          <t>未知</t>
        </is>
      </c>
      <c r="H129" s="15" t="inlineStr">
        <is>
          <t>2026-04-21</t>
        </is>
      </c>
      <c r="I129" s="15" t="inlineStr">
        <is>
          <t>P25250130420</t>
        </is>
      </c>
      <c r="J129" s="15" t="inlineStr">
        <is>
          <t>黑胡桃木太空舱餐边柜 |黑胡桃木曜黑餐边柜</t>
        </is>
      </c>
      <c r="K129" s="15" t="inlineStr">
        <is>
          <t>曜黑柜-下柜-2.1米</t>
        </is>
      </c>
      <c r="L129" s="15" t="inlineStr">
        <is>
          <t>否</t>
        </is>
      </c>
      <c r="M129" s="15" t="inlineStr">
        <is>
          <t>1</t>
        </is>
      </c>
      <c r="N129" s="15" t="n"/>
      <c r="O129" s="15" t="inlineStr">
        <is>
          <t>圆通速递</t>
        </is>
      </c>
      <c r="P129" s="15" t="inlineStr">
        <is>
          <t>YT2586229869789</t>
        </is>
      </c>
      <c r="Q129" s="15" t="n"/>
      <c r="R129" s="15">
        <f>IFERROR(SUMPRODUCT(('2-定价总表'!$A$3:$A$493="PPS"&amp;MID(I129,2,99))*('2-定价总表'!$C$3:$C$493=K129)*('2-定价总表'!$T$3:$T$493))*IF(M129="",1,M129),"")</f>
        <v/>
      </c>
      <c r="S129" s="49" t="n"/>
      <c r="T129" s="15" t="n"/>
      <c r="U129" s="15" t="n"/>
      <c r="V129" s="15" t="n"/>
      <c r="W129" s="15" t="n"/>
      <c r="X129" s="15" t="n"/>
      <c r="Y129" s="15" t="n"/>
      <c r="Z129" s="15" t="n"/>
      <c r="AA129" s="15" t="n"/>
      <c r="AB129" s="15">
        <f>SUM(S129:AA129)</f>
        <v/>
      </c>
      <c r="AC129" s="15" t="inlineStr">
        <is>
          <t>119.38</t>
        </is>
      </c>
      <c r="AD129" s="15">
        <f>AC129*0.006</f>
        <v/>
      </c>
      <c r="AE129" s="15">
        <f>AC129*0.02</f>
        <v/>
      </c>
      <c r="AF129" s="15">
        <f>AC129-AD129-AE129</f>
        <v/>
      </c>
      <c r="AG129" s="15" t="n"/>
      <c r="AH129" s="15" t="n"/>
      <c r="AI129" s="15">
        <f>SUM(AG129:AH129)</f>
        <v/>
      </c>
      <c r="AJ129" s="15">
        <f>AF129-AB129+AG129+AH129</f>
        <v/>
      </c>
      <c r="AK129" s="15">
        <f>IF(C129="是","杭州","江西工厂")</f>
        <v/>
      </c>
      <c r="AL129" s="6" t="inlineStr">
        <is>
          <t>交易成功</t>
        </is>
      </c>
      <c r="AM129" s="93" t="inlineStr">
        <is>
          <t>202604152300114522142 5197480</t>
        </is>
      </c>
      <c r="AN129" s="15" t="inlineStr">
        <is>
          <t>没有申请退款</t>
        </is>
      </c>
      <c r="AO129" s="15" t="n">
        <v>0</v>
      </c>
      <c r="AP129" s="15" t="n"/>
      <c r="AQ129" s="6" t="n"/>
      <c r="AR129" t="inlineStr">
        <is>
          <t>✓</t>
        </is>
      </c>
    </row>
    <row r="130" ht="24" customHeight="1">
      <c r="A130" s="16" t="inlineStr">
        <is>
          <t>淘宝</t>
        </is>
      </c>
      <c r="B130" s="14" t="inlineStr">
        <is>
          <t>2701847643028083565</t>
        </is>
      </c>
      <c r="C130" s="14" t="inlineStr">
        <is>
          <t>是</t>
        </is>
      </c>
      <c r="D130" s="16" t="inlineStr">
        <is>
          <t>2026-04-15</t>
        </is>
      </c>
      <c r="E130" s="16" t="inlineStr">
        <is>
          <t>未知</t>
        </is>
      </c>
      <c r="F130" s="16" t="inlineStr">
        <is>
          <t>未知</t>
        </is>
      </c>
      <c r="G130" s="16" t="inlineStr">
        <is>
          <t>未知</t>
        </is>
      </c>
      <c r="H130" s="16" t="inlineStr">
        <is>
          <t>2026-04-20</t>
        </is>
      </c>
      <c r="I130" s="16" t="inlineStr">
        <is>
          <t>P25250130420</t>
        </is>
      </c>
      <c r="J130" s="16" t="inlineStr">
        <is>
          <t>黑胡桃木太空舱餐边柜 |黑胡桃木曜黑餐边柜</t>
        </is>
      </c>
      <c r="K130" s="16" t="inlineStr">
        <is>
          <t>曜黑柜-下柜-2.1米</t>
        </is>
      </c>
      <c r="L130" s="16" t="inlineStr">
        <is>
          <t>否</t>
        </is>
      </c>
      <c r="M130" s="16" t="inlineStr">
        <is>
          <t>1</t>
        </is>
      </c>
      <c r="N130" s="16" t="n"/>
      <c r="O130" s="16" t="inlineStr">
        <is>
          <t>圆通速递</t>
        </is>
      </c>
      <c r="P130" s="16" t="inlineStr">
        <is>
          <t>YT2545364664532</t>
        </is>
      </c>
      <c r="Q130" s="16" t="n"/>
      <c r="R130" s="16">
        <f>IFERROR(SUMPRODUCT(('2-定价总表'!$A$3:$A$493="PPS"&amp;MID(I130,2,99))*('2-定价总表'!$C$3:$C$493=K130)*('2-定价总表'!$T$3:$T$493))*IF(M130="",1,M130),"")</f>
        <v/>
      </c>
      <c r="S130" s="49" t="n"/>
      <c r="T130" s="16" t="n"/>
      <c r="U130" s="16" t="n"/>
      <c r="V130" s="16" t="n"/>
      <c r="W130" s="16" t="n"/>
      <c r="X130" s="16" t="n"/>
      <c r="Y130" s="16" t="n"/>
      <c r="Z130" s="16" t="n"/>
      <c r="AA130" s="16" t="n"/>
      <c r="AB130" s="16">
        <f>SUM(S130:AA130)</f>
        <v/>
      </c>
      <c r="AC130" s="16" t="inlineStr">
        <is>
          <t>124.38</t>
        </is>
      </c>
      <c r="AD130" s="16">
        <f>AC130*0.006</f>
        <v/>
      </c>
      <c r="AE130" s="16">
        <f>AC130*0.02</f>
        <v/>
      </c>
      <c r="AF130" s="16">
        <f>AC130-AD130-AE130</f>
        <v/>
      </c>
      <c r="AG130" s="16" t="n"/>
      <c r="AH130" s="16" t="n"/>
      <c r="AI130" s="16">
        <f>SUM(AG130:AH130)</f>
        <v/>
      </c>
      <c r="AJ130" s="16">
        <f>AF130-AB130+AG130+AH130</f>
        <v/>
      </c>
      <c r="AK130" s="16">
        <f>IF(C130="是","杭州","江西工厂")</f>
        <v/>
      </c>
      <c r="AL130" s="9" t="inlineStr">
        <is>
          <t>交易成功</t>
        </is>
      </c>
      <c r="AM130" s="93" t="inlineStr">
        <is>
          <t>202604152300110260141 6585400</t>
        </is>
      </c>
      <c r="AN130" s="16" t="inlineStr">
        <is>
          <t>没有申请退款</t>
        </is>
      </c>
      <c r="AO130" s="16" t="n">
        <v>0</v>
      </c>
      <c r="AP130" s="16" t="n"/>
      <c r="AQ130" s="9" t="n"/>
      <c r="AR130" t="inlineStr">
        <is>
          <t>✓</t>
        </is>
      </c>
    </row>
    <row r="131" ht="36" customHeight="1">
      <c r="A131" s="15" t="inlineStr">
        <is>
          <t>淘宝</t>
        </is>
      </c>
      <c r="B131" s="14" t="inlineStr">
        <is>
          <t>2701846635029001070</t>
        </is>
      </c>
      <c r="C131" s="14" t="inlineStr">
        <is>
          <t>是</t>
        </is>
      </c>
      <c r="D131" s="15" t="inlineStr">
        <is>
          <t>2026-04-15</t>
        </is>
      </c>
      <c r="E131" s="15" t="inlineStr">
        <is>
          <t>未知</t>
        </is>
      </c>
      <c r="F131" s="15" t="inlineStr">
        <is>
          <t>未知</t>
        </is>
      </c>
      <c r="G131" s="15" t="inlineStr">
        <is>
          <t>未知</t>
        </is>
      </c>
      <c r="H131" s="15" t="inlineStr">
        <is>
          <t>2026-04-20</t>
        </is>
      </c>
      <c r="I131" s="15" t="inlineStr">
        <is>
          <t>P26380050301</t>
        </is>
      </c>
      <c r="J131" s="15" t="inlineStr">
        <is>
          <t>畔色樱桃木轻盈边柜 |樱桃木玻璃床头柜 |黑色玻璃床头柜 |樱桃木玻璃边柜</t>
        </is>
      </c>
      <c r="K131" s="15" t="inlineStr">
        <is>
          <t>轻盈边柜-榉木黑-木底座</t>
        </is>
      </c>
      <c r="L131" s="15" t="inlineStr">
        <is>
          <t>否</t>
        </is>
      </c>
      <c r="M131" s="15" t="inlineStr">
        <is>
          <t>1</t>
        </is>
      </c>
      <c r="N131" s="15" t="n"/>
      <c r="O131" s="15" t="inlineStr">
        <is>
          <t>圆通速递</t>
        </is>
      </c>
      <c r="P131" s="15" t="inlineStr">
        <is>
          <t>YT2540309165657</t>
        </is>
      </c>
      <c r="Q131" s="15" t="n"/>
      <c r="R131" s="15">
        <f>IFERROR(SUMPRODUCT(('2-定价总表'!$A$3:$A$493="PPS"&amp;MID(I131,2,99))*('2-定价总表'!$C$3:$C$493=K131)*('2-定价总表'!$T$3:$T$493))*IF(M131="",1,M131),"")</f>
        <v/>
      </c>
      <c r="S131" s="49" t="n"/>
      <c r="T131" s="15" t="n"/>
      <c r="U131" s="15" t="n"/>
      <c r="V131" s="15" t="n"/>
      <c r="W131" s="15" t="n"/>
      <c r="X131" s="15" t="n"/>
      <c r="Y131" s="15" t="n"/>
      <c r="Z131" s="15" t="n"/>
      <c r="AA131" s="15" t="n"/>
      <c r="AB131" s="15">
        <f>SUM(S131:AA131)</f>
        <v/>
      </c>
      <c r="AC131" s="15" t="inlineStr">
        <is>
          <t>127.00</t>
        </is>
      </c>
      <c r="AD131" s="15">
        <f>AC131*0.006</f>
        <v/>
      </c>
      <c r="AE131" s="15">
        <f>AC131*0.02</f>
        <v/>
      </c>
      <c r="AF131" s="15">
        <f>AC131-AD131-AE131</f>
        <v/>
      </c>
      <c r="AG131" s="15" t="n"/>
      <c r="AH131" s="15" t="n"/>
      <c r="AI131" s="15">
        <f>SUM(AG131:AH131)</f>
        <v/>
      </c>
      <c r="AJ131" s="15">
        <f>AF131-AB131+AG131+AH131</f>
        <v/>
      </c>
      <c r="AK131" s="15">
        <f>IF(C131="是","杭州","江西工厂")</f>
        <v/>
      </c>
      <c r="AL131" s="6" t="inlineStr">
        <is>
          <t>卖家已发货，等待买家确认</t>
        </is>
      </c>
      <c r="AM131" s="93" t="inlineStr">
        <is>
          <t>202604152300110959141 3523315</t>
        </is>
      </c>
      <c r="AN131" s="15" t="inlineStr">
        <is>
          <t>没有申请退款</t>
        </is>
      </c>
      <c r="AO131" s="15" t="n">
        <v>0</v>
      </c>
      <c r="AP131" s="15" t="n"/>
      <c r="AQ131" s="6" t="n"/>
      <c r="AR131" t="inlineStr">
        <is>
          <t>✓</t>
        </is>
      </c>
    </row>
    <row r="132" ht="24" customHeight="1">
      <c r="A132" s="16" t="inlineStr">
        <is>
          <t>淘宝</t>
        </is>
      </c>
      <c r="B132" s="14" t="inlineStr">
        <is>
          <t>2701847928025009286</t>
        </is>
      </c>
      <c r="C132" s="14" t="inlineStr">
        <is>
          <t>是</t>
        </is>
      </c>
      <c r="D132" s="16" t="inlineStr">
        <is>
          <t>2026-04-15</t>
        </is>
      </c>
      <c r="E132" s="16" t="inlineStr">
        <is>
          <t>未知</t>
        </is>
      </c>
      <c r="F132" s="16" t="inlineStr">
        <is>
          <t>未知</t>
        </is>
      </c>
      <c r="G132" s="16" t="inlineStr">
        <is>
          <t>未知</t>
        </is>
      </c>
      <c r="H132" s="16" t="inlineStr">
        <is>
          <t>2026-04-20</t>
        </is>
      </c>
      <c r="I132" s="16" t="inlineStr">
        <is>
          <t>P25250130420</t>
        </is>
      </c>
      <c r="J132" s="16" t="inlineStr">
        <is>
          <t>黑胡桃木太空舱餐边柜 |黑胡桃木曜黑餐边柜</t>
        </is>
      </c>
      <c r="K132" s="16" t="inlineStr">
        <is>
          <t>曜黑柜-下柜-2.1米</t>
        </is>
      </c>
      <c r="L132" s="16" t="inlineStr">
        <is>
          <t>否</t>
        </is>
      </c>
      <c r="M132" s="16" t="inlineStr">
        <is>
          <t>1</t>
        </is>
      </c>
      <c r="N132" s="16" t="n"/>
      <c r="O132" s="16" t="inlineStr">
        <is>
          <t>圆通速递</t>
        </is>
      </c>
      <c r="P132" s="16" t="inlineStr">
        <is>
          <t>YT2540309153292</t>
        </is>
      </c>
      <c r="Q132" s="16" t="n"/>
      <c r="R132" s="16">
        <f>IFERROR(SUMPRODUCT(('2-定价总表'!$A$3:$A$493="PPS"&amp;MID(I132,2,99))*('2-定价总表'!$C$3:$C$493=K132)*('2-定价总表'!$T$3:$T$493))*IF(M132="",1,M132),"")</f>
        <v/>
      </c>
      <c r="S132" s="49" t="n"/>
      <c r="T132" s="16" t="n"/>
      <c r="U132" s="16" t="n"/>
      <c r="V132" s="16" t="n"/>
      <c r="W132" s="16" t="n"/>
      <c r="X132" s="16" t="n"/>
      <c r="Y132" s="16" t="n"/>
      <c r="Z132" s="16" t="n"/>
      <c r="AA132" s="16" t="n"/>
      <c r="AB132" s="16">
        <f>SUM(S132:AA132)</f>
        <v/>
      </c>
      <c r="AC132" s="16" t="inlineStr">
        <is>
          <t>124.38</t>
        </is>
      </c>
      <c r="AD132" s="16">
        <f>AC132*0.006</f>
        <v/>
      </c>
      <c r="AE132" s="16">
        <f>AC132*0.02</f>
        <v/>
      </c>
      <c r="AF132" s="16">
        <f>AC132-AD132-AE132</f>
        <v/>
      </c>
      <c r="AG132" s="16" t="n"/>
      <c r="AH132" s="16" t="n"/>
      <c r="AI132" s="16">
        <f>SUM(AG132:AH132)</f>
        <v/>
      </c>
      <c r="AJ132" s="16">
        <f>AF132-AB132+AG132+AH132</f>
        <v/>
      </c>
      <c r="AK132" s="16">
        <f>IF(C132="是","杭州","江西工厂")</f>
        <v/>
      </c>
      <c r="AL132" s="9" t="inlineStr">
        <is>
          <t>交易成功</t>
        </is>
      </c>
      <c r="AM132" s="93" t="inlineStr">
        <is>
          <t>202604152300111826140 2530338</t>
        </is>
      </c>
      <c r="AN132" s="16" t="inlineStr">
        <is>
          <t>没有申请退款</t>
        </is>
      </c>
      <c r="AO132" s="16" t="n">
        <v>0</v>
      </c>
      <c r="AP132" s="16" t="n"/>
      <c r="AQ132" s="9" t="n"/>
      <c r="AR132" t="inlineStr">
        <is>
          <t>✓</t>
        </is>
      </c>
    </row>
    <row r="133" ht="24" customHeight="1">
      <c r="A133" s="15" t="inlineStr">
        <is>
          <t>淘宝</t>
        </is>
      </c>
      <c r="B133" s="14" t="inlineStr">
        <is>
          <t>4502290357027043141</t>
        </is>
      </c>
      <c r="C133" s="14" t="inlineStr">
        <is>
          <t>非已记录补单</t>
        </is>
      </c>
      <c r="D133" s="15" t="inlineStr">
        <is>
          <t>2026-04-15</t>
        </is>
      </c>
      <c r="E133" s="15" t="inlineStr">
        <is>
          <t>陆宏玲</t>
        </is>
      </c>
      <c r="F133" s="15" t="inlineStr">
        <is>
          <t>18413246728-9285</t>
        </is>
      </c>
      <c r="G133" s="15" t="inlineStr">
        <is>
          <t>浙江省 杭州市 西湖区 三墩镇国风美域1栋2单元1201室</t>
        </is>
      </c>
      <c r="H133" s="15" t="inlineStr">
        <is>
          <t>2026-04-28</t>
        </is>
      </c>
      <c r="I133" s="15" t="inlineStr">
        <is>
          <t>P25210100410</t>
        </is>
      </c>
      <c r="J133" s="15" t="inlineStr">
        <is>
          <t>畔色黑胡桃木岩板餐桌2025 |黑胡桃木三角腿餐桌</t>
        </is>
      </c>
      <c r="K133" s="15" t="inlineStr">
        <is>
          <t>黑胡桃木岩板-1.4米</t>
        </is>
      </c>
      <c r="L133" s="15" t="inlineStr">
        <is>
          <t>否</t>
        </is>
      </c>
      <c r="M133" s="15" t="inlineStr">
        <is>
          <t>1</t>
        </is>
      </c>
      <c r="N133" s="15" t="n"/>
      <c r="O133" s="15" t="inlineStr">
        <is>
          <t>德邦快递</t>
        </is>
      </c>
      <c r="P133" s="15" t="inlineStr">
        <is>
          <t>DPK212534097586</t>
        </is>
      </c>
      <c r="Q133" s="15" t="inlineStr">
        <is>
          <t>P51087379571</t>
        </is>
      </c>
      <c r="R133" s="15">
        <f>IFERROR(SUMPRODUCT(('2-定价总表'!$A$3:$A$493="PPS"&amp;MID(I133,2,99))*('2-定价总表'!$C$3:$C$493=K133)*('2-定价总表'!$T$3:$T$493))*IF(M133="",1,M133),"")</f>
        <v/>
      </c>
      <c r="S133" s="15" t="n">
        <v>2045</v>
      </c>
      <c r="T133" s="15" t="n">
        <v>315</v>
      </c>
      <c r="U133" s="15" t="n">
        <v>0</v>
      </c>
      <c r="V133" s="15" t="n">
        <v>70</v>
      </c>
      <c r="W133" s="15" t="n">
        <v>0</v>
      </c>
      <c r="X133" s="15" t="n">
        <v>0</v>
      </c>
      <c r="Y133" s="90" t="n"/>
      <c r="Z133" s="15" t="n">
        <v>0</v>
      </c>
      <c r="AA133" s="15" t="n">
        <v>0</v>
      </c>
      <c r="AB133" s="15">
        <f>SUM(S133:AA133)</f>
        <v/>
      </c>
      <c r="AC133" s="15" t="inlineStr">
        <is>
          <t>3343.07</t>
        </is>
      </c>
      <c r="AD133" s="15">
        <f>AC133*0.006</f>
        <v/>
      </c>
      <c r="AE133" s="15">
        <f>AC133*0.02</f>
        <v/>
      </c>
      <c r="AF133" s="15">
        <f>AC133-AD133-AE133</f>
        <v/>
      </c>
      <c r="AG133" s="15" t="n"/>
      <c r="AH133" s="15" t="n"/>
      <c r="AI133" s="15">
        <f>SUM(AG133:AH133)</f>
        <v/>
      </c>
      <c r="AJ133" s="15">
        <f>AF133-AB133+AG133+AH133</f>
        <v/>
      </c>
      <c r="AK133" s="15">
        <f>IF(C133="是","杭州","江西工厂")</f>
        <v/>
      </c>
      <c r="AL133" s="6" t="inlineStr">
        <is>
          <t>卖家已发货，等待买家确认</t>
        </is>
      </c>
      <c r="AM133" s="92" t="inlineStr">
        <is>
          <t>待匹配</t>
        </is>
      </c>
      <c r="AN133" s="15" t="inlineStr">
        <is>
          <t>没有申请退款</t>
        </is>
      </c>
      <c r="AO133" s="15" t="n">
        <v>0</v>
      </c>
      <c r="AP133" s="15" t="n"/>
      <c r="AQ133" s="6" t="n"/>
      <c r="AR133" t="inlineStr">
        <is>
          <t>[待填]成本/费用字段</t>
        </is>
      </c>
    </row>
    <row r="134" ht="24" customHeight="1">
      <c r="A134" s="16" t="inlineStr">
        <is>
          <t>淘宝</t>
        </is>
      </c>
      <c r="B134" s="14" t="inlineStr">
        <is>
          <t>2701847064019017769</t>
        </is>
      </c>
      <c r="C134" s="14" t="inlineStr">
        <is>
          <t>非已记录补单</t>
        </is>
      </c>
      <c r="D134" s="16" t="inlineStr">
        <is>
          <t>2026-04-15</t>
        </is>
      </c>
      <c r="E134" s="16" t="inlineStr">
        <is>
          <t>未知</t>
        </is>
      </c>
      <c r="F134" s="16" t="inlineStr">
        <is>
          <t>未知</t>
        </is>
      </c>
      <c r="G134" s="16" t="inlineStr">
        <is>
          <t>未知</t>
        </is>
      </c>
      <c r="H134" s="16" t="n"/>
      <c r="I134" s="16" t="inlineStr">
        <is>
          <t>P25250130420</t>
        </is>
      </c>
      <c r="J134" s="16" t="inlineStr">
        <is>
          <t>黑胡桃木太空舱餐边柜 |黑胡桃木曜黑餐边柜</t>
        </is>
      </c>
      <c r="K134" s="16" t="inlineStr">
        <is>
          <t>曜黑柜-下柜-2.1米</t>
        </is>
      </c>
      <c r="L134" s="16" t="n"/>
      <c r="M134" s="16" t="inlineStr">
        <is>
          <t>1</t>
        </is>
      </c>
      <c r="N134" s="16" t="n"/>
      <c r="O134" s="16" t="n"/>
      <c r="P134" s="16" t="n"/>
      <c r="Q134" s="16" t="n"/>
      <c r="R134" s="16">
        <f>IFERROR(SUMPRODUCT(('2-定价总表'!$A$3:$A$493="PPS"&amp;MID(I134,2,99))*('2-定价总表'!$C$3:$C$493=K134)*('2-定价总表'!$T$3:$T$493))*IF(M134="",1,M134),"")</f>
        <v/>
      </c>
      <c r="S134" s="90" t="n"/>
      <c r="T134" s="90" t="n"/>
      <c r="U134" s="90" t="n"/>
      <c r="V134" s="90" t="n"/>
      <c r="W134" s="90" t="n"/>
      <c r="X134" s="90" t="n"/>
      <c r="Y134" s="90" t="n"/>
      <c r="Z134" s="90" t="n"/>
      <c r="AA134" s="90" t="n"/>
      <c r="AB134" s="16">
        <f>SUM(S134:AA134)</f>
        <v/>
      </c>
      <c r="AC134" s="16" t="n"/>
      <c r="AD134" s="16">
        <f>AC134*0.006</f>
        <v/>
      </c>
      <c r="AE134" s="16">
        <f>AC134*0.02</f>
        <v/>
      </c>
      <c r="AF134" s="16">
        <f>AC134-AD134-AE134</f>
        <v/>
      </c>
      <c r="AG134" s="16" t="n"/>
      <c r="AH134" s="16" t="n"/>
      <c r="AI134" s="16">
        <f>SUM(AG134:AH134)</f>
        <v/>
      </c>
      <c r="AJ134" s="16">
        <f>AF134-AB134+AG134+AH134</f>
        <v/>
      </c>
      <c r="AK134" s="16">
        <f>IF(C134="是","杭州","江西工厂")</f>
        <v/>
      </c>
      <c r="AL134" s="9" t="inlineStr">
        <is>
          <t>交易关闭</t>
        </is>
      </c>
      <c r="AM134" s="94" t="inlineStr">
        <is>
          <t>—</t>
        </is>
      </c>
      <c r="AN134" s="16" t="inlineStr">
        <is>
          <t>没有申请退款</t>
        </is>
      </c>
      <c r="AO134" s="16" t="n">
        <v>0</v>
      </c>
      <c r="AP134" s="16" t="n"/>
      <c r="AQ134" s="9" t="n"/>
      <c r="AR134" t="inlineStr">
        <is>
          <t>✓</t>
        </is>
      </c>
    </row>
    <row r="135" ht="24" customHeight="1">
      <c r="A135" s="15" t="inlineStr">
        <is>
          <t>淘宝</t>
        </is>
      </c>
      <c r="B135" s="14" t="inlineStr">
        <is>
          <t>2701847643025008587</t>
        </is>
      </c>
      <c r="C135" s="14" t="inlineStr">
        <is>
          <t>非已记录补单</t>
        </is>
      </c>
      <c r="D135" s="15" t="inlineStr">
        <is>
          <t>2026-04-15</t>
        </is>
      </c>
      <c r="E135" s="15" t="inlineStr">
        <is>
          <t>未知</t>
        </is>
      </c>
      <c r="F135" s="15" t="inlineStr">
        <is>
          <t>未知</t>
        </is>
      </c>
      <c r="G135" s="15" t="inlineStr">
        <is>
          <t>未知</t>
        </is>
      </c>
      <c r="H135" s="15" t="n"/>
      <c r="I135" s="15" t="inlineStr">
        <is>
          <t>P25250130420</t>
        </is>
      </c>
      <c r="J135" s="15" t="inlineStr">
        <is>
          <t>黑胡桃木太空舱餐边柜 |黑胡桃木曜黑餐边柜</t>
        </is>
      </c>
      <c r="K135" s="15" t="inlineStr">
        <is>
          <t>曜黑柜-下柜-2.1米</t>
        </is>
      </c>
      <c r="L135" s="15" t="n"/>
      <c r="M135" s="15" t="inlineStr">
        <is>
          <t>1</t>
        </is>
      </c>
      <c r="N135" s="15" t="n"/>
      <c r="O135" s="15" t="n"/>
      <c r="P135" s="15" t="n"/>
      <c r="Q135" s="15" t="n"/>
      <c r="R135" s="15">
        <f>IFERROR(SUMPRODUCT(('2-定价总表'!$A$3:$A$493="PPS"&amp;MID(I135,2,99))*('2-定价总表'!$C$3:$C$493=K135)*('2-定价总表'!$T$3:$T$493))*IF(M135="",1,M135),"")</f>
        <v/>
      </c>
      <c r="S135" s="90" t="n"/>
      <c r="T135" s="90" t="n"/>
      <c r="U135" s="90" t="n"/>
      <c r="V135" s="90" t="n"/>
      <c r="W135" s="90" t="n"/>
      <c r="X135" s="90" t="n"/>
      <c r="Y135" s="90" t="n"/>
      <c r="Z135" s="90" t="n"/>
      <c r="AA135" s="90" t="n"/>
      <c r="AB135" s="15">
        <f>SUM(S135:AA135)</f>
        <v/>
      </c>
      <c r="AC135" s="15" t="n"/>
      <c r="AD135" s="15">
        <f>AC135*0.006</f>
        <v/>
      </c>
      <c r="AE135" s="15">
        <f>AC135*0.02</f>
        <v/>
      </c>
      <c r="AF135" s="15">
        <f>AC135-AD135-AE135</f>
        <v/>
      </c>
      <c r="AG135" s="15" t="n"/>
      <c r="AH135" s="15" t="n"/>
      <c r="AI135" s="15">
        <f>SUM(AG135:AH135)</f>
        <v/>
      </c>
      <c r="AJ135" s="15">
        <f>AF135-AB135+AG135+AH135</f>
        <v/>
      </c>
      <c r="AK135" s="15">
        <f>IF(C135="是","杭州","江西工厂")</f>
        <v/>
      </c>
      <c r="AL135" s="6" t="inlineStr">
        <is>
          <t>交易关闭</t>
        </is>
      </c>
      <c r="AM135" s="94" t="inlineStr">
        <is>
          <t>—</t>
        </is>
      </c>
      <c r="AN135" s="15" t="inlineStr">
        <is>
          <t>没有申请退款</t>
        </is>
      </c>
      <c r="AO135" s="15" t="n">
        <v>0</v>
      </c>
      <c r="AP135" s="15" t="n"/>
      <c r="AQ135" s="6" t="n"/>
      <c r="AR135" t="inlineStr">
        <is>
          <t>✓</t>
        </is>
      </c>
    </row>
    <row r="136" ht="24" customHeight="1">
      <c r="A136" s="16" t="inlineStr">
        <is>
          <t>淘宝</t>
        </is>
      </c>
      <c r="B136" s="14" t="inlineStr">
        <is>
          <t>4502300366014015218</t>
        </is>
      </c>
      <c r="C136" s="14" t="inlineStr">
        <is>
          <t>是</t>
        </is>
      </c>
      <c r="D136" s="16" t="inlineStr">
        <is>
          <t>2026-04-15</t>
        </is>
      </c>
      <c r="E136" s="16" t="inlineStr">
        <is>
          <t>付丽慧</t>
        </is>
      </c>
      <c r="F136" s="16" t="inlineStr">
        <is>
          <t>13189737716-8399</t>
        </is>
      </c>
      <c r="G136" s="16" t="inlineStr">
        <is>
          <t>广东省 深圳市 宝安区 沙井街道沙三新路130号吉程达</t>
        </is>
      </c>
      <c r="H136" s="16" t="inlineStr">
        <is>
          <t>2026-04-19</t>
        </is>
      </c>
      <c r="I136" s="16" t="inlineStr">
        <is>
          <t>P25250130420</t>
        </is>
      </c>
      <c r="J136" s="16" t="inlineStr">
        <is>
          <t>黑胡桃木太空舱餐边柜 |黑胡桃木曜黑餐边柜</t>
        </is>
      </c>
      <c r="K136" s="16" t="inlineStr">
        <is>
          <t>曜黑柜-下柜-2.1米</t>
        </is>
      </c>
      <c r="L136" s="16" t="n"/>
      <c r="M136" s="16" t="inlineStr">
        <is>
          <t>1</t>
        </is>
      </c>
      <c r="N136" s="16" t="n"/>
      <c r="O136" s="16" t="inlineStr">
        <is>
          <t>圆通速递</t>
        </is>
      </c>
      <c r="P136" s="16" t="inlineStr">
        <is>
          <t>YT2545364660840</t>
        </is>
      </c>
      <c r="Q136" s="16" t="n"/>
      <c r="R136" s="16">
        <f>IFERROR(SUMPRODUCT(('2-定价总表'!$A$3:$A$493="PPS"&amp;MID(I136,2,99))*('2-定价总表'!$C$3:$C$493=K136)*('2-定价总表'!$T$3:$T$493))*IF(M136="",1,M136),"")</f>
        <v/>
      </c>
      <c r="S136" s="49" t="n"/>
      <c r="T136" s="16" t="n"/>
      <c r="U136" s="16" t="n"/>
      <c r="V136" s="16" t="n"/>
      <c r="W136" s="16" t="n"/>
      <c r="X136" s="16" t="n"/>
      <c r="Y136" s="16" t="n"/>
      <c r="Z136" s="16" t="n"/>
      <c r="AA136" s="16" t="n"/>
      <c r="AB136" s="16">
        <f>SUM(S136:AA136)</f>
        <v/>
      </c>
      <c r="AC136" s="16" t="inlineStr">
        <is>
          <t>121.88</t>
        </is>
      </c>
      <c r="AD136" s="16">
        <f>AC136*0.006</f>
        <v/>
      </c>
      <c r="AE136" s="16">
        <f>AC136*0.02</f>
        <v/>
      </c>
      <c r="AF136" s="16">
        <f>AC136-AD136-AE136</f>
        <v/>
      </c>
      <c r="AG136" s="16" t="n"/>
      <c r="AH136" s="16" t="n"/>
      <c r="AI136" s="16">
        <f>SUM(AG136:AH136)</f>
        <v/>
      </c>
      <c r="AJ136" s="16">
        <f>AF136-AB136+AG136+AH136</f>
        <v/>
      </c>
      <c r="AK136" s="16">
        <f>IF(C136="是","杭州","江西工厂")</f>
        <v/>
      </c>
      <c r="AL136" s="9" t="inlineStr">
        <is>
          <t>卖家已发货，等待买家确认</t>
        </is>
      </c>
      <c r="AM136" s="92" t="inlineStr">
        <is>
          <t>待匹配</t>
        </is>
      </c>
      <c r="AN136" s="16" t="inlineStr">
        <is>
          <t>没有申请退款</t>
        </is>
      </c>
      <c r="AO136" s="16" t="n">
        <v>0</v>
      </c>
      <c r="AP136" s="16" t="n"/>
      <c r="AQ136" s="9" t="n"/>
      <c r="AR136" t="inlineStr">
        <is>
          <t>✓</t>
        </is>
      </c>
    </row>
    <row r="137" ht="36" customHeight="1">
      <c r="A137" s="15" t="inlineStr">
        <is>
          <t>淘宝</t>
        </is>
      </c>
      <c r="B137" s="14" t="inlineStr">
        <is>
          <t>4502300366014024400</t>
        </is>
      </c>
      <c r="C137" s="14" t="inlineStr">
        <is>
          <t>是</t>
        </is>
      </c>
      <c r="D137" s="15" t="inlineStr">
        <is>
          <t>2026-04-15</t>
        </is>
      </c>
      <c r="E137" s="15" t="inlineStr">
        <is>
          <t>付丽慧</t>
        </is>
      </c>
      <c r="F137" s="15" t="inlineStr">
        <is>
          <t>13189737716-8399</t>
        </is>
      </c>
      <c r="G137" s="15" t="inlineStr">
        <is>
          <t>广东省 深圳市 宝安区 沙井街道沙三新路130号吉程达</t>
        </is>
      </c>
      <c r="H137" s="15" t="inlineStr">
        <is>
          <t>2026-04-19</t>
        </is>
      </c>
      <c r="I137" s="15" t="inlineStr">
        <is>
          <t>P26380050301</t>
        </is>
      </c>
      <c r="J137" s="15" t="inlineStr">
        <is>
          <t>畔色樱桃木轻盈边柜 |樱桃木玻璃床头柜 |黑色玻璃床头柜 |樱桃木玻璃边柜</t>
        </is>
      </c>
      <c r="K137" s="15" t="inlineStr">
        <is>
          <t>轻盈边柜-榉木黑-木底座</t>
        </is>
      </c>
      <c r="L137" s="15" t="n"/>
      <c r="M137" s="15" t="inlineStr">
        <is>
          <t>1</t>
        </is>
      </c>
      <c r="N137" s="15" t="n"/>
      <c r="O137" s="15" t="inlineStr">
        <is>
          <t>圆通速递</t>
        </is>
      </c>
      <c r="P137" s="15" t="inlineStr">
        <is>
          <t>YT2545364660840</t>
        </is>
      </c>
      <c r="Q137" s="15" t="n"/>
      <c r="R137" s="15">
        <f>IFERROR(SUMPRODUCT(('2-定价总表'!$A$3:$A$493="PPS"&amp;MID(I137,2,99))*('2-定价总表'!$C$3:$C$493=K137)*('2-定价总表'!$T$3:$T$493))*IF(M137="",1,M137),"")</f>
        <v/>
      </c>
      <c r="S137" s="49" t="n"/>
      <c r="T137" s="15" t="n"/>
      <c r="U137" s="15" t="n"/>
      <c r="V137" s="15" t="n"/>
      <c r="W137" s="15" t="n"/>
      <c r="X137" s="15" t="n"/>
      <c r="Y137" s="15" t="n"/>
      <c r="Z137" s="15" t="n"/>
      <c r="AA137" s="15" t="n"/>
      <c r="AB137" s="15">
        <f>SUM(S137:AA137)</f>
        <v/>
      </c>
      <c r="AC137" s="15" t="inlineStr">
        <is>
          <t>124.50</t>
        </is>
      </c>
      <c r="AD137" s="15">
        <f>AC137*0.006</f>
        <v/>
      </c>
      <c r="AE137" s="15">
        <f>AC137*0.02</f>
        <v/>
      </c>
      <c r="AF137" s="15">
        <f>AC137-AD137-AE137</f>
        <v/>
      </c>
      <c r="AG137" s="15" t="n"/>
      <c r="AH137" s="15" t="n"/>
      <c r="AI137" s="15">
        <f>SUM(AG137:AH137)</f>
        <v/>
      </c>
      <c r="AJ137" s="15">
        <f>AF137-AB137+AG137+AH137</f>
        <v/>
      </c>
      <c r="AK137" s="15">
        <f>IF(C137="是","杭州","江西工厂")</f>
        <v/>
      </c>
      <c r="AL137" s="6" t="inlineStr">
        <is>
          <t>卖家已发货，等待买家确认</t>
        </is>
      </c>
      <c r="AM137" s="92" t="inlineStr">
        <is>
          <t>待匹配</t>
        </is>
      </c>
      <c r="AN137" s="15" t="inlineStr">
        <is>
          <t>没有申请退款</t>
        </is>
      </c>
      <c r="AO137" s="15" t="n">
        <v>0</v>
      </c>
      <c r="AP137" s="15" t="n"/>
      <c r="AQ137" s="6" t="n"/>
      <c r="AR137" t="inlineStr">
        <is>
          <t>✓</t>
        </is>
      </c>
    </row>
    <row r="138" ht="24" customHeight="1">
      <c r="A138" s="16" t="inlineStr">
        <is>
          <t>淘宝</t>
        </is>
      </c>
      <c r="B138" s="14" t="inlineStr">
        <is>
          <t>4502288990028001319</t>
        </is>
      </c>
      <c r="C138" s="14" t="inlineStr">
        <is>
          <t>是</t>
        </is>
      </c>
      <c r="D138" s="16" t="inlineStr">
        <is>
          <t>2026-04-15</t>
        </is>
      </c>
      <c r="E138" s="16" t="inlineStr">
        <is>
          <t>未知</t>
        </is>
      </c>
      <c r="F138" s="16" t="inlineStr">
        <is>
          <t>未知</t>
        </is>
      </c>
      <c r="G138" s="16" t="inlineStr">
        <is>
          <t>未知</t>
        </is>
      </c>
      <c r="H138" s="16" t="inlineStr">
        <is>
          <t>2026-04-21</t>
        </is>
      </c>
      <c r="I138" s="16" t="inlineStr">
        <is>
          <t>P25250130420</t>
        </is>
      </c>
      <c r="J138" s="16" t="inlineStr">
        <is>
          <t>黑胡桃木太空舱餐边柜 |黑胡桃木曜黑餐边柜</t>
        </is>
      </c>
      <c r="K138" s="16" t="inlineStr">
        <is>
          <t>曜黑柜-下柜-2.1米</t>
        </is>
      </c>
      <c r="L138" s="16" t="inlineStr">
        <is>
          <t>否</t>
        </is>
      </c>
      <c r="M138" s="16" t="inlineStr">
        <is>
          <t>1</t>
        </is>
      </c>
      <c r="N138" s="16" t="n"/>
      <c r="O138" s="16" t="inlineStr">
        <is>
          <t>圆通速递</t>
        </is>
      </c>
      <c r="P138" s="16" t="inlineStr">
        <is>
          <t>YT2545364645067</t>
        </is>
      </c>
      <c r="Q138" s="16" t="n"/>
      <c r="R138" s="16">
        <f>IFERROR(SUMPRODUCT(('2-定价总表'!$A$3:$A$493="PPS"&amp;MID(I138,2,99))*('2-定价总表'!$C$3:$C$493=K138)*('2-定价总表'!$T$3:$T$493))*IF(M138="",1,M138),"")</f>
        <v/>
      </c>
      <c r="S138" s="49" t="n"/>
      <c r="T138" s="16" t="n"/>
      <c r="U138" s="16" t="n"/>
      <c r="V138" s="16" t="n"/>
      <c r="W138" s="16" t="n"/>
      <c r="X138" s="16" t="n"/>
      <c r="Y138" s="16" t="n"/>
      <c r="Z138" s="16" t="n"/>
      <c r="AA138" s="16" t="n"/>
      <c r="AB138" s="16">
        <f>SUM(S138:AA138)</f>
        <v/>
      </c>
      <c r="AC138" s="16" t="inlineStr">
        <is>
          <t>124.38</t>
        </is>
      </c>
      <c r="AD138" s="16">
        <f>AC138*0.006</f>
        <v/>
      </c>
      <c r="AE138" s="16">
        <f>AC138*0.02</f>
        <v/>
      </c>
      <c r="AF138" s="16">
        <f>AC138-AD138-AE138</f>
        <v/>
      </c>
      <c r="AG138" s="16" t="n"/>
      <c r="AH138" s="16" t="n"/>
      <c r="AI138" s="16">
        <f>SUM(AG138:AH138)</f>
        <v/>
      </c>
      <c r="AJ138" s="16">
        <f>AF138-AB138+AG138+AH138</f>
        <v/>
      </c>
      <c r="AK138" s="16">
        <f>IF(C138="是","杭州","江西工厂")</f>
        <v/>
      </c>
      <c r="AL138" s="9" t="inlineStr">
        <is>
          <t>卖家已发货，等待买家确认</t>
        </is>
      </c>
      <c r="AM138" s="92" t="inlineStr">
        <is>
          <t>待匹配</t>
        </is>
      </c>
      <c r="AN138" s="16" t="inlineStr">
        <is>
          <t>没有申请退款</t>
        </is>
      </c>
      <c r="AO138" s="16" t="n">
        <v>0</v>
      </c>
      <c r="AP138" s="16" t="n"/>
      <c r="AQ138" s="9" t="n"/>
      <c r="AR138" t="inlineStr">
        <is>
          <t>✓</t>
        </is>
      </c>
    </row>
    <row r="139" ht="24" customHeight="1">
      <c r="A139" s="15" t="inlineStr">
        <is>
          <t>淘宝</t>
        </is>
      </c>
      <c r="B139" s="14" t="inlineStr">
        <is>
          <t>4502300401005030412</t>
        </is>
      </c>
      <c r="C139" s="14" t="inlineStr">
        <is>
          <t>非已记录补单</t>
        </is>
      </c>
      <c r="D139" s="15" t="inlineStr">
        <is>
          <t>2026-04-15</t>
        </is>
      </c>
      <c r="E139" s="15" t="inlineStr">
        <is>
          <t>子贤</t>
        </is>
      </c>
      <c r="F139" s="15" t="inlineStr">
        <is>
          <t>18413246728-9285</t>
        </is>
      </c>
      <c r="G139" s="15" t="inlineStr">
        <is>
          <t>浙江省 杭州市 西湖区 三墩镇国风美域1栋2单元1201室</t>
        </is>
      </c>
      <c r="H139" s="15" t="n"/>
      <c r="I139" s="15" t="inlineStr">
        <is>
          <t>P24210070901</t>
        </is>
      </c>
      <c r="J139" s="15" t="inlineStr">
        <is>
          <t>榉木岩板餐桌 |榉木三角腿岩板餐桌</t>
        </is>
      </c>
      <c r="K139" s="15" t="inlineStr">
        <is>
          <t>榉木餐桌-1.2米</t>
        </is>
      </c>
      <c r="L139" s="15" t="inlineStr">
        <is>
          <t>是</t>
        </is>
      </c>
      <c r="M139" s="15" t="inlineStr">
        <is>
          <t>1</t>
        </is>
      </c>
      <c r="N139" s="15" t="n"/>
      <c r="O139" s="15" t="inlineStr">
        <is>
          <t>德邦快递</t>
        </is>
      </c>
      <c r="P139" s="15" t="inlineStr">
        <is>
          <t>DPK212534095922</t>
        </is>
      </c>
      <c r="Q139" s="15" t="inlineStr">
        <is>
          <t>P51090699328</t>
        </is>
      </c>
      <c r="R139" s="15">
        <f>IFERROR(SUMPRODUCT(('2-定价总表'!$A$3:$A$493="PPS"&amp;MID(I139,2,99))*('2-定价总表'!$C$3:$C$493=K139)*('2-定价总表'!$T$3:$T$493))*IF(M139="",1,M139),"")</f>
        <v/>
      </c>
      <c r="S139" s="15" t="n">
        <v>1990</v>
      </c>
      <c r="T139" s="15" t="n">
        <v>315</v>
      </c>
      <c r="U139" s="15" t="n">
        <v>0</v>
      </c>
      <c r="V139" s="15" t="n">
        <v>85</v>
      </c>
      <c r="W139" s="15" t="n">
        <v>0</v>
      </c>
      <c r="X139" s="15" t="n">
        <v>0</v>
      </c>
      <c r="Y139" s="90" t="n"/>
      <c r="Z139" s="15" t="n">
        <v>0</v>
      </c>
      <c r="AA139" s="15" t="n">
        <v>0</v>
      </c>
      <c r="AB139" s="15">
        <f>SUM(S139:AA139)</f>
        <v/>
      </c>
      <c r="AC139" s="15" t="inlineStr">
        <is>
          <t>2739.00</t>
        </is>
      </c>
      <c r="AD139" s="15">
        <f>AC139*0.006</f>
        <v/>
      </c>
      <c r="AE139" s="15">
        <f>AC139*0.02</f>
        <v/>
      </c>
      <c r="AF139" s="15">
        <f>AC139-AD139-AE139</f>
        <v/>
      </c>
      <c r="AG139" s="15" t="n"/>
      <c r="AH139" s="15" t="n"/>
      <c r="AI139" s="15">
        <f>SUM(AG139:AH139)</f>
        <v/>
      </c>
      <c r="AJ139" s="15">
        <f>AF139-AB139+AG139+AH139</f>
        <v/>
      </c>
      <c r="AK139" s="15">
        <f>IF(C139="是","杭州","江西工厂")</f>
        <v/>
      </c>
      <c r="AL139" s="6" t="inlineStr">
        <is>
          <t>买家已付款,等待卖家发货</t>
        </is>
      </c>
      <c r="AM139" s="92" t="inlineStr">
        <is>
          <t>待匹配</t>
        </is>
      </c>
      <c r="AN139" s="15" t="inlineStr">
        <is>
          <t>没有申请退款</t>
        </is>
      </c>
      <c r="AO139" s="15" t="n">
        <v>0</v>
      </c>
      <c r="AP139" s="15" t="n"/>
      <c r="AQ139" s="6" t="inlineStr">
        <is>
          <t>定制1.35*0.6洞石岩板餐桌</t>
        </is>
      </c>
      <c r="AR139" t="inlineStr">
        <is>
          <t>[待填]成本/费用字段</t>
        </is>
      </c>
    </row>
    <row r="140" ht="24" customHeight="1">
      <c r="A140" s="16" t="inlineStr">
        <is>
          <t>淘宝</t>
        </is>
      </c>
      <c r="B140" s="14" t="inlineStr">
        <is>
          <t>4502285391009012048</t>
        </is>
      </c>
      <c r="C140" s="14" t="inlineStr">
        <is>
          <t>非已记录补单</t>
        </is>
      </c>
      <c r="D140" s="16" t="inlineStr">
        <is>
          <t>2026-04-15</t>
        </is>
      </c>
      <c r="E140" s="16" t="inlineStr">
        <is>
          <t>未知</t>
        </is>
      </c>
      <c r="F140" s="16" t="inlineStr">
        <is>
          <t>未知</t>
        </is>
      </c>
      <c r="G140" s="16" t="inlineStr">
        <is>
          <t>未知</t>
        </is>
      </c>
      <c r="H140" s="16" t="n"/>
      <c r="I140" s="16" t="inlineStr">
        <is>
          <t>P24210070901</t>
        </is>
      </c>
      <c r="J140" s="16" t="inlineStr">
        <is>
          <t>榉木岩板餐桌 |榉木三角腿岩板餐桌</t>
        </is>
      </c>
      <c r="K140" s="16" t="inlineStr">
        <is>
          <t>榉木餐桌-1.2米</t>
        </is>
      </c>
      <c r="L140" s="16" t="n"/>
      <c r="M140" s="16" t="inlineStr">
        <is>
          <t>1</t>
        </is>
      </c>
      <c r="N140" s="16" t="n"/>
      <c r="O140" s="16" t="n"/>
      <c r="P140" s="16" t="n"/>
      <c r="Q140" s="16" t="n"/>
      <c r="R140" s="16">
        <f>IFERROR(SUMPRODUCT(('2-定价总表'!$A$3:$A$493="PPS"&amp;MID(I140,2,99))*('2-定价总表'!$C$3:$C$493=K140)*('2-定价总表'!$T$3:$T$493))*IF(M140="",1,M140),"")</f>
        <v/>
      </c>
      <c r="S140" s="90" t="n"/>
      <c r="T140" s="90" t="n"/>
      <c r="U140" s="90" t="n"/>
      <c r="V140" s="90" t="n"/>
      <c r="W140" s="90" t="n"/>
      <c r="X140" s="90" t="n"/>
      <c r="Y140" s="90" t="n"/>
      <c r="Z140" s="90" t="n"/>
      <c r="AA140" s="90" t="n"/>
      <c r="AB140" s="16">
        <f>SUM(S140:AA140)</f>
        <v/>
      </c>
      <c r="AC140" s="16" t="n"/>
      <c r="AD140" s="16">
        <f>AC140*0.006</f>
        <v/>
      </c>
      <c r="AE140" s="16">
        <f>AC140*0.02</f>
        <v/>
      </c>
      <c r="AF140" s="16">
        <f>AC140-AD140-AE140</f>
        <v/>
      </c>
      <c r="AG140" s="16" t="n"/>
      <c r="AH140" s="16" t="n"/>
      <c r="AI140" s="16">
        <f>SUM(AG140:AH140)</f>
        <v/>
      </c>
      <c r="AJ140" s="16">
        <f>AF140-AB140+AG140+AH140</f>
        <v/>
      </c>
      <c r="AK140" s="16">
        <f>IF(C140="是","杭州","江西工厂")</f>
        <v/>
      </c>
      <c r="AL140" s="9" t="inlineStr">
        <is>
          <t>交易关闭</t>
        </is>
      </c>
      <c r="AM140" s="94" t="inlineStr">
        <is>
          <t>—</t>
        </is>
      </c>
      <c r="AN140" s="16" t="inlineStr">
        <is>
          <t>没有申请退款</t>
        </is>
      </c>
      <c r="AO140" s="16" t="n">
        <v>0</v>
      </c>
      <c r="AP140" s="16" t="n"/>
      <c r="AQ140" s="9" t="inlineStr">
        <is>
          <t>定制1.35*0.6洞石岩板餐桌</t>
        </is>
      </c>
      <c r="AR140" t="inlineStr">
        <is>
          <t>✓</t>
        </is>
      </c>
    </row>
    <row r="141" ht="48" customHeight="1">
      <c r="A141" s="15" t="inlineStr">
        <is>
          <t>淘宝</t>
        </is>
      </c>
      <c r="B141" s="14" t="inlineStr">
        <is>
          <t>4502295433007002910</t>
        </is>
      </c>
      <c r="C141" s="14" t="inlineStr">
        <is>
          <t>非已记录补单</t>
        </is>
      </c>
      <c r="D141" s="15" t="inlineStr">
        <is>
          <t>2026-04-15</t>
        </is>
      </c>
      <c r="E141" s="15" t="inlineStr">
        <is>
          <t>未知</t>
        </is>
      </c>
      <c r="F141" s="15" t="inlineStr">
        <is>
          <t>未知</t>
        </is>
      </c>
      <c r="G141" s="15" t="inlineStr">
        <is>
          <t>未知</t>
        </is>
      </c>
      <c r="H141" s="15" t="n"/>
      <c r="I141" s="15" t="inlineStr">
        <is>
          <t>P24250080801</t>
        </is>
      </c>
      <c r="J141" s="15" t="inlineStr">
        <is>
          <t>洞石餐边柜 |樱桃木洞石餐边大柜 |樱桃木洞石模块餐边柜</t>
        </is>
      </c>
      <c r="K141" s="15" t="inlineStr">
        <is>
          <t>洞石餐边柜-洞石整柜2.1米（多抽组合）（分类抽屉+玻璃移门+开门）</t>
        </is>
      </c>
      <c r="L141" s="15" t="n"/>
      <c r="M141" s="15" t="inlineStr">
        <is>
          <t>1</t>
        </is>
      </c>
      <c r="N141" s="15" t="n"/>
      <c r="O141" s="15" t="n"/>
      <c r="P141" s="15" t="n"/>
      <c r="Q141" s="15" t="n"/>
      <c r="R141" s="15">
        <f>IFERROR(SUMPRODUCT(('2-定价总表'!$A$3:$A$493="PPS"&amp;MID(I141,2,99))*('2-定价总表'!$C$3:$C$493=K141)*('2-定价总表'!$T$3:$T$493))*IF(M141="",1,M141),"")</f>
        <v/>
      </c>
      <c r="S141" s="90" t="n"/>
      <c r="T141" s="90" t="n"/>
      <c r="U141" s="90" t="n"/>
      <c r="V141" s="90" t="n"/>
      <c r="W141" s="90" t="n"/>
      <c r="X141" s="90" t="n"/>
      <c r="Y141" s="90" t="n"/>
      <c r="Z141" s="90" t="n"/>
      <c r="AA141" s="90" t="n"/>
      <c r="AB141" s="15">
        <f>SUM(S141:AA141)</f>
        <v/>
      </c>
      <c r="AC141" s="15" t="inlineStr">
        <is>
          <t>12363.53</t>
        </is>
      </c>
      <c r="AD141" s="15">
        <f>AC141*0.006</f>
        <v/>
      </c>
      <c r="AE141" s="15">
        <f>AC141*0.02</f>
        <v/>
      </c>
      <c r="AF141" s="15">
        <f>AC141-AD141-AE141</f>
        <v/>
      </c>
      <c r="AG141" s="15" t="n"/>
      <c r="AH141" s="15" t="n"/>
      <c r="AI141" s="15">
        <f>SUM(AG141:AH141)</f>
        <v/>
      </c>
      <c r="AJ141" s="15">
        <f>AF141-AB141+AG141+AH141</f>
        <v/>
      </c>
      <c r="AK141" s="15">
        <f>IF(C141="是","杭州","江西工厂")</f>
        <v/>
      </c>
      <c r="AL141" s="6" t="inlineStr">
        <is>
          <t>交易关闭</t>
        </is>
      </c>
      <c r="AM141" s="94" t="inlineStr">
        <is>
          <t>—</t>
        </is>
      </c>
      <c r="AN141" s="15" t="inlineStr">
        <is>
          <t>退款成功</t>
        </is>
      </c>
      <c r="AO141" s="15" t="n">
        <v>12363.53</v>
      </c>
      <c r="AP141" s="15" t="n"/>
      <c r="AQ141" s="6" t="n"/>
      <c r="AR141" t="inlineStr">
        <is>
          <t>✓</t>
        </is>
      </c>
    </row>
    <row r="142" ht="36" customHeight="1">
      <c r="A142" s="16" t="inlineStr">
        <is>
          <t>淘宝</t>
        </is>
      </c>
      <c r="B142" s="14" t="inlineStr">
        <is>
          <t>2701850667002008857</t>
        </is>
      </c>
      <c r="C142" s="14" t="inlineStr">
        <is>
          <t>是</t>
        </is>
      </c>
      <c r="D142" s="16" t="inlineStr">
        <is>
          <t>2026-04-15</t>
        </is>
      </c>
      <c r="E142" s="16" t="inlineStr">
        <is>
          <t>未知</t>
        </is>
      </c>
      <c r="F142" s="16" t="inlineStr">
        <is>
          <t>未知</t>
        </is>
      </c>
      <c r="G142" s="16" t="inlineStr">
        <is>
          <t>未知</t>
        </is>
      </c>
      <c r="H142" s="16" t="inlineStr">
        <is>
          <t>2026-04-21</t>
        </is>
      </c>
      <c r="I142" s="16" t="inlineStr">
        <is>
          <t>P26380050301</t>
        </is>
      </c>
      <c r="J142" s="16" t="inlineStr">
        <is>
          <t>畔色樱桃木轻盈边柜 |樱桃木玻璃床头柜 |黑色玻璃床头柜 |樱桃木玻璃边柜</t>
        </is>
      </c>
      <c r="K142" s="16" t="inlineStr">
        <is>
          <t>轻盈边柜-榉木黑-木底座</t>
        </is>
      </c>
      <c r="L142" s="16" t="inlineStr">
        <is>
          <t>否</t>
        </is>
      </c>
      <c r="M142" s="16" t="inlineStr">
        <is>
          <t>1</t>
        </is>
      </c>
      <c r="N142" s="16" t="n"/>
      <c r="O142" s="16" t="inlineStr">
        <is>
          <t>圆通速递</t>
        </is>
      </c>
      <c r="P142" s="16" t="inlineStr">
        <is>
          <t>YT2545364656467</t>
        </is>
      </c>
      <c r="Q142" s="16" t="n"/>
      <c r="R142" s="16">
        <f>IFERROR(SUMPRODUCT(('2-定价总表'!$A$3:$A$493="PPS"&amp;MID(I142,2,99))*('2-定价总表'!$C$3:$C$493=K142)*('2-定价总表'!$T$3:$T$493))*IF(M142="",1,M142),"")</f>
        <v/>
      </c>
      <c r="S142" s="49" t="n"/>
      <c r="T142" s="16" t="n"/>
      <c r="U142" s="16" t="n"/>
      <c r="V142" s="16" t="n"/>
      <c r="W142" s="16" t="n"/>
      <c r="X142" s="16" t="n"/>
      <c r="Y142" s="16" t="n"/>
      <c r="Z142" s="16" t="n"/>
      <c r="AA142" s="16" t="n"/>
      <c r="AB142" s="16">
        <f>SUM(S142:AA142)</f>
        <v/>
      </c>
      <c r="AC142" s="16" t="inlineStr">
        <is>
          <t>127.00</t>
        </is>
      </c>
      <c r="AD142" s="16">
        <f>AC142*0.006</f>
        <v/>
      </c>
      <c r="AE142" s="16">
        <f>AC142*0.02</f>
        <v/>
      </c>
      <c r="AF142" s="16">
        <f>AC142-AD142-AE142</f>
        <v/>
      </c>
      <c r="AG142" s="16" t="n"/>
      <c r="AH142" s="16" t="n"/>
      <c r="AI142" s="16">
        <f>SUM(AG142:AH142)</f>
        <v/>
      </c>
      <c r="AJ142" s="16">
        <f>AF142-AB142+AG142+AH142</f>
        <v/>
      </c>
      <c r="AK142" s="16">
        <f>IF(C142="是","杭州","江西工厂")</f>
        <v/>
      </c>
      <c r="AL142" s="9" t="inlineStr">
        <is>
          <t>交易成功</t>
        </is>
      </c>
      <c r="AM142" s="93" t="inlineStr">
        <is>
          <t>202604152300110615140 3689102</t>
        </is>
      </c>
      <c r="AN142" s="16" t="inlineStr">
        <is>
          <t>没有申请退款</t>
        </is>
      </c>
      <c r="AO142" s="16" t="n">
        <v>0</v>
      </c>
      <c r="AP142" s="16" t="n"/>
      <c r="AQ142" s="9" t="n"/>
      <c r="AR142" t="inlineStr">
        <is>
          <t>✓</t>
        </is>
      </c>
    </row>
    <row r="143" ht="24" customHeight="1">
      <c r="A143" s="15" t="inlineStr">
        <is>
          <t>淘宝</t>
        </is>
      </c>
      <c r="B143" s="14" t="inlineStr">
        <is>
          <t>2701834464069015386</t>
        </is>
      </c>
      <c r="C143" s="14" t="inlineStr">
        <is>
          <t>是</t>
        </is>
      </c>
      <c r="D143" s="15" t="inlineStr">
        <is>
          <t>2026-04-15</t>
        </is>
      </c>
      <c r="E143" s="15" t="inlineStr">
        <is>
          <t>未知</t>
        </is>
      </c>
      <c r="F143" s="15" t="inlineStr">
        <is>
          <t>未知</t>
        </is>
      </c>
      <c r="G143" s="15" t="inlineStr">
        <is>
          <t>未知</t>
        </is>
      </c>
      <c r="H143" s="15" t="inlineStr">
        <is>
          <t>2026-04-20</t>
        </is>
      </c>
      <c r="I143" s="15" t="inlineStr">
        <is>
          <t>P26330080322</t>
        </is>
      </c>
      <c r="J143" s="15" t="inlineStr">
        <is>
          <t>畔色榉木柔光双人床 |榉木小灯床</t>
        </is>
      </c>
      <c r="K143" s="15" t="inlineStr">
        <is>
          <t>榉木柔光床-1.2米-榉木铺板</t>
        </is>
      </c>
      <c r="L143" s="15" t="inlineStr">
        <is>
          <t>否</t>
        </is>
      </c>
      <c r="M143" s="15" t="inlineStr">
        <is>
          <t>1</t>
        </is>
      </c>
      <c r="N143" s="15" t="n"/>
      <c r="O143" s="15" t="inlineStr">
        <is>
          <t>圆通速递</t>
        </is>
      </c>
      <c r="P143" s="15" t="inlineStr">
        <is>
          <t>YT2586229837980</t>
        </is>
      </c>
      <c r="Q143" s="15" t="n"/>
      <c r="R143" s="15">
        <f>IFERROR(SUMPRODUCT(('2-定价总表'!$A$3:$A$493="PPS"&amp;MID(I143,2,99))*('2-定价总表'!$C$3:$C$493=K143)*('2-定价总表'!$T$3:$T$493))*IF(M143="",1,M143),"")</f>
        <v/>
      </c>
      <c r="S143" s="49" t="n"/>
      <c r="T143" s="15" t="n"/>
      <c r="U143" s="15" t="n"/>
      <c r="V143" s="15" t="n"/>
      <c r="W143" s="15" t="n"/>
      <c r="X143" s="15" t="n"/>
      <c r="Y143" s="15" t="n"/>
      <c r="Z143" s="15" t="n"/>
      <c r="AA143" s="15" t="n"/>
      <c r="AB143" s="15">
        <f>SUM(S143:AA143)</f>
        <v/>
      </c>
      <c r="AC143" s="15" t="inlineStr">
        <is>
          <t>150.00</t>
        </is>
      </c>
      <c r="AD143" s="15">
        <f>AC143*0.006</f>
        <v/>
      </c>
      <c r="AE143" s="15">
        <f>AC143*0.02</f>
        <v/>
      </c>
      <c r="AF143" s="15">
        <f>AC143-AD143-AE143</f>
        <v/>
      </c>
      <c r="AG143" s="15" t="n"/>
      <c r="AH143" s="15" t="n"/>
      <c r="AI143" s="15">
        <f>SUM(AG143:AH143)</f>
        <v/>
      </c>
      <c r="AJ143" s="15">
        <f>AF143-AB143+AG143+AH143</f>
        <v/>
      </c>
      <c r="AK143" s="15">
        <f>IF(C143="是","杭州","江西工厂")</f>
        <v/>
      </c>
      <c r="AL143" s="6" t="inlineStr">
        <is>
          <t>卖家已发货，等待买家确认</t>
        </is>
      </c>
      <c r="AM143" s="92" t="inlineStr">
        <is>
          <t>待匹配</t>
        </is>
      </c>
      <c r="AN143" s="15" t="inlineStr">
        <is>
          <t>没有申请退款</t>
        </is>
      </c>
      <c r="AO143" s="15" t="n">
        <v>0</v>
      </c>
      <c r="AP143" s="15" t="n"/>
      <c r="AQ143" s="6" t="n"/>
      <c r="AR143" t="inlineStr">
        <is>
          <t>✓</t>
        </is>
      </c>
    </row>
    <row r="144" ht="24" customHeight="1">
      <c r="A144" s="16" t="inlineStr">
        <is>
          <t>淘宝</t>
        </is>
      </c>
      <c r="B144" s="14" t="inlineStr">
        <is>
          <t>4502289638016036132</t>
        </is>
      </c>
      <c r="C144" s="14" t="inlineStr">
        <is>
          <t>非已记录补单</t>
        </is>
      </c>
      <c r="D144" s="16" t="inlineStr">
        <is>
          <t>2026-04-15</t>
        </is>
      </c>
      <c r="E144" s="16" t="inlineStr">
        <is>
          <t>侯雨</t>
        </is>
      </c>
      <c r="F144" s="16" t="inlineStr">
        <is>
          <t>18413246728-9285</t>
        </is>
      </c>
      <c r="G144" s="16" t="inlineStr">
        <is>
          <t>浙江省 杭州市 西湖区 三墩镇国风美域1栋2单元1201室</t>
        </is>
      </c>
      <c r="H144" s="16" t="n"/>
      <c r="I144" s="16" t="inlineStr">
        <is>
          <t>P25250100405</t>
        </is>
      </c>
      <c r="J144" s="16" t="inlineStr">
        <is>
          <t>樱桃木窄柜 |樱桃木1米餐边柜</t>
        </is>
      </c>
      <c r="K144" s="16" t="inlineStr">
        <is>
          <t>窄柜-整柜洞石背板-1.2米</t>
        </is>
      </c>
      <c r="L144" s="16" t="inlineStr">
        <is>
          <t>否</t>
        </is>
      </c>
      <c r="M144" s="16" t="inlineStr">
        <is>
          <t>1</t>
        </is>
      </c>
      <c r="N144" s="16" t="n"/>
      <c r="O144" s="16" t="inlineStr">
        <is>
          <t>壹米滴答快运</t>
        </is>
      </c>
      <c r="P144" s="16" t="inlineStr">
        <is>
          <t>700907238903</t>
        </is>
      </c>
      <c r="Q144" s="16" t="e">
        <v>#N/A</v>
      </c>
      <c r="R144" s="16">
        <f>IFERROR(SUMPRODUCT(('2-定价总表'!$A$3:$A$493="PPS"&amp;MID(I144,2,99))*('2-定价总表'!$C$3:$C$493=K144)*('2-定价总表'!$T$3:$T$493))*IF(M144="",1,M144),"")</f>
        <v/>
      </c>
      <c r="S144" s="16" t="n">
        <v>4187.78</v>
      </c>
      <c r="T144" s="16" t="n">
        <v>350</v>
      </c>
      <c r="U144" s="16" t="n">
        <v>0</v>
      </c>
      <c r="V144" s="16" t="n">
        <v>0</v>
      </c>
      <c r="W144" s="16" t="n">
        <v>0</v>
      </c>
      <c r="X144" s="16" t="n">
        <v>0</v>
      </c>
      <c r="Y144" s="90" t="n"/>
      <c r="Z144" s="16" t="n">
        <v>0</v>
      </c>
      <c r="AA144" s="16" t="n">
        <v>0</v>
      </c>
      <c r="AB144" s="16">
        <f>SUM(S144:AA144)</f>
        <v/>
      </c>
      <c r="AC144" s="16" t="inlineStr">
        <is>
          <t>5620.60</t>
        </is>
      </c>
      <c r="AD144" s="16">
        <f>AC144*0.006</f>
        <v/>
      </c>
      <c r="AE144" s="16">
        <f>AC144*0.02</f>
        <v/>
      </c>
      <c r="AF144" s="16">
        <f>AC144-AD144-AE144</f>
        <v/>
      </c>
      <c r="AG144" s="16" t="n"/>
      <c r="AH144" s="16" t="n"/>
      <c r="AI144" s="16">
        <f>SUM(AG144:AH144)</f>
        <v/>
      </c>
      <c r="AJ144" s="16">
        <f>AF144-AB144+AG144+AH144</f>
        <v/>
      </c>
      <c r="AK144" s="16">
        <f>IF(C144="是","杭州","江西工厂")</f>
        <v/>
      </c>
      <c r="AL144" s="9" t="inlineStr">
        <is>
          <t>买家已付款,等待卖家发货</t>
        </is>
      </c>
      <c r="AM144" s="92" t="inlineStr">
        <is>
          <t>待匹配</t>
        </is>
      </c>
      <c r="AN144" s="16" t="inlineStr">
        <is>
          <t>没有申请退款</t>
        </is>
      </c>
      <c r="AO144" s="16" t="n">
        <v>0</v>
      </c>
      <c r="AP144" s="16" t="n"/>
      <c r="AQ144" s="9" t="n"/>
      <c r="AR144" s="88" t="inlineStr">
        <is>
          <t>公式错误/未解析: 安装工单号
[待填]成本/费用字段</t>
        </is>
      </c>
    </row>
    <row r="145" ht="36" customHeight="1">
      <c r="A145" s="15" t="inlineStr">
        <is>
          <t>淘宝</t>
        </is>
      </c>
      <c r="B145" s="14" t="inlineStr">
        <is>
          <t>4502264544224044709</t>
        </is>
      </c>
      <c r="C145" s="14" t="inlineStr">
        <is>
          <t>是</t>
        </is>
      </c>
      <c r="D145" s="15" t="inlineStr">
        <is>
          <t>2026-04-15</t>
        </is>
      </c>
      <c r="E145" s="15" t="inlineStr">
        <is>
          <t>未知</t>
        </is>
      </c>
      <c r="F145" s="15" t="inlineStr">
        <is>
          <t>未知</t>
        </is>
      </c>
      <c r="G145" s="15" t="inlineStr">
        <is>
          <t>未知</t>
        </is>
      </c>
      <c r="H145" s="15" t="inlineStr">
        <is>
          <t>2026-04-21</t>
        </is>
      </c>
      <c r="I145" s="15" t="inlineStr">
        <is>
          <t>P26380050301</t>
        </is>
      </c>
      <c r="J145" s="15" t="inlineStr">
        <is>
          <t>畔色樱桃木轻盈边柜 |樱桃木玻璃床头柜 |黑色玻璃床头柜 |樱桃木玻璃边柜</t>
        </is>
      </c>
      <c r="K145" s="15" t="inlineStr">
        <is>
          <t>轻盈边柜-榉木黑-木底座</t>
        </is>
      </c>
      <c r="L145" s="15" t="inlineStr">
        <is>
          <t>否</t>
        </is>
      </c>
      <c r="M145" s="15" t="inlineStr">
        <is>
          <t>1</t>
        </is>
      </c>
      <c r="N145" s="15" t="n"/>
      <c r="O145" s="15" t="inlineStr">
        <is>
          <t>圆通速递</t>
        </is>
      </c>
      <c r="P145" s="15" t="inlineStr">
        <is>
          <t>YT2540309168029</t>
        </is>
      </c>
      <c r="Q145" s="15" t="n"/>
      <c r="R145" s="15">
        <f>IFERROR(SUMPRODUCT(('2-定价总表'!$A$3:$A$493="PPS"&amp;MID(I145,2,99))*('2-定价总表'!$C$3:$C$493=K145)*('2-定价总表'!$T$3:$T$493))*IF(M145="",1,M145),"")</f>
        <v/>
      </c>
      <c r="S145" s="49" t="n"/>
      <c r="T145" s="15" t="n"/>
      <c r="U145" s="15" t="n"/>
      <c r="V145" s="15" t="n"/>
      <c r="W145" s="15" t="n"/>
      <c r="X145" s="15" t="n"/>
      <c r="Y145" s="15" t="n"/>
      <c r="Z145" s="15" t="n"/>
      <c r="AA145" s="15" t="n"/>
      <c r="AB145" s="15">
        <f>SUM(S145:AA145)</f>
        <v/>
      </c>
      <c r="AC145" s="15" t="inlineStr">
        <is>
          <t>127.00</t>
        </is>
      </c>
      <c r="AD145" s="15">
        <f>AC145*0.006</f>
        <v/>
      </c>
      <c r="AE145" s="15">
        <f>AC145*0.02</f>
        <v/>
      </c>
      <c r="AF145" s="15">
        <f>AC145-AD145-AE145</f>
        <v/>
      </c>
      <c r="AG145" s="15" t="n"/>
      <c r="AH145" s="15" t="n"/>
      <c r="AI145" s="15">
        <f>SUM(AG145:AH145)</f>
        <v/>
      </c>
      <c r="AJ145" s="15">
        <f>AF145-AB145+AG145+AH145</f>
        <v/>
      </c>
      <c r="AK145" s="15">
        <f>IF(C145="是","杭州","江西工厂")</f>
        <v/>
      </c>
      <c r="AL145" s="6" t="inlineStr">
        <is>
          <t>交易成功</t>
        </is>
      </c>
      <c r="AM145" s="93" t="inlineStr">
        <is>
          <t>202604152200119970140 8074285</t>
        </is>
      </c>
      <c r="AN145" s="15" t="inlineStr">
        <is>
          <t>没有申请退款</t>
        </is>
      </c>
      <c r="AO145" s="15" t="n">
        <v>0</v>
      </c>
      <c r="AP145" s="15" t="n"/>
      <c r="AQ145" s="6" t="n"/>
      <c r="AR145" t="inlineStr">
        <is>
          <t>✓</t>
        </is>
      </c>
    </row>
    <row r="146" ht="24" customHeight="1">
      <c r="A146" s="16" t="inlineStr">
        <is>
          <t>淘宝</t>
        </is>
      </c>
      <c r="B146" s="14" t="inlineStr">
        <is>
          <t>4502277612069006240</t>
        </is>
      </c>
      <c r="C146" s="14" t="inlineStr">
        <is>
          <t>是</t>
        </is>
      </c>
      <c r="D146" s="16" t="inlineStr">
        <is>
          <t>2026-04-15</t>
        </is>
      </c>
      <c r="E146" s="16" t="inlineStr">
        <is>
          <t>未知</t>
        </is>
      </c>
      <c r="F146" s="16" t="inlineStr">
        <is>
          <t>未知</t>
        </is>
      </c>
      <c r="G146" s="16" t="inlineStr">
        <is>
          <t>未知</t>
        </is>
      </c>
      <c r="H146" s="16" t="inlineStr">
        <is>
          <t>2026-04-20</t>
        </is>
      </c>
      <c r="I146" s="16" t="inlineStr">
        <is>
          <t>P26380040225</t>
        </is>
      </c>
      <c r="J146" s="16" t="inlineStr">
        <is>
          <t>畔色榉木床头柜 |榉木铁板床头柜</t>
        </is>
      </c>
      <c r="K146" s="16" t="inlineStr">
        <is>
          <t>榉木床头柜-标准</t>
        </is>
      </c>
      <c r="L146" s="16" t="inlineStr">
        <is>
          <t>否</t>
        </is>
      </c>
      <c r="M146" s="16" t="inlineStr">
        <is>
          <t>1</t>
        </is>
      </c>
      <c r="N146" s="16" t="n"/>
      <c r="O146" s="16" t="inlineStr">
        <is>
          <t>圆通速递</t>
        </is>
      </c>
      <c r="P146" s="16" t="inlineStr">
        <is>
          <t>YT2545364646295</t>
        </is>
      </c>
      <c r="Q146" s="16" t="n"/>
      <c r="R146" s="16">
        <f>IFERROR(SUMPRODUCT(('2-定价总表'!$A$3:$A$493="PPS"&amp;MID(I146,2,99))*('2-定价总表'!$C$3:$C$493=K146)*('2-定价总表'!$T$3:$T$493))*IF(M146="",1,M146),"")</f>
        <v/>
      </c>
      <c r="S146" s="49" t="n"/>
      <c r="T146" s="16" t="n"/>
      <c r="U146" s="16" t="n"/>
      <c r="V146" s="16" t="n"/>
      <c r="W146" s="16" t="n"/>
      <c r="X146" s="16" t="n"/>
      <c r="Y146" s="16" t="n"/>
      <c r="Z146" s="16" t="n"/>
      <c r="AA146" s="16" t="n"/>
      <c r="AB146" s="16">
        <f>SUM(S146:AA146)</f>
        <v/>
      </c>
      <c r="AC146" s="16" t="inlineStr">
        <is>
          <t>142.00</t>
        </is>
      </c>
      <c r="AD146" s="16">
        <f>AC146*0.006</f>
        <v/>
      </c>
      <c r="AE146" s="16">
        <f>AC146*0.02</f>
        <v/>
      </c>
      <c r="AF146" s="16">
        <f>AC146-AD146-AE146</f>
        <v/>
      </c>
      <c r="AG146" s="16" t="n"/>
      <c r="AH146" s="16" t="n"/>
      <c r="AI146" s="16">
        <f>SUM(AG146:AH146)</f>
        <v/>
      </c>
      <c r="AJ146" s="16">
        <f>AF146-AB146+AG146+AH146</f>
        <v/>
      </c>
      <c r="AK146" s="16">
        <f>IF(C146="是","杭州","江西工厂")</f>
        <v/>
      </c>
      <c r="AL146" s="9" t="inlineStr">
        <is>
          <t>卖家已发货，等待买家确认</t>
        </is>
      </c>
      <c r="AM146" s="92" t="inlineStr">
        <is>
          <t>待匹配</t>
        </is>
      </c>
      <c r="AN146" s="16" t="inlineStr">
        <is>
          <t>没有申请退款</t>
        </is>
      </c>
      <c r="AO146" s="16" t="n">
        <v>0</v>
      </c>
      <c r="AP146" s="16" t="n"/>
      <c r="AQ146" s="9" t="n"/>
      <c r="AR146" t="inlineStr">
        <is>
          <t>✓</t>
        </is>
      </c>
    </row>
    <row r="147" ht="24" customHeight="1">
      <c r="A147" s="15" t="inlineStr">
        <is>
          <t>淘宝</t>
        </is>
      </c>
      <c r="B147" s="14" t="inlineStr">
        <is>
          <t>2701841665056026156</t>
        </is>
      </c>
      <c r="C147" s="14" t="inlineStr">
        <is>
          <t>是</t>
        </is>
      </c>
      <c r="D147" s="15" t="inlineStr">
        <is>
          <t>2026-04-14</t>
        </is>
      </c>
      <c r="E147" s="15" t="inlineStr">
        <is>
          <t>未知</t>
        </is>
      </c>
      <c r="F147" s="15" t="inlineStr">
        <is>
          <t>未知</t>
        </is>
      </c>
      <c r="G147" s="15" t="inlineStr">
        <is>
          <t>未知</t>
        </is>
      </c>
      <c r="H147" s="15" t="inlineStr">
        <is>
          <t>2026-04-18</t>
        </is>
      </c>
      <c r="I147" s="15" t="inlineStr">
        <is>
          <t>P26330070320</t>
        </is>
      </c>
      <c r="J147" s="15" t="inlineStr">
        <is>
          <t>畔色榉木无边床 |榉木金属腿床</t>
        </is>
      </c>
      <c r="K147" s="15" t="inlineStr">
        <is>
          <t>榉木无边床-1.2米-榉木铺板</t>
        </is>
      </c>
      <c r="L147" s="15" t="inlineStr">
        <is>
          <t>否</t>
        </is>
      </c>
      <c r="M147" s="15" t="inlineStr">
        <is>
          <t>1</t>
        </is>
      </c>
      <c r="N147" s="15" t="n"/>
      <c r="O147" s="15" t="inlineStr">
        <is>
          <t>圆通速递</t>
        </is>
      </c>
      <c r="P147" s="15" t="inlineStr">
        <is>
          <t>YT2540249006290</t>
        </is>
      </c>
      <c r="Q147" s="15" t="n"/>
      <c r="R147" s="15">
        <f>IFERROR(SUMPRODUCT(('2-定价总表'!$A$3:$A$493="PPS"&amp;MID(I147,2,99))*('2-定价总表'!$C$3:$C$493=K147)*('2-定价总表'!$T$3:$T$493))*IF(M147="",1,M147),"")</f>
        <v/>
      </c>
      <c r="S147" s="49" t="n"/>
      <c r="T147" s="15" t="n"/>
      <c r="U147" s="15" t="n"/>
      <c r="V147" s="15" t="n"/>
      <c r="W147" s="15" t="n"/>
      <c r="X147" s="15" t="n"/>
      <c r="Y147" s="15" t="n"/>
      <c r="Z147" s="15" t="n"/>
      <c r="AA147" s="15" t="n"/>
      <c r="AB147" s="15">
        <f>SUM(S147:AA147)</f>
        <v/>
      </c>
      <c r="AC147" s="15" t="inlineStr">
        <is>
          <t>150.00</t>
        </is>
      </c>
      <c r="AD147" s="15">
        <f>AC147*0.006</f>
        <v/>
      </c>
      <c r="AE147" s="15">
        <f>AC147*0.02</f>
        <v/>
      </c>
      <c r="AF147" s="15">
        <f>AC147-AD147-AE147</f>
        <v/>
      </c>
      <c r="AG147" s="15" t="n"/>
      <c r="AH147" s="15" t="n"/>
      <c r="AI147" s="15">
        <f>SUM(AG147:AH147)</f>
        <v/>
      </c>
      <c r="AJ147" s="15">
        <f>AF147-AB147+AG147+AH147</f>
        <v/>
      </c>
      <c r="AK147" s="15">
        <f>IF(C147="是","杭州","江西工厂")</f>
        <v/>
      </c>
      <c r="AL147" s="6" t="inlineStr">
        <is>
          <t>卖家已发货，等待买家确认</t>
        </is>
      </c>
      <c r="AM147" s="92" t="inlineStr">
        <is>
          <t>待匹配</t>
        </is>
      </c>
      <c r="AN147" s="15" t="inlineStr">
        <is>
          <t>没有申请退款</t>
        </is>
      </c>
      <c r="AO147" s="15" t="n">
        <v>0</v>
      </c>
      <c r="AP147" s="15" t="n"/>
      <c r="AQ147" s="6" t="n"/>
      <c r="AR147" t="inlineStr">
        <is>
          <t>✓</t>
        </is>
      </c>
    </row>
    <row r="148" ht="24" customHeight="1">
      <c r="A148" s="16" t="inlineStr">
        <is>
          <t>淘宝</t>
        </is>
      </c>
      <c r="B148" s="14" t="inlineStr">
        <is>
          <t>2701838103074005377</t>
        </is>
      </c>
      <c r="C148" s="14" t="inlineStr">
        <is>
          <t>是</t>
        </is>
      </c>
      <c r="D148" s="16" t="inlineStr">
        <is>
          <t>2026-04-14</t>
        </is>
      </c>
      <c r="E148" s="16" t="inlineStr">
        <is>
          <t>未知</t>
        </is>
      </c>
      <c r="F148" s="16" t="inlineStr">
        <is>
          <t>未知</t>
        </is>
      </c>
      <c r="G148" s="16" t="inlineStr">
        <is>
          <t>未知</t>
        </is>
      </c>
      <c r="H148" s="16" t="inlineStr">
        <is>
          <t>2026-04-18</t>
        </is>
      </c>
      <c r="I148" s="16" t="inlineStr">
        <is>
          <t>P26330140117</t>
        </is>
      </c>
      <c r="J148" s="16" t="inlineStr">
        <is>
          <t>畔色黑胡桃木软包双人床 |黑胡桃木落地大软包床</t>
        </is>
      </c>
      <c r="K148" s="16" t="inlineStr">
        <is>
          <t>黑胡桃木软包床-1.2米-榉木铺板</t>
        </is>
      </c>
      <c r="L148" s="16" t="inlineStr">
        <is>
          <t>否</t>
        </is>
      </c>
      <c r="M148" s="16" t="inlineStr">
        <is>
          <t>1</t>
        </is>
      </c>
      <c r="N148" s="16" t="n"/>
      <c r="O148" s="16" t="inlineStr">
        <is>
          <t>圆通速递</t>
        </is>
      </c>
      <c r="P148" s="16" t="inlineStr">
        <is>
          <t>YT2540249018026</t>
        </is>
      </c>
      <c r="Q148" s="16" t="n"/>
      <c r="R148" s="16">
        <f>IFERROR(SUMPRODUCT(('2-定价总表'!$A$3:$A$493="PPS"&amp;MID(I148,2,99))*('2-定价总表'!$C$3:$C$493=K148)*('2-定价总表'!$T$3:$T$493))*IF(M148="",1,M148),"")</f>
        <v/>
      </c>
      <c r="S148" s="49" t="n"/>
      <c r="T148" s="16" t="n"/>
      <c r="U148" s="16" t="n"/>
      <c r="V148" s="16" t="n"/>
      <c r="W148" s="16" t="n"/>
      <c r="X148" s="16" t="n"/>
      <c r="Y148" s="16" t="n"/>
      <c r="Z148" s="16" t="n"/>
      <c r="AA148" s="16" t="n"/>
      <c r="AB148" s="16">
        <f>SUM(S148:AA148)</f>
        <v/>
      </c>
      <c r="AC148" s="16" t="inlineStr">
        <is>
          <t>135.00</t>
        </is>
      </c>
      <c r="AD148" s="16">
        <f>AC148*0.006</f>
        <v/>
      </c>
      <c r="AE148" s="16">
        <f>AC148*0.02</f>
        <v/>
      </c>
      <c r="AF148" s="16">
        <f>AC148-AD148-AE148</f>
        <v/>
      </c>
      <c r="AG148" s="16" t="n"/>
      <c r="AH148" s="16" t="n"/>
      <c r="AI148" s="16">
        <f>SUM(AG148:AH148)</f>
        <v/>
      </c>
      <c r="AJ148" s="16">
        <f>AF148-AB148+AG148+AH148</f>
        <v/>
      </c>
      <c r="AK148" s="16">
        <f>IF(C148="是","杭州","江西工厂")</f>
        <v/>
      </c>
      <c r="AL148" s="9" t="inlineStr">
        <is>
          <t>交易成功</t>
        </is>
      </c>
      <c r="AM148" s="93" t="inlineStr">
        <is>
          <t>202604142300112264145 5491938</t>
        </is>
      </c>
      <c r="AN148" s="16" t="inlineStr">
        <is>
          <t>没有申请退款</t>
        </is>
      </c>
      <c r="AO148" s="16" t="n">
        <v>0</v>
      </c>
      <c r="AP148" s="16" t="n"/>
      <c r="AQ148" s="9" t="n"/>
      <c r="AR148" t="inlineStr">
        <is>
          <t>✓</t>
        </is>
      </c>
    </row>
    <row r="149" ht="24" customHeight="1">
      <c r="A149" s="15" t="inlineStr">
        <is>
          <t>淘宝</t>
        </is>
      </c>
      <c r="B149" s="14" t="inlineStr">
        <is>
          <t>4502284921058147421</t>
        </is>
      </c>
      <c r="C149" s="14" t="inlineStr">
        <is>
          <t>是</t>
        </is>
      </c>
      <c r="D149" s="15" t="inlineStr">
        <is>
          <t>2026-04-14</t>
        </is>
      </c>
      <c r="E149" s="15" t="inlineStr">
        <is>
          <t>未知</t>
        </is>
      </c>
      <c r="F149" s="15" t="inlineStr">
        <is>
          <t>未知</t>
        </is>
      </c>
      <c r="G149" s="15" t="inlineStr">
        <is>
          <t>未知</t>
        </is>
      </c>
      <c r="H149" s="15" t="inlineStr">
        <is>
          <t>2026-04-18</t>
        </is>
      </c>
      <c r="I149" s="15" t="inlineStr">
        <is>
          <t>P26330140117</t>
        </is>
      </c>
      <c r="J149" s="15" t="inlineStr">
        <is>
          <t>畔色黑胡桃木软包双人床 |黑胡桃木落地大软包床</t>
        </is>
      </c>
      <c r="K149" s="15" t="inlineStr">
        <is>
          <t>黑胡桃木软包床-1.2米-榉木铺板</t>
        </is>
      </c>
      <c r="L149" s="15" t="inlineStr">
        <is>
          <t>否</t>
        </is>
      </c>
      <c r="M149" s="15" t="inlineStr">
        <is>
          <t>1</t>
        </is>
      </c>
      <c r="N149" s="15" t="n"/>
      <c r="O149" s="15" t="inlineStr">
        <is>
          <t>圆通速递</t>
        </is>
      </c>
      <c r="P149" s="15" t="inlineStr">
        <is>
          <t>YT2540249015920</t>
        </is>
      </c>
      <c r="Q149" s="15" t="n"/>
      <c r="R149" s="15">
        <f>IFERROR(SUMPRODUCT(('2-定价总表'!$A$3:$A$493="PPS"&amp;MID(I149,2,99))*('2-定价总表'!$C$3:$C$493=K149)*('2-定价总表'!$T$3:$T$493))*IF(M149="",1,M149),"")</f>
        <v/>
      </c>
      <c r="S149" s="49" t="n"/>
      <c r="T149" s="15" t="n"/>
      <c r="U149" s="15" t="n"/>
      <c r="V149" s="15" t="n"/>
      <c r="W149" s="15" t="n"/>
      <c r="X149" s="15" t="n"/>
      <c r="Y149" s="15" t="n"/>
      <c r="Z149" s="15" t="n"/>
      <c r="AA149" s="15" t="n"/>
      <c r="AB149" s="15">
        <f>SUM(S149:AA149)</f>
        <v/>
      </c>
      <c r="AC149" s="15" t="inlineStr">
        <is>
          <t>146.00</t>
        </is>
      </c>
      <c r="AD149" s="15">
        <f>AC149*0.006</f>
        <v/>
      </c>
      <c r="AE149" s="15">
        <f>AC149*0.02</f>
        <v/>
      </c>
      <c r="AF149" s="15">
        <f>AC149-AD149-AE149</f>
        <v/>
      </c>
      <c r="AG149" s="15" t="n"/>
      <c r="AH149" s="15" t="n"/>
      <c r="AI149" s="15">
        <f>SUM(AG149:AH149)</f>
        <v/>
      </c>
      <c r="AJ149" s="15">
        <f>AF149-AB149+AG149+AH149</f>
        <v/>
      </c>
      <c r="AK149" s="15">
        <f>IF(C149="是","杭州","江西工厂")</f>
        <v/>
      </c>
      <c r="AL149" s="6" t="inlineStr">
        <is>
          <t>交易成功</t>
        </is>
      </c>
      <c r="AM149" s="93" t="inlineStr">
        <is>
          <t>202604142300113746142 1836926</t>
        </is>
      </c>
      <c r="AN149" s="15" t="inlineStr">
        <is>
          <t>没有申请退款</t>
        </is>
      </c>
      <c r="AO149" s="15" t="n">
        <v>0</v>
      </c>
      <c r="AP149" s="15" t="n"/>
      <c r="AQ149" s="6" t="n"/>
      <c r="AR149" t="inlineStr">
        <is>
          <t>✓</t>
        </is>
      </c>
    </row>
    <row r="150" ht="36" customHeight="1">
      <c r="A150" s="16" t="inlineStr">
        <is>
          <t>淘宝</t>
        </is>
      </c>
      <c r="B150" s="14" t="inlineStr">
        <is>
          <t>4502282331055005242</t>
        </is>
      </c>
      <c r="C150" s="14" t="inlineStr">
        <is>
          <t>是</t>
        </is>
      </c>
      <c r="D150" s="16" t="inlineStr">
        <is>
          <t>2026-04-14</t>
        </is>
      </c>
      <c r="E150" s="16" t="inlineStr">
        <is>
          <t>未知</t>
        </is>
      </c>
      <c r="F150" s="16" t="inlineStr">
        <is>
          <t>未知</t>
        </is>
      </c>
      <c r="G150" s="16" t="inlineStr">
        <is>
          <t>未知</t>
        </is>
      </c>
      <c r="H150" s="16" t="inlineStr">
        <is>
          <t>2026-04-18</t>
        </is>
      </c>
      <c r="I150" s="16" t="inlineStr">
        <is>
          <t>P26330120327</t>
        </is>
      </c>
      <c r="J150" s="16" t="inlineStr">
        <is>
          <t>畔色樱桃木箱体床 |樱桃木软包箱体床</t>
        </is>
      </c>
      <c r="K150" s="16" t="inlineStr">
        <is>
          <t>樱桃木箱体床-软包床头-1.5米-榉木铺板</t>
        </is>
      </c>
      <c r="L150" s="16" t="inlineStr">
        <is>
          <t>否</t>
        </is>
      </c>
      <c r="M150" s="16" t="inlineStr">
        <is>
          <t>1</t>
        </is>
      </c>
      <c r="N150" s="16" t="n"/>
      <c r="O150" s="16" t="inlineStr">
        <is>
          <t>圆通速递</t>
        </is>
      </c>
      <c r="P150" s="16" t="inlineStr">
        <is>
          <t>YT2540249011876</t>
        </is>
      </c>
      <c r="Q150" s="16" t="n"/>
      <c r="R150" s="16">
        <f>IFERROR(SUMPRODUCT(('2-定价总表'!$A$3:$A$493="PPS"&amp;MID(I150,2,99))*('2-定价总表'!$C$3:$C$493=K150)*('2-定价总表'!$T$3:$T$493))*IF(M150="",1,M150),"")</f>
        <v/>
      </c>
      <c r="S150" s="49" t="n"/>
      <c r="T150" s="16" t="n"/>
      <c r="U150" s="16" t="n"/>
      <c r="V150" s="16" t="n"/>
      <c r="W150" s="16" t="n"/>
      <c r="X150" s="16" t="n"/>
      <c r="Y150" s="16" t="n"/>
      <c r="Z150" s="16" t="n"/>
      <c r="AA150" s="16" t="n"/>
      <c r="AB150" s="16">
        <f>SUM(S150:AA150)</f>
        <v/>
      </c>
      <c r="AC150" s="16" t="inlineStr">
        <is>
          <t>135.00</t>
        </is>
      </c>
      <c r="AD150" s="16">
        <f>AC150*0.006</f>
        <v/>
      </c>
      <c r="AE150" s="16">
        <f>AC150*0.02</f>
        <v/>
      </c>
      <c r="AF150" s="16">
        <f>AC150-AD150-AE150</f>
        <v/>
      </c>
      <c r="AG150" s="16" t="n"/>
      <c r="AH150" s="16" t="n"/>
      <c r="AI150" s="16">
        <f>SUM(AG150:AH150)</f>
        <v/>
      </c>
      <c r="AJ150" s="16">
        <f>AF150-AB150+AG150+AH150</f>
        <v/>
      </c>
      <c r="AK150" s="16">
        <f>IF(C150="是","杭州","江西工厂")</f>
        <v/>
      </c>
      <c r="AL150" s="9" t="inlineStr">
        <is>
          <t>卖家已发货，等待买家确认</t>
        </is>
      </c>
      <c r="AM150" s="92" t="inlineStr">
        <is>
          <t>待匹配</t>
        </is>
      </c>
      <c r="AN150" s="16" t="inlineStr">
        <is>
          <t>没有申请退款</t>
        </is>
      </c>
      <c r="AO150" s="16" t="n">
        <v>0</v>
      </c>
      <c r="AP150" s="16" t="n"/>
      <c r="AQ150" s="9" t="n"/>
      <c r="AR150" t="inlineStr">
        <is>
          <t>✓</t>
        </is>
      </c>
    </row>
    <row r="151" ht="24" customHeight="1">
      <c r="A151" s="15" t="inlineStr">
        <is>
          <t>淘宝</t>
        </is>
      </c>
      <c r="B151" s="14" t="inlineStr">
        <is>
          <t>4502279088050010312</t>
        </is>
      </c>
      <c r="C151" s="14" t="inlineStr">
        <is>
          <t>是</t>
        </is>
      </c>
      <c r="D151" s="15" t="inlineStr">
        <is>
          <t>2026-04-14</t>
        </is>
      </c>
      <c r="E151" s="15" t="inlineStr">
        <is>
          <t>未知</t>
        </is>
      </c>
      <c r="F151" s="15" t="inlineStr">
        <is>
          <t>未知</t>
        </is>
      </c>
      <c r="G151" s="15" t="inlineStr">
        <is>
          <t>未知</t>
        </is>
      </c>
      <c r="H151" s="15" t="inlineStr">
        <is>
          <t>2026-04-18</t>
        </is>
      </c>
      <c r="I151" s="15" t="inlineStr">
        <is>
          <t>P26330100225</t>
        </is>
      </c>
      <c r="J151" s="15" t="inlineStr">
        <is>
          <t>畔色樱桃木齐边双人床 |樱桃木方腿床</t>
        </is>
      </c>
      <c r="K151" s="15" t="inlineStr">
        <is>
          <t>樱桃木齐边床-1.2米-榉木铺板</t>
        </is>
      </c>
      <c r="L151" s="15" t="inlineStr">
        <is>
          <t>否</t>
        </is>
      </c>
      <c r="M151" s="15" t="inlineStr">
        <is>
          <t>1</t>
        </is>
      </c>
      <c r="N151" s="15" t="n"/>
      <c r="O151" s="15" t="inlineStr">
        <is>
          <t>圆通速递</t>
        </is>
      </c>
      <c r="P151" s="15" t="inlineStr">
        <is>
          <t>YT2545304960818</t>
        </is>
      </c>
      <c r="Q151" s="15" t="n"/>
      <c r="R151" s="15">
        <f>IFERROR(SUMPRODUCT(('2-定价总表'!$A$3:$A$493="PPS"&amp;MID(I151,2,99))*('2-定价总表'!$C$3:$C$493=K151)*('2-定价总表'!$T$3:$T$493))*IF(M151="",1,M151),"")</f>
        <v/>
      </c>
      <c r="S151" s="49" t="n"/>
      <c r="T151" s="15" t="n"/>
      <c r="U151" s="15" t="n"/>
      <c r="V151" s="15" t="n"/>
      <c r="W151" s="15" t="n"/>
      <c r="X151" s="15" t="n"/>
      <c r="Y151" s="15" t="n"/>
      <c r="Z151" s="15" t="n"/>
      <c r="AA151" s="15" t="n"/>
      <c r="AB151" s="15">
        <f>SUM(S151:AA151)</f>
        <v/>
      </c>
      <c r="AC151" s="15" t="inlineStr">
        <is>
          <t>168.50</t>
        </is>
      </c>
      <c r="AD151" s="15">
        <f>AC151*0.006</f>
        <v/>
      </c>
      <c r="AE151" s="15">
        <f>AC151*0.02</f>
        <v/>
      </c>
      <c r="AF151" s="15">
        <f>AC151-AD151-AE151</f>
        <v/>
      </c>
      <c r="AG151" s="15" t="n"/>
      <c r="AH151" s="15" t="n"/>
      <c r="AI151" s="15">
        <f>SUM(AG151:AH151)</f>
        <v/>
      </c>
      <c r="AJ151" s="15">
        <f>AF151-AB151+AG151+AH151</f>
        <v/>
      </c>
      <c r="AK151" s="15">
        <f>IF(C151="是","杭州","江西工厂")</f>
        <v/>
      </c>
      <c r="AL151" s="6" t="inlineStr">
        <is>
          <t>卖家已发货，等待买家确认</t>
        </is>
      </c>
      <c r="AM151" s="92" t="inlineStr">
        <is>
          <t>待匹配</t>
        </is>
      </c>
      <c r="AN151" s="15" t="inlineStr">
        <is>
          <t>没有申请退款</t>
        </is>
      </c>
      <c r="AO151" s="15" t="n">
        <v>0</v>
      </c>
      <c r="AP151" s="15" t="n"/>
      <c r="AQ151" s="6" t="n"/>
      <c r="AR151" t="inlineStr">
        <is>
          <t>✓</t>
        </is>
      </c>
    </row>
    <row r="152" ht="24" customHeight="1">
      <c r="A152" s="16" t="inlineStr">
        <is>
          <t>淘宝</t>
        </is>
      </c>
      <c r="B152" s="14" t="inlineStr">
        <is>
          <t>2701829138152018187</t>
        </is>
      </c>
      <c r="C152" s="14" t="inlineStr">
        <is>
          <t>是</t>
        </is>
      </c>
      <c r="D152" s="16" t="inlineStr">
        <is>
          <t>2026-04-14</t>
        </is>
      </c>
      <c r="E152" s="16" t="inlineStr">
        <is>
          <t>未知</t>
        </is>
      </c>
      <c r="F152" s="16" t="inlineStr">
        <is>
          <t>未知</t>
        </is>
      </c>
      <c r="G152" s="16" t="inlineStr">
        <is>
          <t>未知</t>
        </is>
      </c>
      <c r="H152" s="16" t="inlineStr">
        <is>
          <t>2026-04-18</t>
        </is>
      </c>
      <c r="I152" s="16" t="inlineStr">
        <is>
          <t>P26330070320</t>
        </is>
      </c>
      <c r="J152" s="16" t="inlineStr">
        <is>
          <t>畔色榉木无边床 |榉木金属腿床</t>
        </is>
      </c>
      <c r="K152" s="16" t="inlineStr">
        <is>
          <t>榉木无边床-1.2米-榉木铺板</t>
        </is>
      </c>
      <c r="L152" s="16" t="inlineStr">
        <is>
          <t>否</t>
        </is>
      </c>
      <c r="M152" s="16" t="inlineStr">
        <is>
          <t>1</t>
        </is>
      </c>
      <c r="N152" s="16" t="n"/>
      <c r="O152" s="16" t="inlineStr">
        <is>
          <t>圆通速递</t>
        </is>
      </c>
      <c r="P152" s="16" t="inlineStr">
        <is>
          <t>YT2586170206747</t>
        </is>
      </c>
      <c r="Q152" s="16" t="n"/>
      <c r="R152" s="16">
        <f>IFERROR(SUMPRODUCT(('2-定价总表'!$A$3:$A$493="PPS"&amp;MID(I152,2,99))*('2-定价总表'!$C$3:$C$493=K152)*('2-定价总表'!$T$3:$T$493))*IF(M152="",1,M152),"")</f>
        <v/>
      </c>
      <c r="S152" s="49" t="n"/>
      <c r="T152" s="16" t="n"/>
      <c r="U152" s="16" t="n"/>
      <c r="V152" s="16" t="n"/>
      <c r="W152" s="16" t="n"/>
      <c r="X152" s="16" t="n"/>
      <c r="Y152" s="16" t="n"/>
      <c r="Z152" s="16" t="n"/>
      <c r="AA152" s="16" t="n"/>
      <c r="AB152" s="16">
        <f>SUM(S152:AA152)</f>
        <v/>
      </c>
      <c r="AC152" s="16" t="inlineStr">
        <is>
          <t>132.00</t>
        </is>
      </c>
      <c r="AD152" s="16">
        <f>AC152*0.006</f>
        <v/>
      </c>
      <c r="AE152" s="16">
        <f>AC152*0.02</f>
        <v/>
      </c>
      <c r="AF152" s="16">
        <f>AC152-AD152-AE152</f>
        <v/>
      </c>
      <c r="AG152" s="16" t="n"/>
      <c r="AH152" s="16" t="n"/>
      <c r="AI152" s="16">
        <f>SUM(AG152:AH152)</f>
        <v/>
      </c>
      <c r="AJ152" s="16">
        <f>AF152-AB152+AG152+AH152</f>
        <v/>
      </c>
      <c r="AK152" s="16">
        <f>IF(C152="是","杭州","江西工厂")</f>
        <v/>
      </c>
      <c r="AL152" s="9" t="inlineStr">
        <is>
          <t>交易成功</t>
        </is>
      </c>
      <c r="AM152" s="93" t="inlineStr">
        <is>
          <t>202604142300112634142 4940175</t>
        </is>
      </c>
      <c r="AN152" s="16" t="inlineStr">
        <is>
          <t>没有申请退款</t>
        </is>
      </c>
      <c r="AO152" s="16" t="n">
        <v>0</v>
      </c>
      <c r="AP152" s="16" t="n"/>
      <c r="AQ152" s="9" t="n"/>
      <c r="AR152" t="inlineStr">
        <is>
          <t>✓</t>
        </is>
      </c>
    </row>
    <row r="153" ht="24" customHeight="1">
      <c r="A153" s="15" t="inlineStr">
        <is>
          <t>淘宝</t>
        </is>
      </c>
      <c r="B153" s="14" t="inlineStr">
        <is>
          <t>4502279196053025339</t>
        </is>
      </c>
      <c r="C153" s="14" t="inlineStr">
        <is>
          <t>是</t>
        </is>
      </c>
      <c r="D153" s="15" t="inlineStr">
        <is>
          <t>2026-04-14</t>
        </is>
      </c>
      <c r="E153" s="15" t="inlineStr">
        <is>
          <t>未知</t>
        </is>
      </c>
      <c r="F153" s="15" t="inlineStr">
        <is>
          <t>未知</t>
        </is>
      </c>
      <c r="G153" s="15" t="inlineStr">
        <is>
          <t>未知</t>
        </is>
      </c>
      <c r="H153" s="15" t="inlineStr">
        <is>
          <t>2026-04-18</t>
        </is>
      </c>
      <c r="I153" s="15" t="inlineStr">
        <is>
          <t>P26330080322</t>
        </is>
      </c>
      <c r="J153" s="15" t="inlineStr">
        <is>
          <t>畔色榉木柔光双人床 |榉木小灯床</t>
        </is>
      </c>
      <c r="K153" s="15" t="inlineStr">
        <is>
          <t>榉木柔光床-1.2米-榉木铺板</t>
        </is>
      </c>
      <c r="L153" s="15" t="inlineStr">
        <is>
          <t>否</t>
        </is>
      </c>
      <c r="M153" s="15" t="inlineStr">
        <is>
          <t>1</t>
        </is>
      </c>
      <c r="N153" s="15" t="n"/>
      <c r="O153" s="15" t="inlineStr">
        <is>
          <t>圆通速递</t>
        </is>
      </c>
      <c r="P153" s="15" t="inlineStr">
        <is>
          <t>YT2586170197535</t>
        </is>
      </c>
      <c r="Q153" s="15" t="n"/>
      <c r="R153" s="15">
        <f>IFERROR(SUMPRODUCT(('2-定价总表'!$A$3:$A$493="PPS"&amp;MID(I153,2,99))*('2-定价总表'!$C$3:$C$493=K153)*('2-定价总表'!$T$3:$T$493))*IF(M153="",1,M153),"")</f>
        <v/>
      </c>
      <c r="S153" s="49" t="n"/>
      <c r="T153" s="15" t="n"/>
      <c r="U153" s="15" t="n"/>
      <c r="V153" s="15" t="n"/>
      <c r="W153" s="15" t="n"/>
      <c r="X153" s="15" t="n"/>
      <c r="Y153" s="15" t="n"/>
      <c r="Z153" s="15" t="n"/>
      <c r="AA153" s="15" t="n"/>
      <c r="AB153" s="15">
        <f>SUM(S153:AA153)</f>
        <v/>
      </c>
      <c r="AC153" s="15" t="inlineStr">
        <is>
          <t>150.00</t>
        </is>
      </c>
      <c r="AD153" s="15">
        <f>AC153*0.006</f>
        <v/>
      </c>
      <c r="AE153" s="15">
        <f>AC153*0.02</f>
        <v/>
      </c>
      <c r="AF153" s="15">
        <f>AC153-AD153-AE153</f>
        <v/>
      </c>
      <c r="AG153" s="15" t="n"/>
      <c r="AH153" s="15" t="n"/>
      <c r="AI153" s="15">
        <f>SUM(AG153:AH153)</f>
        <v/>
      </c>
      <c r="AJ153" s="15">
        <f>AF153-AB153+AG153+AH153</f>
        <v/>
      </c>
      <c r="AK153" s="15">
        <f>IF(C153="是","杭州","江西工厂")</f>
        <v/>
      </c>
      <c r="AL153" s="6" t="inlineStr">
        <is>
          <t>卖家已发货，等待买家确认</t>
        </is>
      </c>
      <c r="AM153" s="92" t="inlineStr">
        <is>
          <t>待匹配</t>
        </is>
      </c>
      <c r="AN153" s="15" t="inlineStr">
        <is>
          <t>没有申请退款</t>
        </is>
      </c>
      <c r="AO153" s="15" t="n">
        <v>0</v>
      </c>
      <c r="AP153" s="15" t="n"/>
      <c r="AQ153" s="6" t="n"/>
      <c r="AR153" t="inlineStr">
        <is>
          <t>✓</t>
        </is>
      </c>
    </row>
    <row r="154" ht="24" customHeight="1">
      <c r="A154" s="16" t="inlineStr">
        <is>
          <t>淘宝</t>
        </is>
      </c>
      <c r="B154" s="14" t="inlineStr">
        <is>
          <t>2701836734027036082</t>
        </is>
      </c>
      <c r="C154" s="14" t="inlineStr">
        <is>
          <t>是</t>
        </is>
      </c>
      <c r="D154" s="16" t="inlineStr">
        <is>
          <t>2026-04-13</t>
        </is>
      </c>
      <c r="E154" s="16" t="inlineStr">
        <is>
          <t>未知</t>
        </is>
      </c>
      <c r="F154" s="16" t="inlineStr">
        <is>
          <t>未知</t>
        </is>
      </c>
      <c r="G154" s="16" t="inlineStr">
        <is>
          <t>未知</t>
        </is>
      </c>
      <c r="H154" s="16" t="inlineStr">
        <is>
          <t>2026-04-17</t>
        </is>
      </c>
      <c r="I154" s="16" t="inlineStr">
        <is>
          <t>P26330080322</t>
        </is>
      </c>
      <c r="J154" s="16" t="inlineStr">
        <is>
          <t>畔色榉木柔光双人床 |榉木小灯床</t>
        </is>
      </c>
      <c r="K154" s="16" t="inlineStr">
        <is>
          <t>榉木柔光床-1.2米-榉木铺板</t>
        </is>
      </c>
      <c r="L154" s="16" t="inlineStr">
        <is>
          <t>否</t>
        </is>
      </c>
      <c r="M154" s="16" t="inlineStr">
        <is>
          <t>1</t>
        </is>
      </c>
      <c r="N154" s="16" t="n"/>
      <c r="O154" s="16" t="inlineStr">
        <is>
          <t>圆通速递</t>
        </is>
      </c>
      <c r="P154" s="16" t="inlineStr">
        <is>
          <t>YT2586111223563</t>
        </is>
      </c>
      <c r="Q154" s="16" t="n"/>
      <c r="R154" s="16">
        <f>IFERROR(SUMPRODUCT(('2-定价总表'!$A$3:$A$493="PPS"&amp;MID(I154,2,99))*('2-定价总表'!$C$3:$C$493=K154)*('2-定价总表'!$T$3:$T$493))*IF(M154="",1,M154),"")</f>
        <v/>
      </c>
      <c r="S154" s="49" t="n"/>
      <c r="T154" s="16" t="n"/>
      <c r="U154" s="16" t="n"/>
      <c r="V154" s="16" t="n"/>
      <c r="W154" s="16" t="n"/>
      <c r="X154" s="16" t="n"/>
      <c r="Y154" s="16" t="n"/>
      <c r="Z154" s="16" t="n"/>
      <c r="AA154" s="16" t="n"/>
      <c r="AB154" s="16">
        <f>SUM(S154:AA154)</f>
        <v/>
      </c>
      <c r="AC154" s="16" t="inlineStr">
        <is>
          <t>140.00</t>
        </is>
      </c>
      <c r="AD154" s="16">
        <f>AC154*0.006</f>
        <v/>
      </c>
      <c r="AE154" s="16">
        <f>AC154*0.02</f>
        <v/>
      </c>
      <c r="AF154" s="16">
        <f>AC154-AD154-AE154</f>
        <v/>
      </c>
      <c r="AG154" s="16" t="n"/>
      <c r="AH154" s="16" t="n"/>
      <c r="AI154" s="16">
        <f>SUM(AG154:AH154)</f>
        <v/>
      </c>
      <c r="AJ154" s="16">
        <f>AF154-AB154+AG154+AH154</f>
        <v/>
      </c>
      <c r="AK154" s="16">
        <f>IF(C154="是","杭州","江西工厂")</f>
        <v/>
      </c>
      <c r="AL154" s="9" t="inlineStr">
        <is>
          <t>交易成功</t>
        </is>
      </c>
      <c r="AM154" s="93" t="inlineStr">
        <is>
          <t>202604132300111923140 4434776</t>
        </is>
      </c>
      <c r="AN154" s="16" t="inlineStr">
        <is>
          <t>没有申请退款</t>
        </is>
      </c>
      <c r="AO154" s="16" t="n">
        <v>0</v>
      </c>
      <c r="AP154" s="16" t="n"/>
      <c r="AQ154" s="9" t="n"/>
      <c r="AR154" t="inlineStr">
        <is>
          <t>✓</t>
        </is>
      </c>
    </row>
    <row r="155" ht="24" customHeight="1">
      <c r="A155" s="15" t="inlineStr">
        <is>
          <t>淘宝</t>
        </is>
      </c>
      <c r="B155" s="14" t="inlineStr">
        <is>
          <t>4502277614107120001</t>
        </is>
      </c>
      <c r="C155" s="14" t="inlineStr">
        <is>
          <t>非已记录补单</t>
        </is>
      </c>
      <c r="D155" s="15" t="inlineStr">
        <is>
          <t>2026-04-12</t>
        </is>
      </c>
      <c r="E155" s="15" t="inlineStr">
        <is>
          <t>未知</t>
        </is>
      </c>
      <c r="F155" s="15" t="inlineStr">
        <is>
          <t>未知</t>
        </is>
      </c>
      <c r="G155" s="15" t="inlineStr">
        <is>
          <t>未知</t>
        </is>
      </c>
      <c r="H155" s="15" t="n"/>
      <c r="I155" s="15" t="inlineStr">
        <is>
          <t>P25250100405</t>
        </is>
      </c>
      <c r="J155" s="15" t="inlineStr">
        <is>
          <t>樱桃木窄柜 |樱桃木1米餐边柜</t>
        </is>
      </c>
      <c r="K155" s="15" t="inlineStr">
        <is>
          <t>窄柜-整柜洞石背板-1.2米</t>
        </is>
      </c>
      <c r="L155" s="15" t="n"/>
      <c r="M155" s="15" t="inlineStr">
        <is>
          <t>1</t>
        </is>
      </c>
      <c r="N155" s="15" t="n"/>
      <c r="O155" s="15" t="n"/>
      <c r="P155" s="15" t="n"/>
      <c r="Q155" s="15" t="n"/>
      <c r="R155" s="15">
        <f>IFERROR(SUMPRODUCT(('2-定价总表'!$A$3:$A$493="PPS"&amp;MID(I155,2,99))*('2-定价总表'!$C$3:$C$493=K155)*('2-定价总表'!$T$3:$T$493))*IF(M155="",1,M155),"")</f>
        <v/>
      </c>
      <c r="S155" s="90" t="n"/>
      <c r="T155" s="90" t="n"/>
      <c r="U155" s="90" t="n"/>
      <c r="V155" s="90" t="n"/>
      <c r="W155" s="90" t="n"/>
      <c r="X155" s="90" t="n"/>
      <c r="Y155" s="90" t="n"/>
      <c r="Z155" s="90" t="n"/>
      <c r="AA155" s="90" t="n"/>
      <c r="AB155" s="15">
        <f>SUM(S155:AA155)</f>
        <v/>
      </c>
      <c r="AC155" s="15" t="inlineStr">
        <is>
          <t>5678.67</t>
        </is>
      </c>
      <c r="AD155" s="15">
        <f>AC155*0.006</f>
        <v/>
      </c>
      <c r="AE155" s="15">
        <f>AC155*0.02</f>
        <v/>
      </c>
      <c r="AF155" s="15">
        <f>AC155-AD155-AE155</f>
        <v/>
      </c>
      <c r="AG155" s="15" t="n"/>
      <c r="AH155" s="15" t="n"/>
      <c r="AI155" s="15">
        <f>SUM(AG155:AH155)</f>
        <v/>
      </c>
      <c r="AJ155" s="15">
        <f>AF155-AB155+AG155+AH155</f>
        <v/>
      </c>
      <c r="AK155" s="15">
        <f>IF(C155="是","杭州","江西工厂")</f>
        <v/>
      </c>
      <c r="AL155" s="6" t="inlineStr">
        <is>
          <t>交易关闭</t>
        </is>
      </c>
      <c r="AM155" s="94" t="inlineStr">
        <is>
          <t>—</t>
        </is>
      </c>
      <c r="AN155" s="15" t="inlineStr">
        <is>
          <t>退款成功</t>
        </is>
      </c>
      <c r="AO155" s="15" t="n">
        <v>5678.67</v>
      </c>
      <c r="AP155" s="15" t="n"/>
      <c r="AQ155" s="6" t="n"/>
      <c r="AR155" t="inlineStr">
        <is>
          <t>✓</t>
        </is>
      </c>
    </row>
    <row r="156" ht="24" customHeight="1">
      <c r="A156" s="16" t="inlineStr">
        <is>
          <t>淘宝</t>
        </is>
      </c>
      <c r="B156" s="14" t="inlineStr">
        <is>
          <t>4502277614107147646</t>
        </is>
      </c>
      <c r="C156" s="14" t="inlineStr">
        <is>
          <t>非已记录补单</t>
        </is>
      </c>
      <c r="D156" s="16" t="inlineStr">
        <is>
          <t>2026-04-12</t>
        </is>
      </c>
      <c r="E156" s="16" t="inlineStr">
        <is>
          <t>未知</t>
        </is>
      </c>
      <c r="F156" s="16" t="inlineStr">
        <is>
          <t>未知</t>
        </is>
      </c>
      <c r="G156" s="16" t="inlineStr">
        <is>
          <t>未知</t>
        </is>
      </c>
      <c r="H156" s="16" t="n"/>
      <c r="I156" s="16" t="inlineStr">
        <is>
          <t>P25250090403</t>
        </is>
      </c>
      <c r="J156" s="16" t="inlineStr">
        <is>
          <t>樱桃木基础餐边柜 |樱桃木AA柱餐边柜</t>
        </is>
      </c>
      <c r="K156" s="16" t="inlineStr">
        <is>
          <t>基础柜-整柜AA柱背板-2.1米</t>
        </is>
      </c>
      <c r="L156" s="16" t="n"/>
      <c r="M156" s="16" t="inlineStr">
        <is>
          <t>1</t>
        </is>
      </c>
      <c r="N156" s="16" t="n"/>
      <c r="O156" s="16" t="n"/>
      <c r="P156" s="16" t="n"/>
      <c r="Q156" s="16" t="n"/>
      <c r="R156" s="16">
        <f>IFERROR(SUMPRODUCT(('2-定价总表'!$A$3:$A$493="PPS"&amp;MID(I156,2,99))*('2-定价总表'!$C$3:$C$493=K156)*('2-定价总表'!$T$3:$T$493))*IF(M156="",1,M156),"")</f>
        <v/>
      </c>
      <c r="S156" s="90" t="n"/>
      <c r="T156" s="90" t="n"/>
      <c r="U156" s="90" t="n"/>
      <c r="V156" s="90" t="n"/>
      <c r="W156" s="90" t="n"/>
      <c r="X156" s="90" t="n"/>
      <c r="Y156" s="90" t="n"/>
      <c r="Z156" s="90" t="n"/>
      <c r="AA156" s="90" t="n"/>
      <c r="AB156" s="16">
        <f>SUM(S156:AA156)</f>
        <v/>
      </c>
      <c r="AC156" s="16" t="inlineStr">
        <is>
          <t>8598.54</t>
        </is>
      </c>
      <c r="AD156" s="16">
        <f>AC156*0.006</f>
        <v/>
      </c>
      <c r="AE156" s="16">
        <f>AC156*0.02</f>
        <v/>
      </c>
      <c r="AF156" s="16">
        <f>AC156-AD156-AE156</f>
        <v/>
      </c>
      <c r="AG156" s="16" t="n"/>
      <c r="AH156" s="16" t="n"/>
      <c r="AI156" s="16">
        <f>SUM(AG156:AH156)</f>
        <v/>
      </c>
      <c r="AJ156" s="16">
        <f>AF156-AB156+AG156+AH156</f>
        <v/>
      </c>
      <c r="AK156" s="16">
        <f>IF(C156="是","杭州","江西工厂")</f>
        <v/>
      </c>
      <c r="AL156" s="9" t="inlineStr">
        <is>
          <t>交易关闭</t>
        </is>
      </c>
      <c r="AM156" s="94" t="inlineStr">
        <is>
          <t>—</t>
        </is>
      </c>
      <c r="AN156" s="16" t="inlineStr">
        <is>
          <t>退款成功</t>
        </is>
      </c>
      <c r="AO156" s="16" t="n">
        <v>8598.540000000001</v>
      </c>
      <c r="AP156" s="16" t="n"/>
      <c r="AQ156" s="9" t="n"/>
      <c r="AR156" t="inlineStr">
        <is>
          <t>✓</t>
        </is>
      </c>
    </row>
    <row r="157" ht="24" customHeight="1">
      <c r="A157" s="15" t="inlineStr">
        <is>
          <t>淘宝</t>
        </is>
      </c>
      <c r="B157" s="14" t="inlineStr">
        <is>
          <t>2701829496060028490</t>
        </is>
      </c>
      <c r="C157" s="14" t="inlineStr">
        <is>
          <t>是</t>
        </is>
      </c>
      <c r="D157" s="15" t="inlineStr">
        <is>
          <t>2026-04-11</t>
        </is>
      </c>
      <c r="E157" s="15" t="inlineStr">
        <is>
          <t>未知</t>
        </is>
      </c>
      <c r="F157" s="15" t="inlineStr">
        <is>
          <t>未知</t>
        </is>
      </c>
      <c r="G157" s="15" t="inlineStr">
        <is>
          <t>未知</t>
        </is>
      </c>
      <c r="H157" s="15" t="inlineStr">
        <is>
          <t>2026-04-17</t>
        </is>
      </c>
      <c r="I157" s="15" t="inlineStr">
        <is>
          <t>P25250130420</t>
        </is>
      </c>
      <c r="J157" s="15" t="inlineStr">
        <is>
          <t>黑胡桃木太空舱餐边柜 |黑胡桃木曜黑餐边柜</t>
        </is>
      </c>
      <c r="K157" s="15" t="inlineStr">
        <is>
          <t>曜黑柜-下柜-2.1米</t>
        </is>
      </c>
      <c r="L157" s="15" t="inlineStr">
        <is>
          <t>否</t>
        </is>
      </c>
      <c r="M157" s="15" t="inlineStr">
        <is>
          <t>1</t>
        </is>
      </c>
      <c r="N157" s="15" t="n"/>
      <c r="O157" s="15" t="inlineStr">
        <is>
          <t>圆通速递</t>
        </is>
      </c>
      <c r="P157" s="15" t="inlineStr">
        <is>
          <t>YT2540189603562</t>
        </is>
      </c>
      <c r="Q157" s="15" t="n"/>
      <c r="R157" s="15">
        <f>IFERROR(SUMPRODUCT(('2-定价总表'!$A$3:$A$493="PPS"&amp;MID(I157,2,99))*('2-定价总表'!$C$3:$C$493=K157)*('2-定价总表'!$T$3:$T$493))*IF(M157="",1,M157),"")</f>
        <v/>
      </c>
      <c r="S157" s="49" t="n"/>
      <c r="T157" s="15" t="n"/>
      <c r="U157" s="15" t="n"/>
      <c r="V157" s="15" t="n"/>
      <c r="W157" s="15" t="n"/>
      <c r="X157" s="15" t="n"/>
      <c r="Y157" s="15" t="n"/>
      <c r="Z157" s="15" t="n"/>
      <c r="AA157" s="15" t="n"/>
      <c r="AB157" s="15">
        <f>SUM(S157:AA157)</f>
        <v/>
      </c>
      <c r="AC157" s="15" t="inlineStr">
        <is>
          <t>125.00</t>
        </is>
      </c>
      <c r="AD157" s="15">
        <f>AC157*0.006</f>
        <v/>
      </c>
      <c r="AE157" s="15">
        <f>AC157*0.02</f>
        <v/>
      </c>
      <c r="AF157" s="15">
        <f>AC157-AD157-AE157</f>
        <v/>
      </c>
      <c r="AG157" s="15" t="n"/>
      <c r="AH157" s="15" t="n"/>
      <c r="AI157" s="15">
        <f>SUM(AG157:AH157)</f>
        <v/>
      </c>
      <c r="AJ157" s="15">
        <f>AF157-AB157+AG157+AH157</f>
        <v/>
      </c>
      <c r="AK157" s="15">
        <f>IF(C157="是","杭州","江西工厂")</f>
        <v/>
      </c>
      <c r="AL157" s="6" t="inlineStr">
        <is>
          <t>交易成功</t>
        </is>
      </c>
      <c r="AM157" s="93" t="inlineStr">
        <is>
          <t>202604112300115189145 3024631</t>
        </is>
      </c>
      <c r="AN157" s="15" t="inlineStr">
        <is>
          <t>没有申请退款</t>
        </is>
      </c>
      <c r="AO157" s="15" t="n">
        <v>0</v>
      </c>
      <c r="AP157" s="15" t="n"/>
      <c r="AQ157" s="6" t="n"/>
      <c r="AR157" t="inlineStr">
        <is>
          <t>✓</t>
        </is>
      </c>
    </row>
    <row r="158">
      <c r="A158" s="16" t="inlineStr">
        <is>
          <t>淘宝</t>
        </is>
      </c>
      <c r="B158" s="14" t="inlineStr">
        <is>
          <t>4502280422066013832</t>
        </is>
      </c>
      <c r="C158" s="14" t="inlineStr">
        <is>
          <t>是</t>
        </is>
      </c>
      <c r="D158" s="16" t="inlineStr">
        <is>
          <t>2026-04-11</t>
        </is>
      </c>
      <c r="E158" s="16" t="inlineStr">
        <is>
          <t>未知</t>
        </is>
      </c>
      <c r="F158" s="16" t="inlineStr">
        <is>
          <t>未知</t>
        </is>
      </c>
      <c r="G158" s="16" t="inlineStr">
        <is>
          <t>未知</t>
        </is>
      </c>
      <c r="H158" s="16" t="inlineStr">
        <is>
          <t>2026-04-17</t>
        </is>
      </c>
      <c r="I158" s="16" t="inlineStr">
        <is>
          <t>P24250080805</t>
        </is>
      </c>
      <c r="J158" s="16" t="inlineStr">
        <is>
          <t>作废洞石大柜链接</t>
        </is>
      </c>
      <c r="K158" s="16" t="inlineStr">
        <is>
          <t>作废洞石大柜链接</t>
        </is>
      </c>
      <c r="L158" s="16" t="inlineStr">
        <is>
          <t>否</t>
        </is>
      </c>
      <c r="M158" s="16" t="inlineStr">
        <is>
          <t>1</t>
        </is>
      </c>
      <c r="N158" s="16" t="n"/>
      <c r="O158" s="16" t="inlineStr">
        <is>
          <t>圆通速递</t>
        </is>
      </c>
      <c r="P158" s="16" t="inlineStr">
        <is>
          <t>YT2586111223594</t>
        </is>
      </c>
      <c r="Q158" s="16" t="n"/>
      <c r="R158" s="16">
        <f>IFERROR(SUMPRODUCT(('2-定价总表'!$A$3:$A$493="PPS"&amp;MID(I158,2,99))*('2-定价总表'!$C$3:$C$493=K158)*('2-定价总表'!$T$3:$T$493))*IF(M158="",1,M158),"")</f>
        <v/>
      </c>
      <c r="S158" s="49" t="n"/>
      <c r="T158" s="16" t="n"/>
      <c r="U158" s="16" t="n"/>
      <c r="V158" s="16" t="n"/>
      <c r="W158" s="16" t="n"/>
      <c r="X158" s="16" t="n"/>
      <c r="Y158" s="16" t="n"/>
      <c r="Z158" s="16" t="n"/>
      <c r="AA158" s="16" t="n"/>
      <c r="AB158" s="16">
        <f>SUM(S158:AA158)</f>
        <v/>
      </c>
      <c r="AC158" s="16" t="inlineStr">
        <is>
          <t>128.00</t>
        </is>
      </c>
      <c r="AD158" s="16">
        <f>AC158*0.006</f>
        <v/>
      </c>
      <c r="AE158" s="16">
        <f>AC158*0.02</f>
        <v/>
      </c>
      <c r="AF158" s="16">
        <f>AC158-AD158-AE158</f>
        <v/>
      </c>
      <c r="AG158" s="16" t="n"/>
      <c r="AH158" s="16" t="n"/>
      <c r="AI158" s="16">
        <f>SUM(AG158:AH158)</f>
        <v/>
      </c>
      <c r="AJ158" s="16">
        <f>AF158-AB158+AG158+AH158</f>
        <v/>
      </c>
      <c r="AK158" s="16">
        <f>IF(C158="是","杭州","江西工厂")</f>
        <v/>
      </c>
      <c r="AL158" s="9" t="inlineStr">
        <is>
          <t>交易成功</t>
        </is>
      </c>
      <c r="AM158" s="93" t="inlineStr">
        <is>
          <t>202604112300115311141 1782275</t>
        </is>
      </c>
      <c r="AN158" s="16" t="inlineStr">
        <is>
          <t>没有申请退款</t>
        </is>
      </c>
      <c r="AO158" s="16" t="n">
        <v>0</v>
      </c>
      <c r="AP158" s="16" t="n"/>
      <c r="AQ158" s="9" t="n"/>
      <c r="AR158" t="inlineStr">
        <is>
          <t>✓</t>
        </is>
      </c>
    </row>
    <row r="159" ht="36" customHeight="1">
      <c r="A159" s="15" t="inlineStr">
        <is>
          <t>淘宝</t>
        </is>
      </c>
      <c r="B159" s="14" t="inlineStr">
        <is>
          <t>4502268432041001505</t>
        </is>
      </c>
      <c r="C159" s="14" t="inlineStr">
        <is>
          <t>是</t>
        </is>
      </c>
      <c r="D159" s="15" t="inlineStr">
        <is>
          <t>2026-04-10</t>
        </is>
      </c>
      <c r="E159" s="15" t="inlineStr">
        <is>
          <t>未知</t>
        </is>
      </c>
      <c r="F159" s="15" t="inlineStr">
        <is>
          <t>未知</t>
        </is>
      </c>
      <c r="G159" s="15" t="inlineStr">
        <is>
          <t>未知</t>
        </is>
      </c>
      <c r="H159" s="15" t="inlineStr">
        <is>
          <t>2026-04-16</t>
        </is>
      </c>
      <c r="I159" s="15" t="inlineStr">
        <is>
          <t>P26380050301</t>
        </is>
      </c>
      <c r="J159" s="15" t="inlineStr">
        <is>
          <t>畔色樱桃木轻盈边柜 |樱桃木玻璃床头柜 |黑色玻璃床头柜 |樱桃木玻璃边柜</t>
        </is>
      </c>
      <c r="K159" s="15" t="inlineStr">
        <is>
          <t>轻盈边柜-榉木黑-木底座</t>
        </is>
      </c>
      <c r="L159" s="15" t="inlineStr">
        <is>
          <t>否</t>
        </is>
      </c>
      <c r="M159" s="15" t="inlineStr">
        <is>
          <t>1</t>
        </is>
      </c>
      <c r="N159" s="15" t="n"/>
      <c r="O159" s="15" t="inlineStr">
        <is>
          <t>圆通速递</t>
        </is>
      </c>
      <c r="P159" s="15" t="inlineStr">
        <is>
          <t>YT2585987502635</t>
        </is>
      </c>
      <c r="Q159" s="15" t="n"/>
      <c r="R159" s="15">
        <f>IFERROR(SUMPRODUCT(('2-定价总表'!$A$3:$A$493="PPS"&amp;MID(I159,2,99))*('2-定价总表'!$C$3:$C$493=K159)*('2-定价总表'!$T$3:$T$493))*IF(M159="",1,M159),"")</f>
        <v/>
      </c>
      <c r="S159" s="49" t="n"/>
      <c r="T159" s="15" t="n"/>
      <c r="U159" s="15" t="n"/>
      <c r="V159" s="15" t="n"/>
      <c r="W159" s="15" t="n"/>
      <c r="X159" s="15" t="n"/>
      <c r="Y159" s="15" t="n"/>
      <c r="Z159" s="15" t="n"/>
      <c r="AA159" s="15" t="n"/>
      <c r="AB159" s="15">
        <f>SUM(S159:AA159)</f>
        <v/>
      </c>
      <c r="AC159" s="15" t="inlineStr">
        <is>
          <t>130.00</t>
        </is>
      </c>
      <c r="AD159" s="15">
        <f>AC159*0.006</f>
        <v/>
      </c>
      <c r="AE159" s="15">
        <f>AC159*0.02</f>
        <v/>
      </c>
      <c r="AF159" s="15">
        <f>AC159-AD159-AE159</f>
        <v/>
      </c>
      <c r="AG159" s="15" t="n"/>
      <c r="AH159" s="15" t="n"/>
      <c r="AI159" s="15">
        <f>SUM(AG159:AH159)</f>
        <v/>
      </c>
      <c r="AJ159" s="15">
        <f>AF159-AB159+AG159+AH159</f>
        <v/>
      </c>
      <c r="AK159" s="15">
        <f>IF(C159="是","杭州","江西工厂")</f>
        <v/>
      </c>
      <c r="AL159" s="6" t="inlineStr">
        <is>
          <t>交易成功</t>
        </is>
      </c>
      <c r="AM159" s="93" t="inlineStr">
        <is>
          <t>202604102200119237142 7861574</t>
        </is>
      </c>
      <c r="AN159" s="15" t="inlineStr">
        <is>
          <t>没有申请退款</t>
        </is>
      </c>
      <c r="AO159" s="15" t="n">
        <v>0</v>
      </c>
      <c r="AP159" s="15" t="n"/>
      <c r="AQ159" s="6" t="n"/>
      <c r="AR159" t="inlineStr">
        <is>
          <t>✓</t>
        </is>
      </c>
    </row>
    <row r="160" ht="24" customHeight="1">
      <c r="A160" s="16" t="inlineStr">
        <is>
          <t>淘宝</t>
        </is>
      </c>
      <c r="B160" s="14" t="inlineStr">
        <is>
          <t>2701822980031045772</t>
        </is>
      </c>
      <c r="C160" s="14" t="inlineStr">
        <is>
          <t>是</t>
        </is>
      </c>
      <c r="D160" s="16" t="inlineStr">
        <is>
          <t>2026-04-10</t>
        </is>
      </c>
      <c r="E160" s="16" t="inlineStr">
        <is>
          <t>未知</t>
        </is>
      </c>
      <c r="F160" s="16" t="inlineStr">
        <is>
          <t>未知</t>
        </is>
      </c>
      <c r="G160" s="16" t="inlineStr">
        <is>
          <t>未知</t>
        </is>
      </c>
      <c r="H160" s="16" t="inlineStr">
        <is>
          <t>2026-04-15</t>
        </is>
      </c>
      <c r="I160" s="16" t="inlineStr">
        <is>
          <t>P26330100225</t>
        </is>
      </c>
      <c r="J160" s="16" t="inlineStr">
        <is>
          <t>畔色樱桃木齐边双人床 |樱桃木方腿床</t>
        </is>
      </c>
      <c r="K160" s="16" t="inlineStr">
        <is>
          <t>樱桃木齐边床-1.2米-榉木铺板</t>
        </is>
      </c>
      <c r="L160" s="16" t="inlineStr">
        <is>
          <t>否</t>
        </is>
      </c>
      <c r="M160" s="16" t="inlineStr">
        <is>
          <t>1</t>
        </is>
      </c>
      <c r="N160" s="16" t="n"/>
      <c r="O160" s="16" t="inlineStr">
        <is>
          <t>圆通速递</t>
        </is>
      </c>
      <c r="P160" s="16" t="inlineStr">
        <is>
          <t>YT2585987508248</t>
        </is>
      </c>
      <c r="Q160" s="16" t="n"/>
      <c r="R160" s="16">
        <f>IFERROR(SUMPRODUCT(('2-定价总表'!$A$3:$A$493="PPS"&amp;MID(I160,2,99))*('2-定价总表'!$C$3:$C$493=K160)*('2-定价总表'!$T$3:$T$493))*IF(M160="",1,M160),"")</f>
        <v/>
      </c>
      <c r="S160" s="49" t="n"/>
      <c r="T160" s="16" t="n"/>
      <c r="U160" s="16" t="n"/>
      <c r="V160" s="16" t="n"/>
      <c r="W160" s="16" t="n"/>
      <c r="X160" s="16" t="n"/>
      <c r="Y160" s="16" t="n"/>
      <c r="Z160" s="16" t="n"/>
      <c r="AA160" s="16" t="n"/>
      <c r="AB160" s="16">
        <f>SUM(S160:AA160)</f>
        <v/>
      </c>
      <c r="AC160" s="16" t="inlineStr">
        <is>
          <t>150.00</t>
        </is>
      </c>
      <c r="AD160" s="16">
        <f>AC160*0.006</f>
        <v/>
      </c>
      <c r="AE160" s="16">
        <f>AC160*0.02</f>
        <v/>
      </c>
      <c r="AF160" s="16">
        <f>AC160-AD160-AE160</f>
        <v/>
      </c>
      <c r="AG160" s="16" t="n"/>
      <c r="AH160" s="16" t="n"/>
      <c r="AI160" s="16">
        <f>SUM(AG160:AH160)</f>
        <v/>
      </c>
      <c r="AJ160" s="16">
        <f>AF160-AB160+AG160+AH160</f>
        <v/>
      </c>
      <c r="AK160" s="16">
        <f>IF(C160="是","杭州","江西工厂")</f>
        <v/>
      </c>
      <c r="AL160" s="9" t="inlineStr">
        <is>
          <t>交易成功</t>
        </is>
      </c>
      <c r="AM160" s="93" t="inlineStr">
        <is>
          <t>202604102300111639142 7441925</t>
        </is>
      </c>
      <c r="AN160" s="16" t="inlineStr">
        <is>
          <t>没有申请退款</t>
        </is>
      </c>
      <c r="AO160" s="16" t="n">
        <v>0</v>
      </c>
      <c r="AP160" s="16" t="n"/>
      <c r="AQ160" s="9" t="n"/>
      <c r="AR160" t="inlineStr">
        <is>
          <t>✓</t>
        </is>
      </c>
    </row>
    <row r="161" ht="24" customHeight="1">
      <c r="A161" s="15" t="inlineStr">
        <is>
          <t>淘宝</t>
        </is>
      </c>
      <c r="B161" s="14" t="inlineStr">
        <is>
          <t>4502271132029006747</t>
        </is>
      </c>
      <c r="C161" s="14" t="inlineStr">
        <is>
          <t>是</t>
        </is>
      </c>
      <c r="D161" s="15" t="inlineStr">
        <is>
          <t>2026-04-10</t>
        </is>
      </c>
      <c r="E161" s="15" t="inlineStr">
        <is>
          <t>未知</t>
        </is>
      </c>
      <c r="F161" s="15" t="inlineStr">
        <is>
          <t>未知</t>
        </is>
      </c>
      <c r="G161" s="15" t="inlineStr">
        <is>
          <t>未知</t>
        </is>
      </c>
      <c r="H161" s="15" t="inlineStr">
        <is>
          <t>2026-04-15</t>
        </is>
      </c>
      <c r="I161" s="15" t="inlineStr">
        <is>
          <t>P25250130420</t>
        </is>
      </c>
      <c r="J161" s="15" t="inlineStr">
        <is>
          <t>黑胡桃木太空舱餐边柜 |黑胡桃木曜黑餐边柜</t>
        </is>
      </c>
      <c r="K161" s="15" t="inlineStr">
        <is>
          <t>曜黑柜-下柜-2.1米</t>
        </is>
      </c>
      <c r="L161" s="15" t="inlineStr">
        <is>
          <t>否</t>
        </is>
      </c>
      <c r="M161" s="15" t="inlineStr">
        <is>
          <t>1</t>
        </is>
      </c>
      <c r="N161" s="15" t="n"/>
      <c r="O161" s="15" t="inlineStr">
        <is>
          <t>圆通速递</t>
        </is>
      </c>
      <c r="P161" s="15" t="inlineStr">
        <is>
          <t>YT2545122139946</t>
        </is>
      </c>
      <c r="Q161" s="15" t="n"/>
      <c r="R161" s="15">
        <f>IFERROR(SUMPRODUCT(('2-定价总表'!$A$3:$A$493="PPS"&amp;MID(I161,2,99))*('2-定价总表'!$C$3:$C$493=K161)*('2-定价总表'!$T$3:$T$493))*IF(M161="",1,M161),"")</f>
        <v/>
      </c>
      <c r="S161" s="49" t="n"/>
      <c r="T161" s="15" t="n"/>
      <c r="U161" s="15" t="n"/>
      <c r="V161" s="15" t="n"/>
      <c r="W161" s="15" t="n"/>
      <c r="X161" s="15" t="n"/>
      <c r="Y161" s="15" t="n"/>
      <c r="Z161" s="15" t="n"/>
      <c r="AA161" s="15" t="n"/>
      <c r="AB161" s="15">
        <f>SUM(S161:AA161)</f>
        <v/>
      </c>
      <c r="AC161" s="15" t="inlineStr">
        <is>
          <t>140.00</t>
        </is>
      </c>
      <c r="AD161" s="15">
        <f>AC161*0.006</f>
        <v/>
      </c>
      <c r="AE161" s="15">
        <f>AC161*0.02</f>
        <v/>
      </c>
      <c r="AF161" s="15">
        <f>AC161-AD161-AE161</f>
        <v/>
      </c>
      <c r="AG161" s="15" t="n"/>
      <c r="AH161" s="15" t="n"/>
      <c r="AI161" s="15">
        <f>SUM(AG161:AH161)</f>
        <v/>
      </c>
      <c r="AJ161" s="15">
        <f>AF161-AB161+AG161+AH161</f>
        <v/>
      </c>
      <c r="AK161" s="15">
        <f>IF(C161="是","杭州","江西工厂")</f>
        <v/>
      </c>
      <c r="AL161" s="6" t="inlineStr">
        <is>
          <t>交易成功</t>
        </is>
      </c>
      <c r="AM161" s="93" t="inlineStr">
        <is>
          <t>202604102300117081140 2752117</t>
        </is>
      </c>
      <c r="AN161" s="15" t="inlineStr">
        <is>
          <t>没有申请退款</t>
        </is>
      </c>
      <c r="AO161" s="15" t="n">
        <v>0</v>
      </c>
      <c r="AP161" s="15" t="n"/>
      <c r="AQ161" s="6" t="n"/>
      <c r="AR161" t="inlineStr">
        <is>
          <t>✓</t>
        </is>
      </c>
    </row>
    <row r="162" ht="48" customHeight="1">
      <c r="A162" s="16" t="inlineStr">
        <is>
          <t>淘宝</t>
        </is>
      </c>
      <c r="B162" s="14" t="inlineStr">
        <is>
          <t>2701833745025114593</t>
        </is>
      </c>
      <c r="C162" s="14" t="inlineStr">
        <is>
          <t>是</t>
        </is>
      </c>
      <c r="D162" s="16" t="inlineStr">
        <is>
          <t>2026-04-10</t>
        </is>
      </c>
      <c r="E162" s="16" t="inlineStr">
        <is>
          <t>未知</t>
        </is>
      </c>
      <c r="F162" s="16" t="inlineStr">
        <is>
          <t>未知</t>
        </is>
      </c>
      <c r="G162" s="16" t="inlineStr">
        <is>
          <t>未知</t>
        </is>
      </c>
      <c r="H162" s="16" t="inlineStr">
        <is>
          <t>2026-04-16</t>
        </is>
      </c>
      <c r="I162" s="16" t="inlineStr">
        <is>
          <t>P24250080801</t>
        </is>
      </c>
      <c r="J162" s="16" t="inlineStr">
        <is>
          <t>洞石餐边柜 |樱桃木洞石餐边大柜 |樱桃木洞石模块餐边柜</t>
        </is>
      </c>
      <c r="K162" s="16" t="inlineStr">
        <is>
          <t>洞石餐边柜-洞石整柜2.1米（多抽组合）（分类抽屉+玻璃移门+开门）</t>
        </is>
      </c>
      <c r="L162" s="16" t="inlineStr">
        <is>
          <t>否</t>
        </is>
      </c>
      <c r="M162" s="16" t="inlineStr">
        <is>
          <t>1</t>
        </is>
      </c>
      <c r="N162" s="16" t="n"/>
      <c r="O162" s="16" t="inlineStr">
        <is>
          <t>圆通速递</t>
        </is>
      </c>
      <c r="P162" s="16" t="inlineStr">
        <is>
          <t>YT2545122131609</t>
        </is>
      </c>
      <c r="Q162" s="16" t="n"/>
      <c r="R162" s="16">
        <f>IFERROR(SUMPRODUCT(('2-定价总表'!$A$3:$A$493="PPS"&amp;MID(I162,2,99))*('2-定价总表'!$C$3:$C$493=K162)*('2-定价总表'!$T$3:$T$493))*IF(M162="",1,M162),"")</f>
        <v/>
      </c>
      <c r="S162" s="49" t="n"/>
      <c r="T162" s="16" t="n"/>
      <c r="U162" s="16" t="n"/>
      <c r="V162" s="16" t="n"/>
      <c r="W162" s="16" t="n"/>
      <c r="X162" s="16" t="n"/>
      <c r="Y162" s="16" t="n"/>
      <c r="Z162" s="16" t="n"/>
      <c r="AA162" s="16" t="n"/>
      <c r="AB162" s="16">
        <f>SUM(S162:AA162)</f>
        <v/>
      </c>
      <c r="AC162" s="16" t="inlineStr">
        <is>
          <t>130.00</t>
        </is>
      </c>
      <c r="AD162" s="16">
        <f>AC162*0.006</f>
        <v/>
      </c>
      <c r="AE162" s="16">
        <f>AC162*0.02</f>
        <v/>
      </c>
      <c r="AF162" s="16">
        <f>AC162-AD162-AE162</f>
        <v/>
      </c>
      <c r="AG162" s="16" t="n"/>
      <c r="AH162" s="16" t="n"/>
      <c r="AI162" s="16">
        <f>SUM(AG162:AH162)</f>
        <v/>
      </c>
      <c r="AJ162" s="16">
        <f>AF162-AB162+AG162+AH162</f>
        <v/>
      </c>
      <c r="AK162" s="16">
        <f>IF(C162="是","杭州","江西工厂")</f>
        <v/>
      </c>
      <c r="AL162" s="9" t="inlineStr">
        <is>
          <t>交易成功</t>
        </is>
      </c>
      <c r="AM162" s="93" t="inlineStr">
        <is>
          <t>202604102300114349142 2653215</t>
        </is>
      </c>
      <c r="AN162" s="16" t="inlineStr">
        <is>
          <t>没有申请退款</t>
        </is>
      </c>
      <c r="AO162" s="16" t="n">
        <v>0</v>
      </c>
      <c r="AP162" s="16" t="n"/>
      <c r="AQ162" s="9" t="n"/>
      <c r="AR162" t="inlineStr">
        <is>
          <t>✓</t>
        </is>
      </c>
    </row>
    <row r="163">
      <c r="A163" s="15" t="inlineStr">
        <is>
          <t>淘宝</t>
        </is>
      </c>
      <c r="B163" s="14" t="inlineStr">
        <is>
          <t>4502277865025002839</t>
        </is>
      </c>
      <c r="C163" s="14" t="inlineStr">
        <is>
          <t>是</t>
        </is>
      </c>
      <c r="D163" s="15" t="inlineStr">
        <is>
          <t>2026-04-10</t>
        </is>
      </c>
      <c r="E163" s="15" t="inlineStr">
        <is>
          <t>未知</t>
        </is>
      </c>
      <c r="F163" s="15" t="inlineStr">
        <is>
          <t>未知</t>
        </is>
      </c>
      <c r="G163" s="15" t="inlineStr">
        <is>
          <t>未知</t>
        </is>
      </c>
      <c r="H163" s="15" t="inlineStr">
        <is>
          <t>2026-04-15</t>
        </is>
      </c>
      <c r="I163" s="15" t="inlineStr">
        <is>
          <t>P24250080805</t>
        </is>
      </c>
      <c r="J163" s="15" t="inlineStr">
        <is>
          <t>作废洞石大柜链接</t>
        </is>
      </c>
      <c r="K163" s="15" t="inlineStr">
        <is>
          <t>作废洞石大柜链接</t>
        </is>
      </c>
      <c r="L163" s="15" t="inlineStr">
        <is>
          <t>否</t>
        </is>
      </c>
      <c r="M163" s="15" t="inlineStr">
        <is>
          <t>1</t>
        </is>
      </c>
      <c r="N163" s="15" t="n"/>
      <c r="O163" s="15" t="inlineStr">
        <is>
          <t>圆通速递</t>
        </is>
      </c>
      <c r="P163" s="15" t="inlineStr">
        <is>
          <t>YT2540064903738</t>
        </is>
      </c>
      <c r="Q163" s="15" t="n"/>
      <c r="R163" s="15">
        <f>IFERROR(SUMPRODUCT(('2-定价总表'!$A$3:$A$493="PPS"&amp;MID(I163,2,99))*('2-定价总表'!$C$3:$C$493=K163)*('2-定价总表'!$T$3:$T$493))*IF(M163="",1,M163),"")</f>
        <v/>
      </c>
      <c r="S163" s="49" t="n"/>
      <c r="T163" s="15" t="n"/>
      <c r="U163" s="15" t="n"/>
      <c r="V163" s="15" t="n"/>
      <c r="W163" s="15" t="n"/>
      <c r="X163" s="15" t="n"/>
      <c r="Y163" s="15" t="n"/>
      <c r="Z163" s="15" t="n"/>
      <c r="AA163" s="15" t="n"/>
      <c r="AB163" s="15">
        <f>SUM(S163:AA163)</f>
        <v/>
      </c>
      <c r="AC163" s="15" t="inlineStr">
        <is>
          <t>150.00</t>
        </is>
      </c>
      <c r="AD163" s="15">
        <f>AC163*0.006</f>
        <v/>
      </c>
      <c r="AE163" s="15">
        <f>AC163*0.02</f>
        <v/>
      </c>
      <c r="AF163" s="15">
        <f>AC163-AD163-AE163</f>
        <v/>
      </c>
      <c r="AG163" s="15" t="n"/>
      <c r="AH163" s="15" t="n"/>
      <c r="AI163" s="15">
        <f>SUM(AG163:AH163)</f>
        <v/>
      </c>
      <c r="AJ163" s="15">
        <f>AF163-AB163+AG163+AH163</f>
        <v/>
      </c>
      <c r="AK163" s="15">
        <f>IF(C163="是","杭州","江西工厂")</f>
        <v/>
      </c>
      <c r="AL163" s="6" t="inlineStr">
        <is>
          <t>交易成功</t>
        </is>
      </c>
      <c r="AM163" s="93" t="inlineStr">
        <is>
          <t>202604102300116023144 8780810</t>
        </is>
      </c>
      <c r="AN163" s="15" t="inlineStr">
        <is>
          <t>没有申请退款</t>
        </is>
      </c>
      <c r="AO163" s="15" t="n">
        <v>0</v>
      </c>
      <c r="AP163" s="15" t="n"/>
      <c r="AQ163" s="6" t="n"/>
      <c r="AR163" t="inlineStr">
        <is>
          <t>✓</t>
        </is>
      </c>
    </row>
    <row r="164" ht="24" customHeight="1">
      <c r="A164" s="16" t="inlineStr">
        <is>
          <t>淘宝</t>
        </is>
      </c>
      <c r="B164" s="14" t="inlineStr">
        <is>
          <t>2701837345019001767</t>
        </is>
      </c>
      <c r="C164" s="14" t="inlineStr">
        <is>
          <t>非已记录补单</t>
        </is>
      </c>
      <c r="D164" s="16" t="inlineStr">
        <is>
          <t>2026-04-10</t>
        </is>
      </c>
      <c r="E164" s="16" t="inlineStr">
        <is>
          <t>活活</t>
        </is>
      </c>
      <c r="F164" s="16" t="inlineStr">
        <is>
          <t>18413246728-9285</t>
        </is>
      </c>
      <c r="G164" s="16" t="inlineStr">
        <is>
          <t>浙江省 杭州市 西湖区 三墩镇国风美域1栋2单元1201室</t>
        </is>
      </c>
      <c r="H164" s="16" t="inlineStr">
        <is>
          <t>2026-04-22</t>
        </is>
      </c>
      <c r="I164" s="16" t="inlineStr">
        <is>
          <t>P24150030513</t>
        </is>
      </c>
      <c r="J164" s="16" t="inlineStr">
        <is>
          <t>畔色组合柜 |樱桃木灵感组合柜</t>
        </is>
      </c>
      <c r="K164" s="16" t="inlineStr">
        <is>
          <t>组合柜-开放柜</t>
        </is>
      </c>
      <c r="L164" s="16" t="inlineStr">
        <is>
          <t>否</t>
        </is>
      </c>
      <c r="M164" s="16" t="inlineStr">
        <is>
          <t>1</t>
        </is>
      </c>
      <c r="N164" s="16" t="n"/>
      <c r="O164" s="16" t="inlineStr">
        <is>
          <t>壹米滴答快运</t>
        </is>
      </c>
      <c r="P164" s="16" t="inlineStr">
        <is>
          <t>700907649138</t>
        </is>
      </c>
      <c r="Q164" s="16" t="n"/>
      <c r="R164" s="16">
        <f>IFERROR(SUMPRODUCT(('2-定价总表'!$A$3:$A$493="PPS"&amp;MID(I164,2,99))*('2-定价总表'!$C$3:$C$493=K164)*('2-定价总表'!$T$3:$T$493))*IF(M164="",1,M164),"")</f>
        <v/>
      </c>
      <c r="S164" s="16" t="n">
        <v>160</v>
      </c>
      <c r="T164" s="16" t="n">
        <v>55</v>
      </c>
      <c r="U164" s="16" t="n">
        <v>0</v>
      </c>
      <c r="V164" s="16" t="n">
        <v>0</v>
      </c>
      <c r="W164" s="16" t="n">
        <v>0</v>
      </c>
      <c r="X164" s="16" t="n">
        <v>0</v>
      </c>
      <c r="Y164" s="90" t="n"/>
      <c r="Z164" s="16" t="n">
        <v>0</v>
      </c>
      <c r="AA164" s="16" t="n">
        <v>0</v>
      </c>
      <c r="AB164" s="16">
        <f>SUM(S164:AA164)</f>
        <v/>
      </c>
      <c r="AC164" s="16" t="inlineStr">
        <is>
          <t>139.55</t>
        </is>
      </c>
      <c r="AD164" s="16">
        <f>AC164*0.006</f>
        <v/>
      </c>
      <c r="AE164" s="16">
        <f>AC164*0.02</f>
        <v/>
      </c>
      <c r="AF164" s="16">
        <f>AC164-AD164-AE164</f>
        <v/>
      </c>
      <c r="AG164" s="16" t="n"/>
      <c r="AH164" s="16" t="n"/>
      <c r="AI164" s="16">
        <f>SUM(AG164:AH164)</f>
        <v/>
      </c>
      <c r="AJ164" s="16">
        <f>AF164-AB164+AG164+AH164</f>
        <v/>
      </c>
      <c r="AK164" s="16">
        <f>IF(C164="是","杭州","江西工厂")</f>
        <v/>
      </c>
      <c r="AL164" s="9" t="inlineStr">
        <is>
          <t>卖家已发货，等待买家确认</t>
        </is>
      </c>
      <c r="AM164" s="92" t="inlineStr">
        <is>
          <t>待匹配</t>
        </is>
      </c>
      <c r="AN164" s="16" t="inlineStr">
        <is>
          <t>没有申请退款</t>
        </is>
      </c>
      <c r="AO164" s="16" t="n">
        <v>0</v>
      </c>
      <c r="AP164" s="16" t="n"/>
      <c r="AQ164" s="9" t="n"/>
      <c r="AR164" t="inlineStr">
        <is>
          <t>[待填]成本/费用字段</t>
        </is>
      </c>
    </row>
    <row r="165" ht="36" customHeight="1">
      <c r="A165" s="15" t="inlineStr">
        <is>
          <t>淘宝</t>
        </is>
      </c>
      <c r="B165" s="14" t="inlineStr">
        <is>
          <t>4502280493003037723</t>
        </is>
      </c>
      <c r="C165" s="14" t="inlineStr">
        <is>
          <t>是</t>
        </is>
      </c>
      <c r="D165" s="15" t="inlineStr">
        <is>
          <t>2026-04-09</t>
        </is>
      </c>
      <c r="E165" s="15" t="inlineStr">
        <is>
          <t>未知</t>
        </is>
      </c>
      <c r="F165" s="15" t="inlineStr">
        <is>
          <t>未知</t>
        </is>
      </c>
      <c r="G165" s="15" t="inlineStr">
        <is>
          <t>未知</t>
        </is>
      </c>
      <c r="H165" s="15" t="inlineStr">
        <is>
          <t>2026-04-15</t>
        </is>
      </c>
      <c r="I165" s="15" t="inlineStr">
        <is>
          <t>P26380050301</t>
        </is>
      </c>
      <c r="J165" s="15" t="inlineStr">
        <is>
          <t>畔色樱桃木轻盈边柜 |樱桃木玻璃床头柜 |黑色玻璃床头柜 |樱桃木玻璃边柜</t>
        </is>
      </c>
      <c r="K165" s="15" t="inlineStr">
        <is>
          <t>轻盈边柜-榉木黑-木底座</t>
        </is>
      </c>
      <c r="L165" s="15" t="inlineStr">
        <is>
          <t>否</t>
        </is>
      </c>
      <c r="M165" s="15" t="inlineStr">
        <is>
          <t>1</t>
        </is>
      </c>
      <c r="N165" s="15" t="n"/>
      <c r="O165" s="15" t="inlineStr">
        <is>
          <t>圆通速递</t>
        </is>
      </c>
      <c r="P165" s="15" t="inlineStr">
        <is>
          <t>YT2585987511004</t>
        </is>
      </c>
      <c r="Q165" s="15" t="n"/>
      <c r="R165" s="15">
        <f>IFERROR(SUMPRODUCT(('2-定价总表'!$A$3:$A$493="PPS"&amp;MID(I165,2,99))*('2-定价总表'!$C$3:$C$493=K165)*('2-定价总表'!$T$3:$T$493))*IF(M165="",1,M165),"")</f>
        <v/>
      </c>
      <c r="S165" s="49" t="n"/>
      <c r="T165" s="15" t="n"/>
      <c r="U165" s="15" t="n"/>
      <c r="V165" s="15" t="n"/>
      <c r="W165" s="15" t="n"/>
      <c r="X165" s="15" t="n"/>
      <c r="Y165" s="15" t="n"/>
      <c r="Z165" s="15" t="n"/>
      <c r="AA165" s="15" t="n"/>
      <c r="AB165" s="15">
        <f>SUM(S165:AA165)</f>
        <v/>
      </c>
      <c r="AC165" s="15" t="inlineStr">
        <is>
          <t>120.00</t>
        </is>
      </c>
      <c r="AD165" s="15">
        <f>AC165*0.006</f>
        <v/>
      </c>
      <c r="AE165" s="15">
        <f>AC165*0.02</f>
        <v/>
      </c>
      <c r="AF165" s="15">
        <f>AC165-AD165-AE165</f>
        <v/>
      </c>
      <c r="AG165" s="15" t="n"/>
      <c r="AH165" s="15" t="n"/>
      <c r="AI165" s="15">
        <f>SUM(AG165:AH165)</f>
        <v/>
      </c>
      <c r="AJ165" s="15">
        <f>AF165-AB165+AG165+AH165</f>
        <v/>
      </c>
      <c r="AK165" s="15">
        <f>IF(C165="是","杭州","江西工厂")</f>
        <v/>
      </c>
      <c r="AL165" s="6" t="inlineStr">
        <is>
          <t>交易成功</t>
        </is>
      </c>
      <c r="AM165" s="92" t="inlineStr">
        <is>
          <t>待匹配</t>
        </is>
      </c>
      <c r="AN165" s="15" t="inlineStr">
        <is>
          <t>没有申请退款</t>
        </is>
      </c>
      <c r="AO165" s="15" t="n">
        <v>0</v>
      </c>
      <c r="AP165" s="15" t="n"/>
      <c r="AQ165" s="6" t="n"/>
      <c r="AR165" t="inlineStr">
        <is>
          <t>✓</t>
        </is>
      </c>
    </row>
    <row r="166" ht="24" customHeight="1">
      <c r="A166" s="16" t="inlineStr">
        <is>
          <t>淘宝</t>
        </is>
      </c>
      <c r="B166" s="14" t="inlineStr">
        <is>
          <t>2701822478010000551</t>
        </is>
      </c>
      <c r="C166" s="14" t="inlineStr">
        <is>
          <t>是</t>
        </is>
      </c>
      <c r="D166" s="16" t="inlineStr">
        <is>
          <t>2026-04-09</t>
        </is>
      </c>
      <c r="E166" s="16" t="inlineStr">
        <is>
          <t>未知</t>
        </is>
      </c>
      <c r="F166" s="16" t="inlineStr">
        <is>
          <t>未知</t>
        </is>
      </c>
      <c r="G166" s="16" t="inlineStr">
        <is>
          <t>未知</t>
        </is>
      </c>
      <c r="H166" s="16" t="n"/>
      <c r="I166" s="16" t="inlineStr">
        <is>
          <t>P26330110226</t>
        </is>
      </c>
      <c r="J166" s="16" t="inlineStr">
        <is>
          <t>畔色樱桃木静音双人床 |樱桃木小金属腿床</t>
        </is>
      </c>
      <c r="K166" s="16" t="inlineStr">
        <is>
          <t>樱桃木静音床-1.2米-榉木铺板</t>
        </is>
      </c>
      <c r="L166" s="16" t="inlineStr">
        <is>
          <t>否</t>
        </is>
      </c>
      <c r="M166" s="16" t="inlineStr">
        <is>
          <t>1</t>
        </is>
      </c>
      <c r="N166" s="16" t="n"/>
      <c r="O166" s="16" t="n"/>
      <c r="P166" s="16" t="n"/>
      <c r="Q166" s="16" t="n"/>
      <c r="R166" s="16">
        <f>IFERROR(SUMPRODUCT(('2-定价总表'!$A$3:$A$493="PPS"&amp;MID(I166,2,99))*('2-定价总表'!$C$3:$C$493=K166)*('2-定价总表'!$T$3:$T$493))*IF(M166="",1,M166),"")</f>
        <v/>
      </c>
      <c r="S166" s="49" t="n"/>
      <c r="T166" s="16" t="n"/>
      <c r="U166" s="16" t="n"/>
      <c r="V166" s="16" t="n"/>
      <c r="W166" s="16" t="n"/>
      <c r="X166" s="16" t="n"/>
      <c r="Y166" s="16" t="n"/>
      <c r="Z166" s="16" t="n"/>
      <c r="AA166" s="16" t="n"/>
      <c r="AB166" s="16">
        <f>SUM(S166:AA166)</f>
        <v/>
      </c>
      <c r="AC166" s="16" t="inlineStr">
        <is>
          <t>150.00</t>
        </is>
      </c>
      <c r="AD166" s="16">
        <f>AC166*0.006</f>
        <v/>
      </c>
      <c r="AE166" s="16">
        <f>AC166*0.02</f>
        <v/>
      </c>
      <c r="AF166" s="16">
        <f>AC166-AD166-AE166</f>
        <v/>
      </c>
      <c r="AG166" s="16" t="n"/>
      <c r="AH166" s="16" t="n"/>
      <c r="AI166" s="16">
        <f>SUM(AG166:AH166)</f>
        <v/>
      </c>
      <c r="AJ166" s="16">
        <f>AF166-AB166+AG166+AH166</f>
        <v/>
      </c>
      <c r="AK166" s="16">
        <f>IF(C166="是","杭州","江西工厂")</f>
        <v/>
      </c>
      <c r="AL166" s="9" t="inlineStr">
        <is>
          <t>交易关闭</t>
        </is>
      </c>
      <c r="AM166" s="94" t="inlineStr">
        <is>
          <t>—</t>
        </is>
      </c>
      <c r="AN166" s="16" t="inlineStr">
        <is>
          <t>退款成功</t>
        </is>
      </c>
      <c r="AO166" s="16" t="n">
        <v>150</v>
      </c>
      <c r="AP166" s="16" t="n"/>
      <c r="AQ166" s="9" t="n"/>
      <c r="AR166" t="inlineStr">
        <is>
          <t>✓</t>
        </is>
      </c>
    </row>
    <row r="167" ht="36" customHeight="1">
      <c r="A167" s="15" t="inlineStr">
        <is>
          <t>淘宝</t>
        </is>
      </c>
      <c r="B167" s="14" t="inlineStr">
        <is>
          <t>2701822980012079582</t>
        </is>
      </c>
      <c r="C167" s="14" t="inlineStr">
        <is>
          <t>是</t>
        </is>
      </c>
      <c r="D167" s="15" t="inlineStr">
        <is>
          <t>2026-04-09</t>
        </is>
      </c>
      <c r="E167" s="15" t="inlineStr">
        <is>
          <t>未知</t>
        </is>
      </c>
      <c r="F167" s="15" t="inlineStr">
        <is>
          <t>未知</t>
        </is>
      </c>
      <c r="G167" s="15" t="inlineStr">
        <is>
          <t>未知</t>
        </is>
      </c>
      <c r="H167" s="15" t="inlineStr">
        <is>
          <t>2026-04-15</t>
        </is>
      </c>
      <c r="I167" s="15" t="inlineStr">
        <is>
          <t>P26380050301</t>
        </is>
      </c>
      <c r="J167" s="15" t="inlineStr">
        <is>
          <t>畔色樱桃木轻盈边柜 |樱桃木玻璃床头柜 |黑色玻璃床头柜 |樱桃木玻璃边柜</t>
        </is>
      </c>
      <c r="K167" s="15" t="inlineStr">
        <is>
          <t>轻盈边柜-榉木黑-木底座</t>
        </is>
      </c>
      <c r="L167" s="15" t="inlineStr">
        <is>
          <t>否</t>
        </is>
      </c>
      <c r="M167" s="15" t="inlineStr">
        <is>
          <t>1</t>
        </is>
      </c>
      <c r="N167" s="15" t="n"/>
      <c r="O167" s="15" t="inlineStr">
        <is>
          <t>圆通速递</t>
        </is>
      </c>
      <c r="P167" s="15" t="inlineStr">
        <is>
          <t>YT2540064911472</t>
        </is>
      </c>
      <c r="Q167" s="15" t="n"/>
      <c r="R167" s="15">
        <f>IFERROR(SUMPRODUCT(('2-定价总表'!$A$3:$A$493="PPS"&amp;MID(I167,2,99))*('2-定价总表'!$C$3:$C$493=K167)*('2-定价总表'!$T$3:$T$493))*IF(M167="",1,M167),"")</f>
        <v/>
      </c>
      <c r="S167" s="49" t="n"/>
      <c r="T167" s="15" t="n"/>
      <c r="U167" s="15" t="n"/>
      <c r="V167" s="15" t="n"/>
      <c r="W167" s="15" t="n"/>
      <c r="X167" s="15" t="n"/>
      <c r="Y167" s="15" t="n"/>
      <c r="Z167" s="15" t="n"/>
      <c r="AA167" s="15" t="n"/>
      <c r="AB167" s="15">
        <f>SUM(S167:AA167)</f>
        <v/>
      </c>
      <c r="AC167" s="15" t="inlineStr">
        <is>
          <t>140.00</t>
        </is>
      </c>
      <c r="AD167" s="15">
        <f>AC167*0.006</f>
        <v/>
      </c>
      <c r="AE167" s="15">
        <f>AC167*0.02</f>
        <v/>
      </c>
      <c r="AF167" s="15">
        <f>AC167-AD167-AE167</f>
        <v/>
      </c>
      <c r="AG167" s="15" t="n"/>
      <c r="AH167" s="15" t="n"/>
      <c r="AI167" s="15">
        <f>SUM(AG167:AH167)</f>
        <v/>
      </c>
      <c r="AJ167" s="15">
        <f>AF167-AB167+AG167+AH167</f>
        <v/>
      </c>
      <c r="AK167" s="15">
        <f>IF(C167="是","杭州","江西工厂")</f>
        <v/>
      </c>
      <c r="AL167" s="6" t="inlineStr">
        <is>
          <t>交易成功</t>
        </is>
      </c>
      <c r="AM167" s="93" t="inlineStr">
        <is>
          <t>202604092200118772142 9011620</t>
        </is>
      </c>
      <c r="AN167" s="15" t="inlineStr">
        <is>
          <t>没有申请退款</t>
        </is>
      </c>
      <c r="AO167" s="15" t="n">
        <v>0</v>
      </c>
      <c r="AP167" s="15" t="n"/>
      <c r="AQ167" s="6" t="n"/>
      <c r="AR167" t="inlineStr">
        <is>
          <t>✓</t>
        </is>
      </c>
    </row>
    <row r="168" ht="36" customHeight="1">
      <c r="A168" s="16" t="inlineStr">
        <is>
          <t>淘宝</t>
        </is>
      </c>
      <c r="B168" s="14" t="inlineStr">
        <is>
          <t>4502256696231028541</t>
        </is>
      </c>
      <c r="C168" s="14" t="inlineStr">
        <is>
          <t>非已记录补单</t>
        </is>
      </c>
      <c r="D168" s="16" t="inlineStr">
        <is>
          <t>2026-04-09</t>
        </is>
      </c>
      <c r="E168" s="16" t="inlineStr">
        <is>
          <t>未知</t>
        </is>
      </c>
      <c r="F168" s="16" t="inlineStr">
        <is>
          <t>未知</t>
        </is>
      </c>
      <c r="G168" s="16" t="inlineStr">
        <is>
          <t>未知</t>
        </is>
      </c>
      <c r="H168" s="16" t="n"/>
      <c r="I168" s="16" t="inlineStr">
        <is>
          <t>P26380050301</t>
        </is>
      </c>
      <c r="J168" s="16" t="inlineStr">
        <is>
          <t>畔色樱桃木轻盈边柜 |樱桃木玻璃床头柜 |黑色玻璃床头柜 |樱桃木玻璃边柜</t>
        </is>
      </c>
      <c r="K168" s="16" t="inlineStr">
        <is>
          <t>轻盈边柜-榉木黑-木底座</t>
        </is>
      </c>
      <c r="L168" s="16" t="n"/>
      <c r="M168" s="16" t="inlineStr">
        <is>
          <t>1</t>
        </is>
      </c>
      <c r="N168" s="16" t="n"/>
      <c r="O168" s="16" t="n"/>
      <c r="P168" s="16" t="n"/>
      <c r="Q168" s="16" t="n"/>
      <c r="R168" s="16">
        <f>IFERROR(SUMPRODUCT(('2-定价总表'!$A$3:$A$493="PPS"&amp;MID(I168,2,99))*('2-定价总表'!$C$3:$C$493=K168)*('2-定价总表'!$T$3:$T$493))*IF(M168="",1,M168),"")</f>
        <v/>
      </c>
      <c r="S168" s="90" t="n"/>
      <c r="T168" s="90" t="n"/>
      <c r="U168" s="90" t="n"/>
      <c r="V168" s="90" t="n"/>
      <c r="W168" s="90" t="n"/>
      <c r="X168" s="90" t="n"/>
      <c r="Y168" s="90" t="n"/>
      <c r="Z168" s="90" t="n"/>
      <c r="AA168" s="90" t="n"/>
      <c r="AB168" s="16">
        <f>SUM(S168:AA168)</f>
        <v/>
      </c>
      <c r="AC168" s="16" t="inlineStr">
        <is>
          <t>1012.00</t>
        </is>
      </c>
      <c r="AD168" s="16">
        <f>AC168*0.006</f>
        <v/>
      </c>
      <c r="AE168" s="16">
        <f>AC168*0.02</f>
        <v/>
      </c>
      <c r="AF168" s="16">
        <f>AC168-AD168-AE168</f>
        <v/>
      </c>
      <c r="AG168" s="16" t="n"/>
      <c r="AH168" s="16" t="n"/>
      <c r="AI168" s="16">
        <f>SUM(AG168:AH168)</f>
        <v/>
      </c>
      <c r="AJ168" s="16">
        <f>AF168-AB168+AG168+AH168</f>
        <v/>
      </c>
      <c r="AK168" s="16">
        <f>IF(C168="是","杭州","江西工厂")</f>
        <v/>
      </c>
      <c r="AL168" s="9" t="inlineStr">
        <is>
          <t>交易关闭</t>
        </is>
      </c>
      <c r="AM168" s="94" t="inlineStr">
        <is>
          <t>—</t>
        </is>
      </c>
      <c r="AN168" s="16" t="inlineStr">
        <is>
          <t>退款成功</t>
        </is>
      </c>
      <c r="AO168" s="16" t="n">
        <v>1012</v>
      </c>
      <c r="AP168" s="16" t="n"/>
      <c r="AQ168" s="9" t="n"/>
      <c r="AR168" t="inlineStr">
        <is>
          <t>✓</t>
        </is>
      </c>
    </row>
    <row r="169" ht="24" customHeight="1">
      <c r="A169" s="15" t="inlineStr">
        <is>
          <t>淘宝</t>
        </is>
      </c>
      <c r="B169" s="14" t="inlineStr">
        <is>
          <t>4502264871009027631</t>
        </is>
      </c>
      <c r="C169" s="14" t="inlineStr">
        <is>
          <t>是</t>
        </is>
      </c>
      <c r="D169" s="15" t="inlineStr">
        <is>
          <t>2026-04-09</t>
        </is>
      </c>
      <c r="E169" s="15" t="inlineStr">
        <is>
          <t>未知</t>
        </is>
      </c>
      <c r="F169" s="15" t="inlineStr">
        <is>
          <t>未知</t>
        </is>
      </c>
      <c r="G169" s="15" t="inlineStr">
        <is>
          <t>未知</t>
        </is>
      </c>
      <c r="H169" s="15" t="inlineStr">
        <is>
          <t>2026-04-15</t>
        </is>
      </c>
      <c r="I169" s="15" t="inlineStr">
        <is>
          <t>P26330130115</t>
        </is>
      </c>
      <c r="J169" s="15" t="inlineStr">
        <is>
          <t>畔色黑胡桃木梯形腿双人床 |黑胡桃木拱形腿床</t>
        </is>
      </c>
      <c r="K169" s="15" t="inlineStr">
        <is>
          <t>黑胡桃木梯形腿床-1.2米-榉木铺板</t>
        </is>
      </c>
      <c r="L169" s="15" t="inlineStr">
        <is>
          <t>否</t>
        </is>
      </c>
      <c r="M169" s="15" t="inlineStr">
        <is>
          <t>1</t>
        </is>
      </c>
      <c r="N169" s="15" t="n"/>
      <c r="O169" s="15" t="inlineStr">
        <is>
          <t>圆通速递</t>
        </is>
      </c>
      <c r="P169" s="15" t="inlineStr">
        <is>
          <t>YT2545122142430</t>
        </is>
      </c>
      <c r="Q169" s="15" t="n"/>
      <c r="R169" s="15">
        <f>IFERROR(SUMPRODUCT(('2-定价总表'!$A$3:$A$493="PPS"&amp;MID(I169,2,99))*('2-定价总表'!$C$3:$C$493=K169)*('2-定价总表'!$T$3:$T$493))*IF(M169="",1,M169),"")</f>
        <v/>
      </c>
      <c r="S169" s="49" t="n"/>
      <c r="T169" s="15" t="n"/>
      <c r="U169" s="15" t="n"/>
      <c r="V169" s="15" t="n"/>
      <c r="W169" s="15" t="n"/>
      <c r="X169" s="15" t="n"/>
      <c r="Y169" s="15" t="n"/>
      <c r="Z169" s="15" t="n"/>
      <c r="AA169" s="15" t="n"/>
      <c r="AB169" s="15">
        <f>SUM(S169:AA169)</f>
        <v/>
      </c>
      <c r="AC169" s="15" t="inlineStr">
        <is>
          <t>140.00</t>
        </is>
      </c>
      <c r="AD169" s="15">
        <f>AC169*0.006</f>
        <v/>
      </c>
      <c r="AE169" s="15">
        <f>AC169*0.02</f>
        <v/>
      </c>
      <c r="AF169" s="15">
        <f>AC169-AD169-AE169</f>
        <v/>
      </c>
      <c r="AG169" s="15" t="n"/>
      <c r="AH169" s="15" t="n"/>
      <c r="AI169" s="15">
        <f>SUM(AG169:AH169)</f>
        <v/>
      </c>
      <c r="AJ169" s="15">
        <f>AF169-AB169+AG169+AH169</f>
        <v/>
      </c>
      <c r="AK169" s="15">
        <f>IF(C169="是","杭州","江西工厂")</f>
        <v/>
      </c>
      <c r="AL169" s="6" t="inlineStr">
        <is>
          <t>交易成功</t>
        </is>
      </c>
      <c r="AM169" s="93" t="inlineStr">
        <is>
          <t>202604092300116779143 4963293</t>
        </is>
      </c>
      <c r="AN169" s="15" t="inlineStr">
        <is>
          <t>没有申请退款</t>
        </is>
      </c>
      <c r="AO169" s="15" t="n">
        <v>0</v>
      </c>
      <c r="AP169" s="15" t="n"/>
      <c r="AQ169" s="6" t="n"/>
      <c r="AR169" t="inlineStr">
        <is>
          <t>✓</t>
        </is>
      </c>
    </row>
    <row r="170" ht="24" customHeight="1">
      <c r="A170" s="16" t="inlineStr">
        <is>
          <t>淘宝</t>
        </is>
      </c>
      <c r="B170" s="14" t="inlineStr">
        <is>
          <t>4502262132012020544</t>
        </is>
      </c>
      <c r="C170" s="14" t="inlineStr">
        <is>
          <t>是</t>
        </is>
      </c>
      <c r="D170" s="16" t="inlineStr">
        <is>
          <t>2026-04-09</t>
        </is>
      </c>
      <c r="E170" s="16" t="inlineStr">
        <is>
          <t>未知</t>
        </is>
      </c>
      <c r="F170" s="16" t="inlineStr">
        <is>
          <t>未知</t>
        </is>
      </c>
      <c r="G170" s="16" t="inlineStr">
        <is>
          <t>未知</t>
        </is>
      </c>
      <c r="H170" s="16" t="inlineStr">
        <is>
          <t>2026-04-15</t>
        </is>
      </c>
      <c r="I170" s="16" t="inlineStr">
        <is>
          <t>P26380060320</t>
        </is>
      </c>
      <c r="J170" s="16" t="inlineStr">
        <is>
          <t>畔色黑胡桃木床头柜 |黑胡桃木岩板床头柜</t>
        </is>
      </c>
      <c r="K170" s="16" t="inlineStr">
        <is>
          <t>黑胡桃木床头柜-岩板台面</t>
        </is>
      </c>
      <c r="L170" s="16" t="inlineStr">
        <is>
          <t>否</t>
        </is>
      </c>
      <c r="M170" s="16" t="inlineStr">
        <is>
          <t>1</t>
        </is>
      </c>
      <c r="N170" s="16" t="n"/>
      <c r="O170" s="16" t="inlineStr">
        <is>
          <t>圆通速递</t>
        </is>
      </c>
      <c r="P170" s="16" t="inlineStr">
        <is>
          <t>YT2585987508996</t>
        </is>
      </c>
      <c r="Q170" s="16" t="n"/>
      <c r="R170" s="16">
        <f>IFERROR(SUMPRODUCT(('2-定价总表'!$A$3:$A$493="PPS"&amp;MID(I170,2,99))*('2-定价总表'!$C$3:$C$493=K170)*('2-定价总表'!$T$3:$T$493))*IF(M170="",1,M170),"")</f>
        <v/>
      </c>
      <c r="S170" s="49" t="n"/>
      <c r="T170" s="16" t="n"/>
      <c r="U170" s="16" t="n"/>
      <c r="V170" s="16" t="n"/>
      <c r="W170" s="16" t="n"/>
      <c r="X170" s="16" t="n"/>
      <c r="Y170" s="16" t="n"/>
      <c r="Z170" s="16" t="n"/>
      <c r="AA170" s="16" t="n"/>
      <c r="AB170" s="16">
        <f>SUM(S170:AA170)</f>
        <v/>
      </c>
      <c r="AC170" s="16" t="inlineStr">
        <is>
          <t>150.00</t>
        </is>
      </c>
      <c r="AD170" s="16">
        <f>AC170*0.006</f>
        <v/>
      </c>
      <c r="AE170" s="16">
        <f>AC170*0.02</f>
        <v/>
      </c>
      <c r="AF170" s="16">
        <f>AC170-AD170-AE170</f>
        <v/>
      </c>
      <c r="AG170" s="16" t="n"/>
      <c r="AH170" s="16" t="n"/>
      <c r="AI170" s="16">
        <f>SUM(AG170:AH170)</f>
        <v/>
      </c>
      <c r="AJ170" s="16">
        <f>AF170-AB170+AG170+AH170</f>
        <v/>
      </c>
      <c r="AK170" s="16">
        <f>IF(C170="是","杭州","江西工厂")</f>
        <v/>
      </c>
      <c r="AL170" s="9" t="inlineStr">
        <is>
          <t>交易成功</t>
        </is>
      </c>
      <c r="AM170" s="93" t="inlineStr">
        <is>
          <t>202604092300112072143 8197321</t>
        </is>
      </c>
      <c r="AN170" s="16" t="inlineStr">
        <is>
          <t>没有申请退款</t>
        </is>
      </c>
      <c r="AO170" s="16" t="n">
        <v>0</v>
      </c>
      <c r="AP170" s="16" t="n"/>
      <c r="AQ170" s="9" t="n"/>
      <c r="AR170" t="inlineStr">
        <is>
          <t>✓</t>
        </is>
      </c>
    </row>
    <row r="171" ht="24" customHeight="1">
      <c r="A171" s="15" t="inlineStr">
        <is>
          <t>淘宝</t>
        </is>
      </c>
      <c r="B171" s="14" t="inlineStr">
        <is>
          <t>4502267389005010533</t>
        </is>
      </c>
      <c r="C171" s="14" t="inlineStr">
        <is>
          <t>是</t>
        </is>
      </c>
      <c r="D171" s="15" t="inlineStr">
        <is>
          <t>2026-04-09</t>
        </is>
      </c>
      <c r="E171" s="15" t="inlineStr">
        <is>
          <t>未知</t>
        </is>
      </c>
      <c r="F171" s="15" t="inlineStr">
        <is>
          <t>未知</t>
        </is>
      </c>
      <c r="G171" s="15" t="inlineStr">
        <is>
          <t>未知</t>
        </is>
      </c>
      <c r="H171" s="15" t="inlineStr">
        <is>
          <t>2026-04-15</t>
        </is>
      </c>
      <c r="I171" s="15" t="inlineStr">
        <is>
          <t>P26380060320</t>
        </is>
      </c>
      <c r="J171" s="15" t="inlineStr">
        <is>
          <t>畔色黑胡桃木床头柜 |黑胡桃木岩板床头柜</t>
        </is>
      </c>
      <c r="K171" s="15" t="inlineStr">
        <is>
          <t>黑胡桃木床头柜-岩板台面</t>
        </is>
      </c>
      <c r="L171" s="15" t="inlineStr">
        <is>
          <t>否</t>
        </is>
      </c>
      <c r="M171" s="15" t="inlineStr">
        <is>
          <t>1</t>
        </is>
      </c>
      <c r="N171" s="15" t="n"/>
      <c r="O171" s="15" t="inlineStr">
        <is>
          <t>圆通速递</t>
        </is>
      </c>
      <c r="P171" s="15" t="inlineStr">
        <is>
          <t>YT2540064907062</t>
        </is>
      </c>
      <c r="Q171" s="15" t="n"/>
      <c r="R171" s="15">
        <f>IFERROR(SUMPRODUCT(('2-定价总表'!$A$3:$A$493="PPS"&amp;MID(I171,2,99))*('2-定价总表'!$C$3:$C$493=K171)*('2-定价总表'!$T$3:$T$493))*IF(M171="",1,M171),"")</f>
        <v/>
      </c>
      <c r="S171" s="49" t="n"/>
      <c r="T171" s="15" t="n"/>
      <c r="U171" s="15" t="n"/>
      <c r="V171" s="15" t="n"/>
      <c r="W171" s="15" t="n"/>
      <c r="X171" s="15" t="n"/>
      <c r="Y171" s="15" t="n"/>
      <c r="Z171" s="15" t="n"/>
      <c r="AA171" s="15" t="n"/>
      <c r="AB171" s="15">
        <f>SUM(S171:AA171)</f>
        <v/>
      </c>
      <c r="AC171" s="15" t="inlineStr">
        <is>
          <t>130.00</t>
        </is>
      </c>
      <c r="AD171" s="15">
        <f>AC171*0.006</f>
        <v/>
      </c>
      <c r="AE171" s="15">
        <f>AC171*0.02</f>
        <v/>
      </c>
      <c r="AF171" s="15">
        <f>AC171-AD171-AE171</f>
        <v/>
      </c>
      <c r="AG171" s="15" t="n"/>
      <c r="AH171" s="15" t="n"/>
      <c r="AI171" s="15">
        <f>SUM(AG171:AH171)</f>
        <v/>
      </c>
      <c r="AJ171" s="15">
        <f>AF171-AB171+AG171+AH171</f>
        <v/>
      </c>
      <c r="AK171" s="15">
        <f>IF(C171="是","杭州","江西工厂")</f>
        <v/>
      </c>
      <c r="AL171" s="6" t="inlineStr">
        <is>
          <t>交易成功</t>
        </is>
      </c>
      <c r="AM171" s="93" t="inlineStr">
        <is>
          <t>202604092300117339143 1396245</t>
        </is>
      </c>
      <c r="AN171" s="15" t="inlineStr">
        <is>
          <t>没有申请退款</t>
        </is>
      </c>
      <c r="AO171" s="15" t="n">
        <v>0</v>
      </c>
      <c r="AP171" s="15" t="n"/>
      <c r="AQ171" s="6" t="n"/>
      <c r="AR171" t="inlineStr">
        <is>
          <t>✓</t>
        </is>
      </c>
    </row>
    <row r="172" ht="24" customHeight="1">
      <c r="A172" s="16" t="inlineStr">
        <is>
          <t>淘宝</t>
        </is>
      </c>
      <c r="B172" s="14" t="inlineStr">
        <is>
          <t>2701818588226029881</t>
        </is>
      </c>
      <c r="C172" s="14" t="inlineStr">
        <is>
          <t>是</t>
        </is>
      </c>
      <c r="D172" s="16" t="inlineStr">
        <is>
          <t>2026-04-09</t>
        </is>
      </c>
      <c r="E172" s="16" t="inlineStr">
        <is>
          <t>未知</t>
        </is>
      </c>
      <c r="F172" s="16" t="inlineStr">
        <is>
          <t>未知</t>
        </is>
      </c>
      <c r="G172" s="16" t="inlineStr">
        <is>
          <t>未知</t>
        </is>
      </c>
      <c r="H172" s="16" t="n"/>
      <c r="I172" s="16" t="inlineStr">
        <is>
          <t>P26330070320</t>
        </is>
      </c>
      <c r="J172" s="16" t="inlineStr">
        <is>
          <t>畔色榉木无边床 |榉木金属腿床</t>
        </is>
      </c>
      <c r="K172" s="16" t="inlineStr">
        <is>
          <t>榉木无边床-1.2米-榉木铺板</t>
        </is>
      </c>
      <c r="L172" s="16" t="inlineStr">
        <is>
          <t>否</t>
        </is>
      </c>
      <c r="M172" s="16" t="inlineStr">
        <is>
          <t>1</t>
        </is>
      </c>
      <c r="N172" s="16" t="n"/>
      <c r="O172" s="16" t="n"/>
      <c r="P172" s="16" t="n"/>
      <c r="Q172" s="16" t="n"/>
      <c r="R172" s="16">
        <f>IFERROR(SUMPRODUCT(('2-定价总表'!$A$3:$A$493="PPS"&amp;MID(I172,2,99))*('2-定价总表'!$C$3:$C$493=K172)*('2-定价总表'!$T$3:$T$493))*IF(M172="",1,M172),"")</f>
        <v/>
      </c>
      <c r="S172" s="49" t="n"/>
      <c r="T172" s="16" t="n"/>
      <c r="U172" s="16" t="n"/>
      <c r="V172" s="16" t="n"/>
      <c r="W172" s="16" t="n"/>
      <c r="X172" s="16" t="n"/>
      <c r="Y172" s="16" t="n"/>
      <c r="Z172" s="16" t="n"/>
      <c r="AA172" s="16" t="n"/>
      <c r="AB172" s="16">
        <f>SUM(S172:AA172)</f>
        <v/>
      </c>
      <c r="AC172" s="16" t="inlineStr">
        <is>
          <t>120.00</t>
        </is>
      </c>
      <c r="AD172" s="16">
        <f>AC172*0.006</f>
        <v/>
      </c>
      <c r="AE172" s="16">
        <f>AC172*0.02</f>
        <v/>
      </c>
      <c r="AF172" s="16">
        <f>AC172-AD172-AE172</f>
        <v/>
      </c>
      <c r="AG172" s="16" t="n"/>
      <c r="AH172" s="16" t="n"/>
      <c r="AI172" s="16">
        <f>SUM(AG172:AH172)</f>
        <v/>
      </c>
      <c r="AJ172" s="16">
        <f>AF172-AB172+AG172+AH172</f>
        <v/>
      </c>
      <c r="AK172" s="16">
        <f>IF(C172="是","杭州","江西工厂")</f>
        <v/>
      </c>
      <c r="AL172" s="9" t="inlineStr">
        <is>
          <t>交易关闭</t>
        </is>
      </c>
      <c r="AM172" s="94" t="inlineStr">
        <is>
          <t>—</t>
        </is>
      </c>
      <c r="AN172" s="16" t="inlineStr">
        <is>
          <t>退款成功</t>
        </is>
      </c>
      <c r="AO172" s="16" t="n">
        <v>120</v>
      </c>
      <c r="AP172" s="16" t="n"/>
      <c r="AQ172" s="9" t="n"/>
      <c r="AR172" t="inlineStr">
        <is>
          <t>✓</t>
        </is>
      </c>
    </row>
    <row r="173" ht="24" customHeight="1">
      <c r="A173" s="15" t="inlineStr">
        <is>
          <t>淘宝</t>
        </is>
      </c>
      <c r="B173" s="14" t="inlineStr">
        <is>
          <t>4502257598223006103</t>
        </is>
      </c>
      <c r="C173" s="14" t="inlineStr">
        <is>
          <t>是</t>
        </is>
      </c>
      <c r="D173" s="15" t="inlineStr">
        <is>
          <t>2026-04-09</t>
        </is>
      </c>
      <c r="E173" s="15" t="inlineStr">
        <is>
          <t>未知</t>
        </is>
      </c>
      <c r="F173" s="15" t="inlineStr">
        <is>
          <t>未知</t>
        </is>
      </c>
      <c r="G173" s="15" t="inlineStr">
        <is>
          <t>未知</t>
        </is>
      </c>
      <c r="H173" s="15" t="n"/>
      <c r="I173" s="15" t="inlineStr">
        <is>
          <t>P25250130420</t>
        </is>
      </c>
      <c r="J173" s="15" t="inlineStr">
        <is>
          <t>黑胡桃木太空舱餐边柜 |黑胡桃木曜黑餐边柜</t>
        </is>
      </c>
      <c r="K173" s="15" t="inlineStr">
        <is>
          <t>曜黑柜-下柜-2.1米</t>
        </is>
      </c>
      <c r="L173" s="15" t="inlineStr">
        <is>
          <t>否</t>
        </is>
      </c>
      <c r="M173" s="15" t="inlineStr">
        <is>
          <t>1</t>
        </is>
      </c>
      <c r="N173" s="15" t="n"/>
      <c r="O173" s="15" t="n"/>
      <c r="P173" s="15" t="n"/>
      <c r="Q173" s="15" t="n"/>
      <c r="R173" s="15">
        <f>IFERROR(SUMPRODUCT(('2-定价总表'!$A$3:$A$493="PPS"&amp;MID(I173,2,99))*('2-定价总表'!$C$3:$C$493=K173)*('2-定价总表'!$T$3:$T$493))*IF(M173="",1,M173),"")</f>
        <v/>
      </c>
      <c r="S173" s="49" t="n"/>
      <c r="T173" s="15" t="n"/>
      <c r="U173" s="15" t="n"/>
      <c r="V173" s="15" t="n"/>
      <c r="W173" s="15" t="n"/>
      <c r="X173" s="15" t="n"/>
      <c r="Y173" s="15" t="n"/>
      <c r="Z173" s="15" t="n"/>
      <c r="AA173" s="15" t="n"/>
      <c r="AB173" s="15">
        <f>SUM(S173:AA173)</f>
        <v/>
      </c>
      <c r="AC173" s="15" t="inlineStr">
        <is>
          <t>130.00</t>
        </is>
      </c>
      <c r="AD173" s="15">
        <f>AC173*0.006</f>
        <v/>
      </c>
      <c r="AE173" s="15">
        <f>AC173*0.02</f>
        <v/>
      </c>
      <c r="AF173" s="15">
        <f>AC173-AD173-AE173</f>
        <v/>
      </c>
      <c r="AG173" s="15" t="n"/>
      <c r="AH173" s="15" t="n"/>
      <c r="AI173" s="15">
        <f>SUM(AG173:AH173)</f>
        <v/>
      </c>
      <c r="AJ173" s="15">
        <f>AF173-AB173+AG173+AH173</f>
        <v/>
      </c>
      <c r="AK173" s="15">
        <f>IF(C173="是","杭州","江西工厂")</f>
        <v/>
      </c>
      <c r="AL173" s="6" t="inlineStr">
        <is>
          <t>交易关闭</t>
        </is>
      </c>
      <c r="AM173" s="94" t="inlineStr">
        <is>
          <t>—</t>
        </is>
      </c>
      <c r="AN173" s="15" t="inlineStr">
        <is>
          <t>退款成功</t>
        </is>
      </c>
      <c r="AO173" s="15" t="n">
        <v>130</v>
      </c>
      <c r="AP173" s="15" t="n"/>
      <c r="AQ173" s="6" t="n"/>
      <c r="AR173" t="inlineStr">
        <is>
          <t>✓</t>
        </is>
      </c>
    </row>
    <row r="174" ht="24" customHeight="1">
      <c r="A174" s="16" t="inlineStr">
        <is>
          <t>淘宝</t>
        </is>
      </c>
      <c r="B174" s="14" t="inlineStr">
        <is>
          <t>2701814916219004855</t>
        </is>
      </c>
      <c r="C174" s="14" t="inlineStr">
        <is>
          <t>是</t>
        </is>
      </c>
      <c r="D174" s="16" t="inlineStr">
        <is>
          <t>2026-04-09</t>
        </is>
      </c>
      <c r="E174" s="16" t="inlineStr">
        <is>
          <t>未知</t>
        </is>
      </c>
      <c r="F174" s="16" t="inlineStr">
        <is>
          <t>未知</t>
        </is>
      </c>
      <c r="G174" s="16" t="inlineStr">
        <is>
          <t>未知</t>
        </is>
      </c>
      <c r="H174" s="16" t="n"/>
      <c r="I174" s="16" t="inlineStr">
        <is>
          <t>P26330080322</t>
        </is>
      </c>
      <c r="J174" s="16" t="inlineStr">
        <is>
          <t>畔色榉木柔光双人床 |榉木小灯床</t>
        </is>
      </c>
      <c r="K174" s="16" t="inlineStr">
        <is>
          <t>榉木柔光床-1.2米-榉木铺板</t>
        </is>
      </c>
      <c r="L174" s="16" t="inlineStr">
        <is>
          <t>否</t>
        </is>
      </c>
      <c r="M174" s="16" t="inlineStr">
        <is>
          <t>1</t>
        </is>
      </c>
      <c r="N174" s="16" t="n"/>
      <c r="O174" s="16" t="n"/>
      <c r="P174" s="16" t="n"/>
      <c r="Q174" s="16" t="n"/>
      <c r="R174" s="16">
        <f>IFERROR(SUMPRODUCT(('2-定价总表'!$A$3:$A$493="PPS"&amp;MID(I174,2,99))*('2-定价总表'!$C$3:$C$493=K174)*('2-定价总表'!$T$3:$T$493))*IF(M174="",1,M174),"")</f>
        <v/>
      </c>
      <c r="S174" s="49" t="n"/>
      <c r="T174" s="16" t="n"/>
      <c r="U174" s="16" t="n"/>
      <c r="V174" s="16" t="n"/>
      <c r="W174" s="16" t="n"/>
      <c r="X174" s="16" t="n"/>
      <c r="Y174" s="16" t="n"/>
      <c r="Z174" s="16" t="n"/>
      <c r="AA174" s="16" t="n"/>
      <c r="AB174" s="16">
        <f>SUM(S174:AA174)</f>
        <v/>
      </c>
      <c r="AC174" s="16" t="inlineStr">
        <is>
          <t>130.00</t>
        </is>
      </c>
      <c r="AD174" s="16">
        <f>AC174*0.006</f>
        <v/>
      </c>
      <c r="AE174" s="16">
        <f>AC174*0.02</f>
        <v/>
      </c>
      <c r="AF174" s="16">
        <f>AC174-AD174-AE174</f>
        <v/>
      </c>
      <c r="AG174" s="16" t="n"/>
      <c r="AH174" s="16" t="n"/>
      <c r="AI174" s="16">
        <f>SUM(AG174:AH174)</f>
        <v/>
      </c>
      <c r="AJ174" s="16">
        <f>AF174-AB174+AG174+AH174</f>
        <v/>
      </c>
      <c r="AK174" s="16">
        <f>IF(C174="是","杭州","江西工厂")</f>
        <v/>
      </c>
      <c r="AL174" s="9" t="inlineStr">
        <is>
          <t>交易关闭</t>
        </is>
      </c>
      <c r="AM174" s="94" t="inlineStr">
        <is>
          <t>—</t>
        </is>
      </c>
      <c r="AN174" s="16" t="inlineStr">
        <is>
          <t>退款成功</t>
        </is>
      </c>
      <c r="AO174" s="16" t="n">
        <v>130</v>
      </c>
      <c r="AP174" s="16" t="n"/>
      <c r="AQ174" s="9" t="n"/>
      <c r="AR174" t="inlineStr">
        <is>
          <t>✓</t>
        </is>
      </c>
    </row>
    <row r="175">
      <c r="A175" s="15" t="inlineStr">
        <is>
          <t>淘宝</t>
        </is>
      </c>
      <c r="B175" s="14" t="inlineStr">
        <is>
          <t>4502261702217008306</t>
        </is>
      </c>
      <c r="C175" s="14" t="inlineStr">
        <is>
          <t>是</t>
        </is>
      </c>
      <c r="D175" s="15" t="inlineStr">
        <is>
          <t>2026-04-09</t>
        </is>
      </c>
      <c r="E175" s="15" t="inlineStr">
        <is>
          <t>未知</t>
        </is>
      </c>
      <c r="F175" s="15" t="inlineStr">
        <is>
          <t>未知</t>
        </is>
      </c>
      <c r="G175" s="15" t="inlineStr">
        <is>
          <t>未知</t>
        </is>
      </c>
      <c r="H175" s="15" t="inlineStr">
        <is>
          <t>2026-04-15</t>
        </is>
      </c>
      <c r="I175" s="15" t="inlineStr">
        <is>
          <t>P24250080805</t>
        </is>
      </c>
      <c r="J175" s="15" t="inlineStr">
        <is>
          <t>作废洞石大柜链接</t>
        </is>
      </c>
      <c r="K175" s="15" t="inlineStr">
        <is>
          <t>作废洞石大柜链接</t>
        </is>
      </c>
      <c r="L175" s="15" t="inlineStr">
        <is>
          <t>否</t>
        </is>
      </c>
      <c r="M175" s="15" t="inlineStr">
        <is>
          <t>1</t>
        </is>
      </c>
      <c r="N175" s="15" t="n"/>
      <c r="O175" s="15" t="inlineStr">
        <is>
          <t>圆通速递</t>
        </is>
      </c>
      <c r="P175" s="15" t="inlineStr">
        <is>
          <t>YT2545122142256</t>
        </is>
      </c>
      <c r="Q175" s="15" t="n"/>
      <c r="R175" s="15">
        <f>IFERROR(SUMPRODUCT(('2-定价总表'!$A$3:$A$493="PPS"&amp;MID(I175,2,99))*('2-定价总表'!$C$3:$C$493=K175)*('2-定价总表'!$T$3:$T$493))*IF(M175="",1,M175),"")</f>
        <v/>
      </c>
      <c r="S175" s="49" t="n"/>
      <c r="T175" s="15" t="n"/>
      <c r="U175" s="15" t="n"/>
      <c r="V175" s="15" t="n"/>
      <c r="W175" s="15" t="n"/>
      <c r="X175" s="15" t="n"/>
      <c r="Y175" s="15" t="n"/>
      <c r="Z175" s="15" t="n"/>
      <c r="AA175" s="15" t="n"/>
      <c r="AB175" s="15">
        <f>SUM(S175:AA175)</f>
        <v/>
      </c>
      <c r="AC175" s="15" t="inlineStr">
        <is>
          <t>130.00</t>
        </is>
      </c>
      <c r="AD175" s="15">
        <f>AC175*0.006</f>
        <v/>
      </c>
      <c r="AE175" s="15">
        <f>AC175*0.02</f>
        <v/>
      </c>
      <c r="AF175" s="15">
        <f>AC175-AD175-AE175</f>
        <v/>
      </c>
      <c r="AG175" s="15" t="n"/>
      <c r="AH175" s="15" t="n"/>
      <c r="AI175" s="15">
        <f>SUM(AG175:AH175)</f>
        <v/>
      </c>
      <c r="AJ175" s="15">
        <f>AF175-AB175+AG175+AH175</f>
        <v/>
      </c>
      <c r="AK175" s="15">
        <f>IF(C175="是","杭州","江西工厂")</f>
        <v/>
      </c>
      <c r="AL175" s="6" t="inlineStr">
        <is>
          <t>交易成功</t>
        </is>
      </c>
      <c r="AM175" s="93" t="inlineStr">
        <is>
          <t>202604092300116658141 6325434</t>
        </is>
      </c>
      <c r="AN175" s="15" t="inlineStr">
        <is>
          <t>没有申请退款</t>
        </is>
      </c>
      <c r="AO175" s="15" t="n">
        <v>0</v>
      </c>
      <c r="AP175" s="15" t="n"/>
      <c r="AQ175" s="6" t="n"/>
      <c r="AR175" t="inlineStr">
        <is>
          <t>✓</t>
        </is>
      </c>
    </row>
    <row r="176" ht="24" customHeight="1">
      <c r="A176" s="16" t="inlineStr">
        <is>
          <t>淘宝</t>
        </is>
      </c>
      <c r="B176" s="14" t="inlineStr">
        <is>
          <t>2701820065192001871</t>
        </is>
      </c>
      <c r="C176" s="14" t="inlineStr">
        <is>
          <t>非已记录补单</t>
        </is>
      </c>
      <c r="D176" s="16" t="inlineStr">
        <is>
          <t>2026-04-08</t>
        </is>
      </c>
      <c r="E176" s="16" t="inlineStr">
        <is>
          <t>卢女士</t>
        </is>
      </c>
      <c r="F176" s="16" t="inlineStr">
        <is>
          <t>18418946853-2083</t>
        </is>
      </c>
      <c r="G176" s="16" t="inlineStr">
        <is>
          <t>四川省 成都市 锦江区 柳江街道锦江区白鹭湾天府养云12栋2单元-402</t>
        </is>
      </c>
      <c r="H176" s="16" t="inlineStr">
        <is>
          <t>2026-04-12</t>
        </is>
      </c>
      <c r="I176" s="16" t="inlineStr">
        <is>
          <t>P25250100405</t>
        </is>
      </c>
      <c r="J176" s="16" t="inlineStr">
        <is>
          <t>樱桃木窄柜 |樱桃木1米餐边柜</t>
        </is>
      </c>
      <c r="K176" s="16" t="inlineStr">
        <is>
          <t>窄柜-整柜洞石背板-1.2米</t>
        </is>
      </c>
      <c r="L176" s="16" t="inlineStr">
        <is>
          <t>否</t>
        </is>
      </c>
      <c r="M176" s="16" t="inlineStr">
        <is>
          <t>1</t>
        </is>
      </c>
      <c r="N176" s="16" t="n"/>
      <c r="O176" s="16" t="inlineStr">
        <is>
          <t>壹米滴答快运</t>
        </is>
      </c>
      <c r="P176" s="16" t="inlineStr">
        <is>
          <t>700907647781</t>
        </is>
      </c>
      <c r="Q176" s="16" t="inlineStr">
        <is>
          <t>P50962494483</t>
        </is>
      </c>
      <c r="R176" s="91">
        <f>IFERROR(SUMPRODUCT(('2-定价总表'!$A$3:$A$493="PPS"&amp;MID(I176,2,99))*('2-定价总表'!$C$3:$C$493=K176)*('2-定价总表'!$T$3:$T$493))*IF(M176="",1,M176),"")</f>
        <v/>
      </c>
      <c r="S176" s="90" t="e">
        <v>#N/A</v>
      </c>
      <c r="T176" s="90" t="e">
        <v>#N/A</v>
      </c>
      <c r="U176" s="90" t="e">
        <v>#N/A</v>
      </c>
      <c r="V176" s="90" t="e">
        <v>#N/A</v>
      </c>
      <c r="W176" s="90" t="e">
        <v>#N/A</v>
      </c>
      <c r="X176" s="90" t="e">
        <v>#N/A</v>
      </c>
      <c r="Y176" s="90" t="n"/>
      <c r="Z176" s="90" t="e">
        <v>#N/A</v>
      </c>
      <c r="AA176" s="90" t="e">
        <v>#N/A</v>
      </c>
      <c r="AB176" s="16">
        <f>SUM(S176:AA176)</f>
        <v/>
      </c>
      <c r="AC176" s="16" t="inlineStr">
        <is>
          <t>5858.40</t>
        </is>
      </c>
      <c r="AD176" s="16">
        <f>AC176*0.006</f>
        <v/>
      </c>
      <c r="AE176" s="16">
        <f>AC176*0.02</f>
        <v/>
      </c>
      <c r="AF176" s="16">
        <f>AC176-AD176-AE176</f>
        <v/>
      </c>
      <c r="AG176" s="16" t="n"/>
      <c r="AH176" s="16" t="n"/>
      <c r="AI176" s="16">
        <f>SUM(AG176:AH176)</f>
        <v/>
      </c>
      <c r="AJ176" s="16">
        <f>AF176-AB176+AG176+AH176</f>
        <v/>
      </c>
      <c r="AK176" s="16">
        <f>IF(C176="是","杭州","江西工厂")</f>
        <v/>
      </c>
      <c r="AL176" s="9" t="inlineStr">
        <is>
          <t>交易成功</t>
        </is>
      </c>
      <c r="AM176" s="93" t="inlineStr">
        <is>
          <t>202604082200118288142 3300804</t>
        </is>
      </c>
      <c r="AN176" s="16" t="inlineStr">
        <is>
          <t>没有申请退款</t>
        </is>
      </c>
      <c r="AO176" s="16" t="n">
        <v>0</v>
      </c>
      <c r="AP176" s="16" t="n"/>
      <c r="AQ176" s="9" t="n"/>
      <c r="AR176" s="88" t="inlineStr">
        <is>
          <t>公式错误/未解析: 产品理论成本、产品实际成本、实际运费、上楼费、安装费、订单赔付费
[待填]成本/费用字段</t>
        </is>
      </c>
    </row>
    <row r="177" ht="48" customHeight="1">
      <c r="A177" s="15" t="inlineStr">
        <is>
          <t>淘宝</t>
        </is>
      </c>
      <c r="B177" s="14" t="inlineStr">
        <is>
          <t>2701815855205006455</t>
        </is>
      </c>
      <c r="C177" s="14" t="inlineStr">
        <is>
          <t>是</t>
        </is>
      </c>
      <c r="D177" s="15" t="inlineStr">
        <is>
          <t>2026-04-08</t>
        </is>
      </c>
      <c r="E177" s="15" t="inlineStr">
        <is>
          <t>未知</t>
        </is>
      </c>
      <c r="F177" s="15" t="inlineStr">
        <is>
          <t>未知</t>
        </is>
      </c>
      <c r="G177" s="15" t="inlineStr">
        <is>
          <t>未知</t>
        </is>
      </c>
      <c r="H177" s="15" t="inlineStr">
        <is>
          <t>2026-04-13</t>
        </is>
      </c>
      <c r="I177" s="15" t="inlineStr">
        <is>
          <t>P24250080801</t>
        </is>
      </c>
      <c r="J177" s="15" t="inlineStr">
        <is>
          <t>洞石餐边柜 |樱桃木洞石餐边大柜 |樱桃木洞石模块餐边柜</t>
        </is>
      </c>
      <c r="K177" s="15" t="inlineStr">
        <is>
          <t>洞石餐边柜-洞石整柜2.1米（多抽组合）（分类抽屉+玻璃移门+开门）</t>
        </is>
      </c>
      <c r="L177" s="15" t="inlineStr">
        <is>
          <t>否</t>
        </is>
      </c>
      <c r="M177" s="15" t="inlineStr">
        <is>
          <t>1</t>
        </is>
      </c>
      <c r="N177" s="15" t="n"/>
      <c r="O177" s="15" t="inlineStr">
        <is>
          <t>圆通速递</t>
        </is>
      </c>
      <c r="P177" s="15" t="inlineStr">
        <is>
          <t>YT2544867992001</t>
        </is>
      </c>
      <c r="Q177" s="15" t="n"/>
      <c r="R177" s="15">
        <f>IFERROR(SUMPRODUCT(('2-定价总表'!$A$3:$A$493="PPS"&amp;MID(I177,2,99))*('2-定价总表'!$C$3:$C$493=K177)*('2-定价总表'!$T$3:$T$493))*IF(M177="",1,M177),"")</f>
        <v/>
      </c>
      <c r="S177" s="49" t="n"/>
      <c r="T177" s="15" t="n"/>
      <c r="U177" s="15" t="n"/>
      <c r="V177" s="15" t="n"/>
      <c r="W177" s="15" t="n"/>
      <c r="X177" s="15" t="n"/>
      <c r="Y177" s="15" t="n"/>
      <c r="Z177" s="15" t="n"/>
      <c r="AA177" s="15" t="n"/>
      <c r="AB177" s="15">
        <f>SUM(S177:AA177)</f>
        <v/>
      </c>
      <c r="AC177" s="15" t="inlineStr">
        <is>
          <t>130.00</t>
        </is>
      </c>
      <c r="AD177" s="15">
        <f>AC177*0.006</f>
        <v/>
      </c>
      <c r="AE177" s="15">
        <f>AC177*0.02</f>
        <v/>
      </c>
      <c r="AF177" s="15">
        <f>AC177-AD177-AE177</f>
        <v/>
      </c>
      <c r="AG177" s="15" t="n"/>
      <c r="AH177" s="15" t="n"/>
      <c r="AI177" s="15">
        <f>SUM(AG177:AH177)</f>
        <v/>
      </c>
      <c r="AJ177" s="15">
        <f>AF177-AB177+AG177+AH177</f>
        <v/>
      </c>
      <c r="AK177" s="15">
        <f>IF(C177="是","杭州","江西工厂")</f>
        <v/>
      </c>
      <c r="AL177" s="6" t="inlineStr">
        <is>
          <t>交易成功</t>
        </is>
      </c>
      <c r="AM177" s="93" t="inlineStr">
        <is>
          <t>202604082300112526142 3867114</t>
        </is>
      </c>
      <c r="AN177" s="15" t="inlineStr">
        <is>
          <t>没有申请退款</t>
        </is>
      </c>
      <c r="AO177" s="15" t="n">
        <v>0</v>
      </c>
      <c r="AP177" s="15" t="n"/>
      <c r="AQ177" s="6" t="n"/>
      <c r="AR177" t="inlineStr">
        <is>
          <t>✓</t>
        </is>
      </c>
    </row>
    <row r="178" ht="24" customHeight="1">
      <c r="A178" s="16" t="inlineStr">
        <is>
          <t>淘宝</t>
        </is>
      </c>
      <c r="B178" s="14" t="inlineStr">
        <is>
          <t>2701817472174006273</t>
        </is>
      </c>
      <c r="C178" s="14" t="inlineStr">
        <is>
          <t>是</t>
        </is>
      </c>
      <c r="D178" s="16" t="inlineStr">
        <is>
          <t>2026-04-08</t>
        </is>
      </c>
      <c r="E178" s="16" t="inlineStr">
        <is>
          <t>未知</t>
        </is>
      </c>
      <c r="F178" s="16" t="inlineStr">
        <is>
          <t>未知</t>
        </is>
      </c>
      <c r="G178" s="16" t="inlineStr">
        <is>
          <t>未知</t>
        </is>
      </c>
      <c r="H178" s="16" t="n"/>
      <c r="I178" s="16" t="inlineStr">
        <is>
          <t>P26330100225</t>
        </is>
      </c>
      <c r="J178" s="16" t="inlineStr">
        <is>
          <t>畔色樱桃木齐边双人床 |樱桃木方腿床</t>
        </is>
      </c>
      <c r="K178" s="16" t="inlineStr">
        <is>
          <t>樱桃木齐边床-1.2米-榉木铺板</t>
        </is>
      </c>
      <c r="L178" s="16" t="inlineStr">
        <is>
          <t>否</t>
        </is>
      </c>
      <c r="M178" s="16" t="inlineStr">
        <is>
          <t>1</t>
        </is>
      </c>
      <c r="N178" s="16" t="n"/>
      <c r="O178" s="16" t="n"/>
      <c r="P178" s="16" t="n"/>
      <c r="Q178" s="16" t="n"/>
      <c r="R178" s="16">
        <f>IFERROR(SUMPRODUCT(('2-定价总表'!$A$3:$A$493="PPS"&amp;MID(I178,2,99))*('2-定价总表'!$C$3:$C$493=K178)*('2-定价总表'!$T$3:$T$493))*IF(M178="",1,M178),"")</f>
        <v/>
      </c>
      <c r="S178" s="49" t="n"/>
      <c r="T178" s="16" t="n"/>
      <c r="U178" s="16" t="n"/>
      <c r="V178" s="16" t="n"/>
      <c r="W178" s="16" t="n"/>
      <c r="X178" s="16" t="n"/>
      <c r="Y178" s="16" t="n"/>
      <c r="Z178" s="16" t="n"/>
      <c r="AA178" s="16" t="n"/>
      <c r="AB178" s="16">
        <f>SUM(S178:AA178)</f>
        <v/>
      </c>
      <c r="AC178" s="16" t="inlineStr">
        <is>
          <t>170.00</t>
        </is>
      </c>
      <c r="AD178" s="16">
        <f>AC178*0.006</f>
        <v/>
      </c>
      <c r="AE178" s="16">
        <f>AC178*0.02</f>
        <v/>
      </c>
      <c r="AF178" s="16">
        <f>AC178-AD178-AE178</f>
        <v/>
      </c>
      <c r="AG178" s="16" t="n"/>
      <c r="AH178" s="16" t="n"/>
      <c r="AI178" s="16">
        <f>SUM(AG178:AH178)</f>
        <v/>
      </c>
      <c r="AJ178" s="16">
        <f>AF178-AB178+AG178+AH178</f>
        <v/>
      </c>
      <c r="AK178" s="16">
        <f>IF(C178="是","杭州","江西工厂")</f>
        <v/>
      </c>
      <c r="AL178" s="9" t="inlineStr">
        <is>
          <t>交易关闭</t>
        </is>
      </c>
      <c r="AM178" s="94" t="inlineStr">
        <is>
          <t>—</t>
        </is>
      </c>
      <c r="AN178" s="16" t="inlineStr">
        <is>
          <t>退款成功</t>
        </is>
      </c>
      <c r="AO178" s="16" t="n">
        <v>170</v>
      </c>
      <c r="AP178" s="16" t="n"/>
      <c r="AQ178" s="9" t="n"/>
      <c r="AR178" t="inlineStr">
        <is>
          <t>✓</t>
        </is>
      </c>
    </row>
    <row r="179" ht="24" customHeight="1">
      <c r="A179" s="15" t="inlineStr">
        <is>
          <t>淘宝</t>
        </is>
      </c>
      <c r="B179" s="14" t="inlineStr">
        <is>
          <t>4502257741188033804</t>
        </is>
      </c>
      <c r="C179" s="14" t="inlineStr">
        <is>
          <t>是</t>
        </is>
      </c>
      <c r="D179" s="15" t="inlineStr">
        <is>
          <t>2026-04-08</t>
        </is>
      </c>
      <c r="E179" s="15" t="inlineStr">
        <is>
          <t>未知</t>
        </is>
      </c>
      <c r="F179" s="15" t="inlineStr">
        <is>
          <t>未知</t>
        </is>
      </c>
      <c r="G179" s="15" t="inlineStr">
        <is>
          <t>未知</t>
        </is>
      </c>
      <c r="H179" s="15" t="inlineStr">
        <is>
          <t>2026-04-13</t>
        </is>
      </c>
      <c r="I179" s="15" t="inlineStr">
        <is>
          <t>P25250130420</t>
        </is>
      </c>
      <c r="J179" s="15" t="inlineStr">
        <is>
          <t>黑胡桃木太空舱餐边柜 |黑胡桃木曜黑餐边柜</t>
        </is>
      </c>
      <c r="K179" s="15" t="inlineStr">
        <is>
          <t>曜黑柜-下柜-2.1米</t>
        </is>
      </c>
      <c r="L179" s="15" t="inlineStr">
        <is>
          <t>否</t>
        </is>
      </c>
      <c r="M179" s="15" t="inlineStr">
        <is>
          <t>1</t>
        </is>
      </c>
      <c r="N179" s="15" t="n"/>
      <c r="O179" s="15" t="inlineStr">
        <is>
          <t>圆通速递</t>
        </is>
      </c>
      <c r="P179" s="15" t="inlineStr">
        <is>
          <t>YT2544867992786</t>
        </is>
      </c>
      <c r="Q179" s="15" t="n"/>
      <c r="R179" s="15">
        <f>IFERROR(SUMPRODUCT(('2-定价总表'!$A$3:$A$493="PPS"&amp;MID(I179,2,99))*('2-定价总表'!$C$3:$C$493=K179)*('2-定价总表'!$T$3:$T$493))*IF(M179="",1,M179),"")</f>
        <v/>
      </c>
      <c r="S179" s="49" t="n"/>
      <c r="T179" s="15" t="n"/>
      <c r="U179" s="15" t="n"/>
      <c r="V179" s="15" t="n"/>
      <c r="W179" s="15" t="n"/>
      <c r="X179" s="15" t="n"/>
      <c r="Y179" s="15" t="n"/>
      <c r="Z179" s="15" t="n"/>
      <c r="AA179" s="15" t="n"/>
      <c r="AB179" s="15">
        <f>SUM(S179:AA179)</f>
        <v/>
      </c>
      <c r="AC179" s="15" t="inlineStr">
        <is>
          <t>130.00</t>
        </is>
      </c>
      <c r="AD179" s="15">
        <f>AC179*0.006</f>
        <v/>
      </c>
      <c r="AE179" s="15">
        <f>AC179*0.02</f>
        <v/>
      </c>
      <c r="AF179" s="15">
        <f>AC179-AD179-AE179</f>
        <v/>
      </c>
      <c r="AG179" s="15" t="n"/>
      <c r="AH179" s="15" t="n"/>
      <c r="AI179" s="15">
        <f>SUM(AG179:AH179)</f>
        <v/>
      </c>
      <c r="AJ179" s="15">
        <f>AF179-AB179+AG179+AH179</f>
        <v/>
      </c>
      <c r="AK179" s="15">
        <f>IF(C179="是","杭州","江西工厂")</f>
        <v/>
      </c>
      <c r="AL179" s="6" t="inlineStr">
        <is>
          <t>交易成功</t>
        </is>
      </c>
      <c r="AM179" s="93" t="inlineStr">
        <is>
          <t>202604082300111810144 8898214</t>
        </is>
      </c>
      <c r="AN179" s="15" t="inlineStr">
        <is>
          <t>没有申请退款</t>
        </is>
      </c>
      <c r="AO179" s="15" t="n">
        <v>0</v>
      </c>
      <c r="AP179" s="15" t="n"/>
      <c r="AQ179" s="6" t="n"/>
      <c r="AR179" t="inlineStr">
        <is>
          <t>✓</t>
        </is>
      </c>
    </row>
    <row r="180" ht="24" customHeight="1">
      <c r="A180" s="16" t="inlineStr">
        <is>
          <t>淘宝</t>
        </is>
      </c>
      <c r="B180" s="14" t="inlineStr">
        <is>
          <t>4502244744029025148</t>
        </is>
      </c>
      <c r="C180" s="14" t="inlineStr">
        <is>
          <t>是</t>
        </is>
      </c>
      <c r="D180" s="16" t="inlineStr">
        <is>
          <t>2026-04-08</t>
        </is>
      </c>
      <c r="E180" s="16" t="inlineStr">
        <is>
          <t>未知</t>
        </is>
      </c>
      <c r="F180" s="16" t="inlineStr">
        <is>
          <t>未知</t>
        </is>
      </c>
      <c r="G180" s="16" t="inlineStr">
        <is>
          <t>未知</t>
        </is>
      </c>
      <c r="H180" s="16" t="n"/>
      <c r="I180" s="16" t="inlineStr">
        <is>
          <t>P26330080322</t>
        </is>
      </c>
      <c r="J180" s="16" t="inlineStr">
        <is>
          <t>畔色榉木柔光双人床 |榉木小灯床</t>
        </is>
      </c>
      <c r="K180" s="16" t="inlineStr">
        <is>
          <t>榉木柔光床-1.2米-榉木铺板</t>
        </is>
      </c>
      <c r="L180" s="16" t="inlineStr">
        <is>
          <t>否</t>
        </is>
      </c>
      <c r="M180" s="16" t="inlineStr">
        <is>
          <t>1</t>
        </is>
      </c>
      <c r="N180" s="16" t="n"/>
      <c r="O180" s="16" t="n"/>
      <c r="P180" s="16" t="n"/>
      <c r="Q180" s="16" t="n"/>
      <c r="R180" s="16">
        <f>IFERROR(SUMPRODUCT(('2-定价总表'!$A$3:$A$493="PPS"&amp;MID(I180,2,99))*('2-定价总表'!$C$3:$C$493=K180)*('2-定价总表'!$T$3:$T$493))*IF(M180="",1,M180),"")</f>
        <v/>
      </c>
      <c r="S180" s="49" t="n"/>
      <c r="T180" s="16" t="n"/>
      <c r="U180" s="16" t="n"/>
      <c r="V180" s="16" t="n"/>
      <c r="W180" s="16" t="n"/>
      <c r="X180" s="16" t="n"/>
      <c r="Y180" s="16" t="n"/>
      <c r="Z180" s="16" t="n"/>
      <c r="AA180" s="16" t="n"/>
      <c r="AB180" s="16">
        <f>SUM(S180:AA180)</f>
        <v/>
      </c>
      <c r="AC180" s="16" t="inlineStr">
        <is>
          <t>150.00</t>
        </is>
      </c>
      <c r="AD180" s="16">
        <f>AC180*0.006</f>
        <v/>
      </c>
      <c r="AE180" s="16">
        <f>AC180*0.02</f>
        <v/>
      </c>
      <c r="AF180" s="16">
        <f>AC180-AD180-AE180</f>
        <v/>
      </c>
      <c r="AG180" s="16" t="n"/>
      <c r="AH180" s="16" t="n"/>
      <c r="AI180" s="16">
        <f>SUM(AG180:AH180)</f>
        <v/>
      </c>
      <c r="AJ180" s="16">
        <f>AF180-AB180+AG180+AH180</f>
        <v/>
      </c>
      <c r="AK180" s="16">
        <f>IF(C180="是","杭州","江西工厂")</f>
        <v/>
      </c>
      <c r="AL180" s="9" t="inlineStr">
        <is>
          <t>交易关闭</t>
        </is>
      </c>
      <c r="AM180" s="94" t="inlineStr">
        <is>
          <t>—</t>
        </is>
      </c>
      <c r="AN180" s="16" t="inlineStr">
        <is>
          <t>退款成功</t>
        </is>
      </c>
      <c r="AO180" s="16" t="n">
        <v>150</v>
      </c>
      <c r="AP180" s="16" t="n"/>
      <c r="AQ180" s="9" t="n"/>
      <c r="AR180" t="inlineStr">
        <is>
          <t>✓</t>
        </is>
      </c>
    </row>
    <row r="181" ht="24" customHeight="1">
      <c r="A181" s="15" t="inlineStr">
        <is>
          <t>淘宝</t>
        </is>
      </c>
      <c r="B181" s="14" t="inlineStr">
        <is>
          <t>4502258533186047624</t>
        </is>
      </c>
      <c r="C181" s="14" t="inlineStr">
        <is>
          <t>是</t>
        </is>
      </c>
      <c r="D181" s="15" t="inlineStr">
        <is>
          <t>2026-04-08</t>
        </is>
      </c>
      <c r="E181" s="15" t="inlineStr">
        <is>
          <t>未知</t>
        </is>
      </c>
      <c r="F181" s="15" t="inlineStr">
        <is>
          <t>未知</t>
        </is>
      </c>
      <c r="G181" s="15" t="inlineStr">
        <is>
          <t>未知</t>
        </is>
      </c>
      <c r="H181" s="15" t="n"/>
      <c r="I181" s="15" t="inlineStr">
        <is>
          <t>P26330070320</t>
        </is>
      </c>
      <c r="J181" s="15" t="inlineStr">
        <is>
          <t>畔色榉木无边床 |榉木金属腿床</t>
        </is>
      </c>
      <c r="K181" s="15" t="inlineStr">
        <is>
          <t>榉木无边床-1.2米-榉木铺板</t>
        </is>
      </c>
      <c r="L181" s="15" t="inlineStr">
        <is>
          <t>否</t>
        </is>
      </c>
      <c r="M181" s="15" t="inlineStr">
        <is>
          <t>1</t>
        </is>
      </c>
      <c r="N181" s="15" t="n"/>
      <c r="O181" s="15" t="n"/>
      <c r="P181" s="15" t="n"/>
      <c r="Q181" s="15" t="n"/>
      <c r="R181" s="15">
        <f>IFERROR(SUMPRODUCT(('2-定价总表'!$A$3:$A$493="PPS"&amp;MID(I181,2,99))*('2-定价总表'!$C$3:$C$493=K181)*('2-定价总表'!$T$3:$T$493))*IF(M181="",1,M181),"")</f>
        <v/>
      </c>
      <c r="S181" s="49" t="n"/>
      <c r="T181" s="15" t="n"/>
      <c r="U181" s="15" t="n"/>
      <c r="V181" s="15" t="n"/>
      <c r="W181" s="15" t="n"/>
      <c r="X181" s="15" t="n"/>
      <c r="Y181" s="15" t="n"/>
      <c r="Z181" s="15" t="n"/>
      <c r="AA181" s="15" t="n"/>
      <c r="AB181" s="15">
        <f>SUM(S181:AA181)</f>
        <v/>
      </c>
      <c r="AC181" s="15" t="inlineStr">
        <is>
          <t>130.00</t>
        </is>
      </c>
      <c r="AD181" s="15">
        <f>AC181*0.006</f>
        <v/>
      </c>
      <c r="AE181" s="15">
        <f>AC181*0.02</f>
        <v/>
      </c>
      <c r="AF181" s="15">
        <f>AC181-AD181-AE181</f>
        <v/>
      </c>
      <c r="AG181" s="15" t="n"/>
      <c r="AH181" s="15" t="n"/>
      <c r="AI181" s="15">
        <f>SUM(AG181:AH181)</f>
        <v/>
      </c>
      <c r="AJ181" s="15">
        <f>AF181-AB181+AG181+AH181</f>
        <v/>
      </c>
      <c r="AK181" s="15">
        <f>IF(C181="是","杭州","江西工厂")</f>
        <v/>
      </c>
      <c r="AL181" s="6" t="inlineStr">
        <is>
          <t>交易关闭</t>
        </is>
      </c>
      <c r="AM181" s="94" t="inlineStr">
        <is>
          <t>—</t>
        </is>
      </c>
      <c r="AN181" s="15" t="inlineStr">
        <is>
          <t>退款成功</t>
        </is>
      </c>
      <c r="AO181" s="15" t="n">
        <v>130</v>
      </c>
      <c r="AP181" s="15" t="n"/>
      <c r="AQ181" s="6" t="n"/>
      <c r="AR181" t="inlineStr">
        <is>
          <t>✓</t>
        </is>
      </c>
    </row>
    <row r="182">
      <c r="A182" s="16" t="inlineStr">
        <is>
          <t>淘宝</t>
        </is>
      </c>
      <c r="B182" s="14" t="inlineStr">
        <is>
          <t>4502252988189013146</t>
        </is>
      </c>
      <c r="C182" s="14" t="inlineStr">
        <is>
          <t>是</t>
        </is>
      </c>
      <c r="D182" s="16" t="inlineStr">
        <is>
          <t>2026-04-08</t>
        </is>
      </c>
      <c r="E182" s="16" t="inlineStr">
        <is>
          <t>未知</t>
        </is>
      </c>
      <c r="F182" s="16" t="inlineStr">
        <is>
          <t>未知</t>
        </is>
      </c>
      <c r="G182" s="16" t="inlineStr">
        <is>
          <t>未知</t>
        </is>
      </c>
      <c r="H182" s="16" t="inlineStr">
        <is>
          <t>2026-04-13</t>
        </is>
      </c>
      <c r="I182" s="16" t="inlineStr">
        <is>
          <t>P24250080805</t>
        </is>
      </c>
      <c r="J182" s="16" t="inlineStr">
        <is>
          <t>作废洞石大柜链接</t>
        </is>
      </c>
      <c r="K182" s="16" t="inlineStr">
        <is>
          <t>作废洞石大柜链接</t>
        </is>
      </c>
      <c r="L182" s="16" t="inlineStr">
        <is>
          <t>否</t>
        </is>
      </c>
      <c r="M182" s="16" t="inlineStr">
        <is>
          <t>1</t>
        </is>
      </c>
      <c r="N182" s="16" t="n"/>
      <c r="O182" s="16" t="inlineStr">
        <is>
          <t>圆通速递</t>
        </is>
      </c>
      <c r="P182" s="16" t="inlineStr">
        <is>
          <t>YT2544867998542</t>
        </is>
      </c>
      <c r="Q182" s="16" t="n"/>
      <c r="R182" s="16">
        <f>IFERROR(SUMPRODUCT(('2-定价总表'!$A$3:$A$493="PPS"&amp;MID(I182,2,99))*('2-定价总表'!$C$3:$C$493=K182)*('2-定价总表'!$T$3:$T$493))*IF(M182="",1,M182),"")</f>
        <v/>
      </c>
      <c r="S182" s="49" t="n"/>
      <c r="T182" s="16" t="n"/>
      <c r="U182" s="16" t="n"/>
      <c r="V182" s="16" t="n"/>
      <c r="W182" s="16" t="n"/>
      <c r="X182" s="16" t="n"/>
      <c r="Y182" s="16" t="n"/>
      <c r="Z182" s="16" t="n"/>
      <c r="AA182" s="16" t="n"/>
      <c r="AB182" s="16">
        <f>SUM(S182:AA182)</f>
        <v/>
      </c>
      <c r="AC182" s="16" t="inlineStr">
        <is>
          <t>160.00</t>
        </is>
      </c>
      <c r="AD182" s="16">
        <f>AC182*0.006</f>
        <v/>
      </c>
      <c r="AE182" s="16">
        <f>AC182*0.02</f>
        <v/>
      </c>
      <c r="AF182" s="16">
        <f>AC182-AD182-AE182</f>
        <v/>
      </c>
      <c r="AG182" s="16" t="n"/>
      <c r="AH182" s="16" t="n"/>
      <c r="AI182" s="16">
        <f>SUM(AG182:AH182)</f>
        <v/>
      </c>
      <c r="AJ182" s="16">
        <f>AF182-AB182+AG182+AH182</f>
        <v/>
      </c>
      <c r="AK182" s="16">
        <f>IF(C182="是","杭州","江西工厂")</f>
        <v/>
      </c>
      <c r="AL182" s="9" t="inlineStr">
        <is>
          <t>交易成功</t>
        </is>
      </c>
      <c r="AM182" s="93" t="inlineStr">
        <is>
          <t>202604082300115793143 4546124</t>
        </is>
      </c>
      <c r="AN182" s="16" t="inlineStr">
        <is>
          <t>没有申请退款</t>
        </is>
      </c>
      <c r="AO182" s="16" t="n">
        <v>0</v>
      </c>
      <c r="AP182" s="16" t="n"/>
      <c r="AQ182" s="9" t="n"/>
      <c r="AR182" t="inlineStr">
        <is>
          <t>✓</t>
        </is>
      </c>
    </row>
    <row r="183">
      <c r="A183" s="15" t="inlineStr">
        <is>
          <t>淘宝</t>
        </is>
      </c>
      <c r="B183" s="14" t="inlineStr">
        <is>
          <t>4502263969196013146</t>
        </is>
      </c>
      <c r="C183" s="14" t="inlineStr">
        <is>
          <t>非已记录补单</t>
        </is>
      </c>
      <c r="D183" s="15" t="inlineStr">
        <is>
          <t>2026-04-08</t>
        </is>
      </c>
      <c r="E183" s="15" t="inlineStr">
        <is>
          <t>未知</t>
        </is>
      </c>
      <c r="F183" s="15" t="inlineStr">
        <is>
          <t>未知</t>
        </is>
      </c>
      <c r="G183" s="15" t="inlineStr">
        <is>
          <t>未知</t>
        </is>
      </c>
      <c r="H183" s="15" t="n"/>
      <c r="I183" s="15" t="inlineStr">
        <is>
          <t>P24250080805</t>
        </is>
      </c>
      <c r="J183" s="15" t="inlineStr">
        <is>
          <t>作废洞石大柜链接</t>
        </is>
      </c>
      <c r="K183" s="15" t="inlineStr">
        <is>
          <t>作废洞石大柜链接</t>
        </is>
      </c>
      <c r="L183" s="15" t="n"/>
      <c r="M183" s="15" t="inlineStr">
        <is>
          <t>1</t>
        </is>
      </c>
      <c r="N183" s="15" t="n"/>
      <c r="O183" s="15" t="n"/>
      <c r="P183" s="15" t="n"/>
      <c r="Q183" s="15" t="n"/>
      <c r="R183" s="15">
        <f>IFERROR(SUMPRODUCT(('2-定价总表'!$A$3:$A$493="PPS"&amp;MID(I183,2,99))*('2-定价总表'!$C$3:$C$493=K183)*('2-定价总表'!$T$3:$T$493))*IF(M183="",1,M183),"")</f>
        <v/>
      </c>
      <c r="S183" s="90" t="n"/>
      <c r="T183" s="90" t="n"/>
      <c r="U183" s="90" t="n"/>
      <c r="V183" s="90" t="n"/>
      <c r="W183" s="90" t="n"/>
      <c r="X183" s="90" t="n"/>
      <c r="Y183" s="90" t="n"/>
      <c r="Z183" s="90" t="n"/>
      <c r="AA183" s="90" t="n"/>
      <c r="AB183" s="15">
        <f>SUM(S183:AA183)</f>
        <v/>
      </c>
      <c r="AC183" s="15" t="n"/>
      <c r="AD183" s="15">
        <f>AC183*0.006</f>
        <v/>
      </c>
      <c r="AE183" s="15">
        <f>AC183*0.02</f>
        <v/>
      </c>
      <c r="AF183" s="15">
        <f>AC183-AD183-AE183</f>
        <v/>
      </c>
      <c r="AG183" s="15" t="n"/>
      <c r="AH183" s="15" t="n"/>
      <c r="AI183" s="15">
        <f>SUM(AG183:AH183)</f>
        <v/>
      </c>
      <c r="AJ183" s="15">
        <f>AF183-AB183+AG183+AH183</f>
        <v/>
      </c>
      <c r="AK183" s="15">
        <f>IF(C183="是","杭州","江西工厂")</f>
        <v/>
      </c>
      <c r="AL183" s="6" t="inlineStr">
        <is>
          <t>交易关闭</t>
        </is>
      </c>
      <c r="AM183" s="94" t="inlineStr">
        <is>
          <t>—</t>
        </is>
      </c>
      <c r="AN183" s="15" t="inlineStr">
        <is>
          <t>没有申请退款</t>
        </is>
      </c>
      <c r="AO183" s="15" t="n">
        <v>0</v>
      </c>
      <c r="AP183" s="15" t="n"/>
      <c r="AQ183" s="6" t="n"/>
      <c r="AR183" t="inlineStr">
        <is>
          <t>✓</t>
        </is>
      </c>
    </row>
    <row r="184" ht="24" customHeight="1">
      <c r="A184" s="16" t="inlineStr">
        <is>
          <t>淘宝</t>
        </is>
      </c>
      <c r="B184" s="14" t="inlineStr">
        <is>
          <t>4502256300180001734</t>
        </is>
      </c>
      <c r="C184" s="14" t="inlineStr">
        <is>
          <t>是</t>
        </is>
      </c>
      <c r="D184" s="16" t="inlineStr">
        <is>
          <t>2026-04-08</t>
        </is>
      </c>
      <c r="E184" s="16" t="inlineStr">
        <is>
          <t>未知</t>
        </is>
      </c>
      <c r="F184" s="16" t="inlineStr">
        <is>
          <t>未知</t>
        </is>
      </c>
      <c r="G184" s="16" t="inlineStr">
        <is>
          <t>未知</t>
        </is>
      </c>
      <c r="H184" s="16" t="inlineStr">
        <is>
          <t>2026-04-13</t>
        </is>
      </c>
      <c r="I184" s="16" t="inlineStr">
        <is>
          <t>P25250130420</t>
        </is>
      </c>
      <c r="J184" s="16" t="inlineStr">
        <is>
          <t>黑胡桃木太空舱餐边柜 |黑胡桃木曜黑餐边柜</t>
        </is>
      </c>
      <c r="K184" s="16" t="inlineStr">
        <is>
          <t>曜黑柜-下柜-2.1米</t>
        </is>
      </c>
      <c r="L184" s="16" t="inlineStr">
        <is>
          <t>否</t>
        </is>
      </c>
      <c r="M184" s="16" t="inlineStr">
        <is>
          <t>1</t>
        </is>
      </c>
      <c r="N184" s="16" t="n"/>
      <c r="O184" s="16" t="inlineStr">
        <is>
          <t>圆通速递</t>
        </is>
      </c>
      <c r="P184" s="16" t="inlineStr">
        <is>
          <t>YT2544867999295</t>
        </is>
      </c>
      <c r="Q184" s="16" t="n"/>
      <c r="R184" s="16">
        <f>IFERROR(SUMPRODUCT(('2-定价总表'!$A$3:$A$493="PPS"&amp;MID(I184,2,99))*('2-定价总表'!$C$3:$C$493=K184)*('2-定价总表'!$T$3:$T$493))*IF(M184="",1,M184),"")</f>
        <v/>
      </c>
      <c r="S184" s="49" t="n"/>
      <c r="T184" s="16" t="n"/>
      <c r="U184" s="16" t="n"/>
      <c r="V184" s="16" t="n"/>
      <c r="W184" s="16" t="n"/>
      <c r="X184" s="16" t="n"/>
      <c r="Y184" s="16" t="n"/>
      <c r="Z184" s="16" t="n"/>
      <c r="AA184" s="16" t="n"/>
      <c r="AB184" s="16">
        <f>SUM(S184:AA184)</f>
        <v/>
      </c>
      <c r="AC184" s="16" t="inlineStr">
        <is>
          <t>160.00</t>
        </is>
      </c>
      <c r="AD184" s="16">
        <f>AC184*0.006</f>
        <v/>
      </c>
      <c r="AE184" s="16">
        <f>AC184*0.02</f>
        <v/>
      </c>
      <c r="AF184" s="16">
        <f>AC184-AD184-AE184</f>
        <v/>
      </c>
      <c r="AG184" s="16" t="n"/>
      <c r="AH184" s="16" t="n"/>
      <c r="AI184" s="16">
        <f>SUM(AG184:AH184)</f>
        <v/>
      </c>
      <c r="AJ184" s="16">
        <f>AF184-AB184+AG184+AH184</f>
        <v/>
      </c>
      <c r="AK184" s="16">
        <f>IF(C184="是","杭州","江西工厂")</f>
        <v/>
      </c>
      <c r="AL184" s="9" t="inlineStr">
        <is>
          <t>交易成功</t>
        </is>
      </c>
      <c r="AM184" s="93" t="inlineStr">
        <is>
          <t>202604082300114204145 2698335</t>
        </is>
      </c>
      <c r="AN184" s="16" t="inlineStr">
        <is>
          <t>没有申请退款</t>
        </is>
      </c>
      <c r="AO184" s="16" t="n">
        <v>0</v>
      </c>
      <c r="AP184" s="16" t="n"/>
      <c r="AQ184" s="9" t="n"/>
      <c r="AR184" t="inlineStr">
        <is>
          <t>✓</t>
        </is>
      </c>
    </row>
    <row r="185" ht="48" customHeight="1">
      <c r="A185" s="15" t="inlineStr">
        <is>
          <t>淘宝</t>
        </is>
      </c>
      <c r="B185" s="14" t="inlineStr">
        <is>
          <t>4502252772196043049</t>
        </is>
      </c>
      <c r="C185" s="14" t="inlineStr">
        <is>
          <t>非已记录补单</t>
        </is>
      </c>
      <c r="D185" s="15" t="inlineStr">
        <is>
          <t>2026-04-08</t>
        </is>
      </c>
      <c r="E185" s="15" t="inlineStr">
        <is>
          <t>刘先生</t>
        </is>
      </c>
      <c r="F185" s="15" t="inlineStr">
        <is>
          <t>18466385061-8626</t>
        </is>
      </c>
      <c r="G185" s="15" t="inlineStr">
        <is>
          <t>广东省 珠海市 香洲区 南屏镇广通物流园德邦快递轉澳門63537461劉先生</t>
        </is>
      </c>
      <c r="H185" s="15" t="n"/>
      <c r="I185" s="15" t="inlineStr">
        <is>
          <t>P24250080801</t>
        </is>
      </c>
      <c r="J185" s="15" t="inlineStr">
        <is>
          <t>洞石餐边柜 |樱桃木洞石餐边大柜 |樱桃木洞石模块餐边柜</t>
        </is>
      </c>
      <c r="K185" s="15" t="inlineStr">
        <is>
          <t>洞石餐边柜-洞石整柜2.1米（多抽组合）（分类抽屉+玻璃移门+开门）</t>
        </is>
      </c>
      <c r="L185" s="15" t="inlineStr">
        <is>
          <t>否</t>
        </is>
      </c>
      <c r="M185" s="15" t="inlineStr">
        <is>
          <t>1</t>
        </is>
      </c>
      <c r="N185" s="15" t="n"/>
      <c r="O185" s="15" t="n"/>
      <c r="P185" s="15" t="n"/>
      <c r="Q185" s="15" t="e">
        <v>#N/A</v>
      </c>
      <c r="R185" s="15">
        <f>IFERROR(SUMPRODUCT(('2-定价总表'!$A$3:$A$493="PPS"&amp;MID(I185,2,99))*('2-定价总表'!$C$3:$C$493=K185)*('2-定价总表'!$T$3:$T$493))*IF(M185="",1,M185),"")</f>
        <v/>
      </c>
      <c r="S185" s="15" t="n">
        <v>11438.08</v>
      </c>
      <c r="T185" s="15" t="n">
        <v>780</v>
      </c>
      <c r="U185" s="15" t="n">
        <v>0</v>
      </c>
      <c r="V185" s="15" t="n">
        <v>0</v>
      </c>
      <c r="W185" s="15" t="n">
        <v>0</v>
      </c>
      <c r="X185" s="15" t="n">
        <v>0</v>
      </c>
      <c r="Y185" s="90" t="n"/>
      <c r="Z185" s="15" t="n">
        <v>0</v>
      </c>
      <c r="AA185" s="15" t="n">
        <v>0</v>
      </c>
      <c r="AB185" s="15">
        <f>SUM(S185:AA185)</f>
        <v/>
      </c>
      <c r="AC185" s="15" t="inlineStr">
        <is>
          <t>12235.71</t>
        </is>
      </c>
      <c r="AD185" s="15">
        <f>AC185*0.006</f>
        <v/>
      </c>
      <c r="AE185" s="15">
        <f>AC185*0.02</f>
        <v/>
      </c>
      <c r="AF185" s="15">
        <f>AC185-AD185-AE185</f>
        <v/>
      </c>
      <c r="AG185" s="15" t="n"/>
      <c r="AH185" s="15" t="n"/>
      <c r="AI185" s="15">
        <f>SUM(AG185:AH185)</f>
        <v/>
      </c>
      <c r="AJ185" s="15">
        <f>AF185-AB185+AG185+AH185</f>
        <v/>
      </c>
      <c r="AK185" s="15">
        <f>IF(C185="是","杭州","江西工厂")</f>
        <v/>
      </c>
      <c r="AL185" s="6" t="inlineStr">
        <is>
          <t>买家已付款,等待卖家发货</t>
        </is>
      </c>
      <c r="AM185" s="92" t="inlineStr">
        <is>
          <t>待匹配</t>
        </is>
      </c>
      <c r="AN185" s="15" t="inlineStr">
        <is>
          <t>没有申请退款</t>
        </is>
      </c>
      <c r="AO185" s="15" t="n">
        <v>0</v>
      </c>
      <c r="AP185" s="15" t="n"/>
      <c r="AQ185" s="6" t="inlineStr">
        <is>
          <t>需要拆装，电梯高2米；发货前请视频确认板材质量，不要带大疤的</t>
        </is>
      </c>
      <c r="AR185" s="88" t="inlineStr">
        <is>
          <t>公式错误/未解析: 安装工单号
[待填]成本/费用字段</t>
        </is>
      </c>
    </row>
    <row r="186">
      <c r="A186" s="16" t="inlineStr">
        <is>
          <t>淘宝</t>
        </is>
      </c>
      <c r="B186" s="14" t="inlineStr">
        <is>
          <t>2701823055177012955</t>
        </is>
      </c>
      <c r="C186" s="14" t="inlineStr">
        <is>
          <t>非已记录补单</t>
        </is>
      </c>
      <c r="D186" s="16" t="inlineStr">
        <is>
          <t>2026-04-08</t>
        </is>
      </c>
      <c r="E186" s="16" t="inlineStr">
        <is>
          <t>未知</t>
        </is>
      </c>
      <c r="F186" s="16" t="inlineStr">
        <is>
          <t>未知</t>
        </is>
      </c>
      <c r="G186" s="16" t="inlineStr">
        <is>
          <t>未知</t>
        </is>
      </c>
      <c r="H186" s="16" t="n"/>
      <c r="I186" s="16" t="inlineStr">
        <is>
          <t>P23980010606</t>
        </is>
      </c>
      <c r="J186" s="16" t="inlineStr">
        <is>
          <t>畔色样块</t>
        </is>
      </c>
      <c r="K186" s="16" t="inlineStr">
        <is>
          <t>榉木样块</t>
        </is>
      </c>
      <c r="L186" s="16" t="n"/>
      <c r="M186" s="16" t="inlineStr">
        <is>
          <t>1</t>
        </is>
      </c>
      <c r="N186" s="16" t="n"/>
      <c r="O186" s="16" t="n"/>
      <c r="P186" s="16" t="n"/>
      <c r="Q186" s="16" t="n"/>
      <c r="R186" s="16">
        <f>IFERROR(SUMPRODUCT(('2-定价总表'!$A$3:$A$493="PPS"&amp;MID(I186,2,99))*('2-定价总表'!$C$3:$C$493=K186)*('2-定价总表'!$T$3:$T$493))*IF(M186="",1,M186),"")</f>
        <v/>
      </c>
      <c r="S186" s="90" t="n"/>
      <c r="T186" s="90" t="n"/>
      <c r="U186" s="90" t="n"/>
      <c r="V186" s="90" t="n"/>
      <c r="W186" s="90" t="n"/>
      <c r="X186" s="90" t="n"/>
      <c r="Y186" s="90" t="n"/>
      <c r="Z186" s="90" t="n"/>
      <c r="AA186" s="90" t="n"/>
      <c r="AB186" s="16">
        <f>SUM(S186:AA186)</f>
        <v/>
      </c>
      <c r="AC186" s="16" t="inlineStr">
        <is>
          <t>22.00</t>
        </is>
      </c>
      <c r="AD186" s="16">
        <f>AC186*0.006</f>
        <v/>
      </c>
      <c r="AE186" s="16">
        <f>AC186*0.02</f>
        <v/>
      </c>
      <c r="AF186" s="16">
        <f>AC186-AD186-AE186</f>
        <v/>
      </c>
      <c r="AG186" s="16" t="n"/>
      <c r="AH186" s="16" t="n"/>
      <c r="AI186" s="16">
        <f>SUM(AG186:AH186)</f>
        <v/>
      </c>
      <c r="AJ186" s="16">
        <f>AF186-AB186+AG186+AH186</f>
        <v/>
      </c>
      <c r="AK186" s="16">
        <f>IF(C186="是","杭州","江西工厂")</f>
        <v/>
      </c>
      <c r="AL186" s="9" t="inlineStr">
        <is>
          <t>交易关闭</t>
        </is>
      </c>
      <c r="AM186" s="94" t="inlineStr">
        <is>
          <t>—</t>
        </is>
      </c>
      <c r="AN186" s="16" t="inlineStr">
        <is>
          <t>退款成功</t>
        </is>
      </c>
      <c r="AO186" s="16" t="n">
        <v>22</v>
      </c>
      <c r="AP186" s="16" t="n"/>
      <c r="AQ186" s="9" t="inlineStr">
        <is>
          <t>需要做桌面，麻烦混搭看看</t>
        </is>
      </c>
      <c r="AR186" t="inlineStr">
        <is>
          <t>✓</t>
        </is>
      </c>
    </row>
    <row r="187" ht="24" customHeight="1">
      <c r="A187" s="15" t="inlineStr">
        <is>
          <t>淘宝</t>
        </is>
      </c>
      <c r="B187" s="14" t="inlineStr">
        <is>
          <t>4502258100171049431</t>
        </is>
      </c>
      <c r="C187" s="14" t="inlineStr">
        <is>
          <t>非已记录补单</t>
        </is>
      </c>
      <c r="D187" s="15" t="inlineStr">
        <is>
          <t>2026-04-08</t>
        </is>
      </c>
      <c r="E187" s="15" t="inlineStr">
        <is>
          <t>张庚</t>
        </is>
      </c>
      <c r="F187" s="15" t="inlineStr">
        <is>
          <t>15784094712-3483</t>
        </is>
      </c>
      <c r="G187" s="15" t="inlineStr">
        <is>
          <t>安徽省 淮北市 相山区 任圩街道淮北中湖明月丁香苑5号楼1303</t>
        </is>
      </c>
      <c r="H187" s="15" t="inlineStr">
        <is>
          <t>2026-04-21</t>
        </is>
      </c>
      <c r="I187" s="15" t="inlineStr">
        <is>
          <t>P24210070901</t>
        </is>
      </c>
      <c r="J187" s="15" t="inlineStr">
        <is>
          <t>榉木岩板餐桌 |榉木三角腿岩板餐桌</t>
        </is>
      </c>
      <c r="K187" s="15" t="inlineStr">
        <is>
          <t>榉木餐桌-1.2米</t>
        </is>
      </c>
      <c r="L187" s="15" t="inlineStr">
        <is>
          <t>否</t>
        </is>
      </c>
      <c r="M187" s="15" t="inlineStr">
        <is>
          <t>1</t>
        </is>
      </c>
      <c r="N187" s="15" t="n"/>
      <c r="O187" s="15" t="inlineStr">
        <is>
          <t>德邦快递</t>
        </is>
      </c>
      <c r="P187" s="15" t="inlineStr">
        <is>
          <t>DPK212534095910</t>
        </is>
      </c>
      <c r="Q187" s="15" t="inlineStr">
        <is>
          <t>P51035363400</t>
        </is>
      </c>
      <c r="R187" s="15">
        <f>IFERROR(SUMPRODUCT(('2-定价总表'!$A$3:$A$493="PPS"&amp;MID(I187,2,99))*('2-定价总表'!$C$3:$C$493=K187)*('2-定价总表'!$T$3:$T$493))*IF(M187="",1,M187),"")</f>
        <v/>
      </c>
      <c r="S187" s="15" t="n">
        <v>1980</v>
      </c>
      <c r="T187" s="15" t="n">
        <v>315</v>
      </c>
      <c r="U187" s="15" t="n">
        <v>0</v>
      </c>
      <c r="V187" s="15" t="n">
        <v>65</v>
      </c>
      <c r="W187" s="15" t="n">
        <v>0</v>
      </c>
      <c r="X187" s="15" t="n">
        <v>0</v>
      </c>
      <c r="Y187" s="90" t="n"/>
      <c r="Z187" s="15" t="n">
        <v>0</v>
      </c>
      <c r="AA187" s="15" t="n">
        <v>0</v>
      </c>
      <c r="AB187" s="15">
        <f>SUM(S187:AA187)</f>
        <v/>
      </c>
      <c r="AC187" s="15" t="inlineStr">
        <is>
          <t>2629.60</t>
        </is>
      </c>
      <c r="AD187" s="15">
        <f>AC187*0.006</f>
        <v/>
      </c>
      <c r="AE187" s="15">
        <f>AC187*0.02</f>
        <v/>
      </c>
      <c r="AF187" s="15">
        <f>AC187-AD187-AE187</f>
        <v/>
      </c>
      <c r="AG187" s="15" t="n"/>
      <c r="AH187" s="15" t="n"/>
      <c r="AI187" s="15">
        <f>SUM(AG187:AH187)</f>
        <v/>
      </c>
      <c r="AJ187" s="15">
        <f>AF187-AB187+AG187+AH187</f>
        <v/>
      </c>
      <c r="AK187" s="15">
        <f>IF(C187="是","杭州","江西工厂")</f>
        <v/>
      </c>
      <c r="AL187" s="6" t="inlineStr">
        <is>
          <t>交易成功</t>
        </is>
      </c>
      <c r="AM187" s="93" t="inlineStr">
        <is>
          <t>202604082300115176142 0721177</t>
        </is>
      </c>
      <c r="AN187" s="15" t="inlineStr">
        <is>
          <t>没有申请退款</t>
        </is>
      </c>
      <c r="AO187" s="15" t="n">
        <v>0</v>
      </c>
      <c r="AP187" s="15" t="n"/>
      <c r="AQ187" s="6" t="n"/>
      <c r="AR187" t="inlineStr">
        <is>
          <t>[待填]成本/费用字段</t>
        </is>
      </c>
    </row>
    <row r="188" ht="24" customHeight="1">
      <c r="A188" s="16" t="inlineStr">
        <is>
          <t>淘宝</t>
        </is>
      </c>
      <c r="B188" s="14" t="inlineStr">
        <is>
          <t>2701809912191277951</t>
        </is>
      </c>
      <c r="C188" s="14" t="inlineStr">
        <is>
          <t>是</t>
        </is>
      </c>
      <c r="D188" s="16" t="inlineStr">
        <is>
          <t>2026-04-08</t>
        </is>
      </c>
      <c r="E188" s="16" t="inlineStr">
        <is>
          <t>未知</t>
        </is>
      </c>
      <c r="F188" s="16" t="inlineStr">
        <is>
          <t>未知</t>
        </is>
      </c>
      <c r="G188" s="16" t="inlineStr">
        <is>
          <t>未知</t>
        </is>
      </c>
      <c r="H188" s="16" t="inlineStr">
        <is>
          <t>2026-04-13</t>
        </is>
      </c>
      <c r="I188" s="16" t="inlineStr">
        <is>
          <t>P26330110226</t>
        </is>
      </c>
      <c r="J188" s="16" t="inlineStr">
        <is>
          <t>畔色樱桃木静音双人床 |樱桃木小金属腿床</t>
        </is>
      </c>
      <c r="K188" s="16" t="inlineStr">
        <is>
          <t>樱桃木静音床-1.2米-榉木铺板</t>
        </is>
      </c>
      <c r="L188" s="16" t="inlineStr">
        <is>
          <t>否</t>
        </is>
      </c>
      <c r="M188" s="16" t="inlineStr">
        <is>
          <t>1</t>
        </is>
      </c>
      <c r="N188" s="16" t="n"/>
      <c r="O188" s="16" t="inlineStr">
        <is>
          <t>圆通速递</t>
        </is>
      </c>
      <c r="P188" s="16" t="inlineStr">
        <is>
          <t>YT2539809091360</t>
        </is>
      </c>
      <c r="Q188" s="16" t="n"/>
      <c r="R188" s="16">
        <f>IFERROR(SUMPRODUCT(('2-定价总表'!$A$3:$A$493="PPS"&amp;MID(I188,2,99))*('2-定价总表'!$C$3:$C$493=K188)*('2-定价总表'!$T$3:$T$493))*IF(M188="",1,M188),"")</f>
        <v/>
      </c>
      <c r="S188" s="49" t="n"/>
      <c r="T188" s="16" t="n"/>
      <c r="U188" s="16" t="n"/>
      <c r="V188" s="16" t="n"/>
      <c r="W188" s="16" t="n"/>
      <c r="X188" s="16" t="n"/>
      <c r="Y188" s="16" t="n"/>
      <c r="Z188" s="16" t="n"/>
      <c r="AA188" s="16" t="n"/>
      <c r="AB188" s="16">
        <f>SUM(S188:AA188)</f>
        <v/>
      </c>
      <c r="AC188" s="16" t="inlineStr">
        <is>
          <t>150.00</t>
        </is>
      </c>
      <c r="AD188" s="16">
        <f>AC188*0.006</f>
        <v/>
      </c>
      <c r="AE188" s="16">
        <f>AC188*0.02</f>
        <v/>
      </c>
      <c r="AF188" s="16">
        <f>AC188-AD188-AE188</f>
        <v/>
      </c>
      <c r="AG188" s="16" t="n"/>
      <c r="AH188" s="16" t="n"/>
      <c r="AI188" s="16">
        <f>SUM(AG188:AH188)</f>
        <v/>
      </c>
      <c r="AJ188" s="16">
        <f>AF188-AB188+AG188+AH188</f>
        <v/>
      </c>
      <c r="AK188" s="16">
        <f>IF(C188="是","杭州","江西工厂")</f>
        <v/>
      </c>
      <c r="AL188" s="9" t="inlineStr">
        <is>
          <t>交易成功</t>
        </is>
      </c>
      <c r="AM188" s="93" t="inlineStr">
        <is>
          <t>202604082300115656142 7914606</t>
        </is>
      </c>
      <c r="AN188" s="16" t="inlineStr">
        <is>
          <t>没有申请退款</t>
        </is>
      </c>
      <c r="AO188" s="16" t="n">
        <v>0</v>
      </c>
      <c r="AP188" s="16" t="n"/>
      <c r="AQ188" s="9" t="n"/>
      <c r="AR188" t="inlineStr">
        <is>
          <t>✓</t>
        </is>
      </c>
    </row>
    <row r="189" ht="24" customHeight="1">
      <c r="A189" s="15" t="inlineStr">
        <is>
          <t>淘宝</t>
        </is>
      </c>
      <c r="B189" s="14" t="inlineStr">
        <is>
          <t>2701817185174031176</t>
        </is>
      </c>
      <c r="C189" s="14" t="inlineStr">
        <is>
          <t>非已记录补单</t>
        </is>
      </c>
      <c r="D189" s="15" t="inlineStr">
        <is>
          <t>2026-04-08</t>
        </is>
      </c>
      <c r="E189" s="15" t="inlineStr">
        <is>
          <t>未知</t>
        </is>
      </c>
      <c r="F189" s="15" t="inlineStr">
        <is>
          <t>未知</t>
        </is>
      </c>
      <c r="G189" s="15" t="inlineStr">
        <is>
          <t>未知</t>
        </is>
      </c>
      <c r="H189" s="15" t="n"/>
      <c r="I189" s="15" t="inlineStr">
        <is>
          <t>P26330110226</t>
        </is>
      </c>
      <c r="J189" s="15" t="inlineStr">
        <is>
          <t>畔色樱桃木静音双人床 |樱桃木小金属腿床</t>
        </is>
      </c>
      <c r="K189" s="15" t="inlineStr">
        <is>
          <t>樱桃木静音床-1.2米-榉木铺板</t>
        </is>
      </c>
      <c r="L189" s="15" t="n"/>
      <c r="M189" s="15" t="inlineStr">
        <is>
          <t>1</t>
        </is>
      </c>
      <c r="N189" s="15" t="n"/>
      <c r="O189" s="15" t="n"/>
      <c r="P189" s="15" t="n"/>
      <c r="Q189" s="15" t="n"/>
      <c r="R189" s="15">
        <f>IFERROR(SUMPRODUCT(('2-定价总表'!$A$3:$A$493="PPS"&amp;MID(I189,2,99))*('2-定价总表'!$C$3:$C$493=K189)*('2-定价总表'!$T$3:$T$493))*IF(M189="",1,M189),"")</f>
        <v/>
      </c>
      <c r="S189" s="90" t="n"/>
      <c r="T189" s="90" t="n"/>
      <c r="U189" s="90" t="n"/>
      <c r="V189" s="90" t="n"/>
      <c r="W189" s="90" t="n"/>
      <c r="X189" s="90" t="n"/>
      <c r="Y189" s="90" t="n"/>
      <c r="Z189" s="90" t="n"/>
      <c r="AA189" s="90" t="n"/>
      <c r="AB189" s="15">
        <f>SUM(S189:AA189)</f>
        <v/>
      </c>
      <c r="AC189" s="15" t="n"/>
      <c r="AD189" s="15">
        <f>AC189*0.006</f>
        <v/>
      </c>
      <c r="AE189" s="15">
        <f>AC189*0.02</f>
        <v/>
      </c>
      <c r="AF189" s="15">
        <f>AC189-AD189-AE189</f>
        <v/>
      </c>
      <c r="AG189" s="15" t="n"/>
      <c r="AH189" s="15" t="n"/>
      <c r="AI189" s="15">
        <f>SUM(AG189:AH189)</f>
        <v/>
      </c>
      <c r="AJ189" s="15">
        <f>AF189-AB189+AG189+AH189</f>
        <v/>
      </c>
      <c r="AK189" s="15">
        <f>IF(C189="是","杭州","江西工厂")</f>
        <v/>
      </c>
      <c r="AL189" s="6" t="inlineStr">
        <is>
          <t>交易关闭</t>
        </is>
      </c>
      <c r="AM189" s="94" t="inlineStr">
        <is>
          <t>—</t>
        </is>
      </c>
      <c r="AN189" s="15" t="inlineStr">
        <is>
          <t>没有申请退款</t>
        </is>
      </c>
      <c r="AO189" s="15" t="n">
        <v>0</v>
      </c>
      <c r="AP189" s="15" t="n"/>
      <c r="AQ189" s="6" t="n"/>
      <c r="AR189" t="inlineStr">
        <is>
          <t>✓</t>
        </is>
      </c>
    </row>
    <row r="190">
      <c r="A190" s="16" t="inlineStr">
        <is>
          <t>淘宝</t>
        </is>
      </c>
      <c r="B190" s="14" t="inlineStr">
        <is>
          <t>4502256588164039117</t>
        </is>
      </c>
      <c r="C190" s="14" t="inlineStr">
        <is>
          <t>非已记录补单</t>
        </is>
      </c>
      <c r="D190" s="16" t="inlineStr">
        <is>
          <t>2026-04-08</t>
        </is>
      </c>
      <c r="E190" s="16" t="inlineStr">
        <is>
          <t>未知</t>
        </is>
      </c>
      <c r="F190" s="16" t="inlineStr">
        <is>
          <t>未知</t>
        </is>
      </c>
      <c r="G190" s="16" t="inlineStr">
        <is>
          <t>未知</t>
        </is>
      </c>
      <c r="H190" s="16" t="n"/>
      <c r="I190" s="16" t="inlineStr">
        <is>
          <t>P23980010606</t>
        </is>
      </c>
      <c r="J190" s="16" t="inlineStr">
        <is>
          <t>畔色样块</t>
        </is>
      </c>
      <c r="K190" s="16" t="inlineStr">
        <is>
          <t>榉木样块</t>
        </is>
      </c>
      <c r="L190" s="16" t="n"/>
      <c r="M190" s="16" t="inlineStr">
        <is>
          <t>1</t>
        </is>
      </c>
      <c r="N190" s="16" t="n"/>
      <c r="O190" s="16" t="n"/>
      <c r="P190" s="16" t="n"/>
      <c r="Q190" s="16" t="n"/>
      <c r="R190" s="16">
        <f>IFERROR(SUMPRODUCT(('2-定价总表'!$A$3:$A$493="PPS"&amp;MID(I190,2,99))*('2-定价总表'!$C$3:$C$493=K190)*('2-定价总表'!$T$3:$T$493))*IF(M190="",1,M190),"")</f>
        <v/>
      </c>
      <c r="S190" s="90" t="n"/>
      <c r="T190" s="90" t="n"/>
      <c r="U190" s="90" t="n"/>
      <c r="V190" s="90" t="n"/>
      <c r="W190" s="90" t="n"/>
      <c r="X190" s="90" t="n"/>
      <c r="Y190" s="90" t="n"/>
      <c r="Z190" s="90" t="n"/>
      <c r="AA190" s="90" t="n"/>
      <c r="AB190" s="16">
        <f>SUM(S190:AA190)</f>
        <v/>
      </c>
      <c r="AC190" s="16" t="n"/>
      <c r="AD190" s="16">
        <f>AC190*0.006</f>
        <v/>
      </c>
      <c r="AE190" s="16">
        <f>AC190*0.02</f>
        <v/>
      </c>
      <c r="AF190" s="16">
        <f>AC190-AD190-AE190</f>
        <v/>
      </c>
      <c r="AG190" s="16" t="n"/>
      <c r="AH190" s="16" t="n"/>
      <c r="AI190" s="16">
        <f>SUM(AG190:AH190)</f>
        <v/>
      </c>
      <c r="AJ190" s="16">
        <f>AF190-AB190+AG190+AH190</f>
        <v/>
      </c>
      <c r="AK190" s="16">
        <f>IF(C190="是","杭州","江西工厂")</f>
        <v/>
      </c>
      <c r="AL190" s="9" t="inlineStr">
        <is>
          <t>交易关闭</t>
        </is>
      </c>
      <c r="AM190" s="94" t="inlineStr">
        <is>
          <t>—</t>
        </is>
      </c>
      <c r="AN190" s="16" t="inlineStr">
        <is>
          <t>没有申请退款</t>
        </is>
      </c>
      <c r="AO190" s="16" t="n">
        <v>0</v>
      </c>
      <c r="AP190" s="16" t="n"/>
      <c r="AQ190" s="9" t="n"/>
      <c r="AR190" t="inlineStr">
        <is>
          <t>✓</t>
        </is>
      </c>
    </row>
    <row r="191" ht="24" customHeight="1">
      <c r="A191" s="15" t="inlineStr">
        <is>
          <t>淘宝</t>
        </is>
      </c>
      <c r="B191" s="14" t="inlineStr">
        <is>
          <t>4502253314168039328</t>
        </is>
      </c>
      <c r="C191" s="14" t="inlineStr">
        <is>
          <t>是</t>
        </is>
      </c>
      <c r="D191" s="15" t="inlineStr">
        <is>
          <t>2026-04-07</t>
        </is>
      </c>
      <c r="E191" s="15" t="inlineStr">
        <is>
          <t>未知</t>
        </is>
      </c>
      <c r="F191" s="15" t="inlineStr">
        <is>
          <t>未知</t>
        </is>
      </c>
      <c r="G191" s="15" t="inlineStr">
        <is>
          <t>未知</t>
        </is>
      </c>
      <c r="H191" s="15" t="inlineStr">
        <is>
          <t>2026-04-10</t>
        </is>
      </c>
      <c r="I191" s="15" t="inlineStr">
        <is>
          <t>P26330140117</t>
        </is>
      </c>
      <c r="J191" s="15" t="inlineStr">
        <is>
          <t>畔色黑胡桃木软包双人床 |黑胡桃木落地大软包床</t>
        </is>
      </c>
      <c r="K191" s="15" t="inlineStr">
        <is>
          <t>黑胡桃木软包床-1.2米-榉木铺板</t>
        </is>
      </c>
      <c r="L191" s="15" t="inlineStr">
        <is>
          <t>否</t>
        </is>
      </c>
      <c r="M191" s="15" t="inlineStr">
        <is>
          <t>1</t>
        </is>
      </c>
      <c r="N191" s="15" t="n"/>
      <c r="O191" s="15" t="inlineStr">
        <is>
          <t>圆通速递</t>
        </is>
      </c>
      <c r="P191" s="15" t="inlineStr">
        <is>
          <t>YT2585733505291</t>
        </is>
      </c>
      <c r="Q191" s="15" t="n"/>
      <c r="R191" s="15">
        <f>IFERROR(SUMPRODUCT(('2-定价总表'!$A$3:$A$493="PPS"&amp;MID(I191,2,99))*('2-定价总表'!$C$3:$C$493=K191)*('2-定价总表'!$T$3:$T$493))*IF(M191="",1,M191),"")</f>
        <v/>
      </c>
      <c r="S191" s="49" t="n"/>
      <c r="T191" s="15" t="n"/>
      <c r="U191" s="15" t="n"/>
      <c r="V191" s="15" t="n"/>
      <c r="W191" s="15" t="n"/>
      <c r="X191" s="15" t="n"/>
      <c r="Y191" s="15" t="n"/>
      <c r="Z191" s="15" t="n"/>
      <c r="AA191" s="15" t="n"/>
      <c r="AB191" s="15">
        <f>SUM(S191:AA191)</f>
        <v/>
      </c>
      <c r="AC191" s="15" t="inlineStr">
        <is>
          <t>140.00</t>
        </is>
      </c>
      <c r="AD191" s="15">
        <f>AC191*0.006</f>
        <v/>
      </c>
      <c r="AE191" s="15">
        <f>AC191*0.02</f>
        <v/>
      </c>
      <c r="AF191" s="15">
        <f>AC191-AD191-AE191</f>
        <v/>
      </c>
      <c r="AG191" s="15" t="n"/>
      <c r="AH191" s="15" t="n"/>
      <c r="AI191" s="15">
        <f>SUM(AG191:AH191)</f>
        <v/>
      </c>
      <c r="AJ191" s="15">
        <f>AF191-AB191+AG191+AH191</f>
        <v/>
      </c>
      <c r="AK191" s="15">
        <f>IF(C191="是","杭州","江西工厂")</f>
        <v/>
      </c>
      <c r="AL191" s="6" t="inlineStr">
        <is>
          <t>交易成功</t>
        </is>
      </c>
      <c r="AM191" s="93" t="inlineStr">
        <is>
          <t>202604072300114803143 8626795</t>
        </is>
      </c>
      <c r="AN191" s="15" t="inlineStr">
        <is>
          <t>没有申请退款</t>
        </is>
      </c>
      <c r="AO191" s="15" t="n">
        <v>0</v>
      </c>
      <c r="AP191" s="15" t="n"/>
      <c r="AQ191" s="6" t="n"/>
      <c r="AR191" t="inlineStr">
        <is>
          <t>✓</t>
        </is>
      </c>
    </row>
    <row r="192" ht="48" customHeight="1">
      <c r="A192" s="16" t="inlineStr">
        <is>
          <t>淘宝</t>
        </is>
      </c>
      <c r="B192" s="14" t="inlineStr">
        <is>
          <t>4502254069158067916</t>
        </is>
      </c>
      <c r="C192" s="14" t="inlineStr">
        <is>
          <t>是</t>
        </is>
      </c>
      <c r="D192" s="16" t="inlineStr">
        <is>
          <t>2026-04-07</t>
        </is>
      </c>
      <c r="E192" s="16" t="inlineStr">
        <is>
          <t>未知</t>
        </is>
      </c>
      <c r="F192" s="16" t="inlineStr">
        <is>
          <t>未知</t>
        </is>
      </c>
      <c r="G192" s="16" t="inlineStr">
        <is>
          <t>未知</t>
        </is>
      </c>
      <c r="H192" s="16" t="inlineStr">
        <is>
          <t>2026-04-10</t>
        </is>
      </c>
      <c r="I192" s="16" t="inlineStr">
        <is>
          <t>P24250080801</t>
        </is>
      </c>
      <c r="J192" s="16" t="inlineStr">
        <is>
          <t>洞石餐边柜 |樱桃木洞石餐边大柜 |樱桃木洞石模块餐边柜</t>
        </is>
      </c>
      <c r="K192" s="16" t="inlineStr">
        <is>
          <t>洞石餐边柜-洞石整柜2.1米（多抽组合）（分类抽屉+玻璃移门+开门）</t>
        </is>
      </c>
      <c r="L192" s="16" t="inlineStr">
        <is>
          <t>否</t>
        </is>
      </c>
      <c r="M192" s="16" t="inlineStr">
        <is>
          <t>1</t>
        </is>
      </c>
      <c r="N192" s="16" t="n"/>
      <c r="O192" s="16" t="inlineStr">
        <is>
          <t>圆通速递</t>
        </is>
      </c>
      <c r="P192" s="16" t="inlineStr">
        <is>
          <t>YT2539809094992</t>
        </is>
      </c>
      <c r="Q192" s="16" t="n"/>
      <c r="R192" s="16">
        <f>IFERROR(SUMPRODUCT(('2-定价总表'!$A$3:$A$493="PPS"&amp;MID(I192,2,99))*('2-定价总表'!$C$3:$C$493=K192)*('2-定价总表'!$T$3:$T$493))*IF(M192="",1,M192),"")</f>
        <v/>
      </c>
      <c r="S192" s="49" t="n"/>
      <c r="T192" s="16" t="n"/>
      <c r="U192" s="16" t="n"/>
      <c r="V192" s="16" t="n"/>
      <c r="W192" s="16" t="n"/>
      <c r="X192" s="16" t="n"/>
      <c r="Y192" s="16" t="n"/>
      <c r="Z192" s="16" t="n"/>
      <c r="AA192" s="16" t="n"/>
      <c r="AB192" s="16">
        <f>SUM(S192:AA192)</f>
        <v/>
      </c>
      <c r="AC192" s="16" t="inlineStr">
        <is>
          <t>160.00</t>
        </is>
      </c>
      <c r="AD192" s="16">
        <f>AC192*0.006</f>
        <v/>
      </c>
      <c r="AE192" s="16">
        <f>AC192*0.02</f>
        <v/>
      </c>
      <c r="AF192" s="16">
        <f>AC192-AD192-AE192</f>
        <v/>
      </c>
      <c r="AG192" s="16" t="n"/>
      <c r="AH192" s="16" t="n"/>
      <c r="AI192" s="16">
        <f>SUM(AG192:AH192)</f>
        <v/>
      </c>
      <c r="AJ192" s="16">
        <f>AF192-AB192+AG192+AH192</f>
        <v/>
      </c>
      <c r="AK192" s="16">
        <f>IF(C192="是","杭州","江西工厂")</f>
        <v/>
      </c>
      <c r="AL192" s="9" t="inlineStr">
        <is>
          <t>交易成功</t>
        </is>
      </c>
      <c r="AM192" s="93" t="inlineStr">
        <is>
          <t>202604072200118202140 7200644</t>
        </is>
      </c>
      <c r="AN192" s="16" t="inlineStr">
        <is>
          <t>没有申请退款</t>
        </is>
      </c>
      <c r="AO192" s="16" t="n">
        <v>0</v>
      </c>
      <c r="AP192" s="16" t="n"/>
      <c r="AQ192" s="9" t="n"/>
      <c r="AR192" t="inlineStr">
        <is>
          <t>✓</t>
        </is>
      </c>
    </row>
    <row r="193" ht="24" customHeight="1">
      <c r="A193" s="15" t="inlineStr">
        <is>
          <t>淘宝</t>
        </is>
      </c>
      <c r="B193" s="14" t="inlineStr">
        <is>
          <t>4502251513170079817</t>
        </is>
      </c>
      <c r="C193" s="14" t="inlineStr">
        <is>
          <t>是</t>
        </is>
      </c>
      <c r="D193" s="15" t="inlineStr">
        <is>
          <t>2026-04-07</t>
        </is>
      </c>
      <c r="E193" s="15" t="inlineStr">
        <is>
          <t>未知</t>
        </is>
      </c>
      <c r="F193" s="15" t="inlineStr">
        <is>
          <t>未知</t>
        </is>
      </c>
      <c r="G193" s="15" t="inlineStr">
        <is>
          <t>未知</t>
        </is>
      </c>
      <c r="H193" s="15" t="inlineStr">
        <is>
          <t>2026-04-10</t>
        </is>
      </c>
      <c r="I193" s="15" t="inlineStr">
        <is>
          <t>P25250130420</t>
        </is>
      </c>
      <c r="J193" s="15" t="inlineStr">
        <is>
          <t>黑胡桃木太空舱餐边柜 |黑胡桃木曜黑餐边柜</t>
        </is>
      </c>
      <c r="K193" s="15" t="inlineStr">
        <is>
          <t>曜黑柜-下柜-2.1米</t>
        </is>
      </c>
      <c r="L193" s="15" t="inlineStr">
        <is>
          <t>否</t>
        </is>
      </c>
      <c r="M193" s="15" t="inlineStr">
        <is>
          <t>1</t>
        </is>
      </c>
      <c r="N193" s="15" t="n"/>
      <c r="O193" s="15" t="inlineStr">
        <is>
          <t>圆通速递</t>
        </is>
      </c>
      <c r="P193" s="15" t="inlineStr">
        <is>
          <t>YT2539809099043</t>
        </is>
      </c>
      <c r="Q193" s="15" t="n"/>
      <c r="R193" s="15">
        <f>IFERROR(SUMPRODUCT(('2-定价总表'!$A$3:$A$493="PPS"&amp;MID(I193,2,99))*('2-定价总表'!$C$3:$C$493=K193)*('2-定价总表'!$T$3:$T$493))*IF(M193="",1,M193),"")</f>
        <v/>
      </c>
      <c r="S193" s="49" t="n"/>
      <c r="T193" s="15" t="n"/>
      <c r="U193" s="15" t="n"/>
      <c r="V193" s="15" t="n"/>
      <c r="W193" s="15" t="n"/>
      <c r="X193" s="15" t="n"/>
      <c r="Y193" s="15" t="n"/>
      <c r="Z193" s="15" t="n"/>
      <c r="AA193" s="15" t="n"/>
      <c r="AB193" s="15">
        <f>SUM(S193:AA193)</f>
        <v/>
      </c>
      <c r="AC193" s="15" t="inlineStr">
        <is>
          <t>150.00</t>
        </is>
      </c>
      <c r="AD193" s="15">
        <f>AC193*0.006</f>
        <v/>
      </c>
      <c r="AE193" s="15">
        <f>AC193*0.02</f>
        <v/>
      </c>
      <c r="AF193" s="15">
        <f>AC193-AD193-AE193</f>
        <v/>
      </c>
      <c r="AG193" s="15" t="n"/>
      <c r="AH193" s="15" t="n"/>
      <c r="AI193" s="15">
        <f>SUM(AG193:AH193)</f>
        <v/>
      </c>
      <c r="AJ193" s="15">
        <f>AF193-AB193+AG193+AH193</f>
        <v/>
      </c>
      <c r="AK193" s="15">
        <f>IF(C193="是","杭州","江西工厂")</f>
        <v/>
      </c>
      <c r="AL193" s="6" t="inlineStr">
        <is>
          <t>交易成功</t>
        </is>
      </c>
      <c r="AM193" s="93" t="inlineStr">
        <is>
          <t>202604072300112958141 5884114</t>
        </is>
      </c>
      <c r="AN193" s="15" t="inlineStr">
        <is>
          <t>没有申请退款</t>
        </is>
      </c>
      <c r="AO193" s="15" t="n">
        <v>0</v>
      </c>
      <c r="AP193" s="15" t="n"/>
      <c r="AQ193" s="6" t="n"/>
      <c r="AR193" t="inlineStr">
        <is>
          <t>✓</t>
        </is>
      </c>
    </row>
    <row r="194" ht="36" customHeight="1">
      <c r="A194" s="16" t="inlineStr">
        <is>
          <t>淘宝</t>
        </is>
      </c>
      <c r="B194" s="14" t="inlineStr">
        <is>
          <t>2701819202170069557</t>
        </is>
      </c>
      <c r="C194" s="14" t="inlineStr">
        <is>
          <t>是</t>
        </is>
      </c>
      <c r="D194" s="16" t="inlineStr">
        <is>
          <t>2026-04-07</t>
        </is>
      </c>
      <c r="E194" s="16" t="inlineStr">
        <is>
          <t>未知</t>
        </is>
      </c>
      <c r="F194" s="16" t="inlineStr">
        <is>
          <t>未知</t>
        </is>
      </c>
      <c r="G194" s="16" t="inlineStr">
        <is>
          <t>未知</t>
        </is>
      </c>
      <c r="H194" s="16" t="inlineStr">
        <is>
          <t>2026-04-10</t>
        </is>
      </c>
      <c r="I194" s="16" t="inlineStr">
        <is>
          <t>P26380050301</t>
        </is>
      </c>
      <c r="J194" s="16" t="inlineStr">
        <is>
          <t>畔色樱桃木轻盈边柜 |樱桃木玻璃床头柜 |黑色玻璃床头柜 |樱桃木玻璃边柜</t>
        </is>
      </c>
      <c r="K194" s="16" t="inlineStr">
        <is>
          <t>轻盈边柜-榉木黑-木底座</t>
        </is>
      </c>
      <c r="L194" s="16" t="inlineStr">
        <is>
          <t>否</t>
        </is>
      </c>
      <c r="M194" s="16" t="inlineStr">
        <is>
          <t>1</t>
        </is>
      </c>
      <c r="N194" s="16" t="n"/>
      <c r="O194" s="16" t="inlineStr">
        <is>
          <t>圆通速递</t>
        </is>
      </c>
      <c r="P194" s="16" t="inlineStr">
        <is>
          <t>YT2585733502861</t>
        </is>
      </c>
      <c r="Q194" s="16" t="n"/>
      <c r="R194" s="16">
        <f>IFERROR(SUMPRODUCT(('2-定价总表'!$A$3:$A$493="PPS"&amp;MID(I194,2,99))*('2-定价总表'!$C$3:$C$493=K194)*('2-定价总表'!$T$3:$T$493))*IF(M194="",1,M194),"")</f>
        <v/>
      </c>
      <c r="S194" s="49" t="n"/>
      <c r="T194" s="16" t="n"/>
      <c r="U194" s="16" t="n"/>
      <c r="V194" s="16" t="n"/>
      <c r="W194" s="16" t="n"/>
      <c r="X194" s="16" t="n"/>
      <c r="Y194" s="16" t="n"/>
      <c r="Z194" s="16" t="n"/>
      <c r="AA194" s="16" t="n"/>
      <c r="AB194" s="16">
        <f>SUM(S194:AA194)</f>
        <v/>
      </c>
      <c r="AC194" s="16" t="inlineStr">
        <is>
          <t>130.00</t>
        </is>
      </c>
      <c r="AD194" s="16">
        <f>AC194*0.006</f>
        <v/>
      </c>
      <c r="AE194" s="16">
        <f>AC194*0.02</f>
        <v/>
      </c>
      <c r="AF194" s="16">
        <f>AC194-AD194-AE194</f>
        <v/>
      </c>
      <c r="AG194" s="16" t="n"/>
      <c r="AH194" s="16" t="n"/>
      <c r="AI194" s="16">
        <f>SUM(AG194:AH194)</f>
        <v/>
      </c>
      <c r="AJ194" s="16">
        <f>AF194-AB194+AG194+AH194</f>
        <v/>
      </c>
      <c r="AK194" s="16">
        <f>IF(C194="是","杭州","江西工厂")</f>
        <v/>
      </c>
      <c r="AL194" s="9" t="inlineStr">
        <is>
          <t>交易成功</t>
        </is>
      </c>
      <c r="AM194" s="93" t="inlineStr">
        <is>
          <t>202604072300110275145 6465778</t>
        </is>
      </c>
      <c r="AN194" s="16" t="inlineStr">
        <is>
          <t>没有申请退款</t>
        </is>
      </c>
      <c r="AO194" s="16" t="n">
        <v>0</v>
      </c>
      <c r="AP194" s="16" t="n"/>
      <c r="AQ194" s="9" t="n"/>
      <c r="AR194" t="inlineStr">
        <is>
          <t>✓</t>
        </is>
      </c>
    </row>
    <row r="195" ht="24" customHeight="1">
      <c r="A195" s="15" t="inlineStr">
        <is>
          <t>淘宝</t>
        </is>
      </c>
      <c r="B195" s="14" t="inlineStr">
        <is>
          <t>4502255436167008824</t>
        </is>
      </c>
      <c r="C195" s="14" t="inlineStr">
        <is>
          <t>非已记录补单</t>
        </is>
      </c>
      <c r="D195" s="15" t="inlineStr">
        <is>
          <t>2026-04-07</t>
        </is>
      </c>
      <c r="E195" s="15" t="inlineStr">
        <is>
          <t>司雪阳</t>
        </is>
      </c>
      <c r="F195" s="15" t="inlineStr">
        <is>
          <t>18400860836-9829</t>
        </is>
      </c>
      <c r="G195" s="15" t="inlineStr">
        <is>
          <t>北京 北京市 海淀区 马连洼街道梅园小区4号楼2单元402室</t>
        </is>
      </c>
      <c r="H195" s="15" t="inlineStr">
        <is>
          <t>2026-04-22</t>
        </is>
      </c>
      <c r="I195" s="15" t="inlineStr">
        <is>
          <t>P25250100405</t>
        </is>
      </c>
      <c r="J195" s="15" t="inlineStr">
        <is>
          <t>樱桃木窄柜 |樱桃木1米餐边柜</t>
        </is>
      </c>
      <c r="K195" s="15" t="inlineStr">
        <is>
          <t>窄柜-整柜洞石背板-1.2米</t>
        </is>
      </c>
      <c r="L195" s="15" t="inlineStr">
        <is>
          <t>否</t>
        </is>
      </c>
      <c r="M195" s="15" t="inlineStr">
        <is>
          <t>1</t>
        </is>
      </c>
      <c r="N195" s="15" t="n"/>
      <c r="O195" s="15" t="inlineStr">
        <is>
          <t>壹米滴答快运</t>
        </is>
      </c>
      <c r="P195" s="15" t="inlineStr">
        <is>
          <t>700907650163</t>
        </is>
      </c>
      <c r="Q195" s="15" t="inlineStr">
        <is>
          <t>P51042291655</t>
        </is>
      </c>
      <c r="R195" s="15">
        <f>IFERROR(SUMPRODUCT(('2-定价总表'!$A$3:$A$493="PPS"&amp;MID(I195,2,99))*('2-定价总表'!$C$3:$C$493=K195)*('2-定价总表'!$T$3:$T$493))*IF(M195="",1,M195),"")</f>
        <v/>
      </c>
      <c r="S195" s="15" t="n">
        <v>4733.28</v>
      </c>
      <c r="T195" s="15" t="n">
        <v>454</v>
      </c>
      <c r="U195" s="15" t="n">
        <v>75</v>
      </c>
      <c r="V195" s="15" t="n">
        <v>95</v>
      </c>
      <c r="W195" s="15" t="n">
        <v>0</v>
      </c>
      <c r="X195" s="15" t="n">
        <v>0</v>
      </c>
      <c r="Y195" s="90" t="n"/>
      <c r="Z195" s="15" t="n">
        <v>0</v>
      </c>
      <c r="AA195" s="15" t="n">
        <v>0</v>
      </c>
      <c r="AB195" s="15">
        <f>SUM(S195:AA195)</f>
        <v/>
      </c>
      <c r="AC195" s="15" t="inlineStr">
        <is>
          <t>5858.40</t>
        </is>
      </c>
      <c r="AD195" s="15">
        <f>AC195*0.006</f>
        <v/>
      </c>
      <c r="AE195" s="15">
        <f>AC195*0.02</f>
        <v/>
      </c>
      <c r="AF195" s="15">
        <f>AC195-AD195-AE195</f>
        <v/>
      </c>
      <c r="AG195" s="15" t="n"/>
      <c r="AH195" s="15" t="n"/>
      <c r="AI195" s="15">
        <f>SUM(AG195:AH195)</f>
        <v/>
      </c>
      <c r="AJ195" s="15">
        <f>AF195-AB195+AG195+AH195</f>
        <v/>
      </c>
      <c r="AK195" s="15">
        <f>IF(C195="是","杭州","江西工厂")</f>
        <v/>
      </c>
      <c r="AL195" s="6" t="inlineStr">
        <is>
          <t>交易成功</t>
        </is>
      </c>
      <c r="AM195" s="93" t="inlineStr">
        <is>
          <t>202604072200118363142 9552504</t>
        </is>
      </c>
      <c r="AN195" s="15" t="inlineStr">
        <is>
          <t>没有申请退款</t>
        </is>
      </c>
      <c r="AO195" s="15" t="n">
        <v>0</v>
      </c>
      <c r="AP195" s="15" t="n"/>
      <c r="AQ195" s="6" t="n"/>
      <c r="AR195" t="inlineStr">
        <is>
          <t>[待填]成本/费用字段</t>
        </is>
      </c>
    </row>
    <row r="196" ht="36" customHeight="1">
      <c r="A196" s="16" t="inlineStr">
        <is>
          <t>淘宝</t>
        </is>
      </c>
      <c r="B196" s="14" t="inlineStr">
        <is>
          <t>4502260190172007702</t>
        </is>
      </c>
      <c r="C196" s="14" t="inlineStr">
        <is>
          <t>是</t>
        </is>
      </c>
      <c r="D196" s="16" t="inlineStr">
        <is>
          <t>2026-04-07</t>
        </is>
      </c>
      <c r="E196" s="16" t="inlineStr">
        <is>
          <t>未知</t>
        </is>
      </c>
      <c r="F196" s="16" t="inlineStr">
        <is>
          <t>未知</t>
        </is>
      </c>
      <c r="G196" s="16" t="inlineStr">
        <is>
          <t>未知</t>
        </is>
      </c>
      <c r="H196" s="16" t="inlineStr">
        <is>
          <t>2026-04-10</t>
        </is>
      </c>
      <c r="I196" s="16" t="inlineStr">
        <is>
          <t>P26380050301</t>
        </is>
      </c>
      <c r="J196" s="16" t="inlineStr">
        <is>
          <t>畔色樱桃木轻盈边柜 |樱桃木玻璃床头柜 |黑色玻璃床头柜 |樱桃木玻璃边柜</t>
        </is>
      </c>
      <c r="K196" s="16" t="inlineStr">
        <is>
          <t>轻盈边柜-榉木黑-木底座</t>
        </is>
      </c>
      <c r="L196" s="16" t="inlineStr">
        <is>
          <t>否</t>
        </is>
      </c>
      <c r="M196" s="16" t="inlineStr">
        <is>
          <t>1</t>
        </is>
      </c>
      <c r="N196" s="16" t="n"/>
      <c r="O196" s="16" t="inlineStr">
        <is>
          <t>圆通速递</t>
        </is>
      </c>
      <c r="P196" s="16" t="inlineStr">
        <is>
          <t>YT2585733496597</t>
        </is>
      </c>
      <c r="Q196" s="16" t="n"/>
      <c r="R196" s="16">
        <f>IFERROR(SUMPRODUCT(('2-定价总表'!$A$3:$A$493="PPS"&amp;MID(I196,2,99))*('2-定价总表'!$C$3:$C$493=K196)*('2-定价总表'!$T$3:$T$493))*IF(M196="",1,M196),"")</f>
        <v/>
      </c>
      <c r="S196" s="49" t="n"/>
      <c r="T196" s="16" t="n"/>
      <c r="U196" s="16" t="n"/>
      <c r="V196" s="16" t="n"/>
      <c r="W196" s="16" t="n"/>
      <c r="X196" s="16" t="n"/>
      <c r="Y196" s="16" t="n"/>
      <c r="Z196" s="16" t="n"/>
      <c r="AA196" s="16" t="n"/>
      <c r="AB196" s="16">
        <f>SUM(S196:AA196)</f>
        <v/>
      </c>
      <c r="AC196" s="16" t="inlineStr">
        <is>
          <t>150.00</t>
        </is>
      </c>
      <c r="AD196" s="16">
        <f>AC196*0.006</f>
        <v/>
      </c>
      <c r="AE196" s="16">
        <f>AC196*0.02</f>
        <v/>
      </c>
      <c r="AF196" s="16">
        <f>AC196-AD196-AE196</f>
        <v/>
      </c>
      <c r="AG196" s="16" t="n"/>
      <c r="AH196" s="16" t="n"/>
      <c r="AI196" s="16">
        <f>SUM(AG196:AH196)</f>
        <v/>
      </c>
      <c r="AJ196" s="16">
        <f>AF196-AB196+AG196+AH196</f>
        <v/>
      </c>
      <c r="AK196" s="16">
        <f>IF(C196="是","杭州","江西工厂")</f>
        <v/>
      </c>
      <c r="AL196" s="9" t="inlineStr">
        <is>
          <t>交易成功</t>
        </is>
      </c>
      <c r="AM196" s="93" t="inlineStr">
        <is>
          <t>202604072300116709144 5104841</t>
        </is>
      </c>
      <c r="AN196" s="16" t="inlineStr">
        <is>
          <t>没有申请退款</t>
        </is>
      </c>
      <c r="AO196" s="16" t="n">
        <v>0</v>
      </c>
      <c r="AP196" s="16" t="n"/>
      <c r="AQ196" s="9" t="n"/>
      <c r="AR196" t="inlineStr">
        <is>
          <t>✓</t>
        </is>
      </c>
    </row>
    <row r="197" ht="36" customHeight="1">
      <c r="A197" s="15" t="inlineStr">
        <is>
          <t>淘宝</t>
        </is>
      </c>
      <c r="B197" s="14" t="inlineStr">
        <is>
          <t>2701820101146008176</t>
        </is>
      </c>
      <c r="C197" s="14" t="inlineStr">
        <is>
          <t>是</t>
        </is>
      </c>
      <c r="D197" s="15" t="inlineStr">
        <is>
          <t>2026-04-07</t>
        </is>
      </c>
      <c r="E197" s="15" t="inlineStr">
        <is>
          <t>未知</t>
        </is>
      </c>
      <c r="F197" s="15" t="inlineStr">
        <is>
          <t>未知</t>
        </is>
      </c>
      <c r="G197" s="15" t="inlineStr">
        <is>
          <t>未知</t>
        </is>
      </c>
      <c r="H197" s="15" t="inlineStr">
        <is>
          <t>2026-04-10</t>
        </is>
      </c>
      <c r="I197" s="15" t="inlineStr">
        <is>
          <t>P26330120327</t>
        </is>
      </c>
      <c r="J197" s="15" t="inlineStr">
        <is>
          <t>畔色樱桃木箱体床 |樱桃木软包箱体床</t>
        </is>
      </c>
      <c r="K197" s="15" t="inlineStr">
        <is>
          <t>樱桃木箱体床-软包床头-1.5米-榉木铺板</t>
        </is>
      </c>
      <c r="L197" s="15" t="inlineStr">
        <is>
          <t>否</t>
        </is>
      </c>
      <c r="M197" s="15" t="inlineStr">
        <is>
          <t>1</t>
        </is>
      </c>
      <c r="N197" s="15" t="n"/>
      <c r="O197" s="15" t="inlineStr">
        <is>
          <t>圆通速递</t>
        </is>
      </c>
      <c r="P197" s="15" t="inlineStr">
        <is>
          <t>YT2539809099919</t>
        </is>
      </c>
      <c r="Q197" s="15" t="n"/>
      <c r="R197" s="15">
        <f>IFERROR(SUMPRODUCT(('2-定价总表'!$A$3:$A$493="PPS"&amp;MID(I197,2,99))*('2-定价总表'!$C$3:$C$493=K197)*('2-定价总表'!$T$3:$T$493))*IF(M197="",1,M197),"")</f>
        <v/>
      </c>
      <c r="S197" s="49" t="n"/>
      <c r="T197" s="15" t="n"/>
      <c r="U197" s="15" t="n"/>
      <c r="V197" s="15" t="n"/>
      <c r="W197" s="15" t="n"/>
      <c r="X197" s="15" t="n"/>
      <c r="Y197" s="15" t="n"/>
      <c r="Z197" s="15" t="n"/>
      <c r="AA197" s="15" t="n"/>
      <c r="AB197" s="15">
        <f>SUM(S197:AA197)</f>
        <v/>
      </c>
      <c r="AC197" s="15" t="inlineStr">
        <is>
          <t>140.00</t>
        </is>
      </c>
      <c r="AD197" s="15">
        <f>AC197*0.006</f>
        <v/>
      </c>
      <c r="AE197" s="15">
        <f>AC197*0.02</f>
        <v/>
      </c>
      <c r="AF197" s="15">
        <f>AC197-AD197-AE197</f>
        <v/>
      </c>
      <c r="AG197" s="15" t="n"/>
      <c r="AH197" s="15" t="n"/>
      <c r="AI197" s="15">
        <f>SUM(AG197:AH197)</f>
        <v/>
      </c>
      <c r="AJ197" s="15">
        <f>AF197-AB197+AG197+AH197</f>
        <v/>
      </c>
      <c r="AK197" s="15">
        <f>IF(C197="是","杭州","江西工厂")</f>
        <v/>
      </c>
      <c r="AL197" s="6" t="inlineStr">
        <is>
          <t>交易成功</t>
        </is>
      </c>
      <c r="AM197" s="93" t="inlineStr">
        <is>
          <t>202604072200118107144 5849484</t>
        </is>
      </c>
      <c r="AN197" s="15" t="inlineStr">
        <is>
          <t>没有申请退款</t>
        </is>
      </c>
      <c r="AO197" s="15" t="n">
        <v>0</v>
      </c>
      <c r="AP197" s="15" t="n"/>
      <c r="AQ197" s="6" t="n"/>
      <c r="AR197" t="inlineStr">
        <is>
          <t>✓</t>
        </is>
      </c>
    </row>
    <row r="198" ht="24" customHeight="1">
      <c r="A198" s="16" t="inlineStr">
        <is>
          <t>淘宝</t>
        </is>
      </c>
      <c r="B198" s="14" t="inlineStr">
        <is>
          <t>4502247663167007740</t>
        </is>
      </c>
      <c r="C198" s="14" t="inlineStr">
        <is>
          <t>是</t>
        </is>
      </c>
      <c r="D198" s="16" t="inlineStr">
        <is>
          <t>2026-04-07</t>
        </is>
      </c>
      <c r="E198" s="16" t="inlineStr">
        <is>
          <t>未知</t>
        </is>
      </c>
      <c r="F198" s="16" t="inlineStr">
        <is>
          <t>未知</t>
        </is>
      </c>
      <c r="G198" s="16" t="inlineStr">
        <is>
          <t>未知</t>
        </is>
      </c>
      <c r="H198" s="16" t="inlineStr">
        <is>
          <t>2026-04-10</t>
        </is>
      </c>
      <c r="I198" s="16" t="inlineStr">
        <is>
          <t>P26330110226</t>
        </is>
      </c>
      <c r="J198" s="16" t="inlineStr">
        <is>
          <t>畔色樱桃木静音双人床 |樱桃木小金属腿床</t>
        </is>
      </c>
      <c r="K198" s="16" t="inlineStr">
        <is>
          <t>樱桃木静音床-1.2米-榉木铺板</t>
        </is>
      </c>
      <c r="L198" s="16" t="inlineStr">
        <is>
          <t>否</t>
        </is>
      </c>
      <c r="M198" s="16" t="inlineStr">
        <is>
          <t>1</t>
        </is>
      </c>
      <c r="N198" s="16" t="n"/>
      <c r="O198" s="16" t="inlineStr">
        <is>
          <t>圆通速递</t>
        </is>
      </c>
      <c r="P198" s="16" t="inlineStr">
        <is>
          <t>YT2544868006343</t>
        </is>
      </c>
      <c r="Q198" s="16" t="n"/>
      <c r="R198" s="16">
        <f>IFERROR(SUMPRODUCT(('2-定价总表'!$A$3:$A$493="PPS"&amp;MID(I198,2,99))*('2-定价总表'!$C$3:$C$493=K198)*('2-定价总表'!$T$3:$T$493))*IF(M198="",1,M198),"")</f>
        <v/>
      </c>
      <c r="S198" s="49" t="n"/>
      <c r="T198" s="16" t="n"/>
      <c r="U198" s="16" t="n"/>
      <c r="V198" s="16" t="n"/>
      <c r="W198" s="16" t="n"/>
      <c r="X198" s="16" t="n"/>
      <c r="Y198" s="16" t="n"/>
      <c r="Z198" s="16" t="n"/>
      <c r="AA198" s="16" t="n"/>
      <c r="AB198" s="16">
        <f>SUM(S198:AA198)</f>
        <v/>
      </c>
      <c r="AC198" s="16" t="inlineStr">
        <is>
          <t>130.00</t>
        </is>
      </c>
      <c r="AD198" s="16">
        <f>AC198*0.006</f>
        <v/>
      </c>
      <c r="AE198" s="16">
        <f>AC198*0.02</f>
        <v/>
      </c>
      <c r="AF198" s="16">
        <f>AC198-AD198-AE198</f>
        <v/>
      </c>
      <c r="AG198" s="16" t="n"/>
      <c r="AH198" s="16" t="n"/>
      <c r="AI198" s="16">
        <f>SUM(AG198:AH198)</f>
        <v/>
      </c>
      <c r="AJ198" s="16">
        <f>AF198-AB198+AG198+AH198</f>
        <v/>
      </c>
      <c r="AK198" s="16">
        <f>IF(C198="是","杭州","江西工厂")</f>
        <v/>
      </c>
      <c r="AL198" s="9" t="inlineStr">
        <is>
          <t>交易成功</t>
        </is>
      </c>
      <c r="AM198" s="93" t="inlineStr">
        <is>
          <t>202604072300116466141 6754144</t>
        </is>
      </c>
      <c r="AN198" s="16" t="inlineStr">
        <is>
          <t>没有申请退款</t>
        </is>
      </c>
      <c r="AO198" s="16" t="n">
        <v>0</v>
      </c>
      <c r="AP198" s="16" t="n"/>
      <c r="AQ198" s="9" t="n"/>
      <c r="AR198" t="inlineStr">
        <is>
          <t>✓</t>
        </is>
      </c>
    </row>
    <row r="199" ht="24" customHeight="1">
      <c r="A199" s="15" t="inlineStr">
        <is>
          <t>淘宝</t>
        </is>
      </c>
      <c r="B199" s="14" t="inlineStr">
        <is>
          <t>2701817403146008173</t>
        </is>
      </c>
      <c r="C199" s="14" t="inlineStr">
        <is>
          <t>非已记录补单</t>
        </is>
      </c>
      <c r="D199" s="15" t="inlineStr">
        <is>
          <t>2026-04-07</t>
        </is>
      </c>
      <c r="E199" s="15" t="inlineStr">
        <is>
          <t>王123</t>
        </is>
      </c>
      <c r="F199" s="15" t="inlineStr">
        <is>
          <t>15784003558-7201</t>
        </is>
      </c>
      <c r="G199" s="15" t="inlineStr">
        <is>
          <t>江苏省 南京市 玄武区 红山街道南京招商局中心臻境西区3栋103</t>
        </is>
      </c>
      <c r="H199" s="15" t="inlineStr">
        <is>
          <t>2026-04-28</t>
        </is>
      </c>
      <c r="I199" s="15" t="inlineStr">
        <is>
          <t>P25210100410</t>
        </is>
      </c>
      <c r="J199" s="15" t="inlineStr">
        <is>
          <t>畔色黑胡桃木岩板餐桌2025 |黑胡桃木三角腿餐桌</t>
        </is>
      </c>
      <c r="K199" s="15" t="inlineStr">
        <is>
          <t>黑胡桃木岩板-1.4米</t>
        </is>
      </c>
      <c r="L199" s="15" t="inlineStr">
        <is>
          <t>否</t>
        </is>
      </c>
      <c r="M199" s="15" t="inlineStr">
        <is>
          <t>1</t>
        </is>
      </c>
      <c r="N199" s="15" t="n"/>
      <c r="O199" s="15" t="inlineStr">
        <is>
          <t>德邦快递</t>
        </is>
      </c>
      <c r="P199" s="15" t="inlineStr">
        <is>
          <t>DPK212534097587</t>
        </is>
      </c>
      <c r="Q199" s="15" t="inlineStr">
        <is>
          <t>P51090681442</t>
        </is>
      </c>
      <c r="R199" s="15">
        <f>IFERROR(SUMPRODUCT(('2-定价总表'!$A$3:$A$493="PPS"&amp;MID(I199,2,99))*('2-定价总表'!$C$3:$C$493=K199)*('2-定价总表'!$T$3:$T$493))*IF(M199="",1,M199),"")</f>
        <v/>
      </c>
      <c r="S199" s="15" t="n">
        <v>835</v>
      </c>
      <c r="T199" s="15" t="n">
        <v>315</v>
      </c>
      <c r="U199" s="15" t="n">
        <v>0</v>
      </c>
      <c r="V199" s="15" t="n">
        <v>70</v>
      </c>
      <c r="W199" s="15" t="n">
        <v>0</v>
      </c>
      <c r="X199" s="15" t="n">
        <v>0</v>
      </c>
      <c r="Y199" s="90" t="n"/>
      <c r="Z199" s="15" t="n">
        <v>0</v>
      </c>
      <c r="AA199" s="15" t="n">
        <v>0</v>
      </c>
      <c r="AB199" s="15">
        <f>SUM(S199:AA199)</f>
        <v/>
      </c>
      <c r="AC199" s="15" t="inlineStr">
        <is>
          <t>2387.19</t>
        </is>
      </c>
      <c r="AD199" s="15">
        <f>AC199*0.006</f>
        <v/>
      </c>
      <c r="AE199" s="15">
        <f>AC199*0.02</f>
        <v/>
      </c>
      <c r="AF199" s="15">
        <f>AC199-AD199-AE199</f>
        <v/>
      </c>
      <c r="AG199" s="15" t="n"/>
      <c r="AH199" s="15" t="n"/>
      <c r="AI199" s="15">
        <f>SUM(AG199:AH199)</f>
        <v/>
      </c>
      <c r="AJ199" s="15">
        <f>AF199-AB199+AG199+AH199</f>
        <v/>
      </c>
      <c r="AK199" s="15">
        <f>IF(C199="是","杭州","江西工厂")</f>
        <v/>
      </c>
      <c r="AL199" s="6" t="inlineStr">
        <is>
          <t>卖家已发货，等待买家确认</t>
        </is>
      </c>
      <c r="AM199" s="92" t="inlineStr">
        <is>
          <t>待匹配</t>
        </is>
      </c>
      <c r="AN199" s="15" t="inlineStr">
        <is>
          <t>没有申请退款</t>
        </is>
      </c>
      <c r="AO199" s="15" t="n">
        <v>0</v>
      </c>
      <c r="AP199" s="15" t="n"/>
      <c r="AQ199" s="6" t="n"/>
      <c r="AR199" t="inlineStr">
        <is>
          <t>[待填]成本/费用字段</t>
        </is>
      </c>
    </row>
    <row r="200" ht="24" customHeight="1">
      <c r="A200" s="16" t="inlineStr">
        <is>
          <t>淘宝</t>
        </is>
      </c>
      <c r="B200" s="14" t="inlineStr">
        <is>
          <t>2701815999151018183</t>
        </is>
      </c>
      <c r="C200" s="14" t="inlineStr">
        <is>
          <t>是</t>
        </is>
      </c>
      <c r="D200" s="16" t="inlineStr">
        <is>
          <t>2026-04-07</t>
        </is>
      </c>
      <c r="E200" s="16" t="inlineStr">
        <is>
          <t>未知</t>
        </is>
      </c>
      <c r="F200" s="16" t="inlineStr">
        <is>
          <t>未知</t>
        </is>
      </c>
      <c r="G200" s="16" t="inlineStr">
        <is>
          <t>未知</t>
        </is>
      </c>
      <c r="H200" s="16" t="inlineStr">
        <is>
          <t>2026-04-10</t>
        </is>
      </c>
      <c r="I200" s="16" t="inlineStr">
        <is>
          <t>P26330100225</t>
        </is>
      </c>
      <c r="J200" s="16" t="inlineStr">
        <is>
          <t>畔色樱桃木齐边双人床 |樱桃木方腿床</t>
        </is>
      </c>
      <c r="K200" s="16" t="inlineStr">
        <is>
          <t>樱桃木齐边床-1.2米-榉木铺板</t>
        </is>
      </c>
      <c r="L200" s="16" t="inlineStr">
        <is>
          <t>否</t>
        </is>
      </c>
      <c r="M200" s="16" t="inlineStr">
        <is>
          <t>1</t>
        </is>
      </c>
      <c r="N200" s="16" t="n"/>
      <c r="O200" s="16" t="inlineStr">
        <is>
          <t>圆通速递</t>
        </is>
      </c>
      <c r="P200" s="16" t="inlineStr">
        <is>
          <t>YT2544867994252</t>
        </is>
      </c>
      <c r="Q200" s="16" t="n"/>
      <c r="R200" s="16">
        <f>IFERROR(SUMPRODUCT(('2-定价总表'!$A$3:$A$493="PPS"&amp;MID(I200,2,99))*('2-定价总表'!$C$3:$C$493=K200)*('2-定价总表'!$T$3:$T$493))*IF(M200="",1,M200),"")</f>
        <v/>
      </c>
      <c r="S200" s="49" t="n"/>
      <c r="T200" s="16" t="n"/>
      <c r="U200" s="16" t="n"/>
      <c r="V200" s="16" t="n"/>
      <c r="W200" s="16" t="n"/>
      <c r="X200" s="16" t="n"/>
      <c r="Y200" s="16" t="n"/>
      <c r="Z200" s="16" t="n"/>
      <c r="AA200" s="16" t="n"/>
      <c r="AB200" s="16">
        <f>SUM(S200:AA200)</f>
        <v/>
      </c>
      <c r="AC200" s="16" t="inlineStr">
        <is>
          <t>120.00</t>
        </is>
      </c>
      <c r="AD200" s="16">
        <f>AC200*0.006</f>
        <v/>
      </c>
      <c r="AE200" s="16">
        <f>AC200*0.02</f>
        <v/>
      </c>
      <c r="AF200" s="16">
        <f>AC200-AD200-AE200</f>
        <v/>
      </c>
      <c r="AG200" s="16" t="n"/>
      <c r="AH200" s="16" t="n"/>
      <c r="AI200" s="16">
        <f>SUM(AG200:AH200)</f>
        <v/>
      </c>
      <c r="AJ200" s="16">
        <f>AF200-AB200+AG200+AH200</f>
        <v/>
      </c>
      <c r="AK200" s="16">
        <f>IF(C200="是","杭州","江西工厂")</f>
        <v/>
      </c>
      <c r="AL200" s="9" t="inlineStr">
        <is>
          <t>交易成功</t>
        </is>
      </c>
      <c r="AM200" s="92" t="inlineStr">
        <is>
          <t>待匹配</t>
        </is>
      </c>
      <c r="AN200" s="16" t="inlineStr">
        <is>
          <t>没有申请退款</t>
        </is>
      </c>
      <c r="AO200" s="16" t="n">
        <v>0</v>
      </c>
      <c r="AP200" s="16" t="n"/>
      <c r="AQ200" s="9" t="n"/>
      <c r="AR200" t="inlineStr">
        <is>
          <t>✓</t>
        </is>
      </c>
    </row>
    <row r="201" ht="24" customHeight="1">
      <c r="A201" s="15" t="inlineStr">
        <is>
          <t>淘宝</t>
        </is>
      </c>
      <c r="B201" s="14" t="inlineStr">
        <is>
          <t>4502250504130337135</t>
        </is>
      </c>
      <c r="C201" s="14" t="inlineStr">
        <is>
          <t>是</t>
        </is>
      </c>
      <c r="D201" s="15" t="inlineStr">
        <is>
          <t>2026-04-07</t>
        </is>
      </c>
      <c r="E201" s="15" t="inlineStr">
        <is>
          <t>未知</t>
        </is>
      </c>
      <c r="F201" s="15" t="inlineStr">
        <is>
          <t>未知</t>
        </is>
      </c>
      <c r="G201" s="15" t="inlineStr">
        <is>
          <t>未知</t>
        </is>
      </c>
      <c r="H201" s="15" t="inlineStr">
        <is>
          <t>2026-04-10</t>
        </is>
      </c>
      <c r="I201" s="15" t="inlineStr">
        <is>
          <t>P26330070320</t>
        </is>
      </c>
      <c r="J201" s="15" t="inlineStr">
        <is>
          <t>畔色榉木无边床 |榉木金属腿床</t>
        </is>
      </c>
      <c r="K201" s="15" t="inlineStr">
        <is>
          <t>榉木无边床-1.2米-榉木铺板</t>
        </is>
      </c>
      <c r="L201" s="15" t="inlineStr">
        <is>
          <t>否</t>
        </is>
      </c>
      <c r="M201" s="15" t="inlineStr">
        <is>
          <t>1</t>
        </is>
      </c>
      <c r="N201" s="15" t="n"/>
      <c r="O201" s="15" t="inlineStr">
        <is>
          <t>圆通速递</t>
        </is>
      </c>
      <c r="P201" s="15" t="inlineStr">
        <is>
          <t>YT2539809098868</t>
        </is>
      </c>
      <c r="Q201" s="15" t="n"/>
      <c r="R201" s="15">
        <f>IFERROR(SUMPRODUCT(('2-定价总表'!$A$3:$A$493="PPS"&amp;MID(I201,2,99))*('2-定价总表'!$C$3:$C$493=K201)*('2-定价总表'!$T$3:$T$493))*IF(M201="",1,M201),"")</f>
        <v/>
      </c>
      <c r="S201" s="49" t="n"/>
      <c r="T201" s="15" t="n"/>
      <c r="U201" s="15" t="n"/>
      <c r="V201" s="15" t="n"/>
      <c r="W201" s="15" t="n"/>
      <c r="X201" s="15" t="n"/>
      <c r="Y201" s="15" t="n"/>
      <c r="Z201" s="15" t="n"/>
      <c r="AA201" s="15" t="n"/>
      <c r="AB201" s="15">
        <f>SUM(S201:AA201)</f>
        <v/>
      </c>
      <c r="AC201" s="15" t="inlineStr">
        <is>
          <t>58.00</t>
        </is>
      </c>
      <c r="AD201" s="15">
        <f>AC201*0.006</f>
        <v/>
      </c>
      <c r="AE201" s="15">
        <f>AC201*0.02</f>
        <v/>
      </c>
      <c r="AF201" s="15">
        <f>AC201-AD201-AE201</f>
        <v/>
      </c>
      <c r="AG201" s="15" t="n"/>
      <c r="AH201" s="15" t="n"/>
      <c r="AI201" s="15">
        <f>SUM(AG201:AH201)</f>
        <v/>
      </c>
      <c r="AJ201" s="15">
        <f>AF201-AB201+AG201+AH201</f>
        <v/>
      </c>
      <c r="AK201" s="15">
        <f>IF(C201="是","杭州","江西工厂")</f>
        <v/>
      </c>
      <c r="AL201" s="6" t="inlineStr">
        <is>
          <t>交易成功</t>
        </is>
      </c>
      <c r="AM201" s="93" t="inlineStr">
        <is>
          <t>202604072200119167144 4221912</t>
        </is>
      </c>
      <c r="AN201" s="15" t="inlineStr">
        <is>
          <t>没有申请退款</t>
        </is>
      </c>
      <c r="AO201" s="15" t="n">
        <v>0</v>
      </c>
      <c r="AP201" s="15" t="n"/>
      <c r="AQ201" s="6" t="n"/>
      <c r="AR201" t="inlineStr">
        <is>
          <t>✓</t>
        </is>
      </c>
    </row>
    <row r="202" ht="24" customHeight="1">
      <c r="A202" s="16" t="inlineStr">
        <is>
          <t>淘宝</t>
        </is>
      </c>
      <c r="B202" s="14" t="inlineStr">
        <is>
          <t>4502250111156062835</t>
        </is>
      </c>
      <c r="C202" s="14" t="inlineStr">
        <is>
          <t>非已记录补单</t>
        </is>
      </c>
      <c r="D202" s="16" t="inlineStr">
        <is>
          <t>2026-04-07</t>
        </is>
      </c>
      <c r="E202" s="16" t="inlineStr">
        <is>
          <t>冯玥</t>
        </is>
      </c>
      <c r="F202" s="16" t="inlineStr">
        <is>
          <t>14727236096-9448</t>
        </is>
      </c>
      <c r="G202" s="16" t="inlineStr">
        <is>
          <t>四川省 成都市 成华区 龙潭街道北湖云湾北区 5栋802</t>
        </is>
      </c>
      <c r="H202" s="16" t="inlineStr">
        <is>
          <t>2026-04-21</t>
        </is>
      </c>
      <c r="I202" s="16" t="inlineStr">
        <is>
          <t>P24210070901</t>
        </is>
      </c>
      <c r="J202" s="16" t="inlineStr">
        <is>
          <t>榉木岩板餐桌 |榉木三角腿岩板餐桌</t>
        </is>
      </c>
      <c r="K202" s="16" t="inlineStr">
        <is>
          <t>榉木餐桌-1.2米</t>
        </is>
      </c>
      <c r="L202" s="16" t="inlineStr">
        <is>
          <t>否</t>
        </is>
      </c>
      <c r="M202" s="16" t="inlineStr">
        <is>
          <t>1</t>
        </is>
      </c>
      <c r="N202" s="16" t="n"/>
      <c r="O202" s="16" t="inlineStr">
        <is>
          <t>德邦快递</t>
        </is>
      </c>
      <c r="P202" s="16" t="inlineStr">
        <is>
          <t>DPK212534095908</t>
        </is>
      </c>
      <c r="Q202" s="16" t="inlineStr">
        <is>
          <t>P51043015674</t>
        </is>
      </c>
      <c r="R202" s="16">
        <f>IFERROR(SUMPRODUCT(('2-定价总表'!$A$3:$A$493="PPS"&amp;MID(I202,2,99))*('2-定价总表'!$C$3:$C$493=K202)*('2-定价总表'!$T$3:$T$493))*IF(M202="",1,M202),"")</f>
        <v/>
      </c>
      <c r="S202" s="16" t="n">
        <v>2205</v>
      </c>
      <c r="T202" s="16" t="n">
        <v>315</v>
      </c>
      <c r="U202" s="16" t="n">
        <v>0</v>
      </c>
      <c r="V202" s="16" t="n">
        <v>60</v>
      </c>
      <c r="W202" s="16" t="n">
        <v>0</v>
      </c>
      <c r="X202" s="16" t="n">
        <v>0</v>
      </c>
      <c r="Y202" s="90" t="n"/>
      <c r="Z202" s="16" t="n">
        <v>0</v>
      </c>
      <c r="AA202" s="16" t="n">
        <v>0</v>
      </c>
      <c r="AB202" s="16">
        <f>SUM(S202:AA202)</f>
        <v/>
      </c>
      <c r="AC202" s="16" t="inlineStr">
        <is>
          <t>2880.26</t>
        </is>
      </c>
      <c r="AD202" s="16">
        <f>AC202*0.006</f>
        <v/>
      </c>
      <c r="AE202" s="16">
        <f>AC202*0.02</f>
        <v/>
      </c>
      <c r="AF202" s="16">
        <f>AC202-AD202-AE202</f>
        <v/>
      </c>
      <c r="AG202" s="16" t="n"/>
      <c r="AH202" s="16" t="n"/>
      <c r="AI202" s="16">
        <f>SUM(AG202:AH202)</f>
        <v/>
      </c>
      <c r="AJ202" s="16">
        <f>AF202-AB202+AG202+AH202</f>
        <v/>
      </c>
      <c r="AK202" s="16">
        <f>IF(C202="是","杭州","江西工厂")</f>
        <v/>
      </c>
      <c r="AL202" s="9" t="inlineStr">
        <is>
          <t>卖家已发货，等待买家确认</t>
        </is>
      </c>
      <c r="AM202" s="92" t="inlineStr">
        <is>
          <t>待匹配</t>
        </is>
      </c>
      <c r="AN202" s="16" t="inlineStr">
        <is>
          <t>没有申请退款</t>
        </is>
      </c>
      <c r="AO202" s="16" t="n">
        <v>0</v>
      </c>
      <c r="AP202" s="16" t="n"/>
      <c r="AQ202" s="9" t="n"/>
      <c r="AR202" t="inlineStr">
        <is>
          <t>[待填]成本/费用字段</t>
        </is>
      </c>
    </row>
    <row r="203" ht="24" customHeight="1">
      <c r="A203" s="15" t="inlineStr">
        <is>
          <t>淘宝</t>
        </is>
      </c>
      <c r="B203" s="14" t="inlineStr">
        <is>
          <t>2701824531140036169</t>
        </is>
      </c>
      <c r="C203" s="14" t="inlineStr">
        <is>
          <t>非已记录补单</t>
        </is>
      </c>
      <c r="D203" s="15" t="inlineStr">
        <is>
          <t>2026-04-07</t>
        </is>
      </c>
      <c r="E203" s="15" t="inlineStr">
        <is>
          <t>未知</t>
        </is>
      </c>
      <c r="F203" s="15" t="inlineStr">
        <is>
          <t>未知</t>
        </is>
      </c>
      <c r="G203" s="15" t="inlineStr">
        <is>
          <t>未知</t>
        </is>
      </c>
      <c r="H203" s="15" t="n"/>
      <c r="I203" s="15" t="inlineStr">
        <is>
          <t>P25250120415</t>
        </is>
      </c>
      <c r="J203" s="15" t="inlineStr">
        <is>
          <t>黑胡桃木基础餐边柜 |黑胡桃木鎏金餐边柜</t>
        </is>
      </c>
      <c r="K203" s="15" t="inlineStr">
        <is>
          <t>鎏金柜-下柜-2.1米</t>
        </is>
      </c>
      <c r="L203" s="15" t="n"/>
      <c r="M203" s="15" t="inlineStr">
        <is>
          <t>1</t>
        </is>
      </c>
      <c r="N203" s="15" t="n"/>
      <c r="O203" s="15" t="n"/>
      <c r="P203" s="15" t="n"/>
      <c r="Q203" s="15" t="n"/>
      <c r="R203" s="15">
        <f>IFERROR(SUMPRODUCT(('2-定价总表'!$A$3:$A$493="PPS"&amp;MID(I203,2,99))*('2-定价总表'!$C$3:$C$493=K203)*('2-定价总表'!$T$3:$T$493))*IF(M203="",1,M203),"")</f>
        <v/>
      </c>
      <c r="S203" s="90" t="n"/>
      <c r="T203" s="90" t="n"/>
      <c r="U203" s="90" t="n"/>
      <c r="V203" s="90" t="n"/>
      <c r="W203" s="90" t="n"/>
      <c r="X203" s="90" t="n"/>
      <c r="Y203" s="90" t="n"/>
      <c r="Z203" s="90" t="n"/>
      <c r="AA203" s="90" t="n"/>
      <c r="AB203" s="15">
        <f>SUM(S203:AA203)</f>
        <v/>
      </c>
      <c r="AC203" s="15" t="inlineStr">
        <is>
          <t>12987.51</t>
        </is>
      </c>
      <c r="AD203" s="15">
        <f>AC203*0.006</f>
        <v/>
      </c>
      <c r="AE203" s="15">
        <f>AC203*0.02</f>
        <v/>
      </c>
      <c r="AF203" s="15">
        <f>AC203-AD203-AE203</f>
        <v/>
      </c>
      <c r="AG203" s="15" t="n"/>
      <c r="AH203" s="15" t="n"/>
      <c r="AI203" s="15">
        <f>SUM(AG203:AH203)</f>
        <v/>
      </c>
      <c r="AJ203" s="15">
        <f>AF203-AB203+AG203+AH203</f>
        <v/>
      </c>
      <c r="AK203" s="15">
        <f>IF(C203="是","杭州","江西工厂")</f>
        <v/>
      </c>
      <c r="AL203" s="6" t="inlineStr">
        <is>
          <t>交易关闭</t>
        </is>
      </c>
      <c r="AM203" s="94" t="inlineStr">
        <is>
          <t>—</t>
        </is>
      </c>
      <c r="AN203" s="15" t="inlineStr">
        <is>
          <t>退款成功</t>
        </is>
      </c>
      <c r="AO203" s="15" t="n">
        <v>12987.51</v>
      </c>
      <c r="AP203" s="15" t="n"/>
      <c r="AQ203" s="6" t="n"/>
      <c r="AR203" t="inlineStr">
        <is>
          <t>✓</t>
        </is>
      </c>
    </row>
    <row r="204" ht="24" customHeight="1">
      <c r="A204" s="16" t="inlineStr">
        <is>
          <t>淘宝</t>
        </is>
      </c>
      <c r="B204" s="14" t="inlineStr">
        <is>
          <t>2701819923115018254</t>
        </is>
      </c>
      <c r="C204" s="14" t="inlineStr">
        <is>
          <t>是</t>
        </is>
      </c>
      <c r="D204" s="16" t="inlineStr">
        <is>
          <t>2026-04-06</t>
        </is>
      </c>
      <c r="E204" s="16" t="inlineStr">
        <is>
          <t>未知</t>
        </is>
      </c>
      <c r="F204" s="16" t="inlineStr">
        <is>
          <t>未知</t>
        </is>
      </c>
      <c r="G204" s="16" t="inlineStr">
        <is>
          <t>未知</t>
        </is>
      </c>
      <c r="H204" s="16" t="inlineStr">
        <is>
          <t>2026-04-10</t>
        </is>
      </c>
      <c r="I204" s="16" t="inlineStr">
        <is>
          <t>P26380060320</t>
        </is>
      </c>
      <c r="J204" s="16" t="inlineStr">
        <is>
          <t>畔色黑胡桃木床头柜 |黑胡桃木岩板床头柜</t>
        </is>
      </c>
      <c r="K204" s="16" t="inlineStr">
        <is>
          <t>黑胡桃木床头柜-岩板台面</t>
        </is>
      </c>
      <c r="L204" s="16" t="inlineStr">
        <is>
          <t>否</t>
        </is>
      </c>
      <c r="M204" s="16" t="inlineStr">
        <is>
          <t>1</t>
        </is>
      </c>
      <c r="N204" s="16" t="n"/>
      <c r="O204" s="16" t="inlineStr">
        <is>
          <t>圆通速递</t>
        </is>
      </c>
      <c r="P204" s="16" t="inlineStr">
        <is>
          <t>YT2544778859785</t>
        </is>
      </c>
      <c r="Q204" s="16" t="n"/>
      <c r="R204" s="16">
        <f>IFERROR(SUMPRODUCT(('2-定价总表'!$A$3:$A$493="PPS"&amp;MID(I204,2,99))*('2-定价总表'!$C$3:$C$493=K204)*('2-定价总表'!$T$3:$T$493))*IF(M204="",1,M204),"")</f>
        <v/>
      </c>
      <c r="S204" s="49" t="n"/>
      <c r="T204" s="16" t="n"/>
      <c r="U204" s="16" t="n"/>
      <c r="V204" s="16" t="n"/>
      <c r="W204" s="16" t="n"/>
      <c r="X204" s="16" t="n"/>
      <c r="Y204" s="16" t="n"/>
      <c r="Z204" s="16" t="n"/>
      <c r="AA204" s="16" t="n"/>
      <c r="AB204" s="16">
        <f>SUM(S204:AA204)</f>
        <v/>
      </c>
      <c r="AC204" s="16" t="inlineStr">
        <is>
          <t>60.00</t>
        </is>
      </c>
      <c r="AD204" s="16">
        <f>AC204*0.006</f>
        <v/>
      </c>
      <c r="AE204" s="16">
        <f>AC204*0.02</f>
        <v/>
      </c>
      <c r="AF204" s="16">
        <f>AC204-AD204-AE204</f>
        <v/>
      </c>
      <c r="AG204" s="16" t="n"/>
      <c r="AH204" s="16" t="n"/>
      <c r="AI204" s="16">
        <f>SUM(AG204:AH204)</f>
        <v/>
      </c>
      <c r="AJ204" s="16">
        <f>AF204-AB204+AG204+AH204</f>
        <v/>
      </c>
      <c r="AK204" s="16">
        <f>IF(C204="是","杭州","江西工厂")</f>
        <v/>
      </c>
      <c r="AL204" s="9" t="inlineStr">
        <is>
          <t>交易成功</t>
        </is>
      </c>
      <c r="AM204" s="93" t="inlineStr">
        <is>
          <t>202604062300115148145 1877216</t>
        </is>
      </c>
      <c r="AN204" s="16" t="inlineStr">
        <is>
          <t>没有申请退款</t>
        </is>
      </c>
      <c r="AO204" s="16" t="n">
        <v>0</v>
      </c>
      <c r="AP204" s="16" t="n"/>
      <c r="AQ204" s="9" t="n"/>
      <c r="AR204" t="inlineStr">
        <is>
          <t>✓</t>
        </is>
      </c>
    </row>
    <row r="205" ht="24" customHeight="1">
      <c r="A205" s="15" t="inlineStr">
        <is>
          <t>淘宝</t>
        </is>
      </c>
      <c r="B205" s="14" t="inlineStr">
        <is>
          <t>2701821361118018254</t>
        </is>
      </c>
      <c r="C205" s="14" t="inlineStr">
        <is>
          <t>非已记录补单</t>
        </is>
      </c>
      <c r="D205" s="15" t="inlineStr">
        <is>
          <t>2026-04-06</t>
        </is>
      </c>
      <c r="E205" s="15" t="inlineStr">
        <is>
          <t>未知</t>
        </is>
      </c>
      <c r="F205" s="15" t="inlineStr">
        <is>
          <t>未知</t>
        </is>
      </c>
      <c r="G205" s="15" t="inlineStr">
        <is>
          <t>未知</t>
        </is>
      </c>
      <c r="H205" s="15" t="n"/>
      <c r="I205" s="15" t="inlineStr">
        <is>
          <t>P26380060320</t>
        </is>
      </c>
      <c r="J205" s="15" t="inlineStr">
        <is>
          <t>畔色黑胡桃木床头柜 |黑胡桃木岩板床头柜</t>
        </is>
      </c>
      <c r="K205" s="15" t="inlineStr">
        <is>
          <t>黑胡桃木床头柜-岩板台面</t>
        </is>
      </c>
      <c r="L205" s="15" t="n"/>
      <c r="M205" s="15" t="inlineStr">
        <is>
          <t>1</t>
        </is>
      </c>
      <c r="N205" s="15" t="n"/>
      <c r="O205" s="15" t="n"/>
      <c r="P205" s="15" t="n"/>
      <c r="Q205" s="15" t="n"/>
      <c r="R205" s="15">
        <f>IFERROR(SUMPRODUCT(('2-定价总表'!$A$3:$A$493="PPS"&amp;MID(I205,2,99))*('2-定价总表'!$C$3:$C$493=K205)*('2-定价总表'!$T$3:$T$493))*IF(M205="",1,M205),"")</f>
        <v/>
      </c>
      <c r="S205" s="90" t="n"/>
      <c r="T205" s="90" t="n"/>
      <c r="U205" s="90" t="n"/>
      <c r="V205" s="90" t="n"/>
      <c r="W205" s="90" t="n"/>
      <c r="X205" s="90" t="n"/>
      <c r="Y205" s="90" t="n"/>
      <c r="Z205" s="90" t="n"/>
      <c r="AA205" s="90" t="n"/>
      <c r="AB205" s="15">
        <f>SUM(S205:AA205)</f>
        <v/>
      </c>
      <c r="AC205" s="15" t="inlineStr">
        <is>
          <t>1007.00</t>
        </is>
      </c>
      <c r="AD205" s="15">
        <f>AC205*0.006</f>
        <v/>
      </c>
      <c r="AE205" s="15">
        <f>AC205*0.02</f>
        <v/>
      </c>
      <c r="AF205" s="15">
        <f>AC205-AD205-AE205</f>
        <v/>
      </c>
      <c r="AG205" s="15" t="n"/>
      <c r="AH205" s="15" t="n"/>
      <c r="AI205" s="15">
        <f>SUM(AG205:AH205)</f>
        <v/>
      </c>
      <c r="AJ205" s="15">
        <f>AF205-AB205+AG205+AH205</f>
        <v/>
      </c>
      <c r="AK205" s="15">
        <f>IF(C205="是","杭州","江西工厂")</f>
        <v/>
      </c>
      <c r="AL205" s="6" t="inlineStr">
        <is>
          <t>交易关闭</t>
        </is>
      </c>
      <c r="AM205" s="94" t="inlineStr">
        <is>
          <t>—</t>
        </is>
      </c>
      <c r="AN205" s="15" t="inlineStr">
        <is>
          <t>退款成功</t>
        </is>
      </c>
      <c r="AO205" s="15" t="n">
        <v>1007</v>
      </c>
      <c r="AP205" s="15" t="n"/>
      <c r="AQ205" s="6" t="n"/>
      <c r="AR205" t="inlineStr">
        <is>
          <t>✓</t>
        </is>
      </c>
    </row>
    <row r="206" ht="36" customHeight="1">
      <c r="A206" s="16" t="inlineStr">
        <is>
          <t>淘宝</t>
        </is>
      </c>
      <c r="B206" s="14" t="inlineStr">
        <is>
          <t>4502256300100046602</t>
        </is>
      </c>
      <c r="C206" s="14" t="inlineStr">
        <is>
          <t>是</t>
        </is>
      </c>
      <c r="D206" s="16" t="inlineStr">
        <is>
          <t>2026-04-06</t>
        </is>
      </c>
      <c r="E206" s="16" t="inlineStr">
        <is>
          <t>未知</t>
        </is>
      </c>
      <c r="F206" s="16" t="inlineStr">
        <is>
          <t>未知</t>
        </is>
      </c>
      <c r="G206" s="16" t="inlineStr">
        <is>
          <t>未知</t>
        </is>
      </c>
      <c r="H206" s="16" t="inlineStr">
        <is>
          <t>2026-04-10</t>
        </is>
      </c>
      <c r="I206" s="16" t="inlineStr">
        <is>
          <t>P26380050301</t>
        </is>
      </c>
      <c r="J206" s="16" t="inlineStr">
        <is>
          <t>畔色樱桃木轻盈边柜 |樱桃木玻璃床头柜 |黑色玻璃床头柜 |樱桃木玻璃边柜</t>
        </is>
      </c>
      <c r="K206" s="16" t="inlineStr">
        <is>
          <t>轻盈边柜-榉木黑-木底座</t>
        </is>
      </c>
      <c r="L206" s="16" t="inlineStr">
        <is>
          <t>否</t>
        </is>
      </c>
      <c r="M206" s="16" t="inlineStr">
        <is>
          <t>1</t>
        </is>
      </c>
      <c r="N206" s="16" t="n"/>
      <c r="O206" s="16" t="inlineStr">
        <is>
          <t>圆通速递</t>
        </is>
      </c>
      <c r="P206" s="16" t="inlineStr">
        <is>
          <t>YT2544778853279</t>
        </is>
      </c>
      <c r="Q206" s="16" t="n"/>
      <c r="R206" s="16">
        <f>IFERROR(SUMPRODUCT(('2-定价总表'!$A$3:$A$493="PPS"&amp;MID(I206,2,99))*('2-定价总表'!$C$3:$C$493=K206)*('2-定价总表'!$T$3:$T$493))*IF(M206="",1,M206),"")</f>
        <v/>
      </c>
      <c r="S206" s="49" t="n"/>
      <c r="T206" s="16" t="n"/>
      <c r="U206" s="16" t="n"/>
      <c r="V206" s="16" t="n"/>
      <c r="W206" s="16" t="n"/>
      <c r="X206" s="16" t="n"/>
      <c r="Y206" s="16" t="n"/>
      <c r="Z206" s="16" t="n"/>
      <c r="AA206" s="16" t="n"/>
      <c r="AB206" s="16">
        <f>SUM(S206:AA206)</f>
        <v/>
      </c>
      <c r="AC206" s="16" t="inlineStr">
        <is>
          <t>56.00</t>
        </is>
      </c>
      <c r="AD206" s="16">
        <f>AC206*0.006</f>
        <v/>
      </c>
      <c r="AE206" s="16">
        <f>AC206*0.02</f>
        <v/>
      </c>
      <c r="AF206" s="16">
        <f>AC206-AD206-AE206</f>
        <v/>
      </c>
      <c r="AG206" s="16" t="n"/>
      <c r="AH206" s="16" t="n"/>
      <c r="AI206" s="16">
        <f>SUM(AG206:AH206)</f>
        <v/>
      </c>
      <c r="AJ206" s="16">
        <f>AF206-AB206+AG206+AH206</f>
        <v/>
      </c>
      <c r="AK206" s="16">
        <f>IF(C206="是","杭州","江西工厂")</f>
        <v/>
      </c>
      <c r="AL206" s="9" t="inlineStr">
        <is>
          <t>交易成功</t>
        </is>
      </c>
      <c r="AM206" s="93" t="inlineStr">
        <is>
          <t>202604062200118799142 6000302</t>
        </is>
      </c>
      <c r="AN206" s="16" t="inlineStr">
        <is>
          <t>没有申请退款</t>
        </is>
      </c>
      <c r="AO206" s="16" t="n">
        <v>0</v>
      </c>
      <c r="AP206" s="16" t="n"/>
      <c r="AQ206" s="9" t="n"/>
      <c r="AR206" t="inlineStr">
        <is>
          <t>✓</t>
        </is>
      </c>
    </row>
    <row r="207" ht="24" customHeight="1">
      <c r="A207" s="15" t="inlineStr">
        <is>
          <t>淘宝</t>
        </is>
      </c>
      <c r="B207" s="14" t="inlineStr">
        <is>
          <t>4502247735116008322</t>
        </is>
      </c>
      <c r="C207" s="14" t="inlineStr">
        <is>
          <t>是</t>
        </is>
      </c>
      <c r="D207" s="15" t="inlineStr">
        <is>
          <t>2026-04-06</t>
        </is>
      </c>
      <c r="E207" s="15" t="inlineStr">
        <is>
          <t>未知</t>
        </is>
      </c>
      <c r="F207" s="15" t="inlineStr">
        <is>
          <t>未知</t>
        </is>
      </c>
      <c r="G207" s="15" t="inlineStr">
        <is>
          <t>未知</t>
        </is>
      </c>
      <c r="H207" s="15" t="inlineStr">
        <is>
          <t>2026-04-10</t>
        </is>
      </c>
      <c r="I207" s="15" t="inlineStr">
        <is>
          <t>P26380060320</t>
        </is>
      </c>
      <c r="J207" s="15" t="inlineStr">
        <is>
          <t>畔色黑胡桃木床头柜 |黑胡桃木岩板床头柜</t>
        </is>
      </c>
      <c r="K207" s="15" t="inlineStr">
        <is>
          <t>黑胡桃木床头柜-岩板台面</t>
        </is>
      </c>
      <c r="L207" s="15" t="inlineStr">
        <is>
          <t>否</t>
        </is>
      </c>
      <c r="M207" s="15" t="inlineStr">
        <is>
          <t>1</t>
        </is>
      </c>
      <c r="N207" s="15" t="n"/>
      <c r="O207" s="15" t="inlineStr">
        <is>
          <t>圆通速递</t>
        </is>
      </c>
      <c r="P207" s="15" t="inlineStr">
        <is>
          <t>YT2539719404410</t>
        </is>
      </c>
      <c r="Q207" s="15" t="n"/>
      <c r="R207" s="15">
        <f>IFERROR(SUMPRODUCT(('2-定价总表'!$A$3:$A$493="PPS"&amp;MID(I207,2,99))*('2-定价总表'!$C$3:$C$493=K207)*('2-定价总表'!$T$3:$T$493))*IF(M207="",1,M207),"")</f>
        <v/>
      </c>
      <c r="S207" s="49" t="n"/>
      <c r="T207" s="15" t="n"/>
      <c r="U207" s="15" t="n"/>
      <c r="V207" s="15" t="n"/>
      <c r="W207" s="15" t="n"/>
      <c r="X207" s="15" t="n"/>
      <c r="Y207" s="15" t="n"/>
      <c r="Z207" s="15" t="n"/>
      <c r="AA207" s="15" t="n"/>
      <c r="AB207" s="15">
        <f>SUM(S207:AA207)</f>
        <v/>
      </c>
      <c r="AC207" s="15" t="inlineStr">
        <is>
          <t>60.00</t>
        </is>
      </c>
      <c r="AD207" s="15">
        <f>AC207*0.006</f>
        <v/>
      </c>
      <c r="AE207" s="15">
        <f>AC207*0.02</f>
        <v/>
      </c>
      <c r="AF207" s="15">
        <f>AC207-AD207-AE207</f>
        <v/>
      </c>
      <c r="AG207" s="15" t="n"/>
      <c r="AH207" s="15" t="n"/>
      <c r="AI207" s="15">
        <f>SUM(AG207:AH207)</f>
        <v/>
      </c>
      <c r="AJ207" s="15">
        <f>AF207-AB207+AG207+AH207</f>
        <v/>
      </c>
      <c r="AK207" s="15">
        <f>IF(C207="是","杭州","江西工厂")</f>
        <v/>
      </c>
      <c r="AL207" s="6" t="inlineStr">
        <is>
          <t>交易成功</t>
        </is>
      </c>
      <c r="AM207" s="93" t="inlineStr">
        <is>
          <t>202604062300117941140 3034554</t>
        </is>
      </c>
      <c r="AN207" s="15" t="inlineStr">
        <is>
          <t>没有申请退款</t>
        </is>
      </c>
      <c r="AO207" s="15" t="n">
        <v>0</v>
      </c>
      <c r="AP207" s="15" t="n"/>
      <c r="AQ207" s="6" t="n"/>
      <c r="AR207" t="inlineStr">
        <is>
          <t>✓</t>
        </is>
      </c>
    </row>
    <row r="208" ht="24" customHeight="1">
      <c r="A208" s="16" t="inlineStr">
        <is>
          <t>淘宝</t>
        </is>
      </c>
      <c r="B208" s="14" t="inlineStr">
        <is>
          <t>4502255403106008322</t>
        </is>
      </c>
      <c r="C208" s="14" t="inlineStr">
        <is>
          <t>非已记录补单</t>
        </is>
      </c>
      <c r="D208" s="16" t="inlineStr">
        <is>
          <t>2026-04-06</t>
        </is>
      </c>
      <c r="E208" s="16" t="inlineStr">
        <is>
          <t>未知</t>
        </is>
      </c>
      <c r="F208" s="16" t="inlineStr">
        <is>
          <t>未知</t>
        </is>
      </c>
      <c r="G208" s="16" t="inlineStr">
        <is>
          <t>未知</t>
        </is>
      </c>
      <c r="H208" s="16" t="n"/>
      <c r="I208" s="16" t="inlineStr">
        <is>
          <t>P26380060320</t>
        </is>
      </c>
      <c r="J208" s="16" t="inlineStr">
        <is>
          <t>畔色黑胡桃木床头柜 |黑胡桃木岩板床头柜</t>
        </is>
      </c>
      <c r="K208" s="16" t="inlineStr">
        <is>
          <t>黑胡桃木床头柜-岩板台面</t>
        </is>
      </c>
      <c r="L208" s="16" t="n"/>
      <c r="M208" s="16" t="inlineStr">
        <is>
          <t>1</t>
        </is>
      </c>
      <c r="N208" s="16" t="n"/>
      <c r="O208" s="16" t="n"/>
      <c r="P208" s="16" t="n"/>
      <c r="Q208" s="16" t="n"/>
      <c r="R208" s="16">
        <f>IFERROR(SUMPRODUCT(('2-定价总表'!$A$3:$A$493="PPS"&amp;MID(I208,2,99))*('2-定价总表'!$C$3:$C$493=K208)*('2-定价总表'!$T$3:$T$493))*IF(M208="",1,M208),"")</f>
        <v/>
      </c>
      <c r="S208" s="90" t="n"/>
      <c r="T208" s="90" t="n"/>
      <c r="U208" s="90" t="n"/>
      <c r="V208" s="90" t="n"/>
      <c r="W208" s="90" t="n"/>
      <c r="X208" s="90" t="n"/>
      <c r="Y208" s="90" t="n"/>
      <c r="Z208" s="90" t="n"/>
      <c r="AA208" s="90" t="n"/>
      <c r="AB208" s="16">
        <f>SUM(S208:AA208)</f>
        <v/>
      </c>
      <c r="AC208" s="16" t="inlineStr">
        <is>
          <t>1012.00</t>
        </is>
      </c>
      <c r="AD208" s="16">
        <f>AC208*0.006</f>
        <v/>
      </c>
      <c r="AE208" s="16">
        <f>AC208*0.02</f>
        <v/>
      </c>
      <c r="AF208" s="16">
        <f>AC208-AD208-AE208</f>
        <v/>
      </c>
      <c r="AG208" s="16" t="n"/>
      <c r="AH208" s="16" t="n"/>
      <c r="AI208" s="16">
        <f>SUM(AG208:AH208)</f>
        <v/>
      </c>
      <c r="AJ208" s="16">
        <f>AF208-AB208+AG208+AH208</f>
        <v/>
      </c>
      <c r="AK208" s="16">
        <f>IF(C208="是","杭州","江西工厂")</f>
        <v/>
      </c>
      <c r="AL208" s="9" t="inlineStr">
        <is>
          <t>交易关闭</t>
        </is>
      </c>
      <c r="AM208" s="94" t="inlineStr">
        <is>
          <t>—</t>
        </is>
      </c>
      <c r="AN208" s="16" t="inlineStr">
        <is>
          <t>退款成功</t>
        </is>
      </c>
      <c r="AO208" s="16" t="n">
        <v>1012</v>
      </c>
      <c r="AP208" s="16" t="n"/>
      <c r="AQ208" s="9" t="n"/>
      <c r="AR208" t="inlineStr">
        <is>
          <t>✓</t>
        </is>
      </c>
    </row>
    <row r="209" ht="24" customHeight="1">
      <c r="A209" s="15" t="inlineStr">
        <is>
          <t>淘宝</t>
        </is>
      </c>
      <c r="B209" s="14" t="inlineStr">
        <is>
          <t>2701828777103020289</t>
        </is>
      </c>
      <c r="C209" s="14" t="inlineStr">
        <is>
          <t>非已记录补单</t>
        </is>
      </c>
      <c r="D209" s="15" t="inlineStr">
        <is>
          <t>2026-04-06</t>
        </is>
      </c>
      <c r="E209" s="15" t="inlineStr">
        <is>
          <t>孟立静</t>
        </is>
      </c>
      <c r="F209" s="15" t="inlineStr">
        <is>
          <t>18433965754-6760</t>
        </is>
      </c>
      <c r="G209" s="15" t="inlineStr">
        <is>
          <t>河北省 保定市 莲池区 百楼镇锦湖北大街东湖云端D座3楼平安产险车代业务部</t>
        </is>
      </c>
      <c r="H209" s="15" t="inlineStr">
        <is>
          <t>2026-04-08</t>
        </is>
      </c>
      <c r="I209" s="15" t="inlineStr">
        <is>
          <t>P23980010606</t>
        </is>
      </c>
      <c r="J209" s="15" t="inlineStr">
        <is>
          <t>畔色样块</t>
        </is>
      </c>
      <c r="K209" s="15" t="inlineStr">
        <is>
          <t>榉木样块</t>
        </is>
      </c>
      <c r="L209" s="15" t="inlineStr">
        <is>
          <t>否</t>
        </is>
      </c>
      <c r="M209" s="15" t="inlineStr">
        <is>
          <t>1</t>
        </is>
      </c>
      <c r="N209" s="15" t="n"/>
      <c r="O209" s="15" t="inlineStr">
        <is>
          <t>圆通速递</t>
        </is>
      </c>
      <c r="P209" s="15" t="inlineStr">
        <is>
          <t>YT2539666123396</t>
        </is>
      </c>
      <c r="Q209" s="15" t="n"/>
      <c r="R209" s="15">
        <f>IFERROR(SUMPRODUCT(('2-定价总表'!$A$3:$A$493="PPS"&amp;MID(I209,2,99))*('2-定价总表'!$C$3:$C$493=K209)*('2-定价总表'!$T$3:$T$493))*IF(M209="",1,M209),"")</f>
        <v/>
      </c>
      <c r="S209" s="90" t="n"/>
      <c r="T209" s="90" t="n"/>
      <c r="U209" s="90" t="n"/>
      <c r="V209" s="90" t="n"/>
      <c r="W209" s="90" t="e">
        <v>#N/A</v>
      </c>
      <c r="X209" s="90" t="e">
        <v>#N/A</v>
      </c>
      <c r="Y209" s="90" t="n"/>
      <c r="Z209" s="90" t="e">
        <v>#N/A</v>
      </c>
      <c r="AA209" s="90" t="e">
        <v>#N/A</v>
      </c>
      <c r="AB209" s="15">
        <f>SUM(S209:AA209)</f>
        <v/>
      </c>
      <c r="AC209" s="15" t="inlineStr">
        <is>
          <t>25.00</t>
        </is>
      </c>
      <c r="AD209" s="15">
        <f>AC209*0.006</f>
        <v/>
      </c>
      <c r="AE209" s="15">
        <f>AC209*0.02</f>
        <v/>
      </c>
      <c r="AF209" s="15">
        <f>AC209-AD209-AE209</f>
        <v/>
      </c>
      <c r="AG209" s="15" t="n"/>
      <c r="AH209" s="15" t="n"/>
      <c r="AI209" s="15">
        <f>SUM(AG209:AH209)</f>
        <v/>
      </c>
      <c r="AJ209" s="15">
        <f>AF209-AB209+AG209+AH209</f>
        <v/>
      </c>
      <c r="AK209" s="15">
        <f>IF(C209="是","杭州","江西工厂")</f>
        <v/>
      </c>
      <c r="AL209" s="6" t="inlineStr">
        <is>
          <t>交易成功</t>
        </is>
      </c>
      <c r="AM209" s="93" t="inlineStr">
        <is>
          <t>202604062300112570142 5102070</t>
        </is>
      </c>
      <c r="AN209" s="15" t="inlineStr">
        <is>
          <t>没有申请退款</t>
        </is>
      </c>
      <c r="AO209" s="15" t="n">
        <v>0</v>
      </c>
      <c r="AP209" s="15" t="n"/>
      <c r="AQ209" s="6" t="n"/>
      <c r="AR209" s="88" t="inlineStr">
        <is>
          <t>公式错误/未解析: 订单赔付费、二次上门维修费、其它费用、好评/差价返、总成本、订单利润
[待填]成本/费用字段</t>
        </is>
      </c>
    </row>
    <row r="210" ht="24" customHeight="1">
      <c r="A210" s="16" t="inlineStr">
        <is>
          <t>淘宝</t>
        </is>
      </c>
      <c r="B210" s="14" t="inlineStr">
        <is>
          <t>4502266814097263918</t>
        </is>
      </c>
      <c r="C210" s="14" t="inlineStr">
        <is>
          <t>非已记录补单</t>
        </is>
      </c>
      <c r="D210" s="16" t="inlineStr">
        <is>
          <t>2026-04-06</t>
        </is>
      </c>
      <c r="E210" s="16" t="inlineStr">
        <is>
          <t>王彤</t>
        </is>
      </c>
      <c r="F210" s="16" t="inlineStr">
        <is>
          <t>18400756424-8742</t>
        </is>
      </c>
      <c r="G210" s="16" t="inlineStr">
        <is>
          <t>北京 北京市 海淀区 曙光街道春荫园3-3-5c</t>
        </is>
      </c>
      <c r="H210" s="16" t="inlineStr">
        <is>
          <t>2026-04-08</t>
        </is>
      </c>
      <c r="I210" s="16" t="inlineStr">
        <is>
          <t>P25250090403</t>
        </is>
      </c>
      <c r="J210" s="16" t="inlineStr">
        <is>
          <t>樱桃木基础餐边柜 |樱桃木AA柱餐边柜</t>
        </is>
      </c>
      <c r="K210" s="16" t="inlineStr">
        <is>
          <t>基础柜-整柜洞洞板背板-2.1米</t>
        </is>
      </c>
      <c r="L210" s="16" t="inlineStr">
        <is>
          <t>否</t>
        </is>
      </c>
      <c r="M210" s="16" t="inlineStr">
        <is>
          <t>1</t>
        </is>
      </c>
      <c r="N210" s="16" t="n"/>
      <c r="O210" s="16" t="inlineStr">
        <is>
          <t>圆通速递</t>
        </is>
      </c>
      <c r="P210" s="16" t="inlineStr">
        <is>
          <t>YT2544665609152</t>
        </is>
      </c>
      <c r="Q210" s="16" t="inlineStr">
        <is>
          <t>P50461971191</t>
        </is>
      </c>
      <c r="R210" s="91">
        <f>IFERROR(SUMPRODUCT(('2-定价总表'!$A$3:$A$493="PPS"&amp;MID(I210,2,99))*('2-定价总表'!$C$3:$C$493=K210)*('2-定价总表'!$T$3:$T$493))*IF(M210="",1,M210),"")</f>
        <v/>
      </c>
      <c r="S210" s="90" t="e">
        <v>#N/A</v>
      </c>
      <c r="T210" s="90" t="e">
        <v>#N/A</v>
      </c>
      <c r="U210" s="90" t="e">
        <v>#N/A</v>
      </c>
      <c r="V210" s="90" t="e">
        <v>#N/A</v>
      </c>
      <c r="W210" s="90" t="e">
        <v>#N/A</v>
      </c>
      <c r="X210" s="90" t="e">
        <v>#N/A</v>
      </c>
      <c r="Y210" s="90" t="n"/>
      <c r="Z210" s="90" t="e">
        <v>#N/A</v>
      </c>
      <c r="AA210" s="90" t="e">
        <v>#N/A</v>
      </c>
      <c r="AB210" s="16">
        <f>SUM(S210:AA210)</f>
        <v/>
      </c>
      <c r="AC210" s="16" t="inlineStr">
        <is>
          <t>200.00</t>
        </is>
      </c>
      <c r="AD210" s="16">
        <f>AC210*0.006</f>
        <v/>
      </c>
      <c r="AE210" s="16">
        <f>AC210*0.02</f>
        <v/>
      </c>
      <c r="AF210" s="16">
        <f>AC210-AD210-AE210</f>
        <v/>
      </c>
      <c r="AG210" s="16" t="n"/>
      <c r="AH210" s="16" t="n"/>
      <c r="AI210" s="16">
        <f>SUM(AG210:AH210)</f>
        <v/>
      </c>
      <c r="AJ210" s="16">
        <f>AF210-AB210+AG210+AH210</f>
        <v/>
      </c>
      <c r="AK210" s="16">
        <f>IF(C210="是","杭州","江西工厂")</f>
        <v/>
      </c>
      <c r="AL210" s="9" t="inlineStr">
        <is>
          <t>交易成功</t>
        </is>
      </c>
      <c r="AM210" s="93" t="inlineStr">
        <is>
          <t>202604062300116847141 2410102</t>
        </is>
      </c>
      <c r="AN210" s="16" t="inlineStr">
        <is>
          <t>没有申请退款</t>
        </is>
      </c>
      <c r="AO210" s="16" t="n">
        <v>0</v>
      </c>
      <c r="AP210" s="16" t="n"/>
      <c r="AQ210" s="9" t="inlineStr">
        <is>
          <t>两个插座</t>
        </is>
      </c>
      <c r="AR210" s="88" t="inlineStr">
        <is>
          <t>公式错误/未解析: 产品理论成本、产品实际成本、实际运费、上楼费、安装费、订单赔付费
[待填]成本/费用字段</t>
        </is>
      </c>
    </row>
    <row r="211" ht="36" customHeight="1">
      <c r="A211" s="15" t="inlineStr">
        <is>
          <t>淘宝</t>
        </is>
      </c>
      <c r="B211" s="14" t="inlineStr">
        <is>
          <t>4502257453109034612</t>
        </is>
      </c>
      <c r="C211" s="14" t="inlineStr">
        <is>
          <t>是</t>
        </is>
      </c>
      <c r="D211" s="15" t="inlineStr">
        <is>
          <t>2026-04-06</t>
        </is>
      </c>
      <c r="E211" s="15" t="inlineStr">
        <is>
          <t>未知</t>
        </is>
      </c>
      <c r="F211" s="15" t="inlineStr">
        <is>
          <t>未知</t>
        </is>
      </c>
      <c r="G211" s="15" t="inlineStr">
        <is>
          <t>未知</t>
        </is>
      </c>
      <c r="H211" s="15" t="inlineStr">
        <is>
          <t>2026-04-10</t>
        </is>
      </c>
      <c r="I211" s="15" t="inlineStr">
        <is>
          <t>P26380050301</t>
        </is>
      </c>
      <c r="J211" s="15" t="inlineStr">
        <is>
          <t>畔色樱桃木轻盈边柜 |樱桃木玻璃床头柜 |黑色玻璃床头柜 |樱桃木玻璃边柜</t>
        </is>
      </c>
      <c r="K211" s="15" t="inlineStr">
        <is>
          <t>轻盈边柜-榉木黑-木底座</t>
        </is>
      </c>
      <c r="L211" s="15" t="inlineStr">
        <is>
          <t>否</t>
        </is>
      </c>
      <c r="M211" s="15" t="inlineStr">
        <is>
          <t>1</t>
        </is>
      </c>
      <c r="N211" s="15" t="n"/>
      <c r="O211" s="15" t="inlineStr">
        <is>
          <t>圆通速递</t>
        </is>
      </c>
      <c r="P211" s="15" t="inlineStr">
        <is>
          <t>YT2539719416569</t>
        </is>
      </c>
      <c r="Q211" s="15" t="n"/>
      <c r="R211" s="15">
        <f>IFERROR(SUMPRODUCT(('2-定价总表'!$A$3:$A$493="PPS"&amp;MID(I211,2,99))*('2-定价总表'!$C$3:$C$493=K211)*('2-定价总表'!$T$3:$T$493))*IF(M211="",1,M211),"")</f>
        <v/>
      </c>
      <c r="S211" s="49" t="n"/>
      <c r="T211" s="15" t="n"/>
      <c r="U211" s="15" t="n"/>
      <c r="V211" s="15" t="n"/>
      <c r="W211" s="15" t="n"/>
      <c r="X211" s="15" t="n"/>
      <c r="Y211" s="15" t="n"/>
      <c r="Z211" s="15" t="n"/>
      <c r="AA211" s="15" t="n"/>
      <c r="AB211" s="15">
        <f>SUM(S211:AA211)</f>
        <v/>
      </c>
      <c r="AC211" s="15" t="inlineStr">
        <is>
          <t>56.00</t>
        </is>
      </c>
      <c r="AD211" s="15">
        <f>AC211*0.006</f>
        <v/>
      </c>
      <c r="AE211" s="15">
        <f>AC211*0.02</f>
        <v/>
      </c>
      <c r="AF211" s="15">
        <f>AC211-AD211-AE211</f>
        <v/>
      </c>
      <c r="AG211" s="15" t="n"/>
      <c r="AH211" s="15" t="n"/>
      <c r="AI211" s="15">
        <f>SUM(AG211:AH211)</f>
        <v/>
      </c>
      <c r="AJ211" s="15">
        <f>AF211-AB211+AG211+AH211</f>
        <v/>
      </c>
      <c r="AK211" s="15">
        <f>IF(C211="是","杭州","江西工厂")</f>
        <v/>
      </c>
      <c r="AL211" s="6" t="inlineStr">
        <is>
          <t>交易成功</t>
        </is>
      </c>
      <c r="AM211" s="93" t="inlineStr">
        <is>
          <t>202604062200118258140 4274495</t>
        </is>
      </c>
      <c r="AN211" s="15" t="inlineStr">
        <is>
          <t>没有申请退款</t>
        </is>
      </c>
      <c r="AO211" s="15" t="n">
        <v>0</v>
      </c>
      <c r="AP211" s="15" t="n"/>
      <c r="AQ211" s="6" t="n"/>
      <c r="AR211" t="inlineStr">
        <is>
          <t>✓</t>
        </is>
      </c>
    </row>
    <row r="212" ht="36" customHeight="1">
      <c r="A212" s="16" t="inlineStr">
        <is>
          <t>淘宝</t>
        </is>
      </c>
      <c r="B212" s="14" t="inlineStr">
        <is>
          <t>4502258533106016248</t>
        </is>
      </c>
      <c r="C212" s="14" t="inlineStr">
        <is>
          <t>非已记录补单</t>
        </is>
      </c>
      <c r="D212" s="16" t="inlineStr">
        <is>
          <t>2026-04-06</t>
        </is>
      </c>
      <c r="E212" s="16" t="inlineStr">
        <is>
          <t>未知</t>
        </is>
      </c>
      <c r="F212" s="16" t="inlineStr">
        <is>
          <t>未知</t>
        </is>
      </c>
      <c r="G212" s="16" t="inlineStr">
        <is>
          <t>未知</t>
        </is>
      </c>
      <c r="H212" s="16" t="n"/>
      <c r="I212" s="16" t="inlineStr">
        <is>
          <t>P26380050301</t>
        </is>
      </c>
      <c r="J212" s="16" t="inlineStr">
        <is>
          <t>畔色樱桃木轻盈边柜 |樱桃木玻璃床头柜 |黑色玻璃床头柜 |樱桃木玻璃边柜</t>
        </is>
      </c>
      <c r="K212" s="16" t="inlineStr">
        <is>
          <t>轻盈边柜-榉木黑-木底座</t>
        </is>
      </c>
      <c r="L212" s="16" t="n"/>
      <c r="M212" s="16" t="inlineStr">
        <is>
          <t>1</t>
        </is>
      </c>
      <c r="N212" s="16" t="n"/>
      <c r="O212" s="16" t="n"/>
      <c r="P212" s="16" t="n"/>
      <c r="Q212" s="16" t="n"/>
      <c r="R212" s="16">
        <f>IFERROR(SUMPRODUCT(('2-定价总表'!$A$3:$A$493="PPS"&amp;MID(I212,2,99))*('2-定价总表'!$C$3:$C$493=K212)*('2-定价总表'!$T$3:$T$493))*IF(M212="",1,M212),"")</f>
        <v/>
      </c>
      <c r="S212" s="90" t="n"/>
      <c r="T212" s="90" t="n"/>
      <c r="U212" s="90" t="n"/>
      <c r="V212" s="90" t="n"/>
      <c r="W212" s="90" t="n"/>
      <c r="X212" s="90" t="n"/>
      <c r="Y212" s="90" t="n"/>
      <c r="Z212" s="90" t="n"/>
      <c r="AA212" s="90" t="n"/>
      <c r="AB212" s="16">
        <f>SUM(S212:AA212)</f>
        <v/>
      </c>
      <c r="AC212" s="16" t="inlineStr">
        <is>
          <t>1012.00</t>
        </is>
      </c>
      <c r="AD212" s="16">
        <f>AC212*0.006</f>
        <v/>
      </c>
      <c r="AE212" s="16">
        <f>AC212*0.02</f>
        <v/>
      </c>
      <c r="AF212" s="16">
        <f>AC212-AD212-AE212</f>
        <v/>
      </c>
      <c r="AG212" s="16" t="n"/>
      <c r="AH212" s="16" t="n"/>
      <c r="AI212" s="16">
        <f>SUM(AG212:AH212)</f>
        <v/>
      </c>
      <c r="AJ212" s="16">
        <f>AF212-AB212+AG212+AH212</f>
        <v/>
      </c>
      <c r="AK212" s="16">
        <f>IF(C212="是","杭州","江西工厂")</f>
        <v/>
      </c>
      <c r="AL212" s="9" t="inlineStr">
        <is>
          <t>交易关闭</t>
        </is>
      </c>
      <c r="AM212" s="94" t="inlineStr">
        <is>
          <t>—</t>
        </is>
      </c>
      <c r="AN212" s="16" t="inlineStr">
        <is>
          <t>退款成功</t>
        </is>
      </c>
      <c r="AO212" s="16" t="n">
        <v>1012</v>
      </c>
      <c r="AP212" s="16" t="n"/>
      <c r="AQ212" s="9" t="n"/>
      <c r="AR212" t="inlineStr">
        <is>
          <t>✓</t>
        </is>
      </c>
    </row>
    <row r="213" ht="24" customHeight="1">
      <c r="A213" s="15" t="inlineStr">
        <is>
          <t>淘宝</t>
        </is>
      </c>
      <c r="B213" s="14" t="inlineStr">
        <is>
          <t>4502258030095146035</t>
        </is>
      </c>
      <c r="C213" s="14" t="inlineStr">
        <is>
          <t>是</t>
        </is>
      </c>
      <c r="D213" s="15" t="inlineStr">
        <is>
          <t>2026-04-05</t>
        </is>
      </c>
      <c r="E213" s="15" t="inlineStr">
        <is>
          <t>未知</t>
        </is>
      </c>
      <c r="F213" s="15" t="inlineStr">
        <is>
          <t>未知</t>
        </is>
      </c>
      <c r="G213" s="15" t="inlineStr">
        <is>
          <t>未知</t>
        </is>
      </c>
      <c r="H213" s="15" t="inlineStr">
        <is>
          <t>2026-04-10</t>
        </is>
      </c>
      <c r="I213" s="15" t="inlineStr">
        <is>
          <t>P26330140117</t>
        </is>
      </c>
      <c r="J213" s="15" t="inlineStr">
        <is>
          <t>畔色黑胡桃木软包双人床 |黑胡桃木落地大软包床</t>
        </is>
      </c>
      <c r="K213" s="15" t="inlineStr">
        <is>
          <t>黑胡桃木软包床-1.2米-榉木铺板</t>
        </is>
      </c>
      <c r="L213" s="15" t="inlineStr">
        <is>
          <t>否</t>
        </is>
      </c>
      <c r="M213" s="15" t="inlineStr">
        <is>
          <t>1</t>
        </is>
      </c>
      <c r="N213" s="15" t="n"/>
      <c r="O213" s="15" t="inlineStr">
        <is>
          <t>圆通速递</t>
        </is>
      </c>
      <c r="P213" s="15" t="inlineStr">
        <is>
          <t>YT2539719412815</t>
        </is>
      </c>
      <c r="Q213" s="15" t="n"/>
      <c r="R213" s="15">
        <f>IFERROR(SUMPRODUCT(('2-定价总表'!$A$3:$A$493="PPS"&amp;MID(I213,2,99))*('2-定价总表'!$C$3:$C$493=K213)*('2-定价总表'!$T$3:$T$493))*IF(M213="",1,M213),"")</f>
        <v/>
      </c>
      <c r="S213" s="49" t="n"/>
      <c r="T213" s="15" t="n"/>
      <c r="U213" s="15" t="n"/>
      <c r="V213" s="15" t="n"/>
      <c r="W213" s="15" t="n"/>
      <c r="X213" s="15" t="n"/>
      <c r="Y213" s="15" t="n"/>
      <c r="Z213" s="15" t="n"/>
      <c r="AA213" s="15" t="n"/>
      <c r="AB213" s="15">
        <f>SUM(S213:AA213)</f>
        <v/>
      </c>
      <c r="AC213" s="15" t="inlineStr">
        <is>
          <t>55.00</t>
        </is>
      </c>
      <c r="AD213" s="15">
        <f>AC213*0.006</f>
        <v/>
      </c>
      <c r="AE213" s="15">
        <f>AC213*0.02</f>
        <v/>
      </c>
      <c r="AF213" s="15">
        <f>AC213-AD213-AE213</f>
        <v/>
      </c>
      <c r="AG213" s="15" t="n"/>
      <c r="AH213" s="15" t="n"/>
      <c r="AI213" s="15">
        <f>SUM(AG213:AH213)</f>
        <v/>
      </c>
      <c r="AJ213" s="15">
        <f>AF213-AB213+AG213+AH213</f>
        <v/>
      </c>
      <c r="AK213" s="15">
        <f>IF(C213="是","杭州","江西工厂")</f>
        <v/>
      </c>
      <c r="AL213" s="6" t="inlineStr">
        <is>
          <t>交易成功</t>
        </is>
      </c>
      <c r="AM213" s="93" t="inlineStr">
        <is>
          <t>202604052300112799141 8522595</t>
        </is>
      </c>
      <c r="AN213" s="15" t="inlineStr">
        <is>
          <t>没有申请退款</t>
        </is>
      </c>
      <c r="AO213" s="15" t="n">
        <v>0</v>
      </c>
      <c r="AP213" s="15" t="n"/>
      <c r="AQ213" s="6" t="n"/>
      <c r="AR213" t="inlineStr">
        <is>
          <t>✓</t>
        </is>
      </c>
    </row>
    <row r="214" ht="36" customHeight="1">
      <c r="A214" s="16" t="inlineStr">
        <is>
          <t>淘宝</t>
        </is>
      </c>
      <c r="B214" s="14" t="inlineStr">
        <is>
          <t>4502257095082008834</t>
        </is>
      </c>
      <c r="C214" s="14" t="inlineStr">
        <is>
          <t>是</t>
        </is>
      </c>
      <c r="D214" s="16" t="inlineStr">
        <is>
          <t>2026-04-05</t>
        </is>
      </c>
      <c r="E214" s="16" t="inlineStr">
        <is>
          <t>未知</t>
        </is>
      </c>
      <c r="F214" s="16" t="inlineStr">
        <is>
          <t>未知</t>
        </is>
      </c>
      <c r="G214" s="16" t="inlineStr">
        <is>
          <t>未知</t>
        </is>
      </c>
      <c r="H214" s="16" t="inlineStr">
        <is>
          <t>2026-04-10</t>
        </is>
      </c>
      <c r="I214" s="16" t="inlineStr">
        <is>
          <t>P26330120327</t>
        </is>
      </c>
      <c r="J214" s="16" t="inlineStr">
        <is>
          <t>畔色樱桃木箱体床 |樱桃木软包箱体床</t>
        </is>
      </c>
      <c r="K214" s="16" t="inlineStr">
        <is>
          <t>樱桃木箱体床-软包床头-1.5米-榉木铺板</t>
        </is>
      </c>
      <c r="L214" s="16" t="inlineStr">
        <is>
          <t>否</t>
        </is>
      </c>
      <c r="M214" s="16" t="inlineStr">
        <is>
          <t>1</t>
        </is>
      </c>
      <c r="N214" s="16" t="n"/>
      <c r="O214" s="16" t="inlineStr">
        <is>
          <t>圆通速递</t>
        </is>
      </c>
      <c r="P214" s="16" t="inlineStr">
        <is>
          <t>YT2585644482098</t>
        </is>
      </c>
      <c r="Q214" s="16" t="n"/>
      <c r="R214" s="16">
        <f>IFERROR(SUMPRODUCT(('2-定价总表'!$A$3:$A$493="PPS"&amp;MID(I214,2,99))*('2-定价总表'!$C$3:$C$493=K214)*('2-定价总表'!$T$3:$T$493))*IF(M214="",1,M214),"")</f>
        <v/>
      </c>
      <c r="S214" s="49" t="n"/>
      <c r="T214" s="16" t="n"/>
      <c r="U214" s="16" t="n"/>
      <c r="V214" s="16" t="n"/>
      <c r="W214" s="16" t="n"/>
      <c r="X214" s="16" t="n"/>
      <c r="Y214" s="16" t="n"/>
      <c r="Z214" s="16" t="n"/>
      <c r="AA214" s="16" t="n"/>
      <c r="AB214" s="16">
        <f>SUM(S214:AA214)</f>
        <v/>
      </c>
      <c r="AC214" s="16" t="inlineStr">
        <is>
          <t>55.00</t>
        </is>
      </c>
      <c r="AD214" s="16">
        <f>AC214*0.006</f>
        <v/>
      </c>
      <c r="AE214" s="16">
        <f>AC214*0.02</f>
        <v/>
      </c>
      <c r="AF214" s="16">
        <f>AC214-AD214-AE214</f>
        <v/>
      </c>
      <c r="AG214" s="16" t="n"/>
      <c r="AH214" s="16" t="n"/>
      <c r="AI214" s="16">
        <f>SUM(AG214:AH214)</f>
        <v/>
      </c>
      <c r="AJ214" s="16">
        <f>AF214-AB214+AG214+AH214</f>
        <v/>
      </c>
      <c r="AK214" s="16">
        <f>IF(C214="是","杭州","江西工厂")</f>
        <v/>
      </c>
      <c r="AL214" s="9" t="inlineStr">
        <is>
          <t>交易成功</t>
        </is>
      </c>
      <c r="AM214" s="93" t="inlineStr">
        <is>
          <t>202604052300110923143 9191279</t>
        </is>
      </c>
      <c r="AN214" s="16" t="inlineStr">
        <is>
          <t>没有申请退款</t>
        </is>
      </c>
      <c r="AO214" s="16" t="n">
        <v>0</v>
      </c>
      <c r="AP214" s="16" t="n"/>
      <c r="AQ214" s="9" t="n"/>
      <c r="AR214" t="inlineStr">
        <is>
          <t>✓</t>
        </is>
      </c>
    </row>
    <row r="215" ht="24" customHeight="1">
      <c r="A215" s="15" t="inlineStr">
        <is>
          <t>淘宝</t>
        </is>
      </c>
      <c r="B215" s="14" t="inlineStr">
        <is>
          <t>2701818339083004997</t>
        </is>
      </c>
      <c r="C215" s="14" t="inlineStr">
        <is>
          <t>是</t>
        </is>
      </c>
      <c r="D215" s="15" t="inlineStr">
        <is>
          <t>2026-04-05</t>
        </is>
      </c>
      <c r="E215" s="15" t="inlineStr">
        <is>
          <t>未知</t>
        </is>
      </c>
      <c r="F215" s="15" t="inlineStr">
        <is>
          <t>未知</t>
        </is>
      </c>
      <c r="G215" s="15" t="inlineStr">
        <is>
          <t>未知</t>
        </is>
      </c>
      <c r="H215" s="15" t="inlineStr">
        <is>
          <t>2026-04-10</t>
        </is>
      </c>
      <c r="I215" s="15" t="inlineStr">
        <is>
          <t>P26330110226</t>
        </is>
      </c>
      <c r="J215" s="15" t="inlineStr">
        <is>
          <t>畔色樱桃木静音双人床 |樱桃木小金属腿床</t>
        </is>
      </c>
      <c r="K215" s="15" t="inlineStr">
        <is>
          <t>樱桃木静音床-1.2米-榉木铺板</t>
        </is>
      </c>
      <c r="L215" s="15" t="inlineStr">
        <is>
          <t>否</t>
        </is>
      </c>
      <c r="M215" s="15" t="inlineStr">
        <is>
          <t>1</t>
        </is>
      </c>
      <c r="N215" s="15" t="n"/>
      <c r="O215" s="15" t="inlineStr">
        <is>
          <t>圆通速递</t>
        </is>
      </c>
      <c r="P215" s="15" t="inlineStr">
        <is>
          <t>YT2585644486021</t>
        </is>
      </c>
      <c r="Q215" s="15" t="n"/>
      <c r="R215" s="15">
        <f>IFERROR(SUMPRODUCT(('2-定价总表'!$A$3:$A$493="PPS"&amp;MID(I215,2,99))*('2-定价总表'!$C$3:$C$493=K215)*('2-定价总表'!$T$3:$T$493))*IF(M215="",1,M215),"")</f>
        <v/>
      </c>
      <c r="S215" s="49" t="n"/>
      <c r="T215" s="15" t="n"/>
      <c r="U215" s="15" t="n"/>
      <c r="V215" s="15" t="n"/>
      <c r="W215" s="15" t="n"/>
      <c r="X215" s="15" t="n"/>
      <c r="Y215" s="15" t="n"/>
      <c r="Z215" s="15" t="n"/>
      <c r="AA215" s="15" t="n"/>
      <c r="AB215" s="15">
        <f>SUM(S215:AA215)</f>
        <v/>
      </c>
      <c r="AC215" s="15" t="inlineStr">
        <is>
          <t>60.00</t>
        </is>
      </c>
      <c r="AD215" s="15">
        <f>AC215*0.006</f>
        <v/>
      </c>
      <c r="AE215" s="15">
        <f>AC215*0.02</f>
        <v/>
      </c>
      <c r="AF215" s="15">
        <f>AC215-AD215-AE215</f>
        <v/>
      </c>
      <c r="AG215" s="15" t="n"/>
      <c r="AH215" s="15" t="n"/>
      <c r="AI215" s="15">
        <f>SUM(AG215:AH215)</f>
        <v/>
      </c>
      <c r="AJ215" s="15">
        <f>AF215-AB215+AG215+AH215</f>
        <v/>
      </c>
      <c r="AK215" s="15">
        <f>IF(C215="是","杭州","江西工厂")</f>
        <v/>
      </c>
      <c r="AL215" s="6" t="inlineStr">
        <is>
          <t>交易成功</t>
        </is>
      </c>
      <c r="AM215" s="93" t="inlineStr">
        <is>
          <t>202604052200118548144 0243175</t>
        </is>
      </c>
      <c r="AN215" s="15" t="inlineStr">
        <is>
          <t>没有申请退款</t>
        </is>
      </c>
      <c r="AO215" s="15" t="n">
        <v>0</v>
      </c>
      <c r="AP215" s="15" t="n"/>
      <c r="AQ215" s="6" t="n"/>
      <c r="AR215" t="inlineStr">
        <is>
          <t>✓</t>
        </is>
      </c>
    </row>
    <row r="216" ht="24" customHeight="1">
      <c r="A216" s="16" t="inlineStr">
        <is>
          <t>淘宝</t>
        </is>
      </c>
      <c r="B216" s="14" t="inlineStr">
        <is>
          <t>4502250471087023944</t>
        </is>
      </c>
      <c r="C216" s="14" t="inlineStr">
        <is>
          <t>是</t>
        </is>
      </c>
      <c r="D216" s="16" t="inlineStr">
        <is>
          <t>2026-04-05</t>
        </is>
      </c>
      <c r="E216" s="16" t="inlineStr">
        <is>
          <t>未知</t>
        </is>
      </c>
      <c r="F216" s="16" t="inlineStr">
        <is>
          <t>未知</t>
        </is>
      </c>
      <c r="G216" s="16" t="inlineStr">
        <is>
          <t>未知</t>
        </is>
      </c>
      <c r="H216" s="16" t="inlineStr">
        <is>
          <t>2026-04-10</t>
        </is>
      </c>
      <c r="I216" s="16" t="inlineStr">
        <is>
          <t>P26330070320</t>
        </is>
      </c>
      <c r="J216" s="16" t="inlineStr">
        <is>
          <t>畔色榉木无边床 |榉木金属腿床</t>
        </is>
      </c>
      <c r="K216" s="16" t="inlineStr">
        <is>
          <t>榉木无边床-1.2米-榉木铺板</t>
        </is>
      </c>
      <c r="L216" s="16" t="inlineStr">
        <is>
          <t>否</t>
        </is>
      </c>
      <c r="M216" s="16" t="inlineStr">
        <is>
          <t>1</t>
        </is>
      </c>
      <c r="N216" s="16" t="n"/>
      <c r="O216" s="16" t="inlineStr">
        <is>
          <t>圆通速递</t>
        </is>
      </c>
      <c r="P216" s="16" t="inlineStr">
        <is>
          <t>YT2585644474477</t>
        </is>
      </c>
      <c r="Q216" s="16" t="n"/>
      <c r="R216" s="16">
        <f>IFERROR(SUMPRODUCT(('2-定价总表'!$A$3:$A$493="PPS"&amp;MID(I216,2,99))*('2-定价总表'!$C$3:$C$493=K216)*('2-定价总表'!$T$3:$T$493))*IF(M216="",1,M216),"")</f>
        <v/>
      </c>
      <c r="S216" s="49" t="n"/>
      <c r="T216" s="16" t="n"/>
      <c r="U216" s="16" t="n"/>
      <c r="V216" s="16" t="n"/>
      <c r="W216" s="16" t="n"/>
      <c r="X216" s="16" t="n"/>
      <c r="Y216" s="16" t="n"/>
      <c r="Z216" s="16" t="n"/>
      <c r="AA216" s="16" t="n"/>
      <c r="AB216" s="16">
        <f>SUM(S216:AA216)</f>
        <v/>
      </c>
      <c r="AC216" s="16" t="inlineStr">
        <is>
          <t>57.00</t>
        </is>
      </c>
      <c r="AD216" s="16">
        <f>AC216*0.006</f>
        <v/>
      </c>
      <c r="AE216" s="16">
        <f>AC216*0.02</f>
        <v/>
      </c>
      <c r="AF216" s="16">
        <f>AC216-AD216-AE216</f>
        <v/>
      </c>
      <c r="AG216" s="16" t="n"/>
      <c r="AH216" s="16" t="n"/>
      <c r="AI216" s="16">
        <f>SUM(AG216:AH216)</f>
        <v/>
      </c>
      <c r="AJ216" s="16">
        <f>AF216-AB216+AG216+AH216</f>
        <v/>
      </c>
      <c r="AK216" s="16">
        <f>IF(C216="是","杭州","江西工厂")</f>
        <v/>
      </c>
      <c r="AL216" s="9" t="inlineStr">
        <is>
          <t>交易成功</t>
        </is>
      </c>
      <c r="AM216" s="93" t="inlineStr">
        <is>
          <t>202604052300111564140 4529776</t>
        </is>
      </c>
      <c r="AN216" s="16" t="inlineStr">
        <is>
          <t>没有申请退款</t>
        </is>
      </c>
      <c r="AO216" s="16" t="n">
        <v>0</v>
      </c>
      <c r="AP216" s="16" t="n"/>
      <c r="AQ216" s="9" t="n"/>
      <c r="AR216" t="inlineStr">
        <is>
          <t>✓</t>
        </is>
      </c>
    </row>
    <row r="217" ht="24" customHeight="1">
      <c r="A217" s="15" t="inlineStr">
        <is>
          <t>淘宝</t>
        </is>
      </c>
      <c r="B217" s="14" t="inlineStr">
        <is>
          <t>4502246475090025031</t>
        </is>
      </c>
      <c r="C217" s="14" t="inlineStr">
        <is>
          <t>是</t>
        </is>
      </c>
      <c r="D217" s="15" t="inlineStr">
        <is>
          <t>2026-04-04</t>
        </is>
      </c>
      <c r="E217" s="15" t="inlineStr">
        <is>
          <t>未知</t>
        </is>
      </c>
      <c r="F217" s="15" t="inlineStr">
        <is>
          <t>未知</t>
        </is>
      </c>
      <c r="G217" s="15" t="inlineStr">
        <is>
          <t>未知</t>
        </is>
      </c>
      <c r="H217" s="15" t="inlineStr">
        <is>
          <t>2026-04-09</t>
        </is>
      </c>
      <c r="I217" s="15" t="inlineStr">
        <is>
          <t>P26330100225</t>
        </is>
      </c>
      <c r="J217" s="15" t="inlineStr">
        <is>
          <t>畔色樱桃木齐边双人床 |樱桃木方腿床</t>
        </is>
      </c>
      <c r="K217" s="15" t="inlineStr">
        <is>
          <t>樱桃木齐边床-1.2米-榉木铺板</t>
        </is>
      </c>
      <c r="L217" s="15" t="inlineStr">
        <is>
          <t>否</t>
        </is>
      </c>
      <c r="M217" s="15" t="inlineStr">
        <is>
          <t>1</t>
        </is>
      </c>
      <c r="N217" s="15" t="n"/>
      <c r="O217" s="15" t="inlineStr">
        <is>
          <t>圆通速递</t>
        </is>
      </c>
      <c r="P217" s="15" t="inlineStr">
        <is>
          <t>YT2539719412783</t>
        </is>
      </c>
      <c r="Q217" s="15" t="n"/>
      <c r="R217" s="15">
        <f>IFERROR(SUMPRODUCT(('2-定价总表'!$A$3:$A$493="PPS"&amp;MID(I217,2,99))*('2-定价总表'!$C$3:$C$493=K217)*('2-定价总表'!$T$3:$T$493))*IF(M217="",1,M217),"")</f>
        <v/>
      </c>
      <c r="S217" s="49" t="n"/>
      <c r="T217" s="15" t="n"/>
      <c r="U217" s="15" t="n"/>
      <c r="V217" s="15" t="n"/>
      <c r="W217" s="15" t="n"/>
      <c r="X217" s="15" t="n"/>
      <c r="Y217" s="15" t="n"/>
      <c r="Z217" s="15" t="n"/>
      <c r="AA217" s="15" t="n"/>
      <c r="AB217" s="15">
        <f>SUM(S217:AA217)</f>
        <v/>
      </c>
      <c r="AC217" s="15" t="inlineStr">
        <is>
          <t>65.00</t>
        </is>
      </c>
      <c r="AD217" s="15">
        <f>AC217*0.006</f>
        <v/>
      </c>
      <c r="AE217" s="15">
        <f>AC217*0.02</f>
        <v/>
      </c>
      <c r="AF217" s="15">
        <f>AC217-AD217-AE217</f>
        <v/>
      </c>
      <c r="AG217" s="15" t="n"/>
      <c r="AH217" s="15" t="n"/>
      <c r="AI217" s="15">
        <f>SUM(AG217:AH217)</f>
        <v/>
      </c>
      <c r="AJ217" s="15">
        <f>AF217-AB217+AG217+AH217</f>
        <v/>
      </c>
      <c r="AK217" s="15">
        <f>IF(C217="是","杭州","江西工厂")</f>
        <v/>
      </c>
      <c r="AL217" s="6" t="inlineStr">
        <is>
          <t>交易成功</t>
        </is>
      </c>
      <c r="AM217" s="93" t="inlineStr">
        <is>
          <t>202604042300113091141 5909045</t>
        </is>
      </c>
      <c r="AN217" s="15" t="inlineStr">
        <is>
          <t>没有申请退款</t>
        </is>
      </c>
      <c r="AO217" s="15" t="n">
        <v>0</v>
      </c>
      <c r="AP217" s="15" t="n"/>
      <c r="AQ217" s="6" t="n"/>
      <c r="AR217" t="inlineStr">
        <is>
          <t>✓</t>
        </is>
      </c>
    </row>
    <row r="218" ht="24" customHeight="1">
      <c r="A218" s="16" t="inlineStr">
        <is>
          <t>淘宝</t>
        </is>
      </c>
      <c r="B218" s="14" t="inlineStr">
        <is>
          <t>4502258100059044002</t>
        </is>
      </c>
      <c r="C218" s="14" t="inlineStr">
        <is>
          <t>是</t>
        </is>
      </c>
      <c r="D218" s="16" t="inlineStr">
        <is>
          <t>2026-04-04</t>
        </is>
      </c>
      <c r="E218" s="16" t="inlineStr">
        <is>
          <t>未知</t>
        </is>
      </c>
      <c r="F218" s="16" t="inlineStr">
        <is>
          <t>未知</t>
        </is>
      </c>
      <c r="G218" s="16" t="inlineStr">
        <is>
          <t>未知</t>
        </is>
      </c>
      <c r="H218" s="16" t="inlineStr">
        <is>
          <t>2026-04-09</t>
        </is>
      </c>
      <c r="I218" s="16" t="inlineStr">
        <is>
          <t>P26330110226</t>
        </is>
      </c>
      <c r="J218" s="16" t="inlineStr">
        <is>
          <t>畔色樱桃木静音双人床 |樱桃木小金属腿床</t>
        </is>
      </c>
      <c r="K218" s="16" t="inlineStr">
        <is>
          <t>樱桃木静音床-1.2米-榉木铺板</t>
        </is>
      </c>
      <c r="L218" s="16" t="inlineStr">
        <is>
          <t>否</t>
        </is>
      </c>
      <c r="M218" s="16" t="inlineStr">
        <is>
          <t>1</t>
        </is>
      </c>
      <c r="N218" s="16" t="n"/>
      <c r="O218" s="16" t="inlineStr">
        <is>
          <t>圆通速递</t>
        </is>
      </c>
      <c r="P218" s="16" t="inlineStr">
        <is>
          <t>YT2585644480801</t>
        </is>
      </c>
      <c r="Q218" s="16" t="n"/>
      <c r="R218" s="16">
        <f>IFERROR(SUMPRODUCT(('2-定价总表'!$A$3:$A$493="PPS"&amp;MID(I218,2,99))*('2-定价总表'!$C$3:$C$493=K218)*('2-定价总表'!$T$3:$T$493))*IF(M218="",1,M218),"")</f>
        <v/>
      </c>
      <c r="S218" s="49" t="n"/>
      <c r="T218" s="16" t="n"/>
      <c r="U218" s="16" t="n"/>
      <c r="V218" s="16" t="n"/>
      <c r="W218" s="16" t="n"/>
      <c r="X218" s="16" t="n"/>
      <c r="Y218" s="16" t="n"/>
      <c r="Z218" s="16" t="n"/>
      <c r="AA218" s="16" t="n"/>
      <c r="AB218" s="16">
        <f>SUM(S218:AA218)</f>
        <v/>
      </c>
      <c r="AC218" s="16" t="inlineStr">
        <is>
          <t>66.00</t>
        </is>
      </c>
      <c r="AD218" s="16">
        <f>AC218*0.006</f>
        <v/>
      </c>
      <c r="AE218" s="16">
        <f>AC218*0.02</f>
        <v/>
      </c>
      <c r="AF218" s="16">
        <f>AC218-AD218-AE218</f>
        <v/>
      </c>
      <c r="AG218" s="16" t="n"/>
      <c r="AH218" s="16" t="n"/>
      <c r="AI218" s="16">
        <f>SUM(AG218:AH218)</f>
        <v/>
      </c>
      <c r="AJ218" s="16">
        <f>AF218-AB218+AG218+AH218</f>
        <v/>
      </c>
      <c r="AK218" s="16">
        <f>IF(C218="是","杭州","江西工厂")</f>
        <v/>
      </c>
      <c r="AL218" s="9" t="inlineStr">
        <is>
          <t>交易成功</t>
        </is>
      </c>
      <c r="AM218" s="93" t="inlineStr">
        <is>
          <t>202604042300111915140 2726346</t>
        </is>
      </c>
      <c r="AN218" s="16" t="inlineStr">
        <is>
          <t>没有申请退款</t>
        </is>
      </c>
      <c r="AO218" s="16" t="n">
        <v>0</v>
      </c>
      <c r="AP218" s="16" t="n"/>
      <c r="AQ218" s="9" t="n"/>
      <c r="AR218" t="inlineStr">
        <is>
          <t>✓</t>
        </is>
      </c>
    </row>
    <row r="219" ht="24" customHeight="1">
      <c r="A219" s="15" t="inlineStr">
        <is>
          <t>淘宝</t>
        </is>
      </c>
      <c r="B219" s="14" t="inlineStr">
        <is>
          <t>4502250435072019138</t>
        </is>
      </c>
      <c r="C219" s="14" t="inlineStr">
        <is>
          <t>是</t>
        </is>
      </c>
      <c r="D219" s="15" t="inlineStr">
        <is>
          <t>2026-04-04</t>
        </is>
      </c>
      <c r="E219" s="15" t="inlineStr">
        <is>
          <t>未知</t>
        </is>
      </c>
      <c r="F219" s="15" t="inlineStr">
        <is>
          <t>未知</t>
        </is>
      </c>
      <c r="G219" s="15" t="inlineStr">
        <is>
          <t>未知</t>
        </is>
      </c>
      <c r="H219" s="15" t="inlineStr">
        <is>
          <t>2026-04-09</t>
        </is>
      </c>
      <c r="I219" s="15" t="inlineStr">
        <is>
          <t>P26330070320</t>
        </is>
      </c>
      <c r="J219" s="15" t="inlineStr">
        <is>
          <t>畔色榉木无边床 |榉木金属腿床</t>
        </is>
      </c>
      <c r="K219" s="15" t="inlineStr">
        <is>
          <t>榉木无边床-1.2米-榉木铺板</t>
        </is>
      </c>
      <c r="L219" s="15" t="inlineStr">
        <is>
          <t>否</t>
        </is>
      </c>
      <c r="M219" s="15" t="inlineStr">
        <is>
          <t>1</t>
        </is>
      </c>
      <c r="N219" s="15" t="n"/>
      <c r="O219" s="15" t="inlineStr">
        <is>
          <t>圆通速递</t>
        </is>
      </c>
      <c r="P219" s="15" t="inlineStr">
        <is>
          <t>YT2539719410204</t>
        </is>
      </c>
      <c r="Q219" s="15" t="n"/>
      <c r="R219" s="15">
        <f>IFERROR(SUMPRODUCT(('2-定价总表'!$A$3:$A$493="PPS"&amp;MID(I219,2,99))*('2-定价总表'!$C$3:$C$493=K219)*('2-定价总表'!$T$3:$T$493))*IF(M219="",1,M219),"")</f>
        <v/>
      </c>
      <c r="S219" s="49" t="n"/>
      <c r="T219" s="15" t="n"/>
      <c r="U219" s="15" t="n"/>
      <c r="V219" s="15" t="n"/>
      <c r="W219" s="15" t="n"/>
      <c r="X219" s="15" t="n"/>
      <c r="Y219" s="15" t="n"/>
      <c r="Z219" s="15" t="n"/>
      <c r="AA219" s="15" t="n"/>
      <c r="AB219" s="15">
        <f>SUM(S219:AA219)</f>
        <v/>
      </c>
      <c r="AC219" s="15" t="inlineStr">
        <is>
          <t>63.00</t>
        </is>
      </c>
      <c r="AD219" s="15">
        <f>AC219*0.006</f>
        <v/>
      </c>
      <c r="AE219" s="15">
        <f>AC219*0.02</f>
        <v/>
      </c>
      <c r="AF219" s="15">
        <f>AC219-AD219-AE219</f>
        <v/>
      </c>
      <c r="AG219" s="15" t="n"/>
      <c r="AH219" s="15" t="n"/>
      <c r="AI219" s="15">
        <f>SUM(AG219:AH219)</f>
        <v/>
      </c>
      <c r="AJ219" s="15">
        <f>AF219-AB219+AG219+AH219</f>
        <v/>
      </c>
      <c r="AK219" s="15">
        <f>IF(C219="是","杭州","江西工厂")</f>
        <v/>
      </c>
      <c r="AL219" s="6" t="inlineStr">
        <is>
          <t>交易成功</t>
        </is>
      </c>
      <c r="AM219" s="93" t="inlineStr">
        <is>
          <t>202604042300112720144 1230184</t>
        </is>
      </c>
      <c r="AN219" s="15" t="inlineStr">
        <is>
          <t>没有申请退款</t>
        </is>
      </c>
      <c r="AO219" s="15" t="n">
        <v>0</v>
      </c>
      <c r="AP219" s="15" t="n"/>
      <c r="AQ219" s="6" t="n"/>
      <c r="AR219" t="inlineStr">
        <is>
          <t>✓</t>
        </is>
      </c>
    </row>
    <row r="220" ht="24" customHeight="1">
      <c r="A220" s="16" t="inlineStr">
        <is>
          <t>淘宝</t>
        </is>
      </c>
      <c r="B220" s="14" t="inlineStr">
        <is>
          <t>2701811894064015850</t>
        </is>
      </c>
      <c r="C220" s="14" t="inlineStr">
        <is>
          <t>是</t>
        </is>
      </c>
      <c r="D220" s="16" t="inlineStr">
        <is>
          <t>2026-04-04</t>
        </is>
      </c>
      <c r="E220" s="16" t="inlineStr">
        <is>
          <t>未知</t>
        </is>
      </c>
      <c r="F220" s="16" t="inlineStr">
        <is>
          <t>未知</t>
        </is>
      </c>
      <c r="G220" s="16" t="inlineStr">
        <is>
          <t>未知</t>
        </is>
      </c>
      <c r="H220" s="16" t="inlineStr">
        <is>
          <t>2026-04-09</t>
        </is>
      </c>
      <c r="I220" s="16" t="inlineStr">
        <is>
          <t>P26330070320</t>
        </is>
      </c>
      <c r="J220" s="16" t="inlineStr">
        <is>
          <t>畔色榉木无边床 |榉木金属腿床</t>
        </is>
      </c>
      <c r="K220" s="16" t="inlineStr">
        <is>
          <t>榉木无边床-1.2米-榉木铺板</t>
        </is>
      </c>
      <c r="L220" s="16" t="inlineStr">
        <is>
          <t>否</t>
        </is>
      </c>
      <c r="M220" s="16" t="inlineStr">
        <is>
          <t>1</t>
        </is>
      </c>
      <c r="N220" s="16" t="n"/>
      <c r="O220" s="16" t="inlineStr">
        <is>
          <t>圆通速递</t>
        </is>
      </c>
      <c r="P220" s="16" t="inlineStr">
        <is>
          <t>YT2539719416145</t>
        </is>
      </c>
      <c r="Q220" s="16" t="n"/>
      <c r="R220" s="16">
        <f>IFERROR(SUMPRODUCT(('2-定价总表'!$A$3:$A$493="PPS"&amp;MID(I220,2,99))*('2-定价总表'!$C$3:$C$493=K220)*('2-定价总表'!$T$3:$T$493))*IF(M220="",1,M220),"")</f>
        <v/>
      </c>
      <c r="S220" s="49" t="n"/>
      <c r="T220" s="16" t="n"/>
      <c r="U220" s="16" t="n"/>
      <c r="V220" s="16" t="n"/>
      <c r="W220" s="16" t="n"/>
      <c r="X220" s="16" t="n"/>
      <c r="Y220" s="16" t="n"/>
      <c r="Z220" s="16" t="n"/>
      <c r="AA220" s="16" t="n"/>
      <c r="AB220" s="16">
        <f>SUM(S220:AA220)</f>
        <v/>
      </c>
      <c r="AC220" s="16" t="inlineStr">
        <is>
          <t>72.00</t>
        </is>
      </c>
      <c r="AD220" s="16">
        <f>AC220*0.006</f>
        <v/>
      </c>
      <c r="AE220" s="16">
        <f>AC220*0.02</f>
        <v/>
      </c>
      <c r="AF220" s="16">
        <f>AC220-AD220-AE220</f>
        <v/>
      </c>
      <c r="AG220" s="16" t="n"/>
      <c r="AH220" s="16" t="n"/>
      <c r="AI220" s="16">
        <f>SUM(AG220:AH220)</f>
        <v/>
      </c>
      <c r="AJ220" s="16">
        <f>AF220-AB220+AG220+AH220</f>
        <v/>
      </c>
      <c r="AK220" s="16">
        <f>IF(C220="是","杭州","江西工厂")</f>
        <v/>
      </c>
      <c r="AL220" s="9" t="inlineStr">
        <is>
          <t>交易成功</t>
        </is>
      </c>
      <c r="AM220" s="93" t="inlineStr">
        <is>
          <t>202604042300113270142 0459856</t>
        </is>
      </c>
      <c r="AN220" s="16" t="inlineStr">
        <is>
          <t>没有申请退款</t>
        </is>
      </c>
      <c r="AO220" s="16" t="n">
        <v>0</v>
      </c>
      <c r="AP220" s="16" t="n"/>
      <c r="AQ220" s="9" t="n"/>
      <c r="AR220" t="inlineStr">
        <is>
          <t>✓</t>
        </is>
      </c>
    </row>
    <row r="221" ht="24" customHeight="1">
      <c r="A221" s="15" t="inlineStr">
        <is>
          <t>淘宝</t>
        </is>
      </c>
      <c r="B221" s="14" t="inlineStr">
        <is>
          <t>4502256696047035340</t>
        </is>
      </c>
      <c r="C221" s="14" t="inlineStr">
        <is>
          <t>是</t>
        </is>
      </c>
      <c r="D221" s="15" t="inlineStr">
        <is>
          <t>2026-04-04</t>
        </is>
      </c>
      <c r="E221" s="15" t="inlineStr">
        <is>
          <t>未知</t>
        </is>
      </c>
      <c r="F221" s="15" t="inlineStr">
        <is>
          <t>未知</t>
        </is>
      </c>
      <c r="G221" s="15" t="inlineStr">
        <is>
          <t>未知</t>
        </is>
      </c>
      <c r="H221" s="15" t="inlineStr">
        <is>
          <t>2026-04-09</t>
        </is>
      </c>
      <c r="I221" s="15" t="inlineStr">
        <is>
          <t>P26330080322</t>
        </is>
      </c>
      <c r="J221" s="15" t="inlineStr">
        <is>
          <t>畔色榉木柔光双人床 |榉木小灯床</t>
        </is>
      </c>
      <c r="K221" s="15" t="inlineStr">
        <is>
          <t>榉木柔光床-1.2米-榉木铺板</t>
        </is>
      </c>
      <c r="L221" s="15" t="inlineStr">
        <is>
          <t>否</t>
        </is>
      </c>
      <c r="M221" s="15" t="inlineStr">
        <is>
          <t>1</t>
        </is>
      </c>
      <c r="N221" s="15" t="n"/>
      <c r="O221" s="15" t="inlineStr">
        <is>
          <t>圆通速递</t>
        </is>
      </c>
      <c r="P221" s="15" t="inlineStr">
        <is>
          <t>YT2585644485183</t>
        </is>
      </c>
      <c r="Q221" s="15" t="n"/>
      <c r="R221" s="15">
        <f>IFERROR(SUMPRODUCT(('2-定价总表'!$A$3:$A$493="PPS"&amp;MID(I221,2,99))*('2-定价总表'!$C$3:$C$493=K221)*('2-定价总表'!$T$3:$T$493))*IF(M221="",1,M221),"")</f>
        <v/>
      </c>
      <c r="S221" s="49" t="n"/>
      <c r="T221" s="15" t="n"/>
      <c r="U221" s="15" t="n"/>
      <c r="V221" s="15" t="n"/>
      <c r="W221" s="15" t="n"/>
      <c r="X221" s="15" t="n"/>
      <c r="Y221" s="15" t="n"/>
      <c r="Z221" s="15" t="n"/>
      <c r="AA221" s="15" t="n"/>
      <c r="AB221" s="15">
        <f>SUM(S221:AA221)</f>
        <v/>
      </c>
      <c r="AC221" s="15" t="inlineStr">
        <is>
          <t>68.00</t>
        </is>
      </c>
      <c r="AD221" s="15">
        <f>AC221*0.006</f>
        <v/>
      </c>
      <c r="AE221" s="15">
        <f>AC221*0.02</f>
        <v/>
      </c>
      <c r="AF221" s="15">
        <f>AC221-AD221-AE221</f>
        <v/>
      </c>
      <c r="AG221" s="15" t="n"/>
      <c r="AH221" s="15" t="n"/>
      <c r="AI221" s="15">
        <f>SUM(AG221:AH221)</f>
        <v/>
      </c>
      <c r="AJ221" s="15">
        <f>AF221-AB221+AG221+AH221</f>
        <v/>
      </c>
      <c r="AK221" s="15">
        <f>IF(C221="是","杭州","江西工厂")</f>
        <v/>
      </c>
      <c r="AL221" s="6" t="inlineStr">
        <is>
          <t>交易成功</t>
        </is>
      </c>
      <c r="AM221" s="92" t="inlineStr">
        <is>
          <t>待匹配</t>
        </is>
      </c>
      <c r="AN221" s="15" t="inlineStr">
        <is>
          <t>没有申请退款</t>
        </is>
      </c>
      <c r="AO221" s="15" t="n">
        <v>0</v>
      </c>
      <c r="AP221" s="15" t="n"/>
      <c r="AQ221" s="6" t="n"/>
      <c r="AR221" t="inlineStr">
        <is>
          <t>✓</t>
        </is>
      </c>
    </row>
    <row r="222" ht="24" customHeight="1">
      <c r="A222" s="16" t="inlineStr">
        <is>
          <t>淘宝</t>
        </is>
      </c>
      <c r="B222" s="14" t="inlineStr">
        <is>
          <t>2701812830063126262</t>
        </is>
      </c>
      <c r="C222" s="14" t="inlineStr">
        <is>
          <t>是</t>
        </is>
      </c>
      <c r="D222" s="16" t="inlineStr">
        <is>
          <t>2026-04-04</t>
        </is>
      </c>
      <c r="E222" s="16" t="inlineStr">
        <is>
          <t>未知</t>
        </is>
      </c>
      <c r="F222" s="16" t="inlineStr">
        <is>
          <t>未知</t>
        </is>
      </c>
      <c r="G222" s="16" t="inlineStr">
        <is>
          <t>未知</t>
        </is>
      </c>
      <c r="H222" s="16" t="inlineStr">
        <is>
          <t>2026-04-09</t>
        </is>
      </c>
      <c r="I222" s="16" t="inlineStr">
        <is>
          <t>P26330080322</t>
        </is>
      </c>
      <c r="J222" s="16" t="inlineStr">
        <is>
          <t>畔色榉木柔光双人床 |榉木小灯床</t>
        </is>
      </c>
      <c r="K222" s="16" t="inlineStr">
        <is>
          <t>榉木柔光床-1.2米-榉木铺板</t>
        </is>
      </c>
      <c r="L222" s="16" t="inlineStr">
        <is>
          <t>否</t>
        </is>
      </c>
      <c r="M222" s="16" t="inlineStr">
        <is>
          <t>1</t>
        </is>
      </c>
      <c r="N222" s="16" t="n"/>
      <c r="O222" s="16" t="inlineStr">
        <is>
          <t>圆通速递</t>
        </is>
      </c>
      <c r="P222" s="16" t="inlineStr">
        <is>
          <t>YT2585644488692</t>
        </is>
      </c>
      <c r="Q222" s="16" t="n"/>
      <c r="R222" s="16">
        <f>IFERROR(SUMPRODUCT(('2-定价总表'!$A$3:$A$493="PPS"&amp;MID(I222,2,99))*('2-定价总表'!$C$3:$C$493=K222)*('2-定价总表'!$T$3:$T$493))*IF(M222="",1,M222),"")</f>
        <v/>
      </c>
      <c r="S222" s="49" t="n"/>
      <c r="T222" s="16" t="n"/>
      <c r="U222" s="16" t="n"/>
      <c r="V222" s="16" t="n"/>
      <c r="W222" s="16" t="n"/>
      <c r="X222" s="16" t="n"/>
      <c r="Y222" s="16" t="n"/>
      <c r="Z222" s="16" t="n"/>
      <c r="AA222" s="16" t="n"/>
      <c r="AB222" s="16">
        <f>SUM(S222:AA222)</f>
        <v/>
      </c>
      <c r="AC222" s="16" t="inlineStr">
        <is>
          <t>66.00</t>
        </is>
      </c>
      <c r="AD222" s="16">
        <f>AC222*0.006</f>
        <v/>
      </c>
      <c r="AE222" s="16">
        <f>AC222*0.02</f>
        <v/>
      </c>
      <c r="AF222" s="16">
        <f>AC222-AD222-AE222</f>
        <v/>
      </c>
      <c r="AG222" s="16" t="n"/>
      <c r="AH222" s="16" t="n"/>
      <c r="AI222" s="16">
        <f>SUM(AG222:AH222)</f>
        <v/>
      </c>
      <c r="AJ222" s="16">
        <f>AF222-AB222+AG222+AH222</f>
        <v/>
      </c>
      <c r="AK222" s="16">
        <f>IF(C222="是","杭州","江西工厂")</f>
        <v/>
      </c>
      <c r="AL222" s="9" t="inlineStr">
        <is>
          <t>交易成功</t>
        </is>
      </c>
      <c r="AM222" s="93" t="inlineStr">
        <is>
          <t>202604042300116058140 6147681</t>
        </is>
      </c>
      <c r="AN222" s="16" t="inlineStr">
        <is>
          <t>没有申请退款</t>
        </is>
      </c>
      <c r="AO222" s="16" t="n">
        <v>0</v>
      </c>
      <c r="AP222" s="16" t="n"/>
      <c r="AQ222" s="9" t="n"/>
      <c r="AR222" t="inlineStr">
        <is>
          <t>✓</t>
        </is>
      </c>
    </row>
    <row r="223" ht="24" customHeight="1">
      <c r="A223" s="15" t="inlineStr">
        <is>
          <t>淘宝</t>
        </is>
      </c>
      <c r="B223" s="14" t="inlineStr">
        <is>
          <t>4502252991038008824</t>
        </is>
      </c>
      <c r="C223" s="14" t="inlineStr">
        <is>
          <t>非已记录补单</t>
        </is>
      </c>
      <c r="D223" s="15" t="inlineStr">
        <is>
          <t>2026-04-04</t>
        </is>
      </c>
      <c r="E223" s="15" t="inlineStr">
        <is>
          <t>未知</t>
        </is>
      </c>
      <c r="F223" s="15" t="inlineStr">
        <is>
          <t>未知</t>
        </is>
      </c>
      <c r="G223" s="15" t="inlineStr">
        <is>
          <t>未知</t>
        </is>
      </c>
      <c r="H223" s="15" t="n"/>
      <c r="I223" s="15" t="inlineStr">
        <is>
          <t>P25250100405</t>
        </is>
      </c>
      <c r="J223" s="15" t="inlineStr">
        <is>
          <t>樱桃木窄柜 |樱桃木1米餐边柜</t>
        </is>
      </c>
      <c r="K223" s="15" t="inlineStr">
        <is>
          <t>窄柜-整柜洞石背板-1.2米</t>
        </is>
      </c>
      <c r="L223" s="15" t="n"/>
      <c r="M223" s="15" t="inlineStr">
        <is>
          <t>1</t>
        </is>
      </c>
      <c r="N223" s="15" t="n"/>
      <c r="O223" s="15" t="n"/>
      <c r="P223" s="15" t="n"/>
      <c r="Q223" s="15" t="n"/>
      <c r="R223" s="15">
        <f>IFERROR(SUMPRODUCT(('2-定价总表'!$A$3:$A$493="PPS"&amp;MID(I223,2,99))*('2-定价总表'!$C$3:$C$493=K223)*('2-定价总表'!$T$3:$T$493))*IF(M223="",1,M223),"")</f>
        <v/>
      </c>
      <c r="S223" s="90" t="n"/>
      <c r="T223" s="90" t="n"/>
      <c r="U223" s="90" t="n"/>
      <c r="V223" s="90" t="n"/>
      <c r="W223" s="90" t="n"/>
      <c r="X223" s="90" t="n"/>
      <c r="Y223" s="90" t="n"/>
      <c r="Z223" s="90" t="n"/>
      <c r="AA223" s="90" t="n"/>
      <c r="AB223" s="15">
        <f>SUM(S223:AA223)</f>
        <v/>
      </c>
      <c r="AC223" s="15" t="n"/>
      <c r="AD223" s="15">
        <f>AC223*0.006</f>
        <v/>
      </c>
      <c r="AE223" s="15">
        <f>AC223*0.02</f>
        <v/>
      </c>
      <c r="AF223" s="15">
        <f>AC223-AD223-AE223</f>
        <v/>
      </c>
      <c r="AG223" s="15" t="n"/>
      <c r="AH223" s="15" t="n"/>
      <c r="AI223" s="15">
        <f>SUM(AG223:AH223)</f>
        <v/>
      </c>
      <c r="AJ223" s="15">
        <f>AF223-AB223+AG223+AH223</f>
        <v/>
      </c>
      <c r="AK223" s="15">
        <f>IF(C223="是","杭州","江西工厂")</f>
        <v/>
      </c>
      <c r="AL223" s="6" t="inlineStr">
        <is>
          <t>交易关闭</t>
        </is>
      </c>
      <c r="AM223" s="94" t="inlineStr">
        <is>
          <t>—</t>
        </is>
      </c>
      <c r="AN223" s="15" t="inlineStr">
        <is>
          <t>没有申请退款</t>
        </is>
      </c>
      <c r="AO223" s="15" t="n">
        <v>0</v>
      </c>
      <c r="AP223" s="15" t="n"/>
      <c r="AQ223" s="6" t="n"/>
      <c r="AR223" t="inlineStr">
        <is>
          <t>✓</t>
        </is>
      </c>
    </row>
    <row r="224" ht="24" customHeight="1">
      <c r="A224" s="16" t="inlineStr">
        <is>
          <t>淘宝</t>
        </is>
      </c>
      <c r="B224" s="14" t="inlineStr">
        <is>
          <t>2701813152021037389</t>
        </is>
      </c>
      <c r="C224" s="14" t="inlineStr">
        <is>
          <t>是</t>
        </is>
      </c>
      <c r="D224" s="16" t="inlineStr">
        <is>
          <t>2026-04-03</t>
        </is>
      </c>
      <c r="E224" s="16" t="inlineStr">
        <is>
          <t>未知</t>
        </is>
      </c>
      <c r="F224" s="16" t="inlineStr">
        <is>
          <t>未知</t>
        </is>
      </c>
      <c r="G224" s="16" t="inlineStr">
        <is>
          <t>未知</t>
        </is>
      </c>
      <c r="H224" s="16" t="inlineStr">
        <is>
          <t>2026-04-06</t>
        </is>
      </c>
      <c r="I224" s="16" t="inlineStr">
        <is>
          <t>P26330100225</t>
        </is>
      </c>
      <c r="J224" s="16" t="inlineStr">
        <is>
          <t>畔色樱桃木齐边双人床 |樱桃木方腿床</t>
        </is>
      </c>
      <c r="K224" s="16" t="inlineStr">
        <is>
          <t>樱桃木齐边床-1.2米-榉木铺板</t>
        </is>
      </c>
      <c r="L224" s="16" t="inlineStr">
        <is>
          <t>否</t>
        </is>
      </c>
      <c r="M224" s="16" t="inlineStr">
        <is>
          <t>1</t>
        </is>
      </c>
      <c r="N224" s="16" t="n"/>
      <c r="O224" s="16" t="inlineStr">
        <is>
          <t>圆通速递</t>
        </is>
      </c>
      <c r="P224" s="16" t="inlineStr">
        <is>
          <t>YT2585474337661</t>
        </is>
      </c>
      <c r="Q224" s="16" t="n"/>
      <c r="R224" s="16">
        <f>IFERROR(SUMPRODUCT(('2-定价总表'!$A$3:$A$493="PPS"&amp;MID(I224,2,99))*('2-定价总表'!$C$3:$C$493=K224)*('2-定价总表'!$T$3:$T$493))*IF(M224="",1,M224),"")</f>
        <v/>
      </c>
      <c r="S224" s="49" t="n"/>
      <c r="T224" s="16" t="n"/>
      <c r="U224" s="16" t="n"/>
      <c r="V224" s="16" t="n"/>
      <c r="W224" s="16" t="n"/>
      <c r="X224" s="16" t="n"/>
      <c r="Y224" s="16" t="n"/>
      <c r="Z224" s="16" t="n"/>
      <c r="AA224" s="16" t="n"/>
      <c r="AB224" s="16">
        <f>SUM(S224:AA224)</f>
        <v/>
      </c>
      <c r="AC224" s="16" t="inlineStr">
        <is>
          <t>59.00</t>
        </is>
      </c>
      <c r="AD224" s="16">
        <f>AC224*0.006</f>
        <v/>
      </c>
      <c r="AE224" s="16">
        <f>AC224*0.02</f>
        <v/>
      </c>
      <c r="AF224" s="16">
        <f>AC224-AD224-AE224</f>
        <v/>
      </c>
      <c r="AG224" s="16" t="n"/>
      <c r="AH224" s="16" t="n"/>
      <c r="AI224" s="16">
        <f>SUM(AG224:AH224)</f>
        <v/>
      </c>
      <c r="AJ224" s="16">
        <f>AF224-AB224+AG224+AH224</f>
        <v/>
      </c>
      <c r="AK224" s="16">
        <f>IF(C224="是","杭州","江西工厂")</f>
        <v/>
      </c>
      <c r="AL224" s="9" t="inlineStr">
        <is>
          <t>交易成功</t>
        </is>
      </c>
      <c r="AM224" s="93" t="inlineStr">
        <is>
          <t>202604032300115221140 9848539</t>
        </is>
      </c>
      <c r="AN224" s="16" t="inlineStr">
        <is>
          <t>没有申请退款</t>
        </is>
      </c>
      <c r="AO224" s="16" t="n">
        <v>0</v>
      </c>
      <c r="AP224" s="16" t="n"/>
      <c r="AQ224" s="9" t="n"/>
      <c r="AR224" t="inlineStr">
        <is>
          <t>✓</t>
        </is>
      </c>
    </row>
    <row r="225" ht="24" customHeight="1">
      <c r="A225" s="15" t="inlineStr">
        <is>
          <t>淘宝</t>
        </is>
      </c>
      <c r="B225" s="14" t="inlineStr">
        <is>
          <t>2701820316025016890</t>
        </is>
      </c>
      <c r="C225" s="14" t="inlineStr">
        <is>
          <t>是</t>
        </is>
      </c>
      <c r="D225" s="15" t="inlineStr">
        <is>
          <t>2026-04-03</t>
        </is>
      </c>
      <c r="E225" s="15" t="inlineStr">
        <is>
          <t>未知</t>
        </is>
      </c>
      <c r="F225" s="15" t="inlineStr">
        <is>
          <t>未知</t>
        </is>
      </c>
      <c r="G225" s="15" t="inlineStr">
        <is>
          <t>未知</t>
        </is>
      </c>
      <c r="H225" s="15" t="inlineStr">
        <is>
          <t>2026-04-06</t>
        </is>
      </c>
      <c r="I225" s="15" t="inlineStr">
        <is>
          <t>P26330080322</t>
        </is>
      </c>
      <c r="J225" s="15" t="inlineStr">
        <is>
          <t>畔色榉木柔光双人床 |榉木小灯床</t>
        </is>
      </c>
      <c r="K225" s="15" t="inlineStr">
        <is>
          <t>榉木柔光床-1.2米-榉木铺板</t>
        </is>
      </c>
      <c r="L225" s="15" t="inlineStr">
        <is>
          <t>否</t>
        </is>
      </c>
      <c r="M225" s="15" t="inlineStr">
        <is>
          <t>1</t>
        </is>
      </c>
      <c r="N225" s="15" t="n"/>
      <c r="O225" s="15" t="inlineStr">
        <is>
          <t>圆通速递</t>
        </is>
      </c>
      <c r="P225" s="15" t="inlineStr">
        <is>
          <t>YT2585474346632</t>
        </is>
      </c>
      <c r="Q225" s="15" t="n"/>
      <c r="R225" s="15">
        <f>IFERROR(SUMPRODUCT(('2-定价总表'!$A$3:$A$493="PPS"&amp;MID(I225,2,99))*('2-定价总表'!$C$3:$C$493=K225)*('2-定价总表'!$T$3:$T$493))*IF(M225="",1,M225),"")</f>
        <v/>
      </c>
      <c r="S225" s="49" t="n"/>
      <c r="T225" s="15" t="n"/>
      <c r="U225" s="15" t="n"/>
      <c r="V225" s="15" t="n"/>
      <c r="W225" s="15" t="n"/>
      <c r="X225" s="15" t="n"/>
      <c r="Y225" s="15" t="n"/>
      <c r="Z225" s="15" t="n"/>
      <c r="AA225" s="15" t="n"/>
      <c r="AB225" s="15">
        <f>SUM(S225:AA225)</f>
        <v/>
      </c>
      <c r="AC225" s="15" t="inlineStr">
        <is>
          <t>68.00</t>
        </is>
      </c>
      <c r="AD225" s="15">
        <f>AC225*0.006</f>
        <v/>
      </c>
      <c r="AE225" s="15">
        <f>AC225*0.02</f>
        <v/>
      </c>
      <c r="AF225" s="15">
        <f>AC225-AD225-AE225</f>
        <v/>
      </c>
      <c r="AG225" s="15" t="n"/>
      <c r="AH225" s="15" t="n"/>
      <c r="AI225" s="15">
        <f>SUM(AG225:AH225)</f>
        <v/>
      </c>
      <c r="AJ225" s="15">
        <f>AF225-AB225+AG225+AH225</f>
        <v/>
      </c>
      <c r="AK225" s="15">
        <f>IF(C225="是","杭州","江西工厂")</f>
        <v/>
      </c>
      <c r="AL225" s="6" t="inlineStr">
        <is>
          <t>交易成功</t>
        </is>
      </c>
      <c r="AM225" s="93" t="inlineStr">
        <is>
          <t>202604032300110492140 0329779</t>
        </is>
      </c>
      <c r="AN225" s="15" t="inlineStr">
        <is>
          <t>没有申请退款</t>
        </is>
      </c>
      <c r="AO225" s="15" t="n">
        <v>0</v>
      </c>
      <c r="AP225" s="15" t="n"/>
      <c r="AQ225" s="6" t="n"/>
      <c r="AR225" t="inlineStr">
        <is>
          <t>✓</t>
        </is>
      </c>
    </row>
    <row r="226" ht="24" customHeight="1">
      <c r="A226" s="16" t="inlineStr">
        <is>
          <t>淘宝</t>
        </is>
      </c>
      <c r="B226" s="14" t="inlineStr">
        <is>
          <t>2701814484015058471</t>
        </is>
      </c>
      <c r="C226" s="14" t="inlineStr">
        <is>
          <t>是</t>
        </is>
      </c>
      <c r="D226" s="16" t="inlineStr">
        <is>
          <t>2026-04-03</t>
        </is>
      </c>
      <c r="E226" s="16" t="inlineStr">
        <is>
          <t>未知</t>
        </is>
      </c>
      <c r="F226" s="16" t="inlineStr">
        <is>
          <t>未知</t>
        </is>
      </c>
      <c r="G226" s="16" t="inlineStr">
        <is>
          <t>未知</t>
        </is>
      </c>
      <c r="H226" s="16" t="inlineStr">
        <is>
          <t>2026-04-06</t>
        </is>
      </c>
      <c r="I226" s="16" t="inlineStr">
        <is>
          <t>P26390070315</t>
        </is>
      </c>
      <c r="J226" s="16" t="inlineStr">
        <is>
          <t>畔色樱桃木床头窄柜 | 樱桃木窄床头柜</t>
        </is>
      </c>
      <c r="K226" s="16" t="inlineStr">
        <is>
          <t>樱桃木床头窄柜-标准宽度</t>
        </is>
      </c>
      <c r="L226" s="16" t="inlineStr">
        <is>
          <t>否</t>
        </is>
      </c>
      <c r="M226" s="16" t="inlineStr">
        <is>
          <t>1</t>
        </is>
      </c>
      <c r="N226" s="16" t="n"/>
      <c r="O226" s="16" t="inlineStr">
        <is>
          <t>圆通速递</t>
        </is>
      </c>
      <c r="P226" s="16" t="inlineStr">
        <is>
          <t>YT2539548109245</t>
        </is>
      </c>
      <c r="Q226" s="16" t="n"/>
      <c r="R226" s="16">
        <f>IFERROR(SUMPRODUCT(('2-定价总表'!$A$3:$A$493="PPS"&amp;MID(I226,2,99))*('2-定价总表'!$C$3:$C$493=K226)*('2-定价总表'!$T$3:$T$493))*IF(M226="",1,M226),"")</f>
        <v/>
      </c>
      <c r="S226" s="49" t="n"/>
      <c r="T226" s="16" t="n"/>
      <c r="U226" s="16" t="n"/>
      <c r="V226" s="16" t="n"/>
      <c r="W226" s="16" t="n"/>
      <c r="X226" s="16" t="n"/>
      <c r="Y226" s="16" t="n"/>
      <c r="Z226" s="16" t="n"/>
      <c r="AA226" s="16" t="n"/>
      <c r="AB226" s="16">
        <f>SUM(S226:AA226)</f>
        <v/>
      </c>
      <c r="AC226" s="16" t="inlineStr">
        <is>
          <t>58.00</t>
        </is>
      </c>
      <c r="AD226" s="16">
        <f>AC226*0.006</f>
        <v/>
      </c>
      <c r="AE226" s="16">
        <f>AC226*0.02</f>
        <v/>
      </c>
      <c r="AF226" s="16">
        <f>AC226-AD226-AE226</f>
        <v/>
      </c>
      <c r="AG226" s="16" t="n"/>
      <c r="AH226" s="16" t="n"/>
      <c r="AI226" s="16">
        <f>SUM(AG226:AH226)</f>
        <v/>
      </c>
      <c r="AJ226" s="16">
        <f>AF226-AB226+AG226+AH226</f>
        <v/>
      </c>
      <c r="AK226" s="16">
        <f>IF(C226="是","杭州","江西工厂")</f>
        <v/>
      </c>
      <c r="AL226" s="9" t="inlineStr">
        <is>
          <t>交易成功</t>
        </is>
      </c>
      <c r="AM226" s="93" t="inlineStr">
        <is>
          <t>202604032300118135142 4973126</t>
        </is>
      </c>
      <c r="AN226" s="16" t="inlineStr">
        <is>
          <t>没有申请退款</t>
        </is>
      </c>
      <c r="AO226" s="16" t="n">
        <v>0</v>
      </c>
      <c r="AP226" s="16" t="n"/>
      <c r="AQ226" s="9" t="n"/>
      <c r="AR226" t="inlineStr">
        <is>
          <t>✓</t>
        </is>
      </c>
    </row>
    <row r="227" ht="36" customHeight="1">
      <c r="A227" s="15" t="inlineStr">
        <is>
          <t>淘宝</t>
        </is>
      </c>
      <c r="B227" s="14" t="inlineStr">
        <is>
          <t>4502264870012055422</t>
        </is>
      </c>
      <c r="C227" s="14" t="inlineStr">
        <is>
          <t>非已记录补单</t>
        </is>
      </c>
      <c r="D227" s="15" t="inlineStr">
        <is>
          <t>2026-04-03</t>
        </is>
      </c>
      <c r="E227" s="15" t="inlineStr">
        <is>
          <t>未知</t>
        </is>
      </c>
      <c r="F227" s="15" t="inlineStr">
        <is>
          <t>未知</t>
        </is>
      </c>
      <c r="G227" s="15" t="inlineStr">
        <is>
          <t>未知</t>
        </is>
      </c>
      <c r="H227" s="15" t="n"/>
      <c r="I227" s="15" t="inlineStr">
        <is>
          <t>P23250050202</t>
        </is>
      </c>
      <c r="J227" s="15" t="inlineStr">
        <is>
          <t>万象餐边柜 |樱桃木旋转餐边柜</t>
        </is>
      </c>
      <c r="K227" s="15" t="inlineStr">
        <is>
          <t>旋转餐边柜-洞洞板-下柜（无桌）-1.6米</t>
        </is>
      </c>
      <c r="L227" s="15" t="n"/>
      <c r="M227" s="15" t="inlineStr">
        <is>
          <t>1</t>
        </is>
      </c>
      <c r="N227" s="15" t="n"/>
      <c r="O227" s="15" t="n"/>
      <c r="P227" s="15" t="n"/>
      <c r="Q227" s="15" t="n"/>
      <c r="R227" s="15">
        <f>IFERROR(SUMPRODUCT(('2-定价总表'!$A$3:$A$493="PPS"&amp;MID(I227,2,99))*('2-定价总表'!$C$3:$C$493=K227)*('2-定价总表'!$T$3:$T$493))*IF(M227="",1,M227),"")</f>
        <v/>
      </c>
      <c r="S227" s="90" t="n"/>
      <c r="T227" s="90" t="n"/>
      <c r="U227" s="90" t="n"/>
      <c r="V227" s="90" t="n"/>
      <c r="W227" s="90" t="n"/>
      <c r="X227" s="90" t="n"/>
      <c r="Y227" s="90" t="n"/>
      <c r="Z227" s="90" t="n"/>
      <c r="AA227" s="90" t="n"/>
      <c r="AB227" s="15">
        <f>SUM(S227:AA227)</f>
        <v/>
      </c>
      <c r="AC227" s="15" t="n"/>
      <c r="AD227" s="15">
        <f>AC227*0.006</f>
        <v/>
      </c>
      <c r="AE227" s="15">
        <f>AC227*0.02</f>
        <v/>
      </c>
      <c r="AF227" s="15">
        <f>AC227-AD227-AE227</f>
        <v/>
      </c>
      <c r="AG227" s="15" t="n"/>
      <c r="AH227" s="15" t="n"/>
      <c r="AI227" s="15">
        <f>SUM(AG227:AH227)</f>
        <v/>
      </c>
      <c r="AJ227" s="15">
        <f>AF227-AB227+AG227+AH227</f>
        <v/>
      </c>
      <c r="AK227" s="15">
        <f>IF(C227="是","杭州","江西工厂")</f>
        <v/>
      </c>
      <c r="AL227" s="6" t="inlineStr">
        <is>
          <t>交易关闭</t>
        </is>
      </c>
      <c r="AM227" s="94" t="inlineStr">
        <is>
          <t>—</t>
        </is>
      </c>
      <c r="AN227" s="15" t="inlineStr">
        <is>
          <t>没有申请退款</t>
        </is>
      </c>
      <c r="AO227" s="15" t="n">
        <v>0</v>
      </c>
      <c r="AP227" s="15" t="n"/>
      <c r="AQ227" s="6" t="n"/>
      <c r="AR227" t="inlineStr">
        <is>
          <t>✓</t>
        </is>
      </c>
    </row>
    <row r="228">
      <c r="A228" s="16" t="inlineStr">
        <is>
          <t>淘宝</t>
        </is>
      </c>
      <c r="B228" s="14" t="inlineStr">
        <is>
          <t>4502264870012064604</t>
        </is>
      </c>
      <c r="C228" s="14" t="inlineStr">
        <is>
          <t>非已记录补单</t>
        </is>
      </c>
      <c r="D228" s="16" t="inlineStr">
        <is>
          <t>2026-04-03</t>
        </is>
      </c>
      <c r="E228" s="16" t="inlineStr">
        <is>
          <t>未知</t>
        </is>
      </c>
      <c r="F228" s="16" t="inlineStr">
        <is>
          <t>未知</t>
        </is>
      </c>
      <c r="G228" s="16" t="inlineStr">
        <is>
          <t>未知</t>
        </is>
      </c>
      <c r="H228" s="16" t="n"/>
      <c r="I228" s="16" t="inlineStr">
        <is>
          <t>P26990050428</t>
        </is>
      </c>
      <c r="J228" s="16" t="inlineStr">
        <is>
          <t>商家安装sku</t>
        </is>
      </c>
      <c r="K228" s="16" t="inlineStr">
        <is>
          <t>商家安装sku</t>
        </is>
      </c>
      <c r="L228" s="16" t="n"/>
      <c r="M228" s="16" t="inlineStr">
        <is>
          <t>1</t>
        </is>
      </c>
      <c r="N228" s="16" t="n"/>
      <c r="O228" s="16" t="n"/>
      <c r="P228" s="16" t="n"/>
      <c r="Q228" s="16" t="n"/>
      <c r="R228" s="16">
        <f>IFERROR(SUMPRODUCT(('2-定价总表'!$A$3:$A$493="PPS"&amp;MID(I228,2,99))*('2-定价总表'!$C$3:$C$493=K228)*('2-定价总表'!$T$3:$T$493))*IF(M228="",1,M228),"")</f>
        <v/>
      </c>
      <c r="S228" s="90" t="n"/>
      <c r="T228" s="90" t="n"/>
      <c r="U228" s="90" t="n"/>
      <c r="V228" s="90" t="n"/>
      <c r="W228" s="90" t="n"/>
      <c r="X228" s="90" t="n"/>
      <c r="Y228" s="90" t="n"/>
      <c r="Z228" s="90" t="n"/>
      <c r="AA228" s="90" t="n"/>
      <c r="AB228" s="16">
        <f>SUM(S228:AA228)</f>
        <v/>
      </c>
      <c r="AC228" s="16" t="n"/>
      <c r="AD228" s="16">
        <f>AC228*0.006</f>
        <v/>
      </c>
      <c r="AE228" s="16">
        <f>AC228*0.02</f>
        <v/>
      </c>
      <c r="AF228" s="16">
        <f>AC228-AD228-AE228</f>
        <v/>
      </c>
      <c r="AG228" s="16" t="n"/>
      <c r="AH228" s="16" t="n"/>
      <c r="AI228" s="16">
        <f>SUM(AG228:AH228)</f>
        <v/>
      </c>
      <c r="AJ228" s="16">
        <f>AF228-AB228+AG228+AH228</f>
        <v/>
      </c>
      <c r="AK228" s="16">
        <f>IF(C228="是","杭州","江西工厂")</f>
        <v/>
      </c>
      <c r="AL228" s="9" t="inlineStr">
        <is>
          <t>交易关闭</t>
        </is>
      </c>
      <c r="AM228" s="94" t="inlineStr">
        <is>
          <t>—</t>
        </is>
      </c>
      <c r="AN228" s="16" t="inlineStr">
        <is>
          <t>没有申请退款</t>
        </is>
      </c>
      <c r="AO228" s="16" t="n">
        <v>0</v>
      </c>
      <c r="AP228" s="16" t="n"/>
      <c r="AQ228" s="9" t="n"/>
      <c r="AR228" t="inlineStr">
        <is>
          <t>✓</t>
        </is>
      </c>
    </row>
    <row r="229" ht="24" customHeight="1">
      <c r="A229" s="15" t="inlineStr">
        <is>
          <t>淘宝</t>
        </is>
      </c>
      <c r="B229" s="14" t="inlineStr">
        <is>
          <t>4502264870012091432</t>
        </is>
      </c>
      <c r="C229" s="14" t="inlineStr">
        <is>
          <t>非已记录补单</t>
        </is>
      </c>
      <c r="D229" s="15" t="inlineStr">
        <is>
          <t>2026-04-03</t>
        </is>
      </c>
      <c r="E229" s="15" t="inlineStr">
        <is>
          <t>未知</t>
        </is>
      </c>
      <c r="F229" s="15" t="inlineStr">
        <is>
          <t>未知</t>
        </is>
      </c>
      <c r="G229" s="15" t="inlineStr">
        <is>
          <t>未知</t>
        </is>
      </c>
      <c r="H229" s="15" t="n"/>
      <c r="I229" s="15" t="inlineStr">
        <is>
          <t>P26990090428</t>
        </is>
      </c>
      <c r="J229" s="15" t="inlineStr">
        <is>
          <t>淘宝自动生成sku-送货入户</t>
        </is>
      </c>
      <c r="K229" s="15" t="inlineStr">
        <is>
          <t>淘宝自动生成sku-送货入户</t>
        </is>
      </c>
      <c r="L229" s="15" t="n"/>
      <c r="M229" s="15" t="inlineStr">
        <is>
          <t>1</t>
        </is>
      </c>
      <c r="N229" s="15" t="n"/>
      <c r="O229" s="15" t="n"/>
      <c r="P229" s="15" t="n"/>
      <c r="Q229" s="15" t="n"/>
      <c r="R229" s="15">
        <f>IFERROR(SUMPRODUCT(('2-定价总表'!$A$3:$A$493="PPS"&amp;MID(I229,2,99))*('2-定价总表'!$C$3:$C$493=K229)*('2-定价总表'!$T$3:$T$493))*IF(M229="",1,M229),"")</f>
        <v/>
      </c>
      <c r="S229" s="90" t="n"/>
      <c r="T229" s="90" t="n"/>
      <c r="U229" s="90" t="n"/>
      <c r="V229" s="90" t="n"/>
      <c r="W229" s="90" t="n"/>
      <c r="X229" s="90" t="n"/>
      <c r="Y229" s="90" t="n"/>
      <c r="Z229" s="90" t="n"/>
      <c r="AA229" s="90" t="n"/>
      <c r="AB229" s="15">
        <f>SUM(S229:AA229)</f>
        <v/>
      </c>
      <c r="AC229" s="15" t="n"/>
      <c r="AD229" s="15">
        <f>AC229*0.006</f>
        <v/>
      </c>
      <c r="AE229" s="15">
        <f>AC229*0.02</f>
        <v/>
      </c>
      <c r="AF229" s="15">
        <f>AC229-AD229-AE229</f>
        <v/>
      </c>
      <c r="AG229" s="15" t="n"/>
      <c r="AH229" s="15" t="n"/>
      <c r="AI229" s="15">
        <f>SUM(AG229:AH229)</f>
        <v/>
      </c>
      <c r="AJ229" s="15">
        <f>AF229-AB229+AG229+AH229</f>
        <v/>
      </c>
      <c r="AK229" s="15">
        <f>IF(C229="是","杭州","江西工厂")</f>
        <v/>
      </c>
      <c r="AL229" s="6" t="inlineStr">
        <is>
          <t>交易关闭</t>
        </is>
      </c>
      <c r="AM229" s="94" t="inlineStr">
        <is>
          <t>—</t>
        </is>
      </c>
      <c r="AN229" s="15" t="inlineStr">
        <is>
          <t>没有申请退款</t>
        </is>
      </c>
      <c r="AO229" s="15" t="n">
        <v>0</v>
      </c>
      <c r="AP229" s="15" t="n"/>
      <c r="AQ229" s="6" t="n"/>
      <c r="AR229" t="inlineStr">
        <is>
          <t>✓</t>
        </is>
      </c>
    </row>
    <row r="230" ht="24" customHeight="1">
      <c r="A230" s="16" t="inlineStr">
        <is>
          <t>淘宝</t>
        </is>
      </c>
      <c r="B230" s="14" t="inlineStr">
        <is>
          <t>2701824277015024088</t>
        </is>
      </c>
      <c r="C230" s="14" t="inlineStr">
        <is>
          <t>是</t>
        </is>
      </c>
      <c r="D230" s="16" t="inlineStr">
        <is>
          <t>2026-04-03</t>
        </is>
      </c>
      <c r="E230" s="16" t="inlineStr">
        <is>
          <t>未知</t>
        </is>
      </c>
      <c r="F230" s="16" t="inlineStr">
        <is>
          <t>未知</t>
        </is>
      </c>
      <c r="G230" s="16" t="inlineStr">
        <is>
          <t>未知</t>
        </is>
      </c>
      <c r="H230" s="16" t="inlineStr">
        <is>
          <t>2026-04-06</t>
        </is>
      </c>
      <c r="I230" s="16" t="inlineStr">
        <is>
          <t>P26390070315</t>
        </is>
      </c>
      <c r="J230" s="16" t="inlineStr">
        <is>
          <t>畔色樱桃木床头窄柜 | 樱桃木窄床头柜</t>
        </is>
      </c>
      <c r="K230" s="16" t="inlineStr">
        <is>
          <t>樱桃木床头窄柜-标准宽度</t>
        </is>
      </c>
      <c r="L230" s="16" t="inlineStr">
        <is>
          <t>否</t>
        </is>
      </c>
      <c r="M230" s="16" t="inlineStr">
        <is>
          <t>1</t>
        </is>
      </c>
      <c r="N230" s="16" t="n"/>
      <c r="O230" s="16" t="inlineStr">
        <is>
          <t>圆通速递</t>
        </is>
      </c>
      <c r="P230" s="16" t="inlineStr">
        <is>
          <t>YT2539548102523</t>
        </is>
      </c>
      <c r="Q230" s="16" t="n"/>
      <c r="R230" s="16">
        <f>IFERROR(SUMPRODUCT(('2-定价总表'!$A$3:$A$493="PPS"&amp;MID(I230,2,99))*('2-定价总表'!$C$3:$C$493=K230)*('2-定价总表'!$T$3:$T$493))*IF(M230="",1,M230),"")</f>
        <v/>
      </c>
      <c r="S230" s="49" t="n"/>
      <c r="T230" s="16" t="n"/>
      <c r="U230" s="16" t="n"/>
      <c r="V230" s="16" t="n"/>
      <c r="W230" s="16" t="n"/>
      <c r="X230" s="16" t="n"/>
      <c r="Y230" s="16" t="n"/>
      <c r="Z230" s="16" t="n"/>
      <c r="AA230" s="16" t="n"/>
      <c r="AB230" s="16">
        <f>SUM(S230:AA230)</f>
        <v/>
      </c>
      <c r="AC230" s="16" t="inlineStr">
        <is>
          <t>56.00</t>
        </is>
      </c>
      <c r="AD230" s="16">
        <f>AC230*0.006</f>
        <v/>
      </c>
      <c r="AE230" s="16">
        <f>AC230*0.02</f>
        <v/>
      </c>
      <c r="AF230" s="16">
        <f>AC230-AD230-AE230</f>
        <v/>
      </c>
      <c r="AG230" s="16" t="n"/>
      <c r="AH230" s="16" t="n"/>
      <c r="AI230" s="16">
        <f>SUM(AG230:AH230)</f>
        <v/>
      </c>
      <c r="AJ230" s="16">
        <f>AF230-AB230+AG230+AH230</f>
        <v/>
      </c>
      <c r="AK230" s="16">
        <f>IF(C230="是","杭州","江西工厂")</f>
        <v/>
      </c>
      <c r="AL230" s="9" t="inlineStr">
        <is>
          <t>交易成功</t>
        </is>
      </c>
      <c r="AM230" s="93" t="inlineStr">
        <is>
          <t>202604032300112787140 4065511</t>
        </is>
      </c>
      <c r="AN230" s="16" t="inlineStr">
        <is>
          <t>没有申请退款</t>
        </is>
      </c>
      <c r="AO230" s="16" t="n">
        <v>0</v>
      </c>
      <c r="AP230" s="16" t="n"/>
      <c r="AQ230" s="9" t="n"/>
      <c r="AR230" t="inlineStr">
        <is>
          <t>✓</t>
        </is>
      </c>
    </row>
    <row r="231" ht="24" customHeight="1">
      <c r="A231" s="15" t="inlineStr">
        <is>
          <t>淘宝</t>
        </is>
      </c>
      <c r="B231" s="14" t="inlineStr">
        <is>
          <t>2701817364010056850</t>
        </is>
      </c>
      <c r="C231" s="14" t="inlineStr">
        <is>
          <t>是</t>
        </is>
      </c>
      <c r="D231" s="15" t="inlineStr">
        <is>
          <t>2026-04-03</t>
        </is>
      </c>
      <c r="E231" s="15" t="inlineStr">
        <is>
          <t>未知</t>
        </is>
      </c>
      <c r="F231" s="15" t="inlineStr">
        <is>
          <t>未知</t>
        </is>
      </c>
      <c r="G231" s="15" t="inlineStr">
        <is>
          <t>未知</t>
        </is>
      </c>
      <c r="H231" s="15" t="inlineStr">
        <is>
          <t>2026-04-05</t>
        </is>
      </c>
      <c r="I231" s="15" t="inlineStr">
        <is>
          <t>P26330110226</t>
        </is>
      </c>
      <c r="J231" s="15" t="inlineStr">
        <is>
          <t>畔色樱桃木静音双人床 |樱桃木小金属腿床</t>
        </is>
      </c>
      <c r="K231" s="15" t="inlineStr">
        <is>
          <t>樱桃木静音床-1.2米-榉木铺板</t>
        </is>
      </c>
      <c r="L231" s="15" t="inlineStr">
        <is>
          <t>否</t>
        </is>
      </c>
      <c r="M231" s="15" t="inlineStr">
        <is>
          <t>1</t>
        </is>
      </c>
      <c r="N231" s="15" t="n"/>
      <c r="O231" s="15" t="inlineStr">
        <is>
          <t>圆通速递</t>
        </is>
      </c>
      <c r="P231" s="15" t="inlineStr">
        <is>
          <t>YT2585474350743</t>
        </is>
      </c>
      <c r="Q231" s="15" t="n"/>
      <c r="R231" s="15">
        <f>IFERROR(SUMPRODUCT(('2-定价总表'!$A$3:$A$493="PPS"&amp;MID(I231,2,99))*('2-定价总表'!$C$3:$C$493=K231)*('2-定价总表'!$T$3:$T$493))*IF(M231="",1,M231),"")</f>
        <v/>
      </c>
      <c r="S231" s="49" t="n"/>
      <c r="T231" s="15" t="n"/>
      <c r="U231" s="15" t="n"/>
      <c r="V231" s="15" t="n"/>
      <c r="W231" s="15" t="n"/>
      <c r="X231" s="15" t="n"/>
      <c r="Y231" s="15" t="n"/>
      <c r="Z231" s="15" t="n"/>
      <c r="AA231" s="15" t="n"/>
      <c r="AB231" s="15">
        <f>SUM(S231:AA231)</f>
        <v/>
      </c>
      <c r="AC231" s="15" t="inlineStr">
        <is>
          <t>57.00</t>
        </is>
      </c>
      <c r="AD231" s="15">
        <f>AC231*0.006</f>
        <v/>
      </c>
      <c r="AE231" s="15">
        <f>AC231*0.02</f>
        <v/>
      </c>
      <c r="AF231" s="15">
        <f>AC231-AD231-AE231</f>
        <v/>
      </c>
      <c r="AG231" s="15" t="n"/>
      <c r="AH231" s="15" t="n"/>
      <c r="AI231" s="15">
        <f>SUM(AG231:AH231)</f>
        <v/>
      </c>
      <c r="AJ231" s="15">
        <f>AF231-AB231+AG231+AH231</f>
        <v/>
      </c>
      <c r="AK231" s="15">
        <f>IF(C231="是","杭州","江西工厂")</f>
        <v/>
      </c>
      <c r="AL231" s="6" t="inlineStr">
        <is>
          <t>交易成功</t>
        </is>
      </c>
      <c r="AM231" s="93" t="inlineStr">
        <is>
          <t>202604032300116352143 1981307</t>
        </is>
      </c>
      <c r="AN231" s="15" t="inlineStr">
        <is>
          <t>没有申请退款</t>
        </is>
      </c>
      <c r="AO231" s="15" t="n">
        <v>0</v>
      </c>
      <c r="AP231" s="15" t="n"/>
      <c r="AQ231" s="6" t="n"/>
      <c r="AR231" t="inlineStr">
        <is>
          <t>✓</t>
        </is>
      </c>
    </row>
    <row r="232" ht="24" customHeight="1">
      <c r="A232" s="16" t="inlineStr">
        <is>
          <t>淘宝</t>
        </is>
      </c>
      <c r="B232" s="14" t="inlineStr">
        <is>
          <t>4502259793003009745</t>
        </is>
      </c>
      <c r="C232" s="14" t="inlineStr">
        <is>
          <t>是</t>
        </is>
      </c>
      <c r="D232" s="16" t="inlineStr">
        <is>
          <t>2026-04-02</t>
        </is>
      </c>
      <c r="E232" s="16" t="inlineStr">
        <is>
          <t>未知</t>
        </is>
      </c>
      <c r="F232" s="16" t="inlineStr">
        <is>
          <t>未知</t>
        </is>
      </c>
      <c r="G232" s="16" t="inlineStr">
        <is>
          <t>未知</t>
        </is>
      </c>
      <c r="H232" s="16" t="inlineStr">
        <is>
          <t>2026-04-05</t>
        </is>
      </c>
      <c r="I232" s="16" t="inlineStr">
        <is>
          <t>P26380040225</t>
        </is>
      </c>
      <c r="J232" s="16" t="inlineStr">
        <is>
          <t>畔色榉木床头柜 |榉木铁板床头柜</t>
        </is>
      </c>
      <c r="K232" s="16" t="inlineStr">
        <is>
          <t>榉木床头柜-标准</t>
        </is>
      </c>
      <c r="L232" s="16" t="inlineStr">
        <is>
          <t>否</t>
        </is>
      </c>
      <c r="M232" s="16" t="inlineStr">
        <is>
          <t>1</t>
        </is>
      </c>
      <c r="N232" s="16" t="n"/>
      <c r="O232" s="16" t="inlineStr">
        <is>
          <t>圆通速递</t>
        </is>
      </c>
      <c r="P232" s="16" t="inlineStr">
        <is>
          <t>YT2585474352516</t>
        </is>
      </c>
      <c r="Q232" s="16" t="n"/>
      <c r="R232" s="16">
        <f>IFERROR(SUMPRODUCT(('2-定价总表'!$A$3:$A$493="PPS"&amp;MID(I232,2,99))*('2-定价总表'!$C$3:$C$493=K232)*('2-定价总表'!$T$3:$T$493))*IF(M232="",1,M232),"")</f>
        <v/>
      </c>
      <c r="S232" s="49" t="n"/>
      <c r="T232" s="16" t="n"/>
      <c r="U232" s="16" t="n"/>
      <c r="V232" s="16" t="n"/>
      <c r="W232" s="16" t="n"/>
      <c r="X232" s="16" t="n"/>
      <c r="Y232" s="16" t="n"/>
      <c r="Z232" s="16" t="n"/>
      <c r="AA232" s="16" t="n"/>
      <c r="AB232" s="16">
        <f>SUM(S232:AA232)</f>
        <v/>
      </c>
      <c r="AC232" s="16" t="inlineStr">
        <is>
          <t>53.00</t>
        </is>
      </c>
      <c r="AD232" s="16">
        <f>AC232*0.006</f>
        <v/>
      </c>
      <c r="AE232" s="16">
        <f>AC232*0.02</f>
        <v/>
      </c>
      <c r="AF232" s="16">
        <f>AC232-AD232-AE232</f>
        <v/>
      </c>
      <c r="AG232" s="16" t="n"/>
      <c r="AH232" s="16" t="n"/>
      <c r="AI232" s="16">
        <f>SUM(AG232:AH232)</f>
        <v/>
      </c>
      <c r="AJ232" s="16">
        <f>AF232-AB232+AG232+AH232</f>
        <v/>
      </c>
      <c r="AK232" s="16">
        <f>IF(C232="是","杭州","江西工厂")</f>
        <v/>
      </c>
      <c r="AL232" s="9" t="inlineStr">
        <is>
          <t>交易成功</t>
        </is>
      </c>
      <c r="AM232" s="93" t="inlineStr">
        <is>
          <t>202604022300116365143 3058199</t>
        </is>
      </c>
      <c r="AN232" s="16" t="inlineStr">
        <is>
          <t>没有申请退款</t>
        </is>
      </c>
      <c r="AO232" s="16" t="n">
        <v>0</v>
      </c>
      <c r="AP232" s="16" t="n"/>
      <c r="AQ232" s="9" t="n"/>
      <c r="AR232" t="inlineStr">
        <is>
          <t>✓</t>
        </is>
      </c>
    </row>
    <row r="233" ht="24" customHeight="1">
      <c r="A233" s="15" t="inlineStr">
        <is>
          <t>淘宝</t>
        </is>
      </c>
      <c r="B233" s="14" t="inlineStr">
        <is>
          <t>4502259398001000229</t>
        </is>
      </c>
      <c r="C233" s="14" t="inlineStr">
        <is>
          <t>非已记录补单</t>
        </is>
      </c>
      <c r="D233" s="15" t="inlineStr">
        <is>
          <t>2026-04-02</t>
        </is>
      </c>
      <c r="E233" s="15" t="inlineStr">
        <is>
          <t>钟小姐</t>
        </is>
      </c>
      <c r="F233" s="15" t="inlineStr">
        <is>
          <t>13045976254-3929</t>
        </is>
      </c>
      <c r="G233" s="15" t="inlineStr">
        <is>
          <t>福建省 厦门市 湖里区 禾山街道中央湾区2期6号1403室</t>
        </is>
      </c>
      <c r="H233" s="15" t="inlineStr">
        <is>
          <t>2026-04-03</t>
        </is>
      </c>
      <c r="I233" s="15" t="inlineStr">
        <is>
          <t>P23980010606</t>
        </is>
      </c>
      <c r="J233" s="15" t="inlineStr">
        <is>
          <t>畔色样块</t>
        </is>
      </c>
      <c r="K233" s="15" t="inlineStr">
        <is>
          <t>榉木样块</t>
        </is>
      </c>
      <c r="L233" s="15" t="inlineStr">
        <is>
          <t>否</t>
        </is>
      </c>
      <c r="M233" s="15" t="inlineStr">
        <is>
          <t>1</t>
        </is>
      </c>
      <c r="N233" s="15" t="n"/>
      <c r="O233" s="15" t="inlineStr">
        <is>
          <t>顺丰速运</t>
        </is>
      </c>
      <c r="P233" s="15" t="inlineStr">
        <is>
          <t>SF0214940077610</t>
        </is>
      </c>
      <c r="Q233" s="15" t="n"/>
      <c r="R233" s="15">
        <f>IFERROR(SUMPRODUCT(('2-定价总表'!$A$3:$A$493="PPS"&amp;MID(I233,2,99))*('2-定价总表'!$C$3:$C$493=K233)*('2-定价总表'!$T$3:$T$493))*IF(M233="",1,M233),"")</f>
        <v/>
      </c>
      <c r="S233" s="90" t="n"/>
      <c r="T233" s="90" t="n"/>
      <c r="U233" s="90" t="n"/>
      <c r="V233" s="90" t="n"/>
      <c r="W233" s="90" t="e">
        <v>#N/A</v>
      </c>
      <c r="X233" s="90" t="e">
        <v>#N/A</v>
      </c>
      <c r="Y233" s="90" t="n"/>
      <c r="Z233" s="90" t="e">
        <v>#N/A</v>
      </c>
      <c r="AA233" s="90" t="e">
        <v>#N/A</v>
      </c>
      <c r="AB233" s="15">
        <f>SUM(S233:AA233)</f>
        <v/>
      </c>
      <c r="AC233" s="15" t="inlineStr">
        <is>
          <t>25.00</t>
        </is>
      </c>
      <c r="AD233" s="15">
        <f>AC233*0.006</f>
        <v/>
      </c>
      <c r="AE233" s="15">
        <f>AC233*0.02</f>
        <v/>
      </c>
      <c r="AF233" s="15">
        <f>AC233-AD233-AE233</f>
        <v/>
      </c>
      <c r="AG233" s="15" t="n"/>
      <c r="AH233" s="15" t="n"/>
      <c r="AI233" s="15">
        <f>SUM(AG233:AH233)</f>
        <v/>
      </c>
      <c r="AJ233" s="15">
        <f>AF233-AB233+AG233+AH233</f>
        <v/>
      </c>
      <c r="AK233" s="15">
        <f>IF(C233="是","杭州","江西工厂")</f>
        <v/>
      </c>
      <c r="AL233" s="6" t="inlineStr">
        <is>
          <t>交易成功</t>
        </is>
      </c>
      <c r="AM233" s="93" t="inlineStr">
        <is>
          <t>202604022300110557141 1277136</t>
        </is>
      </c>
      <c r="AN233" s="15" t="inlineStr">
        <is>
          <t>没有申请退款</t>
        </is>
      </c>
      <c r="AO233" s="15" t="n">
        <v>0</v>
      </c>
      <c r="AP233" s="15" t="n"/>
      <c r="AQ233" s="6" t="n"/>
      <c r="AR233" s="88" t="inlineStr">
        <is>
          <t>公式错误/未解析: 订单赔付费、二次上门维修费、其它费用、好评/差价返、总成本、订单利润
[待填]成本/费用字段</t>
        </is>
      </c>
    </row>
    <row r="234" ht="24" customHeight="1">
      <c r="A234" s="16" t="inlineStr">
        <is>
          <t>淘宝</t>
        </is>
      </c>
      <c r="B234" s="14" t="inlineStr">
        <is>
          <t>4502235672058005233</t>
        </is>
      </c>
      <c r="C234" s="14" t="inlineStr">
        <is>
          <t>是</t>
        </is>
      </c>
      <c r="D234" s="16" t="inlineStr">
        <is>
          <t>2026-04-02</t>
        </is>
      </c>
      <c r="E234" s="16" t="inlineStr">
        <is>
          <t>未知</t>
        </is>
      </c>
      <c r="F234" s="16" t="inlineStr">
        <is>
          <t>未知</t>
        </is>
      </c>
      <c r="G234" s="16" t="inlineStr">
        <is>
          <t>未知</t>
        </is>
      </c>
      <c r="H234" s="16" t="inlineStr">
        <is>
          <t>2026-04-05</t>
        </is>
      </c>
      <c r="I234" s="16" t="inlineStr">
        <is>
          <t>P26330130115</t>
        </is>
      </c>
      <c r="J234" s="16" t="inlineStr">
        <is>
          <t>畔色黑胡桃木梯形腿双人床 |黑胡桃木拱形腿床</t>
        </is>
      </c>
      <c r="K234" s="16" t="inlineStr">
        <is>
          <t>黑胡桃木梯形腿床-1.2米-榉木铺板</t>
        </is>
      </c>
      <c r="L234" s="16" t="inlineStr">
        <is>
          <t>否</t>
        </is>
      </c>
      <c r="M234" s="16" t="inlineStr">
        <is>
          <t>1</t>
        </is>
      </c>
      <c r="N234" s="16" t="n"/>
      <c r="O234" s="16" t="inlineStr">
        <is>
          <t>圆通速递</t>
        </is>
      </c>
      <c r="P234" s="16" t="inlineStr">
        <is>
          <t>YT2585474339700</t>
        </is>
      </c>
      <c r="Q234" s="16" t="n"/>
      <c r="R234" s="16">
        <f>IFERROR(SUMPRODUCT(('2-定价总表'!$A$3:$A$493="PPS"&amp;MID(I234,2,99))*('2-定价总表'!$C$3:$C$493=K234)*('2-定价总表'!$T$3:$T$493))*IF(M234="",1,M234),"")</f>
        <v/>
      </c>
      <c r="S234" s="49" t="n"/>
      <c r="T234" s="16" t="n"/>
      <c r="U234" s="16" t="n"/>
      <c r="V234" s="16" t="n"/>
      <c r="W234" s="16" t="n"/>
      <c r="X234" s="16" t="n"/>
      <c r="Y234" s="16" t="n"/>
      <c r="Z234" s="16" t="n"/>
      <c r="AA234" s="16" t="n"/>
      <c r="AB234" s="16">
        <f>SUM(S234:AA234)</f>
        <v/>
      </c>
      <c r="AC234" s="16" t="inlineStr">
        <is>
          <t>57.00</t>
        </is>
      </c>
      <c r="AD234" s="16">
        <f>AC234*0.006</f>
        <v/>
      </c>
      <c r="AE234" s="16">
        <f>AC234*0.02</f>
        <v/>
      </c>
      <c r="AF234" s="16">
        <f>AC234-AD234-AE234</f>
        <v/>
      </c>
      <c r="AG234" s="16" t="n"/>
      <c r="AH234" s="16" t="n"/>
      <c r="AI234" s="16">
        <f>SUM(AG234:AH234)</f>
        <v/>
      </c>
      <c r="AJ234" s="16">
        <f>AF234-AB234+AG234+AH234</f>
        <v/>
      </c>
      <c r="AK234" s="16">
        <f>IF(C234="是","杭州","江西工厂")</f>
        <v/>
      </c>
      <c r="AL234" s="9" t="inlineStr">
        <is>
          <t>交易成功</t>
        </is>
      </c>
      <c r="AM234" s="93" t="inlineStr">
        <is>
          <t>202604022300116154143 4778927</t>
        </is>
      </c>
      <c r="AN234" s="16" t="inlineStr">
        <is>
          <t>没有申请退款</t>
        </is>
      </c>
      <c r="AO234" s="16" t="n">
        <v>0</v>
      </c>
      <c r="AP234" s="16" t="n"/>
      <c r="AQ234" s="9" t="n"/>
      <c r="AR234" t="inlineStr">
        <is>
          <t>✓</t>
        </is>
      </c>
    </row>
    <row r="235" ht="24" customHeight="1">
      <c r="A235" s="15" t="inlineStr">
        <is>
          <t>淘宝</t>
        </is>
      </c>
      <c r="B235" s="14" t="inlineStr">
        <is>
          <t>2701798824057014052</t>
        </is>
      </c>
      <c r="C235" s="14" t="inlineStr">
        <is>
          <t>是</t>
        </is>
      </c>
      <c r="D235" s="15" t="inlineStr">
        <is>
          <t>2026-04-02</t>
        </is>
      </c>
      <c r="E235" s="15" t="inlineStr">
        <is>
          <t>未知</t>
        </is>
      </c>
      <c r="F235" s="15" t="inlineStr">
        <is>
          <t>未知</t>
        </is>
      </c>
      <c r="G235" s="15" t="inlineStr">
        <is>
          <t>未知</t>
        </is>
      </c>
      <c r="H235" s="15" t="inlineStr">
        <is>
          <t>2026-04-05</t>
        </is>
      </c>
      <c r="I235" s="15" t="inlineStr">
        <is>
          <t>P26330140117</t>
        </is>
      </c>
      <c r="J235" s="15" t="inlineStr">
        <is>
          <t>畔色黑胡桃木软包双人床 |黑胡桃木落地大软包床</t>
        </is>
      </c>
      <c r="K235" s="15" t="inlineStr">
        <is>
          <t>黑胡桃木软包床-1.2米-榉木铺板</t>
        </is>
      </c>
      <c r="L235" s="15" t="inlineStr">
        <is>
          <t>否</t>
        </is>
      </c>
      <c r="M235" s="15" t="inlineStr">
        <is>
          <t>1</t>
        </is>
      </c>
      <c r="N235" s="15" t="n"/>
      <c r="O235" s="15" t="inlineStr">
        <is>
          <t>圆通速递</t>
        </is>
      </c>
      <c r="P235" s="15" t="inlineStr">
        <is>
          <t>YT2544608697567</t>
        </is>
      </c>
      <c r="Q235" s="15" t="n"/>
      <c r="R235" s="15">
        <f>IFERROR(SUMPRODUCT(('2-定价总表'!$A$3:$A$493="PPS"&amp;MID(I235,2,99))*('2-定价总表'!$C$3:$C$493=K235)*('2-定价总表'!$T$3:$T$493))*IF(M235="",1,M235),"")</f>
        <v/>
      </c>
      <c r="S235" s="49" t="n"/>
      <c r="T235" s="15" t="n"/>
      <c r="U235" s="15" t="n"/>
      <c r="V235" s="15" t="n"/>
      <c r="W235" s="15" t="n"/>
      <c r="X235" s="15" t="n"/>
      <c r="Y235" s="15" t="n"/>
      <c r="Z235" s="15" t="n"/>
      <c r="AA235" s="15" t="n"/>
      <c r="AB235" s="15">
        <f>SUM(S235:AA235)</f>
        <v/>
      </c>
      <c r="AC235" s="15" t="inlineStr">
        <is>
          <t>52.00</t>
        </is>
      </c>
      <c r="AD235" s="15">
        <f>AC235*0.006</f>
        <v/>
      </c>
      <c r="AE235" s="15">
        <f>AC235*0.02</f>
        <v/>
      </c>
      <c r="AF235" s="15">
        <f>AC235-AD235-AE235</f>
        <v/>
      </c>
      <c r="AG235" s="15" t="n"/>
      <c r="AH235" s="15" t="n"/>
      <c r="AI235" s="15">
        <f>SUM(AG235:AH235)</f>
        <v/>
      </c>
      <c r="AJ235" s="15">
        <f>AF235-AB235+AG235+AH235</f>
        <v/>
      </c>
      <c r="AK235" s="15">
        <f>IF(C235="是","杭州","江西工厂")</f>
        <v/>
      </c>
      <c r="AL235" s="6" t="inlineStr">
        <is>
          <t>交易成功</t>
        </is>
      </c>
      <c r="AM235" s="93" t="inlineStr">
        <is>
          <t>202604022300115457141 4325918</t>
        </is>
      </c>
      <c r="AN235" s="15" t="inlineStr">
        <is>
          <t>没有申请退款</t>
        </is>
      </c>
      <c r="AO235" s="15" t="n">
        <v>0</v>
      </c>
      <c r="AP235" s="15" t="n"/>
      <c r="AQ235" s="6" t="n"/>
      <c r="AR235" t="inlineStr">
        <is>
          <t>✓</t>
        </is>
      </c>
    </row>
    <row r="236" ht="24" customHeight="1">
      <c r="A236" s="16" t="inlineStr">
        <is>
          <t>淘宝</t>
        </is>
      </c>
      <c r="B236" s="14" t="inlineStr">
        <is>
          <t>4502244781055004115</t>
        </is>
      </c>
      <c r="C236" s="14" t="inlineStr">
        <is>
          <t>是</t>
        </is>
      </c>
      <c r="D236" s="16" t="inlineStr">
        <is>
          <t>2026-04-02</t>
        </is>
      </c>
      <c r="E236" s="16" t="inlineStr">
        <is>
          <t>未知</t>
        </is>
      </c>
      <c r="F236" s="16" t="inlineStr">
        <is>
          <t>未知</t>
        </is>
      </c>
      <c r="G236" s="16" t="inlineStr">
        <is>
          <t>未知</t>
        </is>
      </c>
      <c r="H236" s="16" t="inlineStr">
        <is>
          <t>2026-04-05</t>
        </is>
      </c>
      <c r="I236" s="16" t="inlineStr">
        <is>
          <t>P26330150118</t>
        </is>
      </c>
      <c r="J236" s="16" t="inlineStr">
        <is>
          <t>畔色黑胡桃木悬浮双人床 |黑胡桃木标准床</t>
        </is>
      </c>
      <c r="K236" s="16" t="inlineStr">
        <is>
          <t>黑胡桃木悬浮床-1.2米-榉木铺板</t>
        </is>
      </c>
      <c r="L236" s="16" t="inlineStr">
        <is>
          <t>否</t>
        </is>
      </c>
      <c r="M236" s="16" t="inlineStr">
        <is>
          <t>1</t>
        </is>
      </c>
      <c r="N236" s="16" t="n"/>
      <c r="O236" s="16" t="inlineStr">
        <is>
          <t>圆通速递</t>
        </is>
      </c>
      <c r="P236" s="16" t="inlineStr">
        <is>
          <t>YT2585474345947</t>
        </is>
      </c>
      <c r="Q236" s="16" t="n"/>
      <c r="R236" s="16">
        <f>IFERROR(SUMPRODUCT(('2-定价总表'!$A$3:$A$493="PPS"&amp;MID(I236,2,99))*('2-定价总表'!$C$3:$C$493=K236)*('2-定价总表'!$T$3:$T$493))*IF(M236="",1,M236),"")</f>
        <v/>
      </c>
      <c r="S236" s="49" t="n"/>
      <c r="T236" s="16" t="n"/>
      <c r="U236" s="16" t="n"/>
      <c r="V236" s="16" t="n"/>
      <c r="W236" s="16" t="n"/>
      <c r="X236" s="16" t="n"/>
      <c r="Y236" s="16" t="n"/>
      <c r="Z236" s="16" t="n"/>
      <c r="AA236" s="16" t="n"/>
      <c r="AB236" s="16">
        <f>SUM(S236:AA236)</f>
        <v/>
      </c>
      <c r="AC236" s="16" t="inlineStr">
        <is>
          <t>63.00</t>
        </is>
      </c>
      <c r="AD236" s="16">
        <f>AC236*0.006</f>
        <v/>
      </c>
      <c r="AE236" s="16">
        <f>AC236*0.02</f>
        <v/>
      </c>
      <c r="AF236" s="16">
        <f>AC236-AD236-AE236</f>
        <v/>
      </c>
      <c r="AG236" s="16" t="n"/>
      <c r="AH236" s="16" t="n"/>
      <c r="AI236" s="16">
        <f>SUM(AG236:AH236)</f>
        <v/>
      </c>
      <c r="AJ236" s="16">
        <f>AF236-AB236+AG236+AH236</f>
        <v/>
      </c>
      <c r="AK236" s="16">
        <f>IF(C236="是","杭州","江西工厂")</f>
        <v/>
      </c>
      <c r="AL236" s="9" t="inlineStr">
        <is>
          <t>交易成功</t>
        </is>
      </c>
      <c r="AM236" s="93" t="inlineStr">
        <is>
          <t>202604022200119721141 2890876</t>
        </is>
      </c>
      <c r="AN236" s="16" t="inlineStr">
        <is>
          <t>没有申请退款</t>
        </is>
      </c>
      <c r="AO236" s="16" t="n">
        <v>0</v>
      </c>
      <c r="AP236" s="16" t="n"/>
      <c r="AQ236" s="9" t="n"/>
      <c r="AR236" t="inlineStr">
        <is>
          <t>✓</t>
        </is>
      </c>
    </row>
    <row r="237" ht="24" customHeight="1">
      <c r="A237" s="15" t="inlineStr">
        <is>
          <t>淘宝</t>
        </is>
      </c>
      <c r="B237" s="14" t="inlineStr">
        <is>
          <t>2701798142069062292</t>
        </is>
      </c>
      <c r="C237" s="14" t="inlineStr">
        <is>
          <t>是</t>
        </is>
      </c>
      <c r="D237" s="15" t="inlineStr">
        <is>
          <t>2026-04-02</t>
        </is>
      </c>
      <c r="E237" s="15" t="inlineStr">
        <is>
          <t>未知</t>
        </is>
      </c>
      <c r="F237" s="15" t="inlineStr">
        <is>
          <t>未知</t>
        </is>
      </c>
      <c r="G237" s="15" t="inlineStr">
        <is>
          <t>未知</t>
        </is>
      </c>
      <c r="H237" s="15" t="inlineStr">
        <is>
          <t>2026-04-05</t>
        </is>
      </c>
      <c r="I237" s="15" t="inlineStr">
        <is>
          <t>P26330140117</t>
        </is>
      </c>
      <c r="J237" s="15" t="inlineStr">
        <is>
          <t>畔色黑胡桃木软包双人床 |黑胡桃木落地大软包床</t>
        </is>
      </c>
      <c r="K237" s="15" t="inlineStr">
        <is>
          <t>黑胡桃木软包床-1.2米-榉木铺板</t>
        </is>
      </c>
      <c r="L237" s="15" t="inlineStr">
        <is>
          <t>否</t>
        </is>
      </c>
      <c r="M237" s="15" t="inlineStr">
        <is>
          <t>1</t>
        </is>
      </c>
      <c r="N237" s="15" t="n"/>
      <c r="O237" s="15" t="inlineStr">
        <is>
          <t>圆通速递</t>
        </is>
      </c>
      <c r="P237" s="15" t="inlineStr">
        <is>
          <t>YT2544608688387</t>
        </is>
      </c>
      <c r="Q237" s="15" t="n"/>
      <c r="R237" s="15">
        <f>IFERROR(SUMPRODUCT(('2-定价总表'!$A$3:$A$493="PPS"&amp;MID(I237,2,99))*('2-定价总表'!$C$3:$C$493=K237)*('2-定价总表'!$T$3:$T$493))*IF(M237="",1,M237),"")</f>
        <v/>
      </c>
      <c r="S237" s="49" t="n"/>
      <c r="T237" s="15" t="n"/>
      <c r="U237" s="15" t="n"/>
      <c r="V237" s="15" t="n"/>
      <c r="W237" s="15" t="n"/>
      <c r="X237" s="15" t="n"/>
      <c r="Y237" s="15" t="n"/>
      <c r="Z237" s="15" t="n"/>
      <c r="AA237" s="15" t="n"/>
      <c r="AB237" s="15">
        <f>SUM(S237:AA237)</f>
        <v/>
      </c>
      <c r="AC237" s="15" t="inlineStr">
        <is>
          <t>57.00</t>
        </is>
      </c>
      <c r="AD237" s="15">
        <f>AC237*0.006</f>
        <v/>
      </c>
      <c r="AE237" s="15">
        <f>AC237*0.02</f>
        <v/>
      </c>
      <c r="AF237" s="15">
        <f>AC237-AD237-AE237</f>
        <v/>
      </c>
      <c r="AG237" s="15" t="n"/>
      <c r="AH237" s="15" t="n"/>
      <c r="AI237" s="15">
        <f>SUM(AG237:AH237)</f>
        <v/>
      </c>
      <c r="AJ237" s="15">
        <f>AF237-AB237+AG237+AH237</f>
        <v/>
      </c>
      <c r="AK237" s="15">
        <f>IF(C237="是","杭州","江西工厂")</f>
        <v/>
      </c>
      <c r="AL237" s="6" t="inlineStr">
        <is>
          <t>交易成功</t>
        </is>
      </c>
      <c r="AM237" s="93" t="inlineStr">
        <is>
          <t>202604022200118114142 2524569</t>
        </is>
      </c>
      <c r="AN237" s="15" t="inlineStr">
        <is>
          <t>没有申请退款</t>
        </is>
      </c>
      <c r="AO237" s="15" t="n">
        <v>0</v>
      </c>
      <c r="AP237" s="15" t="n"/>
      <c r="AQ237" s="6" t="n"/>
      <c r="AR237" t="inlineStr">
        <is>
          <t>✓</t>
        </is>
      </c>
    </row>
    <row r="238" ht="36" customHeight="1">
      <c r="A238" s="16" t="inlineStr">
        <is>
          <t>淘宝</t>
        </is>
      </c>
      <c r="B238" s="14" t="inlineStr">
        <is>
          <t>2701799006056020286</t>
        </is>
      </c>
      <c r="C238" s="14" t="inlineStr">
        <is>
          <t>是</t>
        </is>
      </c>
      <c r="D238" s="16" t="inlineStr">
        <is>
          <t>2026-04-02</t>
        </is>
      </c>
      <c r="E238" s="16" t="inlineStr">
        <is>
          <t>未知</t>
        </is>
      </c>
      <c r="F238" s="16" t="inlineStr">
        <is>
          <t>未知</t>
        </is>
      </c>
      <c r="G238" s="16" t="inlineStr">
        <is>
          <t>未知</t>
        </is>
      </c>
      <c r="H238" s="16" t="inlineStr">
        <is>
          <t>2026-04-05</t>
        </is>
      </c>
      <c r="I238" s="16" t="inlineStr">
        <is>
          <t>P26330120327</t>
        </is>
      </c>
      <c r="J238" s="16" t="inlineStr">
        <is>
          <t>畔色樱桃木箱体床 |樱桃木软包箱体床</t>
        </is>
      </c>
      <c r="K238" s="16" t="inlineStr">
        <is>
          <t>樱桃木箱体床-软包床头-1.5米-榉木铺板</t>
        </is>
      </c>
      <c r="L238" s="16" t="inlineStr">
        <is>
          <t>否</t>
        </is>
      </c>
      <c r="M238" s="16" t="inlineStr">
        <is>
          <t>1</t>
        </is>
      </c>
      <c r="N238" s="16" t="n"/>
      <c r="O238" s="16" t="inlineStr">
        <is>
          <t>圆通速递</t>
        </is>
      </c>
      <c r="P238" s="16" t="inlineStr">
        <is>
          <t>YT2544608689766</t>
        </is>
      </c>
      <c r="Q238" s="16" t="n"/>
      <c r="R238" s="16">
        <f>IFERROR(SUMPRODUCT(('2-定价总表'!$A$3:$A$493="PPS"&amp;MID(I238,2,99))*('2-定价总表'!$C$3:$C$493=K238)*('2-定价总表'!$T$3:$T$493))*IF(M238="",1,M238),"")</f>
        <v/>
      </c>
      <c r="S238" s="49" t="n"/>
      <c r="T238" s="16" t="n"/>
      <c r="U238" s="16" t="n"/>
      <c r="V238" s="16" t="n"/>
      <c r="W238" s="16" t="n"/>
      <c r="X238" s="16" t="n"/>
      <c r="Y238" s="16" t="n"/>
      <c r="Z238" s="16" t="n"/>
      <c r="AA238" s="16" t="n"/>
      <c r="AB238" s="16">
        <f>SUM(S238:AA238)</f>
        <v/>
      </c>
      <c r="AC238" s="16" t="inlineStr">
        <is>
          <t>55.00</t>
        </is>
      </c>
      <c r="AD238" s="16">
        <f>AC238*0.006</f>
        <v/>
      </c>
      <c r="AE238" s="16">
        <f>AC238*0.02</f>
        <v/>
      </c>
      <c r="AF238" s="16">
        <f>AC238-AD238-AE238</f>
        <v/>
      </c>
      <c r="AG238" s="16" t="n"/>
      <c r="AH238" s="16" t="n"/>
      <c r="AI238" s="16">
        <f>SUM(AG238:AH238)</f>
        <v/>
      </c>
      <c r="AJ238" s="16">
        <f>AF238-AB238+AG238+AH238</f>
        <v/>
      </c>
      <c r="AK238" s="16">
        <f>IF(C238="是","杭州","江西工厂")</f>
        <v/>
      </c>
      <c r="AL238" s="9" t="inlineStr">
        <is>
          <t>交易成功</t>
        </is>
      </c>
      <c r="AM238" s="93" t="inlineStr">
        <is>
          <t>202604022300111967141 9473852</t>
        </is>
      </c>
      <c r="AN238" s="16" t="inlineStr">
        <is>
          <t>没有申请退款</t>
        </is>
      </c>
      <c r="AO238" s="16" t="n">
        <v>0</v>
      </c>
      <c r="AP238" s="16" t="n"/>
      <c r="AQ238" s="9" t="n"/>
      <c r="AR238" t="inlineStr">
        <is>
          <t>✓</t>
        </is>
      </c>
    </row>
    <row r="239" ht="24" customHeight="1">
      <c r="A239" s="15" t="inlineStr">
        <is>
          <t>淘宝</t>
        </is>
      </c>
      <c r="B239" s="14" t="inlineStr">
        <is>
          <t>2701807500046066385</t>
        </is>
      </c>
      <c r="C239" s="14" t="inlineStr">
        <is>
          <t>是</t>
        </is>
      </c>
      <c r="D239" s="15" t="inlineStr">
        <is>
          <t>2026-04-02</t>
        </is>
      </c>
      <c r="E239" s="15" t="inlineStr">
        <is>
          <t>未知</t>
        </is>
      </c>
      <c r="F239" s="15" t="inlineStr">
        <is>
          <t>未知</t>
        </is>
      </c>
      <c r="G239" s="15" t="inlineStr">
        <is>
          <t>未知</t>
        </is>
      </c>
      <c r="H239" s="15" t="inlineStr">
        <is>
          <t>2026-04-05</t>
        </is>
      </c>
      <c r="I239" s="15" t="inlineStr">
        <is>
          <t>P26330100225</t>
        </is>
      </c>
      <c r="J239" s="15" t="inlineStr">
        <is>
          <t>畔色樱桃木齐边双人床 |樱桃木方腿床</t>
        </is>
      </c>
      <c r="K239" s="15" t="inlineStr">
        <is>
          <t>樱桃木齐边床-1.2米-榉木铺板</t>
        </is>
      </c>
      <c r="L239" s="15" t="inlineStr">
        <is>
          <t>否</t>
        </is>
      </c>
      <c r="M239" s="15" t="inlineStr">
        <is>
          <t>1</t>
        </is>
      </c>
      <c r="N239" s="15" t="n"/>
      <c r="O239" s="15" t="inlineStr">
        <is>
          <t>圆通速递</t>
        </is>
      </c>
      <c r="P239" s="15" t="inlineStr">
        <is>
          <t>YT2585474350712</t>
        </is>
      </c>
      <c r="Q239" s="15" t="n"/>
      <c r="R239" s="15">
        <f>IFERROR(SUMPRODUCT(('2-定价总表'!$A$3:$A$493="PPS"&amp;MID(I239,2,99))*('2-定价总表'!$C$3:$C$493=K239)*('2-定价总表'!$T$3:$T$493))*IF(M239="",1,M239),"")</f>
        <v/>
      </c>
      <c r="S239" s="49" t="n"/>
      <c r="T239" s="15" t="n"/>
      <c r="U239" s="15" t="n"/>
      <c r="V239" s="15" t="n"/>
      <c r="W239" s="15" t="n"/>
      <c r="X239" s="15" t="n"/>
      <c r="Y239" s="15" t="n"/>
      <c r="Z239" s="15" t="n"/>
      <c r="AA239" s="15" t="n"/>
      <c r="AB239" s="15">
        <f>SUM(S239:AA239)</f>
        <v/>
      </c>
      <c r="AC239" s="15" t="inlineStr">
        <is>
          <t>70.00</t>
        </is>
      </c>
      <c r="AD239" s="15">
        <f>AC239*0.006</f>
        <v/>
      </c>
      <c r="AE239" s="15">
        <f>AC239*0.02</f>
        <v/>
      </c>
      <c r="AF239" s="15">
        <f>AC239-AD239-AE239</f>
        <v/>
      </c>
      <c r="AG239" s="15" t="n"/>
      <c r="AH239" s="15" t="n"/>
      <c r="AI239" s="15">
        <f>SUM(AG239:AH239)</f>
        <v/>
      </c>
      <c r="AJ239" s="15">
        <f>AF239-AB239+AG239+AH239</f>
        <v/>
      </c>
      <c r="AK239" s="15">
        <f>IF(C239="是","杭州","江西工厂")</f>
        <v/>
      </c>
      <c r="AL239" s="6" t="inlineStr">
        <is>
          <t>交易成功</t>
        </is>
      </c>
      <c r="AM239" s="93" t="inlineStr">
        <is>
          <t>202604022300110359141 8696295</t>
        </is>
      </c>
      <c r="AN239" s="15" t="inlineStr">
        <is>
          <t>没有申请退款</t>
        </is>
      </c>
      <c r="AO239" s="15" t="n">
        <v>0</v>
      </c>
      <c r="AP239" s="15" t="n"/>
      <c r="AQ239" s="6" t="n"/>
      <c r="AR239" t="inlineStr">
        <is>
          <t>✓</t>
        </is>
      </c>
    </row>
    <row r="240" ht="24" customHeight="1">
      <c r="A240" s="16" t="inlineStr">
        <is>
          <t>淘宝</t>
        </is>
      </c>
      <c r="B240" s="14" t="inlineStr">
        <is>
          <t>2701802354045005156</t>
        </is>
      </c>
      <c r="C240" s="14" t="inlineStr">
        <is>
          <t>是</t>
        </is>
      </c>
      <c r="D240" s="16" t="inlineStr">
        <is>
          <t>2026-04-02</t>
        </is>
      </c>
      <c r="E240" s="16" t="inlineStr">
        <is>
          <t>未知</t>
        </is>
      </c>
      <c r="F240" s="16" t="inlineStr">
        <is>
          <t>未知</t>
        </is>
      </c>
      <c r="G240" s="16" t="inlineStr">
        <is>
          <t>未知</t>
        </is>
      </c>
      <c r="H240" s="16" t="inlineStr">
        <is>
          <t>2026-04-05</t>
        </is>
      </c>
      <c r="I240" s="16" t="inlineStr">
        <is>
          <t>P26330080322</t>
        </is>
      </c>
      <c r="J240" s="16" t="inlineStr">
        <is>
          <t>畔色榉木柔光双人床 |榉木小灯床</t>
        </is>
      </c>
      <c r="K240" s="16" t="inlineStr">
        <is>
          <t>榉木柔光床-1.2米-榉木铺板</t>
        </is>
      </c>
      <c r="L240" s="16" t="inlineStr">
        <is>
          <t>否</t>
        </is>
      </c>
      <c r="M240" s="16" t="inlineStr">
        <is>
          <t>1</t>
        </is>
      </c>
      <c r="N240" s="16" t="n"/>
      <c r="O240" s="16" t="inlineStr">
        <is>
          <t>圆通速递</t>
        </is>
      </c>
      <c r="P240" s="16" t="inlineStr">
        <is>
          <t>YT2585474348319</t>
        </is>
      </c>
      <c r="Q240" s="16" t="n"/>
      <c r="R240" s="16">
        <f>IFERROR(SUMPRODUCT(('2-定价总表'!$A$3:$A$493="PPS"&amp;MID(I240,2,99))*('2-定价总表'!$C$3:$C$493=K240)*('2-定价总表'!$T$3:$T$493))*IF(M240="",1,M240),"")</f>
        <v/>
      </c>
      <c r="S240" s="49" t="n"/>
      <c r="T240" s="16" t="n"/>
      <c r="U240" s="16" t="n"/>
      <c r="V240" s="16" t="n"/>
      <c r="W240" s="16" t="n"/>
      <c r="X240" s="16" t="n"/>
      <c r="Y240" s="16" t="n"/>
      <c r="Z240" s="16" t="n"/>
      <c r="AA240" s="16" t="n"/>
      <c r="AB240" s="16">
        <f>SUM(S240:AA240)</f>
        <v/>
      </c>
      <c r="AC240" s="16" t="inlineStr">
        <is>
          <t>65.00</t>
        </is>
      </c>
      <c r="AD240" s="16">
        <f>AC240*0.006</f>
        <v/>
      </c>
      <c r="AE240" s="16">
        <f>AC240*0.02</f>
        <v/>
      </c>
      <c r="AF240" s="16">
        <f>AC240-AD240-AE240</f>
        <v/>
      </c>
      <c r="AG240" s="16" t="n"/>
      <c r="AH240" s="16" t="n"/>
      <c r="AI240" s="16">
        <f>SUM(AG240:AH240)</f>
        <v/>
      </c>
      <c r="AJ240" s="16">
        <f>AF240-AB240+AG240+AH240</f>
        <v/>
      </c>
      <c r="AK240" s="16">
        <f>IF(C240="是","杭州","江西工厂")</f>
        <v/>
      </c>
      <c r="AL240" s="9" t="inlineStr">
        <is>
          <t>交易成功</t>
        </is>
      </c>
      <c r="AM240" s="93" t="inlineStr">
        <is>
          <t>202604022300115936143 1269454</t>
        </is>
      </c>
      <c r="AN240" s="16" t="inlineStr">
        <is>
          <t>没有申请退款</t>
        </is>
      </c>
      <c r="AO240" s="16" t="n">
        <v>0</v>
      </c>
      <c r="AP240" s="16" t="n"/>
      <c r="AQ240" s="9" t="n"/>
      <c r="AR240" t="inlineStr">
        <is>
          <t>✓</t>
        </is>
      </c>
    </row>
    <row r="241">
      <c r="A241" s="15" t="inlineStr">
        <is>
          <t>淘宝</t>
        </is>
      </c>
      <c r="B241" s="14" t="inlineStr">
        <is>
          <t>4502246834033018736</t>
        </is>
      </c>
      <c r="C241" s="14" t="inlineStr">
        <is>
          <t>非已记录补单</t>
        </is>
      </c>
      <c r="D241" s="15" t="inlineStr">
        <is>
          <t>2026-04-01</t>
        </is>
      </c>
      <c r="E241" s="15" t="inlineStr">
        <is>
          <t>未知</t>
        </is>
      </c>
      <c r="F241" s="15" t="inlineStr">
        <is>
          <t>未知</t>
        </is>
      </c>
      <c r="G241" s="15" t="inlineStr">
        <is>
          <t>未知</t>
        </is>
      </c>
      <c r="H241" s="15" t="n"/>
      <c r="I241" s="15" t="inlineStr">
        <is>
          <t>P23980010606</t>
        </is>
      </c>
      <c r="J241" s="15" t="inlineStr">
        <is>
          <t>畔色样块</t>
        </is>
      </c>
      <c r="K241" s="15" t="inlineStr">
        <is>
          <t>榉木样块</t>
        </is>
      </c>
      <c r="L241" s="15" t="n"/>
      <c r="M241" s="15" t="inlineStr">
        <is>
          <t>1</t>
        </is>
      </c>
      <c r="N241" s="15" t="n"/>
      <c r="O241" s="15" t="n"/>
      <c r="P241" s="15" t="n"/>
      <c r="Q241" s="15" t="n"/>
      <c r="R241" s="15">
        <f>IFERROR(SUMPRODUCT(('2-定价总表'!$A$3:$A$493="PPS"&amp;MID(I241,2,99))*('2-定价总表'!$C$3:$C$493=K241)*('2-定价总表'!$T$3:$T$493))*IF(M241="",1,M241),"")</f>
        <v/>
      </c>
      <c r="S241" s="90" t="n"/>
      <c r="T241" s="90" t="n"/>
      <c r="U241" s="90" t="n"/>
      <c r="V241" s="90" t="n"/>
      <c r="W241" s="90" t="n"/>
      <c r="X241" s="90" t="n"/>
      <c r="Y241" s="90" t="n"/>
      <c r="Z241" s="90" t="n"/>
      <c r="AA241" s="90" t="n"/>
      <c r="AB241" s="15">
        <f>SUM(S241:AA241)</f>
        <v/>
      </c>
      <c r="AC241" s="15" t="inlineStr">
        <is>
          <t>25.00</t>
        </is>
      </c>
      <c r="AD241" s="15">
        <f>AC241*0.006</f>
        <v/>
      </c>
      <c r="AE241" s="15">
        <f>AC241*0.02</f>
        <v/>
      </c>
      <c r="AF241" s="15">
        <f>AC241-AD241-AE241</f>
        <v/>
      </c>
      <c r="AG241" s="15" t="n"/>
      <c r="AH241" s="15" t="n"/>
      <c r="AI241" s="15">
        <f>SUM(AG241:AH241)</f>
        <v/>
      </c>
      <c r="AJ241" s="15">
        <f>AF241-AB241+AG241+AH241</f>
        <v/>
      </c>
      <c r="AK241" s="15">
        <f>IF(C241="是","杭州","江西工厂")</f>
        <v/>
      </c>
      <c r="AL241" s="6" t="inlineStr">
        <is>
          <t>交易关闭</t>
        </is>
      </c>
      <c r="AM241" s="94" t="inlineStr">
        <is>
          <t>—</t>
        </is>
      </c>
      <c r="AN241" s="15" t="inlineStr">
        <is>
          <t>退款成功</t>
        </is>
      </c>
      <c r="AO241" s="15" t="n">
        <v>25</v>
      </c>
      <c r="AP241" s="15" t="n"/>
      <c r="AQ241" s="6" t="n"/>
      <c r="AR241" t="inlineStr">
        <is>
          <t>✓</t>
        </is>
      </c>
    </row>
    <row r="242" ht="24" customHeight="1">
      <c r="A242" s="16" t="inlineStr">
        <is>
          <t>淘宝</t>
        </is>
      </c>
      <c r="B242" s="14" t="inlineStr">
        <is>
          <t>2701804728031024790</t>
        </is>
      </c>
      <c r="C242" s="14" t="inlineStr">
        <is>
          <t>是</t>
        </is>
      </c>
      <c r="D242" s="16" t="inlineStr">
        <is>
          <t>2026-04-01</t>
        </is>
      </c>
      <c r="E242" s="16" t="inlineStr">
        <is>
          <t>未知</t>
        </is>
      </c>
      <c r="F242" s="16" t="inlineStr">
        <is>
          <t>未知</t>
        </is>
      </c>
      <c r="G242" s="16" t="inlineStr">
        <is>
          <t>未知</t>
        </is>
      </c>
      <c r="H242" s="16" t="inlineStr">
        <is>
          <t>2026-04-05</t>
        </is>
      </c>
      <c r="I242" s="16" t="inlineStr">
        <is>
          <t>P25250130420</t>
        </is>
      </c>
      <c r="J242" s="16" t="inlineStr">
        <is>
          <t>黑胡桃木太空舱餐边柜 |黑胡桃木曜黑餐边柜</t>
        </is>
      </c>
      <c r="K242" s="16" t="inlineStr">
        <is>
          <t>曜黑柜-下柜-2.1米</t>
        </is>
      </c>
      <c r="L242" s="16" t="inlineStr">
        <is>
          <t>否</t>
        </is>
      </c>
      <c r="M242" s="16" t="inlineStr">
        <is>
          <t>1</t>
        </is>
      </c>
      <c r="N242" s="16" t="n"/>
      <c r="O242" s="16" t="inlineStr">
        <is>
          <t>圆通速递</t>
        </is>
      </c>
      <c r="P242" s="16" t="inlineStr">
        <is>
          <t>YT2539548101263</t>
        </is>
      </c>
      <c r="Q242" s="16" t="n"/>
      <c r="R242" s="16">
        <f>IFERROR(SUMPRODUCT(('2-定价总表'!$A$3:$A$493="PPS"&amp;MID(I242,2,99))*('2-定价总表'!$C$3:$C$493=K242)*('2-定价总表'!$T$3:$T$493))*IF(M242="",1,M242),"")</f>
        <v/>
      </c>
      <c r="S242" s="49" t="n"/>
      <c r="T242" s="16" t="n"/>
      <c r="U242" s="16" t="n"/>
      <c r="V242" s="16" t="n"/>
      <c r="W242" s="16" t="n"/>
      <c r="X242" s="16" t="n"/>
      <c r="Y242" s="16" t="n"/>
      <c r="Z242" s="16" t="n"/>
      <c r="AA242" s="16" t="n"/>
      <c r="AB242" s="16">
        <f>SUM(S242:AA242)</f>
        <v/>
      </c>
      <c r="AC242" s="16" t="inlineStr">
        <is>
          <t>63.00</t>
        </is>
      </c>
      <c r="AD242" s="16">
        <f>AC242*0.006</f>
        <v/>
      </c>
      <c r="AE242" s="16">
        <f>AC242*0.02</f>
        <v/>
      </c>
      <c r="AF242" s="16">
        <f>AC242-AD242-AE242</f>
        <v/>
      </c>
      <c r="AG242" s="16" t="n"/>
      <c r="AH242" s="16" t="n"/>
      <c r="AI242" s="16">
        <f>SUM(AG242:AH242)</f>
        <v/>
      </c>
      <c r="AJ242" s="16">
        <f>AF242-AB242+AG242+AH242</f>
        <v/>
      </c>
      <c r="AK242" s="16">
        <f>IF(C242="是","杭州","江西工厂")</f>
        <v/>
      </c>
      <c r="AL242" s="9" t="inlineStr">
        <is>
          <t>交易成功</t>
        </is>
      </c>
      <c r="AM242" s="93" t="inlineStr">
        <is>
          <t>202604012300110282142 0980397</t>
        </is>
      </c>
      <c r="AN242" s="16" t="inlineStr">
        <is>
          <t>没有申请退款</t>
        </is>
      </c>
      <c r="AO242" s="16" t="n">
        <v>0</v>
      </c>
      <c r="AP242" s="16" t="n"/>
      <c r="AQ242" s="9" t="n"/>
      <c r="AR242" t="inlineStr">
        <is>
          <t>✓</t>
        </is>
      </c>
    </row>
    <row r="243" ht="24" customHeight="1">
      <c r="A243" s="15" t="inlineStr">
        <is>
          <t>淘宝</t>
        </is>
      </c>
      <c r="B243" s="14" t="inlineStr">
        <is>
          <t>4502239741023007542</t>
        </is>
      </c>
      <c r="C243" s="14" t="inlineStr">
        <is>
          <t>是</t>
        </is>
      </c>
      <c r="D243" s="15" t="inlineStr">
        <is>
          <t>2026-04-01</t>
        </is>
      </c>
      <c r="E243" s="15" t="inlineStr">
        <is>
          <t>未知</t>
        </is>
      </c>
      <c r="F243" s="15" t="inlineStr">
        <is>
          <t>未知</t>
        </is>
      </c>
      <c r="G243" s="15" t="inlineStr">
        <is>
          <t>未知</t>
        </is>
      </c>
      <c r="H243" s="15" t="inlineStr">
        <is>
          <t>2026-04-05</t>
        </is>
      </c>
      <c r="I243" s="15" t="inlineStr">
        <is>
          <t>P26380040225</t>
        </is>
      </c>
      <c r="J243" s="15" t="inlineStr">
        <is>
          <t>畔色榉木床头柜 |榉木铁板床头柜</t>
        </is>
      </c>
      <c r="K243" s="15" t="inlineStr">
        <is>
          <t>榉木床头柜-标准</t>
        </is>
      </c>
      <c r="L243" s="15" t="inlineStr">
        <is>
          <t>否</t>
        </is>
      </c>
      <c r="M243" s="15" t="inlineStr">
        <is>
          <t>1</t>
        </is>
      </c>
      <c r="N243" s="15" t="n"/>
      <c r="O243" s="15" t="inlineStr">
        <is>
          <t>圆通速递</t>
        </is>
      </c>
      <c r="P243" s="15" t="inlineStr">
        <is>
          <t>YT2544608695310</t>
        </is>
      </c>
      <c r="Q243" s="15" t="n"/>
      <c r="R243" s="15">
        <f>IFERROR(SUMPRODUCT(('2-定价总表'!$A$3:$A$493="PPS"&amp;MID(I243,2,99))*('2-定价总表'!$C$3:$C$493=K243)*('2-定价总表'!$T$3:$T$493))*IF(M243="",1,M243),"")</f>
        <v/>
      </c>
      <c r="S243" s="49" t="n"/>
      <c r="T243" s="15" t="n"/>
      <c r="U243" s="15" t="n"/>
      <c r="V243" s="15" t="n"/>
      <c r="W243" s="15" t="n"/>
      <c r="X243" s="15" t="n"/>
      <c r="Y243" s="15" t="n"/>
      <c r="Z243" s="15" t="n"/>
      <c r="AA243" s="15" t="n"/>
      <c r="AB243" s="15">
        <f>SUM(S243:AA243)</f>
        <v/>
      </c>
      <c r="AC243" s="15" t="inlineStr">
        <is>
          <t>53.00</t>
        </is>
      </c>
      <c r="AD243" s="15">
        <f>AC243*0.006</f>
        <v/>
      </c>
      <c r="AE243" s="15">
        <f>AC243*0.02</f>
        <v/>
      </c>
      <c r="AF243" s="15">
        <f>AC243-AD243-AE243</f>
        <v/>
      </c>
      <c r="AG243" s="15" t="n"/>
      <c r="AH243" s="15" t="n"/>
      <c r="AI243" s="15">
        <f>SUM(AG243:AH243)</f>
        <v/>
      </c>
      <c r="AJ243" s="15">
        <f>AF243-AB243+AG243+AH243</f>
        <v/>
      </c>
      <c r="AK243" s="15">
        <f>IF(C243="是","杭州","江西工厂")</f>
        <v/>
      </c>
      <c r="AL243" s="6" t="inlineStr">
        <is>
          <t>交易成功</t>
        </is>
      </c>
      <c r="AM243" s="92" t="inlineStr">
        <is>
          <t>待匹配</t>
        </is>
      </c>
      <c r="AN243" s="15" t="inlineStr">
        <is>
          <t>没有申请退款</t>
        </is>
      </c>
      <c r="AO243" s="15" t="n">
        <v>0</v>
      </c>
      <c r="AP243" s="15" t="n"/>
      <c r="AQ243" s="6" t="n"/>
      <c r="AR243" t="inlineStr">
        <is>
          <t>✓</t>
        </is>
      </c>
    </row>
    <row r="244" ht="24" customHeight="1">
      <c r="A244" s="16" t="inlineStr">
        <is>
          <t>淘宝</t>
        </is>
      </c>
      <c r="B244" s="14" t="inlineStr">
        <is>
          <t>4502239599015068223</t>
        </is>
      </c>
      <c r="C244" s="14" t="inlineStr">
        <is>
          <t>是</t>
        </is>
      </c>
      <c r="D244" s="16" t="inlineStr">
        <is>
          <t>2026-04-01</t>
        </is>
      </c>
      <c r="E244" s="16" t="inlineStr">
        <is>
          <t>未知</t>
        </is>
      </c>
      <c r="F244" s="16" t="inlineStr">
        <is>
          <t>未知</t>
        </is>
      </c>
      <c r="G244" s="16" t="inlineStr">
        <is>
          <t>未知</t>
        </is>
      </c>
      <c r="H244" s="16" t="inlineStr">
        <is>
          <t>2026-04-05</t>
        </is>
      </c>
      <c r="I244" s="16" t="inlineStr">
        <is>
          <t>P26330140117</t>
        </is>
      </c>
      <c r="J244" s="16" t="inlineStr">
        <is>
          <t>畔色黑胡桃木软包双人床 |黑胡桃木落地大软包床</t>
        </is>
      </c>
      <c r="K244" s="16" t="inlineStr">
        <is>
          <t>黑胡桃木软包床-1.2米-榉木铺板</t>
        </is>
      </c>
      <c r="L244" s="16" t="inlineStr">
        <is>
          <t>否</t>
        </is>
      </c>
      <c r="M244" s="16" t="inlineStr">
        <is>
          <t>1</t>
        </is>
      </c>
      <c r="N244" s="16" t="n"/>
      <c r="O244" s="16" t="inlineStr">
        <is>
          <t>圆通速递</t>
        </is>
      </c>
      <c r="P244" s="16" t="inlineStr">
        <is>
          <t>YT2544608698881</t>
        </is>
      </c>
      <c r="Q244" s="16" t="n"/>
      <c r="R244" s="16">
        <f>IFERROR(SUMPRODUCT(('2-定价总表'!$A$3:$A$493="PPS"&amp;MID(I244,2,99))*('2-定价总表'!$C$3:$C$493=K244)*('2-定价总表'!$T$3:$T$493))*IF(M244="",1,M244),"")</f>
        <v/>
      </c>
      <c r="S244" s="49" t="n"/>
      <c r="T244" s="16" t="n"/>
      <c r="U244" s="16" t="n"/>
      <c r="V244" s="16" t="n"/>
      <c r="W244" s="16" t="n"/>
      <c r="X244" s="16" t="n"/>
      <c r="Y244" s="16" t="n"/>
      <c r="Z244" s="16" t="n"/>
      <c r="AA244" s="16" t="n"/>
      <c r="AB244" s="16">
        <f>SUM(S244:AA244)</f>
        <v/>
      </c>
      <c r="AC244" s="16" t="inlineStr">
        <is>
          <t>60.00</t>
        </is>
      </c>
      <c r="AD244" s="16">
        <f>AC244*0.006</f>
        <v/>
      </c>
      <c r="AE244" s="16">
        <f>AC244*0.02</f>
        <v/>
      </c>
      <c r="AF244" s="16">
        <f>AC244-AD244-AE244</f>
        <v/>
      </c>
      <c r="AG244" s="16" t="n"/>
      <c r="AH244" s="16" t="n"/>
      <c r="AI244" s="16">
        <f>SUM(AG244:AH244)</f>
        <v/>
      </c>
      <c r="AJ244" s="16">
        <f>AF244-AB244+AG244+AH244</f>
        <v/>
      </c>
      <c r="AK244" s="16">
        <f>IF(C244="是","杭州","江西工厂")</f>
        <v/>
      </c>
      <c r="AL244" s="9" t="inlineStr">
        <is>
          <t>交易成功</t>
        </is>
      </c>
      <c r="AM244" s="93" t="inlineStr">
        <is>
          <t>202604012300114997145 9344561</t>
        </is>
      </c>
      <c r="AN244" s="16" t="inlineStr">
        <is>
          <t>没有申请退款</t>
        </is>
      </c>
      <c r="AO244" s="16" t="n">
        <v>0</v>
      </c>
      <c r="AP244" s="16" t="n"/>
      <c r="AQ244" s="9" t="n"/>
      <c r="AR244" t="inlineStr">
        <is>
          <t>✓</t>
        </is>
      </c>
    </row>
    <row r="245" ht="24" customHeight="1">
      <c r="A245" s="15" t="inlineStr">
        <is>
          <t>淘宝</t>
        </is>
      </c>
      <c r="B245" s="14" t="inlineStr">
        <is>
          <t>4502241972024007107</t>
        </is>
      </c>
      <c r="C245" s="14" t="inlineStr">
        <is>
          <t>是</t>
        </is>
      </c>
      <c r="D245" s="15" t="inlineStr">
        <is>
          <t>2026-04-01</t>
        </is>
      </c>
      <c r="E245" s="15" t="inlineStr">
        <is>
          <t>未知</t>
        </is>
      </c>
      <c r="F245" s="15" t="inlineStr">
        <is>
          <t>未知</t>
        </is>
      </c>
      <c r="G245" s="15" t="inlineStr">
        <is>
          <t>未知</t>
        </is>
      </c>
      <c r="H245" s="15" t="inlineStr">
        <is>
          <t>2026-04-05</t>
        </is>
      </c>
      <c r="I245" s="15" t="inlineStr">
        <is>
          <t>P26330110226</t>
        </is>
      </c>
      <c r="J245" s="15" t="inlineStr">
        <is>
          <t>畔色樱桃木静音双人床 |樱桃木小金属腿床</t>
        </is>
      </c>
      <c r="K245" s="15" t="inlineStr">
        <is>
          <t>樱桃木静音床-1.2米-榉木铺板</t>
        </is>
      </c>
      <c r="L245" s="15" t="inlineStr">
        <is>
          <t>否</t>
        </is>
      </c>
      <c r="M245" s="15" t="inlineStr">
        <is>
          <t>1</t>
        </is>
      </c>
      <c r="N245" s="15" t="n"/>
      <c r="O245" s="15" t="inlineStr">
        <is>
          <t>圆通速递</t>
        </is>
      </c>
      <c r="P245" s="15" t="inlineStr">
        <is>
          <t>YT2585474353232</t>
        </is>
      </c>
      <c r="Q245" s="15" t="n"/>
      <c r="R245" s="15">
        <f>IFERROR(SUMPRODUCT(('2-定价总表'!$A$3:$A$493="PPS"&amp;MID(I245,2,99))*('2-定价总表'!$C$3:$C$493=K245)*('2-定价总表'!$T$3:$T$493))*IF(M245="",1,M245),"")</f>
        <v/>
      </c>
      <c r="S245" s="49" t="n"/>
      <c r="T245" s="15" t="n"/>
      <c r="U245" s="15" t="n"/>
      <c r="V245" s="15" t="n"/>
      <c r="W245" s="15" t="n"/>
      <c r="X245" s="15" t="n"/>
      <c r="Y245" s="15" t="n"/>
      <c r="Z245" s="15" t="n"/>
      <c r="AA245" s="15" t="n"/>
      <c r="AB245" s="15">
        <f>SUM(S245:AA245)</f>
        <v/>
      </c>
      <c r="AC245" s="15" t="inlineStr">
        <is>
          <t>55.00</t>
        </is>
      </c>
      <c r="AD245" s="15">
        <f>AC245*0.006</f>
        <v/>
      </c>
      <c r="AE245" s="15">
        <f>AC245*0.02</f>
        <v/>
      </c>
      <c r="AF245" s="15">
        <f>AC245-AD245-AE245</f>
        <v/>
      </c>
      <c r="AG245" s="15" t="n"/>
      <c r="AH245" s="15" t="n"/>
      <c r="AI245" s="15">
        <f>SUM(AG245:AH245)</f>
        <v/>
      </c>
      <c r="AJ245" s="15">
        <f>AF245-AB245+AG245+AH245</f>
        <v/>
      </c>
      <c r="AK245" s="15">
        <f>IF(C245="是","杭州","江西工厂")</f>
        <v/>
      </c>
      <c r="AL245" s="6" t="inlineStr">
        <is>
          <t>交易成功</t>
        </is>
      </c>
      <c r="AM245" s="93" t="inlineStr">
        <is>
          <t>202604012300114702145 8079921</t>
        </is>
      </c>
      <c r="AN245" s="15" t="inlineStr">
        <is>
          <t>没有申请退款</t>
        </is>
      </c>
      <c r="AO245" s="15" t="n">
        <v>0</v>
      </c>
      <c r="AP245" s="15" t="n"/>
      <c r="AQ245" s="6" t="n"/>
      <c r="AR245" t="inlineStr">
        <is>
          <t>✓</t>
        </is>
      </c>
    </row>
    <row r="246" ht="24" customHeight="1">
      <c r="A246" s="16" t="inlineStr">
        <is>
          <t>淘宝</t>
        </is>
      </c>
      <c r="B246" s="14" t="inlineStr">
        <is>
          <t>2701805846015006588</t>
        </is>
      </c>
      <c r="C246" s="14" t="inlineStr">
        <is>
          <t>是</t>
        </is>
      </c>
      <c r="D246" s="16" t="inlineStr">
        <is>
          <t>2026-04-01</t>
        </is>
      </c>
      <c r="E246" s="16" t="inlineStr">
        <is>
          <t>未知</t>
        </is>
      </c>
      <c r="F246" s="16" t="inlineStr">
        <is>
          <t>未知</t>
        </is>
      </c>
      <c r="G246" s="16" t="inlineStr">
        <is>
          <t>未知</t>
        </is>
      </c>
      <c r="H246" s="16" t="inlineStr">
        <is>
          <t>2026-04-05</t>
        </is>
      </c>
      <c r="I246" s="16" t="inlineStr">
        <is>
          <t>P26330110226</t>
        </is>
      </c>
      <c r="J246" s="16" t="inlineStr">
        <is>
          <t>畔色樱桃木静音双人床 |樱桃木小金属腿床</t>
        </is>
      </c>
      <c r="K246" s="16" t="inlineStr">
        <is>
          <t>樱桃木静音床-1.2米-榉木铺板</t>
        </is>
      </c>
      <c r="L246" s="16" t="inlineStr">
        <is>
          <t>否</t>
        </is>
      </c>
      <c r="M246" s="16" t="inlineStr">
        <is>
          <t>1</t>
        </is>
      </c>
      <c r="N246" s="16" t="n"/>
      <c r="O246" s="16" t="inlineStr">
        <is>
          <t>圆通速递</t>
        </is>
      </c>
      <c r="P246" s="16" t="inlineStr">
        <is>
          <t>YT2585474360559</t>
        </is>
      </c>
      <c r="Q246" s="16" t="n"/>
      <c r="R246" s="16">
        <f>IFERROR(SUMPRODUCT(('2-定价总表'!$A$3:$A$493="PPS"&amp;MID(I246,2,99))*('2-定价总表'!$C$3:$C$493=K246)*('2-定价总表'!$T$3:$T$493))*IF(M246="",1,M246),"")</f>
        <v/>
      </c>
      <c r="S246" s="49" t="n"/>
      <c r="T246" s="16" t="n"/>
      <c r="U246" s="16" t="n"/>
      <c r="V246" s="16" t="n"/>
      <c r="W246" s="16" t="n"/>
      <c r="X246" s="16" t="n"/>
      <c r="Y246" s="16" t="n"/>
      <c r="Z246" s="16" t="n"/>
      <c r="AA246" s="16" t="n"/>
      <c r="AB246" s="16">
        <f>SUM(S246:AA246)</f>
        <v/>
      </c>
      <c r="AC246" s="16" t="inlineStr">
        <is>
          <t>57.00</t>
        </is>
      </c>
      <c r="AD246" s="16">
        <f>AC246*0.006</f>
        <v/>
      </c>
      <c r="AE246" s="16">
        <f>AC246*0.02</f>
        <v/>
      </c>
      <c r="AF246" s="16">
        <f>AC246-AD246-AE246</f>
        <v/>
      </c>
      <c r="AG246" s="16" t="n"/>
      <c r="AH246" s="16" t="n"/>
      <c r="AI246" s="16">
        <f>SUM(AG246:AH246)</f>
        <v/>
      </c>
      <c r="AJ246" s="16">
        <f>AF246-AB246+AG246+AH246</f>
        <v/>
      </c>
      <c r="AK246" s="16">
        <f>IF(C246="是","杭州","江西工厂")</f>
        <v/>
      </c>
      <c r="AL246" s="9" t="inlineStr">
        <is>
          <t>交易成功</t>
        </is>
      </c>
      <c r="AM246" s="93" t="inlineStr">
        <is>
          <t>202604012300111556144 6226560</t>
        </is>
      </c>
      <c r="AN246" s="16" t="inlineStr">
        <is>
          <t>没有申请退款</t>
        </is>
      </c>
      <c r="AO246" s="16" t="n">
        <v>0</v>
      </c>
      <c r="AP246" s="16" t="n"/>
      <c r="AQ246" s="9" t="n"/>
      <c r="AR246" t="inlineStr">
        <is>
          <t>✓</t>
        </is>
      </c>
    </row>
    <row r="247" ht="24" customHeight="1">
      <c r="A247" s="15" t="inlineStr">
        <is>
          <t>淘宝</t>
        </is>
      </c>
      <c r="B247" s="14" t="inlineStr">
        <is>
          <t>2701803614009036593</t>
        </is>
      </c>
      <c r="C247" s="14" t="inlineStr">
        <is>
          <t>是</t>
        </is>
      </c>
      <c r="D247" s="15" t="inlineStr">
        <is>
          <t>2026-04-01</t>
        </is>
      </c>
      <c r="E247" s="15" t="inlineStr">
        <is>
          <t>未知</t>
        </is>
      </c>
      <c r="F247" s="15" t="inlineStr">
        <is>
          <t>未知</t>
        </is>
      </c>
      <c r="G247" s="15" t="inlineStr">
        <is>
          <t>未知</t>
        </is>
      </c>
      <c r="H247" s="15" t="inlineStr">
        <is>
          <t>2026-04-05</t>
        </is>
      </c>
      <c r="I247" s="15" t="inlineStr">
        <is>
          <t>P25250130420</t>
        </is>
      </c>
      <c r="J247" s="15" t="inlineStr">
        <is>
          <t>黑胡桃木太空舱餐边柜 |黑胡桃木曜黑餐边柜</t>
        </is>
      </c>
      <c r="K247" s="15" t="inlineStr">
        <is>
          <t>曜黑柜-下柜-2.1米</t>
        </is>
      </c>
      <c r="L247" s="15" t="inlineStr">
        <is>
          <t>否</t>
        </is>
      </c>
      <c r="M247" s="15" t="inlineStr">
        <is>
          <t>1</t>
        </is>
      </c>
      <c r="N247" s="15" t="n"/>
      <c r="O247" s="15" t="inlineStr">
        <is>
          <t>圆通速递</t>
        </is>
      </c>
      <c r="P247" s="15" t="inlineStr">
        <is>
          <t>YT2585474354079</t>
        </is>
      </c>
      <c r="Q247" s="15" t="n"/>
      <c r="R247" s="15">
        <f>IFERROR(SUMPRODUCT(('2-定价总表'!$A$3:$A$493="PPS"&amp;MID(I247,2,99))*('2-定价总表'!$C$3:$C$493=K247)*('2-定价总表'!$T$3:$T$493))*IF(M247="",1,M247),"")</f>
        <v/>
      </c>
      <c r="S247" s="49" t="n"/>
      <c r="T247" s="15" t="n"/>
      <c r="U247" s="15" t="n"/>
      <c r="V247" s="15" t="n"/>
      <c r="W247" s="15" t="n"/>
      <c r="X247" s="15" t="n"/>
      <c r="Y247" s="15" t="n"/>
      <c r="Z247" s="15" t="n"/>
      <c r="AA247" s="15" t="n"/>
      <c r="AB247" s="15">
        <f>SUM(S247:AA247)</f>
        <v/>
      </c>
      <c r="AC247" s="15" t="inlineStr">
        <is>
          <t>62.00</t>
        </is>
      </c>
      <c r="AD247" s="15">
        <f>AC247*0.006</f>
        <v/>
      </c>
      <c r="AE247" s="15">
        <f>AC247*0.02</f>
        <v/>
      </c>
      <c r="AF247" s="15">
        <f>AC247-AD247-AE247</f>
        <v/>
      </c>
      <c r="AG247" s="15" t="n"/>
      <c r="AH247" s="15" t="n"/>
      <c r="AI247" s="15">
        <f>SUM(AG247:AH247)</f>
        <v/>
      </c>
      <c r="AJ247" s="15">
        <f>AF247-AB247+AG247+AH247</f>
        <v/>
      </c>
      <c r="AK247" s="15">
        <f>IF(C247="是","杭州","江西工厂")</f>
        <v/>
      </c>
      <c r="AL247" s="6" t="inlineStr">
        <is>
          <t>交易成功</t>
        </is>
      </c>
      <c r="AM247" s="93" t="inlineStr">
        <is>
          <t>202604012300115069141 0642867</t>
        </is>
      </c>
      <c r="AN247" s="15" t="inlineStr">
        <is>
          <t>没有申请退款</t>
        </is>
      </c>
      <c r="AO247" s="15" t="n">
        <v>0</v>
      </c>
      <c r="AP247" s="15" t="n"/>
      <c r="AQ247" s="6" t="n"/>
      <c r="AR247" t="inlineStr">
        <is>
          <t>✓</t>
        </is>
      </c>
    </row>
    <row r="248" ht="24" customHeight="1">
      <c r="A248" s="16" t="inlineStr">
        <is>
          <t>淘宝</t>
        </is>
      </c>
      <c r="B248" s="14" t="inlineStr">
        <is>
          <t>2701810957009103560</t>
        </is>
      </c>
      <c r="C248" s="14" t="inlineStr">
        <is>
          <t>是</t>
        </is>
      </c>
      <c r="D248" s="16" t="inlineStr">
        <is>
          <t>2026-04-01</t>
        </is>
      </c>
      <c r="E248" s="16" t="inlineStr">
        <is>
          <t>未知</t>
        </is>
      </c>
      <c r="F248" s="16" t="inlineStr">
        <is>
          <t>未知</t>
        </is>
      </c>
      <c r="G248" s="16" t="inlineStr">
        <is>
          <t>未知</t>
        </is>
      </c>
      <c r="H248" s="16" t="inlineStr">
        <is>
          <t>2026-04-05</t>
        </is>
      </c>
      <c r="I248" s="16" t="inlineStr">
        <is>
          <t>P25250130420</t>
        </is>
      </c>
      <c r="J248" s="16" t="inlineStr">
        <is>
          <t>黑胡桃木太空舱餐边柜 |黑胡桃木曜黑餐边柜</t>
        </is>
      </c>
      <c r="K248" s="16" t="inlineStr">
        <is>
          <t>曜黑柜-下柜-2.1米</t>
        </is>
      </c>
      <c r="L248" s="16" t="inlineStr">
        <is>
          <t>否</t>
        </is>
      </c>
      <c r="M248" s="16" t="inlineStr">
        <is>
          <t>1</t>
        </is>
      </c>
      <c r="N248" s="16" t="n"/>
      <c r="O248" s="16" t="inlineStr">
        <is>
          <t>圆通速递</t>
        </is>
      </c>
      <c r="P248" s="16" t="inlineStr">
        <is>
          <t>YT2544608698193</t>
        </is>
      </c>
      <c r="Q248" s="16" t="n"/>
      <c r="R248" s="16">
        <f>IFERROR(SUMPRODUCT(('2-定价总表'!$A$3:$A$493="PPS"&amp;MID(I248,2,99))*('2-定价总表'!$C$3:$C$493=K248)*('2-定价总表'!$T$3:$T$493))*IF(M248="",1,M248),"")</f>
        <v/>
      </c>
      <c r="S248" s="49" t="n"/>
      <c r="T248" s="16" t="n"/>
      <c r="U248" s="16" t="n"/>
      <c r="V248" s="16" t="n"/>
      <c r="W248" s="16" t="n"/>
      <c r="X248" s="16" t="n"/>
      <c r="Y248" s="16" t="n"/>
      <c r="Z248" s="16" t="n"/>
      <c r="AA248" s="16" t="n"/>
      <c r="AB248" s="16">
        <f>SUM(S248:AA248)</f>
        <v/>
      </c>
      <c r="AC248" s="16" t="inlineStr">
        <is>
          <t>65.00</t>
        </is>
      </c>
      <c r="AD248" s="16">
        <f>AC248*0.006</f>
        <v/>
      </c>
      <c r="AE248" s="16">
        <f>AC248*0.02</f>
        <v/>
      </c>
      <c r="AF248" s="16">
        <f>AC248-AD248-AE248</f>
        <v/>
      </c>
      <c r="AG248" s="16" t="n"/>
      <c r="AH248" s="16" t="n"/>
      <c r="AI248" s="16">
        <f>SUM(AG248:AH248)</f>
        <v/>
      </c>
      <c r="AJ248" s="16">
        <f>AF248-AB248+AG248+AH248</f>
        <v/>
      </c>
      <c r="AK248" s="16">
        <f>IF(C248="是","杭州","江西工厂")</f>
        <v/>
      </c>
      <c r="AL248" s="9" t="inlineStr">
        <is>
          <t>交易成功</t>
        </is>
      </c>
      <c r="AM248" s="93" t="inlineStr">
        <is>
          <t>202604012300115940143 9585284</t>
        </is>
      </c>
      <c r="AN248" s="16" t="inlineStr">
        <is>
          <t>没有申请退款</t>
        </is>
      </c>
      <c r="AO248" s="16" t="n">
        <v>0</v>
      </c>
      <c r="AP248" s="16" t="n"/>
      <c r="AQ248" s="9" t="n"/>
      <c r="AR248" t="inlineStr">
        <is>
          <t>✓</t>
        </is>
      </c>
    </row>
    <row r="249" ht="24" customHeight="1">
      <c r="A249" s="15" t="inlineStr">
        <is>
          <t>淘宝</t>
        </is>
      </c>
      <c r="B249" s="14" t="inlineStr">
        <is>
          <t>2701812075008036593</t>
        </is>
      </c>
      <c r="C249" s="14" t="inlineStr">
        <is>
          <t>非已记录补单</t>
        </is>
      </c>
      <c r="D249" s="15" t="inlineStr">
        <is>
          <t>2026-04-01</t>
        </is>
      </c>
      <c r="E249" s="15" t="inlineStr">
        <is>
          <t>未知</t>
        </is>
      </c>
      <c r="F249" s="15" t="inlineStr">
        <is>
          <t>未知</t>
        </is>
      </c>
      <c r="G249" s="15" t="inlineStr">
        <is>
          <t>未知</t>
        </is>
      </c>
      <c r="H249" s="15" t="n"/>
      <c r="I249" s="15" t="inlineStr">
        <is>
          <t>P25250130420</t>
        </is>
      </c>
      <c r="J249" s="15" t="inlineStr">
        <is>
          <t>黑胡桃木太空舱餐边柜 |黑胡桃木曜黑餐边柜</t>
        </is>
      </c>
      <c r="K249" s="15" t="inlineStr">
        <is>
          <t>曜黑柜-下柜-2.1米</t>
        </is>
      </c>
      <c r="L249" s="15" t="n"/>
      <c r="M249" s="15" t="inlineStr">
        <is>
          <t>1</t>
        </is>
      </c>
      <c r="N249" s="15" t="n"/>
      <c r="O249" s="15" t="n"/>
      <c r="P249" s="15" t="n"/>
      <c r="Q249" s="15" t="n"/>
      <c r="R249" s="15">
        <f>IFERROR(SUMPRODUCT(('2-定价总表'!$A$3:$A$493="PPS"&amp;MID(I249,2,99))*('2-定价总表'!$C$3:$C$493=K249)*('2-定价总表'!$T$3:$T$493))*IF(M249="",1,M249),"")</f>
        <v/>
      </c>
      <c r="S249" s="90" t="n"/>
      <c r="T249" s="90" t="n"/>
      <c r="U249" s="90" t="n"/>
      <c r="V249" s="90" t="n"/>
      <c r="W249" s="90" t="n"/>
      <c r="X249" s="90" t="n"/>
      <c r="Y249" s="90" t="n"/>
      <c r="Z249" s="90" t="n"/>
      <c r="AA249" s="90" t="n"/>
      <c r="AB249" s="15">
        <f>SUM(S249:AA249)</f>
        <v/>
      </c>
      <c r="AC249" s="15" t="inlineStr">
        <is>
          <t>65.00</t>
        </is>
      </c>
      <c r="AD249" s="15">
        <f>AC249*0.006</f>
        <v/>
      </c>
      <c r="AE249" s="15">
        <f>AC249*0.02</f>
        <v/>
      </c>
      <c r="AF249" s="15">
        <f>AC249-AD249-AE249</f>
        <v/>
      </c>
      <c r="AG249" s="15" t="n"/>
      <c r="AH249" s="15" t="n"/>
      <c r="AI249" s="15">
        <f>SUM(AG249:AH249)</f>
        <v/>
      </c>
      <c r="AJ249" s="15">
        <f>AF249-AB249+AG249+AH249</f>
        <v/>
      </c>
      <c r="AK249" s="15">
        <f>IF(C249="是","杭州","江西工厂")</f>
        <v/>
      </c>
      <c r="AL249" s="6" t="inlineStr">
        <is>
          <t>交易关闭</t>
        </is>
      </c>
      <c r="AM249" s="94" t="inlineStr">
        <is>
          <t>—</t>
        </is>
      </c>
      <c r="AN249" s="15" t="inlineStr">
        <is>
          <t>退款成功</t>
        </is>
      </c>
      <c r="AO249" s="15" t="n">
        <v>65</v>
      </c>
      <c r="AP249" s="15" t="n"/>
      <c r="AQ249" s="6" t="n"/>
      <c r="AR249" t="inlineStr">
        <is>
          <t>✓</t>
        </is>
      </c>
    </row>
    <row r="250" ht="24" customHeight="1">
      <c r="A250" s="16" t="inlineStr">
        <is>
          <t>淘宝</t>
        </is>
      </c>
      <c r="B250" s="14" t="inlineStr">
        <is>
          <t>2701807789005110777</t>
        </is>
      </c>
      <c r="C250" s="14" t="inlineStr">
        <is>
          <t>是</t>
        </is>
      </c>
      <c r="D250" s="16" t="inlineStr">
        <is>
          <t>2026-04-01</t>
        </is>
      </c>
      <c r="E250" s="16" t="inlineStr">
        <is>
          <t>未知</t>
        </is>
      </c>
      <c r="F250" s="16" t="inlineStr">
        <is>
          <t>未知</t>
        </is>
      </c>
      <c r="G250" s="16" t="inlineStr">
        <is>
          <t>未知</t>
        </is>
      </c>
      <c r="H250" s="16" t="inlineStr">
        <is>
          <t>2026-04-05</t>
        </is>
      </c>
      <c r="I250" s="16" t="inlineStr">
        <is>
          <t>P25250130420</t>
        </is>
      </c>
      <c r="J250" s="16" t="inlineStr">
        <is>
          <t>黑胡桃木太空舱餐边柜 |黑胡桃木曜黑餐边柜</t>
        </is>
      </c>
      <c r="K250" s="16" t="inlineStr">
        <is>
          <t>曜黑柜-下柜-2.1米</t>
        </is>
      </c>
      <c r="L250" s="16" t="inlineStr">
        <is>
          <t>否</t>
        </is>
      </c>
      <c r="M250" s="16" t="inlineStr">
        <is>
          <t>1</t>
        </is>
      </c>
      <c r="N250" s="16" t="n"/>
      <c r="O250" s="16" t="inlineStr">
        <is>
          <t>圆通速递</t>
        </is>
      </c>
      <c r="P250" s="16" t="inlineStr">
        <is>
          <t>YT2585474352303</t>
        </is>
      </c>
      <c r="Q250" s="16" t="n"/>
      <c r="R250" s="16">
        <f>IFERROR(SUMPRODUCT(('2-定价总表'!$A$3:$A$493="PPS"&amp;MID(I250,2,99))*('2-定价总表'!$C$3:$C$493=K250)*('2-定价总表'!$T$3:$T$493))*IF(M250="",1,M250),"")</f>
        <v/>
      </c>
      <c r="S250" s="49" t="n"/>
      <c r="T250" s="16" t="n"/>
      <c r="U250" s="16" t="n"/>
      <c r="V250" s="16" t="n"/>
      <c r="W250" s="16" t="n"/>
      <c r="X250" s="16" t="n"/>
      <c r="Y250" s="16" t="n"/>
      <c r="Z250" s="16" t="n"/>
      <c r="AA250" s="16" t="n"/>
      <c r="AB250" s="16">
        <f>SUM(S250:AA250)</f>
        <v/>
      </c>
      <c r="AC250" s="16" t="inlineStr">
        <is>
          <t>59.00</t>
        </is>
      </c>
      <c r="AD250" s="16">
        <f>AC250*0.006</f>
        <v/>
      </c>
      <c r="AE250" s="16">
        <f>AC250*0.02</f>
        <v/>
      </c>
      <c r="AF250" s="16">
        <f>AC250-AD250-AE250</f>
        <v/>
      </c>
      <c r="AG250" s="16" t="n"/>
      <c r="AH250" s="16" t="n"/>
      <c r="AI250" s="16">
        <f>SUM(AG250:AH250)</f>
        <v/>
      </c>
      <c r="AJ250" s="16">
        <f>AF250-AB250+AG250+AH250</f>
        <v/>
      </c>
      <c r="AK250" s="16">
        <f>IF(C250="是","杭州","江西工厂")</f>
        <v/>
      </c>
      <c r="AL250" s="9" t="inlineStr">
        <is>
          <t>交易成功</t>
        </is>
      </c>
      <c r="AM250" s="92" t="inlineStr">
        <is>
          <t>待匹配</t>
        </is>
      </c>
      <c r="AN250" s="16" t="inlineStr">
        <is>
          <t>没有申请退款</t>
        </is>
      </c>
      <c r="AO250" s="16" t="n">
        <v>0</v>
      </c>
      <c r="AP250" s="16" t="n"/>
      <c r="AQ250" s="9" t="n"/>
      <c r="AR250" t="inlineStr">
        <is>
          <t>✓</t>
        </is>
      </c>
    </row>
    <row r="251" ht="24" customHeight="1">
      <c r="A251" s="15" t="inlineStr">
        <is>
          <t>淘宝</t>
        </is>
      </c>
      <c r="B251" s="14" t="inlineStr">
        <is>
          <t>4502232975001027720</t>
        </is>
      </c>
      <c r="C251" s="14" t="inlineStr">
        <is>
          <t>非已记录补单</t>
        </is>
      </c>
      <c r="D251" s="15" t="inlineStr">
        <is>
          <t>2026-03-31</t>
        </is>
      </c>
      <c r="E251" s="15" t="inlineStr">
        <is>
          <t>周陈虹</t>
        </is>
      </c>
      <c r="F251" s="15" t="inlineStr">
        <is>
          <t>18466736105-9531</t>
        </is>
      </c>
      <c r="G251" s="15" t="inlineStr">
        <is>
          <t>上海 上海市 浦东新区 唐镇春泉路45弄56号802(000000)</t>
        </is>
      </c>
      <c r="H251" s="15" t="n"/>
      <c r="I251" s="15" t="inlineStr">
        <is>
          <t>P24150030513</t>
        </is>
      </c>
      <c r="J251" s="15" t="inlineStr">
        <is>
          <t>畔色组合柜 |樱桃木灵感组合柜</t>
        </is>
      </c>
      <c r="K251" s="15" t="inlineStr">
        <is>
          <t>组合柜-开放柜</t>
        </is>
      </c>
      <c r="L251" s="15" t="inlineStr">
        <is>
          <t>是</t>
        </is>
      </c>
      <c r="M251" s="15" t="inlineStr">
        <is>
          <t>1</t>
        </is>
      </c>
      <c r="N251" s="15" t="n"/>
      <c r="O251" s="15" t="inlineStr">
        <is>
          <t>商家配送</t>
        </is>
      </c>
      <c r="P251" s="15" t="inlineStr">
        <is>
          <t>LP00807861558446</t>
        </is>
      </c>
      <c r="Q251" s="15" t="inlineStr">
        <is>
          <t>直达送装</t>
        </is>
      </c>
      <c r="R251" s="15">
        <f>IFERROR(SUMPRODUCT(('2-定价总表'!$A$3:$A$493="PPS"&amp;MID(I251,2,99))*('2-定价总表'!$C$3:$C$493=K251)*('2-定价总表'!$T$3:$T$493))*IF(M251="",1,M251),"")</f>
        <v/>
      </c>
      <c r="S251" s="15" t="n">
        <v>1987</v>
      </c>
      <c r="T251" s="15" t="n">
        <v>315</v>
      </c>
      <c r="U251" s="15" t="n">
        <v>0</v>
      </c>
      <c r="V251" s="15" t="n">
        <v>52</v>
      </c>
      <c r="W251" s="90" t="e">
        <v>#N/A</v>
      </c>
      <c r="X251" s="90" t="e">
        <v>#N/A</v>
      </c>
      <c r="Y251" s="90" t="n"/>
      <c r="Z251" s="90" t="e">
        <v>#N/A</v>
      </c>
      <c r="AA251" s="90" t="e">
        <v>#N/A</v>
      </c>
      <c r="AB251" s="15">
        <f>SUM(S251:AA251)</f>
        <v/>
      </c>
      <c r="AC251" s="15" t="inlineStr">
        <is>
          <t>3072.00</t>
        </is>
      </c>
      <c r="AD251" s="15">
        <f>AC251*0.006</f>
        <v/>
      </c>
      <c r="AE251" s="15">
        <f>AC251*0.02</f>
        <v/>
      </c>
      <c r="AF251" s="15">
        <f>AC251-AD251-AE251</f>
        <v/>
      </c>
      <c r="AG251" s="15" t="n"/>
      <c r="AH251" s="15" t="n"/>
      <c r="AI251" s="15">
        <f>SUM(AG251:AH251)</f>
        <v/>
      </c>
      <c r="AJ251" s="15">
        <f>AF251-AB251+AG251+AH251</f>
        <v/>
      </c>
      <c r="AK251" s="15">
        <f>IF(C251="是","杭州","江西工厂")</f>
        <v/>
      </c>
      <c r="AL251" s="6" t="inlineStr">
        <is>
          <t>买家已付款,等待卖家发货</t>
        </is>
      </c>
      <c r="AM251" s="92" t="inlineStr">
        <is>
          <t>待匹配</t>
        </is>
      </c>
      <c r="AN251" s="15" t="inlineStr">
        <is>
          <t>没有申请退款</t>
        </is>
      </c>
      <c r="AO251" s="15" t="n">
        <v>0</v>
      </c>
      <c r="AP251" s="15" t="n"/>
      <c r="AQ251" s="6" t="inlineStr">
        <is>
          <t>定制樱桃木柜2.1*0.3*0.6，无门无背板，分两个独立柜，2组4列，左柜右上角顶板和层板中间预留长10cm，深1cm长槽；两柜顶部前侧加灯带，留好螺丝孔位</t>
        </is>
      </c>
      <c r="AR251" s="88" t="inlineStr">
        <is>
          <t>公式错误/未解析: 订单赔付费、二次上门维修费、其它费用、好评/差价返、总成本、订单利润
[待填]成本/费用字段</t>
        </is>
      </c>
    </row>
    <row r="252" ht="24" customHeight="1">
      <c r="A252" s="16" t="inlineStr">
        <is>
          <t>淘宝</t>
        </is>
      </c>
      <c r="B252" s="14" t="inlineStr">
        <is>
          <t>2701799006003019551</t>
        </is>
      </c>
      <c r="C252" s="14" t="inlineStr">
        <is>
          <t>是</t>
        </is>
      </c>
      <c r="D252" s="16" t="inlineStr">
        <is>
          <t>2026-03-31</t>
        </is>
      </c>
      <c r="E252" s="16" t="inlineStr">
        <is>
          <t>未知</t>
        </is>
      </c>
      <c r="F252" s="16" t="inlineStr">
        <is>
          <t>未知</t>
        </is>
      </c>
      <c r="G252" s="16" t="inlineStr">
        <is>
          <t>未知</t>
        </is>
      </c>
      <c r="H252" s="16" t="inlineStr">
        <is>
          <t>2026-04-13</t>
        </is>
      </c>
      <c r="I252" s="16" t="inlineStr">
        <is>
          <t>P25250130420</t>
        </is>
      </c>
      <c r="J252" s="16" t="inlineStr">
        <is>
          <t>黑胡桃木太空舱餐边柜 |黑胡桃木曜黑餐边柜</t>
        </is>
      </c>
      <c r="K252" s="16" t="inlineStr">
        <is>
          <t>曜黑柜-下柜-2.1米</t>
        </is>
      </c>
      <c r="L252" s="16" t="inlineStr">
        <is>
          <t>否</t>
        </is>
      </c>
      <c r="M252" s="16" t="inlineStr">
        <is>
          <t>1</t>
        </is>
      </c>
      <c r="N252" s="16" t="n"/>
      <c r="O252" s="16" t="inlineStr">
        <is>
          <t>圆通速递</t>
        </is>
      </c>
      <c r="P252" s="16" t="inlineStr">
        <is>
          <t>YT2544465577040</t>
        </is>
      </c>
      <c r="Q252" s="16" t="n"/>
      <c r="R252" s="16">
        <f>IFERROR(SUMPRODUCT(('2-定价总表'!$A$3:$A$493="PPS"&amp;MID(I252,2,99))*('2-定价总表'!$C$3:$C$493=K252)*('2-定价总表'!$T$3:$T$493))*IF(M252="",1,M252),"")</f>
        <v/>
      </c>
      <c r="S252" s="49" t="n"/>
      <c r="T252" s="16" t="n"/>
      <c r="U252" s="16" t="n"/>
      <c r="V252" s="16" t="n"/>
      <c r="W252" s="16" t="n"/>
      <c r="X252" s="16" t="n"/>
      <c r="Y252" s="16" t="n"/>
      <c r="Z252" s="16" t="n"/>
      <c r="AA252" s="16" t="n"/>
      <c r="AB252" s="16">
        <f>SUM(S252:AA252)</f>
        <v/>
      </c>
      <c r="AC252" s="16" t="inlineStr">
        <is>
          <t>57.00</t>
        </is>
      </c>
      <c r="AD252" s="16">
        <f>AC252*0.006</f>
        <v/>
      </c>
      <c r="AE252" s="16">
        <f>AC252*0.02</f>
        <v/>
      </c>
      <c r="AF252" s="16">
        <f>AC252-AD252-AE252</f>
        <v/>
      </c>
      <c r="AG252" s="16" t="n"/>
      <c r="AH252" s="16" t="n"/>
      <c r="AI252" s="16">
        <f>SUM(AG252:AH252)</f>
        <v/>
      </c>
      <c r="AJ252" s="16">
        <f>AF252-AB252+AG252+AH252</f>
        <v/>
      </c>
      <c r="AK252" s="16">
        <f>IF(C252="是","杭州","江西工厂")</f>
        <v/>
      </c>
      <c r="AL252" s="9" t="inlineStr">
        <is>
          <t>交易成功</t>
        </is>
      </c>
      <c r="AM252" s="93" t="inlineStr">
        <is>
          <t>202603312200118816141 1877269</t>
        </is>
      </c>
      <c r="AN252" s="16" t="inlineStr">
        <is>
          <t>没有申请退款</t>
        </is>
      </c>
      <c r="AO252" s="16" t="n">
        <v>0</v>
      </c>
      <c r="AP252" s="16" t="n"/>
      <c r="AQ252" s="9" t="n"/>
      <c r="AR252" t="inlineStr">
        <is>
          <t>✓</t>
        </is>
      </c>
    </row>
    <row r="253" ht="24" customHeight="1">
      <c r="A253" s="15" t="inlineStr">
        <is>
          <t>淘宝</t>
        </is>
      </c>
      <c r="B253" s="14" t="inlineStr">
        <is>
          <t>2701794180184037354</t>
        </is>
      </c>
      <c r="C253" s="14" t="inlineStr">
        <is>
          <t>非已记录补单</t>
        </is>
      </c>
      <c r="D253" s="15" t="inlineStr">
        <is>
          <t>2026-03-31</t>
        </is>
      </c>
      <c r="E253" s="15" t="inlineStr">
        <is>
          <t>陈胜强</t>
        </is>
      </c>
      <c r="F253" s="15" t="inlineStr">
        <is>
          <t>13055924880-9680</t>
        </is>
      </c>
      <c r="G253" s="15" t="inlineStr">
        <is>
          <t>福建省 厦门市 集美区 杏林街道官任豪庭官任一里10号6A804</t>
        </is>
      </c>
      <c r="H253" s="15" t="inlineStr">
        <is>
          <t>2026-04-05</t>
        </is>
      </c>
      <c r="I253" s="15" t="inlineStr">
        <is>
          <t>P25250100405</t>
        </is>
      </c>
      <c r="J253" s="15" t="inlineStr">
        <is>
          <t>樱桃木窄柜 |樱桃木1米餐边柜</t>
        </is>
      </c>
      <c r="K253" s="15" t="inlineStr">
        <is>
          <t>窄柜-整柜洞石背板-1.2米</t>
        </is>
      </c>
      <c r="L253" s="15" t="inlineStr">
        <is>
          <t>是</t>
        </is>
      </c>
      <c r="M253" s="15" t="inlineStr">
        <is>
          <t>1</t>
        </is>
      </c>
      <c r="N253" s="15" t="n"/>
      <c r="O253" s="15" t="inlineStr">
        <is>
          <t>商家配送</t>
        </is>
      </c>
      <c r="P253" s="15" t="inlineStr">
        <is>
          <t>LP00805264300692</t>
        </is>
      </c>
      <c r="Q253" s="15" t="inlineStr">
        <is>
          <t>P50826562727</t>
        </is>
      </c>
      <c r="R253" s="91">
        <f>IFERROR(SUMPRODUCT(('2-定价总表'!$A$3:$A$493="PPS"&amp;MID(I253,2,99))*('2-定价总表'!$C$3:$C$493=K253)*('2-定价总表'!$T$3:$T$493))*IF(M253="",1,M253),"")</f>
        <v/>
      </c>
      <c r="S253" s="90" t="e">
        <v>#N/A</v>
      </c>
      <c r="T253" s="90" t="e">
        <v>#N/A</v>
      </c>
      <c r="U253" s="90" t="e">
        <v>#N/A</v>
      </c>
      <c r="V253" s="90" t="e">
        <v>#N/A</v>
      </c>
      <c r="W253" s="90" t="e">
        <v>#N/A</v>
      </c>
      <c r="X253" s="90" t="e">
        <v>#N/A</v>
      </c>
      <c r="Y253" s="90" t="n"/>
      <c r="Z253" s="90" t="e">
        <v>#N/A</v>
      </c>
      <c r="AA253" s="90" t="e">
        <v>#N/A</v>
      </c>
      <c r="AB253" s="15">
        <f>SUM(S253:AA253)</f>
        <v/>
      </c>
      <c r="AC253" s="15" t="inlineStr">
        <is>
          <t>100.00</t>
        </is>
      </c>
      <c r="AD253" s="15">
        <f>AC253*0.006</f>
        <v/>
      </c>
      <c r="AE253" s="15">
        <f>AC253*0.02</f>
        <v/>
      </c>
      <c r="AF253" s="15">
        <f>AC253-AD253-AE253</f>
        <v/>
      </c>
      <c r="AG253" s="15" t="n"/>
      <c r="AH253" s="15" t="n"/>
      <c r="AI253" s="15">
        <f>SUM(AG253:AH253)</f>
        <v/>
      </c>
      <c r="AJ253" s="15">
        <f>AF253-AB253+AG253+AH253</f>
        <v/>
      </c>
      <c r="AK253" s="15">
        <f>IF(C253="是","杭州","江西工厂")</f>
        <v/>
      </c>
      <c r="AL253" s="6" t="inlineStr">
        <is>
          <t>交易成功</t>
        </is>
      </c>
      <c r="AM253" s="93" t="inlineStr">
        <is>
          <t>202603312300115083142 4221305</t>
        </is>
      </c>
      <c r="AN253" s="15" t="inlineStr">
        <is>
          <t>没有申请退款</t>
        </is>
      </c>
      <c r="AO253" s="15" t="n">
        <v>0</v>
      </c>
      <c r="AP253" s="15" t="n"/>
      <c r="AQ253" s="6" t="inlineStr">
        <is>
          <t>追加12mm岩板</t>
        </is>
      </c>
      <c r="AR253" s="88" t="inlineStr">
        <is>
          <t>公式错误/未解析: 产品理论成本、产品实际成本、实际运费、上楼费、安装费、订单赔付费
[待填]成本/费用字段</t>
        </is>
      </c>
    </row>
    <row r="254" ht="24" customHeight="1">
      <c r="A254" s="16" t="inlineStr">
        <is>
          <t>淘宝</t>
        </is>
      </c>
      <c r="B254" s="14" t="inlineStr">
        <is>
          <t>2701796163174018990</t>
        </is>
      </c>
      <c r="C254" s="14" t="inlineStr">
        <is>
          <t>非已记录补单</t>
        </is>
      </c>
      <c r="D254" s="16" t="inlineStr">
        <is>
          <t>2026-03-31</t>
        </is>
      </c>
      <c r="E254" s="16" t="inlineStr">
        <is>
          <t>未知</t>
        </is>
      </c>
      <c r="F254" s="16" t="inlineStr">
        <is>
          <t>未知</t>
        </is>
      </c>
      <c r="G254" s="16" t="inlineStr">
        <is>
          <t>未知</t>
        </is>
      </c>
      <c r="H254" s="16" t="n"/>
      <c r="I254" s="16" t="inlineStr">
        <is>
          <t>P25250100405</t>
        </is>
      </c>
      <c r="J254" s="16" t="inlineStr">
        <is>
          <t>樱桃木窄柜 |樱桃木1米餐边柜</t>
        </is>
      </c>
      <c r="K254" s="16" t="inlineStr">
        <is>
          <t>窄柜-整柜洞石背板-1.2米</t>
        </is>
      </c>
      <c r="L254" s="16" t="n"/>
      <c r="M254" s="16" t="inlineStr">
        <is>
          <t>1</t>
        </is>
      </c>
      <c r="N254" s="16" t="n"/>
      <c r="O254" s="16" t="n"/>
      <c r="P254" s="16" t="n"/>
      <c r="Q254" s="16" t="n"/>
      <c r="R254" s="16">
        <f>IFERROR(SUMPRODUCT(('2-定价总表'!$A$3:$A$493="PPS"&amp;MID(I254,2,99))*('2-定价总表'!$C$3:$C$493=K254)*('2-定价总表'!$T$3:$T$493))*IF(M254="",1,M254),"")</f>
        <v/>
      </c>
      <c r="S254" s="90" t="n"/>
      <c r="T254" s="90" t="n"/>
      <c r="U254" s="90" t="n"/>
      <c r="V254" s="90" t="n"/>
      <c r="W254" s="90" t="n"/>
      <c r="X254" s="90" t="n"/>
      <c r="Y254" s="90" t="n"/>
      <c r="Z254" s="90" t="n"/>
      <c r="AA254" s="90" t="n"/>
      <c r="AB254" s="16">
        <f>SUM(S254:AA254)</f>
        <v/>
      </c>
      <c r="AC254" s="16" t="n"/>
      <c r="AD254" s="16">
        <f>AC254*0.006</f>
        <v/>
      </c>
      <c r="AE254" s="16">
        <f>AC254*0.02</f>
        <v/>
      </c>
      <c r="AF254" s="16">
        <f>AC254-AD254-AE254</f>
        <v/>
      </c>
      <c r="AG254" s="16" t="n"/>
      <c r="AH254" s="16" t="n"/>
      <c r="AI254" s="16">
        <f>SUM(AG254:AH254)</f>
        <v/>
      </c>
      <c r="AJ254" s="16">
        <f>AF254-AB254+AG254+AH254</f>
        <v/>
      </c>
      <c r="AK254" s="16">
        <f>IF(C254="是","杭州","江西工厂")</f>
        <v/>
      </c>
      <c r="AL254" s="9" t="inlineStr">
        <is>
          <t>交易关闭</t>
        </is>
      </c>
      <c r="AM254" s="94" t="inlineStr">
        <is>
          <t>—</t>
        </is>
      </c>
      <c r="AN254" s="16" t="inlineStr">
        <is>
          <t>没有申请退款</t>
        </is>
      </c>
      <c r="AO254" s="16" t="n">
        <v>0</v>
      </c>
      <c r="AP254" s="16" t="n"/>
      <c r="AQ254" s="9" t="inlineStr">
        <is>
          <t>追加12mm岩板</t>
        </is>
      </c>
      <c r="AR254" t="inlineStr">
        <is>
          <t>✓</t>
        </is>
      </c>
    </row>
    <row r="255" ht="24" customHeight="1">
      <c r="A255" s="15" t="inlineStr">
        <is>
          <t>淘宝</t>
        </is>
      </c>
      <c r="B255" s="14" t="inlineStr">
        <is>
          <t>4502230958149014323</t>
        </is>
      </c>
      <c r="C255" s="14" t="inlineStr">
        <is>
          <t>是</t>
        </is>
      </c>
      <c r="D255" s="15" t="inlineStr">
        <is>
          <t>2026-03-31</t>
        </is>
      </c>
      <c r="E255" s="15" t="inlineStr">
        <is>
          <t>未知</t>
        </is>
      </c>
      <c r="F255" s="15" t="inlineStr">
        <is>
          <t>未知</t>
        </is>
      </c>
      <c r="G255" s="15" t="inlineStr">
        <is>
          <t>未知</t>
        </is>
      </c>
      <c r="H255" s="15" t="inlineStr">
        <is>
          <t>2026-04-13</t>
        </is>
      </c>
      <c r="I255" s="15" t="inlineStr">
        <is>
          <t>P25250130420</t>
        </is>
      </c>
      <c r="J255" s="15" t="inlineStr">
        <is>
          <t>黑胡桃木太空舱餐边柜 |黑胡桃木曜黑餐边柜</t>
        </is>
      </c>
      <c r="K255" s="15" t="inlineStr">
        <is>
          <t>曜黑柜-下柜-2.1米</t>
        </is>
      </c>
      <c r="L255" s="15" t="inlineStr">
        <is>
          <t>否</t>
        </is>
      </c>
      <c r="M255" s="15" t="inlineStr">
        <is>
          <t>1</t>
        </is>
      </c>
      <c r="N255" s="15" t="n"/>
      <c r="O255" s="15" t="inlineStr">
        <is>
          <t>圆通速递</t>
        </is>
      </c>
      <c r="P255" s="15" t="inlineStr">
        <is>
          <t>YT2544465568468</t>
        </is>
      </c>
      <c r="Q255" s="15" t="n"/>
      <c r="R255" s="15">
        <f>IFERROR(SUMPRODUCT(('2-定价总表'!$A$3:$A$493="PPS"&amp;MID(I255,2,99))*('2-定价总表'!$C$3:$C$493=K255)*('2-定价总表'!$T$3:$T$493))*IF(M255="",1,M255),"")</f>
        <v/>
      </c>
      <c r="S255" s="49" t="n"/>
      <c r="T255" s="15" t="n"/>
      <c r="U255" s="15" t="n"/>
      <c r="V255" s="15" t="n"/>
      <c r="W255" s="15" t="n"/>
      <c r="X255" s="15" t="n"/>
      <c r="Y255" s="15" t="n"/>
      <c r="Z255" s="15" t="n"/>
      <c r="AA255" s="15" t="n"/>
      <c r="AB255" s="15">
        <f>SUM(S255:AA255)</f>
        <v/>
      </c>
      <c r="AC255" s="15" t="inlineStr">
        <is>
          <t>105.00</t>
        </is>
      </c>
      <c r="AD255" s="15">
        <f>AC255*0.006</f>
        <v/>
      </c>
      <c r="AE255" s="15">
        <f>AC255*0.02</f>
        <v/>
      </c>
      <c r="AF255" s="15">
        <f>AC255-AD255-AE255</f>
        <v/>
      </c>
      <c r="AG255" s="15" t="n"/>
      <c r="AH255" s="15" t="n"/>
      <c r="AI255" s="15">
        <f>SUM(AG255:AH255)</f>
        <v/>
      </c>
      <c r="AJ255" s="15">
        <f>AF255-AB255+AG255+AH255</f>
        <v/>
      </c>
      <c r="AK255" s="15">
        <f>IF(C255="是","杭州","江西工厂")</f>
        <v/>
      </c>
      <c r="AL255" s="6" t="inlineStr">
        <is>
          <t>交易成功</t>
        </is>
      </c>
      <c r="AM255" s="93" t="inlineStr">
        <is>
          <t>202603312300114744142 0986245</t>
        </is>
      </c>
      <c r="AN255" s="15" t="inlineStr">
        <is>
          <t>没有申请退款</t>
        </is>
      </c>
      <c r="AO255" s="15" t="n">
        <v>0</v>
      </c>
      <c r="AP255" s="15" t="n"/>
      <c r="AQ255" s="6" t="n"/>
      <c r="AR255" t="inlineStr">
        <is>
          <t>✓</t>
        </is>
      </c>
    </row>
    <row r="256" ht="24" customHeight="1">
      <c r="A256" s="16" t="inlineStr">
        <is>
          <t>淘宝</t>
        </is>
      </c>
      <c r="B256" s="14" t="inlineStr">
        <is>
          <t>2701787988170034489</t>
        </is>
      </c>
      <c r="C256" s="14" t="inlineStr">
        <is>
          <t>是</t>
        </is>
      </c>
      <c r="D256" s="16" t="inlineStr">
        <is>
          <t>2026-03-31</t>
        </is>
      </c>
      <c r="E256" s="16" t="inlineStr">
        <is>
          <t>未知</t>
        </is>
      </c>
      <c r="F256" s="16" t="inlineStr">
        <is>
          <t>未知</t>
        </is>
      </c>
      <c r="G256" s="16" t="inlineStr">
        <is>
          <t>未知</t>
        </is>
      </c>
      <c r="H256" s="16" t="inlineStr">
        <is>
          <t>2026-04-13</t>
        </is>
      </c>
      <c r="I256" s="16" t="inlineStr">
        <is>
          <t>P25250130420</t>
        </is>
      </c>
      <c r="J256" s="16" t="inlineStr">
        <is>
          <t>黑胡桃木太空舱餐边柜 |黑胡桃木曜黑餐边柜</t>
        </is>
      </c>
      <c r="K256" s="16" t="inlineStr">
        <is>
          <t>曜黑柜-下柜-2.1米</t>
        </is>
      </c>
      <c r="L256" s="16" t="inlineStr">
        <is>
          <t>否</t>
        </is>
      </c>
      <c r="M256" s="16" t="inlineStr">
        <is>
          <t>1</t>
        </is>
      </c>
      <c r="N256" s="16" t="n"/>
      <c r="O256" s="16" t="inlineStr">
        <is>
          <t>圆通速递</t>
        </is>
      </c>
      <c r="P256" s="16" t="inlineStr">
        <is>
          <t>YT2539404089410</t>
        </is>
      </c>
      <c r="Q256" s="16" t="n"/>
      <c r="R256" s="16">
        <f>IFERROR(SUMPRODUCT(('2-定价总表'!$A$3:$A$493="PPS"&amp;MID(I256,2,99))*('2-定价总表'!$C$3:$C$493=K256)*('2-定价总表'!$T$3:$T$493))*IF(M256="",1,M256),"")</f>
        <v/>
      </c>
      <c r="S256" s="49" t="n"/>
      <c r="T256" s="16" t="n"/>
      <c r="U256" s="16" t="n"/>
      <c r="V256" s="16" t="n"/>
      <c r="W256" s="16" t="n"/>
      <c r="X256" s="16" t="n"/>
      <c r="Y256" s="16" t="n"/>
      <c r="Z256" s="16" t="n"/>
      <c r="AA256" s="16" t="n"/>
      <c r="AB256" s="16">
        <f>SUM(S256:AA256)</f>
        <v/>
      </c>
      <c r="AC256" s="16" t="inlineStr">
        <is>
          <t>100.00</t>
        </is>
      </c>
      <c r="AD256" s="16">
        <f>AC256*0.006</f>
        <v/>
      </c>
      <c r="AE256" s="16">
        <f>AC256*0.02</f>
        <v/>
      </c>
      <c r="AF256" s="16">
        <f>AC256-AD256-AE256</f>
        <v/>
      </c>
      <c r="AG256" s="16" t="n"/>
      <c r="AH256" s="16" t="n"/>
      <c r="AI256" s="16">
        <f>SUM(AG256:AH256)</f>
        <v/>
      </c>
      <c r="AJ256" s="16">
        <f>AF256-AB256+AG256+AH256</f>
        <v/>
      </c>
      <c r="AK256" s="16">
        <f>IF(C256="是","杭州","江西工厂")</f>
        <v/>
      </c>
      <c r="AL256" s="9" t="inlineStr">
        <is>
          <t>交易成功</t>
        </is>
      </c>
      <c r="AM256" s="93" t="inlineStr">
        <is>
          <t>202603312200118342142 3530942</t>
        </is>
      </c>
      <c r="AN256" s="16" t="inlineStr">
        <is>
          <t>没有申请退款</t>
        </is>
      </c>
      <c r="AO256" s="16" t="n">
        <v>0</v>
      </c>
      <c r="AP256" s="16" t="n"/>
      <c r="AQ256" s="9" t="n"/>
      <c r="AR256" t="inlineStr">
        <is>
          <t>✓</t>
        </is>
      </c>
    </row>
    <row r="257" ht="24" customHeight="1">
      <c r="A257" s="15" t="inlineStr">
        <is>
          <t>淘宝</t>
        </is>
      </c>
      <c r="B257" s="14" t="inlineStr">
        <is>
          <t>2701791662157048276</t>
        </is>
      </c>
      <c r="C257" s="14" t="inlineStr">
        <is>
          <t>非已记录补单</t>
        </is>
      </c>
      <c r="D257" s="15" t="inlineStr">
        <is>
          <t>2026-03-31</t>
        </is>
      </c>
      <c r="E257" s="15" t="inlineStr">
        <is>
          <t>李波</t>
        </is>
      </c>
      <c r="F257" s="15" t="inlineStr">
        <is>
          <t>14735146394-4103</t>
        </is>
      </c>
      <c r="G257" s="15" t="inlineStr">
        <is>
          <t>山西省 运城市 盐湖区 姚孟街道五洲观澜B7-1402</t>
        </is>
      </c>
      <c r="H257" s="15" t="inlineStr">
        <is>
          <t>2026-04-21</t>
        </is>
      </c>
      <c r="I257" s="15" t="inlineStr">
        <is>
          <t>P24210070901</t>
        </is>
      </c>
      <c r="J257" s="15" t="inlineStr">
        <is>
          <t>榉木岩板餐桌 |榉木三角腿岩板餐桌</t>
        </is>
      </c>
      <c r="K257" s="15" t="inlineStr">
        <is>
          <t>榉木餐桌-1.2米</t>
        </is>
      </c>
      <c r="L257" s="15" t="inlineStr">
        <is>
          <t>是</t>
        </is>
      </c>
      <c r="M257" s="15" t="inlineStr">
        <is>
          <t>1</t>
        </is>
      </c>
      <c r="N257" s="15" t="n"/>
      <c r="O257" s="15" t="inlineStr">
        <is>
          <t>德邦快递</t>
        </is>
      </c>
      <c r="P257" s="15" t="inlineStr">
        <is>
          <t>DPK212534095909</t>
        </is>
      </c>
      <c r="Q257" s="15" t="inlineStr">
        <is>
          <t>P51021983712</t>
        </is>
      </c>
      <c r="R257" s="15">
        <f>IFERROR(SUMPRODUCT(('2-定价总表'!$A$3:$A$493="PPS"&amp;MID(I257,2,99))*('2-定价总表'!$C$3:$C$493=K257)*('2-定价总表'!$T$3:$T$493))*IF(M257="",1,M257),"")</f>
        <v/>
      </c>
      <c r="S257" s="15" t="n">
        <v>2077</v>
      </c>
      <c r="T257" s="15" t="n">
        <v>315</v>
      </c>
      <c r="U257" s="15" t="n">
        <v>0</v>
      </c>
      <c r="V257" s="15" t="n">
        <v>52</v>
      </c>
      <c r="W257" s="15" t="n">
        <v>0</v>
      </c>
      <c r="X257" s="15" t="n">
        <v>0</v>
      </c>
      <c r="Y257" s="90" t="n"/>
      <c r="Z257" s="15" t="n">
        <v>0</v>
      </c>
      <c r="AA257" s="15" t="n">
        <v>0</v>
      </c>
      <c r="AB257" s="15">
        <f>SUM(S257:AA257)</f>
        <v/>
      </c>
      <c r="AC257" s="15" t="inlineStr">
        <is>
          <t>2699.74</t>
        </is>
      </c>
      <c r="AD257" s="15">
        <f>AC257*0.006</f>
        <v/>
      </c>
      <c r="AE257" s="15">
        <f>AC257*0.02</f>
        <v/>
      </c>
      <c r="AF257" s="15">
        <f>AC257-AD257-AE257</f>
        <v/>
      </c>
      <c r="AG257" s="15" t="n"/>
      <c r="AH257" s="15" t="n"/>
      <c r="AI257" s="15">
        <f>SUM(AG257:AH257)</f>
        <v/>
      </c>
      <c r="AJ257" s="15">
        <f>AF257-AB257+AG257+AH257</f>
        <v/>
      </c>
      <c r="AK257" s="15">
        <f>IF(C257="是","杭州","江西工厂")</f>
        <v/>
      </c>
      <c r="AL257" s="6" t="inlineStr">
        <is>
          <t>卖家已发货，等待买家确认</t>
        </is>
      </c>
      <c r="AM257" s="92" t="inlineStr">
        <is>
          <t>待匹配</t>
        </is>
      </c>
      <c r="AN257" s="15" t="inlineStr">
        <is>
          <t>没有申请退款</t>
        </is>
      </c>
      <c r="AO257" s="15" t="n">
        <v>0</v>
      </c>
      <c r="AP257" s="15" t="n"/>
      <c r="AQ257" s="6" t="n"/>
      <c r="AR257" t="inlineStr">
        <is>
          <t>[待填]成本/费用字段</t>
        </is>
      </c>
    </row>
    <row r="258" ht="24" customHeight="1">
      <c r="A258" s="16" t="inlineStr">
        <is>
          <t>淘宝</t>
        </is>
      </c>
      <c r="B258" s="14" t="inlineStr">
        <is>
          <t>4502211696164018538</t>
        </is>
      </c>
      <c r="C258" s="14" t="inlineStr">
        <is>
          <t>非已记录补单</t>
        </is>
      </c>
      <c r="D258" s="16" t="inlineStr">
        <is>
          <t>2026-03-31</t>
        </is>
      </c>
      <c r="E258" s="16" t="inlineStr">
        <is>
          <t>未知</t>
        </is>
      </c>
      <c r="F258" s="16" t="inlineStr">
        <is>
          <t>未知</t>
        </is>
      </c>
      <c r="G258" s="16" t="inlineStr">
        <is>
          <t>未知</t>
        </is>
      </c>
      <c r="H258" s="16" t="n"/>
      <c r="I258" s="16" t="inlineStr">
        <is>
          <t>P24150030513</t>
        </is>
      </c>
      <c r="J258" s="16" t="inlineStr">
        <is>
          <t>畔色组合柜 |樱桃木灵感组合柜</t>
        </is>
      </c>
      <c r="K258" s="16" t="inlineStr">
        <is>
          <t>组合柜-开放柜</t>
        </is>
      </c>
      <c r="L258" s="16" t="n"/>
      <c r="M258" s="16" t="inlineStr">
        <is>
          <t>2</t>
        </is>
      </c>
      <c r="N258" s="16" t="n"/>
      <c r="O258" s="16" t="n"/>
      <c r="P258" s="16" t="n"/>
      <c r="Q258" s="16" t="n"/>
      <c r="R258" s="16">
        <f>IFERROR(SUMPRODUCT(('2-定价总表'!$A$3:$A$493="PPS"&amp;MID(I258,2,99))*('2-定价总表'!$C$3:$C$493=K258)*('2-定价总表'!$T$3:$T$493))*IF(M258="",1,M258),"")</f>
        <v/>
      </c>
      <c r="S258" s="90" t="n"/>
      <c r="T258" s="90" t="n"/>
      <c r="U258" s="90" t="n"/>
      <c r="V258" s="90" t="n"/>
      <c r="W258" s="90" t="n"/>
      <c r="X258" s="90" t="n"/>
      <c r="Y258" s="90" t="n"/>
      <c r="Z258" s="90" t="n"/>
      <c r="AA258" s="90" t="n"/>
      <c r="AB258" s="16">
        <f>SUM(S258:AA258)</f>
        <v/>
      </c>
      <c r="AC258" s="16" t="inlineStr">
        <is>
          <t>292.00</t>
        </is>
      </c>
      <c r="AD258" s="16">
        <f>AC258*0.006</f>
        <v/>
      </c>
      <c r="AE258" s="16">
        <f>AC258*0.02</f>
        <v/>
      </c>
      <c r="AF258" s="16">
        <f>AC258-AD258-AE258</f>
        <v/>
      </c>
      <c r="AG258" s="16" t="n"/>
      <c r="AH258" s="16" t="n"/>
      <c r="AI258" s="16">
        <f>SUM(AG258:AH258)</f>
        <v/>
      </c>
      <c r="AJ258" s="16">
        <f>AF258-AB258+AG258+AH258</f>
        <v/>
      </c>
      <c r="AK258" s="16">
        <f>IF(C258="是","杭州","江西工厂")</f>
        <v/>
      </c>
      <c r="AL258" s="9" t="inlineStr">
        <is>
          <t>交易关闭</t>
        </is>
      </c>
      <c r="AM258" s="94" t="inlineStr">
        <is>
          <t>—</t>
        </is>
      </c>
      <c r="AN258" s="16" t="inlineStr">
        <is>
          <t>退款成功</t>
        </is>
      </c>
      <c r="AO258" s="16" t="n">
        <v>292</v>
      </c>
      <c r="AP258" s="16" t="n"/>
      <c r="AQ258" s="9" t="n"/>
      <c r="AR258" t="inlineStr">
        <is>
          <t>✓</t>
        </is>
      </c>
    </row>
    <row r="259" ht="24" customHeight="1">
      <c r="A259" s="15" t="inlineStr">
        <is>
          <t>淘宝</t>
        </is>
      </c>
      <c r="B259" s="14" t="inlineStr">
        <is>
          <t>4502214072127009415</t>
        </is>
      </c>
      <c r="C259" s="14" t="inlineStr">
        <is>
          <t>非已记录补单</t>
        </is>
      </c>
      <c r="D259" s="15" t="inlineStr">
        <is>
          <t>2026-03-30</t>
        </is>
      </c>
      <c r="E259" s="15" t="inlineStr">
        <is>
          <t>彭麒</t>
        </is>
      </c>
      <c r="F259" s="15" t="inlineStr">
        <is>
          <t>18418947540-2073</t>
        </is>
      </c>
      <c r="G259" s="15" t="inlineStr">
        <is>
          <t>重庆 重庆市 万州区 高笋塘街道静园路575号好运来D2栋10-1(404000)</t>
        </is>
      </c>
      <c r="H259" s="15" t="n"/>
      <c r="I259" s="15" t="inlineStr">
        <is>
          <t>P25250100405</t>
        </is>
      </c>
      <c r="J259" s="15" t="inlineStr">
        <is>
          <t>樱桃木窄柜 |樱桃木1米餐边柜</t>
        </is>
      </c>
      <c r="K259" s="15" t="inlineStr">
        <is>
          <t>窄柜-整柜洞石背板-1.2米</t>
        </is>
      </c>
      <c r="L259" s="15" t="inlineStr">
        <is>
          <t>是</t>
        </is>
      </c>
      <c r="M259" s="15" t="inlineStr">
        <is>
          <t>1</t>
        </is>
      </c>
      <c r="N259" s="15" t="n"/>
      <c r="O259" s="15" t="inlineStr">
        <is>
          <t>德邦快递</t>
        </is>
      </c>
      <c r="P259" s="15" t="inlineStr">
        <is>
          <t>DPK212534096594</t>
        </is>
      </c>
      <c r="Q259" s="15" t="inlineStr">
        <is>
          <t>P51168931844</t>
        </is>
      </c>
      <c r="R259" s="15">
        <f>IFERROR(SUMPRODUCT(('2-定价总表'!$A$3:$A$493="PPS"&amp;MID(I259,2,99))*('2-定价总表'!$C$3:$C$493=K259)*('2-定价总表'!$T$3:$T$493))*IF(M259="",1,M259),"")</f>
        <v/>
      </c>
      <c r="S259" s="15" t="n">
        <v>4065.78</v>
      </c>
      <c r="T259" s="15" t="n">
        <v>350</v>
      </c>
      <c r="U259" s="15" t="n">
        <v>0</v>
      </c>
      <c r="V259" s="15" t="n">
        <v>0</v>
      </c>
      <c r="W259" s="15" t="n">
        <v>0</v>
      </c>
      <c r="X259" s="15" t="n">
        <v>0</v>
      </c>
      <c r="Y259" s="90" t="n"/>
      <c r="Z259" s="15" t="n">
        <v>0</v>
      </c>
      <c r="AA259" s="15" t="n">
        <v>0</v>
      </c>
      <c r="AB259" s="15">
        <f>SUM(S259:AA259)</f>
        <v/>
      </c>
      <c r="AC259" s="15" t="inlineStr">
        <is>
          <t>4978.00</t>
        </is>
      </c>
      <c r="AD259" s="15">
        <f>AC259*0.006</f>
        <v/>
      </c>
      <c r="AE259" s="15">
        <f>AC259*0.02</f>
        <v/>
      </c>
      <c r="AF259" s="15">
        <f>AC259-AD259-AE259</f>
        <v/>
      </c>
      <c r="AG259" s="15" t="n"/>
      <c r="AH259" s="15" t="n"/>
      <c r="AI259" s="15">
        <f>SUM(AG259:AH259)</f>
        <v/>
      </c>
      <c r="AJ259" s="15">
        <f>AF259-AB259+AG259+AH259</f>
        <v/>
      </c>
      <c r="AK259" s="15">
        <f>IF(C259="是","杭州","江西工厂")</f>
        <v/>
      </c>
      <c r="AL259" s="6" t="inlineStr">
        <is>
          <t>买家已付款,等待卖家发货</t>
        </is>
      </c>
      <c r="AM259" s="92" t="inlineStr">
        <is>
          <t>待匹配</t>
        </is>
      </c>
      <c r="AN259" s="15" t="inlineStr">
        <is>
          <t>没有申请退款</t>
        </is>
      </c>
      <c r="AO259" s="15" t="n">
        <v>0</v>
      </c>
      <c r="AP259" s="15" t="n"/>
      <c r="AQ259" s="6" t="inlineStr">
        <is>
          <t>定制洞石0.8米窄柜，无电力轨道无灯带+1个隔板，上柜28cm，下柜40cm深度</t>
        </is>
      </c>
      <c r="AR259" t="inlineStr">
        <is>
          <t>[待填]成本/费用字段</t>
        </is>
      </c>
    </row>
    <row r="260" ht="24" customHeight="1">
      <c r="A260" s="16" t="inlineStr">
        <is>
          <t>淘宝</t>
        </is>
      </c>
      <c r="B260" s="14" t="inlineStr">
        <is>
          <t>4502213352135009415</t>
        </is>
      </c>
      <c r="C260" s="14" t="inlineStr">
        <is>
          <t>非已记录补单</t>
        </is>
      </c>
      <c r="D260" s="16" t="inlineStr">
        <is>
          <t>2026-03-30</t>
        </is>
      </c>
      <c r="E260" s="16" t="inlineStr">
        <is>
          <t>未知</t>
        </is>
      </c>
      <c r="F260" s="16" t="inlineStr">
        <is>
          <t>未知</t>
        </is>
      </c>
      <c r="G260" s="16" t="inlineStr">
        <is>
          <t>未知</t>
        </is>
      </c>
      <c r="H260" s="16" t="n"/>
      <c r="I260" s="16" t="inlineStr">
        <is>
          <t>P25250100405</t>
        </is>
      </c>
      <c r="J260" s="16" t="inlineStr">
        <is>
          <t>樱桃木窄柜 |樱桃木1米餐边柜</t>
        </is>
      </c>
      <c r="K260" s="16" t="inlineStr">
        <is>
          <t>窄柜-整柜洞石背板-1.2米</t>
        </is>
      </c>
      <c r="L260" s="16" t="n"/>
      <c r="M260" s="16" t="inlineStr">
        <is>
          <t>1</t>
        </is>
      </c>
      <c r="N260" s="16" t="n"/>
      <c r="O260" s="16" t="n"/>
      <c r="P260" s="16" t="n"/>
      <c r="Q260" s="16" t="n"/>
      <c r="R260" s="16">
        <f>IFERROR(SUMPRODUCT(('2-定价总表'!$A$3:$A$493="PPS"&amp;MID(I260,2,99))*('2-定价总表'!$C$3:$C$493=K260)*('2-定价总表'!$T$3:$T$493))*IF(M260="",1,M260),"")</f>
        <v/>
      </c>
      <c r="S260" s="90" t="n"/>
      <c r="T260" s="90" t="n"/>
      <c r="U260" s="90" t="n"/>
      <c r="V260" s="90" t="n"/>
      <c r="W260" s="90" t="n"/>
      <c r="X260" s="90" t="n"/>
      <c r="Y260" s="90" t="n"/>
      <c r="Z260" s="90" t="n"/>
      <c r="AA260" s="90" t="n"/>
      <c r="AB260" s="16">
        <f>SUM(S260:AA260)</f>
        <v/>
      </c>
      <c r="AC260" s="16" t="n"/>
      <c r="AD260" s="16">
        <f>AC260*0.006</f>
        <v/>
      </c>
      <c r="AE260" s="16">
        <f>AC260*0.02</f>
        <v/>
      </c>
      <c r="AF260" s="16">
        <f>AC260-AD260-AE260</f>
        <v/>
      </c>
      <c r="AG260" s="16" t="n"/>
      <c r="AH260" s="16" t="n"/>
      <c r="AI260" s="16">
        <f>SUM(AG260:AH260)</f>
        <v/>
      </c>
      <c r="AJ260" s="16">
        <f>AF260-AB260+AG260+AH260</f>
        <v/>
      </c>
      <c r="AK260" s="16">
        <f>IF(C260="是","杭州","江西工厂")</f>
        <v/>
      </c>
      <c r="AL260" s="9" t="inlineStr">
        <is>
          <t>交易关闭</t>
        </is>
      </c>
      <c r="AM260" s="94" t="inlineStr">
        <is>
          <t>—</t>
        </is>
      </c>
      <c r="AN260" s="16" t="inlineStr">
        <is>
          <t>没有申请退款</t>
        </is>
      </c>
      <c r="AO260" s="16" t="n">
        <v>0</v>
      </c>
      <c r="AP260" s="16" t="n"/>
      <c r="AQ260" s="9" t="inlineStr">
        <is>
          <t>定制洞石0.8米窄柜，无电力轨道无灯带+1个隔板，上柜28cm，下柜40cm深度</t>
        </is>
      </c>
      <c r="AR260" t="inlineStr">
        <is>
          <t>✓</t>
        </is>
      </c>
    </row>
    <row r="261" ht="24" customHeight="1">
      <c r="A261" s="15" t="inlineStr">
        <is>
          <t>淘宝</t>
        </is>
      </c>
      <c r="B261" s="14" t="inlineStr">
        <is>
          <t>2701794398144000555</t>
        </is>
      </c>
      <c r="C261" s="14" t="inlineStr">
        <is>
          <t>非已记录补单</t>
        </is>
      </c>
      <c r="D261" s="15" t="inlineStr">
        <is>
          <t>2026-03-30</t>
        </is>
      </c>
      <c r="E261" s="15" t="inlineStr">
        <is>
          <t>李诗明</t>
        </is>
      </c>
      <c r="F261" s="15" t="inlineStr">
        <is>
          <t>18448224847-4173</t>
        </is>
      </c>
      <c r="G261" s="15" t="inlineStr">
        <is>
          <t>广西壮族自治区 南宁市 良庆区 良庆镇体强路彰泰城a区5栋2单元1401(000000)</t>
        </is>
      </c>
      <c r="H261" s="15" t="n"/>
      <c r="I261" s="15" t="inlineStr">
        <is>
          <t>P25250130420</t>
        </is>
      </c>
      <c r="J261" s="15" t="inlineStr">
        <is>
          <t>黑胡桃木太空舱餐边柜 |黑胡桃木曜黑餐边柜</t>
        </is>
      </c>
      <c r="K261" s="15" t="inlineStr">
        <is>
          <t>曜黑柜-下柜-2.1米</t>
        </is>
      </c>
      <c r="L261" s="15" t="inlineStr">
        <is>
          <t>是</t>
        </is>
      </c>
      <c r="M261" s="15" t="inlineStr">
        <is>
          <t>1</t>
        </is>
      </c>
      <c r="N261" s="15" t="n"/>
      <c r="O261" s="15" t="n"/>
      <c r="P261" s="15" t="n"/>
      <c r="Q261" s="15" t="e">
        <v>#N/A</v>
      </c>
      <c r="R261" s="91">
        <f>IFERROR(SUMPRODUCT(('2-定价总表'!$A$3:$A$493="PPS"&amp;MID(I261,2,99))*('2-定价总表'!$C$3:$C$493=K261)*('2-定价总表'!$T$3:$T$493))*IF(M261="",1,M261),"")</f>
        <v/>
      </c>
      <c r="S261" s="90" t="e">
        <v>#N/A</v>
      </c>
      <c r="T261" s="90" t="e">
        <v>#N/A</v>
      </c>
      <c r="U261" s="90" t="e">
        <v>#N/A</v>
      </c>
      <c r="V261" s="90" t="e">
        <v>#N/A</v>
      </c>
      <c r="W261" s="90" t="e">
        <v>#N/A</v>
      </c>
      <c r="X261" s="90" t="e">
        <v>#N/A</v>
      </c>
      <c r="Y261" s="90" t="n"/>
      <c r="Z261" s="90" t="e">
        <v>#N/A</v>
      </c>
      <c r="AA261" s="90" t="e">
        <v>#N/A</v>
      </c>
      <c r="AB261" s="15">
        <f>SUM(S261:AA261)</f>
        <v/>
      </c>
      <c r="AC261" s="15" t="inlineStr">
        <is>
          <t>112.00</t>
        </is>
      </c>
      <c r="AD261" s="15">
        <f>AC261*0.006</f>
        <v/>
      </c>
      <c r="AE261" s="15">
        <f>AC261*0.02</f>
        <v/>
      </c>
      <c r="AF261" s="15">
        <f>AC261-AD261-AE261</f>
        <v/>
      </c>
      <c r="AG261" s="15" t="n"/>
      <c r="AH261" s="15" t="n"/>
      <c r="AI261" s="15">
        <f>SUM(AG261:AH261)</f>
        <v/>
      </c>
      <c r="AJ261" s="15">
        <f>AF261-AB261+AG261+AH261</f>
        <v/>
      </c>
      <c r="AK261" s="15">
        <f>IF(C261="是","杭州","江西工厂")</f>
        <v/>
      </c>
      <c r="AL261" s="6" t="inlineStr">
        <is>
          <t>买家已付款,等待卖家发货</t>
        </is>
      </c>
      <c r="AM261" s="92" t="inlineStr">
        <is>
          <t>待匹配</t>
        </is>
      </c>
      <c r="AN261" s="15" t="inlineStr">
        <is>
          <t>没有申请退款</t>
        </is>
      </c>
      <c r="AO261" s="15" t="n">
        <v>0</v>
      </c>
      <c r="AP261" s="15" t="n"/>
      <c r="AQ261" s="6" t="inlineStr">
        <is>
          <t>米家灯带配置</t>
        </is>
      </c>
      <c r="AR261" s="88" t="inlineStr">
        <is>
          <t>公式错误/未解析: 安装工单号、产品理论成本、产品实际成本、实际运费、上楼费、安装费
[待填]成本/费用字段</t>
        </is>
      </c>
    </row>
    <row r="262" ht="24" customHeight="1">
      <c r="A262" s="16" t="inlineStr">
        <is>
          <t>淘宝</t>
        </is>
      </c>
      <c r="B262" s="14" t="inlineStr">
        <is>
          <t>2701796989142000555</t>
        </is>
      </c>
      <c r="C262" s="14" t="inlineStr">
        <is>
          <t>非已记录补单</t>
        </is>
      </c>
      <c r="D262" s="16" t="inlineStr">
        <is>
          <t>2026-03-30</t>
        </is>
      </c>
      <c r="E262" s="16" t="inlineStr">
        <is>
          <t>李诗明</t>
        </is>
      </c>
      <c r="F262" s="16" t="inlineStr">
        <is>
          <t>17677994360-2016</t>
        </is>
      </c>
      <c r="G262" s="16" t="inlineStr">
        <is>
          <t>广西壮族自治区 南宁市 良庆区 良庆镇地矿春山富居1-2302(000000)</t>
        </is>
      </c>
      <c r="H262" s="16" t="n"/>
      <c r="I262" s="16" t="inlineStr">
        <is>
          <t>P25250130420</t>
        </is>
      </c>
      <c r="J262" s="16" t="inlineStr">
        <is>
          <t>黑胡桃木太空舱餐边柜 |黑胡桃木曜黑餐边柜</t>
        </is>
      </c>
      <c r="K262" s="16" t="inlineStr">
        <is>
          <t>曜黑柜-下柜-2.1米</t>
        </is>
      </c>
      <c r="L262" s="16" t="inlineStr">
        <is>
          <t>是</t>
        </is>
      </c>
      <c r="M262" s="16" t="inlineStr">
        <is>
          <t>1</t>
        </is>
      </c>
      <c r="N262" s="16" t="n"/>
      <c r="O262" s="16" t="n"/>
      <c r="P262" s="16" t="n"/>
      <c r="Q262" s="16" t="e">
        <v>#N/A</v>
      </c>
      <c r="R262" s="16">
        <f>IFERROR(SUMPRODUCT(('2-定价总表'!$A$3:$A$493="PPS"&amp;MID(I262,2,99))*('2-定价总表'!$C$3:$C$493=K262)*('2-定价总表'!$T$3:$T$493))*IF(M262="",1,M262),"")</f>
        <v/>
      </c>
      <c r="S262" s="16" t="n">
        <v>11368.08</v>
      </c>
      <c r="T262" s="16" t="n">
        <v>550</v>
      </c>
      <c r="U262" s="16" t="n">
        <v>0</v>
      </c>
      <c r="V262" s="16" t="n">
        <v>0</v>
      </c>
      <c r="W262" s="16" t="n">
        <v>0</v>
      </c>
      <c r="X262" s="16" t="n">
        <v>0</v>
      </c>
      <c r="Y262" s="90" t="n"/>
      <c r="Z262" s="16" t="n">
        <v>0</v>
      </c>
      <c r="AA262" s="16" t="n">
        <v>0</v>
      </c>
      <c r="AB262" s="16">
        <f>SUM(S262:AA262)</f>
        <v/>
      </c>
      <c r="AC262" s="16" t="inlineStr">
        <is>
          <t>14790.27</t>
        </is>
      </c>
      <c r="AD262" s="16">
        <f>AC262*0.006</f>
        <v/>
      </c>
      <c r="AE262" s="16">
        <f>AC262*0.02</f>
        <v/>
      </c>
      <c r="AF262" s="16">
        <f>AC262-AD262-AE262</f>
        <v/>
      </c>
      <c r="AG262" s="16" t="n"/>
      <c r="AH262" s="16" t="n"/>
      <c r="AI262" s="16">
        <f>SUM(AG262:AH262)</f>
        <v/>
      </c>
      <c r="AJ262" s="16">
        <f>AF262-AB262+AG262+AH262</f>
        <v/>
      </c>
      <c r="AK262" s="16">
        <f>IF(C262="是","杭州","江西工厂")</f>
        <v/>
      </c>
      <c r="AL262" s="9" t="inlineStr">
        <is>
          <t>买家已付款,等待卖家发货</t>
        </is>
      </c>
      <c r="AM262" s="92" t="inlineStr">
        <is>
          <t>待匹配</t>
        </is>
      </c>
      <c r="AN262" s="16" t="inlineStr">
        <is>
          <t>没有申请退款</t>
        </is>
      </c>
      <c r="AO262" s="16" t="n">
        <v>0</v>
      </c>
      <c r="AP262" s="16" t="n"/>
      <c r="AQ262" s="9" t="n"/>
      <c r="AR262" s="88" t="inlineStr">
        <is>
          <t>公式错误/未解析: 安装工单号
[待填]成本/费用字段</t>
        </is>
      </c>
    </row>
    <row r="263" ht="24" customHeight="1">
      <c r="A263" s="15" t="inlineStr">
        <is>
          <t>淘宝</t>
        </is>
      </c>
      <c r="B263" s="14" t="inlineStr">
        <is>
          <t>2701785972125073392</t>
        </is>
      </c>
      <c r="C263" s="14" t="inlineStr">
        <is>
          <t>非已记录补单</t>
        </is>
      </c>
      <c r="D263" s="15" t="inlineStr">
        <is>
          <t>2026-03-30</t>
        </is>
      </c>
      <c r="E263" s="15" t="inlineStr">
        <is>
          <t>李诗明</t>
        </is>
      </c>
      <c r="F263" s="15" t="inlineStr">
        <is>
          <t>17677994360-2016</t>
        </is>
      </c>
      <c r="G263" s="15" t="inlineStr">
        <is>
          <t>广西壮族自治区 南宁市 良庆区 良庆镇地矿春山富居1-2302(000000)</t>
        </is>
      </c>
      <c r="H263" s="15" t="n"/>
      <c r="I263" s="15" t="inlineStr">
        <is>
          <t>P25250120415</t>
        </is>
      </c>
      <c r="J263" s="15" t="inlineStr">
        <is>
          <t>黑胡桃木基础餐边柜 |黑胡桃木鎏金餐边柜</t>
        </is>
      </c>
      <c r="K263" s="15" t="inlineStr">
        <is>
          <t>鎏金柜-下柜-2.1米</t>
        </is>
      </c>
      <c r="L263" s="15" t="inlineStr">
        <is>
          <t>是</t>
        </is>
      </c>
      <c r="M263" s="15" t="inlineStr">
        <is>
          <t>1</t>
        </is>
      </c>
      <c r="N263" s="15" t="n"/>
      <c r="O263" s="15" t="n"/>
      <c r="P263" s="15" t="n"/>
      <c r="Q263" s="15" t="e">
        <v>#N/A</v>
      </c>
      <c r="R263" s="15">
        <f>IFERROR(SUMPRODUCT(('2-定价总表'!$A$3:$A$493="PPS"&amp;MID(I263,2,99))*('2-定价总表'!$C$3:$C$493=K263)*('2-定价总表'!$T$3:$T$493))*IF(M263="",1,M263),"")</f>
        <v/>
      </c>
      <c r="S263" s="15" t="n">
        <v>1071</v>
      </c>
      <c r="T263" s="15" t="n">
        <v>350</v>
      </c>
      <c r="U263" s="15" t="n">
        <v>0</v>
      </c>
      <c r="V263" s="15" t="n">
        <v>0</v>
      </c>
      <c r="W263" s="15" t="n">
        <v>0</v>
      </c>
      <c r="X263" s="15" t="n">
        <v>0</v>
      </c>
      <c r="Y263" s="90" t="n"/>
      <c r="Z263" s="15" t="n">
        <v>0</v>
      </c>
      <c r="AA263" s="15" t="n">
        <v>0</v>
      </c>
      <c r="AB263" s="15">
        <f>SUM(S263:AA263)</f>
        <v/>
      </c>
      <c r="AC263" s="15" t="inlineStr">
        <is>
          <t>8677.00</t>
        </is>
      </c>
      <c r="AD263" s="15">
        <f>AC263*0.006</f>
        <v/>
      </c>
      <c r="AE263" s="15">
        <f>AC263*0.02</f>
        <v/>
      </c>
      <c r="AF263" s="15">
        <f>AC263-AD263-AE263</f>
        <v/>
      </c>
      <c r="AG263" s="15" t="n"/>
      <c r="AH263" s="15" t="n"/>
      <c r="AI263" s="15">
        <f>SUM(AG263:AH263)</f>
        <v/>
      </c>
      <c r="AJ263" s="15">
        <f>AF263-AB263+AG263+AH263</f>
        <v/>
      </c>
      <c r="AK263" s="15">
        <f>IF(C263="是","杭州","江西工厂")</f>
        <v/>
      </c>
      <c r="AL263" s="6" t="inlineStr">
        <is>
          <t>买家已付款,等待卖家发货</t>
        </is>
      </c>
      <c r="AM263" s="92" t="inlineStr">
        <is>
          <t>待匹配</t>
        </is>
      </c>
      <c r="AN263" s="15" t="inlineStr">
        <is>
          <t>没有申请退款</t>
        </is>
      </c>
      <c r="AO263" s="15" t="n">
        <v>0</v>
      </c>
      <c r="AP263" s="15" t="n"/>
      <c r="AQ263" s="6" t="inlineStr">
        <is>
          <t>1.2米单下柜?米家灯带接入控制器</t>
        </is>
      </c>
      <c r="AR263" s="88" t="inlineStr">
        <is>
          <t>公式错误/未解析: 安装工单号
[待填]成本/费用字段</t>
        </is>
      </c>
    </row>
    <row r="264" ht="36" customHeight="1">
      <c r="A264" s="16" t="inlineStr">
        <is>
          <t>淘宝</t>
        </is>
      </c>
      <c r="B264" s="14" t="inlineStr">
        <is>
          <t>2701792164107024670</t>
        </is>
      </c>
      <c r="C264" s="14" t="inlineStr">
        <is>
          <t>非已记录补单</t>
        </is>
      </c>
      <c r="D264" s="16" t="inlineStr">
        <is>
          <t>2026-03-29</t>
        </is>
      </c>
      <c r="E264" s="16" t="inlineStr">
        <is>
          <t>胡忠元</t>
        </is>
      </c>
      <c r="F264" s="16" t="inlineStr">
        <is>
          <t>18466944830-6900</t>
        </is>
      </c>
      <c r="G264" s="16" t="inlineStr">
        <is>
          <t>上海 上海市 浦东新区 唐镇张江名流豪庭56号802(000000)</t>
        </is>
      </c>
      <c r="H264" s="16" t="n"/>
      <c r="I264" s="16" t="inlineStr">
        <is>
          <t>P24450030915</t>
        </is>
      </c>
      <c r="J264" s="16" t="inlineStr">
        <is>
          <t>书柜-新 |樱桃木2024款书柜</t>
        </is>
      </c>
      <c r="K264" s="16" t="inlineStr">
        <is>
          <t>书柜-灵感抽屉柜（3块横隔板）-1.0米</t>
        </is>
      </c>
      <c r="L264" s="16" t="inlineStr">
        <is>
          <t>是</t>
        </is>
      </c>
      <c r="M264" s="16" t="inlineStr">
        <is>
          <t>1</t>
        </is>
      </c>
      <c r="N264" s="16" t="n"/>
      <c r="O264" s="16" t="inlineStr">
        <is>
          <t>商家配送</t>
        </is>
      </c>
      <c r="P264" s="16" t="inlineStr">
        <is>
          <t>LP00807413839461</t>
        </is>
      </c>
      <c r="Q264" s="16" t="inlineStr">
        <is>
          <t>直达送装</t>
        </is>
      </c>
      <c r="R264" s="16">
        <f>IFERROR(SUMPRODUCT(('2-定价总表'!$A$3:$A$493="PPS"&amp;MID(I264,2,99))*('2-定价总表'!$C$3:$C$493=K264)*('2-定价总表'!$T$3:$T$493))*IF(M264="",1,M264),"")</f>
        <v/>
      </c>
      <c r="S264" s="16" t="n">
        <v>365.06</v>
      </c>
      <c r="T264" s="16" t="n">
        <v>0</v>
      </c>
      <c r="U264" s="16" t="n">
        <v>0</v>
      </c>
      <c r="V264" s="16" t="n">
        <v>0</v>
      </c>
      <c r="W264" s="16" t="n">
        <v>0</v>
      </c>
      <c r="X264" s="16" t="n">
        <v>0</v>
      </c>
      <c r="Y264" s="90" t="n"/>
      <c r="Z264" s="16" t="n">
        <v>0</v>
      </c>
      <c r="AA264" s="16" t="n">
        <v>0</v>
      </c>
      <c r="AB264" s="16">
        <f>SUM(S264:AA264)</f>
        <v/>
      </c>
      <c r="AC264" s="16" t="inlineStr">
        <is>
          <t>2766.94</t>
        </is>
      </c>
      <c r="AD264" s="16">
        <f>AC264*0.006</f>
        <v/>
      </c>
      <c r="AE264" s="16">
        <f>AC264*0.02</f>
        <v/>
      </c>
      <c r="AF264" s="16">
        <f>AC264-AD264-AE264</f>
        <v/>
      </c>
      <c r="AG264" s="16" t="n"/>
      <c r="AH264" s="16" t="n"/>
      <c r="AI264" s="16">
        <f>SUM(AG264:AH264)</f>
        <v/>
      </c>
      <c r="AJ264" s="16">
        <f>AF264-AB264+AG264+AH264</f>
        <v/>
      </c>
      <c r="AK264" s="16">
        <f>IF(C264="是","杭州","江西工厂")</f>
        <v/>
      </c>
      <c r="AL264" s="9" t="inlineStr">
        <is>
          <t>买家已付款,等待卖家发货</t>
        </is>
      </c>
      <c r="AM264" s="92" t="inlineStr">
        <is>
          <t>待匹配</t>
        </is>
      </c>
      <c r="AN264" s="16" t="inlineStr">
        <is>
          <t>没有申请退款</t>
        </is>
      </c>
      <c r="AO264" s="16" t="n">
        <v>0</v>
      </c>
      <c r="AP264" s="16" t="n"/>
      <c r="AQ264" s="9" t="n"/>
      <c r="AR264" t="inlineStr">
        <is>
          <t>[待填]成本/费用字段</t>
        </is>
      </c>
    </row>
    <row r="265" ht="36" customHeight="1">
      <c r="A265" s="15" t="inlineStr">
        <is>
          <t>淘宝</t>
        </is>
      </c>
      <c r="B265" s="14" t="inlineStr">
        <is>
          <t>2701794290117015488</t>
        </is>
      </c>
      <c r="C265" s="14" t="inlineStr">
        <is>
          <t>非已记录补单</t>
        </is>
      </c>
      <c r="D265" s="15" t="inlineStr">
        <is>
          <t>2026-03-29</t>
        </is>
      </c>
      <c r="E265" s="15" t="inlineStr">
        <is>
          <t>胡忠元</t>
        </is>
      </c>
      <c r="F265" s="15" t="inlineStr">
        <is>
          <t>18466944830-6900</t>
        </is>
      </c>
      <c r="G265" s="15" t="inlineStr">
        <is>
          <t>上海 上海市 浦东新区 唐镇张江名流豪庭56号802(000000)</t>
        </is>
      </c>
      <c r="H265" s="15" t="n"/>
      <c r="I265" s="15" t="inlineStr">
        <is>
          <t>P24450030915</t>
        </is>
      </c>
      <c r="J265" s="15" t="inlineStr">
        <is>
          <t>书柜-新 |樱桃木2024款书柜</t>
        </is>
      </c>
      <c r="K265" s="15" t="inlineStr">
        <is>
          <t>书柜-灵感抽屉柜（3块横隔板）-1.0米</t>
        </is>
      </c>
      <c r="L265" s="15" t="inlineStr">
        <is>
          <t>是</t>
        </is>
      </c>
      <c r="M265" s="15" t="inlineStr">
        <is>
          <t>1</t>
        </is>
      </c>
      <c r="N265" s="15" t="n"/>
      <c r="O265" s="15" t="inlineStr">
        <is>
          <t>商家配送</t>
        </is>
      </c>
      <c r="P265" s="15" t="inlineStr">
        <is>
          <t>LP00806051217721</t>
        </is>
      </c>
      <c r="Q265" s="15" t="inlineStr">
        <is>
          <t>直达送装</t>
        </is>
      </c>
      <c r="R265" s="91">
        <f>IFERROR(SUMPRODUCT(('2-定价总表'!$A$3:$A$493="PPS"&amp;MID(I265,2,99))*('2-定价总表'!$C$3:$C$493=K265)*('2-定价总表'!$T$3:$T$493))*IF(M265="",1,M265),"")</f>
        <v/>
      </c>
      <c r="S265" s="90" t="e">
        <v>#N/A</v>
      </c>
      <c r="T265" s="90" t="e">
        <v>#N/A</v>
      </c>
      <c r="U265" s="90" t="e">
        <v>#N/A</v>
      </c>
      <c r="V265" s="90" t="e">
        <v>#N/A</v>
      </c>
      <c r="W265" s="90" t="e">
        <v>#N/A</v>
      </c>
      <c r="X265" s="90" t="e">
        <v>#N/A</v>
      </c>
      <c r="Y265" s="90" t="n"/>
      <c r="Z265" s="90" t="e">
        <v>#N/A</v>
      </c>
      <c r="AA265" s="90" t="e">
        <v>#N/A</v>
      </c>
      <c r="AB265" s="15">
        <f>SUM(S265:AA265)</f>
        <v/>
      </c>
      <c r="AC265" s="15" t="inlineStr">
        <is>
          <t>516.00</t>
        </is>
      </c>
      <c r="AD265" s="15">
        <f>AC265*0.006</f>
        <v/>
      </c>
      <c r="AE265" s="15">
        <f>AC265*0.02</f>
        <v/>
      </c>
      <c r="AF265" s="15">
        <f>AC265-AD265-AE265</f>
        <v/>
      </c>
      <c r="AG265" s="15" t="n"/>
      <c r="AH265" s="15" t="n"/>
      <c r="AI265" s="15">
        <f>SUM(AG265:AH265)</f>
        <v/>
      </c>
      <c r="AJ265" s="15">
        <f>AF265-AB265+AG265+AH265</f>
        <v/>
      </c>
      <c r="AK265" s="15">
        <f>IF(C265="是","杭州","江西工厂")</f>
        <v/>
      </c>
      <c r="AL265" s="6" t="inlineStr">
        <is>
          <t>买家已付款,等待卖家发货</t>
        </is>
      </c>
      <c r="AM265" s="92" t="inlineStr">
        <is>
          <t>待匹配</t>
        </is>
      </c>
      <c r="AN265" s="15" t="inlineStr">
        <is>
          <t>没有申请退款</t>
        </is>
      </c>
      <c r="AO265" s="15" t="n">
        <v>0</v>
      </c>
      <c r="AP265" s="15" t="n"/>
      <c r="AQ265" s="6" t="inlineStr">
        <is>
          <t>追加推拉移门超白+茶色</t>
        </is>
      </c>
      <c r="AR265" s="88" t="inlineStr">
        <is>
          <t>公式错误/未解析: 产品理论成本、产品实际成本、实际运费、上楼费、安装费、订单赔付费
[待填]成本/费用字段</t>
        </is>
      </c>
    </row>
    <row r="266" ht="24" customHeight="1">
      <c r="A266" s="16" t="inlineStr">
        <is>
          <t>淘宝</t>
        </is>
      </c>
      <c r="B266" s="14" t="inlineStr">
        <is>
          <t>4502223108107007929</t>
        </is>
      </c>
      <c r="C266" s="14" t="inlineStr">
        <is>
          <t>是</t>
        </is>
      </c>
      <c r="D266" s="16" t="inlineStr">
        <is>
          <t>2026-03-29</t>
        </is>
      </c>
      <c r="E266" s="16" t="inlineStr">
        <is>
          <t>未知</t>
        </is>
      </c>
      <c r="F266" s="16" t="inlineStr">
        <is>
          <t>未知</t>
        </is>
      </c>
      <c r="G266" s="16" t="inlineStr">
        <is>
          <t>未知</t>
        </is>
      </c>
      <c r="H266" s="16" t="inlineStr">
        <is>
          <t>2026-03-31</t>
        </is>
      </c>
      <c r="I266" s="16" t="inlineStr">
        <is>
          <t>P25250130420</t>
        </is>
      </c>
      <c r="J266" s="16" t="inlineStr">
        <is>
          <t>黑胡桃木太空舱餐边柜 |黑胡桃木曜黑餐边柜</t>
        </is>
      </c>
      <c r="K266" s="16" t="inlineStr">
        <is>
          <t>曜黑柜-下柜-2.1米</t>
        </is>
      </c>
      <c r="L266" s="16" t="inlineStr">
        <is>
          <t>否</t>
        </is>
      </c>
      <c r="M266" s="16" t="inlineStr">
        <is>
          <t>1</t>
        </is>
      </c>
      <c r="N266" s="16" t="n"/>
      <c r="O266" s="16" t="inlineStr">
        <is>
          <t>圆通速递</t>
        </is>
      </c>
      <c r="P266" s="16" t="inlineStr">
        <is>
          <t>YT2544297522478</t>
        </is>
      </c>
      <c r="Q266" s="16" t="n"/>
      <c r="R266" s="16">
        <f>IFERROR(SUMPRODUCT(('2-定价总表'!$A$3:$A$493="PPS"&amp;MID(I266,2,99))*('2-定价总表'!$C$3:$C$493=K266)*('2-定价总表'!$T$3:$T$493))*IF(M266="",1,M266),"")</f>
        <v/>
      </c>
      <c r="S266" s="49" t="n"/>
      <c r="T266" s="16" t="n"/>
      <c r="U266" s="16" t="n"/>
      <c r="V266" s="16" t="n"/>
      <c r="W266" s="16" t="n"/>
      <c r="X266" s="16" t="n"/>
      <c r="Y266" s="16" t="n"/>
      <c r="Z266" s="16" t="n"/>
      <c r="AA266" s="16" t="n"/>
      <c r="AB266" s="16">
        <f>SUM(S266:AA266)</f>
        <v/>
      </c>
      <c r="AC266" s="16" t="inlineStr">
        <is>
          <t>62.00</t>
        </is>
      </c>
      <c r="AD266" s="16">
        <f>AC266*0.006</f>
        <v/>
      </c>
      <c r="AE266" s="16">
        <f>AC266*0.02</f>
        <v/>
      </c>
      <c r="AF266" s="16">
        <f>AC266-AD266-AE266</f>
        <v/>
      </c>
      <c r="AG266" s="16" t="n"/>
      <c r="AH266" s="16" t="n"/>
      <c r="AI266" s="16">
        <f>SUM(AG266:AH266)</f>
        <v/>
      </c>
      <c r="AJ266" s="16">
        <f>AF266-AB266+AG266+AH266</f>
        <v/>
      </c>
      <c r="AK266" s="16">
        <f>IF(C266="是","杭州","江西工厂")</f>
        <v/>
      </c>
      <c r="AL266" s="9" t="inlineStr">
        <is>
          <t>交易成功</t>
        </is>
      </c>
      <c r="AM266" s="93" t="inlineStr">
        <is>
          <t>202603292300112879144 2337301</t>
        </is>
      </c>
      <c r="AN266" s="16" t="inlineStr">
        <is>
          <t>没有申请退款</t>
        </is>
      </c>
      <c r="AO266" s="16" t="n">
        <v>0</v>
      </c>
      <c r="AP266" s="16" t="n"/>
      <c r="AQ266" s="9" t="n"/>
      <c r="AR266" t="inlineStr">
        <is>
          <t>✓</t>
        </is>
      </c>
    </row>
    <row r="267" ht="24" customHeight="1">
      <c r="A267" s="15" t="inlineStr">
        <is>
          <t>淘宝</t>
        </is>
      </c>
      <c r="B267" s="14" t="inlineStr">
        <is>
          <t>2701799475095001297</t>
        </is>
      </c>
      <c r="C267" s="14" t="inlineStr">
        <is>
          <t>是</t>
        </is>
      </c>
      <c r="D267" s="15" t="inlineStr">
        <is>
          <t>2026-03-29</t>
        </is>
      </c>
      <c r="E267" s="15" t="inlineStr">
        <is>
          <t>未知</t>
        </is>
      </c>
      <c r="F267" s="15" t="inlineStr">
        <is>
          <t>未知</t>
        </is>
      </c>
      <c r="G267" s="15" t="inlineStr">
        <is>
          <t>未知</t>
        </is>
      </c>
      <c r="H267" s="15" t="inlineStr">
        <is>
          <t>2026-03-31</t>
        </is>
      </c>
      <c r="I267" s="15" t="inlineStr">
        <is>
          <t>P25250130420</t>
        </is>
      </c>
      <c r="J267" s="15" t="inlineStr">
        <is>
          <t>黑胡桃木太空舱餐边柜 |黑胡桃木曜黑餐边柜</t>
        </is>
      </c>
      <c r="K267" s="15" t="inlineStr">
        <is>
          <t>曜黑柜-下柜-2.1米</t>
        </is>
      </c>
      <c r="L267" s="15" t="inlineStr">
        <is>
          <t>否</t>
        </is>
      </c>
      <c r="M267" s="15" t="inlineStr">
        <is>
          <t>1</t>
        </is>
      </c>
      <c r="N267" s="15" t="n"/>
      <c r="O267" s="15" t="inlineStr">
        <is>
          <t>圆通速递</t>
        </is>
      </c>
      <c r="P267" s="15" t="inlineStr">
        <is>
          <t>YT2544297521060</t>
        </is>
      </c>
      <c r="Q267" s="15" t="n"/>
      <c r="R267" s="15">
        <f>IFERROR(SUMPRODUCT(('2-定价总表'!$A$3:$A$493="PPS"&amp;MID(I267,2,99))*('2-定价总表'!$C$3:$C$493=K267)*('2-定价总表'!$T$3:$T$493))*IF(M267="",1,M267),"")</f>
        <v/>
      </c>
      <c r="S267" s="49" t="n"/>
      <c r="T267" s="15" t="n"/>
      <c r="U267" s="15" t="n"/>
      <c r="V267" s="15" t="n"/>
      <c r="W267" s="15" t="n"/>
      <c r="X267" s="15" t="n"/>
      <c r="Y267" s="15" t="n"/>
      <c r="Z267" s="15" t="n"/>
      <c r="AA267" s="15" t="n"/>
      <c r="AB267" s="15">
        <f>SUM(S267:AA267)</f>
        <v/>
      </c>
      <c r="AC267" s="15" t="inlineStr">
        <is>
          <t>60.00</t>
        </is>
      </c>
      <c r="AD267" s="15">
        <f>AC267*0.006</f>
        <v/>
      </c>
      <c r="AE267" s="15">
        <f>AC267*0.02</f>
        <v/>
      </c>
      <c r="AF267" s="15">
        <f>AC267-AD267-AE267</f>
        <v/>
      </c>
      <c r="AG267" s="15" t="n"/>
      <c r="AH267" s="15" t="n"/>
      <c r="AI267" s="15">
        <f>SUM(AG267:AH267)</f>
        <v/>
      </c>
      <c r="AJ267" s="15">
        <f>AF267-AB267+AG267+AH267</f>
        <v/>
      </c>
      <c r="AK267" s="15">
        <f>IF(C267="是","杭州","江西工厂")</f>
        <v/>
      </c>
      <c r="AL267" s="6" t="inlineStr">
        <is>
          <t>交易成功</t>
        </is>
      </c>
      <c r="AM267" s="93" t="inlineStr">
        <is>
          <t>202603292300111015144 2309274</t>
        </is>
      </c>
      <c r="AN267" s="15" t="inlineStr">
        <is>
          <t>没有申请退款</t>
        </is>
      </c>
      <c r="AO267" s="15" t="n">
        <v>0</v>
      </c>
      <c r="AP267" s="15" t="n"/>
      <c r="AQ267" s="6" t="n"/>
      <c r="AR267" t="inlineStr">
        <is>
          <t>✓</t>
        </is>
      </c>
    </row>
    <row r="268" ht="24" customHeight="1">
      <c r="A268" s="16" t="inlineStr">
        <is>
          <t>淘宝</t>
        </is>
      </c>
      <c r="B268" s="14" t="inlineStr">
        <is>
          <t>4502223325084050743</t>
        </is>
      </c>
      <c r="C268" s="14" t="inlineStr">
        <is>
          <t>是</t>
        </is>
      </c>
      <c r="D268" s="16" t="inlineStr">
        <is>
          <t>2026-03-29</t>
        </is>
      </c>
      <c r="E268" s="16" t="inlineStr">
        <is>
          <t>未知</t>
        </is>
      </c>
      <c r="F268" s="16" t="inlineStr">
        <is>
          <t>未知</t>
        </is>
      </c>
      <c r="G268" s="16" t="inlineStr">
        <is>
          <t>未知</t>
        </is>
      </c>
      <c r="H268" s="16" t="inlineStr">
        <is>
          <t>2026-03-31</t>
        </is>
      </c>
      <c r="I268" s="16" t="inlineStr">
        <is>
          <t>P25250130420</t>
        </is>
      </c>
      <c r="J268" s="16" t="inlineStr">
        <is>
          <t>黑胡桃木太空舱餐边柜 |黑胡桃木曜黑餐边柜</t>
        </is>
      </c>
      <c r="K268" s="16" t="inlineStr">
        <is>
          <t>曜黑柜-下柜-2.1米</t>
        </is>
      </c>
      <c r="L268" s="16" t="inlineStr">
        <is>
          <t>否</t>
        </is>
      </c>
      <c r="M268" s="16" t="inlineStr">
        <is>
          <t>1</t>
        </is>
      </c>
      <c r="N268" s="16" t="n"/>
      <c r="O268" s="16" t="inlineStr">
        <is>
          <t>圆通速递</t>
        </is>
      </c>
      <c r="P268" s="16" t="inlineStr">
        <is>
          <t>YT2585163295326</t>
        </is>
      </c>
      <c r="Q268" s="16" t="n"/>
      <c r="R268" s="16">
        <f>IFERROR(SUMPRODUCT(('2-定价总表'!$A$3:$A$493="PPS"&amp;MID(I268,2,99))*('2-定价总表'!$C$3:$C$493=K268)*('2-定价总表'!$T$3:$T$493))*IF(M268="",1,M268),"")</f>
        <v/>
      </c>
      <c r="S268" s="49" t="n"/>
      <c r="T268" s="16" t="n"/>
      <c r="U268" s="16" t="n"/>
      <c r="V268" s="16" t="n"/>
      <c r="W268" s="16" t="n"/>
      <c r="X268" s="16" t="n"/>
      <c r="Y268" s="16" t="n"/>
      <c r="Z268" s="16" t="n"/>
      <c r="AA268" s="16" t="n"/>
      <c r="AB268" s="16">
        <f>SUM(S268:AA268)</f>
        <v/>
      </c>
      <c r="AC268" s="16" t="inlineStr">
        <is>
          <t>57.00</t>
        </is>
      </c>
      <c r="AD268" s="16">
        <f>AC268*0.006</f>
        <v/>
      </c>
      <c r="AE268" s="16">
        <f>AC268*0.02</f>
        <v/>
      </c>
      <c r="AF268" s="16">
        <f>AC268-AD268-AE268</f>
        <v/>
      </c>
      <c r="AG268" s="16" t="n"/>
      <c r="AH268" s="16" t="n"/>
      <c r="AI268" s="16">
        <f>SUM(AG268:AH268)</f>
        <v/>
      </c>
      <c r="AJ268" s="16">
        <f>AF268-AB268+AG268+AH268</f>
        <v/>
      </c>
      <c r="AK268" s="16">
        <f>IF(C268="是","杭州","江西工厂")</f>
        <v/>
      </c>
      <c r="AL268" s="9" t="inlineStr">
        <is>
          <t>交易成功</t>
        </is>
      </c>
      <c r="AM268" s="93" t="inlineStr">
        <is>
          <t>202603292300113096142 6361598</t>
        </is>
      </c>
      <c r="AN268" s="16" t="inlineStr">
        <is>
          <t>没有申请退款</t>
        </is>
      </c>
      <c r="AO268" s="16" t="n">
        <v>0</v>
      </c>
      <c r="AP268" s="16" t="n"/>
      <c r="AQ268" s="9" t="n"/>
      <c r="AR268" t="inlineStr">
        <is>
          <t>✓</t>
        </is>
      </c>
    </row>
    <row r="269" ht="24" customHeight="1">
      <c r="A269" s="15" t="inlineStr">
        <is>
          <t>淘宝</t>
        </is>
      </c>
      <c r="B269" s="14" t="inlineStr">
        <is>
          <t>2701794507113038872</t>
        </is>
      </c>
      <c r="C269" s="14" t="inlineStr">
        <is>
          <t>非已记录补单</t>
        </is>
      </c>
      <c r="D269" s="15" t="inlineStr">
        <is>
          <t>2026-03-29</t>
        </is>
      </c>
      <c r="E269" s="15" t="inlineStr">
        <is>
          <t>panda大熊猫</t>
        </is>
      </c>
      <c r="F269" s="15" t="inlineStr">
        <is>
          <t>18468540445-6096</t>
        </is>
      </c>
      <c r="G269" s="15" t="inlineStr">
        <is>
          <t>江苏省 苏州市 吴中区 金鸡湖街道双湖湾花园1期3幢1004室(000000)</t>
        </is>
      </c>
      <c r="H269" s="15" t="n"/>
      <c r="I269" s="15" t="inlineStr">
        <is>
          <t>P25250130420</t>
        </is>
      </c>
      <c r="J269" s="15" t="inlineStr">
        <is>
          <t>黑胡桃木太空舱餐边柜 |黑胡桃木曜黑餐边柜</t>
        </is>
      </c>
      <c r="K269" s="15" t="inlineStr">
        <is>
          <t>曜黑柜-下柜-2.1米</t>
        </is>
      </c>
      <c r="L269" s="15" t="inlineStr">
        <is>
          <t>否</t>
        </is>
      </c>
      <c r="M269" s="15" t="inlineStr">
        <is>
          <t>1</t>
        </is>
      </c>
      <c r="N269" s="15" t="n"/>
      <c r="O269" s="15" t="inlineStr">
        <is>
          <t>壹米滴答快运</t>
        </is>
      </c>
      <c r="P269" s="15" t="inlineStr">
        <is>
          <t>700907235106</t>
        </is>
      </c>
      <c r="Q269" s="15" t="n"/>
      <c r="R269" s="15">
        <f>IFERROR(SUMPRODUCT(('2-定价总表'!$A$3:$A$493="PPS"&amp;MID(I269,2,99))*('2-定价总表'!$C$3:$C$493=K269)*('2-定价总表'!$T$3:$T$493))*IF(M269="",1,M269),"")</f>
        <v/>
      </c>
      <c r="S269" s="15" t="n">
        <v>10163.03</v>
      </c>
      <c r="T269" s="15" t="n">
        <v>374</v>
      </c>
      <c r="U269" s="15" t="n">
        <v>117</v>
      </c>
      <c r="V269" s="15" t="n">
        <v>0</v>
      </c>
      <c r="W269" s="15" t="n">
        <v>0</v>
      </c>
      <c r="X269" s="15" t="n">
        <v>0</v>
      </c>
      <c r="Y269" s="90" t="n"/>
      <c r="Z269" s="15" t="n">
        <v>0</v>
      </c>
      <c r="AA269" s="15" t="n">
        <v>0</v>
      </c>
      <c r="AB269" s="15">
        <f>SUM(S269:AA269)</f>
        <v/>
      </c>
      <c r="AC269" s="15" t="inlineStr">
        <is>
          <t>14780.27</t>
        </is>
      </c>
      <c r="AD269" s="15">
        <f>AC269*0.006</f>
        <v/>
      </c>
      <c r="AE269" s="15">
        <f>AC269*0.02</f>
        <v/>
      </c>
      <c r="AF269" s="15">
        <f>AC269-AD269-AE269</f>
        <v/>
      </c>
      <c r="AG269" s="15" t="n"/>
      <c r="AH269" s="15" t="n"/>
      <c r="AI269" s="15">
        <f>SUM(AG269:AH269)</f>
        <v/>
      </c>
      <c r="AJ269" s="15">
        <f>AF269-AB269+AG269+AH269</f>
        <v/>
      </c>
      <c r="AK269" s="15">
        <f>IF(C269="是","杭州","江西工厂")</f>
        <v/>
      </c>
      <c r="AL269" s="6" t="inlineStr">
        <is>
          <t>买家已付款,等待卖家发货</t>
        </is>
      </c>
      <c r="AM269" s="92" t="inlineStr">
        <is>
          <t>待匹配</t>
        </is>
      </c>
      <c r="AN269" s="15" t="inlineStr">
        <is>
          <t>没有申请退款</t>
        </is>
      </c>
      <c r="AO269" s="15" t="n">
        <v>0</v>
      </c>
      <c r="AP269" s="15" t="n"/>
      <c r="AQ269" s="6" t="n"/>
      <c r="AR269" t="inlineStr">
        <is>
          <t>[待填]成本/费用字段</t>
        </is>
      </c>
    </row>
    <row r="270" ht="24" customHeight="1">
      <c r="A270" s="16" t="inlineStr">
        <is>
          <t>淘宝</t>
        </is>
      </c>
      <c r="B270" s="14" t="inlineStr">
        <is>
          <t>2701793318097007999</t>
        </is>
      </c>
      <c r="C270" s="14" t="inlineStr">
        <is>
          <t>是</t>
        </is>
      </c>
      <c r="D270" s="16" t="inlineStr">
        <is>
          <t>2026-03-29</t>
        </is>
      </c>
      <c r="E270" s="16" t="inlineStr">
        <is>
          <t>未知</t>
        </is>
      </c>
      <c r="F270" s="16" t="inlineStr">
        <is>
          <t>未知</t>
        </is>
      </c>
      <c r="G270" s="16" t="inlineStr">
        <is>
          <t>未知</t>
        </is>
      </c>
      <c r="H270" s="16" t="inlineStr">
        <is>
          <t>2026-03-31</t>
        </is>
      </c>
      <c r="I270" s="16" t="inlineStr">
        <is>
          <t>P25250130420</t>
        </is>
      </c>
      <c r="J270" s="16" t="inlineStr">
        <is>
          <t>黑胡桃木太空舱餐边柜 |黑胡桃木曜黑餐边柜</t>
        </is>
      </c>
      <c r="K270" s="16" t="inlineStr">
        <is>
          <t>曜黑柜-下柜-2.1米</t>
        </is>
      </c>
      <c r="L270" s="16" t="inlineStr">
        <is>
          <t>否</t>
        </is>
      </c>
      <c r="M270" s="16" t="inlineStr">
        <is>
          <t>1</t>
        </is>
      </c>
      <c r="N270" s="16" t="n"/>
      <c r="O270" s="16" t="inlineStr">
        <is>
          <t>圆通速递</t>
        </is>
      </c>
      <c r="P270" s="16" t="inlineStr">
        <is>
          <t>YT2585163292479</t>
        </is>
      </c>
      <c r="Q270" s="16" t="n"/>
      <c r="R270" s="16">
        <f>IFERROR(SUMPRODUCT(('2-定价总表'!$A$3:$A$493="PPS"&amp;MID(I270,2,99))*('2-定价总表'!$C$3:$C$493=K270)*('2-定价总表'!$T$3:$T$493))*IF(M270="",1,M270),"")</f>
        <v/>
      </c>
      <c r="S270" s="49" t="n"/>
      <c r="T270" s="16" t="n"/>
      <c r="U270" s="16" t="n"/>
      <c r="V270" s="16" t="n"/>
      <c r="W270" s="16" t="n"/>
      <c r="X270" s="16" t="n"/>
      <c r="Y270" s="16" t="n"/>
      <c r="Z270" s="16" t="n"/>
      <c r="AA270" s="16" t="n"/>
      <c r="AB270" s="16">
        <f>SUM(S270:AA270)</f>
        <v/>
      </c>
      <c r="AC270" s="16" t="inlineStr">
        <is>
          <t>55.00</t>
        </is>
      </c>
      <c r="AD270" s="16">
        <f>AC270*0.006</f>
        <v/>
      </c>
      <c r="AE270" s="16">
        <f>AC270*0.02</f>
        <v/>
      </c>
      <c r="AF270" s="16">
        <f>AC270-AD270-AE270</f>
        <v/>
      </c>
      <c r="AG270" s="16" t="n"/>
      <c r="AH270" s="16" t="n"/>
      <c r="AI270" s="16">
        <f>SUM(AG270:AH270)</f>
        <v/>
      </c>
      <c r="AJ270" s="16">
        <f>AF270-AB270+AG270+AH270</f>
        <v/>
      </c>
      <c r="AK270" s="16">
        <f>IF(C270="是","杭州","江西工厂")</f>
        <v/>
      </c>
      <c r="AL270" s="9" t="inlineStr">
        <is>
          <t>交易成功</t>
        </is>
      </c>
      <c r="AM270" s="92" t="inlineStr">
        <is>
          <t>待匹配</t>
        </is>
      </c>
      <c r="AN270" s="16" t="inlineStr">
        <is>
          <t>没有申请退款</t>
        </is>
      </c>
      <c r="AO270" s="16" t="n">
        <v>0</v>
      </c>
      <c r="AP270" s="16" t="n"/>
      <c r="AQ270" s="9" t="n"/>
      <c r="AR270" t="inlineStr">
        <is>
          <t>✓</t>
        </is>
      </c>
    </row>
    <row r="271" ht="24" customHeight="1">
      <c r="A271" s="15" t="inlineStr">
        <is>
          <t>淘宝</t>
        </is>
      </c>
      <c r="B271" s="14" t="inlineStr">
        <is>
          <t>2701792128093043968</t>
        </is>
      </c>
      <c r="C271" s="14" t="inlineStr">
        <is>
          <t>非已记录补单</t>
        </is>
      </c>
      <c r="D271" s="15" t="inlineStr">
        <is>
          <t>2026-03-29</t>
        </is>
      </c>
      <c r="E271" s="15" t="inlineStr">
        <is>
          <t>未知</t>
        </is>
      </c>
      <c r="F271" s="15" t="inlineStr">
        <is>
          <t>未知</t>
        </is>
      </c>
      <c r="G271" s="15" t="inlineStr">
        <is>
          <t>未知</t>
        </is>
      </c>
      <c r="H271" s="15" t="inlineStr">
        <is>
          <t>2026-03-30</t>
        </is>
      </c>
      <c r="I271" s="15" t="inlineStr">
        <is>
          <t>P23980010606</t>
        </is>
      </c>
      <c r="J271" s="15" t="inlineStr">
        <is>
          <t>畔色样块</t>
        </is>
      </c>
      <c r="K271" s="15" t="inlineStr">
        <is>
          <t>榉木样块</t>
        </is>
      </c>
      <c r="L271" s="15" t="n"/>
      <c r="M271" s="15" t="inlineStr">
        <is>
          <t>1</t>
        </is>
      </c>
      <c r="N271" s="15" t="n"/>
      <c r="O271" s="15" t="inlineStr">
        <is>
          <t>申通快递</t>
        </is>
      </c>
      <c r="P271" s="15" t="inlineStr">
        <is>
          <t>773413292248518</t>
        </is>
      </c>
      <c r="Q271" s="15" t="n"/>
      <c r="R271" s="15">
        <f>IFERROR(SUMPRODUCT(('2-定价总表'!$A$3:$A$493="PPS"&amp;MID(I271,2,99))*('2-定价总表'!$C$3:$C$493=K271)*('2-定价总表'!$T$3:$T$493))*IF(M271="",1,M271),"")</f>
        <v/>
      </c>
      <c r="S271" s="90" t="n"/>
      <c r="T271" s="90" t="n"/>
      <c r="U271" s="90" t="n"/>
      <c r="V271" s="90" t="n"/>
      <c r="W271" s="90" t="n"/>
      <c r="X271" s="90" t="n"/>
      <c r="Y271" s="90" t="n"/>
      <c r="Z271" s="90" t="n"/>
      <c r="AA271" s="90" t="n"/>
      <c r="AB271" s="15">
        <f>SUM(S271:AA271)</f>
        <v/>
      </c>
      <c r="AC271" s="15" t="inlineStr">
        <is>
          <t>22.00</t>
        </is>
      </c>
      <c r="AD271" s="15">
        <f>AC271*0.006</f>
        <v/>
      </c>
      <c r="AE271" s="15">
        <f>AC271*0.02</f>
        <v/>
      </c>
      <c r="AF271" s="15">
        <f>AC271-AD271-AE271</f>
        <v/>
      </c>
      <c r="AG271" s="15" t="n"/>
      <c r="AH271" s="15" t="n"/>
      <c r="AI271" s="15">
        <f>SUM(AG271:AH271)</f>
        <v/>
      </c>
      <c r="AJ271" s="15">
        <f>AF271-AB271+AG271+AH271</f>
        <v/>
      </c>
      <c r="AK271" s="15">
        <f>IF(C271="是","杭州","江西工厂")</f>
        <v/>
      </c>
      <c r="AL271" s="6" t="inlineStr">
        <is>
          <t>交易关闭</t>
        </is>
      </c>
      <c r="AM271" s="93" t="inlineStr">
        <is>
          <t>202603300200700115008 30062524431</t>
        </is>
      </c>
      <c r="AN271" s="15" t="inlineStr">
        <is>
          <t>退款成功</t>
        </is>
      </c>
      <c r="AO271" s="15" t="n">
        <v>22</v>
      </c>
      <c r="AP271" s="15" t="n"/>
      <c r="AQ271" s="6" t="n"/>
      <c r="AR271" t="inlineStr">
        <is>
          <t>[待填]成本/费用字段</t>
        </is>
      </c>
    </row>
    <row r="272" ht="24" customHeight="1">
      <c r="A272" s="16" t="inlineStr">
        <is>
          <t>淘宝</t>
        </is>
      </c>
      <c r="B272" s="14" t="inlineStr">
        <is>
          <t>2701799581087001079</t>
        </is>
      </c>
      <c r="C272" s="14" t="inlineStr">
        <is>
          <t>是</t>
        </is>
      </c>
      <c r="D272" s="16" t="inlineStr">
        <is>
          <t>2026-03-28</t>
        </is>
      </c>
      <c r="E272" s="16" t="inlineStr">
        <is>
          <t>未知</t>
        </is>
      </c>
      <c r="F272" s="16" t="inlineStr">
        <is>
          <t>未知</t>
        </is>
      </c>
      <c r="G272" s="16" t="inlineStr">
        <is>
          <t>未知</t>
        </is>
      </c>
      <c r="H272" s="16" t="inlineStr">
        <is>
          <t>2026-03-31</t>
        </is>
      </c>
      <c r="I272" s="16" t="inlineStr">
        <is>
          <t>P25250130420</t>
        </is>
      </c>
      <c r="J272" s="16" t="inlineStr">
        <is>
          <t>黑胡桃木太空舱餐边柜 |黑胡桃木曜黑餐边柜</t>
        </is>
      </c>
      <c r="K272" s="16" t="inlineStr">
        <is>
          <t>曜黑柜-下柜-2.1米</t>
        </is>
      </c>
      <c r="L272" s="16" t="inlineStr">
        <is>
          <t>否</t>
        </is>
      </c>
      <c r="M272" s="16" t="inlineStr">
        <is>
          <t>1</t>
        </is>
      </c>
      <c r="N272" s="16" t="n"/>
      <c r="O272" s="16" t="inlineStr">
        <is>
          <t>圆通速递</t>
        </is>
      </c>
      <c r="P272" s="16" t="inlineStr">
        <is>
          <t>YT2539234924576</t>
        </is>
      </c>
      <c r="Q272" s="16" t="n"/>
      <c r="R272" s="16">
        <f>IFERROR(SUMPRODUCT(('2-定价总表'!$A$3:$A$493="PPS"&amp;MID(I272,2,99))*('2-定价总表'!$C$3:$C$493=K272)*('2-定价总表'!$T$3:$T$493))*IF(M272="",1,M272),"")</f>
        <v/>
      </c>
      <c r="S272" s="49" t="n"/>
      <c r="T272" s="16" t="n"/>
      <c r="U272" s="16" t="n"/>
      <c r="V272" s="16" t="n"/>
      <c r="W272" s="16" t="n"/>
      <c r="X272" s="16" t="n"/>
      <c r="Y272" s="16" t="n"/>
      <c r="Z272" s="16" t="n"/>
      <c r="AA272" s="16" t="n"/>
      <c r="AB272" s="16">
        <f>SUM(S272:AA272)</f>
        <v/>
      </c>
      <c r="AC272" s="16" t="inlineStr">
        <is>
          <t>53.00</t>
        </is>
      </c>
      <c r="AD272" s="16">
        <f>AC272*0.006</f>
        <v/>
      </c>
      <c r="AE272" s="16">
        <f>AC272*0.02</f>
        <v/>
      </c>
      <c r="AF272" s="16">
        <f>AC272-AD272-AE272</f>
        <v/>
      </c>
      <c r="AG272" s="16" t="n"/>
      <c r="AH272" s="16" t="n"/>
      <c r="AI272" s="16">
        <f>SUM(AG272:AH272)</f>
        <v/>
      </c>
      <c r="AJ272" s="16">
        <f>AF272-AB272+AG272+AH272</f>
        <v/>
      </c>
      <c r="AK272" s="16">
        <f>IF(C272="是","杭州","江西工厂")</f>
        <v/>
      </c>
      <c r="AL272" s="9" t="inlineStr">
        <is>
          <t>交易成功</t>
        </is>
      </c>
      <c r="AM272" s="93" t="inlineStr">
        <is>
          <t>202603282300115263145 8186523</t>
        </is>
      </c>
      <c r="AN272" s="16" t="inlineStr">
        <is>
          <t>没有申请退款</t>
        </is>
      </c>
      <c r="AO272" s="16" t="n">
        <v>0</v>
      </c>
      <c r="AP272" s="16" t="n"/>
      <c r="AQ272" s="9" t="n"/>
      <c r="AR272" t="inlineStr">
        <is>
          <t>✓</t>
        </is>
      </c>
    </row>
    <row r="273" ht="24" customHeight="1">
      <c r="A273" s="15" t="inlineStr">
        <is>
          <t>淘宝</t>
        </is>
      </c>
      <c r="B273" s="14" t="inlineStr">
        <is>
          <t>4502224154069033334</t>
        </is>
      </c>
      <c r="C273" s="14" t="inlineStr">
        <is>
          <t>是</t>
        </is>
      </c>
      <c r="D273" s="15" t="inlineStr">
        <is>
          <t>2026-03-28</t>
        </is>
      </c>
      <c r="E273" s="15" t="inlineStr">
        <is>
          <t>未知</t>
        </is>
      </c>
      <c r="F273" s="15" t="inlineStr">
        <is>
          <t>未知</t>
        </is>
      </c>
      <c r="G273" s="15" t="inlineStr">
        <is>
          <t>未知</t>
        </is>
      </c>
      <c r="H273" s="15" t="inlineStr">
        <is>
          <t>2026-03-31</t>
        </is>
      </c>
      <c r="I273" s="15" t="inlineStr">
        <is>
          <t>P25250130420</t>
        </is>
      </c>
      <c r="J273" s="15" t="inlineStr">
        <is>
          <t>黑胡桃木太空舱餐边柜 |黑胡桃木曜黑餐边柜</t>
        </is>
      </c>
      <c r="K273" s="15" t="inlineStr">
        <is>
          <t>曜黑柜-下柜-2.1米</t>
        </is>
      </c>
      <c r="L273" s="15" t="inlineStr">
        <is>
          <t>否</t>
        </is>
      </c>
      <c r="M273" s="15" t="inlineStr">
        <is>
          <t>1</t>
        </is>
      </c>
      <c r="N273" s="15" t="n"/>
      <c r="O273" s="15" t="inlineStr">
        <is>
          <t>圆通速递</t>
        </is>
      </c>
      <c r="P273" s="15" t="inlineStr">
        <is>
          <t>YT2544297521510</t>
        </is>
      </c>
      <c r="Q273" s="15" t="n"/>
      <c r="R273" s="15">
        <f>IFERROR(SUMPRODUCT(('2-定价总表'!$A$3:$A$493="PPS"&amp;MID(I273,2,99))*('2-定价总表'!$C$3:$C$493=K273)*('2-定价总表'!$T$3:$T$493))*IF(M273="",1,M273),"")</f>
        <v/>
      </c>
      <c r="S273" s="49" t="n"/>
      <c r="T273" s="15" t="n"/>
      <c r="U273" s="15" t="n"/>
      <c r="V273" s="15" t="n"/>
      <c r="W273" s="15" t="n"/>
      <c r="X273" s="15" t="n"/>
      <c r="Y273" s="15" t="n"/>
      <c r="Z273" s="15" t="n"/>
      <c r="AA273" s="15" t="n"/>
      <c r="AB273" s="15">
        <f>SUM(S273:AA273)</f>
        <v/>
      </c>
      <c r="AC273" s="15" t="inlineStr">
        <is>
          <t>59.00</t>
        </is>
      </c>
      <c r="AD273" s="15">
        <f>AC273*0.006</f>
        <v/>
      </c>
      <c r="AE273" s="15">
        <f>AC273*0.02</f>
        <v/>
      </c>
      <c r="AF273" s="15">
        <f>AC273-AD273-AE273</f>
        <v/>
      </c>
      <c r="AG273" s="15" t="n"/>
      <c r="AH273" s="15" t="n"/>
      <c r="AI273" s="15">
        <f>SUM(AG273:AH273)</f>
        <v/>
      </c>
      <c r="AJ273" s="15">
        <f>AF273-AB273+AG273+AH273</f>
        <v/>
      </c>
      <c r="AK273" s="15">
        <f>IF(C273="是","杭州","江西工厂")</f>
        <v/>
      </c>
      <c r="AL273" s="6" t="inlineStr">
        <is>
          <t>交易成功</t>
        </is>
      </c>
      <c r="AM273" s="92" t="inlineStr">
        <is>
          <t>待匹配</t>
        </is>
      </c>
      <c r="AN273" s="15" t="inlineStr">
        <is>
          <t>没有申请退款</t>
        </is>
      </c>
      <c r="AO273" s="15" t="n">
        <v>0</v>
      </c>
      <c r="AP273" s="15" t="n"/>
      <c r="AQ273" s="6" t="n"/>
      <c r="AR273" t="inlineStr">
        <is>
          <t>✓</t>
        </is>
      </c>
    </row>
    <row r="274" ht="24" customHeight="1">
      <c r="A274" s="16" t="inlineStr">
        <is>
          <t>淘宝</t>
        </is>
      </c>
      <c r="B274" s="14" t="inlineStr">
        <is>
          <t>4502219078085063730</t>
        </is>
      </c>
      <c r="C274" s="14" t="inlineStr">
        <is>
          <t>非已记录补单</t>
        </is>
      </c>
      <c r="D274" s="16" t="inlineStr">
        <is>
          <t>2026-03-28</t>
        </is>
      </c>
      <c r="E274" s="16" t="inlineStr">
        <is>
          <t>周陈虹</t>
        </is>
      </c>
      <c r="F274" s="16" t="inlineStr">
        <is>
          <t>18466820883-1118</t>
        </is>
      </c>
      <c r="G274" s="16" t="inlineStr">
        <is>
          <t>上海 上海市 浦东新区 唐镇春泉路45弄56号802(000000)</t>
        </is>
      </c>
      <c r="H274" s="16" t="n"/>
      <c r="I274" s="16" t="inlineStr">
        <is>
          <t>P25250100405</t>
        </is>
      </c>
      <c r="J274" s="16" t="inlineStr">
        <is>
          <t>樱桃木窄柜 |樱桃木1米餐边柜</t>
        </is>
      </c>
      <c r="K274" s="16" t="inlineStr">
        <is>
          <t>窄柜-整柜洞石背板-1.2米</t>
        </is>
      </c>
      <c r="L274" s="16" t="inlineStr">
        <is>
          <t>是</t>
        </is>
      </c>
      <c r="M274" s="16" t="inlineStr">
        <is>
          <t>1</t>
        </is>
      </c>
      <c r="N274" s="16" t="n"/>
      <c r="O274" s="16" t="inlineStr">
        <is>
          <t>商家配送</t>
        </is>
      </c>
      <c r="P274" s="16" t="inlineStr">
        <is>
          <t>LP00807861558446</t>
        </is>
      </c>
      <c r="Q274" s="16" t="inlineStr">
        <is>
          <t>直达送装</t>
        </is>
      </c>
      <c r="R274" s="16">
        <f>IFERROR(SUMPRODUCT(('2-定价总表'!$A$3:$A$493="PPS"&amp;MID(I274,2,99))*('2-定价总表'!$C$3:$C$493=K274)*('2-定价总表'!$T$3:$T$493))*IF(M274="",1,M274),"")</f>
        <v/>
      </c>
      <c r="S274" s="16" t="n">
        <v>4699.28</v>
      </c>
      <c r="T274" s="16" t="n">
        <v>370</v>
      </c>
      <c r="U274" s="16" t="n">
        <v>0</v>
      </c>
      <c r="V274" s="16" t="n">
        <v>320</v>
      </c>
      <c r="W274" s="16" t="n">
        <v>0</v>
      </c>
      <c r="X274" s="16" t="n">
        <v>0</v>
      </c>
      <c r="Y274" s="90" t="n"/>
      <c r="Z274" s="16" t="n">
        <v>0</v>
      </c>
      <c r="AA274" s="16" t="n">
        <v>0</v>
      </c>
      <c r="AB274" s="16">
        <f>SUM(S274:AA274)</f>
        <v/>
      </c>
      <c r="AC274" s="16" t="inlineStr">
        <is>
          <t>150.00</t>
        </is>
      </c>
      <c r="AD274" s="16">
        <f>AC274*0.006</f>
        <v/>
      </c>
      <c r="AE274" s="16">
        <f>AC274*0.02</f>
        <v/>
      </c>
      <c r="AF274" s="16">
        <f>AC274-AD274-AE274</f>
        <v/>
      </c>
      <c r="AG274" s="16" t="n"/>
      <c r="AH274" s="16" t="n"/>
      <c r="AI274" s="16">
        <f>SUM(AG274:AH274)</f>
        <v/>
      </c>
      <c r="AJ274" s="16">
        <f>AF274-AB274+AG274+AH274</f>
        <v/>
      </c>
      <c r="AK274" s="16">
        <f>IF(C274="是","杭州","江西工厂")</f>
        <v/>
      </c>
      <c r="AL274" s="9" t="inlineStr">
        <is>
          <t>买家已付款,等待卖家发货</t>
        </is>
      </c>
      <c r="AM274" s="92" t="inlineStr">
        <is>
          <t>待匹配</t>
        </is>
      </c>
      <c r="AN274" s="16" t="inlineStr">
        <is>
          <t>没有申请退款</t>
        </is>
      </c>
      <c r="AO274" s="16" t="n">
        <v>0</v>
      </c>
      <c r="AP274" s="16" t="n"/>
      <c r="AQ274" s="9" t="inlineStr">
        <is>
          <t>* 顶柜灯带
* 多一个插座
* 桌面左上角走水管</t>
        </is>
      </c>
      <c r="AR274" t="inlineStr">
        <is>
          <t>[待填]成本/费用字段</t>
        </is>
      </c>
    </row>
    <row r="275" ht="24" customHeight="1">
      <c r="A275" s="15" t="inlineStr">
        <is>
          <t>淘宝</t>
        </is>
      </c>
      <c r="B275" s="14" t="inlineStr">
        <is>
          <t>4502223291073018538</t>
        </is>
      </c>
      <c r="C275" s="14" t="inlineStr">
        <is>
          <t>非已记录补单</t>
        </is>
      </c>
      <c r="D275" s="15" t="inlineStr">
        <is>
          <t>2026-03-28</t>
        </is>
      </c>
      <c r="E275" s="15" t="inlineStr">
        <is>
          <t>周陈虹</t>
        </is>
      </c>
      <c r="F275" s="15" t="inlineStr">
        <is>
          <t>18466820883-1118</t>
        </is>
      </c>
      <c r="G275" s="15" t="inlineStr">
        <is>
          <t>上海 上海市 浦东新区 唐镇春泉路45弄56号802(000000)</t>
        </is>
      </c>
      <c r="H275" s="15" t="n"/>
      <c r="I275" s="15" t="inlineStr">
        <is>
          <t>P25250100405</t>
        </is>
      </c>
      <c r="J275" s="15" t="inlineStr">
        <is>
          <t>樱桃木窄柜 |樱桃木1米餐边柜</t>
        </is>
      </c>
      <c r="K275" s="15" t="inlineStr">
        <is>
          <t>窄柜-整柜洞石背板-1.2米</t>
        </is>
      </c>
      <c r="L275" s="15" t="inlineStr">
        <is>
          <t>是</t>
        </is>
      </c>
      <c r="M275" s="15" t="inlineStr">
        <is>
          <t>1</t>
        </is>
      </c>
      <c r="N275" s="15" t="n"/>
      <c r="O275" s="15" t="n"/>
      <c r="P275" s="15" t="n"/>
      <c r="Q275" s="15" t="n"/>
      <c r="R275" s="91">
        <f>IFERROR(SUMPRODUCT(('2-定价总表'!$A$3:$A$493="PPS"&amp;MID(I275,2,99))*('2-定价总表'!$C$3:$C$493=K275)*('2-定价总表'!$T$3:$T$493))*IF(M275="",1,M275),"")</f>
        <v/>
      </c>
      <c r="S275" s="90" t="e">
        <v>#N/A</v>
      </c>
      <c r="T275" s="90" t="e">
        <v>#N/A</v>
      </c>
      <c r="U275" s="90" t="e">
        <v>#N/A</v>
      </c>
      <c r="V275" s="90" t="e">
        <v>#N/A</v>
      </c>
      <c r="W275" s="90" t="e">
        <v>#N/A</v>
      </c>
      <c r="X275" s="90" t="e">
        <v>#N/A</v>
      </c>
      <c r="Y275" s="90" t="n"/>
      <c r="Z275" s="90" t="e">
        <v>#N/A</v>
      </c>
      <c r="AA275" s="90" t="e">
        <v>#N/A</v>
      </c>
      <c r="AB275" s="15">
        <f>SUM(S275:AA275)</f>
        <v/>
      </c>
      <c r="AC275" s="15" t="inlineStr">
        <is>
          <t>5728.40</t>
        </is>
      </c>
      <c r="AD275" s="15">
        <f>AC275*0.006</f>
        <v/>
      </c>
      <c r="AE275" s="15">
        <f>AC275*0.02</f>
        <v/>
      </c>
      <c r="AF275" s="15">
        <f>AC275-AD275-AE275</f>
        <v/>
      </c>
      <c r="AG275" s="15" t="n"/>
      <c r="AH275" s="15" t="n"/>
      <c r="AI275" s="15">
        <f>SUM(AG275:AH275)</f>
        <v/>
      </c>
      <c r="AJ275" s="15">
        <f>AF275-AB275+AG275+AH275</f>
        <v/>
      </c>
      <c r="AK275" s="15">
        <f>IF(C275="是","杭州","江西工厂")</f>
        <v/>
      </c>
      <c r="AL275" s="6" t="inlineStr">
        <is>
          <t>买家已付款,等待卖家发货</t>
        </is>
      </c>
      <c r="AM275" s="92" t="inlineStr">
        <is>
          <t>待匹配</t>
        </is>
      </c>
      <c r="AN275" s="15" t="inlineStr">
        <is>
          <t>没有申请退款</t>
        </is>
      </c>
      <c r="AO275" s="15" t="n">
        <v>0</v>
      </c>
      <c r="AP275" s="15" t="n"/>
      <c r="AQ275" s="6" t="inlineStr">
        <is>
          <t>* 顶柜灯带
* 多一个插座
* 桌面左上角走水管</t>
        </is>
      </c>
      <c r="AR275" s="88" t="inlineStr">
        <is>
          <t>公式错误/未解析: 产品理论成本、产品实际成本、实际运费、上楼费、安装费、订单赔付费
[待填]成本/费用字段</t>
        </is>
      </c>
    </row>
    <row r="276" ht="24" customHeight="1">
      <c r="A276" s="16" t="inlineStr">
        <is>
          <t>淘宝</t>
        </is>
      </c>
      <c r="B276" s="14" t="inlineStr">
        <is>
          <t>2701790688076021583</t>
        </is>
      </c>
      <c r="C276" s="14" t="inlineStr">
        <is>
          <t>非已记录补单</t>
        </is>
      </c>
      <c r="D276" s="16" t="inlineStr">
        <is>
          <t>2026-03-28</t>
        </is>
      </c>
      <c r="E276" s="16" t="inlineStr">
        <is>
          <t>卢小姐</t>
        </is>
      </c>
      <c r="F276" s="16" t="inlineStr">
        <is>
          <t>18413246573-5536</t>
        </is>
      </c>
      <c r="G276" s="16" t="inlineStr">
        <is>
          <t>浙江省 杭州市 萧山区 宁围街道中天大家悦潮云望府2幢1903</t>
        </is>
      </c>
      <c r="H276" s="16" t="inlineStr">
        <is>
          <t>2026-04-02</t>
        </is>
      </c>
      <c r="I276" s="16" t="inlineStr">
        <is>
          <t>P24210070901</t>
        </is>
      </c>
      <c r="J276" s="16" t="inlineStr">
        <is>
          <t>榉木岩板餐桌 |榉木三角腿岩板餐桌</t>
        </is>
      </c>
      <c r="K276" s="16" t="inlineStr">
        <is>
          <t>榉木餐桌-1.2米</t>
        </is>
      </c>
      <c r="L276" s="16" t="inlineStr">
        <is>
          <t>否</t>
        </is>
      </c>
      <c r="M276" s="16" t="inlineStr">
        <is>
          <t>1</t>
        </is>
      </c>
      <c r="N276" s="16" t="n"/>
      <c r="O276" s="16" t="inlineStr">
        <is>
          <t>壹米滴答快运</t>
        </is>
      </c>
      <c r="P276" s="16" t="inlineStr">
        <is>
          <t>700907570404</t>
        </is>
      </c>
      <c r="Q276" s="16" t="inlineStr">
        <is>
          <t>P50893920645</t>
        </is>
      </c>
      <c r="R276" s="16">
        <f>IFERROR(SUMPRODUCT(('2-定价总表'!$A$3:$A$493="PPS"&amp;MID(I276,2,99))*('2-定价总表'!$C$3:$C$493=K276)*('2-定价总表'!$T$3:$T$493))*IF(M276="",1,M276),"")</f>
        <v/>
      </c>
      <c r="S276" s="16" t="n">
        <v>2011.5</v>
      </c>
      <c r="T276" s="16" t="n">
        <v>108</v>
      </c>
      <c r="U276" s="16" t="n">
        <v>10</v>
      </c>
      <c r="V276" s="16" t="n">
        <v>135</v>
      </c>
      <c r="W276" s="16" t="n">
        <v>0</v>
      </c>
      <c r="X276" s="16" t="n">
        <v>156</v>
      </c>
      <c r="Y276" s="90" t="n"/>
      <c r="Z276" s="16" t="n">
        <v>0</v>
      </c>
      <c r="AA276" s="16" t="n">
        <v>0</v>
      </c>
      <c r="AB276" s="16">
        <f>SUM(S276:AA276)</f>
        <v/>
      </c>
      <c r="AC276" s="16" t="inlineStr">
        <is>
          <t>2624.60</t>
        </is>
      </c>
      <c r="AD276" s="16">
        <f>AC276*0.006</f>
        <v/>
      </c>
      <c r="AE276" s="16">
        <f>AC276*0.02</f>
        <v/>
      </c>
      <c r="AF276" s="16">
        <f>AC276-AD276-AE276</f>
        <v/>
      </c>
      <c r="AG276" s="16" t="n"/>
      <c r="AH276" s="16" t="n"/>
      <c r="AI276" s="16">
        <f>SUM(AG276:AH276)</f>
        <v/>
      </c>
      <c r="AJ276" s="16">
        <f>AF276-AB276+AG276+AH276</f>
        <v/>
      </c>
      <c r="AK276" s="16">
        <f>IF(C276="是","杭州","江西工厂")</f>
        <v/>
      </c>
      <c r="AL276" s="9" t="inlineStr">
        <is>
          <t>交易成功</t>
        </is>
      </c>
      <c r="AM276" s="93" t="inlineStr">
        <is>
          <t>202603282200117006144 7589241</t>
        </is>
      </c>
      <c r="AN276" s="16" t="inlineStr">
        <is>
          <t>没有申请退款</t>
        </is>
      </c>
      <c r="AO276" s="16" t="n">
        <v>0</v>
      </c>
      <c r="AP276" s="16" t="n"/>
      <c r="AQ276" s="9" t="n"/>
      <c r="AR276" t="inlineStr">
        <is>
          <t>[待填]成本/费用字段</t>
        </is>
      </c>
    </row>
    <row r="277" ht="24" customHeight="1">
      <c r="A277" s="15" t="inlineStr">
        <is>
          <t>淘宝</t>
        </is>
      </c>
      <c r="B277" s="14" t="inlineStr">
        <is>
          <t>2701791300075047554</t>
        </is>
      </c>
      <c r="C277" s="14" t="inlineStr">
        <is>
          <t>是</t>
        </is>
      </c>
      <c r="D277" s="15" t="inlineStr">
        <is>
          <t>2026-03-28</t>
        </is>
      </c>
      <c r="E277" s="15" t="inlineStr">
        <is>
          <t>未知</t>
        </is>
      </c>
      <c r="F277" s="15" t="inlineStr">
        <is>
          <t>未知</t>
        </is>
      </c>
      <c r="G277" s="15" t="inlineStr">
        <is>
          <t>未知</t>
        </is>
      </c>
      <c r="H277" s="15" t="inlineStr">
        <is>
          <t>2026-03-31</t>
        </is>
      </c>
      <c r="I277" s="15" t="inlineStr">
        <is>
          <t>P25250130420</t>
        </is>
      </c>
      <c r="J277" s="15" t="inlineStr">
        <is>
          <t>黑胡桃木太空舱餐边柜 |黑胡桃木曜黑餐边柜</t>
        </is>
      </c>
      <c r="K277" s="15" t="inlineStr">
        <is>
          <t>曜黑柜-下柜-2.1米</t>
        </is>
      </c>
      <c r="L277" s="15" t="inlineStr">
        <is>
          <t>否</t>
        </is>
      </c>
      <c r="M277" s="15" t="inlineStr">
        <is>
          <t>1</t>
        </is>
      </c>
      <c r="N277" s="15" t="n"/>
      <c r="O277" s="15" t="inlineStr">
        <is>
          <t>圆通速递</t>
        </is>
      </c>
      <c r="P277" s="15" t="inlineStr">
        <is>
          <t>YT2539234924811</t>
        </is>
      </c>
      <c r="Q277" s="15" t="n"/>
      <c r="R277" s="15">
        <f>IFERROR(SUMPRODUCT(('2-定价总表'!$A$3:$A$493="PPS"&amp;MID(I277,2,99))*('2-定价总表'!$C$3:$C$493=K277)*('2-定价总表'!$T$3:$T$493))*IF(M277="",1,M277),"")</f>
        <v/>
      </c>
      <c r="S277" s="49" t="n"/>
      <c r="T277" s="15" t="n"/>
      <c r="U277" s="15" t="n"/>
      <c r="V277" s="15" t="n"/>
      <c r="W277" s="15" t="n"/>
      <c r="X277" s="15" t="n"/>
      <c r="Y277" s="15" t="n"/>
      <c r="Z277" s="15" t="n"/>
      <c r="AA277" s="15" t="n"/>
      <c r="AB277" s="15">
        <f>SUM(S277:AA277)</f>
        <v/>
      </c>
      <c r="AC277" s="15" t="inlineStr">
        <is>
          <t>58.00</t>
        </is>
      </c>
      <c r="AD277" s="15">
        <f>AC277*0.006</f>
        <v/>
      </c>
      <c r="AE277" s="15">
        <f>AC277*0.02</f>
        <v/>
      </c>
      <c r="AF277" s="15">
        <f>AC277-AD277-AE277</f>
        <v/>
      </c>
      <c r="AG277" s="15" t="n"/>
      <c r="AH277" s="15" t="n"/>
      <c r="AI277" s="15">
        <f>SUM(AG277:AH277)</f>
        <v/>
      </c>
      <c r="AJ277" s="15">
        <f>AF277-AB277+AG277+AH277</f>
        <v/>
      </c>
      <c r="AK277" s="15">
        <f>IF(C277="是","杭州","江西工厂")</f>
        <v/>
      </c>
      <c r="AL277" s="6" t="inlineStr">
        <is>
          <t>交易成功</t>
        </is>
      </c>
      <c r="AM277" s="93" t="inlineStr">
        <is>
          <t>202603282300110868142 6987799</t>
        </is>
      </c>
      <c r="AN277" s="15" t="inlineStr">
        <is>
          <t>没有申请退款</t>
        </is>
      </c>
      <c r="AO277" s="15" t="n">
        <v>0</v>
      </c>
      <c r="AP277" s="15" t="n"/>
      <c r="AQ277" s="6" t="n"/>
      <c r="AR277" t="inlineStr">
        <is>
          <t>✓</t>
        </is>
      </c>
    </row>
    <row r="278" ht="24" customHeight="1">
      <c r="A278" s="16" t="inlineStr">
        <is>
          <t>淘宝</t>
        </is>
      </c>
      <c r="B278" s="14" t="inlineStr">
        <is>
          <t>2701793318056060892</t>
        </is>
      </c>
      <c r="C278" s="14" t="inlineStr">
        <is>
          <t>非已记录补单</t>
        </is>
      </c>
      <c r="D278" s="16" t="inlineStr">
        <is>
          <t>2026-03-27</t>
        </is>
      </c>
      <c r="E278" s="16" t="inlineStr">
        <is>
          <t>謝西夏</t>
        </is>
      </c>
      <c r="F278" s="16" t="inlineStr">
        <is>
          <t>13148123197-6235</t>
        </is>
      </c>
      <c r="G278" s="16" t="inlineStr">
        <is>
          <t>上海 上海市 徐汇区 田林街道中山西路2020号华宜大厦2座2102室</t>
        </is>
      </c>
      <c r="H278" s="16" t="inlineStr">
        <is>
          <t>2026-03-28</t>
        </is>
      </c>
      <c r="I278" s="16" t="inlineStr">
        <is>
          <t>P23980010606</t>
        </is>
      </c>
      <c r="J278" s="16" t="inlineStr">
        <is>
          <t>畔色样块</t>
        </is>
      </c>
      <c r="K278" s="16" t="inlineStr">
        <is>
          <t>榉木样块</t>
        </is>
      </c>
      <c r="L278" s="16" t="inlineStr">
        <is>
          <t>否</t>
        </is>
      </c>
      <c r="M278" s="16" t="inlineStr">
        <is>
          <t>1</t>
        </is>
      </c>
      <c r="N278" s="16" t="n"/>
      <c r="O278" s="16" t="inlineStr">
        <is>
          <t>申通快递</t>
        </is>
      </c>
      <c r="P278" s="16" t="inlineStr">
        <is>
          <t>773413292794093</t>
        </is>
      </c>
      <c r="Q278" s="16" t="n"/>
      <c r="R278" s="16">
        <f>IFERROR(SUMPRODUCT(('2-定价总表'!$A$3:$A$493="PPS"&amp;MID(I278,2,99))*('2-定价总表'!$C$3:$C$493=K278)*('2-定价总表'!$T$3:$T$493))*IF(M278="",1,M278),"")</f>
        <v/>
      </c>
      <c r="S278" s="90" t="n"/>
      <c r="T278" s="90" t="n"/>
      <c r="U278" s="90" t="n"/>
      <c r="V278" s="90" t="n"/>
      <c r="W278" s="90" t="e">
        <v>#N/A</v>
      </c>
      <c r="X278" s="90" t="e">
        <v>#N/A</v>
      </c>
      <c r="Y278" s="90" t="n"/>
      <c r="Z278" s="90" t="e">
        <v>#N/A</v>
      </c>
      <c r="AA278" s="90" t="e">
        <v>#N/A</v>
      </c>
      <c r="AB278" s="16">
        <f>SUM(S278:AA278)</f>
        <v/>
      </c>
      <c r="AC278" s="16" t="inlineStr">
        <is>
          <t>22.00</t>
        </is>
      </c>
      <c r="AD278" s="16">
        <f>AC278*0.006</f>
        <v/>
      </c>
      <c r="AE278" s="16">
        <f>AC278*0.02</f>
        <v/>
      </c>
      <c r="AF278" s="16">
        <f>AC278-AD278-AE278</f>
        <v/>
      </c>
      <c r="AG278" s="16" t="n"/>
      <c r="AH278" s="16" t="n"/>
      <c r="AI278" s="16">
        <f>SUM(AG278:AH278)</f>
        <v/>
      </c>
      <c r="AJ278" s="16">
        <f>AF278-AB278+AG278+AH278</f>
        <v/>
      </c>
      <c r="AK278" s="16">
        <f>IF(C278="是","杭州","江西工厂")</f>
        <v/>
      </c>
      <c r="AL278" s="9" t="inlineStr">
        <is>
          <t>交易成功</t>
        </is>
      </c>
      <c r="AM278" s="92" t="inlineStr">
        <is>
          <t>待匹配</t>
        </is>
      </c>
      <c r="AN278" s="16" t="inlineStr">
        <is>
          <t>没有申请退款</t>
        </is>
      </c>
      <c r="AO278" s="16" t="n">
        <v>0</v>
      </c>
      <c r="AP278" s="16" t="n"/>
      <c r="AQ278" s="9" t="n"/>
      <c r="AR278" s="88" t="inlineStr">
        <is>
          <t>公式错误/未解析: 订单赔付费、二次上门维修费、其它费用、好评/差价返、总成本、订单利润
[待填]成本/费用字段</t>
        </is>
      </c>
    </row>
    <row r="279" ht="24" customHeight="1">
      <c r="A279" s="15" t="inlineStr">
        <is>
          <t>淘宝</t>
        </is>
      </c>
      <c r="B279" s="14" t="inlineStr">
        <is>
          <t>2701793318056070074</t>
        </is>
      </c>
      <c r="C279" s="14" t="inlineStr">
        <is>
          <t>非已记录补单</t>
        </is>
      </c>
      <c r="D279" s="15" t="inlineStr">
        <is>
          <t>2026-03-27</t>
        </is>
      </c>
      <c r="E279" s="15" t="inlineStr">
        <is>
          <t>謝西夏</t>
        </is>
      </c>
      <c r="F279" s="15" t="inlineStr">
        <is>
          <t>13148123197-6235</t>
        </is>
      </c>
      <c r="G279" s="15" t="inlineStr">
        <is>
          <t>上海 上海市 徐汇区 田林街道中山西路2020号华宜大厦2座2102室</t>
        </is>
      </c>
      <c r="H279" s="15" t="inlineStr">
        <is>
          <t>2026-03-28</t>
        </is>
      </c>
      <c r="I279" s="15" t="inlineStr">
        <is>
          <t>P23980010606</t>
        </is>
      </c>
      <c r="J279" s="15" t="inlineStr">
        <is>
          <t>畔色样块</t>
        </is>
      </c>
      <c r="K279" s="15" t="inlineStr">
        <is>
          <t>榉木样块</t>
        </is>
      </c>
      <c r="L279" s="15" t="inlineStr">
        <is>
          <t>否</t>
        </is>
      </c>
      <c r="M279" s="15" t="inlineStr">
        <is>
          <t>1</t>
        </is>
      </c>
      <c r="N279" s="15" t="n"/>
      <c r="O279" s="15" t="inlineStr">
        <is>
          <t>申通快递</t>
        </is>
      </c>
      <c r="P279" s="15" t="inlineStr">
        <is>
          <t>773413292794093</t>
        </is>
      </c>
      <c r="Q279" s="15" t="n"/>
      <c r="R279" s="15">
        <f>IFERROR(SUMPRODUCT(('2-定价总表'!$A$3:$A$493="PPS"&amp;MID(I279,2,99))*('2-定价总表'!$C$3:$C$493=K279)*('2-定价总表'!$T$3:$T$493))*IF(M279="",1,M279),"")</f>
        <v/>
      </c>
      <c r="S279" s="90" t="n"/>
      <c r="T279" s="90" t="n"/>
      <c r="U279" s="90" t="n"/>
      <c r="V279" s="90" t="n"/>
      <c r="W279" s="90" t="e">
        <v>#N/A</v>
      </c>
      <c r="X279" s="90" t="e">
        <v>#N/A</v>
      </c>
      <c r="Y279" s="90" t="n"/>
      <c r="Z279" s="90" t="e">
        <v>#N/A</v>
      </c>
      <c r="AA279" s="90" t="e">
        <v>#N/A</v>
      </c>
      <c r="AB279" s="15">
        <f>SUM(S279:AA279)</f>
        <v/>
      </c>
      <c r="AC279" s="15" t="inlineStr">
        <is>
          <t>22.00</t>
        </is>
      </c>
      <c r="AD279" s="15">
        <f>AC279*0.006</f>
        <v/>
      </c>
      <c r="AE279" s="15">
        <f>AC279*0.02</f>
        <v/>
      </c>
      <c r="AF279" s="15">
        <f>AC279-AD279-AE279</f>
        <v/>
      </c>
      <c r="AG279" s="15" t="n"/>
      <c r="AH279" s="15" t="n"/>
      <c r="AI279" s="15">
        <f>SUM(AG279:AH279)</f>
        <v/>
      </c>
      <c r="AJ279" s="15">
        <f>AF279-AB279+AG279+AH279</f>
        <v/>
      </c>
      <c r="AK279" s="15">
        <f>IF(C279="是","杭州","江西工厂")</f>
        <v/>
      </c>
      <c r="AL279" s="6" t="inlineStr">
        <is>
          <t>交易成功</t>
        </is>
      </c>
      <c r="AM279" s="92" t="inlineStr">
        <is>
          <t>待匹配</t>
        </is>
      </c>
      <c r="AN279" s="15" t="inlineStr">
        <is>
          <t>没有申请退款</t>
        </is>
      </c>
      <c r="AO279" s="15" t="n">
        <v>0</v>
      </c>
      <c r="AP279" s="15" t="n"/>
      <c r="AQ279" s="6" t="n"/>
      <c r="AR279" s="88" t="inlineStr">
        <is>
          <t>公式错误/未解析: 订单赔付费、二次上门维修费、其它费用、好评/差价返、总成本、订单利润
[待填]成本/费用字段</t>
        </is>
      </c>
    </row>
    <row r="280" ht="24" customHeight="1">
      <c r="A280" s="16" t="inlineStr">
        <is>
          <t>淘宝</t>
        </is>
      </c>
      <c r="B280" s="14" t="inlineStr">
        <is>
          <t>2701793678055037873</t>
        </is>
      </c>
      <c r="C280" s="14" t="inlineStr">
        <is>
          <t>非已记录补单</t>
        </is>
      </c>
      <c r="D280" s="16" t="inlineStr">
        <is>
          <t>2026-03-27</t>
        </is>
      </c>
      <c r="E280" s="16" t="inlineStr">
        <is>
          <t>屈野</t>
        </is>
      </c>
      <c r="F280" s="16" t="inlineStr">
        <is>
          <t>17896414017-5291</t>
        </is>
      </c>
      <c r="G280" s="16" t="inlineStr">
        <is>
          <t>湖南省 长沙市 天心区 友谊路332号友谊路青园5栋2单元4楼西户（405）</t>
        </is>
      </c>
      <c r="H280" s="16" t="inlineStr">
        <is>
          <t>2026-04-21</t>
        </is>
      </c>
      <c r="I280" s="16" t="inlineStr">
        <is>
          <t>P23210030202</t>
        </is>
      </c>
      <c r="J280" s="16" t="inlineStr">
        <is>
          <t>普塔餐桌 |樱桃木框架餐桌</t>
        </is>
      </c>
      <c r="K280" s="16" t="inlineStr">
        <is>
          <t>普塔餐桌-1.2米</t>
        </is>
      </c>
      <c r="L280" s="16" t="inlineStr">
        <is>
          <t>是</t>
        </is>
      </c>
      <c r="M280" s="16" t="inlineStr">
        <is>
          <t>1</t>
        </is>
      </c>
      <c r="N280" s="16" t="n"/>
      <c r="O280" s="16" t="inlineStr">
        <is>
          <t>德邦快递</t>
        </is>
      </c>
      <c r="P280" s="16" t="inlineStr">
        <is>
          <t>DPK212534095911</t>
        </is>
      </c>
      <c r="Q280" s="16" t="inlineStr">
        <is>
          <t>P51024793259</t>
        </is>
      </c>
      <c r="R280" s="91">
        <f>IFERROR(SUMPRODUCT(('2-定价总表'!$A$3:$A$493="PPS"&amp;MID(I280,2,99))*('2-定价总表'!$C$3:$C$493=K280)*('2-定价总表'!$T$3:$T$493))*IF(M280="",1,M280),"")</f>
        <v/>
      </c>
      <c r="S280" s="90" t="e">
        <v>#N/A</v>
      </c>
      <c r="T280" s="90" t="e">
        <v>#N/A</v>
      </c>
      <c r="U280" s="90" t="e">
        <v>#N/A</v>
      </c>
      <c r="V280" s="90" t="e">
        <v>#N/A</v>
      </c>
      <c r="W280" s="90" t="e">
        <v>#N/A</v>
      </c>
      <c r="X280" s="90" t="e">
        <v>#N/A</v>
      </c>
      <c r="Y280" s="90" t="n"/>
      <c r="Z280" s="90" t="e">
        <v>#N/A</v>
      </c>
      <c r="AA280" s="90" t="e">
        <v>#N/A</v>
      </c>
      <c r="AB280" s="16">
        <f>SUM(S280:AA280)</f>
        <v/>
      </c>
      <c r="AC280" s="16" t="inlineStr">
        <is>
          <t>2961.00</t>
        </is>
      </c>
      <c r="AD280" s="16">
        <f>AC280*0.006</f>
        <v/>
      </c>
      <c r="AE280" s="16">
        <f>AC280*0.02</f>
        <v/>
      </c>
      <c r="AF280" s="16">
        <f>AC280-AD280-AE280</f>
        <v/>
      </c>
      <c r="AG280" s="16" t="n"/>
      <c r="AH280" s="16" t="n"/>
      <c r="AI280" s="16">
        <f>SUM(AG280:AH280)</f>
        <v/>
      </c>
      <c r="AJ280" s="16">
        <f>AF280-AB280+AG280+AH280</f>
        <v/>
      </c>
      <c r="AK280" s="16">
        <f>IF(C280="是","杭州","江西工厂")</f>
        <v/>
      </c>
      <c r="AL280" s="9" t="inlineStr">
        <is>
          <t>卖家已发货，等待买家确认</t>
        </is>
      </c>
      <c r="AM280" s="92" t="inlineStr">
        <is>
          <t>待匹配</t>
        </is>
      </c>
      <c r="AN280" s="16" t="inlineStr">
        <is>
          <t>没有申请退款</t>
        </is>
      </c>
      <c r="AO280" s="16" t="n">
        <v>0</v>
      </c>
      <c r="AP280" s="16" t="n"/>
      <c r="AQ280" s="9" t="inlineStr">
        <is>
          <t>榉木2.1×0.8大板桌打孔</t>
        </is>
      </c>
      <c r="AR280" s="88" t="inlineStr">
        <is>
          <t>公式错误/未解析: 产品理论成本、产品实际成本、实际运费、上楼费、安装费、订单赔付费
[待填]成本/费用字段</t>
        </is>
      </c>
    </row>
    <row r="281" ht="24" customHeight="1">
      <c r="A281" s="15" t="inlineStr">
        <is>
          <t>淘宝</t>
        </is>
      </c>
      <c r="B281" s="14" t="inlineStr">
        <is>
          <t>2701791878046047055</t>
        </is>
      </c>
      <c r="C281" s="14" t="inlineStr">
        <is>
          <t>非已记录补单</t>
        </is>
      </c>
      <c r="D281" s="15" t="inlineStr">
        <is>
          <t>2026-03-27</t>
        </is>
      </c>
      <c r="E281" s="15" t="inlineStr">
        <is>
          <t>屈野</t>
        </is>
      </c>
      <c r="F281" s="15" t="inlineStr">
        <is>
          <t>17896414017-5291</t>
        </is>
      </c>
      <c r="G281" s="15" t="inlineStr">
        <is>
          <t>湖南省 长沙市 天心区 友谊路332号友谊路青园5栋2单元4楼西户（405）</t>
        </is>
      </c>
      <c r="H281" s="15" t="inlineStr">
        <is>
          <t>2026-04-21</t>
        </is>
      </c>
      <c r="I281" s="15" t="inlineStr">
        <is>
          <t>P24210070901</t>
        </is>
      </c>
      <c r="J281" s="15" t="inlineStr">
        <is>
          <t>榉木岩板餐桌 |榉木三角腿岩板餐桌</t>
        </is>
      </c>
      <c r="K281" s="15" t="inlineStr">
        <is>
          <t>榉木餐桌-1.2米</t>
        </is>
      </c>
      <c r="L281" s="15" t="inlineStr">
        <is>
          <t>否</t>
        </is>
      </c>
      <c r="M281" s="15" t="inlineStr">
        <is>
          <t>1</t>
        </is>
      </c>
      <c r="N281" s="15" t="n"/>
      <c r="O281" s="15" t="inlineStr">
        <is>
          <t>德邦快递</t>
        </is>
      </c>
      <c r="P281" s="15" t="inlineStr">
        <is>
          <t>DPK212534095911</t>
        </is>
      </c>
      <c r="Q281" s="15" t="inlineStr">
        <is>
          <t>P51024793259</t>
        </is>
      </c>
      <c r="R281" s="15">
        <f>IFERROR(SUMPRODUCT(('2-定价总表'!$A$3:$A$493="PPS"&amp;MID(I281,2,99))*('2-定价总表'!$C$3:$C$493=K281)*('2-定价总表'!$T$3:$T$493))*IF(M281="",1,M281),"")</f>
        <v/>
      </c>
      <c r="S281" s="90" t="e">
        <v>#REF!</v>
      </c>
      <c r="T281" s="15" t="n">
        <v>350</v>
      </c>
      <c r="U281" s="15" t="n">
        <v>0</v>
      </c>
      <c r="V281" s="15" t="n">
        <v>78</v>
      </c>
      <c r="W281" s="15" t="n">
        <v>0</v>
      </c>
      <c r="X281" s="15" t="n">
        <v>0</v>
      </c>
      <c r="Y281" s="90" t="n"/>
      <c r="Z281" s="15" t="n">
        <v>0</v>
      </c>
      <c r="AA281" s="15" t="n">
        <v>0</v>
      </c>
      <c r="AB281" s="15">
        <f>SUM(S281:AA281)</f>
        <v/>
      </c>
      <c r="AC281" s="15" t="inlineStr">
        <is>
          <t>2704.74</t>
        </is>
      </c>
      <c r="AD281" s="15">
        <f>AC281*0.006</f>
        <v/>
      </c>
      <c r="AE281" s="15">
        <f>AC281*0.02</f>
        <v/>
      </c>
      <c r="AF281" s="15">
        <f>AC281-AD281-AE281</f>
        <v/>
      </c>
      <c r="AG281" s="15" t="n"/>
      <c r="AH281" s="15" t="n"/>
      <c r="AI281" s="15">
        <f>SUM(AG281:AH281)</f>
        <v/>
      </c>
      <c r="AJ281" s="15">
        <f>AF281-AB281+AG281+AH281</f>
        <v/>
      </c>
      <c r="AK281" s="15">
        <f>IF(C281="是","杭州","江西工厂")</f>
        <v/>
      </c>
      <c r="AL281" s="6" t="inlineStr">
        <is>
          <t>卖家已发货，等待买家确认</t>
        </is>
      </c>
      <c r="AM281" s="93" t="inlineStr">
        <is>
          <t>202603272200119432142 4720180</t>
        </is>
      </c>
      <c r="AN281" s="15" t="inlineStr">
        <is>
          <t>没有申请退款</t>
        </is>
      </c>
      <c r="AO281" s="15" t="n">
        <v>0</v>
      </c>
      <c r="AP281" s="15" t="n"/>
      <c r="AQ281" s="6" t="n"/>
      <c r="AR281" s="88" t="inlineStr">
        <is>
          <t>公式错误/未解析: 产品实际成本、总成本、订单利润
[待填]成本/费用字段</t>
        </is>
      </c>
    </row>
    <row r="282" ht="24" customHeight="1">
      <c r="A282" s="16" t="inlineStr">
        <is>
          <t>淘宝</t>
        </is>
      </c>
      <c r="B282" s="14" t="inlineStr">
        <is>
          <t>2701795513018017764</t>
        </is>
      </c>
      <c r="C282" s="14" t="inlineStr">
        <is>
          <t>是</t>
        </is>
      </c>
      <c r="D282" s="16" t="inlineStr">
        <is>
          <t>2026-03-27</t>
        </is>
      </c>
      <c r="E282" s="16" t="inlineStr">
        <is>
          <t>未知</t>
        </is>
      </c>
      <c r="F282" s="16" t="inlineStr">
        <is>
          <t>未知</t>
        </is>
      </c>
      <c r="G282" s="16" t="inlineStr">
        <is>
          <t>未知</t>
        </is>
      </c>
      <c r="H282" s="16" t="inlineStr">
        <is>
          <t>2026-03-31</t>
        </is>
      </c>
      <c r="I282" s="16" t="inlineStr">
        <is>
          <t>P25250130420</t>
        </is>
      </c>
      <c r="J282" s="16" t="inlineStr">
        <is>
          <t>黑胡桃木太空舱餐边柜 |黑胡桃木曜黑餐边柜</t>
        </is>
      </c>
      <c r="K282" s="16" t="inlineStr">
        <is>
          <t>曜黑柜-下柜-2.1米</t>
        </is>
      </c>
      <c r="L282" s="16" t="inlineStr">
        <is>
          <t>否</t>
        </is>
      </c>
      <c r="M282" s="16" t="inlineStr">
        <is>
          <t>1</t>
        </is>
      </c>
      <c r="N282" s="16" t="n"/>
      <c r="O282" s="16" t="inlineStr">
        <is>
          <t>圆通速递</t>
        </is>
      </c>
      <c r="P282" s="16" t="inlineStr">
        <is>
          <t>YT2544297525264</t>
        </is>
      </c>
      <c r="Q282" s="16" t="n"/>
      <c r="R282" s="16">
        <f>IFERROR(SUMPRODUCT(('2-定价总表'!$A$3:$A$493="PPS"&amp;MID(I282,2,99))*('2-定价总表'!$C$3:$C$493=K282)*('2-定价总表'!$T$3:$T$493))*IF(M282="",1,M282),"")</f>
        <v/>
      </c>
      <c r="S282" s="49" t="n"/>
      <c r="T282" s="16" t="n"/>
      <c r="U282" s="16" t="n"/>
      <c r="V282" s="16" t="n"/>
      <c r="W282" s="16" t="n"/>
      <c r="X282" s="16" t="n"/>
      <c r="Y282" s="16" t="n"/>
      <c r="Z282" s="16" t="n"/>
      <c r="AA282" s="16" t="n"/>
      <c r="AB282" s="16">
        <f>SUM(S282:AA282)</f>
        <v/>
      </c>
      <c r="AC282" s="16" t="inlineStr">
        <is>
          <t>30.00</t>
        </is>
      </c>
      <c r="AD282" s="16">
        <f>AC282*0.006</f>
        <v/>
      </c>
      <c r="AE282" s="16">
        <f>AC282*0.02</f>
        <v/>
      </c>
      <c r="AF282" s="16">
        <f>AC282-AD282-AE282</f>
        <v/>
      </c>
      <c r="AG282" s="16" t="n"/>
      <c r="AH282" s="16" t="n"/>
      <c r="AI282" s="16">
        <f>SUM(AG282:AH282)</f>
        <v/>
      </c>
      <c r="AJ282" s="16">
        <f>AF282-AB282+AG282+AH282</f>
        <v/>
      </c>
      <c r="AK282" s="16">
        <f>IF(C282="是","杭州","江西工厂")</f>
        <v/>
      </c>
      <c r="AL282" s="9" t="inlineStr">
        <is>
          <t>交易成功</t>
        </is>
      </c>
      <c r="AM282" s="93" t="inlineStr">
        <is>
          <t>202603272300111611145 2284903</t>
        </is>
      </c>
      <c r="AN282" s="16" t="inlineStr">
        <is>
          <t>没有申请退款</t>
        </is>
      </c>
      <c r="AO282" s="16" t="n">
        <v>0</v>
      </c>
      <c r="AP282" s="16" t="n"/>
      <c r="AQ282" s="9" t="n"/>
      <c r="AR282" t="inlineStr">
        <is>
          <t>✓</t>
        </is>
      </c>
    </row>
    <row r="283" ht="24" customHeight="1">
      <c r="A283" s="15" t="inlineStr">
        <is>
          <t>淘宝</t>
        </is>
      </c>
      <c r="B283" s="14" t="inlineStr">
        <is>
          <t>2701785722024017764</t>
        </is>
      </c>
      <c r="C283" s="14" t="inlineStr">
        <is>
          <t>非已记录补单</t>
        </is>
      </c>
      <c r="D283" s="15" t="inlineStr">
        <is>
          <t>2026-03-27</t>
        </is>
      </c>
      <c r="E283" s="15" t="inlineStr">
        <is>
          <t>未知</t>
        </is>
      </c>
      <c r="F283" s="15" t="inlineStr">
        <is>
          <t>未知</t>
        </is>
      </c>
      <c r="G283" s="15" t="inlineStr">
        <is>
          <t>未知</t>
        </is>
      </c>
      <c r="H283" s="15" t="n"/>
      <c r="I283" s="15" t="inlineStr">
        <is>
          <t>P25250130420</t>
        </is>
      </c>
      <c r="J283" s="15" t="inlineStr">
        <is>
          <t>黑胡桃木太空舱餐边柜 |黑胡桃木曜黑餐边柜</t>
        </is>
      </c>
      <c r="K283" s="15" t="inlineStr">
        <is>
          <t>曜黑柜-下柜-2.1米</t>
        </is>
      </c>
      <c r="L283" s="15" t="n"/>
      <c r="M283" s="15" t="inlineStr">
        <is>
          <t>1</t>
        </is>
      </c>
      <c r="N283" s="15" t="n"/>
      <c r="O283" s="15" t="n"/>
      <c r="P283" s="15" t="n"/>
      <c r="Q283" s="15" t="n"/>
      <c r="R283" s="15">
        <f>IFERROR(SUMPRODUCT(('2-定价总表'!$A$3:$A$493="PPS"&amp;MID(I283,2,99))*('2-定价总表'!$C$3:$C$493=K283)*('2-定价总表'!$T$3:$T$493))*IF(M283="",1,M283),"")</f>
        <v/>
      </c>
      <c r="S283" s="90" t="n"/>
      <c r="T283" s="90" t="n"/>
      <c r="U283" s="90" t="n"/>
      <c r="V283" s="90" t="n"/>
      <c r="W283" s="90" t="n"/>
      <c r="X283" s="90" t="n"/>
      <c r="Y283" s="90" t="n"/>
      <c r="Z283" s="90" t="n"/>
      <c r="AA283" s="90" t="n"/>
      <c r="AB283" s="15">
        <f>SUM(S283:AA283)</f>
        <v/>
      </c>
      <c r="AC283" s="15" t="n"/>
      <c r="AD283" s="15">
        <f>AC283*0.006</f>
        <v/>
      </c>
      <c r="AE283" s="15">
        <f>AC283*0.02</f>
        <v/>
      </c>
      <c r="AF283" s="15">
        <f>AC283-AD283-AE283</f>
        <v/>
      </c>
      <c r="AG283" s="15" t="n"/>
      <c r="AH283" s="15" t="n"/>
      <c r="AI283" s="15">
        <f>SUM(AG283:AH283)</f>
        <v/>
      </c>
      <c r="AJ283" s="15">
        <f>AF283-AB283+AG283+AH283</f>
        <v/>
      </c>
      <c r="AK283" s="15">
        <f>IF(C283="是","杭州","江西工厂")</f>
        <v/>
      </c>
      <c r="AL283" s="6" t="inlineStr">
        <is>
          <t>交易关闭</t>
        </is>
      </c>
      <c r="AM283" s="94" t="inlineStr">
        <is>
          <t>—</t>
        </is>
      </c>
      <c r="AN283" s="15" t="inlineStr">
        <is>
          <t>没有申请退款</t>
        </is>
      </c>
      <c r="AO283" s="15" t="n">
        <v>0</v>
      </c>
      <c r="AP283" s="15" t="n"/>
      <c r="AQ283" s="6" t="n"/>
      <c r="AR283" t="inlineStr">
        <is>
          <t>✓</t>
        </is>
      </c>
    </row>
    <row r="284" ht="24" customHeight="1">
      <c r="A284" s="16" t="inlineStr">
        <is>
          <t>淘宝</t>
        </is>
      </c>
      <c r="B284" s="14" t="inlineStr">
        <is>
          <t>2701795693022062956</t>
        </is>
      </c>
      <c r="C284" s="14" t="inlineStr">
        <is>
          <t>非已记录补单</t>
        </is>
      </c>
      <c r="D284" s="16" t="inlineStr">
        <is>
          <t>2026-03-27</t>
        </is>
      </c>
      <c r="E284" s="16" t="inlineStr">
        <is>
          <t>未知</t>
        </is>
      </c>
      <c r="F284" s="16" t="inlineStr">
        <is>
          <t>未知</t>
        </is>
      </c>
      <c r="G284" s="16" t="inlineStr">
        <is>
          <t>未知</t>
        </is>
      </c>
      <c r="H284" s="16" t="n"/>
      <c r="I284" s="16" t="inlineStr">
        <is>
          <t>P25250130420</t>
        </is>
      </c>
      <c r="J284" s="16" t="inlineStr">
        <is>
          <t>黑胡桃木太空舱餐边柜 |黑胡桃木曜黑餐边柜</t>
        </is>
      </c>
      <c r="K284" s="16" t="inlineStr">
        <is>
          <t>曜黑柜-下柜-2.1米</t>
        </is>
      </c>
      <c r="L284" s="16" t="n"/>
      <c r="M284" s="16" t="inlineStr">
        <is>
          <t>1</t>
        </is>
      </c>
      <c r="N284" s="16" t="n"/>
      <c r="O284" s="16" t="n"/>
      <c r="P284" s="16" t="n"/>
      <c r="Q284" s="16" t="n"/>
      <c r="R284" s="16">
        <f>IFERROR(SUMPRODUCT(('2-定价总表'!$A$3:$A$493="PPS"&amp;MID(I284,2,99))*('2-定价总表'!$C$3:$C$493=K284)*('2-定价总表'!$T$3:$T$493))*IF(M284="",1,M284),"")</f>
        <v/>
      </c>
      <c r="S284" s="90" t="n"/>
      <c r="T284" s="90" t="n"/>
      <c r="U284" s="90" t="n"/>
      <c r="V284" s="90" t="n"/>
      <c r="W284" s="90" t="n"/>
      <c r="X284" s="90" t="n"/>
      <c r="Y284" s="90" t="n"/>
      <c r="Z284" s="90" t="n"/>
      <c r="AA284" s="90" t="n"/>
      <c r="AB284" s="16">
        <f>SUM(S284:AA284)</f>
        <v/>
      </c>
      <c r="AC284" s="16" t="n"/>
      <c r="AD284" s="16">
        <f>AC284*0.006</f>
        <v/>
      </c>
      <c r="AE284" s="16">
        <f>AC284*0.02</f>
        <v/>
      </c>
      <c r="AF284" s="16">
        <f>AC284-AD284-AE284</f>
        <v/>
      </c>
      <c r="AG284" s="16" t="n"/>
      <c r="AH284" s="16" t="n"/>
      <c r="AI284" s="16">
        <f>SUM(AG284:AH284)</f>
        <v/>
      </c>
      <c r="AJ284" s="16">
        <f>AF284-AB284+AG284+AH284</f>
        <v/>
      </c>
      <c r="AK284" s="16">
        <f>IF(C284="是","杭州","江西工厂")</f>
        <v/>
      </c>
      <c r="AL284" s="9" t="inlineStr">
        <is>
          <t>交易关闭</t>
        </is>
      </c>
      <c r="AM284" s="94" t="inlineStr">
        <is>
          <t>—</t>
        </is>
      </c>
      <c r="AN284" s="16" t="inlineStr">
        <is>
          <t>没有申请退款</t>
        </is>
      </c>
      <c r="AO284" s="16" t="n">
        <v>0</v>
      </c>
      <c r="AP284" s="16" t="n"/>
      <c r="AQ284" s="9" t="n"/>
      <c r="AR284" t="inlineStr">
        <is>
          <t>✓</t>
        </is>
      </c>
    </row>
    <row r="285" ht="24" customHeight="1">
      <c r="A285" s="15" t="inlineStr">
        <is>
          <t>淘宝</t>
        </is>
      </c>
      <c r="B285" s="14" t="inlineStr">
        <is>
          <t>2701787988027044592</t>
        </is>
      </c>
      <c r="C285" s="14" t="inlineStr">
        <is>
          <t>非已记录补单</t>
        </is>
      </c>
      <c r="D285" s="15" t="inlineStr">
        <is>
          <t>2026-03-27</t>
        </is>
      </c>
      <c r="E285" s="15" t="inlineStr">
        <is>
          <t>未知</t>
        </is>
      </c>
      <c r="F285" s="15" t="inlineStr">
        <is>
          <t>未知</t>
        </is>
      </c>
      <c r="G285" s="15" t="inlineStr">
        <is>
          <t>未知</t>
        </is>
      </c>
      <c r="H285" s="15" t="n"/>
      <c r="I285" s="15" t="inlineStr">
        <is>
          <t>P25250130420</t>
        </is>
      </c>
      <c r="J285" s="15" t="inlineStr">
        <is>
          <t>黑胡桃木太空舱餐边柜 |黑胡桃木曜黑餐边柜</t>
        </is>
      </c>
      <c r="K285" s="15" t="inlineStr">
        <is>
          <t>曜黑柜-下柜-2.1米</t>
        </is>
      </c>
      <c r="L285" s="15" t="n"/>
      <c r="M285" s="15" t="inlineStr">
        <is>
          <t>1</t>
        </is>
      </c>
      <c r="N285" s="15" t="n"/>
      <c r="O285" s="15" t="n"/>
      <c r="P285" s="15" t="n"/>
      <c r="Q285" s="15" t="n"/>
      <c r="R285" s="15">
        <f>IFERROR(SUMPRODUCT(('2-定价总表'!$A$3:$A$493="PPS"&amp;MID(I285,2,99))*('2-定价总表'!$C$3:$C$493=K285)*('2-定价总表'!$T$3:$T$493))*IF(M285="",1,M285),"")</f>
        <v/>
      </c>
      <c r="S285" s="90" t="n"/>
      <c r="T285" s="90" t="n"/>
      <c r="U285" s="90" t="n"/>
      <c r="V285" s="90" t="n"/>
      <c r="W285" s="90" t="n"/>
      <c r="X285" s="90" t="n"/>
      <c r="Y285" s="90" t="n"/>
      <c r="Z285" s="90" t="n"/>
      <c r="AA285" s="90" t="n"/>
      <c r="AB285" s="15">
        <f>SUM(S285:AA285)</f>
        <v/>
      </c>
      <c r="AC285" s="15" t="n"/>
      <c r="AD285" s="15">
        <f>AC285*0.006</f>
        <v/>
      </c>
      <c r="AE285" s="15">
        <f>AC285*0.02</f>
        <v/>
      </c>
      <c r="AF285" s="15">
        <f>AC285-AD285-AE285</f>
        <v/>
      </c>
      <c r="AG285" s="15" t="n"/>
      <c r="AH285" s="15" t="n"/>
      <c r="AI285" s="15">
        <f>SUM(AG285:AH285)</f>
        <v/>
      </c>
      <c r="AJ285" s="15">
        <f>AF285-AB285+AG285+AH285</f>
        <v/>
      </c>
      <c r="AK285" s="15">
        <f>IF(C285="是","杭州","江西工厂")</f>
        <v/>
      </c>
      <c r="AL285" s="6" t="inlineStr">
        <is>
          <t>交易关闭</t>
        </is>
      </c>
      <c r="AM285" s="94" t="inlineStr">
        <is>
          <t>—</t>
        </is>
      </c>
      <c r="AN285" s="15" t="inlineStr">
        <is>
          <t>没有申请退款</t>
        </is>
      </c>
      <c r="AO285" s="15" t="n">
        <v>0</v>
      </c>
      <c r="AP285" s="15" t="n"/>
      <c r="AQ285" s="6" t="n"/>
      <c r="AR285" t="inlineStr">
        <is>
          <t>✓</t>
        </is>
      </c>
    </row>
    <row r="286" ht="24" customHeight="1">
      <c r="A286" s="16" t="inlineStr">
        <is>
          <t>淘宝</t>
        </is>
      </c>
      <c r="B286" s="14" t="inlineStr">
        <is>
          <t>4502224586003007631</t>
        </is>
      </c>
      <c r="C286" s="14" t="inlineStr">
        <is>
          <t>是</t>
        </is>
      </c>
      <c r="D286" s="16" t="inlineStr">
        <is>
          <t>2026-03-26</t>
        </is>
      </c>
      <c r="E286" s="16" t="inlineStr">
        <is>
          <t>未知</t>
        </is>
      </c>
      <c r="F286" s="16" t="inlineStr">
        <is>
          <t>未知</t>
        </is>
      </c>
      <c r="G286" s="16" t="inlineStr">
        <is>
          <t>未知</t>
        </is>
      </c>
      <c r="H286" s="16" t="inlineStr">
        <is>
          <t>2026-03-28</t>
        </is>
      </c>
      <c r="I286" s="16" t="inlineStr">
        <is>
          <t>P25250130420</t>
        </is>
      </c>
      <c r="J286" s="16" t="inlineStr">
        <is>
          <t>黑胡桃木太空舱餐边柜 |黑胡桃木曜黑餐边柜</t>
        </is>
      </c>
      <c r="K286" s="16" t="inlineStr">
        <is>
          <t>曜黑柜-下柜-2.1米</t>
        </is>
      </c>
      <c r="L286" s="16" t="inlineStr">
        <is>
          <t>否</t>
        </is>
      </c>
      <c r="M286" s="16" t="inlineStr">
        <is>
          <t>1</t>
        </is>
      </c>
      <c r="N286" s="16" t="n"/>
      <c r="O286" s="16" t="inlineStr">
        <is>
          <t>圆通速递</t>
        </is>
      </c>
      <c r="P286" s="16" t="inlineStr">
        <is>
          <t>YT2544189104241</t>
        </is>
      </c>
      <c r="Q286" s="16" t="n"/>
      <c r="R286" s="16">
        <f>IFERROR(SUMPRODUCT(('2-定价总表'!$A$3:$A$493="PPS"&amp;MID(I286,2,99))*('2-定价总表'!$C$3:$C$493=K286)*('2-定价总表'!$T$3:$T$493))*IF(M286="",1,M286),"")</f>
        <v/>
      </c>
      <c r="S286" s="49" t="n"/>
      <c r="T286" s="16" t="n"/>
      <c r="U286" s="16" t="n"/>
      <c r="V286" s="16" t="n"/>
      <c r="W286" s="16" t="n"/>
      <c r="X286" s="16" t="n"/>
      <c r="Y286" s="16" t="n"/>
      <c r="Z286" s="16" t="n"/>
      <c r="AA286" s="16" t="n"/>
      <c r="AB286" s="16">
        <f>SUM(S286:AA286)</f>
        <v/>
      </c>
      <c r="AC286" s="16" t="inlineStr">
        <is>
          <t>25.00</t>
        </is>
      </c>
      <c r="AD286" s="16">
        <f>AC286*0.006</f>
        <v/>
      </c>
      <c r="AE286" s="16">
        <f>AC286*0.02</f>
        <v/>
      </c>
      <c r="AF286" s="16">
        <f>AC286-AD286-AE286</f>
        <v/>
      </c>
      <c r="AG286" s="16" t="n"/>
      <c r="AH286" s="16" t="n"/>
      <c r="AI286" s="16">
        <f>SUM(AG286:AH286)</f>
        <v/>
      </c>
      <c r="AJ286" s="16">
        <f>AF286-AB286+AG286+AH286</f>
        <v/>
      </c>
      <c r="AK286" s="16">
        <f>IF(C286="是","杭州","江西工厂")</f>
        <v/>
      </c>
      <c r="AL286" s="9" t="inlineStr">
        <is>
          <t>交易成功</t>
        </is>
      </c>
      <c r="AM286" s="93" t="inlineStr">
        <is>
          <t>202603262300112354140 5816408</t>
        </is>
      </c>
      <c r="AN286" s="16" t="inlineStr">
        <is>
          <t>没有申请退款</t>
        </is>
      </c>
      <c r="AO286" s="16" t="n">
        <v>0</v>
      </c>
      <c r="AP286" s="16" t="n"/>
      <c r="AQ286" s="9" t="n"/>
      <c r="AR286" t="inlineStr">
        <is>
          <t>✓</t>
        </is>
      </c>
    </row>
    <row r="287" ht="24" customHeight="1">
      <c r="A287" s="15" t="inlineStr">
        <is>
          <t>淘宝</t>
        </is>
      </c>
      <c r="B287" s="14" t="inlineStr">
        <is>
          <t>2701778054073053150</t>
        </is>
      </c>
      <c r="C287" s="14" t="inlineStr">
        <is>
          <t>非已记录补单</t>
        </is>
      </c>
      <c r="D287" s="15" t="inlineStr">
        <is>
          <t>2026-03-26</t>
        </is>
      </c>
      <c r="E287" s="15" t="inlineStr">
        <is>
          <t>未知</t>
        </is>
      </c>
      <c r="F287" s="15" t="inlineStr">
        <is>
          <t>未知</t>
        </is>
      </c>
      <c r="G287" s="15" t="inlineStr">
        <is>
          <t>未知</t>
        </is>
      </c>
      <c r="H287" s="15" t="inlineStr">
        <is>
          <t>2026-03-27</t>
        </is>
      </c>
      <c r="I287" s="15" t="inlineStr">
        <is>
          <t>P23980010606</t>
        </is>
      </c>
      <c r="J287" s="15" t="inlineStr">
        <is>
          <t>畔色样块</t>
        </is>
      </c>
      <c r="K287" s="15" t="inlineStr">
        <is>
          <t>榉木样块</t>
        </is>
      </c>
      <c r="L287" s="15" t="n"/>
      <c r="M287" s="15" t="inlineStr">
        <is>
          <t>1</t>
        </is>
      </c>
      <c r="N287" s="15" t="n"/>
      <c r="O287" s="15" t="inlineStr">
        <is>
          <t>圆通速递</t>
        </is>
      </c>
      <c r="P287" s="15" t="inlineStr">
        <is>
          <t>YT2539023769845</t>
        </is>
      </c>
      <c r="Q287" s="15" t="n"/>
      <c r="R287" s="15">
        <f>IFERROR(SUMPRODUCT(('2-定价总表'!$A$3:$A$493="PPS"&amp;MID(I287,2,99))*('2-定价总表'!$C$3:$C$493=K287)*('2-定价总表'!$T$3:$T$493))*IF(M287="",1,M287),"")</f>
        <v/>
      </c>
      <c r="S287" s="90" t="n"/>
      <c r="T287" s="90" t="n"/>
      <c r="U287" s="90" t="n"/>
      <c r="V287" s="90" t="n"/>
      <c r="W287" s="90" t="n"/>
      <c r="X287" s="90" t="n"/>
      <c r="Y287" s="90" t="n"/>
      <c r="Z287" s="90" t="n"/>
      <c r="AA287" s="90" t="n"/>
      <c r="AB287" s="15">
        <f>SUM(S287:AA287)</f>
        <v/>
      </c>
      <c r="AC287" s="15" t="inlineStr">
        <is>
          <t>22.00</t>
        </is>
      </c>
      <c r="AD287" s="15">
        <f>AC287*0.006</f>
        <v/>
      </c>
      <c r="AE287" s="15">
        <f>AC287*0.02</f>
        <v/>
      </c>
      <c r="AF287" s="15">
        <f>AC287-AD287-AE287</f>
        <v/>
      </c>
      <c r="AG287" s="15" t="n"/>
      <c r="AH287" s="15" t="n"/>
      <c r="AI287" s="15">
        <f>SUM(AG287:AH287)</f>
        <v/>
      </c>
      <c r="AJ287" s="15">
        <f>AF287-AB287+AG287+AH287</f>
        <v/>
      </c>
      <c r="AK287" s="15">
        <f>IF(C287="是","杭州","江西工厂")</f>
        <v/>
      </c>
      <c r="AL287" s="6" t="inlineStr">
        <is>
          <t>交易关闭</t>
        </is>
      </c>
      <c r="AM287" s="93" t="inlineStr">
        <is>
          <t>202603270200700115308 30045624245</t>
        </is>
      </c>
      <c r="AN287" s="15" t="inlineStr">
        <is>
          <t>退款成功</t>
        </is>
      </c>
      <c r="AO287" s="15" t="n">
        <v>22</v>
      </c>
      <c r="AP287" s="15" t="n"/>
      <c r="AQ287" s="6" t="n"/>
      <c r="AR287" t="inlineStr">
        <is>
          <t>[待填]成本/费用字段</t>
        </is>
      </c>
    </row>
    <row r="288" ht="24" customHeight="1">
      <c r="A288" s="16" t="inlineStr">
        <is>
          <t>淘宝</t>
        </is>
      </c>
      <c r="B288" s="14" t="inlineStr">
        <is>
          <t>2701788495053175866</t>
        </is>
      </c>
      <c r="C288" s="14" t="inlineStr">
        <is>
          <t>非已记录补单</t>
        </is>
      </c>
      <c r="D288" s="16" t="inlineStr">
        <is>
          <t>2026-03-25</t>
        </is>
      </c>
      <c r="E288" s="16" t="inlineStr">
        <is>
          <t>钱女士</t>
        </is>
      </c>
      <c r="F288" s="16" t="inlineStr">
        <is>
          <t>18466666200-6306</t>
        </is>
      </c>
      <c r="G288" s="16" t="inlineStr">
        <is>
          <t>上海 上海市 青浦区  金字圩路436弄绿城春晓园28-702</t>
        </is>
      </c>
      <c r="H288" s="16" t="inlineStr">
        <is>
          <t>2026-04-27</t>
        </is>
      </c>
      <c r="I288" s="16" t="inlineStr">
        <is>
          <t>P24150030513</t>
        </is>
      </c>
      <c r="J288" s="16" t="inlineStr">
        <is>
          <t>畔色组合柜 |樱桃木灵感组合柜</t>
        </is>
      </c>
      <c r="K288" s="16" t="inlineStr">
        <is>
          <t>组合柜-开放柜</t>
        </is>
      </c>
      <c r="L288" s="16" t="inlineStr">
        <is>
          <t>否</t>
        </is>
      </c>
      <c r="M288" s="16" t="inlineStr">
        <is>
          <t>2</t>
        </is>
      </c>
      <c r="N288" s="16" t="n"/>
      <c r="O288" s="16" t="inlineStr">
        <is>
          <t>德邦快递</t>
        </is>
      </c>
      <c r="P288" s="16" t="inlineStr">
        <is>
          <t>DPK212534094353</t>
        </is>
      </c>
      <c r="Q288" s="16" t="n"/>
      <c r="R288" s="91">
        <f>IFERROR(SUMPRODUCT(('2-定价总表'!$A$3:$A$493="PPS"&amp;MID(I288,2,99))*('2-定价总表'!$C$3:$C$493=K288)*('2-定价总表'!$T$3:$T$493))*IF(M288="",1,M288),"")</f>
        <v/>
      </c>
      <c r="S288" s="90" t="e">
        <v>#N/A</v>
      </c>
      <c r="T288" s="90" t="e">
        <v>#N/A</v>
      </c>
      <c r="U288" s="90" t="e">
        <v>#N/A</v>
      </c>
      <c r="V288" s="90" t="e">
        <v>#N/A</v>
      </c>
      <c r="W288" s="90" t="e">
        <v>#N/A</v>
      </c>
      <c r="X288" s="90" t="e">
        <v>#N/A</v>
      </c>
      <c r="Y288" s="90" t="n"/>
      <c r="Z288" s="90" t="e">
        <v>#N/A</v>
      </c>
      <c r="AA288" s="90" t="e">
        <v>#N/A</v>
      </c>
      <c r="AB288" s="16">
        <f>SUM(S288:AA288)</f>
        <v/>
      </c>
      <c r="AC288" s="16" t="inlineStr">
        <is>
          <t>2149.92</t>
        </is>
      </c>
      <c r="AD288" s="16">
        <f>AC288*0.006</f>
        <v/>
      </c>
      <c r="AE288" s="16">
        <f>AC288*0.02</f>
        <v/>
      </c>
      <c r="AF288" s="16">
        <f>AC288-AD288-AE288</f>
        <v/>
      </c>
      <c r="AG288" s="16" t="n"/>
      <c r="AH288" s="16" t="n"/>
      <c r="AI288" s="16">
        <f>SUM(AG288:AH288)</f>
        <v/>
      </c>
      <c r="AJ288" s="16">
        <f>AF288-AB288+AG288+AH288</f>
        <v/>
      </c>
      <c r="AK288" s="16">
        <f>IF(C288="是","杭州","江西工厂")</f>
        <v/>
      </c>
      <c r="AL288" s="9" t="inlineStr">
        <is>
          <t>卖家已发货，等待买家确认</t>
        </is>
      </c>
      <c r="AM288" s="92" t="inlineStr">
        <is>
          <t>待匹配</t>
        </is>
      </c>
      <c r="AN288" s="16" t="inlineStr">
        <is>
          <t>没有申请退款</t>
        </is>
      </c>
      <c r="AO288" s="16" t="n">
        <v>0</v>
      </c>
      <c r="AP288" s="16" t="n"/>
      <c r="AQ288" s="9" t="n"/>
      <c r="AR288" s="88" t="inlineStr">
        <is>
          <t>公式错误/未解析: 产品理论成本、产品实际成本、实际运费、上楼费、安装费、订单赔付费
[待填]成本/费用字段</t>
        </is>
      </c>
    </row>
    <row r="289" ht="24" customHeight="1">
      <c r="A289" s="15" t="inlineStr">
        <is>
          <t>淘宝</t>
        </is>
      </c>
      <c r="B289" s="14" t="inlineStr">
        <is>
          <t>2701788495053202694</t>
        </is>
      </c>
      <c r="C289" s="14" t="inlineStr">
        <is>
          <t>非已记录补单</t>
        </is>
      </c>
      <c r="D289" s="15" t="inlineStr">
        <is>
          <t>2026-03-25</t>
        </is>
      </c>
      <c r="E289" s="15" t="inlineStr">
        <is>
          <t>钱女士</t>
        </is>
      </c>
      <c r="F289" s="15" t="inlineStr">
        <is>
          <t>18466666200-6306</t>
        </is>
      </c>
      <c r="G289" s="15" t="inlineStr">
        <is>
          <t>上海 上海市 青浦区  金字圩路436弄绿城春晓园28-702</t>
        </is>
      </c>
      <c r="H289" s="15" t="inlineStr">
        <is>
          <t>2026-04-27</t>
        </is>
      </c>
      <c r="I289" s="15" t="inlineStr">
        <is>
          <t>P24150030513</t>
        </is>
      </c>
      <c r="J289" s="15" t="inlineStr">
        <is>
          <t>畔色组合柜 |樱桃木灵感组合柜</t>
        </is>
      </c>
      <c r="K289" s="15" t="inlineStr">
        <is>
          <t>组合柜-开放柜</t>
        </is>
      </c>
      <c r="L289" s="15" t="inlineStr">
        <is>
          <t>否</t>
        </is>
      </c>
      <c r="M289" s="15" t="inlineStr">
        <is>
          <t>1</t>
        </is>
      </c>
      <c r="N289" s="15" t="n"/>
      <c r="O289" s="15" t="inlineStr">
        <is>
          <t>德邦快递</t>
        </is>
      </c>
      <c r="P289" s="15" t="inlineStr">
        <is>
          <t>DPK212534094353</t>
        </is>
      </c>
      <c r="Q289" s="15" t="n"/>
      <c r="R289" s="91">
        <f>IFERROR(SUMPRODUCT(('2-定价总表'!$A$3:$A$493="PPS"&amp;MID(I289,2,99))*('2-定价总表'!$C$3:$C$493=K289)*('2-定价总表'!$T$3:$T$493))*IF(M289="",1,M289),"")</f>
        <v/>
      </c>
      <c r="S289" s="90" t="e">
        <v>#N/A</v>
      </c>
      <c r="T289" s="90" t="e">
        <v>#N/A</v>
      </c>
      <c r="U289" s="90" t="e">
        <v>#N/A</v>
      </c>
      <c r="V289" s="90" t="e">
        <v>#N/A</v>
      </c>
      <c r="W289" s="90" t="e">
        <v>#N/A</v>
      </c>
      <c r="X289" s="90" t="e">
        <v>#N/A</v>
      </c>
      <c r="Y289" s="90" t="n"/>
      <c r="Z289" s="90" t="e">
        <v>#N/A</v>
      </c>
      <c r="AA289" s="90" t="e">
        <v>#N/A</v>
      </c>
      <c r="AB289" s="15">
        <f>SUM(S289:AA289)</f>
        <v/>
      </c>
      <c r="AC289" s="15" t="inlineStr">
        <is>
          <t>1192.08</t>
        </is>
      </c>
      <c r="AD289" s="15">
        <f>AC289*0.006</f>
        <v/>
      </c>
      <c r="AE289" s="15">
        <f>AC289*0.02</f>
        <v/>
      </c>
      <c r="AF289" s="15">
        <f>AC289-AD289-AE289</f>
        <v/>
      </c>
      <c r="AG289" s="15" t="n"/>
      <c r="AH289" s="15" t="n"/>
      <c r="AI289" s="15">
        <f>SUM(AG289:AH289)</f>
        <v/>
      </c>
      <c r="AJ289" s="15">
        <f>AF289-AB289+AG289+AH289</f>
        <v/>
      </c>
      <c r="AK289" s="15">
        <f>IF(C289="是","杭州","江西工厂")</f>
        <v/>
      </c>
      <c r="AL289" s="6" t="inlineStr">
        <is>
          <t>卖家已发货，等待买家确认</t>
        </is>
      </c>
      <c r="AM289" s="92" t="inlineStr">
        <is>
          <t>待匹配</t>
        </is>
      </c>
      <c r="AN289" s="15" t="inlineStr">
        <is>
          <t>没有申请退款</t>
        </is>
      </c>
      <c r="AO289" s="15" t="n">
        <v>0</v>
      </c>
      <c r="AP289" s="15" t="n"/>
      <c r="AQ289" s="6" t="n"/>
      <c r="AR289" s="88" t="inlineStr">
        <is>
          <t>公式错误/未解析: 产品理论成本、产品实际成本、实际运费、上楼费、安装费、订单赔付费
[待填]成本/费用字段</t>
        </is>
      </c>
    </row>
    <row r="290" ht="24" customHeight="1">
      <c r="A290" s="16" t="inlineStr">
        <is>
          <t>淘宝</t>
        </is>
      </c>
      <c r="B290" s="14" t="inlineStr">
        <is>
          <t>2701782483053039473</t>
        </is>
      </c>
      <c r="C290" s="14" t="inlineStr">
        <is>
          <t>非已记录补单</t>
        </is>
      </c>
      <c r="D290" s="16" t="inlineStr">
        <is>
          <t>2026-03-25</t>
        </is>
      </c>
      <c r="E290" s="16" t="inlineStr">
        <is>
          <t>未知</t>
        </is>
      </c>
      <c r="F290" s="16" t="inlineStr">
        <is>
          <t>未知</t>
        </is>
      </c>
      <c r="G290" s="16" t="inlineStr">
        <is>
          <t>未知</t>
        </is>
      </c>
      <c r="H290" s="16" t="n"/>
      <c r="I290" s="16" t="inlineStr">
        <is>
          <t>P24150030513</t>
        </is>
      </c>
      <c r="J290" s="16" t="inlineStr">
        <is>
          <t>畔色组合柜 |樱桃木灵感组合柜</t>
        </is>
      </c>
      <c r="K290" s="16" t="inlineStr">
        <is>
          <t>组合柜-开放柜</t>
        </is>
      </c>
      <c r="L290" s="16" t="n"/>
      <c r="M290" s="16" t="inlineStr">
        <is>
          <t>1</t>
        </is>
      </c>
      <c r="N290" s="16" t="n"/>
      <c r="O290" s="16" t="n"/>
      <c r="P290" s="16" t="n"/>
      <c r="Q290" s="16" t="n"/>
      <c r="R290" s="16">
        <f>IFERROR(SUMPRODUCT(('2-定价总表'!$A$3:$A$493="PPS"&amp;MID(I290,2,99))*('2-定价总表'!$C$3:$C$493=K290)*('2-定价总表'!$T$3:$T$493))*IF(M290="",1,M290),"")</f>
        <v/>
      </c>
      <c r="S290" s="90" t="n"/>
      <c r="T290" s="90" t="n"/>
      <c r="U290" s="90" t="n"/>
      <c r="V290" s="90" t="n"/>
      <c r="W290" s="90" t="n"/>
      <c r="X290" s="90" t="n"/>
      <c r="Y290" s="90" t="n"/>
      <c r="Z290" s="90" t="n"/>
      <c r="AA290" s="90" t="n"/>
      <c r="AB290" s="16">
        <f>SUM(S290:AA290)</f>
        <v/>
      </c>
      <c r="AC290" s="16" t="inlineStr">
        <is>
          <t>1348.14</t>
        </is>
      </c>
      <c r="AD290" s="16">
        <f>AC290*0.006</f>
        <v/>
      </c>
      <c r="AE290" s="16">
        <f>AC290*0.02</f>
        <v/>
      </c>
      <c r="AF290" s="16">
        <f>AC290-AD290-AE290</f>
        <v/>
      </c>
      <c r="AG290" s="16" t="n"/>
      <c r="AH290" s="16" t="n"/>
      <c r="AI290" s="16">
        <f>SUM(AG290:AH290)</f>
        <v/>
      </c>
      <c r="AJ290" s="16">
        <f>AF290-AB290+AG290+AH290</f>
        <v/>
      </c>
      <c r="AK290" s="16">
        <f>IF(C290="是","杭州","江西工厂")</f>
        <v/>
      </c>
      <c r="AL290" s="9" t="inlineStr">
        <is>
          <t>交易关闭</t>
        </is>
      </c>
      <c r="AM290" s="94" t="inlineStr">
        <is>
          <t>—</t>
        </is>
      </c>
      <c r="AN290" s="16" t="inlineStr">
        <is>
          <t>退款成功</t>
        </is>
      </c>
      <c r="AO290" s="16" t="n">
        <v>1364.14</v>
      </c>
      <c r="AP290" s="16" t="n"/>
      <c r="AQ290" s="9" t="n"/>
      <c r="AR290" t="inlineStr">
        <is>
          <t>✓</t>
        </is>
      </c>
    </row>
    <row r="291" ht="24" customHeight="1">
      <c r="A291" s="15" t="inlineStr">
        <is>
          <t>淘宝</t>
        </is>
      </c>
      <c r="B291" s="14" t="inlineStr">
        <is>
          <t>2701782483053048655</t>
        </is>
      </c>
      <c r="C291" s="14" t="inlineStr">
        <is>
          <t>非已记录补单</t>
        </is>
      </c>
      <c r="D291" s="15" t="inlineStr">
        <is>
          <t>2026-03-25</t>
        </is>
      </c>
      <c r="E291" s="15" t="inlineStr">
        <is>
          <t>未知</t>
        </is>
      </c>
      <c r="F291" s="15" t="inlineStr">
        <is>
          <t>未知</t>
        </is>
      </c>
      <c r="G291" s="15" t="inlineStr">
        <is>
          <t>未知</t>
        </is>
      </c>
      <c r="H291" s="15" t="n"/>
      <c r="I291" s="15" t="inlineStr">
        <is>
          <t>P24150030513</t>
        </is>
      </c>
      <c r="J291" s="15" t="inlineStr">
        <is>
          <t>畔色组合柜 |樱桃木灵感组合柜</t>
        </is>
      </c>
      <c r="K291" s="15" t="inlineStr">
        <is>
          <t>组合柜-开放柜</t>
        </is>
      </c>
      <c r="L291" s="15" t="n"/>
      <c r="M291" s="15" t="inlineStr">
        <is>
          <t>1</t>
        </is>
      </c>
      <c r="N291" s="15" t="n"/>
      <c r="O291" s="15" t="n"/>
      <c r="P291" s="15" t="n"/>
      <c r="Q291" s="15" t="n"/>
      <c r="R291" s="15">
        <f>IFERROR(SUMPRODUCT(('2-定价总表'!$A$3:$A$493="PPS"&amp;MID(I291,2,99))*('2-定价总表'!$C$3:$C$493=K291)*('2-定价总表'!$T$3:$T$493))*IF(M291="",1,M291),"")</f>
        <v/>
      </c>
      <c r="S291" s="90" t="n"/>
      <c r="T291" s="90" t="n"/>
      <c r="U291" s="90" t="n"/>
      <c r="V291" s="90" t="n"/>
      <c r="W291" s="90" t="n"/>
      <c r="X291" s="90" t="n"/>
      <c r="Y291" s="90" t="n"/>
      <c r="Z291" s="90" t="n"/>
      <c r="AA291" s="90" t="n"/>
      <c r="AB291" s="15">
        <f>SUM(S291:AA291)</f>
        <v/>
      </c>
      <c r="AC291" s="15" t="inlineStr">
        <is>
          <t>1089.52</t>
        </is>
      </c>
      <c r="AD291" s="15">
        <f>AC291*0.006</f>
        <v/>
      </c>
      <c r="AE291" s="15">
        <f>AC291*0.02</f>
        <v/>
      </c>
      <c r="AF291" s="15">
        <f>AC291-AD291-AE291</f>
        <v/>
      </c>
      <c r="AG291" s="15" t="n"/>
      <c r="AH291" s="15" t="n"/>
      <c r="AI291" s="15">
        <f>SUM(AG291:AH291)</f>
        <v/>
      </c>
      <c r="AJ291" s="15">
        <f>AF291-AB291+AG291+AH291</f>
        <v/>
      </c>
      <c r="AK291" s="15">
        <f>IF(C291="是","杭州","江西工厂")</f>
        <v/>
      </c>
      <c r="AL291" s="6" t="inlineStr">
        <is>
          <t>交易关闭</t>
        </is>
      </c>
      <c r="AM291" s="94" t="inlineStr">
        <is>
          <t>—</t>
        </is>
      </c>
      <c r="AN291" s="15" t="inlineStr">
        <is>
          <t>退款成功</t>
        </is>
      </c>
      <c r="AO291" s="15" t="n">
        <v>1089.52</v>
      </c>
      <c r="AP291" s="15" t="n"/>
      <c r="AQ291" s="6" t="n"/>
      <c r="AR291" t="inlineStr">
        <is>
          <t>✓</t>
        </is>
      </c>
    </row>
    <row r="292" ht="24" customHeight="1">
      <c r="A292" s="16" t="inlineStr">
        <is>
          <t>淘宝</t>
        </is>
      </c>
      <c r="B292" s="14" t="inlineStr">
        <is>
          <t>2701782483053075483</t>
        </is>
      </c>
      <c r="C292" s="14" t="inlineStr">
        <is>
          <t>非已记录补单</t>
        </is>
      </c>
      <c r="D292" s="16" t="inlineStr">
        <is>
          <t>2026-03-25</t>
        </is>
      </c>
      <c r="E292" s="16" t="inlineStr">
        <is>
          <t>未知</t>
        </is>
      </c>
      <c r="F292" s="16" t="inlineStr">
        <is>
          <t>未知</t>
        </is>
      </c>
      <c r="G292" s="16" t="inlineStr">
        <is>
          <t>未知</t>
        </is>
      </c>
      <c r="H292" s="16" t="n"/>
      <c r="I292" s="16" t="inlineStr">
        <is>
          <t>P24150030513</t>
        </is>
      </c>
      <c r="J292" s="16" t="inlineStr">
        <is>
          <t>畔色组合柜 |樱桃木灵感组合柜</t>
        </is>
      </c>
      <c r="K292" s="16" t="inlineStr">
        <is>
          <t>组合柜-开放柜</t>
        </is>
      </c>
      <c r="L292" s="16" t="n"/>
      <c r="M292" s="16" t="inlineStr">
        <is>
          <t>1</t>
        </is>
      </c>
      <c r="N292" s="16" t="n"/>
      <c r="O292" s="16" t="n"/>
      <c r="P292" s="16" t="n"/>
      <c r="Q292" s="16" t="n"/>
      <c r="R292" s="16">
        <f>IFERROR(SUMPRODUCT(('2-定价总表'!$A$3:$A$493="PPS"&amp;MID(I292,2,99))*('2-定价总表'!$C$3:$C$493=K292)*('2-定价总表'!$T$3:$T$493))*IF(M292="",1,M292),"")</f>
        <v/>
      </c>
      <c r="S292" s="90" t="n"/>
      <c r="T292" s="90" t="n"/>
      <c r="U292" s="90" t="n"/>
      <c r="V292" s="90" t="n"/>
      <c r="W292" s="90" t="n"/>
      <c r="X292" s="90" t="n"/>
      <c r="Y292" s="90" t="n"/>
      <c r="Z292" s="90" t="n"/>
      <c r="AA292" s="90" t="n"/>
      <c r="AB292" s="16">
        <f>SUM(S292:AA292)</f>
        <v/>
      </c>
      <c r="AC292" s="16" t="inlineStr">
        <is>
          <t>1199.34</t>
        </is>
      </c>
      <c r="AD292" s="16">
        <f>AC292*0.006</f>
        <v/>
      </c>
      <c r="AE292" s="16">
        <f>AC292*0.02</f>
        <v/>
      </c>
      <c r="AF292" s="16">
        <f>AC292-AD292-AE292</f>
        <v/>
      </c>
      <c r="AG292" s="16" t="n"/>
      <c r="AH292" s="16" t="n"/>
      <c r="AI292" s="16">
        <f>SUM(AG292:AH292)</f>
        <v/>
      </c>
      <c r="AJ292" s="16">
        <f>AF292-AB292+AG292+AH292</f>
        <v/>
      </c>
      <c r="AK292" s="16">
        <f>IF(C292="是","杭州","江西工厂")</f>
        <v/>
      </c>
      <c r="AL292" s="9" t="inlineStr">
        <is>
          <t>交易关闭</t>
        </is>
      </c>
      <c r="AM292" s="94" t="inlineStr">
        <is>
          <t>—</t>
        </is>
      </c>
      <c r="AN292" s="16" t="inlineStr">
        <is>
          <t>退款成功</t>
        </is>
      </c>
      <c r="AO292" s="16" t="n">
        <v>1215.34</v>
      </c>
      <c r="AP292" s="16" t="n"/>
      <c r="AQ292" s="9" t="n"/>
      <c r="AR292" t="inlineStr">
        <is>
          <t>✓</t>
        </is>
      </c>
    </row>
    <row r="293" ht="24" customHeight="1">
      <c r="A293" s="15" t="inlineStr">
        <is>
          <t>淘宝</t>
        </is>
      </c>
      <c r="B293" s="14" t="inlineStr">
        <is>
          <t>4502207666028045621</t>
        </is>
      </c>
      <c r="C293" s="14" t="inlineStr">
        <is>
          <t>是</t>
        </is>
      </c>
      <c r="D293" s="15" t="inlineStr">
        <is>
          <t>2026-03-25</t>
        </is>
      </c>
      <c r="E293" s="15" t="inlineStr">
        <is>
          <t>未知</t>
        </is>
      </c>
      <c r="F293" s="15" t="inlineStr">
        <is>
          <t>未知</t>
        </is>
      </c>
      <c r="G293" s="15" t="inlineStr">
        <is>
          <t>未知</t>
        </is>
      </c>
      <c r="H293" s="15" t="inlineStr">
        <is>
          <t>2026-03-28</t>
        </is>
      </c>
      <c r="I293" s="15" t="inlineStr">
        <is>
          <t>P25250130420</t>
        </is>
      </c>
      <c r="J293" s="15" t="inlineStr">
        <is>
          <t>黑胡桃木太空舱餐边柜 |黑胡桃木曜黑餐边柜</t>
        </is>
      </c>
      <c r="K293" s="15" t="inlineStr">
        <is>
          <t>曜黑柜-下柜-2.1米</t>
        </is>
      </c>
      <c r="L293" s="15" t="inlineStr">
        <is>
          <t>否</t>
        </is>
      </c>
      <c r="M293" s="15" t="inlineStr">
        <is>
          <t>1</t>
        </is>
      </c>
      <c r="N293" s="15" t="n"/>
      <c r="O293" s="15" t="inlineStr">
        <is>
          <t>圆通速递</t>
        </is>
      </c>
      <c r="P293" s="15" t="inlineStr">
        <is>
          <t>YT2544189110334</t>
        </is>
      </c>
      <c r="Q293" s="15" t="n"/>
      <c r="R293" s="15">
        <f>IFERROR(SUMPRODUCT(('2-定价总表'!$A$3:$A$493="PPS"&amp;MID(I293,2,99))*('2-定价总表'!$C$3:$C$493=K293)*('2-定价总表'!$T$3:$T$493))*IF(M293="",1,M293),"")</f>
        <v/>
      </c>
      <c r="S293" s="49" t="n"/>
      <c r="T293" s="15" t="n"/>
      <c r="U293" s="15" t="n"/>
      <c r="V293" s="15" t="n"/>
      <c r="W293" s="15" t="n"/>
      <c r="X293" s="15" t="n"/>
      <c r="Y293" s="15" t="n"/>
      <c r="Z293" s="15" t="n"/>
      <c r="AA293" s="15" t="n"/>
      <c r="AB293" s="15">
        <f>SUM(S293:AA293)</f>
        <v/>
      </c>
      <c r="AC293" s="15" t="inlineStr">
        <is>
          <t>35.00</t>
        </is>
      </c>
      <c r="AD293" s="15">
        <f>AC293*0.006</f>
        <v/>
      </c>
      <c r="AE293" s="15">
        <f>AC293*0.02</f>
        <v/>
      </c>
      <c r="AF293" s="15">
        <f>AC293-AD293-AE293</f>
        <v/>
      </c>
      <c r="AG293" s="15" t="n"/>
      <c r="AH293" s="15" t="n"/>
      <c r="AI293" s="15">
        <f>SUM(AG293:AH293)</f>
        <v/>
      </c>
      <c r="AJ293" s="15">
        <f>AF293-AB293+AG293+AH293</f>
        <v/>
      </c>
      <c r="AK293" s="15">
        <f>IF(C293="是","杭州","江西工厂")</f>
        <v/>
      </c>
      <c r="AL293" s="6" t="inlineStr">
        <is>
          <t>交易成功</t>
        </is>
      </c>
      <c r="AM293" s="93" t="inlineStr">
        <is>
          <t>202603252200117472142 7297677</t>
        </is>
      </c>
      <c r="AN293" s="15" t="inlineStr">
        <is>
          <t>没有申请退款</t>
        </is>
      </c>
      <c r="AO293" s="15" t="n">
        <v>0</v>
      </c>
      <c r="AP293" s="15" t="n"/>
      <c r="AQ293" s="6" t="n"/>
      <c r="AR293" t="inlineStr">
        <is>
          <t>✓</t>
        </is>
      </c>
    </row>
    <row r="294" ht="24" customHeight="1">
      <c r="A294" s="16" t="inlineStr">
        <is>
          <t>淘宝</t>
        </is>
      </c>
      <c r="B294" s="14" t="inlineStr">
        <is>
          <t>2701780466041081656</t>
        </is>
      </c>
      <c r="C294" s="14" t="inlineStr">
        <is>
          <t>非已记录补单</t>
        </is>
      </c>
      <c r="D294" s="16" t="inlineStr">
        <is>
          <t>2026-03-25</t>
        </is>
      </c>
      <c r="E294" s="16" t="n">
        <v>0</v>
      </c>
      <c r="F294" s="16" t="inlineStr">
        <is>
          <t>17898966713-1048</t>
        </is>
      </c>
      <c r="G294" s="16" t="inlineStr">
        <is>
          <t>海南省 海口市 龙华区 城西镇迎宾大道恒大文化旅游城四期20栋一单元1308房</t>
        </is>
      </c>
      <c r="H294" s="16" t="inlineStr">
        <is>
          <t>2026-03-27</t>
        </is>
      </c>
      <c r="I294" s="16" t="inlineStr">
        <is>
          <t>P23980010606</t>
        </is>
      </c>
      <c r="J294" s="16" t="inlineStr">
        <is>
          <t>畔色样块</t>
        </is>
      </c>
      <c r="K294" s="16" t="inlineStr">
        <is>
          <t>榉木样块</t>
        </is>
      </c>
      <c r="L294" s="16" t="inlineStr">
        <is>
          <t>否</t>
        </is>
      </c>
      <c r="M294" s="16" t="inlineStr">
        <is>
          <t>1</t>
        </is>
      </c>
      <c r="N294" s="16" t="n"/>
      <c r="O294" s="16" t="inlineStr">
        <is>
          <t>圆通速递</t>
        </is>
      </c>
      <c r="P294" s="16" t="inlineStr">
        <is>
          <t>YT2544087737455</t>
        </is>
      </c>
      <c r="Q294" s="16" t="n"/>
      <c r="R294" s="16">
        <f>IFERROR(SUMPRODUCT(('2-定价总表'!$A$3:$A$493="PPS"&amp;MID(I294,2,99))*('2-定价总表'!$C$3:$C$493=K294)*('2-定价总表'!$T$3:$T$493))*IF(M294="",1,M294),"")</f>
        <v/>
      </c>
      <c r="S294" s="90" t="n"/>
      <c r="T294" s="90" t="n"/>
      <c r="U294" s="90" t="n"/>
      <c r="V294" s="90" t="n"/>
      <c r="W294" s="16" t="n">
        <v>0</v>
      </c>
      <c r="X294" s="16" t="n">
        <v>0</v>
      </c>
      <c r="Y294" s="90" t="n"/>
      <c r="Z294" s="16" t="n">
        <v>0</v>
      </c>
      <c r="AA294" s="16" t="n">
        <v>0</v>
      </c>
      <c r="AB294" s="16">
        <f>SUM(S294:AA294)</f>
        <v/>
      </c>
      <c r="AC294" s="16" t="inlineStr">
        <is>
          <t>22.00</t>
        </is>
      </c>
      <c r="AD294" s="16">
        <f>AC294*0.006</f>
        <v/>
      </c>
      <c r="AE294" s="16">
        <f>AC294*0.02</f>
        <v/>
      </c>
      <c r="AF294" s="16">
        <f>AC294-AD294-AE294</f>
        <v/>
      </c>
      <c r="AG294" s="16" t="n"/>
      <c r="AH294" s="16" t="n"/>
      <c r="AI294" s="16">
        <f>SUM(AG294:AH294)</f>
        <v/>
      </c>
      <c r="AJ294" s="16">
        <f>AF294-AB294+AG294+AH294</f>
        <v/>
      </c>
      <c r="AK294" s="16">
        <f>IF(C294="是","杭州","江西工厂")</f>
        <v/>
      </c>
      <c r="AL294" s="9" t="inlineStr">
        <is>
          <t>交易成功</t>
        </is>
      </c>
      <c r="AM294" s="93" t="inlineStr">
        <is>
          <t>202603252300111525142 5896510</t>
        </is>
      </c>
      <c r="AN294" s="16" t="inlineStr">
        <is>
          <t>没有申请退款</t>
        </is>
      </c>
      <c r="AO294" s="16" t="n">
        <v>0</v>
      </c>
      <c r="AP294" s="16" t="n"/>
      <c r="AQ294" s="9" t="n"/>
      <c r="AR294" t="inlineStr">
        <is>
          <t>[待填]成本/费用字段</t>
        </is>
      </c>
    </row>
    <row r="295" ht="24" customHeight="1">
      <c r="A295" s="15" t="inlineStr">
        <is>
          <t>淘宝</t>
        </is>
      </c>
      <c r="B295" s="14" t="inlineStr">
        <is>
          <t>4502196684031016909</t>
        </is>
      </c>
      <c r="C295" s="14" t="inlineStr">
        <is>
          <t>非已记录补单</t>
        </is>
      </c>
      <c r="D295" s="15" t="inlineStr">
        <is>
          <t>2026-03-25</t>
        </is>
      </c>
      <c r="E295" s="15" t="inlineStr">
        <is>
          <t>KK</t>
        </is>
      </c>
      <c r="F295" s="15" t="inlineStr">
        <is>
          <t>18466943634-9347</t>
        </is>
      </c>
      <c r="G295" s="15" t="inlineStr">
        <is>
          <t>上海 上海市 普陀区 长征镇上河湾34号701(000000)</t>
        </is>
      </c>
      <c r="H295" s="15" t="n"/>
      <c r="I295" s="15" t="inlineStr">
        <is>
          <t>P25250100405</t>
        </is>
      </c>
      <c r="J295" s="15" t="inlineStr">
        <is>
          <t>樱桃木窄柜 |樱桃木1米餐边柜</t>
        </is>
      </c>
      <c r="K295" s="15" t="inlineStr">
        <is>
          <t>窄柜-整柜洞石背板-1.2米</t>
        </is>
      </c>
      <c r="L295" s="15" t="inlineStr">
        <is>
          <t>是</t>
        </is>
      </c>
      <c r="M295" s="15" t="inlineStr">
        <is>
          <t>1</t>
        </is>
      </c>
      <c r="N295" s="15" t="n"/>
      <c r="O295" s="15" t="n"/>
      <c r="P295" s="15" t="n"/>
      <c r="Q295" s="15" t="e">
        <v>#N/A</v>
      </c>
      <c r="R295" s="15">
        <f>IFERROR(SUMPRODUCT(('2-定价总表'!$A$3:$A$493="PPS"&amp;MID(I295,2,99))*('2-定价总表'!$C$3:$C$493=K295)*('2-定价总表'!$T$3:$T$493))*IF(M295="",1,M295),"")</f>
        <v/>
      </c>
      <c r="S295" s="15" t="n">
        <v>4166.7</v>
      </c>
      <c r="T295" s="15" t="n">
        <v>380</v>
      </c>
      <c r="U295" s="15" t="n">
        <v>0</v>
      </c>
      <c r="V295" s="15" t="n">
        <v>0</v>
      </c>
      <c r="W295" s="15" t="n">
        <v>0</v>
      </c>
      <c r="X295" s="15" t="n">
        <v>0</v>
      </c>
      <c r="Y295" s="90" t="n"/>
      <c r="Z295" s="15" t="n">
        <v>0</v>
      </c>
      <c r="AA295" s="15" t="n">
        <v>0</v>
      </c>
      <c r="AB295" s="15">
        <f>SUM(S295:AA295)</f>
        <v/>
      </c>
      <c r="AC295" s="15" t="inlineStr">
        <is>
          <t>5615.60</t>
        </is>
      </c>
      <c r="AD295" s="15">
        <f>AC295*0.006</f>
        <v/>
      </c>
      <c r="AE295" s="15">
        <f>AC295*0.02</f>
        <v/>
      </c>
      <c r="AF295" s="15">
        <f>AC295-AD295-AE295</f>
        <v/>
      </c>
      <c r="AG295" s="15" t="n"/>
      <c r="AH295" s="15" t="n"/>
      <c r="AI295" s="15">
        <f>SUM(AG295:AH295)</f>
        <v/>
      </c>
      <c r="AJ295" s="15">
        <f>AF295-AB295+AG295+AH295</f>
        <v/>
      </c>
      <c r="AK295" s="15">
        <f>IF(C295="是","杭州","江西工厂")</f>
        <v/>
      </c>
      <c r="AL295" s="6" t="inlineStr">
        <is>
          <t>买家已付款,等待卖家发货</t>
        </is>
      </c>
      <c r="AM295" s="92" t="inlineStr">
        <is>
          <t>待匹配</t>
        </is>
      </c>
      <c r="AN295" s="15" t="inlineStr">
        <is>
          <t>没有申请退款</t>
        </is>
      </c>
      <c r="AO295" s="15" t="n">
        <v>0</v>
      </c>
      <c r="AP295" s="15" t="n"/>
      <c r="AQ295" s="6" t="n"/>
      <c r="AR295" s="88" t="inlineStr">
        <is>
          <t>公式错误/未解析: 安装工单号
[待填]成本/费用字段</t>
        </is>
      </c>
    </row>
    <row r="296">
      <c r="A296" s="16" t="inlineStr">
        <is>
          <t>淘宝</t>
        </is>
      </c>
      <c r="B296" s="14" t="inlineStr">
        <is>
          <t>2701782338014028691</t>
        </is>
      </c>
      <c r="C296" s="14" t="inlineStr">
        <is>
          <t>非已记录补单</t>
        </is>
      </c>
      <c r="D296" s="16" t="inlineStr">
        <is>
          <t>2026-03-24</t>
        </is>
      </c>
      <c r="E296" s="16" t="inlineStr">
        <is>
          <t>未知</t>
        </is>
      </c>
      <c r="F296" s="16" t="inlineStr">
        <is>
          <t>未知</t>
        </is>
      </c>
      <c r="G296" s="16" t="inlineStr">
        <is>
          <t>未知</t>
        </is>
      </c>
      <c r="H296" s="16" t="n"/>
      <c r="I296" s="16" t="inlineStr">
        <is>
          <t>P23210030202</t>
        </is>
      </c>
      <c r="J296" s="16" t="inlineStr">
        <is>
          <t>普塔餐桌 |樱桃木框架餐桌</t>
        </is>
      </c>
      <c r="K296" s="16" t="inlineStr">
        <is>
          <t>普塔餐桌-1.2米</t>
        </is>
      </c>
      <c r="L296" s="16" t="n"/>
      <c r="M296" s="16" t="inlineStr">
        <is>
          <t>1</t>
        </is>
      </c>
      <c r="N296" s="16" t="n"/>
      <c r="O296" s="16" t="n"/>
      <c r="P296" s="16" t="n"/>
      <c r="Q296" s="16" t="n"/>
      <c r="R296" s="16">
        <f>IFERROR(SUMPRODUCT(('2-定价总表'!$A$3:$A$493="PPS"&amp;MID(I296,2,99))*('2-定价总表'!$C$3:$C$493=K296)*('2-定价总表'!$T$3:$T$493))*IF(M296="",1,M296),"")</f>
        <v/>
      </c>
      <c r="S296" s="90" t="n"/>
      <c r="T296" s="90" t="n"/>
      <c r="U296" s="90" t="n"/>
      <c r="V296" s="90" t="n"/>
      <c r="W296" s="90" t="n"/>
      <c r="X296" s="90" t="n"/>
      <c r="Y296" s="90" t="n"/>
      <c r="Z296" s="90" t="n"/>
      <c r="AA296" s="90" t="n"/>
      <c r="AB296" s="16">
        <f>SUM(S296:AA296)</f>
        <v/>
      </c>
      <c r="AC296" s="16" t="inlineStr">
        <is>
          <t>5600.00</t>
        </is>
      </c>
      <c r="AD296" s="16">
        <f>AC296*0.006</f>
        <v/>
      </c>
      <c r="AE296" s="16">
        <f>AC296*0.02</f>
        <v/>
      </c>
      <c r="AF296" s="16">
        <f>AC296-AD296-AE296</f>
        <v/>
      </c>
      <c r="AG296" s="16" t="n"/>
      <c r="AH296" s="16" t="n"/>
      <c r="AI296" s="16">
        <f>SUM(AG296:AH296)</f>
        <v/>
      </c>
      <c r="AJ296" s="16">
        <f>AF296-AB296+AG296+AH296</f>
        <v/>
      </c>
      <c r="AK296" s="16">
        <f>IF(C296="是","杭州","江西工厂")</f>
        <v/>
      </c>
      <c r="AL296" s="9" t="inlineStr">
        <is>
          <t>交易关闭</t>
        </is>
      </c>
      <c r="AM296" s="94" t="inlineStr">
        <is>
          <t>—</t>
        </is>
      </c>
      <c r="AN296" s="16" t="inlineStr">
        <is>
          <t>退款成功</t>
        </is>
      </c>
      <c r="AO296" s="16" t="n">
        <v>5600</v>
      </c>
      <c r="AP296" s="16" t="n"/>
      <c r="AQ296" s="9" t="inlineStr">
        <is>
          <t>榉木常规2cm板材2.1×0.8大板桌+1.6*0.8榉木岩板餐桌</t>
        </is>
      </c>
      <c r="AR296" t="inlineStr">
        <is>
          <t>✓</t>
        </is>
      </c>
    </row>
    <row r="297" ht="24" customHeight="1">
      <c r="A297" s="15" t="inlineStr">
        <is>
          <t>淘宝</t>
        </is>
      </c>
      <c r="B297" s="14" t="inlineStr">
        <is>
          <t>2701785327006003097</t>
        </is>
      </c>
      <c r="C297" s="14" t="inlineStr">
        <is>
          <t>非已记录补单</t>
        </is>
      </c>
      <c r="D297" s="15" t="inlineStr">
        <is>
          <t>2026-03-24</t>
        </is>
      </c>
      <c r="E297" s="15" t="inlineStr">
        <is>
          <t>周女士</t>
        </is>
      </c>
      <c r="F297" s="15" t="inlineStr">
        <is>
          <t>18418914916-8166</t>
        </is>
      </c>
      <c r="G297" s="15" t="inlineStr">
        <is>
          <t>四川省 成都市 武侯区 桂溪街道天泰路47号御府花都B区1栋-1-1-601</t>
        </is>
      </c>
      <c r="H297" s="15" t="inlineStr">
        <is>
          <t>2026-03-26</t>
        </is>
      </c>
      <c r="I297" s="15" t="inlineStr">
        <is>
          <t>P25210100410</t>
        </is>
      </c>
      <c r="J297" s="15" t="inlineStr">
        <is>
          <t>畔色黑胡桃木岩板餐桌2025 |黑胡桃木三角腿餐桌</t>
        </is>
      </c>
      <c r="K297" s="15" t="inlineStr">
        <is>
          <t>黑胡桃木岩板-1.4米</t>
        </is>
      </c>
      <c r="L297" s="15" t="inlineStr">
        <is>
          <t>否</t>
        </is>
      </c>
      <c r="M297" s="15" t="inlineStr">
        <is>
          <t>1</t>
        </is>
      </c>
      <c r="N297" s="15" t="n"/>
      <c r="O297" s="15" t="inlineStr">
        <is>
          <t>德邦快递</t>
        </is>
      </c>
      <c r="P297" s="15" t="inlineStr">
        <is>
          <t>DPK212534096454</t>
        </is>
      </c>
      <c r="Q297" s="15" t="inlineStr">
        <is>
          <t>P50970636438</t>
        </is>
      </c>
      <c r="R297" s="91">
        <f>IFERROR(SUMPRODUCT(('2-定价总表'!$A$3:$A$493="PPS"&amp;MID(I297,2,99))*('2-定价总表'!$C$3:$C$493=K297)*('2-定价总表'!$T$3:$T$493))*IF(M297="",1,M297),"")</f>
        <v/>
      </c>
      <c r="S297" s="90" t="e">
        <v>#N/A</v>
      </c>
      <c r="T297" s="90" t="e">
        <v>#N/A</v>
      </c>
      <c r="U297" s="90" t="e">
        <v>#N/A</v>
      </c>
      <c r="V297" s="90" t="e">
        <v>#N/A</v>
      </c>
      <c r="W297" s="90" t="e">
        <v>#N/A</v>
      </c>
      <c r="X297" s="90" t="e">
        <v>#N/A</v>
      </c>
      <c r="Y297" s="90" t="n"/>
      <c r="Z297" s="90" t="e">
        <v>#N/A</v>
      </c>
      <c r="AA297" s="90" t="e">
        <v>#N/A</v>
      </c>
      <c r="AB297" s="15">
        <f>SUM(S297:AA297)</f>
        <v/>
      </c>
      <c r="AC297" s="15" t="inlineStr">
        <is>
          <t>3223.63</t>
        </is>
      </c>
      <c r="AD297" s="15">
        <f>AC297*0.006</f>
        <v/>
      </c>
      <c r="AE297" s="15">
        <f>AC297*0.02</f>
        <v/>
      </c>
      <c r="AF297" s="15">
        <f>AC297-AD297-AE297</f>
        <v/>
      </c>
      <c r="AG297" s="15" t="n"/>
      <c r="AH297" s="15" t="n"/>
      <c r="AI297" s="15">
        <f>SUM(AG297:AH297)</f>
        <v/>
      </c>
      <c r="AJ297" s="15">
        <f>AF297-AB297+AG297+AH297</f>
        <v/>
      </c>
      <c r="AK297" s="15">
        <f>IF(C297="是","杭州","江西工厂")</f>
        <v/>
      </c>
      <c r="AL297" s="6" t="inlineStr">
        <is>
          <t>交易成功</t>
        </is>
      </c>
      <c r="AM297" s="93" t="inlineStr">
        <is>
          <t>202603242300114764140 9476483</t>
        </is>
      </c>
      <c r="AN297" s="15" t="inlineStr">
        <is>
          <t>没有申请退款</t>
        </is>
      </c>
      <c r="AO297" s="15" t="n">
        <v>0</v>
      </c>
      <c r="AP297" s="15" t="n"/>
      <c r="AQ297" s="6" t="n"/>
      <c r="AR297" s="88" t="inlineStr">
        <is>
          <t>公式错误/未解析: 产品理论成本、产品实际成本、实际运费、上楼费、安装费、订单赔付费
[待填]成本/费用字段</t>
        </is>
      </c>
    </row>
    <row r="298" ht="24" customHeight="1">
      <c r="A298" s="16" t="inlineStr">
        <is>
          <t>淘宝</t>
        </is>
      </c>
      <c r="B298" s="14" t="inlineStr">
        <is>
          <t>4502177316184024328</t>
        </is>
      </c>
      <c r="C298" s="14" t="inlineStr">
        <is>
          <t>非已记录补单</t>
        </is>
      </c>
      <c r="D298" s="16" t="inlineStr">
        <is>
          <t>2026-03-24</t>
        </is>
      </c>
      <c r="E298" s="16" t="inlineStr">
        <is>
          <t>徐77</t>
        </is>
      </c>
      <c r="F298" s="16" t="inlineStr">
        <is>
          <t>13149363991-7109</t>
        </is>
      </c>
      <c r="G298" s="16" t="inlineStr">
        <is>
          <t>广东省 广州市 荔湾区 白鹤洞街道广钢新城中海锦御华庭B1栋517房</t>
        </is>
      </c>
      <c r="H298" s="16" t="inlineStr">
        <is>
          <t>2026-03-26</t>
        </is>
      </c>
      <c r="I298" s="16" t="inlineStr">
        <is>
          <t>P23980010606</t>
        </is>
      </c>
      <c r="J298" s="16" t="inlineStr">
        <is>
          <t>畔色样块</t>
        </is>
      </c>
      <c r="K298" s="16" t="inlineStr">
        <is>
          <t>榉木样块</t>
        </is>
      </c>
      <c r="L298" s="16" t="inlineStr">
        <is>
          <t>否</t>
        </is>
      </c>
      <c r="M298" s="16" t="inlineStr">
        <is>
          <t>1</t>
        </is>
      </c>
      <c r="N298" s="16" t="n"/>
      <c r="O298" s="16" t="inlineStr">
        <is>
          <t>圆通速递</t>
        </is>
      </c>
      <c r="P298" s="16" t="inlineStr">
        <is>
          <t>YT2544034476141</t>
        </is>
      </c>
      <c r="Q298" s="16" t="n"/>
      <c r="R298" s="16">
        <f>IFERROR(SUMPRODUCT(('2-定价总表'!$A$3:$A$493="PPS"&amp;MID(I298,2,99))*('2-定价总表'!$C$3:$C$493=K298)*('2-定价总表'!$T$3:$T$493))*IF(M298="",1,M298),"")</f>
        <v/>
      </c>
      <c r="S298" s="90" t="n"/>
      <c r="T298" s="90" t="n"/>
      <c r="U298" s="90" t="n"/>
      <c r="V298" s="90" t="n"/>
      <c r="W298" s="90" t="e">
        <v>#N/A</v>
      </c>
      <c r="X298" s="90" t="e">
        <v>#N/A</v>
      </c>
      <c r="Y298" s="90" t="n"/>
      <c r="Z298" s="90" t="e">
        <v>#N/A</v>
      </c>
      <c r="AA298" s="90" t="e">
        <v>#N/A</v>
      </c>
      <c r="AB298" s="16">
        <f>SUM(S298:AA298)</f>
        <v/>
      </c>
      <c r="AC298" s="16" t="inlineStr">
        <is>
          <t>19.50</t>
        </is>
      </c>
      <c r="AD298" s="16">
        <f>AC298*0.006</f>
        <v/>
      </c>
      <c r="AE298" s="16">
        <f>AC298*0.02</f>
        <v/>
      </c>
      <c r="AF298" s="16">
        <f>AC298-AD298-AE298</f>
        <v/>
      </c>
      <c r="AG298" s="16" t="n"/>
      <c r="AH298" s="16" t="n"/>
      <c r="AI298" s="16">
        <f>SUM(AG298:AH298)</f>
        <v/>
      </c>
      <c r="AJ298" s="16">
        <f>AF298-AB298+AG298+AH298</f>
        <v/>
      </c>
      <c r="AK298" s="16">
        <f>IF(C298="是","杭州","江西工厂")</f>
        <v/>
      </c>
      <c r="AL298" s="9" t="inlineStr">
        <is>
          <t>交易成功</t>
        </is>
      </c>
      <c r="AM298" s="92" t="inlineStr">
        <is>
          <t>待匹配</t>
        </is>
      </c>
      <c r="AN298" s="16" t="inlineStr">
        <is>
          <t>没有申请退款</t>
        </is>
      </c>
      <c r="AO298" s="16" t="n">
        <v>0</v>
      </c>
      <c r="AP298" s="16" t="n"/>
      <c r="AQ298" s="9" t="n"/>
      <c r="AR298" s="88" t="inlineStr">
        <is>
          <t>公式错误/未解析: 订单赔付费、二次上门维修费、其它费用、好评/差价返、总成本、订单利润
[待填]成本/费用字段</t>
        </is>
      </c>
    </row>
    <row r="299" ht="24" customHeight="1">
      <c r="A299" s="15" t="inlineStr">
        <is>
          <t>淘宝</t>
        </is>
      </c>
      <c r="B299" s="14" t="inlineStr">
        <is>
          <t>4502177316184033510</t>
        </is>
      </c>
      <c r="C299" s="14" t="inlineStr">
        <is>
          <t>非已记录补单</t>
        </is>
      </c>
      <c r="D299" s="15" t="inlineStr">
        <is>
          <t>2026-03-24</t>
        </is>
      </c>
      <c r="E299" s="15" t="inlineStr">
        <is>
          <t>徐77</t>
        </is>
      </c>
      <c r="F299" s="15" t="inlineStr">
        <is>
          <t>13149363991-7109</t>
        </is>
      </c>
      <c r="G299" s="15" t="inlineStr">
        <is>
          <t>广东省 广州市 荔湾区 白鹤洞街道广钢新城中海锦御华庭B1栋517房</t>
        </is>
      </c>
      <c r="H299" s="15" t="inlineStr">
        <is>
          <t>2026-03-26</t>
        </is>
      </c>
      <c r="I299" s="15" t="inlineStr">
        <is>
          <t>P23980010606</t>
        </is>
      </c>
      <c r="J299" s="15" t="inlineStr">
        <is>
          <t>畔色样块</t>
        </is>
      </c>
      <c r="K299" s="15" t="inlineStr">
        <is>
          <t>榉木样块</t>
        </is>
      </c>
      <c r="L299" s="15" t="inlineStr">
        <is>
          <t>否</t>
        </is>
      </c>
      <c r="M299" s="15" t="inlineStr">
        <is>
          <t>1</t>
        </is>
      </c>
      <c r="N299" s="15" t="n"/>
      <c r="O299" s="15" t="inlineStr">
        <is>
          <t>圆通速递</t>
        </is>
      </c>
      <c r="P299" s="15" t="inlineStr">
        <is>
          <t>YT2544034476141</t>
        </is>
      </c>
      <c r="Q299" s="15" t="n"/>
      <c r="R299" s="15">
        <f>IFERROR(SUMPRODUCT(('2-定价总表'!$A$3:$A$493="PPS"&amp;MID(I299,2,99))*('2-定价总表'!$C$3:$C$493=K299)*('2-定价总表'!$T$3:$T$493))*IF(M299="",1,M299),"")</f>
        <v/>
      </c>
      <c r="S299" s="90" t="n"/>
      <c r="T299" s="90" t="n"/>
      <c r="U299" s="90" t="n"/>
      <c r="V299" s="90" t="n"/>
      <c r="W299" s="90" t="e">
        <v>#N/A</v>
      </c>
      <c r="X299" s="90" t="e">
        <v>#N/A</v>
      </c>
      <c r="Y299" s="90" t="n"/>
      <c r="Z299" s="90" t="e">
        <v>#N/A</v>
      </c>
      <c r="AA299" s="90" t="e">
        <v>#N/A</v>
      </c>
      <c r="AB299" s="15">
        <f>SUM(S299:AA299)</f>
        <v/>
      </c>
      <c r="AC299" s="15" t="inlineStr">
        <is>
          <t>19.50</t>
        </is>
      </c>
      <c r="AD299" s="15">
        <f>AC299*0.006</f>
        <v/>
      </c>
      <c r="AE299" s="15">
        <f>AC299*0.02</f>
        <v/>
      </c>
      <c r="AF299" s="15">
        <f>AC299-AD299-AE299</f>
        <v/>
      </c>
      <c r="AG299" s="15" t="n"/>
      <c r="AH299" s="15" t="n"/>
      <c r="AI299" s="15">
        <f>SUM(AG299:AH299)</f>
        <v/>
      </c>
      <c r="AJ299" s="15">
        <f>AF299-AB299+AG299+AH299</f>
        <v/>
      </c>
      <c r="AK299" s="15">
        <f>IF(C299="是","杭州","江西工厂")</f>
        <v/>
      </c>
      <c r="AL299" s="6" t="inlineStr">
        <is>
          <t>交易成功</t>
        </is>
      </c>
      <c r="AM299" s="92" t="inlineStr">
        <is>
          <t>待匹配</t>
        </is>
      </c>
      <c r="AN299" s="15" t="inlineStr">
        <is>
          <t>没有申请退款</t>
        </is>
      </c>
      <c r="AO299" s="15" t="n">
        <v>0</v>
      </c>
      <c r="AP299" s="15" t="n"/>
      <c r="AQ299" s="6" t="n"/>
      <c r="AR299" s="88" t="inlineStr">
        <is>
          <t>公式错误/未解析: 订单赔付费、二次上门维修费、其它费用、好评/差价返、总成本、订单利润
[待填]成本/费用字段</t>
        </is>
      </c>
    </row>
    <row r="300" ht="36" customHeight="1">
      <c r="A300" s="16" t="inlineStr">
        <is>
          <t>淘宝</t>
        </is>
      </c>
      <c r="B300" s="14" t="inlineStr">
        <is>
          <t>4502191826181029839</t>
        </is>
      </c>
      <c r="C300" s="14" t="inlineStr">
        <is>
          <t>非已记录补单</t>
        </is>
      </c>
      <c r="D300" s="16" t="inlineStr">
        <is>
          <t>2026-03-23</t>
        </is>
      </c>
      <c r="E300" s="16" t="inlineStr">
        <is>
          <t>花花</t>
        </is>
      </c>
      <c r="F300" s="16" t="inlineStr">
        <is>
          <t>15664724101-6918</t>
        </is>
      </c>
      <c r="G300" s="16" t="inlineStr">
        <is>
          <t>陕西省 西安市 雁塔区 杜城街道雁南朗境13号楼2单元8楼1号</t>
        </is>
      </c>
      <c r="H300" s="16" t="inlineStr">
        <is>
          <t>2026-03-26</t>
        </is>
      </c>
      <c r="I300" s="16" t="inlineStr">
        <is>
          <t>P25210080401</t>
        </is>
      </c>
      <c r="J300" s="16" t="inlineStr">
        <is>
          <t>畔色樱桃木岩板餐桌2025 |樱桃木洞石餐桌 |樱桃木圆弧餐桌</t>
        </is>
      </c>
      <c r="K300" s="16" t="inlineStr">
        <is>
          <t>洞石岩板-1.4米</t>
        </is>
      </c>
      <c r="L300" s="16" t="inlineStr">
        <is>
          <t>否</t>
        </is>
      </c>
      <c r="M300" s="16" t="inlineStr">
        <is>
          <t>1</t>
        </is>
      </c>
      <c r="N300" s="16" t="n"/>
      <c r="O300" s="16" t="inlineStr">
        <is>
          <t>壹米滴答快运</t>
        </is>
      </c>
      <c r="P300" s="16" t="inlineStr">
        <is>
          <t>700898809844</t>
        </is>
      </c>
      <c r="Q300" s="16" t="inlineStr">
        <is>
          <t>P50807932590</t>
        </is>
      </c>
      <c r="R300" s="16">
        <f>IFERROR(SUMPRODUCT(('2-定价总表'!$A$3:$A$493="PPS"&amp;MID(I300,2,99))*('2-定价总表'!$C$3:$C$493=K300)*('2-定价总表'!$T$3:$T$493))*IF(M300="",1,M300),"")</f>
        <v/>
      </c>
      <c r="S300" s="16" t="n">
        <v>2053.5</v>
      </c>
      <c r="T300" s="16" t="n">
        <v>151</v>
      </c>
      <c r="U300" s="16" t="n">
        <v>30</v>
      </c>
      <c r="V300" s="16" t="n">
        <v>80</v>
      </c>
      <c r="W300" s="16" t="n">
        <v>0</v>
      </c>
      <c r="X300" s="16" t="n">
        <v>0</v>
      </c>
      <c r="Y300" s="90" t="n"/>
      <c r="Z300" s="16" t="n">
        <v>0</v>
      </c>
      <c r="AA300" s="16" t="n">
        <v>0</v>
      </c>
      <c r="AB300" s="16">
        <f>SUM(S300:AA300)</f>
        <v/>
      </c>
      <c r="AC300" s="16" t="inlineStr">
        <is>
          <t>2986.93</t>
        </is>
      </c>
      <c r="AD300" s="16">
        <f>AC300*0.006</f>
        <v/>
      </c>
      <c r="AE300" s="16">
        <f>AC300*0.02</f>
        <v/>
      </c>
      <c r="AF300" s="16">
        <f>AC300-AD300-AE300</f>
        <v/>
      </c>
      <c r="AG300" s="16" t="n"/>
      <c r="AH300" s="16" t="n"/>
      <c r="AI300" s="16">
        <f>SUM(AG300:AH300)</f>
        <v/>
      </c>
      <c r="AJ300" s="16">
        <f>AF300-AB300+AG300+AH300</f>
        <v/>
      </c>
      <c r="AK300" s="16">
        <f>IF(C300="是","杭州","江西工厂")</f>
        <v/>
      </c>
      <c r="AL300" s="9" t="inlineStr">
        <is>
          <t>交易成功</t>
        </is>
      </c>
      <c r="AM300" s="93" t="inlineStr">
        <is>
          <t>202603232300113838145 0425434</t>
        </is>
      </c>
      <c r="AN300" s="16" t="inlineStr">
        <is>
          <t>没有申请退款</t>
        </is>
      </c>
      <c r="AO300" s="16" t="n">
        <v>0</v>
      </c>
      <c r="AP300" s="16" t="n"/>
      <c r="AQ300" s="9" t="n"/>
      <c r="AR300" t="inlineStr">
        <is>
          <t>[待填]成本/费用字段</t>
        </is>
      </c>
    </row>
    <row r="301" ht="24" customHeight="1">
      <c r="A301" s="15" t="inlineStr">
        <is>
          <t>淘宝</t>
        </is>
      </c>
      <c r="B301" s="14" t="inlineStr">
        <is>
          <t>2701764732105174571</t>
        </is>
      </c>
      <c r="C301" s="14" t="inlineStr">
        <is>
          <t>非已记录补单</t>
        </is>
      </c>
      <c r="D301" s="15" t="inlineStr">
        <is>
          <t>2026-03-23</t>
        </is>
      </c>
      <c r="E301" s="15" t="inlineStr">
        <is>
          <t>汪凡丁</t>
        </is>
      </c>
      <c r="F301" s="15" t="inlineStr">
        <is>
          <t>18468597671-7411</t>
        </is>
      </c>
      <c r="G301" s="15" t="inlineStr">
        <is>
          <t>江苏省 苏州市 吴中区 香山街道中海寰湖时代506幢305室(000000)</t>
        </is>
      </c>
      <c r="H301" s="15" t="n"/>
      <c r="I301" s="15" t="inlineStr">
        <is>
          <t>P24210070901</t>
        </is>
      </c>
      <c r="J301" s="15" t="inlineStr">
        <is>
          <t>榉木岩板餐桌 |榉木三角腿岩板餐桌</t>
        </is>
      </c>
      <c r="K301" s="15" t="inlineStr">
        <is>
          <t>榉木餐桌-1.2米</t>
        </is>
      </c>
      <c r="L301" s="15" t="inlineStr">
        <is>
          <t>是</t>
        </is>
      </c>
      <c r="M301" s="15" t="inlineStr">
        <is>
          <t>1</t>
        </is>
      </c>
      <c r="N301" s="15" t="n"/>
      <c r="O301" s="15" t="inlineStr">
        <is>
          <t>德邦快递</t>
        </is>
      </c>
      <c r="P301" s="15" t="inlineStr">
        <is>
          <t>DPK212534096592</t>
        </is>
      </c>
      <c r="Q301" s="15" t="inlineStr">
        <is>
          <t>P51189060969</t>
        </is>
      </c>
      <c r="R301" s="15">
        <f>IFERROR(SUMPRODUCT(('2-定价总表'!$A$3:$A$493="PPS"&amp;MID(I301,2,99))*('2-定价总表'!$C$3:$C$493=K301)*('2-定价总表'!$T$3:$T$493))*IF(M301="",1,M301),"")</f>
        <v/>
      </c>
      <c r="S301" s="15" t="n">
        <v>2252.5</v>
      </c>
      <c r="T301" s="15" t="n">
        <v>350</v>
      </c>
      <c r="U301" s="15" t="n">
        <v>0</v>
      </c>
      <c r="V301" s="15" t="n">
        <v>0</v>
      </c>
      <c r="W301" s="15" t="n">
        <v>0</v>
      </c>
      <c r="X301" s="15" t="n">
        <v>0</v>
      </c>
      <c r="Y301" s="90" t="n"/>
      <c r="Z301" s="15" t="n">
        <v>0</v>
      </c>
      <c r="AA301" s="15" t="n">
        <v>0</v>
      </c>
      <c r="AB301" s="15">
        <f>SUM(S301:AA301)</f>
        <v/>
      </c>
      <c r="AC301" s="15" t="inlineStr">
        <is>
          <t>3020.00</t>
        </is>
      </c>
      <c r="AD301" s="15">
        <f>AC301*0.006</f>
        <v/>
      </c>
      <c r="AE301" s="15">
        <f>AC301*0.02</f>
        <v/>
      </c>
      <c r="AF301" s="15">
        <f>AC301-AD301-AE301</f>
        <v/>
      </c>
      <c r="AG301" s="15" t="n"/>
      <c r="AH301" s="15" t="n"/>
      <c r="AI301" s="15">
        <f>SUM(AG301:AH301)</f>
        <v/>
      </c>
      <c r="AJ301" s="15">
        <f>AF301-AB301+AG301+AH301</f>
        <v/>
      </c>
      <c r="AK301" s="15">
        <f>IF(C301="是","杭州","江西工厂")</f>
        <v/>
      </c>
      <c r="AL301" s="6" t="inlineStr">
        <is>
          <t>买家已付款,等待卖家发货</t>
        </is>
      </c>
      <c r="AM301" s="92" t="inlineStr">
        <is>
          <t>待匹配</t>
        </is>
      </c>
      <c r="AN301" s="15" t="inlineStr">
        <is>
          <t>没有申请退款</t>
        </is>
      </c>
      <c r="AO301" s="15" t="n">
        <v>0</v>
      </c>
      <c r="AP301" s="15" t="n"/>
      <c r="AQ301" s="6" t="inlineStr">
        <is>
          <t>1.6*0.75+榉木大板桌</t>
        </is>
      </c>
      <c r="AR301" t="inlineStr">
        <is>
          <t>[待填]成本/费用字段</t>
        </is>
      </c>
    </row>
    <row r="302" ht="24" customHeight="1">
      <c r="A302" s="16" t="inlineStr">
        <is>
          <t>淘宝</t>
        </is>
      </c>
      <c r="B302" s="14" t="inlineStr">
        <is>
          <t>4502192295154012143</t>
        </is>
      </c>
      <c r="C302" s="14" t="inlineStr">
        <is>
          <t>非已记录补单</t>
        </is>
      </c>
      <c r="D302" s="16" t="inlineStr">
        <is>
          <t>2026-03-23</t>
        </is>
      </c>
      <c r="E302" s="16" t="inlineStr">
        <is>
          <t>季那里</t>
        </is>
      </c>
      <c r="F302" s="16" t="inlineStr">
        <is>
          <t>18466941111-2273</t>
        </is>
      </c>
      <c r="G302" s="16" t="inlineStr">
        <is>
          <t>上海 上海市 宝山区 顾村镇联谊路大宁北玉兰公馆24号楼1202</t>
        </is>
      </c>
      <c r="H302" s="16" t="inlineStr">
        <is>
          <t>2026-03-23</t>
        </is>
      </c>
      <c r="I302" s="16" t="inlineStr">
        <is>
          <t>P23980010606</t>
        </is>
      </c>
      <c r="J302" s="16" t="inlineStr">
        <is>
          <t>畔色样块</t>
        </is>
      </c>
      <c r="K302" s="16" t="inlineStr">
        <is>
          <t>榉木样块</t>
        </is>
      </c>
      <c r="L302" s="16" t="inlineStr">
        <is>
          <t>否</t>
        </is>
      </c>
      <c r="M302" s="16" t="inlineStr">
        <is>
          <t>1</t>
        </is>
      </c>
      <c r="N302" s="16" t="n"/>
      <c r="O302" s="16" t="inlineStr">
        <is>
          <t>圆通速递</t>
        </is>
      </c>
      <c r="P302" s="16" t="inlineStr">
        <is>
          <t>YT2538856582243</t>
        </is>
      </c>
      <c r="Q302" s="16" t="n"/>
      <c r="R302" s="16">
        <f>IFERROR(SUMPRODUCT(('2-定价总表'!$A$3:$A$493="PPS"&amp;MID(I302,2,99))*('2-定价总表'!$C$3:$C$493=K302)*('2-定价总表'!$T$3:$T$493))*IF(M302="",1,M302),"")</f>
        <v/>
      </c>
      <c r="S302" s="90" t="n"/>
      <c r="T302" s="90" t="n"/>
      <c r="U302" s="90" t="n"/>
      <c r="V302" s="90" t="n"/>
      <c r="W302" s="90" t="e">
        <v>#N/A</v>
      </c>
      <c r="X302" s="90" t="e">
        <v>#N/A</v>
      </c>
      <c r="Y302" s="90" t="n"/>
      <c r="Z302" s="90" t="e">
        <v>#N/A</v>
      </c>
      <c r="AA302" s="90" t="e">
        <v>#N/A</v>
      </c>
      <c r="AB302" s="16">
        <f>SUM(S302:AA302)</f>
        <v/>
      </c>
      <c r="AC302" s="16" t="inlineStr">
        <is>
          <t>16.60</t>
        </is>
      </c>
      <c r="AD302" s="16">
        <f>AC302*0.006</f>
        <v/>
      </c>
      <c r="AE302" s="16">
        <f>AC302*0.02</f>
        <v/>
      </c>
      <c r="AF302" s="16">
        <f>AC302-AD302-AE302</f>
        <v/>
      </c>
      <c r="AG302" s="16" t="n"/>
      <c r="AH302" s="16" t="n"/>
      <c r="AI302" s="16">
        <f>SUM(AG302:AH302)</f>
        <v/>
      </c>
      <c r="AJ302" s="16">
        <f>AF302-AB302+AG302+AH302</f>
        <v/>
      </c>
      <c r="AK302" s="16">
        <f>IF(C302="是","杭州","江西工厂")</f>
        <v/>
      </c>
      <c r="AL302" s="9" t="inlineStr">
        <is>
          <t>交易成功</t>
        </is>
      </c>
      <c r="AM302" s="93" t="inlineStr">
        <is>
          <t>202603232200119460144 4197916</t>
        </is>
      </c>
      <c r="AN302" s="16" t="inlineStr">
        <is>
          <t>没有申请退款</t>
        </is>
      </c>
      <c r="AO302" s="16" t="n">
        <v>0</v>
      </c>
      <c r="AP302" s="16" t="n"/>
      <c r="AQ302" s="9" t="n"/>
      <c r="AR302" s="88" t="inlineStr">
        <is>
          <t>公式错误/未解析: 订单赔付费、二次上门维修费、其它费用、好评/差价返、总成本、订单利润
[待填]成本/费用字段</t>
        </is>
      </c>
    </row>
    <row r="303" ht="24" customHeight="1">
      <c r="A303" s="15" t="inlineStr">
        <is>
          <t>淘宝</t>
        </is>
      </c>
      <c r="B303" s="14" t="inlineStr">
        <is>
          <t>2701763150105115054</t>
        </is>
      </c>
      <c r="C303" s="14" t="inlineStr">
        <is>
          <t>非已记录补单</t>
        </is>
      </c>
      <c r="D303" s="15" t="inlineStr">
        <is>
          <t>2026-03-23</t>
        </is>
      </c>
      <c r="E303" s="15" t="inlineStr">
        <is>
          <t>杨先生</t>
        </is>
      </c>
      <c r="F303" s="15" t="inlineStr">
        <is>
          <t>18472269147-2444，</t>
        </is>
      </c>
      <c r="G303" s="15" t="inlineStr">
        <is>
          <t>湖北省 武汉市 武昌区 中南路街道 百瑞景1期1栋503室</t>
        </is>
      </c>
      <c r="H303" s="15" t="inlineStr">
        <is>
          <t>2026-04-17</t>
        </is>
      </c>
      <c r="I303" s="15" t="inlineStr">
        <is>
          <t>P25250100405</t>
        </is>
      </c>
      <c r="J303" s="15" t="inlineStr">
        <is>
          <t>樱桃木窄柜 |樱桃木1米餐边柜</t>
        </is>
      </c>
      <c r="K303" s="15" t="inlineStr">
        <is>
          <t>窄柜-整柜洞石背板-1.2米</t>
        </is>
      </c>
      <c r="L303" s="15" t="inlineStr">
        <is>
          <t>是</t>
        </is>
      </c>
      <c r="M303" s="15" t="inlineStr">
        <is>
          <t>1</t>
        </is>
      </c>
      <c r="N303" s="15" t="n"/>
      <c r="O303" s="15" t="inlineStr">
        <is>
          <t>壹米滴答快运</t>
        </is>
      </c>
      <c r="P303" s="15" t="inlineStr">
        <is>
          <t>700907648645</t>
        </is>
      </c>
      <c r="Q303" s="15" t="inlineStr">
        <is>
          <t>P50999439762</t>
        </is>
      </c>
      <c r="R303" s="15">
        <f>IFERROR(SUMPRODUCT(('2-定价总表'!$A$3:$A$493="PPS"&amp;MID(I303,2,99))*('2-定价总表'!$C$3:$C$493=K303)*('2-定价总表'!$T$3:$T$493))*IF(M303="",1,M303),"")</f>
        <v/>
      </c>
      <c r="S303" s="15" t="n">
        <v>4732.28</v>
      </c>
      <c r="T303" s="15" t="n">
        <v>373</v>
      </c>
      <c r="U303" s="15" t="n">
        <v>76</v>
      </c>
      <c r="V303" s="15" t="n">
        <v>99</v>
      </c>
      <c r="W303" s="15" t="n">
        <v>0</v>
      </c>
      <c r="X303" s="15" t="n">
        <v>0</v>
      </c>
      <c r="Y303" s="90" t="n"/>
      <c r="Z303" s="15" t="n">
        <v>0</v>
      </c>
      <c r="AA303" s="15" t="n">
        <v>0</v>
      </c>
      <c r="AB303" s="15">
        <f>SUM(S303:AA303)</f>
        <v/>
      </c>
      <c r="AC303" s="15" t="inlineStr">
        <is>
          <t>5370.60</t>
        </is>
      </c>
      <c r="AD303" s="15">
        <f>AC303*0.006</f>
        <v/>
      </c>
      <c r="AE303" s="15">
        <f>AC303*0.02</f>
        <v/>
      </c>
      <c r="AF303" s="15">
        <f>AC303-AD303-AE303</f>
        <v/>
      </c>
      <c r="AG303" s="15" t="n"/>
      <c r="AH303" s="15" t="n"/>
      <c r="AI303" s="15">
        <f>SUM(AG303:AH303)</f>
        <v/>
      </c>
      <c r="AJ303" s="15">
        <f>AF303-AB303+AG303+AH303</f>
        <v/>
      </c>
      <c r="AK303" s="15">
        <f>IF(C303="是","杭州","江西工厂")</f>
        <v/>
      </c>
      <c r="AL303" s="6" t="inlineStr">
        <is>
          <t>交易成功</t>
        </is>
      </c>
      <c r="AM303" s="93" t="inlineStr">
        <is>
          <t>202603232300114306141 8176260</t>
        </is>
      </c>
      <c r="AN303" s="15" t="inlineStr">
        <is>
          <t>没有申请退款</t>
        </is>
      </c>
      <c r="AO303" s="15" t="n">
        <v>0</v>
      </c>
      <c r="AP303" s="15" t="n"/>
      <c r="AQ303" s="6" t="inlineStr">
        <is>
          <t>玻璃要遮光灰玻</t>
        </is>
      </c>
      <c r="AR303" t="inlineStr">
        <is>
          <t>[待填]成本/费用字段</t>
        </is>
      </c>
    </row>
    <row r="304" ht="24" customHeight="1">
      <c r="A304" s="16" t="inlineStr">
        <is>
          <t>淘宝</t>
        </is>
      </c>
      <c r="B304" s="14" t="inlineStr">
        <is>
          <t>2701772978089023280</t>
        </is>
      </c>
      <c r="C304" s="14" t="inlineStr">
        <is>
          <t>非已记录补单</t>
        </is>
      </c>
      <c r="D304" s="16" t="inlineStr">
        <is>
          <t>2026-03-23</t>
        </is>
      </c>
      <c r="E304" s="16" t="inlineStr">
        <is>
          <t>钱向华</t>
        </is>
      </c>
      <c r="F304" s="16" t="inlineStr">
        <is>
          <t>18466942942-2025</t>
        </is>
      </c>
      <c r="G304" s="16" t="inlineStr">
        <is>
          <t>上海 上海市 宝山区 杨行镇镇泰路111弄11号202</t>
        </is>
      </c>
      <c r="H304" s="16" t="inlineStr">
        <is>
          <t>2026-04-02</t>
        </is>
      </c>
      <c r="I304" s="16" t="inlineStr">
        <is>
          <t>P25250100405</t>
        </is>
      </c>
      <c r="J304" s="16" t="inlineStr">
        <is>
          <t>樱桃木窄柜 |樱桃木1米餐边柜</t>
        </is>
      </c>
      <c r="K304" s="16" t="inlineStr">
        <is>
          <t>窄柜-整柜洞石背板-1.2米</t>
        </is>
      </c>
      <c r="L304" s="16" t="inlineStr">
        <is>
          <t>否</t>
        </is>
      </c>
      <c r="M304" s="16" t="inlineStr">
        <is>
          <t>1</t>
        </is>
      </c>
      <c r="N304" s="16" t="n"/>
      <c r="O304" s="16" t="inlineStr">
        <is>
          <t>商家配送</t>
        </is>
      </c>
      <c r="P304" s="16" t="inlineStr">
        <is>
          <t>LP00804549339742</t>
        </is>
      </c>
      <c r="Q304" s="16" t="inlineStr">
        <is>
          <t>直达送装</t>
        </is>
      </c>
      <c r="R304" s="91">
        <f>IFERROR(SUMPRODUCT(('2-定价总表'!$A$3:$A$493="PPS"&amp;MID(I304,2,99))*('2-定价总表'!$C$3:$C$493=K304)*('2-定价总表'!$T$3:$T$493))*IF(M304="",1,M304),"")</f>
        <v/>
      </c>
      <c r="S304" s="90" t="e">
        <v>#N/A</v>
      </c>
      <c r="T304" s="90" t="e">
        <v>#N/A</v>
      </c>
      <c r="U304" s="90" t="e">
        <v>#N/A</v>
      </c>
      <c r="V304" s="90" t="e">
        <v>#N/A</v>
      </c>
      <c r="W304" s="90" t="e">
        <v>#N/A</v>
      </c>
      <c r="X304" s="90" t="e">
        <v>#N/A</v>
      </c>
      <c r="Y304" s="90" t="n"/>
      <c r="Z304" s="90" t="e">
        <v>#N/A</v>
      </c>
      <c r="AA304" s="90" t="e">
        <v>#N/A</v>
      </c>
      <c r="AB304" s="16">
        <f>SUM(S304:AA304)</f>
        <v/>
      </c>
      <c r="AC304" s="16" t="inlineStr">
        <is>
          <t>5858.40</t>
        </is>
      </c>
      <c r="AD304" s="16">
        <f>AC304*0.006</f>
        <v/>
      </c>
      <c r="AE304" s="16">
        <f>AC304*0.02</f>
        <v/>
      </c>
      <c r="AF304" s="16">
        <f>AC304-AD304-AE304</f>
        <v/>
      </c>
      <c r="AG304" s="16" t="n"/>
      <c r="AH304" s="16" t="n"/>
      <c r="AI304" s="16">
        <f>SUM(AG304:AH304)</f>
        <v/>
      </c>
      <c r="AJ304" s="16">
        <f>AF304-AB304+AG304+AH304</f>
        <v/>
      </c>
      <c r="AK304" s="16">
        <f>IF(C304="是","杭州","江西工厂")</f>
        <v/>
      </c>
      <c r="AL304" s="9" t="inlineStr">
        <is>
          <t>交易成功</t>
        </is>
      </c>
      <c r="AM304" s="93" t="inlineStr">
        <is>
          <t>202603232300111421141 1073145</t>
        </is>
      </c>
      <c r="AN304" s="16" t="inlineStr">
        <is>
          <t>没有申请退款</t>
        </is>
      </c>
      <c r="AO304" s="16" t="n">
        <v>0</v>
      </c>
      <c r="AP304" s="16" t="n"/>
      <c r="AQ304" s="9" t="n"/>
      <c r="AR304" s="88" t="inlineStr">
        <is>
          <t>公式错误/未解析: 产品理论成本、产品实际成本、实际运费、上楼费、安装费、订单赔付费
[待填]成本/费用字段</t>
        </is>
      </c>
    </row>
    <row r="305" ht="24" customHeight="1">
      <c r="A305" s="15" t="inlineStr">
        <is>
          <t>淘宝</t>
        </is>
      </c>
      <c r="B305" s="14" t="inlineStr">
        <is>
          <t>2701761996112039168</t>
        </is>
      </c>
      <c r="C305" s="14" t="inlineStr">
        <is>
          <t>非已记录补单</t>
        </is>
      </c>
      <c r="D305" s="15" t="inlineStr">
        <is>
          <t>2026-03-23</t>
        </is>
      </c>
      <c r="E305" s="15" t="inlineStr">
        <is>
          <t>刘晓悦</t>
        </is>
      </c>
      <c r="F305" s="15" t="inlineStr">
        <is>
          <t>17896425992-8279</t>
        </is>
      </c>
      <c r="G305" s="15" t="inlineStr">
        <is>
          <t>广东省 韶关市 武江区 惠民街道金桂城8栋1702</t>
        </is>
      </c>
      <c r="H305" s="15" t="inlineStr">
        <is>
          <t>2026-04-18</t>
        </is>
      </c>
      <c r="I305" s="15" t="inlineStr">
        <is>
          <t>P24210070901</t>
        </is>
      </c>
      <c r="J305" s="15" t="inlineStr">
        <is>
          <t>榉木岩板餐桌 |榉木三角腿岩板餐桌</t>
        </is>
      </c>
      <c r="K305" s="15" t="inlineStr">
        <is>
          <t>榉木餐桌-1.2米</t>
        </is>
      </c>
      <c r="L305" s="15" t="inlineStr">
        <is>
          <t>是</t>
        </is>
      </c>
      <c r="M305" s="15" t="inlineStr">
        <is>
          <t>1</t>
        </is>
      </c>
      <c r="N305" s="15" t="n"/>
      <c r="O305" s="15" t="inlineStr">
        <is>
          <t>德邦快递</t>
        </is>
      </c>
      <c r="P305" s="15" t="inlineStr">
        <is>
          <t>DPK212534095902</t>
        </is>
      </c>
      <c r="Q305" s="15" t="inlineStr">
        <is>
          <t>P51000583884</t>
        </is>
      </c>
      <c r="R305" s="15">
        <f>IFERROR(SUMPRODUCT(('2-定价总表'!$A$3:$A$493="PPS"&amp;MID(I305,2,99))*('2-定价总表'!$C$3:$C$493=K305)*('2-定价总表'!$T$3:$T$493))*IF(M305="",1,M305),"")</f>
        <v/>
      </c>
      <c r="S305" s="15" t="n">
        <v>2157.5</v>
      </c>
      <c r="T305" s="15" t="n">
        <v>350</v>
      </c>
      <c r="U305" s="15" t="n">
        <v>0</v>
      </c>
      <c r="V305" s="15" t="n">
        <v>60</v>
      </c>
      <c r="W305" s="15" t="n">
        <v>0</v>
      </c>
      <c r="X305" s="15" t="n">
        <v>0</v>
      </c>
      <c r="Y305" s="90" t="n"/>
      <c r="Z305" s="15" t="n">
        <v>0</v>
      </c>
      <c r="AA305" s="15" t="n">
        <v>0</v>
      </c>
      <c r="AB305" s="15">
        <f>SUM(S305:AA305)</f>
        <v/>
      </c>
      <c r="AC305" s="15" t="inlineStr">
        <is>
          <t>2799.00</t>
        </is>
      </c>
      <c r="AD305" s="15">
        <f>AC305*0.006</f>
        <v/>
      </c>
      <c r="AE305" s="15">
        <f>AC305*0.02</f>
        <v/>
      </c>
      <c r="AF305" s="15">
        <f>AC305-AD305-AE305</f>
        <v/>
      </c>
      <c r="AG305" s="15" t="n"/>
      <c r="AH305" s="15" t="n"/>
      <c r="AI305" s="15">
        <f>SUM(AG305:AH305)</f>
        <v/>
      </c>
      <c r="AJ305" s="15">
        <f>AF305-AB305+AG305+AH305</f>
        <v/>
      </c>
      <c r="AK305" s="15">
        <f>IF(C305="是","杭州","江西工厂")</f>
        <v/>
      </c>
      <c r="AL305" s="6" t="inlineStr">
        <is>
          <t>卖家已发货，等待买家确认</t>
        </is>
      </c>
      <c r="AM305" s="93" t="inlineStr">
        <is>
          <t>202603232300110079142 0538163</t>
        </is>
      </c>
      <c r="AN305" s="15" t="inlineStr">
        <is>
          <t>没有申请退款</t>
        </is>
      </c>
      <c r="AO305" s="15" t="n">
        <v>0</v>
      </c>
      <c r="AP305" s="15" t="n"/>
      <c r="AQ305" s="6" t="inlineStr">
        <is>
          <t>1.4*0.8++洞石岩板</t>
        </is>
      </c>
      <c r="AR305" t="inlineStr">
        <is>
          <t>[待填]成本/费用字段</t>
        </is>
      </c>
    </row>
    <row r="306" ht="24" customHeight="1">
      <c r="A306" s="16" t="inlineStr">
        <is>
          <t>淘宝</t>
        </is>
      </c>
      <c r="B306" s="14" t="inlineStr">
        <is>
          <t>2701764696097011053</t>
        </is>
      </c>
      <c r="C306" s="14" t="inlineStr">
        <is>
          <t>非已记录补单</t>
        </is>
      </c>
      <c r="D306" s="16" t="inlineStr">
        <is>
          <t>2026-03-23</t>
        </is>
      </c>
      <c r="E306" s="16" t="inlineStr">
        <is>
          <t>卢女士</t>
        </is>
      </c>
      <c r="F306" s="16" t="inlineStr">
        <is>
          <t>15520815844-5705</t>
        </is>
      </c>
      <c r="G306" s="16" t="inlineStr">
        <is>
          <t>四川省 成都市 锦江区 柳江街道锦江区白鹭湾天府养云12栋2单元-402</t>
        </is>
      </c>
      <c r="H306" s="16" t="n"/>
      <c r="I306" s="16" t="inlineStr">
        <is>
          <t>P25250100405</t>
        </is>
      </c>
      <c r="J306" s="16" t="inlineStr">
        <is>
          <t>樱桃木窄柜 |樱桃木1米餐边柜</t>
        </is>
      </c>
      <c r="K306" s="16" t="inlineStr">
        <is>
          <t>窄柜-整柜洞石背板-1.2米</t>
        </is>
      </c>
      <c r="L306" s="16" t="inlineStr">
        <is>
          <t>否</t>
        </is>
      </c>
      <c r="M306" s="16" t="inlineStr">
        <is>
          <t>1</t>
        </is>
      </c>
      <c r="N306" s="16" t="n"/>
      <c r="O306" s="16" t="inlineStr">
        <is>
          <t>壹米滴答快运</t>
        </is>
      </c>
      <c r="P306" s="16" t="inlineStr">
        <is>
          <t>700907647781</t>
        </is>
      </c>
      <c r="Q306" s="16" t="inlineStr">
        <is>
          <t>P50962494483</t>
        </is>
      </c>
      <c r="R306" s="16">
        <f>IFERROR(SUMPRODUCT(('2-定价总表'!$A$3:$A$493="PPS"&amp;MID(I306,2,99))*('2-定价总表'!$C$3:$C$493=K306)*('2-定价总表'!$T$3:$T$493))*IF(M306="",1,M306),"")</f>
        <v/>
      </c>
      <c r="S306" s="16" t="n">
        <v>4799.28</v>
      </c>
      <c r="T306" s="16" t="n">
        <v>402</v>
      </c>
      <c r="U306" s="16" t="n">
        <v>73</v>
      </c>
      <c r="V306" s="16" t="n">
        <v>65</v>
      </c>
      <c r="W306" s="90" t="n"/>
      <c r="X306" s="90" t="n"/>
      <c r="Y306" s="90" t="n"/>
      <c r="Z306" s="90" t="n"/>
      <c r="AA306" s="90" t="n"/>
      <c r="AB306" s="16">
        <f>SUM(S306:AA306)</f>
        <v/>
      </c>
      <c r="AC306" s="16" t="inlineStr">
        <is>
          <t>5853.40</t>
        </is>
      </c>
      <c r="AD306" s="16">
        <f>AC306*0.006</f>
        <v/>
      </c>
      <c r="AE306" s="16">
        <f>AC306*0.02</f>
        <v/>
      </c>
      <c r="AF306" s="16">
        <f>AC306-AD306-AE306</f>
        <v/>
      </c>
      <c r="AG306" s="16" t="n"/>
      <c r="AH306" s="16" t="n"/>
      <c r="AI306" s="16">
        <f>SUM(AG306:AH306)</f>
        <v/>
      </c>
      <c r="AJ306" s="16">
        <f>AF306-AB306+AG306+AH306</f>
        <v/>
      </c>
      <c r="AK306" s="16">
        <f>IF(C306="是","杭州","江西工厂")</f>
        <v/>
      </c>
      <c r="AL306" s="9" t="inlineStr">
        <is>
          <t>交易关闭</t>
        </is>
      </c>
      <c r="AM306" s="94" t="inlineStr">
        <is>
          <t>—</t>
        </is>
      </c>
      <c r="AN306" s="16" t="inlineStr">
        <is>
          <t>退款成功</t>
        </is>
      </c>
      <c r="AO306" s="16" t="n">
        <v>5853.4</v>
      </c>
      <c r="AP306" s="16" t="n"/>
      <c r="AQ306" s="9" t="n"/>
      <c r="AR306" t="inlineStr">
        <is>
          <t>✓</t>
        </is>
      </c>
    </row>
    <row r="307" ht="24" customHeight="1">
      <c r="A307" s="15" t="inlineStr">
        <is>
          <t>淘宝</t>
        </is>
      </c>
      <c r="B307" s="14" t="inlineStr">
        <is>
          <t>4502194095129027306</t>
        </is>
      </c>
      <c r="C307" s="14" t="inlineStr">
        <is>
          <t>非已记录补单</t>
        </is>
      </c>
      <c r="D307" s="15" t="inlineStr">
        <is>
          <t>2026-03-23</t>
        </is>
      </c>
      <c r="E307" s="15" t="inlineStr">
        <is>
          <t>胡敏洁</t>
        </is>
      </c>
      <c r="F307" s="15" t="inlineStr">
        <is>
          <t>13126485515-1711</t>
        </is>
      </c>
      <c r="G307" s="15" t="inlineStr">
        <is>
          <t>湖南省 长沙市 开福区 秀峰街道北城周南学府3栋801</t>
        </is>
      </c>
      <c r="H307" s="15" t="inlineStr">
        <is>
          <t>2026-04-02</t>
        </is>
      </c>
      <c r="I307" s="15" t="inlineStr">
        <is>
          <t>P24210070901</t>
        </is>
      </c>
      <c r="J307" s="15" t="inlineStr">
        <is>
          <t>榉木岩板餐桌 |榉木三角腿岩板餐桌</t>
        </is>
      </c>
      <c r="K307" s="15" t="inlineStr">
        <is>
          <t>榉木餐桌-1.2米</t>
        </is>
      </c>
      <c r="L307" s="15" t="inlineStr">
        <is>
          <t>是</t>
        </is>
      </c>
      <c r="M307" s="15" t="inlineStr">
        <is>
          <t>1</t>
        </is>
      </c>
      <c r="N307" s="15" t="n"/>
      <c r="O307" s="15" t="inlineStr">
        <is>
          <t>德邦快递</t>
        </is>
      </c>
      <c r="P307" s="15" t="inlineStr">
        <is>
          <t>DPK212646203310</t>
        </is>
      </c>
      <c r="Q307" s="15" t="inlineStr">
        <is>
          <t>P50871034628</t>
        </is>
      </c>
      <c r="R307" s="15">
        <f>IFERROR(SUMPRODUCT(('2-定价总表'!$A$3:$A$493="PPS"&amp;MID(I307,2,99))*('2-定价总表'!$C$3:$C$493=K307)*('2-定价总表'!$T$3:$T$493))*IF(M307="",1,M307),"")</f>
        <v/>
      </c>
      <c r="S307" s="15" t="n">
        <v>2132.5</v>
      </c>
      <c r="T307" s="15" t="n">
        <v>350</v>
      </c>
      <c r="U307" s="15" t="n">
        <v>0</v>
      </c>
      <c r="V307" s="15" t="n">
        <v>70</v>
      </c>
      <c r="W307" s="15" t="n">
        <v>0</v>
      </c>
      <c r="X307" s="15" t="n">
        <v>0</v>
      </c>
      <c r="Y307" s="90" t="n"/>
      <c r="Z307" s="15" t="n">
        <v>0</v>
      </c>
      <c r="AA307" s="15" t="n">
        <v>0</v>
      </c>
      <c r="AB307" s="15">
        <f>SUM(S307:AA307)</f>
        <v/>
      </c>
      <c r="AC307" s="15" t="inlineStr">
        <is>
          <t>2820.63</t>
        </is>
      </c>
      <c r="AD307" s="15">
        <f>AC307*0.006</f>
        <v/>
      </c>
      <c r="AE307" s="15">
        <f>AC307*0.02</f>
        <v/>
      </c>
      <c r="AF307" s="15">
        <f>AC307-AD307-AE307</f>
        <v/>
      </c>
      <c r="AG307" s="15" t="n"/>
      <c r="AH307" s="15" t="n"/>
      <c r="AI307" s="15">
        <f>SUM(AG307:AH307)</f>
        <v/>
      </c>
      <c r="AJ307" s="15">
        <f>AF307-AB307+AG307+AH307</f>
        <v/>
      </c>
      <c r="AK307" s="15">
        <f>IF(C307="是","杭州","江西工厂")</f>
        <v/>
      </c>
      <c r="AL307" s="6" t="inlineStr">
        <is>
          <t>交易成功</t>
        </is>
      </c>
      <c r="AM307" s="93" t="inlineStr">
        <is>
          <t>202603232200119787144 7967712</t>
        </is>
      </c>
      <c r="AN307" s="15" t="inlineStr">
        <is>
          <t>没有申请退款</t>
        </is>
      </c>
      <c r="AO307" s="15" t="n">
        <v>0</v>
      </c>
      <c r="AP307" s="15" t="n"/>
      <c r="AQ307" s="6" t="n"/>
      <c r="AR307" t="inlineStr">
        <is>
          <t>[待填]成本/费用字段</t>
        </is>
      </c>
    </row>
    <row r="308" ht="36" customHeight="1">
      <c r="A308" s="16" t="inlineStr">
        <is>
          <t>淘宝</t>
        </is>
      </c>
      <c r="B308" s="14" t="inlineStr">
        <is>
          <t>2701770960099054366</t>
        </is>
      </c>
      <c r="C308" s="14" t="inlineStr">
        <is>
          <t>是</t>
        </is>
      </c>
      <c r="D308" s="16" t="inlineStr">
        <is>
          <t>2026-03-22</t>
        </is>
      </c>
      <c r="E308" s="16" t="inlineStr">
        <is>
          <t>李丽</t>
        </is>
      </c>
      <c r="F308" s="16" t="inlineStr">
        <is>
          <t>13266134776-6532</t>
        </is>
      </c>
      <c r="G308" s="16" t="inlineStr">
        <is>
          <t>广东省 东莞市  塘厦镇石鼓社区岭南路33号501</t>
        </is>
      </c>
      <c r="H308" s="16" t="inlineStr">
        <is>
          <t>2026-03-24</t>
        </is>
      </c>
      <c r="I308" s="16" t="inlineStr">
        <is>
          <t>P23250050202</t>
        </is>
      </c>
      <c r="J308" s="16" t="inlineStr">
        <is>
          <t>万象餐边柜 |樱桃木旋转餐边柜</t>
        </is>
      </c>
      <c r="K308" s="16" t="inlineStr">
        <is>
          <t>旋转餐边柜-洞洞板-下柜（无桌）-1.6米</t>
        </is>
      </c>
      <c r="L308" s="16" t="n"/>
      <c r="M308" s="16" t="inlineStr">
        <is>
          <t>1</t>
        </is>
      </c>
      <c r="N308" s="16" t="n"/>
      <c r="O308" s="16" t="inlineStr">
        <is>
          <t>圆通速递</t>
        </is>
      </c>
      <c r="P308" s="16" t="inlineStr">
        <is>
          <t>YT2538844148987</t>
        </is>
      </c>
      <c r="Q308" s="16" t="n"/>
      <c r="R308" s="16">
        <f>IFERROR(SUMPRODUCT(('2-定价总表'!$A$3:$A$493="PPS"&amp;MID(I308,2,99))*('2-定价总表'!$C$3:$C$493=K308)*('2-定价总表'!$T$3:$T$493))*IF(M308="",1,M308),"")</f>
        <v/>
      </c>
      <c r="S308" s="49" t="n"/>
      <c r="T308" s="16" t="n"/>
      <c r="U308" s="16" t="n"/>
      <c r="V308" s="16" t="n"/>
      <c r="W308" s="16" t="n"/>
      <c r="X308" s="16" t="n"/>
      <c r="Y308" s="16" t="n"/>
      <c r="Z308" s="16" t="n"/>
      <c r="AA308" s="16" t="n"/>
      <c r="AB308" s="16">
        <f>SUM(S308:AA308)</f>
        <v/>
      </c>
      <c r="AC308" s="16" t="inlineStr">
        <is>
          <t>27.00</t>
        </is>
      </c>
      <c r="AD308" s="16">
        <f>AC308*0.006</f>
        <v/>
      </c>
      <c r="AE308" s="16">
        <f>AC308*0.02</f>
        <v/>
      </c>
      <c r="AF308" s="16">
        <f>AC308-AD308-AE308</f>
        <v/>
      </c>
      <c r="AG308" s="16" t="n"/>
      <c r="AH308" s="16" t="n"/>
      <c r="AI308" s="16">
        <f>SUM(AG308:AH308)</f>
        <v/>
      </c>
      <c r="AJ308" s="16">
        <f>AF308-AB308+AG308+AH308</f>
        <v/>
      </c>
      <c r="AK308" s="16">
        <f>IF(C308="是","杭州","江西工厂")</f>
        <v/>
      </c>
      <c r="AL308" s="9" t="inlineStr">
        <is>
          <t>交易成功</t>
        </is>
      </c>
      <c r="AM308" s="92" t="inlineStr">
        <is>
          <t>待匹配</t>
        </is>
      </c>
      <c r="AN308" s="16" t="inlineStr">
        <is>
          <t>没有申请退款</t>
        </is>
      </c>
      <c r="AO308" s="16" t="n">
        <v>0</v>
      </c>
      <c r="AP308" s="16" t="n"/>
      <c r="AQ308" s="9" t="n"/>
      <c r="AR308" t="inlineStr">
        <is>
          <t>✓</t>
        </is>
      </c>
    </row>
    <row r="309" ht="24" customHeight="1">
      <c r="A309" s="15" t="inlineStr">
        <is>
          <t>淘宝</t>
        </is>
      </c>
      <c r="B309" s="14" t="inlineStr">
        <is>
          <t>2701770960099081194</t>
        </is>
      </c>
      <c r="C309" s="14" t="inlineStr">
        <is>
          <t>是</t>
        </is>
      </c>
      <c r="D309" s="15" t="inlineStr">
        <is>
          <t>2026-03-22</t>
        </is>
      </c>
      <c r="E309" s="15" t="inlineStr">
        <is>
          <t>李丽</t>
        </is>
      </c>
      <c r="F309" s="15" t="inlineStr">
        <is>
          <t>13266134776-6532</t>
        </is>
      </c>
      <c r="G309" s="15" t="inlineStr">
        <is>
          <t>广东省 东莞市  塘厦镇石鼓社区岭南路33号501</t>
        </is>
      </c>
      <c r="H309" s="15" t="inlineStr">
        <is>
          <t>2026-03-24</t>
        </is>
      </c>
      <c r="I309" s="15" t="inlineStr">
        <is>
          <t>P26990050428</t>
        </is>
      </c>
      <c r="J309" s="15" t="inlineStr">
        <is>
          <t>商家安装sku</t>
        </is>
      </c>
      <c r="K309" s="15" t="inlineStr">
        <is>
          <t>商家安装sku</t>
        </is>
      </c>
      <c r="L309" s="15" t="n"/>
      <c r="M309" s="15" t="inlineStr">
        <is>
          <t>1</t>
        </is>
      </c>
      <c r="N309" s="15" t="n"/>
      <c r="O309" s="15" t="inlineStr">
        <is>
          <t>圆通速递</t>
        </is>
      </c>
      <c r="P309" s="15" t="inlineStr">
        <is>
          <t>YT2538844148987</t>
        </is>
      </c>
      <c r="Q309" s="15" t="n"/>
      <c r="R309" s="15">
        <f>IFERROR(SUMPRODUCT(('2-定价总表'!$A$3:$A$493="PPS"&amp;MID(I309,2,99))*('2-定价总表'!$C$3:$C$493=K309)*('2-定价总表'!$T$3:$T$493))*IF(M309="",1,M309),"")</f>
        <v/>
      </c>
      <c r="S309" s="49" t="n"/>
      <c r="T309" s="15" t="n"/>
      <c r="U309" s="15" t="n"/>
      <c r="V309" s="15" t="n"/>
      <c r="W309" s="15" t="n"/>
      <c r="X309" s="15" t="n"/>
      <c r="Y309" s="15" t="n"/>
      <c r="Z309" s="15" t="n"/>
      <c r="AA309" s="15" t="n"/>
      <c r="AB309" s="15">
        <f>SUM(S309:AA309)</f>
        <v/>
      </c>
      <c r="AC309" s="15" t="inlineStr">
        <is>
          <t>0.00</t>
        </is>
      </c>
      <c r="AD309" s="15">
        <f>AC309*0.006</f>
        <v/>
      </c>
      <c r="AE309" s="15">
        <f>AC309*0.02</f>
        <v/>
      </c>
      <c r="AF309" s="15">
        <f>AC309-AD309-AE309</f>
        <v/>
      </c>
      <c r="AG309" s="15" t="n"/>
      <c r="AH309" s="15" t="n"/>
      <c r="AI309" s="15">
        <f>SUM(AG309:AH309)</f>
        <v/>
      </c>
      <c r="AJ309" s="15">
        <f>AF309-AB309+AG309+AH309</f>
        <v/>
      </c>
      <c r="AK309" s="15">
        <f>IF(C309="是","杭州","江西工厂")</f>
        <v/>
      </c>
      <c r="AL309" s="6" t="inlineStr">
        <is>
          <t>交易成功</t>
        </is>
      </c>
      <c r="AM309" s="92" t="inlineStr">
        <is>
          <t>待匹配</t>
        </is>
      </c>
      <c r="AN309" s="15" t="inlineStr">
        <is>
          <t>没有申请退款</t>
        </is>
      </c>
      <c r="AO309" s="15" t="n">
        <v>0</v>
      </c>
      <c r="AP309" s="15" t="n"/>
      <c r="AQ309" s="6" t="n"/>
      <c r="AR309" t="inlineStr">
        <is>
          <t>✓</t>
        </is>
      </c>
    </row>
    <row r="310" ht="24" customHeight="1">
      <c r="A310" s="16" t="inlineStr">
        <is>
          <t>淘宝</t>
        </is>
      </c>
      <c r="B310" s="14" t="inlineStr">
        <is>
          <t>2701770960099090376</t>
        </is>
      </c>
      <c r="C310" s="14" t="inlineStr">
        <is>
          <t>是</t>
        </is>
      </c>
      <c r="D310" s="16" t="inlineStr">
        <is>
          <t>2026-03-22</t>
        </is>
      </c>
      <c r="E310" s="16" t="inlineStr">
        <is>
          <t>李丽</t>
        </is>
      </c>
      <c r="F310" s="16" t="inlineStr">
        <is>
          <t>13266134776-6532</t>
        </is>
      </c>
      <c r="G310" s="16" t="inlineStr">
        <is>
          <t>广东省 东莞市  塘厦镇石鼓社区岭南路33号501</t>
        </is>
      </c>
      <c r="H310" s="16" t="inlineStr">
        <is>
          <t>2026-03-24</t>
        </is>
      </c>
      <c r="I310" s="16" t="inlineStr">
        <is>
          <t>P26990090428</t>
        </is>
      </c>
      <c r="J310" s="16" t="inlineStr">
        <is>
          <t>淘宝自动生成sku-送货入户</t>
        </is>
      </c>
      <c r="K310" s="16" t="inlineStr">
        <is>
          <t>淘宝自动生成sku-送货入户</t>
        </is>
      </c>
      <c r="L310" s="16" t="n"/>
      <c r="M310" s="16" t="inlineStr">
        <is>
          <t>1</t>
        </is>
      </c>
      <c r="N310" s="16" t="n"/>
      <c r="O310" s="16" t="inlineStr">
        <is>
          <t>圆通速递</t>
        </is>
      </c>
      <c r="P310" s="16" t="inlineStr">
        <is>
          <t>YT2538844148987</t>
        </is>
      </c>
      <c r="Q310" s="16" t="n"/>
      <c r="R310" s="16">
        <f>IFERROR(SUMPRODUCT(('2-定价总表'!$A$3:$A$493="PPS"&amp;MID(I310,2,99))*('2-定价总表'!$C$3:$C$493=K310)*('2-定价总表'!$T$3:$T$493))*IF(M310="",1,M310),"")</f>
        <v/>
      </c>
      <c r="S310" s="49" t="n"/>
      <c r="T310" s="16" t="n"/>
      <c r="U310" s="16" t="n"/>
      <c r="V310" s="16" t="n"/>
      <c r="W310" s="16" t="n"/>
      <c r="X310" s="16" t="n"/>
      <c r="Y310" s="16" t="n"/>
      <c r="Z310" s="16" t="n"/>
      <c r="AA310" s="16" t="n"/>
      <c r="AB310" s="16">
        <f>SUM(S310:AA310)</f>
        <v/>
      </c>
      <c r="AC310" s="16" t="inlineStr">
        <is>
          <t>0.00</t>
        </is>
      </c>
      <c r="AD310" s="16">
        <f>AC310*0.006</f>
        <v/>
      </c>
      <c r="AE310" s="16">
        <f>AC310*0.02</f>
        <v/>
      </c>
      <c r="AF310" s="16">
        <f>AC310-AD310-AE310</f>
        <v/>
      </c>
      <c r="AG310" s="16" t="n"/>
      <c r="AH310" s="16" t="n"/>
      <c r="AI310" s="16">
        <f>SUM(AG310:AH310)</f>
        <v/>
      </c>
      <c r="AJ310" s="16">
        <f>AF310-AB310+AG310+AH310</f>
        <v/>
      </c>
      <c r="AK310" s="16">
        <f>IF(C310="是","杭州","江西工厂")</f>
        <v/>
      </c>
      <c r="AL310" s="9" t="inlineStr">
        <is>
          <t>交易成功</t>
        </is>
      </c>
      <c r="AM310" s="92" t="inlineStr">
        <is>
          <t>待匹配</t>
        </is>
      </c>
      <c r="AN310" s="16" t="inlineStr">
        <is>
          <t>没有申请退款</t>
        </is>
      </c>
      <c r="AO310" s="16" t="n">
        <v>0</v>
      </c>
      <c r="AP310" s="16" t="n"/>
      <c r="AQ310" s="9" t="n"/>
      <c r="AR310" t="inlineStr">
        <is>
          <t>✓</t>
        </is>
      </c>
    </row>
    <row r="311" ht="36" customHeight="1">
      <c r="A311" s="15" t="inlineStr">
        <is>
          <t>淘宝</t>
        </is>
      </c>
      <c r="B311" s="14" t="inlineStr">
        <is>
          <t>2701769414064083276</t>
        </is>
      </c>
      <c r="C311" s="14" t="inlineStr">
        <is>
          <t>是</t>
        </is>
      </c>
      <c r="D311" s="15" t="inlineStr">
        <is>
          <t>2026-03-21</t>
        </is>
      </c>
      <c r="E311" s="15" t="inlineStr">
        <is>
          <t>勤召</t>
        </is>
      </c>
      <c r="F311" s="15" t="inlineStr">
        <is>
          <t>15623547650-5535</t>
        </is>
      </c>
      <c r="G311" s="15" t="inlineStr">
        <is>
          <t>湖北省 鄂州市 鄂城区 凤凰街道文星路粮食局跟区财政局中间院内2栋3单元502室</t>
        </is>
      </c>
      <c r="H311" s="15" t="inlineStr">
        <is>
          <t>2026-03-24</t>
        </is>
      </c>
      <c r="I311" s="15" t="inlineStr">
        <is>
          <t>P23250050202</t>
        </is>
      </c>
      <c r="J311" s="15" t="inlineStr">
        <is>
          <t>万象餐边柜 |樱桃木旋转餐边柜</t>
        </is>
      </c>
      <c r="K311" s="15" t="inlineStr">
        <is>
          <t>旋转餐边柜-洞洞板-下柜（无桌）-1.6米</t>
        </is>
      </c>
      <c r="L311" s="15" t="n"/>
      <c r="M311" s="15" t="inlineStr">
        <is>
          <t>1</t>
        </is>
      </c>
      <c r="N311" s="15" t="n"/>
      <c r="O311" s="15" t="inlineStr">
        <is>
          <t>圆通速递</t>
        </is>
      </c>
      <c r="P311" s="15" t="inlineStr">
        <is>
          <t>YT2584775173987</t>
        </is>
      </c>
      <c r="Q311" s="15" t="n"/>
      <c r="R311" s="15">
        <f>IFERROR(SUMPRODUCT(('2-定价总表'!$A$3:$A$493="PPS"&amp;MID(I311,2,99))*('2-定价总表'!$C$3:$C$493=K311)*('2-定价总表'!$T$3:$T$493))*IF(M311="",1,M311),"")</f>
        <v/>
      </c>
      <c r="S311" s="49" t="n"/>
      <c r="T311" s="15" t="n"/>
      <c r="U311" s="15" t="n"/>
      <c r="V311" s="15" t="n"/>
      <c r="W311" s="15" t="n"/>
      <c r="X311" s="15" t="n"/>
      <c r="Y311" s="15" t="n"/>
      <c r="Z311" s="15" t="n"/>
      <c r="AA311" s="15" t="n"/>
      <c r="AB311" s="15">
        <f>SUM(S311:AA311)</f>
        <v/>
      </c>
      <c r="AC311" s="15" t="inlineStr">
        <is>
          <t>21.00</t>
        </is>
      </c>
      <c r="AD311" s="15">
        <f>AC311*0.006</f>
        <v/>
      </c>
      <c r="AE311" s="15">
        <f>AC311*0.02</f>
        <v/>
      </c>
      <c r="AF311" s="15">
        <f>AC311-AD311-AE311</f>
        <v/>
      </c>
      <c r="AG311" s="15" t="n"/>
      <c r="AH311" s="15" t="n"/>
      <c r="AI311" s="15">
        <f>SUM(AG311:AH311)</f>
        <v/>
      </c>
      <c r="AJ311" s="15">
        <f>AF311-AB311+AG311+AH311</f>
        <v/>
      </c>
      <c r="AK311" s="15">
        <f>IF(C311="是","杭州","江西工厂")</f>
        <v/>
      </c>
      <c r="AL311" s="6" t="inlineStr">
        <is>
          <t>交易成功</t>
        </is>
      </c>
      <c r="AM311" s="92" t="inlineStr">
        <is>
          <t>待匹配</t>
        </is>
      </c>
      <c r="AN311" s="15" t="inlineStr">
        <is>
          <t>没有申请退款</t>
        </is>
      </c>
      <c r="AO311" s="15" t="n">
        <v>0</v>
      </c>
      <c r="AP311" s="15" t="n"/>
      <c r="AQ311" s="6" t="n"/>
      <c r="AR311" t="inlineStr">
        <is>
          <t>✓</t>
        </is>
      </c>
    </row>
    <row r="312">
      <c r="A312" s="16" t="inlineStr">
        <is>
          <t>淘宝</t>
        </is>
      </c>
      <c r="B312" s="14" t="inlineStr">
        <is>
          <t>2701769414064092458</t>
        </is>
      </c>
      <c r="C312" s="14" t="inlineStr">
        <is>
          <t>是</t>
        </is>
      </c>
      <c r="D312" s="16" t="inlineStr">
        <is>
          <t>2026-03-21</t>
        </is>
      </c>
      <c r="E312" s="16" t="inlineStr">
        <is>
          <t>未知</t>
        </is>
      </c>
      <c r="F312" s="16" t="inlineStr">
        <is>
          <t>未知</t>
        </is>
      </c>
      <c r="G312" s="16" t="inlineStr">
        <is>
          <t>未知</t>
        </is>
      </c>
      <c r="H312" s="16" t="inlineStr">
        <is>
          <t>2026-03-24</t>
        </is>
      </c>
      <c r="I312" s="16" t="inlineStr">
        <is>
          <t>P26990050428</t>
        </is>
      </c>
      <c r="J312" s="16" t="inlineStr">
        <is>
          <t>商家安装sku</t>
        </is>
      </c>
      <c r="K312" s="16" t="inlineStr">
        <is>
          <t>商家安装sku</t>
        </is>
      </c>
      <c r="L312" s="16" t="n"/>
      <c r="M312" s="16" t="inlineStr">
        <is>
          <t>1</t>
        </is>
      </c>
      <c r="N312" s="16" t="n"/>
      <c r="O312" s="16" t="inlineStr">
        <is>
          <t>圆通速递</t>
        </is>
      </c>
      <c r="P312" s="16" t="inlineStr">
        <is>
          <t>YT2584775173987</t>
        </is>
      </c>
      <c r="Q312" s="16" t="n"/>
      <c r="R312" s="16">
        <f>IFERROR(SUMPRODUCT(('2-定价总表'!$A$3:$A$493="PPS"&amp;MID(I312,2,99))*('2-定价总表'!$C$3:$C$493=K312)*('2-定价总表'!$T$3:$T$493))*IF(M312="",1,M312),"")</f>
        <v/>
      </c>
      <c r="S312" s="49" t="n"/>
      <c r="T312" s="16" t="n"/>
      <c r="U312" s="16" t="n"/>
      <c r="V312" s="16" t="n"/>
      <c r="W312" s="16" t="n"/>
      <c r="X312" s="16" t="n"/>
      <c r="Y312" s="16" t="n"/>
      <c r="Z312" s="16" t="n"/>
      <c r="AA312" s="16" t="n"/>
      <c r="AB312" s="16">
        <f>SUM(S312:AA312)</f>
        <v/>
      </c>
      <c r="AC312" s="16" t="inlineStr">
        <is>
          <t>0.00</t>
        </is>
      </c>
      <c r="AD312" s="16">
        <f>AC312*0.006</f>
        <v/>
      </c>
      <c r="AE312" s="16">
        <f>AC312*0.02</f>
        <v/>
      </c>
      <c r="AF312" s="16">
        <f>AC312-AD312-AE312</f>
        <v/>
      </c>
      <c r="AG312" s="16" t="n"/>
      <c r="AH312" s="16" t="n"/>
      <c r="AI312" s="16">
        <f>SUM(AG312:AH312)</f>
        <v/>
      </c>
      <c r="AJ312" s="16">
        <f>AF312-AB312+AG312+AH312</f>
        <v/>
      </c>
      <c r="AK312" s="16">
        <f>IF(C312="是","杭州","江西工厂")</f>
        <v/>
      </c>
      <c r="AL312" s="9" t="inlineStr">
        <is>
          <t>交易成功</t>
        </is>
      </c>
      <c r="AM312" s="92" t="inlineStr">
        <is>
          <t>待匹配</t>
        </is>
      </c>
      <c r="AN312" s="16" t="inlineStr">
        <is>
          <t>没有申请退款</t>
        </is>
      </c>
      <c r="AO312" s="16" t="n">
        <v>0</v>
      </c>
      <c r="AP312" s="16" t="n"/>
      <c r="AQ312" s="9" t="n"/>
      <c r="AR312" t="inlineStr">
        <is>
          <t>✓</t>
        </is>
      </c>
    </row>
    <row r="313" ht="36" customHeight="1">
      <c r="A313" s="15" t="inlineStr">
        <is>
          <t>淘宝</t>
        </is>
      </c>
      <c r="B313" s="14" t="inlineStr">
        <is>
          <t>2701772510063029272</t>
        </is>
      </c>
      <c r="C313" s="14" t="inlineStr">
        <is>
          <t>非已记录补单</t>
        </is>
      </c>
      <c r="D313" s="15" t="inlineStr">
        <is>
          <t>2026-03-21</t>
        </is>
      </c>
      <c r="E313" s="15" t="inlineStr">
        <is>
          <t>未知</t>
        </is>
      </c>
      <c r="F313" s="15" t="inlineStr">
        <is>
          <t>未知</t>
        </is>
      </c>
      <c r="G313" s="15" t="inlineStr">
        <is>
          <t>未知</t>
        </is>
      </c>
      <c r="H313" s="15" t="n"/>
      <c r="I313" s="15" t="inlineStr">
        <is>
          <t>P23250050202</t>
        </is>
      </c>
      <c r="J313" s="15" t="inlineStr">
        <is>
          <t>万象餐边柜 |樱桃木旋转餐边柜</t>
        </is>
      </c>
      <c r="K313" s="15" t="inlineStr">
        <is>
          <t>旋转餐边柜-洞洞板-下柜（无桌）-1.6米</t>
        </is>
      </c>
      <c r="L313" s="15" t="n"/>
      <c r="M313" s="15" t="inlineStr">
        <is>
          <t>1</t>
        </is>
      </c>
      <c r="N313" s="15" t="n"/>
      <c r="O313" s="15" t="n"/>
      <c r="P313" s="15" t="n"/>
      <c r="Q313" s="15" t="n"/>
      <c r="R313" s="15">
        <f>IFERROR(SUMPRODUCT(('2-定价总表'!$A$3:$A$493="PPS"&amp;MID(I313,2,99))*('2-定价总表'!$C$3:$C$493=K313)*('2-定价总表'!$T$3:$T$493))*IF(M313="",1,M313),"")</f>
        <v/>
      </c>
      <c r="S313" s="90" t="n"/>
      <c r="T313" s="90" t="n"/>
      <c r="U313" s="90" t="n"/>
      <c r="V313" s="90" t="n"/>
      <c r="W313" s="90" t="n"/>
      <c r="X313" s="90" t="n"/>
      <c r="Y313" s="90" t="n"/>
      <c r="Z313" s="90" t="n"/>
      <c r="AA313" s="90" t="n"/>
      <c r="AB313" s="15">
        <f>SUM(S313:AA313)</f>
        <v/>
      </c>
      <c r="AC313" s="15" t="n"/>
      <c r="AD313" s="15">
        <f>AC313*0.006</f>
        <v/>
      </c>
      <c r="AE313" s="15">
        <f>AC313*0.02</f>
        <v/>
      </c>
      <c r="AF313" s="15">
        <f>AC313-AD313-AE313</f>
        <v/>
      </c>
      <c r="AG313" s="15" t="n"/>
      <c r="AH313" s="15" t="n"/>
      <c r="AI313" s="15">
        <f>SUM(AG313:AH313)</f>
        <v/>
      </c>
      <c r="AJ313" s="15">
        <f>AF313-AB313+AG313+AH313</f>
        <v/>
      </c>
      <c r="AK313" s="15">
        <f>IF(C313="是","杭州","江西工厂")</f>
        <v/>
      </c>
      <c r="AL313" s="6" t="inlineStr">
        <is>
          <t>交易关闭</t>
        </is>
      </c>
      <c r="AM313" s="94" t="inlineStr">
        <is>
          <t>—</t>
        </is>
      </c>
      <c r="AN313" s="15" t="inlineStr">
        <is>
          <t>没有申请退款</t>
        </is>
      </c>
      <c r="AO313" s="15" t="n">
        <v>0</v>
      </c>
      <c r="AP313" s="15" t="n"/>
      <c r="AQ313" s="6" t="n"/>
      <c r="AR313" t="inlineStr">
        <is>
          <t>✓</t>
        </is>
      </c>
    </row>
    <row r="314">
      <c r="A314" s="16" t="inlineStr">
        <is>
          <t>淘宝</t>
        </is>
      </c>
      <c r="B314" s="14" t="inlineStr">
        <is>
          <t>2701772510063038454</t>
        </is>
      </c>
      <c r="C314" s="14" t="inlineStr">
        <is>
          <t>非已记录补单</t>
        </is>
      </c>
      <c r="D314" s="16" t="inlineStr">
        <is>
          <t>2026-03-21</t>
        </is>
      </c>
      <c r="E314" s="16" t="inlineStr">
        <is>
          <t>未知</t>
        </is>
      </c>
      <c r="F314" s="16" t="inlineStr">
        <is>
          <t>未知</t>
        </is>
      </c>
      <c r="G314" s="16" t="inlineStr">
        <is>
          <t>未知</t>
        </is>
      </c>
      <c r="H314" s="16" t="n"/>
      <c r="I314" s="16" t="inlineStr">
        <is>
          <t>P26990050428</t>
        </is>
      </c>
      <c r="J314" s="16" t="inlineStr">
        <is>
          <t>商家安装sku</t>
        </is>
      </c>
      <c r="K314" s="16" t="inlineStr">
        <is>
          <t>商家安装sku</t>
        </is>
      </c>
      <c r="L314" s="16" t="n"/>
      <c r="M314" s="16" t="inlineStr">
        <is>
          <t>1</t>
        </is>
      </c>
      <c r="N314" s="16" t="n"/>
      <c r="O314" s="16" t="n"/>
      <c r="P314" s="16" t="n"/>
      <c r="Q314" s="16" t="n"/>
      <c r="R314" s="16">
        <f>IFERROR(SUMPRODUCT(('2-定价总表'!$A$3:$A$493="PPS"&amp;MID(I314,2,99))*('2-定价总表'!$C$3:$C$493=K314)*('2-定价总表'!$T$3:$T$493))*IF(M314="",1,M314),"")</f>
        <v/>
      </c>
      <c r="S314" s="90" t="n"/>
      <c r="T314" s="90" t="n"/>
      <c r="U314" s="90" t="n"/>
      <c r="V314" s="90" t="n"/>
      <c r="W314" s="90" t="n"/>
      <c r="X314" s="90" t="n"/>
      <c r="Y314" s="90" t="n"/>
      <c r="Z314" s="90" t="n"/>
      <c r="AA314" s="90" t="n"/>
      <c r="AB314" s="16">
        <f>SUM(S314:AA314)</f>
        <v/>
      </c>
      <c r="AC314" s="16" t="n"/>
      <c r="AD314" s="16">
        <f>AC314*0.006</f>
        <v/>
      </c>
      <c r="AE314" s="16">
        <f>AC314*0.02</f>
        <v/>
      </c>
      <c r="AF314" s="16">
        <f>AC314-AD314-AE314</f>
        <v/>
      </c>
      <c r="AG314" s="16" t="n"/>
      <c r="AH314" s="16" t="n"/>
      <c r="AI314" s="16">
        <f>SUM(AG314:AH314)</f>
        <v/>
      </c>
      <c r="AJ314" s="16">
        <f>AF314-AB314+AG314+AH314</f>
        <v/>
      </c>
      <c r="AK314" s="16">
        <f>IF(C314="是","杭州","江西工厂")</f>
        <v/>
      </c>
      <c r="AL314" s="9" t="inlineStr">
        <is>
          <t>交易关闭</t>
        </is>
      </c>
      <c r="AM314" s="94" t="inlineStr">
        <is>
          <t>—</t>
        </is>
      </c>
      <c r="AN314" s="16" t="inlineStr">
        <is>
          <t>没有申请退款</t>
        </is>
      </c>
      <c r="AO314" s="16" t="n">
        <v>0</v>
      </c>
      <c r="AP314" s="16" t="n"/>
      <c r="AQ314" s="9" t="n"/>
      <c r="AR314" t="inlineStr">
        <is>
          <t>✓</t>
        </is>
      </c>
    </row>
    <row r="315" ht="36" customHeight="1">
      <c r="A315" s="15" t="inlineStr">
        <is>
          <t>淘宝</t>
        </is>
      </c>
      <c r="B315" s="14" t="inlineStr">
        <is>
          <t>2701775571049022873</t>
        </is>
      </c>
      <c r="C315" s="14" t="inlineStr">
        <is>
          <t>是</t>
        </is>
      </c>
      <c r="D315" s="15" t="inlineStr">
        <is>
          <t>2026-03-21</t>
        </is>
      </c>
      <c r="E315" s="15" t="inlineStr">
        <is>
          <t>未知</t>
        </is>
      </c>
      <c r="F315" s="15" t="inlineStr">
        <is>
          <t>未知</t>
        </is>
      </c>
      <c r="G315" s="15" t="inlineStr">
        <is>
          <t>未知</t>
        </is>
      </c>
      <c r="H315" s="15" t="inlineStr">
        <is>
          <t>2026-03-24</t>
        </is>
      </c>
      <c r="I315" s="15" t="inlineStr">
        <is>
          <t>P23250050202</t>
        </is>
      </c>
      <c r="J315" s="15" t="inlineStr">
        <is>
          <t>万象餐边柜 |樱桃木旋转餐边柜</t>
        </is>
      </c>
      <c r="K315" s="15" t="inlineStr">
        <is>
          <t>旋转餐边柜-洞洞板-下柜（无桌）-1.6米</t>
        </is>
      </c>
      <c r="L315" s="15" t="n"/>
      <c r="M315" s="15" t="inlineStr">
        <is>
          <t>1</t>
        </is>
      </c>
      <c r="N315" s="15" t="n"/>
      <c r="O315" s="15" t="inlineStr">
        <is>
          <t>圆通速递</t>
        </is>
      </c>
      <c r="P315" s="15" t="inlineStr">
        <is>
          <t>YT2543909259531</t>
        </is>
      </c>
      <c r="Q315" s="15" t="n"/>
      <c r="R315" s="15">
        <f>IFERROR(SUMPRODUCT(('2-定价总表'!$A$3:$A$493="PPS"&amp;MID(I315,2,99))*('2-定价总表'!$C$3:$C$493=K315)*('2-定价总表'!$T$3:$T$493))*IF(M315="",1,M315),"")</f>
        <v/>
      </c>
      <c r="S315" s="49" t="n"/>
      <c r="T315" s="15" t="n"/>
      <c r="U315" s="15" t="n"/>
      <c r="V315" s="15" t="n"/>
      <c r="W315" s="15" t="n"/>
      <c r="X315" s="15" t="n"/>
      <c r="Y315" s="15" t="n"/>
      <c r="Z315" s="15" t="n"/>
      <c r="AA315" s="15" t="n"/>
      <c r="AB315" s="15">
        <f>SUM(S315:AA315)</f>
        <v/>
      </c>
      <c r="AC315" s="15" t="inlineStr">
        <is>
          <t>22.00</t>
        </is>
      </c>
      <c r="AD315" s="15">
        <f>AC315*0.006</f>
        <v/>
      </c>
      <c r="AE315" s="15">
        <f>AC315*0.02</f>
        <v/>
      </c>
      <c r="AF315" s="15">
        <f>AC315-AD315-AE315</f>
        <v/>
      </c>
      <c r="AG315" s="15" t="n"/>
      <c r="AH315" s="15" t="n"/>
      <c r="AI315" s="15">
        <f>SUM(AG315:AH315)</f>
        <v/>
      </c>
      <c r="AJ315" s="15">
        <f>AF315-AB315+AG315+AH315</f>
        <v/>
      </c>
      <c r="AK315" s="15">
        <f>IF(C315="是","杭州","江西工厂")</f>
        <v/>
      </c>
      <c r="AL315" s="6" t="inlineStr">
        <is>
          <t>交易成功</t>
        </is>
      </c>
      <c r="AM315" s="92" t="inlineStr">
        <is>
          <t>待匹配</t>
        </is>
      </c>
      <c r="AN315" s="15" t="inlineStr">
        <is>
          <t>没有申请退款</t>
        </is>
      </c>
      <c r="AO315" s="15" t="n">
        <v>0</v>
      </c>
      <c r="AP315" s="15" t="n"/>
      <c r="AQ315" s="6" t="n"/>
      <c r="AR315" t="inlineStr">
        <is>
          <t>✓</t>
        </is>
      </c>
    </row>
    <row r="316">
      <c r="A316" s="16" t="inlineStr">
        <is>
          <t>淘宝</t>
        </is>
      </c>
      <c r="B316" s="14" t="inlineStr">
        <is>
          <t>2701775571049032055</t>
        </is>
      </c>
      <c r="C316" s="14" t="inlineStr">
        <is>
          <t>是</t>
        </is>
      </c>
      <c r="D316" s="16" t="inlineStr">
        <is>
          <t>2026-03-21</t>
        </is>
      </c>
      <c r="E316" s="16" t="inlineStr">
        <is>
          <t>未知</t>
        </is>
      </c>
      <c r="F316" s="16" t="inlineStr">
        <is>
          <t>未知</t>
        </is>
      </c>
      <c r="G316" s="16" t="inlineStr">
        <is>
          <t>未知</t>
        </is>
      </c>
      <c r="H316" s="16" t="inlineStr">
        <is>
          <t>2026-03-24</t>
        </is>
      </c>
      <c r="I316" s="16" t="inlineStr">
        <is>
          <t>P26990050428</t>
        </is>
      </c>
      <c r="J316" s="16" t="inlineStr">
        <is>
          <t>商家安装sku</t>
        </is>
      </c>
      <c r="K316" s="16" t="inlineStr">
        <is>
          <t>商家安装sku</t>
        </is>
      </c>
      <c r="L316" s="16" t="n"/>
      <c r="M316" s="16" t="inlineStr">
        <is>
          <t>1</t>
        </is>
      </c>
      <c r="N316" s="16" t="n"/>
      <c r="O316" s="16" t="inlineStr">
        <is>
          <t>圆通速递</t>
        </is>
      </c>
      <c r="P316" s="16" t="inlineStr">
        <is>
          <t>YT2543909259531</t>
        </is>
      </c>
      <c r="Q316" s="16" t="n"/>
      <c r="R316" s="16">
        <f>IFERROR(SUMPRODUCT(('2-定价总表'!$A$3:$A$493="PPS"&amp;MID(I316,2,99))*('2-定价总表'!$C$3:$C$493=K316)*('2-定价总表'!$T$3:$T$493))*IF(M316="",1,M316),"")</f>
        <v/>
      </c>
      <c r="S316" s="49" t="n"/>
      <c r="T316" s="16" t="n"/>
      <c r="U316" s="16" t="n"/>
      <c r="V316" s="16" t="n"/>
      <c r="W316" s="16" t="n"/>
      <c r="X316" s="16" t="n"/>
      <c r="Y316" s="16" t="n"/>
      <c r="Z316" s="16" t="n"/>
      <c r="AA316" s="16" t="n"/>
      <c r="AB316" s="16">
        <f>SUM(S316:AA316)</f>
        <v/>
      </c>
      <c r="AC316" s="16" t="inlineStr">
        <is>
          <t>0.00</t>
        </is>
      </c>
      <c r="AD316" s="16">
        <f>AC316*0.006</f>
        <v/>
      </c>
      <c r="AE316" s="16">
        <f>AC316*0.02</f>
        <v/>
      </c>
      <c r="AF316" s="16">
        <f>AC316-AD316-AE316</f>
        <v/>
      </c>
      <c r="AG316" s="16" t="n"/>
      <c r="AH316" s="16" t="n"/>
      <c r="AI316" s="16">
        <f>SUM(AG316:AH316)</f>
        <v/>
      </c>
      <c r="AJ316" s="16">
        <f>AF316-AB316+AG316+AH316</f>
        <v/>
      </c>
      <c r="AK316" s="16">
        <f>IF(C316="是","杭州","江西工厂")</f>
        <v/>
      </c>
      <c r="AL316" s="9" t="inlineStr">
        <is>
          <t>交易成功</t>
        </is>
      </c>
      <c r="AM316" s="92" t="inlineStr">
        <is>
          <t>待匹配</t>
        </is>
      </c>
      <c r="AN316" s="16" t="inlineStr">
        <is>
          <t>没有申请退款</t>
        </is>
      </c>
      <c r="AO316" s="16" t="n">
        <v>0</v>
      </c>
      <c r="AP316" s="16" t="n"/>
      <c r="AQ316" s="9" t="n"/>
      <c r="AR316" t="inlineStr">
        <is>
          <t>✓</t>
        </is>
      </c>
    </row>
    <row r="317" ht="36" customHeight="1">
      <c r="A317" s="15" t="inlineStr">
        <is>
          <t>淘宝</t>
        </is>
      </c>
      <c r="B317" s="14" t="inlineStr">
        <is>
          <t>2701770423040028161</t>
        </is>
      </c>
      <c r="C317" s="14" t="inlineStr">
        <is>
          <t>是</t>
        </is>
      </c>
      <c r="D317" s="15" t="inlineStr">
        <is>
          <t>2026-03-21</t>
        </is>
      </c>
      <c r="E317" s="15" t="inlineStr">
        <is>
          <t>未知</t>
        </is>
      </c>
      <c r="F317" s="15" t="inlineStr">
        <is>
          <t>未知</t>
        </is>
      </c>
      <c r="G317" s="15" t="inlineStr">
        <is>
          <t>未知</t>
        </is>
      </c>
      <c r="H317" s="15" t="inlineStr">
        <is>
          <t>2026-03-24</t>
        </is>
      </c>
      <c r="I317" s="15" t="inlineStr">
        <is>
          <t>P23250050202</t>
        </is>
      </c>
      <c r="J317" s="15" t="inlineStr">
        <is>
          <t>万象餐边柜 |樱桃木旋转餐边柜</t>
        </is>
      </c>
      <c r="K317" s="15" t="inlineStr">
        <is>
          <t>旋转餐边柜-洞洞板-下柜（无桌）-1.6米</t>
        </is>
      </c>
      <c r="L317" s="15" t="n"/>
      <c r="M317" s="15" t="inlineStr">
        <is>
          <t>1</t>
        </is>
      </c>
      <c r="N317" s="15" t="n"/>
      <c r="O317" s="15" t="inlineStr">
        <is>
          <t>圆通速递</t>
        </is>
      </c>
      <c r="P317" s="15" t="inlineStr">
        <is>
          <t>YT2584775180468</t>
        </is>
      </c>
      <c r="Q317" s="15" t="n"/>
      <c r="R317" s="15">
        <f>IFERROR(SUMPRODUCT(('2-定价总表'!$A$3:$A$493="PPS"&amp;MID(I317,2,99))*('2-定价总表'!$C$3:$C$493=K317)*('2-定价总表'!$T$3:$T$493))*IF(M317="",1,M317),"")</f>
        <v/>
      </c>
      <c r="S317" s="49" t="n"/>
      <c r="T317" s="15" t="n"/>
      <c r="U317" s="15" t="n"/>
      <c r="V317" s="15" t="n"/>
      <c r="W317" s="15" t="n"/>
      <c r="X317" s="15" t="n"/>
      <c r="Y317" s="15" t="n"/>
      <c r="Z317" s="15" t="n"/>
      <c r="AA317" s="15" t="n"/>
      <c r="AB317" s="15">
        <f>SUM(S317:AA317)</f>
        <v/>
      </c>
      <c r="AC317" s="15" t="inlineStr">
        <is>
          <t>25.00</t>
        </is>
      </c>
      <c r="AD317" s="15">
        <f>AC317*0.006</f>
        <v/>
      </c>
      <c r="AE317" s="15">
        <f>AC317*0.02</f>
        <v/>
      </c>
      <c r="AF317" s="15">
        <f>AC317-AD317-AE317</f>
        <v/>
      </c>
      <c r="AG317" s="15" t="n"/>
      <c r="AH317" s="15" t="n"/>
      <c r="AI317" s="15">
        <f>SUM(AG317:AH317)</f>
        <v/>
      </c>
      <c r="AJ317" s="15">
        <f>AF317-AB317+AG317+AH317</f>
        <v/>
      </c>
      <c r="AK317" s="15">
        <f>IF(C317="是","杭州","江西工厂")</f>
        <v/>
      </c>
      <c r="AL317" s="6" t="inlineStr">
        <is>
          <t>交易成功</t>
        </is>
      </c>
      <c r="AM317" s="92" t="inlineStr">
        <is>
          <t>待匹配</t>
        </is>
      </c>
      <c r="AN317" s="15" t="inlineStr">
        <is>
          <t>没有申请退款</t>
        </is>
      </c>
      <c r="AO317" s="15" t="n">
        <v>0</v>
      </c>
      <c r="AP317" s="15" t="n"/>
      <c r="AQ317" s="6" t="n"/>
      <c r="AR317" t="inlineStr">
        <is>
          <t>✓</t>
        </is>
      </c>
    </row>
    <row r="318">
      <c r="A318" s="16" t="inlineStr">
        <is>
          <t>淘宝</t>
        </is>
      </c>
      <c r="B318" s="14" t="inlineStr">
        <is>
          <t>2701770423040054989</t>
        </is>
      </c>
      <c r="C318" s="14" t="inlineStr">
        <is>
          <t>是</t>
        </is>
      </c>
      <c r="D318" s="16" t="inlineStr">
        <is>
          <t>2026-03-21</t>
        </is>
      </c>
      <c r="E318" s="16" t="inlineStr">
        <is>
          <t>未知</t>
        </is>
      </c>
      <c r="F318" s="16" t="inlineStr">
        <is>
          <t>未知</t>
        </is>
      </c>
      <c r="G318" s="16" t="inlineStr">
        <is>
          <t>未知</t>
        </is>
      </c>
      <c r="H318" s="16" t="inlineStr">
        <is>
          <t>2026-03-24</t>
        </is>
      </c>
      <c r="I318" s="16" t="inlineStr">
        <is>
          <t>P26990050428</t>
        </is>
      </c>
      <c r="J318" s="16" t="inlineStr">
        <is>
          <t>商家安装sku</t>
        </is>
      </c>
      <c r="K318" s="16" t="inlineStr">
        <is>
          <t>商家安装sku</t>
        </is>
      </c>
      <c r="L318" s="16" t="n"/>
      <c r="M318" s="16" t="inlineStr">
        <is>
          <t>1</t>
        </is>
      </c>
      <c r="N318" s="16" t="n"/>
      <c r="O318" s="16" t="inlineStr">
        <is>
          <t>圆通速递</t>
        </is>
      </c>
      <c r="P318" s="16" t="inlineStr">
        <is>
          <t>YT2584775180468</t>
        </is>
      </c>
      <c r="Q318" s="16" t="n"/>
      <c r="R318" s="16">
        <f>IFERROR(SUMPRODUCT(('2-定价总表'!$A$3:$A$493="PPS"&amp;MID(I318,2,99))*('2-定价总表'!$C$3:$C$493=K318)*('2-定价总表'!$T$3:$T$493))*IF(M318="",1,M318),"")</f>
        <v/>
      </c>
      <c r="S318" s="49" t="n"/>
      <c r="T318" s="16" t="n"/>
      <c r="U318" s="16" t="n"/>
      <c r="V318" s="16" t="n"/>
      <c r="W318" s="16" t="n"/>
      <c r="X318" s="16" t="n"/>
      <c r="Y318" s="16" t="n"/>
      <c r="Z318" s="16" t="n"/>
      <c r="AA318" s="16" t="n"/>
      <c r="AB318" s="16">
        <f>SUM(S318:AA318)</f>
        <v/>
      </c>
      <c r="AC318" s="16" t="inlineStr">
        <is>
          <t>0.00</t>
        </is>
      </c>
      <c r="AD318" s="16">
        <f>AC318*0.006</f>
        <v/>
      </c>
      <c r="AE318" s="16">
        <f>AC318*0.02</f>
        <v/>
      </c>
      <c r="AF318" s="16">
        <f>AC318-AD318-AE318</f>
        <v/>
      </c>
      <c r="AG318" s="16" t="n"/>
      <c r="AH318" s="16" t="n"/>
      <c r="AI318" s="16">
        <f>SUM(AG318:AH318)</f>
        <v/>
      </c>
      <c r="AJ318" s="16">
        <f>AF318-AB318+AG318+AH318</f>
        <v/>
      </c>
      <c r="AK318" s="16">
        <f>IF(C318="是","杭州","江西工厂")</f>
        <v/>
      </c>
      <c r="AL318" s="9" t="inlineStr">
        <is>
          <t>交易成功</t>
        </is>
      </c>
      <c r="AM318" s="92" t="inlineStr">
        <is>
          <t>待匹配</t>
        </is>
      </c>
      <c r="AN318" s="16" t="inlineStr">
        <is>
          <t>没有申请退款</t>
        </is>
      </c>
      <c r="AO318" s="16" t="n">
        <v>0</v>
      </c>
      <c r="AP318" s="16" t="n"/>
      <c r="AQ318" s="9" t="n"/>
      <c r="AR318" t="inlineStr">
        <is>
          <t>✓</t>
        </is>
      </c>
    </row>
    <row r="319" ht="24" customHeight="1">
      <c r="A319" s="15" t="inlineStr">
        <is>
          <t>淘宝</t>
        </is>
      </c>
      <c r="B319" s="14" t="inlineStr">
        <is>
          <t>2701770423040064171</t>
        </is>
      </c>
      <c r="C319" s="14" t="inlineStr">
        <is>
          <t>是</t>
        </is>
      </c>
      <c r="D319" s="15" t="inlineStr">
        <is>
          <t>2026-03-21</t>
        </is>
      </c>
      <c r="E319" s="15" t="inlineStr">
        <is>
          <t>未知</t>
        </is>
      </c>
      <c r="F319" s="15" t="inlineStr">
        <is>
          <t>未知</t>
        </is>
      </c>
      <c r="G319" s="15" t="inlineStr">
        <is>
          <t>未知</t>
        </is>
      </c>
      <c r="H319" s="15" t="inlineStr">
        <is>
          <t>2026-03-24</t>
        </is>
      </c>
      <c r="I319" s="15" t="inlineStr">
        <is>
          <t>P26990090428</t>
        </is>
      </c>
      <c r="J319" s="15" t="inlineStr">
        <is>
          <t>淘宝自动生成sku-送货入户</t>
        </is>
      </c>
      <c r="K319" s="15" t="inlineStr">
        <is>
          <t>淘宝自动生成sku-送货入户</t>
        </is>
      </c>
      <c r="L319" s="15" t="n"/>
      <c r="M319" s="15" t="inlineStr">
        <is>
          <t>1</t>
        </is>
      </c>
      <c r="N319" s="15" t="n"/>
      <c r="O319" s="15" t="inlineStr">
        <is>
          <t>圆通速递</t>
        </is>
      </c>
      <c r="P319" s="15" t="inlineStr">
        <is>
          <t>YT2584775180468</t>
        </is>
      </c>
      <c r="Q319" s="15" t="n"/>
      <c r="R319" s="15">
        <f>IFERROR(SUMPRODUCT(('2-定价总表'!$A$3:$A$493="PPS"&amp;MID(I319,2,99))*('2-定价总表'!$C$3:$C$493=K319)*('2-定价总表'!$T$3:$T$493))*IF(M319="",1,M319),"")</f>
        <v/>
      </c>
      <c r="S319" s="49" t="n"/>
      <c r="T319" s="15" t="n"/>
      <c r="U319" s="15" t="n"/>
      <c r="V319" s="15" t="n"/>
      <c r="W319" s="15" t="n"/>
      <c r="X319" s="15" t="n"/>
      <c r="Y319" s="15" t="n"/>
      <c r="Z319" s="15" t="n"/>
      <c r="AA319" s="15" t="n"/>
      <c r="AB319" s="15">
        <f>SUM(S319:AA319)</f>
        <v/>
      </c>
      <c r="AC319" s="15" t="inlineStr">
        <is>
          <t>0.00</t>
        </is>
      </c>
      <c r="AD319" s="15">
        <f>AC319*0.006</f>
        <v/>
      </c>
      <c r="AE319" s="15">
        <f>AC319*0.02</f>
        <v/>
      </c>
      <c r="AF319" s="15">
        <f>AC319-AD319-AE319</f>
        <v/>
      </c>
      <c r="AG319" s="15" t="n"/>
      <c r="AH319" s="15" t="n"/>
      <c r="AI319" s="15">
        <f>SUM(AG319:AH319)</f>
        <v/>
      </c>
      <c r="AJ319" s="15">
        <f>AF319-AB319+AG319+AH319</f>
        <v/>
      </c>
      <c r="AK319" s="15">
        <f>IF(C319="是","杭州","江西工厂")</f>
        <v/>
      </c>
      <c r="AL319" s="6" t="inlineStr">
        <is>
          <t>交易成功</t>
        </is>
      </c>
      <c r="AM319" s="92" t="inlineStr">
        <is>
          <t>待匹配</t>
        </is>
      </c>
      <c r="AN319" s="15" t="inlineStr">
        <is>
          <t>没有申请退款</t>
        </is>
      </c>
      <c r="AO319" s="15" t="n">
        <v>0</v>
      </c>
      <c r="AP319" s="15" t="n"/>
      <c r="AQ319" s="6" t="n"/>
      <c r="AR319" t="inlineStr">
        <is>
          <t>✓</t>
        </is>
      </c>
    </row>
    <row r="320" ht="24" customHeight="1">
      <c r="A320" s="16" t="inlineStr">
        <is>
          <t>淘宝</t>
        </is>
      </c>
      <c r="B320" s="14" t="inlineStr">
        <is>
          <t>2701777945033011790</t>
        </is>
      </c>
      <c r="C320" s="14" t="inlineStr">
        <is>
          <t>是</t>
        </is>
      </c>
      <c r="D320" s="16" t="inlineStr">
        <is>
          <t>2026-03-20</t>
        </is>
      </c>
      <c r="E320" s="16" t="inlineStr">
        <is>
          <t>未知</t>
        </is>
      </c>
      <c r="F320" s="16" t="inlineStr">
        <is>
          <t>未知</t>
        </is>
      </c>
      <c r="G320" s="16" t="inlineStr">
        <is>
          <t>未知</t>
        </is>
      </c>
      <c r="H320" s="16" t="inlineStr">
        <is>
          <t>2026-03-24</t>
        </is>
      </c>
      <c r="I320" s="16" t="inlineStr">
        <is>
          <t>P24250070901</t>
        </is>
      </c>
      <c r="J320" s="16" t="inlineStr">
        <is>
          <t>榉木餐边柜</t>
        </is>
      </c>
      <c r="K320" s="16" t="inlineStr">
        <is>
          <t>榉木餐边柜-下柜-2.1米</t>
        </is>
      </c>
      <c r="L320" s="16" t="inlineStr">
        <is>
          <t>否</t>
        </is>
      </c>
      <c r="M320" s="16" t="inlineStr">
        <is>
          <t>1</t>
        </is>
      </c>
      <c r="N320" s="16" t="n"/>
      <c r="O320" s="16" t="inlineStr">
        <is>
          <t>圆通速递</t>
        </is>
      </c>
      <c r="P320" s="16" t="inlineStr">
        <is>
          <t>YT2543909252394</t>
        </is>
      </c>
      <c r="Q320" s="16" t="n"/>
      <c r="R320" s="16">
        <f>IFERROR(SUMPRODUCT(('2-定价总表'!$A$3:$A$493="PPS"&amp;MID(I320,2,99))*('2-定价总表'!$C$3:$C$493=K320)*('2-定价总表'!$T$3:$T$493))*IF(M320="",1,M320),"")</f>
        <v/>
      </c>
      <c r="S320" s="49" t="n"/>
      <c r="T320" s="16" t="n"/>
      <c r="U320" s="16" t="n"/>
      <c r="V320" s="16" t="n"/>
      <c r="W320" s="16" t="n"/>
      <c r="X320" s="16" t="n"/>
      <c r="Y320" s="16" t="n"/>
      <c r="Z320" s="16" t="n"/>
      <c r="AA320" s="16" t="n"/>
      <c r="AB320" s="16">
        <f>SUM(S320:AA320)</f>
        <v/>
      </c>
      <c r="AC320" s="16" t="inlineStr">
        <is>
          <t>20.00</t>
        </is>
      </c>
      <c r="AD320" s="16">
        <f>AC320*0.006</f>
        <v/>
      </c>
      <c r="AE320" s="16">
        <f>AC320*0.02</f>
        <v/>
      </c>
      <c r="AF320" s="16">
        <f>AC320-AD320-AE320</f>
        <v/>
      </c>
      <c r="AG320" s="16" t="n"/>
      <c r="AH320" s="16" t="n"/>
      <c r="AI320" s="16">
        <f>SUM(AG320:AH320)</f>
        <v/>
      </c>
      <c r="AJ320" s="16">
        <f>AF320-AB320+AG320+AH320</f>
        <v/>
      </c>
      <c r="AK320" s="16">
        <f>IF(C320="是","杭州","江西工厂")</f>
        <v/>
      </c>
      <c r="AL320" s="9" t="inlineStr">
        <is>
          <t>交易成功</t>
        </is>
      </c>
      <c r="AM320" s="93" t="inlineStr">
        <is>
          <t>202603202300110877145 9079195</t>
        </is>
      </c>
      <c r="AN320" s="16" t="inlineStr">
        <is>
          <t>没有申请退款</t>
        </is>
      </c>
      <c r="AO320" s="16" t="n">
        <v>0</v>
      </c>
      <c r="AP320" s="16" t="n"/>
      <c r="AQ320" s="9" t="n"/>
      <c r="AR320" t="inlineStr">
        <is>
          <t>✓</t>
        </is>
      </c>
    </row>
    <row r="321" ht="36" customHeight="1">
      <c r="A321" s="15" t="inlineStr">
        <is>
          <t>淘宝</t>
        </is>
      </c>
      <c r="B321" s="14" t="inlineStr">
        <is>
          <t>4502187612050043803</t>
        </is>
      </c>
      <c r="C321" s="14" t="inlineStr">
        <is>
          <t>是</t>
        </is>
      </c>
      <c r="D321" s="15" t="inlineStr">
        <is>
          <t>2026-03-20</t>
        </is>
      </c>
      <c r="E321" s="15" t="inlineStr">
        <is>
          <t>未知</t>
        </is>
      </c>
      <c r="F321" s="15" t="inlineStr">
        <is>
          <t>未知</t>
        </is>
      </c>
      <c r="G321" s="15" t="inlineStr">
        <is>
          <t>未知</t>
        </is>
      </c>
      <c r="H321" s="15" t="inlineStr">
        <is>
          <t>2026-03-24</t>
        </is>
      </c>
      <c r="I321" s="15" t="inlineStr">
        <is>
          <t>P23250050202</t>
        </is>
      </c>
      <c r="J321" s="15" t="inlineStr">
        <is>
          <t>万象餐边柜 |樱桃木旋转餐边柜</t>
        </is>
      </c>
      <c r="K321" s="15" t="inlineStr">
        <is>
          <t>旋转餐边柜-洞洞板-下柜（无桌）-1.6米</t>
        </is>
      </c>
      <c r="L321" s="15" t="n"/>
      <c r="M321" s="15" t="inlineStr">
        <is>
          <t>1</t>
        </is>
      </c>
      <c r="N321" s="15" t="n"/>
      <c r="O321" s="15" t="inlineStr">
        <is>
          <t>圆通速递</t>
        </is>
      </c>
      <c r="P321" s="15" t="inlineStr">
        <is>
          <t>YT2538844137884</t>
        </is>
      </c>
      <c r="Q321" s="15" t="n"/>
      <c r="R321" s="15">
        <f>IFERROR(SUMPRODUCT(('2-定价总表'!$A$3:$A$493="PPS"&amp;MID(I321,2,99))*('2-定价总表'!$C$3:$C$493=K321)*('2-定价总表'!$T$3:$T$493))*IF(M321="",1,M321),"")</f>
        <v/>
      </c>
      <c r="S321" s="49" t="n"/>
      <c r="T321" s="15" t="n"/>
      <c r="U321" s="15" t="n"/>
      <c r="V321" s="15" t="n"/>
      <c r="W321" s="15" t="n"/>
      <c r="X321" s="15" t="n"/>
      <c r="Y321" s="15" t="n"/>
      <c r="Z321" s="15" t="n"/>
      <c r="AA321" s="15" t="n"/>
      <c r="AB321" s="15">
        <f>SUM(S321:AA321)</f>
        <v/>
      </c>
      <c r="AC321" s="15" t="inlineStr">
        <is>
          <t>30.00</t>
        </is>
      </c>
      <c r="AD321" s="15">
        <f>AC321*0.006</f>
        <v/>
      </c>
      <c r="AE321" s="15">
        <f>AC321*0.02</f>
        <v/>
      </c>
      <c r="AF321" s="15">
        <f>AC321-AD321-AE321</f>
        <v/>
      </c>
      <c r="AG321" s="15" t="n"/>
      <c r="AH321" s="15" t="n"/>
      <c r="AI321" s="15">
        <f>SUM(AG321:AH321)</f>
        <v/>
      </c>
      <c r="AJ321" s="15">
        <f>AF321-AB321+AG321+AH321</f>
        <v/>
      </c>
      <c r="AK321" s="15">
        <f>IF(C321="是","杭州","江西工厂")</f>
        <v/>
      </c>
      <c r="AL321" s="6" t="inlineStr">
        <is>
          <t>交易成功</t>
        </is>
      </c>
      <c r="AM321" s="92" t="inlineStr">
        <is>
          <t>待匹配</t>
        </is>
      </c>
      <c r="AN321" s="15" t="inlineStr">
        <is>
          <t>没有申请退款</t>
        </is>
      </c>
      <c r="AO321" s="15" t="n">
        <v>0</v>
      </c>
      <c r="AP321" s="15" t="n"/>
      <c r="AQ321" s="6" t="n"/>
      <c r="AR321" t="inlineStr">
        <is>
          <t>✓</t>
        </is>
      </c>
    </row>
    <row r="322">
      <c r="A322" s="16" t="inlineStr">
        <is>
          <t>淘宝</t>
        </is>
      </c>
      <c r="B322" s="14" t="inlineStr">
        <is>
          <t>4502187612050061449</t>
        </is>
      </c>
      <c r="C322" s="14" t="inlineStr">
        <is>
          <t>是</t>
        </is>
      </c>
      <c r="D322" s="16" t="inlineStr">
        <is>
          <t>2026-03-20</t>
        </is>
      </c>
      <c r="E322" s="16" t="inlineStr">
        <is>
          <t>未知</t>
        </is>
      </c>
      <c r="F322" s="16" t="inlineStr">
        <is>
          <t>未知</t>
        </is>
      </c>
      <c r="G322" s="16" t="inlineStr">
        <is>
          <t>未知</t>
        </is>
      </c>
      <c r="H322" s="16" t="inlineStr">
        <is>
          <t>2026-03-24</t>
        </is>
      </c>
      <c r="I322" s="16" t="inlineStr">
        <is>
          <t>P26990050428</t>
        </is>
      </c>
      <c r="J322" s="16" t="inlineStr">
        <is>
          <t>商家安装sku</t>
        </is>
      </c>
      <c r="K322" s="16" t="inlineStr">
        <is>
          <t>商家安装sku</t>
        </is>
      </c>
      <c r="L322" s="16" t="n"/>
      <c r="M322" s="16" t="inlineStr">
        <is>
          <t>1</t>
        </is>
      </c>
      <c r="N322" s="16" t="n"/>
      <c r="O322" s="16" t="inlineStr">
        <is>
          <t>圆通速递</t>
        </is>
      </c>
      <c r="P322" s="16" t="inlineStr">
        <is>
          <t>YT2538844137884</t>
        </is>
      </c>
      <c r="Q322" s="16" t="n"/>
      <c r="R322" s="16">
        <f>IFERROR(SUMPRODUCT(('2-定价总表'!$A$3:$A$493="PPS"&amp;MID(I322,2,99))*('2-定价总表'!$C$3:$C$493=K322)*('2-定价总表'!$T$3:$T$493))*IF(M322="",1,M322),"")</f>
        <v/>
      </c>
      <c r="S322" s="49" t="n"/>
      <c r="T322" s="16" t="n"/>
      <c r="U322" s="16" t="n"/>
      <c r="V322" s="16" t="n"/>
      <c r="W322" s="16" t="n"/>
      <c r="X322" s="16" t="n"/>
      <c r="Y322" s="16" t="n"/>
      <c r="Z322" s="16" t="n"/>
      <c r="AA322" s="16" t="n"/>
      <c r="AB322" s="16">
        <f>SUM(S322:AA322)</f>
        <v/>
      </c>
      <c r="AC322" s="16" t="inlineStr">
        <is>
          <t>0.00</t>
        </is>
      </c>
      <c r="AD322" s="16">
        <f>AC322*0.006</f>
        <v/>
      </c>
      <c r="AE322" s="16">
        <f>AC322*0.02</f>
        <v/>
      </c>
      <c r="AF322" s="16">
        <f>AC322-AD322-AE322</f>
        <v/>
      </c>
      <c r="AG322" s="16" t="n"/>
      <c r="AH322" s="16" t="n"/>
      <c r="AI322" s="16">
        <f>SUM(AG322:AH322)</f>
        <v/>
      </c>
      <c r="AJ322" s="16">
        <f>AF322-AB322+AG322+AH322</f>
        <v/>
      </c>
      <c r="AK322" s="16">
        <f>IF(C322="是","杭州","江西工厂")</f>
        <v/>
      </c>
      <c r="AL322" s="9" t="inlineStr">
        <is>
          <t>交易成功</t>
        </is>
      </c>
      <c r="AM322" s="92" t="inlineStr">
        <is>
          <t>待匹配</t>
        </is>
      </c>
      <c r="AN322" s="16" t="inlineStr">
        <is>
          <t>没有申请退款</t>
        </is>
      </c>
      <c r="AO322" s="16" t="n">
        <v>0</v>
      </c>
      <c r="AP322" s="16" t="n"/>
      <c r="AQ322" s="9" t="n"/>
      <c r="AR322" t="inlineStr">
        <is>
          <t>✓</t>
        </is>
      </c>
    </row>
    <row r="323" ht="36" customHeight="1">
      <c r="A323" s="15" t="inlineStr">
        <is>
          <t>淘宝</t>
        </is>
      </c>
      <c r="B323" s="14" t="inlineStr">
        <is>
          <t>4502197442010229120</t>
        </is>
      </c>
      <c r="C323" s="14" t="inlineStr">
        <is>
          <t>是</t>
        </is>
      </c>
      <c r="D323" s="15" t="inlineStr">
        <is>
          <t>2026-03-20</t>
        </is>
      </c>
      <c r="E323" s="15" t="inlineStr">
        <is>
          <t>未知</t>
        </is>
      </c>
      <c r="F323" s="15" t="inlineStr">
        <is>
          <t>未知</t>
        </is>
      </c>
      <c r="G323" s="15" t="inlineStr">
        <is>
          <t>未知</t>
        </is>
      </c>
      <c r="H323" s="15" t="inlineStr">
        <is>
          <t>2026-03-24</t>
        </is>
      </c>
      <c r="I323" s="15" t="inlineStr">
        <is>
          <t>P23250050202</t>
        </is>
      </c>
      <c r="J323" s="15" t="inlineStr">
        <is>
          <t>万象餐边柜 |樱桃木旋转餐边柜</t>
        </is>
      </c>
      <c r="K323" s="15" t="inlineStr">
        <is>
          <t>旋转餐边柜-洞洞板-下柜（无桌）-1.6米</t>
        </is>
      </c>
      <c r="L323" s="15" t="n"/>
      <c r="M323" s="15" t="inlineStr">
        <is>
          <t>1</t>
        </is>
      </c>
      <c r="N323" s="15" t="n"/>
      <c r="O323" s="15" t="inlineStr">
        <is>
          <t>圆通速递</t>
        </is>
      </c>
      <c r="P323" s="15" t="inlineStr">
        <is>
          <t>YT2543909253179</t>
        </is>
      </c>
      <c r="Q323" s="15" t="n"/>
      <c r="R323" s="15">
        <f>IFERROR(SUMPRODUCT(('2-定价总表'!$A$3:$A$493="PPS"&amp;MID(I323,2,99))*('2-定价总表'!$C$3:$C$493=K323)*('2-定价总表'!$T$3:$T$493))*IF(M323="",1,M323),"")</f>
        <v/>
      </c>
      <c r="S323" s="49" t="n"/>
      <c r="T323" s="15" t="n"/>
      <c r="U323" s="15" t="n"/>
      <c r="V323" s="15" t="n"/>
      <c r="W323" s="15" t="n"/>
      <c r="X323" s="15" t="n"/>
      <c r="Y323" s="15" t="n"/>
      <c r="Z323" s="15" t="n"/>
      <c r="AA323" s="15" t="n"/>
      <c r="AB323" s="15">
        <f>SUM(S323:AA323)</f>
        <v/>
      </c>
      <c r="AC323" s="15" t="inlineStr">
        <is>
          <t>20.00</t>
        </is>
      </c>
      <c r="AD323" s="15">
        <f>AC323*0.006</f>
        <v/>
      </c>
      <c r="AE323" s="15">
        <f>AC323*0.02</f>
        <v/>
      </c>
      <c r="AF323" s="15">
        <f>AC323-AD323-AE323</f>
        <v/>
      </c>
      <c r="AG323" s="15" t="n"/>
      <c r="AH323" s="15" t="n"/>
      <c r="AI323" s="15">
        <f>SUM(AG323:AH323)</f>
        <v/>
      </c>
      <c r="AJ323" s="15">
        <f>AF323-AB323+AG323+AH323</f>
        <v/>
      </c>
      <c r="AK323" s="15">
        <f>IF(C323="是","杭州","江西工厂")</f>
        <v/>
      </c>
      <c r="AL323" s="6" t="inlineStr">
        <is>
          <t>交易成功</t>
        </is>
      </c>
      <c r="AM323" s="92" t="inlineStr">
        <is>
          <t>待匹配</t>
        </is>
      </c>
      <c r="AN323" s="15" t="inlineStr">
        <is>
          <t>没有申请退款</t>
        </is>
      </c>
      <c r="AO323" s="15" t="n">
        <v>0</v>
      </c>
      <c r="AP323" s="15" t="n"/>
      <c r="AQ323" s="6" t="n"/>
      <c r="AR323" t="inlineStr">
        <is>
          <t>✓</t>
        </is>
      </c>
    </row>
    <row r="324">
      <c r="A324" s="16" t="inlineStr">
        <is>
          <t>淘宝</t>
        </is>
      </c>
      <c r="B324" s="14" t="inlineStr">
        <is>
          <t>4502197442010238302</t>
        </is>
      </c>
      <c r="C324" s="14" t="inlineStr">
        <is>
          <t>是</t>
        </is>
      </c>
      <c r="D324" s="16" t="inlineStr">
        <is>
          <t>2026-03-20</t>
        </is>
      </c>
      <c r="E324" s="16" t="inlineStr">
        <is>
          <t>未知</t>
        </is>
      </c>
      <c r="F324" s="16" t="inlineStr">
        <is>
          <t>未知</t>
        </is>
      </c>
      <c r="G324" s="16" t="inlineStr">
        <is>
          <t>未知</t>
        </is>
      </c>
      <c r="H324" s="16" t="inlineStr">
        <is>
          <t>2026-03-24</t>
        </is>
      </c>
      <c r="I324" s="16" t="inlineStr">
        <is>
          <t>P26990050428</t>
        </is>
      </c>
      <c r="J324" s="16" t="inlineStr">
        <is>
          <t>商家安装sku</t>
        </is>
      </c>
      <c r="K324" s="16" t="inlineStr">
        <is>
          <t>商家安装sku</t>
        </is>
      </c>
      <c r="L324" s="16" t="n"/>
      <c r="M324" s="16" t="inlineStr">
        <is>
          <t>1</t>
        </is>
      </c>
      <c r="N324" s="16" t="n"/>
      <c r="O324" s="16" t="inlineStr">
        <is>
          <t>圆通速递</t>
        </is>
      </c>
      <c r="P324" s="16" t="inlineStr">
        <is>
          <t>YT2543909253179</t>
        </is>
      </c>
      <c r="Q324" s="16" t="n"/>
      <c r="R324" s="16">
        <f>IFERROR(SUMPRODUCT(('2-定价总表'!$A$3:$A$493="PPS"&amp;MID(I324,2,99))*('2-定价总表'!$C$3:$C$493=K324)*('2-定价总表'!$T$3:$T$493))*IF(M324="",1,M324),"")</f>
        <v/>
      </c>
      <c r="S324" s="49" t="n"/>
      <c r="T324" s="16" t="n"/>
      <c r="U324" s="16" t="n"/>
      <c r="V324" s="16" t="n"/>
      <c r="W324" s="16" t="n"/>
      <c r="X324" s="16" t="n"/>
      <c r="Y324" s="16" t="n"/>
      <c r="Z324" s="16" t="n"/>
      <c r="AA324" s="16" t="n"/>
      <c r="AB324" s="16">
        <f>SUM(S324:AA324)</f>
        <v/>
      </c>
      <c r="AC324" s="16" t="inlineStr">
        <is>
          <t>0.00</t>
        </is>
      </c>
      <c r="AD324" s="16">
        <f>AC324*0.006</f>
        <v/>
      </c>
      <c r="AE324" s="16">
        <f>AC324*0.02</f>
        <v/>
      </c>
      <c r="AF324" s="16">
        <f>AC324-AD324-AE324</f>
        <v/>
      </c>
      <c r="AG324" s="16" t="n"/>
      <c r="AH324" s="16" t="n"/>
      <c r="AI324" s="16">
        <f>SUM(AG324:AH324)</f>
        <v/>
      </c>
      <c r="AJ324" s="16">
        <f>AF324-AB324+AG324+AH324</f>
        <v/>
      </c>
      <c r="AK324" s="16">
        <f>IF(C324="是","杭州","江西工厂")</f>
        <v/>
      </c>
      <c r="AL324" s="9" t="inlineStr">
        <is>
          <t>交易成功</t>
        </is>
      </c>
      <c r="AM324" s="92" t="inlineStr">
        <is>
          <t>待匹配</t>
        </is>
      </c>
      <c r="AN324" s="16" t="inlineStr">
        <is>
          <t>没有申请退款</t>
        </is>
      </c>
      <c r="AO324" s="16" t="n">
        <v>0</v>
      </c>
      <c r="AP324" s="16" t="n"/>
      <c r="AQ324" s="9" t="n"/>
      <c r="AR324" t="inlineStr">
        <is>
          <t>✓</t>
        </is>
      </c>
    </row>
    <row r="325" ht="36" customHeight="1">
      <c r="A325" s="15" t="inlineStr">
        <is>
          <t>淘宝</t>
        </is>
      </c>
      <c r="B325" s="14" t="inlineStr">
        <is>
          <t>2701764158002050893</t>
        </is>
      </c>
      <c r="C325" s="14" t="inlineStr">
        <is>
          <t>是</t>
        </is>
      </c>
      <c r="D325" s="15" t="inlineStr">
        <is>
          <t>2026-03-19</t>
        </is>
      </c>
      <c r="E325" s="15" t="inlineStr">
        <is>
          <t>未知</t>
        </is>
      </c>
      <c r="F325" s="15" t="inlineStr">
        <is>
          <t>未知</t>
        </is>
      </c>
      <c r="G325" s="15" t="inlineStr">
        <is>
          <t>未知</t>
        </is>
      </c>
      <c r="H325" s="15" t="inlineStr">
        <is>
          <t>2026-03-24</t>
        </is>
      </c>
      <c r="I325" s="15" t="inlineStr">
        <is>
          <t>P23250050202</t>
        </is>
      </c>
      <c r="J325" s="15" t="inlineStr">
        <is>
          <t>万象餐边柜 |樱桃木旋转餐边柜</t>
        </is>
      </c>
      <c r="K325" s="15" t="inlineStr">
        <is>
          <t>旋转餐边柜-洞洞板-下柜（无桌）-1.6米</t>
        </is>
      </c>
      <c r="L325" s="15" t="n"/>
      <c r="M325" s="15" t="inlineStr">
        <is>
          <t>1</t>
        </is>
      </c>
      <c r="N325" s="15" t="n"/>
      <c r="O325" s="15" t="inlineStr">
        <is>
          <t>圆通速递</t>
        </is>
      </c>
      <c r="P325" s="15" t="inlineStr">
        <is>
          <t>YT2538844149135</t>
        </is>
      </c>
      <c r="Q325" s="15" t="n"/>
      <c r="R325" s="15">
        <f>IFERROR(SUMPRODUCT(('2-定价总表'!$A$3:$A$493="PPS"&amp;MID(I325,2,99))*('2-定价总表'!$C$3:$C$493=K325)*('2-定价总表'!$T$3:$T$493))*IF(M325="",1,M325),"")</f>
        <v/>
      </c>
      <c r="S325" s="49" t="n"/>
      <c r="T325" s="15" t="n"/>
      <c r="U325" s="15" t="n"/>
      <c r="V325" s="15" t="n"/>
      <c r="W325" s="15" t="n"/>
      <c r="X325" s="15" t="n"/>
      <c r="Y325" s="15" t="n"/>
      <c r="Z325" s="15" t="n"/>
      <c r="AA325" s="15" t="n"/>
      <c r="AB325" s="15">
        <f>SUM(S325:AA325)</f>
        <v/>
      </c>
      <c r="AC325" s="15" t="inlineStr">
        <is>
          <t>30.00</t>
        </is>
      </c>
      <c r="AD325" s="15">
        <f>AC325*0.006</f>
        <v/>
      </c>
      <c r="AE325" s="15">
        <f>AC325*0.02</f>
        <v/>
      </c>
      <c r="AF325" s="15">
        <f>AC325-AD325-AE325</f>
        <v/>
      </c>
      <c r="AG325" s="15" t="n"/>
      <c r="AH325" s="15" t="n"/>
      <c r="AI325" s="15">
        <f>SUM(AG325:AH325)</f>
        <v/>
      </c>
      <c r="AJ325" s="15">
        <f>AF325-AB325+AG325+AH325</f>
        <v/>
      </c>
      <c r="AK325" s="15">
        <f>IF(C325="是","杭州","江西工厂")</f>
        <v/>
      </c>
      <c r="AL325" s="6" t="inlineStr">
        <is>
          <t>交易成功</t>
        </is>
      </c>
      <c r="AM325" s="92" t="inlineStr">
        <is>
          <t>待匹配</t>
        </is>
      </c>
      <c r="AN325" s="15" t="inlineStr">
        <is>
          <t>没有申请退款</t>
        </is>
      </c>
      <c r="AO325" s="15" t="n">
        <v>0</v>
      </c>
      <c r="AP325" s="15" t="n"/>
      <c r="AQ325" s="6" t="n"/>
      <c r="AR325" t="inlineStr">
        <is>
          <t>✓</t>
        </is>
      </c>
    </row>
    <row r="326">
      <c r="A326" s="16" t="inlineStr">
        <is>
          <t>淘宝</t>
        </is>
      </c>
      <c r="B326" s="14" t="inlineStr">
        <is>
          <t>2701764158002060075</t>
        </is>
      </c>
      <c r="C326" s="14" t="inlineStr">
        <is>
          <t>是</t>
        </is>
      </c>
      <c r="D326" s="16" t="inlineStr">
        <is>
          <t>2026-03-19</t>
        </is>
      </c>
      <c r="E326" s="16" t="inlineStr">
        <is>
          <t>未知</t>
        </is>
      </c>
      <c r="F326" s="16" t="inlineStr">
        <is>
          <t>未知</t>
        </is>
      </c>
      <c r="G326" s="16" t="inlineStr">
        <is>
          <t>未知</t>
        </is>
      </c>
      <c r="H326" s="16" t="inlineStr">
        <is>
          <t>2026-03-24</t>
        </is>
      </c>
      <c r="I326" s="16" t="inlineStr">
        <is>
          <t>P26990050428</t>
        </is>
      </c>
      <c r="J326" s="16" t="inlineStr">
        <is>
          <t>商家安装sku</t>
        </is>
      </c>
      <c r="K326" s="16" t="inlineStr">
        <is>
          <t>商家安装sku</t>
        </is>
      </c>
      <c r="L326" s="16" t="n"/>
      <c r="M326" s="16" t="inlineStr">
        <is>
          <t>1</t>
        </is>
      </c>
      <c r="N326" s="16" t="n"/>
      <c r="O326" s="16" t="inlineStr">
        <is>
          <t>圆通速递</t>
        </is>
      </c>
      <c r="P326" s="16" t="inlineStr">
        <is>
          <t>YT2538844149135</t>
        </is>
      </c>
      <c r="Q326" s="16" t="n"/>
      <c r="R326" s="16">
        <f>IFERROR(SUMPRODUCT(('2-定价总表'!$A$3:$A$493="PPS"&amp;MID(I326,2,99))*('2-定价总表'!$C$3:$C$493=K326)*('2-定价总表'!$T$3:$T$493))*IF(M326="",1,M326),"")</f>
        <v/>
      </c>
      <c r="S326" s="49" t="n"/>
      <c r="T326" s="16" t="n"/>
      <c r="U326" s="16" t="n"/>
      <c r="V326" s="16" t="n"/>
      <c r="W326" s="16" t="n"/>
      <c r="X326" s="16" t="n"/>
      <c r="Y326" s="16" t="n"/>
      <c r="Z326" s="16" t="n"/>
      <c r="AA326" s="16" t="n"/>
      <c r="AB326" s="16">
        <f>SUM(S326:AA326)</f>
        <v/>
      </c>
      <c r="AC326" s="16" t="inlineStr">
        <is>
          <t>0.00</t>
        </is>
      </c>
      <c r="AD326" s="16">
        <f>AC326*0.006</f>
        <v/>
      </c>
      <c r="AE326" s="16">
        <f>AC326*0.02</f>
        <v/>
      </c>
      <c r="AF326" s="16">
        <f>AC326-AD326-AE326</f>
        <v/>
      </c>
      <c r="AG326" s="16" t="n"/>
      <c r="AH326" s="16" t="n"/>
      <c r="AI326" s="16">
        <f>SUM(AG326:AH326)</f>
        <v/>
      </c>
      <c r="AJ326" s="16">
        <f>AF326-AB326+AG326+AH326</f>
        <v/>
      </c>
      <c r="AK326" s="16">
        <f>IF(C326="是","杭州","江西工厂")</f>
        <v/>
      </c>
      <c r="AL326" s="9" t="inlineStr">
        <is>
          <t>交易成功</t>
        </is>
      </c>
      <c r="AM326" s="92" t="inlineStr">
        <is>
          <t>待匹配</t>
        </is>
      </c>
      <c r="AN326" s="16" t="inlineStr">
        <is>
          <t>没有申请退款</t>
        </is>
      </c>
      <c r="AO326" s="16" t="n">
        <v>0</v>
      </c>
      <c r="AP326" s="16" t="n"/>
      <c r="AQ326" s="9" t="n"/>
      <c r="AR326" t="inlineStr">
        <is>
          <t>✓</t>
        </is>
      </c>
    </row>
    <row r="327" ht="24" customHeight="1">
      <c r="A327" s="15" t="inlineStr">
        <is>
          <t>淘宝</t>
        </is>
      </c>
      <c r="B327" s="14" t="inlineStr">
        <is>
          <t>2701764158002079256</t>
        </is>
      </c>
      <c r="C327" s="14" t="inlineStr">
        <is>
          <t>是</t>
        </is>
      </c>
      <c r="D327" s="15" t="inlineStr">
        <is>
          <t>2026-03-19</t>
        </is>
      </c>
      <c r="E327" s="15" t="inlineStr">
        <is>
          <t>未知</t>
        </is>
      </c>
      <c r="F327" s="15" t="inlineStr">
        <is>
          <t>未知</t>
        </is>
      </c>
      <c r="G327" s="15" t="inlineStr">
        <is>
          <t>未知</t>
        </is>
      </c>
      <c r="H327" s="15" t="inlineStr">
        <is>
          <t>2026-03-24</t>
        </is>
      </c>
      <c r="I327" s="15" t="inlineStr">
        <is>
          <t>P26990090428</t>
        </is>
      </c>
      <c r="J327" s="15" t="inlineStr">
        <is>
          <t>淘宝自动生成sku-送货入户</t>
        </is>
      </c>
      <c r="K327" s="15" t="inlineStr">
        <is>
          <t>淘宝自动生成sku-送货入户</t>
        </is>
      </c>
      <c r="L327" s="15" t="n"/>
      <c r="M327" s="15" t="inlineStr">
        <is>
          <t>1</t>
        </is>
      </c>
      <c r="N327" s="15" t="n"/>
      <c r="O327" s="15" t="inlineStr">
        <is>
          <t>圆通速递</t>
        </is>
      </c>
      <c r="P327" s="15" t="inlineStr">
        <is>
          <t>YT2538844149135</t>
        </is>
      </c>
      <c r="Q327" s="15" t="n"/>
      <c r="R327" s="15">
        <f>IFERROR(SUMPRODUCT(('2-定价总表'!$A$3:$A$493="PPS"&amp;MID(I327,2,99))*('2-定价总表'!$C$3:$C$493=K327)*('2-定价总表'!$T$3:$T$493))*IF(M327="",1,M327),"")</f>
        <v/>
      </c>
      <c r="S327" s="49" t="n"/>
      <c r="T327" s="15" t="n"/>
      <c r="U327" s="15" t="n"/>
      <c r="V327" s="15" t="n"/>
      <c r="W327" s="15" t="n"/>
      <c r="X327" s="15" t="n"/>
      <c r="Y327" s="15" t="n"/>
      <c r="Z327" s="15" t="n"/>
      <c r="AA327" s="15" t="n"/>
      <c r="AB327" s="15">
        <f>SUM(S327:AA327)</f>
        <v/>
      </c>
      <c r="AC327" s="15" t="inlineStr">
        <is>
          <t>0.00</t>
        </is>
      </c>
      <c r="AD327" s="15">
        <f>AC327*0.006</f>
        <v/>
      </c>
      <c r="AE327" s="15">
        <f>AC327*0.02</f>
        <v/>
      </c>
      <c r="AF327" s="15">
        <f>AC327-AD327-AE327</f>
        <v/>
      </c>
      <c r="AG327" s="15" t="n"/>
      <c r="AH327" s="15" t="n"/>
      <c r="AI327" s="15">
        <f>SUM(AG327:AH327)</f>
        <v/>
      </c>
      <c r="AJ327" s="15">
        <f>AF327-AB327+AG327+AH327</f>
        <v/>
      </c>
      <c r="AK327" s="15">
        <f>IF(C327="是","杭州","江西工厂")</f>
        <v/>
      </c>
      <c r="AL327" s="6" t="inlineStr">
        <is>
          <t>交易成功</t>
        </is>
      </c>
      <c r="AM327" s="92" t="inlineStr">
        <is>
          <t>待匹配</t>
        </is>
      </c>
      <c r="AN327" s="15" t="inlineStr">
        <is>
          <t>没有申请退款</t>
        </is>
      </c>
      <c r="AO327" s="15" t="n">
        <v>0</v>
      </c>
      <c r="AP327" s="15" t="n"/>
      <c r="AQ327" s="6" t="n"/>
      <c r="AR327" t="inlineStr">
        <is>
          <t>✓</t>
        </is>
      </c>
    </row>
    <row r="328" ht="36" customHeight="1">
      <c r="A328" s="16" t="inlineStr">
        <is>
          <t>淘宝</t>
        </is>
      </c>
      <c r="B328" s="14" t="inlineStr">
        <is>
          <t>2701749938075047886</t>
        </is>
      </c>
      <c r="C328" s="14" t="inlineStr">
        <is>
          <t>是</t>
        </is>
      </c>
      <c r="D328" s="16" t="inlineStr">
        <is>
          <t>2026-03-19</t>
        </is>
      </c>
      <c r="E328" s="16" t="inlineStr">
        <is>
          <t>未知</t>
        </is>
      </c>
      <c r="F328" s="16" t="inlineStr">
        <is>
          <t>未知</t>
        </is>
      </c>
      <c r="G328" s="16" t="inlineStr">
        <is>
          <t>未知</t>
        </is>
      </c>
      <c r="H328" s="16" t="inlineStr">
        <is>
          <t>2026-03-24</t>
        </is>
      </c>
      <c r="I328" s="16" t="inlineStr">
        <is>
          <t>P23250050202</t>
        </is>
      </c>
      <c r="J328" s="16" t="inlineStr">
        <is>
          <t>万象餐边柜 |樱桃木旋转餐边柜</t>
        </is>
      </c>
      <c r="K328" s="16" t="inlineStr">
        <is>
          <t>旋转餐边柜-洞洞板-下柜（无桌）-1.6米</t>
        </is>
      </c>
      <c r="L328" s="16" t="n"/>
      <c r="M328" s="16" t="inlineStr">
        <is>
          <t>1</t>
        </is>
      </c>
      <c r="N328" s="16" t="n"/>
      <c r="O328" s="16" t="inlineStr">
        <is>
          <t>圆通速递</t>
        </is>
      </c>
      <c r="P328" s="16" t="inlineStr">
        <is>
          <t>YT2543909254192</t>
        </is>
      </c>
      <c r="Q328" s="16" t="n"/>
      <c r="R328" s="16">
        <f>IFERROR(SUMPRODUCT(('2-定价总表'!$A$3:$A$493="PPS"&amp;MID(I328,2,99))*('2-定价总表'!$C$3:$C$493=K328)*('2-定价总表'!$T$3:$T$493))*IF(M328="",1,M328),"")</f>
        <v/>
      </c>
      <c r="S328" s="49" t="n"/>
      <c r="T328" s="16" t="n"/>
      <c r="U328" s="16" t="n"/>
      <c r="V328" s="16" t="n"/>
      <c r="W328" s="16" t="n"/>
      <c r="X328" s="16" t="n"/>
      <c r="Y328" s="16" t="n"/>
      <c r="Z328" s="16" t="n"/>
      <c r="AA328" s="16" t="n"/>
      <c r="AB328" s="16">
        <f>SUM(S328:AA328)</f>
        <v/>
      </c>
      <c r="AC328" s="16" t="inlineStr">
        <is>
          <t>30.00</t>
        </is>
      </c>
      <c r="AD328" s="16">
        <f>AC328*0.006</f>
        <v/>
      </c>
      <c r="AE328" s="16">
        <f>AC328*0.02</f>
        <v/>
      </c>
      <c r="AF328" s="16">
        <f>AC328-AD328-AE328</f>
        <v/>
      </c>
      <c r="AG328" s="16" t="n"/>
      <c r="AH328" s="16" t="n"/>
      <c r="AI328" s="16">
        <f>SUM(AG328:AH328)</f>
        <v/>
      </c>
      <c r="AJ328" s="16">
        <f>AF328-AB328+AG328+AH328</f>
        <v/>
      </c>
      <c r="AK328" s="16">
        <f>IF(C328="是","杭州","江西工厂")</f>
        <v/>
      </c>
      <c r="AL328" s="9" t="inlineStr">
        <is>
          <t>交易成功</t>
        </is>
      </c>
      <c r="AM328" s="92" t="inlineStr">
        <is>
          <t>待匹配</t>
        </is>
      </c>
      <c r="AN328" s="16" t="inlineStr">
        <is>
          <t>没有申请退款</t>
        </is>
      </c>
      <c r="AO328" s="16" t="n">
        <v>0</v>
      </c>
      <c r="AP328" s="16" t="n"/>
      <c r="AQ328" s="9" t="n"/>
      <c r="AR328" t="inlineStr">
        <is>
          <t>✓</t>
        </is>
      </c>
    </row>
    <row r="329">
      <c r="A329" s="15" t="inlineStr">
        <is>
          <t>淘宝</t>
        </is>
      </c>
      <c r="B329" s="14" t="inlineStr">
        <is>
          <t>2701749938075057068</t>
        </is>
      </c>
      <c r="C329" s="14" t="inlineStr">
        <is>
          <t>是</t>
        </is>
      </c>
      <c r="D329" s="15" t="inlineStr">
        <is>
          <t>2026-03-19</t>
        </is>
      </c>
      <c r="E329" s="15" t="inlineStr">
        <is>
          <t>未知</t>
        </is>
      </c>
      <c r="F329" s="15" t="inlineStr">
        <is>
          <t>未知</t>
        </is>
      </c>
      <c r="G329" s="15" t="inlineStr">
        <is>
          <t>未知</t>
        </is>
      </c>
      <c r="H329" s="15" t="inlineStr">
        <is>
          <t>2026-03-24</t>
        </is>
      </c>
      <c r="I329" s="15" t="inlineStr">
        <is>
          <t>P26990050428</t>
        </is>
      </c>
      <c r="J329" s="15" t="inlineStr">
        <is>
          <t>商家安装sku</t>
        </is>
      </c>
      <c r="K329" s="15" t="inlineStr">
        <is>
          <t>商家安装sku</t>
        </is>
      </c>
      <c r="L329" s="15" t="n"/>
      <c r="M329" s="15" t="inlineStr">
        <is>
          <t>1</t>
        </is>
      </c>
      <c r="N329" s="15" t="n"/>
      <c r="O329" s="15" t="inlineStr">
        <is>
          <t>圆通速递</t>
        </is>
      </c>
      <c r="P329" s="15" t="inlineStr">
        <is>
          <t>YT2543909254192</t>
        </is>
      </c>
      <c r="Q329" s="15" t="n"/>
      <c r="R329" s="15">
        <f>IFERROR(SUMPRODUCT(('2-定价总表'!$A$3:$A$493="PPS"&amp;MID(I329,2,99))*('2-定价总表'!$C$3:$C$493=K329)*('2-定价总表'!$T$3:$T$493))*IF(M329="",1,M329),"")</f>
        <v/>
      </c>
      <c r="S329" s="49" t="n"/>
      <c r="T329" s="15" t="n"/>
      <c r="U329" s="15" t="n"/>
      <c r="V329" s="15" t="n"/>
      <c r="W329" s="15" t="n"/>
      <c r="X329" s="15" t="n"/>
      <c r="Y329" s="15" t="n"/>
      <c r="Z329" s="15" t="n"/>
      <c r="AA329" s="15" t="n"/>
      <c r="AB329" s="15">
        <f>SUM(S329:AA329)</f>
        <v/>
      </c>
      <c r="AC329" s="15" t="inlineStr">
        <is>
          <t>0.00</t>
        </is>
      </c>
      <c r="AD329" s="15">
        <f>AC329*0.006</f>
        <v/>
      </c>
      <c r="AE329" s="15">
        <f>AC329*0.02</f>
        <v/>
      </c>
      <c r="AF329" s="15">
        <f>AC329-AD329-AE329</f>
        <v/>
      </c>
      <c r="AG329" s="15" t="n"/>
      <c r="AH329" s="15" t="n"/>
      <c r="AI329" s="15">
        <f>SUM(AG329:AH329)</f>
        <v/>
      </c>
      <c r="AJ329" s="15">
        <f>AF329-AB329+AG329+AH329</f>
        <v/>
      </c>
      <c r="AK329" s="15">
        <f>IF(C329="是","杭州","江西工厂")</f>
        <v/>
      </c>
      <c r="AL329" s="6" t="inlineStr">
        <is>
          <t>交易成功</t>
        </is>
      </c>
      <c r="AM329" s="92" t="inlineStr">
        <is>
          <t>待匹配</t>
        </is>
      </c>
      <c r="AN329" s="15" t="inlineStr">
        <is>
          <t>没有申请退款</t>
        </is>
      </c>
      <c r="AO329" s="15" t="n">
        <v>0</v>
      </c>
      <c r="AP329" s="15" t="n"/>
      <c r="AQ329" s="6" t="n"/>
      <c r="AR329" t="inlineStr">
        <is>
          <t>✓</t>
        </is>
      </c>
    </row>
    <row r="330" ht="24" customHeight="1">
      <c r="A330" s="16" t="inlineStr">
        <is>
          <t>淘宝</t>
        </is>
      </c>
      <c r="B330" s="14" t="inlineStr">
        <is>
          <t>2701749938075066250</t>
        </is>
      </c>
      <c r="C330" s="14" t="inlineStr">
        <is>
          <t>是</t>
        </is>
      </c>
      <c r="D330" s="16" t="inlineStr">
        <is>
          <t>2026-03-19</t>
        </is>
      </c>
      <c r="E330" s="16" t="inlineStr">
        <is>
          <t>未知</t>
        </is>
      </c>
      <c r="F330" s="16" t="inlineStr">
        <is>
          <t>未知</t>
        </is>
      </c>
      <c r="G330" s="16" t="inlineStr">
        <is>
          <t>未知</t>
        </is>
      </c>
      <c r="H330" s="16" t="inlineStr">
        <is>
          <t>2026-03-24</t>
        </is>
      </c>
      <c r="I330" s="16" t="inlineStr">
        <is>
          <t>P26990090428</t>
        </is>
      </c>
      <c r="J330" s="16" t="inlineStr">
        <is>
          <t>淘宝自动生成sku-送货入户</t>
        </is>
      </c>
      <c r="K330" s="16" t="inlineStr">
        <is>
          <t>淘宝自动生成sku-送货入户</t>
        </is>
      </c>
      <c r="L330" s="16" t="n"/>
      <c r="M330" s="16" t="inlineStr">
        <is>
          <t>1</t>
        </is>
      </c>
      <c r="N330" s="16" t="n"/>
      <c r="O330" s="16" t="inlineStr">
        <is>
          <t>圆通速递</t>
        </is>
      </c>
      <c r="P330" s="16" t="inlineStr">
        <is>
          <t>YT2543909254192</t>
        </is>
      </c>
      <c r="Q330" s="16" t="n"/>
      <c r="R330" s="16">
        <f>IFERROR(SUMPRODUCT(('2-定价总表'!$A$3:$A$493="PPS"&amp;MID(I330,2,99))*('2-定价总表'!$C$3:$C$493=K330)*('2-定价总表'!$T$3:$T$493))*IF(M330="",1,M330),"")</f>
        <v/>
      </c>
      <c r="S330" s="49" t="n"/>
      <c r="T330" s="16" t="n"/>
      <c r="U330" s="16" t="n"/>
      <c r="V330" s="16" t="n"/>
      <c r="W330" s="16" t="n"/>
      <c r="X330" s="16" t="n"/>
      <c r="Y330" s="16" t="n"/>
      <c r="Z330" s="16" t="n"/>
      <c r="AA330" s="16" t="n"/>
      <c r="AB330" s="16">
        <f>SUM(S330:AA330)</f>
        <v/>
      </c>
      <c r="AC330" s="16" t="inlineStr">
        <is>
          <t>0.00</t>
        </is>
      </c>
      <c r="AD330" s="16">
        <f>AC330*0.006</f>
        <v/>
      </c>
      <c r="AE330" s="16">
        <f>AC330*0.02</f>
        <v/>
      </c>
      <c r="AF330" s="16">
        <f>AC330-AD330-AE330</f>
        <v/>
      </c>
      <c r="AG330" s="16" t="n"/>
      <c r="AH330" s="16" t="n"/>
      <c r="AI330" s="16">
        <f>SUM(AG330:AH330)</f>
        <v/>
      </c>
      <c r="AJ330" s="16">
        <f>AF330-AB330+AG330+AH330</f>
        <v/>
      </c>
      <c r="AK330" s="16">
        <f>IF(C330="是","杭州","江西工厂")</f>
        <v/>
      </c>
      <c r="AL330" s="9" t="inlineStr">
        <is>
          <t>交易成功</t>
        </is>
      </c>
      <c r="AM330" s="92" t="inlineStr">
        <is>
          <t>待匹配</t>
        </is>
      </c>
      <c r="AN330" s="16" t="inlineStr">
        <is>
          <t>没有申请退款</t>
        </is>
      </c>
      <c r="AO330" s="16" t="n">
        <v>0</v>
      </c>
      <c r="AP330" s="16" t="n"/>
      <c r="AQ330" s="9" t="n"/>
      <c r="AR330" t="inlineStr">
        <is>
          <t>✓</t>
        </is>
      </c>
    </row>
    <row r="331" ht="24" customHeight="1">
      <c r="A331" s="15" t="inlineStr">
        <is>
          <t>淘宝</t>
        </is>
      </c>
      <c r="B331" s="14" t="inlineStr">
        <is>
          <t>4502183077063031502</t>
        </is>
      </c>
      <c r="C331" s="14" t="inlineStr">
        <is>
          <t>是</t>
        </is>
      </c>
      <c r="D331" s="15" t="inlineStr">
        <is>
          <t>2026-03-19</t>
        </is>
      </c>
      <c r="E331" s="15" t="inlineStr">
        <is>
          <t>未知</t>
        </is>
      </c>
      <c r="F331" s="15" t="inlineStr">
        <is>
          <t>未知</t>
        </is>
      </c>
      <c r="G331" s="15" t="inlineStr">
        <is>
          <t>未知</t>
        </is>
      </c>
      <c r="H331" s="15" t="inlineStr">
        <is>
          <t>2026-03-24</t>
        </is>
      </c>
      <c r="I331" s="15" t="inlineStr">
        <is>
          <t>P24250070901</t>
        </is>
      </c>
      <c r="J331" s="15" t="inlineStr">
        <is>
          <t>榉木餐边柜</t>
        </is>
      </c>
      <c r="K331" s="15" t="inlineStr">
        <is>
          <t>榉木餐边柜-下柜-2.1米</t>
        </is>
      </c>
      <c r="L331" s="15" t="inlineStr">
        <is>
          <t>否</t>
        </is>
      </c>
      <c r="M331" s="15" t="inlineStr">
        <is>
          <t>1</t>
        </is>
      </c>
      <c r="N331" s="15" t="n"/>
      <c r="O331" s="15" t="inlineStr">
        <is>
          <t>圆通速递</t>
        </is>
      </c>
      <c r="P331" s="15" t="inlineStr">
        <is>
          <t>YT2543909253629</t>
        </is>
      </c>
      <c r="Q331" s="15" t="n"/>
      <c r="R331" s="15">
        <f>IFERROR(SUMPRODUCT(('2-定价总表'!$A$3:$A$493="PPS"&amp;MID(I331,2,99))*('2-定价总表'!$C$3:$C$493=K331)*('2-定价总表'!$T$3:$T$493))*IF(M331="",1,M331),"")</f>
        <v/>
      </c>
      <c r="S331" s="49" t="n"/>
      <c r="T331" s="15" t="n"/>
      <c r="U331" s="15" t="n"/>
      <c r="V331" s="15" t="n"/>
      <c r="W331" s="15" t="n"/>
      <c r="X331" s="15" t="n"/>
      <c r="Y331" s="15" t="n"/>
      <c r="Z331" s="15" t="n"/>
      <c r="AA331" s="15" t="n"/>
      <c r="AB331" s="15">
        <f>SUM(S331:AA331)</f>
        <v/>
      </c>
      <c r="AC331" s="15" t="inlineStr">
        <is>
          <t>20.00</t>
        </is>
      </c>
      <c r="AD331" s="15">
        <f>AC331*0.006</f>
        <v/>
      </c>
      <c r="AE331" s="15">
        <f>AC331*0.02</f>
        <v/>
      </c>
      <c r="AF331" s="15">
        <f>AC331-AD331-AE331</f>
        <v/>
      </c>
      <c r="AG331" s="15" t="n"/>
      <c r="AH331" s="15" t="n"/>
      <c r="AI331" s="15">
        <f>SUM(AG331:AH331)</f>
        <v/>
      </c>
      <c r="AJ331" s="15">
        <f>AF331-AB331+AG331+AH331</f>
        <v/>
      </c>
      <c r="AK331" s="15">
        <f>IF(C331="是","杭州","江西工厂")</f>
        <v/>
      </c>
      <c r="AL331" s="6" t="inlineStr">
        <is>
          <t>交易成功</t>
        </is>
      </c>
      <c r="AM331" s="93" t="inlineStr">
        <is>
          <t>202603192300111649144 0108594</t>
        </is>
      </c>
      <c r="AN331" s="15" t="inlineStr">
        <is>
          <t>没有申请退款</t>
        </is>
      </c>
      <c r="AO331" s="15" t="n">
        <v>0</v>
      </c>
      <c r="AP331" s="15" t="n"/>
      <c r="AQ331" s="6" t="n"/>
      <c r="AR331" t="inlineStr">
        <is>
          <t>✓</t>
        </is>
      </c>
    </row>
    <row r="332" ht="36" customHeight="1">
      <c r="A332" s="16" t="inlineStr">
        <is>
          <t>淘宝</t>
        </is>
      </c>
      <c r="B332" s="14" t="inlineStr">
        <is>
          <t>2701755303067193390</t>
        </is>
      </c>
      <c r="C332" s="14" t="inlineStr">
        <is>
          <t>是</t>
        </is>
      </c>
      <c r="D332" s="16" t="inlineStr">
        <is>
          <t>2026-03-19</t>
        </is>
      </c>
      <c r="E332" s="16" t="inlineStr">
        <is>
          <t>未知</t>
        </is>
      </c>
      <c r="F332" s="16" t="inlineStr">
        <is>
          <t>未知</t>
        </is>
      </c>
      <c r="G332" s="16" t="inlineStr">
        <is>
          <t>未知</t>
        </is>
      </c>
      <c r="H332" s="16" t="inlineStr">
        <is>
          <t>2026-03-24</t>
        </is>
      </c>
      <c r="I332" s="16" t="inlineStr">
        <is>
          <t>P23250050202</t>
        </is>
      </c>
      <c r="J332" s="16" t="inlineStr">
        <is>
          <t>万象餐边柜 |樱桃木旋转餐边柜</t>
        </is>
      </c>
      <c r="K332" s="16" t="inlineStr">
        <is>
          <t>旋转餐边柜-洞洞板-下柜（无桌）-1.6米</t>
        </is>
      </c>
      <c r="L332" s="16" t="n"/>
      <c r="M332" s="16" t="inlineStr">
        <is>
          <t>1</t>
        </is>
      </c>
      <c r="N332" s="16" t="n"/>
      <c r="O332" s="16" t="inlineStr">
        <is>
          <t>圆通速递</t>
        </is>
      </c>
      <c r="P332" s="16" t="inlineStr">
        <is>
          <t>YT2543909264960</t>
        </is>
      </c>
      <c r="Q332" s="16" t="n"/>
      <c r="R332" s="16">
        <f>IFERROR(SUMPRODUCT(('2-定价总表'!$A$3:$A$493="PPS"&amp;MID(I332,2,99))*('2-定价总表'!$C$3:$C$493=K332)*('2-定价总表'!$T$3:$T$493))*IF(M332="",1,M332),"")</f>
        <v/>
      </c>
      <c r="S332" s="49" t="n"/>
      <c r="T332" s="16" t="n"/>
      <c r="U332" s="16" t="n"/>
      <c r="V332" s="16" t="n"/>
      <c r="W332" s="16" t="n"/>
      <c r="X332" s="16" t="n"/>
      <c r="Y332" s="16" t="n"/>
      <c r="Z332" s="16" t="n"/>
      <c r="AA332" s="16" t="n"/>
      <c r="AB332" s="16">
        <f>SUM(S332:AA332)</f>
        <v/>
      </c>
      <c r="AC332" s="16" t="inlineStr">
        <is>
          <t>30.00</t>
        </is>
      </c>
      <c r="AD332" s="16">
        <f>AC332*0.006</f>
        <v/>
      </c>
      <c r="AE332" s="16">
        <f>AC332*0.02</f>
        <v/>
      </c>
      <c r="AF332" s="16">
        <f>AC332-AD332-AE332</f>
        <v/>
      </c>
      <c r="AG332" s="16" t="n"/>
      <c r="AH332" s="16" t="n"/>
      <c r="AI332" s="16">
        <f>SUM(AG332:AH332)</f>
        <v/>
      </c>
      <c r="AJ332" s="16">
        <f>AF332-AB332+AG332+AH332</f>
        <v/>
      </c>
      <c r="AK332" s="16">
        <f>IF(C332="是","杭州","江西工厂")</f>
        <v/>
      </c>
      <c r="AL332" s="9" t="inlineStr">
        <is>
          <t>交易成功</t>
        </is>
      </c>
      <c r="AM332" s="92" t="inlineStr">
        <is>
          <t>待匹配</t>
        </is>
      </c>
      <c r="AN332" s="16" t="inlineStr">
        <is>
          <t>没有申请退款</t>
        </is>
      </c>
      <c r="AO332" s="16" t="n">
        <v>0</v>
      </c>
      <c r="AP332" s="16" t="n"/>
      <c r="AQ332" s="9" t="n"/>
      <c r="AR332" t="inlineStr">
        <is>
          <t>✓</t>
        </is>
      </c>
    </row>
    <row r="333">
      <c r="A333" s="15" t="inlineStr">
        <is>
          <t>淘宝</t>
        </is>
      </c>
      <c r="B333" s="14" t="inlineStr">
        <is>
          <t>2701755303067202572</t>
        </is>
      </c>
      <c r="C333" s="14" t="inlineStr">
        <is>
          <t>是</t>
        </is>
      </c>
      <c r="D333" s="15" t="inlineStr">
        <is>
          <t>2026-03-19</t>
        </is>
      </c>
      <c r="E333" s="15" t="inlineStr">
        <is>
          <t>未知</t>
        </is>
      </c>
      <c r="F333" s="15" t="inlineStr">
        <is>
          <t>未知</t>
        </is>
      </c>
      <c r="G333" s="15" t="inlineStr">
        <is>
          <t>未知</t>
        </is>
      </c>
      <c r="H333" s="15" t="inlineStr">
        <is>
          <t>2026-03-24</t>
        </is>
      </c>
      <c r="I333" s="15" t="inlineStr">
        <is>
          <t>P26990050428</t>
        </is>
      </c>
      <c r="J333" s="15" t="inlineStr">
        <is>
          <t>商家安装sku</t>
        </is>
      </c>
      <c r="K333" s="15" t="inlineStr">
        <is>
          <t>商家安装sku</t>
        </is>
      </c>
      <c r="L333" s="15" t="n"/>
      <c r="M333" s="15" t="inlineStr">
        <is>
          <t>1</t>
        </is>
      </c>
      <c r="N333" s="15" t="n"/>
      <c r="O333" s="15" t="inlineStr">
        <is>
          <t>圆通速递</t>
        </is>
      </c>
      <c r="P333" s="15" t="inlineStr">
        <is>
          <t>YT2543909264960</t>
        </is>
      </c>
      <c r="Q333" s="15" t="n"/>
      <c r="R333" s="15">
        <f>IFERROR(SUMPRODUCT(('2-定价总表'!$A$3:$A$493="PPS"&amp;MID(I333,2,99))*('2-定价总表'!$C$3:$C$493=K333)*('2-定价总表'!$T$3:$T$493))*IF(M333="",1,M333),"")</f>
        <v/>
      </c>
      <c r="S333" s="49" t="n"/>
      <c r="T333" s="15" t="n"/>
      <c r="U333" s="15" t="n"/>
      <c r="V333" s="15" t="n"/>
      <c r="W333" s="15" t="n"/>
      <c r="X333" s="15" t="n"/>
      <c r="Y333" s="15" t="n"/>
      <c r="Z333" s="15" t="n"/>
      <c r="AA333" s="15" t="n"/>
      <c r="AB333" s="15">
        <f>SUM(S333:AA333)</f>
        <v/>
      </c>
      <c r="AC333" s="15" t="inlineStr">
        <is>
          <t>0.00</t>
        </is>
      </c>
      <c r="AD333" s="15">
        <f>AC333*0.006</f>
        <v/>
      </c>
      <c r="AE333" s="15">
        <f>AC333*0.02</f>
        <v/>
      </c>
      <c r="AF333" s="15">
        <f>AC333-AD333-AE333</f>
        <v/>
      </c>
      <c r="AG333" s="15" t="n"/>
      <c r="AH333" s="15" t="n"/>
      <c r="AI333" s="15">
        <f>SUM(AG333:AH333)</f>
        <v/>
      </c>
      <c r="AJ333" s="15">
        <f>AF333-AB333+AG333+AH333</f>
        <v/>
      </c>
      <c r="AK333" s="15">
        <f>IF(C333="是","杭州","江西工厂")</f>
        <v/>
      </c>
      <c r="AL333" s="6" t="inlineStr">
        <is>
          <t>交易成功</t>
        </is>
      </c>
      <c r="AM333" s="92" t="inlineStr">
        <is>
          <t>待匹配</t>
        </is>
      </c>
      <c r="AN333" s="15" t="inlineStr">
        <is>
          <t>没有申请退款</t>
        </is>
      </c>
      <c r="AO333" s="15" t="n">
        <v>0</v>
      </c>
      <c r="AP333" s="15" t="n"/>
      <c r="AQ333" s="6" t="n"/>
      <c r="AR333" t="inlineStr">
        <is>
          <t>✓</t>
        </is>
      </c>
    </row>
    <row r="334" ht="24" customHeight="1">
      <c r="A334" s="16" t="inlineStr">
        <is>
          <t>淘宝</t>
        </is>
      </c>
      <c r="B334" s="14" t="inlineStr">
        <is>
          <t>2701755303067211754</t>
        </is>
      </c>
      <c r="C334" s="14" t="inlineStr">
        <is>
          <t>是</t>
        </is>
      </c>
      <c r="D334" s="16" t="inlineStr">
        <is>
          <t>2026-03-19</t>
        </is>
      </c>
      <c r="E334" s="16" t="inlineStr">
        <is>
          <t>未知</t>
        </is>
      </c>
      <c r="F334" s="16" t="inlineStr">
        <is>
          <t>未知</t>
        </is>
      </c>
      <c r="G334" s="16" t="inlineStr">
        <is>
          <t>未知</t>
        </is>
      </c>
      <c r="H334" s="16" t="inlineStr">
        <is>
          <t>2026-03-24</t>
        </is>
      </c>
      <c r="I334" s="16" t="inlineStr">
        <is>
          <t>P26990090428</t>
        </is>
      </c>
      <c r="J334" s="16" t="inlineStr">
        <is>
          <t>淘宝自动生成sku-送货入户</t>
        </is>
      </c>
      <c r="K334" s="16" t="inlineStr">
        <is>
          <t>淘宝自动生成sku-送货入户</t>
        </is>
      </c>
      <c r="L334" s="16" t="n"/>
      <c r="M334" s="16" t="inlineStr">
        <is>
          <t>1</t>
        </is>
      </c>
      <c r="N334" s="16" t="n"/>
      <c r="O334" s="16" t="inlineStr">
        <is>
          <t>圆通速递</t>
        </is>
      </c>
      <c r="P334" s="16" t="inlineStr">
        <is>
          <t>YT2543909264960</t>
        </is>
      </c>
      <c r="Q334" s="16" t="n"/>
      <c r="R334" s="16">
        <f>IFERROR(SUMPRODUCT(('2-定价总表'!$A$3:$A$493="PPS"&amp;MID(I334,2,99))*('2-定价总表'!$C$3:$C$493=K334)*('2-定价总表'!$T$3:$T$493))*IF(M334="",1,M334),"")</f>
        <v/>
      </c>
      <c r="S334" s="49" t="n"/>
      <c r="T334" s="16" t="n"/>
      <c r="U334" s="16" t="n"/>
      <c r="V334" s="16" t="n"/>
      <c r="W334" s="16" t="n"/>
      <c r="X334" s="16" t="n"/>
      <c r="Y334" s="16" t="n"/>
      <c r="Z334" s="16" t="n"/>
      <c r="AA334" s="16" t="n"/>
      <c r="AB334" s="16">
        <f>SUM(S334:AA334)</f>
        <v/>
      </c>
      <c r="AC334" s="16" t="inlineStr">
        <is>
          <t>0.00</t>
        </is>
      </c>
      <c r="AD334" s="16">
        <f>AC334*0.006</f>
        <v/>
      </c>
      <c r="AE334" s="16">
        <f>AC334*0.02</f>
        <v/>
      </c>
      <c r="AF334" s="16">
        <f>AC334-AD334-AE334</f>
        <v/>
      </c>
      <c r="AG334" s="16" t="n"/>
      <c r="AH334" s="16" t="n"/>
      <c r="AI334" s="16">
        <f>SUM(AG334:AH334)</f>
        <v/>
      </c>
      <c r="AJ334" s="16">
        <f>AF334-AB334+AG334+AH334</f>
        <v/>
      </c>
      <c r="AK334" s="16">
        <f>IF(C334="是","杭州","江西工厂")</f>
        <v/>
      </c>
      <c r="AL334" s="9" t="inlineStr">
        <is>
          <t>交易成功</t>
        </is>
      </c>
      <c r="AM334" s="92" t="inlineStr">
        <is>
          <t>待匹配</t>
        </is>
      </c>
      <c r="AN334" s="16" t="inlineStr">
        <is>
          <t>没有申请退款</t>
        </is>
      </c>
      <c r="AO334" s="16" t="n">
        <v>0</v>
      </c>
      <c r="AP334" s="16" t="n"/>
      <c r="AQ334" s="9" t="n"/>
      <c r="AR334" t="inlineStr">
        <is>
          <t>✓</t>
        </is>
      </c>
    </row>
    <row r="335" ht="24" customHeight="1">
      <c r="A335" s="15" t="inlineStr">
        <is>
          <t>淘宝</t>
        </is>
      </c>
      <c r="B335" s="14" t="inlineStr">
        <is>
          <t>2701765705060014262</t>
        </is>
      </c>
      <c r="C335" s="14" t="inlineStr">
        <is>
          <t>非已记录补单</t>
        </is>
      </c>
      <c r="D335" s="15" t="inlineStr">
        <is>
          <t>2026-03-18</t>
        </is>
      </c>
      <c r="E335" s="15" t="inlineStr">
        <is>
          <t>张雨桐</t>
        </is>
      </c>
      <c r="F335" s="15" t="inlineStr">
        <is>
          <t>18400718799-5264</t>
        </is>
      </c>
      <c r="G335" s="15" t="inlineStr">
        <is>
          <t>山西省 运城市 盐湖区 北城街道天宝四季春城·郎园2-2-802</t>
        </is>
      </c>
      <c r="H335" s="15" t="inlineStr">
        <is>
          <t>2026-03-19</t>
        </is>
      </c>
      <c r="I335" s="15" t="inlineStr">
        <is>
          <t>P24210070901</t>
        </is>
      </c>
      <c r="J335" s="15" t="inlineStr">
        <is>
          <t>榉木岩板餐桌 |榉木三角腿岩板餐桌</t>
        </is>
      </c>
      <c r="K335" s="15" t="inlineStr">
        <is>
          <t>榉木餐桌-1.2米</t>
        </is>
      </c>
      <c r="L335" s="15" t="inlineStr">
        <is>
          <t>否</t>
        </is>
      </c>
      <c r="M335" s="15" t="inlineStr">
        <is>
          <t>1</t>
        </is>
      </c>
      <c r="N335" s="15" t="n"/>
      <c r="O335" s="15" t="inlineStr">
        <is>
          <t>壹米滴答快运</t>
        </is>
      </c>
      <c r="P335" s="15" t="inlineStr">
        <is>
          <t>700898811576</t>
        </is>
      </c>
      <c r="Q335" s="15" t="inlineStr">
        <is>
          <t>P50741879496</t>
        </is>
      </c>
      <c r="R335" s="15">
        <f>IFERROR(SUMPRODUCT(('2-定价总表'!$A$3:$A$493="PPS"&amp;MID(I335,2,99))*('2-定价总表'!$C$3:$C$493=K335)*('2-定价总表'!$T$3:$T$493))*IF(M335="",1,M335),"")</f>
        <v/>
      </c>
      <c r="S335" s="15" t="n">
        <v>2008.5</v>
      </c>
      <c r="T335" s="15" t="n">
        <v>191</v>
      </c>
      <c r="U335" s="15" t="n">
        <v>35</v>
      </c>
      <c r="V335" s="15" t="n">
        <v>80</v>
      </c>
      <c r="W335" s="15" t="n">
        <v>0</v>
      </c>
      <c r="X335" s="15" t="n">
        <v>0</v>
      </c>
      <c r="Y335" s="90" t="n"/>
      <c r="Z335" s="15" t="n">
        <v>0</v>
      </c>
      <c r="AA335" s="15" t="n">
        <v>0</v>
      </c>
      <c r="AB335" s="15">
        <f>SUM(S335:AA335)</f>
        <v/>
      </c>
      <c r="AC335" s="15" t="inlineStr">
        <is>
          <t>2767.92</t>
        </is>
      </c>
      <c r="AD335" s="15">
        <f>AC335*0.006</f>
        <v/>
      </c>
      <c r="AE335" s="15">
        <f>AC335*0.02</f>
        <v/>
      </c>
      <c r="AF335" s="15">
        <f>AC335-AD335-AE335</f>
        <v/>
      </c>
      <c r="AG335" s="15" t="n"/>
      <c r="AH335" s="15" t="n"/>
      <c r="AI335" s="15">
        <f>SUM(AG335:AH335)</f>
        <v/>
      </c>
      <c r="AJ335" s="15">
        <f>AF335-AB335+AG335+AH335</f>
        <v/>
      </c>
      <c r="AK335" s="15">
        <f>IF(C335="是","杭州","江西工厂")</f>
        <v/>
      </c>
      <c r="AL335" s="6" t="inlineStr">
        <is>
          <t>交易成功</t>
        </is>
      </c>
      <c r="AM335" s="93" t="inlineStr">
        <is>
          <t>202603182200118743144 3629920</t>
        </is>
      </c>
      <c r="AN335" s="15" t="inlineStr">
        <is>
          <t>没有申请退款</t>
        </is>
      </c>
      <c r="AO335" s="15" t="n">
        <v>0</v>
      </c>
      <c r="AP335" s="15" t="n"/>
      <c r="AQ335" s="6" t="n"/>
      <c r="AR335" t="inlineStr">
        <is>
          <t>[待填]成本/费用字段</t>
        </is>
      </c>
    </row>
    <row r="336" ht="24" customHeight="1">
      <c r="A336" s="16" t="inlineStr">
        <is>
          <t>淘宝</t>
        </is>
      </c>
      <c r="B336" s="14" t="inlineStr">
        <is>
          <t>4502181530042195409</t>
        </is>
      </c>
      <c r="C336" s="14" t="inlineStr">
        <is>
          <t>是</t>
        </is>
      </c>
      <c r="D336" s="16" t="inlineStr">
        <is>
          <t>2026-03-18</t>
        </is>
      </c>
      <c r="E336" s="16" t="inlineStr">
        <is>
          <t>未知</t>
        </is>
      </c>
      <c r="F336" s="16" t="inlineStr">
        <is>
          <t>未知</t>
        </is>
      </c>
      <c r="G336" s="16" t="inlineStr">
        <is>
          <t>未知</t>
        </is>
      </c>
      <c r="H336" s="16" t="inlineStr">
        <is>
          <t>2026-03-21</t>
        </is>
      </c>
      <c r="I336" s="16" t="inlineStr">
        <is>
          <t>P24250070901</t>
        </is>
      </c>
      <c r="J336" s="16" t="inlineStr">
        <is>
          <t>榉木餐边柜</t>
        </is>
      </c>
      <c r="K336" s="16" t="inlineStr">
        <is>
          <t>榉木餐边柜-下柜-2.1米</t>
        </is>
      </c>
      <c r="L336" s="16" t="inlineStr">
        <is>
          <t>否</t>
        </is>
      </c>
      <c r="M336" s="16" t="inlineStr">
        <is>
          <t>1</t>
        </is>
      </c>
      <c r="N336" s="16" t="n"/>
      <c r="O336" s="16" t="inlineStr">
        <is>
          <t>圆通速递</t>
        </is>
      </c>
      <c r="P336" s="16" t="inlineStr">
        <is>
          <t>YT2543753147275</t>
        </is>
      </c>
      <c r="Q336" s="16" t="n"/>
      <c r="R336" s="16">
        <f>IFERROR(SUMPRODUCT(('2-定价总表'!$A$3:$A$493="PPS"&amp;MID(I336,2,99))*('2-定价总表'!$C$3:$C$493=K336)*('2-定价总表'!$T$3:$T$493))*IF(M336="",1,M336),"")</f>
        <v/>
      </c>
      <c r="S336" s="49" t="n"/>
      <c r="T336" s="16" t="n"/>
      <c r="U336" s="16" t="n"/>
      <c r="V336" s="16" t="n"/>
      <c r="W336" s="16" t="n"/>
      <c r="X336" s="16" t="n"/>
      <c r="Y336" s="16" t="n"/>
      <c r="Z336" s="16" t="n"/>
      <c r="AA336" s="16" t="n"/>
      <c r="AB336" s="16">
        <f>SUM(S336:AA336)</f>
        <v/>
      </c>
      <c r="AC336" s="16" t="inlineStr">
        <is>
          <t>32.00</t>
        </is>
      </c>
      <c r="AD336" s="16">
        <f>AC336*0.006</f>
        <v/>
      </c>
      <c r="AE336" s="16">
        <f>AC336*0.02</f>
        <v/>
      </c>
      <c r="AF336" s="16">
        <f>AC336-AD336-AE336</f>
        <v/>
      </c>
      <c r="AG336" s="16" t="n"/>
      <c r="AH336" s="16" t="n"/>
      <c r="AI336" s="16">
        <f>SUM(AG336:AH336)</f>
        <v/>
      </c>
      <c r="AJ336" s="16">
        <f>AF336-AB336+AG336+AH336</f>
        <v/>
      </c>
      <c r="AK336" s="16">
        <f>IF(C336="是","杭州","江西工厂")</f>
        <v/>
      </c>
      <c r="AL336" s="9" t="inlineStr">
        <is>
          <t>交易成功</t>
        </is>
      </c>
      <c r="AM336" s="93" t="inlineStr">
        <is>
          <t>202603182300111128141 0560190</t>
        </is>
      </c>
      <c r="AN336" s="16" t="inlineStr">
        <is>
          <t>没有申请退款</t>
        </is>
      </c>
      <c r="AO336" s="16" t="n">
        <v>0</v>
      </c>
      <c r="AP336" s="16" t="n"/>
      <c r="AQ336" s="9" t="n"/>
      <c r="AR336" t="inlineStr">
        <is>
          <t>✓</t>
        </is>
      </c>
    </row>
    <row r="337" ht="24" customHeight="1">
      <c r="A337" s="15" t="inlineStr">
        <is>
          <t>淘宝</t>
        </is>
      </c>
      <c r="B337" s="14" t="inlineStr">
        <is>
          <t>4502180522056034835</t>
        </is>
      </c>
      <c r="C337" s="14" t="inlineStr">
        <is>
          <t>是</t>
        </is>
      </c>
      <c r="D337" s="15" t="inlineStr">
        <is>
          <t>2026-03-18</t>
        </is>
      </c>
      <c r="E337" s="15" t="inlineStr">
        <is>
          <t>未知</t>
        </is>
      </c>
      <c r="F337" s="15" t="inlineStr">
        <is>
          <t>未知</t>
        </is>
      </c>
      <c r="G337" s="15" t="inlineStr">
        <is>
          <t>未知</t>
        </is>
      </c>
      <c r="H337" s="15" t="inlineStr">
        <is>
          <t>2026-03-21</t>
        </is>
      </c>
      <c r="I337" s="15" t="inlineStr">
        <is>
          <t>P25250090403</t>
        </is>
      </c>
      <c r="J337" s="15" t="inlineStr">
        <is>
          <t>樱桃木基础餐边柜 |樱桃木AA柱餐边柜</t>
        </is>
      </c>
      <c r="K337" s="15" t="inlineStr">
        <is>
          <t>基础柜-整柜洞洞板背板-2.1米</t>
        </is>
      </c>
      <c r="L337" s="15" t="inlineStr">
        <is>
          <t>否</t>
        </is>
      </c>
      <c r="M337" s="15" t="inlineStr">
        <is>
          <t>1</t>
        </is>
      </c>
      <c r="N337" s="15" t="n"/>
      <c r="O337" s="15" t="inlineStr">
        <is>
          <t>圆通速递</t>
        </is>
      </c>
      <c r="P337" s="15" t="inlineStr">
        <is>
          <t>YT2543753143972</t>
        </is>
      </c>
      <c r="Q337" s="15" t="n"/>
      <c r="R337" s="15">
        <f>IFERROR(SUMPRODUCT(('2-定价总表'!$A$3:$A$493="PPS"&amp;MID(I337,2,99))*('2-定价总表'!$C$3:$C$493=K337)*('2-定价总表'!$T$3:$T$493))*IF(M337="",1,M337),"")</f>
        <v/>
      </c>
      <c r="S337" s="49" t="n"/>
      <c r="T337" s="15" t="n"/>
      <c r="U337" s="15" t="n"/>
      <c r="V337" s="15" t="n"/>
      <c r="W337" s="15" t="n"/>
      <c r="X337" s="15" t="n"/>
      <c r="Y337" s="15" t="n"/>
      <c r="Z337" s="15" t="n"/>
      <c r="AA337" s="15" t="n"/>
      <c r="AB337" s="15">
        <f>SUM(S337:AA337)</f>
        <v/>
      </c>
      <c r="AC337" s="15" t="inlineStr">
        <is>
          <t>20.00</t>
        </is>
      </c>
      <c r="AD337" s="15">
        <f>AC337*0.006</f>
        <v/>
      </c>
      <c r="AE337" s="15">
        <f>AC337*0.02</f>
        <v/>
      </c>
      <c r="AF337" s="15">
        <f>AC337-AD337-AE337</f>
        <v/>
      </c>
      <c r="AG337" s="15" t="n"/>
      <c r="AH337" s="15" t="n"/>
      <c r="AI337" s="15">
        <f>SUM(AG337:AH337)</f>
        <v/>
      </c>
      <c r="AJ337" s="15">
        <f>AF337-AB337+AG337+AH337</f>
        <v/>
      </c>
      <c r="AK337" s="15">
        <f>IF(C337="是","杭州","江西工厂")</f>
        <v/>
      </c>
      <c r="AL337" s="6" t="inlineStr">
        <is>
          <t>交易成功</t>
        </is>
      </c>
      <c r="AM337" s="93" t="inlineStr">
        <is>
          <t>202603182300112218142 3458091</t>
        </is>
      </c>
      <c r="AN337" s="15" t="inlineStr">
        <is>
          <t>没有申请退款</t>
        </is>
      </c>
      <c r="AO337" s="15" t="n">
        <v>0</v>
      </c>
      <c r="AP337" s="15" t="n"/>
      <c r="AQ337" s="6" t="n"/>
      <c r="AR337" t="inlineStr">
        <is>
          <t>✓</t>
        </is>
      </c>
    </row>
    <row r="338" ht="24" customHeight="1">
      <c r="A338" s="16" t="inlineStr">
        <is>
          <t>淘宝</t>
        </is>
      </c>
      <c r="B338" s="14" t="inlineStr">
        <is>
          <t>4502179657046044017</t>
        </is>
      </c>
      <c r="C338" s="14" t="inlineStr">
        <is>
          <t>非已记录补单</t>
        </is>
      </c>
      <c r="D338" s="16" t="inlineStr">
        <is>
          <t>2026-03-18</t>
        </is>
      </c>
      <c r="E338" s="16" t="inlineStr">
        <is>
          <t>未知</t>
        </is>
      </c>
      <c r="F338" s="16" t="inlineStr">
        <is>
          <t>未知</t>
        </is>
      </c>
      <c r="G338" s="16" t="inlineStr">
        <is>
          <t>未知</t>
        </is>
      </c>
      <c r="H338" s="16" t="n"/>
      <c r="I338" s="16" t="inlineStr">
        <is>
          <t>P25250090403</t>
        </is>
      </c>
      <c r="J338" s="16" t="inlineStr">
        <is>
          <t>樱桃木基础餐边柜 |樱桃木AA柱餐边柜</t>
        </is>
      </c>
      <c r="K338" s="16" t="inlineStr">
        <is>
          <t>基础柜-整柜洞洞板背板-2.1米</t>
        </is>
      </c>
      <c r="L338" s="16" t="n"/>
      <c r="M338" s="16" t="inlineStr">
        <is>
          <t>1</t>
        </is>
      </c>
      <c r="N338" s="16" t="n"/>
      <c r="O338" s="16" t="n"/>
      <c r="P338" s="16" t="n"/>
      <c r="Q338" s="16" t="n"/>
      <c r="R338" s="16">
        <f>IFERROR(SUMPRODUCT(('2-定价总表'!$A$3:$A$493="PPS"&amp;MID(I338,2,99))*('2-定价总表'!$C$3:$C$493=K338)*('2-定价总表'!$T$3:$T$493))*IF(M338="",1,M338),"")</f>
        <v/>
      </c>
      <c r="S338" s="90" t="n"/>
      <c r="T338" s="90" t="n"/>
      <c r="U338" s="90" t="n"/>
      <c r="V338" s="90" t="n"/>
      <c r="W338" s="90" t="n"/>
      <c r="X338" s="90" t="n"/>
      <c r="Y338" s="90" t="n"/>
      <c r="Z338" s="90" t="n"/>
      <c r="AA338" s="90" t="n"/>
      <c r="AB338" s="16">
        <f>SUM(S338:AA338)</f>
        <v/>
      </c>
      <c r="AC338" s="16" t="n"/>
      <c r="AD338" s="16">
        <f>AC338*0.006</f>
        <v/>
      </c>
      <c r="AE338" s="16">
        <f>AC338*0.02</f>
        <v/>
      </c>
      <c r="AF338" s="16">
        <f>AC338-AD338-AE338</f>
        <v/>
      </c>
      <c r="AG338" s="16" t="n"/>
      <c r="AH338" s="16" t="n"/>
      <c r="AI338" s="16">
        <f>SUM(AG338:AH338)</f>
        <v/>
      </c>
      <c r="AJ338" s="16">
        <f>AF338-AB338+AG338+AH338</f>
        <v/>
      </c>
      <c r="AK338" s="16">
        <f>IF(C338="是","杭州","江西工厂")</f>
        <v/>
      </c>
      <c r="AL338" s="9" t="inlineStr">
        <is>
          <t>交易关闭</t>
        </is>
      </c>
      <c r="AM338" s="94" t="inlineStr">
        <is>
          <t>—</t>
        </is>
      </c>
      <c r="AN338" s="16" t="inlineStr">
        <is>
          <t>没有申请退款</t>
        </is>
      </c>
      <c r="AO338" s="16" t="n">
        <v>0</v>
      </c>
      <c r="AP338" s="16" t="n"/>
      <c r="AQ338" s="9" t="n"/>
      <c r="AR338" t="inlineStr">
        <is>
          <t>✓</t>
        </is>
      </c>
    </row>
    <row r="339" ht="24" customHeight="1">
      <c r="A339" s="15" t="inlineStr">
        <is>
          <t>淘宝</t>
        </is>
      </c>
      <c r="B339" s="14" t="inlineStr">
        <is>
          <t>4502171017056018520</t>
        </is>
      </c>
      <c r="C339" s="14" t="inlineStr">
        <is>
          <t>是</t>
        </is>
      </c>
      <c r="D339" s="15" t="inlineStr">
        <is>
          <t>2026-03-18</t>
        </is>
      </c>
      <c r="E339" s="15" t="inlineStr">
        <is>
          <t>未知</t>
        </is>
      </c>
      <c r="F339" s="15" t="inlineStr">
        <is>
          <t>未知</t>
        </is>
      </c>
      <c r="G339" s="15" t="inlineStr">
        <is>
          <t>未知</t>
        </is>
      </c>
      <c r="H339" s="15" t="inlineStr">
        <is>
          <t>2026-03-21</t>
        </is>
      </c>
      <c r="I339" s="15" t="inlineStr">
        <is>
          <t>P25250090403</t>
        </is>
      </c>
      <c r="J339" s="15" t="inlineStr">
        <is>
          <t>樱桃木基础餐边柜 |樱桃木AA柱餐边柜</t>
        </is>
      </c>
      <c r="K339" s="15" t="inlineStr">
        <is>
          <t>基础柜-整柜AA柱背板-2.1米</t>
        </is>
      </c>
      <c r="L339" s="15" t="inlineStr">
        <is>
          <t>否</t>
        </is>
      </c>
      <c r="M339" s="15" t="inlineStr">
        <is>
          <t>1</t>
        </is>
      </c>
      <c r="N339" s="15" t="n"/>
      <c r="O339" s="15" t="inlineStr">
        <is>
          <t>圆通速递</t>
        </is>
      </c>
      <c r="P339" s="15" t="inlineStr">
        <is>
          <t>YT2584619070878</t>
        </is>
      </c>
      <c r="Q339" s="15" t="n"/>
      <c r="R339" s="15">
        <f>IFERROR(SUMPRODUCT(('2-定价总表'!$A$3:$A$493="PPS"&amp;MID(I339,2,99))*('2-定价总表'!$C$3:$C$493=K339)*('2-定价总表'!$T$3:$T$493))*IF(M339="",1,M339),"")</f>
        <v/>
      </c>
      <c r="S339" s="49" t="n"/>
      <c r="T339" s="15" t="n"/>
      <c r="U339" s="15" t="n"/>
      <c r="V339" s="15" t="n"/>
      <c r="W339" s="15" t="n"/>
      <c r="X339" s="15" t="n"/>
      <c r="Y339" s="15" t="n"/>
      <c r="Z339" s="15" t="n"/>
      <c r="AA339" s="15" t="n"/>
      <c r="AB339" s="15">
        <f>SUM(S339:AA339)</f>
        <v/>
      </c>
      <c r="AC339" s="15" t="inlineStr">
        <is>
          <t>25.00</t>
        </is>
      </c>
      <c r="AD339" s="15">
        <f>AC339*0.006</f>
        <v/>
      </c>
      <c r="AE339" s="15">
        <f>AC339*0.02</f>
        <v/>
      </c>
      <c r="AF339" s="15">
        <f>AC339-AD339-AE339</f>
        <v/>
      </c>
      <c r="AG339" s="15" t="n"/>
      <c r="AH339" s="15" t="n"/>
      <c r="AI339" s="15">
        <f>SUM(AG339:AH339)</f>
        <v/>
      </c>
      <c r="AJ339" s="15">
        <f>AF339-AB339+AG339+AH339</f>
        <v/>
      </c>
      <c r="AK339" s="15">
        <f>IF(C339="是","杭州","江西工厂")</f>
        <v/>
      </c>
      <c r="AL339" s="6" t="inlineStr">
        <is>
          <t>交易成功</t>
        </is>
      </c>
      <c r="AM339" s="93" t="inlineStr">
        <is>
          <t>202603182200119014145 9833024</t>
        </is>
      </c>
      <c r="AN339" s="15" t="inlineStr">
        <is>
          <t>没有申请退款</t>
        </is>
      </c>
      <c r="AO339" s="15" t="n">
        <v>0</v>
      </c>
      <c r="AP339" s="15" t="n"/>
      <c r="AQ339" s="6" t="n"/>
      <c r="AR339" t="inlineStr">
        <is>
          <t>✓</t>
        </is>
      </c>
    </row>
    <row r="340" ht="24" customHeight="1">
      <c r="A340" s="16" t="inlineStr">
        <is>
          <t>淘宝</t>
        </is>
      </c>
      <c r="B340" s="14" t="inlineStr">
        <is>
          <t>4502160252054206025</t>
        </is>
      </c>
      <c r="C340" s="14" t="inlineStr">
        <is>
          <t>非已记录补单</t>
        </is>
      </c>
      <c r="D340" s="16" t="inlineStr">
        <is>
          <t>2026-03-18</t>
        </is>
      </c>
      <c r="E340" s="16" t="inlineStr">
        <is>
          <t>未知</t>
        </is>
      </c>
      <c r="F340" s="16" t="inlineStr">
        <is>
          <t>未知</t>
        </is>
      </c>
      <c r="G340" s="16" t="inlineStr">
        <is>
          <t>未知</t>
        </is>
      </c>
      <c r="H340" s="16" t="n"/>
      <c r="I340" s="16" t="inlineStr">
        <is>
          <t>P25250130420</t>
        </is>
      </c>
      <c r="J340" s="16" t="inlineStr">
        <is>
          <t>黑胡桃木太空舱餐边柜 |黑胡桃木曜黑餐边柜</t>
        </is>
      </c>
      <c r="K340" s="16" t="inlineStr">
        <is>
          <t>曜黑柜-下柜-2.1米</t>
        </is>
      </c>
      <c r="L340" s="16" t="n"/>
      <c r="M340" s="16" t="inlineStr">
        <is>
          <t>1</t>
        </is>
      </c>
      <c r="N340" s="16" t="n"/>
      <c r="O340" s="16" t="n"/>
      <c r="P340" s="16" t="n"/>
      <c r="Q340" s="16" t="n"/>
      <c r="R340" s="16">
        <f>IFERROR(SUMPRODUCT(('2-定价总表'!$A$3:$A$493="PPS"&amp;MID(I340,2,99))*('2-定价总表'!$C$3:$C$493=K340)*('2-定价总表'!$T$3:$T$493))*IF(M340="",1,M340),"")</f>
        <v/>
      </c>
      <c r="S340" s="90" t="n"/>
      <c r="T340" s="90" t="n"/>
      <c r="U340" s="90" t="n"/>
      <c r="V340" s="90" t="n"/>
      <c r="W340" s="90" t="n"/>
      <c r="X340" s="90" t="n"/>
      <c r="Y340" s="90" t="n"/>
      <c r="Z340" s="90" t="n"/>
      <c r="AA340" s="90" t="n"/>
      <c r="AB340" s="16">
        <f>SUM(S340:AA340)</f>
        <v/>
      </c>
      <c r="AC340" s="16" t="n"/>
      <c r="AD340" s="16">
        <f>AC340*0.006</f>
        <v/>
      </c>
      <c r="AE340" s="16">
        <f>AC340*0.02</f>
        <v/>
      </c>
      <c r="AF340" s="16">
        <f>AC340-AD340-AE340</f>
        <v/>
      </c>
      <c r="AG340" s="16" t="n"/>
      <c r="AH340" s="16" t="n"/>
      <c r="AI340" s="16">
        <f>SUM(AG340:AH340)</f>
        <v/>
      </c>
      <c r="AJ340" s="16">
        <f>AF340-AB340+AG340+AH340</f>
        <v/>
      </c>
      <c r="AK340" s="16">
        <f>IF(C340="是","杭州","江西工厂")</f>
        <v/>
      </c>
      <c r="AL340" s="9" t="inlineStr">
        <is>
          <t>交易关闭</t>
        </is>
      </c>
      <c r="AM340" s="94" t="inlineStr">
        <is>
          <t>—</t>
        </is>
      </c>
      <c r="AN340" s="16" t="inlineStr">
        <is>
          <t>没有申请退款</t>
        </is>
      </c>
      <c r="AO340" s="16" t="n">
        <v>0</v>
      </c>
      <c r="AP340" s="16" t="n"/>
      <c r="AQ340" s="9" t="n"/>
      <c r="AR340" t="inlineStr">
        <is>
          <t>✓</t>
        </is>
      </c>
    </row>
    <row r="341" ht="24" customHeight="1">
      <c r="A341" s="15" t="inlineStr">
        <is>
          <t>淘宝</t>
        </is>
      </c>
      <c r="B341" s="14" t="inlineStr">
        <is>
          <t>4502164863031117545</t>
        </is>
      </c>
      <c r="C341" s="14" t="inlineStr">
        <is>
          <t>非已记录补单</t>
        </is>
      </c>
      <c r="D341" s="15" t="inlineStr">
        <is>
          <t>2026-03-18</t>
        </is>
      </c>
      <c r="E341" s="15" t="inlineStr">
        <is>
          <t>巴晓元</t>
        </is>
      </c>
      <c r="F341" s="15" t="inlineStr">
        <is>
          <t>18468544520-4029</t>
        </is>
      </c>
      <c r="G341" s="15" t="inlineStr">
        <is>
          <t>江苏省 苏州市 虎丘区 浒墅关镇首开金茂熙和悦花园15幢2单元403</t>
        </is>
      </c>
      <c r="H341" s="15" t="inlineStr">
        <is>
          <t>2026-04-02</t>
        </is>
      </c>
      <c r="I341" s="15" t="inlineStr">
        <is>
          <t>P24210070901</t>
        </is>
      </c>
      <c r="J341" s="15" t="inlineStr">
        <is>
          <t>榉木岩板餐桌 |榉木三角腿岩板餐桌</t>
        </is>
      </c>
      <c r="K341" s="15" t="inlineStr">
        <is>
          <t>榉木餐桌-1.2米</t>
        </is>
      </c>
      <c r="L341" s="15" t="inlineStr">
        <is>
          <t>否</t>
        </is>
      </c>
      <c r="M341" s="15" t="inlineStr">
        <is>
          <t>1</t>
        </is>
      </c>
      <c r="N341" s="15" t="n"/>
      <c r="O341" s="15" t="inlineStr">
        <is>
          <t>德邦快递</t>
        </is>
      </c>
      <c r="P341" s="15" t="inlineStr">
        <is>
          <t>DPK212646203309</t>
        </is>
      </c>
      <c r="Q341" s="15" t="inlineStr">
        <is>
          <t>P50863483880</t>
        </is>
      </c>
      <c r="R341" s="15">
        <f>IFERROR(SUMPRODUCT(('2-定价总表'!$A$3:$A$493="PPS"&amp;MID(I341,2,99))*('2-定价总表'!$C$3:$C$493=K341)*('2-定价总表'!$T$3:$T$493))*IF(M341="",1,M341),"")</f>
        <v/>
      </c>
      <c r="S341" s="15" t="n">
        <v>2322.5</v>
      </c>
      <c r="T341" s="15" t="n">
        <v>350</v>
      </c>
      <c r="U341" s="15" t="n">
        <v>0</v>
      </c>
      <c r="V341" s="15" t="n">
        <v>80</v>
      </c>
      <c r="W341" s="15" t="n">
        <v>0</v>
      </c>
      <c r="X341" s="15" t="n">
        <v>0</v>
      </c>
      <c r="Y341" s="90" t="n"/>
      <c r="Z341" s="15" t="n">
        <v>0</v>
      </c>
      <c r="AA341" s="15" t="n">
        <v>0</v>
      </c>
      <c r="AB341" s="15">
        <f>SUM(S341:AA341)</f>
        <v/>
      </c>
      <c r="AC341" s="15" t="inlineStr">
        <is>
          <t>2952.67</t>
        </is>
      </c>
      <c r="AD341" s="15">
        <f>AC341*0.006</f>
        <v/>
      </c>
      <c r="AE341" s="15">
        <f>AC341*0.02</f>
        <v/>
      </c>
      <c r="AF341" s="15">
        <f>AC341-AD341-AE341</f>
        <v/>
      </c>
      <c r="AG341" s="15" t="n"/>
      <c r="AH341" s="15" t="n"/>
      <c r="AI341" s="15">
        <f>SUM(AG341:AH341)</f>
        <v/>
      </c>
      <c r="AJ341" s="15">
        <f>AF341-AB341+AG341+AH341</f>
        <v/>
      </c>
      <c r="AK341" s="15">
        <f>IF(C341="是","杭州","江西工厂")</f>
        <v/>
      </c>
      <c r="AL341" s="6" t="inlineStr">
        <is>
          <t>交易成功</t>
        </is>
      </c>
      <c r="AM341" s="93" t="inlineStr">
        <is>
          <t>202603182300114277145 5562414</t>
        </is>
      </c>
      <c r="AN341" s="15" t="inlineStr">
        <is>
          <t>没有申请退款</t>
        </is>
      </c>
      <c r="AO341" s="15" t="n">
        <v>0</v>
      </c>
      <c r="AP341" s="15" t="n"/>
      <c r="AQ341" s="6" t="n"/>
      <c r="AR341" t="inlineStr">
        <is>
          <t>[待填]成本/费用字段</t>
        </is>
      </c>
    </row>
    <row r="342" ht="24" customHeight="1">
      <c r="A342" s="16" t="inlineStr">
        <is>
          <t>淘宝</t>
        </is>
      </c>
      <c r="B342" s="14" t="inlineStr">
        <is>
          <t>4502169000027004504</t>
        </is>
      </c>
      <c r="C342" s="14" t="inlineStr">
        <is>
          <t>非已记录补单</t>
        </is>
      </c>
      <c r="D342" s="16" t="inlineStr">
        <is>
          <t>2026-03-18</t>
        </is>
      </c>
      <c r="E342" s="16" t="inlineStr">
        <is>
          <t>代</t>
        </is>
      </c>
      <c r="F342" s="16" t="inlineStr">
        <is>
          <t>18418995624-5105</t>
        </is>
      </c>
      <c r="G342" s="16" t="inlineStr">
        <is>
          <t>四川省 成都市 金牛区 荷花池街道府河桥东路222号 龙门镇4栋2单元</t>
        </is>
      </c>
      <c r="H342" s="16" t="inlineStr">
        <is>
          <t>2026-03-19</t>
        </is>
      </c>
      <c r="I342" s="16" t="inlineStr">
        <is>
          <t>P23980010606</t>
        </is>
      </c>
      <c r="J342" s="16" t="inlineStr">
        <is>
          <t>畔色样块</t>
        </is>
      </c>
      <c r="K342" s="16" t="inlineStr">
        <is>
          <t>榉木样块</t>
        </is>
      </c>
      <c r="L342" s="16" t="inlineStr">
        <is>
          <t>否</t>
        </is>
      </c>
      <c r="M342" s="16" t="inlineStr">
        <is>
          <t>1</t>
        </is>
      </c>
      <c r="N342" s="16" t="n"/>
      <c r="O342" s="16" t="inlineStr">
        <is>
          <t>顺丰速运</t>
        </is>
      </c>
      <c r="P342" s="16" t="inlineStr">
        <is>
          <t>SF0289283813999</t>
        </is>
      </c>
      <c r="Q342" s="16" t="n"/>
      <c r="R342" s="16">
        <f>IFERROR(SUMPRODUCT(('2-定价总表'!$A$3:$A$493="PPS"&amp;MID(I342,2,99))*('2-定价总表'!$C$3:$C$493=K342)*('2-定价总表'!$T$3:$T$493))*IF(M342="",1,M342),"")</f>
        <v/>
      </c>
      <c r="S342" s="90" t="n"/>
      <c r="T342" s="90" t="n"/>
      <c r="U342" s="90" t="n"/>
      <c r="V342" s="90" t="n"/>
      <c r="W342" s="90" t="e">
        <v>#N/A</v>
      </c>
      <c r="X342" s="90" t="e">
        <v>#N/A</v>
      </c>
      <c r="Y342" s="90" t="n"/>
      <c r="Z342" s="90" t="e">
        <v>#N/A</v>
      </c>
      <c r="AA342" s="90" t="e">
        <v>#N/A</v>
      </c>
      <c r="AB342" s="16">
        <f>SUM(S342:AA342)</f>
        <v/>
      </c>
      <c r="AC342" s="16" t="inlineStr">
        <is>
          <t>17.00</t>
        </is>
      </c>
      <c r="AD342" s="16">
        <f>AC342*0.006</f>
        <v/>
      </c>
      <c r="AE342" s="16">
        <f>AC342*0.02</f>
        <v/>
      </c>
      <c r="AF342" s="16">
        <f>AC342-AD342-AE342</f>
        <v/>
      </c>
      <c r="AG342" s="16" t="n"/>
      <c r="AH342" s="16" t="n"/>
      <c r="AI342" s="16">
        <f>SUM(AG342:AH342)</f>
        <v/>
      </c>
      <c r="AJ342" s="16">
        <f>AF342-AB342+AG342+AH342</f>
        <v/>
      </c>
      <c r="AK342" s="16">
        <f>IF(C342="是","杭州","江西工厂")</f>
        <v/>
      </c>
      <c r="AL342" s="9" t="inlineStr">
        <is>
          <t>交易成功</t>
        </is>
      </c>
      <c r="AM342" s="93" t="inlineStr">
        <is>
          <t>202603182200119058144 6536601</t>
        </is>
      </c>
      <c r="AN342" s="16" t="inlineStr">
        <is>
          <t>没有申请退款</t>
        </is>
      </c>
      <c r="AO342" s="16" t="n">
        <v>0</v>
      </c>
      <c r="AP342" s="16" t="n"/>
      <c r="AQ342" s="9" t="n"/>
      <c r="AR342" s="88" t="inlineStr">
        <is>
          <t>公式错误/未解析: 订单赔付费、二次上门维修费、其它费用、好评/差价返、总成本、订单利润
[待填]成本/费用字段</t>
        </is>
      </c>
    </row>
    <row r="343" ht="36" customHeight="1">
      <c r="A343" s="15" t="inlineStr">
        <is>
          <t>淘宝</t>
        </is>
      </c>
      <c r="B343" s="14" t="inlineStr">
        <is>
          <t>2701757172017028499</t>
        </is>
      </c>
      <c r="C343" s="14" t="inlineStr">
        <is>
          <t>是</t>
        </is>
      </c>
      <c r="D343" s="15" t="inlineStr">
        <is>
          <t>2026-03-17</t>
        </is>
      </c>
      <c r="E343" s="15" t="inlineStr">
        <is>
          <t>未知</t>
        </is>
      </c>
      <c r="F343" s="15" t="inlineStr">
        <is>
          <t>未知</t>
        </is>
      </c>
      <c r="G343" s="15" t="inlineStr">
        <is>
          <t>未知</t>
        </is>
      </c>
      <c r="H343" s="15" t="inlineStr">
        <is>
          <t>2026-03-21</t>
        </is>
      </c>
      <c r="I343" s="15" t="inlineStr">
        <is>
          <t>P23250050202</t>
        </is>
      </c>
      <c r="J343" s="15" t="inlineStr">
        <is>
          <t>万象餐边柜 |樱桃木旋转餐边柜</t>
        </is>
      </c>
      <c r="K343" s="15" t="inlineStr">
        <is>
          <t>旋转餐边柜-洞洞板-下柜（无桌）-1.6米</t>
        </is>
      </c>
      <c r="L343" s="15" t="n"/>
      <c r="M343" s="15" t="inlineStr">
        <is>
          <t>1</t>
        </is>
      </c>
      <c r="N343" s="15" t="n"/>
      <c r="O343" s="15" t="inlineStr">
        <is>
          <t>圆通速递</t>
        </is>
      </c>
      <c r="P343" s="15" t="inlineStr">
        <is>
          <t>YT2584531241581</t>
        </is>
      </c>
      <c r="Q343" s="15" t="n"/>
      <c r="R343" s="15">
        <f>IFERROR(SUMPRODUCT(('2-定价总表'!$A$3:$A$493="PPS"&amp;MID(I343,2,99))*('2-定价总表'!$C$3:$C$493=K343)*('2-定价总表'!$T$3:$T$493))*IF(M343="",1,M343),"")</f>
        <v/>
      </c>
      <c r="S343" s="49" t="n"/>
      <c r="T343" s="15" t="n"/>
      <c r="U343" s="15" t="n"/>
      <c r="V343" s="15" t="n"/>
      <c r="W343" s="15" t="n"/>
      <c r="X343" s="15" t="n"/>
      <c r="Y343" s="15" t="n"/>
      <c r="Z343" s="15" t="n"/>
      <c r="AA343" s="15" t="n"/>
      <c r="AB343" s="15">
        <f>SUM(S343:AA343)</f>
        <v/>
      </c>
      <c r="AC343" s="15" t="inlineStr">
        <is>
          <t>35.00</t>
        </is>
      </c>
      <c r="AD343" s="15">
        <f>AC343*0.006</f>
        <v/>
      </c>
      <c r="AE343" s="15">
        <f>AC343*0.02</f>
        <v/>
      </c>
      <c r="AF343" s="15">
        <f>AC343-AD343-AE343</f>
        <v/>
      </c>
      <c r="AG343" s="15" t="n"/>
      <c r="AH343" s="15" t="n"/>
      <c r="AI343" s="15">
        <f>SUM(AG343:AH343)</f>
        <v/>
      </c>
      <c r="AJ343" s="15">
        <f>AF343-AB343+AG343+AH343</f>
        <v/>
      </c>
      <c r="AK343" s="15">
        <f>IF(C343="是","杭州","江西工厂")</f>
        <v/>
      </c>
      <c r="AL343" s="6" t="inlineStr">
        <is>
          <t>交易成功</t>
        </is>
      </c>
      <c r="AM343" s="92" t="inlineStr">
        <is>
          <t>待匹配</t>
        </is>
      </c>
      <c r="AN343" s="15" t="inlineStr">
        <is>
          <t>没有申请退款</t>
        </is>
      </c>
      <c r="AO343" s="15" t="n">
        <v>0</v>
      </c>
      <c r="AP343" s="15" t="n"/>
      <c r="AQ343" s="6" t="n"/>
      <c r="AR343" t="inlineStr">
        <is>
          <t>✓</t>
        </is>
      </c>
    </row>
    <row r="344">
      <c r="A344" s="16" t="inlineStr">
        <is>
          <t>淘宝</t>
        </is>
      </c>
      <c r="B344" s="14" t="inlineStr">
        <is>
          <t>2701757172017037681</t>
        </is>
      </c>
      <c r="C344" s="14" t="inlineStr">
        <is>
          <t>是</t>
        </is>
      </c>
      <c r="D344" s="16" t="inlineStr">
        <is>
          <t>2026-03-17</t>
        </is>
      </c>
      <c r="E344" s="16" t="inlineStr">
        <is>
          <t>未知</t>
        </is>
      </c>
      <c r="F344" s="16" t="inlineStr">
        <is>
          <t>未知</t>
        </is>
      </c>
      <c r="G344" s="16" t="inlineStr">
        <is>
          <t>未知</t>
        </is>
      </c>
      <c r="H344" s="16" t="inlineStr">
        <is>
          <t>2026-03-21</t>
        </is>
      </c>
      <c r="I344" s="16" t="inlineStr">
        <is>
          <t>P26990050428</t>
        </is>
      </c>
      <c r="J344" s="16" t="inlineStr">
        <is>
          <t>商家安装sku</t>
        </is>
      </c>
      <c r="K344" s="16" t="inlineStr">
        <is>
          <t>商家安装sku</t>
        </is>
      </c>
      <c r="L344" s="16" t="n"/>
      <c r="M344" s="16" t="inlineStr">
        <is>
          <t>1</t>
        </is>
      </c>
      <c r="N344" s="16" t="n"/>
      <c r="O344" s="16" t="inlineStr">
        <is>
          <t>圆通速递</t>
        </is>
      </c>
      <c r="P344" s="16" t="inlineStr">
        <is>
          <t>YT2584531241581</t>
        </is>
      </c>
      <c r="Q344" s="16" t="n"/>
      <c r="R344" s="16">
        <f>IFERROR(SUMPRODUCT(('2-定价总表'!$A$3:$A$493="PPS"&amp;MID(I344,2,99))*('2-定价总表'!$C$3:$C$493=K344)*('2-定价总表'!$T$3:$T$493))*IF(M344="",1,M344),"")</f>
        <v/>
      </c>
      <c r="S344" s="49" t="n"/>
      <c r="T344" s="16" t="n"/>
      <c r="U344" s="16" t="n"/>
      <c r="V344" s="16" t="n"/>
      <c r="W344" s="16" t="n"/>
      <c r="X344" s="16" t="n"/>
      <c r="Y344" s="16" t="n"/>
      <c r="Z344" s="16" t="n"/>
      <c r="AA344" s="16" t="n"/>
      <c r="AB344" s="16">
        <f>SUM(S344:AA344)</f>
        <v/>
      </c>
      <c r="AC344" s="16" t="inlineStr">
        <is>
          <t>0.00</t>
        </is>
      </c>
      <c r="AD344" s="16">
        <f>AC344*0.006</f>
        <v/>
      </c>
      <c r="AE344" s="16">
        <f>AC344*0.02</f>
        <v/>
      </c>
      <c r="AF344" s="16">
        <f>AC344-AD344-AE344</f>
        <v/>
      </c>
      <c r="AG344" s="16" t="n"/>
      <c r="AH344" s="16" t="n"/>
      <c r="AI344" s="16">
        <f>SUM(AG344:AH344)</f>
        <v/>
      </c>
      <c r="AJ344" s="16">
        <f>AF344-AB344+AG344+AH344</f>
        <v/>
      </c>
      <c r="AK344" s="16">
        <f>IF(C344="是","杭州","江西工厂")</f>
        <v/>
      </c>
      <c r="AL344" s="9" t="inlineStr">
        <is>
          <t>交易成功</t>
        </is>
      </c>
      <c r="AM344" s="92" t="inlineStr">
        <is>
          <t>待匹配</t>
        </is>
      </c>
      <c r="AN344" s="16" t="inlineStr">
        <is>
          <t>没有申请退款</t>
        </is>
      </c>
      <c r="AO344" s="16" t="n">
        <v>0</v>
      </c>
      <c r="AP344" s="16" t="n"/>
      <c r="AQ344" s="9" t="n"/>
      <c r="AR344" t="inlineStr">
        <is>
          <t>✓</t>
        </is>
      </c>
    </row>
    <row r="345" ht="24" customHeight="1">
      <c r="A345" s="15" t="inlineStr">
        <is>
          <t>淘宝</t>
        </is>
      </c>
      <c r="B345" s="14" t="inlineStr">
        <is>
          <t>2701757172017046863</t>
        </is>
      </c>
      <c r="C345" s="14" t="inlineStr">
        <is>
          <t>是</t>
        </is>
      </c>
      <c r="D345" s="15" t="inlineStr">
        <is>
          <t>2026-03-17</t>
        </is>
      </c>
      <c r="E345" s="15" t="inlineStr">
        <is>
          <t>未知</t>
        </is>
      </c>
      <c r="F345" s="15" t="inlineStr">
        <is>
          <t>未知</t>
        </is>
      </c>
      <c r="G345" s="15" t="inlineStr">
        <is>
          <t>未知</t>
        </is>
      </c>
      <c r="H345" s="15" t="inlineStr">
        <is>
          <t>2026-03-21</t>
        </is>
      </c>
      <c r="I345" s="15" t="inlineStr">
        <is>
          <t>P26990090428</t>
        </is>
      </c>
      <c r="J345" s="15" t="inlineStr">
        <is>
          <t>淘宝自动生成sku-送货入户</t>
        </is>
      </c>
      <c r="K345" s="15" t="inlineStr">
        <is>
          <t>淘宝自动生成sku-送货入户</t>
        </is>
      </c>
      <c r="L345" s="15" t="n"/>
      <c r="M345" s="15" t="inlineStr">
        <is>
          <t>1</t>
        </is>
      </c>
      <c r="N345" s="15" t="n"/>
      <c r="O345" s="15" t="inlineStr">
        <is>
          <t>圆通速递</t>
        </is>
      </c>
      <c r="P345" s="15" t="inlineStr">
        <is>
          <t>YT2584531241581</t>
        </is>
      </c>
      <c r="Q345" s="15" t="n"/>
      <c r="R345" s="15">
        <f>IFERROR(SUMPRODUCT(('2-定价总表'!$A$3:$A$493="PPS"&amp;MID(I345,2,99))*('2-定价总表'!$C$3:$C$493=K345)*('2-定价总表'!$T$3:$T$493))*IF(M345="",1,M345),"")</f>
        <v/>
      </c>
      <c r="S345" s="49" t="n"/>
      <c r="T345" s="15" t="n"/>
      <c r="U345" s="15" t="n"/>
      <c r="V345" s="15" t="n"/>
      <c r="W345" s="15" t="n"/>
      <c r="X345" s="15" t="n"/>
      <c r="Y345" s="15" t="n"/>
      <c r="Z345" s="15" t="n"/>
      <c r="AA345" s="15" t="n"/>
      <c r="AB345" s="15">
        <f>SUM(S345:AA345)</f>
        <v/>
      </c>
      <c r="AC345" s="15" t="inlineStr">
        <is>
          <t>0.00</t>
        </is>
      </c>
      <c r="AD345" s="15">
        <f>AC345*0.006</f>
        <v/>
      </c>
      <c r="AE345" s="15">
        <f>AC345*0.02</f>
        <v/>
      </c>
      <c r="AF345" s="15">
        <f>AC345-AD345-AE345</f>
        <v/>
      </c>
      <c r="AG345" s="15" t="n"/>
      <c r="AH345" s="15" t="n"/>
      <c r="AI345" s="15">
        <f>SUM(AG345:AH345)</f>
        <v/>
      </c>
      <c r="AJ345" s="15">
        <f>AF345-AB345+AG345+AH345</f>
        <v/>
      </c>
      <c r="AK345" s="15">
        <f>IF(C345="是","杭州","江西工厂")</f>
        <v/>
      </c>
      <c r="AL345" s="6" t="inlineStr">
        <is>
          <t>交易成功</t>
        </is>
      </c>
      <c r="AM345" s="92" t="inlineStr">
        <is>
          <t>待匹配</t>
        </is>
      </c>
      <c r="AN345" s="15" t="inlineStr">
        <is>
          <t>没有申请退款</t>
        </is>
      </c>
      <c r="AO345" s="15" t="n">
        <v>0</v>
      </c>
      <c r="AP345" s="15" t="n"/>
      <c r="AQ345" s="6" t="n"/>
      <c r="AR345" t="inlineStr">
        <is>
          <t>✓</t>
        </is>
      </c>
    </row>
    <row r="346" ht="36" customHeight="1">
      <c r="A346" s="16" t="inlineStr">
        <is>
          <t>淘宝</t>
        </is>
      </c>
      <c r="B346" s="14" t="inlineStr">
        <is>
          <t>4502165328013030344</t>
        </is>
      </c>
      <c r="C346" s="14" t="inlineStr">
        <is>
          <t>是</t>
        </is>
      </c>
      <c r="D346" s="16" t="inlineStr">
        <is>
          <t>2026-03-17</t>
        </is>
      </c>
      <c r="E346" s="16" t="inlineStr">
        <is>
          <t>未知</t>
        </is>
      </c>
      <c r="F346" s="16" t="inlineStr">
        <is>
          <t>未知</t>
        </is>
      </c>
      <c r="G346" s="16" t="inlineStr">
        <is>
          <t>未知</t>
        </is>
      </c>
      <c r="H346" s="16" t="inlineStr">
        <is>
          <t>2026-03-21</t>
        </is>
      </c>
      <c r="I346" s="16" t="inlineStr">
        <is>
          <t>P23250050202</t>
        </is>
      </c>
      <c r="J346" s="16" t="inlineStr">
        <is>
          <t>万象餐边柜 |樱桃木旋转餐边柜</t>
        </is>
      </c>
      <c r="K346" s="16" t="inlineStr">
        <is>
          <t>旋转餐边柜-洞洞板-下柜（无桌）-1.6米</t>
        </is>
      </c>
      <c r="L346" s="16" t="n"/>
      <c r="M346" s="16" t="inlineStr">
        <is>
          <t>1</t>
        </is>
      </c>
      <c r="N346" s="16" t="n"/>
      <c r="O346" s="16" t="inlineStr">
        <is>
          <t>圆通速递</t>
        </is>
      </c>
      <c r="P346" s="16" t="inlineStr">
        <is>
          <t>YT2584531249802</t>
        </is>
      </c>
      <c r="Q346" s="16" t="n"/>
      <c r="R346" s="16">
        <f>IFERROR(SUMPRODUCT(('2-定价总表'!$A$3:$A$493="PPS"&amp;MID(I346,2,99))*('2-定价总表'!$C$3:$C$493=K346)*('2-定价总表'!$T$3:$T$493))*IF(M346="",1,M346),"")</f>
        <v/>
      </c>
      <c r="S346" s="49" t="n"/>
      <c r="T346" s="16" t="n"/>
      <c r="U346" s="16" t="n"/>
      <c r="V346" s="16" t="n"/>
      <c r="W346" s="16" t="n"/>
      <c r="X346" s="16" t="n"/>
      <c r="Y346" s="16" t="n"/>
      <c r="Z346" s="16" t="n"/>
      <c r="AA346" s="16" t="n"/>
      <c r="AB346" s="16">
        <f>SUM(S346:AA346)</f>
        <v/>
      </c>
      <c r="AC346" s="16" t="inlineStr">
        <is>
          <t>25.00</t>
        </is>
      </c>
      <c r="AD346" s="16">
        <f>AC346*0.006</f>
        <v/>
      </c>
      <c r="AE346" s="16">
        <f>AC346*0.02</f>
        <v/>
      </c>
      <c r="AF346" s="16">
        <f>AC346-AD346-AE346</f>
        <v/>
      </c>
      <c r="AG346" s="16" t="n"/>
      <c r="AH346" s="16" t="n"/>
      <c r="AI346" s="16">
        <f>SUM(AG346:AH346)</f>
        <v/>
      </c>
      <c r="AJ346" s="16">
        <f>AF346-AB346+AG346+AH346</f>
        <v/>
      </c>
      <c r="AK346" s="16">
        <f>IF(C346="是","杭州","江西工厂")</f>
        <v/>
      </c>
      <c r="AL346" s="9" t="inlineStr">
        <is>
          <t>交易成功</t>
        </is>
      </c>
      <c r="AM346" s="92" t="inlineStr">
        <is>
          <t>待匹配</t>
        </is>
      </c>
      <c r="AN346" s="16" t="inlineStr">
        <is>
          <t>没有申请退款</t>
        </is>
      </c>
      <c r="AO346" s="16" t="n">
        <v>0</v>
      </c>
      <c r="AP346" s="16" t="n"/>
      <c r="AQ346" s="9" t="n"/>
      <c r="AR346" t="inlineStr">
        <is>
          <t>✓</t>
        </is>
      </c>
    </row>
    <row r="347">
      <c r="A347" s="15" t="inlineStr">
        <is>
          <t>淘宝</t>
        </is>
      </c>
      <c r="B347" s="14" t="inlineStr">
        <is>
          <t>4502165328013049525</t>
        </is>
      </c>
      <c r="C347" s="14" t="inlineStr">
        <is>
          <t>是</t>
        </is>
      </c>
      <c r="D347" s="15" t="inlineStr">
        <is>
          <t>2026-03-17</t>
        </is>
      </c>
      <c r="E347" s="15" t="inlineStr">
        <is>
          <t>未知</t>
        </is>
      </c>
      <c r="F347" s="15" t="inlineStr">
        <is>
          <t>未知</t>
        </is>
      </c>
      <c r="G347" s="15" t="inlineStr">
        <is>
          <t>未知</t>
        </is>
      </c>
      <c r="H347" s="15" t="inlineStr">
        <is>
          <t>2026-03-21</t>
        </is>
      </c>
      <c r="I347" s="15" t="inlineStr">
        <is>
          <t>P26990050428</t>
        </is>
      </c>
      <c r="J347" s="15" t="inlineStr">
        <is>
          <t>商家安装sku</t>
        </is>
      </c>
      <c r="K347" s="15" t="inlineStr">
        <is>
          <t>商家安装sku</t>
        </is>
      </c>
      <c r="L347" s="15" t="n"/>
      <c r="M347" s="15" t="inlineStr">
        <is>
          <t>1</t>
        </is>
      </c>
      <c r="N347" s="15" t="n"/>
      <c r="O347" s="15" t="inlineStr">
        <is>
          <t>圆通速递</t>
        </is>
      </c>
      <c r="P347" s="15" t="inlineStr">
        <is>
          <t>YT2584531249802</t>
        </is>
      </c>
      <c r="Q347" s="15" t="n"/>
      <c r="R347" s="15">
        <f>IFERROR(SUMPRODUCT(('2-定价总表'!$A$3:$A$493="PPS"&amp;MID(I347,2,99))*('2-定价总表'!$C$3:$C$493=K347)*('2-定价总表'!$T$3:$T$493))*IF(M347="",1,M347),"")</f>
        <v/>
      </c>
      <c r="S347" s="49" t="n"/>
      <c r="T347" s="15" t="n"/>
      <c r="U347" s="15" t="n"/>
      <c r="V347" s="15" t="n"/>
      <c r="W347" s="15" t="n"/>
      <c r="X347" s="15" t="n"/>
      <c r="Y347" s="15" t="n"/>
      <c r="Z347" s="15" t="n"/>
      <c r="AA347" s="15" t="n"/>
      <c r="AB347" s="15">
        <f>SUM(S347:AA347)</f>
        <v/>
      </c>
      <c r="AC347" s="15" t="inlineStr">
        <is>
          <t>0.00</t>
        </is>
      </c>
      <c r="AD347" s="15">
        <f>AC347*0.006</f>
        <v/>
      </c>
      <c r="AE347" s="15">
        <f>AC347*0.02</f>
        <v/>
      </c>
      <c r="AF347" s="15">
        <f>AC347-AD347-AE347</f>
        <v/>
      </c>
      <c r="AG347" s="15" t="n"/>
      <c r="AH347" s="15" t="n"/>
      <c r="AI347" s="15">
        <f>SUM(AG347:AH347)</f>
        <v/>
      </c>
      <c r="AJ347" s="15">
        <f>AF347-AB347+AG347+AH347</f>
        <v/>
      </c>
      <c r="AK347" s="15">
        <f>IF(C347="是","杭州","江西工厂")</f>
        <v/>
      </c>
      <c r="AL347" s="6" t="inlineStr">
        <is>
          <t>交易成功</t>
        </is>
      </c>
      <c r="AM347" s="92" t="inlineStr">
        <is>
          <t>待匹配</t>
        </is>
      </c>
      <c r="AN347" s="15" t="inlineStr">
        <is>
          <t>没有申请退款</t>
        </is>
      </c>
      <c r="AO347" s="15" t="n">
        <v>0</v>
      </c>
      <c r="AP347" s="15" t="n"/>
      <c r="AQ347" s="6" t="n"/>
      <c r="AR347" t="inlineStr">
        <is>
          <t>✓</t>
        </is>
      </c>
    </row>
    <row r="348" ht="24" customHeight="1">
      <c r="A348" s="16" t="inlineStr">
        <is>
          <t>淘宝</t>
        </is>
      </c>
      <c r="B348" s="14" t="inlineStr">
        <is>
          <t>4502165328013058707</t>
        </is>
      </c>
      <c r="C348" s="14" t="inlineStr">
        <is>
          <t>是</t>
        </is>
      </c>
      <c r="D348" s="16" t="inlineStr">
        <is>
          <t>2026-03-17</t>
        </is>
      </c>
      <c r="E348" s="16" t="inlineStr">
        <is>
          <t>未知</t>
        </is>
      </c>
      <c r="F348" s="16" t="inlineStr">
        <is>
          <t>未知</t>
        </is>
      </c>
      <c r="G348" s="16" t="inlineStr">
        <is>
          <t>未知</t>
        </is>
      </c>
      <c r="H348" s="16" t="inlineStr">
        <is>
          <t>2026-03-21</t>
        </is>
      </c>
      <c r="I348" s="16" t="inlineStr">
        <is>
          <t>P26990090428</t>
        </is>
      </c>
      <c r="J348" s="16" t="inlineStr">
        <is>
          <t>淘宝自动生成sku-送货入户</t>
        </is>
      </c>
      <c r="K348" s="16" t="inlineStr">
        <is>
          <t>淘宝自动生成sku-送货入户</t>
        </is>
      </c>
      <c r="L348" s="16" t="n"/>
      <c r="M348" s="16" t="inlineStr">
        <is>
          <t>1</t>
        </is>
      </c>
      <c r="N348" s="16" t="n"/>
      <c r="O348" s="16" t="inlineStr">
        <is>
          <t>圆通速递</t>
        </is>
      </c>
      <c r="P348" s="16" t="inlineStr">
        <is>
          <t>YT2584531249802</t>
        </is>
      </c>
      <c r="Q348" s="16" t="n"/>
      <c r="R348" s="16">
        <f>IFERROR(SUMPRODUCT(('2-定价总表'!$A$3:$A$493="PPS"&amp;MID(I348,2,99))*('2-定价总表'!$C$3:$C$493=K348)*('2-定价总表'!$T$3:$T$493))*IF(M348="",1,M348),"")</f>
        <v/>
      </c>
      <c r="S348" s="49" t="n"/>
      <c r="T348" s="16" t="n"/>
      <c r="U348" s="16" t="n"/>
      <c r="V348" s="16" t="n"/>
      <c r="W348" s="16" t="n"/>
      <c r="X348" s="16" t="n"/>
      <c r="Y348" s="16" t="n"/>
      <c r="Z348" s="16" t="n"/>
      <c r="AA348" s="16" t="n"/>
      <c r="AB348" s="16">
        <f>SUM(S348:AA348)</f>
        <v/>
      </c>
      <c r="AC348" s="16" t="inlineStr">
        <is>
          <t>0.00</t>
        </is>
      </c>
      <c r="AD348" s="16">
        <f>AC348*0.006</f>
        <v/>
      </c>
      <c r="AE348" s="16">
        <f>AC348*0.02</f>
        <v/>
      </c>
      <c r="AF348" s="16">
        <f>AC348-AD348-AE348</f>
        <v/>
      </c>
      <c r="AG348" s="16" t="n"/>
      <c r="AH348" s="16" t="n"/>
      <c r="AI348" s="16">
        <f>SUM(AG348:AH348)</f>
        <v/>
      </c>
      <c r="AJ348" s="16">
        <f>AF348-AB348+AG348+AH348</f>
        <v/>
      </c>
      <c r="AK348" s="16">
        <f>IF(C348="是","杭州","江西工厂")</f>
        <v/>
      </c>
      <c r="AL348" s="9" t="inlineStr">
        <is>
          <t>交易成功</t>
        </is>
      </c>
      <c r="AM348" s="92" t="inlineStr">
        <is>
          <t>待匹配</t>
        </is>
      </c>
      <c r="AN348" s="16" t="inlineStr">
        <is>
          <t>没有申请退款</t>
        </is>
      </c>
      <c r="AO348" s="16" t="n">
        <v>0</v>
      </c>
      <c r="AP348" s="16" t="n"/>
      <c r="AQ348" s="9" t="n"/>
      <c r="AR348" t="inlineStr">
        <is>
          <t>✓</t>
        </is>
      </c>
    </row>
    <row r="349" ht="36" customHeight="1">
      <c r="A349" s="15" t="inlineStr">
        <is>
          <t>淘宝</t>
        </is>
      </c>
      <c r="B349" s="14" t="inlineStr">
        <is>
          <t>2701749864013011964</t>
        </is>
      </c>
      <c r="C349" s="14" t="inlineStr">
        <is>
          <t>是</t>
        </is>
      </c>
      <c r="D349" s="15" t="inlineStr">
        <is>
          <t>2026-03-17</t>
        </is>
      </c>
      <c r="E349" s="15" t="inlineStr">
        <is>
          <t>未知</t>
        </is>
      </c>
      <c r="F349" s="15" t="inlineStr">
        <is>
          <t>未知</t>
        </is>
      </c>
      <c r="G349" s="15" t="inlineStr">
        <is>
          <t>未知</t>
        </is>
      </c>
      <c r="H349" s="15" t="inlineStr">
        <is>
          <t>2026-03-21</t>
        </is>
      </c>
      <c r="I349" s="15" t="inlineStr">
        <is>
          <t>P23250050202</t>
        </is>
      </c>
      <c r="J349" s="15" t="inlineStr">
        <is>
          <t>万象餐边柜 |樱桃木旋转餐边柜</t>
        </is>
      </c>
      <c r="K349" s="15" t="inlineStr">
        <is>
          <t>旋转餐边柜-洞洞板-下柜（无桌）-1.6米</t>
        </is>
      </c>
      <c r="L349" s="15" t="n"/>
      <c r="M349" s="15" t="inlineStr">
        <is>
          <t>1</t>
        </is>
      </c>
      <c r="N349" s="15" t="n"/>
      <c r="O349" s="15" t="inlineStr">
        <is>
          <t>圆通速递</t>
        </is>
      </c>
      <c r="P349" s="15" t="inlineStr">
        <is>
          <t>YT2543665287085</t>
        </is>
      </c>
      <c r="Q349" s="15" t="n"/>
      <c r="R349" s="15">
        <f>IFERROR(SUMPRODUCT(('2-定价总表'!$A$3:$A$493="PPS"&amp;MID(I349,2,99))*('2-定价总表'!$C$3:$C$493=K349)*('2-定价总表'!$T$3:$T$493))*IF(M349="",1,M349),"")</f>
        <v/>
      </c>
      <c r="S349" s="49" t="n"/>
      <c r="T349" s="15" t="n"/>
      <c r="U349" s="15" t="n"/>
      <c r="V349" s="15" t="n"/>
      <c r="W349" s="15" t="n"/>
      <c r="X349" s="15" t="n"/>
      <c r="Y349" s="15" t="n"/>
      <c r="Z349" s="15" t="n"/>
      <c r="AA349" s="15" t="n"/>
      <c r="AB349" s="15">
        <f>SUM(S349:AA349)</f>
        <v/>
      </c>
      <c r="AC349" s="15" t="inlineStr">
        <is>
          <t>37.00</t>
        </is>
      </c>
      <c r="AD349" s="15">
        <f>AC349*0.006</f>
        <v/>
      </c>
      <c r="AE349" s="15">
        <f>AC349*0.02</f>
        <v/>
      </c>
      <c r="AF349" s="15">
        <f>AC349-AD349-AE349</f>
        <v/>
      </c>
      <c r="AG349" s="15" t="n"/>
      <c r="AH349" s="15" t="n"/>
      <c r="AI349" s="15">
        <f>SUM(AG349:AH349)</f>
        <v/>
      </c>
      <c r="AJ349" s="15">
        <f>AF349-AB349+AG349+AH349</f>
        <v/>
      </c>
      <c r="AK349" s="15">
        <f>IF(C349="是","杭州","江西工厂")</f>
        <v/>
      </c>
      <c r="AL349" s="6" t="inlineStr">
        <is>
          <t>交易成功</t>
        </is>
      </c>
      <c r="AM349" s="92" t="inlineStr">
        <is>
          <t>待匹配</t>
        </is>
      </c>
      <c r="AN349" s="15" t="inlineStr">
        <is>
          <t>没有申请退款</t>
        </is>
      </c>
      <c r="AO349" s="15" t="n">
        <v>0</v>
      </c>
      <c r="AP349" s="15" t="n"/>
      <c r="AQ349" s="6" t="n"/>
      <c r="AR349" t="inlineStr">
        <is>
          <t>✓</t>
        </is>
      </c>
    </row>
    <row r="350">
      <c r="A350" s="16" t="inlineStr">
        <is>
          <t>淘宝</t>
        </is>
      </c>
      <c r="B350" s="14" t="inlineStr">
        <is>
          <t>2701749864013048791</t>
        </is>
      </c>
      <c r="C350" s="14" t="inlineStr">
        <is>
          <t>是</t>
        </is>
      </c>
      <c r="D350" s="16" t="inlineStr">
        <is>
          <t>2026-03-17</t>
        </is>
      </c>
      <c r="E350" s="16" t="inlineStr">
        <is>
          <t>未知</t>
        </is>
      </c>
      <c r="F350" s="16" t="inlineStr">
        <is>
          <t>未知</t>
        </is>
      </c>
      <c r="G350" s="16" t="inlineStr">
        <is>
          <t>未知</t>
        </is>
      </c>
      <c r="H350" s="16" t="inlineStr">
        <is>
          <t>2026-03-21</t>
        </is>
      </c>
      <c r="I350" s="16" t="inlineStr">
        <is>
          <t>P26990050428</t>
        </is>
      </c>
      <c r="J350" s="16" t="inlineStr">
        <is>
          <t>商家安装sku</t>
        </is>
      </c>
      <c r="K350" s="16" t="inlineStr">
        <is>
          <t>商家安装sku</t>
        </is>
      </c>
      <c r="L350" s="16" t="n"/>
      <c r="M350" s="16" t="inlineStr">
        <is>
          <t>1</t>
        </is>
      </c>
      <c r="N350" s="16" t="n"/>
      <c r="O350" s="16" t="inlineStr">
        <is>
          <t>圆通速递</t>
        </is>
      </c>
      <c r="P350" s="16" t="inlineStr">
        <is>
          <t>YT2543665287085</t>
        </is>
      </c>
      <c r="Q350" s="16" t="n"/>
      <c r="R350" s="16">
        <f>IFERROR(SUMPRODUCT(('2-定价总表'!$A$3:$A$493="PPS"&amp;MID(I350,2,99))*('2-定价总表'!$C$3:$C$493=K350)*('2-定价总表'!$T$3:$T$493))*IF(M350="",1,M350),"")</f>
        <v/>
      </c>
      <c r="S350" s="49" t="n"/>
      <c r="T350" s="16" t="n"/>
      <c r="U350" s="16" t="n"/>
      <c r="V350" s="16" t="n"/>
      <c r="W350" s="16" t="n"/>
      <c r="X350" s="16" t="n"/>
      <c r="Y350" s="16" t="n"/>
      <c r="Z350" s="16" t="n"/>
      <c r="AA350" s="16" t="n"/>
      <c r="AB350" s="16">
        <f>SUM(S350:AA350)</f>
        <v/>
      </c>
      <c r="AC350" s="16" t="inlineStr">
        <is>
          <t>0.00</t>
        </is>
      </c>
      <c r="AD350" s="16">
        <f>AC350*0.006</f>
        <v/>
      </c>
      <c r="AE350" s="16">
        <f>AC350*0.02</f>
        <v/>
      </c>
      <c r="AF350" s="16">
        <f>AC350-AD350-AE350</f>
        <v/>
      </c>
      <c r="AG350" s="16" t="n"/>
      <c r="AH350" s="16" t="n"/>
      <c r="AI350" s="16">
        <f>SUM(AG350:AH350)</f>
        <v/>
      </c>
      <c r="AJ350" s="16">
        <f>AF350-AB350+AG350+AH350</f>
        <v/>
      </c>
      <c r="AK350" s="16">
        <f>IF(C350="是","杭州","江西工厂")</f>
        <v/>
      </c>
      <c r="AL350" s="9" t="inlineStr">
        <is>
          <t>交易成功</t>
        </is>
      </c>
      <c r="AM350" s="92" t="inlineStr">
        <is>
          <t>待匹配</t>
        </is>
      </c>
      <c r="AN350" s="16" t="inlineStr">
        <is>
          <t>没有申请退款</t>
        </is>
      </c>
      <c r="AO350" s="16" t="n">
        <v>0</v>
      </c>
      <c r="AP350" s="16" t="n"/>
      <c r="AQ350" s="9" t="n"/>
      <c r="AR350" t="inlineStr">
        <is>
          <t>✓</t>
        </is>
      </c>
    </row>
    <row r="351" ht="24" customHeight="1">
      <c r="A351" s="15" t="inlineStr">
        <is>
          <t>淘宝</t>
        </is>
      </c>
      <c r="B351" s="14" t="inlineStr">
        <is>
          <t>2701749864013057973</t>
        </is>
      </c>
      <c r="C351" s="14" t="inlineStr">
        <is>
          <t>是</t>
        </is>
      </c>
      <c r="D351" s="15" t="inlineStr">
        <is>
          <t>2026-03-17</t>
        </is>
      </c>
      <c r="E351" s="15" t="inlineStr">
        <is>
          <t>未知</t>
        </is>
      </c>
      <c r="F351" s="15" t="inlineStr">
        <is>
          <t>未知</t>
        </is>
      </c>
      <c r="G351" s="15" t="inlineStr">
        <is>
          <t>未知</t>
        </is>
      </c>
      <c r="H351" s="15" t="inlineStr">
        <is>
          <t>2026-03-21</t>
        </is>
      </c>
      <c r="I351" s="15" t="inlineStr">
        <is>
          <t>P26990090428</t>
        </is>
      </c>
      <c r="J351" s="15" t="inlineStr">
        <is>
          <t>淘宝自动生成sku-送货入户</t>
        </is>
      </c>
      <c r="K351" s="15" t="inlineStr">
        <is>
          <t>淘宝自动生成sku-送货入户</t>
        </is>
      </c>
      <c r="L351" s="15" t="n"/>
      <c r="M351" s="15" t="inlineStr">
        <is>
          <t>1</t>
        </is>
      </c>
      <c r="N351" s="15" t="n"/>
      <c r="O351" s="15" t="inlineStr">
        <is>
          <t>圆通速递</t>
        </is>
      </c>
      <c r="P351" s="15" t="inlineStr">
        <is>
          <t>YT2543665287085</t>
        </is>
      </c>
      <c r="Q351" s="15" t="n"/>
      <c r="R351" s="15">
        <f>IFERROR(SUMPRODUCT(('2-定价总表'!$A$3:$A$493="PPS"&amp;MID(I351,2,99))*('2-定价总表'!$C$3:$C$493=K351)*('2-定价总表'!$T$3:$T$493))*IF(M351="",1,M351),"")</f>
        <v/>
      </c>
      <c r="S351" s="49" t="n"/>
      <c r="T351" s="15" t="n"/>
      <c r="U351" s="15" t="n"/>
      <c r="V351" s="15" t="n"/>
      <c r="W351" s="15" t="n"/>
      <c r="X351" s="15" t="n"/>
      <c r="Y351" s="15" t="n"/>
      <c r="Z351" s="15" t="n"/>
      <c r="AA351" s="15" t="n"/>
      <c r="AB351" s="15">
        <f>SUM(S351:AA351)</f>
        <v/>
      </c>
      <c r="AC351" s="15" t="inlineStr">
        <is>
          <t>0.00</t>
        </is>
      </c>
      <c r="AD351" s="15">
        <f>AC351*0.006</f>
        <v/>
      </c>
      <c r="AE351" s="15">
        <f>AC351*0.02</f>
        <v/>
      </c>
      <c r="AF351" s="15">
        <f>AC351-AD351-AE351</f>
        <v/>
      </c>
      <c r="AG351" s="15" t="n"/>
      <c r="AH351" s="15" t="n"/>
      <c r="AI351" s="15">
        <f>SUM(AG351:AH351)</f>
        <v/>
      </c>
      <c r="AJ351" s="15">
        <f>AF351-AB351+AG351+AH351</f>
        <v/>
      </c>
      <c r="AK351" s="15">
        <f>IF(C351="是","杭州","江西工厂")</f>
        <v/>
      </c>
      <c r="AL351" s="6" t="inlineStr">
        <is>
          <t>交易成功</t>
        </is>
      </c>
      <c r="AM351" s="92" t="inlineStr">
        <is>
          <t>待匹配</t>
        </is>
      </c>
      <c r="AN351" s="15" t="inlineStr">
        <is>
          <t>没有申请退款</t>
        </is>
      </c>
      <c r="AO351" s="15" t="n">
        <v>0</v>
      </c>
      <c r="AP351" s="15" t="n"/>
      <c r="AQ351" s="6" t="n"/>
      <c r="AR351" t="inlineStr">
        <is>
          <t>✓</t>
        </is>
      </c>
    </row>
    <row r="352" ht="36" customHeight="1">
      <c r="A352" s="16" t="inlineStr">
        <is>
          <t>淘宝</t>
        </is>
      </c>
      <c r="B352" s="14" t="inlineStr">
        <is>
          <t>4502171845013007245</t>
        </is>
      </c>
      <c r="C352" s="14" t="inlineStr">
        <is>
          <t>是</t>
        </is>
      </c>
      <c r="D352" s="16" t="inlineStr">
        <is>
          <t>2026-03-17</t>
        </is>
      </c>
      <c r="E352" s="16" t="inlineStr">
        <is>
          <t>未知</t>
        </is>
      </c>
      <c r="F352" s="16" t="inlineStr">
        <is>
          <t>未知</t>
        </is>
      </c>
      <c r="G352" s="16" t="inlineStr">
        <is>
          <t>未知</t>
        </is>
      </c>
      <c r="H352" s="16" t="inlineStr">
        <is>
          <t>2026-03-21</t>
        </is>
      </c>
      <c r="I352" s="16" t="inlineStr">
        <is>
          <t>P24450030915</t>
        </is>
      </c>
      <c r="J352" s="16" t="inlineStr">
        <is>
          <t>书柜-新 |樱桃木2024款书柜</t>
        </is>
      </c>
      <c r="K352" s="16" t="inlineStr">
        <is>
          <t>书柜-灵感抽屉柜（3块横隔板）-1.0米</t>
        </is>
      </c>
      <c r="L352" s="16" t="inlineStr">
        <is>
          <t>否</t>
        </is>
      </c>
      <c r="M352" s="16" t="inlineStr">
        <is>
          <t>1</t>
        </is>
      </c>
      <c r="N352" s="16" t="n"/>
      <c r="O352" s="16" t="inlineStr">
        <is>
          <t>圆通速递</t>
        </is>
      </c>
      <c r="P352" s="16" t="inlineStr">
        <is>
          <t>YT2543665295907</t>
        </is>
      </c>
      <c r="Q352" s="16" t="n"/>
      <c r="R352" s="16">
        <f>IFERROR(SUMPRODUCT(('2-定价总表'!$A$3:$A$493="PPS"&amp;MID(I352,2,99))*('2-定价总表'!$C$3:$C$493=K352)*('2-定价总表'!$T$3:$T$493))*IF(M352="",1,M352),"")</f>
        <v/>
      </c>
      <c r="S352" s="49" t="n"/>
      <c r="T352" s="16" t="n"/>
      <c r="U352" s="16" t="n"/>
      <c r="V352" s="16" t="n"/>
      <c r="W352" s="16" t="n"/>
      <c r="X352" s="16" t="n"/>
      <c r="Y352" s="16" t="n"/>
      <c r="Z352" s="16" t="n"/>
      <c r="AA352" s="16" t="n"/>
      <c r="AB352" s="16">
        <f>SUM(S352:AA352)</f>
        <v/>
      </c>
      <c r="AC352" s="16" t="inlineStr">
        <is>
          <t>25.00</t>
        </is>
      </c>
      <c r="AD352" s="16">
        <f>AC352*0.006</f>
        <v/>
      </c>
      <c r="AE352" s="16">
        <f>AC352*0.02</f>
        <v/>
      </c>
      <c r="AF352" s="16">
        <f>AC352-AD352-AE352</f>
        <v/>
      </c>
      <c r="AG352" s="16" t="n"/>
      <c r="AH352" s="16" t="n"/>
      <c r="AI352" s="16">
        <f>SUM(AG352:AH352)</f>
        <v/>
      </c>
      <c r="AJ352" s="16">
        <f>AF352-AB352+AG352+AH352</f>
        <v/>
      </c>
      <c r="AK352" s="16">
        <f>IF(C352="是","杭州","江西工厂")</f>
        <v/>
      </c>
      <c r="AL352" s="9" t="inlineStr">
        <is>
          <t>交易成功</t>
        </is>
      </c>
      <c r="AM352" s="93" t="inlineStr">
        <is>
          <t>202603172200116822144 7667827</t>
        </is>
      </c>
      <c r="AN352" s="16" t="inlineStr">
        <is>
          <t>没有申请退款</t>
        </is>
      </c>
      <c r="AO352" s="16" t="n">
        <v>0</v>
      </c>
      <c r="AP352" s="16" t="n"/>
      <c r="AQ352" s="9" t="n"/>
      <c r="AR352" t="inlineStr">
        <is>
          <t>✓</t>
        </is>
      </c>
    </row>
    <row r="353" ht="24" customHeight="1">
      <c r="A353" s="15" t="inlineStr">
        <is>
          <t>淘宝</t>
        </is>
      </c>
      <c r="B353" s="14" t="inlineStr">
        <is>
          <t>2701758830005001066</t>
        </is>
      </c>
      <c r="C353" s="14" t="inlineStr">
        <is>
          <t>是</t>
        </is>
      </c>
      <c r="D353" s="15" t="inlineStr">
        <is>
          <t>2026-03-17</t>
        </is>
      </c>
      <c r="E353" s="15" t="inlineStr">
        <is>
          <t>未知</t>
        </is>
      </c>
      <c r="F353" s="15" t="inlineStr">
        <is>
          <t>未知</t>
        </is>
      </c>
      <c r="G353" s="15" t="inlineStr">
        <is>
          <t>未知</t>
        </is>
      </c>
      <c r="H353" s="15" t="inlineStr">
        <is>
          <t>2026-03-21</t>
        </is>
      </c>
      <c r="I353" s="15" t="inlineStr">
        <is>
          <t>P24410040513</t>
        </is>
      </c>
      <c r="J353" s="15" t="inlineStr">
        <is>
          <t>升降桌（带高台总价） |樱桃木2024款新升降桌</t>
        </is>
      </c>
      <c r="K353" s="15" t="inlineStr">
        <is>
          <t>升降桌-130cm 带高台</t>
        </is>
      </c>
      <c r="L353" s="15" t="inlineStr">
        <is>
          <t>否</t>
        </is>
      </c>
      <c r="M353" s="15" t="inlineStr">
        <is>
          <t>1</t>
        </is>
      </c>
      <c r="N353" s="15" t="n"/>
      <c r="O353" s="15" t="inlineStr">
        <is>
          <t>圆通速递</t>
        </is>
      </c>
      <c r="P353" s="15" t="inlineStr">
        <is>
          <t>YT2543665285430</t>
        </is>
      </c>
      <c r="Q353" s="15" t="n"/>
      <c r="R353" s="15">
        <f>IFERROR(SUMPRODUCT(('2-定价总表'!$A$3:$A$493="PPS"&amp;MID(I353,2,99))*('2-定价总表'!$C$3:$C$493=K353)*('2-定价总表'!$T$3:$T$493))*IF(M353="",1,M353),"")</f>
        <v/>
      </c>
      <c r="S353" s="49" t="n"/>
      <c r="T353" s="15" t="n"/>
      <c r="U353" s="15" t="n"/>
      <c r="V353" s="15" t="n"/>
      <c r="W353" s="15" t="n"/>
      <c r="X353" s="15" t="n"/>
      <c r="Y353" s="15" t="n"/>
      <c r="Z353" s="15" t="n"/>
      <c r="AA353" s="15" t="n"/>
      <c r="AB353" s="15">
        <f>SUM(S353:AA353)</f>
        <v/>
      </c>
      <c r="AC353" s="15" t="inlineStr">
        <is>
          <t>31.00</t>
        </is>
      </c>
      <c r="AD353" s="15">
        <f>AC353*0.006</f>
        <v/>
      </c>
      <c r="AE353" s="15">
        <f>AC353*0.02</f>
        <v/>
      </c>
      <c r="AF353" s="15">
        <f>AC353-AD353-AE353</f>
        <v/>
      </c>
      <c r="AG353" s="15" t="n"/>
      <c r="AH353" s="15" t="n"/>
      <c r="AI353" s="15">
        <f>SUM(AG353:AH353)</f>
        <v/>
      </c>
      <c r="AJ353" s="15">
        <f>AF353-AB353+AG353+AH353</f>
        <v/>
      </c>
      <c r="AK353" s="15">
        <f>IF(C353="是","杭州","江西工厂")</f>
        <v/>
      </c>
      <c r="AL353" s="6" t="inlineStr">
        <is>
          <t>交易成功</t>
        </is>
      </c>
      <c r="AM353" s="93" t="inlineStr">
        <is>
          <t>202603172200118405142 7550011</t>
        </is>
      </c>
      <c r="AN353" s="15" t="inlineStr">
        <is>
          <t>没有申请退款</t>
        </is>
      </c>
      <c r="AO353" s="15" t="n">
        <v>0</v>
      </c>
      <c r="AP353" s="15" t="n"/>
      <c r="AQ353" s="6" t="n"/>
      <c r="AR353" t="inlineStr">
        <is>
          <t>✓</t>
        </is>
      </c>
    </row>
    <row r="354" ht="24" customHeight="1">
      <c r="A354" s="16" t="inlineStr">
        <is>
          <t>淘宝</t>
        </is>
      </c>
      <c r="B354" s="14" t="inlineStr">
        <is>
          <t>2701758002008011452</t>
        </is>
      </c>
      <c r="C354" s="14" t="inlineStr">
        <is>
          <t>非已记录补单</t>
        </is>
      </c>
      <c r="D354" s="16" t="inlineStr">
        <is>
          <t>2026-03-17</t>
        </is>
      </c>
      <c r="E354" s="16" t="inlineStr">
        <is>
          <t>未知</t>
        </is>
      </c>
      <c r="F354" s="16" t="inlineStr">
        <is>
          <t>未知</t>
        </is>
      </c>
      <c r="G354" s="16" t="inlineStr">
        <is>
          <t>未知</t>
        </is>
      </c>
      <c r="H354" s="16" t="n"/>
      <c r="I354" s="16" t="inlineStr">
        <is>
          <t>P24250070901</t>
        </is>
      </c>
      <c r="J354" s="16" t="inlineStr">
        <is>
          <t>榉木餐边柜</t>
        </is>
      </c>
      <c r="K354" s="16" t="inlineStr">
        <is>
          <t>榉木餐边柜-下柜-2.1米</t>
        </is>
      </c>
      <c r="L354" s="16" t="n"/>
      <c r="M354" s="16" t="inlineStr">
        <is>
          <t>1</t>
        </is>
      </c>
      <c r="N354" s="16" t="n"/>
      <c r="O354" s="16" t="n"/>
      <c r="P354" s="16" t="n"/>
      <c r="Q354" s="16" t="n"/>
      <c r="R354" s="16">
        <f>IFERROR(SUMPRODUCT(('2-定价总表'!$A$3:$A$493="PPS"&amp;MID(I354,2,99))*('2-定价总表'!$C$3:$C$493=K354)*('2-定价总表'!$T$3:$T$493))*IF(M354="",1,M354),"")</f>
        <v/>
      </c>
      <c r="S354" s="90" t="n"/>
      <c r="T354" s="90" t="n"/>
      <c r="U354" s="90" t="n"/>
      <c r="V354" s="90" t="n"/>
      <c r="W354" s="90" t="n"/>
      <c r="X354" s="90" t="n"/>
      <c r="Y354" s="90" t="n"/>
      <c r="Z354" s="90" t="n"/>
      <c r="AA354" s="90" t="n"/>
      <c r="AB354" s="16">
        <f>SUM(S354:AA354)</f>
        <v/>
      </c>
      <c r="AC354" s="16" t="n"/>
      <c r="AD354" s="16">
        <f>AC354*0.006</f>
        <v/>
      </c>
      <c r="AE354" s="16">
        <f>AC354*0.02</f>
        <v/>
      </c>
      <c r="AF354" s="16">
        <f>AC354-AD354-AE354</f>
        <v/>
      </c>
      <c r="AG354" s="16" t="n"/>
      <c r="AH354" s="16" t="n"/>
      <c r="AI354" s="16">
        <f>SUM(AG354:AH354)</f>
        <v/>
      </c>
      <c r="AJ354" s="16">
        <f>AF354-AB354+AG354+AH354</f>
        <v/>
      </c>
      <c r="AK354" s="16">
        <f>IF(C354="是","杭州","江西工厂")</f>
        <v/>
      </c>
      <c r="AL354" s="9" t="inlineStr">
        <is>
          <t>交易关闭</t>
        </is>
      </c>
      <c r="AM354" s="94" t="inlineStr">
        <is>
          <t>—</t>
        </is>
      </c>
      <c r="AN354" s="16" t="inlineStr">
        <is>
          <t>没有申请退款</t>
        </is>
      </c>
      <c r="AO354" s="16" t="n">
        <v>0</v>
      </c>
      <c r="AP354" s="16" t="n"/>
      <c r="AQ354" s="9" t="inlineStr">
        <is>
          <t>追加插座</t>
        </is>
      </c>
      <c r="AR354" t="inlineStr">
        <is>
          <t>✓</t>
        </is>
      </c>
    </row>
    <row r="355" ht="24" customHeight="1">
      <c r="A355" s="15" t="inlineStr">
        <is>
          <t>淘宝</t>
        </is>
      </c>
      <c r="B355" s="14" t="inlineStr">
        <is>
          <t>2701756671009002270</t>
        </is>
      </c>
      <c r="C355" s="14" t="inlineStr">
        <is>
          <t>非已记录补单</t>
        </is>
      </c>
      <c r="D355" s="15" t="inlineStr">
        <is>
          <t>2026-03-17</t>
        </is>
      </c>
      <c r="E355" s="15" t="inlineStr">
        <is>
          <t>未知</t>
        </is>
      </c>
      <c r="F355" s="15" t="inlineStr">
        <is>
          <t>未知</t>
        </is>
      </c>
      <c r="G355" s="15" t="inlineStr">
        <is>
          <t>未知</t>
        </is>
      </c>
      <c r="H355" s="15" t="n"/>
      <c r="I355" s="15" t="inlineStr">
        <is>
          <t>P24250070901</t>
        </is>
      </c>
      <c r="J355" s="15" t="inlineStr">
        <is>
          <t>榉木餐边柜</t>
        </is>
      </c>
      <c r="K355" s="15" t="inlineStr">
        <is>
          <t>榉木餐边柜-下柜-2.1米</t>
        </is>
      </c>
      <c r="L355" s="15" t="n"/>
      <c r="M355" s="15" t="inlineStr">
        <is>
          <t>1</t>
        </is>
      </c>
      <c r="N355" s="15" t="n"/>
      <c r="O355" s="15" t="n"/>
      <c r="P355" s="15" t="n"/>
      <c r="Q355" s="15" t="n"/>
      <c r="R355" s="15">
        <f>IFERROR(SUMPRODUCT(('2-定价总表'!$A$3:$A$493="PPS"&amp;MID(I355,2,99))*('2-定价总表'!$C$3:$C$493=K355)*('2-定价总表'!$T$3:$T$493))*IF(M355="",1,M355),"")</f>
        <v/>
      </c>
      <c r="S355" s="90" t="n"/>
      <c r="T355" s="90" t="n"/>
      <c r="U355" s="90" t="n"/>
      <c r="V355" s="90" t="n"/>
      <c r="W355" s="90" t="n"/>
      <c r="X355" s="90" t="n"/>
      <c r="Y355" s="90" t="n"/>
      <c r="Z355" s="90" t="n"/>
      <c r="AA355" s="90" t="n"/>
      <c r="AB355" s="15">
        <f>SUM(S355:AA355)</f>
        <v/>
      </c>
      <c r="AC355" s="15" t="n"/>
      <c r="AD355" s="15">
        <f>AC355*0.006</f>
        <v/>
      </c>
      <c r="AE355" s="15">
        <f>AC355*0.02</f>
        <v/>
      </c>
      <c r="AF355" s="15">
        <f>AC355-AD355-AE355</f>
        <v/>
      </c>
      <c r="AG355" s="15" t="n"/>
      <c r="AH355" s="15" t="n"/>
      <c r="AI355" s="15">
        <f>SUM(AG355:AH355)</f>
        <v/>
      </c>
      <c r="AJ355" s="15">
        <f>AF355-AB355+AG355+AH355</f>
        <v/>
      </c>
      <c r="AK355" s="15">
        <f>IF(C355="是","杭州","江西工厂")</f>
        <v/>
      </c>
      <c r="AL355" s="6" t="inlineStr">
        <is>
          <t>交易关闭</t>
        </is>
      </c>
      <c r="AM355" s="94" t="inlineStr">
        <is>
          <t>—</t>
        </is>
      </c>
      <c r="AN355" s="15" t="inlineStr">
        <is>
          <t>没有申请退款</t>
        </is>
      </c>
      <c r="AO355" s="15" t="n">
        <v>0</v>
      </c>
      <c r="AP355" s="15" t="n"/>
      <c r="AQ355" s="6" t="inlineStr">
        <is>
          <t>追加插座</t>
        </is>
      </c>
      <c r="AR355" t="inlineStr">
        <is>
          <t>✓</t>
        </is>
      </c>
    </row>
    <row r="356" ht="24" customHeight="1">
      <c r="A356" s="16" t="inlineStr">
        <is>
          <t>淘宝</t>
        </is>
      </c>
      <c r="B356" s="14" t="inlineStr">
        <is>
          <t>2701765705004011452</t>
        </is>
      </c>
      <c r="C356" s="14" t="inlineStr">
        <is>
          <t>是</t>
        </is>
      </c>
      <c r="D356" s="16" t="inlineStr">
        <is>
          <t>2026-03-17</t>
        </is>
      </c>
      <c r="E356" s="16" t="inlineStr">
        <is>
          <t>未知</t>
        </is>
      </c>
      <c r="F356" s="16" t="inlineStr">
        <is>
          <t>未知</t>
        </is>
      </c>
      <c r="G356" s="16" t="inlineStr">
        <is>
          <t>未知</t>
        </is>
      </c>
      <c r="H356" s="16" t="inlineStr">
        <is>
          <t>2026-03-21</t>
        </is>
      </c>
      <c r="I356" s="16" t="inlineStr">
        <is>
          <t>P24250070901</t>
        </is>
      </c>
      <c r="J356" s="16" t="inlineStr">
        <is>
          <t>榉木餐边柜</t>
        </is>
      </c>
      <c r="K356" s="16" t="inlineStr">
        <is>
          <t>榉木餐边柜-下柜-2.1米</t>
        </is>
      </c>
      <c r="L356" s="16" t="inlineStr">
        <is>
          <t>否</t>
        </is>
      </c>
      <c r="M356" s="16" t="inlineStr">
        <is>
          <t>1</t>
        </is>
      </c>
      <c r="N356" s="16" t="n"/>
      <c r="O356" s="16" t="inlineStr">
        <is>
          <t>圆通速递</t>
        </is>
      </c>
      <c r="P356" s="16" t="inlineStr">
        <is>
          <t>YT2584531245998</t>
        </is>
      </c>
      <c r="Q356" s="16" t="n"/>
      <c r="R356" s="16">
        <f>IFERROR(SUMPRODUCT(('2-定价总表'!$A$3:$A$493="PPS"&amp;MID(I356,2,99))*('2-定价总表'!$C$3:$C$493=K356)*('2-定价总表'!$T$3:$T$493))*IF(M356="",1,M356),"")</f>
        <v/>
      </c>
      <c r="S356" s="49" t="n"/>
      <c r="T356" s="16" t="n"/>
      <c r="U356" s="16" t="n"/>
      <c r="V356" s="16" t="n"/>
      <c r="W356" s="16" t="n"/>
      <c r="X356" s="16" t="n"/>
      <c r="Y356" s="16" t="n"/>
      <c r="Z356" s="16" t="n"/>
      <c r="AA356" s="16" t="n"/>
      <c r="AB356" s="16">
        <f>SUM(S356:AA356)</f>
        <v/>
      </c>
      <c r="AC356" s="16" t="inlineStr">
        <is>
          <t>25.00</t>
        </is>
      </c>
      <c r="AD356" s="16">
        <f>AC356*0.006</f>
        <v/>
      </c>
      <c r="AE356" s="16">
        <f>AC356*0.02</f>
        <v/>
      </c>
      <c r="AF356" s="16">
        <f>AC356-AD356-AE356</f>
        <v/>
      </c>
      <c r="AG356" s="16" t="n"/>
      <c r="AH356" s="16" t="n"/>
      <c r="AI356" s="16">
        <f>SUM(AG356:AH356)</f>
        <v/>
      </c>
      <c r="AJ356" s="16">
        <f>AF356-AB356+AG356+AH356</f>
        <v/>
      </c>
      <c r="AK356" s="16">
        <f>IF(C356="是","杭州","江西工厂")</f>
        <v/>
      </c>
      <c r="AL356" s="9" t="inlineStr">
        <is>
          <t>交易成功</t>
        </is>
      </c>
      <c r="AM356" s="93" t="inlineStr">
        <is>
          <t>202603172300111605142 8268350</t>
        </is>
      </c>
      <c r="AN356" s="16" t="inlineStr">
        <is>
          <t>没有申请退款</t>
        </is>
      </c>
      <c r="AO356" s="16" t="n">
        <v>0</v>
      </c>
      <c r="AP356" s="16" t="n"/>
      <c r="AQ356" s="9" t="inlineStr">
        <is>
          <t>追加插座</t>
        </is>
      </c>
      <c r="AR356" t="inlineStr">
        <is>
          <t>✓</t>
        </is>
      </c>
    </row>
    <row r="357" ht="24" customHeight="1">
      <c r="A357" s="15" t="inlineStr">
        <is>
          <t>淘宝</t>
        </is>
      </c>
      <c r="B357" s="14" t="inlineStr">
        <is>
          <t>4502154243050017915</t>
        </is>
      </c>
      <c r="C357" s="14" t="inlineStr">
        <is>
          <t>非已记录补单</t>
        </is>
      </c>
      <c r="D357" s="15" t="inlineStr">
        <is>
          <t>2026-03-17</t>
        </is>
      </c>
      <c r="E357" s="15" t="inlineStr">
        <is>
          <t>晨</t>
        </is>
      </c>
      <c r="F357" s="15" t="inlineStr">
        <is>
          <t>13041498837-7057</t>
        </is>
      </c>
      <c r="G357" s="15" t="inlineStr">
        <is>
          <t>江苏省 苏州市 昆山市 陆家镇雄鹰路178号3栋中源广科（大件走后门工程车间）</t>
        </is>
      </c>
      <c r="H357" s="15" t="inlineStr">
        <is>
          <t>2026-03-19</t>
        </is>
      </c>
      <c r="I357" s="15" t="inlineStr">
        <is>
          <t>P23980010606</t>
        </is>
      </c>
      <c r="J357" s="15" t="inlineStr">
        <is>
          <t>畔色样块</t>
        </is>
      </c>
      <c r="K357" s="15" t="inlineStr">
        <is>
          <t>榉木样块</t>
        </is>
      </c>
      <c r="L357" s="15" t="inlineStr">
        <is>
          <t>否</t>
        </is>
      </c>
      <c r="M357" s="15" t="inlineStr">
        <is>
          <t>1</t>
        </is>
      </c>
      <c r="N357" s="15" t="n"/>
      <c r="O357" s="15" t="inlineStr">
        <is>
          <t>顺丰速运</t>
        </is>
      </c>
      <c r="P357" s="15" t="inlineStr">
        <is>
          <t>SF0289283802715</t>
        </is>
      </c>
      <c r="Q357" s="15" t="n"/>
      <c r="R357" s="15">
        <f>IFERROR(SUMPRODUCT(('2-定价总表'!$A$3:$A$493="PPS"&amp;MID(I357,2,99))*('2-定价总表'!$C$3:$C$493=K357)*('2-定价总表'!$T$3:$T$493))*IF(M357="",1,M357),"")</f>
        <v/>
      </c>
      <c r="S357" s="90" t="n"/>
      <c r="T357" s="90" t="n"/>
      <c r="U357" s="90" t="n"/>
      <c r="V357" s="90" t="n"/>
      <c r="W357" s="90" t="e">
        <v>#N/A</v>
      </c>
      <c r="X357" s="90" t="e">
        <v>#N/A</v>
      </c>
      <c r="Y357" s="90" t="n"/>
      <c r="Z357" s="90" t="e">
        <v>#N/A</v>
      </c>
      <c r="AA357" s="90" t="e">
        <v>#N/A</v>
      </c>
      <c r="AB357" s="15">
        <f>SUM(S357:AA357)</f>
        <v/>
      </c>
      <c r="AC357" s="15" t="inlineStr">
        <is>
          <t>25.00</t>
        </is>
      </c>
      <c r="AD357" s="15">
        <f>AC357*0.006</f>
        <v/>
      </c>
      <c r="AE357" s="15">
        <f>AC357*0.02</f>
        <v/>
      </c>
      <c r="AF357" s="15">
        <f>AC357-AD357-AE357</f>
        <v/>
      </c>
      <c r="AG357" s="15" t="n"/>
      <c r="AH357" s="15" t="n"/>
      <c r="AI357" s="15">
        <f>SUM(AG357:AH357)</f>
        <v/>
      </c>
      <c r="AJ357" s="15">
        <f>AF357-AB357+AG357+AH357</f>
        <v/>
      </c>
      <c r="AK357" s="15">
        <f>IF(C357="是","杭州","江西工厂")</f>
        <v/>
      </c>
      <c r="AL357" s="6" t="inlineStr">
        <is>
          <t>交易成功</t>
        </is>
      </c>
      <c r="AM357" s="92" t="inlineStr">
        <is>
          <t>待匹配</t>
        </is>
      </c>
      <c r="AN357" s="15" t="inlineStr">
        <is>
          <t>没有申请退款</t>
        </is>
      </c>
      <c r="AO357" s="15" t="n">
        <v>0</v>
      </c>
      <c r="AP357" s="15" t="n"/>
      <c r="AQ357" s="6" t="n"/>
      <c r="AR357" s="88" t="inlineStr">
        <is>
          <t>公式错误/未解析: 订单赔付费、二次上门维修费、其它费用、好评/差价返、总成本、订单利润
[待填]成本/费用字段</t>
        </is>
      </c>
    </row>
    <row r="358" ht="24" customHeight="1">
      <c r="A358" s="16" t="inlineStr">
        <is>
          <t>淘宝</t>
        </is>
      </c>
      <c r="B358" s="14" t="inlineStr">
        <is>
          <t>4502154243050044743</t>
        </is>
      </c>
      <c r="C358" s="14" t="inlineStr">
        <is>
          <t>非已记录补单</t>
        </is>
      </c>
      <c r="D358" s="16" t="inlineStr">
        <is>
          <t>2026-03-17</t>
        </is>
      </c>
      <c r="E358" s="16" t="inlineStr">
        <is>
          <t>晨</t>
        </is>
      </c>
      <c r="F358" s="16" t="inlineStr">
        <is>
          <t>13041498837-7057</t>
        </is>
      </c>
      <c r="G358" s="16" t="inlineStr">
        <is>
          <t>江苏省 苏州市 昆山市 陆家镇雄鹰路178号3栋中源广科（大件走后门工程车间）</t>
        </is>
      </c>
      <c r="H358" s="16" t="inlineStr">
        <is>
          <t>2026-03-19</t>
        </is>
      </c>
      <c r="I358" s="16" t="inlineStr">
        <is>
          <t>P23980010606</t>
        </is>
      </c>
      <c r="J358" s="16" t="inlineStr">
        <is>
          <t>畔色样块</t>
        </is>
      </c>
      <c r="K358" s="16" t="inlineStr">
        <is>
          <t>榉木样块</t>
        </is>
      </c>
      <c r="L358" s="16" t="inlineStr">
        <is>
          <t>否</t>
        </is>
      </c>
      <c r="M358" s="16" t="inlineStr">
        <is>
          <t>1</t>
        </is>
      </c>
      <c r="N358" s="16" t="n"/>
      <c r="O358" s="16" t="inlineStr">
        <is>
          <t>顺丰速运</t>
        </is>
      </c>
      <c r="P358" s="16" t="inlineStr">
        <is>
          <t>SF0289283802715</t>
        </is>
      </c>
      <c r="Q358" s="16" t="n"/>
      <c r="R358" s="16">
        <f>IFERROR(SUMPRODUCT(('2-定价总表'!$A$3:$A$493="PPS"&amp;MID(I358,2,99))*('2-定价总表'!$C$3:$C$493=K358)*('2-定价总表'!$T$3:$T$493))*IF(M358="",1,M358),"")</f>
        <v/>
      </c>
      <c r="S358" s="90" t="n"/>
      <c r="T358" s="90" t="n"/>
      <c r="U358" s="90" t="n"/>
      <c r="V358" s="90" t="n"/>
      <c r="W358" s="90" t="e">
        <v>#N/A</v>
      </c>
      <c r="X358" s="90" t="e">
        <v>#N/A</v>
      </c>
      <c r="Y358" s="90" t="n"/>
      <c r="Z358" s="90" t="e">
        <v>#N/A</v>
      </c>
      <c r="AA358" s="90" t="e">
        <v>#N/A</v>
      </c>
      <c r="AB358" s="16">
        <f>SUM(S358:AA358)</f>
        <v/>
      </c>
      <c r="AC358" s="16" t="inlineStr">
        <is>
          <t>25.00</t>
        </is>
      </c>
      <c r="AD358" s="16">
        <f>AC358*0.006</f>
        <v/>
      </c>
      <c r="AE358" s="16">
        <f>AC358*0.02</f>
        <v/>
      </c>
      <c r="AF358" s="16">
        <f>AC358-AD358-AE358</f>
        <v/>
      </c>
      <c r="AG358" s="16" t="n"/>
      <c r="AH358" s="16" t="n"/>
      <c r="AI358" s="16">
        <f>SUM(AG358:AH358)</f>
        <v/>
      </c>
      <c r="AJ358" s="16">
        <f>AF358-AB358+AG358+AH358</f>
        <v/>
      </c>
      <c r="AK358" s="16">
        <f>IF(C358="是","杭州","江西工厂")</f>
        <v/>
      </c>
      <c r="AL358" s="9" t="inlineStr">
        <is>
          <t>交易成功</t>
        </is>
      </c>
      <c r="AM358" s="92" t="inlineStr">
        <is>
          <t>待匹配</t>
        </is>
      </c>
      <c r="AN358" s="16" t="inlineStr">
        <is>
          <t>没有申请退款</t>
        </is>
      </c>
      <c r="AO358" s="16" t="n">
        <v>0</v>
      </c>
      <c r="AP358" s="16" t="n"/>
      <c r="AQ358" s="9" t="n"/>
      <c r="AR358" s="88" t="inlineStr">
        <is>
          <t>公式错误/未解析: 订单赔付费、二次上门维修费、其它费用、好评/差价返、总成本、订单利润
[待填]成本/费用字段</t>
        </is>
      </c>
    </row>
    <row r="359" ht="24" customHeight="1">
      <c r="A359" s="15" t="inlineStr">
        <is>
          <t>淘宝</t>
        </is>
      </c>
      <c r="B359" s="14" t="inlineStr">
        <is>
          <t>2701748210013035370</t>
        </is>
      </c>
      <c r="C359" s="14" t="inlineStr">
        <is>
          <t>是</t>
        </is>
      </c>
      <c r="D359" s="15" t="inlineStr">
        <is>
          <t>2026-03-16</t>
        </is>
      </c>
      <c r="E359" s="15" t="inlineStr">
        <is>
          <t>未知</t>
        </is>
      </c>
      <c r="F359" s="15" t="inlineStr">
        <is>
          <t>未知</t>
        </is>
      </c>
      <c r="G359" s="15" t="inlineStr">
        <is>
          <t>未知</t>
        </is>
      </c>
      <c r="H359" s="15" t="inlineStr">
        <is>
          <t>2026-03-21</t>
        </is>
      </c>
      <c r="I359" s="15" t="inlineStr">
        <is>
          <t>P24250070901</t>
        </is>
      </c>
      <c r="J359" s="15" t="inlineStr">
        <is>
          <t>榉木餐边柜</t>
        </is>
      </c>
      <c r="K359" s="15" t="inlineStr">
        <is>
          <t>榉木餐边柜-下柜-2.1米</t>
        </is>
      </c>
      <c r="L359" s="15" t="inlineStr">
        <is>
          <t>否</t>
        </is>
      </c>
      <c r="M359" s="15" t="inlineStr">
        <is>
          <t>1</t>
        </is>
      </c>
      <c r="N359" s="15" t="n"/>
      <c r="O359" s="15" t="inlineStr">
        <is>
          <t>圆通速递</t>
        </is>
      </c>
      <c r="P359" s="15" t="inlineStr">
        <is>
          <t>YT2584531246777</t>
        </is>
      </c>
      <c r="Q359" s="15" t="n"/>
      <c r="R359" s="15">
        <f>IFERROR(SUMPRODUCT(('2-定价总表'!$A$3:$A$493="PPS"&amp;MID(I359,2,99))*('2-定价总表'!$C$3:$C$493=K359)*('2-定价总表'!$T$3:$T$493))*IF(M359="",1,M359),"")</f>
        <v/>
      </c>
      <c r="S359" s="49" t="n"/>
      <c r="T359" s="15" t="n"/>
      <c r="U359" s="15" t="n"/>
      <c r="V359" s="15" t="n"/>
      <c r="W359" s="15" t="n"/>
      <c r="X359" s="15" t="n"/>
      <c r="Y359" s="15" t="n"/>
      <c r="Z359" s="15" t="n"/>
      <c r="AA359" s="15" t="n"/>
      <c r="AB359" s="15">
        <f>SUM(S359:AA359)</f>
        <v/>
      </c>
      <c r="AC359" s="15" t="inlineStr">
        <is>
          <t>25.00</t>
        </is>
      </c>
      <c r="AD359" s="15">
        <f>AC359*0.006</f>
        <v/>
      </c>
      <c r="AE359" s="15">
        <f>AC359*0.02</f>
        <v/>
      </c>
      <c r="AF359" s="15">
        <f>AC359-AD359-AE359</f>
        <v/>
      </c>
      <c r="AG359" s="15" t="n"/>
      <c r="AH359" s="15" t="n"/>
      <c r="AI359" s="15">
        <f>SUM(AG359:AH359)</f>
        <v/>
      </c>
      <c r="AJ359" s="15">
        <f>AF359-AB359+AG359+AH359</f>
        <v/>
      </c>
      <c r="AK359" s="15">
        <f>IF(C359="是","杭州","江西工厂")</f>
        <v/>
      </c>
      <c r="AL359" s="6" t="inlineStr">
        <is>
          <t>交易成功</t>
        </is>
      </c>
      <c r="AM359" s="93" t="inlineStr">
        <is>
          <t>202603162200118269140 7171486</t>
        </is>
      </c>
      <c r="AN359" s="15" t="inlineStr">
        <is>
          <t>没有申请退款</t>
        </is>
      </c>
      <c r="AO359" s="15" t="n">
        <v>0</v>
      </c>
      <c r="AP359" s="15" t="n"/>
      <c r="AQ359" s="6" t="n"/>
      <c r="AR359" t="inlineStr">
        <is>
          <t>✓</t>
        </is>
      </c>
    </row>
    <row r="360" ht="48" customHeight="1">
      <c r="A360" s="16" t="inlineStr">
        <is>
          <t>淘宝</t>
        </is>
      </c>
      <c r="B360" s="14" t="inlineStr">
        <is>
          <t>4502142036017035216</t>
        </is>
      </c>
      <c r="C360" s="14" t="inlineStr">
        <is>
          <t>是</t>
        </is>
      </c>
      <c r="D360" s="16" t="inlineStr">
        <is>
          <t>2026-03-16</t>
        </is>
      </c>
      <c r="E360" s="16" t="inlineStr">
        <is>
          <t>未知</t>
        </is>
      </c>
      <c r="F360" s="16" t="inlineStr">
        <is>
          <t>未知</t>
        </is>
      </c>
      <c r="G360" s="16" t="inlineStr">
        <is>
          <t>未知</t>
        </is>
      </c>
      <c r="H360" s="16" t="inlineStr">
        <is>
          <t>2026-03-21</t>
        </is>
      </c>
      <c r="I360" s="16" t="inlineStr">
        <is>
          <t>P24250080801</t>
        </is>
      </c>
      <c r="J360" s="16" t="inlineStr">
        <is>
          <t>洞石餐边柜 |樱桃木洞石餐边大柜 |樱桃木洞石模块餐边柜</t>
        </is>
      </c>
      <c r="K360" s="16" t="inlineStr">
        <is>
          <t>洞石餐边柜-洞石整柜2.1米（多抽组合）（分类抽屉+玻璃移门+开门）</t>
        </is>
      </c>
      <c r="L360" s="16" t="inlineStr">
        <is>
          <t>否</t>
        </is>
      </c>
      <c r="M360" s="16" t="inlineStr">
        <is>
          <t>1</t>
        </is>
      </c>
      <c r="N360" s="16" t="n"/>
      <c r="O360" s="16" t="inlineStr">
        <is>
          <t>圆通速递</t>
        </is>
      </c>
      <c r="P360" s="16" t="inlineStr">
        <is>
          <t>YT2543665289935</t>
        </is>
      </c>
      <c r="Q360" s="16" t="n"/>
      <c r="R360" s="16">
        <f>IFERROR(SUMPRODUCT(('2-定价总表'!$A$3:$A$493="PPS"&amp;MID(I360,2,99))*('2-定价总表'!$C$3:$C$493=K360)*('2-定价总表'!$T$3:$T$493))*IF(M360="",1,M360),"")</f>
        <v/>
      </c>
      <c r="S360" s="49" t="n"/>
      <c r="T360" s="16" t="n"/>
      <c r="U360" s="16" t="n"/>
      <c r="V360" s="16" t="n"/>
      <c r="W360" s="16" t="n"/>
      <c r="X360" s="16" t="n"/>
      <c r="Y360" s="16" t="n"/>
      <c r="Z360" s="16" t="n"/>
      <c r="AA360" s="16" t="n"/>
      <c r="AB360" s="16">
        <f>SUM(S360:AA360)</f>
        <v/>
      </c>
      <c r="AC360" s="16" t="inlineStr">
        <is>
          <t>27.00</t>
        </is>
      </c>
      <c r="AD360" s="16">
        <f>AC360*0.006</f>
        <v/>
      </c>
      <c r="AE360" s="16">
        <f>AC360*0.02</f>
        <v/>
      </c>
      <c r="AF360" s="16">
        <f>AC360-AD360-AE360</f>
        <v/>
      </c>
      <c r="AG360" s="16" t="n"/>
      <c r="AH360" s="16" t="n"/>
      <c r="AI360" s="16">
        <f>SUM(AG360:AH360)</f>
        <v/>
      </c>
      <c r="AJ360" s="16">
        <f>AF360-AB360+AG360+AH360</f>
        <v/>
      </c>
      <c r="AK360" s="16">
        <f>IF(C360="是","杭州","江西工厂")</f>
        <v/>
      </c>
      <c r="AL360" s="9" t="inlineStr">
        <is>
          <t>交易成功</t>
        </is>
      </c>
      <c r="AM360" s="93" t="inlineStr">
        <is>
          <t>202603162300112749144 4765055</t>
        </is>
      </c>
      <c r="AN360" s="16" t="inlineStr">
        <is>
          <t>没有申请退款</t>
        </is>
      </c>
      <c r="AO360" s="16" t="n">
        <v>0</v>
      </c>
      <c r="AP360" s="16" t="n"/>
      <c r="AQ360" s="9" t="n"/>
      <c r="AR360" t="inlineStr">
        <is>
          <t>✓</t>
        </is>
      </c>
    </row>
    <row r="361" ht="48" customHeight="1">
      <c r="A361" s="15" t="inlineStr">
        <is>
          <t>淘宝</t>
        </is>
      </c>
      <c r="B361" s="14" t="inlineStr">
        <is>
          <t>4502159679010019931</t>
        </is>
      </c>
      <c r="C361" s="14" t="inlineStr">
        <is>
          <t>是</t>
        </is>
      </c>
      <c r="D361" s="15" t="inlineStr">
        <is>
          <t>2026-03-16</t>
        </is>
      </c>
      <c r="E361" s="15" t="inlineStr">
        <is>
          <t>未知</t>
        </is>
      </c>
      <c r="F361" s="15" t="inlineStr">
        <is>
          <t>未知</t>
        </is>
      </c>
      <c r="G361" s="15" t="inlineStr">
        <is>
          <t>未知</t>
        </is>
      </c>
      <c r="H361" s="15" t="inlineStr">
        <is>
          <t>2026-03-21</t>
        </is>
      </c>
      <c r="I361" s="15" t="inlineStr">
        <is>
          <t>P24250080801</t>
        </is>
      </c>
      <c r="J361" s="15" t="inlineStr">
        <is>
          <t>洞石餐边柜 |樱桃木洞石餐边大柜 |樱桃木洞石模块餐边柜</t>
        </is>
      </c>
      <c r="K361" s="15" t="inlineStr">
        <is>
          <t>洞石餐边柜-洞石整柜2.1米（多抽组合）（分类抽屉+玻璃移门+开门）</t>
        </is>
      </c>
      <c r="L361" s="15" t="inlineStr">
        <is>
          <t>否</t>
        </is>
      </c>
      <c r="M361" s="15" t="inlineStr">
        <is>
          <t>1</t>
        </is>
      </c>
      <c r="N361" s="15" t="n"/>
      <c r="O361" s="15" t="inlineStr">
        <is>
          <t>圆通速递</t>
        </is>
      </c>
      <c r="P361" s="15" t="inlineStr">
        <is>
          <t>YT2538598592865</t>
        </is>
      </c>
      <c r="Q361" s="15" t="n"/>
      <c r="R361" s="15">
        <f>IFERROR(SUMPRODUCT(('2-定价总表'!$A$3:$A$493="PPS"&amp;MID(I361,2,99))*('2-定价总表'!$C$3:$C$493=K361)*('2-定价总表'!$T$3:$T$493))*IF(M361="",1,M361),"")</f>
        <v/>
      </c>
      <c r="S361" s="49" t="n"/>
      <c r="T361" s="15" t="n"/>
      <c r="U361" s="15" t="n"/>
      <c r="V361" s="15" t="n"/>
      <c r="W361" s="15" t="n"/>
      <c r="X361" s="15" t="n"/>
      <c r="Y361" s="15" t="n"/>
      <c r="Z361" s="15" t="n"/>
      <c r="AA361" s="15" t="n"/>
      <c r="AB361" s="15">
        <f>SUM(S361:AA361)</f>
        <v/>
      </c>
      <c r="AC361" s="15" t="inlineStr">
        <is>
          <t>32.00</t>
        </is>
      </c>
      <c r="AD361" s="15">
        <f>AC361*0.006</f>
        <v/>
      </c>
      <c r="AE361" s="15">
        <f>AC361*0.02</f>
        <v/>
      </c>
      <c r="AF361" s="15">
        <f>AC361-AD361-AE361</f>
        <v/>
      </c>
      <c r="AG361" s="15" t="n"/>
      <c r="AH361" s="15" t="n"/>
      <c r="AI361" s="15">
        <f>SUM(AG361:AH361)</f>
        <v/>
      </c>
      <c r="AJ361" s="15">
        <f>AF361-AB361+AG361+AH361</f>
        <v/>
      </c>
      <c r="AK361" s="15">
        <f>IF(C361="是","杭州","江西工厂")</f>
        <v/>
      </c>
      <c r="AL361" s="6" t="inlineStr">
        <is>
          <t>交易成功</t>
        </is>
      </c>
      <c r="AM361" s="92" t="inlineStr">
        <is>
          <t>待匹配</t>
        </is>
      </c>
      <c r="AN361" s="15" t="inlineStr">
        <is>
          <t>没有申请退款</t>
        </is>
      </c>
      <c r="AO361" s="15" t="n">
        <v>0</v>
      </c>
      <c r="AP361" s="15" t="n"/>
      <c r="AQ361" s="6" t="n"/>
      <c r="AR361" t="inlineStr">
        <is>
          <t>✓</t>
        </is>
      </c>
    </row>
    <row r="362" ht="48" customHeight="1">
      <c r="A362" s="16" t="inlineStr">
        <is>
          <t>淘宝</t>
        </is>
      </c>
      <c r="B362" s="14" t="inlineStr">
        <is>
          <t>4502147148014029113</t>
        </is>
      </c>
      <c r="C362" s="14" t="inlineStr">
        <is>
          <t>非已记录补单</t>
        </is>
      </c>
      <c r="D362" s="16" t="inlineStr">
        <is>
          <t>2026-03-16</t>
        </is>
      </c>
      <c r="E362" s="16" t="inlineStr">
        <is>
          <t>未知</t>
        </is>
      </c>
      <c r="F362" s="16" t="inlineStr">
        <is>
          <t>未知</t>
        </is>
      </c>
      <c r="G362" s="16" t="inlineStr">
        <is>
          <t>未知</t>
        </is>
      </c>
      <c r="H362" s="16" t="n"/>
      <c r="I362" s="16" t="inlineStr">
        <is>
          <t>P24250080801</t>
        </is>
      </c>
      <c r="J362" s="16" t="inlineStr">
        <is>
          <t>洞石餐边柜 |樱桃木洞石餐边大柜 |樱桃木洞石模块餐边柜</t>
        </is>
      </c>
      <c r="K362" s="16" t="inlineStr">
        <is>
          <t>洞石餐边柜-洞石整柜2.1米（多抽组合）（分类抽屉+玻璃移门+开门）</t>
        </is>
      </c>
      <c r="L362" s="16" t="n"/>
      <c r="M362" s="16" t="inlineStr">
        <is>
          <t>1</t>
        </is>
      </c>
      <c r="N362" s="16" t="n"/>
      <c r="O362" s="16" t="n"/>
      <c r="P362" s="16" t="n"/>
      <c r="Q362" s="16" t="n"/>
      <c r="R362" s="16">
        <f>IFERROR(SUMPRODUCT(('2-定价总表'!$A$3:$A$493="PPS"&amp;MID(I362,2,99))*('2-定价总表'!$C$3:$C$493=K362)*('2-定价总表'!$T$3:$T$493))*IF(M362="",1,M362),"")</f>
        <v/>
      </c>
      <c r="S362" s="90" t="n"/>
      <c r="T362" s="90" t="n"/>
      <c r="U362" s="90" t="n"/>
      <c r="V362" s="90" t="n"/>
      <c r="W362" s="90" t="n"/>
      <c r="X362" s="90" t="n"/>
      <c r="Y362" s="90" t="n"/>
      <c r="Z362" s="90" t="n"/>
      <c r="AA362" s="90" t="n"/>
      <c r="AB362" s="16">
        <f>SUM(S362:AA362)</f>
        <v/>
      </c>
      <c r="AC362" s="16" t="n"/>
      <c r="AD362" s="16">
        <f>AC362*0.006</f>
        <v/>
      </c>
      <c r="AE362" s="16">
        <f>AC362*0.02</f>
        <v/>
      </c>
      <c r="AF362" s="16">
        <f>AC362-AD362-AE362</f>
        <v/>
      </c>
      <c r="AG362" s="16" t="n"/>
      <c r="AH362" s="16" t="n"/>
      <c r="AI362" s="16">
        <f>SUM(AG362:AH362)</f>
        <v/>
      </c>
      <c r="AJ362" s="16">
        <f>AF362-AB362+AG362+AH362</f>
        <v/>
      </c>
      <c r="AK362" s="16">
        <f>IF(C362="是","杭州","江西工厂")</f>
        <v/>
      </c>
      <c r="AL362" s="9" t="inlineStr">
        <is>
          <t>交易关闭</t>
        </is>
      </c>
      <c r="AM362" s="94" t="inlineStr">
        <is>
          <t>—</t>
        </is>
      </c>
      <c r="AN362" s="16" t="inlineStr">
        <is>
          <t>没有申请退款</t>
        </is>
      </c>
      <c r="AO362" s="16" t="n">
        <v>0</v>
      </c>
      <c r="AP362" s="16" t="n"/>
      <c r="AQ362" s="9" t="n"/>
      <c r="AR362" t="inlineStr">
        <is>
          <t>✓</t>
        </is>
      </c>
    </row>
    <row r="363" ht="48" customHeight="1">
      <c r="A363" s="15" t="inlineStr">
        <is>
          <t>淘宝</t>
        </is>
      </c>
      <c r="B363" s="14" t="inlineStr">
        <is>
          <t>2701740072007018073</t>
        </is>
      </c>
      <c r="C363" s="14" t="inlineStr">
        <is>
          <t>是</t>
        </is>
      </c>
      <c r="D363" s="15" t="inlineStr">
        <is>
          <t>2026-03-16</t>
        </is>
      </c>
      <c r="E363" s="15" t="inlineStr">
        <is>
          <t>未知</t>
        </is>
      </c>
      <c r="F363" s="15" t="inlineStr">
        <is>
          <t>未知</t>
        </is>
      </c>
      <c r="G363" s="15" t="inlineStr">
        <is>
          <t>未知</t>
        </is>
      </c>
      <c r="H363" s="15" t="inlineStr">
        <is>
          <t>2026-03-21</t>
        </is>
      </c>
      <c r="I363" s="15" t="inlineStr">
        <is>
          <t>P24250080801</t>
        </is>
      </c>
      <c r="J363" s="15" t="inlineStr">
        <is>
          <t>洞石餐边柜 |樱桃木洞石餐边大柜 |樱桃木洞石模块餐边柜</t>
        </is>
      </c>
      <c r="K363" s="15" t="inlineStr">
        <is>
          <t>洞石餐边柜-洞石整柜2.1米（多抽组合）（分类抽屉+玻璃移门+开门）</t>
        </is>
      </c>
      <c r="L363" s="15" t="inlineStr">
        <is>
          <t>否</t>
        </is>
      </c>
      <c r="M363" s="15" t="inlineStr">
        <is>
          <t>1</t>
        </is>
      </c>
      <c r="N363" s="15" t="n"/>
      <c r="O363" s="15" t="inlineStr">
        <is>
          <t>圆通速递</t>
        </is>
      </c>
      <c r="P363" s="15" t="inlineStr">
        <is>
          <t>YT2584531251849</t>
        </is>
      </c>
      <c r="Q363" s="15" t="n"/>
      <c r="R363" s="15">
        <f>IFERROR(SUMPRODUCT(('2-定价总表'!$A$3:$A$493="PPS"&amp;MID(I363,2,99))*('2-定价总表'!$C$3:$C$493=K363)*('2-定价总表'!$T$3:$T$493))*IF(M363="",1,M363),"")</f>
        <v/>
      </c>
      <c r="S363" s="49" t="n"/>
      <c r="T363" s="15" t="n"/>
      <c r="U363" s="15" t="n"/>
      <c r="V363" s="15" t="n"/>
      <c r="W363" s="15" t="n"/>
      <c r="X363" s="15" t="n"/>
      <c r="Y363" s="15" t="n"/>
      <c r="Z363" s="15" t="n"/>
      <c r="AA363" s="15" t="n"/>
      <c r="AB363" s="15">
        <f>SUM(S363:AA363)</f>
        <v/>
      </c>
      <c r="AC363" s="15" t="inlineStr">
        <is>
          <t>27.00</t>
        </is>
      </c>
      <c r="AD363" s="15">
        <f>AC363*0.006</f>
        <v/>
      </c>
      <c r="AE363" s="15">
        <f>AC363*0.02</f>
        <v/>
      </c>
      <c r="AF363" s="15">
        <f>AC363-AD363-AE363</f>
        <v/>
      </c>
      <c r="AG363" s="15" t="n"/>
      <c r="AH363" s="15" t="n"/>
      <c r="AI363" s="15">
        <f>SUM(AG363:AH363)</f>
        <v/>
      </c>
      <c r="AJ363" s="15">
        <f>AF363-AB363+AG363+AH363</f>
        <v/>
      </c>
      <c r="AK363" s="15">
        <f>IF(C363="是","杭州","江西工厂")</f>
        <v/>
      </c>
      <c r="AL363" s="6" t="inlineStr">
        <is>
          <t>交易成功</t>
        </is>
      </c>
      <c r="AM363" s="93" t="inlineStr">
        <is>
          <t>202603162300111766143 2617832</t>
        </is>
      </c>
      <c r="AN363" s="15" t="inlineStr">
        <is>
          <t>没有申请退款</t>
        </is>
      </c>
      <c r="AO363" s="15" t="n">
        <v>0</v>
      </c>
      <c r="AP363" s="15" t="n"/>
      <c r="AQ363" s="6" t="n"/>
      <c r="AR363" t="inlineStr">
        <is>
          <t>✓</t>
        </is>
      </c>
    </row>
    <row r="364" ht="36" customHeight="1">
      <c r="A364" s="16" t="inlineStr">
        <is>
          <t>淘宝</t>
        </is>
      </c>
      <c r="B364" s="14" t="inlineStr">
        <is>
          <t>2701723656029022851</t>
        </is>
      </c>
      <c r="C364" s="14" t="inlineStr">
        <is>
          <t>非已记录补单</t>
        </is>
      </c>
      <c r="D364" s="16" t="inlineStr">
        <is>
          <t>2026-03-15</t>
        </is>
      </c>
      <c r="E364" s="16" t="inlineStr">
        <is>
          <t>方菲</t>
        </is>
      </c>
      <c r="F364" s="16" t="inlineStr">
        <is>
          <t>18413289231-4181</t>
        </is>
      </c>
      <c r="G364" s="16" t="inlineStr">
        <is>
          <t>浙江省 杭州市 桐庐县 凤川街道天阳·云栖梅林3幢一单元</t>
        </is>
      </c>
      <c r="H364" s="16" t="inlineStr">
        <is>
          <t>2026-04-20</t>
        </is>
      </c>
      <c r="I364" s="16" t="inlineStr">
        <is>
          <t>P23250050202</t>
        </is>
      </c>
      <c r="J364" s="16" t="inlineStr">
        <is>
          <t>万象餐边柜 |樱桃木旋转餐边柜</t>
        </is>
      </c>
      <c r="K364" s="16" t="inlineStr">
        <is>
          <t>旋转餐边柜-洞洞板-下柜（无桌）-1.6米</t>
        </is>
      </c>
      <c r="L364" s="16" t="inlineStr">
        <is>
          <t>是</t>
        </is>
      </c>
      <c r="M364" s="16" t="inlineStr">
        <is>
          <t>1</t>
        </is>
      </c>
      <c r="N364" s="16" t="n"/>
      <c r="O364" s="16" t="inlineStr">
        <is>
          <t>商家配送</t>
        </is>
      </c>
      <c r="P364" s="16" t="inlineStr">
        <is>
          <t>LP00804259345972</t>
        </is>
      </c>
      <c r="Q364" s="16" t="inlineStr">
        <is>
          <t>直达送装</t>
        </is>
      </c>
      <c r="R364" s="91">
        <f>IFERROR(SUMPRODUCT(('2-定价总表'!$A$3:$A$493="PPS"&amp;MID(I364,2,99))*('2-定价总表'!$C$3:$C$493=K364)*('2-定价总表'!$T$3:$T$493))*IF(M364="",1,M364),"")</f>
        <v/>
      </c>
      <c r="S364" s="90" t="e">
        <v>#N/A</v>
      </c>
      <c r="T364" s="90" t="e">
        <v>#N/A</v>
      </c>
      <c r="U364" s="90" t="e">
        <v>#N/A</v>
      </c>
      <c r="V364" s="90" t="e">
        <v>#N/A</v>
      </c>
      <c r="W364" s="90" t="e">
        <v>#N/A</v>
      </c>
      <c r="X364" s="90" t="e">
        <v>#N/A</v>
      </c>
      <c r="Y364" s="90" t="n"/>
      <c r="Z364" s="90" t="e">
        <v>#N/A</v>
      </c>
      <c r="AA364" s="90" t="e">
        <v>#N/A</v>
      </c>
      <c r="AB364" s="16">
        <f>SUM(S364:AA364)</f>
        <v/>
      </c>
      <c r="AC364" s="16" t="inlineStr">
        <is>
          <t>6325.00</t>
        </is>
      </c>
      <c r="AD364" s="16">
        <f>AC364*0.006</f>
        <v/>
      </c>
      <c r="AE364" s="16">
        <f>AC364*0.02</f>
        <v/>
      </c>
      <c r="AF364" s="16">
        <f>AC364-AD364-AE364</f>
        <v/>
      </c>
      <c r="AG364" s="16" t="n"/>
      <c r="AH364" s="16" t="n"/>
      <c r="AI364" s="16">
        <f>SUM(AG364:AH364)</f>
        <v/>
      </c>
      <c r="AJ364" s="16">
        <f>AF364-AB364+AG364+AH364</f>
        <v/>
      </c>
      <c r="AK364" s="16">
        <f>IF(C364="是","杭州","江西工厂")</f>
        <v/>
      </c>
      <c r="AL364" s="9" t="inlineStr">
        <is>
          <t>卖家已发货，等待买家确认</t>
        </is>
      </c>
      <c r="AM364" s="92" t="inlineStr">
        <is>
          <t>待匹配</t>
        </is>
      </c>
      <c r="AN364" s="16" t="inlineStr">
        <is>
          <t>没有申请退款</t>
        </is>
      </c>
      <c r="AO364" s="16" t="n">
        <v>0</v>
      </c>
      <c r="AP364" s="16" t="n"/>
      <c r="AQ364" s="9" t="n"/>
      <c r="AR364" s="88" t="inlineStr">
        <is>
          <t>公式错误/未解析: 产品理论成本、产品实际成本、实际运费、上楼费、安装费、订单赔付费
[待填]成本/费用字段</t>
        </is>
      </c>
    </row>
    <row r="365" ht="24" customHeight="1">
      <c r="A365" s="15" t="inlineStr">
        <is>
          <t>淘宝</t>
        </is>
      </c>
      <c r="B365" s="14" t="inlineStr">
        <is>
          <t>2701723656029040497</t>
        </is>
      </c>
      <c r="C365" s="14" t="inlineStr">
        <is>
          <t>非已记录补单</t>
        </is>
      </c>
      <c r="D365" s="15" t="inlineStr">
        <is>
          <t>2026-03-15</t>
        </is>
      </c>
      <c r="E365" s="15" t="inlineStr">
        <is>
          <t>方菲</t>
        </is>
      </c>
      <c r="F365" s="15" t="inlineStr">
        <is>
          <t>18413289231-4181</t>
        </is>
      </c>
      <c r="G365" s="15" t="inlineStr">
        <is>
          <t>浙江省 杭州市 桐庐县 凤川街道天阳·云栖梅林3幢一单元</t>
        </is>
      </c>
      <c r="H365" s="15" t="inlineStr">
        <is>
          <t>2026-04-20</t>
        </is>
      </c>
      <c r="I365" s="15" t="inlineStr">
        <is>
          <t>P26990050428</t>
        </is>
      </c>
      <c r="J365" s="15" t="inlineStr">
        <is>
          <t>商家安装sku</t>
        </is>
      </c>
      <c r="K365" s="15" t="inlineStr">
        <is>
          <t>商家安装sku</t>
        </is>
      </c>
      <c r="L365" s="15" t="inlineStr">
        <is>
          <t>是</t>
        </is>
      </c>
      <c r="M365" s="15" t="inlineStr">
        <is>
          <t>1</t>
        </is>
      </c>
      <c r="N365" s="15" t="n"/>
      <c r="O365" s="15" t="inlineStr">
        <is>
          <t>商家配送</t>
        </is>
      </c>
      <c r="P365" s="15" t="inlineStr">
        <is>
          <t>LP00804259345972</t>
        </is>
      </c>
      <c r="Q365" s="15" t="inlineStr">
        <is>
          <t>直达送装</t>
        </is>
      </c>
      <c r="R365" s="90">
        <f>IFERROR(SUMPRODUCT(('2-定价总表'!$A$3:$A$493="PPS"&amp;MID(I365,2,99))*('2-定价总表'!$C$3:$C$493=K365)*('2-定价总表'!$T$3:$T$493))*IF(M365="",1,M365),"")</f>
        <v/>
      </c>
      <c r="S365" s="90" t="e">
        <v>#N/A</v>
      </c>
      <c r="T365" s="90" t="e">
        <v>#N/A</v>
      </c>
      <c r="U365" s="90" t="e">
        <v>#N/A</v>
      </c>
      <c r="V365" s="90" t="e">
        <v>#N/A</v>
      </c>
      <c r="W365" s="90" t="e">
        <v>#N/A</v>
      </c>
      <c r="X365" s="90" t="e">
        <v>#N/A</v>
      </c>
      <c r="Y365" s="90" t="n"/>
      <c r="Z365" s="90" t="e">
        <v>#N/A</v>
      </c>
      <c r="AA365" s="90" t="e">
        <v>#N/A</v>
      </c>
      <c r="AB365" s="15">
        <f>SUM(S365:AA365)</f>
        <v/>
      </c>
      <c r="AC365" s="15" t="inlineStr">
        <is>
          <t>0.00</t>
        </is>
      </c>
      <c r="AD365" s="15">
        <f>AC365*0.006</f>
        <v/>
      </c>
      <c r="AE365" s="15">
        <f>AC365*0.02</f>
        <v/>
      </c>
      <c r="AF365" s="15">
        <f>AC365-AD365-AE365</f>
        <v/>
      </c>
      <c r="AG365" s="15" t="n"/>
      <c r="AH365" s="15" t="n"/>
      <c r="AI365" s="15">
        <f>SUM(AG365:AH365)</f>
        <v/>
      </c>
      <c r="AJ365" s="15">
        <f>AF365-AB365+AG365+AH365</f>
        <v/>
      </c>
      <c r="AK365" s="15">
        <f>IF(C365="是","杭州","江西工厂")</f>
        <v/>
      </c>
      <c r="AL365" s="6" t="inlineStr">
        <is>
          <t>卖家已发货，等待买家确认</t>
        </is>
      </c>
      <c r="AM365" s="92" t="inlineStr">
        <is>
          <t>待匹配</t>
        </is>
      </c>
      <c r="AN365" s="15" t="inlineStr">
        <is>
          <t>没有申请退款</t>
        </is>
      </c>
      <c r="AO365" s="15" t="n">
        <v>0</v>
      </c>
      <c r="AP365" s="15" t="n"/>
      <c r="AQ365" s="6" t="n"/>
      <c r="AR365" s="88" t="inlineStr">
        <is>
          <t>公式错误/未解析: 产品理论成本、产品实际成本、实际运费、上楼费、安装费、订单赔付费
[待填]成本/费用字段</t>
        </is>
      </c>
    </row>
    <row r="366" ht="48" customHeight="1">
      <c r="A366" s="16" t="inlineStr">
        <is>
          <t>淘宝</t>
        </is>
      </c>
      <c r="B366" s="14" t="inlineStr">
        <is>
          <t>2701723298038030464</t>
        </is>
      </c>
      <c r="C366" s="14" t="inlineStr">
        <is>
          <t>是</t>
        </is>
      </c>
      <c r="D366" s="16" t="inlineStr">
        <is>
          <t>2026-03-15</t>
        </is>
      </c>
      <c r="E366" s="16" t="inlineStr">
        <is>
          <t>未知</t>
        </is>
      </c>
      <c r="F366" s="16" t="inlineStr">
        <is>
          <t>未知</t>
        </is>
      </c>
      <c r="G366" s="16" t="inlineStr">
        <is>
          <t>未知</t>
        </is>
      </c>
      <c r="H366" s="16" t="inlineStr">
        <is>
          <t>2026-03-21</t>
        </is>
      </c>
      <c r="I366" s="16" t="inlineStr">
        <is>
          <t>P24250080801</t>
        </is>
      </c>
      <c r="J366" s="16" t="inlineStr">
        <is>
          <t>洞石餐边柜 |樱桃木洞石餐边大柜 |樱桃木洞石模块餐边柜</t>
        </is>
      </c>
      <c r="K366" s="16" t="inlineStr">
        <is>
          <t>洞石餐边柜-洞石整柜2.1米（多抽组合）（分类抽屉+玻璃移门+开门）</t>
        </is>
      </c>
      <c r="L366" s="16" t="inlineStr">
        <is>
          <t>否</t>
        </is>
      </c>
      <c r="M366" s="16" t="inlineStr">
        <is>
          <t>1</t>
        </is>
      </c>
      <c r="N366" s="16" t="n"/>
      <c r="O366" s="16" t="inlineStr">
        <is>
          <t>圆通速递</t>
        </is>
      </c>
      <c r="P366" s="16" t="inlineStr">
        <is>
          <t>YT2543665293712</t>
        </is>
      </c>
      <c r="Q366" s="16" t="n"/>
      <c r="R366" s="16">
        <f>IFERROR(SUMPRODUCT(('2-定价总表'!$A$3:$A$493="PPS"&amp;MID(I366,2,99))*('2-定价总表'!$C$3:$C$493=K366)*('2-定价总表'!$T$3:$T$493))*IF(M366="",1,M366),"")</f>
        <v/>
      </c>
      <c r="S366" s="49" t="n"/>
      <c r="T366" s="16" t="n"/>
      <c r="U366" s="16" t="n"/>
      <c r="V366" s="16" t="n"/>
      <c r="W366" s="16" t="n"/>
      <c r="X366" s="16" t="n"/>
      <c r="Y366" s="16" t="n"/>
      <c r="Z366" s="16" t="n"/>
      <c r="AA366" s="16" t="n"/>
      <c r="AB366" s="16">
        <f>SUM(S366:AA366)</f>
        <v/>
      </c>
      <c r="AC366" s="16" t="inlineStr">
        <is>
          <t>25.00</t>
        </is>
      </c>
      <c r="AD366" s="16">
        <f>AC366*0.006</f>
        <v/>
      </c>
      <c r="AE366" s="16">
        <f>AC366*0.02</f>
        <v/>
      </c>
      <c r="AF366" s="16">
        <f>AC366-AD366-AE366</f>
        <v/>
      </c>
      <c r="AG366" s="16" t="n"/>
      <c r="AH366" s="16" t="n"/>
      <c r="AI366" s="16">
        <f>SUM(AG366:AH366)</f>
        <v/>
      </c>
      <c r="AJ366" s="16">
        <f>AF366-AB366+AG366+AH366</f>
        <v/>
      </c>
      <c r="AK366" s="16">
        <f>IF(C366="是","杭州","江西工厂")</f>
        <v/>
      </c>
      <c r="AL366" s="9" t="inlineStr">
        <is>
          <t>交易成功</t>
        </is>
      </c>
      <c r="AM366" s="93" t="inlineStr">
        <is>
          <t>202603152200116458143 0040439</t>
        </is>
      </c>
      <c r="AN366" s="16" t="inlineStr">
        <is>
          <t>没有申请退款</t>
        </is>
      </c>
      <c r="AO366" s="16" t="n">
        <v>0</v>
      </c>
      <c r="AP366" s="16" t="n"/>
      <c r="AQ366" s="9" t="n"/>
      <c r="AR366" t="inlineStr">
        <is>
          <t>✓</t>
        </is>
      </c>
    </row>
    <row r="367" ht="24" customHeight="1">
      <c r="A367" s="15" t="inlineStr">
        <is>
          <t>淘宝</t>
        </is>
      </c>
      <c r="B367" s="14" t="inlineStr">
        <is>
          <t>2701723298033013183</t>
        </is>
      </c>
      <c r="C367" s="14" t="inlineStr">
        <is>
          <t>是</t>
        </is>
      </c>
      <c r="D367" s="15" t="inlineStr">
        <is>
          <t>2026-03-15</t>
        </is>
      </c>
      <c r="E367" s="15" t="inlineStr">
        <is>
          <t>未知</t>
        </is>
      </c>
      <c r="F367" s="15" t="inlineStr">
        <is>
          <t>未知</t>
        </is>
      </c>
      <c r="G367" s="15" t="inlineStr">
        <is>
          <t>未知</t>
        </is>
      </c>
      <c r="H367" s="15" t="inlineStr">
        <is>
          <t>2026-03-21</t>
        </is>
      </c>
      <c r="I367" s="15" t="inlineStr">
        <is>
          <t>P24250070901</t>
        </is>
      </c>
      <c r="J367" s="15" t="inlineStr">
        <is>
          <t>榉木餐边柜</t>
        </is>
      </c>
      <c r="K367" s="15" t="inlineStr">
        <is>
          <t>榉木餐边柜-下柜-2.1米</t>
        </is>
      </c>
      <c r="L367" s="15" t="inlineStr">
        <is>
          <t>否</t>
        </is>
      </c>
      <c r="M367" s="15" t="inlineStr">
        <is>
          <t>1</t>
        </is>
      </c>
      <c r="N367" s="15" t="n"/>
      <c r="O367" s="15" t="inlineStr">
        <is>
          <t>圆通速递</t>
        </is>
      </c>
      <c r="P367" s="15" t="inlineStr">
        <is>
          <t>YT2584531249684</t>
        </is>
      </c>
      <c r="Q367" s="15" t="n"/>
      <c r="R367" s="15">
        <f>IFERROR(SUMPRODUCT(('2-定价总表'!$A$3:$A$493="PPS"&amp;MID(I367,2,99))*('2-定价总表'!$C$3:$C$493=K367)*('2-定价总表'!$T$3:$T$493))*IF(M367="",1,M367),"")</f>
        <v/>
      </c>
      <c r="S367" s="49" t="n"/>
      <c r="T367" s="15" t="n"/>
      <c r="U367" s="15" t="n"/>
      <c r="V367" s="15" t="n"/>
      <c r="W367" s="15" t="n"/>
      <c r="X367" s="15" t="n"/>
      <c r="Y367" s="15" t="n"/>
      <c r="Z367" s="15" t="n"/>
      <c r="AA367" s="15" t="n"/>
      <c r="AB367" s="15">
        <f>SUM(S367:AA367)</f>
        <v/>
      </c>
      <c r="AC367" s="15" t="inlineStr">
        <is>
          <t>23.00</t>
        </is>
      </c>
      <c r="AD367" s="15">
        <f>AC367*0.006</f>
        <v/>
      </c>
      <c r="AE367" s="15">
        <f>AC367*0.02</f>
        <v/>
      </c>
      <c r="AF367" s="15">
        <f>AC367-AD367-AE367</f>
        <v/>
      </c>
      <c r="AG367" s="15" t="n"/>
      <c r="AH367" s="15" t="n"/>
      <c r="AI367" s="15">
        <f>SUM(AG367:AH367)</f>
        <v/>
      </c>
      <c r="AJ367" s="15">
        <f>AF367-AB367+AG367+AH367</f>
        <v/>
      </c>
      <c r="AK367" s="15">
        <f>IF(C367="是","杭州","江西工厂")</f>
        <v/>
      </c>
      <c r="AL367" s="6" t="inlineStr">
        <is>
          <t>交易成功</t>
        </is>
      </c>
      <c r="AM367" s="93" t="inlineStr">
        <is>
          <t>202603152200118261145 4144270</t>
        </is>
      </c>
      <c r="AN367" s="15" t="inlineStr">
        <is>
          <t>没有申请退款</t>
        </is>
      </c>
      <c r="AO367" s="15" t="n">
        <v>0</v>
      </c>
      <c r="AP367" s="15" t="n"/>
      <c r="AQ367" s="6" t="n"/>
      <c r="AR367" t="inlineStr">
        <is>
          <t>✓</t>
        </is>
      </c>
    </row>
    <row r="368" ht="24" customHeight="1">
      <c r="A368" s="16" t="inlineStr">
        <is>
          <t>淘宝</t>
        </is>
      </c>
      <c r="B368" s="14" t="inlineStr">
        <is>
          <t>2701731578017177085</t>
        </is>
      </c>
      <c r="C368" s="14" t="inlineStr">
        <is>
          <t>非已记录补单</t>
        </is>
      </c>
      <c r="D368" s="16" t="inlineStr">
        <is>
          <t>2026-03-15</t>
        </is>
      </c>
      <c r="E368" s="16" t="inlineStr">
        <is>
          <t>张玲玮</t>
        </is>
      </c>
      <c r="F368" s="16" t="inlineStr">
        <is>
          <t>18413441673-2828</t>
        </is>
      </c>
      <c r="G368" s="16" t="inlineStr">
        <is>
          <t>浙江省 嘉兴市 南湖区 东栅街道文贤路东方普罗旺斯141幢1单元2801室</t>
        </is>
      </c>
      <c r="H368" s="16" t="inlineStr">
        <is>
          <t>2026-04-11</t>
        </is>
      </c>
      <c r="I368" s="16" t="inlineStr">
        <is>
          <t>P25250100405</t>
        </is>
      </c>
      <c r="J368" s="16" t="inlineStr">
        <is>
          <t>樱桃木窄柜 |樱桃木1米餐边柜</t>
        </is>
      </c>
      <c r="K368" s="16" t="inlineStr">
        <is>
          <t>窄柜-整柜洞石背板-1.2米</t>
        </is>
      </c>
      <c r="L368" s="16" t="inlineStr">
        <is>
          <t>否</t>
        </is>
      </c>
      <c r="M368" s="16" t="inlineStr">
        <is>
          <t>1</t>
        </is>
      </c>
      <c r="N368" s="16" t="n"/>
      <c r="O368" s="16" t="inlineStr">
        <is>
          <t>壹米滴答快运</t>
        </is>
      </c>
      <c r="P368" s="16" t="inlineStr">
        <is>
          <t>700907648288</t>
        </is>
      </c>
      <c r="Q368" s="16" t="inlineStr">
        <is>
          <t>P50947184102</t>
        </is>
      </c>
      <c r="R368" s="16">
        <f>IFERROR(SUMPRODUCT(('2-定价总表'!$A$3:$A$493="PPS"&amp;MID(I368,2,99))*('2-定价总表'!$C$3:$C$493=K368)*('2-定价总表'!$T$3:$T$493))*IF(M368="",1,M368),"")</f>
        <v/>
      </c>
      <c r="S368" s="16" t="n">
        <v>4897.28</v>
      </c>
      <c r="T368" s="16" t="n">
        <v>235</v>
      </c>
      <c r="U368" s="16" t="n">
        <v>74</v>
      </c>
      <c r="V368" s="16" t="n">
        <v>119</v>
      </c>
      <c r="W368" s="16" t="n">
        <v>0</v>
      </c>
      <c r="X368" s="16" t="n">
        <v>0</v>
      </c>
      <c r="Y368" s="90" t="n"/>
      <c r="Z368" s="16" t="n">
        <v>0</v>
      </c>
      <c r="AA368" s="16" t="n">
        <v>0</v>
      </c>
      <c r="AB368" s="16">
        <f>SUM(S368:AA368)</f>
        <v/>
      </c>
      <c r="AC368" s="16" t="inlineStr">
        <is>
          <t>6130.21</t>
        </is>
      </c>
      <c r="AD368" s="16">
        <f>AC368*0.006</f>
        <v/>
      </c>
      <c r="AE368" s="16">
        <f>AC368*0.02</f>
        <v/>
      </c>
      <c r="AF368" s="16">
        <f>AC368-AD368-AE368</f>
        <v/>
      </c>
      <c r="AG368" s="16" t="n"/>
      <c r="AH368" s="16" t="n"/>
      <c r="AI368" s="16">
        <f>SUM(AG368:AH368)</f>
        <v/>
      </c>
      <c r="AJ368" s="16">
        <f>AF368-AB368+AG368+AH368</f>
        <v/>
      </c>
      <c r="AK368" s="16">
        <f>IF(C368="是","杭州","江西工厂")</f>
        <v/>
      </c>
      <c r="AL368" s="9" t="inlineStr">
        <is>
          <t>交易成功</t>
        </is>
      </c>
      <c r="AM368" s="93" t="inlineStr">
        <is>
          <t>202603152200119315141 6412365</t>
        </is>
      </c>
      <c r="AN368" s="16" t="inlineStr">
        <is>
          <t>没有申请退款</t>
        </is>
      </c>
      <c r="AO368" s="16" t="n">
        <v>0</v>
      </c>
      <c r="AP368" s="16" t="n"/>
      <c r="AQ368" s="9" t="n"/>
      <c r="AR368" t="inlineStr">
        <is>
          <t>[待填]成本/费用字段</t>
        </is>
      </c>
    </row>
    <row r="369" ht="24" customHeight="1">
      <c r="A369" s="15" t="inlineStr">
        <is>
          <t>淘宝</t>
        </is>
      </c>
      <c r="B369" s="14" t="inlineStr">
        <is>
          <t>4502127204029049720</t>
        </is>
      </c>
      <c r="C369" s="14" t="inlineStr">
        <is>
          <t>是</t>
        </is>
      </c>
      <c r="D369" s="15" t="inlineStr">
        <is>
          <t>2026-03-15</t>
        </is>
      </c>
      <c r="E369" s="15" t="inlineStr">
        <is>
          <t>未知</t>
        </is>
      </c>
      <c r="F369" s="15" t="inlineStr">
        <is>
          <t>未知</t>
        </is>
      </c>
      <c r="G369" s="15" t="inlineStr">
        <is>
          <t>未知</t>
        </is>
      </c>
      <c r="H369" s="15" t="inlineStr">
        <is>
          <t>2026-03-21</t>
        </is>
      </c>
      <c r="I369" s="15" t="inlineStr">
        <is>
          <t>P23410020201</t>
        </is>
      </c>
      <c r="J369" s="15" t="inlineStr">
        <is>
          <t>心流书桌 |樱桃木连柜书桌</t>
        </is>
      </c>
      <c r="K369" s="15" t="inlineStr">
        <is>
          <t>心流书桌-上柜&amp;下柜-1.1米</t>
        </is>
      </c>
      <c r="L369" s="15" t="n"/>
      <c r="M369" s="15" t="inlineStr">
        <is>
          <t>1</t>
        </is>
      </c>
      <c r="N369" s="15" t="n"/>
      <c r="O369" s="15" t="inlineStr">
        <is>
          <t>圆通速递</t>
        </is>
      </c>
      <c r="P369" s="15" t="inlineStr">
        <is>
          <t>YT2538598586532</t>
        </is>
      </c>
      <c r="Q369" s="15" t="n"/>
      <c r="R369" s="15">
        <f>IFERROR(SUMPRODUCT(('2-定价总表'!$A$3:$A$493="PPS"&amp;MID(I369,2,99))*('2-定价总表'!$C$3:$C$493=K369)*('2-定价总表'!$T$3:$T$493))*IF(M369="",1,M369),"")</f>
        <v/>
      </c>
      <c r="S369" s="49" t="n"/>
      <c r="T369" s="15" t="n"/>
      <c r="U369" s="15" t="n"/>
      <c r="V369" s="15" t="n"/>
      <c r="W369" s="15" t="n"/>
      <c r="X369" s="15" t="n"/>
      <c r="Y369" s="15" t="n"/>
      <c r="Z369" s="15" t="n"/>
      <c r="AA369" s="15" t="n"/>
      <c r="AB369" s="15">
        <f>SUM(S369:AA369)</f>
        <v/>
      </c>
      <c r="AC369" s="15" t="inlineStr">
        <is>
          <t>33.00</t>
        </is>
      </c>
      <c r="AD369" s="15">
        <f>AC369*0.006</f>
        <v/>
      </c>
      <c r="AE369" s="15">
        <f>AC369*0.02</f>
        <v/>
      </c>
      <c r="AF369" s="15">
        <f>AC369-AD369-AE369</f>
        <v/>
      </c>
      <c r="AG369" s="15" t="n"/>
      <c r="AH369" s="15" t="n"/>
      <c r="AI369" s="15">
        <f>SUM(AG369:AH369)</f>
        <v/>
      </c>
      <c r="AJ369" s="15">
        <f>AF369-AB369+AG369+AH369</f>
        <v/>
      </c>
      <c r="AK369" s="15">
        <f>IF(C369="是","杭州","江西工厂")</f>
        <v/>
      </c>
      <c r="AL369" s="6" t="inlineStr">
        <is>
          <t>交易成功</t>
        </is>
      </c>
      <c r="AM369" s="92" t="inlineStr">
        <is>
          <t>待匹配</t>
        </is>
      </c>
      <c r="AN369" s="15" t="inlineStr">
        <is>
          <t>没有申请退款</t>
        </is>
      </c>
      <c r="AO369" s="15" t="n">
        <v>0</v>
      </c>
      <c r="AP369" s="15" t="n"/>
      <c r="AQ369" s="6" t="n"/>
      <c r="AR369" t="inlineStr">
        <is>
          <t>✓</t>
        </is>
      </c>
    </row>
    <row r="370">
      <c r="A370" s="16" t="inlineStr">
        <is>
          <t>淘宝</t>
        </is>
      </c>
      <c r="B370" s="14" t="inlineStr">
        <is>
          <t>4502127204029058902</t>
        </is>
      </c>
      <c r="C370" s="14" t="inlineStr">
        <is>
          <t>是</t>
        </is>
      </c>
      <c r="D370" s="16" t="inlineStr">
        <is>
          <t>2026-03-15</t>
        </is>
      </c>
      <c r="E370" s="16" t="inlineStr">
        <is>
          <t>未知</t>
        </is>
      </c>
      <c r="F370" s="16" t="inlineStr">
        <is>
          <t>未知</t>
        </is>
      </c>
      <c r="G370" s="16" t="inlineStr">
        <is>
          <t>未知</t>
        </is>
      </c>
      <c r="H370" s="16" t="inlineStr">
        <is>
          <t>2026-03-21</t>
        </is>
      </c>
      <c r="I370" s="16" t="inlineStr">
        <is>
          <t>P26990050428</t>
        </is>
      </c>
      <c r="J370" s="16" t="inlineStr">
        <is>
          <t>商家安装sku</t>
        </is>
      </c>
      <c r="K370" s="16" t="inlineStr">
        <is>
          <t>商家安装sku</t>
        </is>
      </c>
      <c r="L370" s="16" t="n"/>
      <c r="M370" s="16" t="inlineStr">
        <is>
          <t>1</t>
        </is>
      </c>
      <c r="N370" s="16" t="n"/>
      <c r="O370" s="16" t="inlineStr">
        <is>
          <t>圆通速递</t>
        </is>
      </c>
      <c r="P370" s="16" t="inlineStr">
        <is>
          <t>YT2538598586532</t>
        </is>
      </c>
      <c r="Q370" s="16" t="n"/>
      <c r="R370" s="16">
        <f>IFERROR(SUMPRODUCT(('2-定价总表'!$A$3:$A$493="PPS"&amp;MID(I370,2,99))*('2-定价总表'!$C$3:$C$493=K370)*('2-定价总表'!$T$3:$T$493))*IF(M370="",1,M370),"")</f>
        <v/>
      </c>
      <c r="S370" s="49" t="n"/>
      <c r="T370" s="16" t="n"/>
      <c r="U370" s="16" t="n"/>
      <c r="V370" s="16" t="n"/>
      <c r="W370" s="16" t="n"/>
      <c r="X370" s="16" t="n"/>
      <c r="Y370" s="16" t="n"/>
      <c r="Z370" s="16" t="n"/>
      <c r="AA370" s="16" t="n"/>
      <c r="AB370" s="16">
        <f>SUM(S370:AA370)</f>
        <v/>
      </c>
      <c r="AC370" s="16" t="inlineStr">
        <is>
          <t>0.00</t>
        </is>
      </c>
      <c r="AD370" s="16">
        <f>AC370*0.006</f>
        <v/>
      </c>
      <c r="AE370" s="16">
        <f>AC370*0.02</f>
        <v/>
      </c>
      <c r="AF370" s="16">
        <f>AC370-AD370-AE370</f>
        <v/>
      </c>
      <c r="AG370" s="16" t="n"/>
      <c r="AH370" s="16" t="n"/>
      <c r="AI370" s="16">
        <f>SUM(AG370:AH370)</f>
        <v/>
      </c>
      <c r="AJ370" s="16">
        <f>AF370-AB370+AG370+AH370</f>
        <v/>
      </c>
      <c r="AK370" s="16">
        <f>IF(C370="是","杭州","江西工厂")</f>
        <v/>
      </c>
      <c r="AL370" s="9" t="inlineStr">
        <is>
          <t>交易成功</t>
        </is>
      </c>
      <c r="AM370" s="92" t="inlineStr">
        <is>
          <t>待匹配</t>
        </is>
      </c>
      <c r="AN370" s="16" t="inlineStr">
        <is>
          <t>没有申请退款</t>
        </is>
      </c>
      <c r="AO370" s="16" t="n">
        <v>0</v>
      </c>
      <c r="AP370" s="16" t="n"/>
      <c r="AQ370" s="9" t="n"/>
      <c r="AR370" t="inlineStr">
        <is>
          <t>✓</t>
        </is>
      </c>
    </row>
    <row r="371" ht="24" customHeight="1">
      <c r="A371" s="15" t="inlineStr">
        <is>
          <t>淘宝</t>
        </is>
      </c>
      <c r="B371" s="14" t="inlineStr">
        <is>
          <t>4502127204029076548</t>
        </is>
      </c>
      <c r="C371" s="14" t="inlineStr">
        <is>
          <t>是</t>
        </is>
      </c>
      <c r="D371" s="15" t="inlineStr">
        <is>
          <t>2026-03-15</t>
        </is>
      </c>
      <c r="E371" s="15" t="inlineStr">
        <is>
          <t>未知</t>
        </is>
      </c>
      <c r="F371" s="15" t="inlineStr">
        <is>
          <t>未知</t>
        </is>
      </c>
      <c r="G371" s="15" t="inlineStr">
        <is>
          <t>未知</t>
        </is>
      </c>
      <c r="H371" s="15" t="inlineStr">
        <is>
          <t>2026-03-21</t>
        </is>
      </c>
      <c r="I371" s="15" t="inlineStr">
        <is>
          <t>P26990090428</t>
        </is>
      </c>
      <c r="J371" s="15" t="inlineStr">
        <is>
          <t>淘宝自动生成sku-送货入户</t>
        </is>
      </c>
      <c r="K371" s="15" t="inlineStr">
        <is>
          <t>淘宝自动生成sku-送货入户</t>
        </is>
      </c>
      <c r="L371" s="15" t="n"/>
      <c r="M371" s="15" t="inlineStr">
        <is>
          <t>1</t>
        </is>
      </c>
      <c r="N371" s="15" t="n"/>
      <c r="O371" s="15" t="inlineStr">
        <is>
          <t>圆通速递</t>
        </is>
      </c>
      <c r="P371" s="15" t="inlineStr">
        <is>
          <t>YT2538598586532</t>
        </is>
      </c>
      <c r="Q371" s="15" t="n"/>
      <c r="R371" s="15">
        <f>IFERROR(SUMPRODUCT(('2-定价总表'!$A$3:$A$493="PPS"&amp;MID(I371,2,99))*('2-定价总表'!$C$3:$C$493=K371)*('2-定价总表'!$T$3:$T$493))*IF(M371="",1,M371),"")</f>
        <v/>
      </c>
      <c r="S371" s="49" t="n"/>
      <c r="T371" s="15" t="n"/>
      <c r="U371" s="15" t="n"/>
      <c r="V371" s="15" t="n"/>
      <c r="W371" s="15" t="n"/>
      <c r="X371" s="15" t="n"/>
      <c r="Y371" s="15" t="n"/>
      <c r="Z371" s="15" t="n"/>
      <c r="AA371" s="15" t="n"/>
      <c r="AB371" s="15">
        <f>SUM(S371:AA371)</f>
        <v/>
      </c>
      <c r="AC371" s="15" t="inlineStr">
        <is>
          <t>0.00</t>
        </is>
      </c>
      <c r="AD371" s="15">
        <f>AC371*0.006</f>
        <v/>
      </c>
      <c r="AE371" s="15">
        <f>AC371*0.02</f>
        <v/>
      </c>
      <c r="AF371" s="15">
        <f>AC371-AD371-AE371</f>
        <v/>
      </c>
      <c r="AG371" s="15" t="n"/>
      <c r="AH371" s="15" t="n"/>
      <c r="AI371" s="15">
        <f>SUM(AG371:AH371)</f>
        <v/>
      </c>
      <c r="AJ371" s="15">
        <f>AF371-AB371+AG371+AH371</f>
        <v/>
      </c>
      <c r="AK371" s="15">
        <f>IF(C371="是","杭州","江西工厂")</f>
        <v/>
      </c>
      <c r="AL371" s="6" t="inlineStr">
        <is>
          <t>交易成功</t>
        </is>
      </c>
      <c r="AM371" s="92" t="inlineStr">
        <is>
          <t>待匹配</t>
        </is>
      </c>
      <c r="AN371" s="15" t="inlineStr">
        <is>
          <t>没有申请退款</t>
        </is>
      </c>
      <c r="AO371" s="15" t="n">
        <v>0</v>
      </c>
      <c r="AP371" s="15" t="n"/>
      <c r="AQ371" s="6" t="n"/>
      <c r="AR371" t="inlineStr">
        <is>
          <t>✓</t>
        </is>
      </c>
    </row>
    <row r="372" ht="24" customHeight="1">
      <c r="A372" s="16" t="inlineStr">
        <is>
          <t>淘宝</t>
        </is>
      </c>
      <c r="B372" s="14" t="inlineStr">
        <is>
          <t>4502138438022037810</t>
        </is>
      </c>
      <c r="C372" s="14" t="inlineStr">
        <is>
          <t>非已记录补单</t>
        </is>
      </c>
      <c r="D372" s="16" t="inlineStr">
        <is>
          <t>2026-03-15</t>
        </is>
      </c>
      <c r="E372" s="16" t="inlineStr">
        <is>
          <t>张弘</t>
        </is>
      </c>
      <c r="F372" s="16" t="inlineStr">
        <is>
          <t>15780948209-5217</t>
        </is>
      </c>
      <c r="G372" s="16" t="inlineStr">
        <is>
          <t>江苏省 扬州市 邗江区 新盛街道星耀天地广场8号楼828山也空间设计</t>
        </is>
      </c>
      <c r="H372" s="16" t="inlineStr">
        <is>
          <t>2026-03-15</t>
        </is>
      </c>
      <c r="I372" s="16" t="inlineStr">
        <is>
          <t>P23980010606</t>
        </is>
      </c>
      <c r="J372" s="16" t="inlineStr">
        <is>
          <t>畔色样块</t>
        </is>
      </c>
      <c r="K372" s="16" t="inlineStr">
        <is>
          <t>榉木样块</t>
        </is>
      </c>
      <c r="L372" s="16" t="inlineStr">
        <is>
          <t>否</t>
        </is>
      </c>
      <c r="M372" s="16" t="inlineStr">
        <is>
          <t>1</t>
        </is>
      </c>
      <c r="N372" s="16" t="n"/>
      <c r="O372" s="16" t="inlineStr">
        <is>
          <t>韵达快递</t>
        </is>
      </c>
      <c r="P372" s="16" t="inlineStr">
        <is>
          <t>435082459004720</t>
        </is>
      </c>
      <c r="Q372" s="16" t="n"/>
      <c r="R372" s="16">
        <f>IFERROR(SUMPRODUCT(('2-定价总表'!$A$3:$A$493="PPS"&amp;MID(I372,2,99))*('2-定价总表'!$C$3:$C$493=K372)*('2-定价总表'!$T$3:$T$493))*IF(M372="",1,M372),"")</f>
        <v/>
      </c>
      <c r="S372" s="90" t="n"/>
      <c r="T372" s="90" t="n"/>
      <c r="U372" s="90" t="n"/>
      <c r="V372" s="90" t="n"/>
      <c r="W372" s="90" t="e">
        <v>#N/A</v>
      </c>
      <c r="X372" s="90" t="e">
        <v>#N/A</v>
      </c>
      <c r="Y372" s="90" t="n"/>
      <c r="Z372" s="90" t="e">
        <v>#N/A</v>
      </c>
      <c r="AA372" s="90" t="e">
        <v>#N/A</v>
      </c>
      <c r="AB372" s="16">
        <f>SUM(S372:AA372)</f>
        <v/>
      </c>
      <c r="AC372" s="16" t="inlineStr">
        <is>
          <t>20.00</t>
        </is>
      </c>
      <c r="AD372" s="16">
        <f>AC372*0.006</f>
        <v/>
      </c>
      <c r="AE372" s="16">
        <f>AC372*0.02</f>
        <v/>
      </c>
      <c r="AF372" s="16">
        <f>AC372-AD372-AE372</f>
        <v/>
      </c>
      <c r="AG372" s="16" t="n"/>
      <c r="AH372" s="16" t="n"/>
      <c r="AI372" s="16">
        <f>SUM(AG372:AH372)</f>
        <v/>
      </c>
      <c r="AJ372" s="16">
        <f>AF372-AB372+AG372+AH372</f>
        <v/>
      </c>
      <c r="AK372" s="16">
        <f>IF(C372="是","杭州","江西工厂")</f>
        <v/>
      </c>
      <c r="AL372" s="9" t="inlineStr">
        <is>
          <t>交易成功</t>
        </is>
      </c>
      <c r="AM372" s="93" t="inlineStr">
        <is>
          <t>202603152300113663144 3621887</t>
        </is>
      </c>
      <c r="AN372" s="16" t="inlineStr">
        <is>
          <t>没有申请退款</t>
        </is>
      </c>
      <c r="AO372" s="16" t="n">
        <v>0</v>
      </c>
      <c r="AP372" s="16" t="n"/>
      <c r="AQ372" s="9" t="n"/>
      <c r="AR372" s="88" t="inlineStr">
        <is>
          <t>公式错误/未解析: 订单赔付费、二次上门维修费、其它费用、好评/差价返、总成本、订单利润
[待填]成本/费用字段</t>
        </is>
      </c>
    </row>
    <row r="373" ht="24" customHeight="1">
      <c r="A373" s="15" t="inlineStr">
        <is>
          <t>淘宝</t>
        </is>
      </c>
      <c r="B373" s="14" t="inlineStr">
        <is>
          <t>4502124975022013145</t>
        </is>
      </c>
      <c r="C373" s="14" t="inlineStr">
        <is>
          <t>非已记录补单</t>
        </is>
      </c>
      <c r="D373" s="15" t="inlineStr">
        <is>
          <t>2026-03-14</t>
        </is>
      </c>
      <c r="E373" s="15" t="inlineStr">
        <is>
          <t>未知</t>
        </is>
      </c>
      <c r="F373" s="15" t="inlineStr">
        <is>
          <t>未知</t>
        </is>
      </c>
      <c r="G373" s="15" t="inlineStr">
        <is>
          <t>未知</t>
        </is>
      </c>
      <c r="H373" s="15" t="n"/>
      <c r="I373" s="15" t="inlineStr">
        <is>
          <t>P25250100405</t>
        </is>
      </c>
      <c r="J373" s="15" t="inlineStr">
        <is>
          <t>樱桃木窄柜 |樱桃木1米餐边柜</t>
        </is>
      </c>
      <c r="K373" s="15" t="inlineStr">
        <is>
          <t>窄柜-整柜洞石背板-1.2米</t>
        </is>
      </c>
      <c r="L373" s="15" t="n"/>
      <c r="M373" s="15" t="inlineStr">
        <is>
          <t>1</t>
        </is>
      </c>
      <c r="N373" s="15" t="n"/>
      <c r="O373" s="15" t="n"/>
      <c r="P373" s="15" t="n"/>
      <c r="Q373" s="15" t="n"/>
      <c r="R373" s="15">
        <f>IFERROR(SUMPRODUCT(('2-定价总表'!$A$3:$A$493="PPS"&amp;MID(I373,2,99))*('2-定价总表'!$C$3:$C$493=K373)*('2-定价总表'!$T$3:$T$493))*IF(M373="",1,M373),"")</f>
        <v/>
      </c>
      <c r="S373" s="90" t="n"/>
      <c r="T373" s="90" t="n"/>
      <c r="U373" s="90" t="n"/>
      <c r="V373" s="90" t="n"/>
      <c r="W373" s="90" t="n"/>
      <c r="X373" s="90" t="n"/>
      <c r="Y373" s="90" t="n"/>
      <c r="Z373" s="90" t="n"/>
      <c r="AA373" s="90" t="n"/>
      <c r="AB373" s="15">
        <f>SUM(S373:AA373)</f>
        <v/>
      </c>
      <c r="AC373" s="15" t="inlineStr">
        <is>
          <t>6135.21</t>
        </is>
      </c>
      <c r="AD373" s="15">
        <f>AC373*0.006</f>
        <v/>
      </c>
      <c r="AE373" s="15">
        <f>AC373*0.02</f>
        <v/>
      </c>
      <c r="AF373" s="15">
        <f>AC373-AD373-AE373</f>
        <v/>
      </c>
      <c r="AG373" s="15" t="n"/>
      <c r="AH373" s="15" t="n"/>
      <c r="AI373" s="15">
        <f>SUM(AG373:AH373)</f>
        <v/>
      </c>
      <c r="AJ373" s="15">
        <f>AF373-AB373+AG373+AH373</f>
        <v/>
      </c>
      <c r="AK373" s="15">
        <f>IF(C373="是","杭州","江西工厂")</f>
        <v/>
      </c>
      <c r="AL373" s="6" t="inlineStr">
        <is>
          <t>交易关闭</t>
        </is>
      </c>
      <c r="AM373" s="94" t="inlineStr">
        <is>
          <t>—</t>
        </is>
      </c>
      <c r="AN373" s="15" t="inlineStr">
        <is>
          <t>退款成功</t>
        </is>
      </c>
      <c r="AO373" s="15" t="n">
        <v>6135.21</v>
      </c>
      <c r="AP373" s="15" t="n"/>
      <c r="AQ373" s="6" t="n"/>
      <c r="AR373" t="inlineStr">
        <is>
          <t>✓</t>
        </is>
      </c>
    </row>
    <row r="374" ht="36" customHeight="1">
      <c r="A374" s="16" t="inlineStr">
        <is>
          <t>淘宝</t>
        </is>
      </c>
      <c r="B374" s="14" t="inlineStr">
        <is>
          <t>2701728267007022851</t>
        </is>
      </c>
      <c r="C374" s="14" t="inlineStr">
        <is>
          <t>非已记录补单</t>
        </is>
      </c>
      <c r="D374" s="16" t="inlineStr">
        <is>
          <t>2026-03-14</t>
        </is>
      </c>
      <c r="E374" s="16" t="inlineStr">
        <is>
          <t>未知</t>
        </is>
      </c>
      <c r="F374" s="16" t="inlineStr">
        <is>
          <t>未知</t>
        </is>
      </c>
      <c r="G374" s="16" t="inlineStr">
        <is>
          <t>未知</t>
        </is>
      </c>
      <c r="H374" s="16" t="n"/>
      <c r="I374" s="16" t="inlineStr">
        <is>
          <t>P23250050202</t>
        </is>
      </c>
      <c r="J374" s="16" t="inlineStr">
        <is>
          <t>万象餐边柜 |樱桃木旋转餐边柜</t>
        </is>
      </c>
      <c r="K374" s="16" t="inlineStr">
        <is>
          <t>旋转餐边柜-洞洞板-下柜（无桌）-1.6米</t>
        </is>
      </c>
      <c r="L374" s="16" t="n"/>
      <c r="M374" s="16" t="inlineStr">
        <is>
          <t>1</t>
        </is>
      </c>
      <c r="N374" s="16" t="n"/>
      <c r="O374" s="16" t="n"/>
      <c r="P374" s="16" t="n"/>
      <c r="Q374" s="16" t="n"/>
      <c r="R374" s="16">
        <f>IFERROR(SUMPRODUCT(('2-定价总表'!$A$3:$A$493="PPS"&amp;MID(I374,2,99))*('2-定价总表'!$C$3:$C$493=K374)*('2-定价总表'!$T$3:$T$493))*IF(M374="",1,M374),"")</f>
        <v/>
      </c>
      <c r="S374" s="90" t="n"/>
      <c r="T374" s="90" t="n"/>
      <c r="U374" s="90" t="n"/>
      <c r="V374" s="90" t="n"/>
      <c r="W374" s="90" t="n"/>
      <c r="X374" s="90" t="n"/>
      <c r="Y374" s="90" t="n"/>
      <c r="Z374" s="90" t="n"/>
      <c r="AA374" s="90" t="n"/>
      <c r="AB374" s="16">
        <f>SUM(S374:AA374)</f>
        <v/>
      </c>
      <c r="AC374" s="16" t="n"/>
      <c r="AD374" s="16">
        <f>AC374*0.006</f>
        <v/>
      </c>
      <c r="AE374" s="16">
        <f>AC374*0.02</f>
        <v/>
      </c>
      <c r="AF374" s="16">
        <f>AC374-AD374-AE374</f>
        <v/>
      </c>
      <c r="AG374" s="16" t="n"/>
      <c r="AH374" s="16" t="n"/>
      <c r="AI374" s="16">
        <f>SUM(AG374:AH374)</f>
        <v/>
      </c>
      <c r="AJ374" s="16">
        <f>AF374-AB374+AG374+AH374</f>
        <v/>
      </c>
      <c r="AK374" s="16">
        <f>IF(C374="是","杭州","江西工厂")</f>
        <v/>
      </c>
      <c r="AL374" s="9" t="inlineStr">
        <is>
          <t>交易关闭</t>
        </is>
      </c>
      <c r="AM374" s="94" t="inlineStr">
        <is>
          <t>—</t>
        </is>
      </c>
      <c r="AN374" s="16" t="inlineStr">
        <is>
          <t>没有申请退款</t>
        </is>
      </c>
      <c r="AO374" s="16" t="n">
        <v>0</v>
      </c>
      <c r="AP374" s="16" t="n"/>
      <c r="AQ374" s="9" t="inlineStr">
        <is>
          <t>定制榉木1.6下柜+1.3双腿餐桌，下柜高度做1米，台面换榉木实木，活动到手6325元</t>
        </is>
      </c>
      <c r="AR374" t="inlineStr">
        <is>
          <t>✓</t>
        </is>
      </c>
    </row>
    <row r="375">
      <c r="A375" s="15" t="inlineStr">
        <is>
          <t>淘宝</t>
        </is>
      </c>
      <c r="B375" s="14" t="inlineStr">
        <is>
          <t>2701728267007040497</t>
        </is>
      </c>
      <c r="C375" s="14" t="inlineStr">
        <is>
          <t>非已记录补单</t>
        </is>
      </c>
      <c r="D375" s="15" t="inlineStr">
        <is>
          <t>2026-03-14</t>
        </is>
      </c>
      <c r="E375" s="15" t="inlineStr">
        <is>
          <t>未知</t>
        </is>
      </c>
      <c r="F375" s="15" t="inlineStr">
        <is>
          <t>未知</t>
        </is>
      </c>
      <c r="G375" s="15" t="inlineStr">
        <is>
          <t>未知</t>
        </is>
      </c>
      <c r="H375" s="15" t="n"/>
      <c r="I375" s="15" t="inlineStr">
        <is>
          <t>P26990050428</t>
        </is>
      </c>
      <c r="J375" s="15" t="inlineStr">
        <is>
          <t>商家安装sku</t>
        </is>
      </c>
      <c r="K375" s="15" t="inlineStr">
        <is>
          <t>商家安装sku</t>
        </is>
      </c>
      <c r="L375" s="15" t="n"/>
      <c r="M375" s="15" t="inlineStr">
        <is>
          <t>1</t>
        </is>
      </c>
      <c r="N375" s="15" t="n"/>
      <c r="O375" s="15" t="n"/>
      <c r="P375" s="15" t="n"/>
      <c r="Q375" s="15" t="n"/>
      <c r="R375" s="15">
        <f>IFERROR(SUMPRODUCT(('2-定价总表'!$A$3:$A$493="PPS"&amp;MID(I375,2,99))*('2-定价总表'!$C$3:$C$493=K375)*('2-定价总表'!$T$3:$T$493))*IF(M375="",1,M375),"")</f>
        <v/>
      </c>
      <c r="S375" s="90" t="n"/>
      <c r="T375" s="90" t="n"/>
      <c r="U375" s="90" t="n"/>
      <c r="V375" s="90" t="n"/>
      <c r="W375" s="90" t="n"/>
      <c r="X375" s="90" t="n"/>
      <c r="Y375" s="90" t="n"/>
      <c r="Z375" s="90" t="n"/>
      <c r="AA375" s="90" t="n"/>
      <c r="AB375" s="15">
        <f>SUM(S375:AA375)</f>
        <v/>
      </c>
      <c r="AC375" s="15" t="n"/>
      <c r="AD375" s="15">
        <f>AC375*0.006</f>
        <v/>
      </c>
      <c r="AE375" s="15">
        <f>AC375*0.02</f>
        <v/>
      </c>
      <c r="AF375" s="15">
        <f>AC375-AD375-AE375</f>
        <v/>
      </c>
      <c r="AG375" s="15" t="n"/>
      <c r="AH375" s="15" t="n"/>
      <c r="AI375" s="15">
        <f>SUM(AG375:AH375)</f>
        <v/>
      </c>
      <c r="AJ375" s="15">
        <f>AF375-AB375+AG375+AH375</f>
        <v/>
      </c>
      <c r="AK375" s="15">
        <f>IF(C375="是","杭州","江西工厂")</f>
        <v/>
      </c>
      <c r="AL375" s="6" t="inlineStr">
        <is>
          <t>交易关闭</t>
        </is>
      </c>
      <c r="AM375" s="94" t="inlineStr">
        <is>
          <t>—</t>
        </is>
      </c>
      <c r="AN375" s="15" t="inlineStr">
        <is>
          <t>没有申请退款</t>
        </is>
      </c>
      <c r="AO375" s="15" t="n">
        <v>0</v>
      </c>
      <c r="AP375" s="15" t="n"/>
      <c r="AQ375" s="6" t="inlineStr">
        <is>
          <t>定制榉木1.6下柜+1.3双腿餐桌，下柜高度做1米，台面换榉木实木，活动到手6325元</t>
        </is>
      </c>
      <c r="AR375" t="inlineStr">
        <is>
          <t>✓</t>
        </is>
      </c>
    </row>
    <row r="376" ht="24" customHeight="1">
      <c r="A376" s="16" t="inlineStr">
        <is>
          <t>淘宝</t>
        </is>
      </c>
      <c r="B376" s="14" t="inlineStr">
        <is>
          <t>4502136961008037825</t>
        </is>
      </c>
      <c r="C376" s="14" t="inlineStr">
        <is>
          <t>非已记录补单</t>
        </is>
      </c>
      <c r="D376" s="16" t="inlineStr">
        <is>
          <t>2026-03-14</t>
        </is>
      </c>
      <c r="E376" s="16" t="inlineStr">
        <is>
          <t>章莉萍</t>
        </is>
      </c>
      <c r="F376" s="16" t="n">
        <v>0</v>
      </c>
      <c r="G376" s="16" t="n">
        <v>0</v>
      </c>
      <c r="H376" s="16" t="n"/>
      <c r="I376" s="16" t="inlineStr">
        <is>
          <t>P24210070901</t>
        </is>
      </c>
      <c r="J376" s="16" t="inlineStr">
        <is>
          <t>榉木岩板餐桌 |榉木三角腿岩板餐桌</t>
        </is>
      </c>
      <c r="K376" s="16" t="inlineStr">
        <is>
          <t>榉木餐桌-1.2米</t>
        </is>
      </c>
      <c r="L376" s="16" t="inlineStr">
        <is>
          <t>否</t>
        </is>
      </c>
      <c r="M376" s="16" t="inlineStr">
        <is>
          <t>1</t>
        </is>
      </c>
      <c r="N376" s="16" t="n"/>
      <c r="O376" s="16" t="n"/>
      <c r="P376" s="16" t="n"/>
      <c r="Q376" s="16" t="n"/>
      <c r="R376" s="15">
        <f>IFERROR(SUMPRODUCT(('2-定价总表'!$A$3:$A$493="PPS"&amp;MID(I376,2,99))*('2-定价总表'!$C$3:$C$493=K376)*('2-定价总表'!$T$3:$T$493))*IF(M376="",1,M376),"")</f>
        <v/>
      </c>
      <c r="S376" s="53" t="inlineStr">
        <is>
          <t>、</t>
        </is>
      </c>
      <c r="T376" s="16" t="n">
        <v>0</v>
      </c>
      <c r="U376" s="16" t="n">
        <v>0</v>
      </c>
      <c r="V376" s="16" t="n">
        <v>0</v>
      </c>
      <c r="W376" s="90" t="n"/>
      <c r="X376" s="90" t="n"/>
      <c r="Y376" s="90" t="n"/>
      <c r="Z376" s="90" t="n"/>
      <c r="AA376" s="90" t="n"/>
      <c r="AB376" s="16">
        <f>SUM(S376:AA376)</f>
        <v/>
      </c>
      <c r="AC376" s="16" t="inlineStr">
        <is>
          <t>2830.08</t>
        </is>
      </c>
      <c r="AD376" s="16">
        <f>AC376*0.006</f>
        <v/>
      </c>
      <c r="AE376" s="16">
        <f>AC376*0.02</f>
        <v/>
      </c>
      <c r="AF376" s="16">
        <f>AC376-AD376-AE376</f>
        <v/>
      </c>
      <c r="AG376" s="16" t="n"/>
      <c r="AH376" s="16" t="n"/>
      <c r="AI376" s="16">
        <f>SUM(AG376:AH376)</f>
        <v/>
      </c>
      <c r="AJ376" s="16">
        <f>AF376-AB376+AG376+AH376</f>
        <v/>
      </c>
      <c r="AK376" s="16">
        <f>IF(C376="是","杭州","江西工厂")</f>
        <v/>
      </c>
      <c r="AL376" s="9" t="inlineStr">
        <is>
          <t>交易关闭</t>
        </is>
      </c>
      <c r="AM376" s="94" t="inlineStr">
        <is>
          <t>—</t>
        </is>
      </c>
      <c r="AN376" s="16" t="inlineStr">
        <is>
          <t>退款成功</t>
        </is>
      </c>
      <c r="AO376" s="16" t="n">
        <v>2830.08</v>
      </c>
      <c r="AP376" s="16" t="n"/>
      <c r="AQ376" s="9" t="n"/>
      <c r="AR376" s="88" t="inlineStr">
        <is>
          <t>✓</t>
        </is>
      </c>
    </row>
    <row r="377" ht="36" customHeight="1">
      <c r="A377" s="15" t="inlineStr">
        <is>
          <t>淘宝</t>
        </is>
      </c>
      <c r="B377" s="14" t="inlineStr">
        <is>
          <t>2701723620004029881</t>
        </is>
      </c>
      <c r="C377" s="14" t="inlineStr">
        <is>
          <t>是</t>
        </is>
      </c>
      <c r="D377" s="15" t="inlineStr">
        <is>
          <t>2026-03-14</t>
        </is>
      </c>
      <c r="E377" s="15" t="inlineStr">
        <is>
          <t>未知</t>
        </is>
      </c>
      <c r="F377" s="15" t="inlineStr">
        <is>
          <t>未知</t>
        </is>
      </c>
      <c r="G377" s="15" t="inlineStr">
        <is>
          <t>未知</t>
        </is>
      </c>
      <c r="H377" s="15" t="inlineStr">
        <is>
          <t>2026-03-16</t>
        </is>
      </c>
      <c r="I377" s="15" t="inlineStr">
        <is>
          <t>P24450030915</t>
        </is>
      </c>
      <c r="J377" s="15" t="inlineStr">
        <is>
          <t>书柜-新 |樱桃木2024款书柜</t>
        </is>
      </c>
      <c r="K377" s="15" t="inlineStr">
        <is>
          <t>书柜-灵感抽屉柜（3块横隔板）-1.0米</t>
        </is>
      </c>
      <c r="L377" s="15" t="inlineStr">
        <is>
          <t>否</t>
        </is>
      </c>
      <c r="M377" s="15" t="inlineStr">
        <is>
          <t>1</t>
        </is>
      </c>
      <c r="N377" s="15" t="n"/>
      <c r="O377" s="15" t="inlineStr">
        <is>
          <t>圆通速递</t>
        </is>
      </c>
      <c r="P377" s="15" t="inlineStr">
        <is>
          <t>YT2538425784885</t>
        </is>
      </c>
      <c r="Q377" s="15" t="n"/>
      <c r="R377" s="15">
        <f>IFERROR(SUMPRODUCT(('2-定价总表'!$A$3:$A$493="PPS"&amp;MID(I377,2,99))*('2-定价总表'!$C$3:$C$493=K377)*('2-定价总表'!$T$3:$T$493))*IF(M377="",1,M377),"")</f>
        <v/>
      </c>
      <c r="S377" s="49" t="n"/>
      <c r="T377" s="15" t="n"/>
      <c r="U377" s="15" t="n"/>
      <c r="V377" s="15" t="n"/>
      <c r="W377" s="15" t="n"/>
      <c r="X377" s="15" t="n"/>
      <c r="Y377" s="15" t="n"/>
      <c r="Z377" s="15" t="n"/>
      <c r="AA377" s="15" t="n"/>
      <c r="AB377" s="15">
        <f>SUM(S377:AA377)</f>
        <v/>
      </c>
      <c r="AC377" s="15" t="inlineStr">
        <is>
          <t>33.00</t>
        </is>
      </c>
      <c r="AD377" s="15">
        <f>AC377*0.006</f>
        <v/>
      </c>
      <c r="AE377" s="15">
        <f>AC377*0.02</f>
        <v/>
      </c>
      <c r="AF377" s="15">
        <f>AC377-AD377-AE377</f>
        <v/>
      </c>
      <c r="AG377" s="15" t="n"/>
      <c r="AH377" s="15" t="n"/>
      <c r="AI377" s="15">
        <f>SUM(AG377:AH377)</f>
        <v/>
      </c>
      <c r="AJ377" s="15">
        <f>AF377-AB377+AG377+AH377</f>
        <v/>
      </c>
      <c r="AK377" s="15">
        <f>IF(C377="是","杭州","江西工厂")</f>
        <v/>
      </c>
      <c r="AL377" s="6" t="inlineStr">
        <is>
          <t>交易成功</t>
        </is>
      </c>
      <c r="AM377" s="93" t="inlineStr">
        <is>
          <t>202603142300113925145 8731201</t>
        </is>
      </c>
      <c r="AN377" s="15" t="inlineStr">
        <is>
          <t>没有申请退款</t>
        </is>
      </c>
      <c r="AO377" s="15" t="n">
        <v>0</v>
      </c>
      <c r="AP377" s="15" t="n"/>
      <c r="AQ377" s="6" t="n"/>
      <c r="AR377" t="inlineStr">
        <is>
          <t>✓</t>
        </is>
      </c>
    </row>
    <row r="378" ht="36" customHeight="1">
      <c r="A378" s="16" t="inlineStr">
        <is>
          <t>淘宝</t>
        </is>
      </c>
      <c r="B378" s="14" t="inlineStr">
        <is>
          <t>4502136675003023211</t>
        </is>
      </c>
      <c r="C378" s="14" t="inlineStr">
        <is>
          <t>是</t>
        </is>
      </c>
      <c r="D378" s="16" t="inlineStr">
        <is>
          <t>2026-03-14</t>
        </is>
      </c>
      <c r="E378" s="16" t="inlineStr">
        <is>
          <t>未知</t>
        </is>
      </c>
      <c r="F378" s="16" t="inlineStr">
        <is>
          <t>未知</t>
        </is>
      </c>
      <c r="G378" s="16" t="inlineStr">
        <is>
          <t>未知</t>
        </is>
      </c>
      <c r="H378" s="16" t="inlineStr">
        <is>
          <t>2026-03-16</t>
        </is>
      </c>
      <c r="I378" s="16" t="inlineStr">
        <is>
          <t>P23250050202</t>
        </is>
      </c>
      <c r="J378" s="16" t="inlineStr">
        <is>
          <t>万象餐边柜 |樱桃木旋转餐边柜</t>
        </is>
      </c>
      <c r="K378" s="16" t="inlineStr">
        <is>
          <t>旋转餐边柜-洞洞板-下柜（无桌）-1.6米</t>
        </is>
      </c>
      <c r="L378" s="16" t="n"/>
      <c r="M378" s="16" t="inlineStr">
        <is>
          <t>1</t>
        </is>
      </c>
      <c r="N378" s="16" t="n"/>
      <c r="O378" s="16" t="inlineStr">
        <is>
          <t>圆通速递</t>
        </is>
      </c>
      <c r="P378" s="16" t="inlineStr">
        <is>
          <t>YT2584359739413</t>
        </is>
      </c>
      <c r="Q378" s="16" t="n"/>
      <c r="R378" s="16">
        <f>IFERROR(SUMPRODUCT(('2-定价总表'!$A$3:$A$493="PPS"&amp;MID(I378,2,99))*('2-定价总表'!$C$3:$C$493=K378)*('2-定价总表'!$T$3:$T$493))*IF(M378="",1,M378),"")</f>
        <v/>
      </c>
      <c r="S378" s="49" t="n"/>
      <c r="T378" s="16" t="n"/>
      <c r="U378" s="16" t="n"/>
      <c r="V378" s="16" t="n"/>
      <c r="W378" s="16" t="n"/>
      <c r="X378" s="16" t="n"/>
      <c r="Y378" s="16" t="n"/>
      <c r="Z378" s="16" t="n"/>
      <c r="AA378" s="16" t="n"/>
      <c r="AB378" s="16">
        <f>SUM(S378:AA378)</f>
        <v/>
      </c>
      <c r="AC378" s="16" t="inlineStr">
        <is>
          <t>25.00</t>
        </is>
      </c>
      <c r="AD378" s="16">
        <f>AC378*0.006</f>
        <v/>
      </c>
      <c r="AE378" s="16">
        <f>AC378*0.02</f>
        <v/>
      </c>
      <c r="AF378" s="16">
        <f>AC378-AD378-AE378</f>
        <v/>
      </c>
      <c r="AG378" s="16" t="n"/>
      <c r="AH378" s="16" t="n"/>
      <c r="AI378" s="16">
        <f>SUM(AG378:AH378)</f>
        <v/>
      </c>
      <c r="AJ378" s="16">
        <f>AF378-AB378+AG378+AH378</f>
        <v/>
      </c>
      <c r="AK378" s="16">
        <f>IF(C378="是","杭州","江西工厂")</f>
        <v/>
      </c>
      <c r="AL378" s="9" t="inlineStr">
        <is>
          <t>交易成功</t>
        </is>
      </c>
      <c r="AM378" s="92" t="inlineStr">
        <is>
          <t>待匹配</t>
        </is>
      </c>
      <c r="AN378" s="16" t="inlineStr">
        <is>
          <t>没有申请退款</t>
        </is>
      </c>
      <c r="AO378" s="16" t="n">
        <v>0</v>
      </c>
      <c r="AP378" s="16" t="n"/>
      <c r="AQ378" s="9" t="n"/>
      <c r="AR378" t="inlineStr">
        <is>
          <t>✓</t>
        </is>
      </c>
    </row>
    <row r="379">
      <c r="A379" s="15" t="inlineStr">
        <is>
          <t>淘宝</t>
        </is>
      </c>
      <c r="B379" s="14" t="inlineStr">
        <is>
          <t>4502136675003050039</t>
        </is>
      </c>
      <c r="C379" s="14" t="inlineStr">
        <is>
          <t>是</t>
        </is>
      </c>
      <c r="D379" s="15" t="inlineStr">
        <is>
          <t>2026-03-14</t>
        </is>
      </c>
      <c r="E379" s="15" t="inlineStr">
        <is>
          <t>未知</t>
        </is>
      </c>
      <c r="F379" s="15" t="inlineStr">
        <is>
          <t>未知</t>
        </is>
      </c>
      <c r="G379" s="15" t="inlineStr">
        <is>
          <t>未知</t>
        </is>
      </c>
      <c r="H379" s="15" t="inlineStr">
        <is>
          <t>2026-03-16</t>
        </is>
      </c>
      <c r="I379" s="15" t="inlineStr">
        <is>
          <t>P26990050428</t>
        </is>
      </c>
      <c r="J379" s="15" t="inlineStr">
        <is>
          <t>商家安装sku</t>
        </is>
      </c>
      <c r="K379" s="15" t="inlineStr">
        <is>
          <t>商家安装sku</t>
        </is>
      </c>
      <c r="L379" s="15" t="n"/>
      <c r="M379" s="15" t="inlineStr">
        <is>
          <t>1</t>
        </is>
      </c>
      <c r="N379" s="15" t="n"/>
      <c r="O379" s="15" t="inlineStr">
        <is>
          <t>圆通速递</t>
        </is>
      </c>
      <c r="P379" s="15" t="inlineStr">
        <is>
          <t>YT2584359739413</t>
        </is>
      </c>
      <c r="Q379" s="15" t="n"/>
      <c r="R379" s="15">
        <f>IFERROR(SUMPRODUCT(('2-定价总表'!$A$3:$A$493="PPS"&amp;MID(I379,2,99))*('2-定价总表'!$C$3:$C$493=K379)*('2-定价总表'!$T$3:$T$493))*IF(M379="",1,M379),"")</f>
        <v/>
      </c>
      <c r="S379" s="49" t="n"/>
      <c r="T379" s="15" t="n"/>
      <c r="U379" s="15" t="n"/>
      <c r="V379" s="15" t="n"/>
      <c r="W379" s="15" t="n"/>
      <c r="X379" s="15" t="n"/>
      <c r="Y379" s="15" t="n"/>
      <c r="Z379" s="15" t="n"/>
      <c r="AA379" s="15" t="n"/>
      <c r="AB379" s="15">
        <f>SUM(S379:AA379)</f>
        <v/>
      </c>
      <c r="AC379" s="15" t="inlineStr">
        <is>
          <t>0.00</t>
        </is>
      </c>
      <c r="AD379" s="15">
        <f>AC379*0.006</f>
        <v/>
      </c>
      <c r="AE379" s="15">
        <f>AC379*0.02</f>
        <v/>
      </c>
      <c r="AF379" s="15">
        <f>AC379-AD379-AE379</f>
        <v/>
      </c>
      <c r="AG379" s="15" t="n"/>
      <c r="AH379" s="15" t="n"/>
      <c r="AI379" s="15">
        <f>SUM(AG379:AH379)</f>
        <v/>
      </c>
      <c r="AJ379" s="15">
        <f>AF379-AB379+AG379+AH379</f>
        <v/>
      </c>
      <c r="AK379" s="15">
        <f>IF(C379="是","杭州","江西工厂")</f>
        <v/>
      </c>
      <c r="AL379" s="6" t="inlineStr">
        <is>
          <t>交易成功</t>
        </is>
      </c>
      <c r="AM379" s="92" t="inlineStr">
        <is>
          <t>待匹配</t>
        </is>
      </c>
      <c r="AN379" s="15" t="inlineStr">
        <is>
          <t>没有申请退款</t>
        </is>
      </c>
      <c r="AO379" s="15" t="n">
        <v>0</v>
      </c>
      <c r="AP379" s="15" t="n"/>
      <c r="AQ379" s="6" t="n"/>
      <c r="AR379" t="inlineStr">
        <is>
          <t>✓</t>
        </is>
      </c>
    </row>
    <row r="380" ht="24" customHeight="1">
      <c r="A380" s="16" t="inlineStr">
        <is>
          <t>淘宝</t>
        </is>
      </c>
      <c r="B380" s="14" t="inlineStr">
        <is>
          <t>4502136675003069220</t>
        </is>
      </c>
      <c r="C380" s="14" t="inlineStr">
        <is>
          <t>是</t>
        </is>
      </c>
      <c r="D380" s="16" t="inlineStr">
        <is>
          <t>2026-03-14</t>
        </is>
      </c>
      <c r="E380" s="16" t="inlineStr">
        <is>
          <t>未知</t>
        </is>
      </c>
      <c r="F380" s="16" t="inlineStr">
        <is>
          <t>未知</t>
        </is>
      </c>
      <c r="G380" s="16" t="inlineStr">
        <is>
          <t>未知</t>
        </is>
      </c>
      <c r="H380" s="16" t="inlineStr">
        <is>
          <t>2026-03-16</t>
        </is>
      </c>
      <c r="I380" s="16" t="inlineStr">
        <is>
          <t>P26990090428</t>
        </is>
      </c>
      <c r="J380" s="16" t="inlineStr">
        <is>
          <t>淘宝自动生成sku-送货入户</t>
        </is>
      </c>
      <c r="K380" s="16" t="inlineStr">
        <is>
          <t>淘宝自动生成sku-送货入户</t>
        </is>
      </c>
      <c r="L380" s="16" t="n"/>
      <c r="M380" s="16" t="inlineStr">
        <is>
          <t>1</t>
        </is>
      </c>
      <c r="N380" s="16" t="n"/>
      <c r="O380" s="16" t="inlineStr">
        <is>
          <t>圆通速递</t>
        </is>
      </c>
      <c r="P380" s="16" t="inlineStr">
        <is>
          <t>YT2584359739413</t>
        </is>
      </c>
      <c r="Q380" s="16" t="n"/>
      <c r="R380" s="16">
        <f>IFERROR(SUMPRODUCT(('2-定价总表'!$A$3:$A$493="PPS"&amp;MID(I380,2,99))*('2-定价总表'!$C$3:$C$493=K380)*('2-定价总表'!$T$3:$T$493))*IF(M380="",1,M380),"")</f>
        <v/>
      </c>
      <c r="S380" s="49" t="n"/>
      <c r="T380" s="16" t="n"/>
      <c r="U380" s="16" t="n"/>
      <c r="V380" s="16" t="n"/>
      <c r="W380" s="16" t="n"/>
      <c r="X380" s="16" t="n"/>
      <c r="Y380" s="16" t="n"/>
      <c r="Z380" s="16" t="n"/>
      <c r="AA380" s="16" t="n"/>
      <c r="AB380" s="16">
        <f>SUM(S380:AA380)</f>
        <v/>
      </c>
      <c r="AC380" s="16" t="inlineStr">
        <is>
          <t>0.00</t>
        </is>
      </c>
      <c r="AD380" s="16">
        <f>AC380*0.006</f>
        <v/>
      </c>
      <c r="AE380" s="16">
        <f>AC380*0.02</f>
        <v/>
      </c>
      <c r="AF380" s="16">
        <f>AC380-AD380-AE380</f>
        <v/>
      </c>
      <c r="AG380" s="16" t="n"/>
      <c r="AH380" s="16" t="n"/>
      <c r="AI380" s="16">
        <f>SUM(AG380:AH380)</f>
        <v/>
      </c>
      <c r="AJ380" s="16">
        <f>AF380-AB380+AG380+AH380</f>
        <v/>
      </c>
      <c r="AK380" s="16">
        <f>IF(C380="是","杭州","江西工厂")</f>
        <v/>
      </c>
      <c r="AL380" s="9" t="inlineStr">
        <is>
          <t>交易成功</t>
        </is>
      </c>
      <c r="AM380" s="92" t="inlineStr">
        <is>
          <t>待匹配</t>
        </is>
      </c>
      <c r="AN380" s="16" t="inlineStr">
        <is>
          <t>没有申请退款</t>
        </is>
      </c>
      <c r="AO380" s="16" t="n">
        <v>0</v>
      </c>
      <c r="AP380" s="16" t="n"/>
      <c r="AQ380" s="9" t="n"/>
      <c r="AR380" t="inlineStr">
        <is>
          <t>✓</t>
        </is>
      </c>
    </row>
    <row r="381" ht="36" customHeight="1">
      <c r="A381" s="15" t="inlineStr">
        <is>
          <t>淘宝</t>
        </is>
      </c>
      <c r="B381" s="14" t="inlineStr">
        <is>
          <t>4502142037003014029</t>
        </is>
      </c>
      <c r="C381" s="14" t="inlineStr">
        <is>
          <t>非已记录补单</t>
        </is>
      </c>
      <c r="D381" s="15" t="inlineStr">
        <is>
          <t>2026-03-14</t>
        </is>
      </c>
      <c r="E381" s="15" t="inlineStr">
        <is>
          <t>未知</t>
        </is>
      </c>
      <c r="F381" s="15" t="inlineStr">
        <is>
          <t>未知</t>
        </is>
      </c>
      <c r="G381" s="15" t="inlineStr">
        <is>
          <t>未知</t>
        </is>
      </c>
      <c r="H381" s="15" t="n"/>
      <c r="I381" s="15" t="inlineStr">
        <is>
          <t>P23250050202</t>
        </is>
      </c>
      <c r="J381" s="15" t="inlineStr">
        <is>
          <t>万象餐边柜 |樱桃木旋转餐边柜</t>
        </is>
      </c>
      <c r="K381" s="15" t="inlineStr">
        <is>
          <t>旋转餐边柜-洞洞板-下柜（无桌）-1.6米</t>
        </is>
      </c>
      <c r="L381" s="15" t="n"/>
      <c r="M381" s="15" t="inlineStr">
        <is>
          <t>1</t>
        </is>
      </c>
      <c r="N381" s="15" t="n"/>
      <c r="O381" s="15" t="n"/>
      <c r="P381" s="15" t="n"/>
      <c r="Q381" s="15" t="n"/>
      <c r="R381" s="15">
        <f>IFERROR(SUMPRODUCT(('2-定价总表'!$A$3:$A$493="PPS"&amp;MID(I381,2,99))*('2-定价总表'!$C$3:$C$493=K381)*('2-定价总表'!$T$3:$T$493))*IF(M381="",1,M381),"")</f>
        <v/>
      </c>
      <c r="S381" s="90" t="n"/>
      <c r="T381" s="90" t="n"/>
      <c r="U381" s="90" t="n"/>
      <c r="V381" s="90" t="n"/>
      <c r="W381" s="90" t="n"/>
      <c r="X381" s="90" t="n"/>
      <c r="Y381" s="90" t="n"/>
      <c r="Z381" s="90" t="n"/>
      <c r="AA381" s="90" t="n"/>
      <c r="AB381" s="15">
        <f>SUM(S381:AA381)</f>
        <v/>
      </c>
      <c r="AC381" s="15" t="inlineStr">
        <is>
          <t>1095.00</t>
        </is>
      </c>
      <c r="AD381" s="15">
        <f>AC381*0.006</f>
        <v/>
      </c>
      <c r="AE381" s="15">
        <f>AC381*0.02</f>
        <v/>
      </c>
      <c r="AF381" s="15">
        <f>AC381-AD381-AE381</f>
        <v/>
      </c>
      <c r="AG381" s="15" t="n"/>
      <c r="AH381" s="15" t="n"/>
      <c r="AI381" s="15">
        <f>SUM(AG381:AH381)</f>
        <v/>
      </c>
      <c r="AJ381" s="15">
        <f>AF381-AB381+AG381+AH381</f>
        <v/>
      </c>
      <c r="AK381" s="15">
        <f>IF(C381="是","杭州","江西工厂")</f>
        <v/>
      </c>
      <c r="AL381" s="6" t="inlineStr">
        <is>
          <t>交易关闭</t>
        </is>
      </c>
      <c r="AM381" s="94" t="inlineStr">
        <is>
          <t>—</t>
        </is>
      </c>
      <c r="AN381" s="15" t="inlineStr">
        <is>
          <t>退款成功</t>
        </is>
      </c>
      <c r="AO381" s="15" t="n">
        <v>1095</v>
      </c>
      <c r="AP381" s="15" t="n"/>
      <c r="AQ381" s="6" t="n"/>
      <c r="AR381" t="inlineStr">
        <is>
          <t>✓</t>
        </is>
      </c>
    </row>
    <row r="382">
      <c r="A382" s="16" t="inlineStr">
        <is>
          <t>淘宝</t>
        </is>
      </c>
      <c r="B382" s="14" t="inlineStr">
        <is>
          <t>4502142037003023211</t>
        </is>
      </c>
      <c r="C382" s="14" t="inlineStr">
        <is>
          <t>非已记录补单</t>
        </is>
      </c>
      <c r="D382" s="16" t="inlineStr">
        <is>
          <t>2026-03-14</t>
        </is>
      </c>
      <c r="E382" s="16" t="inlineStr">
        <is>
          <t>未知</t>
        </is>
      </c>
      <c r="F382" s="16" t="inlineStr">
        <is>
          <t>未知</t>
        </is>
      </c>
      <c r="G382" s="16" t="inlineStr">
        <is>
          <t>未知</t>
        </is>
      </c>
      <c r="H382" s="16" t="n"/>
      <c r="I382" s="16" t="inlineStr">
        <is>
          <t>P26990050428</t>
        </is>
      </c>
      <c r="J382" s="16" t="inlineStr">
        <is>
          <t>商家安装sku</t>
        </is>
      </c>
      <c r="K382" s="16" t="inlineStr">
        <is>
          <t>商家安装sku</t>
        </is>
      </c>
      <c r="L382" s="16" t="n"/>
      <c r="M382" s="16" t="inlineStr">
        <is>
          <t>1</t>
        </is>
      </c>
      <c r="N382" s="16" t="n"/>
      <c r="O382" s="16" t="n"/>
      <c r="P382" s="16" t="n"/>
      <c r="Q382" s="16" t="n"/>
      <c r="R382" s="16">
        <f>IFERROR(SUMPRODUCT(('2-定价总表'!$A$3:$A$493="PPS"&amp;MID(I382,2,99))*('2-定价总表'!$C$3:$C$493=K382)*('2-定价总表'!$T$3:$T$493))*IF(M382="",1,M382),"")</f>
        <v/>
      </c>
      <c r="S382" s="90" t="n"/>
      <c r="T382" s="90" t="n"/>
      <c r="U382" s="90" t="n"/>
      <c r="V382" s="90" t="n"/>
      <c r="W382" s="90" t="n"/>
      <c r="X382" s="90" t="n"/>
      <c r="Y382" s="90" t="n"/>
      <c r="Z382" s="90" t="n"/>
      <c r="AA382" s="90" t="n"/>
      <c r="AB382" s="16">
        <f>SUM(S382:AA382)</f>
        <v/>
      </c>
      <c r="AC382" s="16" t="inlineStr">
        <is>
          <t>0.00</t>
        </is>
      </c>
      <c r="AD382" s="16">
        <f>AC382*0.006</f>
        <v/>
      </c>
      <c r="AE382" s="16">
        <f>AC382*0.02</f>
        <v/>
      </c>
      <c r="AF382" s="16">
        <f>AC382-AD382-AE382</f>
        <v/>
      </c>
      <c r="AG382" s="16" t="n"/>
      <c r="AH382" s="16" t="n"/>
      <c r="AI382" s="16">
        <f>SUM(AG382:AH382)</f>
        <v/>
      </c>
      <c r="AJ382" s="16">
        <f>AF382-AB382+AG382+AH382</f>
        <v/>
      </c>
      <c r="AK382" s="16">
        <f>IF(C382="是","杭州","江西工厂")</f>
        <v/>
      </c>
      <c r="AL382" s="9" t="inlineStr">
        <is>
          <t>交易关闭</t>
        </is>
      </c>
      <c r="AM382" s="94" t="inlineStr">
        <is>
          <t>—</t>
        </is>
      </c>
      <c r="AN382" s="16" t="inlineStr">
        <is>
          <t>没有申请退款</t>
        </is>
      </c>
      <c r="AO382" s="16" t="n">
        <v>0</v>
      </c>
      <c r="AP382" s="16" t="n"/>
      <c r="AQ382" s="9" t="n"/>
      <c r="AR382" t="inlineStr">
        <is>
          <t>✓</t>
        </is>
      </c>
    </row>
    <row r="383" ht="24" customHeight="1">
      <c r="A383" s="15" t="inlineStr">
        <is>
          <t>淘宝</t>
        </is>
      </c>
      <c r="B383" s="14" t="inlineStr">
        <is>
          <t>4502142037003050039</t>
        </is>
      </c>
      <c r="C383" s="14" t="inlineStr">
        <is>
          <t>非已记录补单</t>
        </is>
      </c>
      <c r="D383" s="15" t="inlineStr">
        <is>
          <t>2026-03-14</t>
        </is>
      </c>
      <c r="E383" s="15" t="inlineStr">
        <is>
          <t>未知</t>
        </is>
      </c>
      <c r="F383" s="15" t="inlineStr">
        <is>
          <t>未知</t>
        </is>
      </c>
      <c r="G383" s="15" t="inlineStr">
        <is>
          <t>未知</t>
        </is>
      </c>
      <c r="H383" s="15" t="n"/>
      <c r="I383" s="15" t="inlineStr">
        <is>
          <t>P26990090428</t>
        </is>
      </c>
      <c r="J383" s="15" t="inlineStr">
        <is>
          <t>淘宝自动生成sku-送货入户</t>
        </is>
      </c>
      <c r="K383" s="15" t="inlineStr">
        <is>
          <t>淘宝自动生成sku-送货入户</t>
        </is>
      </c>
      <c r="L383" s="15" t="n"/>
      <c r="M383" s="15" t="inlineStr">
        <is>
          <t>1</t>
        </is>
      </c>
      <c r="N383" s="15" t="n"/>
      <c r="O383" s="15" t="n"/>
      <c r="P383" s="15" t="n"/>
      <c r="Q383" s="15" t="n"/>
      <c r="R383" s="15">
        <f>IFERROR(SUMPRODUCT(('2-定价总表'!$A$3:$A$493="PPS"&amp;MID(I383,2,99))*('2-定价总表'!$C$3:$C$493=K383)*('2-定价总表'!$T$3:$T$493))*IF(M383="",1,M383),"")</f>
        <v/>
      </c>
      <c r="S383" s="90" t="n"/>
      <c r="T383" s="90" t="n"/>
      <c r="U383" s="90" t="n"/>
      <c r="V383" s="90" t="n"/>
      <c r="W383" s="90" t="n"/>
      <c r="X383" s="90" t="n"/>
      <c r="Y383" s="90" t="n"/>
      <c r="Z383" s="90" t="n"/>
      <c r="AA383" s="90" t="n"/>
      <c r="AB383" s="15">
        <f>SUM(S383:AA383)</f>
        <v/>
      </c>
      <c r="AC383" s="15" t="inlineStr">
        <is>
          <t>0.00</t>
        </is>
      </c>
      <c r="AD383" s="15">
        <f>AC383*0.006</f>
        <v/>
      </c>
      <c r="AE383" s="15">
        <f>AC383*0.02</f>
        <v/>
      </c>
      <c r="AF383" s="15">
        <f>AC383-AD383-AE383</f>
        <v/>
      </c>
      <c r="AG383" s="15" t="n"/>
      <c r="AH383" s="15" t="n"/>
      <c r="AI383" s="15">
        <f>SUM(AG383:AH383)</f>
        <v/>
      </c>
      <c r="AJ383" s="15">
        <f>AF383-AB383+AG383+AH383</f>
        <v/>
      </c>
      <c r="AK383" s="15">
        <f>IF(C383="是","杭州","江西工厂")</f>
        <v/>
      </c>
      <c r="AL383" s="6" t="inlineStr">
        <is>
          <t>交易关闭</t>
        </is>
      </c>
      <c r="AM383" s="94" t="inlineStr">
        <is>
          <t>—</t>
        </is>
      </c>
      <c r="AN383" s="15" t="inlineStr">
        <is>
          <t>没有申请退款</t>
        </is>
      </c>
      <c r="AO383" s="15" t="n">
        <v>0</v>
      </c>
      <c r="AP383" s="15" t="n"/>
      <c r="AQ383" s="6" t="n"/>
      <c r="AR383" t="inlineStr">
        <is>
          <t>✓</t>
        </is>
      </c>
    </row>
    <row r="384" ht="24" customHeight="1">
      <c r="A384" s="16" t="inlineStr">
        <is>
          <t>淘宝</t>
        </is>
      </c>
      <c r="B384" s="14" t="inlineStr">
        <is>
          <t>4502140526004018901</t>
        </is>
      </c>
      <c r="C384" s="14" t="inlineStr">
        <is>
          <t>是</t>
        </is>
      </c>
      <c r="D384" s="16" t="inlineStr">
        <is>
          <t>2026-03-14</t>
        </is>
      </c>
      <c r="E384" s="16" t="inlineStr">
        <is>
          <t>未知</t>
        </is>
      </c>
      <c r="F384" s="16" t="inlineStr">
        <is>
          <t>未知</t>
        </is>
      </c>
      <c r="G384" s="16" t="inlineStr">
        <is>
          <t>未知</t>
        </is>
      </c>
      <c r="H384" s="16" t="inlineStr">
        <is>
          <t>2026-03-16</t>
        </is>
      </c>
      <c r="I384" s="16" t="inlineStr">
        <is>
          <t>P23410020201</t>
        </is>
      </c>
      <c r="J384" s="16" t="inlineStr">
        <is>
          <t>心流书桌 |樱桃木连柜书桌</t>
        </is>
      </c>
      <c r="K384" s="16" t="inlineStr">
        <is>
          <t>心流书桌-上柜&amp;下柜-1.1米</t>
        </is>
      </c>
      <c r="L384" s="16" t="n"/>
      <c r="M384" s="16" t="inlineStr">
        <is>
          <t>1</t>
        </is>
      </c>
      <c r="N384" s="16" t="n"/>
      <c r="O384" s="16" t="inlineStr">
        <is>
          <t>圆通速递</t>
        </is>
      </c>
      <c r="P384" s="16" t="inlineStr">
        <is>
          <t>YT2538425787828</t>
        </is>
      </c>
      <c r="Q384" s="16" t="n"/>
      <c r="R384" s="16">
        <f>IFERROR(SUMPRODUCT(('2-定价总表'!$A$3:$A$493="PPS"&amp;MID(I384,2,99))*('2-定价总表'!$C$3:$C$493=K384)*('2-定价总表'!$T$3:$T$493))*IF(M384="",1,M384),"")</f>
        <v/>
      </c>
      <c r="S384" s="49" t="n"/>
      <c r="T384" s="16" t="n"/>
      <c r="U384" s="16" t="n"/>
      <c r="V384" s="16" t="n"/>
      <c r="W384" s="16" t="n"/>
      <c r="X384" s="16" t="n"/>
      <c r="Y384" s="16" t="n"/>
      <c r="Z384" s="16" t="n"/>
      <c r="AA384" s="16" t="n"/>
      <c r="AB384" s="16">
        <f>SUM(S384:AA384)</f>
        <v/>
      </c>
      <c r="AC384" s="16" t="inlineStr">
        <is>
          <t>38.00</t>
        </is>
      </c>
      <c r="AD384" s="16">
        <f>AC384*0.006</f>
        <v/>
      </c>
      <c r="AE384" s="16">
        <f>AC384*0.02</f>
        <v/>
      </c>
      <c r="AF384" s="16">
        <f>AC384-AD384-AE384</f>
        <v/>
      </c>
      <c r="AG384" s="16" t="n"/>
      <c r="AH384" s="16" t="n"/>
      <c r="AI384" s="16">
        <f>SUM(AG384:AH384)</f>
        <v/>
      </c>
      <c r="AJ384" s="16">
        <f>AF384-AB384+AG384+AH384</f>
        <v/>
      </c>
      <c r="AK384" s="16">
        <f>IF(C384="是","杭州","江西工厂")</f>
        <v/>
      </c>
      <c r="AL384" s="9" t="inlineStr">
        <is>
          <t>交易成功</t>
        </is>
      </c>
      <c r="AM384" s="92" t="inlineStr">
        <is>
          <t>待匹配</t>
        </is>
      </c>
      <c r="AN384" s="16" t="inlineStr">
        <is>
          <t>没有申请退款</t>
        </is>
      </c>
      <c r="AO384" s="16" t="n">
        <v>0</v>
      </c>
      <c r="AP384" s="16" t="n"/>
      <c r="AQ384" s="9" t="n"/>
      <c r="AR384" t="inlineStr">
        <is>
          <t>✓</t>
        </is>
      </c>
    </row>
    <row r="385">
      <c r="A385" s="15" t="inlineStr">
        <is>
          <t>淘宝</t>
        </is>
      </c>
      <c r="B385" s="14" t="inlineStr">
        <is>
          <t>4502140526004036547</t>
        </is>
      </c>
      <c r="C385" s="14" t="inlineStr">
        <is>
          <t>是</t>
        </is>
      </c>
      <c r="D385" s="15" t="inlineStr">
        <is>
          <t>2026-03-14</t>
        </is>
      </c>
      <c r="E385" s="15" t="inlineStr">
        <is>
          <t>未知</t>
        </is>
      </c>
      <c r="F385" s="15" t="inlineStr">
        <is>
          <t>未知</t>
        </is>
      </c>
      <c r="G385" s="15" t="inlineStr">
        <is>
          <t>未知</t>
        </is>
      </c>
      <c r="H385" s="15" t="inlineStr">
        <is>
          <t>2026-03-16</t>
        </is>
      </c>
      <c r="I385" s="15" t="inlineStr">
        <is>
          <t>P26990050428</t>
        </is>
      </c>
      <c r="J385" s="15" t="inlineStr">
        <is>
          <t>商家安装sku</t>
        </is>
      </c>
      <c r="K385" s="15" t="inlineStr">
        <is>
          <t>商家安装sku</t>
        </is>
      </c>
      <c r="L385" s="15" t="n"/>
      <c r="M385" s="15" t="inlineStr">
        <is>
          <t>1</t>
        </is>
      </c>
      <c r="N385" s="15" t="n"/>
      <c r="O385" s="15" t="inlineStr">
        <is>
          <t>圆通速递</t>
        </is>
      </c>
      <c r="P385" s="15" t="inlineStr">
        <is>
          <t>YT2538425787828</t>
        </is>
      </c>
      <c r="Q385" s="15" t="n"/>
      <c r="R385" s="15">
        <f>IFERROR(SUMPRODUCT(('2-定价总表'!$A$3:$A$493="PPS"&amp;MID(I385,2,99))*('2-定价总表'!$C$3:$C$493=K385)*('2-定价总表'!$T$3:$T$493))*IF(M385="",1,M385),"")</f>
        <v/>
      </c>
      <c r="S385" s="49" t="n"/>
      <c r="T385" s="15" t="n"/>
      <c r="U385" s="15" t="n"/>
      <c r="V385" s="15" t="n"/>
      <c r="W385" s="15" t="n"/>
      <c r="X385" s="15" t="n"/>
      <c r="Y385" s="15" t="n"/>
      <c r="Z385" s="15" t="n"/>
      <c r="AA385" s="15" t="n"/>
      <c r="AB385" s="15">
        <f>SUM(S385:AA385)</f>
        <v/>
      </c>
      <c r="AC385" s="15" t="inlineStr">
        <is>
          <t>0.00</t>
        </is>
      </c>
      <c r="AD385" s="15">
        <f>AC385*0.006</f>
        <v/>
      </c>
      <c r="AE385" s="15">
        <f>AC385*0.02</f>
        <v/>
      </c>
      <c r="AF385" s="15">
        <f>AC385-AD385-AE385</f>
        <v/>
      </c>
      <c r="AG385" s="15" t="n"/>
      <c r="AH385" s="15" t="n"/>
      <c r="AI385" s="15">
        <f>SUM(AG385:AH385)</f>
        <v/>
      </c>
      <c r="AJ385" s="15">
        <f>AF385-AB385+AG385+AH385</f>
        <v/>
      </c>
      <c r="AK385" s="15">
        <f>IF(C385="是","杭州","江西工厂")</f>
        <v/>
      </c>
      <c r="AL385" s="6" t="inlineStr">
        <is>
          <t>交易成功</t>
        </is>
      </c>
      <c r="AM385" s="92" t="inlineStr">
        <is>
          <t>待匹配</t>
        </is>
      </c>
      <c r="AN385" s="15" t="inlineStr">
        <is>
          <t>没有申请退款</t>
        </is>
      </c>
      <c r="AO385" s="15" t="n">
        <v>0</v>
      </c>
      <c r="AP385" s="15" t="n"/>
      <c r="AQ385" s="6" t="n"/>
      <c r="AR385" t="inlineStr">
        <is>
          <t>✓</t>
        </is>
      </c>
    </row>
    <row r="386" ht="24" customHeight="1">
      <c r="A386" s="16" t="inlineStr">
        <is>
          <t>淘宝</t>
        </is>
      </c>
      <c r="B386" s="14" t="inlineStr">
        <is>
          <t>4502134513004033845</t>
        </is>
      </c>
      <c r="C386" s="14" t="inlineStr">
        <is>
          <t>是</t>
        </is>
      </c>
      <c r="D386" s="16" t="inlineStr">
        <is>
          <t>2026-03-14</t>
        </is>
      </c>
      <c r="E386" s="16" t="inlineStr">
        <is>
          <t>未知</t>
        </is>
      </c>
      <c r="F386" s="16" t="inlineStr">
        <is>
          <t>未知</t>
        </is>
      </c>
      <c r="G386" s="16" t="inlineStr">
        <is>
          <t>未知</t>
        </is>
      </c>
      <c r="H386" s="16" t="inlineStr">
        <is>
          <t>2026-03-21</t>
        </is>
      </c>
      <c r="I386" s="16" t="inlineStr">
        <is>
          <t>P23410020201</t>
        </is>
      </c>
      <c r="J386" s="16" t="inlineStr">
        <is>
          <t>心流书桌 |樱桃木连柜书桌</t>
        </is>
      </c>
      <c r="K386" s="16" t="inlineStr">
        <is>
          <t>心流书桌-上柜&amp;下柜-1.1米</t>
        </is>
      </c>
      <c r="L386" s="16" t="n"/>
      <c r="M386" s="16" t="inlineStr">
        <is>
          <t>1</t>
        </is>
      </c>
      <c r="N386" s="16" t="n"/>
      <c r="O386" s="16" t="inlineStr">
        <is>
          <t>圆通速递</t>
        </is>
      </c>
      <c r="P386" s="16" t="inlineStr">
        <is>
          <t>YT2584359740910</t>
        </is>
      </c>
      <c r="Q386" s="16" t="n"/>
      <c r="R386" s="16">
        <f>IFERROR(SUMPRODUCT(('2-定价总表'!$A$3:$A$493="PPS"&amp;MID(I386,2,99))*('2-定价总表'!$C$3:$C$493=K386)*('2-定价总表'!$T$3:$T$493))*IF(M386="",1,M386),"")</f>
        <v/>
      </c>
      <c r="S386" s="49" t="n"/>
      <c r="T386" s="16" t="n"/>
      <c r="U386" s="16" t="n"/>
      <c r="V386" s="16" t="n"/>
      <c r="W386" s="16" t="n"/>
      <c r="X386" s="16" t="n"/>
      <c r="Y386" s="16" t="n"/>
      <c r="Z386" s="16" t="n"/>
      <c r="AA386" s="16" t="n"/>
      <c r="AB386" s="16">
        <f>SUM(S386:AA386)</f>
        <v/>
      </c>
      <c r="AC386" s="16" t="inlineStr">
        <is>
          <t>36.00</t>
        </is>
      </c>
      <c r="AD386" s="16">
        <f>AC386*0.006</f>
        <v/>
      </c>
      <c r="AE386" s="16">
        <f>AC386*0.02</f>
        <v/>
      </c>
      <c r="AF386" s="16">
        <f>AC386-AD386-AE386</f>
        <v/>
      </c>
      <c r="AG386" s="16" t="n"/>
      <c r="AH386" s="16" t="n"/>
      <c r="AI386" s="16">
        <f>SUM(AG386:AH386)</f>
        <v/>
      </c>
      <c r="AJ386" s="16">
        <f>AF386-AB386+AG386+AH386</f>
        <v/>
      </c>
      <c r="AK386" s="16">
        <f>IF(C386="是","杭州","江西工厂")</f>
        <v/>
      </c>
      <c r="AL386" s="9" t="inlineStr">
        <is>
          <t>交易成功</t>
        </is>
      </c>
      <c r="AM386" s="92" t="inlineStr">
        <is>
          <t>待匹配</t>
        </is>
      </c>
      <c r="AN386" s="16" t="inlineStr">
        <is>
          <t>没有申请退款</t>
        </is>
      </c>
      <c r="AO386" s="16" t="n">
        <v>0</v>
      </c>
      <c r="AP386" s="16" t="n"/>
      <c r="AQ386" s="9" t="n"/>
      <c r="AR386" t="inlineStr">
        <is>
          <t>✓</t>
        </is>
      </c>
    </row>
    <row r="387">
      <c r="A387" s="15" t="inlineStr">
        <is>
          <t>淘宝</t>
        </is>
      </c>
      <c r="B387" s="14" t="inlineStr">
        <is>
          <t>4502134513004043027</t>
        </is>
      </c>
      <c r="C387" s="14" t="inlineStr">
        <is>
          <t>是</t>
        </is>
      </c>
      <c r="D387" s="15" t="inlineStr">
        <is>
          <t>2026-03-14</t>
        </is>
      </c>
      <c r="E387" s="15" t="inlineStr">
        <is>
          <t>未知</t>
        </is>
      </c>
      <c r="F387" s="15" t="inlineStr">
        <is>
          <t>未知</t>
        </is>
      </c>
      <c r="G387" s="15" t="inlineStr">
        <is>
          <t>未知</t>
        </is>
      </c>
      <c r="H387" s="15" t="inlineStr">
        <is>
          <t>2026-03-21</t>
        </is>
      </c>
      <c r="I387" s="15" t="inlineStr">
        <is>
          <t>P26990050428</t>
        </is>
      </c>
      <c r="J387" s="15" t="inlineStr">
        <is>
          <t>商家安装sku</t>
        </is>
      </c>
      <c r="K387" s="15" t="inlineStr">
        <is>
          <t>商家安装sku</t>
        </is>
      </c>
      <c r="L387" s="15" t="n"/>
      <c r="M387" s="15" t="inlineStr">
        <is>
          <t>1</t>
        </is>
      </c>
      <c r="N387" s="15" t="n"/>
      <c r="O387" s="15" t="inlineStr">
        <is>
          <t>圆通速递</t>
        </is>
      </c>
      <c r="P387" s="15" t="inlineStr">
        <is>
          <t>YT2584359740910</t>
        </is>
      </c>
      <c r="Q387" s="15" t="n"/>
      <c r="R387" s="15">
        <f>IFERROR(SUMPRODUCT(('2-定价总表'!$A$3:$A$493="PPS"&amp;MID(I387,2,99))*('2-定价总表'!$C$3:$C$493=K387)*('2-定价总表'!$T$3:$T$493))*IF(M387="",1,M387),"")</f>
        <v/>
      </c>
      <c r="S387" s="49" t="n"/>
      <c r="T387" s="15" t="n"/>
      <c r="U387" s="15" t="n"/>
      <c r="V387" s="15" t="n"/>
      <c r="W387" s="15" t="n"/>
      <c r="X387" s="15" t="n"/>
      <c r="Y387" s="15" t="n"/>
      <c r="Z387" s="15" t="n"/>
      <c r="AA387" s="15" t="n"/>
      <c r="AB387" s="15">
        <f>SUM(S387:AA387)</f>
        <v/>
      </c>
      <c r="AC387" s="15" t="inlineStr">
        <is>
          <t>0.00</t>
        </is>
      </c>
      <c r="AD387" s="15">
        <f>AC387*0.006</f>
        <v/>
      </c>
      <c r="AE387" s="15">
        <f>AC387*0.02</f>
        <v/>
      </c>
      <c r="AF387" s="15">
        <f>AC387-AD387-AE387</f>
        <v/>
      </c>
      <c r="AG387" s="15" t="n"/>
      <c r="AH387" s="15" t="n"/>
      <c r="AI387" s="15">
        <f>SUM(AG387:AH387)</f>
        <v/>
      </c>
      <c r="AJ387" s="15">
        <f>AF387-AB387+AG387+AH387</f>
        <v/>
      </c>
      <c r="AK387" s="15">
        <f>IF(C387="是","杭州","江西工厂")</f>
        <v/>
      </c>
      <c r="AL387" s="6" t="inlineStr">
        <is>
          <t>交易成功</t>
        </is>
      </c>
      <c r="AM387" s="92" t="inlineStr">
        <is>
          <t>待匹配</t>
        </is>
      </c>
      <c r="AN387" s="15" t="inlineStr">
        <is>
          <t>没有申请退款</t>
        </is>
      </c>
      <c r="AO387" s="15" t="n">
        <v>0</v>
      </c>
      <c r="AP387" s="15" t="n"/>
      <c r="AQ387" s="6" t="n"/>
      <c r="AR387" t="inlineStr">
        <is>
          <t>✓</t>
        </is>
      </c>
    </row>
    <row r="388" ht="24" customHeight="1">
      <c r="A388" s="16" t="inlineStr">
        <is>
          <t>淘宝</t>
        </is>
      </c>
      <c r="B388" s="14" t="inlineStr">
        <is>
          <t>4502129691001027322</t>
        </is>
      </c>
      <c r="C388" s="14" t="inlineStr">
        <is>
          <t>是</t>
        </is>
      </c>
      <c r="D388" s="16" t="inlineStr">
        <is>
          <t>2026-03-14</t>
        </is>
      </c>
      <c r="E388" s="16" t="inlineStr">
        <is>
          <t>未知</t>
        </is>
      </c>
      <c r="F388" s="16" t="inlineStr">
        <is>
          <t>未知</t>
        </is>
      </c>
      <c r="G388" s="16" t="inlineStr">
        <is>
          <t>未知</t>
        </is>
      </c>
      <c r="H388" s="16" t="inlineStr">
        <is>
          <t>2026-03-16</t>
        </is>
      </c>
      <c r="I388" s="16" t="inlineStr">
        <is>
          <t>P24250070901</t>
        </is>
      </c>
      <c r="J388" s="16" t="inlineStr">
        <is>
          <t>榉木餐边柜</t>
        </is>
      </c>
      <c r="K388" s="16" t="inlineStr">
        <is>
          <t>榉木餐边柜-下柜-2.1米</t>
        </is>
      </c>
      <c r="L388" s="16" t="inlineStr">
        <is>
          <t>否</t>
        </is>
      </c>
      <c r="M388" s="16" t="inlineStr">
        <is>
          <t>1</t>
        </is>
      </c>
      <c r="N388" s="16" t="n"/>
      <c r="O388" s="16" t="inlineStr">
        <is>
          <t>圆通速递</t>
        </is>
      </c>
      <c r="P388" s="16" t="inlineStr">
        <is>
          <t>YT2538396012705</t>
        </is>
      </c>
      <c r="Q388" s="16" t="n"/>
      <c r="R388" s="16">
        <f>IFERROR(SUMPRODUCT(('2-定价总表'!$A$3:$A$493="PPS"&amp;MID(I388,2,99))*('2-定价总表'!$C$3:$C$493=K388)*('2-定价总表'!$T$3:$T$493))*IF(M388="",1,M388),"")</f>
        <v/>
      </c>
      <c r="S388" s="49" t="n"/>
      <c r="T388" s="16" t="n"/>
      <c r="U388" s="16" t="n"/>
      <c r="V388" s="16" t="n"/>
      <c r="W388" s="16" t="n"/>
      <c r="X388" s="16" t="n"/>
      <c r="Y388" s="16" t="n"/>
      <c r="Z388" s="16" t="n"/>
      <c r="AA388" s="16" t="n"/>
      <c r="AB388" s="16">
        <f>SUM(S388:AA388)</f>
        <v/>
      </c>
      <c r="AC388" s="16" t="inlineStr">
        <is>
          <t>32.00</t>
        </is>
      </c>
      <c r="AD388" s="16">
        <f>AC388*0.006</f>
        <v/>
      </c>
      <c r="AE388" s="16">
        <f>AC388*0.02</f>
        <v/>
      </c>
      <c r="AF388" s="16">
        <f>AC388-AD388-AE388</f>
        <v/>
      </c>
      <c r="AG388" s="16" t="n"/>
      <c r="AH388" s="16" t="n"/>
      <c r="AI388" s="16">
        <f>SUM(AG388:AH388)</f>
        <v/>
      </c>
      <c r="AJ388" s="16">
        <f>AF388-AB388+AG388+AH388</f>
        <v/>
      </c>
      <c r="AK388" s="16">
        <f>IF(C388="是","杭州","江西工厂")</f>
        <v/>
      </c>
      <c r="AL388" s="9" t="inlineStr">
        <is>
          <t>交易成功</t>
        </is>
      </c>
      <c r="AM388" s="93" t="inlineStr">
        <is>
          <t>202603142200115468144 0064562</t>
        </is>
      </c>
      <c r="AN388" s="16" t="inlineStr">
        <is>
          <t>没有申请退款</t>
        </is>
      </c>
      <c r="AO388" s="16" t="n">
        <v>0</v>
      </c>
      <c r="AP388" s="16" t="n"/>
      <c r="AQ388" s="9" t="n"/>
      <c r="AR388" t="inlineStr">
        <is>
          <t>✓</t>
        </is>
      </c>
    </row>
    <row r="389" ht="48" customHeight="1">
      <c r="A389" s="15" t="inlineStr">
        <is>
          <t>淘宝</t>
        </is>
      </c>
      <c r="B389" s="14" t="inlineStr">
        <is>
          <t>2701723548002095483</t>
        </is>
      </c>
      <c r="C389" s="14" t="inlineStr">
        <is>
          <t>是</t>
        </is>
      </c>
      <c r="D389" s="15" t="inlineStr">
        <is>
          <t>2026-03-14</t>
        </is>
      </c>
      <c r="E389" s="15" t="inlineStr">
        <is>
          <t>未知</t>
        </is>
      </c>
      <c r="F389" s="15" t="inlineStr">
        <is>
          <t>未知</t>
        </is>
      </c>
      <c r="G389" s="15" t="inlineStr">
        <is>
          <t>未知</t>
        </is>
      </c>
      <c r="H389" s="15" t="inlineStr">
        <is>
          <t>2026-03-16</t>
        </is>
      </c>
      <c r="I389" s="15" t="inlineStr">
        <is>
          <t>P24250080801</t>
        </is>
      </c>
      <c r="J389" s="15" t="inlineStr">
        <is>
          <t>洞石餐边柜 |樱桃木洞石餐边大柜 |樱桃木洞石模块餐边柜</t>
        </is>
      </c>
      <c r="K389" s="15" t="inlineStr">
        <is>
          <t>洞石餐边柜-洞石整柜2.1米（多抽组合）（分类抽屉+玻璃移门+开门）</t>
        </is>
      </c>
      <c r="L389" s="15" t="inlineStr">
        <is>
          <t>否</t>
        </is>
      </c>
      <c r="M389" s="15" t="inlineStr">
        <is>
          <t>1</t>
        </is>
      </c>
      <c r="N389" s="15" t="n"/>
      <c r="O389" s="15" t="inlineStr">
        <is>
          <t>圆通速递</t>
        </is>
      </c>
      <c r="P389" s="15" t="inlineStr">
        <is>
          <t>YT2584359739862</t>
        </is>
      </c>
      <c r="Q389" s="15" t="n"/>
      <c r="R389" s="15">
        <f>IFERROR(SUMPRODUCT(('2-定价总表'!$A$3:$A$493="PPS"&amp;MID(I389,2,99))*('2-定价总表'!$C$3:$C$493=K389)*('2-定价总表'!$T$3:$T$493))*IF(M389="",1,M389),"")</f>
        <v/>
      </c>
      <c r="S389" s="49" t="n"/>
      <c r="T389" s="15" t="n"/>
      <c r="U389" s="15" t="n"/>
      <c r="V389" s="15" t="n"/>
      <c r="W389" s="15" t="n"/>
      <c r="X389" s="15" t="n"/>
      <c r="Y389" s="15" t="n"/>
      <c r="Z389" s="15" t="n"/>
      <c r="AA389" s="15" t="n"/>
      <c r="AB389" s="15">
        <f>SUM(S389:AA389)</f>
        <v/>
      </c>
      <c r="AC389" s="15" t="inlineStr">
        <is>
          <t>28.00</t>
        </is>
      </c>
      <c r="AD389" s="15">
        <f>AC389*0.006</f>
        <v/>
      </c>
      <c r="AE389" s="15">
        <f>AC389*0.02</f>
        <v/>
      </c>
      <c r="AF389" s="15">
        <f>AC389-AD389-AE389</f>
        <v/>
      </c>
      <c r="AG389" s="15" t="n"/>
      <c r="AH389" s="15" t="n"/>
      <c r="AI389" s="15">
        <f>SUM(AG389:AH389)</f>
        <v/>
      </c>
      <c r="AJ389" s="15">
        <f>AF389-AB389+AG389+AH389</f>
        <v/>
      </c>
      <c r="AK389" s="15">
        <f>IF(C389="是","杭州","江西工厂")</f>
        <v/>
      </c>
      <c r="AL389" s="6" t="inlineStr">
        <is>
          <t>交易成功</t>
        </is>
      </c>
      <c r="AM389" s="93" t="inlineStr">
        <is>
          <t>202603142300111250142 7659968</t>
        </is>
      </c>
      <c r="AN389" s="15" t="inlineStr">
        <is>
          <t>没有申请退款</t>
        </is>
      </c>
      <c r="AO389" s="15" t="n">
        <v>0</v>
      </c>
      <c r="AP389" s="15" t="n"/>
      <c r="AQ389" s="6" t="n"/>
      <c r="AR389" t="inlineStr">
        <is>
          <t>✓</t>
        </is>
      </c>
    </row>
    <row r="390" ht="24" customHeight="1">
      <c r="A390" s="16" t="inlineStr">
        <is>
          <t>淘宝</t>
        </is>
      </c>
      <c r="B390" s="14" t="inlineStr">
        <is>
          <t>2701721605087032493</t>
        </is>
      </c>
      <c r="C390" s="14" t="inlineStr">
        <is>
          <t>是</t>
        </is>
      </c>
      <c r="D390" s="16" t="inlineStr">
        <is>
          <t>2026-03-14</t>
        </is>
      </c>
      <c r="E390" s="16" t="inlineStr">
        <is>
          <t>未知</t>
        </is>
      </c>
      <c r="F390" s="16" t="inlineStr">
        <is>
          <t>未知</t>
        </is>
      </c>
      <c r="G390" s="16" t="inlineStr">
        <is>
          <t>未知</t>
        </is>
      </c>
      <c r="H390" s="16" t="inlineStr">
        <is>
          <t>2026-03-16</t>
        </is>
      </c>
      <c r="I390" s="16" t="inlineStr">
        <is>
          <t>P23780020201</t>
        </is>
      </c>
      <c r="J390" s="16" t="inlineStr">
        <is>
          <t>可鸥岛台 |樱桃木中岛岛台</t>
        </is>
      </c>
      <c r="K390" s="16" t="inlineStr">
        <is>
          <t>岛台-仅餐桌-单腿桌-1.2米</t>
        </is>
      </c>
      <c r="L390" s="16" t="n"/>
      <c r="M390" s="16" t="inlineStr">
        <is>
          <t>1</t>
        </is>
      </c>
      <c r="N390" s="16" t="n"/>
      <c r="O390" s="16" t="inlineStr">
        <is>
          <t>圆通速递</t>
        </is>
      </c>
      <c r="P390" s="16" t="inlineStr">
        <is>
          <t>YT2538396013122</t>
        </is>
      </c>
      <c r="Q390" s="16" t="n"/>
      <c r="R390" s="16">
        <f>IFERROR(SUMPRODUCT(('2-定价总表'!$A$3:$A$493="PPS"&amp;MID(I390,2,99))*('2-定价总表'!$C$3:$C$493=K390)*('2-定价总表'!$T$3:$T$493))*IF(M390="",1,M390),"")</f>
        <v/>
      </c>
      <c r="S390" s="49" t="n"/>
      <c r="T390" s="16" t="n"/>
      <c r="U390" s="16" t="n"/>
      <c r="V390" s="16" t="n"/>
      <c r="W390" s="16" t="n"/>
      <c r="X390" s="16" t="n"/>
      <c r="Y390" s="16" t="n"/>
      <c r="Z390" s="16" t="n"/>
      <c r="AA390" s="16" t="n"/>
      <c r="AB390" s="16">
        <f>SUM(S390:AA390)</f>
        <v/>
      </c>
      <c r="AC390" s="16" t="inlineStr">
        <is>
          <t>39.00</t>
        </is>
      </c>
      <c r="AD390" s="16">
        <f>AC390*0.006</f>
        <v/>
      </c>
      <c r="AE390" s="16">
        <f>AC390*0.02</f>
        <v/>
      </c>
      <c r="AF390" s="16">
        <f>AC390-AD390-AE390</f>
        <v/>
      </c>
      <c r="AG390" s="16" t="n"/>
      <c r="AH390" s="16" t="n"/>
      <c r="AI390" s="16">
        <f>SUM(AG390:AH390)</f>
        <v/>
      </c>
      <c r="AJ390" s="16">
        <f>AF390-AB390+AG390+AH390</f>
        <v/>
      </c>
      <c r="AK390" s="16">
        <f>IF(C390="是","杭州","江西工厂")</f>
        <v/>
      </c>
      <c r="AL390" s="9" t="inlineStr">
        <is>
          <t>交易成功</t>
        </is>
      </c>
      <c r="AM390" s="92" t="inlineStr">
        <is>
          <t>待匹配</t>
        </is>
      </c>
      <c r="AN390" s="16" t="inlineStr">
        <is>
          <t>没有申请退款</t>
        </is>
      </c>
      <c r="AO390" s="16" t="n">
        <v>0</v>
      </c>
      <c r="AP390" s="16" t="n"/>
      <c r="AQ390" s="9" t="n"/>
      <c r="AR390" t="inlineStr">
        <is>
          <t>✓</t>
        </is>
      </c>
    </row>
    <row r="391">
      <c r="A391" s="15" t="inlineStr">
        <is>
          <t>淘宝</t>
        </is>
      </c>
      <c r="B391" s="14" t="inlineStr">
        <is>
          <t>2701721605087041675</t>
        </is>
      </c>
      <c r="C391" s="14" t="inlineStr">
        <is>
          <t>是</t>
        </is>
      </c>
      <c r="D391" s="15" t="inlineStr">
        <is>
          <t>2026-03-14</t>
        </is>
      </c>
      <c r="E391" s="15" t="inlineStr">
        <is>
          <t>未知</t>
        </is>
      </c>
      <c r="F391" s="15" t="inlineStr">
        <is>
          <t>未知</t>
        </is>
      </c>
      <c r="G391" s="15" t="inlineStr">
        <is>
          <t>未知</t>
        </is>
      </c>
      <c r="H391" s="15" t="inlineStr">
        <is>
          <t>2026-03-16</t>
        </is>
      </c>
      <c r="I391" s="15" t="inlineStr">
        <is>
          <t>P26990050428</t>
        </is>
      </c>
      <c r="J391" s="15" t="inlineStr">
        <is>
          <t>商家安装sku</t>
        </is>
      </c>
      <c r="K391" s="15" t="inlineStr">
        <is>
          <t>商家安装sku</t>
        </is>
      </c>
      <c r="L391" s="15" t="n"/>
      <c r="M391" s="15" t="inlineStr">
        <is>
          <t>1</t>
        </is>
      </c>
      <c r="N391" s="15" t="n"/>
      <c r="O391" s="15" t="inlineStr">
        <is>
          <t>圆通速递</t>
        </is>
      </c>
      <c r="P391" s="15" t="inlineStr">
        <is>
          <t>YT2538396013122</t>
        </is>
      </c>
      <c r="Q391" s="15" t="n"/>
      <c r="R391" s="15">
        <f>IFERROR(SUMPRODUCT(('2-定价总表'!$A$3:$A$493="PPS"&amp;MID(I391,2,99))*('2-定价总表'!$C$3:$C$493=K391)*('2-定价总表'!$T$3:$T$493))*IF(M391="",1,M391),"")</f>
        <v/>
      </c>
      <c r="S391" s="49" t="n"/>
      <c r="T391" s="15" t="n"/>
      <c r="U391" s="15" t="n"/>
      <c r="V391" s="15" t="n"/>
      <c r="W391" s="15" t="n"/>
      <c r="X391" s="15" t="n"/>
      <c r="Y391" s="15" t="n"/>
      <c r="Z391" s="15" t="n"/>
      <c r="AA391" s="15" t="n"/>
      <c r="AB391" s="15">
        <f>SUM(S391:AA391)</f>
        <v/>
      </c>
      <c r="AC391" s="15" t="inlineStr">
        <is>
          <t>0.00</t>
        </is>
      </c>
      <c r="AD391" s="15">
        <f>AC391*0.006</f>
        <v/>
      </c>
      <c r="AE391" s="15">
        <f>AC391*0.02</f>
        <v/>
      </c>
      <c r="AF391" s="15">
        <f>AC391-AD391-AE391</f>
        <v/>
      </c>
      <c r="AG391" s="15" t="n"/>
      <c r="AH391" s="15" t="n"/>
      <c r="AI391" s="15">
        <f>SUM(AG391:AH391)</f>
        <v/>
      </c>
      <c r="AJ391" s="15">
        <f>AF391-AB391+AG391+AH391</f>
        <v/>
      </c>
      <c r="AK391" s="15">
        <f>IF(C391="是","杭州","江西工厂")</f>
        <v/>
      </c>
      <c r="AL391" s="6" t="inlineStr">
        <is>
          <t>交易成功</t>
        </is>
      </c>
      <c r="AM391" s="92" t="inlineStr">
        <is>
          <t>待匹配</t>
        </is>
      </c>
      <c r="AN391" s="15" t="inlineStr">
        <is>
          <t>没有申请退款</t>
        </is>
      </c>
      <c r="AO391" s="15" t="n">
        <v>0</v>
      </c>
      <c r="AP391" s="15" t="n"/>
      <c r="AQ391" s="6" t="n"/>
      <c r="AR391" t="inlineStr">
        <is>
          <t>✓</t>
        </is>
      </c>
    </row>
    <row r="392" ht="24" customHeight="1">
      <c r="A392" s="16" t="inlineStr">
        <is>
          <t>淘宝</t>
        </is>
      </c>
      <c r="B392" s="14" t="inlineStr">
        <is>
          <t>2701720670055012279</t>
        </is>
      </c>
      <c r="C392" s="14" t="inlineStr">
        <is>
          <t>非已记录补单</t>
        </is>
      </c>
      <c r="D392" s="16" t="inlineStr">
        <is>
          <t>2026-03-13</t>
        </is>
      </c>
      <c r="E392" s="16" t="inlineStr">
        <is>
          <t>周女士</t>
        </is>
      </c>
      <c r="F392" s="16" t="inlineStr">
        <is>
          <t>14727233887-6786</t>
        </is>
      </c>
      <c r="G392" s="16" t="inlineStr">
        <is>
          <t>四川省 成都市 武侯区 桂溪街道天泰路47号御府花都B区1栋-1-1-601</t>
        </is>
      </c>
      <c r="H392" s="16" t="n"/>
      <c r="I392" s="16" t="inlineStr">
        <is>
          <t>P25210100410</t>
        </is>
      </c>
      <c r="J392" s="16" t="inlineStr">
        <is>
          <t>畔色黑胡桃木岩板餐桌2025 |黑胡桃木三角腿餐桌</t>
        </is>
      </c>
      <c r="K392" s="16" t="inlineStr">
        <is>
          <t>黑胡桃木岩板-1.4米</t>
        </is>
      </c>
      <c r="L392" s="16" t="inlineStr">
        <is>
          <t>是</t>
        </is>
      </c>
      <c r="M392" s="16" t="inlineStr">
        <is>
          <t>1</t>
        </is>
      </c>
      <c r="N392" s="16" t="n"/>
      <c r="O392" s="16" t="inlineStr">
        <is>
          <t>德邦快递</t>
        </is>
      </c>
      <c r="P392" s="16" t="inlineStr">
        <is>
          <t>DPK212534096454</t>
        </is>
      </c>
      <c r="Q392" s="16" t="inlineStr">
        <is>
          <t>P50814783219
P50970636438</t>
        </is>
      </c>
      <c r="R392" s="16">
        <f>IFERROR(SUMPRODUCT(('2-定价总表'!$A$3:$A$493="PPS"&amp;MID(I392,2,99))*('2-定价总表'!$C$3:$C$493=K392)*('2-定价总表'!$T$3:$T$493))*IF(M392="",1,M392),"")</f>
        <v/>
      </c>
      <c r="S392" s="16" t="n">
        <v>2913.5</v>
      </c>
      <c r="T392" s="16" t="n">
        <v>252</v>
      </c>
      <c r="U392" s="16" t="n">
        <v>0</v>
      </c>
      <c r="V392" s="16" t="n">
        <v>69</v>
      </c>
      <c r="W392" s="90" t="n"/>
      <c r="X392" s="90" t="n"/>
      <c r="Y392" s="90" t="n"/>
      <c r="Z392" s="90" t="n"/>
      <c r="AA392" s="90" t="n"/>
      <c r="AB392" s="16">
        <f>SUM(S392:AA392)</f>
        <v/>
      </c>
      <c r="AC392" s="16" t="inlineStr">
        <is>
          <t>3326.63</t>
        </is>
      </c>
      <c r="AD392" s="16">
        <f>AC392*0.006</f>
        <v/>
      </c>
      <c r="AE392" s="16">
        <f>AC392*0.02</f>
        <v/>
      </c>
      <c r="AF392" s="16">
        <f>AC392-AD392-AE392</f>
        <v/>
      </c>
      <c r="AG392" s="16" t="n"/>
      <c r="AH392" s="16" t="n"/>
      <c r="AI392" s="16">
        <f>SUM(AG392:AH392)</f>
        <v/>
      </c>
      <c r="AJ392" s="16">
        <f>AF392-AB392+AG392+AH392</f>
        <v/>
      </c>
      <c r="AK392" s="16">
        <f>IF(C392="是","杭州","江西工厂")</f>
        <v/>
      </c>
      <c r="AL392" s="9" t="inlineStr">
        <is>
          <t>交易关闭</t>
        </is>
      </c>
      <c r="AM392" s="93" t="inlineStr">
        <is>
          <t>2026032911120520426700517270690</t>
        </is>
      </c>
      <c r="AN392" s="16" t="inlineStr">
        <is>
          <t>退款成功</t>
        </is>
      </c>
      <c r="AO392" s="16" t="n">
        <v>3406.63</v>
      </c>
      <c r="AP392" s="16" t="n"/>
      <c r="AQ392" s="9" t="n"/>
      <c r="AR392" t="inlineStr">
        <is>
          <t>[待填]成本/费用字段</t>
        </is>
      </c>
    </row>
    <row r="393" ht="24" customHeight="1">
      <c r="A393" s="15" t="inlineStr">
        <is>
          <t>淘宝</t>
        </is>
      </c>
      <c r="B393" s="14" t="inlineStr">
        <is>
          <t>2701718581090008281</t>
        </is>
      </c>
      <c r="C393" s="14" t="inlineStr">
        <is>
          <t>是</t>
        </is>
      </c>
      <c r="D393" s="15" t="inlineStr">
        <is>
          <t>2026-03-13</t>
        </is>
      </c>
      <c r="E393" s="15" t="inlineStr">
        <is>
          <t>未知</t>
        </is>
      </c>
      <c r="F393" s="15" t="inlineStr">
        <is>
          <t>未知</t>
        </is>
      </c>
      <c r="G393" s="15" t="inlineStr">
        <is>
          <t>未知</t>
        </is>
      </c>
      <c r="H393" s="15" t="inlineStr">
        <is>
          <t>2026-03-16</t>
        </is>
      </c>
      <c r="I393" s="15" t="inlineStr">
        <is>
          <t>P24410040513</t>
        </is>
      </c>
      <c r="J393" s="15" t="inlineStr">
        <is>
          <t>升降桌（带高台总价） |樱桃木2024款新升降桌</t>
        </is>
      </c>
      <c r="K393" s="15" t="inlineStr">
        <is>
          <t>升降桌-130cm 带高台</t>
        </is>
      </c>
      <c r="L393" s="15" t="inlineStr">
        <is>
          <t>否</t>
        </is>
      </c>
      <c r="M393" s="15" t="inlineStr">
        <is>
          <t>1</t>
        </is>
      </c>
      <c r="N393" s="15" t="n"/>
      <c r="O393" s="15" t="inlineStr">
        <is>
          <t>圆通速递</t>
        </is>
      </c>
      <c r="P393" s="15" t="inlineStr">
        <is>
          <t>YT2543464051074</t>
        </is>
      </c>
      <c r="Q393" s="15" t="n"/>
      <c r="R393" s="15">
        <f>IFERROR(SUMPRODUCT(('2-定价总表'!$A$3:$A$493="PPS"&amp;MID(I393,2,99))*('2-定价总表'!$C$3:$C$493=K393)*('2-定价总表'!$T$3:$T$493))*IF(M393="",1,M393),"")</f>
        <v/>
      </c>
      <c r="S393" s="49" t="n"/>
      <c r="T393" s="15" t="n"/>
      <c r="U393" s="15" t="n"/>
      <c r="V393" s="15" t="n"/>
      <c r="W393" s="15" t="n"/>
      <c r="X393" s="15" t="n"/>
      <c r="Y393" s="15" t="n"/>
      <c r="Z393" s="15" t="n"/>
      <c r="AA393" s="15" t="n"/>
      <c r="AB393" s="15">
        <f>SUM(S393:AA393)</f>
        <v/>
      </c>
      <c r="AC393" s="15" t="inlineStr">
        <is>
          <t>22.00</t>
        </is>
      </c>
      <c r="AD393" s="15">
        <f>AC393*0.006</f>
        <v/>
      </c>
      <c r="AE393" s="15">
        <f>AC393*0.02</f>
        <v/>
      </c>
      <c r="AF393" s="15">
        <f>AC393-AD393-AE393</f>
        <v/>
      </c>
      <c r="AG393" s="15" t="n"/>
      <c r="AH393" s="15" t="n"/>
      <c r="AI393" s="15">
        <f>SUM(AG393:AH393)</f>
        <v/>
      </c>
      <c r="AJ393" s="15">
        <f>AF393-AB393+AG393+AH393</f>
        <v/>
      </c>
      <c r="AK393" s="15">
        <f>IF(C393="是","杭州","江西工厂")</f>
        <v/>
      </c>
      <c r="AL393" s="6" t="inlineStr">
        <is>
          <t>交易成功</t>
        </is>
      </c>
      <c r="AM393" s="93" t="inlineStr">
        <is>
          <t>202603132200115632141 3254903</t>
        </is>
      </c>
      <c r="AN393" s="15" t="inlineStr">
        <is>
          <t>没有申请退款</t>
        </is>
      </c>
      <c r="AO393" s="15" t="n">
        <v>0</v>
      </c>
      <c r="AP393" s="15" t="n"/>
      <c r="AQ393" s="6" t="n"/>
      <c r="AR393" t="inlineStr">
        <is>
          <t>✓</t>
        </is>
      </c>
    </row>
    <row r="394" ht="36" customHeight="1">
      <c r="A394" s="16" t="inlineStr">
        <is>
          <t>淘宝</t>
        </is>
      </c>
      <c r="B394" s="14" t="inlineStr">
        <is>
          <t>4502117305248010430</t>
        </is>
      </c>
      <c r="C394" s="14" t="inlineStr">
        <is>
          <t>是</t>
        </is>
      </c>
      <c r="D394" s="16" t="inlineStr">
        <is>
          <t>2026-03-13</t>
        </is>
      </c>
      <c r="E394" s="16" t="inlineStr">
        <is>
          <t>未知</t>
        </is>
      </c>
      <c r="F394" s="16" t="inlineStr">
        <is>
          <t>未知</t>
        </is>
      </c>
      <c r="G394" s="16" t="inlineStr">
        <is>
          <t>未知</t>
        </is>
      </c>
      <c r="H394" s="16" t="inlineStr">
        <is>
          <t>2026-03-16</t>
        </is>
      </c>
      <c r="I394" s="16" t="inlineStr">
        <is>
          <t>P23250050202</t>
        </is>
      </c>
      <c r="J394" s="16" t="inlineStr">
        <is>
          <t>万象餐边柜 |樱桃木旋转餐边柜</t>
        </is>
      </c>
      <c r="K394" s="16" t="inlineStr">
        <is>
          <t>旋转餐边柜-洞洞板-下柜（无桌）-1.6米</t>
        </is>
      </c>
      <c r="L394" s="16" t="n"/>
      <c r="M394" s="16" t="inlineStr">
        <is>
          <t>1</t>
        </is>
      </c>
      <c r="N394" s="16" t="n"/>
      <c r="O394" s="16" t="inlineStr">
        <is>
          <t>圆通速递</t>
        </is>
      </c>
      <c r="P394" s="16" t="inlineStr">
        <is>
          <t>YT2543464051616</t>
        </is>
      </c>
      <c r="Q394" s="16" t="n"/>
      <c r="R394" s="16">
        <f>IFERROR(SUMPRODUCT(('2-定价总表'!$A$3:$A$493="PPS"&amp;MID(I394,2,99))*('2-定价总表'!$C$3:$C$493=K394)*('2-定价总表'!$T$3:$T$493))*IF(M394="",1,M394),"")</f>
        <v/>
      </c>
      <c r="S394" s="49" t="n"/>
      <c r="T394" s="16" t="n"/>
      <c r="U394" s="16" t="n"/>
      <c r="V394" s="16" t="n"/>
      <c r="W394" s="16" t="n"/>
      <c r="X394" s="16" t="n"/>
      <c r="Y394" s="16" t="n"/>
      <c r="Z394" s="16" t="n"/>
      <c r="AA394" s="16" t="n"/>
      <c r="AB394" s="16">
        <f>SUM(S394:AA394)</f>
        <v/>
      </c>
      <c r="AC394" s="16" t="inlineStr">
        <is>
          <t>33.00</t>
        </is>
      </c>
      <c r="AD394" s="16">
        <f>AC394*0.006</f>
        <v/>
      </c>
      <c r="AE394" s="16">
        <f>AC394*0.02</f>
        <v/>
      </c>
      <c r="AF394" s="16">
        <f>AC394-AD394-AE394</f>
        <v/>
      </c>
      <c r="AG394" s="16" t="n"/>
      <c r="AH394" s="16" t="n"/>
      <c r="AI394" s="16">
        <f>SUM(AG394:AH394)</f>
        <v/>
      </c>
      <c r="AJ394" s="16">
        <f>AF394-AB394+AG394+AH394</f>
        <v/>
      </c>
      <c r="AK394" s="16">
        <f>IF(C394="是","杭州","江西工厂")</f>
        <v/>
      </c>
      <c r="AL394" s="9" t="inlineStr">
        <is>
          <t>交易成功</t>
        </is>
      </c>
      <c r="AM394" s="92" t="inlineStr">
        <is>
          <t>待匹配</t>
        </is>
      </c>
      <c r="AN394" s="16" t="inlineStr">
        <is>
          <t>没有申请退款</t>
        </is>
      </c>
      <c r="AO394" s="16" t="n">
        <v>0</v>
      </c>
      <c r="AP394" s="16" t="n"/>
      <c r="AQ394" s="9" t="n"/>
      <c r="AR394" t="inlineStr">
        <is>
          <t>✓</t>
        </is>
      </c>
    </row>
    <row r="395">
      <c r="A395" s="15" t="inlineStr">
        <is>
          <t>淘宝</t>
        </is>
      </c>
      <c r="B395" s="14" t="inlineStr">
        <is>
          <t>4502117305248029611</t>
        </is>
      </c>
      <c r="C395" s="14" t="inlineStr">
        <is>
          <t>是</t>
        </is>
      </c>
      <c r="D395" s="15" t="inlineStr">
        <is>
          <t>2026-03-13</t>
        </is>
      </c>
      <c r="E395" s="15" t="inlineStr">
        <is>
          <t>未知</t>
        </is>
      </c>
      <c r="F395" s="15" t="inlineStr">
        <is>
          <t>未知</t>
        </is>
      </c>
      <c r="G395" s="15" t="inlineStr">
        <is>
          <t>未知</t>
        </is>
      </c>
      <c r="H395" s="15" t="inlineStr">
        <is>
          <t>2026-03-16</t>
        </is>
      </c>
      <c r="I395" s="15" t="inlineStr">
        <is>
          <t>P26990050428</t>
        </is>
      </c>
      <c r="J395" s="15" t="inlineStr">
        <is>
          <t>商家安装sku</t>
        </is>
      </c>
      <c r="K395" s="15" t="inlineStr">
        <is>
          <t>商家安装sku</t>
        </is>
      </c>
      <c r="L395" s="15" t="n"/>
      <c r="M395" s="15" t="inlineStr">
        <is>
          <t>1</t>
        </is>
      </c>
      <c r="N395" s="15" t="n"/>
      <c r="O395" s="15" t="inlineStr">
        <is>
          <t>圆通速递</t>
        </is>
      </c>
      <c r="P395" s="15" t="inlineStr">
        <is>
          <t>YT2543464051616</t>
        </is>
      </c>
      <c r="Q395" s="15" t="n"/>
      <c r="R395" s="15">
        <f>IFERROR(SUMPRODUCT(('2-定价总表'!$A$3:$A$493="PPS"&amp;MID(I395,2,99))*('2-定价总表'!$C$3:$C$493=K395)*('2-定价总表'!$T$3:$T$493))*IF(M395="",1,M395),"")</f>
        <v/>
      </c>
      <c r="S395" s="49" t="n"/>
      <c r="T395" s="15" t="n"/>
      <c r="U395" s="15" t="n"/>
      <c r="V395" s="15" t="n"/>
      <c r="W395" s="15" t="n"/>
      <c r="X395" s="15" t="n"/>
      <c r="Y395" s="15" t="n"/>
      <c r="Z395" s="15" t="n"/>
      <c r="AA395" s="15" t="n"/>
      <c r="AB395" s="15">
        <f>SUM(S395:AA395)</f>
        <v/>
      </c>
      <c r="AC395" s="15" t="inlineStr">
        <is>
          <t>0.00</t>
        </is>
      </c>
      <c r="AD395" s="15">
        <f>AC395*0.006</f>
        <v/>
      </c>
      <c r="AE395" s="15">
        <f>AC395*0.02</f>
        <v/>
      </c>
      <c r="AF395" s="15">
        <f>AC395-AD395-AE395</f>
        <v/>
      </c>
      <c r="AG395" s="15" t="n"/>
      <c r="AH395" s="15" t="n"/>
      <c r="AI395" s="15">
        <f>SUM(AG395:AH395)</f>
        <v/>
      </c>
      <c r="AJ395" s="15">
        <f>AF395-AB395+AG395+AH395</f>
        <v/>
      </c>
      <c r="AK395" s="15">
        <f>IF(C395="是","杭州","江西工厂")</f>
        <v/>
      </c>
      <c r="AL395" s="6" t="inlineStr">
        <is>
          <t>交易成功</t>
        </is>
      </c>
      <c r="AM395" s="92" t="inlineStr">
        <is>
          <t>待匹配</t>
        </is>
      </c>
      <c r="AN395" s="15" t="inlineStr">
        <is>
          <t>没有申请退款</t>
        </is>
      </c>
      <c r="AO395" s="15" t="n">
        <v>0</v>
      </c>
      <c r="AP395" s="15" t="n"/>
      <c r="AQ395" s="6" t="n"/>
      <c r="AR395" t="inlineStr">
        <is>
          <t>✓</t>
        </is>
      </c>
    </row>
    <row r="396" ht="24" customHeight="1">
      <c r="A396" s="16" t="inlineStr">
        <is>
          <t>淘宝</t>
        </is>
      </c>
      <c r="B396" s="14" t="inlineStr">
        <is>
          <t>4502117305248056439</t>
        </is>
      </c>
      <c r="C396" s="14" t="inlineStr">
        <is>
          <t>是</t>
        </is>
      </c>
      <c r="D396" s="16" t="inlineStr">
        <is>
          <t>2026-03-13</t>
        </is>
      </c>
      <c r="E396" s="16" t="inlineStr">
        <is>
          <t>未知</t>
        </is>
      </c>
      <c r="F396" s="16" t="inlineStr">
        <is>
          <t>未知</t>
        </is>
      </c>
      <c r="G396" s="16" t="inlineStr">
        <is>
          <t>未知</t>
        </is>
      </c>
      <c r="H396" s="16" t="inlineStr">
        <is>
          <t>2026-03-16</t>
        </is>
      </c>
      <c r="I396" s="16" t="inlineStr">
        <is>
          <t>P26990090428</t>
        </is>
      </c>
      <c r="J396" s="16" t="inlineStr">
        <is>
          <t>淘宝自动生成sku-送货入户</t>
        </is>
      </c>
      <c r="K396" s="16" t="inlineStr">
        <is>
          <t>淘宝自动生成sku-送货入户</t>
        </is>
      </c>
      <c r="L396" s="16" t="n"/>
      <c r="M396" s="16" t="inlineStr">
        <is>
          <t>1</t>
        </is>
      </c>
      <c r="N396" s="16" t="n"/>
      <c r="O396" s="16" t="inlineStr">
        <is>
          <t>圆通速递</t>
        </is>
      </c>
      <c r="P396" s="16" t="inlineStr">
        <is>
          <t>YT2543464051616</t>
        </is>
      </c>
      <c r="Q396" s="16" t="n"/>
      <c r="R396" s="16">
        <f>IFERROR(SUMPRODUCT(('2-定价总表'!$A$3:$A$493="PPS"&amp;MID(I396,2,99))*('2-定价总表'!$C$3:$C$493=K396)*('2-定价总表'!$T$3:$T$493))*IF(M396="",1,M396),"")</f>
        <v/>
      </c>
      <c r="S396" s="49" t="n"/>
      <c r="T396" s="16" t="n"/>
      <c r="U396" s="16" t="n"/>
      <c r="V396" s="16" t="n"/>
      <c r="W396" s="16" t="n"/>
      <c r="X396" s="16" t="n"/>
      <c r="Y396" s="16" t="n"/>
      <c r="Z396" s="16" t="n"/>
      <c r="AA396" s="16" t="n"/>
      <c r="AB396" s="16">
        <f>SUM(S396:AA396)</f>
        <v/>
      </c>
      <c r="AC396" s="16" t="inlineStr">
        <is>
          <t>0.00</t>
        </is>
      </c>
      <c r="AD396" s="16">
        <f>AC396*0.006</f>
        <v/>
      </c>
      <c r="AE396" s="16">
        <f>AC396*0.02</f>
        <v/>
      </c>
      <c r="AF396" s="16">
        <f>AC396-AD396-AE396</f>
        <v/>
      </c>
      <c r="AG396" s="16" t="n"/>
      <c r="AH396" s="16" t="n"/>
      <c r="AI396" s="16">
        <f>SUM(AG396:AH396)</f>
        <v/>
      </c>
      <c r="AJ396" s="16">
        <f>AF396-AB396+AG396+AH396</f>
        <v/>
      </c>
      <c r="AK396" s="16">
        <f>IF(C396="是","杭州","江西工厂")</f>
        <v/>
      </c>
      <c r="AL396" s="9" t="inlineStr">
        <is>
          <t>交易成功</t>
        </is>
      </c>
      <c r="AM396" s="92" t="inlineStr">
        <is>
          <t>待匹配</t>
        </is>
      </c>
      <c r="AN396" s="16" t="inlineStr">
        <is>
          <t>没有申请退款</t>
        </is>
      </c>
      <c r="AO396" s="16" t="n">
        <v>0</v>
      </c>
      <c r="AP396" s="16" t="n"/>
      <c r="AQ396" s="9" t="n"/>
      <c r="AR396" t="inlineStr">
        <is>
          <t>✓</t>
        </is>
      </c>
    </row>
    <row r="397" ht="24" customHeight="1">
      <c r="A397" s="15" t="inlineStr">
        <is>
          <t>淘宝</t>
        </is>
      </c>
      <c r="B397" s="14" t="inlineStr">
        <is>
          <t>2701713435086000871</t>
        </is>
      </c>
      <c r="C397" s="14" t="inlineStr">
        <is>
          <t>是</t>
        </is>
      </c>
      <c r="D397" s="15" t="inlineStr">
        <is>
          <t>2026-03-13</t>
        </is>
      </c>
      <c r="E397" s="15" t="inlineStr">
        <is>
          <t>未知</t>
        </is>
      </c>
      <c r="F397" s="15" t="inlineStr">
        <is>
          <t>未知</t>
        </is>
      </c>
      <c r="G397" s="15" t="inlineStr">
        <is>
          <t>未知</t>
        </is>
      </c>
      <c r="H397" s="15" t="inlineStr">
        <is>
          <t>2026-03-16</t>
        </is>
      </c>
      <c r="I397" s="15" t="inlineStr">
        <is>
          <t>P24150030513</t>
        </is>
      </c>
      <c r="J397" s="15" t="inlineStr">
        <is>
          <t>畔色组合柜 |樱桃木灵感组合柜</t>
        </is>
      </c>
      <c r="K397" s="15" t="inlineStr">
        <is>
          <t>组合柜-开放柜</t>
        </is>
      </c>
      <c r="L397" s="15" t="inlineStr">
        <is>
          <t>否</t>
        </is>
      </c>
      <c r="M397" s="15" t="inlineStr">
        <is>
          <t>1</t>
        </is>
      </c>
      <c r="N397" s="15" t="n"/>
      <c r="O397" s="15" t="inlineStr">
        <is>
          <t>圆通速递</t>
        </is>
      </c>
      <c r="P397" s="15" t="inlineStr">
        <is>
          <t>YT2584330183200</t>
        </is>
      </c>
      <c r="Q397" s="15" t="n"/>
      <c r="R397" s="15">
        <f>IFERROR(SUMPRODUCT(('2-定价总表'!$A$3:$A$493="PPS"&amp;MID(I397,2,99))*('2-定价总表'!$C$3:$C$493=K397)*('2-定价总表'!$T$3:$T$493))*IF(M397="",1,M397),"")</f>
        <v/>
      </c>
      <c r="S397" s="49" t="n"/>
      <c r="T397" s="15" t="n"/>
      <c r="U397" s="15" t="n"/>
      <c r="V397" s="15" t="n"/>
      <c r="W397" s="15" t="n"/>
      <c r="X397" s="15" t="n"/>
      <c r="Y397" s="15" t="n"/>
      <c r="Z397" s="15" t="n"/>
      <c r="AA397" s="15" t="n"/>
      <c r="AB397" s="15">
        <f>SUM(S397:AA397)</f>
        <v/>
      </c>
      <c r="AC397" s="15" t="inlineStr">
        <is>
          <t>28.00</t>
        </is>
      </c>
      <c r="AD397" s="15">
        <f>AC397*0.006</f>
        <v/>
      </c>
      <c r="AE397" s="15">
        <f>AC397*0.02</f>
        <v/>
      </c>
      <c r="AF397" s="15">
        <f>AC397-AD397-AE397</f>
        <v/>
      </c>
      <c r="AG397" s="15" t="n"/>
      <c r="AH397" s="15" t="n"/>
      <c r="AI397" s="15">
        <f>SUM(AG397:AH397)</f>
        <v/>
      </c>
      <c r="AJ397" s="15">
        <f>AF397-AB397+AG397+AH397</f>
        <v/>
      </c>
      <c r="AK397" s="15">
        <f>IF(C397="是","杭州","江西工厂")</f>
        <v/>
      </c>
      <c r="AL397" s="6" t="inlineStr">
        <is>
          <t>交易成功</t>
        </is>
      </c>
      <c r="AM397" s="93" t="inlineStr">
        <is>
          <t>202603132200119724141 5978243</t>
        </is>
      </c>
      <c r="AN397" s="15" t="inlineStr">
        <is>
          <t>没有申请退款</t>
        </is>
      </c>
      <c r="AO397" s="15" t="n">
        <v>0</v>
      </c>
      <c r="AP397" s="15" t="n"/>
      <c r="AQ397" s="6" t="n"/>
      <c r="AR397" t="inlineStr">
        <is>
          <t>✓</t>
        </is>
      </c>
    </row>
    <row r="398" ht="24" customHeight="1">
      <c r="A398" s="16" t="inlineStr">
        <is>
          <t>淘宝</t>
        </is>
      </c>
      <c r="B398" s="14" t="inlineStr">
        <is>
          <t>4502117127215188940</t>
        </is>
      </c>
      <c r="C398" s="14" t="inlineStr">
        <is>
          <t>非已记录补单</t>
        </is>
      </c>
      <c r="D398" s="16" t="inlineStr">
        <is>
          <t>2026-03-13</t>
        </is>
      </c>
      <c r="E398" s="16" t="inlineStr">
        <is>
          <t>袁晓园</t>
        </is>
      </c>
      <c r="F398" s="16" t="inlineStr">
        <is>
          <t>13141079984-2123</t>
        </is>
      </c>
      <c r="G398" s="16" t="inlineStr">
        <is>
          <t>北京 北京市 朝阳区 六里屯街道北京市朝阳区甜水园北里13号楼902</t>
        </is>
      </c>
      <c r="H398" s="16" t="inlineStr">
        <is>
          <t>2026-04-08</t>
        </is>
      </c>
      <c r="I398" s="16" t="inlineStr">
        <is>
          <t>P25250100405</t>
        </is>
      </c>
      <c r="J398" s="16" t="inlineStr">
        <is>
          <t>樱桃木窄柜 |樱桃木1米餐边柜</t>
        </is>
      </c>
      <c r="K398" s="16" t="inlineStr">
        <is>
          <t>窄柜-整柜洞石背板-1.2米</t>
        </is>
      </c>
      <c r="L398" s="16" t="inlineStr">
        <is>
          <t>否</t>
        </is>
      </c>
      <c r="M398" s="16" t="inlineStr">
        <is>
          <t>1</t>
        </is>
      </c>
      <c r="N398" s="16" t="n"/>
      <c r="O398" s="16" t="inlineStr">
        <is>
          <t>壹米滴答快运</t>
        </is>
      </c>
      <c r="P398" s="16" t="inlineStr">
        <is>
          <t>700907567334</t>
        </is>
      </c>
      <c r="Q398" s="16" t="inlineStr">
        <is>
          <t>P50942630610</t>
        </is>
      </c>
      <c r="R398" s="91">
        <f>IFERROR(SUMPRODUCT(('2-定价总表'!$A$3:$A$493="PPS"&amp;MID(I398,2,99))*('2-定价总表'!$C$3:$C$493=K398)*('2-定价总表'!$T$3:$T$493))*IF(M398="",1,M398),"")</f>
        <v/>
      </c>
      <c r="S398" s="90" t="e">
        <v>#N/A</v>
      </c>
      <c r="T398" s="90" t="e">
        <v>#N/A</v>
      </c>
      <c r="U398" s="90" t="e">
        <v>#N/A</v>
      </c>
      <c r="V398" s="90" t="e">
        <v>#N/A</v>
      </c>
      <c r="W398" s="90" t="e">
        <v>#N/A</v>
      </c>
      <c r="X398" s="90" t="e">
        <v>#N/A</v>
      </c>
      <c r="Y398" s="90" t="n"/>
      <c r="Z398" s="90" t="e">
        <v>#N/A</v>
      </c>
      <c r="AA398" s="90" t="e">
        <v>#N/A</v>
      </c>
      <c r="AB398" s="16">
        <f>SUM(S398:AA398)</f>
        <v/>
      </c>
      <c r="AC398" s="16" t="inlineStr">
        <is>
          <t>100.00</t>
        </is>
      </c>
      <c r="AD398" s="16">
        <f>AC398*0.006</f>
        <v/>
      </c>
      <c r="AE398" s="16">
        <f>AC398*0.02</f>
        <v/>
      </c>
      <c r="AF398" s="16">
        <f>AC398-AD398-AE398</f>
        <v/>
      </c>
      <c r="AG398" s="16" t="n"/>
      <c r="AH398" s="16" t="n"/>
      <c r="AI398" s="16">
        <f>SUM(AG398:AH398)</f>
        <v/>
      </c>
      <c r="AJ398" s="16">
        <f>AF398-AB398+AG398+AH398</f>
        <v/>
      </c>
      <c r="AK398" s="16">
        <f>IF(C398="是","杭州","江西工厂")</f>
        <v/>
      </c>
      <c r="AL398" s="9" t="inlineStr">
        <is>
          <t>交易成功</t>
        </is>
      </c>
      <c r="AM398" s="93" t="inlineStr">
        <is>
          <t>202603132300114451142 6277608</t>
        </is>
      </c>
      <c r="AN398" s="16" t="inlineStr">
        <is>
          <t>没有申请退款</t>
        </is>
      </c>
      <c r="AO398" s="16" t="n">
        <v>0</v>
      </c>
      <c r="AP398" s="16" t="n"/>
      <c r="AQ398" s="9" t="inlineStr">
        <is>
          <t>插座</t>
        </is>
      </c>
      <c r="AR398" s="88" t="inlineStr">
        <is>
          <t>公式错误/未解析: 产品理论成本、产品实际成本、实际运费、上楼费、安装费、订单赔付费
[待填]成本/费用字段</t>
        </is>
      </c>
    </row>
    <row r="399" ht="24" customHeight="1">
      <c r="A399" s="15" t="inlineStr">
        <is>
          <t>淘宝</t>
        </is>
      </c>
      <c r="B399" s="14" t="inlineStr">
        <is>
          <t>4502115108205015720</t>
        </is>
      </c>
      <c r="C399" s="14" t="inlineStr">
        <is>
          <t>非已记录补单</t>
        </is>
      </c>
      <c r="D399" s="15" t="inlineStr">
        <is>
          <t>2026-03-13</t>
        </is>
      </c>
      <c r="E399" s="15" t="inlineStr">
        <is>
          <t>未知</t>
        </is>
      </c>
      <c r="F399" s="15" t="inlineStr">
        <is>
          <t>未知</t>
        </is>
      </c>
      <c r="G399" s="15" t="inlineStr">
        <is>
          <t>未知</t>
        </is>
      </c>
      <c r="H399" s="15" t="n"/>
      <c r="I399" s="15" t="inlineStr">
        <is>
          <t>P25250100405</t>
        </is>
      </c>
      <c r="J399" s="15" t="inlineStr">
        <is>
          <t>樱桃木窄柜 |樱桃木1米餐边柜</t>
        </is>
      </c>
      <c r="K399" s="15" t="inlineStr">
        <is>
          <t>窄柜-整柜洞石背板-1.2米</t>
        </is>
      </c>
      <c r="L399" s="15" t="n"/>
      <c r="M399" s="15" t="inlineStr">
        <is>
          <t>1</t>
        </is>
      </c>
      <c r="N399" s="15" t="n"/>
      <c r="O399" s="15" t="n"/>
      <c r="P399" s="15" t="n"/>
      <c r="Q399" s="15" t="n"/>
      <c r="R399" s="15">
        <f>IFERROR(SUMPRODUCT(('2-定价总表'!$A$3:$A$493="PPS"&amp;MID(I399,2,99))*('2-定价总表'!$C$3:$C$493=K399)*('2-定价总表'!$T$3:$T$493))*IF(M399="",1,M399),"")</f>
        <v/>
      </c>
      <c r="S399" s="90" t="n"/>
      <c r="T399" s="90" t="n"/>
      <c r="U399" s="90" t="n"/>
      <c r="V399" s="90" t="n"/>
      <c r="W399" s="90" t="n"/>
      <c r="X399" s="90" t="n"/>
      <c r="Y399" s="90" t="n"/>
      <c r="Z399" s="90" t="n"/>
      <c r="AA399" s="90" t="n"/>
      <c r="AB399" s="15">
        <f>SUM(S399:AA399)</f>
        <v/>
      </c>
      <c r="AC399" s="15" t="n"/>
      <c r="AD399" s="15">
        <f>AC399*0.006</f>
        <v/>
      </c>
      <c r="AE399" s="15">
        <f>AC399*0.02</f>
        <v/>
      </c>
      <c r="AF399" s="15">
        <f>AC399-AD399-AE399</f>
        <v/>
      </c>
      <c r="AG399" s="15" t="n"/>
      <c r="AH399" s="15" t="n"/>
      <c r="AI399" s="15">
        <f>SUM(AG399:AH399)</f>
        <v/>
      </c>
      <c r="AJ399" s="15">
        <f>AF399-AB399+AG399+AH399</f>
        <v/>
      </c>
      <c r="AK399" s="15">
        <f>IF(C399="是","杭州","江西工厂")</f>
        <v/>
      </c>
      <c r="AL399" s="6" t="inlineStr">
        <is>
          <t>交易关闭</t>
        </is>
      </c>
      <c r="AM399" s="94" t="inlineStr">
        <is>
          <t>—</t>
        </is>
      </c>
      <c r="AN399" s="15" t="inlineStr">
        <is>
          <t>没有申请退款</t>
        </is>
      </c>
      <c r="AO399" s="15" t="n">
        <v>0</v>
      </c>
      <c r="AP399" s="15" t="n"/>
      <c r="AQ399" s="6" t="inlineStr">
        <is>
          <t>插座</t>
        </is>
      </c>
      <c r="AR399" t="inlineStr">
        <is>
          <t>✓</t>
        </is>
      </c>
    </row>
    <row r="400" ht="24" customHeight="1">
      <c r="A400" s="16" t="inlineStr">
        <is>
          <t>淘宝</t>
        </is>
      </c>
      <c r="B400" s="14" t="inlineStr">
        <is>
          <t>4502116478193001737</t>
        </is>
      </c>
      <c r="C400" s="14" t="inlineStr">
        <is>
          <t>是</t>
        </is>
      </c>
      <c r="D400" s="16" t="inlineStr">
        <is>
          <t>2026-03-12</t>
        </is>
      </c>
      <c r="E400" s="16" t="inlineStr">
        <is>
          <t>未知</t>
        </is>
      </c>
      <c r="F400" s="16" t="inlineStr">
        <is>
          <t>未知</t>
        </is>
      </c>
      <c r="G400" s="16" t="inlineStr">
        <is>
          <t>未知</t>
        </is>
      </c>
      <c r="H400" s="16" t="inlineStr">
        <is>
          <t>2026-03-14</t>
        </is>
      </c>
      <c r="I400" s="16" t="inlineStr">
        <is>
          <t>P24250070901</t>
        </is>
      </c>
      <c r="J400" s="16" t="inlineStr">
        <is>
          <t>榉木餐边柜</t>
        </is>
      </c>
      <c r="K400" s="16" t="inlineStr">
        <is>
          <t>榉木餐边柜-下柜-2.1米</t>
        </is>
      </c>
      <c r="L400" s="16" t="inlineStr">
        <is>
          <t>否</t>
        </is>
      </c>
      <c r="M400" s="16" t="inlineStr">
        <is>
          <t>1</t>
        </is>
      </c>
      <c r="N400" s="16" t="n"/>
      <c r="O400" s="16" t="inlineStr">
        <is>
          <t>圆通速递</t>
        </is>
      </c>
      <c r="P400" s="16" t="inlineStr">
        <is>
          <t>YT2538320199919</t>
        </is>
      </c>
      <c r="Q400" s="16" t="n"/>
      <c r="R400" s="16">
        <f>IFERROR(SUMPRODUCT(('2-定价总表'!$A$3:$A$493="PPS"&amp;MID(I400,2,99))*('2-定价总表'!$C$3:$C$493=K400)*('2-定价总表'!$T$3:$T$493))*IF(M400="",1,M400),"")</f>
        <v/>
      </c>
      <c r="S400" s="49" t="n"/>
      <c r="T400" s="16" t="n"/>
      <c r="U400" s="16" t="n"/>
      <c r="V400" s="16" t="n"/>
      <c r="W400" s="16" t="n"/>
      <c r="X400" s="16" t="n"/>
      <c r="Y400" s="16" t="n"/>
      <c r="Z400" s="16" t="n"/>
      <c r="AA400" s="16" t="n"/>
      <c r="AB400" s="16">
        <f>SUM(S400:AA400)</f>
        <v/>
      </c>
      <c r="AC400" s="16" t="inlineStr">
        <is>
          <t>27.00</t>
        </is>
      </c>
      <c r="AD400" s="16">
        <f>AC400*0.006</f>
        <v/>
      </c>
      <c r="AE400" s="16">
        <f>AC400*0.02</f>
        <v/>
      </c>
      <c r="AF400" s="16">
        <f>AC400-AD400-AE400</f>
        <v/>
      </c>
      <c r="AG400" s="16" t="n"/>
      <c r="AH400" s="16" t="n"/>
      <c r="AI400" s="16">
        <f>SUM(AG400:AH400)</f>
        <v/>
      </c>
      <c r="AJ400" s="16">
        <f>AF400-AB400+AG400+AH400</f>
        <v/>
      </c>
      <c r="AK400" s="16">
        <f>IF(C400="是","杭州","江西工厂")</f>
        <v/>
      </c>
      <c r="AL400" s="9" t="inlineStr">
        <is>
          <t>交易成功</t>
        </is>
      </c>
      <c r="AM400" s="93" t="inlineStr">
        <is>
          <t>202603122200116704142 3488261</t>
        </is>
      </c>
      <c r="AN400" s="16" t="inlineStr">
        <is>
          <t>没有申请退款</t>
        </is>
      </c>
      <c r="AO400" s="16" t="n">
        <v>0</v>
      </c>
      <c r="AP400" s="16" t="n"/>
      <c r="AQ400" s="9" t="n"/>
      <c r="AR400" t="inlineStr">
        <is>
          <t>✓</t>
        </is>
      </c>
    </row>
    <row r="401" ht="48" customHeight="1">
      <c r="A401" s="15" t="inlineStr">
        <is>
          <t>淘宝</t>
        </is>
      </c>
      <c r="B401" s="14" t="inlineStr">
        <is>
          <t>2701717899054002854</t>
        </is>
      </c>
      <c r="C401" s="14" t="inlineStr">
        <is>
          <t>是</t>
        </is>
      </c>
      <c r="D401" s="15" t="inlineStr">
        <is>
          <t>2026-03-12</t>
        </is>
      </c>
      <c r="E401" s="15" t="inlineStr">
        <is>
          <t>未知</t>
        </is>
      </c>
      <c r="F401" s="15" t="inlineStr">
        <is>
          <t>未知</t>
        </is>
      </c>
      <c r="G401" s="15" t="inlineStr">
        <is>
          <t>未知</t>
        </is>
      </c>
      <c r="H401" s="15" t="inlineStr">
        <is>
          <t>2026-03-14</t>
        </is>
      </c>
      <c r="I401" s="15" t="inlineStr">
        <is>
          <t>P24250080801</t>
        </is>
      </c>
      <c r="J401" s="15" t="inlineStr">
        <is>
          <t>洞石餐边柜 |樱桃木洞石餐边大柜 |樱桃木洞石模块餐边柜</t>
        </is>
      </c>
      <c r="K401" s="15" t="inlineStr">
        <is>
          <t>洞石餐边柜-洞石整柜2.1米（多抽组合）（分类抽屉+玻璃移门+开门）</t>
        </is>
      </c>
      <c r="L401" s="15" t="inlineStr">
        <is>
          <t>否</t>
        </is>
      </c>
      <c r="M401" s="15" t="inlineStr">
        <is>
          <t>1</t>
        </is>
      </c>
      <c r="N401" s="15" t="n"/>
      <c r="O401" s="15" t="inlineStr">
        <is>
          <t>圆通速递</t>
        </is>
      </c>
      <c r="P401" s="15" t="inlineStr">
        <is>
          <t>YT2543388739168</t>
        </is>
      </c>
      <c r="Q401" s="15" t="n"/>
      <c r="R401" s="15">
        <f>IFERROR(SUMPRODUCT(('2-定价总表'!$A$3:$A$493="PPS"&amp;MID(I401,2,99))*('2-定价总表'!$C$3:$C$493=K401)*('2-定价总表'!$T$3:$T$493))*IF(M401="",1,M401),"")</f>
        <v/>
      </c>
      <c r="S401" s="49" t="n"/>
      <c r="T401" s="15" t="n"/>
      <c r="U401" s="15" t="n"/>
      <c r="V401" s="15" t="n"/>
      <c r="W401" s="15" t="n"/>
      <c r="X401" s="15" t="n"/>
      <c r="Y401" s="15" t="n"/>
      <c r="Z401" s="15" t="n"/>
      <c r="AA401" s="15" t="n"/>
      <c r="AB401" s="15">
        <f>SUM(S401:AA401)</f>
        <v/>
      </c>
      <c r="AC401" s="15" t="inlineStr">
        <is>
          <t>35.00</t>
        </is>
      </c>
      <c r="AD401" s="15">
        <f>AC401*0.006</f>
        <v/>
      </c>
      <c r="AE401" s="15">
        <f>AC401*0.02</f>
        <v/>
      </c>
      <c r="AF401" s="15">
        <f>AC401-AD401-AE401</f>
        <v/>
      </c>
      <c r="AG401" s="15" t="n"/>
      <c r="AH401" s="15" t="n"/>
      <c r="AI401" s="15">
        <f>SUM(AG401:AH401)</f>
        <v/>
      </c>
      <c r="AJ401" s="15">
        <f>AF401-AB401+AG401+AH401</f>
        <v/>
      </c>
      <c r="AK401" s="15">
        <f>IF(C401="是","杭州","江西工厂")</f>
        <v/>
      </c>
      <c r="AL401" s="6" t="inlineStr">
        <is>
          <t>交易成功</t>
        </is>
      </c>
      <c r="AM401" s="93" t="inlineStr">
        <is>
          <t>202603122200115351143 2158915</t>
        </is>
      </c>
      <c r="AN401" s="15" t="inlineStr">
        <is>
          <t>没有申请退款</t>
        </is>
      </c>
      <c r="AO401" s="15" t="n">
        <v>0</v>
      </c>
      <c r="AP401" s="15" t="n"/>
      <c r="AQ401" s="6" t="n"/>
      <c r="AR401" t="inlineStr">
        <is>
          <t>✓</t>
        </is>
      </c>
    </row>
    <row r="402" ht="36" customHeight="1">
      <c r="A402" s="16" t="inlineStr">
        <is>
          <t>淘宝</t>
        </is>
      </c>
      <c r="B402" s="14" t="inlineStr">
        <is>
          <t>2701721713043063866</t>
        </is>
      </c>
      <c r="C402" s="14" t="inlineStr">
        <is>
          <t>非已记录补单</t>
        </is>
      </c>
      <c r="D402" s="16" t="inlineStr">
        <is>
          <t>2026-03-12</t>
        </is>
      </c>
      <c r="E402" s="16" t="inlineStr">
        <is>
          <t>包纸</t>
        </is>
      </c>
      <c r="F402" s="16" t="inlineStr">
        <is>
          <t>15794940271-9469</t>
        </is>
      </c>
      <c r="G402" s="16" t="inlineStr">
        <is>
          <t>广东省 深圳市 南山区 西丽街道鼎胜金域世家AA5A</t>
        </is>
      </c>
      <c r="H402" s="16" t="inlineStr">
        <is>
          <t>2026-04-09</t>
        </is>
      </c>
      <c r="I402" s="16" t="inlineStr">
        <is>
          <t>P23250050202</t>
        </is>
      </c>
      <c r="J402" s="16" t="inlineStr">
        <is>
          <t>万象餐边柜 |樱桃木旋转餐边柜</t>
        </is>
      </c>
      <c r="K402" s="16" t="inlineStr">
        <is>
          <t>旋转餐边柜-洞洞板-下柜（无桌）-1.6米</t>
        </is>
      </c>
      <c r="L402" s="16" t="inlineStr">
        <is>
          <t>是</t>
        </is>
      </c>
      <c r="M402" s="16" t="inlineStr">
        <is>
          <t>1</t>
        </is>
      </c>
      <c r="N402" s="16" t="n"/>
      <c r="O402" s="16" t="inlineStr">
        <is>
          <t>韵达快递</t>
        </is>
      </c>
      <c r="P402" s="16" t="inlineStr">
        <is>
          <t>312965141484343</t>
        </is>
      </c>
      <c r="Q402" s="16" t="inlineStr">
        <is>
          <t>P50360430643</t>
        </is>
      </c>
      <c r="R402" s="91">
        <f>IFERROR(SUMPRODUCT(('2-定价总表'!$A$3:$A$493="PPS"&amp;MID(I402,2,99))*('2-定价总表'!$C$3:$C$493=K402)*('2-定价总表'!$T$3:$T$493))*IF(M402="",1,M402),"")</f>
        <v/>
      </c>
      <c r="S402" s="90" t="e">
        <v>#N/A</v>
      </c>
      <c r="T402" s="90" t="e">
        <v>#N/A</v>
      </c>
      <c r="U402" s="90" t="e">
        <v>#N/A</v>
      </c>
      <c r="V402" s="90" t="e">
        <v>#N/A</v>
      </c>
      <c r="W402" s="90" t="e">
        <v>#N/A</v>
      </c>
      <c r="X402" s="90" t="e">
        <v>#N/A</v>
      </c>
      <c r="Y402" s="90" t="n"/>
      <c r="Z402" s="90" t="e">
        <v>#N/A</v>
      </c>
      <c r="AA402" s="90" t="e">
        <v>#N/A</v>
      </c>
      <c r="AB402" s="16">
        <f>SUM(S402:AA402)</f>
        <v/>
      </c>
      <c r="AC402" s="16" t="inlineStr">
        <is>
          <t>200.00</t>
        </is>
      </c>
      <c r="AD402" s="16">
        <f>AC402*0.006</f>
        <v/>
      </c>
      <c r="AE402" s="16">
        <f>AC402*0.02</f>
        <v/>
      </c>
      <c r="AF402" s="16">
        <f>AC402-AD402-AE402</f>
        <v/>
      </c>
      <c r="AG402" s="16" t="n"/>
      <c r="AH402" s="16" t="n"/>
      <c r="AI402" s="16">
        <f>SUM(AG402:AH402)</f>
        <v/>
      </c>
      <c r="AJ402" s="16">
        <f>AF402-AB402+AG402+AH402</f>
        <v/>
      </c>
      <c r="AK402" s="16">
        <f>IF(C402="是","杭州","江西工厂")</f>
        <v/>
      </c>
      <c r="AL402" s="9" t="inlineStr">
        <is>
          <t>交易成功</t>
        </is>
      </c>
      <c r="AM402" s="92" t="inlineStr">
        <is>
          <t>待匹配</t>
        </is>
      </c>
      <c r="AN402" s="16" t="inlineStr">
        <is>
          <t>没有申请退款</t>
        </is>
      </c>
      <c r="AO402" s="16" t="n">
        <v>0</v>
      </c>
      <c r="AP402" s="16" t="n"/>
      <c r="AQ402" s="9" t="inlineStr">
        <is>
          <t>两个插座</t>
        </is>
      </c>
      <c r="AR402" s="88" t="inlineStr">
        <is>
          <t>公式错误/未解析: 产品理论成本、产品实际成本、实际运费、上楼费、安装费、订单赔付费
[待填]成本/费用字段</t>
        </is>
      </c>
    </row>
    <row r="403" ht="24" customHeight="1">
      <c r="A403" s="15" t="inlineStr">
        <is>
          <t>淘宝</t>
        </is>
      </c>
      <c r="B403" s="14" t="inlineStr">
        <is>
          <t>2701721713043090694</t>
        </is>
      </c>
      <c r="C403" s="14" t="inlineStr">
        <is>
          <t>非已记录补单</t>
        </is>
      </c>
      <c r="D403" s="15" t="inlineStr">
        <is>
          <t>2026-03-12</t>
        </is>
      </c>
      <c r="E403" s="15" t="inlineStr">
        <is>
          <t>包纸</t>
        </is>
      </c>
      <c r="F403" s="15" t="inlineStr">
        <is>
          <t>15794940271-9469</t>
        </is>
      </c>
      <c r="G403" s="15" t="inlineStr">
        <is>
          <t>广东省 深圳市 南山区 西丽街道鼎胜金域世家AA5A</t>
        </is>
      </c>
      <c r="H403" s="15" t="inlineStr">
        <is>
          <t>2026-04-09</t>
        </is>
      </c>
      <c r="I403" s="15" t="inlineStr">
        <is>
          <t>P26990050428</t>
        </is>
      </c>
      <c r="J403" s="15" t="inlineStr">
        <is>
          <t>商家安装sku</t>
        </is>
      </c>
      <c r="K403" s="15" t="inlineStr">
        <is>
          <t>商家安装sku</t>
        </is>
      </c>
      <c r="L403" s="15" t="inlineStr">
        <is>
          <t>是</t>
        </is>
      </c>
      <c r="M403" s="15" t="inlineStr">
        <is>
          <t>1</t>
        </is>
      </c>
      <c r="N403" s="15" t="n"/>
      <c r="O403" s="15" t="inlineStr">
        <is>
          <t>韵达快递</t>
        </is>
      </c>
      <c r="P403" s="15" t="inlineStr">
        <is>
          <t>312965141484343</t>
        </is>
      </c>
      <c r="Q403" s="15" t="inlineStr">
        <is>
          <t>P50360430643</t>
        </is>
      </c>
      <c r="R403" s="90">
        <f>IFERROR(SUMPRODUCT(('2-定价总表'!$A$3:$A$493="PPS"&amp;MID(I403,2,99))*('2-定价总表'!$C$3:$C$493=K403)*('2-定价总表'!$T$3:$T$493))*IF(M403="",1,M403),"")</f>
        <v/>
      </c>
      <c r="S403" s="90" t="e">
        <v>#N/A</v>
      </c>
      <c r="T403" s="90" t="e">
        <v>#N/A</v>
      </c>
      <c r="U403" s="90" t="e">
        <v>#N/A</v>
      </c>
      <c r="V403" s="90" t="e">
        <v>#N/A</v>
      </c>
      <c r="W403" s="90" t="e">
        <v>#N/A</v>
      </c>
      <c r="X403" s="90" t="e">
        <v>#N/A</v>
      </c>
      <c r="Y403" s="90" t="n"/>
      <c r="Z403" s="90" t="e">
        <v>#N/A</v>
      </c>
      <c r="AA403" s="90" t="e">
        <v>#N/A</v>
      </c>
      <c r="AB403" s="15">
        <f>SUM(S403:AA403)</f>
        <v/>
      </c>
      <c r="AC403" s="15" t="inlineStr">
        <is>
          <t>0.00</t>
        </is>
      </c>
      <c r="AD403" s="15">
        <f>AC403*0.006</f>
        <v/>
      </c>
      <c r="AE403" s="15">
        <f>AC403*0.02</f>
        <v/>
      </c>
      <c r="AF403" s="15">
        <f>AC403-AD403-AE403</f>
        <v/>
      </c>
      <c r="AG403" s="15" t="n"/>
      <c r="AH403" s="15" t="n"/>
      <c r="AI403" s="15">
        <f>SUM(AG403:AH403)</f>
        <v/>
      </c>
      <c r="AJ403" s="15">
        <f>AF403-AB403+AG403+AH403</f>
        <v/>
      </c>
      <c r="AK403" s="15">
        <f>IF(C403="是","杭州","江西工厂")</f>
        <v/>
      </c>
      <c r="AL403" s="6" t="inlineStr">
        <is>
          <t>交易成功</t>
        </is>
      </c>
      <c r="AM403" s="92" t="inlineStr">
        <is>
          <t>待匹配</t>
        </is>
      </c>
      <c r="AN403" s="15" t="inlineStr">
        <is>
          <t>没有申请退款</t>
        </is>
      </c>
      <c r="AO403" s="15" t="n">
        <v>0</v>
      </c>
      <c r="AP403" s="15" t="n"/>
      <c r="AQ403" s="6" t="inlineStr">
        <is>
          <t>两个插座</t>
        </is>
      </c>
      <c r="AR403" s="88" t="inlineStr">
        <is>
          <t>公式错误/未解析: 产品理论成本、产品实际成本、实际运费、上楼费、安装费、订单赔付费
[待填]成本/费用字段</t>
        </is>
      </c>
    </row>
    <row r="404" ht="24" customHeight="1">
      <c r="A404" s="16" t="inlineStr">
        <is>
          <t>淘宝</t>
        </is>
      </c>
      <c r="B404" s="14" t="inlineStr">
        <is>
          <t>2701721713043109875</t>
        </is>
      </c>
      <c r="C404" s="14" t="inlineStr">
        <is>
          <t>非已记录补单</t>
        </is>
      </c>
      <c r="D404" s="16" t="inlineStr">
        <is>
          <t>2026-03-12</t>
        </is>
      </c>
      <c r="E404" s="16" t="inlineStr">
        <is>
          <t>包纸</t>
        </is>
      </c>
      <c r="F404" s="16" t="inlineStr">
        <is>
          <t>15794940271-9469</t>
        </is>
      </c>
      <c r="G404" s="16" t="inlineStr">
        <is>
          <t>广东省 深圳市 南山区 西丽街道鼎胜金域世家AA5A</t>
        </is>
      </c>
      <c r="H404" s="16" t="inlineStr">
        <is>
          <t>2026-04-09</t>
        </is>
      </c>
      <c r="I404" s="16" t="inlineStr">
        <is>
          <t>P26990090428</t>
        </is>
      </c>
      <c r="J404" s="16" t="inlineStr">
        <is>
          <t>淘宝自动生成sku-送货入户</t>
        </is>
      </c>
      <c r="K404" s="16" t="inlineStr">
        <is>
          <t>淘宝自动生成sku-送货入户</t>
        </is>
      </c>
      <c r="L404" s="16" t="inlineStr">
        <is>
          <t>是</t>
        </is>
      </c>
      <c r="M404" s="16" t="inlineStr">
        <is>
          <t>1</t>
        </is>
      </c>
      <c r="N404" s="16" t="n"/>
      <c r="O404" s="16" t="inlineStr">
        <is>
          <t>韵达快递</t>
        </is>
      </c>
      <c r="P404" s="16" t="inlineStr">
        <is>
          <t>312965141484343</t>
        </is>
      </c>
      <c r="Q404" s="16" t="inlineStr">
        <is>
          <t>P50360430643</t>
        </is>
      </c>
      <c r="R404" s="90">
        <f>IFERROR(SUMPRODUCT(('2-定价总表'!$A$3:$A$493="PPS"&amp;MID(I404,2,99))*('2-定价总表'!$C$3:$C$493=K404)*('2-定价总表'!$T$3:$T$493))*IF(M404="",1,M404),"")</f>
        <v/>
      </c>
      <c r="S404" s="90" t="e">
        <v>#N/A</v>
      </c>
      <c r="T404" s="90" t="e">
        <v>#N/A</v>
      </c>
      <c r="U404" s="90" t="e">
        <v>#N/A</v>
      </c>
      <c r="V404" s="90" t="e">
        <v>#N/A</v>
      </c>
      <c r="W404" s="90" t="e">
        <v>#N/A</v>
      </c>
      <c r="X404" s="90" t="e">
        <v>#N/A</v>
      </c>
      <c r="Y404" s="90" t="n"/>
      <c r="Z404" s="90" t="e">
        <v>#N/A</v>
      </c>
      <c r="AA404" s="90" t="e">
        <v>#N/A</v>
      </c>
      <c r="AB404" s="16">
        <f>SUM(S404:AA404)</f>
        <v/>
      </c>
      <c r="AC404" s="16" t="inlineStr">
        <is>
          <t>0.00</t>
        </is>
      </c>
      <c r="AD404" s="16">
        <f>AC404*0.006</f>
        <v/>
      </c>
      <c r="AE404" s="16">
        <f>AC404*0.02</f>
        <v/>
      </c>
      <c r="AF404" s="16">
        <f>AC404-AD404-AE404</f>
        <v/>
      </c>
      <c r="AG404" s="16" t="n"/>
      <c r="AH404" s="16" t="n"/>
      <c r="AI404" s="16">
        <f>SUM(AG404:AH404)</f>
        <v/>
      </c>
      <c r="AJ404" s="16">
        <f>AF404-AB404+AG404+AH404</f>
        <v/>
      </c>
      <c r="AK404" s="16">
        <f>IF(C404="是","杭州","江西工厂")</f>
        <v/>
      </c>
      <c r="AL404" s="9" t="inlineStr">
        <is>
          <t>交易成功</t>
        </is>
      </c>
      <c r="AM404" s="92" t="inlineStr">
        <is>
          <t>待匹配</t>
        </is>
      </c>
      <c r="AN404" s="16" t="inlineStr">
        <is>
          <t>没有申请退款</t>
        </is>
      </c>
      <c r="AO404" s="16" t="n">
        <v>0</v>
      </c>
      <c r="AP404" s="16" t="n"/>
      <c r="AQ404" s="9" t="inlineStr">
        <is>
          <t>两个插座</t>
        </is>
      </c>
      <c r="AR404" s="88" t="inlineStr">
        <is>
          <t>公式错误/未解析: 产品理论成本、产品实际成本、实际运费、上楼费、安装费、订单赔付费
[待填]成本/费用字段</t>
        </is>
      </c>
    </row>
    <row r="405" ht="24" customHeight="1">
      <c r="A405" s="15" t="inlineStr">
        <is>
          <t>淘宝</t>
        </is>
      </c>
      <c r="B405" s="14" t="inlineStr">
        <is>
          <t>4502112230191031116</t>
        </is>
      </c>
      <c r="C405" s="14" t="inlineStr">
        <is>
          <t>是</t>
        </is>
      </c>
      <c r="D405" s="15" t="inlineStr">
        <is>
          <t>2026-03-12</t>
        </is>
      </c>
      <c r="E405" s="15" t="inlineStr">
        <is>
          <t>未知</t>
        </is>
      </c>
      <c r="F405" s="15" t="inlineStr">
        <is>
          <t>未知</t>
        </is>
      </c>
      <c r="G405" s="15" t="inlineStr">
        <is>
          <t>未知</t>
        </is>
      </c>
      <c r="H405" s="15" t="inlineStr">
        <is>
          <t>2026-03-14</t>
        </is>
      </c>
      <c r="I405" s="15" t="inlineStr">
        <is>
          <t>P23780020201</t>
        </is>
      </c>
      <c r="J405" s="15" t="inlineStr">
        <is>
          <t>可鸥岛台 |樱桃木中岛岛台</t>
        </is>
      </c>
      <c r="K405" s="15" t="inlineStr">
        <is>
          <t>岛台-仅餐桌-单腿桌-1.2米</t>
        </is>
      </c>
      <c r="L405" s="15" t="n"/>
      <c r="M405" s="15" t="inlineStr">
        <is>
          <t>1</t>
        </is>
      </c>
      <c r="N405" s="15" t="n"/>
      <c r="O405" s="15" t="inlineStr">
        <is>
          <t>圆通速递</t>
        </is>
      </c>
      <c r="P405" s="15" t="inlineStr">
        <is>
          <t>YT2538320197870</t>
        </is>
      </c>
      <c r="Q405" s="15" t="n"/>
      <c r="R405" s="15">
        <f>IFERROR(SUMPRODUCT(('2-定价总表'!$A$3:$A$493="PPS"&amp;MID(I405,2,99))*('2-定价总表'!$C$3:$C$493=K405)*('2-定价总表'!$T$3:$T$493))*IF(M405="",1,M405),"")</f>
        <v/>
      </c>
      <c r="S405" s="49" t="n"/>
      <c r="T405" s="15" t="n"/>
      <c r="U405" s="15" t="n"/>
      <c r="V405" s="15" t="n"/>
      <c r="W405" s="15" t="n"/>
      <c r="X405" s="15" t="n"/>
      <c r="Y405" s="15" t="n"/>
      <c r="Z405" s="15" t="n"/>
      <c r="AA405" s="15" t="n"/>
      <c r="AB405" s="15">
        <f>SUM(S405:AA405)</f>
        <v/>
      </c>
      <c r="AC405" s="15" t="inlineStr">
        <is>
          <t>23.00</t>
        </is>
      </c>
      <c r="AD405" s="15">
        <f>AC405*0.006</f>
        <v/>
      </c>
      <c r="AE405" s="15">
        <f>AC405*0.02</f>
        <v/>
      </c>
      <c r="AF405" s="15">
        <f>AC405-AD405-AE405</f>
        <v/>
      </c>
      <c r="AG405" s="15" t="n"/>
      <c r="AH405" s="15" t="n"/>
      <c r="AI405" s="15">
        <f>SUM(AG405:AH405)</f>
        <v/>
      </c>
      <c r="AJ405" s="15">
        <f>AF405-AB405+AG405+AH405</f>
        <v/>
      </c>
      <c r="AK405" s="15">
        <f>IF(C405="是","杭州","江西工厂")</f>
        <v/>
      </c>
      <c r="AL405" s="6" t="inlineStr">
        <is>
          <t>交易成功</t>
        </is>
      </c>
      <c r="AM405" s="92" t="inlineStr">
        <is>
          <t>待匹配</t>
        </is>
      </c>
      <c r="AN405" s="15" t="inlineStr">
        <is>
          <t>没有申请退款</t>
        </is>
      </c>
      <c r="AO405" s="15" t="n">
        <v>0</v>
      </c>
      <c r="AP405" s="15" t="n"/>
      <c r="AQ405" s="6" t="inlineStr">
        <is>
          <t>材质</t>
        </is>
      </c>
      <c r="AR405" t="inlineStr">
        <is>
          <t>✓</t>
        </is>
      </c>
    </row>
    <row r="406">
      <c r="A406" s="16" t="inlineStr">
        <is>
          <t>淘宝</t>
        </is>
      </c>
      <c r="B406" s="14" t="inlineStr">
        <is>
          <t>4502112230191067943</t>
        </is>
      </c>
      <c r="C406" s="14" t="inlineStr">
        <is>
          <t>是</t>
        </is>
      </c>
      <c r="D406" s="16" t="inlineStr">
        <is>
          <t>2026-03-12</t>
        </is>
      </c>
      <c r="E406" s="16" t="inlineStr">
        <is>
          <t>未知</t>
        </is>
      </c>
      <c r="F406" s="16" t="inlineStr">
        <is>
          <t>未知</t>
        </is>
      </c>
      <c r="G406" s="16" t="inlineStr">
        <is>
          <t>未知</t>
        </is>
      </c>
      <c r="H406" s="16" t="inlineStr">
        <is>
          <t>2026-03-14</t>
        </is>
      </c>
      <c r="I406" s="16" t="inlineStr">
        <is>
          <t>P26990050428</t>
        </is>
      </c>
      <c r="J406" s="16" t="inlineStr">
        <is>
          <t>商家安装sku</t>
        </is>
      </c>
      <c r="K406" s="16" t="inlineStr">
        <is>
          <t>商家安装sku</t>
        </is>
      </c>
      <c r="L406" s="16" t="n"/>
      <c r="M406" s="16" t="inlineStr">
        <is>
          <t>1</t>
        </is>
      </c>
      <c r="N406" s="16" t="n"/>
      <c r="O406" s="16" t="inlineStr">
        <is>
          <t>圆通速递</t>
        </is>
      </c>
      <c r="P406" s="16" t="inlineStr">
        <is>
          <t>YT2538320197870</t>
        </is>
      </c>
      <c r="Q406" s="16" t="n"/>
      <c r="R406" s="16">
        <f>IFERROR(SUMPRODUCT(('2-定价总表'!$A$3:$A$493="PPS"&amp;MID(I406,2,99))*('2-定价总表'!$C$3:$C$493=K406)*('2-定价总表'!$T$3:$T$493))*IF(M406="",1,M406),"")</f>
        <v/>
      </c>
      <c r="S406" s="49" t="n"/>
      <c r="T406" s="16" t="n"/>
      <c r="U406" s="16" t="n"/>
      <c r="V406" s="16" t="n"/>
      <c r="W406" s="16" t="n"/>
      <c r="X406" s="16" t="n"/>
      <c r="Y406" s="16" t="n"/>
      <c r="Z406" s="16" t="n"/>
      <c r="AA406" s="16" t="n"/>
      <c r="AB406" s="16">
        <f>SUM(S406:AA406)</f>
        <v/>
      </c>
      <c r="AC406" s="16" t="inlineStr">
        <is>
          <t>0.00</t>
        </is>
      </c>
      <c r="AD406" s="16">
        <f>AC406*0.006</f>
        <v/>
      </c>
      <c r="AE406" s="16">
        <f>AC406*0.02</f>
        <v/>
      </c>
      <c r="AF406" s="16">
        <f>AC406-AD406-AE406</f>
        <v/>
      </c>
      <c r="AG406" s="16" t="n"/>
      <c r="AH406" s="16" t="n"/>
      <c r="AI406" s="16">
        <f>SUM(AG406:AH406)</f>
        <v/>
      </c>
      <c r="AJ406" s="16">
        <f>AF406-AB406+AG406+AH406</f>
        <v/>
      </c>
      <c r="AK406" s="16">
        <f>IF(C406="是","杭州","江西工厂")</f>
        <v/>
      </c>
      <c r="AL406" s="9" t="inlineStr">
        <is>
          <t>交易成功</t>
        </is>
      </c>
      <c r="AM406" s="92" t="inlineStr">
        <is>
          <t>待匹配</t>
        </is>
      </c>
      <c r="AN406" s="16" t="inlineStr">
        <is>
          <t>没有申请退款</t>
        </is>
      </c>
      <c r="AO406" s="16" t="n">
        <v>0</v>
      </c>
      <c r="AP406" s="16" t="n"/>
      <c r="AQ406" s="9" t="inlineStr">
        <is>
          <t>材质</t>
        </is>
      </c>
      <c r="AR406" t="inlineStr">
        <is>
          <t>✓</t>
        </is>
      </c>
    </row>
    <row r="407" ht="24" customHeight="1">
      <c r="A407" s="15" t="inlineStr">
        <is>
          <t>淘宝</t>
        </is>
      </c>
      <c r="B407" s="14" t="inlineStr">
        <is>
          <t>4502125478200031116</t>
        </is>
      </c>
      <c r="C407" s="14" t="inlineStr">
        <is>
          <t>非已记录补单</t>
        </is>
      </c>
      <c r="D407" s="15" t="inlineStr">
        <is>
          <t>2026-03-12</t>
        </is>
      </c>
      <c r="E407" s="15" t="inlineStr">
        <is>
          <t>未知</t>
        </is>
      </c>
      <c r="F407" s="15" t="inlineStr">
        <is>
          <t>未知</t>
        </is>
      </c>
      <c r="G407" s="15" t="inlineStr">
        <is>
          <t>未知</t>
        </is>
      </c>
      <c r="H407" s="15" t="n"/>
      <c r="I407" s="15" t="inlineStr">
        <is>
          <t>P23780020201</t>
        </is>
      </c>
      <c r="J407" s="15" t="inlineStr">
        <is>
          <t>可鸥岛台 |樱桃木中岛岛台</t>
        </is>
      </c>
      <c r="K407" s="15" t="inlineStr">
        <is>
          <t>岛台-仅餐桌-单腿桌-1.2米</t>
        </is>
      </c>
      <c r="L407" s="15" t="n"/>
      <c r="M407" s="15" t="inlineStr">
        <is>
          <t>1</t>
        </is>
      </c>
      <c r="N407" s="15" t="n"/>
      <c r="O407" s="15" t="n"/>
      <c r="P407" s="15" t="n"/>
      <c r="Q407" s="15" t="n"/>
      <c r="R407" s="15">
        <f>IFERROR(SUMPRODUCT(('2-定价总表'!$A$3:$A$493="PPS"&amp;MID(I407,2,99))*('2-定价总表'!$C$3:$C$493=K407)*('2-定价总表'!$T$3:$T$493))*IF(M407="",1,M407),"")</f>
        <v/>
      </c>
      <c r="S407" s="90" t="n"/>
      <c r="T407" s="90" t="n"/>
      <c r="U407" s="90" t="n"/>
      <c r="V407" s="90" t="n"/>
      <c r="W407" s="90" t="n"/>
      <c r="X407" s="90" t="n"/>
      <c r="Y407" s="90" t="n"/>
      <c r="Z407" s="90" t="n"/>
      <c r="AA407" s="90" t="n"/>
      <c r="AB407" s="15">
        <f>SUM(S407:AA407)</f>
        <v/>
      </c>
      <c r="AC407" s="15" t="n"/>
      <c r="AD407" s="15">
        <f>AC407*0.006</f>
        <v/>
      </c>
      <c r="AE407" s="15">
        <f>AC407*0.02</f>
        <v/>
      </c>
      <c r="AF407" s="15">
        <f>AC407-AD407-AE407</f>
        <v/>
      </c>
      <c r="AG407" s="15" t="n"/>
      <c r="AH407" s="15" t="n"/>
      <c r="AI407" s="15">
        <f>SUM(AG407:AH407)</f>
        <v/>
      </c>
      <c r="AJ407" s="15">
        <f>AF407-AB407+AG407+AH407</f>
        <v/>
      </c>
      <c r="AK407" s="15">
        <f>IF(C407="是","杭州","江西工厂")</f>
        <v/>
      </c>
      <c r="AL407" s="6" t="inlineStr">
        <is>
          <t>交易关闭</t>
        </is>
      </c>
      <c r="AM407" s="94" t="inlineStr">
        <is>
          <t>—</t>
        </is>
      </c>
      <c r="AN407" s="15" t="inlineStr">
        <is>
          <t>没有申请退款</t>
        </is>
      </c>
      <c r="AO407" s="15" t="n">
        <v>0</v>
      </c>
      <c r="AP407" s="15" t="n"/>
      <c r="AQ407" s="6" t="inlineStr">
        <is>
          <t>材质</t>
        </is>
      </c>
      <c r="AR407" t="inlineStr">
        <is>
          <t>✓</t>
        </is>
      </c>
    </row>
    <row r="408">
      <c r="A408" s="16" t="inlineStr">
        <is>
          <t>淘宝</t>
        </is>
      </c>
      <c r="B408" s="14" t="inlineStr">
        <is>
          <t>4502125478200067943</t>
        </is>
      </c>
      <c r="C408" s="14" t="inlineStr">
        <is>
          <t>非已记录补单</t>
        </is>
      </c>
      <c r="D408" s="16" t="inlineStr">
        <is>
          <t>2026-03-12</t>
        </is>
      </c>
      <c r="E408" s="16" t="inlineStr">
        <is>
          <t>未知</t>
        </is>
      </c>
      <c r="F408" s="16" t="inlineStr">
        <is>
          <t>未知</t>
        </is>
      </c>
      <c r="G408" s="16" t="inlineStr">
        <is>
          <t>未知</t>
        </is>
      </c>
      <c r="H408" s="16" t="n"/>
      <c r="I408" s="16" t="inlineStr">
        <is>
          <t>P26990050428</t>
        </is>
      </c>
      <c r="J408" s="16" t="inlineStr">
        <is>
          <t>商家安装sku</t>
        </is>
      </c>
      <c r="K408" s="16" t="inlineStr">
        <is>
          <t>商家安装sku</t>
        </is>
      </c>
      <c r="L408" s="16" t="n"/>
      <c r="M408" s="16" t="inlineStr">
        <is>
          <t>1</t>
        </is>
      </c>
      <c r="N408" s="16" t="n"/>
      <c r="O408" s="16" t="n"/>
      <c r="P408" s="16" t="n"/>
      <c r="Q408" s="16" t="n"/>
      <c r="R408" s="16">
        <f>IFERROR(SUMPRODUCT(('2-定价总表'!$A$3:$A$493="PPS"&amp;MID(I408,2,99))*('2-定价总表'!$C$3:$C$493=K408)*('2-定价总表'!$T$3:$T$493))*IF(M408="",1,M408),"")</f>
        <v/>
      </c>
      <c r="S408" s="90" t="n"/>
      <c r="T408" s="90" t="n"/>
      <c r="U408" s="90" t="n"/>
      <c r="V408" s="90" t="n"/>
      <c r="W408" s="90" t="n"/>
      <c r="X408" s="90" t="n"/>
      <c r="Y408" s="90" t="n"/>
      <c r="Z408" s="90" t="n"/>
      <c r="AA408" s="90" t="n"/>
      <c r="AB408" s="16">
        <f>SUM(S408:AA408)</f>
        <v/>
      </c>
      <c r="AC408" s="16" t="n"/>
      <c r="AD408" s="16">
        <f>AC408*0.006</f>
        <v/>
      </c>
      <c r="AE408" s="16">
        <f>AC408*0.02</f>
        <v/>
      </c>
      <c r="AF408" s="16">
        <f>AC408-AD408-AE408</f>
        <v/>
      </c>
      <c r="AG408" s="16" t="n"/>
      <c r="AH408" s="16" t="n"/>
      <c r="AI408" s="16">
        <f>SUM(AG408:AH408)</f>
        <v/>
      </c>
      <c r="AJ408" s="16">
        <f>AF408-AB408+AG408+AH408</f>
        <v/>
      </c>
      <c r="AK408" s="16">
        <f>IF(C408="是","杭州","江西工厂")</f>
        <v/>
      </c>
      <c r="AL408" s="9" t="inlineStr">
        <is>
          <t>交易关闭</t>
        </is>
      </c>
      <c r="AM408" s="94" t="inlineStr">
        <is>
          <t>—</t>
        </is>
      </c>
      <c r="AN408" s="16" t="inlineStr">
        <is>
          <t>没有申请退款</t>
        </is>
      </c>
      <c r="AO408" s="16" t="n">
        <v>0</v>
      </c>
      <c r="AP408" s="16" t="n"/>
      <c r="AQ408" s="9" t="inlineStr">
        <is>
          <t>材质</t>
        </is>
      </c>
      <c r="AR408" t="inlineStr">
        <is>
          <t>✓</t>
        </is>
      </c>
    </row>
    <row r="409" ht="24" customHeight="1">
      <c r="A409" s="15" t="inlineStr">
        <is>
          <t>淘宝</t>
        </is>
      </c>
      <c r="B409" s="14" t="inlineStr">
        <is>
          <t>4502119464181026244</t>
        </is>
      </c>
      <c r="C409" s="14" t="inlineStr">
        <is>
          <t>是</t>
        </is>
      </c>
      <c r="D409" s="15" t="inlineStr">
        <is>
          <t>2026-03-11</t>
        </is>
      </c>
      <c r="E409" s="15" t="inlineStr">
        <is>
          <t>未知</t>
        </is>
      </c>
      <c r="F409" s="15" t="inlineStr">
        <is>
          <t>未知</t>
        </is>
      </c>
      <c r="G409" s="15" t="inlineStr">
        <is>
          <t>未知</t>
        </is>
      </c>
      <c r="H409" s="15" t="inlineStr">
        <is>
          <t>2026-03-13</t>
        </is>
      </c>
      <c r="I409" s="15" t="inlineStr">
        <is>
          <t>P25250090403</t>
        </is>
      </c>
      <c r="J409" s="15" t="inlineStr">
        <is>
          <t>樱桃木基础餐边柜 |樱桃木AA柱餐边柜</t>
        </is>
      </c>
      <c r="K409" s="15" t="inlineStr">
        <is>
          <t>基础柜-整柜洞洞板背板-2.1米</t>
        </is>
      </c>
      <c r="L409" s="15" t="inlineStr">
        <is>
          <t>否</t>
        </is>
      </c>
      <c r="M409" s="15" t="inlineStr">
        <is>
          <t>1</t>
        </is>
      </c>
      <c r="N409" s="15" t="n"/>
      <c r="O409" s="15" t="inlineStr">
        <is>
          <t>圆通速递</t>
        </is>
      </c>
      <c r="P409" s="15" t="inlineStr">
        <is>
          <t>YT2543309093399</t>
        </is>
      </c>
      <c r="Q409" s="15" t="n"/>
      <c r="R409" s="15">
        <f>IFERROR(SUMPRODUCT(('2-定价总表'!$A$3:$A$493="PPS"&amp;MID(I409,2,99))*('2-定价总表'!$C$3:$C$493=K409)*('2-定价总表'!$T$3:$T$493))*IF(M409="",1,M409),"")</f>
        <v/>
      </c>
      <c r="S409" s="49" t="n"/>
      <c r="T409" s="15" t="n"/>
      <c r="U409" s="15" t="n"/>
      <c r="V409" s="15" t="n"/>
      <c r="W409" s="15" t="n"/>
      <c r="X409" s="15" t="n"/>
      <c r="Y409" s="15" t="n"/>
      <c r="Z409" s="15" t="n"/>
      <c r="AA409" s="15" t="n"/>
      <c r="AB409" s="15">
        <f>SUM(S409:AA409)</f>
        <v/>
      </c>
      <c r="AC409" s="15" t="inlineStr">
        <is>
          <t>40.00</t>
        </is>
      </c>
      <c r="AD409" s="15">
        <f>AC409*0.006</f>
        <v/>
      </c>
      <c r="AE409" s="15">
        <f>AC409*0.02</f>
        <v/>
      </c>
      <c r="AF409" s="15">
        <f>AC409-AD409-AE409</f>
        <v/>
      </c>
      <c r="AG409" s="15" t="n"/>
      <c r="AH409" s="15" t="n"/>
      <c r="AI409" s="15">
        <f>SUM(AG409:AH409)</f>
        <v/>
      </c>
      <c r="AJ409" s="15">
        <f>AF409-AB409+AG409+AH409</f>
        <v/>
      </c>
      <c r="AK409" s="15">
        <f>IF(C409="是","杭州","江西工厂")</f>
        <v/>
      </c>
      <c r="AL409" s="6" t="inlineStr">
        <is>
          <t>交易成功</t>
        </is>
      </c>
      <c r="AM409" s="93" t="inlineStr">
        <is>
          <t>202603112300111082140 6910878</t>
        </is>
      </c>
      <c r="AN409" s="15" t="inlineStr">
        <is>
          <t>没有申请退款</t>
        </is>
      </c>
      <c r="AO409" s="15" t="n">
        <v>0</v>
      </c>
      <c r="AP409" s="15" t="n"/>
      <c r="AQ409" s="6" t="n"/>
      <c r="AR409" t="inlineStr">
        <is>
          <t>✓</t>
        </is>
      </c>
    </row>
    <row r="410" ht="24" customHeight="1">
      <c r="A410" s="16" t="inlineStr">
        <is>
          <t>淘宝</t>
        </is>
      </c>
      <c r="B410" s="14" t="inlineStr">
        <is>
          <t>3290044116038642987</t>
        </is>
      </c>
      <c r="C410" s="14" t="inlineStr">
        <is>
          <t>是</t>
        </is>
      </c>
      <c r="D410" s="16" t="inlineStr">
        <is>
          <t>2026-03-11</t>
        </is>
      </c>
      <c r="E410" s="16" t="inlineStr">
        <is>
          <t>未知</t>
        </is>
      </c>
      <c r="F410" s="16" t="inlineStr">
        <is>
          <t>未知</t>
        </is>
      </c>
      <c r="G410" s="16" t="inlineStr">
        <is>
          <t>未知</t>
        </is>
      </c>
      <c r="H410" s="16" t="inlineStr">
        <is>
          <t>2026-03-13</t>
        </is>
      </c>
      <c r="I410" s="16" t="inlineStr">
        <is>
          <t>P23410020201</t>
        </is>
      </c>
      <c r="J410" s="16" t="inlineStr">
        <is>
          <t>心流书桌 |樱桃木连柜书桌</t>
        </is>
      </c>
      <c r="K410" s="16" t="inlineStr">
        <is>
          <t>心流书桌-上柜&amp;下柜-1.1米</t>
        </is>
      </c>
      <c r="L410" s="16" t="n"/>
      <c r="M410" s="16" t="inlineStr">
        <is>
          <t>1</t>
        </is>
      </c>
      <c r="N410" s="16" t="n"/>
      <c r="O410" s="16" t="inlineStr">
        <is>
          <t>圆通速递</t>
        </is>
      </c>
      <c r="P410" s="16" t="inlineStr">
        <is>
          <t>YT2543309094800</t>
        </is>
      </c>
      <c r="Q410" s="16" t="n"/>
      <c r="R410" s="16">
        <f>IFERROR(SUMPRODUCT(('2-定价总表'!$A$3:$A$493="PPS"&amp;MID(I410,2,99))*('2-定价总表'!$C$3:$C$493=K410)*('2-定价总表'!$T$3:$T$493))*IF(M410="",1,M410),"")</f>
        <v/>
      </c>
      <c r="S410" s="49" t="n"/>
      <c r="T410" s="16" t="n"/>
      <c r="U410" s="16" t="n"/>
      <c r="V410" s="16" t="n"/>
      <c r="W410" s="16" t="n"/>
      <c r="X410" s="16" t="n"/>
      <c r="Y410" s="16" t="n"/>
      <c r="Z410" s="16" t="n"/>
      <c r="AA410" s="16" t="n"/>
      <c r="AB410" s="16">
        <f>SUM(S410:AA410)</f>
        <v/>
      </c>
      <c r="AC410" s="16" t="inlineStr">
        <is>
          <t>33.00</t>
        </is>
      </c>
      <c r="AD410" s="16">
        <f>AC410*0.006</f>
        <v/>
      </c>
      <c r="AE410" s="16">
        <f>AC410*0.02</f>
        <v/>
      </c>
      <c r="AF410" s="16">
        <f>AC410-AD410-AE410</f>
        <v/>
      </c>
      <c r="AG410" s="16" t="n"/>
      <c r="AH410" s="16" t="n"/>
      <c r="AI410" s="16">
        <f>SUM(AG410:AH410)</f>
        <v/>
      </c>
      <c r="AJ410" s="16">
        <f>AF410-AB410+AG410+AH410</f>
        <v/>
      </c>
      <c r="AK410" s="16">
        <f>IF(C410="是","杭州","江西工厂")</f>
        <v/>
      </c>
      <c r="AL410" s="9" t="inlineStr">
        <is>
          <t>交易成功</t>
        </is>
      </c>
      <c r="AM410" s="92" t="inlineStr">
        <is>
          <t>待匹配</t>
        </is>
      </c>
      <c r="AN410" s="16" t="inlineStr">
        <is>
          <t>没有申请退款</t>
        </is>
      </c>
      <c r="AO410" s="16" t="n">
        <v>0</v>
      </c>
      <c r="AP410" s="16" t="n"/>
      <c r="AQ410" s="9" t="n"/>
      <c r="AR410" t="inlineStr">
        <is>
          <t>✓</t>
        </is>
      </c>
    </row>
    <row r="411">
      <c r="A411" s="15" t="inlineStr">
        <is>
          <t>淘宝</t>
        </is>
      </c>
      <c r="B411" s="14" t="inlineStr">
        <is>
          <t>3290044116039642987</t>
        </is>
      </c>
      <c r="C411" s="14" t="inlineStr">
        <is>
          <t>是</t>
        </is>
      </c>
      <c r="D411" s="15" t="inlineStr">
        <is>
          <t>2026-03-11</t>
        </is>
      </c>
      <c r="E411" s="15" t="inlineStr">
        <is>
          <t>未知</t>
        </is>
      </c>
      <c r="F411" s="15" t="inlineStr">
        <is>
          <t>未知</t>
        </is>
      </c>
      <c r="G411" s="15" t="inlineStr">
        <is>
          <t>未知</t>
        </is>
      </c>
      <c r="H411" s="15" t="inlineStr">
        <is>
          <t>2026-03-13</t>
        </is>
      </c>
      <c r="I411" s="15" t="inlineStr">
        <is>
          <t>P26990050428</t>
        </is>
      </c>
      <c r="J411" s="15" t="inlineStr">
        <is>
          <t>商家安装sku</t>
        </is>
      </c>
      <c r="K411" s="15" t="inlineStr">
        <is>
          <t>商家安装sku</t>
        </is>
      </c>
      <c r="L411" s="15" t="n"/>
      <c r="M411" s="15" t="inlineStr">
        <is>
          <t>1</t>
        </is>
      </c>
      <c r="N411" s="15" t="n"/>
      <c r="O411" s="15" t="inlineStr">
        <is>
          <t>圆通速递</t>
        </is>
      </c>
      <c r="P411" s="15" t="inlineStr">
        <is>
          <t>YT2543309094800</t>
        </is>
      </c>
      <c r="Q411" s="15" t="n"/>
      <c r="R411" s="15">
        <f>IFERROR(SUMPRODUCT(('2-定价总表'!$A$3:$A$493="PPS"&amp;MID(I411,2,99))*('2-定价总表'!$C$3:$C$493=K411)*('2-定价总表'!$T$3:$T$493))*IF(M411="",1,M411),"")</f>
        <v/>
      </c>
      <c r="S411" s="49" t="n"/>
      <c r="T411" s="15" t="n"/>
      <c r="U411" s="15" t="n"/>
      <c r="V411" s="15" t="n"/>
      <c r="W411" s="15" t="n"/>
      <c r="X411" s="15" t="n"/>
      <c r="Y411" s="15" t="n"/>
      <c r="Z411" s="15" t="n"/>
      <c r="AA411" s="15" t="n"/>
      <c r="AB411" s="15">
        <f>SUM(S411:AA411)</f>
        <v/>
      </c>
      <c r="AC411" s="15" t="inlineStr">
        <is>
          <t>0.00</t>
        </is>
      </c>
      <c r="AD411" s="15">
        <f>AC411*0.006</f>
        <v/>
      </c>
      <c r="AE411" s="15">
        <f>AC411*0.02</f>
        <v/>
      </c>
      <c r="AF411" s="15">
        <f>AC411-AD411-AE411</f>
        <v/>
      </c>
      <c r="AG411" s="15" t="n"/>
      <c r="AH411" s="15" t="n"/>
      <c r="AI411" s="15">
        <f>SUM(AG411:AH411)</f>
        <v/>
      </c>
      <c r="AJ411" s="15">
        <f>AF411-AB411+AG411+AH411</f>
        <v/>
      </c>
      <c r="AK411" s="15">
        <f>IF(C411="是","杭州","江西工厂")</f>
        <v/>
      </c>
      <c r="AL411" s="6" t="inlineStr">
        <is>
          <t>交易成功</t>
        </is>
      </c>
      <c r="AM411" s="92" t="inlineStr">
        <is>
          <t>待匹配</t>
        </is>
      </c>
      <c r="AN411" s="15" t="inlineStr">
        <is>
          <t>没有申请退款</t>
        </is>
      </c>
      <c r="AO411" s="15" t="n">
        <v>0</v>
      </c>
      <c r="AP411" s="15" t="n"/>
      <c r="AQ411" s="6" t="n"/>
      <c r="AR411" t="inlineStr">
        <is>
          <t>✓</t>
        </is>
      </c>
    </row>
    <row r="412" ht="24" customHeight="1">
      <c r="A412" s="16" t="inlineStr">
        <is>
          <t>淘宝</t>
        </is>
      </c>
      <c r="B412" s="14" t="inlineStr">
        <is>
          <t>3289972440259642987</t>
        </is>
      </c>
      <c r="C412" s="14" t="inlineStr">
        <is>
          <t>非已记录补单</t>
        </is>
      </c>
      <c r="D412" s="16" t="inlineStr">
        <is>
          <t>2026-03-11</t>
        </is>
      </c>
      <c r="E412" s="16" t="inlineStr">
        <is>
          <t>未知</t>
        </is>
      </c>
      <c r="F412" s="16" t="inlineStr">
        <is>
          <t>未知</t>
        </is>
      </c>
      <c r="G412" s="16" t="inlineStr">
        <is>
          <t>未知</t>
        </is>
      </c>
      <c r="H412" s="16" t="n"/>
      <c r="I412" s="16" t="inlineStr">
        <is>
          <t>P23410020201</t>
        </is>
      </c>
      <c r="J412" s="16" t="inlineStr">
        <is>
          <t>心流书桌 |樱桃木连柜书桌</t>
        </is>
      </c>
      <c r="K412" s="16" t="inlineStr">
        <is>
          <t>心流书桌-上柜&amp;下柜-1.1米</t>
        </is>
      </c>
      <c r="L412" s="16" t="n"/>
      <c r="M412" s="16" t="inlineStr">
        <is>
          <t>1</t>
        </is>
      </c>
      <c r="N412" s="16" t="n"/>
      <c r="O412" s="16" t="n"/>
      <c r="P412" s="16" t="n"/>
      <c r="Q412" s="16" t="n"/>
      <c r="R412" s="16">
        <f>IFERROR(SUMPRODUCT(('2-定价总表'!$A$3:$A$493="PPS"&amp;MID(I412,2,99))*('2-定价总表'!$C$3:$C$493=K412)*('2-定价总表'!$T$3:$T$493))*IF(M412="",1,M412),"")</f>
        <v/>
      </c>
      <c r="S412" s="90" t="n"/>
      <c r="T412" s="90" t="n"/>
      <c r="U412" s="90" t="n"/>
      <c r="V412" s="90" t="n"/>
      <c r="W412" s="90" t="n"/>
      <c r="X412" s="90" t="n"/>
      <c r="Y412" s="90" t="n"/>
      <c r="Z412" s="90" t="n"/>
      <c r="AA412" s="90" t="n"/>
      <c r="AB412" s="16">
        <f>SUM(S412:AA412)</f>
        <v/>
      </c>
      <c r="AC412" s="16" t="n"/>
      <c r="AD412" s="16">
        <f>AC412*0.006</f>
        <v/>
      </c>
      <c r="AE412" s="16">
        <f>AC412*0.02</f>
        <v/>
      </c>
      <c r="AF412" s="16">
        <f>AC412-AD412-AE412</f>
        <v/>
      </c>
      <c r="AG412" s="16" t="n"/>
      <c r="AH412" s="16" t="n"/>
      <c r="AI412" s="16">
        <f>SUM(AG412:AH412)</f>
        <v/>
      </c>
      <c r="AJ412" s="16">
        <f>AF412-AB412+AG412+AH412</f>
        <v/>
      </c>
      <c r="AK412" s="16">
        <f>IF(C412="是","杭州","江西工厂")</f>
        <v/>
      </c>
      <c r="AL412" s="9" t="inlineStr">
        <is>
          <t>交易关闭</t>
        </is>
      </c>
      <c r="AM412" s="94" t="inlineStr">
        <is>
          <t>—</t>
        </is>
      </c>
      <c r="AN412" s="16" t="inlineStr">
        <is>
          <t>没有申请退款</t>
        </is>
      </c>
      <c r="AO412" s="16" t="n">
        <v>0</v>
      </c>
      <c r="AP412" s="16" t="n"/>
      <c r="AQ412" s="9" t="n"/>
      <c r="AR412" t="inlineStr">
        <is>
          <t>✓</t>
        </is>
      </c>
    </row>
    <row r="413">
      <c r="A413" s="15" t="inlineStr">
        <is>
          <t>淘宝</t>
        </is>
      </c>
      <c r="B413" s="14" t="inlineStr">
        <is>
          <t>3289972440260642987</t>
        </is>
      </c>
      <c r="C413" s="14" t="inlineStr">
        <is>
          <t>非已记录补单</t>
        </is>
      </c>
      <c r="D413" s="15" t="inlineStr">
        <is>
          <t>2026-03-11</t>
        </is>
      </c>
      <c r="E413" s="15" t="inlineStr">
        <is>
          <t>未知</t>
        </is>
      </c>
      <c r="F413" s="15" t="inlineStr">
        <is>
          <t>未知</t>
        </is>
      </c>
      <c r="G413" s="15" t="inlineStr">
        <is>
          <t>未知</t>
        </is>
      </c>
      <c r="H413" s="15" t="n"/>
      <c r="I413" s="15" t="inlineStr">
        <is>
          <t>P26990050428</t>
        </is>
      </c>
      <c r="J413" s="15" t="inlineStr">
        <is>
          <t>商家安装sku</t>
        </is>
      </c>
      <c r="K413" s="15" t="inlineStr">
        <is>
          <t>商家安装sku</t>
        </is>
      </c>
      <c r="L413" s="15" t="n"/>
      <c r="M413" s="15" t="inlineStr">
        <is>
          <t>1</t>
        </is>
      </c>
      <c r="N413" s="15" t="n"/>
      <c r="O413" s="15" t="n"/>
      <c r="P413" s="15" t="n"/>
      <c r="Q413" s="15" t="n"/>
      <c r="R413" s="15">
        <f>IFERROR(SUMPRODUCT(('2-定价总表'!$A$3:$A$493="PPS"&amp;MID(I413,2,99))*('2-定价总表'!$C$3:$C$493=K413)*('2-定价总表'!$T$3:$T$493))*IF(M413="",1,M413),"")</f>
        <v/>
      </c>
      <c r="S413" s="90" t="n"/>
      <c r="T413" s="90" t="n"/>
      <c r="U413" s="90" t="n"/>
      <c r="V413" s="90" t="n"/>
      <c r="W413" s="90" t="n"/>
      <c r="X413" s="90" t="n"/>
      <c r="Y413" s="90" t="n"/>
      <c r="Z413" s="90" t="n"/>
      <c r="AA413" s="90" t="n"/>
      <c r="AB413" s="15">
        <f>SUM(S413:AA413)</f>
        <v/>
      </c>
      <c r="AC413" s="15" t="n"/>
      <c r="AD413" s="15">
        <f>AC413*0.006</f>
        <v/>
      </c>
      <c r="AE413" s="15">
        <f>AC413*0.02</f>
        <v/>
      </c>
      <c r="AF413" s="15">
        <f>AC413-AD413-AE413</f>
        <v/>
      </c>
      <c r="AG413" s="15" t="n"/>
      <c r="AH413" s="15" t="n"/>
      <c r="AI413" s="15">
        <f>SUM(AG413:AH413)</f>
        <v/>
      </c>
      <c r="AJ413" s="15">
        <f>AF413-AB413+AG413+AH413</f>
        <v/>
      </c>
      <c r="AK413" s="15">
        <f>IF(C413="是","杭州","江西工厂")</f>
        <v/>
      </c>
      <c r="AL413" s="6" t="inlineStr">
        <is>
          <t>交易关闭</t>
        </is>
      </c>
      <c r="AM413" s="94" t="inlineStr">
        <is>
          <t>—</t>
        </is>
      </c>
      <c r="AN413" s="15" t="inlineStr">
        <is>
          <t>没有申请退款</t>
        </is>
      </c>
      <c r="AO413" s="15" t="n">
        <v>0</v>
      </c>
      <c r="AP413" s="15" t="n"/>
      <c r="AQ413" s="6" t="n"/>
      <c r="AR413" t="inlineStr">
        <is>
          <t>✓</t>
        </is>
      </c>
    </row>
    <row r="414" ht="36" customHeight="1">
      <c r="A414" s="16" t="inlineStr">
        <is>
          <t>淘宝</t>
        </is>
      </c>
      <c r="B414" s="14" t="inlineStr">
        <is>
          <t>3289873332411002077</t>
        </is>
      </c>
      <c r="C414" s="14" t="inlineStr">
        <is>
          <t>是</t>
        </is>
      </c>
      <c r="D414" s="16" t="inlineStr">
        <is>
          <t>2026-03-11</t>
        </is>
      </c>
      <c r="E414" s="16" t="inlineStr">
        <is>
          <t>未知</t>
        </is>
      </c>
      <c r="F414" s="16" t="inlineStr">
        <is>
          <t>未知</t>
        </is>
      </c>
      <c r="G414" s="16" t="inlineStr">
        <is>
          <t>未知</t>
        </is>
      </c>
      <c r="H414" s="16" t="inlineStr">
        <is>
          <t>2026-03-13</t>
        </is>
      </c>
      <c r="I414" s="16" t="inlineStr">
        <is>
          <t>P24450030915</t>
        </is>
      </c>
      <c r="J414" s="16" t="inlineStr">
        <is>
          <t>书柜-新 |樱桃木2024款书柜</t>
        </is>
      </c>
      <c r="K414" s="16" t="inlineStr">
        <is>
          <t>书柜-灵感抽屉柜（3块横隔板）-1.0米</t>
        </is>
      </c>
      <c r="L414" s="16" t="inlineStr">
        <is>
          <t>否</t>
        </is>
      </c>
      <c r="M414" s="16" t="inlineStr">
        <is>
          <t>1</t>
        </is>
      </c>
      <c r="N414" s="16" t="n"/>
      <c r="O414" s="16" t="inlineStr">
        <is>
          <t>圆通速递</t>
        </is>
      </c>
      <c r="P414" s="16" t="inlineStr">
        <is>
          <t>YT2543309097085</t>
        </is>
      </c>
      <c r="Q414" s="16" t="n"/>
      <c r="R414" s="16">
        <f>IFERROR(SUMPRODUCT(('2-定价总表'!$A$3:$A$493="PPS"&amp;MID(I414,2,99))*('2-定价总表'!$C$3:$C$493=K414)*('2-定价总表'!$T$3:$T$493))*IF(M414="",1,M414),"")</f>
        <v/>
      </c>
      <c r="S414" s="49" t="n"/>
      <c r="T414" s="16" t="n"/>
      <c r="U414" s="16" t="n"/>
      <c r="V414" s="16" t="n"/>
      <c r="W414" s="16" t="n"/>
      <c r="X414" s="16" t="n"/>
      <c r="Y414" s="16" t="n"/>
      <c r="Z414" s="16" t="n"/>
      <c r="AA414" s="16" t="n"/>
      <c r="AB414" s="16">
        <f>SUM(S414:AA414)</f>
        <v/>
      </c>
      <c r="AC414" s="16" t="inlineStr">
        <is>
          <t>35.00</t>
        </is>
      </c>
      <c r="AD414" s="16">
        <f>AC414*0.006</f>
        <v/>
      </c>
      <c r="AE414" s="16">
        <f>AC414*0.02</f>
        <v/>
      </c>
      <c r="AF414" s="16">
        <f>AC414-AD414-AE414</f>
        <v/>
      </c>
      <c r="AG414" s="16" t="n"/>
      <c r="AH414" s="16" t="n"/>
      <c r="AI414" s="16">
        <f>SUM(AG414:AH414)</f>
        <v/>
      </c>
      <c r="AJ414" s="16">
        <f>AF414-AB414+AG414+AH414</f>
        <v/>
      </c>
      <c r="AK414" s="16">
        <f>IF(C414="是","杭州","江西工厂")</f>
        <v/>
      </c>
      <c r="AL414" s="9" t="inlineStr">
        <is>
          <t>交易成功</t>
        </is>
      </c>
      <c r="AM414" s="93" t="inlineStr">
        <is>
          <t>202603112200118817143 4114656</t>
        </is>
      </c>
      <c r="AN414" s="16" t="inlineStr">
        <is>
          <t>没有申请退款</t>
        </is>
      </c>
      <c r="AO414" s="16" t="n">
        <v>0</v>
      </c>
      <c r="AP414" s="16" t="n"/>
      <c r="AQ414" s="9" t="n"/>
      <c r="AR414" t="inlineStr">
        <is>
          <t>✓</t>
        </is>
      </c>
    </row>
    <row r="415" ht="36" customHeight="1">
      <c r="A415" s="15" t="inlineStr">
        <is>
          <t>淘宝</t>
        </is>
      </c>
      <c r="B415" s="14" t="inlineStr">
        <is>
          <t>4502106903159022015</t>
        </is>
      </c>
      <c r="C415" s="14" t="inlineStr">
        <is>
          <t>是</t>
        </is>
      </c>
      <c r="D415" s="15" t="inlineStr">
        <is>
          <t>2026-03-11</t>
        </is>
      </c>
      <c r="E415" s="15" t="inlineStr">
        <is>
          <t>未知</t>
        </is>
      </c>
      <c r="F415" s="15" t="inlineStr">
        <is>
          <t>未知</t>
        </is>
      </c>
      <c r="G415" s="15" t="inlineStr">
        <is>
          <t>未知</t>
        </is>
      </c>
      <c r="H415" s="15" t="inlineStr">
        <is>
          <t>2026-03-13</t>
        </is>
      </c>
      <c r="I415" s="15" t="inlineStr">
        <is>
          <t>P23250050202</t>
        </is>
      </c>
      <c r="J415" s="15" t="inlineStr">
        <is>
          <t>万象餐边柜 |樱桃木旋转餐边柜</t>
        </is>
      </c>
      <c r="K415" s="15" t="inlineStr">
        <is>
          <t>旋转餐边柜-洞洞板-下柜（无桌）-1.6米</t>
        </is>
      </c>
      <c r="L415" s="15" t="n"/>
      <c r="M415" s="15" t="inlineStr">
        <is>
          <t>1</t>
        </is>
      </c>
      <c r="N415" s="15" t="n"/>
      <c r="O415" s="15" t="inlineStr">
        <is>
          <t>圆通速递</t>
        </is>
      </c>
      <c r="P415" s="15" t="inlineStr">
        <is>
          <t>YT2584175303102</t>
        </is>
      </c>
      <c r="Q415" s="15" t="n"/>
      <c r="R415" s="15">
        <f>IFERROR(SUMPRODUCT(('2-定价总表'!$A$3:$A$493="PPS"&amp;MID(I415,2,99))*('2-定价总表'!$C$3:$C$493=K415)*('2-定价总表'!$T$3:$T$493))*IF(M415="",1,M415),"")</f>
        <v/>
      </c>
      <c r="S415" s="49" t="n"/>
      <c r="T415" s="15" t="n"/>
      <c r="U415" s="15" t="n"/>
      <c r="V415" s="15" t="n"/>
      <c r="W415" s="15" t="n"/>
      <c r="X415" s="15" t="n"/>
      <c r="Y415" s="15" t="n"/>
      <c r="Z415" s="15" t="n"/>
      <c r="AA415" s="15" t="n"/>
      <c r="AB415" s="15">
        <f>SUM(S415:AA415)</f>
        <v/>
      </c>
      <c r="AC415" s="15" t="inlineStr">
        <is>
          <t>25.00</t>
        </is>
      </c>
      <c r="AD415" s="15">
        <f>AC415*0.006</f>
        <v/>
      </c>
      <c r="AE415" s="15">
        <f>AC415*0.02</f>
        <v/>
      </c>
      <c r="AF415" s="15">
        <f>AC415-AD415-AE415</f>
        <v/>
      </c>
      <c r="AG415" s="15" t="n"/>
      <c r="AH415" s="15" t="n"/>
      <c r="AI415" s="15">
        <f>SUM(AG415:AH415)</f>
        <v/>
      </c>
      <c r="AJ415" s="15">
        <f>AF415-AB415+AG415+AH415</f>
        <v/>
      </c>
      <c r="AK415" s="15">
        <f>IF(C415="是","杭州","江西工厂")</f>
        <v/>
      </c>
      <c r="AL415" s="6" t="inlineStr">
        <is>
          <t>交易成功</t>
        </is>
      </c>
      <c r="AM415" s="92" t="inlineStr">
        <is>
          <t>待匹配</t>
        </is>
      </c>
      <c r="AN415" s="15" t="inlineStr">
        <is>
          <t>没有申请退款</t>
        </is>
      </c>
      <c r="AO415" s="15" t="n">
        <v>0</v>
      </c>
      <c r="AP415" s="15" t="n"/>
      <c r="AQ415" s="6" t="n"/>
      <c r="AR415" t="inlineStr">
        <is>
          <t>✓</t>
        </is>
      </c>
    </row>
    <row r="416">
      <c r="A416" s="16" t="inlineStr">
        <is>
          <t>淘宝</t>
        </is>
      </c>
      <c r="B416" s="14" t="inlineStr">
        <is>
          <t>4502106903159058842</t>
        </is>
      </c>
      <c r="C416" s="14" t="inlineStr">
        <is>
          <t>是</t>
        </is>
      </c>
      <c r="D416" s="16" t="inlineStr">
        <is>
          <t>2026-03-11</t>
        </is>
      </c>
      <c r="E416" s="16" t="inlineStr">
        <is>
          <t>未知</t>
        </is>
      </c>
      <c r="F416" s="16" t="inlineStr">
        <is>
          <t>未知</t>
        </is>
      </c>
      <c r="G416" s="16" t="inlineStr">
        <is>
          <t>未知</t>
        </is>
      </c>
      <c r="H416" s="16" t="inlineStr">
        <is>
          <t>2026-03-13</t>
        </is>
      </c>
      <c r="I416" s="16" t="inlineStr">
        <is>
          <t>P26990050428</t>
        </is>
      </c>
      <c r="J416" s="16" t="inlineStr">
        <is>
          <t>商家安装sku</t>
        </is>
      </c>
      <c r="K416" s="16" t="inlineStr">
        <is>
          <t>商家安装sku</t>
        </is>
      </c>
      <c r="L416" s="16" t="n"/>
      <c r="M416" s="16" t="inlineStr">
        <is>
          <t>1</t>
        </is>
      </c>
      <c r="N416" s="16" t="n"/>
      <c r="O416" s="16" t="inlineStr">
        <is>
          <t>圆通速递</t>
        </is>
      </c>
      <c r="P416" s="16" t="inlineStr">
        <is>
          <t>YT2584175303102</t>
        </is>
      </c>
      <c r="Q416" s="16" t="n"/>
      <c r="R416" s="16">
        <f>IFERROR(SUMPRODUCT(('2-定价总表'!$A$3:$A$493="PPS"&amp;MID(I416,2,99))*('2-定价总表'!$C$3:$C$493=K416)*('2-定价总表'!$T$3:$T$493))*IF(M416="",1,M416),"")</f>
        <v/>
      </c>
      <c r="S416" s="49" t="n"/>
      <c r="T416" s="16" t="n"/>
      <c r="U416" s="16" t="n"/>
      <c r="V416" s="16" t="n"/>
      <c r="W416" s="16" t="n"/>
      <c r="X416" s="16" t="n"/>
      <c r="Y416" s="16" t="n"/>
      <c r="Z416" s="16" t="n"/>
      <c r="AA416" s="16" t="n"/>
      <c r="AB416" s="16">
        <f>SUM(S416:AA416)</f>
        <v/>
      </c>
      <c r="AC416" s="16" t="inlineStr">
        <is>
          <t>0.00</t>
        </is>
      </c>
      <c r="AD416" s="16">
        <f>AC416*0.006</f>
        <v/>
      </c>
      <c r="AE416" s="16">
        <f>AC416*0.02</f>
        <v/>
      </c>
      <c r="AF416" s="16">
        <f>AC416-AD416-AE416</f>
        <v/>
      </c>
      <c r="AG416" s="16" t="n"/>
      <c r="AH416" s="16" t="n"/>
      <c r="AI416" s="16">
        <f>SUM(AG416:AH416)</f>
        <v/>
      </c>
      <c r="AJ416" s="16">
        <f>AF416-AB416+AG416+AH416</f>
        <v/>
      </c>
      <c r="AK416" s="16">
        <f>IF(C416="是","杭州","江西工厂")</f>
        <v/>
      </c>
      <c r="AL416" s="9" t="inlineStr">
        <is>
          <t>交易成功</t>
        </is>
      </c>
      <c r="AM416" s="92" t="inlineStr">
        <is>
          <t>待匹配</t>
        </is>
      </c>
      <c r="AN416" s="16" t="inlineStr">
        <is>
          <t>没有申请退款</t>
        </is>
      </c>
      <c r="AO416" s="16" t="n">
        <v>0</v>
      </c>
      <c r="AP416" s="16" t="n"/>
      <c r="AQ416" s="9" t="n"/>
      <c r="AR416" t="inlineStr">
        <is>
          <t>✓</t>
        </is>
      </c>
    </row>
    <row r="417" ht="24" customHeight="1">
      <c r="A417" s="15" t="inlineStr">
        <is>
          <t>淘宝</t>
        </is>
      </c>
      <c r="B417" s="14" t="inlineStr">
        <is>
          <t>3289761517758355976</t>
        </is>
      </c>
      <c r="C417" s="14" t="inlineStr">
        <is>
          <t>是</t>
        </is>
      </c>
      <c r="D417" s="15" t="inlineStr">
        <is>
          <t>2026-03-11</t>
        </is>
      </c>
      <c r="E417" s="15" t="inlineStr">
        <is>
          <t>未知</t>
        </is>
      </c>
      <c r="F417" s="15" t="inlineStr">
        <is>
          <t>未知</t>
        </is>
      </c>
      <c r="G417" s="15" t="inlineStr">
        <is>
          <t>未知</t>
        </is>
      </c>
      <c r="H417" s="15" t="inlineStr">
        <is>
          <t>2026-03-13</t>
        </is>
      </c>
      <c r="I417" s="15" t="inlineStr">
        <is>
          <t>P24250070901</t>
        </is>
      </c>
      <c r="J417" s="15" t="inlineStr">
        <is>
          <t>榉木餐边柜</t>
        </is>
      </c>
      <c r="K417" s="15" t="inlineStr">
        <is>
          <t>榉木餐边柜-下柜-2.1米</t>
        </is>
      </c>
      <c r="L417" s="15" t="inlineStr">
        <is>
          <t>否</t>
        </is>
      </c>
      <c r="M417" s="15" t="inlineStr">
        <is>
          <t>1</t>
        </is>
      </c>
      <c r="N417" s="15" t="n"/>
      <c r="O417" s="15" t="inlineStr">
        <is>
          <t>圆通速递</t>
        </is>
      </c>
      <c r="P417" s="15" t="inlineStr">
        <is>
          <t>YT2584175298752</t>
        </is>
      </c>
      <c r="Q417" s="15" t="n"/>
      <c r="R417" s="15">
        <f>IFERROR(SUMPRODUCT(('2-定价总表'!$A$3:$A$493="PPS"&amp;MID(I417,2,99))*('2-定价总表'!$C$3:$C$493=K417)*('2-定价总表'!$T$3:$T$493))*IF(M417="",1,M417),"")</f>
        <v/>
      </c>
      <c r="S417" s="49" t="n"/>
      <c r="T417" s="15" t="n"/>
      <c r="U417" s="15" t="n"/>
      <c r="V417" s="15" t="n"/>
      <c r="W417" s="15" t="n"/>
      <c r="X417" s="15" t="n"/>
      <c r="Y417" s="15" t="n"/>
      <c r="Z417" s="15" t="n"/>
      <c r="AA417" s="15" t="n"/>
      <c r="AB417" s="15">
        <f>SUM(S417:AA417)</f>
        <v/>
      </c>
      <c r="AC417" s="15" t="inlineStr">
        <is>
          <t>33.00</t>
        </is>
      </c>
      <c r="AD417" s="15">
        <f>AC417*0.006</f>
        <v/>
      </c>
      <c r="AE417" s="15">
        <f>AC417*0.02</f>
        <v/>
      </c>
      <c r="AF417" s="15">
        <f>AC417-AD417-AE417</f>
        <v/>
      </c>
      <c r="AG417" s="15" t="n"/>
      <c r="AH417" s="15" t="n"/>
      <c r="AI417" s="15">
        <f>SUM(AG417:AH417)</f>
        <v/>
      </c>
      <c r="AJ417" s="15">
        <f>AF417-AB417+AG417+AH417</f>
        <v/>
      </c>
      <c r="AK417" s="15">
        <f>IF(C417="是","杭州","江西工厂")</f>
        <v/>
      </c>
      <c r="AL417" s="6" t="inlineStr">
        <is>
          <t>交易成功</t>
        </is>
      </c>
      <c r="AM417" s="93" t="inlineStr">
        <is>
          <t>202603112200118933141 3067277</t>
        </is>
      </c>
      <c r="AN417" s="15" t="inlineStr">
        <is>
          <t>没有申请退款</t>
        </is>
      </c>
      <c r="AO417" s="15" t="n">
        <v>0</v>
      </c>
      <c r="AP417" s="15" t="n"/>
      <c r="AQ417" s="6" t="n"/>
      <c r="AR417" t="inlineStr">
        <is>
          <t>✓</t>
        </is>
      </c>
    </row>
    <row r="418" ht="24" customHeight="1">
      <c r="A418" s="16" t="inlineStr">
        <is>
          <t>淘宝</t>
        </is>
      </c>
      <c r="B418" s="14" t="inlineStr">
        <is>
          <t>3289313426617355976</t>
        </is>
      </c>
      <c r="C418" s="14" t="inlineStr">
        <is>
          <t>非已记录补单</t>
        </is>
      </c>
      <c r="D418" s="16" t="inlineStr">
        <is>
          <t>2026-03-11</t>
        </is>
      </c>
      <c r="E418" s="16" t="inlineStr">
        <is>
          <t>未知</t>
        </is>
      </c>
      <c r="F418" s="16" t="inlineStr">
        <is>
          <t>未知</t>
        </is>
      </c>
      <c r="G418" s="16" t="inlineStr">
        <is>
          <t>未知</t>
        </is>
      </c>
      <c r="H418" s="16" t="n"/>
      <c r="I418" s="16" t="inlineStr">
        <is>
          <t>P24250070901</t>
        </is>
      </c>
      <c r="J418" s="16" t="inlineStr">
        <is>
          <t>榉木餐边柜</t>
        </is>
      </c>
      <c r="K418" s="16" t="inlineStr">
        <is>
          <t>榉木餐边柜-下柜-2.1米</t>
        </is>
      </c>
      <c r="L418" s="16" t="n"/>
      <c r="M418" s="16" t="inlineStr">
        <is>
          <t>1</t>
        </is>
      </c>
      <c r="N418" s="16" t="n"/>
      <c r="O418" s="16" t="n"/>
      <c r="P418" s="16" t="n"/>
      <c r="Q418" s="16" t="n"/>
      <c r="R418" s="16">
        <f>IFERROR(SUMPRODUCT(('2-定价总表'!$A$3:$A$493="PPS"&amp;MID(I418,2,99))*('2-定价总表'!$C$3:$C$493=K418)*('2-定价总表'!$T$3:$T$493))*IF(M418="",1,M418),"")</f>
        <v/>
      </c>
      <c r="S418" s="90" t="n"/>
      <c r="T418" s="90" t="n"/>
      <c r="U418" s="90" t="n"/>
      <c r="V418" s="90" t="n"/>
      <c r="W418" s="90" t="n"/>
      <c r="X418" s="90" t="n"/>
      <c r="Y418" s="90" t="n"/>
      <c r="Z418" s="90" t="n"/>
      <c r="AA418" s="90" t="n"/>
      <c r="AB418" s="16">
        <f>SUM(S418:AA418)</f>
        <v/>
      </c>
      <c r="AC418" s="16" t="n"/>
      <c r="AD418" s="16">
        <f>AC418*0.006</f>
        <v/>
      </c>
      <c r="AE418" s="16">
        <f>AC418*0.02</f>
        <v/>
      </c>
      <c r="AF418" s="16">
        <f>AC418-AD418-AE418</f>
        <v/>
      </c>
      <c r="AG418" s="16" t="n"/>
      <c r="AH418" s="16" t="n"/>
      <c r="AI418" s="16">
        <f>SUM(AG418:AH418)</f>
        <v/>
      </c>
      <c r="AJ418" s="16">
        <f>AF418-AB418+AG418+AH418</f>
        <v/>
      </c>
      <c r="AK418" s="16">
        <f>IF(C418="是","杭州","江西工厂")</f>
        <v/>
      </c>
      <c r="AL418" s="9" t="inlineStr">
        <is>
          <t>交易关闭</t>
        </is>
      </c>
      <c r="AM418" s="94" t="inlineStr">
        <is>
          <t>—</t>
        </is>
      </c>
      <c r="AN418" s="16" t="inlineStr">
        <is>
          <t>没有申请退款</t>
        </is>
      </c>
      <c r="AO418" s="16" t="n">
        <v>0</v>
      </c>
      <c r="AP418" s="16" t="n"/>
      <c r="AQ418" s="9" t="n"/>
      <c r="AR418" t="inlineStr">
        <is>
          <t>✓</t>
        </is>
      </c>
    </row>
    <row r="419" ht="24" customHeight="1">
      <c r="A419" s="15" t="inlineStr">
        <is>
          <t>淘宝</t>
        </is>
      </c>
      <c r="B419" s="14" t="inlineStr">
        <is>
          <t>4502112770163035542</t>
        </is>
      </c>
      <c r="C419" s="14" t="inlineStr">
        <is>
          <t>是</t>
        </is>
      </c>
      <c r="D419" s="15" t="inlineStr">
        <is>
          <t>2026-03-11</t>
        </is>
      </c>
      <c r="E419" s="15" t="inlineStr">
        <is>
          <t>未知</t>
        </is>
      </c>
      <c r="F419" s="15" t="inlineStr">
        <is>
          <t>未知</t>
        </is>
      </c>
      <c r="G419" s="15" t="inlineStr">
        <is>
          <t>未知</t>
        </is>
      </c>
      <c r="H419" s="15" t="inlineStr">
        <is>
          <t>2026-03-13</t>
        </is>
      </c>
      <c r="I419" s="15" t="inlineStr">
        <is>
          <t>P23410020201</t>
        </is>
      </c>
      <c r="J419" s="15" t="inlineStr">
        <is>
          <t>心流书桌 |樱桃木连柜书桌</t>
        </is>
      </c>
      <c r="K419" s="15" t="inlineStr">
        <is>
          <t>心流书桌-上柜&amp;下柜-1.1米</t>
        </is>
      </c>
      <c r="L419" s="15" t="n"/>
      <c r="M419" s="15" t="inlineStr">
        <is>
          <t>1</t>
        </is>
      </c>
      <c r="N419" s="15" t="n"/>
      <c r="O419" s="15" t="inlineStr">
        <is>
          <t>圆通速递</t>
        </is>
      </c>
      <c r="P419" s="15" t="inlineStr">
        <is>
          <t>YT2584175298156</t>
        </is>
      </c>
      <c r="Q419" s="15" t="n"/>
      <c r="R419" s="15">
        <f>IFERROR(SUMPRODUCT(('2-定价总表'!$A$3:$A$493="PPS"&amp;MID(I419,2,99))*('2-定价总表'!$C$3:$C$493=K419)*('2-定价总表'!$T$3:$T$493))*IF(M419="",1,M419),"")</f>
        <v/>
      </c>
      <c r="S419" s="49" t="n"/>
      <c r="T419" s="15" t="n"/>
      <c r="U419" s="15" t="n"/>
      <c r="V419" s="15" t="n"/>
      <c r="W419" s="15" t="n"/>
      <c r="X419" s="15" t="n"/>
      <c r="Y419" s="15" t="n"/>
      <c r="Z419" s="15" t="n"/>
      <c r="AA419" s="15" t="n"/>
      <c r="AB419" s="15">
        <f>SUM(S419:AA419)</f>
        <v/>
      </c>
      <c r="AC419" s="15" t="inlineStr">
        <is>
          <t>27.00</t>
        </is>
      </c>
      <c r="AD419" s="15">
        <f>AC419*0.006</f>
        <v/>
      </c>
      <c r="AE419" s="15">
        <f>AC419*0.02</f>
        <v/>
      </c>
      <c r="AF419" s="15">
        <f>AC419-AD419-AE419</f>
        <v/>
      </c>
      <c r="AG419" s="15" t="n"/>
      <c r="AH419" s="15" t="n"/>
      <c r="AI419" s="15">
        <f>SUM(AG419:AH419)</f>
        <v/>
      </c>
      <c r="AJ419" s="15">
        <f>AF419-AB419+AG419+AH419</f>
        <v/>
      </c>
      <c r="AK419" s="15">
        <f>IF(C419="是","杭州","江西工厂")</f>
        <v/>
      </c>
      <c r="AL419" s="6" t="inlineStr">
        <is>
          <t>交易成功</t>
        </is>
      </c>
      <c r="AM419" s="92" t="inlineStr">
        <is>
          <t>待匹配</t>
        </is>
      </c>
      <c r="AN419" s="15" t="inlineStr">
        <is>
          <t>没有申请退款</t>
        </is>
      </c>
      <c r="AO419" s="15" t="n">
        <v>0</v>
      </c>
      <c r="AP419" s="15" t="n"/>
      <c r="AQ419" s="6" t="n"/>
      <c r="AR419" t="inlineStr">
        <is>
          <t>✓</t>
        </is>
      </c>
    </row>
    <row r="420">
      <c r="A420" s="16" t="inlineStr">
        <is>
          <t>淘宝</t>
        </is>
      </c>
      <c r="B420" s="14" t="inlineStr">
        <is>
          <t>4502112770163044724</t>
        </is>
      </c>
      <c r="C420" s="14" t="inlineStr">
        <is>
          <t>是</t>
        </is>
      </c>
      <c r="D420" s="16" t="inlineStr">
        <is>
          <t>2026-03-11</t>
        </is>
      </c>
      <c r="E420" s="16" t="inlineStr">
        <is>
          <t>未知</t>
        </is>
      </c>
      <c r="F420" s="16" t="inlineStr">
        <is>
          <t>未知</t>
        </is>
      </c>
      <c r="G420" s="16" t="inlineStr">
        <is>
          <t>未知</t>
        </is>
      </c>
      <c r="H420" s="16" t="inlineStr">
        <is>
          <t>2026-03-13</t>
        </is>
      </c>
      <c r="I420" s="16" t="inlineStr">
        <is>
          <t>P26990050428</t>
        </is>
      </c>
      <c r="J420" s="16" t="inlineStr">
        <is>
          <t>商家安装sku</t>
        </is>
      </c>
      <c r="K420" s="16" t="inlineStr">
        <is>
          <t>商家安装sku</t>
        </is>
      </c>
      <c r="L420" s="16" t="n"/>
      <c r="M420" s="16" t="inlineStr">
        <is>
          <t>1</t>
        </is>
      </c>
      <c r="N420" s="16" t="n"/>
      <c r="O420" s="16" t="inlineStr">
        <is>
          <t>圆通速递</t>
        </is>
      </c>
      <c r="P420" s="16" t="inlineStr">
        <is>
          <t>YT2584175298156</t>
        </is>
      </c>
      <c r="Q420" s="16" t="n"/>
      <c r="R420" s="16">
        <f>IFERROR(SUMPRODUCT(('2-定价总表'!$A$3:$A$493="PPS"&amp;MID(I420,2,99))*('2-定价总表'!$C$3:$C$493=K420)*('2-定价总表'!$T$3:$T$493))*IF(M420="",1,M420),"")</f>
        <v/>
      </c>
      <c r="S420" s="49" t="n"/>
      <c r="T420" s="16" t="n"/>
      <c r="U420" s="16" t="n"/>
      <c r="V420" s="16" t="n"/>
      <c r="W420" s="16" t="n"/>
      <c r="X420" s="16" t="n"/>
      <c r="Y420" s="16" t="n"/>
      <c r="Z420" s="16" t="n"/>
      <c r="AA420" s="16" t="n"/>
      <c r="AB420" s="16">
        <f>SUM(S420:AA420)</f>
        <v/>
      </c>
      <c r="AC420" s="16" t="inlineStr">
        <is>
          <t>0.00</t>
        </is>
      </c>
      <c r="AD420" s="16">
        <f>AC420*0.006</f>
        <v/>
      </c>
      <c r="AE420" s="16">
        <f>AC420*0.02</f>
        <v/>
      </c>
      <c r="AF420" s="16">
        <f>AC420-AD420-AE420</f>
        <v/>
      </c>
      <c r="AG420" s="16" t="n"/>
      <c r="AH420" s="16" t="n"/>
      <c r="AI420" s="16">
        <f>SUM(AG420:AH420)</f>
        <v/>
      </c>
      <c r="AJ420" s="16">
        <f>AF420-AB420+AG420+AH420</f>
        <v/>
      </c>
      <c r="AK420" s="16">
        <f>IF(C420="是","杭州","江西工厂")</f>
        <v/>
      </c>
      <c r="AL420" s="9" t="inlineStr">
        <is>
          <t>交易成功</t>
        </is>
      </c>
      <c r="AM420" s="92" t="inlineStr">
        <is>
          <t>待匹配</t>
        </is>
      </c>
      <c r="AN420" s="16" t="inlineStr">
        <is>
          <t>没有申请退款</t>
        </is>
      </c>
      <c r="AO420" s="16" t="n">
        <v>0</v>
      </c>
      <c r="AP420" s="16" t="n"/>
      <c r="AQ420" s="9" t="n"/>
      <c r="AR420" t="inlineStr">
        <is>
          <t>✓</t>
        </is>
      </c>
    </row>
    <row r="421" ht="24" customHeight="1">
      <c r="A421" s="15" t="inlineStr">
        <is>
          <t>淘宝</t>
        </is>
      </c>
      <c r="B421" s="14" t="inlineStr">
        <is>
          <t>3289709569830911452</t>
        </is>
      </c>
      <c r="C421" s="14" t="inlineStr">
        <is>
          <t>是</t>
        </is>
      </c>
      <c r="D421" s="15" t="inlineStr">
        <is>
          <t>2026-03-11</t>
        </is>
      </c>
      <c r="E421" s="15" t="inlineStr">
        <is>
          <t>未知</t>
        </is>
      </c>
      <c r="F421" s="15" t="inlineStr">
        <is>
          <t>未知</t>
        </is>
      </c>
      <c r="G421" s="15" t="inlineStr">
        <is>
          <t>未知</t>
        </is>
      </c>
      <c r="H421" s="15" t="inlineStr">
        <is>
          <t>2026-03-13</t>
        </is>
      </c>
      <c r="I421" s="15" t="inlineStr">
        <is>
          <t>P23780020201</t>
        </is>
      </c>
      <c r="J421" s="15" t="inlineStr">
        <is>
          <t>可鸥岛台 |樱桃木中岛岛台</t>
        </is>
      </c>
      <c r="K421" s="15" t="inlineStr">
        <is>
          <t>岛台-仅餐桌-单腿桌-1.2米</t>
        </is>
      </c>
      <c r="L421" s="15" t="n"/>
      <c r="M421" s="15" t="inlineStr">
        <is>
          <t>1</t>
        </is>
      </c>
      <c r="N421" s="15" t="n"/>
      <c r="O421" s="15" t="inlineStr">
        <is>
          <t>圆通速递</t>
        </is>
      </c>
      <c r="P421" s="15" t="inlineStr">
        <is>
          <t>YT2543309101553</t>
        </is>
      </c>
      <c r="Q421" s="15" t="n"/>
      <c r="R421" s="15">
        <f>IFERROR(SUMPRODUCT(('2-定价总表'!$A$3:$A$493="PPS"&amp;MID(I421,2,99))*('2-定价总表'!$C$3:$C$493=K421)*('2-定价总表'!$T$3:$T$493))*IF(M421="",1,M421),"")</f>
        <v/>
      </c>
      <c r="S421" s="49" t="n"/>
      <c r="T421" s="15" t="n"/>
      <c r="U421" s="15" t="n"/>
      <c r="V421" s="15" t="n"/>
      <c r="W421" s="15" t="n"/>
      <c r="X421" s="15" t="n"/>
      <c r="Y421" s="15" t="n"/>
      <c r="Z421" s="15" t="n"/>
      <c r="AA421" s="15" t="n"/>
      <c r="AB421" s="15">
        <f>SUM(S421:AA421)</f>
        <v/>
      </c>
      <c r="AC421" s="15" t="inlineStr">
        <is>
          <t>25.00</t>
        </is>
      </c>
      <c r="AD421" s="15">
        <f>AC421*0.006</f>
        <v/>
      </c>
      <c r="AE421" s="15">
        <f>AC421*0.02</f>
        <v/>
      </c>
      <c r="AF421" s="15">
        <f>AC421-AD421-AE421</f>
        <v/>
      </c>
      <c r="AG421" s="15" t="n"/>
      <c r="AH421" s="15" t="n"/>
      <c r="AI421" s="15">
        <f>SUM(AG421:AH421)</f>
        <v/>
      </c>
      <c r="AJ421" s="15">
        <f>AF421-AB421+AG421+AH421</f>
        <v/>
      </c>
      <c r="AK421" s="15">
        <f>IF(C421="是","杭州","江西工厂")</f>
        <v/>
      </c>
      <c r="AL421" s="6" t="inlineStr">
        <is>
          <t>交易成功</t>
        </is>
      </c>
      <c r="AM421" s="92" t="inlineStr">
        <is>
          <t>待匹配</t>
        </is>
      </c>
      <c r="AN421" s="15" t="inlineStr">
        <is>
          <t>没有申请退款</t>
        </is>
      </c>
      <c r="AO421" s="15" t="n">
        <v>0</v>
      </c>
      <c r="AP421" s="15" t="n"/>
      <c r="AQ421" s="6" t="n"/>
      <c r="AR421" t="inlineStr">
        <is>
          <t>✓</t>
        </is>
      </c>
    </row>
    <row r="422">
      <c r="A422" s="16" t="inlineStr">
        <is>
          <t>淘宝</t>
        </is>
      </c>
      <c r="B422" s="14" t="inlineStr">
        <is>
          <t>3289709569831911452</t>
        </is>
      </c>
      <c r="C422" s="14" t="inlineStr">
        <is>
          <t>是</t>
        </is>
      </c>
      <c r="D422" s="16" t="inlineStr">
        <is>
          <t>2026-03-11</t>
        </is>
      </c>
      <c r="E422" s="16" t="inlineStr">
        <is>
          <t>未知</t>
        </is>
      </c>
      <c r="F422" s="16" t="inlineStr">
        <is>
          <t>未知</t>
        </is>
      </c>
      <c r="G422" s="16" t="inlineStr">
        <is>
          <t>未知</t>
        </is>
      </c>
      <c r="H422" s="16" t="inlineStr">
        <is>
          <t>2026-03-13</t>
        </is>
      </c>
      <c r="I422" s="16" t="inlineStr">
        <is>
          <t>P26990050428</t>
        </is>
      </c>
      <c r="J422" s="16" t="inlineStr">
        <is>
          <t>商家安装sku</t>
        </is>
      </c>
      <c r="K422" s="16" t="inlineStr">
        <is>
          <t>商家安装sku</t>
        </is>
      </c>
      <c r="L422" s="16" t="n"/>
      <c r="M422" s="16" t="inlineStr">
        <is>
          <t>1</t>
        </is>
      </c>
      <c r="N422" s="16" t="n"/>
      <c r="O422" s="16" t="inlineStr">
        <is>
          <t>圆通速递</t>
        </is>
      </c>
      <c r="P422" s="16" t="inlineStr">
        <is>
          <t>YT2543309101553</t>
        </is>
      </c>
      <c r="Q422" s="16" t="n"/>
      <c r="R422" s="16">
        <f>IFERROR(SUMPRODUCT(('2-定价总表'!$A$3:$A$493="PPS"&amp;MID(I422,2,99))*('2-定价总表'!$C$3:$C$493=K422)*('2-定价总表'!$T$3:$T$493))*IF(M422="",1,M422),"")</f>
        <v/>
      </c>
      <c r="S422" s="49" t="n"/>
      <c r="T422" s="16" t="n"/>
      <c r="U422" s="16" t="n"/>
      <c r="V422" s="16" t="n"/>
      <c r="W422" s="16" t="n"/>
      <c r="X422" s="16" t="n"/>
      <c r="Y422" s="16" t="n"/>
      <c r="Z422" s="16" t="n"/>
      <c r="AA422" s="16" t="n"/>
      <c r="AB422" s="16">
        <f>SUM(S422:AA422)</f>
        <v/>
      </c>
      <c r="AC422" s="16" t="inlineStr">
        <is>
          <t>0.00</t>
        </is>
      </c>
      <c r="AD422" s="16">
        <f>AC422*0.006</f>
        <v/>
      </c>
      <c r="AE422" s="16">
        <f>AC422*0.02</f>
        <v/>
      </c>
      <c r="AF422" s="16">
        <f>AC422-AD422-AE422</f>
        <v/>
      </c>
      <c r="AG422" s="16" t="n"/>
      <c r="AH422" s="16" t="n"/>
      <c r="AI422" s="16">
        <f>SUM(AG422:AH422)</f>
        <v/>
      </c>
      <c r="AJ422" s="16">
        <f>AF422-AB422+AG422+AH422</f>
        <v/>
      </c>
      <c r="AK422" s="16">
        <f>IF(C422="是","杭州","江西工厂")</f>
        <v/>
      </c>
      <c r="AL422" s="9" t="inlineStr">
        <is>
          <t>交易成功</t>
        </is>
      </c>
      <c r="AM422" s="92" t="inlineStr">
        <is>
          <t>待匹配</t>
        </is>
      </c>
      <c r="AN422" s="16" t="inlineStr">
        <is>
          <t>没有申请退款</t>
        </is>
      </c>
      <c r="AO422" s="16" t="n">
        <v>0</v>
      </c>
      <c r="AP422" s="16" t="n"/>
      <c r="AQ422" s="9" t="n"/>
      <c r="AR422" t="inlineStr">
        <is>
          <t>✓</t>
        </is>
      </c>
    </row>
    <row r="423" ht="24" customHeight="1">
      <c r="A423" s="15" t="inlineStr">
        <is>
          <t>淘宝</t>
        </is>
      </c>
      <c r="B423" s="14" t="inlineStr">
        <is>
          <t>4502118531140044724</t>
        </is>
      </c>
      <c r="C423" s="14" t="inlineStr">
        <is>
          <t>非已记录补单</t>
        </is>
      </c>
      <c r="D423" s="15" t="inlineStr">
        <is>
          <t>2026-03-11</t>
        </is>
      </c>
      <c r="E423" s="15" t="inlineStr">
        <is>
          <t>未知</t>
        </is>
      </c>
      <c r="F423" s="15" t="inlineStr">
        <is>
          <t>未知</t>
        </is>
      </c>
      <c r="G423" s="15" t="inlineStr">
        <is>
          <t>未知</t>
        </is>
      </c>
      <c r="H423" s="15" t="n"/>
      <c r="I423" s="15" t="inlineStr">
        <is>
          <t>P23410020201</t>
        </is>
      </c>
      <c r="J423" s="15" t="inlineStr">
        <is>
          <t>心流书桌 |樱桃木连柜书桌</t>
        </is>
      </c>
      <c r="K423" s="15" t="inlineStr">
        <is>
          <t>心流书桌-上柜&amp;下柜-1.1米</t>
        </is>
      </c>
      <c r="L423" s="15" t="n"/>
      <c r="M423" s="15" t="inlineStr">
        <is>
          <t>1</t>
        </is>
      </c>
      <c r="N423" s="15" t="n"/>
      <c r="O423" s="15" t="n"/>
      <c r="P423" s="15" t="n"/>
      <c r="Q423" s="15" t="n"/>
      <c r="R423" s="15">
        <f>IFERROR(SUMPRODUCT(('2-定价总表'!$A$3:$A$493="PPS"&amp;MID(I423,2,99))*('2-定价总表'!$C$3:$C$493=K423)*('2-定价总表'!$T$3:$T$493))*IF(M423="",1,M423),"")</f>
        <v/>
      </c>
      <c r="S423" s="90" t="n"/>
      <c r="T423" s="90" t="n"/>
      <c r="U423" s="90" t="n"/>
      <c r="V423" s="90" t="n"/>
      <c r="W423" s="90" t="n"/>
      <c r="X423" s="90" t="n"/>
      <c r="Y423" s="90" t="n"/>
      <c r="Z423" s="90" t="n"/>
      <c r="AA423" s="90" t="n"/>
      <c r="AB423" s="15">
        <f>SUM(S423:AA423)</f>
        <v/>
      </c>
      <c r="AC423" s="15" t="n"/>
      <c r="AD423" s="15">
        <f>AC423*0.006</f>
        <v/>
      </c>
      <c r="AE423" s="15">
        <f>AC423*0.02</f>
        <v/>
      </c>
      <c r="AF423" s="15">
        <f>AC423-AD423-AE423</f>
        <v/>
      </c>
      <c r="AG423" s="15" t="n"/>
      <c r="AH423" s="15" t="n"/>
      <c r="AI423" s="15">
        <f>SUM(AG423:AH423)</f>
        <v/>
      </c>
      <c r="AJ423" s="15">
        <f>AF423-AB423+AG423+AH423</f>
        <v/>
      </c>
      <c r="AK423" s="15">
        <f>IF(C423="是","杭州","江西工厂")</f>
        <v/>
      </c>
      <c r="AL423" s="6" t="inlineStr">
        <is>
          <t>交易关闭</t>
        </is>
      </c>
      <c r="AM423" s="94" t="inlineStr">
        <is>
          <t>—</t>
        </is>
      </c>
      <c r="AN423" s="15" t="inlineStr">
        <is>
          <t>没有申请退款</t>
        </is>
      </c>
      <c r="AO423" s="15" t="n">
        <v>0</v>
      </c>
      <c r="AP423" s="15" t="n"/>
      <c r="AQ423" s="6" t="n"/>
      <c r="AR423" t="inlineStr">
        <is>
          <t>✓</t>
        </is>
      </c>
    </row>
    <row r="424">
      <c r="A424" s="16" t="inlineStr">
        <is>
          <t>淘宝</t>
        </is>
      </c>
      <c r="B424" s="14" t="inlineStr">
        <is>
          <t>4502118531140053906</t>
        </is>
      </c>
      <c r="C424" s="14" t="inlineStr">
        <is>
          <t>非已记录补单</t>
        </is>
      </c>
      <c r="D424" s="16" t="inlineStr">
        <is>
          <t>2026-03-11</t>
        </is>
      </c>
      <c r="E424" s="16" t="inlineStr">
        <is>
          <t>未知</t>
        </is>
      </c>
      <c r="F424" s="16" t="inlineStr">
        <is>
          <t>未知</t>
        </is>
      </c>
      <c r="G424" s="16" t="inlineStr">
        <is>
          <t>未知</t>
        </is>
      </c>
      <c r="H424" s="16" t="n"/>
      <c r="I424" s="16" t="inlineStr">
        <is>
          <t>P26990050428</t>
        </is>
      </c>
      <c r="J424" s="16" t="inlineStr">
        <is>
          <t>商家安装sku</t>
        </is>
      </c>
      <c r="K424" s="16" t="inlineStr">
        <is>
          <t>商家安装sku</t>
        </is>
      </c>
      <c r="L424" s="16" t="n"/>
      <c r="M424" s="16" t="inlineStr">
        <is>
          <t>1</t>
        </is>
      </c>
      <c r="N424" s="16" t="n"/>
      <c r="O424" s="16" t="n"/>
      <c r="P424" s="16" t="n"/>
      <c r="Q424" s="16" t="n"/>
      <c r="R424" s="16">
        <f>IFERROR(SUMPRODUCT(('2-定价总表'!$A$3:$A$493="PPS"&amp;MID(I424,2,99))*('2-定价总表'!$C$3:$C$493=K424)*('2-定价总表'!$T$3:$T$493))*IF(M424="",1,M424),"")</f>
        <v/>
      </c>
      <c r="S424" s="90" t="n"/>
      <c r="T424" s="90" t="n"/>
      <c r="U424" s="90" t="n"/>
      <c r="V424" s="90" t="n"/>
      <c r="W424" s="90" t="n"/>
      <c r="X424" s="90" t="n"/>
      <c r="Y424" s="90" t="n"/>
      <c r="Z424" s="90" t="n"/>
      <c r="AA424" s="90" t="n"/>
      <c r="AB424" s="16">
        <f>SUM(S424:AA424)</f>
        <v/>
      </c>
      <c r="AC424" s="16" t="n"/>
      <c r="AD424" s="16">
        <f>AC424*0.006</f>
        <v/>
      </c>
      <c r="AE424" s="16">
        <f>AC424*0.02</f>
        <v/>
      </c>
      <c r="AF424" s="16">
        <f>AC424-AD424-AE424</f>
        <v/>
      </c>
      <c r="AG424" s="16" t="n"/>
      <c r="AH424" s="16" t="n"/>
      <c r="AI424" s="16">
        <f>SUM(AG424:AH424)</f>
        <v/>
      </c>
      <c r="AJ424" s="16">
        <f>AF424-AB424+AG424+AH424</f>
        <v/>
      </c>
      <c r="AK424" s="16">
        <f>IF(C424="是","杭州","江西工厂")</f>
        <v/>
      </c>
      <c r="AL424" s="9" t="inlineStr">
        <is>
          <t>交易关闭</t>
        </is>
      </c>
      <c r="AM424" s="94" t="inlineStr">
        <is>
          <t>—</t>
        </is>
      </c>
      <c r="AN424" s="16" t="inlineStr">
        <is>
          <t>没有申请退款</t>
        </is>
      </c>
      <c r="AO424" s="16" t="n">
        <v>0</v>
      </c>
      <c r="AP424" s="16" t="n"/>
      <c r="AQ424" s="9" t="n"/>
      <c r="AR424" t="inlineStr">
        <is>
          <t>✓</t>
        </is>
      </c>
    </row>
    <row r="425" ht="48" customHeight="1">
      <c r="A425" s="15" t="inlineStr">
        <is>
          <t>淘宝</t>
        </is>
      </c>
      <c r="B425" s="14" t="inlineStr">
        <is>
          <t>3289204131806974868</t>
        </is>
      </c>
      <c r="C425" s="14" t="inlineStr">
        <is>
          <t>是</t>
        </is>
      </c>
      <c r="D425" s="15" t="inlineStr">
        <is>
          <t>2026-03-11</t>
        </is>
      </c>
      <c r="E425" s="15" t="inlineStr">
        <is>
          <t>未知</t>
        </is>
      </c>
      <c r="F425" s="15" t="inlineStr">
        <is>
          <t>未知</t>
        </is>
      </c>
      <c r="G425" s="15" t="inlineStr">
        <is>
          <t>未知</t>
        </is>
      </c>
      <c r="H425" s="15" t="inlineStr">
        <is>
          <t>2026-03-13</t>
        </is>
      </c>
      <c r="I425" s="15" t="inlineStr">
        <is>
          <t>P24250080801</t>
        </is>
      </c>
      <c r="J425" s="15" t="inlineStr">
        <is>
          <t>洞石餐边柜 |樱桃木洞石餐边大柜 |樱桃木洞石模块餐边柜</t>
        </is>
      </c>
      <c r="K425" s="15" t="inlineStr">
        <is>
          <t>洞石餐边柜-洞石整柜2.1米（多抽组合）（分类抽屉+玻璃移门+开门）</t>
        </is>
      </c>
      <c r="L425" s="15" t="inlineStr">
        <is>
          <t>否</t>
        </is>
      </c>
      <c r="M425" s="15" t="inlineStr">
        <is>
          <t>1</t>
        </is>
      </c>
      <c r="N425" s="15" t="n"/>
      <c r="O425" s="15" t="inlineStr">
        <is>
          <t>圆通速递</t>
        </is>
      </c>
      <c r="P425" s="15" t="inlineStr">
        <is>
          <t>YT2584175301849</t>
        </is>
      </c>
      <c r="Q425" s="15" t="n"/>
      <c r="R425" s="15">
        <f>IFERROR(SUMPRODUCT(('2-定价总表'!$A$3:$A$493="PPS"&amp;MID(I425,2,99))*('2-定价总表'!$C$3:$C$493=K425)*('2-定价总表'!$T$3:$T$493))*IF(M425="",1,M425),"")</f>
        <v/>
      </c>
      <c r="S425" s="49" t="n"/>
      <c r="T425" s="15" t="n"/>
      <c r="U425" s="15" t="n"/>
      <c r="V425" s="15" t="n"/>
      <c r="W425" s="15" t="n"/>
      <c r="X425" s="15" t="n"/>
      <c r="Y425" s="15" t="n"/>
      <c r="Z425" s="15" t="n"/>
      <c r="AA425" s="15" t="n"/>
      <c r="AB425" s="15">
        <f>SUM(S425:AA425)</f>
        <v/>
      </c>
      <c r="AC425" s="15" t="inlineStr">
        <is>
          <t>33.00</t>
        </is>
      </c>
      <c r="AD425" s="15">
        <f>AC425*0.006</f>
        <v/>
      </c>
      <c r="AE425" s="15">
        <f>AC425*0.02</f>
        <v/>
      </c>
      <c r="AF425" s="15">
        <f>AC425-AD425-AE425</f>
        <v/>
      </c>
      <c r="AG425" s="15" t="n"/>
      <c r="AH425" s="15" t="n"/>
      <c r="AI425" s="15">
        <f>SUM(AG425:AH425)</f>
        <v/>
      </c>
      <c r="AJ425" s="15">
        <f>AF425-AB425+AG425+AH425</f>
        <v/>
      </c>
      <c r="AK425" s="15">
        <f>IF(C425="是","杭州","江西工厂")</f>
        <v/>
      </c>
      <c r="AL425" s="6" t="inlineStr">
        <is>
          <t>交易成功</t>
        </is>
      </c>
      <c r="AM425" s="93" t="inlineStr">
        <is>
          <t>202603112200119411142 6716974</t>
        </is>
      </c>
      <c r="AN425" s="15" t="inlineStr">
        <is>
          <t>没有申请退款</t>
        </is>
      </c>
      <c r="AO425" s="15" t="n">
        <v>0</v>
      </c>
      <c r="AP425" s="15" t="n"/>
      <c r="AQ425" s="6" t="n"/>
      <c r="AR425" t="inlineStr">
        <is>
          <t>✓</t>
        </is>
      </c>
    </row>
    <row r="426" ht="24" customHeight="1">
      <c r="A426" s="16" t="inlineStr">
        <is>
          <t>淘宝</t>
        </is>
      </c>
      <c r="B426" s="14" t="inlineStr">
        <is>
          <t>4502110359161012822</t>
        </is>
      </c>
      <c r="C426" s="14" t="inlineStr">
        <is>
          <t>是</t>
        </is>
      </c>
      <c r="D426" s="16" t="inlineStr">
        <is>
          <t>2026-03-11</t>
        </is>
      </c>
      <c r="E426" s="16" t="inlineStr">
        <is>
          <t>未知</t>
        </is>
      </c>
      <c r="F426" s="16" t="inlineStr">
        <is>
          <t>未知</t>
        </is>
      </c>
      <c r="G426" s="16" t="inlineStr">
        <is>
          <t>未知</t>
        </is>
      </c>
      <c r="H426" s="16" t="inlineStr">
        <is>
          <t>2026-03-13</t>
        </is>
      </c>
      <c r="I426" s="16" t="inlineStr">
        <is>
          <t>P24410040513</t>
        </is>
      </c>
      <c r="J426" s="16" t="inlineStr">
        <is>
          <t>升降桌（带高台总价） |樱桃木2024款新升降桌</t>
        </is>
      </c>
      <c r="K426" s="16" t="inlineStr">
        <is>
          <t>升降桌-130cm 带高台</t>
        </is>
      </c>
      <c r="L426" s="16" t="inlineStr">
        <is>
          <t>否</t>
        </is>
      </c>
      <c r="M426" s="16" t="inlineStr">
        <is>
          <t>1</t>
        </is>
      </c>
      <c r="N426" s="16" t="n"/>
      <c r="O426" s="16" t="inlineStr">
        <is>
          <t>圆通速递</t>
        </is>
      </c>
      <c r="P426" s="16" t="inlineStr">
        <is>
          <t>YT2543309097591</t>
        </is>
      </c>
      <c r="Q426" s="16" t="n"/>
      <c r="R426" s="16">
        <f>IFERROR(SUMPRODUCT(('2-定价总表'!$A$3:$A$493="PPS"&amp;MID(I426,2,99))*('2-定价总表'!$C$3:$C$493=K426)*('2-定价总表'!$T$3:$T$493))*IF(M426="",1,M426),"")</f>
        <v/>
      </c>
      <c r="S426" s="49" t="n"/>
      <c r="T426" s="16" t="n"/>
      <c r="U426" s="16" t="n"/>
      <c r="V426" s="16" t="n"/>
      <c r="W426" s="16" t="n"/>
      <c r="X426" s="16" t="n"/>
      <c r="Y426" s="16" t="n"/>
      <c r="Z426" s="16" t="n"/>
      <c r="AA426" s="16" t="n"/>
      <c r="AB426" s="16">
        <f>SUM(S426:AA426)</f>
        <v/>
      </c>
      <c r="AC426" s="16" t="inlineStr">
        <is>
          <t>27.00</t>
        </is>
      </c>
      <c r="AD426" s="16">
        <f>AC426*0.006</f>
        <v/>
      </c>
      <c r="AE426" s="16">
        <f>AC426*0.02</f>
        <v/>
      </c>
      <c r="AF426" s="16">
        <f>AC426-AD426-AE426</f>
        <v/>
      </c>
      <c r="AG426" s="16" t="n"/>
      <c r="AH426" s="16" t="n"/>
      <c r="AI426" s="16">
        <f>SUM(AG426:AH426)</f>
        <v/>
      </c>
      <c r="AJ426" s="16">
        <f>AF426-AB426+AG426+AH426</f>
        <v/>
      </c>
      <c r="AK426" s="16">
        <f>IF(C426="是","杭州","江西工厂")</f>
        <v/>
      </c>
      <c r="AL426" s="9" t="inlineStr">
        <is>
          <t>交易成功</t>
        </is>
      </c>
      <c r="AM426" s="93" t="inlineStr">
        <is>
          <t>202603112200118429144 5209576</t>
        </is>
      </c>
      <c r="AN426" s="16" t="inlineStr">
        <is>
          <t>没有申请退款</t>
        </is>
      </c>
      <c r="AO426" s="16" t="n">
        <v>0</v>
      </c>
      <c r="AP426" s="16" t="n"/>
      <c r="AQ426" s="9" t="n"/>
      <c r="AR426" t="inlineStr">
        <is>
          <t>✓</t>
        </is>
      </c>
    </row>
    <row r="427" ht="24" customHeight="1">
      <c r="A427" s="15" t="inlineStr">
        <is>
          <t>淘宝</t>
        </is>
      </c>
      <c r="B427" s="14" t="inlineStr">
        <is>
          <t>4502122274153004638</t>
        </is>
      </c>
      <c r="C427" s="14" t="inlineStr">
        <is>
          <t>是</t>
        </is>
      </c>
      <c r="D427" s="15" t="inlineStr">
        <is>
          <t>2026-03-10</t>
        </is>
      </c>
      <c r="E427" s="15" t="inlineStr">
        <is>
          <t>未知</t>
        </is>
      </c>
      <c r="F427" s="15" t="inlineStr">
        <is>
          <t>未知</t>
        </is>
      </c>
      <c r="G427" s="15" t="inlineStr">
        <is>
          <t>未知</t>
        </is>
      </c>
      <c r="H427" s="15" t="inlineStr">
        <is>
          <t>2026-03-13</t>
        </is>
      </c>
      <c r="I427" s="15" t="inlineStr">
        <is>
          <t>P24410040513</t>
        </is>
      </c>
      <c r="J427" s="15" t="inlineStr">
        <is>
          <t>升降桌（带高台总价） |樱桃木2024款新升降桌</t>
        </is>
      </c>
      <c r="K427" s="15" t="inlineStr">
        <is>
          <t>升降桌-130cm 带高台</t>
        </is>
      </c>
      <c r="L427" s="15" t="inlineStr">
        <is>
          <t>否</t>
        </is>
      </c>
      <c r="M427" s="15" t="inlineStr">
        <is>
          <t>1</t>
        </is>
      </c>
      <c r="N427" s="15" t="n"/>
      <c r="O427" s="15" t="inlineStr">
        <is>
          <t>圆通速递</t>
        </is>
      </c>
      <c r="P427" s="15" t="inlineStr">
        <is>
          <t>YT2543309101401</t>
        </is>
      </c>
      <c r="Q427" s="15" t="n"/>
      <c r="R427" s="15">
        <f>IFERROR(SUMPRODUCT(('2-定价总表'!$A$3:$A$493="PPS"&amp;MID(I427,2,99))*('2-定价总表'!$C$3:$C$493=K427)*('2-定价总表'!$T$3:$T$493))*IF(M427="",1,M427),"")</f>
        <v/>
      </c>
      <c r="S427" s="49" t="n"/>
      <c r="T427" s="15" t="n"/>
      <c r="U427" s="15" t="n"/>
      <c r="V427" s="15" t="n"/>
      <c r="W427" s="15" t="n"/>
      <c r="X427" s="15" t="n"/>
      <c r="Y427" s="15" t="n"/>
      <c r="Z427" s="15" t="n"/>
      <c r="AA427" s="15" t="n"/>
      <c r="AB427" s="15">
        <f>SUM(S427:AA427)</f>
        <v/>
      </c>
      <c r="AC427" s="15" t="inlineStr">
        <is>
          <t>27.00</t>
        </is>
      </c>
      <c r="AD427" s="15">
        <f>AC427*0.006</f>
        <v/>
      </c>
      <c r="AE427" s="15">
        <f>AC427*0.02</f>
        <v/>
      </c>
      <c r="AF427" s="15">
        <f>AC427-AD427-AE427</f>
        <v/>
      </c>
      <c r="AG427" s="15" t="n"/>
      <c r="AH427" s="15" t="n"/>
      <c r="AI427" s="15">
        <f>SUM(AG427:AH427)</f>
        <v/>
      </c>
      <c r="AJ427" s="15">
        <f>AF427-AB427+AG427+AH427</f>
        <v/>
      </c>
      <c r="AK427" s="15">
        <f>IF(C427="是","杭州","江西工厂")</f>
        <v/>
      </c>
      <c r="AL427" s="6" t="inlineStr">
        <is>
          <t>交易成功</t>
        </is>
      </c>
      <c r="AM427" s="93" t="inlineStr">
        <is>
          <t>202603102300112055140 7090074</t>
        </is>
      </c>
      <c r="AN427" s="15" t="inlineStr">
        <is>
          <t>没有申请退款</t>
        </is>
      </c>
      <c r="AO427" s="15" t="n">
        <v>0</v>
      </c>
      <c r="AP427" s="15" t="n"/>
      <c r="AQ427" s="6" t="n"/>
      <c r="AR427" t="inlineStr">
        <is>
          <t>✓</t>
        </is>
      </c>
    </row>
    <row r="428" ht="24" customHeight="1">
      <c r="A428" s="16" t="inlineStr">
        <is>
          <t>淘宝</t>
        </is>
      </c>
      <c r="B428" s="14" t="inlineStr">
        <is>
          <t>4502110287128009303</t>
        </is>
      </c>
      <c r="C428" s="14" t="inlineStr">
        <is>
          <t>是</t>
        </is>
      </c>
      <c r="D428" s="16" t="inlineStr">
        <is>
          <t>2026-03-10</t>
        </is>
      </c>
      <c r="E428" s="16" t="inlineStr">
        <is>
          <t>未知</t>
        </is>
      </c>
      <c r="F428" s="16" t="inlineStr">
        <is>
          <t>未知</t>
        </is>
      </c>
      <c r="G428" s="16" t="inlineStr">
        <is>
          <t>未知</t>
        </is>
      </c>
      <c r="H428" s="16" t="inlineStr">
        <is>
          <t>2026-03-13</t>
        </is>
      </c>
      <c r="I428" s="16" t="inlineStr">
        <is>
          <t>P24350020425</t>
        </is>
      </c>
      <c r="J428" s="16" t="inlineStr">
        <is>
          <t>畔色斗柜-设备 |樱桃木设备款九斗柜</t>
        </is>
      </c>
      <c r="K428" s="16" t="inlineStr">
        <is>
          <t>斗柜-设备版-1.8米</t>
        </is>
      </c>
      <c r="L428" s="16" t="inlineStr">
        <is>
          <t>否</t>
        </is>
      </c>
      <c r="M428" s="16" t="inlineStr">
        <is>
          <t>1</t>
        </is>
      </c>
      <c r="N428" s="16" t="n"/>
      <c r="O428" s="16" t="inlineStr">
        <is>
          <t>圆通速递</t>
        </is>
      </c>
      <c r="P428" s="16" t="inlineStr">
        <is>
          <t>YT2584175303283</t>
        </is>
      </c>
      <c r="Q428" s="16" t="n"/>
      <c r="R428" s="16">
        <f>IFERROR(SUMPRODUCT(('2-定价总表'!$A$3:$A$493="PPS"&amp;MID(I428,2,99))*('2-定价总表'!$C$3:$C$493=K428)*('2-定价总表'!$T$3:$T$493))*IF(M428="",1,M428),"")</f>
        <v/>
      </c>
      <c r="S428" s="49" t="n"/>
      <c r="T428" s="16" t="n"/>
      <c r="U428" s="16" t="n"/>
      <c r="V428" s="16" t="n"/>
      <c r="W428" s="16" t="n"/>
      <c r="X428" s="16" t="n"/>
      <c r="Y428" s="16" t="n"/>
      <c r="Z428" s="16" t="n"/>
      <c r="AA428" s="16" t="n"/>
      <c r="AB428" s="16">
        <f>SUM(S428:AA428)</f>
        <v/>
      </c>
      <c r="AC428" s="16" t="inlineStr">
        <is>
          <t>32.00</t>
        </is>
      </c>
      <c r="AD428" s="16">
        <f>AC428*0.006</f>
        <v/>
      </c>
      <c r="AE428" s="16">
        <f>AC428*0.02</f>
        <v/>
      </c>
      <c r="AF428" s="16">
        <f>AC428-AD428-AE428</f>
        <v/>
      </c>
      <c r="AG428" s="16" t="n"/>
      <c r="AH428" s="16" t="n"/>
      <c r="AI428" s="16">
        <f>SUM(AG428:AH428)</f>
        <v/>
      </c>
      <c r="AJ428" s="16">
        <f>AF428-AB428+AG428+AH428</f>
        <v/>
      </c>
      <c r="AK428" s="16">
        <f>IF(C428="是","杭州","江西工厂")</f>
        <v/>
      </c>
      <c r="AL428" s="9" t="inlineStr">
        <is>
          <t>交易成功</t>
        </is>
      </c>
      <c r="AM428" s="93" t="inlineStr">
        <is>
          <t>202603102200119253141 6430662</t>
        </is>
      </c>
      <c r="AN428" s="16" t="inlineStr">
        <is>
          <t>没有申请退款</t>
        </is>
      </c>
      <c r="AO428" s="16" t="n">
        <v>0</v>
      </c>
      <c r="AP428" s="16" t="n"/>
      <c r="AQ428" s="9" t="n"/>
      <c r="AR428" t="inlineStr">
        <is>
          <t>✓</t>
        </is>
      </c>
    </row>
    <row r="429" ht="48" customHeight="1">
      <c r="A429" s="15" t="inlineStr">
        <is>
          <t>淘宝</t>
        </is>
      </c>
      <c r="B429" s="14" t="inlineStr">
        <is>
          <t>3288369504614574165</t>
        </is>
      </c>
      <c r="C429" s="14" t="inlineStr">
        <is>
          <t>是</t>
        </is>
      </c>
      <c r="D429" s="15" t="inlineStr">
        <is>
          <t>2026-03-10</t>
        </is>
      </c>
      <c r="E429" s="15" t="inlineStr">
        <is>
          <t>未知</t>
        </is>
      </c>
      <c r="F429" s="15" t="inlineStr">
        <is>
          <t>未知</t>
        </is>
      </c>
      <c r="G429" s="15" t="inlineStr">
        <is>
          <t>未知</t>
        </is>
      </c>
      <c r="H429" s="15" t="inlineStr">
        <is>
          <t>2026-03-13</t>
        </is>
      </c>
      <c r="I429" s="15" t="inlineStr">
        <is>
          <t>P24250080801</t>
        </is>
      </c>
      <c r="J429" s="15" t="inlineStr">
        <is>
          <t>洞石餐边柜 |樱桃木洞石餐边大柜 |樱桃木洞石模块餐边柜</t>
        </is>
      </c>
      <c r="K429" s="15" t="inlineStr">
        <is>
          <t>洞石餐边柜-洞石整柜2.1米（多抽组合）（分类抽屉+玻璃移门+开门）</t>
        </is>
      </c>
      <c r="L429" s="15" t="inlineStr">
        <is>
          <t>否</t>
        </is>
      </c>
      <c r="M429" s="15" t="inlineStr">
        <is>
          <t>1</t>
        </is>
      </c>
      <c r="N429" s="15" t="n"/>
      <c r="O429" s="15" t="inlineStr">
        <is>
          <t>圆通速递</t>
        </is>
      </c>
      <c r="P429" s="15" t="inlineStr">
        <is>
          <t>YT2543309098792</t>
        </is>
      </c>
      <c r="Q429" s="15" t="n"/>
      <c r="R429" s="15">
        <f>IFERROR(SUMPRODUCT(('2-定价总表'!$A$3:$A$493="PPS"&amp;MID(I429,2,99))*('2-定价总表'!$C$3:$C$493=K429)*('2-定价总表'!$T$3:$T$493))*IF(M429="",1,M429),"")</f>
        <v/>
      </c>
      <c r="S429" s="49" t="n"/>
      <c r="T429" s="15" t="n"/>
      <c r="U429" s="15" t="n"/>
      <c r="V429" s="15" t="n"/>
      <c r="W429" s="15" t="n"/>
      <c r="X429" s="15" t="n"/>
      <c r="Y429" s="15" t="n"/>
      <c r="Z429" s="15" t="n"/>
      <c r="AA429" s="15" t="n"/>
      <c r="AB429" s="15">
        <f>SUM(S429:AA429)</f>
        <v/>
      </c>
      <c r="AC429" s="15" t="inlineStr">
        <is>
          <t>28.00</t>
        </is>
      </c>
      <c r="AD429" s="15">
        <f>AC429*0.006</f>
        <v/>
      </c>
      <c r="AE429" s="15">
        <f>AC429*0.02</f>
        <v/>
      </c>
      <c r="AF429" s="15">
        <f>AC429-AD429-AE429</f>
        <v/>
      </c>
      <c r="AG429" s="15" t="n"/>
      <c r="AH429" s="15" t="n"/>
      <c r="AI429" s="15">
        <f>SUM(AG429:AH429)</f>
        <v/>
      </c>
      <c r="AJ429" s="15">
        <f>AF429-AB429+AG429+AH429</f>
        <v/>
      </c>
      <c r="AK429" s="15">
        <f>IF(C429="是","杭州","江西工厂")</f>
        <v/>
      </c>
      <c r="AL429" s="6" t="inlineStr">
        <is>
          <t>交易成功</t>
        </is>
      </c>
      <c r="AM429" s="93" t="inlineStr">
        <is>
          <t>202603102300112897145 3022936</t>
        </is>
      </c>
      <c r="AN429" s="15" t="inlineStr">
        <is>
          <t>没有申请退款</t>
        </is>
      </c>
      <c r="AO429" s="15" t="n">
        <v>0</v>
      </c>
      <c r="AP429" s="15" t="n"/>
      <c r="AQ429" s="6" t="n"/>
      <c r="AR429" t="inlineStr">
        <is>
          <t>✓</t>
        </is>
      </c>
    </row>
    <row r="430" ht="24" customHeight="1">
      <c r="A430" s="16" t="inlineStr">
        <is>
          <t>淘宝</t>
        </is>
      </c>
      <c r="B430" s="14" t="inlineStr">
        <is>
          <t>3287811938684233787</t>
        </is>
      </c>
      <c r="C430" s="14" t="inlineStr">
        <is>
          <t>是</t>
        </is>
      </c>
      <c r="D430" s="16" t="inlineStr">
        <is>
          <t>2026-03-10</t>
        </is>
      </c>
      <c r="E430" s="16" t="inlineStr">
        <is>
          <t>未知</t>
        </is>
      </c>
      <c r="F430" s="16" t="inlineStr">
        <is>
          <t>未知</t>
        </is>
      </c>
      <c r="G430" s="16" t="inlineStr">
        <is>
          <t>未知</t>
        </is>
      </c>
      <c r="H430" s="16" t="inlineStr">
        <is>
          <t>2026-03-13</t>
        </is>
      </c>
      <c r="I430" s="16" t="inlineStr">
        <is>
          <t>P24350010410</t>
        </is>
      </c>
      <c r="J430" s="16" t="inlineStr">
        <is>
          <t>畔色斗柜-普通 |樱桃木标准款九斗柜</t>
        </is>
      </c>
      <c r="K430" s="16" t="inlineStr">
        <is>
          <t>斗柜-普通版-1.6米-岩板台面</t>
        </is>
      </c>
      <c r="L430" s="16" t="inlineStr">
        <is>
          <t>否</t>
        </is>
      </c>
      <c r="M430" s="16" t="inlineStr">
        <is>
          <t>1</t>
        </is>
      </c>
      <c r="N430" s="16" t="n"/>
      <c r="O430" s="16" t="inlineStr">
        <is>
          <t>圆通速递</t>
        </is>
      </c>
      <c r="P430" s="16" t="inlineStr">
        <is>
          <t>YT2543309101438</t>
        </is>
      </c>
      <c r="Q430" s="16" t="n"/>
      <c r="R430" s="16">
        <f>IFERROR(SUMPRODUCT(('2-定价总表'!$A$3:$A$493="PPS"&amp;MID(I430,2,99))*('2-定价总表'!$C$3:$C$493=K430)*('2-定价总表'!$T$3:$T$493))*IF(M430="",1,M430),"")</f>
        <v/>
      </c>
      <c r="S430" s="49" t="n"/>
      <c r="T430" s="16" t="n"/>
      <c r="U430" s="16" t="n"/>
      <c r="V430" s="16" t="n"/>
      <c r="W430" s="16" t="n"/>
      <c r="X430" s="16" t="n"/>
      <c r="Y430" s="16" t="n"/>
      <c r="Z430" s="16" t="n"/>
      <c r="AA430" s="16" t="n"/>
      <c r="AB430" s="16">
        <f>SUM(S430:AA430)</f>
        <v/>
      </c>
      <c r="AC430" s="16" t="inlineStr">
        <is>
          <t>35.00</t>
        </is>
      </c>
      <c r="AD430" s="16">
        <f>AC430*0.006</f>
        <v/>
      </c>
      <c r="AE430" s="16">
        <f>AC430*0.02</f>
        <v/>
      </c>
      <c r="AF430" s="16">
        <f>AC430-AD430-AE430</f>
        <v/>
      </c>
      <c r="AG430" s="16" t="n"/>
      <c r="AH430" s="16" t="n"/>
      <c r="AI430" s="16">
        <f>SUM(AG430:AH430)</f>
        <v/>
      </c>
      <c r="AJ430" s="16">
        <f>AF430-AB430+AG430+AH430</f>
        <v/>
      </c>
      <c r="AK430" s="16">
        <f>IF(C430="是","杭州","江西工厂")</f>
        <v/>
      </c>
      <c r="AL430" s="9" t="inlineStr">
        <is>
          <t>交易成功</t>
        </is>
      </c>
      <c r="AM430" s="93" t="inlineStr">
        <is>
          <t>202603102200119288143 3168304</t>
        </is>
      </c>
      <c r="AN430" s="16" t="inlineStr">
        <is>
          <t>没有申请退款</t>
        </is>
      </c>
      <c r="AO430" s="16" t="n">
        <v>0</v>
      </c>
      <c r="AP430" s="16" t="n"/>
      <c r="AQ430" s="9" t="n"/>
      <c r="AR430" t="inlineStr">
        <is>
          <t>✓</t>
        </is>
      </c>
    </row>
    <row r="431" ht="24" customHeight="1">
      <c r="A431" s="15" t="inlineStr">
        <is>
          <t>淘宝</t>
        </is>
      </c>
      <c r="B431" s="14" t="inlineStr">
        <is>
          <t>3287762835423233787</t>
        </is>
      </c>
      <c r="C431" s="14" t="inlineStr">
        <is>
          <t>非已记录补单</t>
        </is>
      </c>
      <c r="D431" s="15" t="inlineStr">
        <is>
          <t>2026-03-10</t>
        </is>
      </c>
      <c r="E431" s="15" t="inlineStr">
        <is>
          <t>未知</t>
        </is>
      </c>
      <c r="F431" s="15" t="inlineStr">
        <is>
          <t>未知</t>
        </is>
      </c>
      <c r="G431" s="15" t="inlineStr">
        <is>
          <t>未知</t>
        </is>
      </c>
      <c r="H431" s="15" t="n"/>
      <c r="I431" s="15" t="inlineStr">
        <is>
          <t>P24350010410</t>
        </is>
      </c>
      <c r="J431" s="15" t="inlineStr">
        <is>
          <t>畔色斗柜-普通 |樱桃木标准款九斗柜</t>
        </is>
      </c>
      <c r="K431" s="15" t="inlineStr">
        <is>
          <t>斗柜-普通版-1.6米-岩板台面</t>
        </is>
      </c>
      <c r="L431" s="15" t="n"/>
      <c r="M431" s="15" t="inlineStr">
        <is>
          <t>1</t>
        </is>
      </c>
      <c r="N431" s="15" t="n"/>
      <c r="O431" s="15" t="n"/>
      <c r="P431" s="15" t="n"/>
      <c r="Q431" s="15" t="n"/>
      <c r="R431" s="15">
        <f>IFERROR(SUMPRODUCT(('2-定价总表'!$A$3:$A$493="PPS"&amp;MID(I431,2,99))*('2-定价总表'!$C$3:$C$493=K431)*('2-定价总表'!$T$3:$T$493))*IF(M431="",1,M431),"")</f>
        <v/>
      </c>
      <c r="S431" s="90" t="n"/>
      <c r="T431" s="90" t="n"/>
      <c r="U431" s="90" t="n"/>
      <c r="V431" s="90" t="n"/>
      <c r="W431" s="90" t="n"/>
      <c r="X431" s="90" t="n"/>
      <c r="Y431" s="90" t="n"/>
      <c r="Z431" s="90" t="n"/>
      <c r="AA431" s="90" t="n"/>
      <c r="AB431" s="15">
        <f>SUM(S431:AA431)</f>
        <v/>
      </c>
      <c r="AC431" s="15" t="n"/>
      <c r="AD431" s="15">
        <f>AC431*0.006</f>
        <v/>
      </c>
      <c r="AE431" s="15">
        <f>AC431*0.02</f>
        <v/>
      </c>
      <c r="AF431" s="15">
        <f>AC431-AD431-AE431</f>
        <v/>
      </c>
      <c r="AG431" s="15" t="n"/>
      <c r="AH431" s="15" t="n"/>
      <c r="AI431" s="15">
        <f>SUM(AG431:AH431)</f>
        <v/>
      </c>
      <c r="AJ431" s="15">
        <f>AF431-AB431+AG431+AH431</f>
        <v/>
      </c>
      <c r="AK431" s="15">
        <f>IF(C431="是","杭州","江西工厂")</f>
        <v/>
      </c>
      <c r="AL431" s="6" t="inlineStr">
        <is>
          <t>交易关闭</t>
        </is>
      </c>
      <c r="AM431" s="94" t="inlineStr">
        <is>
          <t>—</t>
        </is>
      </c>
      <c r="AN431" s="15" t="inlineStr">
        <is>
          <t>没有申请退款</t>
        </is>
      </c>
      <c r="AO431" s="15" t="n">
        <v>0</v>
      </c>
      <c r="AP431" s="15" t="n"/>
      <c r="AQ431" s="6" t="n"/>
      <c r="AR431" t="inlineStr">
        <is>
          <t>✓</t>
        </is>
      </c>
    </row>
    <row r="432" ht="24" customHeight="1">
      <c r="A432" s="16" t="inlineStr">
        <is>
          <t>淘宝</t>
        </is>
      </c>
      <c r="B432" s="14" t="inlineStr">
        <is>
          <t>4502119032131023636</t>
        </is>
      </c>
      <c r="C432" s="14" t="inlineStr">
        <is>
          <t>是</t>
        </is>
      </c>
      <c r="D432" s="16" t="inlineStr">
        <is>
          <t>2026-03-10</t>
        </is>
      </c>
      <c r="E432" s="16" t="inlineStr">
        <is>
          <t>未知</t>
        </is>
      </c>
      <c r="F432" s="16" t="inlineStr">
        <is>
          <t>未知</t>
        </is>
      </c>
      <c r="G432" s="16" t="inlineStr">
        <is>
          <t>未知</t>
        </is>
      </c>
      <c r="H432" s="16" t="inlineStr">
        <is>
          <t>2026-03-13</t>
        </is>
      </c>
      <c r="I432" s="16" t="inlineStr">
        <is>
          <t>P25250090403</t>
        </is>
      </c>
      <c r="J432" s="16" t="inlineStr">
        <is>
          <t>樱桃木基础餐边柜 |樱桃木AA柱餐边柜</t>
        </is>
      </c>
      <c r="K432" s="16" t="inlineStr">
        <is>
          <t>基础柜-整柜AA柱背板-2.1米</t>
        </is>
      </c>
      <c r="L432" s="16" t="inlineStr">
        <is>
          <t>否</t>
        </is>
      </c>
      <c r="M432" s="16" t="inlineStr">
        <is>
          <t>1</t>
        </is>
      </c>
      <c r="N432" s="16" t="n"/>
      <c r="O432" s="16" t="inlineStr">
        <is>
          <t>圆通速递</t>
        </is>
      </c>
      <c r="P432" s="16" t="inlineStr">
        <is>
          <t>YT2538240070693</t>
        </is>
      </c>
      <c r="Q432" s="16" t="n"/>
      <c r="R432" s="16">
        <f>IFERROR(SUMPRODUCT(('2-定价总表'!$A$3:$A$493="PPS"&amp;MID(I432,2,99))*('2-定价总表'!$C$3:$C$493=K432)*('2-定价总表'!$T$3:$T$493))*IF(M432="",1,M432),"")</f>
        <v/>
      </c>
      <c r="S432" s="49" t="n"/>
      <c r="T432" s="16" t="n"/>
      <c r="U432" s="16" t="n"/>
      <c r="V432" s="16" t="n"/>
      <c r="W432" s="16" t="n"/>
      <c r="X432" s="16" t="n"/>
      <c r="Y432" s="16" t="n"/>
      <c r="Z432" s="16" t="n"/>
      <c r="AA432" s="16" t="n"/>
      <c r="AB432" s="16">
        <f>SUM(S432:AA432)</f>
        <v/>
      </c>
      <c r="AC432" s="16" t="inlineStr">
        <is>
          <t>33.00</t>
        </is>
      </c>
      <c r="AD432" s="16">
        <f>AC432*0.006</f>
        <v/>
      </c>
      <c r="AE432" s="16">
        <f>AC432*0.02</f>
        <v/>
      </c>
      <c r="AF432" s="16">
        <f>AC432-AD432-AE432</f>
        <v/>
      </c>
      <c r="AG432" s="16" t="n"/>
      <c r="AH432" s="16" t="n"/>
      <c r="AI432" s="16">
        <f>SUM(AG432:AH432)</f>
        <v/>
      </c>
      <c r="AJ432" s="16">
        <f>AF432-AB432+AG432+AH432</f>
        <v/>
      </c>
      <c r="AK432" s="16">
        <f>IF(C432="是","杭州","江西工厂")</f>
        <v/>
      </c>
      <c r="AL432" s="9" t="inlineStr">
        <is>
          <t>交易成功</t>
        </is>
      </c>
      <c r="AM432" s="93" t="inlineStr">
        <is>
          <t>202603102300110242140 7623822</t>
        </is>
      </c>
      <c r="AN432" s="16" t="inlineStr">
        <is>
          <t>没有申请退款</t>
        </is>
      </c>
      <c r="AO432" s="16" t="n">
        <v>0</v>
      </c>
      <c r="AP432" s="16" t="n"/>
      <c r="AQ432" s="9" t="n"/>
      <c r="AR432" t="inlineStr">
        <is>
          <t>✓</t>
        </is>
      </c>
    </row>
    <row r="433" ht="24" customHeight="1">
      <c r="A433" s="15" t="inlineStr">
        <is>
          <t>淘宝</t>
        </is>
      </c>
      <c r="B433" s="14" t="inlineStr">
        <is>
          <t>3288149760180402165</t>
        </is>
      </c>
      <c r="C433" s="14" t="inlineStr">
        <is>
          <t>非已记录补单</t>
        </is>
      </c>
      <c r="D433" s="15" t="inlineStr">
        <is>
          <t>2026-03-10</t>
        </is>
      </c>
      <c r="E433" s="15" t="inlineStr">
        <is>
          <t>汪凡丁</t>
        </is>
      </c>
      <c r="F433" s="15" t="inlineStr">
        <is>
          <t>18468597671-7411</t>
        </is>
      </c>
      <c r="G433" s="15" t="inlineStr">
        <is>
          <t>江苏省 苏州市 吴中区 香山街道中海寰湖时代506幢305室</t>
        </is>
      </c>
      <c r="H433" s="15" t="inlineStr">
        <is>
          <t>2026-03-12</t>
        </is>
      </c>
      <c r="I433" s="15" t="inlineStr">
        <is>
          <t>P23980010606</t>
        </is>
      </c>
      <c r="J433" s="15" t="inlineStr">
        <is>
          <t>畔色样块</t>
        </is>
      </c>
      <c r="K433" s="15" t="inlineStr">
        <is>
          <t>榉木样块</t>
        </is>
      </c>
      <c r="L433" s="15" t="inlineStr">
        <is>
          <t>否</t>
        </is>
      </c>
      <c r="M433" s="15" t="inlineStr">
        <is>
          <t>1</t>
        </is>
      </c>
      <c r="N433" s="15" t="n"/>
      <c r="O433" s="15" t="inlineStr">
        <is>
          <t>申通快递</t>
        </is>
      </c>
      <c r="P433" s="15" t="inlineStr">
        <is>
          <t>773410259121719</t>
        </is>
      </c>
      <c r="Q433" s="15" t="n"/>
      <c r="R433" s="15">
        <f>IFERROR(SUMPRODUCT(('2-定价总表'!$A$3:$A$493="PPS"&amp;MID(I433,2,99))*('2-定价总表'!$C$3:$C$493=K433)*('2-定价总表'!$T$3:$T$493))*IF(M433="",1,M433),"")</f>
        <v/>
      </c>
      <c r="S433" s="90" t="n"/>
      <c r="T433" s="90" t="n"/>
      <c r="U433" s="90" t="n"/>
      <c r="V433" s="90" t="n"/>
      <c r="W433" s="90" t="e">
        <v>#N/A</v>
      </c>
      <c r="X433" s="90" t="e">
        <v>#N/A</v>
      </c>
      <c r="Y433" s="90" t="n"/>
      <c r="Z433" s="90" t="e">
        <v>#N/A</v>
      </c>
      <c r="AA433" s="90" t="e">
        <v>#N/A</v>
      </c>
      <c r="AB433" s="15">
        <f>SUM(S433:AA433)</f>
        <v/>
      </c>
      <c r="AC433" s="15" t="inlineStr">
        <is>
          <t>25.00</t>
        </is>
      </c>
      <c r="AD433" s="15">
        <f>AC433*0.006</f>
        <v/>
      </c>
      <c r="AE433" s="15">
        <f>AC433*0.02</f>
        <v/>
      </c>
      <c r="AF433" s="15">
        <f>AC433-AD433-AE433</f>
        <v/>
      </c>
      <c r="AG433" s="15" t="n"/>
      <c r="AH433" s="15" t="n"/>
      <c r="AI433" s="15">
        <f>SUM(AG433:AH433)</f>
        <v/>
      </c>
      <c r="AJ433" s="15">
        <f>AF433-AB433+AG433+AH433</f>
        <v/>
      </c>
      <c r="AK433" s="15">
        <f>IF(C433="是","杭州","江西工厂")</f>
        <v/>
      </c>
      <c r="AL433" s="6" t="inlineStr">
        <is>
          <t>交易成功</t>
        </is>
      </c>
      <c r="AM433" s="93" t="inlineStr">
        <is>
          <t>202603102300113660144 6925497</t>
        </is>
      </c>
      <c r="AN433" s="15" t="inlineStr">
        <is>
          <t>没有申请退款</t>
        </is>
      </c>
      <c r="AO433" s="15" t="n">
        <v>0</v>
      </c>
      <c r="AP433" s="15" t="n"/>
      <c r="AQ433" s="6" t="n"/>
      <c r="AR433" s="88" t="inlineStr">
        <is>
          <t>公式错误/未解析: 订单赔付费、二次上门维修费、其它费用、好评/差价返、总成本、订单利润
[待填]成本/费用字段</t>
        </is>
      </c>
    </row>
    <row r="434" ht="48" customHeight="1">
      <c r="A434" s="16" t="inlineStr">
        <is>
          <t>淘宝</t>
        </is>
      </c>
      <c r="B434" s="14" t="inlineStr">
        <is>
          <t>3288016777463578595</t>
        </is>
      </c>
      <c r="C434" s="14" t="inlineStr">
        <is>
          <t>是</t>
        </is>
      </c>
      <c r="D434" s="16" t="inlineStr">
        <is>
          <t>2026-03-10</t>
        </is>
      </c>
      <c r="E434" s="16" t="inlineStr">
        <is>
          <t>未知</t>
        </is>
      </c>
      <c r="F434" s="16" t="inlineStr">
        <is>
          <t>未知</t>
        </is>
      </c>
      <c r="G434" s="16" t="inlineStr">
        <is>
          <t>未知</t>
        </is>
      </c>
      <c r="H434" s="16" t="inlineStr">
        <is>
          <t>2026-03-13</t>
        </is>
      </c>
      <c r="I434" s="16" t="inlineStr">
        <is>
          <t>P24250080801</t>
        </is>
      </c>
      <c r="J434" s="16" t="inlineStr">
        <is>
          <t>洞石餐边柜 |樱桃木洞石餐边大柜 |樱桃木洞石模块餐边柜</t>
        </is>
      </c>
      <c r="K434" s="16" t="inlineStr">
        <is>
          <t>洞石餐边柜-洞石整柜2.1米（多抽组合）（分类抽屉+玻璃移门+开门）</t>
        </is>
      </c>
      <c r="L434" s="16" t="inlineStr">
        <is>
          <t>否</t>
        </is>
      </c>
      <c r="M434" s="16" t="inlineStr">
        <is>
          <t>1</t>
        </is>
      </c>
      <c r="N434" s="16" t="n"/>
      <c r="O434" s="16" t="inlineStr">
        <is>
          <t>圆通速递</t>
        </is>
      </c>
      <c r="P434" s="16" t="inlineStr">
        <is>
          <t>YT2543309099421</t>
        </is>
      </c>
      <c r="Q434" s="16" t="n"/>
      <c r="R434" s="16">
        <f>IFERROR(SUMPRODUCT(('2-定价总表'!$A$3:$A$493="PPS"&amp;MID(I434,2,99))*('2-定价总表'!$C$3:$C$493=K434)*('2-定价总表'!$T$3:$T$493))*IF(M434="",1,M434),"")</f>
        <v/>
      </c>
      <c r="S434" s="49" t="n"/>
      <c r="T434" s="16" t="n"/>
      <c r="U434" s="16" t="n"/>
      <c r="V434" s="16" t="n"/>
      <c r="W434" s="16" t="n"/>
      <c r="X434" s="16" t="n"/>
      <c r="Y434" s="16" t="n"/>
      <c r="Z434" s="16" t="n"/>
      <c r="AA434" s="16" t="n"/>
      <c r="AB434" s="16">
        <f>SUM(S434:AA434)</f>
        <v/>
      </c>
      <c r="AC434" s="16" t="inlineStr">
        <is>
          <t>33.00</t>
        </is>
      </c>
      <c r="AD434" s="16">
        <f>AC434*0.006</f>
        <v/>
      </c>
      <c r="AE434" s="16">
        <f>AC434*0.02</f>
        <v/>
      </c>
      <c r="AF434" s="16">
        <f>AC434-AD434-AE434</f>
        <v/>
      </c>
      <c r="AG434" s="16" t="n"/>
      <c r="AH434" s="16" t="n"/>
      <c r="AI434" s="16">
        <f>SUM(AG434:AH434)</f>
        <v/>
      </c>
      <c r="AJ434" s="16">
        <f>AF434-AB434+AG434+AH434</f>
        <v/>
      </c>
      <c r="AK434" s="16">
        <f>IF(C434="是","杭州","江西工厂")</f>
        <v/>
      </c>
      <c r="AL434" s="9" t="inlineStr">
        <is>
          <t>交易成功</t>
        </is>
      </c>
      <c r="AM434" s="93" t="inlineStr">
        <is>
          <t>202603102300111834145 6258911</t>
        </is>
      </c>
      <c r="AN434" s="16" t="inlineStr">
        <is>
          <t>没有申请退款</t>
        </is>
      </c>
      <c r="AO434" s="16" t="n">
        <v>0</v>
      </c>
      <c r="AP434" s="16" t="n"/>
      <c r="AQ434" s="9" t="n"/>
      <c r="AR434" t="inlineStr">
        <is>
          <t>✓</t>
        </is>
      </c>
    </row>
    <row r="435" ht="24" customHeight="1">
      <c r="A435" s="15" t="inlineStr">
        <is>
          <t>淘宝</t>
        </is>
      </c>
      <c r="B435" s="14" t="inlineStr">
        <is>
          <t>3285720049869824166</t>
        </is>
      </c>
      <c r="C435" s="14" t="inlineStr">
        <is>
          <t>非已记录补单</t>
        </is>
      </c>
      <c r="D435" s="15" t="inlineStr">
        <is>
          <t>2026-03-09</t>
        </is>
      </c>
      <c r="E435" s="15" t="inlineStr">
        <is>
          <t>小灰狼</t>
        </is>
      </c>
      <c r="F435" s="15" t="inlineStr">
        <is>
          <t>17822664648-2165</t>
        </is>
      </c>
      <c r="G435" s="15" t="inlineStr">
        <is>
          <t>天津 天津市 武清区 曹子里镇莫奈的湖小区63号楼3单元102</t>
        </is>
      </c>
      <c r="H435" s="15" t="inlineStr">
        <is>
          <t>2026-03-15</t>
        </is>
      </c>
      <c r="I435" s="15" t="inlineStr">
        <is>
          <t>P23980010606</t>
        </is>
      </c>
      <c r="J435" s="15" t="inlineStr">
        <is>
          <t>畔色样块</t>
        </is>
      </c>
      <c r="K435" s="15" t="inlineStr">
        <is>
          <t>榉木样块</t>
        </is>
      </c>
      <c r="L435" s="15" t="inlineStr">
        <is>
          <t>否</t>
        </is>
      </c>
      <c r="M435" s="15" t="inlineStr">
        <is>
          <t>1</t>
        </is>
      </c>
      <c r="N435" s="15" t="n"/>
      <c r="O435" s="15" t="inlineStr">
        <is>
          <t>韵达快递</t>
        </is>
      </c>
      <c r="P435" s="15" t="inlineStr">
        <is>
          <t>435082455888996</t>
        </is>
      </c>
      <c r="Q435" s="15" t="n"/>
      <c r="R435" s="15">
        <f>IFERROR(SUMPRODUCT(('2-定价总表'!$A$3:$A$493="PPS"&amp;MID(I435,2,99))*('2-定价总表'!$C$3:$C$493=K435)*('2-定价总表'!$T$3:$T$493))*IF(M435="",1,M435),"")</f>
        <v/>
      </c>
      <c r="S435" s="90" t="n"/>
      <c r="T435" s="90" t="n"/>
      <c r="U435" s="90" t="n"/>
      <c r="V435" s="90" t="n"/>
      <c r="W435" s="90" t="e">
        <v>#N/A</v>
      </c>
      <c r="X435" s="90" t="e">
        <v>#N/A</v>
      </c>
      <c r="Y435" s="90" t="n"/>
      <c r="Z435" s="90" t="e">
        <v>#N/A</v>
      </c>
      <c r="AA435" s="90" t="e">
        <v>#N/A</v>
      </c>
      <c r="AB435" s="15">
        <f>SUM(S435:AA435)</f>
        <v/>
      </c>
      <c r="AC435" s="15" t="inlineStr">
        <is>
          <t>22.00</t>
        </is>
      </c>
      <c r="AD435" s="15">
        <f>AC435*0.006</f>
        <v/>
      </c>
      <c r="AE435" s="15">
        <f>AC435*0.02</f>
        <v/>
      </c>
      <c r="AF435" s="15">
        <f>AC435-AD435-AE435</f>
        <v/>
      </c>
      <c r="AG435" s="15" t="n"/>
      <c r="AH435" s="15" t="n"/>
      <c r="AI435" s="15">
        <f>SUM(AG435:AH435)</f>
        <v/>
      </c>
      <c r="AJ435" s="15">
        <f>AF435-AB435+AG435+AH435</f>
        <v/>
      </c>
      <c r="AK435" s="15">
        <f>IF(C435="是","杭州","江西工厂")</f>
        <v/>
      </c>
      <c r="AL435" s="6" t="inlineStr">
        <is>
          <t>交易成功</t>
        </is>
      </c>
      <c r="AM435" s="93" t="inlineStr">
        <is>
          <t>202603092200118207141 2177786</t>
        </is>
      </c>
      <c r="AN435" s="15" t="inlineStr">
        <is>
          <t>没有申请退款</t>
        </is>
      </c>
      <c r="AO435" s="15" t="n">
        <v>0</v>
      </c>
      <c r="AP435" s="15" t="n"/>
      <c r="AQ435" s="6" t="n"/>
      <c r="AR435" s="88" t="inlineStr">
        <is>
          <t>公式错误/未解析: 订单赔付费、二次上门维修费、其它费用、好评/差价返、总成本、订单利润
[待填]成本/费用字段</t>
        </is>
      </c>
    </row>
    <row r="436" ht="48" customHeight="1">
      <c r="A436" s="16" t="inlineStr">
        <is>
          <t>淘宝</t>
        </is>
      </c>
      <c r="B436" s="14" t="inlineStr">
        <is>
          <t>4502117053076082343</t>
        </is>
      </c>
      <c r="C436" s="14" t="inlineStr">
        <is>
          <t>非已记录补单</t>
        </is>
      </c>
      <c r="D436" s="16" t="inlineStr">
        <is>
          <t>2026-03-09</t>
        </is>
      </c>
      <c r="E436" s="16" t="inlineStr">
        <is>
          <t>张先生</t>
        </is>
      </c>
      <c r="F436" s="16" t="inlineStr">
        <is>
          <t>18445787607-7813</t>
        </is>
      </c>
      <c r="G436" s="16" t="inlineStr">
        <is>
          <t>黑龙江省 大庆市 让胡路区 银浪街道 黑龙江省大庆市让胡路区创业城14-30-1-2102</t>
        </is>
      </c>
      <c r="H436" s="16" t="inlineStr">
        <is>
          <t>2026-04-08</t>
        </is>
      </c>
      <c r="I436" s="16" t="inlineStr">
        <is>
          <t>P24250080801</t>
        </is>
      </c>
      <c r="J436" s="16" t="inlineStr">
        <is>
          <t>洞石餐边柜 |樱桃木洞石餐边大柜 |樱桃木洞石模块餐边柜</t>
        </is>
      </c>
      <c r="K436" s="16" t="inlineStr">
        <is>
          <t>洞石餐边柜-洞石整柜2.1米（多抽组合）（分类抽屉+玻璃移门+开门）</t>
        </is>
      </c>
      <c r="L436" s="16" t="inlineStr">
        <is>
          <t>是</t>
        </is>
      </c>
      <c r="M436" s="16" t="inlineStr">
        <is>
          <t>1</t>
        </is>
      </c>
      <c r="N436" s="16" t="n"/>
      <c r="O436" s="16" t="inlineStr">
        <is>
          <t>韵达快运</t>
        </is>
      </c>
      <c r="P436" s="16" t="inlineStr">
        <is>
          <t>973638621</t>
        </is>
      </c>
      <c r="Q436" s="16" t="inlineStr">
        <is>
          <t>P50982964343</t>
        </is>
      </c>
      <c r="R436" s="16">
        <f>IFERROR(SUMPRODUCT(('2-定价总表'!$A$3:$A$493="PPS"&amp;MID(I436,2,99))*('2-定价总表'!$C$3:$C$493=K436)*('2-定价总表'!$T$3:$T$493))*IF(M436="",1,M436),"")</f>
        <v/>
      </c>
      <c r="S436" s="16" t="n">
        <v>13941.07</v>
      </c>
      <c r="T436" s="16" t="n">
        <v>1435</v>
      </c>
      <c r="U436" s="16" t="n">
        <v>205</v>
      </c>
      <c r="V436" s="16" t="n">
        <v>268</v>
      </c>
      <c r="W436" s="16" t="n">
        <v>105</v>
      </c>
      <c r="X436" s="16" t="n">
        <v>90</v>
      </c>
      <c r="Y436" s="90" t="n"/>
      <c r="Z436" s="16" t="n">
        <v>0</v>
      </c>
      <c r="AA436" s="16" t="n">
        <v>0</v>
      </c>
      <c r="AB436" s="16">
        <f>SUM(S436:AA436)</f>
        <v/>
      </c>
      <c r="AC436" s="16" t="inlineStr">
        <is>
          <t>17498.00</t>
        </is>
      </c>
      <c r="AD436" s="16">
        <f>AC436*0.006</f>
        <v/>
      </c>
      <c r="AE436" s="16">
        <f>AC436*0.02</f>
        <v/>
      </c>
      <c r="AF436" s="16">
        <f>AC436-AD436-AE436</f>
        <v/>
      </c>
      <c r="AG436" s="16" t="n"/>
      <c r="AH436" s="16" t="n"/>
      <c r="AI436" s="16">
        <f>SUM(AG436:AH436)</f>
        <v/>
      </c>
      <c r="AJ436" s="16">
        <f>AF436-AB436+AG436+AH436</f>
        <v/>
      </c>
      <c r="AK436" s="16">
        <f>IF(C436="是","杭州","江西工厂")</f>
        <v/>
      </c>
      <c r="AL436" s="9" t="inlineStr">
        <is>
          <t>交易成功</t>
        </is>
      </c>
      <c r="AM436" s="93" t="inlineStr">
        <is>
          <t>202603092300110226144 2110923</t>
        </is>
      </c>
      <c r="AN436" s="16" t="inlineStr">
        <is>
          <t>没有申请退款</t>
        </is>
      </c>
      <c r="AO436" s="16" t="n">
        <v>0</v>
      </c>
      <c r="AP436" s="16" t="n"/>
      <c r="AQ436" s="9" t="inlineStr">
        <is>
          <t>定制2.8米柜，分独立1.8米柜+1米柜，下柜高度追加到1米，总高度2.22米；上柜顶柜做木板翻门柜，洞石背板+黑色隔板槽+黑色平板岩板</t>
        </is>
      </c>
      <c r="AR436" t="inlineStr">
        <is>
          <t>[待填]成本/费用字段</t>
        </is>
      </c>
    </row>
    <row r="437" ht="24" customHeight="1">
      <c r="A437" s="15" t="inlineStr">
        <is>
          <t>淘宝</t>
        </is>
      </c>
      <c r="B437" s="14" t="inlineStr">
        <is>
          <t>4502119791052005317</t>
        </is>
      </c>
      <c r="C437" s="14" t="inlineStr">
        <is>
          <t>是</t>
        </is>
      </c>
      <c r="D437" s="15" t="inlineStr">
        <is>
          <t>2026-03-08</t>
        </is>
      </c>
      <c r="E437" s="15" t="inlineStr">
        <is>
          <t>未知</t>
        </is>
      </c>
      <c r="F437" s="15" t="inlineStr">
        <is>
          <t>未知</t>
        </is>
      </c>
      <c r="G437" s="15" t="inlineStr">
        <is>
          <t>未知</t>
        </is>
      </c>
      <c r="H437" s="15" t="inlineStr">
        <is>
          <t>2026-03-11</t>
        </is>
      </c>
      <c r="I437" s="15" t="inlineStr">
        <is>
          <t>P25250130420</t>
        </is>
      </c>
      <c r="J437" s="15" t="inlineStr">
        <is>
          <t>黑胡桃木太空舱餐边柜 |黑胡桃木曜黑餐边柜</t>
        </is>
      </c>
      <c r="K437" s="15" t="inlineStr">
        <is>
          <t>曜黑柜-下柜-2.1米</t>
        </is>
      </c>
      <c r="L437" s="15" t="inlineStr">
        <is>
          <t>否</t>
        </is>
      </c>
      <c r="M437" s="15" t="inlineStr">
        <is>
          <t>1</t>
        </is>
      </c>
      <c r="N437" s="15" t="n"/>
      <c r="O437" s="15" t="inlineStr">
        <is>
          <t>圆通速递</t>
        </is>
      </c>
      <c r="P437" s="15" t="inlineStr">
        <is>
          <t>YT2543214796374</t>
        </is>
      </c>
      <c r="Q437" s="15" t="n"/>
      <c r="R437" s="15">
        <f>IFERROR(SUMPRODUCT(('2-定价总表'!$A$3:$A$493="PPS"&amp;MID(I437,2,99))*('2-定价总表'!$C$3:$C$493=K437)*('2-定价总表'!$T$3:$T$493))*IF(M437="",1,M437),"")</f>
        <v/>
      </c>
      <c r="S437" s="49" t="n"/>
      <c r="T437" s="15" t="n"/>
      <c r="U437" s="15" t="n"/>
      <c r="V437" s="15" t="n"/>
      <c r="W437" s="15" t="n"/>
      <c r="X437" s="15" t="n"/>
      <c r="Y437" s="15" t="n"/>
      <c r="Z437" s="15" t="n"/>
      <c r="AA437" s="15" t="n"/>
      <c r="AB437" s="15">
        <f>SUM(S437:AA437)</f>
        <v/>
      </c>
      <c r="AC437" s="15" t="inlineStr">
        <is>
          <t>25.00</t>
        </is>
      </c>
      <c r="AD437" s="15">
        <f>AC437*0.006</f>
        <v/>
      </c>
      <c r="AE437" s="15">
        <f>AC437*0.02</f>
        <v/>
      </c>
      <c r="AF437" s="15">
        <f>AC437-AD437-AE437</f>
        <v/>
      </c>
      <c r="AG437" s="15" t="n"/>
      <c r="AH437" s="15" t="n"/>
      <c r="AI437" s="15">
        <f>SUM(AG437:AH437)</f>
        <v/>
      </c>
      <c r="AJ437" s="15">
        <f>AF437-AB437+AG437+AH437</f>
        <v/>
      </c>
      <c r="AK437" s="15">
        <f>IF(C437="是","杭州","江西工厂")</f>
        <v/>
      </c>
      <c r="AL437" s="6" t="inlineStr">
        <is>
          <t>交易成功</t>
        </is>
      </c>
      <c r="AM437" s="93" t="inlineStr">
        <is>
          <t>202603082200115105144 1811063</t>
        </is>
      </c>
      <c r="AN437" s="15" t="inlineStr">
        <is>
          <t>没有申请退款</t>
        </is>
      </c>
      <c r="AO437" s="15" t="n">
        <v>0</v>
      </c>
      <c r="AP437" s="15" t="n"/>
      <c r="AQ437" s="6" t="n"/>
      <c r="AR437" t="inlineStr">
        <is>
          <t>✓</t>
        </is>
      </c>
    </row>
    <row r="438" ht="36" customHeight="1">
      <c r="A438" s="16" t="inlineStr">
        <is>
          <t>淘宝</t>
        </is>
      </c>
      <c r="B438" s="14" t="inlineStr">
        <is>
          <t>3284279186335888852</t>
        </is>
      </c>
      <c r="C438" s="14" t="inlineStr">
        <is>
          <t>非已记录补单</t>
        </is>
      </c>
      <c r="D438" s="16" t="inlineStr">
        <is>
          <t>2026-03-08</t>
        </is>
      </c>
      <c r="E438" s="16" t="inlineStr">
        <is>
          <t>未知</t>
        </is>
      </c>
      <c r="F438" s="16" t="inlineStr">
        <is>
          <t>未知</t>
        </is>
      </c>
      <c r="G438" s="16" t="inlineStr">
        <is>
          <t>未知</t>
        </is>
      </c>
      <c r="H438" s="16" t="n"/>
      <c r="I438" s="16" t="inlineStr">
        <is>
          <t>P23250050202</t>
        </is>
      </c>
      <c r="J438" s="16" t="inlineStr">
        <is>
          <t>万象餐边柜 |樱桃木旋转餐边柜</t>
        </is>
      </c>
      <c r="K438" s="16" t="inlineStr">
        <is>
          <t>旋转餐边柜-洞洞板-下柜（无桌）-1.6米</t>
        </is>
      </c>
      <c r="L438" s="16" t="n"/>
      <c r="M438" s="16" t="inlineStr">
        <is>
          <t>1</t>
        </is>
      </c>
      <c r="N438" s="16" t="n"/>
      <c r="O438" s="16" t="n"/>
      <c r="P438" s="16" t="n"/>
      <c r="Q438" s="16" t="n"/>
      <c r="R438" s="16">
        <f>IFERROR(SUMPRODUCT(('2-定价总表'!$A$3:$A$493="PPS"&amp;MID(I438,2,99))*('2-定价总表'!$C$3:$C$493=K438)*('2-定价总表'!$T$3:$T$493))*IF(M438="",1,M438),"")</f>
        <v/>
      </c>
      <c r="S438" s="90" t="n"/>
      <c r="T438" s="90" t="n"/>
      <c r="U438" s="90" t="n"/>
      <c r="V438" s="90" t="n"/>
      <c r="W438" s="90" t="n"/>
      <c r="X438" s="90" t="n"/>
      <c r="Y438" s="90" t="n"/>
      <c r="Z438" s="90" t="n"/>
      <c r="AA438" s="90" t="n"/>
      <c r="AB438" s="16">
        <f>SUM(S438:AA438)</f>
        <v/>
      </c>
      <c r="AC438" s="16" t="inlineStr">
        <is>
          <t>8096.30</t>
        </is>
      </c>
      <c r="AD438" s="16">
        <f>AC438*0.006</f>
        <v/>
      </c>
      <c r="AE438" s="16">
        <f>AC438*0.02</f>
        <v/>
      </c>
      <c r="AF438" s="16">
        <f>AC438-AD438-AE438</f>
        <v/>
      </c>
      <c r="AG438" s="16" t="n"/>
      <c r="AH438" s="16" t="n"/>
      <c r="AI438" s="16">
        <f>SUM(AG438:AH438)</f>
        <v/>
      </c>
      <c r="AJ438" s="16">
        <f>AF438-AB438+AG438+AH438</f>
        <v/>
      </c>
      <c r="AK438" s="16">
        <f>IF(C438="是","杭州","江西工厂")</f>
        <v/>
      </c>
      <c r="AL438" s="9" t="inlineStr">
        <is>
          <t>交易关闭</t>
        </is>
      </c>
      <c r="AM438" s="94" t="inlineStr">
        <is>
          <t>—</t>
        </is>
      </c>
      <c r="AN438" s="16" t="inlineStr">
        <is>
          <t>退款成功</t>
        </is>
      </c>
      <c r="AO438" s="16" t="n">
        <v>8096.3</v>
      </c>
      <c r="AP438" s="16" t="n"/>
      <c r="AQ438" s="9" t="n"/>
      <c r="AR438" t="inlineStr">
        <is>
          <t>✓</t>
        </is>
      </c>
    </row>
    <row r="439">
      <c r="A439" s="15" t="inlineStr">
        <is>
          <t>淘宝</t>
        </is>
      </c>
      <c r="B439" s="14" t="inlineStr">
        <is>
          <t>3284279186336888852</t>
        </is>
      </c>
      <c r="C439" s="14" t="inlineStr">
        <is>
          <t>非已记录补单</t>
        </is>
      </c>
      <c r="D439" s="15" t="inlineStr">
        <is>
          <t>2026-03-08</t>
        </is>
      </c>
      <c r="E439" s="15" t="inlineStr">
        <is>
          <t>未知</t>
        </is>
      </c>
      <c r="F439" s="15" t="inlineStr">
        <is>
          <t>未知</t>
        </is>
      </c>
      <c r="G439" s="15" t="inlineStr">
        <is>
          <t>未知</t>
        </is>
      </c>
      <c r="H439" s="15" t="n"/>
      <c r="I439" s="15" t="inlineStr">
        <is>
          <t>P26990050428</t>
        </is>
      </c>
      <c r="J439" s="15" t="inlineStr">
        <is>
          <t>商家安装sku</t>
        </is>
      </c>
      <c r="K439" s="15" t="inlineStr">
        <is>
          <t>商家安装sku</t>
        </is>
      </c>
      <c r="L439" s="15" t="n"/>
      <c r="M439" s="15" t="inlineStr">
        <is>
          <t>1</t>
        </is>
      </c>
      <c r="N439" s="15" t="n"/>
      <c r="O439" s="15" t="n"/>
      <c r="P439" s="15" t="n"/>
      <c r="Q439" s="15" t="n"/>
      <c r="R439" s="15">
        <f>IFERROR(SUMPRODUCT(('2-定价总表'!$A$3:$A$493="PPS"&amp;MID(I439,2,99))*('2-定价总表'!$C$3:$C$493=K439)*('2-定价总表'!$T$3:$T$493))*IF(M439="",1,M439),"")</f>
        <v/>
      </c>
      <c r="S439" s="90" t="n"/>
      <c r="T439" s="90" t="n"/>
      <c r="U439" s="90" t="n"/>
      <c r="V439" s="90" t="n"/>
      <c r="W439" s="90" t="n"/>
      <c r="X439" s="90" t="n"/>
      <c r="Y439" s="90" t="n"/>
      <c r="Z439" s="90" t="n"/>
      <c r="AA439" s="90" t="n"/>
      <c r="AB439" s="15">
        <f>SUM(S439:AA439)</f>
        <v/>
      </c>
      <c r="AC439" s="15" t="inlineStr">
        <is>
          <t>0.00</t>
        </is>
      </c>
      <c r="AD439" s="15">
        <f>AC439*0.006</f>
        <v/>
      </c>
      <c r="AE439" s="15">
        <f>AC439*0.02</f>
        <v/>
      </c>
      <c r="AF439" s="15">
        <f>AC439-AD439-AE439</f>
        <v/>
      </c>
      <c r="AG439" s="15" t="n"/>
      <c r="AH439" s="15" t="n"/>
      <c r="AI439" s="15">
        <f>SUM(AG439:AH439)</f>
        <v/>
      </c>
      <c r="AJ439" s="15">
        <f>AF439-AB439+AG439+AH439</f>
        <v/>
      </c>
      <c r="AK439" s="15">
        <f>IF(C439="是","杭州","江西工厂")</f>
        <v/>
      </c>
      <c r="AL439" s="6" t="inlineStr">
        <is>
          <t>交易关闭</t>
        </is>
      </c>
      <c r="AM439" s="94" t="inlineStr">
        <is>
          <t>—</t>
        </is>
      </c>
      <c r="AN439" s="15" t="inlineStr">
        <is>
          <t>没有申请退款</t>
        </is>
      </c>
      <c r="AO439" s="15" t="n">
        <v>0</v>
      </c>
      <c r="AP439" s="15" t="n"/>
      <c r="AQ439" s="6" t="n"/>
      <c r="AR439" t="inlineStr">
        <is>
          <t>✓</t>
        </is>
      </c>
    </row>
    <row r="440" ht="48" customHeight="1">
      <c r="A440" s="16" t="inlineStr">
        <is>
          <t>淘宝</t>
        </is>
      </c>
      <c r="B440" s="14" t="inlineStr">
        <is>
          <t>4502106975060018909</t>
        </is>
      </c>
      <c r="C440" s="14" t="inlineStr">
        <is>
          <t>是</t>
        </is>
      </c>
      <c r="D440" s="16" t="inlineStr">
        <is>
          <t>2026-03-08</t>
        </is>
      </c>
      <c r="E440" s="16" t="inlineStr">
        <is>
          <t>未知</t>
        </is>
      </c>
      <c r="F440" s="16" t="inlineStr">
        <is>
          <t>未知</t>
        </is>
      </c>
      <c r="G440" s="16" t="inlineStr">
        <is>
          <t>未知</t>
        </is>
      </c>
      <c r="H440" s="16" t="inlineStr">
        <is>
          <t>2026-03-11</t>
        </is>
      </c>
      <c r="I440" s="16" t="inlineStr">
        <is>
          <t>P24250080801</t>
        </is>
      </c>
      <c r="J440" s="16" t="inlineStr">
        <is>
          <t>洞石餐边柜 |樱桃木洞石餐边大柜 |樱桃木洞石模块餐边柜</t>
        </is>
      </c>
      <c r="K440" s="16" t="inlineStr">
        <is>
          <t>洞石餐边柜-洞石整柜2.1米（多抽组合）（分类抽屉+玻璃移门+开门）</t>
        </is>
      </c>
      <c r="L440" s="16" t="inlineStr">
        <is>
          <t>否</t>
        </is>
      </c>
      <c r="M440" s="16" t="inlineStr">
        <is>
          <t>1</t>
        </is>
      </c>
      <c r="N440" s="16" t="n"/>
      <c r="O440" s="16" t="inlineStr">
        <is>
          <t>圆通速递</t>
        </is>
      </c>
      <c r="P440" s="16" t="inlineStr">
        <is>
          <t>YT2538145201754</t>
        </is>
      </c>
      <c r="Q440" s="16" t="n"/>
      <c r="R440" s="16">
        <f>IFERROR(SUMPRODUCT(('2-定价总表'!$A$3:$A$493="PPS"&amp;MID(I440,2,99))*('2-定价总表'!$C$3:$C$493=K440)*('2-定价总表'!$T$3:$T$493))*IF(M440="",1,M440),"")</f>
        <v/>
      </c>
      <c r="S440" s="49" t="n"/>
      <c r="T440" s="16" t="n"/>
      <c r="U440" s="16" t="n"/>
      <c r="V440" s="16" t="n"/>
      <c r="W440" s="16" t="n"/>
      <c r="X440" s="16" t="n"/>
      <c r="Y440" s="16" t="n"/>
      <c r="Z440" s="16" t="n"/>
      <c r="AA440" s="16" t="n"/>
      <c r="AB440" s="16">
        <f>SUM(S440:AA440)</f>
        <v/>
      </c>
      <c r="AC440" s="16" t="inlineStr">
        <is>
          <t>27.00</t>
        </is>
      </c>
      <c r="AD440" s="16">
        <f>AC440*0.006</f>
        <v/>
      </c>
      <c r="AE440" s="16">
        <f>AC440*0.02</f>
        <v/>
      </c>
      <c r="AF440" s="16">
        <f>AC440-AD440-AE440</f>
        <v/>
      </c>
      <c r="AG440" s="16" t="n"/>
      <c r="AH440" s="16" t="n"/>
      <c r="AI440" s="16">
        <f>SUM(AG440:AH440)</f>
        <v/>
      </c>
      <c r="AJ440" s="16">
        <f>AF440-AB440+AG440+AH440</f>
        <v/>
      </c>
      <c r="AK440" s="16">
        <f>IF(C440="是","杭州","江西工厂")</f>
        <v/>
      </c>
      <c r="AL440" s="9" t="inlineStr">
        <is>
          <t>交易成功</t>
        </is>
      </c>
      <c r="AM440" s="93" t="inlineStr">
        <is>
          <t>202603082200116063143 2535597</t>
        </is>
      </c>
      <c r="AN440" s="16" t="inlineStr">
        <is>
          <t>没有申请退款</t>
        </is>
      </c>
      <c r="AO440" s="16" t="n">
        <v>0</v>
      </c>
      <c r="AP440" s="16" t="n"/>
      <c r="AQ440" s="9" t="n"/>
      <c r="AR440" t="inlineStr">
        <is>
          <t>✓</t>
        </is>
      </c>
    </row>
    <row r="441" ht="24" customHeight="1">
      <c r="A441" s="15" t="inlineStr">
        <is>
          <t>淘宝</t>
        </is>
      </c>
      <c r="B441" s="14" t="inlineStr">
        <is>
          <t>4502116155064018538</t>
        </is>
      </c>
      <c r="C441" s="14" t="inlineStr">
        <is>
          <t>非已记录补单</t>
        </is>
      </c>
      <c r="D441" s="15" t="inlineStr">
        <is>
          <t>2026-03-08</t>
        </is>
      </c>
      <c r="E441" s="15" t="inlineStr">
        <is>
          <t>刘女士</t>
        </is>
      </c>
      <c r="F441" s="15" t="inlineStr">
        <is>
          <t>13148163289-2525</t>
        </is>
      </c>
      <c r="G441" s="15" t="inlineStr">
        <is>
          <t>上海 上海市 徐汇区 徐家汇街道宜山路406弄明辉苑7号楼902</t>
        </is>
      </c>
      <c r="H441" s="15" t="inlineStr">
        <is>
          <t>2026-03-09</t>
        </is>
      </c>
      <c r="I441" s="15" t="inlineStr">
        <is>
          <t>P23980050606</t>
        </is>
      </c>
      <c r="J441" s="15" t="inlineStr">
        <is>
          <t>作废小样链接</t>
        </is>
      </c>
      <c r="K441" s="15" t="n">
        <v>0</v>
      </c>
      <c r="L441" s="15" t="inlineStr">
        <is>
          <t>否</t>
        </is>
      </c>
      <c r="M441" s="15" t="inlineStr">
        <is>
          <t>1</t>
        </is>
      </c>
      <c r="N441" s="15" t="n"/>
      <c r="O441" s="15" t="inlineStr">
        <is>
          <t>申通快递</t>
        </is>
      </c>
      <c r="P441" s="15" t="inlineStr">
        <is>
          <t>773409660945944</t>
        </is>
      </c>
      <c r="Q441" s="15" t="n"/>
      <c r="R441" s="90">
        <f>IFERROR(SUMPRODUCT(('2-定价总表'!$A$3:$A$493="PPS"&amp;MID(I441,2,99))*('2-定价总表'!$C$3:$C$493=K441)*('2-定价总表'!$T$3:$T$493))*IF(M441="",1,M441),"")</f>
        <v/>
      </c>
      <c r="S441" s="90" t="e">
        <v>#N/A</v>
      </c>
      <c r="T441" s="90" t="e">
        <v>#N/A</v>
      </c>
      <c r="U441" s="90" t="e">
        <v>#N/A</v>
      </c>
      <c r="V441" s="90" t="e">
        <v>#N/A</v>
      </c>
      <c r="W441" s="90" t="e">
        <v>#N/A</v>
      </c>
      <c r="X441" s="90" t="e">
        <v>#N/A</v>
      </c>
      <c r="Y441" s="90" t="n"/>
      <c r="Z441" s="90" t="e">
        <v>#N/A</v>
      </c>
      <c r="AA441" s="90" t="e">
        <v>#N/A</v>
      </c>
      <c r="AB441" s="15">
        <f>SUM(S441:AA441)</f>
        <v/>
      </c>
      <c r="AC441" s="15" t="inlineStr">
        <is>
          <t>17.00</t>
        </is>
      </c>
      <c r="AD441" s="15">
        <f>AC441*0.006</f>
        <v/>
      </c>
      <c r="AE441" s="15">
        <f>AC441*0.02</f>
        <v/>
      </c>
      <c r="AF441" s="15">
        <f>AC441-AD441-AE441</f>
        <v/>
      </c>
      <c r="AG441" s="15" t="n"/>
      <c r="AH441" s="15" t="n"/>
      <c r="AI441" s="15">
        <f>SUM(AG441:AH441)</f>
        <v/>
      </c>
      <c r="AJ441" s="15">
        <f>AF441-AB441+AG441+AH441</f>
        <v/>
      </c>
      <c r="AK441" s="15">
        <f>IF(C441="是","杭州","江西工厂")</f>
        <v/>
      </c>
      <c r="AL441" s="6" t="inlineStr">
        <is>
          <t>交易成功</t>
        </is>
      </c>
      <c r="AM441" s="93" t="inlineStr">
        <is>
          <t>202603082300111656141 4382356</t>
        </is>
      </c>
      <c r="AN441" s="15" t="inlineStr">
        <is>
          <t>没有申请退款</t>
        </is>
      </c>
      <c r="AO441" s="15" t="n">
        <v>0</v>
      </c>
      <c r="AP441" s="15" t="n"/>
      <c r="AQ441" s="6" t="n"/>
      <c r="AR441" s="88" t="inlineStr">
        <is>
          <t>公式错误/未解析: 产品理论成本、产品实际成本、实际运费、上楼费、安装费、订单赔付费
[待填]成本/费用字段</t>
        </is>
      </c>
    </row>
    <row r="442" ht="48" customHeight="1">
      <c r="A442" s="16" t="inlineStr">
        <is>
          <t>淘宝</t>
        </is>
      </c>
      <c r="B442" s="14" t="inlineStr">
        <is>
          <t>4502119466059246503</t>
        </is>
      </c>
      <c r="C442" s="14" t="inlineStr">
        <is>
          <t>非已记录补单</t>
        </is>
      </c>
      <c r="D442" s="16" t="inlineStr">
        <is>
          <t>2026-03-08</t>
        </is>
      </c>
      <c r="E442" s="16" t="inlineStr">
        <is>
          <t>未知</t>
        </is>
      </c>
      <c r="F442" s="16" t="inlineStr">
        <is>
          <t>未知</t>
        </is>
      </c>
      <c r="G442" s="16" t="inlineStr">
        <is>
          <t>未知</t>
        </is>
      </c>
      <c r="H442" s="16" t="n"/>
      <c r="I442" s="16" t="inlineStr">
        <is>
          <t>P24250080801</t>
        </is>
      </c>
      <c r="J442" s="16" t="inlineStr">
        <is>
          <t>洞石餐边柜 |樱桃木洞石餐边大柜 |樱桃木洞石模块餐边柜</t>
        </is>
      </c>
      <c r="K442" s="16" t="inlineStr">
        <is>
          <t>洞石餐边柜-洞石整柜2.1米（多抽组合）（分类抽屉+玻璃移门+开门）</t>
        </is>
      </c>
      <c r="L442" s="16" t="n"/>
      <c r="M442" s="16" t="inlineStr">
        <is>
          <t>1</t>
        </is>
      </c>
      <c r="N442" s="16" t="n"/>
      <c r="O442" s="16" t="n"/>
      <c r="P442" s="16" t="n"/>
      <c r="Q442" s="16" t="n"/>
      <c r="R442" s="16">
        <f>IFERROR(SUMPRODUCT(('2-定价总表'!$A$3:$A$493="PPS"&amp;MID(I442,2,99))*('2-定价总表'!$C$3:$C$493=K442)*('2-定价总表'!$T$3:$T$493))*IF(M442="",1,M442),"")</f>
        <v/>
      </c>
      <c r="S442" s="90" t="n"/>
      <c r="T442" s="90" t="n"/>
      <c r="U442" s="90" t="n"/>
      <c r="V442" s="90" t="n"/>
      <c r="W442" s="90" t="n"/>
      <c r="X442" s="90" t="n"/>
      <c r="Y442" s="90" t="n"/>
      <c r="Z442" s="90" t="n"/>
      <c r="AA442" s="90" t="n"/>
      <c r="AB442" s="16">
        <f>SUM(S442:AA442)</f>
        <v/>
      </c>
      <c r="AC442" s="16" t="n"/>
      <c r="AD442" s="16">
        <f>AC442*0.006</f>
        <v/>
      </c>
      <c r="AE442" s="16">
        <f>AC442*0.02</f>
        <v/>
      </c>
      <c r="AF442" s="16">
        <f>AC442-AD442-AE442</f>
        <v/>
      </c>
      <c r="AG442" s="16" t="n"/>
      <c r="AH442" s="16" t="n"/>
      <c r="AI442" s="16">
        <f>SUM(AG442:AH442)</f>
        <v/>
      </c>
      <c r="AJ442" s="16">
        <f>AF442-AB442+AG442+AH442</f>
        <v/>
      </c>
      <c r="AK442" s="16">
        <f>IF(C442="是","杭州","江西工厂")</f>
        <v/>
      </c>
      <c r="AL442" s="9" t="inlineStr">
        <is>
          <t>交易关闭</t>
        </is>
      </c>
      <c r="AM442" s="94" t="inlineStr">
        <is>
          <t>—</t>
        </is>
      </c>
      <c r="AN442" s="16" t="inlineStr">
        <is>
          <t>没有申请退款</t>
        </is>
      </c>
      <c r="AO442" s="16" t="n">
        <v>0</v>
      </c>
      <c r="AP442" s="16" t="n"/>
      <c r="AQ442" s="9" t="n"/>
      <c r="AR442" t="inlineStr">
        <is>
          <t>✓</t>
        </is>
      </c>
    </row>
    <row r="443" ht="48" customHeight="1">
      <c r="A443" s="15" t="inlineStr">
        <is>
          <t>淘宝</t>
        </is>
      </c>
      <c r="B443" s="14" t="inlineStr">
        <is>
          <t>4502127637071018909</t>
        </is>
      </c>
      <c r="C443" s="14" t="inlineStr">
        <is>
          <t>非已记录补单</t>
        </is>
      </c>
      <c r="D443" s="15" t="inlineStr">
        <is>
          <t>2026-03-08</t>
        </is>
      </c>
      <c r="E443" s="15" t="inlineStr">
        <is>
          <t>未知</t>
        </is>
      </c>
      <c r="F443" s="15" t="inlineStr">
        <is>
          <t>未知</t>
        </is>
      </c>
      <c r="G443" s="15" t="inlineStr">
        <is>
          <t>未知</t>
        </is>
      </c>
      <c r="H443" s="15" t="n"/>
      <c r="I443" s="15" t="inlineStr">
        <is>
          <t>P24250080801</t>
        </is>
      </c>
      <c r="J443" s="15" t="inlineStr">
        <is>
          <t>洞石餐边柜 |樱桃木洞石餐边大柜 |樱桃木洞石模块餐边柜</t>
        </is>
      </c>
      <c r="K443" s="15" t="inlineStr">
        <is>
          <t>洞石餐边柜-洞石整柜2.1米（多抽组合）（分类抽屉+玻璃移门+开门）</t>
        </is>
      </c>
      <c r="L443" s="15" t="n"/>
      <c r="M443" s="15" t="inlineStr">
        <is>
          <t>1</t>
        </is>
      </c>
      <c r="N443" s="15" t="n"/>
      <c r="O443" s="15" t="n"/>
      <c r="P443" s="15" t="n"/>
      <c r="Q443" s="15" t="n"/>
      <c r="R443" s="15">
        <f>IFERROR(SUMPRODUCT(('2-定价总表'!$A$3:$A$493="PPS"&amp;MID(I443,2,99))*('2-定价总表'!$C$3:$C$493=K443)*('2-定价总表'!$T$3:$T$493))*IF(M443="",1,M443),"")</f>
        <v/>
      </c>
      <c r="S443" s="90" t="n"/>
      <c r="T443" s="90" t="n"/>
      <c r="U443" s="90" t="n"/>
      <c r="V443" s="90" t="n"/>
      <c r="W443" s="90" t="n"/>
      <c r="X443" s="90" t="n"/>
      <c r="Y443" s="90" t="n"/>
      <c r="Z443" s="90" t="n"/>
      <c r="AA443" s="90" t="n"/>
      <c r="AB443" s="15">
        <f>SUM(S443:AA443)</f>
        <v/>
      </c>
      <c r="AC443" s="15" t="n"/>
      <c r="AD443" s="15">
        <f>AC443*0.006</f>
        <v/>
      </c>
      <c r="AE443" s="15">
        <f>AC443*0.02</f>
        <v/>
      </c>
      <c r="AF443" s="15">
        <f>AC443-AD443-AE443</f>
        <v/>
      </c>
      <c r="AG443" s="15" t="n"/>
      <c r="AH443" s="15" t="n"/>
      <c r="AI443" s="15">
        <f>SUM(AG443:AH443)</f>
        <v/>
      </c>
      <c r="AJ443" s="15">
        <f>AF443-AB443+AG443+AH443</f>
        <v/>
      </c>
      <c r="AK443" s="15">
        <f>IF(C443="是","杭州","江西工厂")</f>
        <v/>
      </c>
      <c r="AL443" s="6" t="inlineStr">
        <is>
          <t>交易关闭</t>
        </is>
      </c>
      <c r="AM443" s="94" t="inlineStr">
        <is>
          <t>—</t>
        </is>
      </c>
      <c r="AN443" s="15" t="inlineStr">
        <is>
          <t>没有申请退款</t>
        </is>
      </c>
      <c r="AO443" s="15" t="n">
        <v>0</v>
      </c>
      <c r="AP443" s="15" t="n"/>
      <c r="AQ443" s="6" t="n"/>
      <c r="AR443" t="inlineStr">
        <is>
          <t>✓</t>
        </is>
      </c>
    </row>
    <row r="444" ht="24" customHeight="1">
      <c r="A444" s="16" t="inlineStr">
        <is>
          <t>淘宝</t>
        </is>
      </c>
      <c r="B444" s="14" t="inlineStr">
        <is>
          <t>4502109816065027839</t>
        </is>
      </c>
      <c r="C444" s="14" t="inlineStr">
        <is>
          <t>是</t>
        </is>
      </c>
      <c r="D444" s="16" t="inlineStr">
        <is>
          <t>2026-03-08</t>
        </is>
      </c>
      <c r="E444" s="16" t="inlineStr">
        <is>
          <t>未知</t>
        </is>
      </c>
      <c r="F444" s="16" t="inlineStr">
        <is>
          <t>未知</t>
        </is>
      </c>
      <c r="G444" s="16" t="inlineStr">
        <is>
          <t>未知</t>
        </is>
      </c>
      <c r="H444" s="16" t="inlineStr">
        <is>
          <t>2026-03-11</t>
        </is>
      </c>
      <c r="I444" s="16" t="inlineStr">
        <is>
          <t>P25250100405</t>
        </is>
      </c>
      <c r="J444" s="16" t="inlineStr">
        <is>
          <t>樱桃木窄柜 |樱桃木1米餐边柜</t>
        </is>
      </c>
      <c r="K444" s="16" t="inlineStr">
        <is>
          <t>窄柜-整柜洞石背板-1.2米</t>
        </is>
      </c>
      <c r="L444" s="16" t="inlineStr">
        <is>
          <t>否</t>
        </is>
      </c>
      <c r="M444" s="16" t="inlineStr">
        <is>
          <t>1</t>
        </is>
      </c>
      <c r="N444" s="16" t="n"/>
      <c r="O444" s="16" t="inlineStr">
        <is>
          <t>圆通速递</t>
        </is>
      </c>
      <c r="P444" s="16" t="inlineStr">
        <is>
          <t>YT2584081050305</t>
        </is>
      </c>
      <c r="Q444" s="16" t="n"/>
      <c r="R444" s="16">
        <f>IFERROR(SUMPRODUCT(('2-定价总表'!$A$3:$A$493="PPS"&amp;MID(I444,2,99))*('2-定价总表'!$C$3:$C$493=K444)*('2-定价总表'!$T$3:$T$493))*IF(M444="",1,M444),"")</f>
        <v/>
      </c>
      <c r="S444" s="49" t="n"/>
      <c r="T444" s="16" t="n"/>
      <c r="U444" s="16" t="n"/>
      <c r="V444" s="16" t="n"/>
      <c r="W444" s="16" t="n"/>
      <c r="X444" s="16" t="n"/>
      <c r="Y444" s="16" t="n"/>
      <c r="Z444" s="16" t="n"/>
      <c r="AA444" s="16" t="n"/>
      <c r="AB444" s="16">
        <f>SUM(S444:AA444)</f>
        <v/>
      </c>
      <c r="AC444" s="16" t="inlineStr">
        <is>
          <t>23.00</t>
        </is>
      </c>
      <c r="AD444" s="16">
        <f>AC444*0.006</f>
        <v/>
      </c>
      <c r="AE444" s="16">
        <f>AC444*0.02</f>
        <v/>
      </c>
      <c r="AF444" s="16">
        <f>AC444-AD444-AE444</f>
        <v/>
      </c>
      <c r="AG444" s="16" t="n"/>
      <c r="AH444" s="16" t="n"/>
      <c r="AI444" s="16">
        <f>SUM(AG444:AH444)</f>
        <v/>
      </c>
      <c r="AJ444" s="16">
        <f>AF444-AB444+AG444+AH444</f>
        <v/>
      </c>
      <c r="AK444" s="16">
        <f>IF(C444="是","杭州","江西工厂")</f>
        <v/>
      </c>
      <c r="AL444" s="9" t="inlineStr">
        <is>
          <t>交易成功</t>
        </is>
      </c>
      <c r="AM444" s="93" t="inlineStr">
        <is>
          <t>202603082300113835142 5285316</t>
        </is>
      </c>
      <c r="AN444" s="16" t="inlineStr">
        <is>
          <t>没有申请退款</t>
        </is>
      </c>
      <c r="AO444" s="16" t="n">
        <v>0</v>
      </c>
      <c r="AP444" s="16" t="n"/>
      <c r="AQ444" s="9" t="n"/>
      <c r="AR444" t="inlineStr">
        <is>
          <t>✓</t>
        </is>
      </c>
    </row>
    <row r="445" ht="24" customHeight="1">
      <c r="A445" s="15" t="inlineStr">
        <is>
          <t>淘宝</t>
        </is>
      </c>
      <c r="B445" s="14" t="inlineStr">
        <is>
          <t>3284205097563943655</t>
        </is>
      </c>
      <c r="C445" s="14" t="inlineStr">
        <is>
          <t>非已记录补单</t>
        </is>
      </c>
      <c r="D445" s="15" t="inlineStr">
        <is>
          <t>2026-03-08</t>
        </is>
      </c>
      <c r="E445" s="15" t="inlineStr">
        <is>
          <t>钱向华</t>
        </is>
      </c>
      <c r="F445" s="15" t="inlineStr">
        <is>
          <t>18466835861-1000</t>
        </is>
      </c>
      <c r="G445" s="15" t="inlineStr">
        <is>
          <t>上海 上海市 宝山区 杨行镇镇泰路111弄11号202</t>
        </is>
      </c>
      <c r="H445" s="15" t="n"/>
      <c r="I445" s="15" t="inlineStr">
        <is>
          <t>P25250100405</t>
        </is>
      </c>
      <c r="J445" s="15" t="inlineStr">
        <is>
          <t>樱桃木窄柜 |樱桃木1米餐边柜</t>
        </is>
      </c>
      <c r="K445" s="15" t="inlineStr">
        <is>
          <t>窄柜-整柜洞石背板-1.2米</t>
        </is>
      </c>
      <c r="L445" s="15" t="inlineStr">
        <is>
          <t>是</t>
        </is>
      </c>
      <c r="M445" s="15" t="inlineStr">
        <is>
          <t>1</t>
        </is>
      </c>
      <c r="N445" s="15" t="n"/>
      <c r="O445" s="15" t="inlineStr">
        <is>
          <t>商家配送</t>
        </is>
      </c>
      <c r="P445" s="15" t="inlineStr">
        <is>
          <t>LP00804549339742</t>
        </is>
      </c>
      <c r="Q445" s="15" t="inlineStr">
        <is>
          <t>直达送装</t>
        </is>
      </c>
      <c r="R445" s="15">
        <f>IFERROR(SUMPRODUCT(('2-定价总表'!$A$3:$A$493="PPS"&amp;MID(I445,2,99))*('2-定价总表'!$C$3:$C$493=K445)*('2-定价总表'!$T$3:$T$493))*IF(M445="",1,M445),"")</f>
        <v/>
      </c>
      <c r="S445" s="15" t="n">
        <v>4739.28</v>
      </c>
      <c r="T445" s="15" t="n">
        <v>210</v>
      </c>
      <c r="U445" s="15" t="n">
        <v>0</v>
      </c>
      <c r="V445" s="15" t="n">
        <v>240</v>
      </c>
      <c r="W445" s="90" t="n"/>
      <c r="X445" s="90" t="n"/>
      <c r="Y445" s="90" t="n"/>
      <c r="Z445" s="90" t="n"/>
      <c r="AA445" s="90" t="n"/>
      <c r="AB445" s="15">
        <f>SUM(S445:AA445)</f>
        <v/>
      </c>
      <c r="AC445" s="15" t="inlineStr">
        <is>
          <t>5958.95</t>
        </is>
      </c>
      <c r="AD445" s="15">
        <f>AC445*0.006</f>
        <v/>
      </c>
      <c r="AE445" s="15">
        <f>AC445*0.02</f>
        <v/>
      </c>
      <c r="AF445" s="15">
        <f>AC445-AD445-AE445</f>
        <v/>
      </c>
      <c r="AG445" s="15" t="n"/>
      <c r="AH445" s="15" t="n"/>
      <c r="AI445" s="15">
        <f>SUM(AG445:AH445)</f>
        <v/>
      </c>
      <c r="AJ445" s="15">
        <f>AF445-AB445+AG445+AH445</f>
        <v/>
      </c>
      <c r="AK445" s="15">
        <f>IF(C445="是","杭州","江西工厂")</f>
        <v/>
      </c>
      <c r="AL445" s="6" t="inlineStr">
        <is>
          <t>交易关闭</t>
        </is>
      </c>
      <c r="AM445" s="93" t="inlineStr">
        <is>
          <t>1570791777729188330</t>
        </is>
      </c>
      <c r="AN445" s="15" t="inlineStr">
        <is>
          <t>退款成功</t>
        </is>
      </c>
      <c r="AO445" s="15" t="n">
        <v>5978.95</v>
      </c>
      <c r="AP445" s="15" t="n"/>
      <c r="AQ445" s="6" t="n"/>
      <c r="AR445" t="inlineStr">
        <is>
          <t>[待填]成本/费用字段</t>
        </is>
      </c>
    </row>
    <row r="446" ht="24" customHeight="1">
      <c r="A446" s="16" t="inlineStr">
        <is>
          <t>淘宝</t>
        </is>
      </c>
      <c r="B446" s="14" t="inlineStr">
        <is>
          <t>3284142169410794192</t>
        </is>
      </c>
      <c r="C446" s="14" t="inlineStr">
        <is>
          <t>非已记录补单</t>
        </is>
      </c>
      <c r="D446" s="16" t="inlineStr">
        <is>
          <t>2026-03-08</t>
        </is>
      </c>
      <c r="E446" s="16" t="inlineStr">
        <is>
          <t>小苟</t>
        </is>
      </c>
      <c r="F446" s="16" t="inlineStr">
        <is>
          <t>15623545007-6175</t>
        </is>
      </c>
      <c r="G446" s="16" t="inlineStr">
        <is>
          <t>湖北省 武汉市 洪山区 珞南街道雄楚大街350号幸福路武警龙港小区3-1-702</t>
        </is>
      </c>
      <c r="H446" s="16" t="inlineStr">
        <is>
          <t>2026-03-27</t>
        </is>
      </c>
      <c r="I446" s="16" t="inlineStr">
        <is>
          <t>P24210070901</t>
        </is>
      </c>
      <c r="J446" s="16" t="inlineStr">
        <is>
          <t>榉木岩板餐桌 |榉木三角腿岩板餐桌</t>
        </is>
      </c>
      <c r="K446" s="16" t="inlineStr">
        <is>
          <t>榉木餐桌-1.2米</t>
        </is>
      </c>
      <c r="L446" s="16" t="inlineStr">
        <is>
          <t>是</t>
        </is>
      </c>
      <c r="M446" s="16" t="inlineStr">
        <is>
          <t>1</t>
        </is>
      </c>
      <c r="N446" s="16" t="n"/>
      <c r="O446" s="16" t="inlineStr">
        <is>
          <t>德邦快递</t>
        </is>
      </c>
      <c r="P446" s="16" t="inlineStr">
        <is>
          <t>DPK212499092581</t>
        </is>
      </c>
      <c r="Q446" s="16" t="inlineStr">
        <is>
          <t>P50802669390</t>
        </is>
      </c>
      <c r="R446" s="91">
        <f>IFERROR(SUMPRODUCT(('2-定价总表'!$A$3:$A$493="PPS"&amp;MID(I446,2,99))*('2-定价总表'!$C$3:$C$493=K446)*('2-定价总表'!$T$3:$T$493))*IF(M446="",1,M446),"")</f>
        <v/>
      </c>
      <c r="S446" s="90" t="e">
        <v>#N/A</v>
      </c>
      <c r="T446" s="90" t="e">
        <v>#N/A</v>
      </c>
      <c r="U446" s="90" t="e">
        <v>#N/A</v>
      </c>
      <c r="V446" s="90" t="e">
        <v>#N/A</v>
      </c>
      <c r="W446" s="90" t="e">
        <v>#N/A</v>
      </c>
      <c r="X446" s="90" t="e">
        <v>#N/A</v>
      </c>
      <c r="Y446" s="90" t="n"/>
      <c r="Z446" s="90" t="e">
        <v>#N/A</v>
      </c>
      <c r="AA446" s="90" t="e">
        <v>#N/A</v>
      </c>
      <c r="AB446" s="16">
        <f>SUM(S446:AA446)</f>
        <v/>
      </c>
      <c r="AC446" s="16" t="inlineStr">
        <is>
          <t>2856.25</t>
        </is>
      </c>
      <c r="AD446" s="16">
        <f>AC446*0.006</f>
        <v/>
      </c>
      <c r="AE446" s="16">
        <f>AC446*0.02</f>
        <v/>
      </c>
      <c r="AF446" s="16">
        <f>AC446-AD446-AE446</f>
        <v/>
      </c>
      <c r="AG446" s="16" t="n"/>
      <c r="AH446" s="16" t="n"/>
      <c r="AI446" s="16">
        <f>SUM(AG446:AH446)</f>
        <v/>
      </c>
      <c r="AJ446" s="16">
        <f>AF446-AB446+AG446+AH446</f>
        <v/>
      </c>
      <c r="AK446" s="16">
        <f>IF(C446="是","杭州","江西工厂")</f>
        <v/>
      </c>
      <c r="AL446" s="9" t="inlineStr">
        <is>
          <t>交易成功</t>
        </is>
      </c>
      <c r="AM446" s="93" t="inlineStr">
        <is>
          <t>202603082300113426144 3696660</t>
        </is>
      </c>
      <c r="AN446" s="16" t="inlineStr">
        <is>
          <t>没有申请退款</t>
        </is>
      </c>
      <c r="AO446" s="16" t="n">
        <v>0</v>
      </c>
      <c r="AP446" s="16" t="n"/>
      <c r="AQ446" s="9" t="inlineStr">
        <is>
          <t>定制1800*800尺寸</t>
        </is>
      </c>
      <c r="AR446" s="88" t="inlineStr">
        <is>
          <t>公式错误/未解析: 产品理论成本、产品实际成本、实际运费、上楼费、安装费、订单赔付费
[待填]成本/费用字段</t>
        </is>
      </c>
    </row>
    <row r="447" ht="24" customHeight="1">
      <c r="A447" s="15" t="inlineStr">
        <is>
          <t>淘宝</t>
        </is>
      </c>
      <c r="B447" s="14" t="inlineStr">
        <is>
          <t>4502120725043016101</t>
        </is>
      </c>
      <c r="C447" s="14" t="inlineStr">
        <is>
          <t>是</t>
        </is>
      </c>
      <c r="D447" s="15" t="inlineStr">
        <is>
          <t>2026-03-08</t>
        </is>
      </c>
      <c r="E447" s="15" t="inlineStr">
        <is>
          <t>未知</t>
        </is>
      </c>
      <c r="F447" s="15" t="inlineStr">
        <is>
          <t>未知</t>
        </is>
      </c>
      <c r="G447" s="15" t="inlineStr">
        <is>
          <t>未知</t>
        </is>
      </c>
      <c r="H447" s="15" t="inlineStr">
        <is>
          <t>2026-03-11</t>
        </is>
      </c>
      <c r="I447" s="15" t="inlineStr">
        <is>
          <t>P24150030513</t>
        </is>
      </c>
      <c r="J447" s="15" t="inlineStr">
        <is>
          <t>畔色组合柜 |樱桃木灵感组合柜</t>
        </is>
      </c>
      <c r="K447" s="15" t="inlineStr">
        <is>
          <t>组合柜-开放柜</t>
        </is>
      </c>
      <c r="L447" s="15" t="inlineStr">
        <is>
          <t>否</t>
        </is>
      </c>
      <c r="M447" s="15" t="inlineStr">
        <is>
          <t>1</t>
        </is>
      </c>
      <c r="N447" s="15" t="n"/>
      <c r="O447" s="15" t="inlineStr">
        <is>
          <t>圆通速递</t>
        </is>
      </c>
      <c r="P447" s="15" t="inlineStr">
        <is>
          <t>YT2543214797360</t>
        </is>
      </c>
      <c r="Q447" s="15" t="n"/>
      <c r="R447" s="15">
        <f>IFERROR(SUMPRODUCT(('2-定价总表'!$A$3:$A$493="PPS"&amp;MID(I447,2,99))*('2-定价总表'!$C$3:$C$493=K447)*('2-定价总表'!$T$3:$T$493))*IF(M447="",1,M447),"")</f>
        <v/>
      </c>
      <c r="S447" s="49" t="n"/>
      <c r="T447" s="15" t="n"/>
      <c r="U447" s="15" t="n"/>
      <c r="V447" s="15" t="n"/>
      <c r="W447" s="15" t="n"/>
      <c r="X447" s="15" t="n"/>
      <c r="Y447" s="15" t="n"/>
      <c r="Z447" s="15" t="n"/>
      <c r="AA447" s="15" t="n"/>
      <c r="AB447" s="15">
        <f>SUM(S447:AA447)</f>
        <v/>
      </c>
      <c r="AC447" s="15" t="inlineStr">
        <is>
          <t>35.00</t>
        </is>
      </c>
      <c r="AD447" s="15">
        <f>AC447*0.006</f>
        <v/>
      </c>
      <c r="AE447" s="15">
        <f>AC447*0.02</f>
        <v/>
      </c>
      <c r="AF447" s="15">
        <f>AC447-AD447-AE447</f>
        <v/>
      </c>
      <c r="AG447" s="15" t="n"/>
      <c r="AH447" s="15" t="n"/>
      <c r="AI447" s="15">
        <f>SUM(AG447:AH447)</f>
        <v/>
      </c>
      <c r="AJ447" s="15">
        <f>AF447-AB447+AG447+AH447</f>
        <v/>
      </c>
      <c r="AK447" s="15">
        <f>IF(C447="是","杭州","江西工厂")</f>
        <v/>
      </c>
      <c r="AL447" s="6" t="inlineStr">
        <is>
          <t>交易成功</t>
        </is>
      </c>
      <c r="AM447" s="93" t="inlineStr">
        <is>
          <t>202603082200116468140 9806380</t>
        </is>
      </c>
      <c r="AN447" s="15" t="inlineStr">
        <is>
          <t>没有申请退款</t>
        </is>
      </c>
      <c r="AO447" s="15" t="n">
        <v>0</v>
      </c>
      <c r="AP447" s="15" t="n"/>
      <c r="AQ447" s="6" t="n"/>
      <c r="AR447" t="inlineStr">
        <is>
          <t>✓</t>
        </is>
      </c>
    </row>
    <row r="448" ht="24" customHeight="1">
      <c r="A448" s="16" t="inlineStr">
        <is>
          <t>淘宝</t>
        </is>
      </c>
      <c r="B448" s="14" t="inlineStr">
        <is>
          <t>3282444300584743279</t>
        </is>
      </c>
      <c r="C448" s="14" t="inlineStr">
        <is>
          <t>是</t>
        </is>
      </c>
      <c r="D448" s="16" t="inlineStr">
        <is>
          <t>2026-03-07</t>
        </is>
      </c>
      <c r="E448" s="16" t="inlineStr">
        <is>
          <t>未知</t>
        </is>
      </c>
      <c r="F448" s="16" t="inlineStr">
        <is>
          <t>未知</t>
        </is>
      </c>
      <c r="G448" s="16" t="inlineStr">
        <is>
          <t>未知</t>
        </is>
      </c>
      <c r="H448" s="16" t="inlineStr">
        <is>
          <t>2026-03-09</t>
        </is>
      </c>
      <c r="I448" s="16" t="inlineStr">
        <is>
          <t>P23780020201</t>
        </is>
      </c>
      <c r="J448" s="16" t="inlineStr">
        <is>
          <t>可鸥岛台 |樱桃木中岛岛台</t>
        </is>
      </c>
      <c r="K448" s="16" t="inlineStr">
        <is>
          <t>岛台-仅餐桌-单腿桌-1.2米</t>
        </is>
      </c>
      <c r="L448" s="16" t="n"/>
      <c r="M448" s="16" t="inlineStr">
        <is>
          <t>1</t>
        </is>
      </c>
      <c r="N448" s="16" t="n"/>
      <c r="O448" s="16" t="inlineStr">
        <is>
          <t>圆通速递</t>
        </is>
      </c>
      <c r="P448" s="16" t="inlineStr">
        <is>
          <t>YT2538041526014</t>
        </is>
      </c>
      <c r="Q448" s="16" t="n"/>
      <c r="R448" s="16">
        <f>IFERROR(SUMPRODUCT(('2-定价总表'!$A$3:$A$493="PPS"&amp;MID(I448,2,99))*('2-定价总表'!$C$3:$C$493=K448)*('2-定价总表'!$T$3:$T$493))*IF(M448="",1,M448),"")</f>
        <v/>
      </c>
      <c r="S448" s="49" t="n"/>
      <c r="T448" s="16" t="n"/>
      <c r="U448" s="16" t="n"/>
      <c r="V448" s="16" t="n"/>
      <c r="W448" s="16" t="n"/>
      <c r="X448" s="16" t="n"/>
      <c r="Y448" s="16" t="n"/>
      <c r="Z448" s="16" t="n"/>
      <c r="AA448" s="16" t="n"/>
      <c r="AB448" s="16">
        <f>SUM(S448:AA448)</f>
        <v/>
      </c>
      <c r="AC448" s="16" t="inlineStr">
        <is>
          <t>32.00</t>
        </is>
      </c>
      <c r="AD448" s="16">
        <f>AC448*0.006</f>
        <v/>
      </c>
      <c r="AE448" s="16">
        <f>AC448*0.02</f>
        <v/>
      </c>
      <c r="AF448" s="16">
        <f>AC448-AD448-AE448</f>
        <v/>
      </c>
      <c r="AG448" s="16" t="n"/>
      <c r="AH448" s="16" t="n"/>
      <c r="AI448" s="16">
        <f>SUM(AG448:AH448)</f>
        <v/>
      </c>
      <c r="AJ448" s="16">
        <f>AF448-AB448+AG448+AH448</f>
        <v/>
      </c>
      <c r="AK448" s="16">
        <f>IF(C448="是","杭州","江西工厂")</f>
        <v/>
      </c>
      <c r="AL448" s="9" t="inlineStr">
        <is>
          <t>交易成功</t>
        </is>
      </c>
      <c r="AM448" s="92" t="inlineStr">
        <is>
          <t>待匹配</t>
        </is>
      </c>
      <c r="AN448" s="16" t="inlineStr">
        <is>
          <t>没有申请退款</t>
        </is>
      </c>
      <c r="AO448" s="16" t="n">
        <v>0</v>
      </c>
      <c r="AP448" s="16" t="n"/>
      <c r="AQ448" s="9" t="n"/>
      <c r="AR448" t="inlineStr">
        <is>
          <t>✓</t>
        </is>
      </c>
    </row>
    <row r="449">
      <c r="A449" s="15" t="inlineStr">
        <is>
          <t>淘宝</t>
        </is>
      </c>
      <c r="B449" s="14" t="inlineStr">
        <is>
          <t>3282444300585743279</t>
        </is>
      </c>
      <c r="C449" s="14" t="inlineStr">
        <is>
          <t>是</t>
        </is>
      </c>
      <c r="D449" s="15" t="inlineStr">
        <is>
          <t>2026-03-07</t>
        </is>
      </c>
      <c r="E449" s="15" t="inlineStr">
        <is>
          <t>未知</t>
        </is>
      </c>
      <c r="F449" s="15" t="inlineStr">
        <is>
          <t>未知</t>
        </is>
      </c>
      <c r="G449" s="15" t="inlineStr">
        <is>
          <t>未知</t>
        </is>
      </c>
      <c r="H449" s="15" t="inlineStr">
        <is>
          <t>2026-03-09</t>
        </is>
      </c>
      <c r="I449" s="15" t="inlineStr">
        <is>
          <t>P26990050428</t>
        </is>
      </c>
      <c r="J449" s="15" t="inlineStr">
        <is>
          <t>商家安装sku</t>
        </is>
      </c>
      <c r="K449" s="15" t="inlineStr">
        <is>
          <t>商家安装sku</t>
        </is>
      </c>
      <c r="L449" s="15" t="n"/>
      <c r="M449" s="15" t="inlineStr">
        <is>
          <t>1</t>
        </is>
      </c>
      <c r="N449" s="15" t="n"/>
      <c r="O449" s="15" t="inlineStr">
        <is>
          <t>圆通速递</t>
        </is>
      </c>
      <c r="P449" s="15" t="inlineStr">
        <is>
          <t>YT2538041526014</t>
        </is>
      </c>
      <c r="Q449" s="15" t="n"/>
      <c r="R449" s="15">
        <f>IFERROR(SUMPRODUCT(('2-定价总表'!$A$3:$A$493="PPS"&amp;MID(I449,2,99))*('2-定价总表'!$C$3:$C$493=K449)*('2-定价总表'!$T$3:$T$493))*IF(M449="",1,M449),"")</f>
        <v/>
      </c>
      <c r="S449" s="49" t="n"/>
      <c r="T449" s="15" t="n"/>
      <c r="U449" s="15" t="n"/>
      <c r="V449" s="15" t="n"/>
      <c r="W449" s="15" t="n"/>
      <c r="X449" s="15" t="n"/>
      <c r="Y449" s="15" t="n"/>
      <c r="Z449" s="15" t="n"/>
      <c r="AA449" s="15" t="n"/>
      <c r="AB449" s="15">
        <f>SUM(S449:AA449)</f>
        <v/>
      </c>
      <c r="AC449" s="15" t="inlineStr">
        <is>
          <t>0.00</t>
        </is>
      </c>
      <c r="AD449" s="15">
        <f>AC449*0.006</f>
        <v/>
      </c>
      <c r="AE449" s="15">
        <f>AC449*0.02</f>
        <v/>
      </c>
      <c r="AF449" s="15">
        <f>AC449-AD449-AE449</f>
        <v/>
      </c>
      <c r="AG449" s="15" t="n"/>
      <c r="AH449" s="15" t="n"/>
      <c r="AI449" s="15">
        <f>SUM(AG449:AH449)</f>
        <v/>
      </c>
      <c r="AJ449" s="15">
        <f>AF449-AB449+AG449+AH449</f>
        <v/>
      </c>
      <c r="AK449" s="15">
        <f>IF(C449="是","杭州","江西工厂")</f>
        <v/>
      </c>
      <c r="AL449" s="6" t="inlineStr">
        <is>
          <t>交易成功</t>
        </is>
      </c>
      <c r="AM449" s="92" t="inlineStr">
        <is>
          <t>待匹配</t>
        </is>
      </c>
      <c r="AN449" s="15" t="inlineStr">
        <is>
          <t>没有申请退款</t>
        </is>
      </c>
      <c r="AO449" s="15" t="n">
        <v>0</v>
      </c>
      <c r="AP449" s="15" t="n"/>
      <c r="AQ449" s="6" t="n"/>
      <c r="AR449" t="inlineStr">
        <is>
          <t>✓</t>
        </is>
      </c>
    </row>
    <row r="450" ht="24" customHeight="1">
      <c r="A450" s="16" t="inlineStr">
        <is>
          <t>淘宝</t>
        </is>
      </c>
      <c r="B450" s="14" t="inlineStr">
        <is>
          <t>3282444300586743279</t>
        </is>
      </c>
      <c r="C450" s="14" t="inlineStr">
        <is>
          <t>是</t>
        </is>
      </c>
      <c r="D450" s="16" t="inlineStr">
        <is>
          <t>2026-03-07</t>
        </is>
      </c>
      <c r="E450" s="16" t="inlineStr">
        <is>
          <t>未知</t>
        </is>
      </c>
      <c r="F450" s="16" t="inlineStr">
        <is>
          <t>未知</t>
        </is>
      </c>
      <c r="G450" s="16" t="inlineStr">
        <is>
          <t>未知</t>
        </is>
      </c>
      <c r="H450" s="16" t="inlineStr">
        <is>
          <t>2026-03-09</t>
        </is>
      </c>
      <c r="I450" s="16" t="inlineStr">
        <is>
          <t>P26990090428</t>
        </is>
      </c>
      <c r="J450" s="16" t="inlineStr">
        <is>
          <t>淘宝自动生成sku-送货入户</t>
        </is>
      </c>
      <c r="K450" s="16" t="inlineStr">
        <is>
          <t>淘宝自动生成sku-送货入户</t>
        </is>
      </c>
      <c r="L450" s="16" t="n"/>
      <c r="M450" s="16" t="inlineStr">
        <is>
          <t>1</t>
        </is>
      </c>
      <c r="N450" s="16" t="n"/>
      <c r="O450" s="16" t="inlineStr">
        <is>
          <t>圆通速递</t>
        </is>
      </c>
      <c r="P450" s="16" t="inlineStr">
        <is>
          <t>YT2538041526014</t>
        </is>
      </c>
      <c r="Q450" s="16" t="n"/>
      <c r="R450" s="16">
        <f>IFERROR(SUMPRODUCT(('2-定价总表'!$A$3:$A$493="PPS"&amp;MID(I450,2,99))*('2-定价总表'!$C$3:$C$493=K450)*('2-定价总表'!$T$3:$T$493))*IF(M450="",1,M450),"")</f>
        <v/>
      </c>
      <c r="S450" s="49" t="n"/>
      <c r="T450" s="16" t="n"/>
      <c r="U450" s="16" t="n"/>
      <c r="V450" s="16" t="n"/>
      <c r="W450" s="16" t="n"/>
      <c r="X450" s="16" t="n"/>
      <c r="Y450" s="16" t="n"/>
      <c r="Z450" s="16" t="n"/>
      <c r="AA450" s="16" t="n"/>
      <c r="AB450" s="16">
        <f>SUM(S450:AA450)</f>
        <v/>
      </c>
      <c r="AC450" s="16" t="inlineStr">
        <is>
          <t>0.00</t>
        </is>
      </c>
      <c r="AD450" s="16">
        <f>AC450*0.006</f>
        <v/>
      </c>
      <c r="AE450" s="16">
        <f>AC450*0.02</f>
        <v/>
      </c>
      <c r="AF450" s="16">
        <f>AC450-AD450-AE450</f>
        <v/>
      </c>
      <c r="AG450" s="16" t="n"/>
      <c r="AH450" s="16" t="n"/>
      <c r="AI450" s="16">
        <f>SUM(AG450:AH450)</f>
        <v/>
      </c>
      <c r="AJ450" s="16">
        <f>AF450-AB450+AG450+AH450</f>
        <v/>
      </c>
      <c r="AK450" s="16">
        <f>IF(C450="是","杭州","江西工厂")</f>
        <v/>
      </c>
      <c r="AL450" s="9" t="inlineStr">
        <is>
          <t>交易成功</t>
        </is>
      </c>
      <c r="AM450" s="92" t="inlineStr">
        <is>
          <t>待匹配</t>
        </is>
      </c>
      <c r="AN450" s="16" t="inlineStr">
        <is>
          <t>没有申请退款</t>
        </is>
      </c>
      <c r="AO450" s="16" t="n">
        <v>0</v>
      </c>
      <c r="AP450" s="16" t="n"/>
      <c r="AQ450" s="9" t="n"/>
      <c r="AR450" t="inlineStr">
        <is>
          <t>✓</t>
        </is>
      </c>
    </row>
    <row r="451" ht="36" customHeight="1">
      <c r="A451" s="15" t="inlineStr">
        <is>
          <t>淘宝</t>
        </is>
      </c>
      <c r="B451" s="14" t="inlineStr">
        <is>
          <t>4502115543039013007</t>
        </is>
      </c>
      <c r="C451" s="14" t="inlineStr">
        <is>
          <t>是</t>
        </is>
      </c>
      <c r="D451" s="15" t="inlineStr">
        <is>
          <t>2026-03-07</t>
        </is>
      </c>
      <c r="E451" s="15" t="inlineStr">
        <is>
          <t>未知</t>
        </is>
      </c>
      <c r="F451" s="15" t="inlineStr">
        <is>
          <t>未知</t>
        </is>
      </c>
      <c r="G451" s="15" t="inlineStr">
        <is>
          <t>未知</t>
        </is>
      </c>
      <c r="H451" s="15" t="inlineStr">
        <is>
          <t>2026-03-09</t>
        </is>
      </c>
      <c r="I451" s="15" t="inlineStr">
        <is>
          <t>P25210080401</t>
        </is>
      </c>
      <c r="J451" s="15" t="inlineStr">
        <is>
          <t>畔色樱桃木岩板餐桌2025 |樱桃木洞石餐桌 |樱桃木圆弧餐桌</t>
        </is>
      </c>
      <c r="K451" s="15" t="inlineStr">
        <is>
          <t>洞石岩板-1.4米</t>
        </is>
      </c>
      <c r="L451" s="15" t="inlineStr">
        <is>
          <t>否</t>
        </is>
      </c>
      <c r="M451" s="15" t="inlineStr">
        <is>
          <t>1</t>
        </is>
      </c>
      <c r="N451" s="15" t="n"/>
      <c r="O451" s="15" t="inlineStr">
        <is>
          <t>圆通速递</t>
        </is>
      </c>
      <c r="P451" s="15" t="inlineStr">
        <is>
          <t>YT2583978059407</t>
        </is>
      </c>
      <c r="Q451" s="15" t="n"/>
      <c r="R451" s="15">
        <f>IFERROR(SUMPRODUCT(('2-定价总表'!$A$3:$A$493="PPS"&amp;MID(I451,2,99))*('2-定价总表'!$C$3:$C$493=K451)*('2-定价总表'!$T$3:$T$493))*IF(M451="",1,M451),"")</f>
        <v/>
      </c>
      <c r="S451" s="49" t="n"/>
      <c r="T451" s="15" t="n"/>
      <c r="U451" s="15" t="n"/>
      <c r="V451" s="15" t="n"/>
      <c r="W451" s="15" t="n"/>
      <c r="X451" s="15" t="n"/>
      <c r="Y451" s="15" t="n"/>
      <c r="Z451" s="15" t="n"/>
      <c r="AA451" s="15" t="n"/>
      <c r="AB451" s="15">
        <f>SUM(S451:AA451)</f>
        <v/>
      </c>
      <c r="AC451" s="15" t="inlineStr">
        <is>
          <t>34.00</t>
        </is>
      </c>
      <c r="AD451" s="15">
        <f>AC451*0.006</f>
        <v/>
      </c>
      <c r="AE451" s="15">
        <f>AC451*0.02</f>
        <v/>
      </c>
      <c r="AF451" s="15">
        <f>AC451-AD451-AE451</f>
        <v/>
      </c>
      <c r="AG451" s="15" t="n"/>
      <c r="AH451" s="15" t="n"/>
      <c r="AI451" s="15">
        <f>SUM(AG451:AH451)</f>
        <v/>
      </c>
      <c r="AJ451" s="15">
        <f>AF451-AB451+AG451+AH451</f>
        <v/>
      </c>
      <c r="AK451" s="15">
        <f>IF(C451="是","杭州","江西工厂")</f>
        <v/>
      </c>
      <c r="AL451" s="6" t="inlineStr">
        <is>
          <t>交易成功</t>
        </is>
      </c>
      <c r="AM451" s="92" t="inlineStr">
        <is>
          <t>待匹配</t>
        </is>
      </c>
      <c r="AN451" s="15" t="inlineStr">
        <is>
          <t>没有申请退款</t>
        </is>
      </c>
      <c r="AO451" s="15" t="n">
        <v>0</v>
      </c>
      <c r="AP451" s="15" t="n"/>
      <c r="AQ451" s="6" t="n"/>
      <c r="AR451" t="inlineStr">
        <is>
          <t>✓</t>
        </is>
      </c>
    </row>
    <row r="452" ht="24" customHeight="1">
      <c r="A452" s="16" t="inlineStr">
        <is>
          <t>淘宝</t>
        </is>
      </c>
      <c r="B452" s="14" t="inlineStr">
        <is>
          <t>4502121733030060105</t>
        </is>
      </c>
      <c r="C452" s="14" t="inlineStr">
        <is>
          <t>是</t>
        </is>
      </c>
      <c r="D452" s="16" t="inlineStr">
        <is>
          <t>2026-03-07</t>
        </is>
      </c>
      <c r="E452" s="16" t="inlineStr">
        <is>
          <t>未知</t>
        </is>
      </c>
      <c r="F452" s="16" t="inlineStr">
        <is>
          <t>未知</t>
        </is>
      </c>
      <c r="G452" s="16" t="inlineStr">
        <is>
          <t>未知</t>
        </is>
      </c>
      <c r="H452" s="16" t="inlineStr">
        <is>
          <t>2026-03-09</t>
        </is>
      </c>
      <c r="I452" s="16" t="inlineStr">
        <is>
          <t>P24410040513</t>
        </is>
      </c>
      <c r="J452" s="16" t="inlineStr">
        <is>
          <t>升降桌（带高台总价） |樱桃木2024款新升降桌</t>
        </is>
      </c>
      <c r="K452" s="16" t="inlineStr">
        <is>
          <t>升降桌-130cm 带高台</t>
        </is>
      </c>
      <c r="L452" s="16" t="inlineStr">
        <is>
          <t>否</t>
        </is>
      </c>
      <c r="M452" s="16" t="inlineStr">
        <is>
          <t>1</t>
        </is>
      </c>
      <c r="N452" s="16" t="n"/>
      <c r="O452" s="16" t="inlineStr">
        <is>
          <t>圆通速递</t>
        </is>
      </c>
      <c r="P452" s="16" t="inlineStr">
        <is>
          <t>YT2583978060308</t>
        </is>
      </c>
      <c r="Q452" s="16" t="n"/>
      <c r="R452" s="16">
        <f>IFERROR(SUMPRODUCT(('2-定价总表'!$A$3:$A$493="PPS"&amp;MID(I452,2,99))*('2-定价总表'!$C$3:$C$493=K452)*('2-定价总表'!$T$3:$T$493))*IF(M452="",1,M452),"")</f>
        <v/>
      </c>
      <c r="S452" s="49" t="n"/>
      <c r="T452" s="16" t="n"/>
      <c r="U452" s="16" t="n"/>
      <c r="V452" s="16" t="n"/>
      <c r="W452" s="16" t="n"/>
      <c r="X452" s="16" t="n"/>
      <c r="Y452" s="16" t="n"/>
      <c r="Z452" s="16" t="n"/>
      <c r="AA452" s="16" t="n"/>
      <c r="AB452" s="16">
        <f>SUM(S452:AA452)</f>
        <v/>
      </c>
      <c r="AC452" s="16" t="inlineStr">
        <is>
          <t>32.00</t>
        </is>
      </c>
      <c r="AD452" s="16">
        <f>AC452*0.006</f>
        <v/>
      </c>
      <c r="AE452" s="16">
        <f>AC452*0.02</f>
        <v/>
      </c>
      <c r="AF452" s="16">
        <f>AC452-AD452-AE452</f>
        <v/>
      </c>
      <c r="AG452" s="16" t="n"/>
      <c r="AH452" s="16" t="n"/>
      <c r="AI452" s="16">
        <f>SUM(AG452:AH452)</f>
        <v/>
      </c>
      <c r="AJ452" s="16">
        <f>AF452-AB452+AG452+AH452</f>
        <v/>
      </c>
      <c r="AK452" s="16">
        <f>IF(C452="是","杭州","江西工厂")</f>
        <v/>
      </c>
      <c r="AL452" s="9" t="inlineStr">
        <is>
          <t>交易成功</t>
        </is>
      </c>
      <c r="AM452" s="92" t="inlineStr">
        <is>
          <t>待匹配</t>
        </is>
      </c>
      <c r="AN452" s="16" t="inlineStr">
        <is>
          <t>没有申请退款</t>
        </is>
      </c>
      <c r="AO452" s="16" t="n">
        <v>0</v>
      </c>
      <c r="AP452" s="16" t="n"/>
      <c r="AQ452" s="9" t="n"/>
      <c r="AR452" t="inlineStr">
        <is>
          <t>✓</t>
        </is>
      </c>
    </row>
    <row r="453" ht="24" customHeight="1">
      <c r="A453" s="15" t="inlineStr">
        <is>
          <t>淘宝</t>
        </is>
      </c>
      <c r="B453" s="14" t="inlineStr">
        <is>
          <t>4502119214033005731</t>
        </is>
      </c>
      <c r="C453" s="14" t="inlineStr">
        <is>
          <t>非已记录补单</t>
        </is>
      </c>
      <c r="D453" s="15" t="inlineStr">
        <is>
          <t>2026-03-07</t>
        </is>
      </c>
      <c r="E453" s="15" t="inlineStr">
        <is>
          <t>未知</t>
        </is>
      </c>
      <c r="F453" s="15" t="inlineStr">
        <is>
          <t>未知</t>
        </is>
      </c>
      <c r="G453" s="15" t="inlineStr">
        <is>
          <t>未知</t>
        </is>
      </c>
      <c r="H453" s="15" t="n"/>
      <c r="I453" s="15" t="inlineStr">
        <is>
          <t>P24410040513</t>
        </is>
      </c>
      <c r="J453" s="15" t="inlineStr">
        <is>
          <t>升降桌（带高台总价） |樱桃木2024款新升降桌</t>
        </is>
      </c>
      <c r="K453" s="15" t="inlineStr">
        <is>
          <t>升降桌-130cm 带高台</t>
        </is>
      </c>
      <c r="L453" s="15" t="n"/>
      <c r="M453" s="15" t="inlineStr">
        <is>
          <t>1</t>
        </is>
      </c>
      <c r="N453" s="15" t="n"/>
      <c r="O453" s="15" t="n"/>
      <c r="P453" s="15" t="n"/>
      <c r="Q453" s="15" t="n"/>
      <c r="R453" s="15">
        <f>IFERROR(SUMPRODUCT(('2-定价总表'!$A$3:$A$493="PPS"&amp;MID(I453,2,99))*('2-定价总表'!$C$3:$C$493=K453)*('2-定价总表'!$T$3:$T$493))*IF(M453="",1,M453),"")</f>
        <v/>
      </c>
      <c r="S453" s="90" t="n"/>
      <c r="T453" s="90" t="n"/>
      <c r="U453" s="90" t="n"/>
      <c r="V453" s="90" t="n"/>
      <c r="W453" s="90" t="n"/>
      <c r="X453" s="90" t="n"/>
      <c r="Y453" s="90" t="n"/>
      <c r="Z453" s="90" t="n"/>
      <c r="AA453" s="90" t="n"/>
      <c r="AB453" s="15">
        <f>SUM(S453:AA453)</f>
        <v/>
      </c>
      <c r="AC453" s="15" t="n"/>
      <c r="AD453" s="15">
        <f>AC453*0.006</f>
        <v/>
      </c>
      <c r="AE453" s="15">
        <f>AC453*0.02</f>
        <v/>
      </c>
      <c r="AF453" s="15">
        <f>AC453-AD453-AE453</f>
        <v/>
      </c>
      <c r="AG453" s="15" t="n"/>
      <c r="AH453" s="15" t="n"/>
      <c r="AI453" s="15">
        <f>SUM(AG453:AH453)</f>
        <v/>
      </c>
      <c r="AJ453" s="15">
        <f>AF453-AB453+AG453+AH453</f>
        <v/>
      </c>
      <c r="AK453" s="15">
        <f>IF(C453="是","杭州","江西工厂")</f>
        <v/>
      </c>
      <c r="AL453" s="6" t="inlineStr">
        <is>
          <t>交易关闭</t>
        </is>
      </c>
      <c r="AM453" s="94" t="inlineStr">
        <is>
          <t>—</t>
        </is>
      </c>
      <c r="AN453" s="15" t="inlineStr">
        <is>
          <t>没有申请退款</t>
        </is>
      </c>
      <c r="AO453" s="15" t="n">
        <v>0</v>
      </c>
      <c r="AP453" s="15" t="n"/>
      <c r="AQ453" s="6" t="n"/>
      <c r="AR453" t="inlineStr">
        <is>
          <t>✓</t>
        </is>
      </c>
    </row>
    <row r="454" ht="24" customHeight="1">
      <c r="A454" s="16" t="inlineStr">
        <is>
          <t>淘宝</t>
        </is>
      </c>
      <c r="B454" s="14" t="inlineStr">
        <is>
          <t>4502126954027006730</t>
        </is>
      </c>
      <c r="C454" s="14" t="inlineStr">
        <is>
          <t>是</t>
        </is>
      </c>
      <c r="D454" s="16" t="inlineStr">
        <is>
          <t>2026-03-07</t>
        </is>
      </c>
      <c r="E454" s="16" t="inlineStr">
        <is>
          <t>未知</t>
        </is>
      </c>
      <c r="F454" s="16" t="inlineStr">
        <is>
          <t>未知</t>
        </is>
      </c>
      <c r="G454" s="16" t="inlineStr">
        <is>
          <t>未知</t>
        </is>
      </c>
      <c r="H454" s="16" t="inlineStr">
        <is>
          <t>2026-03-09</t>
        </is>
      </c>
      <c r="I454" s="16" t="inlineStr">
        <is>
          <t>P24210050510</t>
        </is>
      </c>
      <c r="J454" s="16" t="inlineStr">
        <is>
          <t>畔色岩板餐桌 |樱桃木老款岩板餐桌</t>
        </is>
      </c>
      <c r="K454" s="16" t="inlineStr">
        <is>
          <t>岩板餐桌-120cm</t>
        </is>
      </c>
      <c r="L454" s="16" t="inlineStr">
        <is>
          <t>否</t>
        </is>
      </c>
      <c r="M454" s="16" t="inlineStr">
        <is>
          <t>1</t>
        </is>
      </c>
      <c r="N454" s="16" t="n"/>
      <c r="O454" s="16" t="inlineStr">
        <is>
          <t>圆通速递</t>
        </is>
      </c>
      <c r="P454" s="16" t="inlineStr">
        <is>
          <t>YT2543111803946</t>
        </is>
      </c>
      <c r="Q454" s="16" t="n"/>
      <c r="R454" s="16">
        <f>IFERROR(SUMPRODUCT(('2-定价总表'!$A$3:$A$493="PPS"&amp;MID(I454,2,99))*('2-定价总表'!$C$3:$C$493=K454)*('2-定价总表'!$T$3:$T$493))*IF(M454="",1,M454),"")</f>
        <v/>
      </c>
      <c r="S454" s="49" t="n"/>
      <c r="T454" s="16" t="n"/>
      <c r="U454" s="16" t="n"/>
      <c r="V454" s="16" t="n"/>
      <c r="W454" s="16" t="n"/>
      <c r="X454" s="16" t="n"/>
      <c r="Y454" s="16" t="n"/>
      <c r="Z454" s="16" t="n"/>
      <c r="AA454" s="16" t="n"/>
      <c r="AB454" s="16">
        <f>SUM(S454:AA454)</f>
        <v/>
      </c>
      <c r="AC454" s="16" t="inlineStr">
        <is>
          <t>27.00</t>
        </is>
      </c>
      <c r="AD454" s="16">
        <f>AC454*0.006</f>
        <v/>
      </c>
      <c r="AE454" s="16">
        <f>AC454*0.02</f>
        <v/>
      </c>
      <c r="AF454" s="16">
        <f>AC454-AD454-AE454</f>
        <v/>
      </c>
      <c r="AG454" s="16" t="n"/>
      <c r="AH454" s="16" t="n"/>
      <c r="AI454" s="16">
        <f>SUM(AG454:AH454)</f>
        <v/>
      </c>
      <c r="AJ454" s="16">
        <f>AF454-AB454+AG454+AH454</f>
        <v/>
      </c>
      <c r="AK454" s="16">
        <f>IF(C454="是","杭州","江西工厂")</f>
        <v/>
      </c>
      <c r="AL454" s="9" t="inlineStr">
        <is>
          <t>交易成功</t>
        </is>
      </c>
      <c r="AM454" s="93" t="inlineStr">
        <is>
          <t>202603072300114351140 0009183</t>
        </is>
      </c>
      <c r="AN454" s="16" t="inlineStr">
        <is>
          <t>没有申请退款</t>
        </is>
      </c>
      <c r="AO454" s="16" t="n">
        <v>0</v>
      </c>
      <c r="AP454" s="16" t="n"/>
      <c r="AQ454" s="9" t="n"/>
      <c r="AR454" t="inlineStr">
        <is>
          <t>✓</t>
        </is>
      </c>
    </row>
    <row r="455" ht="24" customHeight="1">
      <c r="A455" s="15" t="inlineStr">
        <is>
          <t>淘宝</t>
        </is>
      </c>
      <c r="B455" s="14" t="inlineStr">
        <is>
          <t>4502112735031025644</t>
        </is>
      </c>
      <c r="C455" s="14" t="inlineStr">
        <is>
          <t>是</t>
        </is>
      </c>
      <c r="D455" s="15" t="inlineStr">
        <is>
          <t>2026-03-07</t>
        </is>
      </c>
      <c r="E455" s="15" t="inlineStr">
        <is>
          <t>未知</t>
        </is>
      </c>
      <c r="F455" s="15" t="inlineStr">
        <is>
          <t>未知</t>
        </is>
      </c>
      <c r="G455" s="15" t="inlineStr">
        <is>
          <t>未知</t>
        </is>
      </c>
      <c r="H455" s="15" t="inlineStr">
        <is>
          <t>2026-03-09</t>
        </is>
      </c>
      <c r="I455" s="15" t="inlineStr">
        <is>
          <t>P24210070901</t>
        </is>
      </c>
      <c r="J455" s="15" t="inlineStr">
        <is>
          <t>榉木岩板餐桌 |榉木三角腿岩板餐桌</t>
        </is>
      </c>
      <c r="K455" s="15" t="inlineStr">
        <is>
          <t>榉木餐桌-1.2米</t>
        </is>
      </c>
      <c r="L455" s="15" t="inlineStr">
        <is>
          <t>否</t>
        </is>
      </c>
      <c r="M455" s="15" t="inlineStr">
        <is>
          <t>1</t>
        </is>
      </c>
      <c r="N455" s="15" t="n"/>
      <c r="O455" s="15" t="inlineStr">
        <is>
          <t>圆通速递</t>
        </is>
      </c>
      <c r="P455" s="15" t="inlineStr">
        <is>
          <t>YT2538041523372</t>
        </is>
      </c>
      <c r="Q455" s="15" t="n"/>
      <c r="R455" s="15">
        <f>IFERROR(SUMPRODUCT(('2-定价总表'!$A$3:$A$493="PPS"&amp;MID(I455,2,99))*('2-定价总表'!$C$3:$C$493=K455)*('2-定价总表'!$T$3:$T$493))*IF(M455="",1,M455),"")</f>
        <v/>
      </c>
      <c r="S455" s="49" t="n"/>
      <c r="T455" s="15" t="n"/>
      <c r="U455" s="15" t="n"/>
      <c r="V455" s="15" t="n"/>
      <c r="W455" s="15" t="n"/>
      <c r="X455" s="15" t="n"/>
      <c r="Y455" s="15" t="n"/>
      <c r="Z455" s="15" t="n"/>
      <c r="AA455" s="15" t="n"/>
      <c r="AB455" s="15">
        <f>SUM(S455:AA455)</f>
        <v/>
      </c>
      <c r="AC455" s="15" t="inlineStr">
        <is>
          <t>36.00</t>
        </is>
      </c>
      <c r="AD455" s="15">
        <f>AC455*0.006</f>
        <v/>
      </c>
      <c r="AE455" s="15">
        <f>AC455*0.02</f>
        <v/>
      </c>
      <c r="AF455" s="15">
        <f>AC455-AD455-AE455</f>
        <v/>
      </c>
      <c r="AG455" s="15" t="n"/>
      <c r="AH455" s="15" t="n"/>
      <c r="AI455" s="15">
        <f>SUM(AG455:AH455)</f>
        <v/>
      </c>
      <c r="AJ455" s="15">
        <f>AF455-AB455+AG455+AH455</f>
        <v/>
      </c>
      <c r="AK455" s="15">
        <f>IF(C455="是","杭州","江西工厂")</f>
        <v/>
      </c>
      <c r="AL455" s="6" t="inlineStr">
        <is>
          <t>交易成功</t>
        </is>
      </c>
      <c r="AM455" s="93" t="inlineStr">
        <is>
          <t>202603072300114590141 7656732</t>
        </is>
      </c>
      <c r="AN455" s="15" t="inlineStr">
        <is>
          <t>没有申请退款</t>
        </is>
      </c>
      <c r="AO455" s="15" t="n">
        <v>0</v>
      </c>
      <c r="AP455" s="15" t="n"/>
      <c r="AQ455" s="6" t="n"/>
      <c r="AR455" t="inlineStr">
        <is>
          <t>✓</t>
        </is>
      </c>
    </row>
    <row r="456" ht="24" customHeight="1">
      <c r="A456" s="16" t="inlineStr">
        <is>
          <t>淘宝</t>
        </is>
      </c>
      <c r="B456" s="14" t="inlineStr">
        <is>
          <t>3281286218664106571</t>
        </is>
      </c>
      <c r="C456" s="14" t="inlineStr">
        <is>
          <t>非已记录补单</t>
        </is>
      </c>
      <c r="D456" s="16" t="inlineStr">
        <is>
          <t>2026-03-07</t>
        </is>
      </c>
      <c r="E456" s="16" t="inlineStr">
        <is>
          <t>未知</t>
        </is>
      </c>
      <c r="F456" s="16" t="inlineStr">
        <is>
          <t>未知</t>
        </is>
      </c>
      <c r="G456" s="16" t="inlineStr">
        <is>
          <t>未知</t>
        </is>
      </c>
      <c r="H456" s="16" t="n"/>
      <c r="I456" s="16" t="inlineStr">
        <is>
          <t>P24210070901</t>
        </is>
      </c>
      <c r="J456" s="16" t="inlineStr">
        <is>
          <t>榉木岩板餐桌 |榉木三角腿岩板餐桌</t>
        </is>
      </c>
      <c r="K456" s="16" t="inlineStr">
        <is>
          <t>榉木餐桌-1.2米</t>
        </is>
      </c>
      <c r="L456" s="16" t="n"/>
      <c r="M456" s="16" t="inlineStr">
        <is>
          <t>1</t>
        </is>
      </c>
      <c r="N456" s="16" t="n"/>
      <c r="O456" s="16" t="n"/>
      <c r="P456" s="16" t="n"/>
      <c r="Q456" s="16" t="n"/>
      <c r="R456" s="16">
        <f>IFERROR(SUMPRODUCT(('2-定价总表'!$A$3:$A$493="PPS"&amp;MID(I456,2,99))*('2-定价总表'!$C$3:$C$493=K456)*('2-定价总表'!$T$3:$T$493))*IF(M456="",1,M456),"")</f>
        <v/>
      </c>
      <c r="S456" s="90" t="n"/>
      <c r="T456" s="90" t="n"/>
      <c r="U456" s="90" t="n"/>
      <c r="V456" s="90" t="n"/>
      <c r="W456" s="90" t="n"/>
      <c r="X456" s="90" t="n"/>
      <c r="Y456" s="90" t="n"/>
      <c r="Z456" s="90" t="n"/>
      <c r="AA456" s="90" t="n"/>
      <c r="AB456" s="16">
        <f>SUM(S456:AA456)</f>
        <v/>
      </c>
      <c r="AC456" s="16" t="n"/>
      <c r="AD456" s="16">
        <f>AC456*0.006</f>
        <v/>
      </c>
      <c r="AE456" s="16">
        <f>AC456*0.02</f>
        <v/>
      </c>
      <c r="AF456" s="16">
        <f>AC456-AD456-AE456</f>
        <v/>
      </c>
      <c r="AG456" s="16" t="n"/>
      <c r="AH456" s="16" t="n"/>
      <c r="AI456" s="16">
        <f>SUM(AG456:AH456)</f>
        <v/>
      </c>
      <c r="AJ456" s="16">
        <f>AF456-AB456+AG456+AH456</f>
        <v/>
      </c>
      <c r="AK456" s="16">
        <f>IF(C456="是","杭州","江西工厂")</f>
        <v/>
      </c>
      <c r="AL456" s="9" t="inlineStr">
        <is>
          <t>交易关闭</t>
        </is>
      </c>
      <c r="AM456" s="94" t="inlineStr">
        <is>
          <t>—</t>
        </is>
      </c>
      <c r="AN456" s="16" t="inlineStr">
        <is>
          <t>没有申请退款</t>
        </is>
      </c>
      <c r="AO456" s="16" t="n">
        <v>0</v>
      </c>
      <c r="AP456" s="16" t="n"/>
      <c r="AQ456" s="9" t="n"/>
      <c r="AR456" t="inlineStr">
        <is>
          <t>✓</t>
        </is>
      </c>
    </row>
    <row r="457" ht="24" customHeight="1">
      <c r="A457" s="15" t="inlineStr">
        <is>
          <t>淘宝</t>
        </is>
      </c>
      <c r="B457" s="14" t="inlineStr">
        <is>
          <t>4502117883011106046</t>
        </is>
      </c>
      <c r="C457" s="14" t="inlineStr">
        <is>
          <t>非已记录补单</t>
        </is>
      </c>
      <c r="D457" s="15" t="inlineStr">
        <is>
          <t>2026-03-07</t>
        </is>
      </c>
      <c r="E457" s="15" t="inlineStr">
        <is>
          <t>刘小姐</t>
        </is>
      </c>
      <c r="F457" s="15" t="inlineStr">
        <is>
          <t>14716067305-1664</t>
        </is>
      </c>
      <c r="G457" s="15" t="inlineStr">
        <is>
          <t>广东省 肇庆市 端州区 城东街道 天鹅堡2期1栋1704</t>
        </is>
      </c>
      <c r="H457" s="15" t="inlineStr">
        <is>
          <t>2026-04-10</t>
        </is>
      </c>
      <c r="I457" s="15" t="inlineStr">
        <is>
          <t>P25250100405</t>
        </is>
      </c>
      <c r="J457" s="15" t="inlineStr">
        <is>
          <t>樱桃木窄柜 |樱桃木1米餐边柜</t>
        </is>
      </c>
      <c r="K457" s="15" t="inlineStr">
        <is>
          <t>窄柜-整柜洞石背板-1.2米</t>
        </is>
      </c>
      <c r="L457" s="15" t="inlineStr">
        <is>
          <t>是</t>
        </is>
      </c>
      <c r="M457" s="15" t="inlineStr">
        <is>
          <t>1</t>
        </is>
      </c>
      <c r="N457" s="15" t="n"/>
      <c r="O457" s="15" t="inlineStr">
        <is>
          <t>壹米滴答快运</t>
        </is>
      </c>
      <c r="P457" s="15" t="inlineStr">
        <is>
          <t>700907644865</t>
        </is>
      </c>
      <c r="Q457" s="15" t="inlineStr">
        <is>
          <t>P50925577301</t>
        </is>
      </c>
      <c r="R457" s="15">
        <f>IFERROR(SUMPRODUCT(('2-定价总表'!$A$3:$A$493="PPS"&amp;MID(I457,2,99))*('2-定价总表'!$C$3:$C$493=K457)*('2-定价总表'!$T$3:$T$493))*IF(M457="",1,M457),"")</f>
        <v/>
      </c>
      <c r="S457" s="15" t="n">
        <v>4610.65</v>
      </c>
      <c r="T457" s="15" t="n">
        <v>218</v>
      </c>
      <c r="U457" s="15" t="n">
        <v>59</v>
      </c>
      <c r="V457" s="15" t="n">
        <v>84</v>
      </c>
      <c r="W457" s="15" t="n">
        <v>0</v>
      </c>
      <c r="X457" s="15" t="n">
        <v>0</v>
      </c>
      <c r="Y457" s="90" t="n"/>
      <c r="Z457" s="15" t="n">
        <v>0</v>
      </c>
      <c r="AA457" s="15" t="n">
        <v>0</v>
      </c>
      <c r="AB457" s="15">
        <f>SUM(S457:AA457)</f>
        <v/>
      </c>
      <c r="AC457" s="15" t="inlineStr">
        <is>
          <t>5975.00</t>
        </is>
      </c>
      <c r="AD457" s="15">
        <f>AC457*0.006</f>
        <v/>
      </c>
      <c r="AE457" s="15">
        <f>AC457*0.02</f>
        <v/>
      </c>
      <c r="AF457" s="15">
        <f>AC457-AD457-AE457</f>
        <v/>
      </c>
      <c r="AG457" s="15" t="n"/>
      <c r="AH457" s="15" t="n"/>
      <c r="AI457" s="15">
        <f>SUM(AG457:AH457)</f>
        <v/>
      </c>
      <c r="AJ457" s="15">
        <f>AF457-AB457+AG457+AH457</f>
        <v/>
      </c>
      <c r="AK457" s="15">
        <f>IF(C457="是","杭州","江西工厂")</f>
        <v/>
      </c>
      <c r="AL457" s="6" t="inlineStr">
        <is>
          <t>交易成功</t>
        </is>
      </c>
      <c r="AM457" s="93" t="inlineStr">
        <is>
          <t>202603072200119908145 5309451</t>
        </is>
      </c>
      <c r="AN457" s="15" t="inlineStr">
        <is>
          <t>没有申请退款</t>
        </is>
      </c>
      <c r="AO457" s="15" t="n">
        <v>0</v>
      </c>
      <c r="AP457" s="15" t="n"/>
      <c r="AQ457" s="6" t="n"/>
      <c r="AR457" t="inlineStr">
        <is>
          <t>[待填]成本/费用字段</t>
        </is>
      </c>
    </row>
    <row r="458" ht="24" customHeight="1">
      <c r="A458" s="16" t="inlineStr">
        <is>
          <t>淘宝</t>
        </is>
      </c>
      <c r="B458" s="14" t="inlineStr">
        <is>
          <t>4502120005016088400</t>
        </is>
      </c>
      <c r="C458" s="14" t="inlineStr">
        <is>
          <t>非已记录补单</t>
        </is>
      </c>
      <c r="D458" s="16" t="inlineStr">
        <is>
          <t>2026-03-07</t>
        </is>
      </c>
      <c r="E458" s="16" t="inlineStr">
        <is>
          <t>未知</t>
        </is>
      </c>
      <c r="F458" s="16" t="inlineStr">
        <is>
          <t>未知</t>
        </is>
      </c>
      <c r="G458" s="16" t="inlineStr">
        <is>
          <t>未知</t>
        </is>
      </c>
      <c r="H458" s="16" t="n"/>
      <c r="I458" s="16" t="inlineStr">
        <is>
          <t>P25250100405</t>
        </is>
      </c>
      <c r="J458" s="16" t="inlineStr">
        <is>
          <t>樱桃木窄柜 |樱桃木1米餐边柜</t>
        </is>
      </c>
      <c r="K458" s="16" t="inlineStr">
        <is>
          <t>窄柜-整柜洞石背板-1.2米</t>
        </is>
      </c>
      <c r="L458" s="16" t="n"/>
      <c r="M458" s="16" t="inlineStr">
        <is>
          <t>1</t>
        </is>
      </c>
      <c r="N458" s="16" t="n"/>
      <c r="O458" s="16" t="n"/>
      <c r="P458" s="16" t="n"/>
      <c r="Q458" s="16" t="n"/>
      <c r="R458" s="16">
        <f>IFERROR(SUMPRODUCT(('2-定价总表'!$A$3:$A$493="PPS"&amp;MID(I458,2,99))*('2-定价总表'!$C$3:$C$493=K458)*('2-定价总表'!$T$3:$T$493))*IF(M458="",1,M458),"")</f>
        <v/>
      </c>
      <c r="S458" s="90" t="n"/>
      <c r="T458" s="90" t="n"/>
      <c r="U458" s="90" t="n"/>
      <c r="V458" s="90" t="n"/>
      <c r="W458" s="90" t="n"/>
      <c r="X458" s="90" t="n"/>
      <c r="Y458" s="90" t="n"/>
      <c r="Z458" s="90" t="n"/>
      <c r="AA458" s="90" t="n"/>
      <c r="AB458" s="16">
        <f>SUM(S458:AA458)</f>
        <v/>
      </c>
      <c r="AC458" s="16" t="inlineStr">
        <is>
          <t>1624.50</t>
        </is>
      </c>
      <c r="AD458" s="16">
        <f>AC458*0.006</f>
        <v/>
      </c>
      <c r="AE458" s="16">
        <f>AC458*0.02</f>
        <v/>
      </c>
      <c r="AF458" s="16">
        <f>AC458-AD458-AE458</f>
        <v/>
      </c>
      <c r="AG458" s="16" t="n"/>
      <c r="AH458" s="16" t="n"/>
      <c r="AI458" s="16">
        <f>SUM(AG458:AH458)</f>
        <v/>
      </c>
      <c r="AJ458" s="16">
        <f>AF458-AB458+AG458+AH458</f>
        <v/>
      </c>
      <c r="AK458" s="16">
        <f>IF(C458="是","杭州","江西工厂")</f>
        <v/>
      </c>
      <c r="AL458" s="9" t="inlineStr">
        <is>
          <t>交易关闭</t>
        </is>
      </c>
      <c r="AM458" s="94" t="inlineStr">
        <is>
          <t>—</t>
        </is>
      </c>
      <c r="AN458" s="16" t="inlineStr">
        <is>
          <t>退款成功</t>
        </is>
      </c>
      <c r="AO458" s="16" t="n">
        <v>1644.5</v>
      </c>
      <c r="AP458" s="16" t="n"/>
      <c r="AQ458" s="9" t="n"/>
      <c r="AR458" t="inlineStr">
        <is>
          <t>✓</t>
        </is>
      </c>
    </row>
    <row r="459" ht="24" customHeight="1">
      <c r="A459" s="15" t="inlineStr">
        <is>
          <t>淘宝</t>
        </is>
      </c>
      <c r="B459" s="14" t="inlineStr">
        <is>
          <t>4502115756009013137</t>
        </is>
      </c>
      <c r="C459" s="14" t="inlineStr">
        <is>
          <t>是</t>
        </is>
      </c>
      <c r="D459" s="15" t="inlineStr">
        <is>
          <t>2026-03-06</t>
        </is>
      </c>
      <c r="E459" s="15" t="inlineStr">
        <is>
          <t>未知</t>
        </is>
      </c>
      <c r="F459" s="15" t="inlineStr">
        <is>
          <t>未知</t>
        </is>
      </c>
      <c r="G459" s="15" t="inlineStr">
        <is>
          <t>未知</t>
        </is>
      </c>
      <c r="H459" s="15" t="inlineStr">
        <is>
          <t>2026-03-09</t>
        </is>
      </c>
      <c r="I459" s="15" t="inlineStr">
        <is>
          <t>P24350020425</t>
        </is>
      </c>
      <c r="J459" s="15" t="inlineStr">
        <is>
          <t>畔色斗柜-设备 |樱桃木设备款九斗柜</t>
        </is>
      </c>
      <c r="K459" s="15" t="inlineStr">
        <is>
          <t>斗柜-设备版-1.8米</t>
        </is>
      </c>
      <c r="L459" s="15" t="inlineStr">
        <is>
          <t>否</t>
        </is>
      </c>
      <c r="M459" s="15" t="inlineStr">
        <is>
          <t>1</t>
        </is>
      </c>
      <c r="N459" s="15" t="n"/>
      <c r="O459" s="15" t="inlineStr">
        <is>
          <t>圆通速递</t>
        </is>
      </c>
      <c r="P459" s="15" t="inlineStr">
        <is>
          <t>YT2538041526463</t>
        </is>
      </c>
      <c r="Q459" s="15" t="n"/>
      <c r="R459" s="15">
        <f>IFERROR(SUMPRODUCT(('2-定价总表'!$A$3:$A$493="PPS"&amp;MID(I459,2,99))*('2-定价总表'!$C$3:$C$493=K459)*('2-定价总表'!$T$3:$T$493))*IF(M459="",1,M459),"")</f>
        <v/>
      </c>
      <c r="S459" s="49" t="n"/>
      <c r="T459" s="15" t="n"/>
      <c r="U459" s="15" t="n"/>
      <c r="V459" s="15" t="n"/>
      <c r="W459" s="15" t="n"/>
      <c r="X459" s="15" t="n"/>
      <c r="Y459" s="15" t="n"/>
      <c r="Z459" s="15" t="n"/>
      <c r="AA459" s="15" t="n"/>
      <c r="AB459" s="15">
        <f>SUM(S459:AA459)</f>
        <v/>
      </c>
      <c r="AC459" s="15" t="inlineStr">
        <is>
          <t>32.00</t>
        </is>
      </c>
      <c r="AD459" s="15">
        <f>AC459*0.006</f>
        <v/>
      </c>
      <c r="AE459" s="15">
        <f>AC459*0.02</f>
        <v/>
      </c>
      <c r="AF459" s="15">
        <f>AC459-AD459-AE459</f>
        <v/>
      </c>
      <c r="AG459" s="15" t="n"/>
      <c r="AH459" s="15" t="n"/>
      <c r="AI459" s="15">
        <f>SUM(AG459:AH459)</f>
        <v/>
      </c>
      <c r="AJ459" s="15">
        <f>AF459-AB459+AG459+AH459</f>
        <v/>
      </c>
      <c r="AK459" s="15">
        <f>IF(C459="是","杭州","江西工厂")</f>
        <v/>
      </c>
      <c r="AL459" s="6" t="inlineStr">
        <is>
          <t>交易成功</t>
        </is>
      </c>
      <c r="AM459" s="93" t="inlineStr">
        <is>
          <t>202603062200118397142 1838828</t>
        </is>
      </c>
      <c r="AN459" s="15" t="inlineStr">
        <is>
          <t>没有申请退款</t>
        </is>
      </c>
      <c r="AO459" s="15" t="n">
        <v>0</v>
      </c>
      <c r="AP459" s="15" t="n"/>
      <c r="AQ459" s="6" t="n"/>
      <c r="AR459" t="inlineStr">
        <is>
          <t>✓</t>
        </is>
      </c>
    </row>
    <row r="460" ht="24" customHeight="1">
      <c r="A460" s="16" t="inlineStr">
        <is>
          <t>淘宝</t>
        </is>
      </c>
      <c r="B460" s="14" t="inlineStr">
        <is>
          <t>3280145700643904985</t>
        </is>
      </c>
      <c r="C460" s="14" t="inlineStr">
        <is>
          <t>非已记录补单</t>
        </is>
      </c>
      <c r="D460" s="16" t="inlineStr">
        <is>
          <t>2026-03-06</t>
        </is>
      </c>
      <c r="E460" s="16" t="inlineStr">
        <is>
          <t>黄秀洁</t>
        </is>
      </c>
      <c r="F460" s="16" t="inlineStr">
        <is>
          <t>18466384730-1976</t>
        </is>
      </c>
      <c r="G460" s="16" t="inlineStr">
        <is>
          <t>广东省 珠海市 香洲区 翠香街道兴国街68号1栋2单元202</t>
        </is>
      </c>
      <c r="H460" s="16" t="inlineStr">
        <is>
          <t>2026-03-07</t>
        </is>
      </c>
      <c r="I460" s="16" t="inlineStr">
        <is>
          <t>P23980010606</t>
        </is>
      </c>
      <c r="J460" s="16" t="inlineStr">
        <is>
          <t>畔色样块</t>
        </is>
      </c>
      <c r="K460" s="16" t="inlineStr">
        <is>
          <t>榉木样块</t>
        </is>
      </c>
      <c r="L460" s="16" t="inlineStr">
        <is>
          <t>否</t>
        </is>
      </c>
      <c r="M460" s="16" t="inlineStr">
        <is>
          <t>1</t>
        </is>
      </c>
      <c r="N460" s="16" t="n"/>
      <c r="O460" s="16" t="inlineStr">
        <is>
          <t>申通快递</t>
        </is>
      </c>
      <c r="P460" s="16" t="inlineStr">
        <is>
          <t>773409325880286</t>
        </is>
      </c>
      <c r="Q460" s="16" t="n"/>
      <c r="R460" s="16">
        <f>IFERROR(SUMPRODUCT(('2-定价总表'!$A$3:$A$493="PPS"&amp;MID(I460,2,99))*('2-定价总表'!$C$3:$C$493=K460)*('2-定价总表'!$T$3:$T$493))*IF(M460="",1,M460),"")</f>
        <v/>
      </c>
      <c r="S460" s="90" t="n"/>
      <c r="T460" s="90" t="n"/>
      <c r="U460" s="90" t="n"/>
      <c r="V460" s="90" t="n"/>
      <c r="W460" s="90" t="e">
        <v>#N/A</v>
      </c>
      <c r="X460" s="90" t="e">
        <v>#N/A</v>
      </c>
      <c r="Y460" s="90" t="n"/>
      <c r="Z460" s="90" t="e">
        <v>#N/A</v>
      </c>
      <c r="AA460" s="90" t="e">
        <v>#N/A</v>
      </c>
      <c r="AB460" s="16">
        <f>SUM(S460:AA460)</f>
        <v/>
      </c>
      <c r="AC460" s="16" t="inlineStr">
        <is>
          <t>22.00</t>
        </is>
      </c>
      <c r="AD460" s="16">
        <f>AC460*0.006</f>
        <v/>
      </c>
      <c r="AE460" s="16">
        <f>AC460*0.02</f>
        <v/>
      </c>
      <c r="AF460" s="16">
        <f>AC460-AD460-AE460</f>
        <v/>
      </c>
      <c r="AG460" s="16" t="n"/>
      <c r="AH460" s="16" t="n"/>
      <c r="AI460" s="16">
        <f>SUM(AG460:AH460)</f>
        <v/>
      </c>
      <c r="AJ460" s="16">
        <f>AF460-AB460+AG460+AH460</f>
        <v/>
      </c>
      <c r="AK460" s="16">
        <f>IF(C460="是","杭州","江西工厂")</f>
        <v/>
      </c>
      <c r="AL460" s="9" t="inlineStr">
        <is>
          <t>交易成功</t>
        </is>
      </c>
      <c r="AM460" s="92" t="inlineStr">
        <is>
          <t>待匹配</t>
        </is>
      </c>
      <c r="AN460" s="16" t="inlineStr">
        <is>
          <t>没有申请退款</t>
        </is>
      </c>
      <c r="AO460" s="16" t="n">
        <v>0</v>
      </c>
      <c r="AP460" s="16" t="n"/>
      <c r="AQ460" s="9" t="n"/>
      <c r="AR460" s="88" t="inlineStr">
        <is>
          <t>公式错误/未解析: 订单赔付费、二次上门维修费、其它费用、好评/差价返、总成本、订单利润
[待填]成本/费用字段</t>
        </is>
      </c>
    </row>
    <row r="461" ht="24" customHeight="1">
      <c r="A461" s="15" t="inlineStr">
        <is>
          <t>淘宝</t>
        </is>
      </c>
      <c r="B461" s="14" t="inlineStr">
        <is>
          <t>3279834589882916087</t>
        </is>
      </c>
      <c r="C461" s="14" t="inlineStr">
        <is>
          <t>非已记录补单</t>
        </is>
      </c>
      <c r="D461" s="15" t="inlineStr">
        <is>
          <t>2026-03-06</t>
        </is>
      </c>
      <c r="E461" s="15" t="inlineStr">
        <is>
          <t>黄小马</t>
        </is>
      </c>
      <c r="F461" s="15" t="inlineStr">
        <is>
          <t>14739047620-9533</t>
        </is>
      </c>
      <c r="G461" s="15" t="inlineStr">
        <is>
          <t>广东省 广州市 黄埔区 鱼珠街道富颐华庭r区9栋3602</t>
        </is>
      </c>
      <c r="H461" s="15" t="inlineStr">
        <is>
          <t>2026-03-08</t>
        </is>
      </c>
      <c r="I461" s="15" t="inlineStr">
        <is>
          <t>P24210070901</t>
        </is>
      </c>
      <c r="J461" s="15" t="inlineStr">
        <is>
          <t>榉木岩板餐桌 |榉木三角腿岩板餐桌</t>
        </is>
      </c>
      <c r="K461" s="15" t="inlineStr">
        <is>
          <t>榉木餐桌-1.2米</t>
        </is>
      </c>
      <c r="L461" s="15" t="inlineStr">
        <is>
          <t>否</t>
        </is>
      </c>
      <c r="M461" s="15" t="inlineStr">
        <is>
          <t>1</t>
        </is>
      </c>
      <c r="N461" s="15" t="n"/>
      <c r="O461" s="15" t="inlineStr">
        <is>
          <t>壹米滴答快运</t>
        </is>
      </c>
      <c r="P461" s="15" t="inlineStr">
        <is>
          <t>700898805535</t>
        </is>
      </c>
      <c r="Q461" s="15" t="inlineStr">
        <is>
          <t>P50646130790</t>
        </is>
      </c>
      <c r="R461" s="15">
        <f>IFERROR(SUMPRODUCT(('2-定价总表'!$A$3:$A$493="PPS"&amp;MID(I461,2,99))*('2-定价总表'!$C$3:$C$493=K461)*('2-定价总表'!$T$3:$T$493))*IF(M461="",1,M461),"")</f>
        <v/>
      </c>
      <c r="S461" s="15" t="n">
        <v>2013.97</v>
      </c>
      <c r="T461" s="15" t="n">
        <v>103</v>
      </c>
      <c r="U461" s="15" t="n">
        <v>30</v>
      </c>
      <c r="V461" s="15" t="n">
        <v>74</v>
      </c>
      <c r="W461" s="15" t="n">
        <v>0</v>
      </c>
      <c r="X461" s="15" t="n">
        <v>0</v>
      </c>
      <c r="Y461" s="90" t="n"/>
      <c r="Z461" s="15" t="n">
        <v>0</v>
      </c>
      <c r="AA461" s="15" t="n">
        <v>44.47</v>
      </c>
      <c r="AB461" s="15">
        <f>SUM(S461:AA461)</f>
        <v/>
      </c>
      <c r="AC461" s="15" t="inlineStr">
        <is>
          <t>2791.55</t>
        </is>
      </c>
      <c r="AD461" s="15">
        <f>AC461*0.006</f>
        <v/>
      </c>
      <c r="AE461" s="15">
        <f>AC461*0.02</f>
        <v/>
      </c>
      <c r="AF461" s="15">
        <f>AC461-AD461-AE461</f>
        <v/>
      </c>
      <c r="AG461" s="15" t="n"/>
      <c r="AH461" s="15" t="n"/>
      <c r="AI461" s="15">
        <f>SUM(AG461:AH461)</f>
        <v/>
      </c>
      <c r="AJ461" s="15">
        <f>AF461-AB461+AG461+AH461</f>
        <v/>
      </c>
      <c r="AK461" s="15">
        <f>IF(C461="是","杭州","江西工厂")</f>
        <v/>
      </c>
      <c r="AL461" s="6" t="inlineStr">
        <is>
          <t>交易成功</t>
        </is>
      </c>
      <c r="AM461" s="93" t="inlineStr">
        <is>
          <t>202603062300110335143 8581548</t>
        </is>
      </c>
      <c r="AN461" s="15" t="inlineStr">
        <is>
          <t>没有申请退款</t>
        </is>
      </c>
      <c r="AO461" s="15" t="n">
        <v>0</v>
      </c>
      <c r="AP461" s="15" t="n"/>
      <c r="AQ461" s="6" t="n"/>
      <c r="AR461" t="inlineStr">
        <is>
          <t>[待填]成本/费用字段</t>
        </is>
      </c>
    </row>
    <row r="462" ht="24" customHeight="1">
      <c r="A462" s="16" t="inlineStr">
        <is>
          <t>淘宝</t>
        </is>
      </c>
      <c r="B462" s="14" t="inlineStr">
        <is>
          <t>3279257295613354977</t>
        </is>
      </c>
      <c r="C462" s="14" t="inlineStr">
        <is>
          <t>是</t>
        </is>
      </c>
      <c r="D462" s="16" t="inlineStr">
        <is>
          <t>2026-03-06</t>
        </is>
      </c>
      <c r="E462" s="16" t="inlineStr">
        <is>
          <t>未知</t>
        </is>
      </c>
      <c r="F462" s="16" t="inlineStr">
        <is>
          <t>未知</t>
        </is>
      </c>
      <c r="G462" s="16" t="inlineStr">
        <is>
          <t>未知</t>
        </is>
      </c>
      <c r="H462" s="16" t="inlineStr">
        <is>
          <t>2026-03-09</t>
        </is>
      </c>
      <c r="I462" s="16" t="inlineStr">
        <is>
          <t>P25210100410</t>
        </is>
      </c>
      <c r="J462" s="16" t="inlineStr">
        <is>
          <t>畔色黑胡桃木岩板餐桌2025 |黑胡桃木三角腿餐桌</t>
        </is>
      </c>
      <c r="K462" s="16" t="inlineStr">
        <is>
          <t>黑胡桃木岩板-1.4米</t>
        </is>
      </c>
      <c r="L462" s="16" t="inlineStr">
        <is>
          <t>否</t>
        </is>
      </c>
      <c r="M462" s="16" t="inlineStr">
        <is>
          <t>1</t>
        </is>
      </c>
      <c r="N462" s="16" t="n"/>
      <c r="O462" s="16" t="inlineStr">
        <is>
          <t>圆通速递</t>
        </is>
      </c>
      <c r="P462" s="16" t="inlineStr">
        <is>
          <t>YT2538041526344</t>
        </is>
      </c>
      <c r="Q462" s="16" t="n"/>
      <c r="R462" s="16">
        <f>IFERROR(SUMPRODUCT(('2-定价总表'!$A$3:$A$493="PPS"&amp;MID(I462,2,99))*('2-定价总表'!$C$3:$C$493=K462)*('2-定价总表'!$T$3:$T$493))*IF(M462="",1,M462),"")</f>
        <v/>
      </c>
      <c r="S462" s="49" t="n"/>
      <c r="T462" s="16" t="n"/>
      <c r="U462" s="16" t="n"/>
      <c r="V462" s="16" t="n"/>
      <c r="W462" s="16" t="n"/>
      <c r="X462" s="16" t="n"/>
      <c r="Y462" s="16" t="n"/>
      <c r="Z462" s="16" t="n"/>
      <c r="AA462" s="16" t="n"/>
      <c r="AB462" s="16">
        <f>SUM(S462:AA462)</f>
        <v/>
      </c>
      <c r="AC462" s="16" t="inlineStr">
        <is>
          <t>25.00</t>
        </is>
      </c>
      <c r="AD462" s="16">
        <f>AC462*0.006</f>
        <v/>
      </c>
      <c r="AE462" s="16">
        <f>AC462*0.02</f>
        <v/>
      </c>
      <c r="AF462" s="16">
        <f>AC462-AD462-AE462</f>
        <v/>
      </c>
      <c r="AG462" s="16" t="n"/>
      <c r="AH462" s="16" t="n"/>
      <c r="AI462" s="16">
        <f>SUM(AG462:AH462)</f>
        <v/>
      </c>
      <c r="AJ462" s="16">
        <f>AF462-AB462+AG462+AH462</f>
        <v/>
      </c>
      <c r="AK462" s="16">
        <f>IF(C462="是","杭州","江西工厂")</f>
        <v/>
      </c>
      <c r="AL462" s="9" t="inlineStr">
        <is>
          <t>交易成功</t>
        </is>
      </c>
      <c r="AM462" s="93" t="inlineStr">
        <is>
          <t>202603062200118024144 6437984</t>
        </is>
      </c>
      <c r="AN462" s="16" t="inlineStr">
        <is>
          <t>没有申请退款</t>
        </is>
      </c>
      <c r="AO462" s="16" t="n">
        <v>0</v>
      </c>
      <c r="AP462" s="16" t="n"/>
      <c r="AQ462" s="9" t="n"/>
      <c r="AR462" t="inlineStr">
        <is>
          <t>✓</t>
        </is>
      </c>
    </row>
    <row r="463" ht="24" customHeight="1">
      <c r="A463" s="15" t="inlineStr">
        <is>
          <t>淘宝</t>
        </is>
      </c>
      <c r="B463" s="14" t="inlineStr">
        <is>
          <t>4502095815100042537</t>
        </is>
      </c>
      <c r="C463" s="14" t="inlineStr">
        <is>
          <t>是</t>
        </is>
      </c>
      <c r="D463" s="15" t="inlineStr">
        <is>
          <t>2026-03-06</t>
        </is>
      </c>
      <c r="E463" s="15" t="inlineStr">
        <is>
          <t>未知</t>
        </is>
      </c>
      <c r="F463" s="15" t="inlineStr">
        <is>
          <t>未知</t>
        </is>
      </c>
      <c r="G463" s="15" t="inlineStr">
        <is>
          <t>未知</t>
        </is>
      </c>
      <c r="H463" s="15" t="inlineStr">
        <is>
          <t>2026-03-09</t>
        </is>
      </c>
      <c r="I463" s="15" t="inlineStr">
        <is>
          <t>P24350010410</t>
        </is>
      </c>
      <c r="J463" s="15" t="inlineStr">
        <is>
          <t>畔色斗柜-普通 |樱桃木标准款九斗柜</t>
        </is>
      </c>
      <c r="K463" s="15" t="inlineStr">
        <is>
          <t>斗柜-普通版-1.6米-岩板台面</t>
        </is>
      </c>
      <c r="L463" s="15" t="inlineStr">
        <is>
          <t>否</t>
        </is>
      </c>
      <c r="M463" s="15" t="inlineStr">
        <is>
          <t>1</t>
        </is>
      </c>
      <c r="N463" s="15" t="n"/>
      <c r="O463" s="15" t="inlineStr">
        <is>
          <t>圆通速递</t>
        </is>
      </c>
      <c r="P463" s="15" t="inlineStr">
        <is>
          <t>YT2583978058718</t>
        </is>
      </c>
      <c r="Q463" s="15" t="n"/>
      <c r="R463" s="15">
        <f>IFERROR(SUMPRODUCT(('2-定价总表'!$A$3:$A$493="PPS"&amp;MID(I463,2,99))*('2-定价总表'!$C$3:$C$493=K463)*('2-定价总表'!$T$3:$T$493))*IF(M463="",1,M463),"")</f>
        <v/>
      </c>
      <c r="S463" s="49" t="n"/>
      <c r="T463" s="15" t="n"/>
      <c r="U463" s="15" t="n"/>
      <c r="V463" s="15" t="n"/>
      <c r="W463" s="15" t="n"/>
      <c r="X463" s="15" t="n"/>
      <c r="Y463" s="15" t="n"/>
      <c r="Z463" s="15" t="n"/>
      <c r="AA463" s="15" t="n"/>
      <c r="AB463" s="15">
        <f>SUM(S463:AA463)</f>
        <v/>
      </c>
      <c r="AC463" s="15" t="inlineStr">
        <is>
          <t>30.00</t>
        </is>
      </c>
      <c r="AD463" s="15">
        <f>AC463*0.006</f>
        <v/>
      </c>
      <c r="AE463" s="15">
        <f>AC463*0.02</f>
        <v/>
      </c>
      <c r="AF463" s="15">
        <f>AC463-AD463-AE463</f>
        <v/>
      </c>
      <c r="AG463" s="15" t="n"/>
      <c r="AH463" s="15" t="n"/>
      <c r="AI463" s="15">
        <f>SUM(AG463:AH463)</f>
        <v/>
      </c>
      <c r="AJ463" s="15">
        <f>AF463-AB463+AG463+AH463</f>
        <v/>
      </c>
      <c r="AK463" s="15">
        <f>IF(C463="是","杭州","江西工厂")</f>
        <v/>
      </c>
      <c r="AL463" s="6" t="inlineStr">
        <is>
          <t>交易成功</t>
        </is>
      </c>
      <c r="AM463" s="93" t="inlineStr">
        <is>
          <t>202603062300113650145 9237991</t>
        </is>
      </c>
      <c r="AN463" s="15" t="inlineStr">
        <is>
          <t>没有申请退款</t>
        </is>
      </c>
      <c r="AO463" s="15" t="n">
        <v>0</v>
      </c>
      <c r="AP463" s="15" t="n"/>
      <c r="AQ463" s="6" t="n"/>
      <c r="AR463" t="inlineStr">
        <is>
          <t>✓</t>
        </is>
      </c>
    </row>
    <row r="464">
      <c r="A464" s="16" t="inlineStr">
        <is>
          <t>淘宝</t>
        </is>
      </c>
      <c r="B464" s="14" t="inlineStr">
        <is>
          <t>3279728460972577859</t>
        </is>
      </c>
      <c r="C464" s="14" t="inlineStr">
        <is>
          <t>是</t>
        </is>
      </c>
      <c r="D464" s="16" t="inlineStr">
        <is>
          <t>2026-03-06</t>
        </is>
      </c>
      <c r="E464" s="16" t="inlineStr">
        <is>
          <t>未知</t>
        </is>
      </c>
      <c r="F464" s="16" t="inlineStr">
        <is>
          <t>未知</t>
        </is>
      </c>
      <c r="G464" s="16" t="inlineStr">
        <is>
          <t>未知</t>
        </is>
      </c>
      <c r="H464" s="16" t="inlineStr">
        <is>
          <t>2026-03-09</t>
        </is>
      </c>
      <c r="I464" s="16" t="inlineStr">
        <is>
          <t>P23980021212</t>
        </is>
      </c>
      <c r="J464" s="16" t="inlineStr">
        <is>
          <t>畔色定制书柜</t>
        </is>
      </c>
      <c r="K464" s="16" t="inlineStr">
        <is>
          <t>定制</t>
        </is>
      </c>
      <c r="L464" s="16" t="inlineStr">
        <is>
          <t>否</t>
        </is>
      </c>
      <c r="M464" s="16" t="inlineStr">
        <is>
          <t>1</t>
        </is>
      </c>
      <c r="N464" s="16" t="n"/>
      <c r="O464" s="16" t="inlineStr">
        <is>
          <t>圆通速递</t>
        </is>
      </c>
      <c r="P464" s="16" t="inlineStr">
        <is>
          <t>YT2583978063064</t>
        </is>
      </c>
      <c r="Q464" s="16" t="n"/>
      <c r="R464" s="16">
        <f>IFERROR(SUMPRODUCT(('2-定价总表'!$A$3:$A$493="PPS"&amp;MID(I464,2,99))*('2-定价总表'!$C$3:$C$493=K464)*('2-定价总表'!$T$3:$T$493))*IF(M464="",1,M464),"")</f>
        <v/>
      </c>
      <c r="S464" s="49" t="n"/>
      <c r="T464" s="16" t="n"/>
      <c r="U464" s="16" t="n"/>
      <c r="V464" s="16" t="n"/>
      <c r="W464" s="16" t="n"/>
      <c r="X464" s="16" t="n"/>
      <c r="Y464" s="16" t="n"/>
      <c r="Z464" s="16" t="n"/>
      <c r="AA464" s="16" t="n"/>
      <c r="AB464" s="16">
        <f>SUM(S464:AA464)</f>
        <v/>
      </c>
      <c r="AC464" s="16" t="inlineStr">
        <is>
          <t>33.00</t>
        </is>
      </c>
      <c r="AD464" s="16">
        <f>AC464*0.006</f>
        <v/>
      </c>
      <c r="AE464" s="16">
        <f>AC464*0.02</f>
        <v/>
      </c>
      <c r="AF464" s="16">
        <f>AC464-AD464-AE464</f>
        <v/>
      </c>
      <c r="AG464" s="16" t="n"/>
      <c r="AH464" s="16" t="n"/>
      <c r="AI464" s="16">
        <f>SUM(AG464:AH464)</f>
        <v/>
      </c>
      <c r="AJ464" s="16">
        <f>AF464-AB464+AG464+AH464</f>
        <v/>
      </c>
      <c r="AK464" s="16">
        <f>IF(C464="是","杭州","江西工厂")</f>
        <v/>
      </c>
      <c r="AL464" s="9" t="inlineStr">
        <is>
          <t>交易成功</t>
        </is>
      </c>
      <c r="AM464" s="92" t="inlineStr">
        <is>
          <t>待匹配</t>
        </is>
      </c>
      <c r="AN464" s="16" t="inlineStr">
        <is>
          <t>没有申请退款</t>
        </is>
      </c>
      <c r="AO464" s="16" t="n">
        <v>0</v>
      </c>
      <c r="AP464" s="16" t="n"/>
      <c r="AQ464" s="9" t="n"/>
      <c r="AR464" t="inlineStr">
        <is>
          <t>✓</t>
        </is>
      </c>
    </row>
    <row r="465" ht="24" customHeight="1">
      <c r="A465" s="15" t="inlineStr">
        <is>
          <t>淘宝</t>
        </is>
      </c>
      <c r="B465" s="14" t="inlineStr">
        <is>
          <t>4502111834004010233</t>
        </is>
      </c>
      <c r="C465" s="14" t="inlineStr">
        <is>
          <t>是</t>
        </is>
      </c>
      <c r="D465" s="15" t="inlineStr">
        <is>
          <t>2026-03-06</t>
        </is>
      </c>
      <c r="E465" s="15" t="inlineStr">
        <is>
          <t>未知</t>
        </is>
      </c>
      <c r="F465" s="15" t="inlineStr">
        <is>
          <t>未知</t>
        </is>
      </c>
      <c r="G465" s="15" t="inlineStr">
        <is>
          <t>未知</t>
        </is>
      </c>
      <c r="H465" s="15" t="inlineStr">
        <is>
          <t>2026-03-09</t>
        </is>
      </c>
      <c r="I465" s="15" t="inlineStr">
        <is>
          <t>P25250090403</t>
        </is>
      </c>
      <c r="J465" s="15" t="inlineStr">
        <is>
          <t>樱桃木基础餐边柜 |樱桃木AA柱餐边柜</t>
        </is>
      </c>
      <c r="K465" s="15" t="inlineStr">
        <is>
          <t>基础柜-整柜洞洞板背板-2.1米</t>
        </is>
      </c>
      <c r="L465" s="15" t="inlineStr">
        <is>
          <t>否</t>
        </is>
      </c>
      <c r="M465" s="15" t="inlineStr">
        <is>
          <t>1</t>
        </is>
      </c>
      <c r="N465" s="15" t="n"/>
      <c r="O465" s="15" t="inlineStr">
        <is>
          <t>圆通速递</t>
        </is>
      </c>
      <c r="P465" s="15" t="inlineStr">
        <is>
          <t>YT2543111805386</t>
        </is>
      </c>
      <c r="Q465" s="15" t="n"/>
      <c r="R465" s="15">
        <f>IFERROR(SUMPRODUCT(('2-定价总表'!$A$3:$A$493="PPS"&amp;MID(I465,2,99))*('2-定价总表'!$C$3:$C$493=K465)*('2-定价总表'!$T$3:$T$493))*IF(M465="",1,M465),"")</f>
        <v/>
      </c>
      <c r="S465" s="49" t="n"/>
      <c r="T465" s="15" t="n"/>
      <c r="U465" s="15" t="n"/>
      <c r="V465" s="15" t="n"/>
      <c r="W465" s="15" t="n"/>
      <c r="X465" s="15" t="n"/>
      <c r="Y465" s="15" t="n"/>
      <c r="Z465" s="15" t="n"/>
      <c r="AA465" s="15" t="n"/>
      <c r="AB465" s="15">
        <f>SUM(S465:AA465)</f>
        <v/>
      </c>
      <c r="AC465" s="15" t="inlineStr">
        <is>
          <t>40.00</t>
        </is>
      </c>
      <c r="AD465" s="15">
        <f>AC465*0.006</f>
        <v/>
      </c>
      <c r="AE465" s="15">
        <f>AC465*0.02</f>
        <v/>
      </c>
      <c r="AF465" s="15">
        <f>AC465-AD465-AE465</f>
        <v/>
      </c>
      <c r="AG465" s="15" t="n"/>
      <c r="AH465" s="15" t="n"/>
      <c r="AI465" s="15">
        <f>SUM(AG465:AH465)</f>
        <v/>
      </c>
      <c r="AJ465" s="15">
        <f>AF465-AB465+AG465+AH465</f>
        <v/>
      </c>
      <c r="AK465" s="15">
        <f>IF(C465="是","杭州","江西工厂")</f>
        <v/>
      </c>
      <c r="AL465" s="6" t="inlineStr">
        <is>
          <t>交易成功</t>
        </is>
      </c>
      <c r="AM465" s="93" t="inlineStr">
        <is>
          <t>202603062300113253145 5098282</t>
        </is>
      </c>
      <c r="AN465" s="15" t="inlineStr">
        <is>
          <t>没有申请退款</t>
        </is>
      </c>
      <c r="AO465" s="15" t="n">
        <v>0</v>
      </c>
      <c r="AP465" s="15" t="n"/>
      <c r="AQ465" s="6" t="n"/>
      <c r="AR465" t="inlineStr">
        <is>
          <t>✓</t>
        </is>
      </c>
    </row>
    <row r="466" ht="24" customHeight="1">
      <c r="A466" s="16" t="inlineStr">
        <is>
          <t>淘宝</t>
        </is>
      </c>
      <c r="B466" s="14" t="inlineStr">
        <is>
          <t>3279068799463361284</t>
        </is>
      </c>
      <c r="C466" s="14" t="inlineStr">
        <is>
          <t>是</t>
        </is>
      </c>
      <c r="D466" s="16" t="inlineStr">
        <is>
          <t>2026-03-06</t>
        </is>
      </c>
      <c r="E466" s="16" t="inlineStr">
        <is>
          <t>未知</t>
        </is>
      </c>
      <c r="F466" s="16" t="inlineStr">
        <is>
          <t>未知</t>
        </is>
      </c>
      <c r="G466" s="16" t="inlineStr">
        <is>
          <t>未知</t>
        </is>
      </c>
      <c r="H466" s="16" t="inlineStr">
        <is>
          <t>2026-03-09</t>
        </is>
      </c>
      <c r="I466" s="16" t="inlineStr">
        <is>
          <t>P25210110415</t>
        </is>
      </c>
      <c r="J466" s="16" t="inlineStr">
        <is>
          <t>畔色黑胡桃木微圆饭桌 |黑胡桃木大圆墩腿餐桌</t>
        </is>
      </c>
      <c r="K466" s="16" t="inlineStr">
        <is>
          <t>黑胡桃木实木-1.4米</t>
        </is>
      </c>
      <c r="L466" s="16" t="inlineStr">
        <is>
          <t>否</t>
        </is>
      </c>
      <c r="M466" s="16" t="inlineStr">
        <is>
          <t>1</t>
        </is>
      </c>
      <c r="N466" s="16" t="n"/>
      <c r="O466" s="16" t="inlineStr">
        <is>
          <t>圆通速递</t>
        </is>
      </c>
      <c r="P466" s="16" t="inlineStr">
        <is>
          <t>YT2538041529462</t>
        </is>
      </c>
      <c r="Q466" s="16" t="n"/>
      <c r="R466" s="16">
        <f>IFERROR(SUMPRODUCT(('2-定价总表'!$A$3:$A$493="PPS"&amp;MID(I466,2,99))*('2-定价总表'!$C$3:$C$493=K466)*('2-定价总表'!$T$3:$T$493))*IF(M466="",1,M466),"")</f>
        <v/>
      </c>
      <c r="S466" s="49" t="n"/>
      <c r="T466" s="16" t="n"/>
      <c r="U466" s="16" t="n"/>
      <c r="V466" s="16" t="n"/>
      <c r="W466" s="16" t="n"/>
      <c r="X466" s="16" t="n"/>
      <c r="Y466" s="16" t="n"/>
      <c r="Z466" s="16" t="n"/>
      <c r="AA466" s="16" t="n"/>
      <c r="AB466" s="16">
        <f>SUM(S466:AA466)</f>
        <v/>
      </c>
      <c r="AC466" s="16" t="inlineStr">
        <is>
          <t>35.00</t>
        </is>
      </c>
      <c r="AD466" s="16">
        <f>AC466*0.006</f>
        <v/>
      </c>
      <c r="AE466" s="16">
        <f>AC466*0.02</f>
        <v/>
      </c>
      <c r="AF466" s="16">
        <f>AC466-AD466-AE466</f>
        <v/>
      </c>
      <c r="AG466" s="16" t="n"/>
      <c r="AH466" s="16" t="n"/>
      <c r="AI466" s="16">
        <f>SUM(AG466:AH466)</f>
        <v/>
      </c>
      <c r="AJ466" s="16">
        <f>AF466-AB466+AG466+AH466</f>
        <v/>
      </c>
      <c r="AK466" s="16">
        <f>IF(C466="是","杭州","江西工厂")</f>
        <v/>
      </c>
      <c r="AL466" s="9" t="inlineStr">
        <is>
          <t>交易成功</t>
        </is>
      </c>
      <c r="AM466" s="92" t="inlineStr">
        <is>
          <t>待匹配</t>
        </is>
      </c>
      <c r="AN466" s="16" t="inlineStr">
        <is>
          <t>没有申请退款</t>
        </is>
      </c>
      <c r="AO466" s="16" t="n">
        <v>0</v>
      </c>
      <c r="AP466" s="16" t="n"/>
      <c r="AQ466" s="9" t="n"/>
      <c r="AR466" t="inlineStr">
        <is>
          <t>✓</t>
        </is>
      </c>
    </row>
    <row r="467" ht="24" customHeight="1">
      <c r="A467" s="15" t="inlineStr">
        <is>
          <t>淘宝</t>
        </is>
      </c>
      <c r="B467" s="14" t="inlineStr">
        <is>
          <t>3279023043848981799</t>
        </is>
      </c>
      <c r="C467" s="14" t="inlineStr">
        <is>
          <t>非已记录补单</t>
        </is>
      </c>
      <c r="D467" s="15" t="inlineStr">
        <is>
          <t>2026-03-06</t>
        </is>
      </c>
      <c r="E467" s="15" t="inlineStr">
        <is>
          <t>周先生</t>
        </is>
      </c>
      <c r="F467" s="15" t="inlineStr">
        <is>
          <t>15786478658-9333</t>
        </is>
      </c>
      <c r="G467" s="15" t="inlineStr">
        <is>
          <t>浙江省 台州市 三门县 海游街道健康路453号滨江花园9幢 501</t>
        </is>
      </c>
      <c r="H467" s="15" t="inlineStr">
        <is>
          <t>2026-04-05</t>
        </is>
      </c>
      <c r="I467" s="15" t="inlineStr">
        <is>
          <t>P25250090403</t>
        </is>
      </c>
      <c r="J467" s="15" t="inlineStr">
        <is>
          <t>樱桃木基础餐边柜 |樱桃木AA柱餐边柜</t>
        </is>
      </c>
      <c r="K467" s="15" t="inlineStr">
        <is>
          <t>基础柜-整柜洞洞板背板-2.1米</t>
        </is>
      </c>
      <c r="L467" s="15" t="inlineStr">
        <is>
          <t>是</t>
        </is>
      </c>
      <c r="M467" s="15" t="inlineStr">
        <is>
          <t>1</t>
        </is>
      </c>
      <c r="N467" s="15" t="n"/>
      <c r="O467" s="15" t="inlineStr">
        <is>
          <t>商家配送</t>
        </is>
      </c>
      <c r="P467" s="15" t="inlineStr">
        <is>
          <t>LP00799691657107</t>
        </is>
      </c>
      <c r="Q467" s="15" t="inlineStr">
        <is>
          <t>P50463710440</t>
        </is>
      </c>
      <c r="R467" s="91">
        <f>IFERROR(SUMPRODUCT(('2-定价总表'!$A$3:$A$493="PPS"&amp;MID(I467,2,99))*('2-定价总表'!$C$3:$C$493=K467)*('2-定价总表'!$T$3:$T$493))*IF(M467="",1,M467),"")</f>
        <v/>
      </c>
      <c r="S467" s="90" t="e">
        <v>#N/A</v>
      </c>
      <c r="T467" s="90" t="e">
        <v>#N/A</v>
      </c>
      <c r="U467" s="90" t="e">
        <v>#N/A</v>
      </c>
      <c r="V467" s="90" t="e">
        <v>#N/A</v>
      </c>
      <c r="W467" s="90" t="e">
        <v>#N/A</v>
      </c>
      <c r="X467" s="90" t="e">
        <v>#N/A</v>
      </c>
      <c r="Y467" s="90" t="n"/>
      <c r="Z467" s="90" t="e">
        <v>#N/A</v>
      </c>
      <c r="AA467" s="90" t="e">
        <v>#N/A</v>
      </c>
      <c r="AB467" s="15">
        <f>SUM(S467:AA467)</f>
        <v/>
      </c>
      <c r="AC467" s="15" t="inlineStr">
        <is>
          <t>40.00</t>
        </is>
      </c>
      <c r="AD467" s="15">
        <f>AC467*0.006</f>
        <v/>
      </c>
      <c r="AE467" s="15">
        <f>AC467*0.02</f>
        <v/>
      </c>
      <c r="AF467" s="15">
        <f>AC467-AD467-AE467</f>
        <v/>
      </c>
      <c r="AG467" s="15" t="n"/>
      <c r="AH467" s="15" t="n"/>
      <c r="AI467" s="15">
        <f>SUM(AG467:AH467)</f>
        <v/>
      </c>
      <c r="AJ467" s="15">
        <f>AF467-AB467+AG467+AH467</f>
        <v/>
      </c>
      <c r="AK467" s="15">
        <f>IF(C467="是","杭州","江西工厂")</f>
        <v/>
      </c>
      <c r="AL467" s="6" t="inlineStr">
        <is>
          <t>交易成功</t>
        </is>
      </c>
      <c r="AM467" s="92" t="inlineStr">
        <is>
          <t>待匹配</t>
        </is>
      </c>
      <c r="AN467" s="15" t="inlineStr">
        <is>
          <t>没有申请退款</t>
        </is>
      </c>
      <c r="AO467" s="15" t="n">
        <v>0</v>
      </c>
      <c r="AP467" s="15" t="n"/>
      <c r="AQ467" s="6" t="n"/>
      <c r="AR467" s="88" t="inlineStr">
        <is>
          <t>公式错误/未解析: 产品理论成本、产品实际成本、实际运费、上楼费、安装费、订单赔付费
[待填]成本/费用字段</t>
        </is>
      </c>
    </row>
    <row r="468" ht="24" customHeight="1">
      <c r="A468" s="16" t="inlineStr">
        <is>
          <t>淘宝</t>
        </is>
      </c>
      <c r="B468" s="14" t="inlineStr">
        <is>
          <t>3279003639338981799</t>
        </is>
      </c>
      <c r="C468" s="14" t="inlineStr">
        <is>
          <t>非已记录补单</t>
        </is>
      </c>
      <c r="D468" s="16" t="inlineStr">
        <is>
          <t>2026-03-06</t>
        </is>
      </c>
      <c r="E468" s="16" t="inlineStr">
        <is>
          <t>未知</t>
        </is>
      </c>
      <c r="F468" s="16" t="inlineStr">
        <is>
          <t>未知</t>
        </is>
      </c>
      <c r="G468" s="16" t="inlineStr">
        <is>
          <t>未知</t>
        </is>
      </c>
      <c r="H468" s="16" t="n"/>
      <c r="I468" s="16" t="inlineStr">
        <is>
          <t>P25250090403</t>
        </is>
      </c>
      <c r="J468" s="16" t="inlineStr">
        <is>
          <t>樱桃木基础餐边柜 |樱桃木AA柱餐边柜</t>
        </is>
      </c>
      <c r="K468" s="16" t="inlineStr">
        <is>
          <t>基础柜-整柜洞洞板背板-2.1米</t>
        </is>
      </c>
      <c r="L468" s="16" t="n"/>
      <c r="M468" s="16" t="inlineStr">
        <is>
          <t>1</t>
        </is>
      </c>
      <c r="N468" s="16" t="n"/>
      <c r="O468" s="16" t="n"/>
      <c r="P468" s="16" t="n"/>
      <c r="Q468" s="16" t="n"/>
      <c r="R468" s="16">
        <f>IFERROR(SUMPRODUCT(('2-定价总表'!$A$3:$A$493="PPS"&amp;MID(I468,2,99))*('2-定价总表'!$C$3:$C$493=K468)*('2-定价总表'!$T$3:$T$493))*IF(M468="",1,M468),"")</f>
        <v/>
      </c>
      <c r="S468" s="90" t="n"/>
      <c r="T468" s="90" t="n"/>
      <c r="U468" s="90" t="n"/>
      <c r="V468" s="90" t="n"/>
      <c r="W468" s="90" t="n"/>
      <c r="X468" s="90" t="n"/>
      <c r="Y468" s="90" t="n"/>
      <c r="Z468" s="90" t="n"/>
      <c r="AA468" s="90" t="n"/>
      <c r="AB468" s="16">
        <f>SUM(S468:AA468)</f>
        <v/>
      </c>
      <c r="AC468" s="16" t="n"/>
      <c r="AD468" s="16">
        <f>AC468*0.006</f>
        <v/>
      </c>
      <c r="AE468" s="16">
        <f>AC468*0.02</f>
        <v/>
      </c>
      <c r="AF468" s="16">
        <f>AC468-AD468-AE468</f>
        <v/>
      </c>
      <c r="AG468" s="16" t="n"/>
      <c r="AH468" s="16" t="n"/>
      <c r="AI468" s="16">
        <f>SUM(AG468:AH468)</f>
        <v/>
      </c>
      <c r="AJ468" s="16">
        <f>AF468-AB468+AG468+AH468</f>
        <v/>
      </c>
      <c r="AK468" s="16">
        <f>IF(C468="是","杭州","江西工厂")</f>
        <v/>
      </c>
      <c r="AL468" s="9" t="inlineStr">
        <is>
          <t>交易关闭</t>
        </is>
      </c>
      <c r="AM468" s="94" t="inlineStr">
        <is>
          <t>—</t>
        </is>
      </c>
      <c r="AN468" s="16" t="inlineStr">
        <is>
          <t>没有申请退款</t>
        </is>
      </c>
      <c r="AO468" s="16" t="n">
        <v>0</v>
      </c>
      <c r="AP468" s="16" t="n"/>
      <c r="AQ468" s="9" t="inlineStr">
        <is>
          <t>顶部的封口宽2cm，长1.8米；两侧封口宽1cm，长2.5米+材料费</t>
        </is>
      </c>
      <c r="AR468" t="inlineStr">
        <is>
          <t>✓</t>
        </is>
      </c>
    </row>
    <row r="469" ht="24" customHeight="1">
      <c r="A469" s="15" t="inlineStr">
        <is>
          <t>淘宝</t>
        </is>
      </c>
      <c r="B469" s="14" t="inlineStr">
        <is>
          <t>3277661667567612772</t>
        </is>
      </c>
      <c r="C469" s="14" t="inlineStr">
        <is>
          <t>是</t>
        </is>
      </c>
      <c r="D469" s="15" t="inlineStr">
        <is>
          <t>2026-03-05</t>
        </is>
      </c>
      <c r="E469" s="15" t="inlineStr">
        <is>
          <t>未知</t>
        </is>
      </c>
      <c r="F469" s="15" t="inlineStr">
        <is>
          <t>未知</t>
        </is>
      </c>
      <c r="G469" s="15" t="inlineStr">
        <is>
          <t>未知</t>
        </is>
      </c>
      <c r="H469" s="15" t="inlineStr">
        <is>
          <t>2026-03-07</t>
        </is>
      </c>
      <c r="I469" s="15" t="inlineStr">
        <is>
          <t>P25250130420</t>
        </is>
      </c>
      <c r="J469" s="15" t="inlineStr">
        <is>
          <t>黑胡桃木太空舱餐边柜 |黑胡桃木曜黑餐边柜</t>
        </is>
      </c>
      <c r="K469" s="15" t="inlineStr">
        <is>
          <t>曜黑柜-下柜-2.1米</t>
        </is>
      </c>
      <c r="L469" s="15" t="inlineStr">
        <is>
          <t>否</t>
        </is>
      </c>
      <c r="M469" s="15" t="inlineStr">
        <is>
          <t>1</t>
        </is>
      </c>
      <c r="N469" s="15" t="n"/>
      <c r="O469" s="15" t="inlineStr">
        <is>
          <t>圆通速递</t>
        </is>
      </c>
      <c r="P469" s="15" t="inlineStr">
        <is>
          <t>YT2543060634598</t>
        </is>
      </c>
      <c r="Q469" s="15" t="n"/>
      <c r="R469" s="15">
        <f>IFERROR(SUMPRODUCT(('2-定价总表'!$A$3:$A$493="PPS"&amp;MID(I469,2,99))*('2-定价总表'!$C$3:$C$493=K469)*('2-定价总表'!$T$3:$T$493))*IF(M469="",1,M469),"")</f>
        <v/>
      </c>
      <c r="S469" s="49" t="n"/>
      <c r="T469" s="15" t="n"/>
      <c r="U469" s="15" t="n"/>
      <c r="V469" s="15" t="n"/>
      <c r="W469" s="15" t="n"/>
      <c r="X469" s="15" t="n"/>
      <c r="Y469" s="15" t="n"/>
      <c r="Z469" s="15" t="n"/>
      <c r="AA469" s="15" t="n"/>
      <c r="AB469" s="15">
        <f>SUM(S469:AA469)</f>
        <v/>
      </c>
      <c r="AC469" s="15" t="inlineStr">
        <is>
          <t>33.00</t>
        </is>
      </c>
      <c r="AD469" s="15">
        <f>AC469*0.006</f>
        <v/>
      </c>
      <c r="AE469" s="15">
        <f>AC469*0.02</f>
        <v/>
      </c>
      <c r="AF469" s="15">
        <f>AC469-AD469-AE469</f>
        <v/>
      </c>
      <c r="AG469" s="15" t="n"/>
      <c r="AH469" s="15" t="n"/>
      <c r="AI469" s="15">
        <f>SUM(AG469:AH469)</f>
        <v/>
      </c>
      <c r="AJ469" s="15">
        <f>AF469-AB469+AG469+AH469</f>
        <v/>
      </c>
      <c r="AK469" s="15">
        <f>IF(C469="是","杭州","江西工厂")</f>
        <v/>
      </c>
      <c r="AL469" s="6" t="inlineStr">
        <is>
          <t>交易成功</t>
        </is>
      </c>
      <c r="AM469" s="92" t="inlineStr">
        <is>
          <t>待匹配</t>
        </is>
      </c>
      <c r="AN469" s="15" t="inlineStr">
        <is>
          <t>没有申请退款</t>
        </is>
      </c>
      <c r="AO469" s="15" t="n">
        <v>0</v>
      </c>
      <c r="AP469" s="15" t="n"/>
      <c r="AQ469" s="6" t="n"/>
      <c r="AR469" t="inlineStr">
        <is>
          <t>✓</t>
        </is>
      </c>
    </row>
    <row r="470" ht="48" customHeight="1">
      <c r="A470" s="16" t="inlineStr">
        <is>
          <t>淘宝</t>
        </is>
      </c>
      <c r="B470" s="14" t="inlineStr">
        <is>
          <t>5097430911469671331</t>
        </is>
      </c>
      <c r="C470" s="14" t="inlineStr">
        <is>
          <t>是</t>
        </is>
      </c>
      <c r="D470" s="16" t="inlineStr">
        <is>
          <t>2026-03-05</t>
        </is>
      </c>
      <c r="E470" s="16" t="inlineStr">
        <is>
          <t>未知</t>
        </is>
      </c>
      <c r="F470" s="16" t="inlineStr">
        <is>
          <t>未知</t>
        </is>
      </c>
      <c r="G470" s="16" t="inlineStr">
        <is>
          <t>未知</t>
        </is>
      </c>
      <c r="H470" s="16" t="inlineStr">
        <is>
          <t>2026-03-07</t>
        </is>
      </c>
      <c r="I470" s="16" t="inlineStr">
        <is>
          <t>P24250080801</t>
        </is>
      </c>
      <c r="J470" s="16" t="inlineStr">
        <is>
          <t>洞石餐边柜 |樱桃木洞石餐边大柜 |樱桃木洞石模块餐边柜</t>
        </is>
      </c>
      <c r="K470" s="16" t="inlineStr">
        <is>
          <t>洞石餐边柜-洞石整柜2.1米（多抽组合）（分类抽屉+玻璃移门+开门）</t>
        </is>
      </c>
      <c r="L470" s="16" t="inlineStr">
        <is>
          <t>否</t>
        </is>
      </c>
      <c r="M470" s="16" t="inlineStr">
        <is>
          <t>1</t>
        </is>
      </c>
      <c r="N470" s="16" t="n"/>
      <c r="O470" s="16" t="inlineStr">
        <is>
          <t>圆通速递</t>
        </is>
      </c>
      <c r="P470" s="16" t="inlineStr">
        <is>
          <t>YT2543060621453</t>
        </is>
      </c>
      <c r="Q470" s="16" t="n"/>
      <c r="R470" s="16">
        <f>IFERROR(SUMPRODUCT(('2-定价总表'!$A$3:$A$493="PPS"&amp;MID(I470,2,99))*('2-定价总表'!$C$3:$C$493=K470)*('2-定价总表'!$T$3:$T$493))*IF(M470="",1,M470),"")</f>
        <v/>
      </c>
      <c r="S470" s="49" t="n"/>
      <c r="T470" s="16" t="n"/>
      <c r="U470" s="16" t="n"/>
      <c r="V470" s="16" t="n"/>
      <c r="W470" s="16" t="n"/>
      <c r="X470" s="16" t="n"/>
      <c r="Y470" s="16" t="n"/>
      <c r="Z470" s="16" t="n"/>
      <c r="AA470" s="16" t="n"/>
      <c r="AB470" s="16">
        <f>SUM(S470:AA470)</f>
        <v/>
      </c>
      <c r="AC470" s="16" t="inlineStr">
        <is>
          <t>23.00</t>
        </is>
      </c>
      <c r="AD470" s="16">
        <f>AC470*0.006</f>
        <v/>
      </c>
      <c r="AE470" s="16">
        <f>AC470*0.02</f>
        <v/>
      </c>
      <c r="AF470" s="16">
        <f>AC470-AD470-AE470</f>
        <v/>
      </c>
      <c r="AG470" s="16" t="n"/>
      <c r="AH470" s="16" t="n"/>
      <c r="AI470" s="16">
        <f>SUM(AG470:AH470)</f>
        <v/>
      </c>
      <c r="AJ470" s="16">
        <f>AF470-AB470+AG470+AH470</f>
        <v/>
      </c>
      <c r="AK470" s="16">
        <f>IF(C470="是","杭州","江西工厂")</f>
        <v/>
      </c>
      <c r="AL470" s="9" t="inlineStr">
        <is>
          <t>交易成功</t>
        </is>
      </c>
      <c r="AM470" s="92" t="inlineStr">
        <is>
          <t>待匹配</t>
        </is>
      </c>
      <c r="AN470" s="16" t="inlineStr">
        <is>
          <t>没有申请退款</t>
        </is>
      </c>
      <c r="AO470" s="16" t="n">
        <v>0</v>
      </c>
      <c r="AP470" s="16" t="n"/>
      <c r="AQ470" s="9" t="n"/>
      <c r="AR470" t="inlineStr">
        <is>
          <t>✓</t>
        </is>
      </c>
    </row>
    <row r="471" ht="36" customHeight="1">
      <c r="A471" s="15" t="inlineStr">
        <is>
          <t>淘宝</t>
        </is>
      </c>
      <c r="B471" s="14" t="inlineStr">
        <is>
          <t>3277314807142767079</t>
        </is>
      </c>
      <c r="C471" s="14" t="inlineStr">
        <is>
          <t>是</t>
        </is>
      </c>
      <c r="D471" s="15" t="inlineStr">
        <is>
          <t>2026-03-05</t>
        </is>
      </c>
      <c r="E471" s="15" t="inlineStr">
        <is>
          <t>未知</t>
        </is>
      </c>
      <c r="F471" s="15" t="inlineStr">
        <is>
          <t>未知</t>
        </is>
      </c>
      <c r="G471" s="15" t="inlineStr">
        <is>
          <t>未知</t>
        </is>
      </c>
      <c r="H471" s="15" t="inlineStr">
        <is>
          <t>2026-03-07</t>
        </is>
      </c>
      <c r="I471" s="15" t="inlineStr">
        <is>
          <t>P23250050202</t>
        </is>
      </c>
      <c r="J471" s="15" t="inlineStr">
        <is>
          <t>万象餐边柜 |樱桃木旋转餐边柜</t>
        </is>
      </c>
      <c r="K471" s="15" t="inlineStr">
        <is>
          <t>旋转餐边柜-洞洞板-下柜（无桌）-1.6米</t>
        </is>
      </c>
      <c r="L471" s="15" t="n"/>
      <c r="M471" s="15" t="inlineStr">
        <is>
          <t>1</t>
        </is>
      </c>
      <c r="N471" s="15" t="n"/>
      <c r="O471" s="15" t="inlineStr">
        <is>
          <t>圆通速递</t>
        </is>
      </c>
      <c r="P471" s="15" t="inlineStr">
        <is>
          <t>YT2537990034106</t>
        </is>
      </c>
      <c r="Q471" s="15" t="n"/>
      <c r="R471" s="15">
        <f>IFERROR(SUMPRODUCT(('2-定价总表'!$A$3:$A$493="PPS"&amp;MID(I471,2,99))*('2-定价总表'!$C$3:$C$493=K471)*('2-定价总表'!$T$3:$T$493))*IF(M471="",1,M471),"")</f>
        <v/>
      </c>
      <c r="S471" s="49" t="n"/>
      <c r="T471" s="15" t="n"/>
      <c r="U471" s="15" t="n"/>
      <c r="V471" s="15" t="n"/>
      <c r="W471" s="15" t="n"/>
      <c r="X471" s="15" t="n"/>
      <c r="Y471" s="15" t="n"/>
      <c r="Z471" s="15" t="n"/>
      <c r="AA471" s="15" t="n"/>
      <c r="AB471" s="15">
        <f>SUM(S471:AA471)</f>
        <v/>
      </c>
      <c r="AC471" s="15" t="inlineStr">
        <is>
          <t>40.00</t>
        </is>
      </c>
      <c r="AD471" s="15">
        <f>AC471*0.006</f>
        <v/>
      </c>
      <c r="AE471" s="15">
        <f>AC471*0.02</f>
        <v/>
      </c>
      <c r="AF471" s="15">
        <f>AC471-AD471-AE471</f>
        <v/>
      </c>
      <c r="AG471" s="15" t="n"/>
      <c r="AH471" s="15" t="n"/>
      <c r="AI471" s="15">
        <f>SUM(AG471:AH471)</f>
        <v/>
      </c>
      <c r="AJ471" s="15">
        <f>AF471-AB471+AG471+AH471</f>
        <v/>
      </c>
      <c r="AK471" s="15">
        <f>IF(C471="是","杭州","江西工厂")</f>
        <v/>
      </c>
      <c r="AL471" s="6" t="inlineStr">
        <is>
          <t>交易成功</t>
        </is>
      </c>
      <c r="AM471" s="92" t="inlineStr">
        <is>
          <t>待匹配</t>
        </is>
      </c>
      <c r="AN471" s="15" t="inlineStr">
        <is>
          <t>没有申请退款</t>
        </is>
      </c>
      <c r="AO471" s="15" t="n">
        <v>0</v>
      </c>
      <c r="AP471" s="15" t="n"/>
      <c r="AQ471" s="6" t="n"/>
      <c r="AR471" t="inlineStr">
        <is>
          <t>✓</t>
        </is>
      </c>
    </row>
    <row r="472">
      <c r="A472" s="16" t="inlineStr">
        <is>
          <t>淘宝</t>
        </is>
      </c>
      <c r="B472" s="14" t="inlineStr">
        <is>
          <t>3277314807143767079</t>
        </is>
      </c>
      <c r="C472" s="14" t="inlineStr">
        <is>
          <t>是</t>
        </is>
      </c>
      <c r="D472" s="16" t="inlineStr">
        <is>
          <t>2026-03-05</t>
        </is>
      </c>
      <c r="E472" s="16" t="inlineStr">
        <is>
          <t>未知</t>
        </is>
      </c>
      <c r="F472" s="16" t="inlineStr">
        <is>
          <t>未知</t>
        </is>
      </c>
      <c r="G472" s="16" t="inlineStr">
        <is>
          <t>未知</t>
        </is>
      </c>
      <c r="H472" s="16" t="inlineStr">
        <is>
          <t>2026-03-07</t>
        </is>
      </c>
      <c r="I472" s="16" t="inlineStr">
        <is>
          <t>P26990050428</t>
        </is>
      </c>
      <c r="J472" s="16" t="inlineStr">
        <is>
          <t>商家安装sku</t>
        </is>
      </c>
      <c r="K472" s="16" t="inlineStr">
        <is>
          <t>商家安装sku</t>
        </is>
      </c>
      <c r="L472" s="16" t="n"/>
      <c r="M472" s="16" t="inlineStr">
        <is>
          <t>1</t>
        </is>
      </c>
      <c r="N472" s="16" t="n"/>
      <c r="O472" s="16" t="inlineStr">
        <is>
          <t>圆通速递</t>
        </is>
      </c>
      <c r="P472" s="16" t="inlineStr">
        <is>
          <t>YT2537990034106</t>
        </is>
      </c>
      <c r="Q472" s="16" t="n"/>
      <c r="R472" s="16">
        <f>IFERROR(SUMPRODUCT(('2-定价总表'!$A$3:$A$493="PPS"&amp;MID(I472,2,99))*('2-定价总表'!$C$3:$C$493=K472)*('2-定价总表'!$T$3:$T$493))*IF(M472="",1,M472),"")</f>
        <v/>
      </c>
      <c r="S472" s="49" t="n"/>
      <c r="T472" s="16" t="n"/>
      <c r="U472" s="16" t="n"/>
      <c r="V472" s="16" t="n"/>
      <c r="W472" s="16" t="n"/>
      <c r="X472" s="16" t="n"/>
      <c r="Y472" s="16" t="n"/>
      <c r="Z472" s="16" t="n"/>
      <c r="AA472" s="16" t="n"/>
      <c r="AB472" s="16">
        <f>SUM(S472:AA472)</f>
        <v/>
      </c>
      <c r="AC472" s="16" t="inlineStr">
        <is>
          <t>0.00</t>
        </is>
      </c>
      <c r="AD472" s="16">
        <f>AC472*0.006</f>
        <v/>
      </c>
      <c r="AE472" s="16">
        <f>AC472*0.02</f>
        <v/>
      </c>
      <c r="AF472" s="16">
        <f>AC472-AD472-AE472</f>
        <v/>
      </c>
      <c r="AG472" s="16" t="n"/>
      <c r="AH472" s="16" t="n"/>
      <c r="AI472" s="16">
        <f>SUM(AG472:AH472)</f>
        <v/>
      </c>
      <c r="AJ472" s="16">
        <f>AF472-AB472+AG472+AH472</f>
        <v/>
      </c>
      <c r="AK472" s="16">
        <f>IF(C472="是","杭州","江西工厂")</f>
        <v/>
      </c>
      <c r="AL472" s="9" t="inlineStr">
        <is>
          <t>交易成功</t>
        </is>
      </c>
      <c r="AM472" s="92" t="inlineStr">
        <is>
          <t>待匹配</t>
        </is>
      </c>
      <c r="AN472" s="16" t="inlineStr">
        <is>
          <t>没有申请退款</t>
        </is>
      </c>
      <c r="AO472" s="16" t="n">
        <v>0</v>
      </c>
      <c r="AP472" s="16" t="n"/>
      <c r="AQ472" s="9" t="n"/>
      <c r="AR472" t="inlineStr">
        <is>
          <t>✓</t>
        </is>
      </c>
    </row>
    <row r="473" ht="36" customHeight="1">
      <c r="A473" s="15" t="inlineStr">
        <is>
          <t>淘宝</t>
        </is>
      </c>
      <c r="B473" s="14" t="inlineStr">
        <is>
          <t>3277540956951455685</t>
        </is>
      </c>
      <c r="C473" s="14" t="inlineStr">
        <is>
          <t>是</t>
        </is>
      </c>
      <c r="D473" s="15" t="inlineStr">
        <is>
          <t>2026-03-05</t>
        </is>
      </c>
      <c r="E473" s="15" t="inlineStr">
        <is>
          <t>未知</t>
        </is>
      </c>
      <c r="F473" s="15" t="inlineStr">
        <is>
          <t>未知</t>
        </is>
      </c>
      <c r="G473" s="15" t="inlineStr">
        <is>
          <t>未知</t>
        </is>
      </c>
      <c r="H473" s="15" t="inlineStr">
        <is>
          <t>2026-03-07</t>
        </is>
      </c>
      <c r="I473" s="15" t="inlineStr">
        <is>
          <t>P23250050202</t>
        </is>
      </c>
      <c r="J473" s="15" t="inlineStr">
        <is>
          <t>万象餐边柜 |樱桃木旋转餐边柜</t>
        </is>
      </c>
      <c r="K473" s="15" t="inlineStr">
        <is>
          <t>旋转餐边柜-洞洞板-下柜（无桌）-1.6米</t>
        </is>
      </c>
      <c r="L473" s="15" t="n"/>
      <c r="M473" s="15" t="inlineStr">
        <is>
          <t>1</t>
        </is>
      </c>
      <c r="N473" s="15" t="n"/>
      <c r="O473" s="15" t="inlineStr">
        <is>
          <t>圆通速递</t>
        </is>
      </c>
      <c r="P473" s="15" t="inlineStr">
        <is>
          <t>YT2543060624489</t>
        </is>
      </c>
      <c r="Q473" s="15" t="n"/>
      <c r="R473" s="15">
        <f>IFERROR(SUMPRODUCT(('2-定价总表'!$A$3:$A$493="PPS"&amp;MID(I473,2,99))*('2-定价总表'!$C$3:$C$493=K473)*('2-定价总表'!$T$3:$T$493))*IF(M473="",1,M473),"")</f>
        <v/>
      </c>
      <c r="S473" s="49" t="n"/>
      <c r="T473" s="15" t="n"/>
      <c r="U473" s="15" t="n"/>
      <c r="V473" s="15" t="n"/>
      <c r="W473" s="15" t="n"/>
      <c r="X473" s="15" t="n"/>
      <c r="Y473" s="15" t="n"/>
      <c r="Z473" s="15" t="n"/>
      <c r="AA473" s="15" t="n"/>
      <c r="AB473" s="15">
        <f>SUM(S473:AA473)</f>
        <v/>
      </c>
      <c r="AC473" s="15" t="inlineStr">
        <is>
          <t>24.00</t>
        </is>
      </c>
      <c r="AD473" s="15">
        <f>AC473*0.006</f>
        <v/>
      </c>
      <c r="AE473" s="15">
        <f>AC473*0.02</f>
        <v/>
      </c>
      <c r="AF473" s="15">
        <f>AC473-AD473-AE473</f>
        <v/>
      </c>
      <c r="AG473" s="15" t="n"/>
      <c r="AH473" s="15" t="n"/>
      <c r="AI473" s="15">
        <f>SUM(AG473:AH473)</f>
        <v/>
      </c>
      <c r="AJ473" s="15">
        <f>AF473-AB473+AG473+AH473</f>
        <v/>
      </c>
      <c r="AK473" s="15">
        <f>IF(C473="是","杭州","江西工厂")</f>
        <v/>
      </c>
      <c r="AL473" s="6" t="inlineStr">
        <is>
          <t>交易成功</t>
        </is>
      </c>
      <c r="AM473" s="92" t="inlineStr">
        <is>
          <t>待匹配</t>
        </is>
      </c>
      <c r="AN473" s="15" t="inlineStr">
        <is>
          <t>没有申请退款</t>
        </is>
      </c>
      <c r="AO473" s="15" t="n">
        <v>0</v>
      </c>
      <c r="AP473" s="15" t="n"/>
      <c r="AQ473" s="6" t="n"/>
      <c r="AR473" t="inlineStr">
        <is>
          <t>✓</t>
        </is>
      </c>
    </row>
    <row r="474">
      <c r="A474" s="16" t="inlineStr">
        <is>
          <t>淘宝</t>
        </is>
      </c>
      <c r="B474" s="14" t="inlineStr">
        <is>
          <t>3277540956952455685</t>
        </is>
      </c>
      <c r="C474" s="14" t="inlineStr">
        <is>
          <t>是</t>
        </is>
      </c>
      <c r="D474" s="16" t="inlineStr">
        <is>
          <t>2026-03-05</t>
        </is>
      </c>
      <c r="E474" s="16" t="inlineStr">
        <is>
          <t>未知</t>
        </is>
      </c>
      <c r="F474" s="16" t="inlineStr">
        <is>
          <t>未知</t>
        </is>
      </c>
      <c r="G474" s="16" t="inlineStr">
        <is>
          <t>未知</t>
        </is>
      </c>
      <c r="H474" s="16" t="inlineStr">
        <is>
          <t>2026-03-07</t>
        </is>
      </c>
      <c r="I474" s="16" t="inlineStr">
        <is>
          <t>P26990050428</t>
        </is>
      </c>
      <c r="J474" s="16" t="inlineStr">
        <is>
          <t>商家安装sku</t>
        </is>
      </c>
      <c r="K474" s="16" t="inlineStr">
        <is>
          <t>商家安装sku</t>
        </is>
      </c>
      <c r="L474" s="16" t="n"/>
      <c r="M474" s="16" t="inlineStr">
        <is>
          <t>1</t>
        </is>
      </c>
      <c r="N474" s="16" t="n"/>
      <c r="O474" s="16" t="inlineStr">
        <is>
          <t>圆通速递</t>
        </is>
      </c>
      <c r="P474" s="16" t="inlineStr">
        <is>
          <t>YT2543060624489</t>
        </is>
      </c>
      <c r="Q474" s="16" t="n"/>
      <c r="R474" s="16">
        <f>IFERROR(SUMPRODUCT(('2-定价总表'!$A$3:$A$493="PPS"&amp;MID(I474,2,99))*('2-定价总表'!$C$3:$C$493=K474)*('2-定价总表'!$T$3:$T$493))*IF(M474="",1,M474),"")</f>
        <v/>
      </c>
      <c r="S474" s="49" t="n"/>
      <c r="T474" s="16" t="n"/>
      <c r="U474" s="16" t="n"/>
      <c r="V474" s="16" t="n"/>
      <c r="W474" s="16" t="n"/>
      <c r="X474" s="16" t="n"/>
      <c r="Y474" s="16" t="n"/>
      <c r="Z474" s="16" t="n"/>
      <c r="AA474" s="16" t="n"/>
      <c r="AB474" s="16">
        <f>SUM(S474:AA474)</f>
        <v/>
      </c>
      <c r="AC474" s="16" t="inlineStr">
        <is>
          <t>0.00</t>
        </is>
      </c>
      <c r="AD474" s="16">
        <f>AC474*0.006</f>
        <v/>
      </c>
      <c r="AE474" s="16">
        <f>AC474*0.02</f>
        <v/>
      </c>
      <c r="AF474" s="16">
        <f>AC474-AD474-AE474</f>
        <v/>
      </c>
      <c r="AG474" s="16" t="n"/>
      <c r="AH474" s="16" t="n"/>
      <c r="AI474" s="16">
        <f>SUM(AG474:AH474)</f>
        <v/>
      </c>
      <c r="AJ474" s="16">
        <f>AF474-AB474+AG474+AH474</f>
        <v/>
      </c>
      <c r="AK474" s="16">
        <f>IF(C474="是","杭州","江西工厂")</f>
        <v/>
      </c>
      <c r="AL474" s="9" t="inlineStr">
        <is>
          <t>交易成功</t>
        </is>
      </c>
      <c r="AM474" s="92" t="inlineStr">
        <is>
          <t>待匹配</t>
        </is>
      </c>
      <c r="AN474" s="16" t="inlineStr">
        <is>
          <t>没有申请退款</t>
        </is>
      </c>
      <c r="AO474" s="16" t="n">
        <v>0</v>
      </c>
      <c r="AP474" s="16" t="n"/>
      <c r="AQ474" s="9" t="n"/>
      <c r="AR474" t="inlineStr">
        <is>
          <t>✓</t>
        </is>
      </c>
    </row>
    <row r="475" ht="36" customHeight="1">
      <c r="A475" s="15" t="inlineStr">
        <is>
          <t>淘宝</t>
        </is>
      </c>
      <c r="B475" s="14" t="inlineStr">
        <is>
          <t>3277407973600025376</t>
        </is>
      </c>
      <c r="C475" s="14" t="inlineStr">
        <is>
          <t>是</t>
        </is>
      </c>
      <c r="D475" s="15" t="inlineStr">
        <is>
          <t>2026-03-05</t>
        </is>
      </c>
      <c r="E475" s="15" t="inlineStr">
        <is>
          <t>未知</t>
        </is>
      </c>
      <c r="F475" s="15" t="inlineStr">
        <is>
          <t>未知</t>
        </is>
      </c>
      <c r="G475" s="15" t="inlineStr">
        <is>
          <t>未知</t>
        </is>
      </c>
      <c r="H475" s="15" t="inlineStr">
        <is>
          <t>2026-03-07</t>
        </is>
      </c>
      <c r="I475" s="15" t="inlineStr">
        <is>
          <t>P23250050202</t>
        </is>
      </c>
      <c r="J475" s="15" t="inlineStr">
        <is>
          <t>万象餐边柜 |樱桃木旋转餐边柜</t>
        </is>
      </c>
      <c r="K475" s="15" t="inlineStr">
        <is>
          <t>旋转餐边柜-洞洞板-下柜（无桌）-1.6米</t>
        </is>
      </c>
      <c r="L475" s="15" t="n"/>
      <c r="M475" s="15" t="inlineStr">
        <is>
          <t>1</t>
        </is>
      </c>
      <c r="N475" s="15" t="n"/>
      <c r="O475" s="15" t="inlineStr">
        <is>
          <t>圆通速递</t>
        </is>
      </c>
      <c r="P475" s="15" t="inlineStr">
        <is>
          <t>YT2543060623910</t>
        </is>
      </c>
      <c r="Q475" s="15" t="n"/>
      <c r="R475" s="15">
        <f>IFERROR(SUMPRODUCT(('2-定价总表'!$A$3:$A$493="PPS"&amp;MID(I475,2,99))*('2-定价总表'!$C$3:$C$493=K475)*('2-定价总表'!$T$3:$T$493))*IF(M475="",1,M475),"")</f>
        <v/>
      </c>
      <c r="S475" s="49" t="n"/>
      <c r="T475" s="15" t="n"/>
      <c r="U475" s="15" t="n"/>
      <c r="V475" s="15" t="n"/>
      <c r="W475" s="15" t="n"/>
      <c r="X475" s="15" t="n"/>
      <c r="Y475" s="15" t="n"/>
      <c r="Z475" s="15" t="n"/>
      <c r="AA475" s="15" t="n"/>
      <c r="AB475" s="15">
        <f>SUM(S475:AA475)</f>
        <v/>
      </c>
      <c r="AC475" s="15" t="inlineStr">
        <is>
          <t>34.00</t>
        </is>
      </c>
      <c r="AD475" s="15">
        <f>AC475*0.006</f>
        <v/>
      </c>
      <c r="AE475" s="15">
        <f>AC475*0.02</f>
        <v/>
      </c>
      <c r="AF475" s="15">
        <f>AC475-AD475-AE475</f>
        <v/>
      </c>
      <c r="AG475" s="15" t="n"/>
      <c r="AH475" s="15" t="n"/>
      <c r="AI475" s="15">
        <f>SUM(AG475:AH475)</f>
        <v/>
      </c>
      <c r="AJ475" s="15">
        <f>AF475-AB475+AG475+AH475</f>
        <v/>
      </c>
      <c r="AK475" s="15">
        <f>IF(C475="是","杭州","江西工厂")</f>
        <v/>
      </c>
      <c r="AL475" s="6" t="inlineStr">
        <is>
          <t>交易成功</t>
        </is>
      </c>
      <c r="AM475" s="92" t="inlineStr">
        <is>
          <t>待匹配</t>
        </is>
      </c>
      <c r="AN475" s="15" t="inlineStr">
        <is>
          <t>没有申请退款</t>
        </is>
      </c>
      <c r="AO475" s="15" t="n">
        <v>0</v>
      </c>
      <c r="AP475" s="15" t="n"/>
      <c r="AQ475" s="6" t="n"/>
      <c r="AR475" t="inlineStr">
        <is>
          <t>✓</t>
        </is>
      </c>
    </row>
    <row r="476">
      <c r="A476" s="16" t="inlineStr">
        <is>
          <t>淘宝</t>
        </is>
      </c>
      <c r="B476" s="14" t="inlineStr">
        <is>
          <t>3277407973601025376</t>
        </is>
      </c>
      <c r="C476" s="14" t="inlineStr">
        <is>
          <t>是</t>
        </is>
      </c>
      <c r="D476" s="16" t="inlineStr">
        <is>
          <t>2026-03-05</t>
        </is>
      </c>
      <c r="E476" s="16" t="inlineStr">
        <is>
          <t>未知</t>
        </is>
      </c>
      <c r="F476" s="16" t="inlineStr">
        <is>
          <t>未知</t>
        </is>
      </c>
      <c r="G476" s="16" t="inlineStr">
        <is>
          <t>未知</t>
        </is>
      </c>
      <c r="H476" s="16" t="inlineStr">
        <is>
          <t>2026-03-07</t>
        </is>
      </c>
      <c r="I476" s="16" t="inlineStr">
        <is>
          <t>P26990050428</t>
        </is>
      </c>
      <c r="J476" s="16" t="inlineStr">
        <is>
          <t>商家安装sku</t>
        </is>
      </c>
      <c r="K476" s="16" t="inlineStr">
        <is>
          <t>商家安装sku</t>
        </is>
      </c>
      <c r="L476" s="16" t="n"/>
      <c r="M476" s="16" t="inlineStr">
        <is>
          <t>1</t>
        </is>
      </c>
      <c r="N476" s="16" t="n"/>
      <c r="O476" s="16" t="inlineStr">
        <is>
          <t>圆通速递</t>
        </is>
      </c>
      <c r="P476" s="16" t="inlineStr">
        <is>
          <t>YT2543060623910</t>
        </is>
      </c>
      <c r="Q476" s="16" t="n"/>
      <c r="R476" s="16">
        <f>IFERROR(SUMPRODUCT(('2-定价总表'!$A$3:$A$493="PPS"&amp;MID(I476,2,99))*('2-定价总表'!$C$3:$C$493=K476)*('2-定价总表'!$T$3:$T$493))*IF(M476="",1,M476),"")</f>
        <v/>
      </c>
      <c r="S476" s="49" t="n"/>
      <c r="T476" s="16" t="n"/>
      <c r="U476" s="16" t="n"/>
      <c r="V476" s="16" t="n"/>
      <c r="W476" s="16" t="n"/>
      <c r="X476" s="16" t="n"/>
      <c r="Y476" s="16" t="n"/>
      <c r="Z476" s="16" t="n"/>
      <c r="AA476" s="16" t="n"/>
      <c r="AB476" s="16">
        <f>SUM(S476:AA476)</f>
        <v/>
      </c>
      <c r="AC476" s="16" t="inlineStr">
        <is>
          <t>0.00</t>
        </is>
      </c>
      <c r="AD476" s="16">
        <f>AC476*0.006</f>
        <v/>
      </c>
      <c r="AE476" s="16">
        <f>AC476*0.02</f>
        <v/>
      </c>
      <c r="AF476" s="16">
        <f>AC476-AD476-AE476</f>
        <v/>
      </c>
      <c r="AG476" s="16" t="n"/>
      <c r="AH476" s="16" t="n"/>
      <c r="AI476" s="16">
        <f>SUM(AG476:AH476)</f>
        <v/>
      </c>
      <c r="AJ476" s="16">
        <f>AF476-AB476+AG476+AH476</f>
        <v/>
      </c>
      <c r="AK476" s="16">
        <f>IF(C476="是","杭州","江西工厂")</f>
        <v/>
      </c>
      <c r="AL476" s="9" t="inlineStr">
        <is>
          <t>交易成功</t>
        </is>
      </c>
      <c r="AM476" s="92" t="inlineStr">
        <is>
          <t>待匹配</t>
        </is>
      </c>
      <c r="AN476" s="16" t="inlineStr">
        <is>
          <t>没有申请退款</t>
        </is>
      </c>
      <c r="AO476" s="16" t="n">
        <v>0</v>
      </c>
      <c r="AP476" s="16" t="n"/>
      <c r="AQ476" s="9" t="n"/>
      <c r="AR476" t="inlineStr">
        <is>
          <t>✓</t>
        </is>
      </c>
    </row>
    <row r="477" ht="24" customHeight="1">
      <c r="A477" s="15" t="inlineStr">
        <is>
          <t>淘宝</t>
        </is>
      </c>
      <c r="B477" s="14" t="inlineStr">
        <is>
          <t>3277407973602025376</t>
        </is>
      </c>
      <c r="C477" s="14" t="inlineStr">
        <is>
          <t>是</t>
        </is>
      </c>
      <c r="D477" s="15" t="inlineStr">
        <is>
          <t>2026-03-05</t>
        </is>
      </c>
      <c r="E477" s="15" t="inlineStr">
        <is>
          <t>未知</t>
        </is>
      </c>
      <c r="F477" s="15" t="inlineStr">
        <is>
          <t>未知</t>
        </is>
      </c>
      <c r="G477" s="15" t="inlineStr">
        <is>
          <t>未知</t>
        </is>
      </c>
      <c r="H477" s="15" t="inlineStr">
        <is>
          <t>2026-03-07</t>
        </is>
      </c>
      <c r="I477" s="15" t="inlineStr">
        <is>
          <t>P26990090428</t>
        </is>
      </c>
      <c r="J477" s="15" t="inlineStr">
        <is>
          <t>淘宝自动生成sku-送货入户</t>
        </is>
      </c>
      <c r="K477" s="15" t="inlineStr">
        <is>
          <t>淘宝自动生成sku-送货入户</t>
        </is>
      </c>
      <c r="L477" s="15" t="n"/>
      <c r="M477" s="15" t="inlineStr">
        <is>
          <t>1</t>
        </is>
      </c>
      <c r="N477" s="15" t="n"/>
      <c r="O477" s="15" t="inlineStr">
        <is>
          <t>圆通速递</t>
        </is>
      </c>
      <c r="P477" s="15" t="inlineStr">
        <is>
          <t>YT2543060623910</t>
        </is>
      </c>
      <c r="Q477" s="15" t="n"/>
      <c r="R477" s="15">
        <f>IFERROR(SUMPRODUCT(('2-定价总表'!$A$3:$A$493="PPS"&amp;MID(I477,2,99))*('2-定价总表'!$C$3:$C$493=K477)*('2-定价总表'!$T$3:$T$493))*IF(M477="",1,M477),"")</f>
        <v/>
      </c>
      <c r="S477" s="49" t="n"/>
      <c r="T477" s="15" t="n"/>
      <c r="U477" s="15" t="n"/>
      <c r="V477" s="15" t="n"/>
      <c r="W477" s="15" t="n"/>
      <c r="X477" s="15" t="n"/>
      <c r="Y477" s="15" t="n"/>
      <c r="Z477" s="15" t="n"/>
      <c r="AA477" s="15" t="n"/>
      <c r="AB477" s="15">
        <f>SUM(S477:AA477)</f>
        <v/>
      </c>
      <c r="AC477" s="15" t="inlineStr">
        <is>
          <t>0.00</t>
        </is>
      </c>
      <c r="AD477" s="15">
        <f>AC477*0.006</f>
        <v/>
      </c>
      <c r="AE477" s="15">
        <f>AC477*0.02</f>
        <v/>
      </c>
      <c r="AF477" s="15">
        <f>AC477-AD477-AE477</f>
        <v/>
      </c>
      <c r="AG477" s="15" t="n"/>
      <c r="AH477" s="15" t="n"/>
      <c r="AI477" s="15">
        <f>SUM(AG477:AH477)</f>
        <v/>
      </c>
      <c r="AJ477" s="15">
        <f>AF477-AB477+AG477+AH477</f>
        <v/>
      </c>
      <c r="AK477" s="15">
        <f>IF(C477="是","杭州","江西工厂")</f>
        <v/>
      </c>
      <c r="AL477" s="6" t="inlineStr">
        <is>
          <t>交易成功</t>
        </is>
      </c>
      <c r="AM477" s="92" t="inlineStr">
        <is>
          <t>待匹配</t>
        </is>
      </c>
      <c r="AN477" s="15" t="inlineStr">
        <is>
          <t>没有申请退款</t>
        </is>
      </c>
      <c r="AO477" s="15" t="n">
        <v>0</v>
      </c>
      <c r="AP477" s="15" t="n"/>
      <c r="AQ477" s="6" t="n"/>
      <c r="AR477" t="inlineStr">
        <is>
          <t>✓</t>
        </is>
      </c>
    </row>
    <row r="478" ht="24" customHeight="1">
      <c r="A478" s="16" t="inlineStr">
        <is>
          <t>淘宝</t>
        </is>
      </c>
      <c r="B478" s="14" t="inlineStr">
        <is>
          <t>4502100492030006538</t>
        </is>
      </c>
      <c r="C478" s="14" t="inlineStr">
        <is>
          <t>非已记录补单</t>
        </is>
      </c>
      <c r="D478" s="16" t="inlineStr">
        <is>
          <t>2026-03-05</t>
        </is>
      </c>
      <c r="E478" s="16" t="inlineStr">
        <is>
          <t>袁晓园</t>
        </is>
      </c>
      <c r="F478" s="16" t="inlineStr">
        <is>
          <t>13141079984-2123</t>
        </is>
      </c>
      <c r="G478" s="16" t="inlineStr">
        <is>
          <t>北京 北京市 朝阳区 六里屯街道北京市朝阳区甜水园北里13号楼902</t>
        </is>
      </c>
      <c r="H478" s="16" t="inlineStr">
        <is>
          <t>2026-04-08</t>
        </is>
      </c>
      <c r="I478" s="16" t="inlineStr">
        <is>
          <t>P25250100405</t>
        </is>
      </c>
      <c r="J478" s="16" t="inlineStr">
        <is>
          <t>樱桃木窄柜 |樱桃木1米餐边柜</t>
        </is>
      </c>
      <c r="K478" s="16" t="inlineStr">
        <is>
          <t>窄柜-整柜洞石背板-1.2米</t>
        </is>
      </c>
      <c r="L478" s="16" t="inlineStr">
        <is>
          <t>是</t>
        </is>
      </c>
      <c r="M478" s="16" t="inlineStr">
        <is>
          <t>1</t>
        </is>
      </c>
      <c r="N478" s="16" t="n"/>
      <c r="O478" s="16" t="inlineStr">
        <is>
          <t>壹米滴答快运</t>
        </is>
      </c>
      <c r="P478" s="16" t="inlineStr">
        <is>
          <t>700907567334</t>
        </is>
      </c>
      <c r="Q478" s="16" t="inlineStr">
        <is>
          <t>P50942630610</t>
        </is>
      </c>
      <c r="R478" s="91">
        <f>IFERROR(SUMPRODUCT(('2-定价总表'!$A$3:$A$493="PPS"&amp;MID(I478,2,99))*('2-定价总表'!$C$3:$C$493=K478)*('2-定价总表'!$T$3:$T$493))*IF(M478="",1,M478),"")</f>
        <v/>
      </c>
      <c r="S478" s="90" t="e">
        <v>#N/A</v>
      </c>
      <c r="T478" s="90" t="e">
        <v>#N/A</v>
      </c>
      <c r="U478" s="90" t="e">
        <v>#N/A</v>
      </c>
      <c r="V478" s="90" t="e">
        <v>#N/A</v>
      </c>
      <c r="W478" s="90" t="e">
        <v>#N/A</v>
      </c>
      <c r="X478" s="90" t="e">
        <v>#N/A</v>
      </c>
      <c r="Y478" s="90" t="n"/>
      <c r="Z478" s="90" t="e">
        <v>#N/A</v>
      </c>
      <c r="AA478" s="90" t="e">
        <v>#N/A</v>
      </c>
      <c r="AB478" s="16">
        <f>SUM(S478:AA478)</f>
        <v/>
      </c>
      <c r="AC478" s="16" t="inlineStr">
        <is>
          <t>100.00</t>
        </is>
      </c>
      <c r="AD478" s="16">
        <f>AC478*0.006</f>
        <v/>
      </c>
      <c r="AE478" s="16">
        <f>AC478*0.02</f>
        <v/>
      </c>
      <c r="AF478" s="16">
        <f>AC478-AD478-AE478</f>
        <v/>
      </c>
      <c r="AG478" s="16" t="n"/>
      <c r="AH478" s="16" t="n"/>
      <c r="AI478" s="16">
        <f>SUM(AG478:AH478)</f>
        <v/>
      </c>
      <c r="AJ478" s="16">
        <f>AF478-AB478+AG478+AH478</f>
        <v/>
      </c>
      <c r="AK478" s="16">
        <f>IF(C478="是","杭州","江西工厂")</f>
        <v/>
      </c>
      <c r="AL478" s="9" t="inlineStr">
        <is>
          <t>交易成功</t>
        </is>
      </c>
      <c r="AM478" s="93" t="inlineStr">
        <is>
          <t>202603052300114451145 0394388</t>
        </is>
      </c>
      <c r="AN478" s="16" t="inlineStr">
        <is>
          <t>没有申请退款</t>
        </is>
      </c>
      <c r="AO478" s="16" t="n">
        <v>0</v>
      </c>
      <c r="AP478" s="16" t="n"/>
      <c r="AQ478" s="9" t="inlineStr">
        <is>
          <t>下柜改43cm，定制</t>
        </is>
      </c>
      <c r="AR478" s="88" t="inlineStr">
        <is>
          <t>公式错误/未解析: 产品理论成本、产品实际成本、实际运费、上楼费、安装费、订单赔付费
[待填]成本/费用字段</t>
        </is>
      </c>
    </row>
    <row r="479" ht="24" customHeight="1">
      <c r="A479" s="15" t="inlineStr">
        <is>
          <t>淘宝</t>
        </is>
      </c>
      <c r="B479" s="14" t="inlineStr">
        <is>
          <t>4502092320085015720</t>
        </is>
      </c>
      <c r="C479" s="14" t="inlineStr">
        <is>
          <t>非已记录补单</t>
        </is>
      </c>
      <c r="D479" s="15" t="inlineStr">
        <is>
          <t>2026-03-05</t>
        </is>
      </c>
      <c r="E479" s="15" t="inlineStr">
        <is>
          <t>袁晓园</t>
        </is>
      </c>
      <c r="F479" s="15" t="inlineStr">
        <is>
          <t>18400680275-1293</t>
        </is>
      </c>
      <c r="G479" s="15" t="inlineStr">
        <is>
          <t>北京 北京市 朝阳区 六里屯街道北京市朝阳区甜水园北里13号楼902</t>
        </is>
      </c>
      <c r="H479" s="15" t="inlineStr">
        <is>
          <t>2026-04-08</t>
        </is>
      </c>
      <c r="I479" s="15" t="inlineStr">
        <is>
          <t>P25250100405</t>
        </is>
      </c>
      <c r="J479" s="15" t="inlineStr">
        <is>
          <t>樱桃木窄柜 |樱桃木1米餐边柜</t>
        </is>
      </c>
      <c r="K479" s="15" t="inlineStr">
        <is>
          <t>窄柜-整柜洞石背板-1.2米</t>
        </is>
      </c>
      <c r="L479" s="15" t="inlineStr">
        <is>
          <t>是</t>
        </is>
      </c>
      <c r="M479" s="15" t="inlineStr">
        <is>
          <t>1</t>
        </is>
      </c>
      <c r="N479" s="15" t="n"/>
      <c r="O479" s="15" t="inlineStr">
        <is>
          <t>壹米滴答快运</t>
        </is>
      </c>
      <c r="P479" s="15" t="inlineStr">
        <is>
          <t>700907567334</t>
        </is>
      </c>
      <c r="Q479" s="15" t="inlineStr">
        <is>
          <t>P50942630610</t>
        </is>
      </c>
      <c r="R479" s="15">
        <f>IFERROR(SUMPRODUCT(('2-定价总表'!$A$3:$A$493="PPS"&amp;MID(I479,2,99))*('2-定价总表'!$C$3:$C$493=K479)*('2-定价总表'!$T$3:$T$493))*IF(M479="",1,M479),"")</f>
        <v/>
      </c>
      <c r="S479" s="15" t="n">
        <v>4695.78</v>
      </c>
      <c r="T479" s="15" t="n">
        <v>294</v>
      </c>
      <c r="U479" s="15" t="n">
        <v>56</v>
      </c>
      <c r="V479" s="15" t="n">
        <v>100</v>
      </c>
      <c r="W479" s="15" t="n">
        <v>0</v>
      </c>
      <c r="X479" s="15" t="n">
        <v>0</v>
      </c>
      <c r="Y479" s="90" t="n"/>
      <c r="Z479" s="15" t="n">
        <v>0</v>
      </c>
      <c r="AA479" s="15" t="n">
        <v>0</v>
      </c>
      <c r="AB479" s="15">
        <f>SUM(S479:AA479)</f>
        <v/>
      </c>
      <c r="AC479" s="15" t="inlineStr">
        <is>
          <t>5728.14</t>
        </is>
      </c>
      <c r="AD479" s="15">
        <f>AC479*0.006</f>
        <v/>
      </c>
      <c r="AE479" s="15">
        <f>AC479*0.02</f>
        <v/>
      </c>
      <c r="AF479" s="15">
        <f>AC479-AD479-AE479</f>
        <v/>
      </c>
      <c r="AG479" s="15" t="n"/>
      <c r="AH479" s="15" t="n"/>
      <c r="AI479" s="15">
        <f>SUM(AG479:AH479)</f>
        <v/>
      </c>
      <c r="AJ479" s="15">
        <f>AF479-AB479+AG479+AH479</f>
        <v/>
      </c>
      <c r="AK479" s="15">
        <f>IF(C479="是","杭州","江西工厂")</f>
        <v/>
      </c>
      <c r="AL479" s="6" t="inlineStr">
        <is>
          <t>交易成功</t>
        </is>
      </c>
      <c r="AM479" s="93" t="inlineStr">
        <is>
          <t>202603052300114451145 0900506</t>
        </is>
      </c>
      <c r="AN479" s="15" t="inlineStr">
        <is>
          <t>没有申请退款</t>
        </is>
      </c>
      <c r="AO479" s="15" t="n">
        <v>0</v>
      </c>
      <c r="AP479" s="15" t="n"/>
      <c r="AQ479" s="6" t="n"/>
      <c r="AR479" t="inlineStr">
        <is>
          <t>[待填]成本/费用字段</t>
        </is>
      </c>
    </row>
    <row r="480" ht="36" customHeight="1">
      <c r="A480" s="16" t="inlineStr">
        <is>
          <t>淘宝</t>
        </is>
      </c>
      <c r="B480" s="14" t="inlineStr">
        <is>
          <t>3276878127134455685</t>
        </is>
      </c>
      <c r="C480" s="14" t="inlineStr">
        <is>
          <t>非已记录补单</t>
        </is>
      </c>
      <c r="D480" s="16" t="inlineStr">
        <is>
          <t>2026-03-05</t>
        </is>
      </c>
      <c r="E480" s="16" t="inlineStr">
        <is>
          <t>未知</t>
        </is>
      </c>
      <c r="F480" s="16" t="inlineStr">
        <is>
          <t>未知</t>
        </is>
      </c>
      <c r="G480" s="16" t="inlineStr">
        <is>
          <t>未知</t>
        </is>
      </c>
      <c r="H480" s="16" t="n"/>
      <c r="I480" s="16" t="inlineStr">
        <is>
          <t>P23250050202</t>
        </is>
      </c>
      <c r="J480" s="16" t="inlineStr">
        <is>
          <t>万象餐边柜 |樱桃木旋转餐边柜</t>
        </is>
      </c>
      <c r="K480" s="16" t="inlineStr">
        <is>
          <t>旋转餐边柜-洞洞板-下柜（无桌）-1.6米</t>
        </is>
      </c>
      <c r="L480" s="16" t="n"/>
      <c r="M480" s="16" t="inlineStr">
        <is>
          <t>1</t>
        </is>
      </c>
      <c r="N480" s="16" t="n"/>
      <c r="O480" s="16" t="n"/>
      <c r="P480" s="16" t="n"/>
      <c r="Q480" s="16" t="n"/>
      <c r="R480" s="16">
        <f>IFERROR(SUMPRODUCT(('2-定价总表'!$A$3:$A$493="PPS"&amp;MID(I480,2,99))*('2-定价总表'!$C$3:$C$493=K480)*('2-定价总表'!$T$3:$T$493))*IF(M480="",1,M480),"")</f>
        <v/>
      </c>
      <c r="S480" s="90" t="n"/>
      <c r="T480" s="90" t="n"/>
      <c r="U480" s="90" t="n"/>
      <c r="V480" s="90" t="n"/>
      <c r="W480" s="90" t="n"/>
      <c r="X480" s="90" t="n"/>
      <c r="Y480" s="90" t="n"/>
      <c r="Z480" s="90" t="n"/>
      <c r="AA480" s="90" t="n"/>
      <c r="AB480" s="16">
        <f>SUM(S480:AA480)</f>
        <v/>
      </c>
      <c r="AC480" s="16" t="inlineStr">
        <is>
          <t>657.00</t>
        </is>
      </c>
      <c r="AD480" s="16">
        <f>AC480*0.006</f>
        <v/>
      </c>
      <c r="AE480" s="16">
        <f>AC480*0.02</f>
        <v/>
      </c>
      <c r="AF480" s="16">
        <f>AC480-AD480-AE480</f>
        <v/>
      </c>
      <c r="AG480" s="16" t="n"/>
      <c r="AH480" s="16" t="n"/>
      <c r="AI480" s="16">
        <f>SUM(AG480:AH480)</f>
        <v/>
      </c>
      <c r="AJ480" s="16">
        <f>AF480-AB480+AG480+AH480</f>
        <v/>
      </c>
      <c r="AK480" s="16">
        <f>IF(C480="是","杭州","江西工厂")</f>
        <v/>
      </c>
      <c r="AL480" s="9" t="inlineStr">
        <is>
          <t>交易关闭</t>
        </is>
      </c>
      <c r="AM480" s="94" t="inlineStr">
        <is>
          <t>—</t>
        </is>
      </c>
      <c r="AN480" s="16" t="inlineStr">
        <is>
          <t>退款成功</t>
        </is>
      </c>
      <c r="AO480" s="16" t="n">
        <v>657</v>
      </c>
      <c r="AP480" s="16" t="n"/>
      <c r="AQ480" s="9" t="n"/>
      <c r="AR480" t="inlineStr">
        <is>
          <t>✓</t>
        </is>
      </c>
    </row>
    <row r="481">
      <c r="A481" s="15" t="inlineStr">
        <is>
          <t>淘宝</t>
        </is>
      </c>
      <c r="B481" s="14" t="inlineStr">
        <is>
          <t>3276878127135455685</t>
        </is>
      </c>
      <c r="C481" s="14" t="inlineStr">
        <is>
          <t>非已记录补单</t>
        </is>
      </c>
      <c r="D481" s="15" t="inlineStr">
        <is>
          <t>2026-03-05</t>
        </is>
      </c>
      <c r="E481" s="15" t="inlineStr">
        <is>
          <t>未知</t>
        </is>
      </c>
      <c r="F481" s="15" t="inlineStr">
        <is>
          <t>未知</t>
        </is>
      </c>
      <c r="G481" s="15" t="inlineStr">
        <is>
          <t>未知</t>
        </is>
      </c>
      <c r="H481" s="15" t="n"/>
      <c r="I481" s="15" t="inlineStr">
        <is>
          <t>P26990050428</t>
        </is>
      </c>
      <c r="J481" s="15" t="inlineStr">
        <is>
          <t>商家安装sku</t>
        </is>
      </c>
      <c r="K481" s="15" t="inlineStr">
        <is>
          <t>商家安装sku</t>
        </is>
      </c>
      <c r="L481" s="15" t="n"/>
      <c r="M481" s="15" t="inlineStr">
        <is>
          <t>1</t>
        </is>
      </c>
      <c r="N481" s="15" t="n"/>
      <c r="O481" s="15" t="n"/>
      <c r="P481" s="15" t="n"/>
      <c r="Q481" s="15" t="n"/>
      <c r="R481" s="15">
        <f>IFERROR(SUMPRODUCT(('2-定价总表'!$A$3:$A$493="PPS"&amp;MID(I481,2,99))*('2-定价总表'!$C$3:$C$493=K481)*('2-定价总表'!$T$3:$T$493))*IF(M481="",1,M481),"")</f>
        <v/>
      </c>
      <c r="S481" s="90" t="n"/>
      <c r="T481" s="90" t="n"/>
      <c r="U481" s="90" t="n"/>
      <c r="V481" s="90" t="n"/>
      <c r="W481" s="90" t="n"/>
      <c r="X481" s="90" t="n"/>
      <c r="Y481" s="90" t="n"/>
      <c r="Z481" s="90" t="n"/>
      <c r="AA481" s="90" t="n"/>
      <c r="AB481" s="15">
        <f>SUM(S481:AA481)</f>
        <v/>
      </c>
      <c r="AC481" s="15" t="inlineStr">
        <is>
          <t>0.00</t>
        </is>
      </c>
      <c r="AD481" s="15">
        <f>AC481*0.006</f>
        <v/>
      </c>
      <c r="AE481" s="15">
        <f>AC481*0.02</f>
        <v/>
      </c>
      <c r="AF481" s="15">
        <f>AC481-AD481-AE481</f>
        <v/>
      </c>
      <c r="AG481" s="15" t="n"/>
      <c r="AH481" s="15" t="n"/>
      <c r="AI481" s="15">
        <f>SUM(AG481:AH481)</f>
        <v/>
      </c>
      <c r="AJ481" s="15">
        <f>AF481-AB481+AG481+AH481</f>
        <v/>
      </c>
      <c r="AK481" s="15">
        <f>IF(C481="是","杭州","江西工厂")</f>
        <v/>
      </c>
      <c r="AL481" s="6" t="inlineStr">
        <is>
          <t>交易关闭</t>
        </is>
      </c>
      <c r="AM481" s="94" t="inlineStr">
        <is>
          <t>—</t>
        </is>
      </c>
      <c r="AN481" s="15" t="inlineStr">
        <is>
          <t>没有申请退款</t>
        </is>
      </c>
      <c r="AO481" s="15" t="n">
        <v>0</v>
      </c>
      <c r="AP481" s="15" t="n"/>
      <c r="AQ481" s="6" t="n"/>
      <c r="AR481" t="inlineStr">
        <is>
          <t>✓</t>
        </is>
      </c>
    </row>
    <row r="482" ht="36" customHeight="1">
      <c r="A482" s="16" t="inlineStr">
        <is>
          <t>淘宝</t>
        </is>
      </c>
      <c r="B482" s="14" t="inlineStr">
        <is>
          <t>5096393064359668324</t>
        </is>
      </c>
      <c r="C482" s="14" t="inlineStr">
        <is>
          <t>是</t>
        </is>
      </c>
      <c r="D482" s="16" t="inlineStr">
        <is>
          <t>2026-03-04</t>
        </is>
      </c>
      <c r="E482" s="16" t="inlineStr">
        <is>
          <t>未知</t>
        </is>
      </c>
      <c r="F482" s="16" t="inlineStr">
        <is>
          <t>未知</t>
        </is>
      </c>
      <c r="G482" s="16" t="inlineStr">
        <is>
          <t>未知</t>
        </is>
      </c>
      <c r="H482" s="16" t="inlineStr">
        <is>
          <t>2026-03-06</t>
        </is>
      </c>
      <c r="I482" s="16" t="inlineStr">
        <is>
          <t>P23250050202</t>
        </is>
      </c>
      <c r="J482" s="16" t="inlineStr">
        <is>
          <t>万象餐边柜 |樱桃木旋转餐边柜</t>
        </is>
      </c>
      <c r="K482" s="16" t="inlineStr">
        <is>
          <t>旋转餐边柜-洞洞板-下柜（无桌）-1.6米</t>
        </is>
      </c>
      <c r="L482" s="16" t="n"/>
      <c r="M482" s="16" t="inlineStr">
        <is>
          <t>1</t>
        </is>
      </c>
      <c r="N482" s="16" t="n"/>
      <c r="O482" s="16" t="inlineStr">
        <is>
          <t>圆通速递</t>
        </is>
      </c>
      <c r="P482" s="16" t="inlineStr">
        <is>
          <t>YT2543005731207</t>
        </is>
      </c>
      <c r="Q482" s="16" t="n"/>
      <c r="R482" s="16">
        <f>IFERROR(SUMPRODUCT(('2-定价总表'!$A$3:$A$493="PPS"&amp;MID(I482,2,99))*('2-定价总表'!$C$3:$C$493=K482)*('2-定价总表'!$T$3:$T$493))*IF(M482="",1,M482),"")</f>
        <v/>
      </c>
      <c r="S482" s="49" t="n"/>
      <c r="T482" s="16" t="n"/>
      <c r="U482" s="16" t="n"/>
      <c r="V482" s="16" t="n"/>
      <c r="W482" s="16" t="n"/>
      <c r="X482" s="16" t="n"/>
      <c r="Y482" s="16" t="n"/>
      <c r="Z482" s="16" t="n"/>
      <c r="AA482" s="16" t="n"/>
      <c r="AB482" s="16">
        <f>SUM(S482:AA482)</f>
        <v/>
      </c>
      <c r="AC482" s="16" t="inlineStr">
        <is>
          <t>35.00</t>
        </is>
      </c>
      <c r="AD482" s="16">
        <f>AC482*0.006</f>
        <v/>
      </c>
      <c r="AE482" s="16">
        <f>AC482*0.02</f>
        <v/>
      </c>
      <c r="AF482" s="16">
        <f>AC482-AD482-AE482</f>
        <v/>
      </c>
      <c r="AG482" s="16" t="n"/>
      <c r="AH482" s="16" t="n"/>
      <c r="AI482" s="16">
        <f>SUM(AG482:AH482)</f>
        <v/>
      </c>
      <c r="AJ482" s="16">
        <f>AF482-AB482+AG482+AH482</f>
        <v/>
      </c>
      <c r="AK482" s="16">
        <f>IF(C482="是","杭州","江西工厂")</f>
        <v/>
      </c>
      <c r="AL482" s="9" t="inlineStr">
        <is>
          <t>交易成功</t>
        </is>
      </c>
      <c r="AM482" s="92" t="inlineStr">
        <is>
          <t>待匹配</t>
        </is>
      </c>
      <c r="AN482" s="16" t="inlineStr">
        <is>
          <t>没有申请退款</t>
        </is>
      </c>
      <c r="AO482" s="16" t="n">
        <v>0</v>
      </c>
      <c r="AP482" s="16" t="n"/>
      <c r="AQ482" s="9" t="n"/>
      <c r="AR482" t="inlineStr">
        <is>
          <t>✓</t>
        </is>
      </c>
    </row>
    <row r="483">
      <c r="A483" s="15" t="inlineStr">
        <is>
          <t>淘宝</t>
        </is>
      </c>
      <c r="B483" s="14" t="inlineStr">
        <is>
          <t>5096393064360668324</t>
        </is>
      </c>
      <c r="C483" s="14" t="inlineStr">
        <is>
          <t>是</t>
        </is>
      </c>
      <c r="D483" s="15" t="inlineStr">
        <is>
          <t>2026-03-04</t>
        </is>
      </c>
      <c r="E483" s="15" t="inlineStr">
        <is>
          <t>未知</t>
        </is>
      </c>
      <c r="F483" s="15" t="inlineStr">
        <is>
          <t>未知</t>
        </is>
      </c>
      <c r="G483" s="15" t="inlineStr">
        <is>
          <t>未知</t>
        </is>
      </c>
      <c r="H483" s="15" t="inlineStr">
        <is>
          <t>2026-03-06</t>
        </is>
      </c>
      <c r="I483" s="15" t="inlineStr">
        <is>
          <t>P26990050428</t>
        </is>
      </c>
      <c r="J483" s="15" t="inlineStr">
        <is>
          <t>商家安装sku</t>
        </is>
      </c>
      <c r="K483" s="15" t="inlineStr">
        <is>
          <t>商家安装sku</t>
        </is>
      </c>
      <c r="L483" s="15" t="n"/>
      <c r="M483" s="15" t="inlineStr">
        <is>
          <t>1</t>
        </is>
      </c>
      <c r="N483" s="15" t="n"/>
      <c r="O483" s="15" t="inlineStr">
        <is>
          <t>圆通速递</t>
        </is>
      </c>
      <c r="P483" s="15" t="inlineStr">
        <is>
          <t>YT2543005731207</t>
        </is>
      </c>
      <c r="Q483" s="15" t="n"/>
      <c r="R483" s="15">
        <f>IFERROR(SUMPRODUCT(('2-定价总表'!$A$3:$A$493="PPS"&amp;MID(I483,2,99))*('2-定价总表'!$C$3:$C$493=K483)*('2-定价总表'!$T$3:$T$493))*IF(M483="",1,M483),"")</f>
        <v/>
      </c>
      <c r="S483" s="49" t="n"/>
      <c r="T483" s="15" t="n"/>
      <c r="U483" s="15" t="n"/>
      <c r="V483" s="15" t="n"/>
      <c r="W483" s="15" t="n"/>
      <c r="X483" s="15" t="n"/>
      <c r="Y483" s="15" t="n"/>
      <c r="Z483" s="15" t="n"/>
      <c r="AA483" s="15" t="n"/>
      <c r="AB483" s="15">
        <f>SUM(S483:AA483)</f>
        <v/>
      </c>
      <c r="AC483" s="15" t="inlineStr">
        <is>
          <t>0.00</t>
        </is>
      </c>
      <c r="AD483" s="15">
        <f>AC483*0.006</f>
        <v/>
      </c>
      <c r="AE483" s="15">
        <f>AC483*0.02</f>
        <v/>
      </c>
      <c r="AF483" s="15">
        <f>AC483-AD483-AE483</f>
        <v/>
      </c>
      <c r="AG483" s="15" t="n"/>
      <c r="AH483" s="15" t="n"/>
      <c r="AI483" s="15">
        <f>SUM(AG483:AH483)</f>
        <v/>
      </c>
      <c r="AJ483" s="15">
        <f>AF483-AB483+AG483+AH483</f>
        <v/>
      </c>
      <c r="AK483" s="15">
        <f>IF(C483="是","杭州","江西工厂")</f>
        <v/>
      </c>
      <c r="AL483" s="6" t="inlineStr">
        <is>
          <t>交易成功</t>
        </is>
      </c>
      <c r="AM483" s="92" t="inlineStr">
        <is>
          <t>待匹配</t>
        </is>
      </c>
      <c r="AN483" s="15" t="inlineStr">
        <is>
          <t>没有申请退款</t>
        </is>
      </c>
      <c r="AO483" s="15" t="n">
        <v>0</v>
      </c>
      <c r="AP483" s="15" t="n"/>
      <c r="AQ483" s="6" t="n"/>
      <c r="AR483" t="inlineStr">
        <is>
          <t>✓</t>
        </is>
      </c>
    </row>
    <row r="484" ht="24" customHeight="1">
      <c r="A484" s="16" t="inlineStr">
        <is>
          <t>淘宝</t>
        </is>
      </c>
      <c r="B484" s="14" t="inlineStr">
        <is>
          <t>5096393064361668324</t>
        </is>
      </c>
      <c r="C484" s="14" t="inlineStr">
        <is>
          <t>是</t>
        </is>
      </c>
      <c r="D484" s="16" t="inlineStr">
        <is>
          <t>2026-03-04</t>
        </is>
      </c>
      <c r="E484" s="16" t="inlineStr">
        <is>
          <t>未知</t>
        </is>
      </c>
      <c r="F484" s="16" t="inlineStr">
        <is>
          <t>未知</t>
        </is>
      </c>
      <c r="G484" s="16" t="inlineStr">
        <is>
          <t>未知</t>
        </is>
      </c>
      <c r="H484" s="16" t="inlineStr">
        <is>
          <t>2026-03-06</t>
        </is>
      </c>
      <c r="I484" s="16" t="inlineStr">
        <is>
          <t>P26990090428</t>
        </is>
      </c>
      <c r="J484" s="16" t="inlineStr">
        <is>
          <t>淘宝自动生成sku-送货入户</t>
        </is>
      </c>
      <c r="K484" s="16" t="inlineStr">
        <is>
          <t>淘宝自动生成sku-送货入户</t>
        </is>
      </c>
      <c r="L484" s="16" t="n"/>
      <c r="M484" s="16" t="inlineStr">
        <is>
          <t>1</t>
        </is>
      </c>
      <c r="N484" s="16" t="n"/>
      <c r="O484" s="16" t="inlineStr">
        <is>
          <t>圆通速递</t>
        </is>
      </c>
      <c r="P484" s="16" t="inlineStr">
        <is>
          <t>YT2543005731207</t>
        </is>
      </c>
      <c r="Q484" s="16" t="n"/>
      <c r="R484" s="16">
        <f>IFERROR(SUMPRODUCT(('2-定价总表'!$A$3:$A$493="PPS"&amp;MID(I484,2,99))*('2-定价总表'!$C$3:$C$493=K484)*('2-定价总表'!$T$3:$T$493))*IF(M484="",1,M484),"")</f>
        <v/>
      </c>
      <c r="S484" s="49" t="n"/>
      <c r="T484" s="16" t="n"/>
      <c r="U484" s="16" t="n"/>
      <c r="V484" s="16" t="n"/>
      <c r="W484" s="16" t="n"/>
      <c r="X484" s="16" t="n"/>
      <c r="Y484" s="16" t="n"/>
      <c r="Z484" s="16" t="n"/>
      <c r="AA484" s="16" t="n"/>
      <c r="AB484" s="16">
        <f>SUM(S484:AA484)</f>
        <v/>
      </c>
      <c r="AC484" s="16" t="inlineStr">
        <is>
          <t>0.00</t>
        </is>
      </c>
      <c r="AD484" s="16">
        <f>AC484*0.006</f>
        <v/>
      </c>
      <c r="AE484" s="16">
        <f>AC484*0.02</f>
        <v/>
      </c>
      <c r="AF484" s="16">
        <f>AC484-AD484-AE484</f>
        <v/>
      </c>
      <c r="AG484" s="16" t="n"/>
      <c r="AH484" s="16" t="n"/>
      <c r="AI484" s="16">
        <f>SUM(AG484:AH484)</f>
        <v/>
      </c>
      <c r="AJ484" s="16">
        <f>AF484-AB484+AG484+AH484</f>
        <v/>
      </c>
      <c r="AK484" s="16">
        <f>IF(C484="是","杭州","江西工厂")</f>
        <v/>
      </c>
      <c r="AL484" s="9" t="inlineStr">
        <is>
          <t>交易成功</t>
        </is>
      </c>
      <c r="AM484" s="92" t="inlineStr">
        <is>
          <t>待匹配</t>
        </is>
      </c>
      <c r="AN484" s="16" t="inlineStr">
        <is>
          <t>没有申请退款</t>
        </is>
      </c>
      <c r="AO484" s="16" t="n">
        <v>0</v>
      </c>
      <c r="AP484" s="16" t="n"/>
      <c r="AQ484" s="9" t="n"/>
      <c r="AR484" t="inlineStr">
        <is>
          <t>✓</t>
        </is>
      </c>
    </row>
    <row r="485" ht="36" customHeight="1">
      <c r="A485" s="15" t="inlineStr">
        <is>
          <t>淘宝</t>
        </is>
      </c>
      <c r="B485" s="14" t="inlineStr">
        <is>
          <t>3275563838786060195</t>
        </is>
      </c>
      <c r="C485" s="14" t="inlineStr">
        <is>
          <t>是</t>
        </is>
      </c>
      <c r="D485" s="15" t="inlineStr">
        <is>
          <t>2026-03-04</t>
        </is>
      </c>
      <c r="E485" s="15" t="inlineStr">
        <is>
          <t>未知</t>
        </is>
      </c>
      <c r="F485" s="15" t="inlineStr">
        <is>
          <t>未知</t>
        </is>
      </c>
      <c r="G485" s="15" t="inlineStr">
        <is>
          <t>未知</t>
        </is>
      </c>
      <c r="H485" s="15" t="inlineStr">
        <is>
          <t>2026-03-06</t>
        </is>
      </c>
      <c r="I485" s="15" t="inlineStr">
        <is>
          <t>P23250050202</t>
        </is>
      </c>
      <c r="J485" s="15" t="inlineStr">
        <is>
          <t>万象餐边柜 |樱桃木旋转餐边柜</t>
        </is>
      </c>
      <c r="K485" s="15" t="inlineStr">
        <is>
          <t>旋转餐边柜-洞洞板-下柜（无桌）-1.6米</t>
        </is>
      </c>
      <c r="L485" s="15" t="n"/>
      <c r="M485" s="15" t="inlineStr">
        <is>
          <t>1</t>
        </is>
      </c>
      <c r="N485" s="15" t="n"/>
      <c r="O485" s="15" t="inlineStr">
        <is>
          <t>圆通速递</t>
        </is>
      </c>
      <c r="P485" s="15" t="inlineStr">
        <is>
          <t>YT2537934786885</t>
        </is>
      </c>
      <c r="Q485" s="15" t="n"/>
      <c r="R485" s="15">
        <f>IFERROR(SUMPRODUCT(('2-定价总表'!$A$3:$A$493="PPS"&amp;MID(I485,2,99))*('2-定价总表'!$C$3:$C$493=K485)*('2-定价总表'!$T$3:$T$493))*IF(M485="",1,M485),"")</f>
        <v/>
      </c>
      <c r="S485" s="49" t="n"/>
      <c r="T485" s="15" t="n"/>
      <c r="U485" s="15" t="n"/>
      <c r="V485" s="15" t="n"/>
      <c r="W485" s="15" t="n"/>
      <c r="X485" s="15" t="n"/>
      <c r="Y485" s="15" t="n"/>
      <c r="Z485" s="15" t="n"/>
      <c r="AA485" s="15" t="n"/>
      <c r="AB485" s="15">
        <f>SUM(S485:AA485)</f>
        <v/>
      </c>
      <c r="AC485" s="15" t="inlineStr">
        <is>
          <t>22.00</t>
        </is>
      </c>
      <c r="AD485" s="15">
        <f>AC485*0.006</f>
        <v/>
      </c>
      <c r="AE485" s="15">
        <f>AC485*0.02</f>
        <v/>
      </c>
      <c r="AF485" s="15">
        <f>AC485-AD485-AE485</f>
        <v/>
      </c>
      <c r="AG485" s="15" t="n"/>
      <c r="AH485" s="15" t="n"/>
      <c r="AI485" s="15">
        <f>SUM(AG485:AH485)</f>
        <v/>
      </c>
      <c r="AJ485" s="15">
        <f>AF485-AB485+AG485+AH485</f>
        <v/>
      </c>
      <c r="AK485" s="15">
        <f>IF(C485="是","杭州","江西工厂")</f>
        <v/>
      </c>
      <c r="AL485" s="6" t="inlineStr">
        <is>
          <t>交易成功</t>
        </is>
      </c>
      <c r="AM485" s="92" t="inlineStr">
        <is>
          <t>待匹配</t>
        </is>
      </c>
      <c r="AN485" s="15" t="inlineStr">
        <is>
          <t>没有申请退款</t>
        </is>
      </c>
      <c r="AO485" s="15" t="n">
        <v>0</v>
      </c>
      <c r="AP485" s="15" t="n"/>
      <c r="AQ485" s="6" t="n"/>
      <c r="AR485" t="inlineStr">
        <is>
          <t>✓</t>
        </is>
      </c>
    </row>
    <row r="486">
      <c r="A486" s="16" t="inlineStr">
        <is>
          <t>淘宝</t>
        </is>
      </c>
      <c r="B486" s="14" t="inlineStr">
        <is>
          <t>3275563838787060195</t>
        </is>
      </c>
      <c r="C486" s="14" t="inlineStr">
        <is>
          <t>是</t>
        </is>
      </c>
      <c r="D486" s="16" t="inlineStr">
        <is>
          <t>2026-03-04</t>
        </is>
      </c>
      <c r="E486" s="16" t="inlineStr">
        <is>
          <t>未知</t>
        </is>
      </c>
      <c r="F486" s="16" t="inlineStr">
        <is>
          <t>未知</t>
        </is>
      </c>
      <c r="G486" s="16" t="inlineStr">
        <is>
          <t>未知</t>
        </is>
      </c>
      <c r="H486" s="16" t="inlineStr">
        <is>
          <t>2026-03-06</t>
        </is>
      </c>
      <c r="I486" s="16" t="inlineStr">
        <is>
          <t>P26990050428</t>
        </is>
      </c>
      <c r="J486" s="16" t="inlineStr">
        <is>
          <t>商家安装sku</t>
        </is>
      </c>
      <c r="K486" s="16" t="inlineStr">
        <is>
          <t>商家安装sku</t>
        </is>
      </c>
      <c r="L486" s="16" t="n"/>
      <c r="M486" s="16" t="inlineStr">
        <is>
          <t>1</t>
        </is>
      </c>
      <c r="N486" s="16" t="n"/>
      <c r="O486" s="16" t="inlineStr">
        <is>
          <t>圆通速递</t>
        </is>
      </c>
      <c r="P486" s="16" t="inlineStr">
        <is>
          <t>YT2537934786885</t>
        </is>
      </c>
      <c r="Q486" s="16" t="n"/>
      <c r="R486" s="16">
        <f>IFERROR(SUMPRODUCT(('2-定价总表'!$A$3:$A$493="PPS"&amp;MID(I486,2,99))*('2-定价总表'!$C$3:$C$493=K486)*('2-定价总表'!$T$3:$T$493))*IF(M486="",1,M486),"")</f>
        <v/>
      </c>
      <c r="S486" s="49" t="n"/>
      <c r="T486" s="16" t="n"/>
      <c r="U486" s="16" t="n"/>
      <c r="V486" s="16" t="n"/>
      <c r="W486" s="16" t="n"/>
      <c r="X486" s="16" t="n"/>
      <c r="Y486" s="16" t="n"/>
      <c r="Z486" s="16" t="n"/>
      <c r="AA486" s="16" t="n"/>
      <c r="AB486" s="16">
        <f>SUM(S486:AA486)</f>
        <v/>
      </c>
      <c r="AC486" s="16" t="inlineStr">
        <is>
          <t>0.00</t>
        </is>
      </c>
      <c r="AD486" s="16">
        <f>AC486*0.006</f>
        <v/>
      </c>
      <c r="AE486" s="16">
        <f>AC486*0.02</f>
        <v/>
      </c>
      <c r="AF486" s="16">
        <f>AC486-AD486-AE486</f>
        <v/>
      </c>
      <c r="AG486" s="16" t="n"/>
      <c r="AH486" s="16" t="n"/>
      <c r="AI486" s="16">
        <f>SUM(AG486:AH486)</f>
        <v/>
      </c>
      <c r="AJ486" s="16">
        <f>AF486-AB486+AG486+AH486</f>
        <v/>
      </c>
      <c r="AK486" s="16">
        <f>IF(C486="是","杭州","江西工厂")</f>
        <v/>
      </c>
      <c r="AL486" s="9" t="inlineStr">
        <is>
          <t>交易成功</t>
        </is>
      </c>
      <c r="AM486" s="92" t="inlineStr">
        <is>
          <t>待匹配</t>
        </is>
      </c>
      <c r="AN486" s="16" t="inlineStr">
        <is>
          <t>没有申请退款</t>
        </is>
      </c>
      <c r="AO486" s="16" t="n">
        <v>0</v>
      </c>
      <c r="AP486" s="16" t="n"/>
      <c r="AQ486" s="9" t="n"/>
      <c r="AR486" t="inlineStr">
        <is>
          <t>✓</t>
        </is>
      </c>
    </row>
    <row r="487" ht="36" customHeight="1">
      <c r="A487" s="15" t="inlineStr">
        <is>
          <t>淘宝</t>
        </is>
      </c>
      <c r="B487" s="14" t="inlineStr">
        <is>
          <t>5096352349901016843</t>
        </is>
      </c>
      <c r="C487" s="14" t="inlineStr">
        <is>
          <t>是</t>
        </is>
      </c>
      <c r="D487" s="15" t="inlineStr">
        <is>
          <t>2026-03-04</t>
        </is>
      </c>
      <c r="E487" s="15" t="inlineStr">
        <is>
          <t>未知</t>
        </is>
      </c>
      <c r="F487" s="15" t="inlineStr">
        <is>
          <t>未知</t>
        </is>
      </c>
      <c r="G487" s="15" t="inlineStr">
        <is>
          <t>未知</t>
        </is>
      </c>
      <c r="H487" s="15" t="inlineStr">
        <is>
          <t>2026-03-07</t>
        </is>
      </c>
      <c r="I487" s="15" t="inlineStr">
        <is>
          <t>P23250050202</t>
        </is>
      </c>
      <c r="J487" s="15" t="inlineStr">
        <is>
          <t>万象餐边柜 |樱桃木旋转餐边柜</t>
        </is>
      </c>
      <c r="K487" s="15" t="inlineStr">
        <is>
          <t>旋转餐边柜-洞洞板-下柜（无桌）-1.6米</t>
        </is>
      </c>
      <c r="L487" s="15" t="n"/>
      <c r="M487" s="15" t="inlineStr">
        <is>
          <t>1</t>
        </is>
      </c>
      <c r="N487" s="15" t="n"/>
      <c r="O487" s="15" t="inlineStr">
        <is>
          <t>圆通速递</t>
        </is>
      </c>
      <c r="P487" s="15" t="inlineStr">
        <is>
          <t>YT2583872019244</t>
        </is>
      </c>
      <c r="Q487" s="15" t="n"/>
      <c r="R487" s="15">
        <f>IFERROR(SUMPRODUCT(('2-定价总表'!$A$3:$A$493="PPS"&amp;MID(I487,2,99))*('2-定价总表'!$C$3:$C$493=K487)*('2-定价总表'!$T$3:$T$493))*IF(M487="",1,M487),"")</f>
        <v/>
      </c>
      <c r="S487" s="49" t="n"/>
      <c r="T487" s="15" t="n"/>
      <c r="U487" s="15" t="n"/>
      <c r="V487" s="15" t="n"/>
      <c r="W487" s="15" t="n"/>
      <c r="X487" s="15" t="n"/>
      <c r="Y487" s="15" t="n"/>
      <c r="Z487" s="15" t="n"/>
      <c r="AA487" s="15" t="n"/>
      <c r="AB487" s="15">
        <f>SUM(S487:AA487)</f>
        <v/>
      </c>
      <c r="AC487" s="15" t="inlineStr">
        <is>
          <t>34.00</t>
        </is>
      </c>
      <c r="AD487" s="15">
        <f>AC487*0.006</f>
        <v/>
      </c>
      <c r="AE487" s="15">
        <f>AC487*0.02</f>
        <v/>
      </c>
      <c r="AF487" s="15">
        <f>AC487-AD487-AE487</f>
        <v/>
      </c>
      <c r="AG487" s="15" t="n"/>
      <c r="AH487" s="15" t="n"/>
      <c r="AI487" s="15">
        <f>SUM(AG487:AH487)</f>
        <v/>
      </c>
      <c r="AJ487" s="15">
        <f>AF487-AB487+AG487+AH487</f>
        <v/>
      </c>
      <c r="AK487" s="15">
        <f>IF(C487="是","杭州","江西工厂")</f>
        <v/>
      </c>
      <c r="AL487" s="6" t="inlineStr">
        <is>
          <t>交易成功</t>
        </is>
      </c>
      <c r="AM487" s="92" t="inlineStr">
        <is>
          <t>待匹配</t>
        </is>
      </c>
      <c r="AN487" s="15" t="inlineStr">
        <is>
          <t>没有申请退款</t>
        </is>
      </c>
      <c r="AO487" s="15" t="n">
        <v>0</v>
      </c>
      <c r="AP487" s="15" t="n"/>
      <c r="AQ487" s="6" t="n"/>
      <c r="AR487" t="inlineStr">
        <is>
          <t>✓</t>
        </is>
      </c>
    </row>
    <row r="488">
      <c r="A488" s="16" t="inlineStr">
        <is>
          <t>淘宝</t>
        </is>
      </c>
      <c r="B488" s="14" t="inlineStr">
        <is>
          <t>5096352349902016843</t>
        </is>
      </c>
      <c r="C488" s="14" t="inlineStr">
        <is>
          <t>是</t>
        </is>
      </c>
      <c r="D488" s="16" t="inlineStr">
        <is>
          <t>2026-03-04</t>
        </is>
      </c>
      <c r="E488" s="16" t="inlineStr">
        <is>
          <t>未知</t>
        </is>
      </c>
      <c r="F488" s="16" t="inlineStr">
        <is>
          <t>未知</t>
        </is>
      </c>
      <c r="G488" s="16" t="inlineStr">
        <is>
          <t>未知</t>
        </is>
      </c>
      <c r="H488" s="16" t="inlineStr">
        <is>
          <t>2026-03-07</t>
        </is>
      </c>
      <c r="I488" s="16" t="inlineStr">
        <is>
          <t>P26990050428</t>
        </is>
      </c>
      <c r="J488" s="16" t="inlineStr">
        <is>
          <t>商家安装sku</t>
        </is>
      </c>
      <c r="K488" s="16" t="inlineStr">
        <is>
          <t>商家安装sku</t>
        </is>
      </c>
      <c r="L488" s="16" t="n"/>
      <c r="M488" s="16" t="inlineStr">
        <is>
          <t>1</t>
        </is>
      </c>
      <c r="N488" s="16" t="n"/>
      <c r="O488" s="16" t="inlineStr">
        <is>
          <t>圆通速递</t>
        </is>
      </c>
      <c r="P488" s="16" t="inlineStr">
        <is>
          <t>YT2583872019244</t>
        </is>
      </c>
      <c r="Q488" s="16" t="n"/>
      <c r="R488" s="16">
        <f>IFERROR(SUMPRODUCT(('2-定价总表'!$A$3:$A$493="PPS"&amp;MID(I488,2,99))*('2-定价总表'!$C$3:$C$493=K488)*('2-定价总表'!$T$3:$T$493))*IF(M488="",1,M488),"")</f>
        <v/>
      </c>
      <c r="S488" s="49" t="n"/>
      <c r="T488" s="16" t="n"/>
      <c r="U488" s="16" t="n"/>
      <c r="V488" s="16" t="n"/>
      <c r="W488" s="16" t="n"/>
      <c r="X488" s="16" t="n"/>
      <c r="Y488" s="16" t="n"/>
      <c r="Z488" s="16" t="n"/>
      <c r="AA488" s="16" t="n"/>
      <c r="AB488" s="16">
        <f>SUM(S488:AA488)</f>
        <v/>
      </c>
      <c r="AC488" s="16" t="inlineStr">
        <is>
          <t>0.00</t>
        </is>
      </c>
      <c r="AD488" s="16">
        <f>AC488*0.006</f>
        <v/>
      </c>
      <c r="AE488" s="16">
        <f>AC488*0.02</f>
        <v/>
      </c>
      <c r="AF488" s="16">
        <f>AC488-AD488-AE488</f>
        <v/>
      </c>
      <c r="AG488" s="16" t="n"/>
      <c r="AH488" s="16" t="n"/>
      <c r="AI488" s="16">
        <f>SUM(AG488:AH488)</f>
        <v/>
      </c>
      <c r="AJ488" s="16">
        <f>AF488-AB488+AG488+AH488</f>
        <v/>
      </c>
      <c r="AK488" s="16">
        <f>IF(C488="是","杭州","江西工厂")</f>
        <v/>
      </c>
      <c r="AL488" s="9" t="inlineStr">
        <is>
          <t>交易成功</t>
        </is>
      </c>
      <c r="AM488" s="92" t="inlineStr">
        <is>
          <t>待匹配</t>
        </is>
      </c>
      <c r="AN488" s="16" t="inlineStr">
        <is>
          <t>没有申请退款</t>
        </is>
      </c>
      <c r="AO488" s="16" t="n">
        <v>0</v>
      </c>
      <c r="AP488" s="16" t="n"/>
      <c r="AQ488" s="9" t="n"/>
      <c r="AR488" t="inlineStr">
        <is>
          <t>✓</t>
        </is>
      </c>
    </row>
    <row r="489" ht="24" customHeight="1">
      <c r="A489" s="15" t="inlineStr">
        <is>
          <t>淘宝</t>
        </is>
      </c>
      <c r="B489" s="14" t="inlineStr">
        <is>
          <t>5096352349903016843</t>
        </is>
      </c>
      <c r="C489" s="14" t="inlineStr">
        <is>
          <t>是</t>
        </is>
      </c>
      <c r="D489" s="15" t="inlineStr">
        <is>
          <t>2026-03-04</t>
        </is>
      </c>
      <c r="E489" s="15" t="inlineStr">
        <is>
          <t>未知</t>
        </is>
      </c>
      <c r="F489" s="15" t="inlineStr">
        <is>
          <t>未知</t>
        </is>
      </c>
      <c r="G489" s="15" t="inlineStr">
        <is>
          <t>未知</t>
        </is>
      </c>
      <c r="H489" s="15" t="inlineStr">
        <is>
          <t>2026-03-07</t>
        </is>
      </c>
      <c r="I489" s="15" t="inlineStr">
        <is>
          <t>P26990090428</t>
        </is>
      </c>
      <c r="J489" s="15" t="inlineStr">
        <is>
          <t>淘宝自动生成sku-送货入户</t>
        </is>
      </c>
      <c r="K489" s="15" t="inlineStr">
        <is>
          <t>淘宝自动生成sku-送货入户</t>
        </is>
      </c>
      <c r="L489" s="15" t="n"/>
      <c r="M489" s="15" t="inlineStr">
        <is>
          <t>1</t>
        </is>
      </c>
      <c r="N489" s="15" t="n"/>
      <c r="O489" s="15" t="inlineStr">
        <is>
          <t>圆通速递</t>
        </is>
      </c>
      <c r="P489" s="15" t="inlineStr">
        <is>
          <t>YT2583872019244</t>
        </is>
      </c>
      <c r="Q489" s="15" t="n"/>
      <c r="R489" s="15">
        <f>IFERROR(SUMPRODUCT(('2-定价总表'!$A$3:$A$493="PPS"&amp;MID(I489,2,99))*('2-定价总表'!$C$3:$C$493=K489)*('2-定价总表'!$T$3:$T$493))*IF(M489="",1,M489),"")</f>
        <v/>
      </c>
      <c r="S489" s="49" t="n"/>
      <c r="T489" s="15" t="n"/>
      <c r="U489" s="15" t="n"/>
      <c r="V489" s="15" t="n"/>
      <c r="W489" s="15" t="n"/>
      <c r="X489" s="15" t="n"/>
      <c r="Y489" s="15" t="n"/>
      <c r="Z489" s="15" t="n"/>
      <c r="AA489" s="15" t="n"/>
      <c r="AB489" s="15">
        <f>SUM(S489:AA489)</f>
        <v/>
      </c>
      <c r="AC489" s="15" t="inlineStr">
        <is>
          <t>0.00</t>
        </is>
      </c>
      <c r="AD489" s="15">
        <f>AC489*0.006</f>
        <v/>
      </c>
      <c r="AE489" s="15">
        <f>AC489*0.02</f>
        <v/>
      </c>
      <c r="AF489" s="15">
        <f>AC489-AD489-AE489</f>
        <v/>
      </c>
      <c r="AG489" s="15" t="n"/>
      <c r="AH489" s="15" t="n"/>
      <c r="AI489" s="15">
        <f>SUM(AG489:AH489)</f>
        <v/>
      </c>
      <c r="AJ489" s="15">
        <f>AF489-AB489+AG489+AH489</f>
        <v/>
      </c>
      <c r="AK489" s="15">
        <f>IF(C489="是","杭州","江西工厂")</f>
        <v/>
      </c>
      <c r="AL489" s="6" t="inlineStr">
        <is>
          <t>交易成功</t>
        </is>
      </c>
      <c r="AM489" s="92" t="inlineStr">
        <is>
          <t>待匹配</t>
        </is>
      </c>
      <c r="AN489" s="15" t="inlineStr">
        <is>
          <t>没有申请退款</t>
        </is>
      </c>
      <c r="AO489" s="15" t="n">
        <v>0</v>
      </c>
      <c r="AP489" s="15" t="n"/>
      <c r="AQ489" s="6" t="n"/>
      <c r="AR489" t="inlineStr">
        <is>
          <t>✓</t>
        </is>
      </c>
    </row>
    <row r="490" ht="36" customHeight="1">
      <c r="A490" s="16" t="inlineStr">
        <is>
          <t>淘宝</t>
        </is>
      </c>
      <c r="B490" s="14" t="inlineStr">
        <is>
          <t>5096334565226016843</t>
        </is>
      </c>
      <c r="C490" s="14" t="inlineStr">
        <is>
          <t>非已记录补单</t>
        </is>
      </c>
      <c r="D490" s="16" t="inlineStr">
        <is>
          <t>2026-03-04</t>
        </is>
      </c>
      <c r="E490" s="16" t="inlineStr">
        <is>
          <t>未知</t>
        </is>
      </c>
      <c r="F490" s="16" t="inlineStr">
        <is>
          <t>未知</t>
        </is>
      </c>
      <c r="G490" s="16" t="inlineStr">
        <is>
          <t>未知</t>
        </is>
      </c>
      <c r="H490" s="16" t="n"/>
      <c r="I490" s="16" t="inlineStr">
        <is>
          <t>P23250050202</t>
        </is>
      </c>
      <c r="J490" s="16" t="inlineStr">
        <is>
          <t>万象餐边柜 |樱桃木旋转餐边柜</t>
        </is>
      </c>
      <c r="K490" s="16" t="inlineStr">
        <is>
          <t>旋转餐边柜-洞洞板-下柜（无桌）-1.6米</t>
        </is>
      </c>
      <c r="L490" s="16" t="n"/>
      <c r="M490" s="16" t="inlineStr">
        <is>
          <t>1</t>
        </is>
      </c>
      <c r="N490" s="16" t="n"/>
      <c r="O490" s="16" t="n"/>
      <c r="P490" s="16" t="n"/>
      <c r="Q490" s="16" t="n"/>
      <c r="R490" s="16">
        <f>IFERROR(SUMPRODUCT(('2-定价总表'!$A$3:$A$493="PPS"&amp;MID(I490,2,99))*('2-定价总表'!$C$3:$C$493=K490)*('2-定价总表'!$T$3:$T$493))*IF(M490="",1,M490),"")</f>
        <v/>
      </c>
      <c r="S490" s="90" t="n"/>
      <c r="T490" s="90" t="n"/>
      <c r="U490" s="90" t="n"/>
      <c r="V490" s="90" t="n"/>
      <c r="W490" s="90" t="n"/>
      <c r="X490" s="90" t="n"/>
      <c r="Y490" s="90" t="n"/>
      <c r="Z490" s="90" t="n"/>
      <c r="AA490" s="90" t="n"/>
      <c r="AB490" s="16">
        <f>SUM(S490:AA490)</f>
        <v/>
      </c>
      <c r="AC490" s="16" t="inlineStr">
        <is>
          <t>33.00</t>
        </is>
      </c>
      <c r="AD490" s="16">
        <f>AC490*0.006</f>
        <v/>
      </c>
      <c r="AE490" s="16">
        <f>AC490*0.02</f>
        <v/>
      </c>
      <c r="AF490" s="16">
        <f>AC490-AD490-AE490</f>
        <v/>
      </c>
      <c r="AG490" s="16" t="n"/>
      <c r="AH490" s="16" t="n"/>
      <c r="AI490" s="16">
        <f>SUM(AG490:AH490)</f>
        <v/>
      </c>
      <c r="AJ490" s="16">
        <f>AF490-AB490+AG490+AH490</f>
        <v/>
      </c>
      <c r="AK490" s="16">
        <f>IF(C490="是","杭州","江西工厂")</f>
        <v/>
      </c>
      <c r="AL490" s="9" t="inlineStr">
        <is>
          <t>交易关闭</t>
        </is>
      </c>
      <c r="AM490" s="94" t="inlineStr">
        <is>
          <t>—</t>
        </is>
      </c>
      <c r="AN490" s="16" t="inlineStr">
        <is>
          <t>退款成功</t>
        </is>
      </c>
      <c r="AO490" s="16" t="n">
        <v>33</v>
      </c>
      <c r="AP490" s="16" t="n"/>
      <c r="AQ490" s="9" t="n"/>
      <c r="AR490" t="inlineStr">
        <is>
          <t>✓</t>
        </is>
      </c>
    </row>
    <row r="491">
      <c r="A491" s="15" t="inlineStr">
        <is>
          <t>淘宝</t>
        </is>
      </c>
      <c r="B491" s="14" t="inlineStr">
        <is>
          <t>5096334565227016843</t>
        </is>
      </c>
      <c r="C491" s="14" t="inlineStr">
        <is>
          <t>非已记录补单</t>
        </is>
      </c>
      <c r="D491" s="15" t="inlineStr">
        <is>
          <t>2026-03-04</t>
        </is>
      </c>
      <c r="E491" s="15" t="inlineStr">
        <is>
          <t>未知</t>
        </is>
      </c>
      <c r="F491" s="15" t="inlineStr">
        <is>
          <t>未知</t>
        </is>
      </c>
      <c r="G491" s="15" t="inlineStr">
        <is>
          <t>未知</t>
        </is>
      </c>
      <c r="H491" s="15" t="n"/>
      <c r="I491" s="15" t="inlineStr">
        <is>
          <t>P26990050428</t>
        </is>
      </c>
      <c r="J491" s="15" t="inlineStr">
        <is>
          <t>商家安装sku</t>
        </is>
      </c>
      <c r="K491" s="15" t="inlineStr">
        <is>
          <t>商家安装sku</t>
        </is>
      </c>
      <c r="L491" s="15" t="n"/>
      <c r="M491" s="15" t="inlineStr">
        <is>
          <t>1</t>
        </is>
      </c>
      <c r="N491" s="15" t="n"/>
      <c r="O491" s="15" t="n"/>
      <c r="P491" s="15" t="n"/>
      <c r="Q491" s="15" t="n"/>
      <c r="R491" s="15">
        <f>IFERROR(SUMPRODUCT(('2-定价总表'!$A$3:$A$493="PPS"&amp;MID(I491,2,99))*('2-定价总表'!$C$3:$C$493=K491)*('2-定价总表'!$T$3:$T$493))*IF(M491="",1,M491),"")</f>
        <v/>
      </c>
      <c r="S491" s="90" t="n"/>
      <c r="T491" s="90" t="n"/>
      <c r="U491" s="90" t="n"/>
      <c r="V491" s="90" t="n"/>
      <c r="W491" s="90" t="n"/>
      <c r="X491" s="90" t="n"/>
      <c r="Y491" s="90" t="n"/>
      <c r="Z491" s="90" t="n"/>
      <c r="AA491" s="90" t="n"/>
      <c r="AB491" s="15">
        <f>SUM(S491:AA491)</f>
        <v/>
      </c>
      <c r="AC491" s="15" t="inlineStr">
        <is>
          <t>0.00</t>
        </is>
      </c>
      <c r="AD491" s="15">
        <f>AC491*0.006</f>
        <v/>
      </c>
      <c r="AE491" s="15">
        <f>AC491*0.02</f>
        <v/>
      </c>
      <c r="AF491" s="15">
        <f>AC491-AD491-AE491</f>
        <v/>
      </c>
      <c r="AG491" s="15" t="n"/>
      <c r="AH491" s="15" t="n"/>
      <c r="AI491" s="15">
        <f>SUM(AG491:AH491)</f>
        <v/>
      </c>
      <c r="AJ491" s="15">
        <f>AF491-AB491+AG491+AH491</f>
        <v/>
      </c>
      <c r="AK491" s="15">
        <f>IF(C491="是","杭州","江西工厂")</f>
        <v/>
      </c>
      <c r="AL491" s="6" t="inlineStr">
        <is>
          <t>交易关闭</t>
        </is>
      </c>
      <c r="AM491" s="94" t="inlineStr">
        <is>
          <t>—</t>
        </is>
      </c>
      <c r="AN491" s="15" t="inlineStr">
        <is>
          <t>没有申请退款</t>
        </is>
      </c>
      <c r="AO491" s="15" t="n">
        <v>0</v>
      </c>
      <c r="AP491" s="15" t="n"/>
      <c r="AQ491" s="6" t="n"/>
      <c r="AR491" t="inlineStr">
        <is>
          <t>✓</t>
        </is>
      </c>
    </row>
    <row r="492" ht="24" customHeight="1">
      <c r="A492" s="16" t="inlineStr">
        <is>
          <t>淘宝</t>
        </is>
      </c>
      <c r="B492" s="14" t="inlineStr">
        <is>
          <t>5096334565228016843</t>
        </is>
      </c>
      <c r="C492" s="14" t="inlineStr">
        <is>
          <t>非已记录补单</t>
        </is>
      </c>
      <c r="D492" s="16" t="inlineStr">
        <is>
          <t>2026-03-04</t>
        </is>
      </c>
      <c r="E492" s="16" t="inlineStr">
        <is>
          <t>未知</t>
        </is>
      </c>
      <c r="F492" s="16" t="inlineStr">
        <is>
          <t>未知</t>
        </is>
      </c>
      <c r="G492" s="16" t="inlineStr">
        <is>
          <t>未知</t>
        </is>
      </c>
      <c r="H492" s="16" t="n"/>
      <c r="I492" s="16" t="inlineStr">
        <is>
          <t>P26990090428</t>
        </is>
      </c>
      <c r="J492" s="16" t="inlineStr">
        <is>
          <t>淘宝自动生成sku-送货入户</t>
        </is>
      </c>
      <c r="K492" s="16" t="inlineStr">
        <is>
          <t>淘宝自动生成sku-送货入户</t>
        </is>
      </c>
      <c r="L492" s="16" t="n"/>
      <c r="M492" s="16" t="inlineStr">
        <is>
          <t>1</t>
        </is>
      </c>
      <c r="N492" s="16" t="n"/>
      <c r="O492" s="16" t="n"/>
      <c r="P492" s="16" t="n"/>
      <c r="Q492" s="16" t="n"/>
      <c r="R492" s="16">
        <f>IFERROR(SUMPRODUCT(('2-定价总表'!$A$3:$A$493="PPS"&amp;MID(I492,2,99))*('2-定价总表'!$C$3:$C$493=K492)*('2-定价总表'!$T$3:$T$493))*IF(M492="",1,M492),"")</f>
        <v/>
      </c>
      <c r="S492" s="90" t="n"/>
      <c r="T492" s="90" t="n"/>
      <c r="U492" s="90" t="n"/>
      <c r="V492" s="90" t="n"/>
      <c r="W492" s="90" t="n"/>
      <c r="X492" s="90" t="n"/>
      <c r="Y492" s="90" t="n"/>
      <c r="Z492" s="90" t="n"/>
      <c r="AA492" s="90" t="n"/>
      <c r="AB492" s="16">
        <f>SUM(S492:AA492)</f>
        <v/>
      </c>
      <c r="AC492" s="16" t="inlineStr">
        <is>
          <t>0.00</t>
        </is>
      </c>
      <c r="AD492" s="16">
        <f>AC492*0.006</f>
        <v/>
      </c>
      <c r="AE492" s="16">
        <f>AC492*0.02</f>
        <v/>
      </c>
      <c r="AF492" s="16">
        <f>AC492-AD492-AE492</f>
        <v/>
      </c>
      <c r="AG492" s="16" t="n"/>
      <c r="AH492" s="16" t="n"/>
      <c r="AI492" s="16">
        <f>SUM(AG492:AH492)</f>
        <v/>
      </c>
      <c r="AJ492" s="16">
        <f>AF492-AB492+AG492+AH492</f>
        <v/>
      </c>
      <c r="AK492" s="16">
        <f>IF(C492="是","杭州","江西工厂")</f>
        <v/>
      </c>
      <c r="AL492" s="9" t="inlineStr">
        <is>
          <t>交易关闭</t>
        </is>
      </c>
      <c r="AM492" s="94" t="inlineStr">
        <is>
          <t>—</t>
        </is>
      </c>
      <c r="AN492" s="16" t="inlineStr">
        <is>
          <t>没有申请退款</t>
        </is>
      </c>
      <c r="AO492" s="16" t="n">
        <v>0</v>
      </c>
      <c r="AP492" s="16" t="n"/>
      <c r="AQ492" s="9" t="n"/>
      <c r="AR492" t="inlineStr">
        <is>
          <t>✓</t>
        </is>
      </c>
    </row>
    <row r="493" ht="36" customHeight="1">
      <c r="A493" s="15" t="inlineStr">
        <is>
          <t>淘宝</t>
        </is>
      </c>
      <c r="B493" s="14" t="inlineStr">
        <is>
          <t>5096312533053043243</t>
        </is>
      </c>
      <c r="C493" s="14" t="inlineStr">
        <is>
          <t>是</t>
        </is>
      </c>
      <c r="D493" s="15" t="inlineStr">
        <is>
          <t>2026-03-04</t>
        </is>
      </c>
      <c r="E493" s="15" t="inlineStr">
        <is>
          <t>未知</t>
        </is>
      </c>
      <c r="F493" s="15" t="inlineStr">
        <is>
          <t>未知</t>
        </is>
      </c>
      <c r="G493" s="15" t="inlineStr">
        <is>
          <t>未知</t>
        </is>
      </c>
      <c r="H493" s="15" t="inlineStr">
        <is>
          <t>2026-03-06</t>
        </is>
      </c>
      <c r="I493" s="15" t="inlineStr">
        <is>
          <t>P23250050202</t>
        </is>
      </c>
      <c r="J493" s="15" t="inlineStr">
        <is>
          <t>万象餐边柜 |樱桃木旋转餐边柜</t>
        </is>
      </c>
      <c r="K493" s="15" t="inlineStr">
        <is>
          <t>旋转餐边柜-洞洞板-下柜（无桌）-1.6米</t>
        </is>
      </c>
      <c r="L493" s="15" t="n"/>
      <c r="M493" s="15" t="inlineStr">
        <is>
          <t>1</t>
        </is>
      </c>
      <c r="N493" s="15" t="n"/>
      <c r="O493" s="15" t="inlineStr">
        <is>
          <t>圆通速递</t>
        </is>
      </c>
      <c r="P493" s="15" t="inlineStr">
        <is>
          <t>YT2537934788740</t>
        </is>
      </c>
      <c r="Q493" s="15" t="n"/>
      <c r="R493" s="15">
        <f>IFERROR(SUMPRODUCT(('2-定价总表'!$A$3:$A$493="PPS"&amp;MID(I493,2,99))*('2-定价总表'!$C$3:$C$493=K493)*('2-定价总表'!$T$3:$T$493))*IF(M493="",1,M493),"")</f>
        <v/>
      </c>
      <c r="S493" s="49" t="n"/>
      <c r="T493" s="15" t="n"/>
      <c r="U493" s="15" t="n"/>
      <c r="V493" s="15" t="n"/>
      <c r="W493" s="15" t="n"/>
      <c r="X493" s="15" t="n"/>
      <c r="Y493" s="15" t="n"/>
      <c r="Z493" s="15" t="n"/>
      <c r="AA493" s="15" t="n"/>
      <c r="AB493" s="15">
        <f>SUM(S493:AA493)</f>
        <v/>
      </c>
      <c r="AC493" s="15" t="inlineStr">
        <is>
          <t>23.00</t>
        </is>
      </c>
      <c r="AD493" s="15">
        <f>AC493*0.006</f>
        <v/>
      </c>
      <c r="AE493" s="15">
        <f>AC493*0.02</f>
        <v/>
      </c>
      <c r="AF493" s="15">
        <f>AC493-AD493-AE493</f>
        <v/>
      </c>
      <c r="AG493" s="15" t="n"/>
      <c r="AH493" s="15" t="n"/>
      <c r="AI493" s="15">
        <f>SUM(AG493:AH493)</f>
        <v/>
      </c>
      <c r="AJ493" s="15">
        <f>AF493-AB493+AG493+AH493</f>
        <v/>
      </c>
      <c r="AK493" s="15">
        <f>IF(C493="是","杭州","江西工厂")</f>
        <v/>
      </c>
      <c r="AL493" s="6" t="inlineStr">
        <is>
          <t>交易成功</t>
        </is>
      </c>
      <c r="AM493" s="92" t="inlineStr">
        <is>
          <t>待匹配</t>
        </is>
      </c>
      <c r="AN493" s="15" t="inlineStr">
        <is>
          <t>没有申请退款</t>
        </is>
      </c>
      <c r="AO493" s="15" t="n">
        <v>0</v>
      </c>
      <c r="AP493" s="15" t="n"/>
      <c r="AQ493" s="6" t="n"/>
      <c r="AR493" t="inlineStr">
        <is>
          <t>✓</t>
        </is>
      </c>
    </row>
    <row r="494">
      <c r="A494" s="16" t="inlineStr">
        <is>
          <t>淘宝</t>
        </is>
      </c>
      <c r="B494" s="14" t="inlineStr">
        <is>
          <t>5096312533054043243</t>
        </is>
      </c>
      <c r="C494" s="14" t="inlineStr">
        <is>
          <t>是</t>
        </is>
      </c>
      <c r="D494" s="16" t="inlineStr">
        <is>
          <t>2026-03-04</t>
        </is>
      </c>
      <c r="E494" s="16" t="inlineStr">
        <is>
          <t>未知</t>
        </is>
      </c>
      <c r="F494" s="16" t="inlineStr">
        <is>
          <t>未知</t>
        </is>
      </c>
      <c r="G494" s="16" t="inlineStr">
        <is>
          <t>未知</t>
        </is>
      </c>
      <c r="H494" s="16" t="inlineStr">
        <is>
          <t>2026-03-06</t>
        </is>
      </c>
      <c r="I494" s="16" t="inlineStr">
        <is>
          <t>P26990050428</t>
        </is>
      </c>
      <c r="J494" s="16" t="inlineStr">
        <is>
          <t>商家安装sku</t>
        </is>
      </c>
      <c r="K494" s="16" t="inlineStr">
        <is>
          <t>商家安装sku</t>
        </is>
      </c>
      <c r="L494" s="16" t="n"/>
      <c r="M494" s="16" t="inlineStr">
        <is>
          <t>1</t>
        </is>
      </c>
      <c r="N494" s="16" t="n"/>
      <c r="O494" s="16" t="inlineStr">
        <is>
          <t>圆通速递</t>
        </is>
      </c>
      <c r="P494" s="16" t="inlineStr">
        <is>
          <t>YT2537934788740</t>
        </is>
      </c>
      <c r="Q494" s="16" t="n"/>
      <c r="R494" s="16">
        <f>IFERROR(SUMPRODUCT(('2-定价总表'!$A$3:$A$493="PPS"&amp;MID(I494,2,99))*('2-定价总表'!$C$3:$C$493=K494)*('2-定价总表'!$T$3:$T$493))*IF(M494="",1,M494),"")</f>
        <v/>
      </c>
      <c r="S494" s="49" t="n"/>
      <c r="T494" s="16" t="n"/>
      <c r="U494" s="16" t="n"/>
      <c r="V494" s="16" t="n"/>
      <c r="W494" s="16" t="n"/>
      <c r="X494" s="16" t="n"/>
      <c r="Y494" s="16" t="n"/>
      <c r="Z494" s="16" t="n"/>
      <c r="AA494" s="16" t="n"/>
      <c r="AB494" s="16">
        <f>SUM(S494:AA494)</f>
        <v/>
      </c>
      <c r="AC494" s="16" t="inlineStr">
        <is>
          <t>0.00</t>
        </is>
      </c>
      <c r="AD494" s="16">
        <f>AC494*0.006</f>
        <v/>
      </c>
      <c r="AE494" s="16">
        <f>AC494*0.02</f>
        <v/>
      </c>
      <c r="AF494" s="16">
        <f>AC494-AD494-AE494</f>
        <v/>
      </c>
      <c r="AG494" s="16" t="n"/>
      <c r="AH494" s="16" t="n"/>
      <c r="AI494" s="16">
        <f>SUM(AG494:AH494)</f>
        <v/>
      </c>
      <c r="AJ494" s="16">
        <f>AF494-AB494+AG494+AH494</f>
        <v/>
      </c>
      <c r="AK494" s="16">
        <f>IF(C494="是","杭州","江西工厂")</f>
        <v/>
      </c>
      <c r="AL494" s="9" t="inlineStr">
        <is>
          <t>交易成功</t>
        </is>
      </c>
      <c r="AM494" s="92" t="inlineStr">
        <is>
          <t>待匹配</t>
        </is>
      </c>
      <c r="AN494" s="16" t="inlineStr">
        <is>
          <t>没有申请退款</t>
        </is>
      </c>
      <c r="AO494" s="16" t="n">
        <v>0</v>
      </c>
      <c r="AP494" s="16" t="n"/>
      <c r="AQ494" s="9" t="n"/>
      <c r="AR494" t="inlineStr">
        <is>
          <t>✓</t>
        </is>
      </c>
    </row>
    <row r="495" ht="36" customHeight="1">
      <c r="A495" s="15" t="inlineStr">
        <is>
          <t>淘宝</t>
        </is>
      </c>
      <c r="B495" s="14" t="inlineStr">
        <is>
          <t>5095947638661792441</t>
        </is>
      </c>
      <c r="C495" s="14" t="inlineStr">
        <is>
          <t>是</t>
        </is>
      </c>
      <c r="D495" s="15" t="inlineStr">
        <is>
          <t>2026-03-04</t>
        </is>
      </c>
      <c r="E495" s="15" t="inlineStr">
        <is>
          <t>未知</t>
        </is>
      </c>
      <c r="F495" s="15" t="inlineStr">
        <is>
          <t>未知</t>
        </is>
      </c>
      <c r="G495" s="15" t="inlineStr">
        <is>
          <t>未知</t>
        </is>
      </c>
      <c r="H495" s="15" t="inlineStr">
        <is>
          <t>2026-03-06</t>
        </is>
      </c>
      <c r="I495" s="15" t="inlineStr">
        <is>
          <t>P23250050202</t>
        </is>
      </c>
      <c r="J495" s="15" t="inlineStr">
        <is>
          <t>万象餐边柜 |樱桃木旋转餐边柜</t>
        </is>
      </c>
      <c r="K495" s="15" t="inlineStr">
        <is>
          <t>旋转餐边柜-洞洞板-下柜（无桌）-1.6米</t>
        </is>
      </c>
      <c r="L495" s="15" t="n"/>
      <c r="M495" s="15" t="inlineStr">
        <is>
          <t>1</t>
        </is>
      </c>
      <c r="N495" s="15" t="n"/>
      <c r="O495" s="15" t="inlineStr">
        <is>
          <t>圆通速递</t>
        </is>
      </c>
      <c r="P495" s="15" t="inlineStr">
        <is>
          <t>YT2543005733247</t>
        </is>
      </c>
      <c r="Q495" s="15" t="n"/>
      <c r="R495" s="15">
        <f>IFERROR(SUMPRODUCT(('2-定价总表'!$A$3:$A$493="PPS"&amp;MID(I495,2,99))*('2-定价总表'!$C$3:$C$493=K495)*('2-定价总表'!$T$3:$T$493))*IF(M495="",1,M495),"")</f>
        <v/>
      </c>
      <c r="S495" s="49" t="n"/>
      <c r="T495" s="15" t="n"/>
      <c r="U495" s="15" t="n"/>
      <c r="V495" s="15" t="n"/>
      <c r="W495" s="15" t="n"/>
      <c r="X495" s="15" t="n"/>
      <c r="Y495" s="15" t="n"/>
      <c r="Z495" s="15" t="n"/>
      <c r="AA495" s="15" t="n"/>
      <c r="AB495" s="15">
        <f>SUM(S495:AA495)</f>
        <v/>
      </c>
      <c r="AC495" s="15" t="inlineStr">
        <is>
          <t>22.00</t>
        </is>
      </c>
      <c r="AD495" s="15">
        <f>AC495*0.006</f>
        <v/>
      </c>
      <c r="AE495" s="15">
        <f>AC495*0.02</f>
        <v/>
      </c>
      <c r="AF495" s="15">
        <f>AC495-AD495-AE495</f>
        <v/>
      </c>
      <c r="AG495" s="15" t="n"/>
      <c r="AH495" s="15" t="n"/>
      <c r="AI495" s="15">
        <f>SUM(AG495:AH495)</f>
        <v/>
      </c>
      <c r="AJ495" s="15">
        <f>AF495-AB495+AG495+AH495</f>
        <v/>
      </c>
      <c r="AK495" s="15">
        <f>IF(C495="是","杭州","江西工厂")</f>
        <v/>
      </c>
      <c r="AL495" s="6" t="inlineStr">
        <is>
          <t>交易成功</t>
        </is>
      </c>
      <c r="AM495" s="92" t="inlineStr">
        <is>
          <t>待匹配</t>
        </is>
      </c>
      <c r="AN495" s="15" t="inlineStr">
        <is>
          <t>没有申请退款</t>
        </is>
      </c>
      <c r="AO495" s="15" t="n">
        <v>0</v>
      </c>
      <c r="AP495" s="15" t="n"/>
      <c r="AQ495" s="6" t="n"/>
      <c r="AR495" t="inlineStr">
        <is>
          <t>✓</t>
        </is>
      </c>
    </row>
    <row r="496">
      <c r="A496" s="16" t="inlineStr">
        <is>
          <t>淘宝</t>
        </is>
      </c>
      <c r="B496" s="14" t="inlineStr">
        <is>
          <t>5095947638662792441</t>
        </is>
      </c>
      <c r="C496" s="14" t="inlineStr">
        <is>
          <t>是</t>
        </is>
      </c>
      <c r="D496" s="16" t="inlineStr">
        <is>
          <t>2026-03-04</t>
        </is>
      </c>
      <c r="E496" s="16" t="inlineStr">
        <is>
          <t>未知</t>
        </is>
      </c>
      <c r="F496" s="16" t="inlineStr">
        <is>
          <t>未知</t>
        </is>
      </c>
      <c r="G496" s="16" t="inlineStr">
        <is>
          <t>未知</t>
        </is>
      </c>
      <c r="H496" s="16" t="inlineStr">
        <is>
          <t>2026-03-06</t>
        </is>
      </c>
      <c r="I496" s="16" t="inlineStr">
        <is>
          <t>P26990050428</t>
        </is>
      </c>
      <c r="J496" s="16" t="inlineStr">
        <is>
          <t>商家安装sku</t>
        </is>
      </c>
      <c r="K496" s="16" t="inlineStr">
        <is>
          <t>商家安装sku</t>
        </is>
      </c>
      <c r="L496" s="16" t="n"/>
      <c r="M496" s="16" t="inlineStr">
        <is>
          <t>1</t>
        </is>
      </c>
      <c r="N496" s="16" t="n"/>
      <c r="O496" s="16" t="inlineStr">
        <is>
          <t>圆通速递</t>
        </is>
      </c>
      <c r="P496" s="16" t="inlineStr">
        <is>
          <t>YT2543005733247</t>
        </is>
      </c>
      <c r="Q496" s="16" t="n"/>
      <c r="R496" s="16">
        <f>IFERROR(SUMPRODUCT(('2-定价总表'!$A$3:$A$493="PPS"&amp;MID(I496,2,99))*('2-定价总表'!$C$3:$C$493=K496)*('2-定价总表'!$T$3:$T$493))*IF(M496="",1,M496),"")</f>
        <v/>
      </c>
      <c r="S496" s="49" t="n"/>
      <c r="T496" s="16" t="n"/>
      <c r="U496" s="16" t="n"/>
      <c r="V496" s="16" t="n"/>
      <c r="W496" s="16" t="n"/>
      <c r="X496" s="16" t="n"/>
      <c r="Y496" s="16" t="n"/>
      <c r="Z496" s="16" t="n"/>
      <c r="AA496" s="16" t="n"/>
      <c r="AB496" s="16">
        <f>SUM(S496:AA496)</f>
        <v/>
      </c>
      <c r="AC496" s="16" t="inlineStr">
        <is>
          <t>0.00</t>
        </is>
      </c>
      <c r="AD496" s="16">
        <f>AC496*0.006</f>
        <v/>
      </c>
      <c r="AE496" s="16">
        <f>AC496*0.02</f>
        <v/>
      </c>
      <c r="AF496" s="16">
        <f>AC496-AD496-AE496</f>
        <v/>
      </c>
      <c r="AG496" s="16" t="n"/>
      <c r="AH496" s="16" t="n"/>
      <c r="AI496" s="16">
        <f>SUM(AG496:AH496)</f>
        <v/>
      </c>
      <c r="AJ496" s="16">
        <f>AF496-AB496+AG496+AH496</f>
        <v/>
      </c>
      <c r="AK496" s="16">
        <f>IF(C496="是","杭州","江西工厂")</f>
        <v/>
      </c>
      <c r="AL496" s="9" t="inlineStr">
        <is>
          <t>交易成功</t>
        </is>
      </c>
      <c r="AM496" s="92" t="inlineStr">
        <is>
          <t>待匹配</t>
        </is>
      </c>
      <c r="AN496" s="16" t="inlineStr">
        <is>
          <t>没有申请退款</t>
        </is>
      </c>
      <c r="AO496" s="16" t="n">
        <v>0</v>
      </c>
      <c r="AP496" s="16" t="n"/>
      <c r="AQ496" s="9" t="n"/>
      <c r="AR496" t="inlineStr">
        <is>
          <t>✓</t>
        </is>
      </c>
    </row>
    <row r="497" ht="24" customHeight="1">
      <c r="A497" s="15" t="inlineStr">
        <is>
          <t>淘宝</t>
        </is>
      </c>
      <c r="B497" s="14" t="inlineStr">
        <is>
          <t>5095947638663792441</t>
        </is>
      </c>
      <c r="C497" s="14" t="inlineStr">
        <is>
          <t>是</t>
        </is>
      </c>
      <c r="D497" s="15" t="inlineStr">
        <is>
          <t>2026-03-04</t>
        </is>
      </c>
      <c r="E497" s="15" t="inlineStr">
        <is>
          <t>未知</t>
        </is>
      </c>
      <c r="F497" s="15" t="inlineStr">
        <is>
          <t>未知</t>
        </is>
      </c>
      <c r="G497" s="15" t="inlineStr">
        <is>
          <t>未知</t>
        </is>
      </c>
      <c r="H497" s="15" t="inlineStr">
        <is>
          <t>2026-03-06</t>
        </is>
      </c>
      <c r="I497" s="15" t="inlineStr">
        <is>
          <t>P26990090428</t>
        </is>
      </c>
      <c r="J497" s="15" t="inlineStr">
        <is>
          <t>淘宝自动生成sku-送货入户</t>
        </is>
      </c>
      <c r="K497" s="15" t="inlineStr">
        <is>
          <t>淘宝自动生成sku-送货入户</t>
        </is>
      </c>
      <c r="L497" s="15" t="n"/>
      <c r="M497" s="15" t="inlineStr">
        <is>
          <t>1</t>
        </is>
      </c>
      <c r="N497" s="15" t="n"/>
      <c r="O497" s="15" t="inlineStr">
        <is>
          <t>圆通速递</t>
        </is>
      </c>
      <c r="P497" s="15" t="inlineStr">
        <is>
          <t>YT2543005733247</t>
        </is>
      </c>
      <c r="Q497" s="15" t="n"/>
      <c r="R497" s="15">
        <f>IFERROR(SUMPRODUCT(('2-定价总表'!$A$3:$A$493="PPS"&amp;MID(I497,2,99))*('2-定价总表'!$C$3:$C$493=K497)*('2-定价总表'!$T$3:$T$493))*IF(M497="",1,M497),"")</f>
        <v/>
      </c>
      <c r="S497" s="49" t="n"/>
      <c r="T497" s="15" t="n"/>
      <c r="U497" s="15" t="n"/>
      <c r="V497" s="15" t="n"/>
      <c r="W497" s="15" t="n"/>
      <c r="X497" s="15" t="n"/>
      <c r="Y497" s="15" t="n"/>
      <c r="Z497" s="15" t="n"/>
      <c r="AA497" s="15" t="n"/>
      <c r="AB497" s="15">
        <f>SUM(S497:AA497)</f>
        <v/>
      </c>
      <c r="AC497" s="15" t="inlineStr">
        <is>
          <t>0.00</t>
        </is>
      </c>
      <c r="AD497" s="15">
        <f>AC497*0.006</f>
        <v/>
      </c>
      <c r="AE497" s="15">
        <f>AC497*0.02</f>
        <v/>
      </c>
      <c r="AF497" s="15">
        <f>AC497-AD497-AE497</f>
        <v/>
      </c>
      <c r="AG497" s="15" t="n"/>
      <c r="AH497" s="15" t="n"/>
      <c r="AI497" s="15">
        <f>SUM(AG497:AH497)</f>
        <v/>
      </c>
      <c r="AJ497" s="15">
        <f>AF497-AB497+AG497+AH497</f>
        <v/>
      </c>
      <c r="AK497" s="15">
        <f>IF(C497="是","杭州","江西工厂")</f>
        <v/>
      </c>
      <c r="AL497" s="6" t="inlineStr">
        <is>
          <t>交易成功</t>
        </is>
      </c>
      <c r="AM497" s="92" t="inlineStr">
        <is>
          <t>待匹配</t>
        </is>
      </c>
      <c r="AN497" s="15" t="inlineStr">
        <is>
          <t>没有申请退款</t>
        </is>
      </c>
      <c r="AO497" s="15" t="n">
        <v>0</v>
      </c>
      <c r="AP497" s="15" t="n"/>
      <c r="AQ497" s="6" t="n"/>
      <c r="AR497" t="inlineStr">
        <is>
          <t>✓</t>
        </is>
      </c>
    </row>
    <row r="498" ht="36" customHeight="1">
      <c r="A498" s="16" t="inlineStr">
        <is>
          <t>淘宝</t>
        </is>
      </c>
      <c r="B498" s="14" t="inlineStr">
        <is>
          <t>3275086118695830058</t>
        </is>
      </c>
      <c r="C498" s="14" t="inlineStr">
        <is>
          <t>是</t>
        </is>
      </c>
      <c r="D498" s="16" t="inlineStr">
        <is>
          <t>2026-03-04</t>
        </is>
      </c>
      <c r="E498" s="16" t="inlineStr">
        <is>
          <t>未知</t>
        </is>
      </c>
      <c r="F498" s="16" t="inlineStr">
        <is>
          <t>未知</t>
        </is>
      </c>
      <c r="G498" s="16" t="inlineStr">
        <is>
          <t>未知</t>
        </is>
      </c>
      <c r="H498" s="16" t="inlineStr">
        <is>
          <t>2026-03-06</t>
        </is>
      </c>
      <c r="I498" s="16" t="inlineStr">
        <is>
          <t>P23250050202</t>
        </is>
      </c>
      <c r="J498" s="16" t="inlineStr">
        <is>
          <t>万象餐边柜 |樱桃木旋转餐边柜</t>
        </is>
      </c>
      <c r="K498" s="16" t="inlineStr">
        <is>
          <t>旋转餐边柜-洞洞板-下柜（无桌）-1.6米</t>
        </is>
      </c>
      <c r="L498" s="16" t="n"/>
      <c r="M498" s="16" t="inlineStr">
        <is>
          <t>1</t>
        </is>
      </c>
      <c r="N498" s="16" t="n"/>
      <c r="O498" s="16" t="inlineStr">
        <is>
          <t>圆通速递</t>
        </is>
      </c>
      <c r="P498" s="16" t="inlineStr">
        <is>
          <t>YT2583872019936</t>
        </is>
      </c>
      <c r="Q498" s="16" t="n"/>
      <c r="R498" s="16">
        <f>IFERROR(SUMPRODUCT(('2-定价总表'!$A$3:$A$493="PPS"&amp;MID(I498,2,99))*('2-定价总表'!$C$3:$C$493=K498)*('2-定价总表'!$T$3:$T$493))*IF(M498="",1,M498),"")</f>
        <v/>
      </c>
      <c r="S498" s="49" t="n"/>
      <c r="T498" s="16" t="n"/>
      <c r="U498" s="16" t="n"/>
      <c r="V498" s="16" t="n"/>
      <c r="W498" s="16" t="n"/>
      <c r="X498" s="16" t="n"/>
      <c r="Y498" s="16" t="n"/>
      <c r="Z498" s="16" t="n"/>
      <c r="AA498" s="16" t="n"/>
      <c r="AB498" s="16">
        <f>SUM(S498:AA498)</f>
        <v/>
      </c>
      <c r="AC498" s="16" t="inlineStr">
        <is>
          <t>23.00</t>
        </is>
      </c>
      <c r="AD498" s="16">
        <f>AC498*0.006</f>
        <v/>
      </c>
      <c r="AE498" s="16">
        <f>AC498*0.02</f>
        <v/>
      </c>
      <c r="AF498" s="16">
        <f>AC498-AD498-AE498</f>
        <v/>
      </c>
      <c r="AG498" s="16" t="n"/>
      <c r="AH498" s="16" t="n"/>
      <c r="AI498" s="16">
        <f>SUM(AG498:AH498)</f>
        <v/>
      </c>
      <c r="AJ498" s="16">
        <f>AF498-AB498+AG498+AH498</f>
        <v/>
      </c>
      <c r="AK498" s="16">
        <f>IF(C498="是","杭州","江西工厂")</f>
        <v/>
      </c>
      <c r="AL498" s="9" t="inlineStr">
        <is>
          <t>交易成功</t>
        </is>
      </c>
      <c r="AM498" s="92" t="inlineStr">
        <is>
          <t>待匹配</t>
        </is>
      </c>
      <c r="AN498" s="16" t="inlineStr">
        <is>
          <t>没有申请退款</t>
        </is>
      </c>
      <c r="AO498" s="16" t="n">
        <v>0</v>
      </c>
      <c r="AP498" s="16" t="n"/>
      <c r="AQ498" s="9" t="n"/>
      <c r="AR498" t="inlineStr">
        <is>
          <t>✓</t>
        </is>
      </c>
    </row>
    <row r="499">
      <c r="A499" s="15" t="inlineStr">
        <is>
          <t>淘宝</t>
        </is>
      </c>
      <c r="B499" s="14" t="inlineStr">
        <is>
          <t>3275086118696830058</t>
        </is>
      </c>
      <c r="C499" s="14" t="inlineStr">
        <is>
          <t>是</t>
        </is>
      </c>
      <c r="D499" s="15" t="inlineStr">
        <is>
          <t>2026-03-04</t>
        </is>
      </c>
      <c r="E499" s="15" t="inlineStr">
        <is>
          <t>未知</t>
        </is>
      </c>
      <c r="F499" s="15" t="inlineStr">
        <is>
          <t>未知</t>
        </is>
      </c>
      <c r="G499" s="15" t="inlineStr">
        <is>
          <t>未知</t>
        </is>
      </c>
      <c r="H499" s="15" t="inlineStr">
        <is>
          <t>2026-03-06</t>
        </is>
      </c>
      <c r="I499" s="15" t="inlineStr">
        <is>
          <t>P26990050428</t>
        </is>
      </c>
      <c r="J499" s="15" t="inlineStr">
        <is>
          <t>商家安装sku</t>
        </is>
      </c>
      <c r="K499" s="15" t="inlineStr">
        <is>
          <t>商家安装sku</t>
        </is>
      </c>
      <c r="L499" s="15" t="n"/>
      <c r="M499" s="15" t="inlineStr">
        <is>
          <t>1</t>
        </is>
      </c>
      <c r="N499" s="15" t="n"/>
      <c r="O499" s="15" t="inlineStr">
        <is>
          <t>圆通速递</t>
        </is>
      </c>
      <c r="P499" s="15" t="inlineStr">
        <is>
          <t>YT2583872019936</t>
        </is>
      </c>
      <c r="Q499" s="15" t="n"/>
      <c r="R499" s="15">
        <f>IFERROR(SUMPRODUCT(('2-定价总表'!$A$3:$A$493="PPS"&amp;MID(I499,2,99))*('2-定价总表'!$C$3:$C$493=K499)*('2-定价总表'!$T$3:$T$493))*IF(M499="",1,M499),"")</f>
        <v/>
      </c>
      <c r="S499" s="49" t="n"/>
      <c r="T499" s="15" t="n"/>
      <c r="U499" s="15" t="n"/>
      <c r="V499" s="15" t="n"/>
      <c r="W499" s="15" t="n"/>
      <c r="X499" s="15" t="n"/>
      <c r="Y499" s="15" t="n"/>
      <c r="Z499" s="15" t="n"/>
      <c r="AA499" s="15" t="n"/>
      <c r="AB499" s="15">
        <f>SUM(S499:AA499)</f>
        <v/>
      </c>
      <c r="AC499" s="15" t="inlineStr">
        <is>
          <t>0.00</t>
        </is>
      </c>
      <c r="AD499" s="15">
        <f>AC499*0.006</f>
        <v/>
      </c>
      <c r="AE499" s="15">
        <f>AC499*0.02</f>
        <v/>
      </c>
      <c r="AF499" s="15">
        <f>AC499-AD499-AE499</f>
        <v/>
      </c>
      <c r="AG499" s="15" t="n"/>
      <c r="AH499" s="15" t="n"/>
      <c r="AI499" s="15">
        <f>SUM(AG499:AH499)</f>
        <v/>
      </c>
      <c r="AJ499" s="15">
        <f>AF499-AB499+AG499+AH499</f>
        <v/>
      </c>
      <c r="AK499" s="15">
        <f>IF(C499="是","杭州","江西工厂")</f>
        <v/>
      </c>
      <c r="AL499" s="6" t="inlineStr">
        <is>
          <t>交易成功</t>
        </is>
      </c>
      <c r="AM499" s="92" t="inlineStr">
        <is>
          <t>待匹配</t>
        </is>
      </c>
      <c r="AN499" s="15" t="inlineStr">
        <is>
          <t>没有申请退款</t>
        </is>
      </c>
      <c r="AO499" s="15" t="n">
        <v>0</v>
      </c>
      <c r="AP499" s="15" t="n"/>
      <c r="AQ499" s="6" t="n"/>
      <c r="AR499" t="inlineStr">
        <is>
          <t>✓</t>
        </is>
      </c>
    </row>
    <row r="500" ht="24" customHeight="1">
      <c r="A500" s="16" t="inlineStr">
        <is>
          <t>淘宝</t>
        </is>
      </c>
      <c r="B500" s="14" t="inlineStr">
        <is>
          <t>3275086118697830058</t>
        </is>
      </c>
      <c r="C500" s="14" t="inlineStr">
        <is>
          <t>是</t>
        </is>
      </c>
      <c r="D500" s="16" t="inlineStr">
        <is>
          <t>2026-03-04</t>
        </is>
      </c>
      <c r="E500" s="16" t="inlineStr">
        <is>
          <t>未知</t>
        </is>
      </c>
      <c r="F500" s="16" t="inlineStr">
        <is>
          <t>未知</t>
        </is>
      </c>
      <c r="G500" s="16" t="inlineStr">
        <is>
          <t>未知</t>
        </is>
      </c>
      <c r="H500" s="16" t="inlineStr">
        <is>
          <t>2026-03-06</t>
        </is>
      </c>
      <c r="I500" s="16" t="inlineStr">
        <is>
          <t>P26990090428</t>
        </is>
      </c>
      <c r="J500" s="16" t="inlineStr">
        <is>
          <t>淘宝自动生成sku-送货入户</t>
        </is>
      </c>
      <c r="K500" s="16" t="inlineStr">
        <is>
          <t>淘宝自动生成sku-送货入户</t>
        </is>
      </c>
      <c r="L500" s="16" t="n"/>
      <c r="M500" s="16" t="inlineStr">
        <is>
          <t>1</t>
        </is>
      </c>
      <c r="N500" s="16" t="n"/>
      <c r="O500" s="16" t="inlineStr">
        <is>
          <t>圆通速递</t>
        </is>
      </c>
      <c r="P500" s="16" t="inlineStr">
        <is>
          <t>YT2583872019936</t>
        </is>
      </c>
      <c r="Q500" s="16" t="n"/>
      <c r="R500" s="16">
        <f>IFERROR(SUMPRODUCT(('2-定价总表'!$A$3:$A$493="PPS"&amp;MID(I500,2,99))*('2-定价总表'!$C$3:$C$493=K500)*('2-定价总表'!$T$3:$T$493))*IF(M500="",1,M500),"")</f>
        <v/>
      </c>
      <c r="S500" s="49" t="n"/>
      <c r="T500" s="16" t="n"/>
      <c r="U500" s="16" t="n"/>
      <c r="V500" s="16" t="n"/>
      <c r="W500" s="16" t="n"/>
      <c r="X500" s="16" t="n"/>
      <c r="Y500" s="16" t="n"/>
      <c r="Z500" s="16" t="n"/>
      <c r="AA500" s="16" t="n"/>
      <c r="AB500" s="16">
        <f>SUM(S500:AA500)</f>
        <v/>
      </c>
      <c r="AC500" s="16" t="inlineStr">
        <is>
          <t>0.00</t>
        </is>
      </c>
      <c r="AD500" s="16">
        <f>AC500*0.006</f>
        <v/>
      </c>
      <c r="AE500" s="16">
        <f>AC500*0.02</f>
        <v/>
      </c>
      <c r="AF500" s="16">
        <f>AC500-AD500-AE500</f>
        <v/>
      </c>
      <c r="AG500" s="16" t="n"/>
      <c r="AH500" s="16" t="n"/>
      <c r="AI500" s="16">
        <f>SUM(AG500:AH500)</f>
        <v/>
      </c>
      <c r="AJ500" s="16">
        <f>AF500-AB500+AG500+AH500</f>
        <v/>
      </c>
      <c r="AK500" s="16">
        <f>IF(C500="是","杭州","江西工厂")</f>
        <v/>
      </c>
      <c r="AL500" s="9" t="inlineStr">
        <is>
          <t>交易成功</t>
        </is>
      </c>
      <c r="AM500" s="92" t="inlineStr">
        <is>
          <t>待匹配</t>
        </is>
      </c>
      <c r="AN500" s="16" t="inlineStr">
        <is>
          <t>没有申请退款</t>
        </is>
      </c>
      <c r="AO500" s="16" t="n">
        <v>0</v>
      </c>
      <c r="AP500" s="16" t="n"/>
      <c r="AQ500" s="9" t="n"/>
      <c r="AR500" t="inlineStr">
        <is>
          <t>✓</t>
        </is>
      </c>
    </row>
    <row r="501" ht="24" customHeight="1">
      <c r="A501" s="15" t="inlineStr">
        <is>
          <t>淘宝</t>
        </is>
      </c>
      <c r="B501" s="14" t="inlineStr">
        <is>
          <t>3275479777059110993</t>
        </is>
      </c>
      <c r="C501" s="14" t="inlineStr">
        <is>
          <t>非已记录补单</t>
        </is>
      </c>
      <c r="D501" s="15" t="inlineStr">
        <is>
          <t>2026-03-04</t>
        </is>
      </c>
      <c r="E501" s="15" t="inlineStr">
        <is>
          <t>未知</t>
        </is>
      </c>
      <c r="F501" s="15" t="inlineStr">
        <is>
          <t>未知</t>
        </is>
      </c>
      <c r="G501" s="15" t="inlineStr">
        <is>
          <t>未知</t>
        </is>
      </c>
      <c r="H501" s="15" t="n"/>
      <c r="I501" s="15" t="inlineStr">
        <is>
          <t>P23410030201</t>
        </is>
      </c>
      <c r="J501" s="15" t="inlineStr">
        <is>
          <t>云起升降桌 |樱桃木老款升降桌</t>
        </is>
      </c>
      <c r="K501" s="15" t="inlineStr">
        <is>
          <t>云起升降桌-整桌&amp;高台-1.5米</t>
        </is>
      </c>
      <c r="L501" s="15" t="n"/>
      <c r="M501" s="15" t="inlineStr">
        <is>
          <t>1</t>
        </is>
      </c>
      <c r="N501" s="15" t="n"/>
      <c r="O501" s="15" t="n"/>
      <c r="P501" s="15" t="n"/>
      <c r="Q501" s="15" t="n"/>
      <c r="R501" s="15">
        <f>IFERROR(SUMPRODUCT(('2-定价总表'!$A$3:$A$493="PPS"&amp;MID(I501,2,99))*('2-定价总表'!$C$3:$C$493=K501)*('2-定价总表'!$T$3:$T$493))*IF(M501="",1,M501),"")</f>
        <v/>
      </c>
      <c r="S501" s="90" t="n"/>
      <c r="T501" s="90" t="n"/>
      <c r="U501" s="90" t="n"/>
      <c r="V501" s="90" t="n"/>
      <c r="W501" s="90" t="n"/>
      <c r="X501" s="90" t="n"/>
      <c r="Y501" s="90" t="n"/>
      <c r="Z501" s="90" t="n"/>
      <c r="AA501" s="90" t="n"/>
      <c r="AB501" s="15">
        <f>SUM(S501:AA501)</f>
        <v/>
      </c>
      <c r="AC501" s="15" t="n"/>
      <c r="AD501" s="15">
        <f>AC501*0.006</f>
        <v/>
      </c>
      <c r="AE501" s="15">
        <f>AC501*0.02</f>
        <v/>
      </c>
      <c r="AF501" s="15">
        <f>AC501-AD501-AE501</f>
        <v/>
      </c>
      <c r="AG501" s="15" t="n"/>
      <c r="AH501" s="15" t="n"/>
      <c r="AI501" s="15">
        <f>SUM(AG501:AH501)</f>
        <v/>
      </c>
      <c r="AJ501" s="15">
        <f>AF501-AB501+AG501+AH501</f>
        <v/>
      </c>
      <c r="AK501" s="15">
        <f>IF(C501="是","杭州","江西工厂")</f>
        <v/>
      </c>
      <c r="AL501" s="6" t="inlineStr">
        <is>
          <t>交易关闭</t>
        </is>
      </c>
      <c r="AM501" s="94" t="inlineStr">
        <is>
          <t>—</t>
        </is>
      </c>
      <c r="AN501" s="15" t="inlineStr">
        <is>
          <t>没有申请退款</t>
        </is>
      </c>
      <c r="AO501" s="15" t="n">
        <v>0</v>
      </c>
      <c r="AP501" s="15" t="n"/>
      <c r="AQ501" s="6" t="n"/>
      <c r="AR501" t="inlineStr">
        <is>
          <t>✓</t>
        </is>
      </c>
    </row>
    <row r="502">
      <c r="A502" s="16" t="inlineStr">
        <is>
          <t>淘宝</t>
        </is>
      </c>
      <c r="B502" s="14" t="inlineStr">
        <is>
          <t>3275479777060110993</t>
        </is>
      </c>
      <c r="C502" s="14" t="inlineStr">
        <is>
          <t>非已记录补单</t>
        </is>
      </c>
      <c r="D502" s="16" t="inlineStr">
        <is>
          <t>2026-03-04</t>
        </is>
      </c>
      <c r="E502" s="16" t="inlineStr">
        <is>
          <t>未知</t>
        </is>
      </c>
      <c r="F502" s="16" t="inlineStr">
        <is>
          <t>未知</t>
        </is>
      </c>
      <c r="G502" s="16" t="inlineStr">
        <is>
          <t>未知</t>
        </is>
      </c>
      <c r="H502" s="16" t="n"/>
      <c r="I502" s="16" t="inlineStr">
        <is>
          <t>P26990050428</t>
        </is>
      </c>
      <c r="J502" s="16" t="inlineStr">
        <is>
          <t>商家安装sku</t>
        </is>
      </c>
      <c r="K502" s="16" t="inlineStr">
        <is>
          <t>商家安装sku</t>
        </is>
      </c>
      <c r="L502" s="16" t="n"/>
      <c r="M502" s="16" t="inlineStr">
        <is>
          <t>1</t>
        </is>
      </c>
      <c r="N502" s="16" t="n"/>
      <c r="O502" s="16" t="n"/>
      <c r="P502" s="16" t="n"/>
      <c r="Q502" s="16" t="n"/>
      <c r="R502" s="16">
        <f>IFERROR(SUMPRODUCT(('2-定价总表'!$A$3:$A$493="PPS"&amp;MID(I502,2,99))*('2-定价总表'!$C$3:$C$493=K502)*('2-定价总表'!$T$3:$T$493))*IF(M502="",1,M502),"")</f>
        <v/>
      </c>
      <c r="S502" s="90" t="n"/>
      <c r="T502" s="90" t="n"/>
      <c r="U502" s="90" t="n"/>
      <c r="V502" s="90" t="n"/>
      <c r="W502" s="90" t="n"/>
      <c r="X502" s="90" t="n"/>
      <c r="Y502" s="90" t="n"/>
      <c r="Z502" s="90" t="n"/>
      <c r="AA502" s="90" t="n"/>
      <c r="AB502" s="16">
        <f>SUM(S502:AA502)</f>
        <v/>
      </c>
      <c r="AC502" s="16" t="n"/>
      <c r="AD502" s="16">
        <f>AC502*0.006</f>
        <v/>
      </c>
      <c r="AE502" s="16">
        <f>AC502*0.02</f>
        <v/>
      </c>
      <c r="AF502" s="16">
        <f>AC502-AD502-AE502</f>
        <v/>
      </c>
      <c r="AG502" s="16" t="n"/>
      <c r="AH502" s="16" t="n"/>
      <c r="AI502" s="16">
        <f>SUM(AG502:AH502)</f>
        <v/>
      </c>
      <c r="AJ502" s="16">
        <f>AF502-AB502+AG502+AH502</f>
        <v/>
      </c>
      <c r="AK502" s="16">
        <f>IF(C502="是","杭州","江西工厂")</f>
        <v/>
      </c>
      <c r="AL502" s="9" t="inlineStr">
        <is>
          <t>交易关闭</t>
        </is>
      </c>
      <c r="AM502" s="94" t="inlineStr">
        <is>
          <t>—</t>
        </is>
      </c>
      <c r="AN502" s="16" t="inlineStr">
        <is>
          <t>没有申请退款</t>
        </is>
      </c>
      <c r="AO502" s="16" t="n">
        <v>0</v>
      </c>
      <c r="AP502" s="16" t="n"/>
      <c r="AQ502" s="9" t="n"/>
      <c r="AR502" t="inlineStr">
        <is>
          <t>✓</t>
        </is>
      </c>
    </row>
    <row r="503" ht="36" customHeight="1">
      <c r="A503" s="15" t="inlineStr">
        <is>
          <t>淘宝</t>
        </is>
      </c>
      <c r="B503" s="14" t="inlineStr">
        <is>
          <t>3275416092965334871</t>
        </is>
      </c>
      <c r="C503" s="14" t="inlineStr">
        <is>
          <t>是</t>
        </is>
      </c>
      <c r="D503" s="15" t="inlineStr">
        <is>
          <t>2026-03-04</t>
        </is>
      </c>
      <c r="E503" s="15" t="inlineStr">
        <is>
          <t>未知</t>
        </is>
      </c>
      <c r="F503" s="15" t="inlineStr">
        <is>
          <t>未知</t>
        </is>
      </c>
      <c r="G503" s="15" t="inlineStr">
        <is>
          <t>未知</t>
        </is>
      </c>
      <c r="H503" s="15" t="inlineStr">
        <is>
          <t>2026-03-06</t>
        </is>
      </c>
      <c r="I503" s="15" t="inlineStr">
        <is>
          <t>P23250050202</t>
        </is>
      </c>
      <c r="J503" s="15" t="inlineStr">
        <is>
          <t>万象餐边柜 |樱桃木旋转餐边柜</t>
        </is>
      </c>
      <c r="K503" s="15" t="inlineStr">
        <is>
          <t>旋转餐边柜-洞洞板-下柜（无桌）-1.6米</t>
        </is>
      </c>
      <c r="L503" s="15" t="n"/>
      <c r="M503" s="15" t="inlineStr">
        <is>
          <t>1</t>
        </is>
      </c>
      <c r="N503" s="15" t="n"/>
      <c r="O503" s="15" t="inlineStr">
        <is>
          <t>圆通速递</t>
        </is>
      </c>
      <c r="P503" s="15" t="inlineStr">
        <is>
          <t>YT2537934787219</t>
        </is>
      </c>
      <c r="Q503" s="15" t="n"/>
      <c r="R503" s="15">
        <f>IFERROR(SUMPRODUCT(('2-定价总表'!$A$3:$A$493="PPS"&amp;MID(I503,2,99))*('2-定价总表'!$C$3:$C$493=K503)*('2-定价总表'!$T$3:$T$493))*IF(M503="",1,M503),"")</f>
        <v/>
      </c>
      <c r="S503" s="49" t="n"/>
      <c r="T503" s="15" t="n"/>
      <c r="U503" s="15" t="n"/>
      <c r="V503" s="15" t="n"/>
      <c r="W503" s="15" t="n"/>
      <c r="X503" s="15" t="n"/>
      <c r="Y503" s="15" t="n"/>
      <c r="Z503" s="15" t="n"/>
      <c r="AA503" s="15" t="n"/>
      <c r="AB503" s="15">
        <f>SUM(S503:AA503)</f>
        <v/>
      </c>
      <c r="AC503" s="15" t="inlineStr">
        <is>
          <t>28.00</t>
        </is>
      </c>
      <c r="AD503" s="15">
        <f>AC503*0.006</f>
        <v/>
      </c>
      <c r="AE503" s="15">
        <f>AC503*0.02</f>
        <v/>
      </c>
      <c r="AF503" s="15">
        <f>AC503-AD503-AE503</f>
        <v/>
      </c>
      <c r="AG503" s="15" t="n"/>
      <c r="AH503" s="15" t="n"/>
      <c r="AI503" s="15">
        <f>SUM(AG503:AH503)</f>
        <v/>
      </c>
      <c r="AJ503" s="15">
        <f>AF503-AB503+AG503+AH503</f>
        <v/>
      </c>
      <c r="AK503" s="15">
        <f>IF(C503="是","杭州","江西工厂")</f>
        <v/>
      </c>
      <c r="AL503" s="6" t="inlineStr">
        <is>
          <t>交易成功</t>
        </is>
      </c>
      <c r="AM503" s="92" t="inlineStr">
        <is>
          <t>待匹配</t>
        </is>
      </c>
      <c r="AN503" s="15" t="inlineStr">
        <is>
          <t>没有申请退款</t>
        </is>
      </c>
      <c r="AO503" s="15" t="n">
        <v>0</v>
      </c>
      <c r="AP503" s="15" t="n"/>
      <c r="AQ503" s="6" t="n"/>
      <c r="AR503" t="inlineStr">
        <is>
          <t>✓</t>
        </is>
      </c>
    </row>
    <row r="504">
      <c r="A504" s="16" t="inlineStr">
        <is>
          <t>淘宝</t>
        </is>
      </c>
      <c r="B504" s="14" t="inlineStr">
        <is>
          <t>3275416092966334871</t>
        </is>
      </c>
      <c r="C504" s="14" t="inlineStr">
        <is>
          <t>是</t>
        </is>
      </c>
      <c r="D504" s="16" t="inlineStr">
        <is>
          <t>2026-03-04</t>
        </is>
      </c>
      <c r="E504" s="16" t="inlineStr">
        <is>
          <t>未知</t>
        </is>
      </c>
      <c r="F504" s="16" t="inlineStr">
        <is>
          <t>未知</t>
        </is>
      </c>
      <c r="G504" s="16" t="inlineStr">
        <is>
          <t>未知</t>
        </is>
      </c>
      <c r="H504" s="16" t="inlineStr">
        <is>
          <t>2026-03-06</t>
        </is>
      </c>
      <c r="I504" s="16" t="inlineStr">
        <is>
          <t>P26990050428</t>
        </is>
      </c>
      <c r="J504" s="16" t="inlineStr">
        <is>
          <t>商家安装sku</t>
        </is>
      </c>
      <c r="K504" s="16" t="inlineStr">
        <is>
          <t>商家安装sku</t>
        </is>
      </c>
      <c r="L504" s="16" t="n"/>
      <c r="M504" s="16" t="inlineStr">
        <is>
          <t>1</t>
        </is>
      </c>
      <c r="N504" s="16" t="n"/>
      <c r="O504" s="16" t="inlineStr">
        <is>
          <t>圆通速递</t>
        </is>
      </c>
      <c r="P504" s="16" t="inlineStr">
        <is>
          <t>YT2537934787219</t>
        </is>
      </c>
      <c r="Q504" s="16" t="n"/>
      <c r="R504" s="16">
        <f>IFERROR(SUMPRODUCT(('2-定价总表'!$A$3:$A$493="PPS"&amp;MID(I504,2,99))*('2-定价总表'!$C$3:$C$493=K504)*('2-定价总表'!$T$3:$T$493))*IF(M504="",1,M504),"")</f>
        <v/>
      </c>
      <c r="S504" s="49" t="n"/>
      <c r="T504" s="16" t="n"/>
      <c r="U504" s="16" t="n"/>
      <c r="V504" s="16" t="n"/>
      <c r="W504" s="16" t="n"/>
      <c r="X504" s="16" t="n"/>
      <c r="Y504" s="16" t="n"/>
      <c r="Z504" s="16" t="n"/>
      <c r="AA504" s="16" t="n"/>
      <c r="AB504" s="16">
        <f>SUM(S504:AA504)</f>
        <v/>
      </c>
      <c r="AC504" s="16" t="inlineStr">
        <is>
          <t>0.00</t>
        </is>
      </c>
      <c r="AD504" s="16">
        <f>AC504*0.006</f>
        <v/>
      </c>
      <c r="AE504" s="16">
        <f>AC504*0.02</f>
        <v/>
      </c>
      <c r="AF504" s="16">
        <f>AC504-AD504-AE504</f>
        <v/>
      </c>
      <c r="AG504" s="16" t="n"/>
      <c r="AH504" s="16" t="n"/>
      <c r="AI504" s="16">
        <f>SUM(AG504:AH504)</f>
        <v/>
      </c>
      <c r="AJ504" s="16">
        <f>AF504-AB504+AG504+AH504</f>
        <v/>
      </c>
      <c r="AK504" s="16">
        <f>IF(C504="是","杭州","江西工厂")</f>
        <v/>
      </c>
      <c r="AL504" s="9" t="inlineStr">
        <is>
          <t>交易成功</t>
        </is>
      </c>
      <c r="AM504" s="92" t="inlineStr">
        <is>
          <t>待匹配</t>
        </is>
      </c>
      <c r="AN504" s="16" t="inlineStr">
        <is>
          <t>没有申请退款</t>
        </is>
      </c>
      <c r="AO504" s="16" t="n">
        <v>0</v>
      </c>
      <c r="AP504" s="16" t="n"/>
      <c r="AQ504" s="9" t="n"/>
      <c r="AR504" t="inlineStr">
        <is>
          <t>✓</t>
        </is>
      </c>
    </row>
    <row r="505" ht="24" customHeight="1">
      <c r="A505" s="15" t="inlineStr">
        <is>
          <t>淘宝</t>
        </is>
      </c>
      <c r="B505" s="14" t="inlineStr">
        <is>
          <t>3274413278563132798</t>
        </is>
      </c>
      <c r="C505" s="14" t="inlineStr">
        <is>
          <t>非已记录补单</t>
        </is>
      </c>
      <c r="D505" s="15" t="inlineStr">
        <is>
          <t>2026-03-04</t>
        </is>
      </c>
      <c r="E505" s="15" t="inlineStr">
        <is>
          <t>刘晓萌</t>
        </is>
      </c>
      <c r="F505" s="15" t="inlineStr">
        <is>
          <t>15501078144-9117</t>
        </is>
      </c>
      <c r="G505" s="15" t="inlineStr">
        <is>
          <t>北京 北京市 朝阳区 高碑店乡兴隆家园北区11号楼2410（请送到家门口）</t>
        </is>
      </c>
      <c r="H505" s="15" t="inlineStr">
        <is>
          <t>2026-03-24</t>
        </is>
      </c>
      <c r="I505" s="15" t="inlineStr">
        <is>
          <t>P24210070901</t>
        </is>
      </c>
      <c r="J505" s="15" t="inlineStr">
        <is>
          <t>榉木岩板餐桌 |榉木三角腿岩板餐桌</t>
        </is>
      </c>
      <c r="K505" s="15" t="inlineStr">
        <is>
          <t>榉木餐桌-1.2米</t>
        </is>
      </c>
      <c r="L505" s="15" t="inlineStr">
        <is>
          <t>是</t>
        </is>
      </c>
      <c r="M505" s="15" t="inlineStr">
        <is>
          <t>1</t>
        </is>
      </c>
      <c r="N505" s="15" t="n"/>
      <c r="O505" s="15" t="inlineStr">
        <is>
          <t>德邦快递</t>
        </is>
      </c>
      <c r="P505" s="15" t="inlineStr">
        <is>
          <t>DPK211978857012</t>
        </is>
      </c>
      <c r="Q505" s="15" t="inlineStr">
        <is>
          <t>P50786461481</t>
        </is>
      </c>
      <c r="R505" s="15">
        <f>IFERROR(SUMPRODUCT(('2-定价总表'!$A$3:$A$493="PPS"&amp;MID(I505,2,99))*('2-定价总表'!$C$3:$C$493=K505)*('2-定价总表'!$T$3:$T$493))*IF(M505="",1,M505),"")</f>
        <v/>
      </c>
      <c r="S505" s="15" t="n">
        <v>1968.5</v>
      </c>
      <c r="T505" s="15" t="n">
        <v>216</v>
      </c>
      <c r="U505" s="15" t="n">
        <v>0</v>
      </c>
      <c r="V505" s="15" t="n">
        <v>0</v>
      </c>
      <c r="W505" s="15" t="n">
        <v>0</v>
      </c>
      <c r="X505" s="15" t="n">
        <v>0</v>
      </c>
      <c r="Y505" s="90" t="n"/>
      <c r="Z505" s="15" t="n">
        <v>0</v>
      </c>
      <c r="AA505" s="15" t="n">
        <v>150</v>
      </c>
      <c r="AB505" s="15">
        <f>SUM(S505:AA505)</f>
        <v/>
      </c>
      <c r="AC505" s="15" t="inlineStr">
        <is>
          <t>2754.55</t>
        </is>
      </c>
      <c r="AD505" s="15">
        <f>AC505*0.006</f>
        <v/>
      </c>
      <c r="AE505" s="15">
        <f>AC505*0.02</f>
        <v/>
      </c>
      <c r="AF505" s="15">
        <f>AC505-AD505-AE505</f>
        <v/>
      </c>
      <c r="AG505" s="15" t="n"/>
      <c r="AH505" s="15" t="n"/>
      <c r="AI505" s="15">
        <f>SUM(AG505:AH505)</f>
        <v/>
      </c>
      <c r="AJ505" s="15">
        <f>AF505-AB505+AG505+AH505</f>
        <v/>
      </c>
      <c r="AK505" s="15">
        <f>IF(C505="是","杭州","江西工厂")</f>
        <v/>
      </c>
      <c r="AL505" s="6" t="inlineStr">
        <is>
          <t>交易成功</t>
        </is>
      </c>
      <c r="AM505" s="93" t="inlineStr">
        <is>
          <t>202603042200116541143 5186095</t>
        </is>
      </c>
      <c r="AN505" s="15" t="inlineStr">
        <is>
          <t>没有申请退款</t>
        </is>
      </c>
      <c r="AO505" s="15" t="n">
        <v>0</v>
      </c>
      <c r="AP505" s="15" t="n"/>
      <c r="AQ505" s="6" t="inlineStr">
        <is>
          <t>定制1600*750*750</t>
        </is>
      </c>
      <c r="AR505" t="inlineStr">
        <is>
          <t>[待填]成本/费用字段</t>
        </is>
      </c>
    </row>
    <row r="506" ht="24" customHeight="1">
      <c r="A506" s="16" t="inlineStr">
        <is>
          <t>淘宝</t>
        </is>
      </c>
      <c r="B506" s="14" t="inlineStr">
        <is>
          <t>3274410144808340069</t>
        </is>
      </c>
      <c r="C506" s="14" t="inlineStr">
        <is>
          <t>是</t>
        </is>
      </c>
      <c r="D506" s="16" t="inlineStr">
        <is>
          <t>2026-03-03</t>
        </is>
      </c>
      <c r="E506" s="16" t="inlineStr">
        <is>
          <t>未知</t>
        </is>
      </c>
      <c r="F506" s="16" t="inlineStr">
        <is>
          <t>未知</t>
        </is>
      </c>
      <c r="G506" s="16" t="inlineStr">
        <is>
          <t>未知</t>
        </is>
      </c>
      <c r="H506" s="16" t="inlineStr">
        <is>
          <t>2026-03-05</t>
        </is>
      </c>
      <c r="I506" s="16" t="inlineStr">
        <is>
          <t>P24250070901</t>
        </is>
      </c>
      <c r="J506" s="16" t="inlineStr">
        <is>
          <t>榉木餐边柜</t>
        </is>
      </c>
      <c r="K506" s="16" t="inlineStr">
        <is>
          <t>榉木餐边柜-下柜-2.1米</t>
        </is>
      </c>
      <c r="L506" s="16" t="inlineStr">
        <is>
          <t>否</t>
        </is>
      </c>
      <c r="M506" s="16" t="inlineStr">
        <is>
          <t>1</t>
        </is>
      </c>
      <c r="N506" s="16" t="n"/>
      <c r="O506" s="16" t="inlineStr">
        <is>
          <t>圆通速递</t>
        </is>
      </c>
      <c r="P506" s="16" t="inlineStr">
        <is>
          <t>YT2542957360497</t>
        </is>
      </c>
      <c r="Q506" s="16" t="n"/>
      <c r="R506" s="16">
        <f>IFERROR(SUMPRODUCT(('2-定价总表'!$A$3:$A$493="PPS"&amp;MID(I506,2,99))*('2-定价总表'!$C$3:$C$493=K506)*('2-定价总表'!$T$3:$T$493))*IF(M506="",1,M506),"")</f>
        <v/>
      </c>
      <c r="S506" s="49" t="n"/>
      <c r="T506" s="16" t="n"/>
      <c r="U506" s="16" t="n"/>
      <c r="V506" s="16" t="n"/>
      <c r="W506" s="16" t="n"/>
      <c r="X506" s="16" t="n"/>
      <c r="Y506" s="16" t="n"/>
      <c r="Z506" s="16" t="n"/>
      <c r="AA506" s="16" t="n"/>
      <c r="AB506" s="16">
        <f>SUM(S506:AA506)</f>
        <v/>
      </c>
      <c r="AC506" s="16" t="inlineStr">
        <is>
          <t>32.00</t>
        </is>
      </c>
      <c r="AD506" s="16">
        <f>AC506*0.006</f>
        <v/>
      </c>
      <c r="AE506" s="16">
        <f>AC506*0.02</f>
        <v/>
      </c>
      <c r="AF506" s="16">
        <f>AC506-AD506-AE506</f>
        <v/>
      </c>
      <c r="AG506" s="16" t="n"/>
      <c r="AH506" s="16" t="n"/>
      <c r="AI506" s="16">
        <f>SUM(AG506:AH506)</f>
        <v/>
      </c>
      <c r="AJ506" s="16">
        <f>AF506-AB506+AG506+AH506</f>
        <v/>
      </c>
      <c r="AK506" s="16">
        <f>IF(C506="是","杭州","江西工厂")</f>
        <v/>
      </c>
      <c r="AL506" s="9" t="inlineStr">
        <is>
          <t>交易成功</t>
        </is>
      </c>
      <c r="AM506" s="93" t="inlineStr">
        <is>
          <t>202603032300114486145 3447459</t>
        </is>
      </c>
      <c r="AN506" s="16" t="inlineStr">
        <is>
          <t>没有申请退款</t>
        </is>
      </c>
      <c r="AO506" s="16" t="n">
        <v>0</v>
      </c>
      <c r="AP506" s="16" t="n"/>
      <c r="AQ506" s="9" t="n"/>
      <c r="AR506" t="inlineStr">
        <is>
          <t>✓</t>
        </is>
      </c>
    </row>
    <row r="507" ht="24" customHeight="1">
      <c r="A507" s="15" t="inlineStr">
        <is>
          <t>淘宝</t>
        </is>
      </c>
      <c r="B507" s="14" t="inlineStr">
        <is>
          <t>3274305997017340069</t>
        </is>
      </c>
      <c r="C507" s="14" t="inlineStr">
        <is>
          <t>非已记录补单</t>
        </is>
      </c>
      <c r="D507" s="15" t="inlineStr">
        <is>
          <t>2026-03-03</t>
        </is>
      </c>
      <c r="E507" s="15" t="inlineStr">
        <is>
          <t>未知</t>
        </is>
      </c>
      <c r="F507" s="15" t="inlineStr">
        <is>
          <t>未知</t>
        </is>
      </c>
      <c r="G507" s="15" t="inlineStr">
        <is>
          <t>未知</t>
        </is>
      </c>
      <c r="H507" s="15" t="n"/>
      <c r="I507" s="15" t="inlineStr">
        <is>
          <t>P24250070901</t>
        </is>
      </c>
      <c r="J507" s="15" t="inlineStr">
        <is>
          <t>榉木餐边柜</t>
        </is>
      </c>
      <c r="K507" s="15" t="inlineStr">
        <is>
          <t>榉木餐边柜-下柜-2.1米</t>
        </is>
      </c>
      <c r="L507" s="15" t="n"/>
      <c r="M507" s="15" t="inlineStr">
        <is>
          <t>1</t>
        </is>
      </c>
      <c r="N507" s="15" t="n"/>
      <c r="O507" s="15" t="n"/>
      <c r="P507" s="15" t="n"/>
      <c r="Q507" s="15" t="n"/>
      <c r="R507" s="15">
        <f>IFERROR(SUMPRODUCT(('2-定价总表'!$A$3:$A$493="PPS"&amp;MID(I507,2,99))*('2-定价总表'!$C$3:$C$493=K507)*('2-定价总表'!$T$3:$T$493))*IF(M507="",1,M507),"")</f>
        <v/>
      </c>
      <c r="S507" s="90" t="n"/>
      <c r="T507" s="90" t="n"/>
      <c r="U507" s="90" t="n"/>
      <c r="V507" s="90" t="n"/>
      <c r="W507" s="90" t="n"/>
      <c r="X507" s="90" t="n"/>
      <c r="Y507" s="90" t="n"/>
      <c r="Z507" s="90" t="n"/>
      <c r="AA507" s="90" t="n"/>
      <c r="AB507" s="15">
        <f>SUM(S507:AA507)</f>
        <v/>
      </c>
      <c r="AC507" s="15" t="n"/>
      <c r="AD507" s="15">
        <f>AC507*0.006</f>
        <v/>
      </c>
      <c r="AE507" s="15">
        <f>AC507*0.02</f>
        <v/>
      </c>
      <c r="AF507" s="15">
        <f>AC507-AD507-AE507</f>
        <v/>
      </c>
      <c r="AG507" s="15" t="n"/>
      <c r="AH507" s="15" t="n"/>
      <c r="AI507" s="15">
        <f>SUM(AG507:AH507)</f>
        <v/>
      </c>
      <c r="AJ507" s="15">
        <f>AF507-AB507+AG507+AH507</f>
        <v/>
      </c>
      <c r="AK507" s="15">
        <f>IF(C507="是","杭州","江西工厂")</f>
        <v/>
      </c>
      <c r="AL507" s="6" t="inlineStr">
        <is>
          <t>交易关闭</t>
        </is>
      </c>
      <c r="AM507" s="94" t="inlineStr">
        <is>
          <t>—</t>
        </is>
      </c>
      <c r="AN507" s="15" t="inlineStr">
        <is>
          <t>没有申请退款</t>
        </is>
      </c>
      <c r="AO507" s="15" t="n">
        <v>0</v>
      </c>
      <c r="AP507" s="15" t="n"/>
      <c r="AQ507" s="6" t="n"/>
      <c r="AR507" t="inlineStr">
        <is>
          <t>✓</t>
        </is>
      </c>
    </row>
    <row r="508" ht="24" customHeight="1">
      <c r="A508" s="16" t="inlineStr">
        <is>
          <t>淘宝</t>
        </is>
      </c>
      <c r="B508" s="14" t="inlineStr">
        <is>
          <t>3273822591892389671</t>
        </is>
      </c>
      <c r="C508" s="14" t="inlineStr">
        <is>
          <t>是</t>
        </is>
      </c>
      <c r="D508" s="16" t="inlineStr">
        <is>
          <t>2026-03-03</t>
        </is>
      </c>
      <c r="E508" s="16" t="inlineStr">
        <is>
          <t>未知</t>
        </is>
      </c>
      <c r="F508" s="16" t="inlineStr">
        <is>
          <t>未知</t>
        </is>
      </c>
      <c r="G508" s="16" t="inlineStr">
        <is>
          <t>未知</t>
        </is>
      </c>
      <c r="H508" s="16" t="inlineStr">
        <is>
          <t>2026-03-05</t>
        </is>
      </c>
      <c r="I508" s="16" t="inlineStr">
        <is>
          <t>P24250070901</t>
        </is>
      </c>
      <c r="J508" s="16" t="inlineStr">
        <is>
          <t>榉木餐边柜</t>
        </is>
      </c>
      <c r="K508" s="16" t="inlineStr">
        <is>
          <t>榉木餐边柜-下柜-2.1米</t>
        </is>
      </c>
      <c r="L508" s="16" t="inlineStr">
        <is>
          <t>否</t>
        </is>
      </c>
      <c r="M508" s="16" t="inlineStr">
        <is>
          <t>1</t>
        </is>
      </c>
      <c r="N508" s="16" t="n"/>
      <c r="O508" s="16" t="inlineStr">
        <is>
          <t>圆通速递</t>
        </is>
      </c>
      <c r="P508" s="16" t="inlineStr">
        <is>
          <t>YT2537886122629</t>
        </is>
      </c>
      <c r="Q508" s="16" t="n"/>
      <c r="R508" s="16">
        <f>IFERROR(SUMPRODUCT(('2-定价总表'!$A$3:$A$493="PPS"&amp;MID(I508,2,99))*('2-定价总表'!$C$3:$C$493=K508)*('2-定价总表'!$T$3:$T$493))*IF(M508="",1,M508),"")</f>
        <v/>
      </c>
      <c r="S508" s="49" t="n"/>
      <c r="T508" s="16" t="n"/>
      <c r="U508" s="16" t="n"/>
      <c r="V508" s="16" t="n"/>
      <c r="W508" s="16" t="n"/>
      <c r="X508" s="16" t="n"/>
      <c r="Y508" s="16" t="n"/>
      <c r="Z508" s="16" t="n"/>
      <c r="AA508" s="16" t="n"/>
      <c r="AB508" s="16">
        <f>SUM(S508:AA508)</f>
        <v/>
      </c>
      <c r="AC508" s="16" t="inlineStr">
        <is>
          <t>33.00</t>
        </is>
      </c>
      <c r="AD508" s="16">
        <f>AC508*0.006</f>
        <v/>
      </c>
      <c r="AE508" s="16">
        <f>AC508*0.02</f>
        <v/>
      </c>
      <c r="AF508" s="16">
        <f>AC508-AD508-AE508</f>
        <v/>
      </c>
      <c r="AG508" s="16" t="n"/>
      <c r="AH508" s="16" t="n"/>
      <c r="AI508" s="16">
        <f>SUM(AG508:AH508)</f>
        <v/>
      </c>
      <c r="AJ508" s="16">
        <f>AF508-AB508+AG508+AH508</f>
        <v/>
      </c>
      <c r="AK508" s="16">
        <f>IF(C508="是","杭州","江西工厂")</f>
        <v/>
      </c>
      <c r="AL508" s="9" t="inlineStr">
        <is>
          <t>交易成功</t>
        </is>
      </c>
      <c r="AM508" s="93" t="inlineStr">
        <is>
          <t>202603032200115956144 1838728</t>
        </is>
      </c>
      <c r="AN508" s="16" t="inlineStr">
        <is>
          <t>没有申请退款</t>
        </is>
      </c>
      <c r="AO508" s="16" t="n">
        <v>0</v>
      </c>
      <c r="AP508" s="16" t="n"/>
      <c r="AQ508" s="9" t="n"/>
      <c r="AR508" t="inlineStr">
        <is>
          <t>✓</t>
        </is>
      </c>
    </row>
    <row r="509" ht="24" customHeight="1">
      <c r="A509" s="15" t="inlineStr">
        <is>
          <t>淘宝</t>
        </is>
      </c>
      <c r="B509" s="14" t="inlineStr">
        <is>
          <t>3273842534254389671</t>
        </is>
      </c>
      <c r="C509" s="14" t="inlineStr">
        <is>
          <t>非已记录补单</t>
        </is>
      </c>
      <c r="D509" s="15" t="inlineStr">
        <is>
          <t>2026-03-03</t>
        </is>
      </c>
      <c r="E509" s="15" t="inlineStr">
        <is>
          <t>未知</t>
        </is>
      </c>
      <c r="F509" s="15" t="inlineStr">
        <is>
          <t>未知</t>
        </is>
      </c>
      <c r="G509" s="15" t="inlineStr">
        <is>
          <t>未知</t>
        </is>
      </c>
      <c r="H509" s="15" t="n"/>
      <c r="I509" s="15" t="inlineStr">
        <is>
          <t>P24250070901</t>
        </is>
      </c>
      <c r="J509" s="15" t="inlineStr">
        <is>
          <t>榉木餐边柜</t>
        </is>
      </c>
      <c r="K509" s="15" t="inlineStr">
        <is>
          <t>榉木餐边柜-下柜-2.1米</t>
        </is>
      </c>
      <c r="L509" s="15" t="n"/>
      <c r="M509" s="15" t="inlineStr">
        <is>
          <t>1</t>
        </is>
      </c>
      <c r="N509" s="15" t="n"/>
      <c r="O509" s="15" t="n"/>
      <c r="P509" s="15" t="n"/>
      <c r="Q509" s="15" t="n"/>
      <c r="R509" s="15">
        <f>IFERROR(SUMPRODUCT(('2-定价总表'!$A$3:$A$493="PPS"&amp;MID(I509,2,99))*('2-定价总表'!$C$3:$C$493=K509)*('2-定价总表'!$T$3:$T$493))*IF(M509="",1,M509),"")</f>
        <v/>
      </c>
      <c r="S509" s="90" t="n"/>
      <c r="T509" s="90" t="n"/>
      <c r="U509" s="90" t="n"/>
      <c r="V509" s="90" t="n"/>
      <c r="W509" s="90" t="n"/>
      <c r="X509" s="90" t="n"/>
      <c r="Y509" s="90" t="n"/>
      <c r="Z509" s="90" t="n"/>
      <c r="AA509" s="90" t="n"/>
      <c r="AB509" s="15">
        <f>SUM(S509:AA509)</f>
        <v/>
      </c>
      <c r="AC509" s="15" t="n"/>
      <c r="AD509" s="15">
        <f>AC509*0.006</f>
        <v/>
      </c>
      <c r="AE509" s="15">
        <f>AC509*0.02</f>
        <v/>
      </c>
      <c r="AF509" s="15">
        <f>AC509-AD509-AE509</f>
        <v/>
      </c>
      <c r="AG509" s="15" t="n"/>
      <c r="AH509" s="15" t="n"/>
      <c r="AI509" s="15">
        <f>SUM(AG509:AH509)</f>
        <v/>
      </c>
      <c r="AJ509" s="15">
        <f>AF509-AB509+AG509+AH509</f>
        <v/>
      </c>
      <c r="AK509" s="15">
        <f>IF(C509="是","杭州","江西工厂")</f>
        <v/>
      </c>
      <c r="AL509" s="6" t="inlineStr">
        <is>
          <t>交易关闭</t>
        </is>
      </c>
      <c r="AM509" s="94" t="inlineStr">
        <is>
          <t>—</t>
        </is>
      </c>
      <c r="AN509" s="15" t="inlineStr">
        <is>
          <t>没有申请退款</t>
        </is>
      </c>
      <c r="AO509" s="15" t="n">
        <v>0</v>
      </c>
      <c r="AP509" s="15" t="n"/>
      <c r="AQ509" s="6" t="n"/>
      <c r="AR509" t="inlineStr">
        <is>
          <t>✓</t>
        </is>
      </c>
    </row>
    <row r="510" ht="24" customHeight="1">
      <c r="A510" s="16" t="inlineStr">
        <is>
          <t>淘宝</t>
        </is>
      </c>
      <c r="B510" s="14" t="inlineStr">
        <is>
          <t>5094589719315415229</t>
        </is>
      </c>
      <c r="C510" s="14" t="inlineStr">
        <is>
          <t>是</t>
        </is>
      </c>
      <c r="D510" s="16" t="inlineStr">
        <is>
          <t>2026-03-03</t>
        </is>
      </c>
      <c r="E510" s="16" t="inlineStr">
        <is>
          <t>未知</t>
        </is>
      </c>
      <c r="F510" s="16" t="inlineStr">
        <is>
          <t>未知</t>
        </is>
      </c>
      <c r="G510" s="16" t="inlineStr">
        <is>
          <t>未知</t>
        </is>
      </c>
      <c r="H510" s="16" t="inlineStr">
        <is>
          <t>2026-03-05</t>
        </is>
      </c>
      <c r="I510" s="16" t="inlineStr">
        <is>
          <t>P24250070901</t>
        </is>
      </c>
      <c r="J510" s="16" t="inlineStr">
        <is>
          <t>榉木餐边柜</t>
        </is>
      </c>
      <c r="K510" s="16" t="inlineStr">
        <is>
          <t>榉木餐边柜-下柜-2.1米</t>
        </is>
      </c>
      <c r="L510" s="16" t="inlineStr">
        <is>
          <t>否</t>
        </is>
      </c>
      <c r="M510" s="16" t="inlineStr">
        <is>
          <t>1</t>
        </is>
      </c>
      <c r="N510" s="16" t="n"/>
      <c r="O510" s="16" t="inlineStr">
        <is>
          <t>圆通速递</t>
        </is>
      </c>
      <c r="P510" s="16" t="inlineStr">
        <is>
          <t>YT2583823683214</t>
        </is>
      </c>
      <c r="Q510" s="16" t="n"/>
      <c r="R510" s="16">
        <f>IFERROR(SUMPRODUCT(('2-定价总表'!$A$3:$A$493="PPS"&amp;MID(I510,2,99))*('2-定价总表'!$C$3:$C$493=K510)*('2-定价总表'!$T$3:$T$493))*IF(M510="",1,M510),"")</f>
        <v/>
      </c>
      <c r="S510" s="49" t="n"/>
      <c r="T510" s="16" t="n"/>
      <c r="U510" s="16" t="n"/>
      <c r="V510" s="16" t="n"/>
      <c r="W510" s="16" t="n"/>
      <c r="X510" s="16" t="n"/>
      <c r="Y510" s="16" t="n"/>
      <c r="Z510" s="16" t="n"/>
      <c r="AA510" s="16" t="n"/>
      <c r="AB510" s="16">
        <f>SUM(S510:AA510)</f>
        <v/>
      </c>
      <c r="AC510" s="16" t="inlineStr">
        <is>
          <t>25.00</t>
        </is>
      </c>
      <c r="AD510" s="16">
        <f>AC510*0.006</f>
        <v/>
      </c>
      <c r="AE510" s="16">
        <f>AC510*0.02</f>
        <v/>
      </c>
      <c r="AF510" s="16">
        <f>AC510-AD510-AE510</f>
        <v/>
      </c>
      <c r="AG510" s="16" t="n"/>
      <c r="AH510" s="16" t="n"/>
      <c r="AI510" s="16">
        <f>SUM(AG510:AH510)</f>
        <v/>
      </c>
      <c r="AJ510" s="16">
        <f>AF510-AB510+AG510+AH510</f>
        <v/>
      </c>
      <c r="AK510" s="16">
        <f>IF(C510="是","杭州","江西工厂")</f>
        <v/>
      </c>
      <c r="AL510" s="9" t="inlineStr">
        <is>
          <t>交易成功</t>
        </is>
      </c>
      <c r="AM510" s="93" t="inlineStr">
        <is>
          <t>202603032200116154143 1070258</t>
        </is>
      </c>
      <c r="AN510" s="16" t="inlineStr">
        <is>
          <t>没有申请退款</t>
        </is>
      </c>
      <c r="AO510" s="16" t="n">
        <v>0</v>
      </c>
      <c r="AP510" s="16" t="n"/>
      <c r="AQ510" s="9" t="n"/>
      <c r="AR510" t="inlineStr">
        <is>
          <t>✓</t>
        </is>
      </c>
    </row>
    <row r="511" ht="48" customHeight="1">
      <c r="A511" s="15" t="inlineStr">
        <is>
          <t>淘宝</t>
        </is>
      </c>
      <c r="B511" s="14" t="inlineStr">
        <is>
          <t>3273172502913679869</t>
        </is>
      </c>
      <c r="C511" s="14" t="inlineStr">
        <is>
          <t>是</t>
        </is>
      </c>
      <c r="D511" s="15" t="inlineStr">
        <is>
          <t>2026-03-03</t>
        </is>
      </c>
      <c r="E511" s="15" t="inlineStr">
        <is>
          <t>未知</t>
        </is>
      </c>
      <c r="F511" s="15" t="inlineStr">
        <is>
          <t>未知</t>
        </is>
      </c>
      <c r="G511" s="15" t="inlineStr">
        <is>
          <t>未知</t>
        </is>
      </c>
      <c r="H511" s="15" t="inlineStr">
        <is>
          <t>2026-03-05</t>
        </is>
      </c>
      <c r="I511" s="15" t="inlineStr">
        <is>
          <t>P24250080801</t>
        </is>
      </c>
      <c r="J511" s="15" t="inlineStr">
        <is>
          <t>洞石餐边柜 |樱桃木洞石餐边大柜 |樱桃木洞石模块餐边柜</t>
        </is>
      </c>
      <c r="K511" s="15" t="inlineStr">
        <is>
          <t>洞石餐边柜-洞石整柜2.1米（多抽组合）（分类抽屉+玻璃移门+开门）</t>
        </is>
      </c>
      <c r="L511" s="15" t="inlineStr">
        <is>
          <t>否</t>
        </is>
      </c>
      <c r="M511" s="15" t="inlineStr">
        <is>
          <t>1</t>
        </is>
      </c>
      <c r="N511" s="15" t="n"/>
      <c r="O511" s="15" t="inlineStr">
        <is>
          <t>圆通速递</t>
        </is>
      </c>
      <c r="P511" s="15" t="inlineStr">
        <is>
          <t>YT2583823685676</t>
        </is>
      </c>
      <c r="Q511" s="15" t="n"/>
      <c r="R511" s="15">
        <f>IFERROR(SUMPRODUCT(('2-定价总表'!$A$3:$A$493="PPS"&amp;MID(I511,2,99))*('2-定价总表'!$C$3:$C$493=K511)*('2-定价总表'!$T$3:$T$493))*IF(M511="",1,M511),"")</f>
        <v/>
      </c>
      <c r="S511" s="49" t="n"/>
      <c r="T511" s="15" t="n"/>
      <c r="U511" s="15" t="n"/>
      <c r="V511" s="15" t="n"/>
      <c r="W511" s="15" t="n"/>
      <c r="X511" s="15" t="n"/>
      <c r="Y511" s="15" t="n"/>
      <c r="Z511" s="15" t="n"/>
      <c r="AA511" s="15" t="n"/>
      <c r="AB511" s="15">
        <f>SUM(S511:AA511)</f>
        <v/>
      </c>
      <c r="AC511" s="15" t="inlineStr">
        <is>
          <t>32.00</t>
        </is>
      </c>
      <c r="AD511" s="15">
        <f>AC511*0.006</f>
        <v/>
      </c>
      <c r="AE511" s="15">
        <f>AC511*0.02</f>
        <v/>
      </c>
      <c r="AF511" s="15">
        <f>AC511-AD511-AE511</f>
        <v/>
      </c>
      <c r="AG511" s="15" t="n"/>
      <c r="AH511" s="15" t="n"/>
      <c r="AI511" s="15">
        <f>SUM(AG511:AH511)</f>
        <v/>
      </c>
      <c r="AJ511" s="15">
        <f>AF511-AB511+AG511+AH511</f>
        <v/>
      </c>
      <c r="AK511" s="15">
        <f>IF(C511="是","杭州","江西工厂")</f>
        <v/>
      </c>
      <c r="AL511" s="6" t="inlineStr">
        <is>
          <t>交易成功</t>
        </is>
      </c>
      <c r="AM511" s="92" t="inlineStr">
        <is>
          <t>待匹配</t>
        </is>
      </c>
      <c r="AN511" s="15" t="inlineStr">
        <is>
          <t>没有申请退款</t>
        </is>
      </c>
      <c r="AO511" s="15" t="n">
        <v>0</v>
      </c>
      <c r="AP511" s="15" t="n"/>
      <c r="AQ511" s="6" t="n"/>
      <c r="AR511" t="inlineStr">
        <is>
          <t>✓</t>
        </is>
      </c>
    </row>
    <row r="512" ht="48" customHeight="1">
      <c r="A512" s="16" t="inlineStr">
        <is>
          <t>淘宝</t>
        </is>
      </c>
      <c r="B512" s="14" t="inlineStr">
        <is>
          <t>3273173222652679869</t>
        </is>
      </c>
      <c r="C512" s="14" t="inlineStr">
        <is>
          <t>非已记录补单</t>
        </is>
      </c>
      <c r="D512" s="16" t="inlineStr">
        <is>
          <t>2026-03-03</t>
        </is>
      </c>
      <c r="E512" s="16" t="inlineStr">
        <is>
          <t>未知</t>
        </is>
      </c>
      <c r="F512" s="16" t="inlineStr">
        <is>
          <t>未知</t>
        </is>
      </c>
      <c r="G512" s="16" t="inlineStr">
        <is>
          <t>未知</t>
        </is>
      </c>
      <c r="H512" s="16" t="n"/>
      <c r="I512" s="16" t="inlineStr">
        <is>
          <t>P24250080801</t>
        </is>
      </c>
      <c r="J512" s="16" t="inlineStr">
        <is>
          <t>洞石餐边柜 |樱桃木洞石餐边大柜 |樱桃木洞石模块餐边柜</t>
        </is>
      </c>
      <c r="K512" s="16" t="inlineStr">
        <is>
          <t>洞石餐边柜-洞石整柜2.1米（多抽组合）（分类抽屉+玻璃移门+开门）</t>
        </is>
      </c>
      <c r="L512" s="16" t="n"/>
      <c r="M512" s="16" t="inlineStr">
        <is>
          <t>1</t>
        </is>
      </c>
      <c r="N512" s="16" t="n"/>
      <c r="O512" s="16" t="n"/>
      <c r="P512" s="16" t="n"/>
      <c r="Q512" s="16" t="n"/>
      <c r="R512" s="16">
        <f>IFERROR(SUMPRODUCT(('2-定价总表'!$A$3:$A$493="PPS"&amp;MID(I512,2,99))*('2-定价总表'!$C$3:$C$493=K512)*('2-定价总表'!$T$3:$T$493))*IF(M512="",1,M512),"")</f>
        <v/>
      </c>
      <c r="S512" s="90" t="n"/>
      <c r="T512" s="90" t="n"/>
      <c r="U512" s="90" t="n"/>
      <c r="V512" s="90" t="n"/>
      <c r="W512" s="90" t="n"/>
      <c r="X512" s="90" t="n"/>
      <c r="Y512" s="90" t="n"/>
      <c r="Z512" s="90" t="n"/>
      <c r="AA512" s="90" t="n"/>
      <c r="AB512" s="16">
        <f>SUM(S512:AA512)</f>
        <v/>
      </c>
      <c r="AC512" s="16" t="n"/>
      <c r="AD512" s="16">
        <f>AC512*0.006</f>
        <v/>
      </c>
      <c r="AE512" s="16">
        <f>AC512*0.02</f>
        <v/>
      </c>
      <c r="AF512" s="16">
        <f>AC512-AD512-AE512</f>
        <v/>
      </c>
      <c r="AG512" s="16" t="n"/>
      <c r="AH512" s="16" t="n"/>
      <c r="AI512" s="16">
        <f>SUM(AG512:AH512)</f>
        <v/>
      </c>
      <c r="AJ512" s="16">
        <f>AF512-AB512+AG512+AH512</f>
        <v/>
      </c>
      <c r="AK512" s="16">
        <f>IF(C512="是","杭州","江西工厂")</f>
        <v/>
      </c>
      <c r="AL512" s="9" t="inlineStr">
        <is>
          <t>交易关闭</t>
        </is>
      </c>
      <c r="AM512" s="94" t="inlineStr">
        <is>
          <t>—</t>
        </is>
      </c>
      <c r="AN512" s="16" t="inlineStr">
        <is>
          <t>没有申请退款</t>
        </is>
      </c>
      <c r="AO512" s="16" t="n">
        <v>0</v>
      </c>
      <c r="AP512" s="16" t="n"/>
      <c r="AQ512" s="9" t="n"/>
      <c r="AR512" t="inlineStr">
        <is>
          <t>✓</t>
        </is>
      </c>
    </row>
    <row r="513" ht="36" customHeight="1">
      <c r="A513" s="15" t="inlineStr">
        <is>
          <t>淘宝</t>
        </is>
      </c>
      <c r="B513" s="14" t="inlineStr">
        <is>
          <t>3273155726902350191</t>
        </is>
      </c>
      <c r="C513" s="14" t="inlineStr">
        <is>
          <t>非已记录补单</t>
        </is>
      </c>
      <c r="D513" s="15" t="inlineStr">
        <is>
          <t>2026-03-03</t>
        </is>
      </c>
      <c r="E513" s="15" t="inlineStr">
        <is>
          <t>莫</t>
        </is>
      </c>
      <c r="F513" s="15" t="inlineStr">
        <is>
          <t>18466144664-2675</t>
        </is>
      </c>
      <c r="G513" s="15" t="inlineStr">
        <is>
          <t>海南省 陵水黎族自治县  黎安镇海南省陵水黎族自治县黎安国际教育创新试验区生活一区</t>
        </is>
      </c>
      <c r="H513" s="15" t="inlineStr">
        <is>
          <t>2026-03-07</t>
        </is>
      </c>
      <c r="I513" s="15" t="inlineStr">
        <is>
          <t>P23980010606</t>
        </is>
      </c>
      <c r="J513" s="15" t="inlineStr">
        <is>
          <t>畔色样块</t>
        </is>
      </c>
      <c r="K513" s="15" t="inlineStr">
        <is>
          <t>榉木样块</t>
        </is>
      </c>
      <c r="L513" s="15" t="inlineStr">
        <is>
          <t>否</t>
        </is>
      </c>
      <c r="M513" s="15" t="inlineStr">
        <is>
          <t>1</t>
        </is>
      </c>
      <c r="N513" s="15" t="n"/>
      <c r="O513" s="15" t="inlineStr">
        <is>
          <t>圆通速递</t>
        </is>
      </c>
      <c r="P513" s="15" t="inlineStr">
        <is>
          <t>YT2583950505247</t>
        </is>
      </c>
      <c r="Q513" s="15" t="n"/>
      <c r="R513" s="15">
        <f>IFERROR(SUMPRODUCT(('2-定价总表'!$A$3:$A$493="PPS"&amp;MID(I513,2,99))*('2-定价总表'!$C$3:$C$493=K513)*('2-定价总表'!$T$3:$T$493))*IF(M513="",1,M513),"")</f>
        <v/>
      </c>
      <c r="S513" s="90" t="n"/>
      <c r="T513" s="90" t="n"/>
      <c r="U513" s="90" t="n"/>
      <c r="V513" s="90" t="n"/>
      <c r="W513" s="90" t="e">
        <v>#N/A</v>
      </c>
      <c r="X513" s="90" t="e">
        <v>#N/A</v>
      </c>
      <c r="Y513" s="90" t="n"/>
      <c r="Z513" s="90" t="e">
        <v>#N/A</v>
      </c>
      <c r="AA513" s="90" t="e">
        <v>#N/A</v>
      </c>
      <c r="AB513" s="15">
        <f>SUM(S513:AA513)</f>
        <v/>
      </c>
      <c r="AC513" s="15" t="inlineStr">
        <is>
          <t>22.00</t>
        </is>
      </c>
      <c r="AD513" s="15">
        <f>AC513*0.006</f>
        <v/>
      </c>
      <c r="AE513" s="15">
        <f>AC513*0.02</f>
        <v/>
      </c>
      <c r="AF513" s="15">
        <f>AC513-AD513-AE513</f>
        <v/>
      </c>
      <c r="AG513" s="15" t="n"/>
      <c r="AH513" s="15" t="n"/>
      <c r="AI513" s="15">
        <f>SUM(AG513:AH513)</f>
        <v/>
      </c>
      <c r="AJ513" s="15">
        <f>AF513-AB513+AG513+AH513</f>
        <v/>
      </c>
      <c r="AK513" s="15">
        <f>IF(C513="是","杭州","江西工厂")</f>
        <v/>
      </c>
      <c r="AL513" s="6" t="inlineStr">
        <is>
          <t>交易成功</t>
        </is>
      </c>
      <c r="AM513" s="92" t="inlineStr">
        <is>
          <t>待匹配</t>
        </is>
      </c>
      <c r="AN513" s="15" t="inlineStr">
        <is>
          <t>没有申请退款</t>
        </is>
      </c>
      <c r="AO513" s="15" t="n">
        <v>0</v>
      </c>
      <c r="AP513" s="15" t="n"/>
      <c r="AQ513" s="6" t="n"/>
      <c r="AR513" s="88" t="inlineStr">
        <is>
          <t>公式错误/未解析: 订单赔付费、二次上门维修费、其它费用、好评/差价返、总成本、订单利润
[待填]成本/费用字段</t>
        </is>
      </c>
    </row>
    <row r="514" ht="48" customHeight="1">
      <c r="A514" s="16" t="inlineStr">
        <is>
          <t>淘宝</t>
        </is>
      </c>
      <c r="B514" s="14" t="inlineStr">
        <is>
          <t>3273578869018679869</t>
        </is>
      </c>
      <c r="C514" s="14" t="inlineStr">
        <is>
          <t>非已记录补单</t>
        </is>
      </c>
      <c r="D514" s="16" t="inlineStr">
        <is>
          <t>2026-03-03</t>
        </is>
      </c>
      <c r="E514" s="16" t="inlineStr">
        <is>
          <t>未知</t>
        </is>
      </c>
      <c r="F514" s="16" t="inlineStr">
        <is>
          <t>未知</t>
        </is>
      </c>
      <c r="G514" s="16" t="inlineStr">
        <is>
          <t>未知</t>
        </is>
      </c>
      <c r="H514" s="16" t="n"/>
      <c r="I514" s="16" t="inlineStr">
        <is>
          <t>P24250080801</t>
        </is>
      </c>
      <c r="J514" s="16" t="inlineStr">
        <is>
          <t>洞石餐边柜 |樱桃木洞石餐边大柜 |樱桃木洞石模块餐边柜</t>
        </is>
      </c>
      <c r="K514" s="16" t="inlineStr">
        <is>
          <t>洞石餐边柜-洞石整柜2.1米（多抽组合）（分类抽屉+玻璃移门+开门）</t>
        </is>
      </c>
      <c r="L514" s="16" t="n"/>
      <c r="M514" s="16" t="inlineStr">
        <is>
          <t>1</t>
        </is>
      </c>
      <c r="N514" s="16" t="n"/>
      <c r="O514" s="16" t="n"/>
      <c r="P514" s="16" t="n"/>
      <c r="Q514" s="16" t="n"/>
      <c r="R514" s="16">
        <f>IFERROR(SUMPRODUCT(('2-定价总表'!$A$3:$A$493="PPS"&amp;MID(I514,2,99))*('2-定价总表'!$C$3:$C$493=K514)*('2-定价总表'!$T$3:$T$493))*IF(M514="",1,M514),"")</f>
        <v/>
      </c>
      <c r="S514" s="90" t="n"/>
      <c r="T514" s="90" t="n"/>
      <c r="U514" s="90" t="n"/>
      <c r="V514" s="90" t="n"/>
      <c r="W514" s="90" t="n"/>
      <c r="X514" s="90" t="n"/>
      <c r="Y514" s="90" t="n"/>
      <c r="Z514" s="90" t="n"/>
      <c r="AA514" s="90" t="n"/>
      <c r="AB514" s="16">
        <f>SUM(S514:AA514)</f>
        <v/>
      </c>
      <c r="AC514" s="16" t="n"/>
      <c r="AD514" s="16">
        <f>AC514*0.006</f>
        <v/>
      </c>
      <c r="AE514" s="16">
        <f>AC514*0.02</f>
        <v/>
      </c>
      <c r="AF514" s="16">
        <f>AC514-AD514-AE514</f>
        <v/>
      </c>
      <c r="AG514" s="16" t="n"/>
      <c r="AH514" s="16" t="n"/>
      <c r="AI514" s="16">
        <f>SUM(AG514:AH514)</f>
        <v/>
      </c>
      <c r="AJ514" s="16">
        <f>AF514-AB514+AG514+AH514</f>
        <v/>
      </c>
      <c r="AK514" s="16">
        <f>IF(C514="是","杭州","江西工厂")</f>
        <v/>
      </c>
      <c r="AL514" s="9" t="inlineStr">
        <is>
          <t>交易关闭</t>
        </is>
      </c>
      <c r="AM514" s="94" t="inlineStr">
        <is>
          <t>—</t>
        </is>
      </c>
      <c r="AN514" s="16" t="inlineStr">
        <is>
          <t>没有申请退款</t>
        </is>
      </c>
      <c r="AO514" s="16" t="n">
        <v>0</v>
      </c>
      <c r="AP514" s="16" t="n"/>
      <c r="AQ514" s="9" t="n"/>
      <c r="AR514" t="inlineStr">
        <is>
          <t>✓</t>
        </is>
      </c>
    </row>
    <row r="515" ht="48" customHeight="1">
      <c r="A515" s="15" t="inlineStr">
        <is>
          <t>淘宝</t>
        </is>
      </c>
      <c r="B515" s="14" t="inlineStr">
        <is>
          <t>3273678408328679869</t>
        </is>
      </c>
      <c r="C515" s="14" t="inlineStr">
        <is>
          <t>非已记录补单</t>
        </is>
      </c>
      <c r="D515" s="15" t="inlineStr">
        <is>
          <t>2026-03-03</t>
        </is>
      </c>
      <c r="E515" s="15" t="inlineStr">
        <is>
          <t>未知</t>
        </is>
      </c>
      <c r="F515" s="15" t="inlineStr">
        <is>
          <t>未知</t>
        </is>
      </c>
      <c r="G515" s="15" t="inlineStr">
        <is>
          <t>未知</t>
        </is>
      </c>
      <c r="H515" s="15" t="n"/>
      <c r="I515" s="15" t="inlineStr">
        <is>
          <t>P24250080801</t>
        </is>
      </c>
      <c r="J515" s="15" t="inlineStr">
        <is>
          <t>洞石餐边柜 |樱桃木洞石餐边大柜 |樱桃木洞石模块餐边柜</t>
        </is>
      </c>
      <c r="K515" s="15" t="inlineStr">
        <is>
          <t>洞石餐边柜-洞石整柜2.1米（多抽组合）（分类抽屉+玻璃移门+开门）</t>
        </is>
      </c>
      <c r="L515" s="15" t="n"/>
      <c r="M515" s="15" t="inlineStr">
        <is>
          <t>1</t>
        </is>
      </c>
      <c r="N515" s="15" t="n"/>
      <c r="O515" s="15" t="n"/>
      <c r="P515" s="15" t="n"/>
      <c r="Q515" s="15" t="n"/>
      <c r="R515" s="15">
        <f>IFERROR(SUMPRODUCT(('2-定价总表'!$A$3:$A$493="PPS"&amp;MID(I515,2,99))*('2-定价总表'!$C$3:$C$493=K515)*('2-定价总表'!$T$3:$T$493))*IF(M515="",1,M515),"")</f>
        <v/>
      </c>
      <c r="S515" s="90" t="n"/>
      <c r="T515" s="90" t="n"/>
      <c r="U515" s="90" t="n"/>
      <c r="V515" s="90" t="n"/>
      <c r="W515" s="90" t="n"/>
      <c r="X515" s="90" t="n"/>
      <c r="Y515" s="90" t="n"/>
      <c r="Z515" s="90" t="n"/>
      <c r="AA515" s="90" t="n"/>
      <c r="AB515" s="15">
        <f>SUM(S515:AA515)</f>
        <v/>
      </c>
      <c r="AC515" s="15" t="inlineStr">
        <is>
          <t>5776.00</t>
        </is>
      </c>
      <c r="AD515" s="15">
        <f>AC515*0.006</f>
        <v/>
      </c>
      <c r="AE515" s="15">
        <f>AC515*0.02</f>
        <v/>
      </c>
      <c r="AF515" s="15">
        <f>AC515-AD515-AE515</f>
        <v/>
      </c>
      <c r="AG515" s="15" t="n"/>
      <c r="AH515" s="15" t="n"/>
      <c r="AI515" s="15">
        <f>SUM(AG515:AH515)</f>
        <v/>
      </c>
      <c r="AJ515" s="15">
        <f>AF515-AB515+AG515+AH515</f>
        <v/>
      </c>
      <c r="AK515" s="15">
        <f>IF(C515="是","杭州","江西工厂")</f>
        <v/>
      </c>
      <c r="AL515" s="6" t="inlineStr">
        <is>
          <t>交易关闭</t>
        </is>
      </c>
      <c r="AM515" s="94" t="inlineStr">
        <is>
          <t>—</t>
        </is>
      </c>
      <c r="AN515" s="15" t="inlineStr">
        <is>
          <t>退款成功</t>
        </is>
      </c>
      <c r="AO515" s="15" t="n">
        <v>5820</v>
      </c>
      <c r="AP515" s="15" t="n"/>
      <c r="AQ515" s="6" t="n"/>
      <c r="AR515" t="inlineStr">
        <is>
          <t>✓</t>
        </is>
      </c>
    </row>
    <row r="516" ht="24" customHeight="1">
      <c r="A516" s="16" t="inlineStr">
        <is>
          <t>淘宝</t>
        </is>
      </c>
      <c r="B516" s="14" t="inlineStr">
        <is>
          <t>3273364777046721469</t>
        </is>
      </c>
      <c r="C516" s="14" t="inlineStr">
        <is>
          <t>是</t>
        </is>
      </c>
      <c r="D516" s="16" t="inlineStr">
        <is>
          <t>2026-03-03</t>
        </is>
      </c>
      <c r="E516" s="16" t="inlineStr">
        <is>
          <t>未知</t>
        </is>
      </c>
      <c r="F516" s="16" t="inlineStr">
        <is>
          <t>未知</t>
        </is>
      </c>
      <c r="G516" s="16" t="inlineStr">
        <is>
          <t>未知</t>
        </is>
      </c>
      <c r="H516" s="16" t="inlineStr">
        <is>
          <t>2026-03-05</t>
        </is>
      </c>
      <c r="I516" s="16" t="inlineStr">
        <is>
          <t>P24250070901</t>
        </is>
      </c>
      <c r="J516" s="16" t="inlineStr">
        <is>
          <t>榉木餐边柜</t>
        </is>
      </c>
      <c r="K516" s="16" t="inlineStr">
        <is>
          <t>榉木餐边柜-下柜-2.1米</t>
        </is>
      </c>
      <c r="L516" s="16" t="inlineStr">
        <is>
          <t>否</t>
        </is>
      </c>
      <c r="M516" s="16" t="inlineStr">
        <is>
          <t>1</t>
        </is>
      </c>
      <c r="N516" s="16" t="n"/>
      <c r="O516" s="16" t="inlineStr">
        <is>
          <t>圆通速递</t>
        </is>
      </c>
      <c r="P516" s="16" t="inlineStr">
        <is>
          <t>YT2537886121215</t>
        </is>
      </c>
      <c r="Q516" s="16" t="n"/>
      <c r="R516" s="16">
        <f>IFERROR(SUMPRODUCT(('2-定价总表'!$A$3:$A$493="PPS"&amp;MID(I516,2,99))*('2-定价总表'!$C$3:$C$493=K516)*('2-定价总表'!$T$3:$T$493))*IF(M516="",1,M516),"")</f>
        <v/>
      </c>
      <c r="S516" s="49" t="n"/>
      <c r="T516" s="16" t="n"/>
      <c r="U516" s="16" t="n"/>
      <c r="V516" s="16" t="n"/>
      <c r="W516" s="16" t="n"/>
      <c r="X516" s="16" t="n"/>
      <c r="Y516" s="16" t="n"/>
      <c r="Z516" s="16" t="n"/>
      <c r="AA516" s="16" t="n"/>
      <c r="AB516" s="16">
        <f>SUM(S516:AA516)</f>
        <v/>
      </c>
      <c r="AC516" s="16" t="inlineStr">
        <is>
          <t>27.00</t>
        </is>
      </c>
      <c r="AD516" s="16">
        <f>AC516*0.006</f>
        <v/>
      </c>
      <c r="AE516" s="16">
        <f>AC516*0.02</f>
        <v/>
      </c>
      <c r="AF516" s="16">
        <f>AC516-AD516-AE516</f>
        <v/>
      </c>
      <c r="AG516" s="16" t="n"/>
      <c r="AH516" s="16" t="n"/>
      <c r="AI516" s="16">
        <f>SUM(AG516:AH516)</f>
        <v/>
      </c>
      <c r="AJ516" s="16">
        <f>AF516-AB516+AG516+AH516</f>
        <v/>
      </c>
      <c r="AK516" s="16">
        <f>IF(C516="是","杭州","江西工厂")</f>
        <v/>
      </c>
      <c r="AL516" s="9" t="inlineStr">
        <is>
          <t>交易成功</t>
        </is>
      </c>
      <c r="AM516" s="93" t="inlineStr">
        <is>
          <t>202603032300112768144 6329632</t>
        </is>
      </c>
      <c r="AN516" s="16" t="inlineStr">
        <is>
          <t>没有申请退款</t>
        </is>
      </c>
      <c r="AO516" s="16" t="n">
        <v>0</v>
      </c>
      <c r="AP516" s="16" t="n"/>
      <c r="AQ516" s="9" t="n"/>
      <c r="AR516" t="inlineStr">
        <is>
          <t>✓</t>
        </is>
      </c>
    </row>
    <row r="517" ht="48" customHeight="1">
      <c r="A517" s="15" t="inlineStr">
        <is>
          <t>淘宝</t>
        </is>
      </c>
      <c r="B517" s="14" t="inlineStr">
        <is>
          <t>5094188208474853638</t>
        </is>
      </c>
      <c r="C517" s="14" t="inlineStr">
        <is>
          <t>是</t>
        </is>
      </c>
      <c r="D517" s="15" t="inlineStr">
        <is>
          <t>2026-03-03</t>
        </is>
      </c>
      <c r="E517" s="15" t="inlineStr">
        <is>
          <t>未知</t>
        </is>
      </c>
      <c r="F517" s="15" t="inlineStr">
        <is>
          <t>未知</t>
        </is>
      </c>
      <c r="G517" s="15" t="inlineStr">
        <is>
          <t>未知</t>
        </is>
      </c>
      <c r="H517" s="15" t="inlineStr">
        <is>
          <t>2026-03-05</t>
        </is>
      </c>
      <c r="I517" s="15" t="inlineStr">
        <is>
          <t>P24250080801</t>
        </is>
      </c>
      <c r="J517" s="15" t="inlineStr">
        <is>
          <t>洞石餐边柜 |樱桃木洞石餐边大柜 |樱桃木洞石模块餐边柜</t>
        </is>
      </c>
      <c r="K517" s="15" t="inlineStr">
        <is>
          <t>洞石餐边柜-洞石整柜2.1米（多抽组合）（分类抽屉+玻璃移门+开门）</t>
        </is>
      </c>
      <c r="L517" s="15" t="inlineStr">
        <is>
          <t>否</t>
        </is>
      </c>
      <c r="M517" s="15" t="inlineStr">
        <is>
          <t>1</t>
        </is>
      </c>
      <c r="N517" s="15" t="n"/>
      <c r="O517" s="15" t="inlineStr">
        <is>
          <t>圆通速递</t>
        </is>
      </c>
      <c r="P517" s="15" t="inlineStr">
        <is>
          <t>YT2537886122117</t>
        </is>
      </c>
      <c r="Q517" s="15" t="n"/>
      <c r="R517" s="15">
        <f>IFERROR(SUMPRODUCT(('2-定价总表'!$A$3:$A$493="PPS"&amp;MID(I517,2,99))*('2-定价总表'!$C$3:$C$493=K517)*('2-定价总表'!$T$3:$T$493))*IF(M517="",1,M517),"")</f>
        <v/>
      </c>
      <c r="S517" s="49" t="n"/>
      <c r="T517" s="15" t="n"/>
      <c r="U517" s="15" t="n"/>
      <c r="V517" s="15" t="n"/>
      <c r="W517" s="15" t="n"/>
      <c r="X517" s="15" t="n"/>
      <c r="Y517" s="15" t="n"/>
      <c r="Z517" s="15" t="n"/>
      <c r="AA517" s="15" t="n"/>
      <c r="AB517" s="15">
        <f>SUM(S517:AA517)</f>
        <v/>
      </c>
      <c r="AC517" s="15" t="inlineStr">
        <is>
          <t>37.00</t>
        </is>
      </c>
      <c r="AD517" s="15">
        <f>AC517*0.006</f>
        <v/>
      </c>
      <c r="AE517" s="15">
        <f>AC517*0.02</f>
        <v/>
      </c>
      <c r="AF517" s="15">
        <f>AC517-AD517-AE517</f>
        <v/>
      </c>
      <c r="AG517" s="15" t="n"/>
      <c r="AH517" s="15" t="n"/>
      <c r="AI517" s="15">
        <f>SUM(AG517:AH517)</f>
        <v/>
      </c>
      <c r="AJ517" s="15">
        <f>AF517-AB517+AG517+AH517</f>
        <v/>
      </c>
      <c r="AK517" s="15">
        <f>IF(C517="是","杭州","江西工厂")</f>
        <v/>
      </c>
      <c r="AL517" s="6" t="inlineStr">
        <is>
          <t>交易成功</t>
        </is>
      </c>
      <c r="AM517" s="93" t="inlineStr">
        <is>
          <t>202603032200116982142 9473161</t>
        </is>
      </c>
      <c r="AN517" s="15" t="inlineStr">
        <is>
          <t>没有申请退款</t>
        </is>
      </c>
      <c r="AO517" s="15" t="n">
        <v>0</v>
      </c>
      <c r="AP517" s="15" t="n"/>
      <c r="AQ517" s="6" t="n"/>
      <c r="AR517" t="inlineStr">
        <is>
          <t>✓</t>
        </is>
      </c>
    </row>
    <row r="518" ht="36" customHeight="1">
      <c r="A518" s="16" t="inlineStr">
        <is>
          <t>淘宝</t>
        </is>
      </c>
      <c r="B518" s="14" t="inlineStr">
        <is>
          <t>5094261505351773123</t>
        </is>
      </c>
      <c r="C518" s="14" t="inlineStr">
        <is>
          <t>是</t>
        </is>
      </c>
      <c r="D518" s="16" t="inlineStr">
        <is>
          <t>2026-03-03</t>
        </is>
      </c>
      <c r="E518" s="16" t="inlineStr">
        <is>
          <t>未知</t>
        </is>
      </c>
      <c r="F518" s="16" t="inlineStr">
        <is>
          <t>未知</t>
        </is>
      </c>
      <c r="G518" s="16" t="inlineStr">
        <is>
          <t>未知</t>
        </is>
      </c>
      <c r="H518" s="16" t="inlineStr">
        <is>
          <t>2026-03-05</t>
        </is>
      </c>
      <c r="I518" s="16" t="inlineStr">
        <is>
          <t>P23250050202</t>
        </is>
      </c>
      <c r="J518" s="16" t="inlineStr">
        <is>
          <t>万象餐边柜 |樱桃木旋转餐边柜</t>
        </is>
      </c>
      <c r="K518" s="16" t="inlineStr">
        <is>
          <t>旋转餐边柜-洞洞板-下柜（无桌）-1.6米</t>
        </is>
      </c>
      <c r="L518" s="16" t="n"/>
      <c r="M518" s="16" t="inlineStr">
        <is>
          <t>1</t>
        </is>
      </c>
      <c r="N518" s="16" t="n"/>
      <c r="O518" s="16" t="inlineStr">
        <is>
          <t>圆通速递</t>
        </is>
      </c>
      <c r="P518" s="16" t="inlineStr">
        <is>
          <t>YT2537886122951</t>
        </is>
      </c>
      <c r="Q518" s="16" t="n"/>
      <c r="R518" s="16">
        <f>IFERROR(SUMPRODUCT(('2-定价总表'!$A$3:$A$493="PPS"&amp;MID(I518,2,99))*('2-定价总表'!$C$3:$C$493=K518)*('2-定价总表'!$T$3:$T$493))*IF(M518="",1,M518),"")</f>
        <v/>
      </c>
      <c r="S518" s="49" t="n"/>
      <c r="T518" s="16" t="n"/>
      <c r="U518" s="16" t="n"/>
      <c r="V518" s="16" t="n"/>
      <c r="W518" s="16" t="n"/>
      <c r="X518" s="16" t="n"/>
      <c r="Y518" s="16" t="n"/>
      <c r="Z518" s="16" t="n"/>
      <c r="AA518" s="16" t="n"/>
      <c r="AB518" s="16">
        <f>SUM(S518:AA518)</f>
        <v/>
      </c>
      <c r="AC518" s="16" t="inlineStr">
        <is>
          <t>32.00</t>
        </is>
      </c>
      <c r="AD518" s="16">
        <f>AC518*0.006</f>
        <v/>
      </c>
      <c r="AE518" s="16">
        <f>AC518*0.02</f>
        <v/>
      </c>
      <c r="AF518" s="16">
        <f>AC518-AD518-AE518</f>
        <v/>
      </c>
      <c r="AG518" s="16" t="n"/>
      <c r="AH518" s="16" t="n"/>
      <c r="AI518" s="16">
        <f>SUM(AG518:AH518)</f>
        <v/>
      </c>
      <c r="AJ518" s="16">
        <f>AF518-AB518+AG518+AH518</f>
        <v/>
      </c>
      <c r="AK518" s="16">
        <f>IF(C518="是","杭州","江西工厂")</f>
        <v/>
      </c>
      <c r="AL518" s="9" t="inlineStr">
        <is>
          <t>交易成功</t>
        </is>
      </c>
      <c r="AM518" s="92" t="inlineStr">
        <is>
          <t>待匹配</t>
        </is>
      </c>
      <c r="AN518" s="16" t="inlineStr">
        <is>
          <t>没有申请退款</t>
        </is>
      </c>
      <c r="AO518" s="16" t="n">
        <v>0</v>
      </c>
      <c r="AP518" s="16" t="n"/>
      <c r="AQ518" s="9" t="n"/>
      <c r="AR518" t="inlineStr">
        <is>
          <t>✓</t>
        </is>
      </c>
    </row>
    <row r="519">
      <c r="A519" s="15" t="inlineStr">
        <is>
          <t>淘宝</t>
        </is>
      </c>
      <c r="B519" s="14" t="inlineStr">
        <is>
          <t>5094261505352773123</t>
        </is>
      </c>
      <c r="C519" s="14" t="inlineStr">
        <is>
          <t>是</t>
        </is>
      </c>
      <c r="D519" s="15" t="inlineStr">
        <is>
          <t>2026-03-03</t>
        </is>
      </c>
      <c r="E519" s="15" t="inlineStr">
        <is>
          <t>未知</t>
        </is>
      </c>
      <c r="F519" s="15" t="inlineStr">
        <is>
          <t>未知</t>
        </is>
      </c>
      <c r="G519" s="15" t="inlineStr">
        <is>
          <t>未知</t>
        </is>
      </c>
      <c r="H519" s="15" t="inlineStr">
        <is>
          <t>2026-03-05</t>
        </is>
      </c>
      <c r="I519" s="15" t="inlineStr">
        <is>
          <t>P26990050428</t>
        </is>
      </c>
      <c r="J519" s="15" t="inlineStr">
        <is>
          <t>商家安装sku</t>
        </is>
      </c>
      <c r="K519" s="15" t="inlineStr">
        <is>
          <t>商家安装sku</t>
        </is>
      </c>
      <c r="L519" s="15" t="n"/>
      <c r="M519" s="15" t="inlineStr">
        <is>
          <t>1</t>
        </is>
      </c>
      <c r="N519" s="15" t="n"/>
      <c r="O519" s="15" t="inlineStr">
        <is>
          <t>圆通速递</t>
        </is>
      </c>
      <c r="P519" s="15" t="inlineStr">
        <is>
          <t>YT2537886122951</t>
        </is>
      </c>
      <c r="Q519" s="15" t="n"/>
      <c r="R519" s="15">
        <f>IFERROR(SUMPRODUCT(('2-定价总表'!$A$3:$A$493="PPS"&amp;MID(I519,2,99))*('2-定价总表'!$C$3:$C$493=K519)*('2-定价总表'!$T$3:$T$493))*IF(M519="",1,M519),"")</f>
        <v/>
      </c>
      <c r="S519" s="49" t="n"/>
      <c r="T519" s="15" t="n"/>
      <c r="U519" s="15" t="n"/>
      <c r="V519" s="15" t="n"/>
      <c r="W519" s="15" t="n"/>
      <c r="X519" s="15" t="n"/>
      <c r="Y519" s="15" t="n"/>
      <c r="Z519" s="15" t="n"/>
      <c r="AA519" s="15" t="n"/>
      <c r="AB519" s="15">
        <f>SUM(S519:AA519)</f>
        <v/>
      </c>
      <c r="AC519" s="15" t="inlineStr">
        <is>
          <t>0.00</t>
        </is>
      </c>
      <c r="AD519" s="15">
        <f>AC519*0.006</f>
        <v/>
      </c>
      <c r="AE519" s="15">
        <f>AC519*0.02</f>
        <v/>
      </c>
      <c r="AF519" s="15">
        <f>AC519-AD519-AE519</f>
        <v/>
      </c>
      <c r="AG519" s="15" t="n"/>
      <c r="AH519" s="15" t="n"/>
      <c r="AI519" s="15">
        <f>SUM(AG519:AH519)</f>
        <v/>
      </c>
      <c r="AJ519" s="15">
        <f>AF519-AB519+AG519+AH519</f>
        <v/>
      </c>
      <c r="AK519" s="15">
        <f>IF(C519="是","杭州","江西工厂")</f>
        <v/>
      </c>
      <c r="AL519" s="6" t="inlineStr">
        <is>
          <t>交易成功</t>
        </is>
      </c>
      <c r="AM519" s="92" t="inlineStr">
        <is>
          <t>待匹配</t>
        </is>
      </c>
      <c r="AN519" s="15" t="inlineStr">
        <is>
          <t>没有申请退款</t>
        </is>
      </c>
      <c r="AO519" s="15" t="n">
        <v>0</v>
      </c>
      <c r="AP519" s="15" t="n"/>
      <c r="AQ519" s="6" t="n"/>
      <c r="AR519" t="inlineStr">
        <is>
          <t>✓</t>
        </is>
      </c>
    </row>
    <row r="520" ht="48" customHeight="1">
      <c r="A520" s="16" t="inlineStr">
        <is>
          <t>淘宝</t>
        </is>
      </c>
      <c r="B520" s="14" t="inlineStr">
        <is>
          <t>3272854154600106571</t>
        </is>
      </c>
      <c r="C520" s="14" t="inlineStr">
        <is>
          <t>是</t>
        </is>
      </c>
      <c r="D520" s="16" t="inlineStr">
        <is>
          <t>2026-03-03</t>
        </is>
      </c>
      <c r="E520" s="16" t="inlineStr">
        <is>
          <t>未知</t>
        </is>
      </c>
      <c r="F520" s="16" t="inlineStr">
        <is>
          <t>未知</t>
        </is>
      </c>
      <c r="G520" s="16" t="inlineStr">
        <is>
          <t>未知</t>
        </is>
      </c>
      <c r="H520" s="16" t="inlineStr">
        <is>
          <t>2026-03-05</t>
        </is>
      </c>
      <c r="I520" s="16" t="inlineStr">
        <is>
          <t>P24250080801</t>
        </is>
      </c>
      <c r="J520" s="16" t="inlineStr">
        <is>
          <t>洞石餐边柜 |樱桃木洞石餐边大柜 |樱桃木洞石模块餐边柜</t>
        </is>
      </c>
      <c r="K520" s="16" t="inlineStr">
        <is>
          <t>洞石餐边柜-洞石整柜2.1米（多抽组合）（分类抽屉+玻璃移门+开门）</t>
        </is>
      </c>
      <c r="L520" s="16" t="inlineStr">
        <is>
          <t>否</t>
        </is>
      </c>
      <c r="M520" s="16" t="inlineStr">
        <is>
          <t>1</t>
        </is>
      </c>
      <c r="N520" s="16" t="n"/>
      <c r="O520" s="16" t="inlineStr">
        <is>
          <t>圆通速递</t>
        </is>
      </c>
      <c r="P520" s="16" t="inlineStr">
        <is>
          <t>YT2537886124845</t>
        </is>
      </c>
      <c r="Q520" s="16" t="n"/>
      <c r="R520" s="16">
        <f>IFERROR(SUMPRODUCT(('2-定价总表'!$A$3:$A$493="PPS"&amp;MID(I520,2,99))*('2-定价总表'!$C$3:$C$493=K520)*('2-定价总表'!$T$3:$T$493))*IF(M520="",1,M520),"")</f>
        <v/>
      </c>
      <c r="S520" s="49" t="n"/>
      <c r="T520" s="16" t="n"/>
      <c r="U520" s="16" t="n"/>
      <c r="V520" s="16" t="n"/>
      <c r="W520" s="16" t="n"/>
      <c r="X520" s="16" t="n"/>
      <c r="Y520" s="16" t="n"/>
      <c r="Z520" s="16" t="n"/>
      <c r="AA520" s="16" t="n"/>
      <c r="AB520" s="16">
        <f>SUM(S520:AA520)</f>
        <v/>
      </c>
      <c r="AC520" s="16" t="inlineStr">
        <is>
          <t>24.00</t>
        </is>
      </c>
      <c r="AD520" s="16">
        <f>AC520*0.006</f>
        <v/>
      </c>
      <c r="AE520" s="16">
        <f>AC520*0.02</f>
        <v/>
      </c>
      <c r="AF520" s="16">
        <f>AC520-AD520-AE520</f>
        <v/>
      </c>
      <c r="AG520" s="16" t="n"/>
      <c r="AH520" s="16" t="n"/>
      <c r="AI520" s="16">
        <f>SUM(AG520:AH520)</f>
        <v/>
      </c>
      <c r="AJ520" s="16">
        <f>AF520-AB520+AG520+AH520</f>
        <v/>
      </c>
      <c r="AK520" s="16">
        <f>IF(C520="是","杭州","江西工厂")</f>
        <v/>
      </c>
      <c r="AL520" s="9" t="inlineStr">
        <is>
          <t>交易成功</t>
        </is>
      </c>
      <c r="AM520" s="93" t="inlineStr">
        <is>
          <t>202603032200116364144 8168218</t>
        </is>
      </c>
      <c r="AN520" s="16" t="inlineStr">
        <is>
          <t>没有申请退款</t>
        </is>
      </c>
      <c r="AO520" s="16" t="n">
        <v>0</v>
      </c>
      <c r="AP520" s="16" t="n"/>
      <c r="AQ520" s="9" t="n"/>
      <c r="AR520" t="inlineStr">
        <is>
          <t>✓</t>
        </is>
      </c>
    </row>
    <row r="521" ht="24" customHeight="1">
      <c r="A521" s="15" t="inlineStr">
        <is>
          <t>淘宝</t>
        </is>
      </c>
      <c r="B521" s="14" t="inlineStr">
        <is>
          <t>3272741655326142166</t>
        </is>
      </c>
      <c r="C521" s="14" t="inlineStr">
        <is>
          <t>非已记录补单</t>
        </is>
      </c>
      <c r="D521" s="15" t="inlineStr">
        <is>
          <t>2026-03-03</t>
        </is>
      </c>
      <c r="E521" s="15" t="inlineStr">
        <is>
          <t>羊羊羊</t>
        </is>
      </c>
      <c r="F521" s="15" t="inlineStr">
        <is>
          <t>17898757089-9740</t>
        </is>
      </c>
      <c r="G521" s="15" t="inlineStr">
        <is>
          <t>云南省 昆明市 五华区 龙翔街道红菱路云南建投春城华府6栋1602</t>
        </is>
      </c>
      <c r="H521" s="15" t="inlineStr">
        <is>
          <t>2026-03-24</t>
        </is>
      </c>
      <c r="I521" s="15" t="inlineStr">
        <is>
          <t>P24210070901</t>
        </is>
      </c>
      <c r="J521" s="15" t="inlineStr">
        <is>
          <t>榉木岩板餐桌 |榉木三角腿岩板餐桌</t>
        </is>
      </c>
      <c r="K521" s="15" t="inlineStr">
        <is>
          <t>榉木餐桌-1.2米</t>
        </is>
      </c>
      <c r="L521" s="15" t="inlineStr">
        <is>
          <t>否</t>
        </is>
      </c>
      <c r="M521" s="15" t="inlineStr">
        <is>
          <t>1</t>
        </is>
      </c>
      <c r="N521" s="15" t="n"/>
      <c r="O521" s="15" t="inlineStr">
        <is>
          <t>德邦快递</t>
        </is>
      </c>
      <c r="P521" s="15" t="inlineStr">
        <is>
          <t>DPK211978857013</t>
        </is>
      </c>
      <c r="Q521" s="15" t="inlineStr">
        <is>
          <t>P50823469414</t>
        </is>
      </c>
      <c r="R521" s="15">
        <f>IFERROR(SUMPRODUCT(('2-定价总表'!$A$3:$A$493="PPS"&amp;MID(I521,2,99))*('2-定价总表'!$C$3:$C$493=K521)*('2-定价总表'!$T$3:$T$493))*IF(M521="",1,M521),"")</f>
        <v/>
      </c>
      <c r="S521" s="15" t="n">
        <v>2317.5</v>
      </c>
      <c r="T521" s="15" t="n">
        <v>287</v>
      </c>
      <c r="U521" s="15" t="n">
        <v>0</v>
      </c>
      <c r="V521" s="15" t="n">
        <v>60</v>
      </c>
      <c r="W521" s="15" t="n">
        <v>0</v>
      </c>
      <c r="X521" s="15" t="n">
        <v>138</v>
      </c>
      <c r="Y521" s="90" t="n"/>
      <c r="Z521" s="15" t="n">
        <v>0</v>
      </c>
      <c r="AA521" s="15" t="n">
        <v>0</v>
      </c>
      <c r="AB521" s="15">
        <f>SUM(S521:AA521)</f>
        <v/>
      </c>
      <c r="AC521" s="15" t="inlineStr">
        <is>
          <t>2933.78</t>
        </is>
      </c>
      <c r="AD521" s="15">
        <f>AC521*0.006</f>
        <v/>
      </c>
      <c r="AE521" s="15">
        <f>AC521*0.02</f>
        <v/>
      </c>
      <c r="AF521" s="15">
        <f>AC521-AD521-AE521</f>
        <v/>
      </c>
      <c r="AG521" s="15" t="n"/>
      <c r="AH521" s="15" t="n"/>
      <c r="AI521" s="15">
        <f>SUM(AG521:AH521)</f>
        <v/>
      </c>
      <c r="AJ521" s="15">
        <f>AF521-AB521+AG521+AH521</f>
        <v/>
      </c>
      <c r="AK521" s="15">
        <f>IF(C521="是","杭州","江西工厂")</f>
        <v/>
      </c>
      <c r="AL521" s="6" t="inlineStr">
        <is>
          <t>交易成功</t>
        </is>
      </c>
      <c r="AM521" s="93" t="inlineStr">
        <is>
          <t>202603032300114355142 0404946</t>
        </is>
      </c>
      <c r="AN521" s="15" t="inlineStr">
        <is>
          <t>没有申请退款</t>
        </is>
      </c>
      <c r="AO521" s="15" t="n">
        <v>0</v>
      </c>
      <c r="AP521" s="15" t="n"/>
      <c r="AQ521" s="6" t="n"/>
      <c r="AR521" t="inlineStr">
        <is>
          <t>[待填]成本/费用字段</t>
        </is>
      </c>
    </row>
    <row r="522" ht="24" customHeight="1">
      <c r="A522" s="16" t="inlineStr">
        <is>
          <t>淘宝</t>
        </is>
      </c>
      <c r="B522" s="14" t="inlineStr">
        <is>
          <t>3272830285326563057</t>
        </is>
      </c>
      <c r="C522" s="14" t="inlineStr">
        <is>
          <t>非已记录补单</t>
        </is>
      </c>
      <c r="D522" s="16" t="inlineStr">
        <is>
          <t>2026-03-03</t>
        </is>
      </c>
      <c r="E522" s="16" t="inlineStr">
        <is>
          <t>未知</t>
        </is>
      </c>
      <c r="F522" s="16" t="inlineStr">
        <is>
          <t>未知</t>
        </is>
      </c>
      <c r="G522" s="16" t="inlineStr">
        <is>
          <t>未知</t>
        </is>
      </c>
      <c r="H522" s="16" t="n"/>
      <c r="I522" s="16" t="inlineStr">
        <is>
          <t>P25250100405</t>
        </is>
      </c>
      <c r="J522" s="16" t="inlineStr">
        <is>
          <t>樱桃木窄柜 |樱桃木1米餐边柜</t>
        </is>
      </c>
      <c r="K522" s="16" t="inlineStr">
        <is>
          <t>窄柜-整柜洞石背板-1.2米</t>
        </is>
      </c>
      <c r="L522" s="16" t="n"/>
      <c r="M522" s="16" t="inlineStr">
        <is>
          <t>1</t>
        </is>
      </c>
      <c r="N522" s="16" t="n"/>
      <c r="O522" s="16" t="n"/>
      <c r="P522" s="16" t="n"/>
      <c r="Q522" s="16" t="n"/>
      <c r="R522" s="16">
        <f>IFERROR(SUMPRODUCT(('2-定价总表'!$A$3:$A$493="PPS"&amp;MID(I522,2,99))*('2-定价总表'!$C$3:$C$493=K522)*('2-定价总表'!$T$3:$T$493))*IF(M522="",1,M522),"")</f>
        <v/>
      </c>
      <c r="S522" s="90" t="n"/>
      <c r="T522" s="90" t="n"/>
      <c r="U522" s="90" t="n"/>
      <c r="V522" s="90" t="n"/>
      <c r="W522" s="90" t="n"/>
      <c r="X522" s="90" t="n"/>
      <c r="Y522" s="90" t="n"/>
      <c r="Z522" s="90" t="n"/>
      <c r="AA522" s="90" t="n"/>
      <c r="AB522" s="16">
        <f>SUM(S522:AA522)</f>
        <v/>
      </c>
      <c r="AC522" s="16" t="inlineStr">
        <is>
          <t>5828.95</t>
        </is>
      </c>
      <c r="AD522" s="16">
        <f>AC522*0.006</f>
        <v/>
      </c>
      <c r="AE522" s="16">
        <f>AC522*0.02</f>
        <v/>
      </c>
      <c r="AF522" s="16">
        <f>AC522-AD522-AE522</f>
        <v/>
      </c>
      <c r="AG522" s="16" t="n"/>
      <c r="AH522" s="16" t="n"/>
      <c r="AI522" s="16">
        <f>SUM(AG522:AH522)</f>
        <v/>
      </c>
      <c r="AJ522" s="16">
        <f>AF522-AB522+AG522+AH522</f>
        <v/>
      </c>
      <c r="AK522" s="16">
        <f>IF(C522="是","杭州","江西工厂")</f>
        <v/>
      </c>
      <c r="AL522" s="9" t="inlineStr">
        <is>
          <t>交易关闭</t>
        </is>
      </c>
      <c r="AM522" s="94" t="inlineStr">
        <is>
          <t>—</t>
        </is>
      </c>
      <c r="AN522" s="16" t="inlineStr">
        <is>
          <t>退款成功</t>
        </is>
      </c>
      <c r="AO522" s="16" t="n">
        <v>5978.95</v>
      </c>
      <c r="AP522" s="16" t="n"/>
      <c r="AQ522" s="9" t="n"/>
      <c r="AR522" t="inlineStr">
        <is>
          <t>✓</t>
        </is>
      </c>
    </row>
    <row r="523" ht="24" customHeight="1">
      <c r="A523" s="15" t="inlineStr">
        <is>
          <t>淘宝</t>
        </is>
      </c>
      <c r="B523" s="14" t="inlineStr">
        <is>
          <t>3272692153384916087</t>
        </is>
      </c>
      <c r="C523" s="14" t="inlineStr">
        <is>
          <t>非已记录补单</t>
        </is>
      </c>
      <c r="D523" s="15" t="inlineStr">
        <is>
          <t>2026-03-03</t>
        </is>
      </c>
      <c r="E523" s="15" t="inlineStr">
        <is>
          <t>黄小马</t>
        </is>
      </c>
      <c r="F523" s="15" t="inlineStr">
        <is>
          <t>14739046529-4935</t>
        </is>
      </c>
      <c r="G523" s="15" t="inlineStr">
        <is>
          <t>广东省 广州市 黄埔区 鱼珠街道富颐华庭r区9栋3602</t>
        </is>
      </c>
      <c r="H523" s="15" t="inlineStr">
        <is>
          <t>2026-03-04</t>
        </is>
      </c>
      <c r="I523" s="15" t="inlineStr">
        <is>
          <t>P23980010606</t>
        </is>
      </c>
      <c r="J523" s="15" t="inlineStr">
        <is>
          <t>畔色样块</t>
        </is>
      </c>
      <c r="K523" s="15" t="inlineStr">
        <is>
          <t>榉木样块</t>
        </is>
      </c>
      <c r="L523" s="15" t="inlineStr">
        <is>
          <t>否</t>
        </is>
      </c>
      <c r="M523" s="15" t="inlineStr">
        <is>
          <t>1</t>
        </is>
      </c>
      <c r="N523" s="15" t="n"/>
      <c r="O523" s="15" t="inlineStr">
        <is>
          <t>申通快递</t>
        </is>
      </c>
      <c r="P523" s="15" t="inlineStr">
        <is>
          <t>773408757255571</t>
        </is>
      </c>
      <c r="Q523" s="15" t="n"/>
      <c r="R523" s="15">
        <f>IFERROR(SUMPRODUCT(('2-定价总表'!$A$3:$A$493="PPS"&amp;MID(I523,2,99))*('2-定价总表'!$C$3:$C$493=K523)*('2-定价总表'!$T$3:$T$493))*IF(M523="",1,M523),"")</f>
        <v/>
      </c>
      <c r="S523" s="90" t="n"/>
      <c r="T523" s="90" t="n"/>
      <c r="U523" s="90" t="n"/>
      <c r="V523" s="90" t="n"/>
      <c r="W523" s="90" t="e">
        <v>#N/A</v>
      </c>
      <c r="X523" s="90" t="e">
        <v>#N/A</v>
      </c>
      <c r="Y523" s="90" t="n"/>
      <c r="Z523" s="90" t="e">
        <v>#N/A</v>
      </c>
      <c r="AA523" s="90" t="e">
        <v>#N/A</v>
      </c>
      <c r="AB523" s="15">
        <f>SUM(S523:AA523)</f>
        <v/>
      </c>
      <c r="AC523" s="15" t="inlineStr">
        <is>
          <t>22.00</t>
        </is>
      </c>
      <c r="AD523" s="15">
        <f>AC523*0.006</f>
        <v/>
      </c>
      <c r="AE523" s="15">
        <f>AC523*0.02</f>
        <v/>
      </c>
      <c r="AF523" s="15">
        <f>AC523-AD523-AE523</f>
        <v/>
      </c>
      <c r="AG523" s="15" t="n"/>
      <c r="AH523" s="15" t="n"/>
      <c r="AI523" s="15">
        <f>SUM(AG523:AH523)</f>
        <v/>
      </c>
      <c r="AJ523" s="15">
        <f>AF523-AB523+AG523+AH523</f>
        <v/>
      </c>
      <c r="AK523" s="15">
        <f>IF(C523="是","杭州","江西工厂")</f>
        <v/>
      </c>
      <c r="AL523" s="6" t="inlineStr">
        <is>
          <t>交易成功</t>
        </is>
      </c>
      <c r="AM523" s="92" t="inlineStr">
        <is>
          <t>待匹配</t>
        </is>
      </c>
      <c r="AN523" s="15" t="inlineStr">
        <is>
          <t>没有申请退款</t>
        </is>
      </c>
      <c r="AO523" s="15" t="n">
        <v>0</v>
      </c>
      <c r="AP523" s="15" t="n"/>
      <c r="AQ523" s="6" t="n"/>
      <c r="AR523" s="88" t="inlineStr">
        <is>
          <t>公式错误/未解析: 订单赔付费、二次上门维修费、其它费用、好评/差价返、总成本、订单利润
[待填]成本/费用字段</t>
        </is>
      </c>
    </row>
    <row r="524" ht="24" customHeight="1">
      <c r="A524" s="16" t="inlineStr">
        <is>
          <t>淘宝</t>
        </is>
      </c>
      <c r="B524" s="14" t="inlineStr">
        <is>
          <t>3272692153385916087</t>
        </is>
      </c>
      <c r="C524" s="14" t="inlineStr">
        <is>
          <t>非已记录补单</t>
        </is>
      </c>
      <c r="D524" s="16" t="inlineStr">
        <is>
          <t>2026-03-03</t>
        </is>
      </c>
      <c r="E524" s="16" t="inlineStr">
        <is>
          <t>黄小马</t>
        </is>
      </c>
      <c r="F524" s="16" t="inlineStr">
        <is>
          <t>14739046529-4935</t>
        </is>
      </c>
      <c r="G524" s="16" t="inlineStr">
        <is>
          <t>广东省 广州市 黄埔区 鱼珠街道富颐华庭r区9栋3602</t>
        </is>
      </c>
      <c r="H524" s="16" t="inlineStr">
        <is>
          <t>2026-03-15</t>
        </is>
      </c>
      <c r="I524" s="16" t="inlineStr">
        <is>
          <t>P23980010606</t>
        </is>
      </c>
      <c r="J524" s="16" t="inlineStr">
        <is>
          <t>畔色样块</t>
        </is>
      </c>
      <c r="K524" s="16" t="inlineStr">
        <is>
          <t>榉木样块</t>
        </is>
      </c>
      <c r="L524" s="16" t="inlineStr">
        <is>
          <t>否</t>
        </is>
      </c>
      <c r="M524" s="16" t="inlineStr">
        <is>
          <t>1</t>
        </is>
      </c>
      <c r="N524" s="16" t="n"/>
      <c r="O524" s="16" t="inlineStr">
        <is>
          <t>韵达快递</t>
        </is>
      </c>
      <c r="P524" s="16" t="inlineStr">
        <is>
          <t>435082459758698</t>
        </is>
      </c>
      <c r="Q524" s="16" t="n"/>
      <c r="R524" s="16">
        <f>IFERROR(SUMPRODUCT(('2-定价总表'!$A$3:$A$493="PPS"&amp;MID(I524,2,99))*('2-定价总表'!$C$3:$C$493=K524)*('2-定价总表'!$T$3:$T$493))*IF(M524="",1,M524),"")</f>
        <v/>
      </c>
      <c r="S524" s="90" t="n"/>
      <c r="T524" s="90" t="n"/>
      <c r="U524" s="90" t="n"/>
      <c r="V524" s="90" t="n"/>
      <c r="W524" s="90" t="e">
        <v>#N/A</v>
      </c>
      <c r="X524" s="90" t="e">
        <v>#N/A</v>
      </c>
      <c r="Y524" s="90" t="n"/>
      <c r="Z524" s="90" t="e">
        <v>#N/A</v>
      </c>
      <c r="AA524" s="90" t="e">
        <v>#N/A</v>
      </c>
      <c r="AB524" s="16">
        <f>SUM(S524:AA524)</f>
        <v/>
      </c>
      <c r="AC524" s="16" t="inlineStr">
        <is>
          <t>22.00</t>
        </is>
      </c>
      <c r="AD524" s="16">
        <f>AC524*0.006</f>
        <v/>
      </c>
      <c r="AE524" s="16">
        <f>AC524*0.02</f>
        <v/>
      </c>
      <c r="AF524" s="16">
        <f>AC524-AD524-AE524</f>
        <v/>
      </c>
      <c r="AG524" s="16" t="n"/>
      <c r="AH524" s="16" t="n"/>
      <c r="AI524" s="16">
        <f>SUM(AG524:AH524)</f>
        <v/>
      </c>
      <c r="AJ524" s="16">
        <f>AF524-AB524+AG524+AH524</f>
        <v/>
      </c>
      <c r="AK524" s="16">
        <f>IF(C524="是","杭州","江西工厂")</f>
        <v/>
      </c>
      <c r="AL524" s="9" t="inlineStr">
        <is>
          <t>交易成功</t>
        </is>
      </c>
      <c r="AM524" s="92" t="inlineStr">
        <is>
          <t>待匹配</t>
        </is>
      </c>
      <c r="AN524" s="16" t="inlineStr">
        <is>
          <t>没有申请退款</t>
        </is>
      </c>
      <c r="AO524" s="16" t="n">
        <v>0</v>
      </c>
      <c r="AP524" s="16" t="n"/>
      <c r="AQ524" s="9" t="n"/>
      <c r="AR524" s="88" t="inlineStr">
        <is>
          <t>公式错误/未解析: 订单赔付费、二次上门维修费、其它费用、好评/差价返、总成本、订单利润
[待填]成本/费用字段</t>
        </is>
      </c>
    </row>
    <row r="525" ht="24" customHeight="1">
      <c r="A525" s="15" t="inlineStr">
        <is>
          <t>淘宝</t>
        </is>
      </c>
      <c r="B525" s="14" t="inlineStr">
        <is>
          <t>3272094122155952188</t>
        </is>
      </c>
      <c r="C525" s="14" t="inlineStr">
        <is>
          <t>非已记录补单</t>
        </is>
      </c>
      <c r="D525" s="15" t="inlineStr">
        <is>
          <t>2026-03-03</t>
        </is>
      </c>
      <c r="E525" s="15" t="inlineStr">
        <is>
          <t>未知</t>
        </is>
      </c>
      <c r="F525" s="15" t="inlineStr">
        <is>
          <t>未知</t>
        </is>
      </c>
      <c r="G525" s="15" t="inlineStr">
        <is>
          <t>未知</t>
        </is>
      </c>
      <c r="H525" s="15" t="n"/>
      <c r="I525" s="15" t="inlineStr">
        <is>
          <t>P24210070901</t>
        </is>
      </c>
      <c r="J525" s="15" t="inlineStr">
        <is>
          <t>榉木岩板餐桌 |榉木三角腿岩板餐桌</t>
        </is>
      </c>
      <c r="K525" s="15" t="inlineStr">
        <is>
          <t>榉木餐桌-1.2米</t>
        </is>
      </c>
      <c r="L525" s="15" t="n"/>
      <c r="M525" s="15" t="inlineStr">
        <is>
          <t>1</t>
        </is>
      </c>
      <c r="N525" s="15" t="n"/>
      <c r="O525" s="15" t="n"/>
      <c r="P525" s="15" t="n"/>
      <c r="Q525" s="15" t="n"/>
      <c r="R525" s="15">
        <f>IFERROR(SUMPRODUCT(('2-定价总表'!$A$3:$A$493="PPS"&amp;MID(I525,2,99))*('2-定价总表'!$C$3:$C$493=K525)*('2-定价总表'!$T$3:$T$493))*IF(M525="",1,M525),"")</f>
        <v/>
      </c>
      <c r="S525" s="90" t="n"/>
      <c r="T525" s="90" t="n"/>
      <c r="U525" s="90" t="n"/>
      <c r="V525" s="90" t="n"/>
      <c r="W525" s="90" t="n"/>
      <c r="X525" s="90" t="n"/>
      <c r="Y525" s="90" t="n"/>
      <c r="Z525" s="90" t="n"/>
      <c r="AA525" s="90" t="n"/>
      <c r="AB525" s="15">
        <f>SUM(S525:AA525)</f>
        <v/>
      </c>
      <c r="AC525" s="15" t="n"/>
      <c r="AD525" s="15">
        <f>AC525*0.006</f>
        <v/>
      </c>
      <c r="AE525" s="15">
        <f>AC525*0.02</f>
        <v/>
      </c>
      <c r="AF525" s="15">
        <f>AC525-AD525-AE525</f>
        <v/>
      </c>
      <c r="AG525" s="15" t="n"/>
      <c r="AH525" s="15" t="n"/>
      <c r="AI525" s="15">
        <f>SUM(AG525:AH525)</f>
        <v/>
      </c>
      <c r="AJ525" s="15">
        <f>AF525-AB525+AG525+AH525</f>
        <v/>
      </c>
      <c r="AK525" s="15">
        <f>IF(C525="是","杭州","江西工厂")</f>
        <v/>
      </c>
      <c r="AL525" s="6" t="inlineStr">
        <is>
          <t>交易关闭</t>
        </is>
      </c>
      <c r="AM525" s="94" t="inlineStr">
        <is>
          <t>—</t>
        </is>
      </c>
      <c r="AN525" s="15" t="inlineStr">
        <is>
          <t>没有申请退款</t>
        </is>
      </c>
      <c r="AO525" s="15" t="n">
        <v>0</v>
      </c>
      <c r="AP525" s="15" t="n"/>
      <c r="AQ525" s="6" t="n"/>
      <c r="AR525" t="inlineStr">
        <is>
          <t>✓</t>
        </is>
      </c>
    </row>
    <row r="526" ht="36" customHeight="1">
      <c r="A526" s="16" t="inlineStr">
        <is>
          <t>淘宝</t>
        </is>
      </c>
      <c r="B526" s="14" t="inlineStr">
        <is>
          <t>5093217324759723632</t>
        </is>
      </c>
      <c r="C526" s="14" t="inlineStr">
        <is>
          <t>是</t>
        </is>
      </c>
      <c r="D526" s="16" t="inlineStr">
        <is>
          <t>2026-03-02</t>
        </is>
      </c>
      <c r="E526" s="16" t="inlineStr">
        <is>
          <t>未知</t>
        </is>
      </c>
      <c r="F526" s="16" t="inlineStr">
        <is>
          <t>未知</t>
        </is>
      </c>
      <c r="G526" s="16" t="inlineStr">
        <is>
          <t>未知</t>
        </is>
      </c>
      <c r="H526" s="16" t="inlineStr">
        <is>
          <t>2026-03-04</t>
        </is>
      </c>
      <c r="I526" s="16" t="inlineStr">
        <is>
          <t>P25210080401</t>
        </is>
      </c>
      <c r="J526" s="16" t="inlineStr">
        <is>
          <t>畔色樱桃木岩板餐桌2025 |樱桃木洞石餐桌 |樱桃木圆弧餐桌</t>
        </is>
      </c>
      <c r="K526" s="16" t="inlineStr">
        <is>
          <t>洞石岩板-1.4米</t>
        </is>
      </c>
      <c r="L526" s="16" t="inlineStr">
        <is>
          <t>否</t>
        </is>
      </c>
      <c r="M526" s="16" t="inlineStr">
        <is>
          <t>1</t>
        </is>
      </c>
      <c r="N526" s="16" t="n"/>
      <c r="O526" s="16" t="inlineStr">
        <is>
          <t>圆通速递</t>
        </is>
      </c>
      <c r="P526" s="16" t="inlineStr">
        <is>
          <t>YT2542899791841</t>
        </is>
      </c>
      <c r="Q526" s="16" t="n"/>
      <c r="R526" s="16">
        <f>IFERROR(SUMPRODUCT(('2-定价总表'!$A$3:$A$493="PPS"&amp;MID(I526,2,99))*('2-定价总表'!$C$3:$C$493=K526)*('2-定价总表'!$T$3:$T$493))*IF(M526="",1,M526),"")</f>
        <v/>
      </c>
      <c r="S526" s="49" t="n"/>
      <c r="T526" s="16" t="n"/>
      <c r="U526" s="16" t="n"/>
      <c r="V526" s="16" t="n"/>
      <c r="W526" s="16" t="n"/>
      <c r="X526" s="16" t="n"/>
      <c r="Y526" s="16" t="n"/>
      <c r="Z526" s="16" t="n"/>
      <c r="AA526" s="16" t="n"/>
      <c r="AB526" s="16">
        <f>SUM(S526:AA526)</f>
        <v/>
      </c>
      <c r="AC526" s="16" t="inlineStr">
        <is>
          <t>24.00</t>
        </is>
      </c>
      <c r="AD526" s="16">
        <f>AC526*0.006</f>
        <v/>
      </c>
      <c r="AE526" s="16">
        <f>AC526*0.02</f>
        <v/>
      </c>
      <c r="AF526" s="16">
        <f>AC526-AD526-AE526</f>
        <v/>
      </c>
      <c r="AG526" s="16" t="n"/>
      <c r="AH526" s="16" t="n"/>
      <c r="AI526" s="16">
        <f>SUM(AG526:AH526)</f>
        <v/>
      </c>
      <c r="AJ526" s="16">
        <f>AF526-AB526+AG526+AH526</f>
        <v/>
      </c>
      <c r="AK526" s="16">
        <f>IF(C526="是","杭州","江西工厂")</f>
        <v/>
      </c>
      <c r="AL526" s="9" t="inlineStr">
        <is>
          <t>交易成功</t>
        </is>
      </c>
      <c r="AM526" s="93" t="inlineStr">
        <is>
          <t>202603022300114541143 8183715</t>
        </is>
      </c>
      <c r="AN526" s="16" t="inlineStr">
        <is>
          <t>没有申请退款</t>
        </is>
      </c>
      <c r="AO526" s="16" t="n">
        <v>0</v>
      </c>
      <c r="AP526" s="16" t="n"/>
      <c r="AQ526" s="9" t="n"/>
      <c r="AR526" t="inlineStr">
        <is>
          <t>✓</t>
        </is>
      </c>
    </row>
    <row r="527" ht="48" customHeight="1">
      <c r="A527" s="15" t="inlineStr">
        <is>
          <t>淘宝</t>
        </is>
      </c>
      <c r="B527" s="14" t="inlineStr">
        <is>
          <t>5093206272941445120</t>
        </is>
      </c>
      <c r="C527" s="14" t="inlineStr">
        <is>
          <t>是</t>
        </is>
      </c>
      <c r="D527" s="15" t="inlineStr">
        <is>
          <t>2026-03-02</t>
        </is>
      </c>
      <c r="E527" s="15" t="inlineStr">
        <is>
          <t>未知</t>
        </is>
      </c>
      <c r="F527" s="15" t="inlineStr">
        <is>
          <t>未知</t>
        </is>
      </c>
      <c r="G527" s="15" t="inlineStr">
        <is>
          <t>未知</t>
        </is>
      </c>
      <c r="H527" s="15" t="inlineStr">
        <is>
          <t>2026-03-04</t>
        </is>
      </c>
      <c r="I527" s="15" t="inlineStr">
        <is>
          <t>P24250080801</t>
        </is>
      </c>
      <c r="J527" s="15" t="inlineStr">
        <is>
          <t>洞石餐边柜 |樱桃木洞石餐边大柜 |樱桃木洞石模块餐边柜</t>
        </is>
      </c>
      <c r="K527" s="15" t="inlineStr">
        <is>
          <t>洞石餐边柜-洞石整柜2.1米（多抽组合）（分类抽屉+玻璃移门+开门）</t>
        </is>
      </c>
      <c r="L527" s="15" t="inlineStr">
        <is>
          <t>否</t>
        </is>
      </c>
      <c r="M527" s="15" t="inlineStr">
        <is>
          <t>1</t>
        </is>
      </c>
      <c r="N527" s="15" t="n"/>
      <c r="O527" s="15" t="inlineStr">
        <is>
          <t>圆通速递</t>
        </is>
      </c>
      <c r="P527" s="15" t="inlineStr">
        <is>
          <t>YT2542899792329</t>
        </is>
      </c>
      <c r="Q527" s="15" t="n"/>
      <c r="R527" s="15">
        <f>IFERROR(SUMPRODUCT(('2-定价总表'!$A$3:$A$493="PPS"&amp;MID(I527,2,99))*('2-定价总表'!$C$3:$C$493=K527)*('2-定价总表'!$T$3:$T$493))*IF(M527="",1,M527),"")</f>
        <v/>
      </c>
      <c r="S527" s="49" t="n"/>
      <c r="T527" s="15" t="n"/>
      <c r="U527" s="15" t="n"/>
      <c r="V527" s="15" t="n"/>
      <c r="W527" s="15" t="n"/>
      <c r="X527" s="15" t="n"/>
      <c r="Y527" s="15" t="n"/>
      <c r="Z527" s="15" t="n"/>
      <c r="AA527" s="15" t="n"/>
      <c r="AB527" s="15">
        <f>SUM(S527:AA527)</f>
        <v/>
      </c>
      <c r="AC527" s="15" t="inlineStr">
        <is>
          <t>44.00</t>
        </is>
      </c>
      <c r="AD527" s="15">
        <f>AC527*0.006</f>
        <v/>
      </c>
      <c r="AE527" s="15">
        <f>AC527*0.02</f>
        <v/>
      </c>
      <c r="AF527" s="15">
        <f>AC527-AD527-AE527</f>
        <v/>
      </c>
      <c r="AG527" s="15" t="n"/>
      <c r="AH527" s="15" t="n"/>
      <c r="AI527" s="15">
        <f>SUM(AG527:AH527)</f>
        <v/>
      </c>
      <c r="AJ527" s="15">
        <f>AF527-AB527+AG527+AH527</f>
        <v/>
      </c>
      <c r="AK527" s="15">
        <f>IF(C527="是","杭州","江西工厂")</f>
        <v/>
      </c>
      <c r="AL527" s="6" t="inlineStr">
        <is>
          <t>交易成功</t>
        </is>
      </c>
      <c r="AM527" s="92" t="inlineStr">
        <is>
          <t>待匹配</t>
        </is>
      </c>
      <c r="AN527" s="15" t="inlineStr">
        <is>
          <t>没有申请退款</t>
        </is>
      </c>
      <c r="AO527" s="15" t="n">
        <v>0</v>
      </c>
      <c r="AP527" s="15" t="n"/>
      <c r="AQ527" s="6" t="n"/>
      <c r="AR527" t="inlineStr">
        <is>
          <t>✓</t>
        </is>
      </c>
    </row>
    <row r="528" ht="48" customHeight="1">
      <c r="A528" s="16" t="inlineStr">
        <is>
          <t>淘宝</t>
        </is>
      </c>
      <c r="B528" s="14" t="inlineStr">
        <is>
          <t>3272189593353040093</t>
        </is>
      </c>
      <c r="C528" s="14" t="inlineStr">
        <is>
          <t>是</t>
        </is>
      </c>
      <c r="D528" s="16" t="inlineStr">
        <is>
          <t>2026-03-02</t>
        </is>
      </c>
      <c r="E528" s="16" t="inlineStr">
        <is>
          <t>未知</t>
        </is>
      </c>
      <c r="F528" s="16" t="inlineStr">
        <is>
          <t>未知</t>
        </is>
      </c>
      <c r="G528" s="16" t="inlineStr">
        <is>
          <t>未知</t>
        </is>
      </c>
      <c r="H528" s="16" t="inlineStr">
        <is>
          <t>2026-03-04</t>
        </is>
      </c>
      <c r="I528" s="16" t="inlineStr">
        <is>
          <t>P24250080801</t>
        </is>
      </c>
      <c r="J528" s="16" t="inlineStr">
        <is>
          <t>洞石餐边柜 |樱桃木洞石餐边大柜 |樱桃木洞石模块餐边柜</t>
        </is>
      </c>
      <c r="K528" s="16" t="inlineStr">
        <is>
          <t>洞石餐边柜-洞石整柜2.1米（多抽组合）（分类抽屉+玻璃移门+开门）</t>
        </is>
      </c>
      <c r="L528" s="16" t="inlineStr">
        <is>
          <t>否</t>
        </is>
      </c>
      <c r="M528" s="16" t="inlineStr">
        <is>
          <t>1</t>
        </is>
      </c>
      <c r="N528" s="16" t="n"/>
      <c r="O528" s="16" t="inlineStr">
        <is>
          <t>圆通速递</t>
        </is>
      </c>
      <c r="P528" s="16" t="inlineStr">
        <is>
          <t>YT2537828190552</t>
        </is>
      </c>
      <c r="Q528" s="16" t="n"/>
      <c r="R528" s="16">
        <f>IFERROR(SUMPRODUCT(('2-定价总表'!$A$3:$A$493="PPS"&amp;MID(I528,2,99))*('2-定价总表'!$C$3:$C$493=K528)*('2-定价总表'!$T$3:$T$493))*IF(M528="",1,M528),"")</f>
        <v/>
      </c>
      <c r="S528" s="49" t="n"/>
      <c r="T528" s="16" t="n"/>
      <c r="U528" s="16" t="n"/>
      <c r="V528" s="16" t="n"/>
      <c r="W528" s="16" t="n"/>
      <c r="X528" s="16" t="n"/>
      <c r="Y528" s="16" t="n"/>
      <c r="Z528" s="16" t="n"/>
      <c r="AA528" s="16" t="n"/>
      <c r="AB528" s="16">
        <f>SUM(S528:AA528)</f>
        <v/>
      </c>
      <c r="AC528" s="16" t="inlineStr">
        <is>
          <t>35.00</t>
        </is>
      </c>
      <c r="AD528" s="16">
        <f>AC528*0.006</f>
        <v/>
      </c>
      <c r="AE528" s="16">
        <f>AC528*0.02</f>
        <v/>
      </c>
      <c r="AF528" s="16">
        <f>AC528-AD528-AE528</f>
        <v/>
      </c>
      <c r="AG528" s="16" t="n"/>
      <c r="AH528" s="16" t="n"/>
      <c r="AI528" s="16">
        <f>SUM(AG528:AH528)</f>
        <v/>
      </c>
      <c r="AJ528" s="16">
        <f>AF528-AB528+AG528+AH528</f>
        <v/>
      </c>
      <c r="AK528" s="16">
        <f>IF(C528="是","杭州","江西工厂")</f>
        <v/>
      </c>
      <c r="AL528" s="9" t="inlineStr">
        <is>
          <t>交易成功</t>
        </is>
      </c>
      <c r="AM528" s="92" t="inlineStr">
        <is>
          <t>待匹配</t>
        </is>
      </c>
      <c r="AN528" s="16" t="inlineStr">
        <is>
          <t>没有申请退款</t>
        </is>
      </c>
      <c r="AO528" s="16" t="n">
        <v>0</v>
      </c>
      <c r="AP528" s="16" t="n"/>
      <c r="AQ528" s="9" t="n"/>
      <c r="AR528" t="inlineStr">
        <is>
          <t>✓</t>
        </is>
      </c>
    </row>
    <row r="529" ht="48" customHeight="1">
      <c r="A529" s="15" t="inlineStr">
        <is>
          <t>淘宝</t>
        </is>
      </c>
      <c r="B529" s="14" t="inlineStr">
        <is>
          <t>3271757234294040093</t>
        </is>
      </c>
      <c r="C529" s="14" t="inlineStr">
        <is>
          <t>非已记录补单</t>
        </is>
      </c>
      <c r="D529" s="15" t="inlineStr">
        <is>
          <t>2026-03-02</t>
        </is>
      </c>
      <c r="E529" s="15" t="inlineStr">
        <is>
          <t>未知</t>
        </is>
      </c>
      <c r="F529" s="15" t="inlineStr">
        <is>
          <t>未知</t>
        </is>
      </c>
      <c r="G529" s="15" t="inlineStr">
        <is>
          <t>未知</t>
        </is>
      </c>
      <c r="H529" s="15" t="n"/>
      <c r="I529" s="15" t="inlineStr">
        <is>
          <t>P24250080801</t>
        </is>
      </c>
      <c r="J529" s="15" t="inlineStr">
        <is>
          <t>洞石餐边柜 |樱桃木洞石餐边大柜 |樱桃木洞石模块餐边柜</t>
        </is>
      </c>
      <c r="K529" s="15" t="inlineStr">
        <is>
          <t>洞石餐边柜-洞石整柜2.1米（多抽组合）（分类抽屉+玻璃移门+开门）</t>
        </is>
      </c>
      <c r="L529" s="15" t="n"/>
      <c r="M529" s="15" t="inlineStr">
        <is>
          <t>1</t>
        </is>
      </c>
      <c r="N529" s="15" t="n"/>
      <c r="O529" s="15" t="n"/>
      <c r="P529" s="15" t="n"/>
      <c r="Q529" s="15" t="n"/>
      <c r="R529" s="15">
        <f>IFERROR(SUMPRODUCT(('2-定价总表'!$A$3:$A$493="PPS"&amp;MID(I529,2,99))*('2-定价总表'!$C$3:$C$493=K529)*('2-定价总表'!$T$3:$T$493))*IF(M529="",1,M529),"")</f>
        <v/>
      </c>
      <c r="S529" s="90" t="n"/>
      <c r="T529" s="90" t="n"/>
      <c r="U529" s="90" t="n"/>
      <c r="V529" s="90" t="n"/>
      <c r="W529" s="90" t="n"/>
      <c r="X529" s="90" t="n"/>
      <c r="Y529" s="90" t="n"/>
      <c r="Z529" s="90" t="n"/>
      <c r="AA529" s="90" t="n"/>
      <c r="AB529" s="15">
        <f>SUM(S529:AA529)</f>
        <v/>
      </c>
      <c r="AC529" s="15" t="n"/>
      <c r="AD529" s="15">
        <f>AC529*0.006</f>
        <v/>
      </c>
      <c r="AE529" s="15">
        <f>AC529*0.02</f>
        <v/>
      </c>
      <c r="AF529" s="15">
        <f>AC529-AD529-AE529</f>
        <v/>
      </c>
      <c r="AG529" s="15" t="n"/>
      <c r="AH529" s="15" t="n"/>
      <c r="AI529" s="15">
        <f>SUM(AG529:AH529)</f>
        <v/>
      </c>
      <c r="AJ529" s="15">
        <f>AF529-AB529+AG529+AH529</f>
        <v/>
      </c>
      <c r="AK529" s="15">
        <f>IF(C529="是","杭州","江西工厂")</f>
        <v/>
      </c>
      <c r="AL529" s="6" t="inlineStr">
        <is>
          <t>交易关闭</t>
        </is>
      </c>
      <c r="AM529" s="94" t="inlineStr">
        <is>
          <t>—</t>
        </is>
      </c>
      <c r="AN529" s="15" t="inlineStr">
        <is>
          <t>没有申请退款</t>
        </is>
      </c>
      <c r="AO529" s="15" t="n">
        <v>0</v>
      </c>
      <c r="AP529" s="15" t="n"/>
      <c r="AQ529" s="6" t="n"/>
      <c r="AR529" t="inlineStr">
        <is>
          <t>✓</t>
        </is>
      </c>
    </row>
    <row r="530">
      <c r="A530" s="16" t="inlineStr">
        <is>
          <t>淘宝</t>
        </is>
      </c>
      <c r="B530" s="14" t="inlineStr">
        <is>
          <t>5093186580092753626</t>
        </is>
      </c>
      <c r="C530" s="14" t="inlineStr">
        <is>
          <t>是</t>
        </is>
      </c>
      <c r="D530" s="16" t="inlineStr">
        <is>
          <t>2026-03-02</t>
        </is>
      </c>
      <c r="E530" s="16" t="inlineStr">
        <is>
          <t>未知</t>
        </is>
      </c>
      <c r="F530" s="16" t="inlineStr">
        <is>
          <t>未知</t>
        </is>
      </c>
      <c r="G530" s="16" t="inlineStr">
        <is>
          <t>未知</t>
        </is>
      </c>
      <c r="H530" s="16" t="inlineStr">
        <is>
          <t>2026-03-04</t>
        </is>
      </c>
      <c r="I530" s="16" t="inlineStr">
        <is>
          <t>P23980021212</t>
        </is>
      </c>
      <c r="J530" s="16" t="inlineStr">
        <is>
          <t>畔色定制书柜</t>
        </is>
      </c>
      <c r="K530" s="16" t="inlineStr">
        <is>
          <t>定制</t>
        </is>
      </c>
      <c r="L530" s="16" t="inlineStr">
        <is>
          <t>否</t>
        </is>
      </c>
      <c r="M530" s="16" t="inlineStr">
        <is>
          <t>1</t>
        </is>
      </c>
      <c r="N530" s="16" t="n"/>
      <c r="O530" s="16" t="inlineStr">
        <is>
          <t>圆通速递</t>
        </is>
      </c>
      <c r="P530" s="16" t="inlineStr">
        <is>
          <t>YT2537828191034</t>
        </is>
      </c>
      <c r="Q530" s="16" t="n"/>
      <c r="R530" s="16">
        <f>IFERROR(SUMPRODUCT(('2-定价总表'!$A$3:$A$493="PPS"&amp;MID(I530,2,99))*('2-定价总表'!$C$3:$C$493=K530)*('2-定价总表'!$T$3:$T$493))*IF(M530="",1,M530),"")</f>
        <v/>
      </c>
      <c r="S530" s="49" t="n"/>
      <c r="T530" s="16" t="n"/>
      <c r="U530" s="16" t="n"/>
      <c r="V530" s="16" t="n"/>
      <c r="W530" s="16" t="n"/>
      <c r="X530" s="16" t="n"/>
      <c r="Y530" s="16" t="n"/>
      <c r="Z530" s="16" t="n"/>
      <c r="AA530" s="16" t="n"/>
      <c r="AB530" s="16">
        <f>SUM(S530:AA530)</f>
        <v/>
      </c>
      <c r="AC530" s="16" t="inlineStr">
        <is>
          <t>36.00</t>
        </is>
      </c>
      <c r="AD530" s="16">
        <f>AC530*0.006</f>
        <v/>
      </c>
      <c r="AE530" s="16">
        <f>AC530*0.02</f>
        <v/>
      </c>
      <c r="AF530" s="16">
        <f>AC530-AD530-AE530</f>
        <v/>
      </c>
      <c r="AG530" s="16" t="n"/>
      <c r="AH530" s="16" t="n"/>
      <c r="AI530" s="16">
        <f>SUM(AG530:AH530)</f>
        <v/>
      </c>
      <c r="AJ530" s="16">
        <f>AF530-AB530+AG530+AH530</f>
        <v/>
      </c>
      <c r="AK530" s="16">
        <f>IF(C530="是","杭州","江西工厂")</f>
        <v/>
      </c>
      <c r="AL530" s="9" t="inlineStr">
        <is>
          <t>交易成功</t>
        </is>
      </c>
      <c r="AM530" s="93" t="inlineStr">
        <is>
          <t>202603022200116531141 2698805</t>
        </is>
      </c>
      <c r="AN530" s="16" t="inlineStr">
        <is>
          <t>没有申请退款</t>
        </is>
      </c>
      <c r="AO530" s="16" t="n">
        <v>0</v>
      </c>
      <c r="AP530" s="16" t="n"/>
      <c r="AQ530" s="9" t="n"/>
      <c r="AR530" t="inlineStr">
        <is>
          <t>✓</t>
        </is>
      </c>
    </row>
    <row r="531" ht="24" customHeight="1">
      <c r="A531" s="15" t="inlineStr">
        <is>
          <t>淘宝</t>
        </is>
      </c>
      <c r="B531" s="14" t="inlineStr">
        <is>
          <t>3271741646347740788</t>
        </is>
      </c>
      <c r="C531" s="14" t="inlineStr">
        <is>
          <t>是</t>
        </is>
      </c>
      <c r="D531" s="15" t="inlineStr">
        <is>
          <t>2026-03-02</t>
        </is>
      </c>
      <c r="E531" s="15" t="inlineStr">
        <is>
          <t>未知</t>
        </is>
      </c>
      <c r="F531" s="15" t="inlineStr">
        <is>
          <t>未知</t>
        </is>
      </c>
      <c r="G531" s="15" t="inlineStr">
        <is>
          <t>未知</t>
        </is>
      </c>
      <c r="H531" s="15" t="inlineStr">
        <is>
          <t>2026-03-04</t>
        </is>
      </c>
      <c r="I531" s="15" t="inlineStr">
        <is>
          <t>P25250130420</t>
        </is>
      </c>
      <c r="J531" s="15" t="inlineStr">
        <is>
          <t>黑胡桃木太空舱餐边柜 |黑胡桃木曜黑餐边柜</t>
        </is>
      </c>
      <c r="K531" s="15" t="inlineStr">
        <is>
          <t>曜黑柜-下柜-2.1米</t>
        </is>
      </c>
      <c r="L531" s="15" t="inlineStr">
        <is>
          <t>否</t>
        </is>
      </c>
      <c r="M531" s="15" t="inlineStr">
        <is>
          <t>1</t>
        </is>
      </c>
      <c r="N531" s="15" t="n"/>
      <c r="O531" s="15" t="inlineStr">
        <is>
          <t>圆通速递</t>
        </is>
      </c>
      <c r="P531" s="15" t="inlineStr">
        <is>
          <t>YT2583766145525</t>
        </is>
      </c>
      <c r="Q531" s="15" t="n"/>
      <c r="R531" s="15">
        <f>IFERROR(SUMPRODUCT(('2-定价总表'!$A$3:$A$493="PPS"&amp;MID(I531,2,99))*('2-定价总表'!$C$3:$C$493=K531)*('2-定价总表'!$T$3:$T$493))*IF(M531="",1,M531),"")</f>
        <v/>
      </c>
      <c r="S531" s="49" t="n"/>
      <c r="T531" s="15" t="n"/>
      <c r="U531" s="15" t="n"/>
      <c r="V531" s="15" t="n"/>
      <c r="W531" s="15" t="n"/>
      <c r="X531" s="15" t="n"/>
      <c r="Y531" s="15" t="n"/>
      <c r="Z531" s="15" t="n"/>
      <c r="AA531" s="15" t="n"/>
      <c r="AB531" s="15">
        <f>SUM(S531:AA531)</f>
        <v/>
      </c>
      <c r="AC531" s="15" t="inlineStr">
        <is>
          <t>22.00</t>
        </is>
      </c>
      <c r="AD531" s="15">
        <f>AC531*0.006</f>
        <v/>
      </c>
      <c r="AE531" s="15">
        <f>AC531*0.02</f>
        <v/>
      </c>
      <c r="AF531" s="15">
        <f>AC531-AD531-AE531</f>
        <v/>
      </c>
      <c r="AG531" s="15" t="n"/>
      <c r="AH531" s="15" t="n"/>
      <c r="AI531" s="15">
        <f>SUM(AG531:AH531)</f>
        <v/>
      </c>
      <c r="AJ531" s="15">
        <f>AF531-AB531+AG531+AH531</f>
        <v/>
      </c>
      <c r="AK531" s="15">
        <f>IF(C531="是","杭州","江西工厂")</f>
        <v/>
      </c>
      <c r="AL531" s="6" t="inlineStr">
        <is>
          <t>交易成功</t>
        </is>
      </c>
      <c r="AM531" s="92" t="inlineStr">
        <is>
          <t>待匹配</t>
        </is>
      </c>
      <c r="AN531" s="15" t="inlineStr">
        <is>
          <t>没有申请退款</t>
        </is>
      </c>
      <c r="AO531" s="15" t="n">
        <v>0</v>
      </c>
      <c r="AP531" s="15" t="n"/>
      <c r="AQ531" s="6" t="n"/>
      <c r="AR531" t="inlineStr">
        <is>
          <t>✓</t>
        </is>
      </c>
    </row>
    <row r="532" ht="24" customHeight="1">
      <c r="A532" s="16" t="inlineStr">
        <is>
          <t>淘宝</t>
        </is>
      </c>
      <c r="B532" s="14" t="inlineStr">
        <is>
          <t>3272161009363740788</t>
        </is>
      </c>
      <c r="C532" s="14" t="inlineStr">
        <is>
          <t>非已记录补单</t>
        </is>
      </c>
      <c r="D532" s="16" t="inlineStr">
        <is>
          <t>2026-03-02</t>
        </is>
      </c>
      <c r="E532" s="16" t="inlineStr">
        <is>
          <t>未知</t>
        </is>
      </c>
      <c r="F532" s="16" t="inlineStr">
        <is>
          <t>未知</t>
        </is>
      </c>
      <c r="G532" s="16" t="inlineStr">
        <is>
          <t>未知</t>
        </is>
      </c>
      <c r="H532" s="16" t="n"/>
      <c r="I532" s="16" t="inlineStr">
        <is>
          <t>P25250130420</t>
        </is>
      </c>
      <c r="J532" s="16" t="inlineStr">
        <is>
          <t>黑胡桃木太空舱餐边柜 |黑胡桃木曜黑餐边柜</t>
        </is>
      </c>
      <c r="K532" s="16" t="inlineStr">
        <is>
          <t>曜黑柜-下柜-2.1米</t>
        </is>
      </c>
      <c r="L532" s="16" t="n"/>
      <c r="M532" s="16" t="inlineStr">
        <is>
          <t>1</t>
        </is>
      </c>
      <c r="N532" s="16" t="n"/>
      <c r="O532" s="16" t="n"/>
      <c r="P532" s="16" t="n"/>
      <c r="Q532" s="16" t="n"/>
      <c r="R532" s="16">
        <f>IFERROR(SUMPRODUCT(('2-定价总表'!$A$3:$A$493="PPS"&amp;MID(I532,2,99))*('2-定价总表'!$C$3:$C$493=K532)*('2-定价总表'!$T$3:$T$493))*IF(M532="",1,M532),"")</f>
        <v/>
      </c>
      <c r="S532" s="90" t="n"/>
      <c r="T532" s="90" t="n"/>
      <c r="U532" s="90" t="n"/>
      <c r="V532" s="90" t="n"/>
      <c r="W532" s="90" t="n"/>
      <c r="X532" s="90" t="n"/>
      <c r="Y532" s="90" t="n"/>
      <c r="Z532" s="90" t="n"/>
      <c r="AA532" s="90" t="n"/>
      <c r="AB532" s="16">
        <f>SUM(S532:AA532)</f>
        <v/>
      </c>
      <c r="AC532" s="16" t="n"/>
      <c r="AD532" s="16">
        <f>AC532*0.006</f>
        <v/>
      </c>
      <c r="AE532" s="16">
        <f>AC532*0.02</f>
        <v/>
      </c>
      <c r="AF532" s="16">
        <f>AC532-AD532-AE532</f>
        <v/>
      </c>
      <c r="AG532" s="16" t="n"/>
      <c r="AH532" s="16" t="n"/>
      <c r="AI532" s="16">
        <f>SUM(AG532:AH532)</f>
        <v/>
      </c>
      <c r="AJ532" s="16">
        <f>AF532-AB532+AG532+AH532</f>
        <v/>
      </c>
      <c r="AK532" s="16">
        <f>IF(C532="是","杭州","江西工厂")</f>
        <v/>
      </c>
      <c r="AL532" s="9" t="inlineStr">
        <is>
          <t>交易关闭</t>
        </is>
      </c>
      <c r="AM532" s="94" t="inlineStr">
        <is>
          <t>—</t>
        </is>
      </c>
      <c r="AN532" s="16" t="inlineStr">
        <is>
          <t>没有申请退款</t>
        </is>
      </c>
      <c r="AO532" s="16" t="n">
        <v>0</v>
      </c>
      <c r="AP532" s="16" t="n"/>
      <c r="AQ532" s="9" t="n"/>
      <c r="AR532" t="inlineStr">
        <is>
          <t>✓</t>
        </is>
      </c>
    </row>
    <row r="533" ht="48" customHeight="1">
      <c r="A533" s="15" t="inlineStr">
        <is>
          <t>淘宝</t>
        </is>
      </c>
      <c r="B533" s="14" t="inlineStr">
        <is>
          <t>3271715331420299285</t>
        </is>
      </c>
      <c r="C533" s="14" t="inlineStr">
        <is>
          <t>是</t>
        </is>
      </c>
      <c r="D533" s="15" t="inlineStr">
        <is>
          <t>2026-03-02</t>
        </is>
      </c>
      <c r="E533" s="15" t="inlineStr">
        <is>
          <t>未知</t>
        </is>
      </c>
      <c r="F533" s="15" t="inlineStr">
        <is>
          <t>未知</t>
        </is>
      </c>
      <c r="G533" s="15" t="inlineStr">
        <is>
          <t>未知</t>
        </is>
      </c>
      <c r="H533" s="15" t="inlineStr">
        <is>
          <t>2026-03-04</t>
        </is>
      </c>
      <c r="I533" s="15" t="inlineStr">
        <is>
          <t>P24250080801</t>
        </is>
      </c>
      <c r="J533" s="15" t="inlineStr">
        <is>
          <t>洞石餐边柜 |樱桃木洞石餐边大柜 |樱桃木洞石模块餐边柜</t>
        </is>
      </c>
      <c r="K533" s="15" t="inlineStr">
        <is>
          <t>洞石餐边柜-洞石整柜2.1米（多抽组合）（分类抽屉+玻璃移门+开门）</t>
        </is>
      </c>
      <c r="L533" s="15" t="inlineStr">
        <is>
          <t>否</t>
        </is>
      </c>
      <c r="M533" s="15" t="inlineStr">
        <is>
          <t>1</t>
        </is>
      </c>
      <c r="N533" s="15" t="n"/>
      <c r="O533" s="15" t="inlineStr">
        <is>
          <t>圆通速递</t>
        </is>
      </c>
      <c r="P533" s="15" t="inlineStr">
        <is>
          <t>YT2542899795953</t>
        </is>
      </c>
      <c r="Q533" s="15" t="n"/>
      <c r="R533" s="15">
        <f>IFERROR(SUMPRODUCT(('2-定价总表'!$A$3:$A$493="PPS"&amp;MID(I533,2,99))*('2-定价总表'!$C$3:$C$493=K533)*('2-定价总表'!$T$3:$T$493))*IF(M533="",1,M533),"")</f>
        <v/>
      </c>
      <c r="S533" s="49" t="n"/>
      <c r="T533" s="15" t="n"/>
      <c r="U533" s="15" t="n"/>
      <c r="V533" s="15" t="n"/>
      <c r="W533" s="15" t="n"/>
      <c r="X533" s="15" t="n"/>
      <c r="Y533" s="15" t="n"/>
      <c r="Z533" s="15" t="n"/>
      <c r="AA533" s="15" t="n"/>
      <c r="AB533" s="15">
        <f>SUM(S533:AA533)</f>
        <v/>
      </c>
      <c r="AC533" s="15" t="inlineStr">
        <is>
          <t>42.00</t>
        </is>
      </c>
      <c r="AD533" s="15">
        <f>AC533*0.006</f>
        <v/>
      </c>
      <c r="AE533" s="15">
        <f>AC533*0.02</f>
        <v/>
      </c>
      <c r="AF533" s="15">
        <f>AC533-AD533-AE533</f>
        <v/>
      </c>
      <c r="AG533" s="15" t="n"/>
      <c r="AH533" s="15" t="n"/>
      <c r="AI533" s="15">
        <f>SUM(AG533:AH533)</f>
        <v/>
      </c>
      <c r="AJ533" s="15">
        <f>AF533-AB533+AG533+AH533</f>
        <v/>
      </c>
      <c r="AK533" s="15">
        <f>IF(C533="是","杭州","江西工厂")</f>
        <v/>
      </c>
      <c r="AL533" s="6" t="inlineStr">
        <is>
          <t>交易成功</t>
        </is>
      </c>
      <c r="AM533" s="93" t="inlineStr">
        <is>
          <t>202603022300112884142 4439168</t>
        </is>
      </c>
      <c r="AN533" s="15" t="inlineStr">
        <is>
          <t>没有申请退款</t>
        </is>
      </c>
      <c r="AO533" s="15" t="n">
        <v>0</v>
      </c>
      <c r="AP533" s="15" t="n"/>
      <c r="AQ533" s="6" t="n"/>
      <c r="AR533" t="inlineStr">
        <is>
          <t>✓</t>
        </is>
      </c>
    </row>
    <row r="534" ht="36" customHeight="1">
      <c r="A534" s="16" t="inlineStr">
        <is>
          <t>淘宝</t>
        </is>
      </c>
      <c r="B534" s="14" t="inlineStr">
        <is>
          <t>3271686782199646497</t>
        </is>
      </c>
      <c r="C534" s="14" t="inlineStr">
        <is>
          <t>是</t>
        </is>
      </c>
      <c r="D534" s="16" t="inlineStr">
        <is>
          <t>2026-03-02</t>
        </is>
      </c>
      <c r="E534" s="16" t="inlineStr">
        <is>
          <t>未知</t>
        </is>
      </c>
      <c r="F534" s="16" t="inlineStr">
        <is>
          <t>未知</t>
        </is>
      </c>
      <c r="G534" s="16" t="inlineStr">
        <is>
          <t>未知</t>
        </is>
      </c>
      <c r="H534" s="16" t="inlineStr">
        <is>
          <t>2026-03-04</t>
        </is>
      </c>
      <c r="I534" s="16" t="inlineStr">
        <is>
          <t>P23250050202</t>
        </is>
      </c>
      <c r="J534" s="16" t="inlineStr">
        <is>
          <t>万象餐边柜 |樱桃木旋转餐边柜</t>
        </is>
      </c>
      <c r="K534" s="16" t="inlineStr">
        <is>
          <t>旋转餐边柜-洞洞板-下柜（无桌）-1.6米</t>
        </is>
      </c>
      <c r="L534" s="16" t="n"/>
      <c r="M534" s="16" t="inlineStr">
        <is>
          <t>1</t>
        </is>
      </c>
      <c r="N534" s="16" t="n"/>
      <c r="O534" s="16" t="inlineStr">
        <is>
          <t>圆通速递</t>
        </is>
      </c>
      <c r="P534" s="16" t="inlineStr">
        <is>
          <t>YT2537828189141</t>
        </is>
      </c>
      <c r="Q534" s="16" t="n"/>
      <c r="R534" s="16">
        <f>IFERROR(SUMPRODUCT(('2-定价总表'!$A$3:$A$493="PPS"&amp;MID(I534,2,99))*('2-定价总表'!$C$3:$C$493=K534)*('2-定价总表'!$T$3:$T$493))*IF(M534="",1,M534),"")</f>
        <v/>
      </c>
      <c r="S534" s="49" t="n"/>
      <c r="T534" s="16" t="n"/>
      <c r="U534" s="16" t="n"/>
      <c r="V534" s="16" t="n"/>
      <c r="W534" s="16" t="n"/>
      <c r="X534" s="16" t="n"/>
      <c r="Y534" s="16" t="n"/>
      <c r="Z534" s="16" t="n"/>
      <c r="AA534" s="16" t="n"/>
      <c r="AB534" s="16">
        <f>SUM(S534:AA534)</f>
        <v/>
      </c>
      <c r="AC534" s="16" t="inlineStr">
        <is>
          <t>33.00</t>
        </is>
      </c>
      <c r="AD534" s="16">
        <f>AC534*0.006</f>
        <v/>
      </c>
      <c r="AE534" s="16">
        <f>AC534*0.02</f>
        <v/>
      </c>
      <c r="AF534" s="16">
        <f>AC534-AD534-AE534</f>
        <v/>
      </c>
      <c r="AG534" s="16" t="n"/>
      <c r="AH534" s="16" t="n"/>
      <c r="AI534" s="16">
        <f>SUM(AG534:AH534)</f>
        <v/>
      </c>
      <c r="AJ534" s="16">
        <f>AF534-AB534+AG534+AH534</f>
        <v/>
      </c>
      <c r="AK534" s="16">
        <f>IF(C534="是","杭州","江西工厂")</f>
        <v/>
      </c>
      <c r="AL534" s="9" t="inlineStr">
        <is>
          <t>交易成功</t>
        </is>
      </c>
      <c r="AM534" s="92" t="inlineStr">
        <is>
          <t>待匹配</t>
        </is>
      </c>
      <c r="AN534" s="16" t="inlineStr">
        <is>
          <t>没有申请退款</t>
        </is>
      </c>
      <c r="AO534" s="16" t="n">
        <v>0</v>
      </c>
      <c r="AP534" s="16" t="n"/>
      <c r="AQ534" s="9" t="n"/>
      <c r="AR534" t="inlineStr">
        <is>
          <t>✓</t>
        </is>
      </c>
    </row>
    <row r="535">
      <c r="A535" s="15" t="inlineStr">
        <is>
          <t>淘宝</t>
        </is>
      </c>
      <c r="B535" s="14" t="inlineStr">
        <is>
          <t>3271686782200646497</t>
        </is>
      </c>
      <c r="C535" s="14" t="inlineStr">
        <is>
          <t>是</t>
        </is>
      </c>
      <c r="D535" s="15" t="inlineStr">
        <is>
          <t>2026-03-02</t>
        </is>
      </c>
      <c r="E535" s="15" t="inlineStr">
        <is>
          <t>未知</t>
        </is>
      </c>
      <c r="F535" s="15" t="inlineStr">
        <is>
          <t>未知</t>
        </is>
      </c>
      <c r="G535" s="15" t="inlineStr">
        <is>
          <t>未知</t>
        </is>
      </c>
      <c r="H535" s="15" t="inlineStr">
        <is>
          <t>2026-03-04</t>
        </is>
      </c>
      <c r="I535" s="15" t="inlineStr">
        <is>
          <t>P26990050428</t>
        </is>
      </c>
      <c r="J535" s="15" t="inlineStr">
        <is>
          <t>商家安装sku</t>
        </is>
      </c>
      <c r="K535" s="15" t="inlineStr">
        <is>
          <t>商家安装sku</t>
        </is>
      </c>
      <c r="L535" s="15" t="n"/>
      <c r="M535" s="15" t="inlineStr">
        <is>
          <t>1</t>
        </is>
      </c>
      <c r="N535" s="15" t="n"/>
      <c r="O535" s="15" t="inlineStr">
        <is>
          <t>圆通速递</t>
        </is>
      </c>
      <c r="P535" s="15" t="inlineStr">
        <is>
          <t>YT2537828189141</t>
        </is>
      </c>
      <c r="Q535" s="15" t="n"/>
      <c r="R535" s="15">
        <f>IFERROR(SUMPRODUCT(('2-定价总表'!$A$3:$A$493="PPS"&amp;MID(I535,2,99))*('2-定价总表'!$C$3:$C$493=K535)*('2-定价总表'!$T$3:$T$493))*IF(M535="",1,M535),"")</f>
        <v/>
      </c>
      <c r="S535" s="49" t="n"/>
      <c r="T535" s="15" t="n"/>
      <c r="U535" s="15" t="n"/>
      <c r="V535" s="15" t="n"/>
      <c r="W535" s="15" t="n"/>
      <c r="X535" s="15" t="n"/>
      <c r="Y535" s="15" t="n"/>
      <c r="Z535" s="15" t="n"/>
      <c r="AA535" s="15" t="n"/>
      <c r="AB535" s="15">
        <f>SUM(S535:AA535)</f>
        <v/>
      </c>
      <c r="AC535" s="15" t="inlineStr">
        <is>
          <t>0.00</t>
        </is>
      </c>
      <c r="AD535" s="15">
        <f>AC535*0.006</f>
        <v/>
      </c>
      <c r="AE535" s="15">
        <f>AC535*0.02</f>
        <v/>
      </c>
      <c r="AF535" s="15">
        <f>AC535-AD535-AE535</f>
        <v/>
      </c>
      <c r="AG535" s="15" t="n"/>
      <c r="AH535" s="15" t="n"/>
      <c r="AI535" s="15">
        <f>SUM(AG535:AH535)</f>
        <v/>
      </c>
      <c r="AJ535" s="15">
        <f>AF535-AB535+AG535+AH535</f>
        <v/>
      </c>
      <c r="AK535" s="15">
        <f>IF(C535="是","杭州","江西工厂")</f>
        <v/>
      </c>
      <c r="AL535" s="6" t="inlineStr">
        <is>
          <t>交易成功</t>
        </is>
      </c>
      <c r="AM535" s="92" t="inlineStr">
        <is>
          <t>待匹配</t>
        </is>
      </c>
      <c r="AN535" s="15" t="inlineStr">
        <is>
          <t>没有申请退款</t>
        </is>
      </c>
      <c r="AO535" s="15" t="n">
        <v>0</v>
      </c>
      <c r="AP535" s="15" t="n"/>
      <c r="AQ535" s="6" t="n"/>
      <c r="AR535" t="inlineStr">
        <is>
          <t>✓</t>
        </is>
      </c>
    </row>
    <row r="536" ht="24" customHeight="1">
      <c r="A536" s="16" t="inlineStr">
        <is>
          <t>淘宝</t>
        </is>
      </c>
      <c r="B536" s="14" t="inlineStr">
        <is>
          <t>3271686782201646497</t>
        </is>
      </c>
      <c r="C536" s="14" t="inlineStr">
        <is>
          <t>是</t>
        </is>
      </c>
      <c r="D536" s="16" t="inlineStr">
        <is>
          <t>2026-03-02</t>
        </is>
      </c>
      <c r="E536" s="16" t="inlineStr">
        <is>
          <t>未知</t>
        </is>
      </c>
      <c r="F536" s="16" t="inlineStr">
        <is>
          <t>未知</t>
        </is>
      </c>
      <c r="G536" s="16" t="inlineStr">
        <is>
          <t>未知</t>
        </is>
      </c>
      <c r="H536" s="16" t="inlineStr">
        <is>
          <t>2026-03-04</t>
        </is>
      </c>
      <c r="I536" s="16" t="inlineStr">
        <is>
          <t>P26990090428</t>
        </is>
      </c>
      <c r="J536" s="16" t="inlineStr">
        <is>
          <t>淘宝自动生成sku-送货入户</t>
        </is>
      </c>
      <c r="K536" s="16" t="inlineStr">
        <is>
          <t>淘宝自动生成sku-送货入户</t>
        </is>
      </c>
      <c r="L536" s="16" t="n"/>
      <c r="M536" s="16" t="inlineStr">
        <is>
          <t>1</t>
        </is>
      </c>
      <c r="N536" s="16" t="n"/>
      <c r="O536" s="16" t="inlineStr">
        <is>
          <t>圆通速递</t>
        </is>
      </c>
      <c r="P536" s="16" t="inlineStr">
        <is>
          <t>YT2537828189141</t>
        </is>
      </c>
      <c r="Q536" s="16" t="n"/>
      <c r="R536" s="16">
        <f>IFERROR(SUMPRODUCT(('2-定价总表'!$A$3:$A$493="PPS"&amp;MID(I536,2,99))*('2-定价总表'!$C$3:$C$493=K536)*('2-定价总表'!$T$3:$T$493))*IF(M536="",1,M536),"")</f>
        <v/>
      </c>
      <c r="S536" s="49" t="n"/>
      <c r="T536" s="16" t="n"/>
      <c r="U536" s="16" t="n"/>
      <c r="V536" s="16" t="n"/>
      <c r="W536" s="16" t="n"/>
      <c r="X536" s="16" t="n"/>
      <c r="Y536" s="16" t="n"/>
      <c r="Z536" s="16" t="n"/>
      <c r="AA536" s="16" t="n"/>
      <c r="AB536" s="16">
        <f>SUM(S536:AA536)</f>
        <v/>
      </c>
      <c r="AC536" s="16" t="inlineStr">
        <is>
          <t>0.00</t>
        </is>
      </c>
      <c r="AD536" s="16">
        <f>AC536*0.006</f>
        <v/>
      </c>
      <c r="AE536" s="16">
        <f>AC536*0.02</f>
        <v/>
      </c>
      <c r="AF536" s="16">
        <f>AC536-AD536-AE536</f>
        <v/>
      </c>
      <c r="AG536" s="16" t="n"/>
      <c r="AH536" s="16" t="n"/>
      <c r="AI536" s="16">
        <f>SUM(AG536:AH536)</f>
        <v/>
      </c>
      <c r="AJ536" s="16">
        <f>AF536-AB536+AG536+AH536</f>
        <v/>
      </c>
      <c r="AK536" s="16">
        <f>IF(C536="是","杭州","江西工厂")</f>
        <v/>
      </c>
      <c r="AL536" s="9" t="inlineStr">
        <is>
          <t>交易成功</t>
        </is>
      </c>
      <c r="AM536" s="92" t="inlineStr">
        <is>
          <t>待匹配</t>
        </is>
      </c>
      <c r="AN536" s="16" t="inlineStr">
        <is>
          <t>没有申请退款</t>
        </is>
      </c>
      <c r="AO536" s="16" t="n">
        <v>0</v>
      </c>
      <c r="AP536" s="16" t="n"/>
      <c r="AQ536" s="9" t="n"/>
      <c r="AR536" t="inlineStr">
        <is>
          <t>✓</t>
        </is>
      </c>
    </row>
    <row r="537" ht="36" customHeight="1">
      <c r="A537" s="15" t="inlineStr">
        <is>
          <t>淘宝</t>
        </is>
      </c>
      <c r="B537" s="14" t="inlineStr">
        <is>
          <t>3271671698947646497</t>
        </is>
      </c>
      <c r="C537" s="14" t="inlineStr">
        <is>
          <t>非已记录补单</t>
        </is>
      </c>
      <c r="D537" s="15" t="inlineStr">
        <is>
          <t>2026-03-02</t>
        </is>
      </c>
      <c r="E537" s="15" t="inlineStr">
        <is>
          <t>未知</t>
        </is>
      </c>
      <c r="F537" s="15" t="inlineStr">
        <is>
          <t>未知</t>
        </is>
      </c>
      <c r="G537" s="15" t="inlineStr">
        <is>
          <t>未知</t>
        </is>
      </c>
      <c r="H537" s="15" t="n"/>
      <c r="I537" s="15" t="inlineStr">
        <is>
          <t>P23250050202</t>
        </is>
      </c>
      <c r="J537" s="15" t="inlineStr">
        <is>
          <t>万象餐边柜 |樱桃木旋转餐边柜</t>
        </is>
      </c>
      <c r="K537" s="15" t="inlineStr">
        <is>
          <t>旋转餐边柜-洞洞板-下柜（无桌）-1.6米</t>
        </is>
      </c>
      <c r="L537" s="15" t="n"/>
      <c r="M537" s="15" t="inlineStr">
        <is>
          <t>1</t>
        </is>
      </c>
      <c r="N537" s="15" t="n"/>
      <c r="O537" s="15" t="n"/>
      <c r="P537" s="15" t="n"/>
      <c r="Q537" s="15" t="n"/>
      <c r="R537" s="15">
        <f>IFERROR(SUMPRODUCT(('2-定价总表'!$A$3:$A$493="PPS"&amp;MID(I537,2,99))*('2-定价总表'!$C$3:$C$493=K537)*('2-定价总表'!$T$3:$T$493))*IF(M537="",1,M537),"")</f>
        <v/>
      </c>
      <c r="S537" s="90" t="n"/>
      <c r="T537" s="90" t="n"/>
      <c r="U537" s="90" t="n"/>
      <c r="V537" s="90" t="n"/>
      <c r="W537" s="90" t="n"/>
      <c r="X537" s="90" t="n"/>
      <c r="Y537" s="90" t="n"/>
      <c r="Z537" s="90" t="n"/>
      <c r="AA537" s="90" t="n"/>
      <c r="AB537" s="15">
        <f>SUM(S537:AA537)</f>
        <v/>
      </c>
      <c r="AC537" s="15" t="n"/>
      <c r="AD537" s="15">
        <f>AC537*0.006</f>
        <v/>
      </c>
      <c r="AE537" s="15">
        <f>AC537*0.02</f>
        <v/>
      </c>
      <c r="AF537" s="15">
        <f>AC537-AD537-AE537</f>
        <v/>
      </c>
      <c r="AG537" s="15" t="n"/>
      <c r="AH537" s="15" t="n"/>
      <c r="AI537" s="15">
        <f>SUM(AG537:AH537)</f>
        <v/>
      </c>
      <c r="AJ537" s="15">
        <f>AF537-AB537+AG537+AH537</f>
        <v/>
      </c>
      <c r="AK537" s="15">
        <f>IF(C537="是","杭州","江西工厂")</f>
        <v/>
      </c>
      <c r="AL537" s="6" t="inlineStr">
        <is>
          <t>交易关闭</t>
        </is>
      </c>
      <c r="AM537" s="94" t="inlineStr">
        <is>
          <t>—</t>
        </is>
      </c>
      <c r="AN537" s="15" t="inlineStr">
        <is>
          <t>没有申请退款</t>
        </is>
      </c>
      <c r="AO537" s="15" t="n">
        <v>0</v>
      </c>
      <c r="AP537" s="15" t="n"/>
      <c r="AQ537" s="6" t="n"/>
      <c r="AR537" t="inlineStr">
        <is>
          <t>✓</t>
        </is>
      </c>
    </row>
    <row r="538">
      <c r="A538" s="16" t="inlineStr">
        <is>
          <t>淘宝</t>
        </is>
      </c>
      <c r="B538" s="14" t="inlineStr">
        <is>
          <t>3271671698948646497</t>
        </is>
      </c>
      <c r="C538" s="14" t="inlineStr">
        <is>
          <t>非已记录补单</t>
        </is>
      </c>
      <c r="D538" s="16" t="inlineStr">
        <is>
          <t>2026-03-02</t>
        </is>
      </c>
      <c r="E538" s="16" t="inlineStr">
        <is>
          <t>未知</t>
        </is>
      </c>
      <c r="F538" s="16" t="inlineStr">
        <is>
          <t>未知</t>
        </is>
      </c>
      <c r="G538" s="16" t="inlineStr">
        <is>
          <t>未知</t>
        </is>
      </c>
      <c r="H538" s="16" t="n"/>
      <c r="I538" s="16" t="inlineStr">
        <is>
          <t>P26990050428</t>
        </is>
      </c>
      <c r="J538" s="16" t="inlineStr">
        <is>
          <t>商家安装sku</t>
        </is>
      </c>
      <c r="K538" s="16" t="inlineStr">
        <is>
          <t>商家安装sku</t>
        </is>
      </c>
      <c r="L538" s="16" t="n"/>
      <c r="M538" s="16" t="inlineStr">
        <is>
          <t>1</t>
        </is>
      </c>
      <c r="N538" s="16" t="n"/>
      <c r="O538" s="16" t="n"/>
      <c r="P538" s="16" t="n"/>
      <c r="Q538" s="16" t="n"/>
      <c r="R538" s="16">
        <f>IFERROR(SUMPRODUCT(('2-定价总表'!$A$3:$A$493="PPS"&amp;MID(I538,2,99))*('2-定价总表'!$C$3:$C$493=K538)*('2-定价总表'!$T$3:$T$493))*IF(M538="",1,M538),"")</f>
        <v/>
      </c>
      <c r="S538" s="90" t="n"/>
      <c r="T538" s="90" t="n"/>
      <c r="U538" s="90" t="n"/>
      <c r="V538" s="90" t="n"/>
      <c r="W538" s="90" t="n"/>
      <c r="X538" s="90" t="n"/>
      <c r="Y538" s="90" t="n"/>
      <c r="Z538" s="90" t="n"/>
      <c r="AA538" s="90" t="n"/>
      <c r="AB538" s="16">
        <f>SUM(S538:AA538)</f>
        <v/>
      </c>
      <c r="AC538" s="16" t="n"/>
      <c r="AD538" s="16">
        <f>AC538*0.006</f>
        <v/>
      </c>
      <c r="AE538" s="16">
        <f>AC538*0.02</f>
        <v/>
      </c>
      <c r="AF538" s="16">
        <f>AC538-AD538-AE538</f>
        <v/>
      </c>
      <c r="AG538" s="16" t="n"/>
      <c r="AH538" s="16" t="n"/>
      <c r="AI538" s="16">
        <f>SUM(AG538:AH538)</f>
        <v/>
      </c>
      <c r="AJ538" s="16">
        <f>AF538-AB538+AG538+AH538</f>
        <v/>
      </c>
      <c r="AK538" s="16">
        <f>IF(C538="是","杭州","江西工厂")</f>
        <v/>
      </c>
      <c r="AL538" s="9" t="inlineStr">
        <is>
          <t>交易关闭</t>
        </is>
      </c>
      <c r="AM538" s="94" t="inlineStr">
        <is>
          <t>—</t>
        </is>
      </c>
      <c r="AN538" s="16" t="inlineStr">
        <is>
          <t>没有申请退款</t>
        </is>
      </c>
      <c r="AO538" s="16" t="n">
        <v>0</v>
      </c>
      <c r="AP538" s="16" t="n"/>
      <c r="AQ538" s="9" t="n"/>
      <c r="AR538" t="inlineStr">
        <is>
          <t>✓</t>
        </is>
      </c>
    </row>
    <row r="539" ht="24" customHeight="1">
      <c r="A539" s="15" t="inlineStr">
        <is>
          <t>淘宝</t>
        </is>
      </c>
      <c r="B539" s="14" t="inlineStr">
        <is>
          <t>3271671698949646497</t>
        </is>
      </c>
      <c r="C539" s="14" t="inlineStr">
        <is>
          <t>非已记录补单</t>
        </is>
      </c>
      <c r="D539" s="15" t="inlineStr">
        <is>
          <t>2026-03-02</t>
        </is>
      </c>
      <c r="E539" s="15" t="inlineStr">
        <is>
          <t>未知</t>
        </is>
      </c>
      <c r="F539" s="15" t="inlineStr">
        <is>
          <t>未知</t>
        </is>
      </c>
      <c r="G539" s="15" t="inlineStr">
        <is>
          <t>未知</t>
        </is>
      </c>
      <c r="H539" s="15" t="n"/>
      <c r="I539" s="15" t="inlineStr">
        <is>
          <t>P26990090428</t>
        </is>
      </c>
      <c r="J539" s="15" t="inlineStr">
        <is>
          <t>淘宝自动生成sku-送货入户</t>
        </is>
      </c>
      <c r="K539" s="15" t="inlineStr">
        <is>
          <t>淘宝自动生成sku-送货入户</t>
        </is>
      </c>
      <c r="L539" s="15" t="n"/>
      <c r="M539" s="15" t="inlineStr">
        <is>
          <t>1</t>
        </is>
      </c>
      <c r="N539" s="15" t="n"/>
      <c r="O539" s="15" t="n"/>
      <c r="P539" s="15" t="n"/>
      <c r="Q539" s="15" t="n"/>
      <c r="R539" s="15">
        <f>IFERROR(SUMPRODUCT(('2-定价总表'!$A$3:$A$493="PPS"&amp;MID(I539,2,99))*('2-定价总表'!$C$3:$C$493=K539)*('2-定价总表'!$T$3:$T$493))*IF(M539="",1,M539),"")</f>
        <v/>
      </c>
      <c r="S539" s="90" t="n"/>
      <c r="T539" s="90" t="n"/>
      <c r="U539" s="90" t="n"/>
      <c r="V539" s="90" t="n"/>
      <c r="W539" s="90" t="n"/>
      <c r="X539" s="90" t="n"/>
      <c r="Y539" s="90" t="n"/>
      <c r="Z539" s="90" t="n"/>
      <c r="AA539" s="90" t="n"/>
      <c r="AB539" s="15">
        <f>SUM(S539:AA539)</f>
        <v/>
      </c>
      <c r="AC539" s="15" t="n"/>
      <c r="AD539" s="15">
        <f>AC539*0.006</f>
        <v/>
      </c>
      <c r="AE539" s="15">
        <f>AC539*0.02</f>
        <v/>
      </c>
      <c r="AF539" s="15">
        <f>AC539-AD539-AE539</f>
        <v/>
      </c>
      <c r="AG539" s="15" t="n"/>
      <c r="AH539" s="15" t="n"/>
      <c r="AI539" s="15">
        <f>SUM(AG539:AH539)</f>
        <v/>
      </c>
      <c r="AJ539" s="15">
        <f>AF539-AB539+AG539+AH539</f>
        <v/>
      </c>
      <c r="AK539" s="15">
        <f>IF(C539="是","杭州","江西工厂")</f>
        <v/>
      </c>
      <c r="AL539" s="6" t="inlineStr">
        <is>
          <t>交易关闭</t>
        </is>
      </c>
      <c r="AM539" s="94" t="inlineStr">
        <is>
          <t>—</t>
        </is>
      </c>
      <c r="AN539" s="15" t="inlineStr">
        <is>
          <t>没有申请退款</t>
        </is>
      </c>
      <c r="AO539" s="15" t="n">
        <v>0</v>
      </c>
      <c r="AP539" s="15" t="n"/>
      <c r="AQ539" s="6" t="n"/>
      <c r="AR539" t="inlineStr">
        <is>
          <t>✓</t>
        </is>
      </c>
    </row>
    <row r="540" ht="36" customHeight="1">
      <c r="A540" s="16" t="inlineStr">
        <is>
          <t>淘宝</t>
        </is>
      </c>
      <c r="B540" s="14" t="inlineStr">
        <is>
          <t>5092719411065329931</t>
        </is>
      </c>
      <c r="C540" s="14" t="inlineStr">
        <is>
          <t>是</t>
        </is>
      </c>
      <c r="D540" s="16" t="inlineStr">
        <is>
          <t>2026-03-02</t>
        </is>
      </c>
      <c r="E540" s="16" t="inlineStr">
        <is>
          <t>未知</t>
        </is>
      </c>
      <c r="F540" s="16" t="inlineStr">
        <is>
          <t>未知</t>
        </is>
      </c>
      <c r="G540" s="16" t="inlineStr">
        <is>
          <t>未知</t>
        </is>
      </c>
      <c r="H540" s="16" t="inlineStr">
        <is>
          <t>2026-03-04</t>
        </is>
      </c>
      <c r="I540" s="16" t="inlineStr">
        <is>
          <t>P23250050202</t>
        </is>
      </c>
      <c r="J540" s="16" t="inlineStr">
        <is>
          <t>万象餐边柜 |樱桃木旋转餐边柜</t>
        </is>
      </c>
      <c r="K540" s="16" t="inlineStr">
        <is>
          <t>旋转餐边柜-洞洞板-下柜（无桌）-1.6米</t>
        </is>
      </c>
      <c r="L540" s="16" t="n"/>
      <c r="M540" s="16" t="inlineStr">
        <is>
          <t>1</t>
        </is>
      </c>
      <c r="N540" s="16" t="n"/>
      <c r="O540" s="16" t="inlineStr">
        <is>
          <t>圆通速递</t>
        </is>
      </c>
      <c r="P540" s="16" t="inlineStr">
        <is>
          <t>YT2583766142465</t>
        </is>
      </c>
      <c r="Q540" s="16" t="n"/>
      <c r="R540" s="16">
        <f>IFERROR(SUMPRODUCT(('2-定价总表'!$A$3:$A$493="PPS"&amp;MID(I540,2,99))*('2-定价总表'!$C$3:$C$493=K540)*('2-定价总表'!$T$3:$T$493))*IF(M540="",1,M540),"")</f>
        <v/>
      </c>
      <c r="S540" s="49" t="n"/>
      <c r="T540" s="16" t="n"/>
      <c r="U540" s="16" t="n"/>
      <c r="V540" s="16" t="n"/>
      <c r="W540" s="16" t="n"/>
      <c r="X540" s="16" t="n"/>
      <c r="Y540" s="16" t="n"/>
      <c r="Z540" s="16" t="n"/>
      <c r="AA540" s="16" t="n"/>
      <c r="AB540" s="16">
        <f>SUM(S540:AA540)</f>
        <v/>
      </c>
      <c r="AC540" s="16" t="inlineStr">
        <is>
          <t>37.00</t>
        </is>
      </c>
      <c r="AD540" s="16">
        <f>AC540*0.006</f>
        <v/>
      </c>
      <c r="AE540" s="16">
        <f>AC540*0.02</f>
        <v/>
      </c>
      <c r="AF540" s="16">
        <f>AC540-AD540-AE540</f>
        <v/>
      </c>
      <c r="AG540" s="16" t="n"/>
      <c r="AH540" s="16" t="n"/>
      <c r="AI540" s="16">
        <f>SUM(AG540:AH540)</f>
        <v/>
      </c>
      <c r="AJ540" s="16">
        <f>AF540-AB540+AG540+AH540</f>
        <v/>
      </c>
      <c r="AK540" s="16">
        <f>IF(C540="是","杭州","江西工厂")</f>
        <v/>
      </c>
      <c r="AL540" s="9" t="inlineStr">
        <is>
          <t>交易成功</t>
        </is>
      </c>
      <c r="AM540" s="92" t="inlineStr">
        <is>
          <t>待匹配</t>
        </is>
      </c>
      <c r="AN540" s="16" t="inlineStr">
        <is>
          <t>没有申请退款</t>
        </is>
      </c>
      <c r="AO540" s="16" t="n">
        <v>0</v>
      </c>
      <c r="AP540" s="16" t="n"/>
      <c r="AQ540" s="9" t="n"/>
      <c r="AR540" t="inlineStr">
        <is>
          <t>✓</t>
        </is>
      </c>
    </row>
    <row r="541">
      <c r="A541" s="15" t="inlineStr">
        <is>
          <t>淘宝</t>
        </is>
      </c>
      <c r="B541" s="14" t="inlineStr">
        <is>
          <t>5092719411066329931</t>
        </is>
      </c>
      <c r="C541" s="14" t="inlineStr">
        <is>
          <t>是</t>
        </is>
      </c>
      <c r="D541" s="15" t="inlineStr">
        <is>
          <t>2026-03-02</t>
        </is>
      </c>
      <c r="E541" s="15" t="inlineStr">
        <is>
          <t>未知</t>
        </is>
      </c>
      <c r="F541" s="15" t="inlineStr">
        <is>
          <t>未知</t>
        </is>
      </c>
      <c r="G541" s="15" t="inlineStr">
        <is>
          <t>未知</t>
        </is>
      </c>
      <c r="H541" s="15" t="inlineStr">
        <is>
          <t>2026-03-04</t>
        </is>
      </c>
      <c r="I541" s="15" t="inlineStr">
        <is>
          <t>P26990050428</t>
        </is>
      </c>
      <c r="J541" s="15" t="inlineStr">
        <is>
          <t>商家安装sku</t>
        </is>
      </c>
      <c r="K541" s="15" t="inlineStr">
        <is>
          <t>商家安装sku</t>
        </is>
      </c>
      <c r="L541" s="15" t="n"/>
      <c r="M541" s="15" t="inlineStr">
        <is>
          <t>1</t>
        </is>
      </c>
      <c r="N541" s="15" t="n"/>
      <c r="O541" s="15" t="inlineStr">
        <is>
          <t>圆通速递</t>
        </is>
      </c>
      <c r="P541" s="15" t="inlineStr">
        <is>
          <t>YT2583766142465</t>
        </is>
      </c>
      <c r="Q541" s="15" t="n"/>
      <c r="R541" s="15">
        <f>IFERROR(SUMPRODUCT(('2-定价总表'!$A$3:$A$493="PPS"&amp;MID(I541,2,99))*('2-定价总表'!$C$3:$C$493=K541)*('2-定价总表'!$T$3:$T$493))*IF(M541="",1,M541),"")</f>
        <v/>
      </c>
      <c r="S541" s="49" t="n"/>
      <c r="T541" s="15" t="n"/>
      <c r="U541" s="15" t="n"/>
      <c r="V541" s="15" t="n"/>
      <c r="W541" s="15" t="n"/>
      <c r="X541" s="15" t="n"/>
      <c r="Y541" s="15" t="n"/>
      <c r="Z541" s="15" t="n"/>
      <c r="AA541" s="15" t="n"/>
      <c r="AB541" s="15">
        <f>SUM(S541:AA541)</f>
        <v/>
      </c>
      <c r="AC541" s="15" t="inlineStr">
        <is>
          <t>0.00</t>
        </is>
      </c>
      <c r="AD541" s="15">
        <f>AC541*0.006</f>
        <v/>
      </c>
      <c r="AE541" s="15">
        <f>AC541*0.02</f>
        <v/>
      </c>
      <c r="AF541" s="15">
        <f>AC541-AD541-AE541</f>
        <v/>
      </c>
      <c r="AG541" s="15" t="n"/>
      <c r="AH541" s="15" t="n"/>
      <c r="AI541" s="15">
        <f>SUM(AG541:AH541)</f>
        <v/>
      </c>
      <c r="AJ541" s="15">
        <f>AF541-AB541+AG541+AH541</f>
        <v/>
      </c>
      <c r="AK541" s="15">
        <f>IF(C541="是","杭州","江西工厂")</f>
        <v/>
      </c>
      <c r="AL541" s="6" t="inlineStr">
        <is>
          <t>交易成功</t>
        </is>
      </c>
      <c r="AM541" s="92" t="inlineStr">
        <is>
          <t>待匹配</t>
        </is>
      </c>
      <c r="AN541" s="15" t="inlineStr">
        <is>
          <t>没有申请退款</t>
        </is>
      </c>
      <c r="AO541" s="15" t="n">
        <v>0</v>
      </c>
      <c r="AP541" s="15" t="n"/>
      <c r="AQ541" s="6" t="n"/>
      <c r="AR541" t="inlineStr">
        <is>
          <t>✓</t>
        </is>
      </c>
    </row>
    <row r="542" ht="24" customHeight="1">
      <c r="A542" s="16" t="inlineStr">
        <is>
          <t>淘宝</t>
        </is>
      </c>
      <c r="B542" s="14" t="inlineStr">
        <is>
          <t>3272188260416132798</t>
        </is>
      </c>
      <c r="C542" s="14" t="inlineStr">
        <is>
          <t>非已记录补单</t>
        </is>
      </c>
      <c r="D542" s="16" t="inlineStr">
        <is>
          <t>2026-03-02</t>
        </is>
      </c>
      <c r="E542" s="16" t="inlineStr">
        <is>
          <t>未知</t>
        </is>
      </c>
      <c r="F542" s="16" t="inlineStr">
        <is>
          <t>未知</t>
        </is>
      </c>
      <c r="G542" s="16" t="inlineStr">
        <is>
          <t>未知</t>
        </is>
      </c>
      <c r="H542" s="16" t="n"/>
      <c r="I542" s="16" t="inlineStr">
        <is>
          <t>P24210070901</t>
        </is>
      </c>
      <c r="J542" s="16" t="inlineStr">
        <is>
          <t>榉木岩板餐桌 |榉木三角腿岩板餐桌</t>
        </is>
      </c>
      <c r="K542" s="16" t="inlineStr">
        <is>
          <t>榉木餐桌-1.2米</t>
        </is>
      </c>
      <c r="L542" s="16" t="n"/>
      <c r="M542" s="16" t="inlineStr">
        <is>
          <t>1</t>
        </is>
      </c>
      <c r="N542" s="16" t="n"/>
      <c r="O542" s="16" t="n"/>
      <c r="P542" s="16" t="n"/>
      <c r="Q542" s="16" t="n"/>
      <c r="R542" s="16">
        <f>IFERROR(SUMPRODUCT(('2-定价总表'!$A$3:$A$493="PPS"&amp;MID(I542,2,99))*('2-定价总表'!$C$3:$C$493=K542)*('2-定价总表'!$T$3:$T$493))*IF(M542="",1,M542),"")</f>
        <v/>
      </c>
      <c r="S542" s="90" t="n"/>
      <c r="T542" s="90" t="n"/>
      <c r="U542" s="90" t="n"/>
      <c r="V542" s="90" t="n"/>
      <c r="W542" s="90" t="n"/>
      <c r="X542" s="90" t="n"/>
      <c r="Y542" s="90" t="n"/>
      <c r="Z542" s="90" t="n"/>
      <c r="AA542" s="90" t="n"/>
      <c r="AB542" s="16">
        <f>SUM(S542:AA542)</f>
        <v/>
      </c>
      <c r="AC542" s="16" t="inlineStr">
        <is>
          <t>2754.55</t>
        </is>
      </c>
      <c r="AD542" s="16">
        <f>AC542*0.006</f>
        <v/>
      </c>
      <c r="AE542" s="16">
        <f>AC542*0.02</f>
        <v/>
      </c>
      <c r="AF542" s="16">
        <f>AC542-AD542-AE542</f>
        <v/>
      </c>
      <c r="AG542" s="16" t="n"/>
      <c r="AH542" s="16" t="n"/>
      <c r="AI542" s="16">
        <f>SUM(AG542:AH542)</f>
        <v/>
      </c>
      <c r="AJ542" s="16">
        <f>AF542-AB542+AG542+AH542</f>
        <v/>
      </c>
      <c r="AK542" s="16">
        <f>IF(C542="是","杭州","江西工厂")</f>
        <v/>
      </c>
      <c r="AL542" s="9" t="inlineStr">
        <is>
          <t>交易关闭</t>
        </is>
      </c>
      <c r="AM542" s="94" t="inlineStr">
        <is>
          <t>—</t>
        </is>
      </c>
      <c r="AN542" s="16" t="inlineStr">
        <is>
          <t>退款成功</t>
        </is>
      </c>
      <c r="AO542" s="16" t="n">
        <v>2754.55</v>
      </c>
      <c r="AP542" s="16" t="n"/>
      <c r="AQ542" s="9" t="inlineStr">
        <is>
          <t xml:space="preserve">定制1600*750*750 </t>
        </is>
      </c>
      <c r="AR542" t="inlineStr">
        <is>
          <t>✓</t>
        </is>
      </c>
    </row>
    <row r="543" ht="24" customHeight="1">
      <c r="A543" s="15" t="inlineStr">
        <is>
          <t>淘宝</t>
        </is>
      </c>
      <c r="B543" s="14" t="inlineStr">
        <is>
          <t>5093008920336686330</t>
        </is>
      </c>
      <c r="C543" s="14" t="inlineStr">
        <is>
          <t>是</t>
        </is>
      </c>
      <c r="D543" s="15" t="inlineStr">
        <is>
          <t>2026-03-02</t>
        </is>
      </c>
      <c r="E543" s="15" t="inlineStr">
        <is>
          <t>未知</t>
        </is>
      </c>
      <c r="F543" s="15" t="inlineStr">
        <is>
          <t>未知</t>
        </is>
      </c>
      <c r="G543" s="15" t="inlineStr">
        <is>
          <t>未知</t>
        </is>
      </c>
      <c r="H543" s="15" t="inlineStr">
        <is>
          <t>2026-03-04</t>
        </is>
      </c>
      <c r="I543" s="15" t="inlineStr">
        <is>
          <t>P24150030513</t>
        </is>
      </c>
      <c r="J543" s="15" t="inlineStr">
        <is>
          <t>畔色组合柜 |樱桃木灵感组合柜</t>
        </is>
      </c>
      <c r="K543" s="15" t="inlineStr">
        <is>
          <t>组合柜-开放柜</t>
        </is>
      </c>
      <c r="L543" s="15" t="inlineStr">
        <is>
          <t>否</t>
        </is>
      </c>
      <c r="M543" s="15" t="inlineStr">
        <is>
          <t>1</t>
        </is>
      </c>
      <c r="N543" s="15" t="n"/>
      <c r="O543" s="15" t="inlineStr">
        <is>
          <t>圆通速递</t>
        </is>
      </c>
      <c r="P543" s="15" t="inlineStr">
        <is>
          <t>YT2583766142049</t>
        </is>
      </c>
      <c r="Q543" s="15" t="n"/>
      <c r="R543" s="15">
        <f>IFERROR(SUMPRODUCT(('2-定价总表'!$A$3:$A$493="PPS"&amp;MID(I543,2,99))*('2-定价总表'!$C$3:$C$493=K543)*('2-定价总表'!$T$3:$T$493))*IF(M543="",1,M543),"")</f>
        <v/>
      </c>
      <c r="S543" s="49" t="n"/>
      <c r="T543" s="15" t="n"/>
      <c r="U543" s="15" t="n"/>
      <c r="V543" s="15" t="n"/>
      <c r="W543" s="15" t="n"/>
      <c r="X543" s="15" t="n"/>
      <c r="Y543" s="15" t="n"/>
      <c r="Z543" s="15" t="n"/>
      <c r="AA543" s="15" t="n"/>
      <c r="AB543" s="15">
        <f>SUM(S543:AA543)</f>
        <v/>
      </c>
      <c r="AC543" s="15" t="inlineStr">
        <is>
          <t>22.00</t>
        </is>
      </c>
      <c r="AD543" s="15">
        <f>AC543*0.006</f>
        <v/>
      </c>
      <c r="AE543" s="15">
        <f>AC543*0.02</f>
        <v/>
      </c>
      <c r="AF543" s="15">
        <f>AC543-AD543-AE543</f>
        <v/>
      </c>
      <c r="AG543" s="15" t="n"/>
      <c r="AH543" s="15" t="n"/>
      <c r="AI543" s="15">
        <f>SUM(AG543:AH543)</f>
        <v/>
      </c>
      <c r="AJ543" s="15">
        <f>AF543-AB543+AG543+AH543</f>
        <v/>
      </c>
      <c r="AK543" s="15">
        <f>IF(C543="是","杭州","江西工厂")</f>
        <v/>
      </c>
      <c r="AL543" s="6" t="inlineStr">
        <is>
          <t>交易成功</t>
        </is>
      </c>
      <c r="AM543" s="93" t="inlineStr">
        <is>
          <t>202603022300112121140 7084261</t>
        </is>
      </c>
      <c r="AN543" s="15" t="inlineStr">
        <is>
          <t>没有申请退款</t>
        </is>
      </c>
      <c r="AO543" s="15" t="n">
        <v>0</v>
      </c>
      <c r="AP543" s="15" t="n"/>
      <c r="AQ543" s="6" t="n"/>
      <c r="AR543" t="inlineStr">
        <is>
          <t>✓</t>
        </is>
      </c>
    </row>
    <row r="544" ht="24" customHeight="1">
      <c r="A544" s="16" t="inlineStr">
        <is>
          <t>淘宝</t>
        </is>
      </c>
      <c r="B544" s="14" t="inlineStr">
        <is>
          <t>5092983397636686330</t>
        </is>
      </c>
      <c r="C544" s="14" t="inlineStr">
        <is>
          <t>非已记录补单</t>
        </is>
      </c>
      <c r="D544" s="16" t="inlineStr">
        <is>
          <t>2026-03-02</t>
        </is>
      </c>
      <c r="E544" s="16" t="inlineStr">
        <is>
          <t>未知</t>
        </is>
      </c>
      <c r="F544" s="16" t="inlineStr">
        <is>
          <t>未知</t>
        </is>
      </c>
      <c r="G544" s="16" t="inlineStr">
        <is>
          <t>未知</t>
        </is>
      </c>
      <c r="H544" s="16" t="n"/>
      <c r="I544" s="16" t="inlineStr">
        <is>
          <t>P24150030513</t>
        </is>
      </c>
      <c r="J544" s="16" t="inlineStr">
        <is>
          <t>畔色组合柜 |樱桃木灵感组合柜</t>
        </is>
      </c>
      <c r="K544" s="16" t="inlineStr">
        <is>
          <t>组合柜-开放柜</t>
        </is>
      </c>
      <c r="L544" s="16" t="n"/>
      <c r="M544" s="16" t="inlineStr">
        <is>
          <t>1</t>
        </is>
      </c>
      <c r="N544" s="16" t="n"/>
      <c r="O544" s="16" t="n"/>
      <c r="P544" s="16" t="n"/>
      <c r="Q544" s="16" t="n"/>
      <c r="R544" s="16">
        <f>IFERROR(SUMPRODUCT(('2-定价总表'!$A$3:$A$493="PPS"&amp;MID(I544,2,99))*('2-定价总表'!$C$3:$C$493=K544)*('2-定价总表'!$T$3:$T$493))*IF(M544="",1,M544),"")</f>
        <v/>
      </c>
      <c r="S544" s="90" t="n"/>
      <c r="T544" s="90" t="n"/>
      <c r="U544" s="90" t="n"/>
      <c r="V544" s="90" t="n"/>
      <c r="W544" s="90" t="n"/>
      <c r="X544" s="90" t="n"/>
      <c r="Y544" s="90" t="n"/>
      <c r="Z544" s="90" t="n"/>
      <c r="AA544" s="90" t="n"/>
      <c r="AB544" s="16">
        <f>SUM(S544:AA544)</f>
        <v/>
      </c>
      <c r="AC544" s="16" t="n"/>
      <c r="AD544" s="16">
        <f>AC544*0.006</f>
        <v/>
      </c>
      <c r="AE544" s="16">
        <f>AC544*0.02</f>
        <v/>
      </c>
      <c r="AF544" s="16">
        <f>AC544-AD544-AE544</f>
        <v/>
      </c>
      <c r="AG544" s="16" t="n"/>
      <c r="AH544" s="16" t="n"/>
      <c r="AI544" s="16">
        <f>SUM(AG544:AH544)</f>
        <v/>
      </c>
      <c r="AJ544" s="16">
        <f>AF544-AB544+AG544+AH544</f>
        <v/>
      </c>
      <c r="AK544" s="16">
        <f>IF(C544="是","杭州","江西工厂")</f>
        <v/>
      </c>
      <c r="AL544" s="9" t="inlineStr">
        <is>
          <t>交易关闭</t>
        </is>
      </c>
      <c r="AM544" s="94" t="inlineStr">
        <is>
          <t>—</t>
        </is>
      </c>
      <c r="AN544" s="16" t="inlineStr">
        <is>
          <t>没有申请退款</t>
        </is>
      </c>
      <c r="AO544" s="16" t="n">
        <v>0</v>
      </c>
      <c r="AP544" s="16" t="n"/>
      <c r="AQ544" s="9" t="n"/>
      <c r="AR544" t="inlineStr">
        <is>
          <t>✓</t>
        </is>
      </c>
    </row>
    <row r="545" ht="36" customHeight="1">
      <c r="A545" s="15" t="inlineStr">
        <is>
          <t>淘宝</t>
        </is>
      </c>
      <c r="B545" s="14" t="inlineStr">
        <is>
          <t>5092766352565187618</t>
        </is>
      </c>
      <c r="C545" s="14" t="inlineStr">
        <is>
          <t>是</t>
        </is>
      </c>
      <c r="D545" s="15" t="inlineStr">
        <is>
          <t>2026-03-02</t>
        </is>
      </c>
      <c r="E545" s="15" t="inlineStr">
        <is>
          <t>未知</t>
        </is>
      </c>
      <c r="F545" s="15" t="inlineStr">
        <is>
          <t>未知</t>
        </is>
      </c>
      <c r="G545" s="15" t="inlineStr">
        <is>
          <t>未知</t>
        </is>
      </c>
      <c r="H545" s="15" t="inlineStr">
        <is>
          <t>2026-03-04</t>
        </is>
      </c>
      <c r="I545" s="15" t="inlineStr">
        <is>
          <t>P23250050202</t>
        </is>
      </c>
      <c r="J545" s="15" t="inlineStr">
        <is>
          <t>万象餐边柜 |樱桃木旋转餐边柜</t>
        </is>
      </c>
      <c r="K545" s="15" t="inlineStr">
        <is>
          <t>旋转餐边柜-洞洞板-下柜（无桌）-1.6米</t>
        </is>
      </c>
      <c r="L545" s="15" t="n"/>
      <c r="M545" s="15" t="inlineStr">
        <is>
          <t>1</t>
        </is>
      </c>
      <c r="N545" s="15" t="n"/>
      <c r="O545" s="15" t="inlineStr">
        <is>
          <t>圆通速递</t>
        </is>
      </c>
      <c r="P545" s="15" t="inlineStr">
        <is>
          <t>YT2583766144085</t>
        </is>
      </c>
      <c r="Q545" s="15" t="n"/>
      <c r="R545" s="15">
        <f>IFERROR(SUMPRODUCT(('2-定价总表'!$A$3:$A$493="PPS"&amp;MID(I545,2,99))*('2-定价总表'!$C$3:$C$493=K545)*('2-定价总表'!$T$3:$T$493))*IF(M545="",1,M545),"")</f>
        <v/>
      </c>
      <c r="S545" s="49" t="n"/>
      <c r="T545" s="15" t="n"/>
      <c r="U545" s="15" t="n"/>
      <c r="V545" s="15" t="n"/>
      <c r="W545" s="15" t="n"/>
      <c r="X545" s="15" t="n"/>
      <c r="Y545" s="15" t="n"/>
      <c r="Z545" s="15" t="n"/>
      <c r="AA545" s="15" t="n"/>
      <c r="AB545" s="15">
        <f>SUM(S545:AA545)</f>
        <v/>
      </c>
      <c r="AC545" s="15" t="inlineStr">
        <is>
          <t>25.00</t>
        </is>
      </c>
      <c r="AD545" s="15">
        <f>AC545*0.006</f>
        <v/>
      </c>
      <c r="AE545" s="15">
        <f>AC545*0.02</f>
        <v/>
      </c>
      <c r="AF545" s="15">
        <f>AC545-AD545-AE545</f>
        <v/>
      </c>
      <c r="AG545" s="15" t="n"/>
      <c r="AH545" s="15" t="n"/>
      <c r="AI545" s="15">
        <f>SUM(AG545:AH545)</f>
        <v/>
      </c>
      <c r="AJ545" s="15">
        <f>AF545-AB545+AG545+AH545</f>
        <v/>
      </c>
      <c r="AK545" s="15">
        <f>IF(C545="是","杭州","江西工厂")</f>
        <v/>
      </c>
      <c r="AL545" s="6" t="inlineStr">
        <is>
          <t>交易成功</t>
        </is>
      </c>
      <c r="AM545" s="92" t="inlineStr">
        <is>
          <t>待匹配</t>
        </is>
      </c>
      <c r="AN545" s="15" t="inlineStr">
        <is>
          <t>没有申请退款</t>
        </is>
      </c>
      <c r="AO545" s="15" t="n">
        <v>0</v>
      </c>
      <c r="AP545" s="15" t="n"/>
      <c r="AQ545" s="6" t="n"/>
      <c r="AR545" t="inlineStr">
        <is>
          <t>✓</t>
        </is>
      </c>
    </row>
    <row r="546">
      <c r="A546" s="16" t="inlineStr">
        <is>
          <t>淘宝</t>
        </is>
      </c>
      <c r="B546" s="14" t="inlineStr">
        <is>
          <t>5092766352566187618</t>
        </is>
      </c>
      <c r="C546" s="14" t="inlineStr">
        <is>
          <t>是</t>
        </is>
      </c>
      <c r="D546" s="16" t="inlineStr">
        <is>
          <t>2026-03-02</t>
        </is>
      </c>
      <c r="E546" s="16" t="inlineStr">
        <is>
          <t>未知</t>
        </is>
      </c>
      <c r="F546" s="16" t="inlineStr">
        <is>
          <t>未知</t>
        </is>
      </c>
      <c r="G546" s="16" t="inlineStr">
        <is>
          <t>未知</t>
        </is>
      </c>
      <c r="H546" s="16" t="inlineStr">
        <is>
          <t>2026-03-04</t>
        </is>
      </c>
      <c r="I546" s="16" t="inlineStr">
        <is>
          <t>P26990050428</t>
        </is>
      </c>
      <c r="J546" s="16" t="inlineStr">
        <is>
          <t>商家安装sku</t>
        </is>
      </c>
      <c r="K546" s="16" t="inlineStr">
        <is>
          <t>商家安装sku</t>
        </is>
      </c>
      <c r="L546" s="16" t="n"/>
      <c r="M546" s="16" t="inlineStr">
        <is>
          <t>1</t>
        </is>
      </c>
      <c r="N546" s="16" t="n"/>
      <c r="O546" s="16" t="inlineStr">
        <is>
          <t>圆通速递</t>
        </is>
      </c>
      <c r="P546" s="16" t="inlineStr">
        <is>
          <t>YT2583766144085</t>
        </is>
      </c>
      <c r="Q546" s="16" t="n"/>
      <c r="R546" s="16">
        <f>IFERROR(SUMPRODUCT(('2-定价总表'!$A$3:$A$493="PPS"&amp;MID(I546,2,99))*('2-定价总表'!$C$3:$C$493=K546)*('2-定价总表'!$T$3:$T$493))*IF(M546="",1,M546),"")</f>
        <v/>
      </c>
      <c r="S546" s="49" t="n"/>
      <c r="T546" s="16" t="n"/>
      <c r="U546" s="16" t="n"/>
      <c r="V546" s="16" t="n"/>
      <c r="W546" s="16" t="n"/>
      <c r="X546" s="16" t="n"/>
      <c r="Y546" s="16" t="n"/>
      <c r="Z546" s="16" t="n"/>
      <c r="AA546" s="16" t="n"/>
      <c r="AB546" s="16">
        <f>SUM(S546:AA546)</f>
        <v/>
      </c>
      <c r="AC546" s="16" t="inlineStr">
        <is>
          <t>0.00</t>
        </is>
      </c>
      <c r="AD546" s="16">
        <f>AC546*0.006</f>
        <v/>
      </c>
      <c r="AE546" s="16">
        <f>AC546*0.02</f>
        <v/>
      </c>
      <c r="AF546" s="16">
        <f>AC546-AD546-AE546</f>
        <v/>
      </c>
      <c r="AG546" s="16" t="n"/>
      <c r="AH546" s="16" t="n"/>
      <c r="AI546" s="16">
        <f>SUM(AG546:AH546)</f>
        <v/>
      </c>
      <c r="AJ546" s="16">
        <f>AF546-AB546+AG546+AH546</f>
        <v/>
      </c>
      <c r="AK546" s="16">
        <f>IF(C546="是","杭州","江西工厂")</f>
        <v/>
      </c>
      <c r="AL546" s="9" t="inlineStr">
        <is>
          <t>交易成功</t>
        </is>
      </c>
      <c r="AM546" s="92" t="inlineStr">
        <is>
          <t>待匹配</t>
        </is>
      </c>
      <c r="AN546" s="16" t="inlineStr">
        <is>
          <t>没有申请退款</t>
        </is>
      </c>
      <c r="AO546" s="16" t="n">
        <v>0</v>
      </c>
      <c r="AP546" s="16" t="n"/>
      <c r="AQ546" s="9" t="n"/>
      <c r="AR546" t="inlineStr">
        <is>
          <t>✓</t>
        </is>
      </c>
    </row>
    <row r="547" ht="24" customHeight="1">
      <c r="A547" s="15" t="inlineStr">
        <is>
          <t>淘宝</t>
        </is>
      </c>
      <c r="B547" s="14" t="inlineStr">
        <is>
          <t>5092766352567187618</t>
        </is>
      </c>
      <c r="C547" s="14" t="inlineStr">
        <is>
          <t>是</t>
        </is>
      </c>
      <c r="D547" s="15" t="inlineStr">
        <is>
          <t>2026-03-02</t>
        </is>
      </c>
      <c r="E547" s="15" t="inlineStr">
        <is>
          <t>未知</t>
        </is>
      </c>
      <c r="F547" s="15" t="inlineStr">
        <is>
          <t>未知</t>
        </is>
      </c>
      <c r="G547" s="15" t="inlineStr">
        <is>
          <t>未知</t>
        </is>
      </c>
      <c r="H547" s="15" t="inlineStr">
        <is>
          <t>2026-03-04</t>
        </is>
      </c>
      <c r="I547" s="15" t="inlineStr">
        <is>
          <t>P26990090428</t>
        </is>
      </c>
      <c r="J547" s="15" t="inlineStr">
        <is>
          <t>淘宝自动生成sku-送货入户</t>
        </is>
      </c>
      <c r="K547" s="15" t="inlineStr">
        <is>
          <t>淘宝自动生成sku-送货入户</t>
        </is>
      </c>
      <c r="L547" s="15" t="n"/>
      <c r="M547" s="15" t="inlineStr">
        <is>
          <t>1</t>
        </is>
      </c>
      <c r="N547" s="15" t="n"/>
      <c r="O547" s="15" t="inlineStr">
        <is>
          <t>圆通速递</t>
        </is>
      </c>
      <c r="P547" s="15" t="inlineStr">
        <is>
          <t>YT2583766144085</t>
        </is>
      </c>
      <c r="Q547" s="15" t="n"/>
      <c r="R547" s="15">
        <f>IFERROR(SUMPRODUCT(('2-定价总表'!$A$3:$A$493="PPS"&amp;MID(I547,2,99))*('2-定价总表'!$C$3:$C$493=K547)*('2-定价总表'!$T$3:$T$493))*IF(M547="",1,M547),"")</f>
        <v/>
      </c>
      <c r="S547" s="49" t="n"/>
      <c r="T547" s="15" t="n"/>
      <c r="U547" s="15" t="n"/>
      <c r="V547" s="15" t="n"/>
      <c r="W547" s="15" t="n"/>
      <c r="X547" s="15" t="n"/>
      <c r="Y547" s="15" t="n"/>
      <c r="Z547" s="15" t="n"/>
      <c r="AA547" s="15" t="n"/>
      <c r="AB547" s="15">
        <f>SUM(S547:AA547)</f>
        <v/>
      </c>
      <c r="AC547" s="15" t="inlineStr">
        <is>
          <t>0.00</t>
        </is>
      </c>
      <c r="AD547" s="15">
        <f>AC547*0.006</f>
        <v/>
      </c>
      <c r="AE547" s="15">
        <f>AC547*0.02</f>
        <v/>
      </c>
      <c r="AF547" s="15">
        <f>AC547-AD547-AE547</f>
        <v/>
      </c>
      <c r="AG547" s="15" t="n"/>
      <c r="AH547" s="15" t="n"/>
      <c r="AI547" s="15">
        <f>SUM(AG547:AH547)</f>
        <v/>
      </c>
      <c r="AJ547" s="15">
        <f>AF547-AB547+AG547+AH547</f>
        <v/>
      </c>
      <c r="AK547" s="15">
        <f>IF(C547="是","杭州","江西工厂")</f>
        <v/>
      </c>
      <c r="AL547" s="6" t="inlineStr">
        <is>
          <t>交易成功</t>
        </is>
      </c>
      <c r="AM547" s="92" t="inlineStr">
        <is>
          <t>待匹配</t>
        </is>
      </c>
      <c r="AN547" s="15" t="inlineStr">
        <is>
          <t>没有申请退款</t>
        </is>
      </c>
      <c r="AO547" s="15" t="n">
        <v>0</v>
      </c>
      <c r="AP547" s="15" t="n"/>
      <c r="AQ547" s="6" t="n"/>
      <c r="AR547" t="inlineStr">
        <is>
          <t>✓</t>
        </is>
      </c>
    </row>
    <row r="548" ht="24" customHeight="1">
      <c r="A548" s="16" t="inlineStr">
        <is>
          <t>淘宝</t>
        </is>
      </c>
      <c r="B548" s="14" t="inlineStr">
        <is>
          <t>3271196607178274784</t>
        </is>
      </c>
      <c r="C548" s="14" t="inlineStr">
        <is>
          <t>是</t>
        </is>
      </c>
      <c r="D548" s="16" t="inlineStr">
        <is>
          <t>2026-03-02</t>
        </is>
      </c>
      <c r="E548" s="16" t="inlineStr">
        <is>
          <t>未知</t>
        </is>
      </c>
      <c r="F548" s="16" t="inlineStr">
        <is>
          <t>未知</t>
        </is>
      </c>
      <c r="G548" s="16" t="inlineStr">
        <is>
          <t>未知</t>
        </is>
      </c>
      <c r="H548" s="16" t="inlineStr">
        <is>
          <t>2026-03-04</t>
        </is>
      </c>
      <c r="I548" s="16" t="inlineStr">
        <is>
          <t>P23780020201</t>
        </is>
      </c>
      <c r="J548" s="16" t="inlineStr">
        <is>
          <t>可鸥岛台 |樱桃木中岛岛台</t>
        </is>
      </c>
      <c r="K548" s="16" t="inlineStr">
        <is>
          <t>岛台-仅餐桌-单腿桌-1.2米</t>
        </is>
      </c>
      <c r="L548" s="16" t="n"/>
      <c r="M548" s="16" t="inlineStr">
        <is>
          <t>1</t>
        </is>
      </c>
      <c r="N548" s="16" t="n"/>
      <c r="O548" s="16" t="inlineStr">
        <is>
          <t>圆通速递</t>
        </is>
      </c>
      <c r="P548" s="16" t="inlineStr">
        <is>
          <t>YT2537828193672</t>
        </is>
      </c>
      <c r="Q548" s="16" t="n"/>
      <c r="R548" s="16">
        <f>IFERROR(SUMPRODUCT(('2-定价总表'!$A$3:$A$493="PPS"&amp;MID(I548,2,99))*('2-定价总表'!$C$3:$C$493=K548)*('2-定价总表'!$T$3:$T$493))*IF(M548="",1,M548),"")</f>
        <v/>
      </c>
      <c r="S548" s="49" t="n"/>
      <c r="T548" s="16" t="n"/>
      <c r="U548" s="16" t="n"/>
      <c r="V548" s="16" t="n"/>
      <c r="W548" s="16" t="n"/>
      <c r="X548" s="16" t="n"/>
      <c r="Y548" s="16" t="n"/>
      <c r="Z548" s="16" t="n"/>
      <c r="AA548" s="16" t="n"/>
      <c r="AB548" s="16">
        <f>SUM(S548:AA548)</f>
        <v/>
      </c>
      <c r="AC548" s="16" t="inlineStr">
        <is>
          <t>40.00</t>
        </is>
      </c>
      <c r="AD548" s="16">
        <f>AC548*0.006</f>
        <v/>
      </c>
      <c r="AE548" s="16">
        <f>AC548*0.02</f>
        <v/>
      </c>
      <c r="AF548" s="16">
        <f>AC548-AD548-AE548</f>
        <v/>
      </c>
      <c r="AG548" s="16" t="n"/>
      <c r="AH548" s="16" t="n"/>
      <c r="AI548" s="16">
        <f>SUM(AG548:AH548)</f>
        <v/>
      </c>
      <c r="AJ548" s="16">
        <f>AF548-AB548+AG548+AH548</f>
        <v/>
      </c>
      <c r="AK548" s="16">
        <f>IF(C548="是","杭州","江西工厂")</f>
        <v/>
      </c>
      <c r="AL548" s="9" t="inlineStr">
        <is>
          <t>交易成功</t>
        </is>
      </c>
      <c r="AM548" s="92" t="inlineStr">
        <is>
          <t>待匹配</t>
        </is>
      </c>
      <c r="AN548" s="16" t="inlineStr">
        <is>
          <t>没有申请退款</t>
        </is>
      </c>
      <c r="AO548" s="16" t="n">
        <v>0</v>
      </c>
      <c r="AP548" s="16" t="n"/>
      <c r="AQ548" s="9" t="n"/>
      <c r="AR548" t="inlineStr">
        <is>
          <t>✓</t>
        </is>
      </c>
    </row>
    <row r="549">
      <c r="A549" s="15" t="inlineStr">
        <is>
          <t>淘宝</t>
        </is>
      </c>
      <c r="B549" s="14" t="inlineStr">
        <is>
          <t>3271196607179274784</t>
        </is>
      </c>
      <c r="C549" s="14" t="inlineStr">
        <is>
          <t>是</t>
        </is>
      </c>
      <c r="D549" s="15" t="inlineStr">
        <is>
          <t>2026-03-02</t>
        </is>
      </c>
      <c r="E549" s="15" t="inlineStr">
        <is>
          <t>未知</t>
        </is>
      </c>
      <c r="F549" s="15" t="inlineStr">
        <is>
          <t>未知</t>
        </is>
      </c>
      <c r="G549" s="15" t="inlineStr">
        <is>
          <t>未知</t>
        </is>
      </c>
      <c r="H549" s="15" t="inlineStr">
        <is>
          <t>2026-03-04</t>
        </is>
      </c>
      <c r="I549" s="15" t="inlineStr">
        <is>
          <t>P26990050428</t>
        </is>
      </c>
      <c r="J549" s="15" t="inlineStr">
        <is>
          <t>商家安装sku</t>
        </is>
      </c>
      <c r="K549" s="15" t="inlineStr">
        <is>
          <t>商家安装sku</t>
        </is>
      </c>
      <c r="L549" s="15" t="n"/>
      <c r="M549" s="15" t="inlineStr">
        <is>
          <t>1</t>
        </is>
      </c>
      <c r="N549" s="15" t="n"/>
      <c r="O549" s="15" t="inlineStr">
        <is>
          <t>圆通速递</t>
        </is>
      </c>
      <c r="P549" s="15" t="inlineStr">
        <is>
          <t>YT2537828193672</t>
        </is>
      </c>
      <c r="Q549" s="15" t="n"/>
      <c r="R549" s="15">
        <f>IFERROR(SUMPRODUCT(('2-定价总表'!$A$3:$A$493="PPS"&amp;MID(I549,2,99))*('2-定价总表'!$C$3:$C$493=K549)*('2-定价总表'!$T$3:$T$493))*IF(M549="",1,M549),"")</f>
        <v/>
      </c>
      <c r="S549" s="49" t="n"/>
      <c r="T549" s="15" t="n"/>
      <c r="U549" s="15" t="n"/>
      <c r="V549" s="15" t="n"/>
      <c r="W549" s="15" t="n"/>
      <c r="X549" s="15" t="n"/>
      <c r="Y549" s="15" t="n"/>
      <c r="Z549" s="15" t="n"/>
      <c r="AA549" s="15" t="n"/>
      <c r="AB549" s="15">
        <f>SUM(S549:AA549)</f>
        <v/>
      </c>
      <c r="AC549" s="15" t="inlineStr">
        <is>
          <t>0.00</t>
        </is>
      </c>
      <c r="AD549" s="15">
        <f>AC549*0.006</f>
        <v/>
      </c>
      <c r="AE549" s="15">
        <f>AC549*0.02</f>
        <v/>
      </c>
      <c r="AF549" s="15">
        <f>AC549-AD549-AE549</f>
        <v/>
      </c>
      <c r="AG549" s="15" t="n"/>
      <c r="AH549" s="15" t="n"/>
      <c r="AI549" s="15">
        <f>SUM(AG549:AH549)</f>
        <v/>
      </c>
      <c r="AJ549" s="15">
        <f>AF549-AB549+AG549+AH549</f>
        <v/>
      </c>
      <c r="AK549" s="15">
        <f>IF(C549="是","杭州","江西工厂")</f>
        <v/>
      </c>
      <c r="AL549" s="6" t="inlineStr">
        <is>
          <t>交易成功</t>
        </is>
      </c>
      <c r="AM549" s="92" t="inlineStr">
        <is>
          <t>待匹配</t>
        </is>
      </c>
      <c r="AN549" s="15" t="inlineStr">
        <is>
          <t>没有申请退款</t>
        </is>
      </c>
      <c r="AO549" s="15" t="n">
        <v>0</v>
      </c>
      <c r="AP549" s="15" t="n"/>
      <c r="AQ549" s="6" t="n"/>
      <c r="AR549" t="inlineStr">
        <is>
          <t>✓</t>
        </is>
      </c>
    </row>
    <row r="550" ht="24" customHeight="1">
      <c r="A550" s="16" t="inlineStr">
        <is>
          <t>淘宝</t>
        </is>
      </c>
      <c r="B550" s="14" t="inlineStr">
        <is>
          <t>3271196607180274784</t>
        </is>
      </c>
      <c r="C550" s="14" t="inlineStr">
        <is>
          <t>是</t>
        </is>
      </c>
      <c r="D550" s="16" t="inlineStr">
        <is>
          <t>2026-03-02</t>
        </is>
      </c>
      <c r="E550" s="16" t="inlineStr">
        <is>
          <t>未知</t>
        </is>
      </c>
      <c r="F550" s="16" t="inlineStr">
        <is>
          <t>未知</t>
        </is>
      </c>
      <c r="G550" s="16" t="inlineStr">
        <is>
          <t>未知</t>
        </is>
      </c>
      <c r="H550" s="16" t="inlineStr">
        <is>
          <t>2026-03-04</t>
        </is>
      </c>
      <c r="I550" s="16" t="inlineStr">
        <is>
          <t>P26990090428</t>
        </is>
      </c>
      <c r="J550" s="16" t="inlineStr">
        <is>
          <t>淘宝自动生成sku-送货入户</t>
        </is>
      </c>
      <c r="K550" s="16" t="inlineStr">
        <is>
          <t>淘宝自动生成sku-送货入户</t>
        </is>
      </c>
      <c r="L550" s="16" t="n"/>
      <c r="M550" s="16" t="inlineStr">
        <is>
          <t>1</t>
        </is>
      </c>
      <c r="N550" s="16" t="n"/>
      <c r="O550" s="16" t="inlineStr">
        <is>
          <t>圆通速递</t>
        </is>
      </c>
      <c r="P550" s="16" t="inlineStr">
        <is>
          <t>YT2537828193672</t>
        </is>
      </c>
      <c r="Q550" s="16" t="n"/>
      <c r="R550" s="16">
        <f>IFERROR(SUMPRODUCT(('2-定价总表'!$A$3:$A$493="PPS"&amp;MID(I550,2,99))*('2-定价总表'!$C$3:$C$493=K550)*('2-定价总表'!$T$3:$T$493))*IF(M550="",1,M550),"")</f>
        <v/>
      </c>
      <c r="S550" s="49" t="n"/>
      <c r="T550" s="16" t="n"/>
      <c r="U550" s="16" t="n"/>
      <c r="V550" s="16" t="n"/>
      <c r="W550" s="16" t="n"/>
      <c r="X550" s="16" t="n"/>
      <c r="Y550" s="16" t="n"/>
      <c r="Z550" s="16" t="n"/>
      <c r="AA550" s="16" t="n"/>
      <c r="AB550" s="16">
        <f>SUM(S550:AA550)</f>
        <v/>
      </c>
      <c r="AC550" s="16" t="inlineStr">
        <is>
          <t>0.00</t>
        </is>
      </c>
      <c r="AD550" s="16">
        <f>AC550*0.006</f>
        <v/>
      </c>
      <c r="AE550" s="16">
        <f>AC550*0.02</f>
        <v/>
      </c>
      <c r="AF550" s="16">
        <f>AC550-AD550-AE550</f>
        <v/>
      </c>
      <c r="AG550" s="16" t="n"/>
      <c r="AH550" s="16" t="n"/>
      <c r="AI550" s="16">
        <f>SUM(AG550:AH550)</f>
        <v/>
      </c>
      <c r="AJ550" s="16">
        <f>AF550-AB550+AG550+AH550</f>
        <v/>
      </c>
      <c r="AK550" s="16">
        <f>IF(C550="是","杭州","江西工厂")</f>
        <v/>
      </c>
      <c r="AL550" s="9" t="inlineStr">
        <is>
          <t>交易成功</t>
        </is>
      </c>
      <c r="AM550" s="92" t="inlineStr">
        <is>
          <t>待匹配</t>
        </is>
      </c>
      <c r="AN550" s="16" t="inlineStr">
        <is>
          <t>没有申请退款</t>
        </is>
      </c>
      <c r="AO550" s="16" t="n">
        <v>0</v>
      </c>
      <c r="AP550" s="16" t="n"/>
      <c r="AQ550" s="9" t="n"/>
      <c r="AR550" t="inlineStr">
        <is>
          <t>✓</t>
        </is>
      </c>
    </row>
    <row r="551" ht="24" customHeight="1">
      <c r="A551" s="15" t="inlineStr">
        <is>
          <t>淘宝</t>
        </is>
      </c>
      <c r="B551" s="14" t="inlineStr">
        <is>
          <t>3270989931626389687</t>
        </is>
      </c>
      <c r="C551" s="14" t="inlineStr">
        <is>
          <t>是</t>
        </is>
      </c>
      <c r="D551" s="15" t="inlineStr">
        <is>
          <t>2026-03-02</t>
        </is>
      </c>
      <c r="E551" s="15" t="inlineStr">
        <is>
          <t>未知</t>
        </is>
      </c>
      <c r="F551" s="15" t="inlineStr">
        <is>
          <t>未知</t>
        </is>
      </c>
      <c r="G551" s="15" t="inlineStr">
        <is>
          <t>未知</t>
        </is>
      </c>
      <c r="H551" s="15" t="inlineStr">
        <is>
          <t>2026-03-04</t>
        </is>
      </c>
      <c r="I551" s="15" t="inlineStr">
        <is>
          <t>P24250070901</t>
        </is>
      </c>
      <c r="J551" s="15" t="inlineStr">
        <is>
          <t>榉木餐边柜</t>
        </is>
      </c>
      <c r="K551" s="15" t="inlineStr">
        <is>
          <t>榉木餐边柜-下柜-2.1米</t>
        </is>
      </c>
      <c r="L551" s="15" t="inlineStr">
        <is>
          <t>否</t>
        </is>
      </c>
      <c r="M551" s="15" t="inlineStr">
        <is>
          <t>1</t>
        </is>
      </c>
      <c r="N551" s="15" t="n"/>
      <c r="O551" s="15" t="inlineStr">
        <is>
          <t>圆通速递</t>
        </is>
      </c>
      <c r="P551" s="15" t="inlineStr">
        <is>
          <t>YT2583766141479</t>
        </is>
      </c>
      <c r="Q551" s="15" t="n"/>
      <c r="R551" s="15">
        <f>IFERROR(SUMPRODUCT(('2-定价总表'!$A$3:$A$493="PPS"&amp;MID(I551,2,99))*('2-定价总表'!$C$3:$C$493=K551)*('2-定价总表'!$T$3:$T$493))*IF(M551="",1,M551),"")</f>
        <v/>
      </c>
      <c r="S551" s="49" t="n"/>
      <c r="T551" s="15" t="n"/>
      <c r="U551" s="15" t="n"/>
      <c r="V551" s="15" t="n"/>
      <c r="W551" s="15" t="n"/>
      <c r="X551" s="15" t="n"/>
      <c r="Y551" s="15" t="n"/>
      <c r="Z551" s="15" t="n"/>
      <c r="AA551" s="15" t="n"/>
      <c r="AB551" s="15">
        <f>SUM(S551:AA551)</f>
        <v/>
      </c>
      <c r="AC551" s="15" t="inlineStr">
        <is>
          <t>27.00</t>
        </is>
      </c>
      <c r="AD551" s="15">
        <f>AC551*0.006</f>
        <v/>
      </c>
      <c r="AE551" s="15">
        <f>AC551*0.02</f>
        <v/>
      </c>
      <c r="AF551" s="15">
        <f>AC551-AD551-AE551</f>
        <v/>
      </c>
      <c r="AG551" s="15" t="n"/>
      <c r="AH551" s="15" t="n"/>
      <c r="AI551" s="15">
        <f>SUM(AG551:AH551)</f>
        <v/>
      </c>
      <c r="AJ551" s="15">
        <f>AF551-AB551+AG551+AH551</f>
        <v/>
      </c>
      <c r="AK551" s="15">
        <f>IF(C551="是","杭州","江西工厂")</f>
        <v/>
      </c>
      <c r="AL551" s="6" t="inlineStr">
        <is>
          <t>交易成功</t>
        </is>
      </c>
      <c r="AM551" s="93" t="inlineStr">
        <is>
          <t>202603022300112136142 5816660</t>
        </is>
      </c>
      <c r="AN551" s="15" t="inlineStr">
        <is>
          <t>没有申请退款</t>
        </is>
      </c>
      <c r="AO551" s="15" t="n">
        <v>0</v>
      </c>
      <c r="AP551" s="15" t="n"/>
      <c r="AQ551" s="6" t="n"/>
      <c r="AR551" t="inlineStr">
        <is>
          <t>✓</t>
        </is>
      </c>
    </row>
    <row r="552" ht="48" customHeight="1">
      <c r="A552" s="16" t="inlineStr">
        <is>
          <t>淘宝</t>
        </is>
      </c>
      <c r="B552" s="14" t="inlineStr">
        <is>
          <t>5092527096608011722</t>
        </is>
      </c>
      <c r="C552" s="14" t="inlineStr">
        <is>
          <t>是</t>
        </is>
      </c>
      <c r="D552" s="16" t="inlineStr">
        <is>
          <t>2026-03-02</t>
        </is>
      </c>
      <c r="E552" s="16" t="inlineStr">
        <is>
          <t>未知</t>
        </is>
      </c>
      <c r="F552" s="16" t="inlineStr">
        <is>
          <t>未知</t>
        </is>
      </c>
      <c r="G552" s="16" t="inlineStr">
        <is>
          <t>未知</t>
        </is>
      </c>
      <c r="H552" s="16" t="inlineStr">
        <is>
          <t>2026-03-04</t>
        </is>
      </c>
      <c r="I552" s="16" t="inlineStr">
        <is>
          <t>P24250080801</t>
        </is>
      </c>
      <c r="J552" s="16" t="inlineStr">
        <is>
          <t>洞石餐边柜 |樱桃木洞石餐边大柜 |樱桃木洞石模块餐边柜</t>
        </is>
      </c>
      <c r="K552" s="16" t="inlineStr">
        <is>
          <t>洞石餐边柜-洞石整柜2.1米（多抽组合）（分类抽屉+玻璃移门+开门）</t>
        </is>
      </c>
      <c r="L552" s="16" t="inlineStr">
        <is>
          <t>否</t>
        </is>
      </c>
      <c r="M552" s="16" t="inlineStr">
        <is>
          <t>1</t>
        </is>
      </c>
      <c r="N552" s="16" t="n"/>
      <c r="O552" s="16" t="inlineStr">
        <is>
          <t>圆通速递</t>
        </is>
      </c>
      <c r="P552" s="16" t="inlineStr">
        <is>
          <t>YT2537828193889</t>
        </is>
      </c>
      <c r="Q552" s="16" t="n"/>
      <c r="R552" s="16">
        <f>IFERROR(SUMPRODUCT(('2-定价总表'!$A$3:$A$493="PPS"&amp;MID(I552,2,99))*('2-定价总表'!$C$3:$C$493=K552)*('2-定价总表'!$T$3:$T$493))*IF(M552="",1,M552),"")</f>
        <v/>
      </c>
      <c r="S552" s="49" t="n"/>
      <c r="T552" s="16" t="n"/>
      <c r="U552" s="16" t="n"/>
      <c r="V552" s="16" t="n"/>
      <c r="W552" s="16" t="n"/>
      <c r="X552" s="16" t="n"/>
      <c r="Y552" s="16" t="n"/>
      <c r="Z552" s="16" t="n"/>
      <c r="AA552" s="16" t="n"/>
      <c r="AB552" s="16">
        <f>SUM(S552:AA552)</f>
        <v/>
      </c>
      <c r="AC552" s="16" t="inlineStr">
        <is>
          <t>35.00</t>
        </is>
      </c>
      <c r="AD552" s="16">
        <f>AC552*0.006</f>
        <v/>
      </c>
      <c r="AE552" s="16">
        <f>AC552*0.02</f>
        <v/>
      </c>
      <c r="AF552" s="16">
        <f>AC552-AD552-AE552</f>
        <v/>
      </c>
      <c r="AG552" s="16" t="n"/>
      <c r="AH552" s="16" t="n"/>
      <c r="AI552" s="16">
        <f>SUM(AG552:AH552)</f>
        <v/>
      </c>
      <c r="AJ552" s="16">
        <f>AF552-AB552+AG552+AH552</f>
        <v/>
      </c>
      <c r="AK552" s="16">
        <f>IF(C552="是","杭州","江西工厂")</f>
        <v/>
      </c>
      <c r="AL552" s="9" t="inlineStr">
        <is>
          <t>交易成功</t>
        </is>
      </c>
      <c r="AM552" s="92" t="inlineStr">
        <is>
          <t>待匹配</t>
        </is>
      </c>
      <c r="AN552" s="16" t="inlineStr">
        <is>
          <t>没有申请退款</t>
        </is>
      </c>
      <c r="AO552" s="16" t="n">
        <v>0</v>
      </c>
      <c r="AP552" s="16" t="n"/>
      <c r="AQ552" s="9" t="n"/>
      <c r="AR552" t="inlineStr">
        <is>
          <t>✓</t>
        </is>
      </c>
    </row>
    <row r="553" ht="48" customHeight="1">
      <c r="A553" s="15" t="inlineStr">
        <is>
          <t>淘宝</t>
        </is>
      </c>
      <c r="B553" s="14" t="inlineStr">
        <is>
          <t>3270979815690841862</t>
        </is>
      </c>
      <c r="C553" s="14" t="inlineStr">
        <is>
          <t>是</t>
        </is>
      </c>
      <c r="D553" s="15" t="inlineStr">
        <is>
          <t>2026-03-02</t>
        </is>
      </c>
      <c r="E553" s="15" t="inlineStr">
        <is>
          <t>未知</t>
        </is>
      </c>
      <c r="F553" s="15" t="inlineStr">
        <is>
          <t>未知</t>
        </is>
      </c>
      <c r="G553" s="15" t="inlineStr">
        <is>
          <t>未知</t>
        </is>
      </c>
      <c r="H553" s="15" t="inlineStr">
        <is>
          <t>2026-03-04</t>
        </is>
      </c>
      <c r="I553" s="15" t="inlineStr">
        <is>
          <t>P24250080801</t>
        </is>
      </c>
      <c r="J553" s="15" t="inlineStr">
        <is>
          <t>洞石餐边柜 |樱桃木洞石餐边大柜 |樱桃木洞石模块餐边柜</t>
        </is>
      </c>
      <c r="K553" s="15" t="inlineStr">
        <is>
          <t>洞石餐边柜-洞石整柜2.1米（多抽组合）（分类抽屉+玻璃移门+开门）</t>
        </is>
      </c>
      <c r="L553" s="15" t="inlineStr">
        <is>
          <t>否</t>
        </is>
      </c>
      <c r="M553" s="15" t="inlineStr">
        <is>
          <t>1</t>
        </is>
      </c>
      <c r="N553" s="15" t="n"/>
      <c r="O553" s="15" t="inlineStr">
        <is>
          <t>圆通速递</t>
        </is>
      </c>
      <c r="P553" s="15" t="inlineStr">
        <is>
          <t>YT2583766141718</t>
        </is>
      </c>
      <c r="Q553" s="15" t="n"/>
      <c r="R553" s="15">
        <f>IFERROR(SUMPRODUCT(('2-定价总表'!$A$3:$A$493="PPS"&amp;MID(I553,2,99))*('2-定价总表'!$C$3:$C$493=K553)*('2-定价总表'!$T$3:$T$493))*IF(M553="",1,M553),"")</f>
        <v/>
      </c>
      <c r="S553" s="49" t="n"/>
      <c r="T553" s="15" t="n"/>
      <c r="U553" s="15" t="n"/>
      <c r="V553" s="15" t="n"/>
      <c r="W553" s="15" t="n"/>
      <c r="X553" s="15" t="n"/>
      <c r="Y553" s="15" t="n"/>
      <c r="Z553" s="15" t="n"/>
      <c r="AA553" s="15" t="n"/>
      <c r="AB553" s="15">
        <f>SUM(S553:AA553)</f>
        <v/>
      </c>
      <c r="AC553" s="15" t="inlineStr">
        <is>
          <t>40.00</t>
        </is>
      </c>
      <c r="AD553" s="15">
        <f>AC553*0.006</f>
        <v/>
      </c>
      <c r="AE553" s="15">
        <f>AC553*0.02</f>
        <v/>
      </c>
      <c r="AF553" s="15">
        <f>AC553-AD553-AE553</f>
        <v/>
      </c>
      <c r="AG553" s="15" t="n"/>
      <c r="AH553" s="15" t="n"/>
      <c r="AI553" s="15">
        <f>SUM(AG553:AH553)</f>
        <v/>
      </c>
      <c r="AJ553" s="15">
        <f>AF553-AB553+AG553+AH553</f>
        <v/>
      </c>
      <c r="AK553" s="15">
        <f>IF(C553="是","杭州","江西工厂")</f>
        <v/>
      </c>
      <c r="AL553" s="6" t="inlineStr">
        <is>
          <t>交易成功</t>
        </is>
      </c>
      <c r="AM553" s="93" t="inlineStr">
        <is>
          <t>202603022200117354142 2895947</t>
        </is>
      </c>
      <c r="AN553" s="15" t="inlineStr">
        <is>
          <t>没有申请退款</t>
        </is>
      </c>
      <c r="AO553" s="15" t="n">
        <v>0</v>
      </c>
      <c r="AP553" s="15" t="n"/>
      <c r="AQ553" s="6" t="n"/>
      <c r="AR553" t="inlineStr">
        <is>
          <t>✓</t>
        </is>
      </c>
    </row>
    <row r="554" ht="48" customHeight="1">
      <c r="A554" s="16" t="inlineStr">
        <is>
          <t>淘宝</t>
        </is>
      </c>
      <c r="B554" s="14" t="inlineStr">
        <is>
          <t>3271530504571841862</t>
        </is>
      </c>
      <c r="C554" s="14" t="inlineStr">
        <is>
          <t>非已记录补单</t>
        </is>
      </c>
      <c r="D554" s="16" t="inlineStr">
        <is>
          <t>2026-03-02</t>
        </is>
      </c>
      <c r="E554" s="16" t="inlineStr">
        <is>
          <t>未知</t>
        </is>
      </c>
      <c r="F554" s="16" t="inlineStr">
        <is>
          <t>未知</t>
        </is>
      </c>
      <c r="G554" s="16" t="inlineStr">
        <is>
          <t>未知</t>
        </is>
      </c>
      <c r="H554" s="16" t="n"/>
      <c r="I554" s="16" t="inlineStr">
        <is>
          <t>P24250080801</t>
        </is>
      </c>
      <c r="J554" s="16" t="inlineStr">
        <is>
          <t>洞石餐边柜 |樱桃木洞石餐边大柜 |樱桃木洞石模块餐边柜</t>
        </is>
      </c>
      <c r="K554" s="16" t="inlineStr">
        <is>
          <t>洞石餐边柜-洞石整柜2.1米（多抽组合）（分类抽屉+玻璃移门+开门）</t>
        </is>
      </c>
      <c r="L554" s="16" t="n"/>
      <c r="M554" s="16" t="inlineStr">
        <is>
          <t>1</t>
        </is>
      </c>
      <c r="N554" s="16" t="n"/>
      <c r="O554" s="16" t="n"/>
      <c r="P554" s="16" t="n"/>
      <c r="Q554" s="16" t="n"/>
      <c r="R554" s="16">
        <f>IFERROR(SUMPRODUCT(('2-定价总表'!$A$3:$A$493="PPS"&amp;MID(I554,2,99))*('2-定价总表'!$C$3:$C$493=K554)*('2-定价总表'!$T$3:$T$493))*IF(M554="",1,M554),"")</f>
        <v/>
      </c>
      <c r="S554" s="90" t="n"/>
      <c r="T554" s="90" t="n"/>
      <c r="U554" s="90" t="n"/>
      <c r="V554" s="90" t="n"/>
      <c r="W554" s="90" t="n"/>
      <c r="X554" s="90" t="n"/>
      <c r="Y554" s="90" t="n"/>
      <c r="Z554" s="90" t="n"/>
      <c r="AA554" s="90" t="n"/>
      <c r="AB554" s="16">
        <f>SUM(S554:AA554)</f>
        <v/>
      </c>
      <c r="AC554" s="16" t="n"/>
      <c r="AD554" s="16">
        <f>AC554*0.006</f>
        <v/>
      </c>
      <c r="AE554" s="16">
        <f>AC554*0.02</f>
        <v/>
      </c>
      <c r="AF554" s="16">
        <f>AC554-AD554-AE554</f>
        <v/>
      </c>
      <c r="AG554" s="16" t="n"/>
      <c r="AH554" s="16" t="n"/>
      <c r="AI554" s="16">
        <f>SUM(AG554:AH554)</f>
        <v/>
      </c>
      <c r="AJ554" s="16">
        <f>AF554-AB554+AG554+AH554</f>
        <v/>
      </c>
      <c r="AK554" s="16">
        <f>IF(C554="是","杭州","江西工厂")</f>
        <v/>
      </c>
      <c r="AL554" s="9" t="inlineStr">
        <is>
          <t>交易关闭</t>
        </is>
      </c>
      <c r="AM554" s="94" t="inlineStr">
        <is>
          <t>—</t>
        </is>
      </c>
      <c r="AN554" s="16" t="inlineStr">
        <is>
          <t>没有申请退款</t>
        </is>
      </c>
      <c r="AO554" s="16" t="n">
        <v>0</v>
      </c>
      <c r="AP554" s="16" t="n"/>
      <c r="AQ554" s="9" t="n"/>
      <c r="AR554" t="inlineStr">
        <is>
          <t>✓</t>
        </is>
      </c>
    </row>
    <row r="555" ht="48" customHeight="1">
      <c r="A555" s="15" t="inlineStr">
        <is>
          <t>淘宝</t>
        </is>
      </c>
      <c r="B555" s="14" t="inlineStr">
        <is>
          <t>5092591537521011722</t>
        </is>
      </c>
      <c r="C555" s="14" t="inlineStr">
        <is>
          <t>非已记录补单</t>
        </is>
      </c>
      <c r="D555" s="15" t="inlineStr">
        <is>
          <t>2026-03-02</t>
        </is>
      </c>
      <c r="E555" s="15" t="inlineStr">
        <is>
          <t>未知</t>
        </is>
      </c>
      <c r="F555" s="15" t="inlineStr">
        <is>
          <t>未知</t>
        </is>
      </c>
      <c r="G555" s="15" t="inlineStr">
        <is>
          <t>未知</t>
        </is>
      </c>
      <c r="H555" s="15" t="n"/>
      <c r="I555" s="15" t="inlineStr">
        <is>
          <t>P24250080801</t>
        </is>
      </c>
      <c r="J555" s="15" t="inlineStr">
        <is>
          <t>洞石餐边柜 |樱桃木洞石餐边大柜 |樱桃木洞石模块餐边柜</t>
        </is>
      </c>
      <c r="K555" s="15" t="inlineStr">
        <is>
          <t>洞石餐边柜-洞石整柜2.1米（多抽组合）（分类抽屉+玻璃移门+开门）</t>
        </is>
      </c>
      <c r="L555" s="15" t="n"/>
      <c r="M555" s="15" t="inlineStr">
        <is>
          <t>1</t>
        </is>
      </c>
      <c r="N555" s="15" t="n"/>
      <c r="O555" s="15" t="n"/>
      <c r="P555" s="15" t="n"/>
      <c r="Q555" s="15" t="n"/>
      <c r="R555" s="15">
        <f>IFERROR(SUMPRODUCT(('2-定价总表'!$A$3:$A$493="PPS"&amp;MID(I555,2,99))*('2-定价总表'!$C$3:$C$493=K555)*('2-定价总表'!$T$3:$T$493))*IF(M555="",1,M555),"")</f>
        <v/>
      </c>
      <c r="S555" s="90" t="n"/>
      <c r="T555" s="90" t="n"/>
      <c r="U555" s="90" t="n"/>
      <c r="V555" s="90" t="n"/>
      <c r="W555" s="90" t="n"/>
      <c r="X555" s="90" t="n"/>
      <c r="Y555" s="90" t="n"/>
      <c r="Z555" s="90" t="n"/>
      <c r="AA555" s="90" t="n"/>
      <c r="AB555" s="15">
        <f>SUM(S555:AA555)</f>
        <v/>
      </c>
      <c r="AC555" s="15" t="n"/>
      <c r="AD555" s="15">
        <f>AC555*0.006</f>
        <v/>
      </c>
      <c r="AE555" s="15">
        <f>AC555*0.02</f>
        <v/>
      </c>
      <c r="AF555" s="15">
        <f>AC555-AD555-AE555</f>
        <v/>
      </c>
      <c r="AG555" s="15" t="n"/>
      <c r="AH555" s="15" t="n"/>
      <c r="AI555" s="15">
        <f>SUM(AG555:AH555)</f>
        <v/>
      </c>
      <c r="AJ555" s="15">
        <f>AF555-AB555+AG555+AH555</f>
        <v/>
      </c>
      <c r="AK555" s="15">
        <f>IF(C555="是","杭州","江西工厂")</f>
        <v/>
      </c>
      <c r="AL555" s="6" t="inlineStr">
        <is>
          <t>交易关闭</t>
        </is>
      </c>
      <c r="AM555" s="94" t="inlineStr">
        <is>
          <t>—</t>
        </is>
      </c>
      <c r="AN555" s="15" t="inlineStr">
        <is>
          <t>没有申请退款</t>
        </is>
      </c>
      <c r="AO555" s="15" t="n">
        <v>0</v>
      </c>
      <c r="AP555" s="15" t="n"/>
      <c r="AQ555" s="6" t="n"/>
      <c r="AR555" t="inlineStr">
        <is>
          <t>✓</t>
        </is>
      </c>
    </row>
    <row r="556" ht="48" customHeight="1">
      <c r="A556" s="16" t="inlineStr">
        <is>
          <t>淘宝</t>
        </is>
      </c>
      <c r="B556" s="14" t="inlineStr">
        <is>
          <t>3270730083538042062</t>
        </is>
      </c>
      <c r="C556" s="14" t="inlineStr">
        <is>
          <t>是</t>
        </is>
      </c>
      <c r="D556" s="16" t="inlineStr">
        <is>
          <t>2026-03-02</t>
        </is>
      </c>
      <c r="E556" s="16" t="inlineStr">
        <is>
          <t>未知</t>
        </is>
      </c>
      <c r="F556" s="16" t="inlineStr">
        <is>
          <t>未知</t>
        </is>
      </c>
      <c r="G556" s="16" t="inlineStr">
        <is>
          <t>未知</t>
        </is>
      </c>
      <c r="H556" s="16" t="inlineStr">
        <is>
          <t>2026-03-04</t>
        </is>
      </c>
      <c r="I556" s="16" t="inlineStr">
        <is>
          <t>P24250080801</t>
        </is>
      </c>
      <c r="J556" s="16" t="inlineStr">
        <is>
          <t>洞石餐边柜 |樱桃木洞石餐边大柜 |樱桃木洞石模块餐边柜</t>
        </is>
      </c>
      <c r="K556" s="16" t="inlineStr">
        <is>
          <t>洞石餐边柜-洞石整柜2.1米（多抽组合）（分类抽屉+玻璃移门+开门）</t>
        </is>
      </c>
      <c r="L556" s="16" t="inlineStr">
        <is>
          <t>否</t>
        </is>
      </c>
      <c r="M556" s="16" t="inlineStr">
        <is>
          <t>1</t>
        </is>
      </c>
      <c r="N556" s="16" t="n"/>
      <c r="O556" s="16" t="inlineStr">
        <is>
          <t>圆通速递</t>
        </is>
      </c>
      <c r="P556" s="16" t="inlineStr">
        <is>
          <t>YT2583766142854</t>
        </is>
      </c>
      <c r="Q556" s="16" t="n"/>
      <c r="R556" s="16">
        <f>IFERROR(SUMPRODUCT(('2-定价总表'!$A$3:$A$493="PPS"&amp;MID(I556,2,99))*('2-定价总表'!$C$3:$C$493=K556)*('2-定价总表'!$T$3:$T$493))*IF(M556="",1,M556),"")</f>
        <v/>
      </c>
      <c r="S556" s="49" t="n"/>
      <c r="T556" s="16" t="n"/>
      <c r="U556" s="16" t="n"/>
      <c r="V556" s="16" t="n"/>
      <c r="W556" s="16" t="n"/>
      <c r="X556" s="16" t="n"/>
      <c r="Y556" s="16" t="n"/>
      <c r="Z556" s="16" t="n"/>
      <c r="AA556" s="16" t="n"/>
      <c r="AB556" s="16">
        <f>SUM(S556:AA556)</f>
        <v/>
      </c>
      <c r="AC556" s="16" t="inlineStr">
        <is>
          <t>33.00</t>
        </is>
      </c>
      <c r="AD556" s="16">
        <f>AC556*0.006</f>
        <v/>
      </c>
      <c r="AE556" s="16">
        <f>AC556*0.02</f>
        <v/>
      </c>
      <c r="AF556" s="16">
        <f>AC556-AD556-AE556</f>
        <v/>
      </c>
      <c r="AG556" s="16" t="n"/>
      <c r="AH556" s="16" t="n"/>
      <c r="AI556" s="16">
        <f>SUM(AG556:AH556)</f>
        <v/>
      </c>
      <c r="AJ556" s="16">
        <f>AF556-AB556+AG556+AH556</f>
        <v/>
      </c>
      <c r="AK556" s="16">
        <f>IF(C556="是","杭州","江西工厂")</f>
        <v/>
      </c>
      <c r="AL556" s="9" t="inlineStr">
        <is>
          <t>交易成功</t>
        </is>
      </c>
      <c r="AM556" s="93" t="inlineStr">
        <is>
          <t>202603022300111207143 7558890</t>
        </is>
      </c>
      <c r="AN556" s="16" t="inlineStr">
        <is>
          <t>没有申请退款</t>
        </is>
      </c>
      <c r="AO556" s="16" t="n">
        <v>0</v>
      </c>
      <c r="AP556" s="16" t="n"/>
      <c r="AQ556" s="9" t="n"/>
      <c r="AR556" t="inlineStr">
        <is>
          <t>✓</t>
        </is>
      </c>
    </row>
    <row r="557" ht="24" customHeight="1">
      <c r="A557" s="15" t="inlineStr">
        <is>
          <t>淘宝</t>
        </is>
      </c>
      <c r="B557" s="14" t="inlineStr">
        <is>
          <t>3271242504854207296</t>
        </is>
      </c>
      <c r="C557" s="14" t="inlineStr">
        <is>
          <t>非已记录补单</t>
        </is>
      </c>
      <c r="D557" s="15" t="inlineStr">
        <is>
          <t>2026-03-02</t>
        </is>
      </c>
      <c r="E557" s="15" t="inlineStr">
        <is>
          <t>舟舟</t>
        </is>
      </c>
      <c r="F557" s="15" t="inlineStr">
        <is>
          <t>18466944074-7399</t>
        </is>
      </c>
      <c r="G557" s="15" t="inlineStr">
        <is>
          <t>上海 上海市 长宁区 新华路街道法华镇路751弄西镇小区18号楼601室</t>
        </is>
      </c>
      <c r="H557" s="15" t="inlineStr">
        <is>
          <t>2026-03-30</t>
        </is>
      </c>
      <c r="I557" s="15" t="inlineStr">
        <is>
          <t>P25250100405</t>
        </is>
      </c>
      <c r="J557" s="15" t="inlineStr">
        <is>
          <t>樱桃木窄柜 |樱桃木1米餐边柜</t>
        </is>
      </c>
      <c r="K557" s="15" t="inlineStr">
        <is>
          <t>窄柜-整柜洞石背板-1.2米</t>
        </is>
      </c>
      <c r="L557" s="15" t="inlineStr">
        <is>
          <t>是</t>
        </is>
      </c>
      <c r="M557" s="15" t="inlineStr">
        <is>
          <t>1</t>
        </is>
      </c>
      <c r="N557" s="15" t="n"/>
      <c r="O557" s="15" t="inlineStr">
        <is>
          <t>商家配送</t>
        </is>
      </c>
      <c r="P557" s="15" t="inlineStr">
        <is>
          <t>LP00801211987270</t>
        </is>
      </c>
      <c r="Q557" s="15" t="inlineStr">
        <is>
          <t>直达送装</t>
        </is>
      </c>
      <c r="R557" s="91">
        <f>IFERROR(SUMPRODUCT(('2-定价总表'!$A$3:$A$493="PPS"&amp;MID(I557,2,99))*('2-定价总表'!$C$3:$C$493=K557)*('2-定价总表'!$T$3:$T$493))*IF(M557="",1,M557),"")</f>
        <v/>
      </c>
      <c r="S557" s="90" t="e">
        <v>#N/A</v>
      </c>
      <c r="T557" s="90" t="e">
        <v>#N/A</v>
      </c>
      <c r="U557" s="90" t="e">
        <v>#N/A</v>
      </c>
      <c r="V557" s="90" t="e">
        <v>#N/A</v>
      </c>
      <c r="W557" s="90" t="e">
        <v>#N/A</v>
      </c>
      <c r="X557" s="90" t="e">
        <v>#N/A</v>
      </c>
      <c r="Y557" s="90" t="n"/>
      <c r="Z557" s="90" t="e">
        <v>#N/A</v>
      </c>
      <c r="AA557" s="90" t="e">
        <v>#N/A</v>
      </c>
      <c r="AB557" s="15">
        <f>SUM(S557:AA557)</f>
        <v/>
      </c>
      <c r="AC557" s="15" t="inlineStr">
        <is>
          <t>500.00</t>
        </is>
      </c>
      <c r="AD557" s="15">
        <f>AC557*0.006</f>
        <v/>
      </c>
      <c r="AE557" s="15">
        <f>AC557*0.02</f>
        <v/>
      </c>
      <c r="AF557" s="15">
        <f>AC557-AD557-AE557</f>
        <v/>
      </c>
      <c r="AG557" s="15" t="n"/>
      <c r="AH557" s="15" t="n"/>
      <c r="AI557" s="15">
        <f>SUM(AG557:AH557)</f>
        <v/>
      </c>
      <c r="AJ557" s="15">
        <f>AF557-AB557+AG557+AH557</f>
        <v/>
      </c>
      <c r="AK557" s="15">
        <f>IF(C557="是","杭州","江西工厂")</f>
        <v/>
      </c>
      <c r="AL557" s="6" t="inlineStr">
        <is>
          <t>交易成功</t>
        </is>
      </c>
      <c r="AM557" s="93" t="inlineStr">
        <is>
          <t>202603022300113930144 6749157</t>
        </is>
      </c>
      <c r="AN557" s="15" t="inlineStr">
        <is>
          <t>没有申请退款</t>
        </is>
      </c>
      <c r="AO557" s="15" t="n">
        <v>0</v>
      </c>
      <c r="AP557" s="15" t="n"/>
      <c r="AQ557" s="6" t="inlineStr">
        <is>
          <t>改1.2米窄柜，追加500元</t>
        </is>
      </c>
      <c r="AR557" s="88" t="inlineStr">
        <is>
          <t>公式错误/未解析: 产品理论成本、产品实际成本、实际运费、上楼费、安装费、订单赔付费
[待填]成本/费用字段</t>
        </is>
      </c>
    </row>
    <row r="558" ht="24" customHeight="1">
      <c r="A558" s="16" t="inlineStr">
        <is>
          <t>淘宝</t>
        </is>
      </c>
      <c r="B558" s="14" t="inlineStr">
        <is>
          <t>3270889848911869669</t>
        </is>
      </c>
      <c r="C558" s="14" t="inlineStr">
        <is>
          <t>非已记录补单</t>
        </is>
      </c>
      <c r="D558" s="16" t="inlineStr">
        <is>
          <t>2026-03-02</t>
        </is>
      </c>
      <c r="E558" s="16" t="inlineStr">
        <is>
          <t>李冠辰</t>
        </is>
      </c>
      <c r="F558" s="16" t="inlineStr">
        <is>
          <t>17804458913-9827</t>
        </is>
      </c>
      <c r="G558" s="16" t="inlineStr">
        <is>
          <t>江苏省 苏州市 昆山市 花桥镇绿地21城A区55弄11号</t>
        </is>
      </c>
      <c r="H558" s="16" t="inlineStr">
        <is>
          <t>2026-04-04</t>
        </is>
      </c>
      <c r="I558" s="16" t="inlineStr">
        <is>
          <t>P24210070901</t>
        </is>
      </c>
      <c r="J558" s="16" t="inlineStr">
        <is>
          <t>榉木岩板餐桌 |榉木三角腿岩板餐桌</t>
        </is>
      </c>
      <c r="K558" s="16" t="inlineStr">
        <is>
          <t>榉木餐桌-1.2米</t>
        </is>
      </c>
      <c r="L558" s="16" t="inlineStr">
        <is>
          <t>是</t>
        </is>
      </c>
      <c r="M558" s="16" t="inlineStr">
        <is>
          <t>1</t>
        </is>
      </c>
      <c r="N558" s="16" t="n"/>
      <c r="O558" s="16" t="inlineStr">
        <is>
          <t>商家配送</t>
        </is>
      </c>
      <c r="P558" s="16" t="inlineStr">
        <is>
          <t>LP00801171516726</t>
        </is>
      </c>
      <c r="Q558" s="16" t="inlineStr">
        <is>
          <t>客户自装</t>
        </is>
      </c>
      <c r="R558" s="91">
        <f>IFERROR(SUMPRODUCT(('2-定价总表'!$A$3:$A$493="PPS"&amp;MID(I558,2,99))*('2-定价总表'!$C$3:$C$493=K558)*('2-定价总表'!$T$3:$T$493))*IF(M558="",1,M558),"")</f>
        <v/>
      </c>
      <c r="S558" s="90" t="e">
        <v>#N/A</v>
      </c>
      <c r="T558" s="90" t="e">
        <v>#N/A</v>
      </c>
      <c r="U558" s="90" t="e">
        <v>#N/A</v>
      </c>
      <c r="V558" s="90" t="e">
        <v>#N/A</v>
      </c>
      <c r="W558" s="90" t="e">
        <v>#N/A</v>
      </c>
      <c r="X558" s="90" t="e">
        <v>#N/A</v>
      </c>
      <c r="Y558" s="90" t="n"/>
      <c r="Z558" s="90" t="e">
        <v>#N/A</v>
      </c>
      <c r="AA558" s="90" t="e">
        <v>#N/A</v>
      </c>
      <c r="AB558" s="16">
        <f>SUM(S558:AA558)</f>
        <v/>
      </c>
      <c r="AC558" s="16" t="inlineStr">
        <is>
          <t>100.00</t>
        </is>
      </c>
      <c r="AD558" s="16">
        <f>AC558*0.006</f>
        <v/>
      </c>
      <c r="AE558" s="16">
        <f>AC558*0.02</f>
        <v/>
      </c>
      <c r="AF558" s="16">
        <f>AC558-AD558-AE558</f>
        <v/>
      </c>
      <c r="AG558" s="16" t="n"/>
      <c r="AH558" s="16" t="n"/>
      <c r="AI558" s="16">
        <f>SUM(AG558:AH558)</f>
        <v/>
      </c>
      <c r="AJ558" s="16">
        <f>AF558-AB558+AG558+AH558</f>
        <v/>
      </c>
      <c r="AK558" s="16">
        <f>IF(C558="是","杭州","江西工厂")</f>
        <v/>
      </c>
      <c r="AL558" s="9" t="inlineStr">
        <is>
          <t>交易成功</t>
        </is>
      </c>
      <c r="AM558" s="93" t="inlineStr">
        <is>
          <t>202603022300113553143 9546189</t>
        </is>
      </c>
      <c r="AN558" s="16" t="inlineStr">
        <is>
          <t>没有申请退款</t>
        </is>
      </c>
      <c r="AO558" s="16" t="n">
        <v>0</v>
      </c>
      <c r="AP558" s="16" t="n"/>
      <c r="AQ558" s="9" t="inlineStr">
        <is>
          <t>改尺寸180*70</t>
        </is>
      </c>
      <c r="AR558" s="88" t="inlineStr">
        <is>
          <t>公式错误/未解析: 产品理论成本、产品实际成本、实际运费、上楼费、安装费、订单赔付费
[待填]成本/费用字段</t>
        </is>
      </c>
    </row>
    <row r="559" ht="24" customHeight="1">
      <c r="A559" s="15" t="inlineStr">
        <is>
          <t>淘宝</t>
        </is>
      </c>
      <c r="B559" s="14" t="inlineStr">
        <is>
          <t>5091809148022597328</t>
        </is>
      </c>
      <c r="C559" s="14" t="inlineStr">
        <is>
          <t>非已记录补单</t>
        </is>
      </c>
      <c r="D559" s="15" t="inlineStr">
        <is>
          <t>2026-03-02</t>
        </is>
      </c>
      <c r="E559" s="15" t="inlineStr">
        <is>
          <t>黄</t>
        </is>
      </c>
      <c r="F559" s="15" t="inlineStr">
        <is>
          <t>15767547169-1305</t>
        </is>
      </c>
      <c r="G559" s="15" t="inlineStr">
        <is>
          <t>广东省 深圳市 宝安区 松岗街道潭头西路81号创盛大厦1007A</t>
        </is>
      </c>
      <c r="H559" s="15" t="inlineStr">
        <is>
          <t>2026-03-07</t>
        </is>
      </c>
      <c r="I559" s="15" t="inlineStr">
        <is>
          <t>P23980010606</t>
        </is>
      </c>
      <c r="J559" s="15" t="inlineStr">
        <is>
          <t>畔色样块</t>
        </is>
      </c>
      <c r="K559" s="15" t="inlineStr">
        <is>
          <t>榉木样块</t>
        </is>
      </c>
      <c r="L559" s="15" t="inlineStr">
        <is>
          <t>否</t>
        </is>
      </c>
      <c r="M559" s="15" t="inlineStr">
        <is>
          <t>1</t>
        </is>
      </c>
      <c r="N559" s="15" t="n"/>
      <c r="O559" s="15" t="inlineStr">
        <is>
          <t>申通快递</t>
        </is>
      </c>
      <c r="P559" s="15" t="inlineStr">
        <is>
          <t>773409325954489</t>
        </is>
      </c>
      <c r="Q559" s="15" t="n"/>
      <c r="R559" s="15">
        <f>IFERROR(SUMPRODUCT(('2-定价总表'!$A$3:$A$493="PPS"&amp;MID(I559,2,99))*('2-定价总表'!$C$3:$C$493=K559)*('2-定价总表'!$T$3:$T$493))*IF(M559="",1,M559),"")</f>
        <v/>
      </c>
      <c r="S559" s="90" t="n"/>
      <c r="T559" s="90" t="n"/>
      <c r="U559" s="90" t="n"/>
      <c r="V559" s="90" t="n"/>
      <c r="W559" s="90" t="e">
        <v>#N/A</v>
      </c>
      <c r="X559" s="90" t="e">
        <v>#N/A</v>
      </c>
      <c r="Y559" s="90" t="n"/>
      <c r="Z559" s="90" t="e">
        <v>#N/A</v>
      </c>
      <c r="AA559" s="90" t="e">
        <v>#N/A</v>
      </c>
      <c r="AB559" s="15">
        <f>SUM(S559:AA559)</f>
        <v/>
      </c>
      <c r="AC559" s="15" t="inlineStr">
        <is>
          <t>22.00</t>
        </is>
      </c>
      <c r="AD559" s="15">
        <f>AC559*0.006</f>
        <v/>
      </c>
      <c r="AE559" s="15">
        <f>AC559*0.02</f>
        <v/>
      </c>
      <c r="AF559" s="15">
        <f>AC559-AD559-AE559</f>
        <v/>
      </c>
      <c r="AG559" s="15" t="n"/>
      <c r="AH559" s="15" t="n"/>
      <c r="AI559" s="15">
        <f>SUM(AG559:AH559)</f>
        <v/>
      </c>
      <c r="AJ559" s="15">
        <f>AF559-AB559+AG559+AH559</f>
        <v/>
      </c>
      <c r="AK559" s="15">
        <f>IF(C559="是","杭州","江西工厂")</f>
        <v/>
      </c>
      <c r="AL559" s="6" t="inlineStr">
        <is>
          <t>交易成功</t>
        </is>
      </c>
      <c r="AM559" s="93" t="inlineStr">
        <is>
          <t>202603022200119671140 0402917</t>
        </is>
      </c>
      <c r="AN559" s="15" t="inlineStr">
        <is>
          <t>没有申请退款</t>
        </is>
      </c>
      <c r="AO559" s="15" t="n">
        <v>0</v>
      </c>
      <c r="AP559" s="15" t="n"/>
      <c r="AQ559" s="6" t="n"/>
      <c r="AR559" s="88" t="inlineStr">
        <is>
          <t>公式错误/未解析: 订单赔付费、二次上门维修费、其它费用、好评/差价返、总成本、订单利润
[待填]成本/费用字段</t>
        </is>
      </c>
    </row>
    <row r="560" ht="48" customHeight="1">
      <c r="A560" s="16" t="inlineStr">
        <is>
          <t>淘宝</t>
        </is>
      </c>
      <c r="B560" s="14" t="inlineStr">
        <is>
          <t>5091148371282816147</t>
        </is>
      </c>
      <c r="C560" s="14" t="inlineStr">
        <is>
          <t>是</t>
        </is>
      </c>
      <c r="D560" s="16" t="inlineStr">
        <is>
          <t>2026-03-01</t>
        </is>
      </c>
      <c r="E560" s="16" t="inlineStr">
        <is>
          <t>未知</t>
        </is>
      </c>
      <c r="F560" s="16" t="inlineStr">
        <is>
          <t>未知</t>
        </is>
      </c>
      <c r="G560" s="16" t="inlineStr">
        <is>
          <t>未知</t>
        </is>
      </c>
      <c r="H560" s="16" t="inlineStr">
        <is>
          <t>2026-03-04</t>
        </is>
      </c>
      <c r="I560" s="16" t="inlineStr">
        <is>
          <t>P24250080801</t>
        </is>
      </c>
      <c r="J560" s="16" t="inlineStr">
        <is>
          <t>洞石餐边柜 |樱桃木洞石餐边大柜 |樱桃木洞石模块餐边柜</t>
        </is>
      </c>
      <c r="K560" s="16" t="inlineStr">
        <is>
          <t>洞石餐边柜-洞石整柜2.1米（多抽组合）（分类抽屉+玻璃移门+开门）</t>
        </is>
      </c>
      <c r="L560" s="16" t="inlineStr">
        <is>
          <t>否</t>
        </is>
      </c>
      <c r="M560" s="16" t="inlineStr">
        <is>
          <t>1</t>
        </is>
      </c>
      <c r="N560" s="16" t="n"/>
      <c r="O560" s="16" t="inlineStr">
        <is>
          <t>圆通速递</t>
        </is>
      </c>
      <c r="P560" s="16" t="inlineStr">
        <is>
          <t>YT2537828193946</t>
        </is>
      </c>
      <c r="Q560" s="16" t="n"/>
      <c r="R560" s="16">
        <f>IFERROR(SUMPRODUCT(('2-定价总表'!$A$3:$A$493="PPS"&amp;MID(I560,2,99))*('2-定价总表'!$C$3:$C$493=K560)*('2-定价总表'!$T$3:$T$493))*IF(M560="",1,M560),"")</f>
        <v/>
      </c>
      <c r="S560" s="49" t="n"/>
      <c r="T560" s="16" t="n"/>
      <c r="U560" s="16" t="n"/>
      <c r="V560" s="16" t="n"/>
      <c r="W560" s="16" t="n"/>
      <c r="X560" s="16" t="n"/>
      <c r="Y560" s="16" t="n"/>
      <c r="Z560" s="16" t="n"/>
      <c r="AA560" s="16" t="n"/>
      <c r="AB560" s="16">
        <f>SUM(S560:AA560)</f>
        <v/>
      </c>
      <c r="AC560" s="16" t="inlineStr">
        <is>
          <t>33.00</t>
        </is>
      </c>
      <c r="AD560" s="16">
        <f>AC560*0.006</f>
        <v/>
      </c>
      <c r="AE560" s="16">
        <f>AC560*0.02</f>
        <v/>
      </c>
      <c r="AF560" s="16">
        <f>AC560-AD560-AE560</f>
        <v/>
      </c>
      <c r="AG560" s="16" t="n"/>
      <c r="AH560" s="16" t="n"/>
      <c r="AI560" s="16">
        <f>SUM(AG560:AH560)</f>
        <v/>
      </c>
      <c r="AJ560" s="16">
        <f>AF560-AB560+AG560+AH560</f>
        <v/>
      </c>
      <c r="AK560" s="16">
        <f>IF(C560="是","杭州","江西工厂")</f>
        <v/>
      </c>
      <c r="AL560" s="9" t="inlineStr">
        <is>
          <t>交易成功</t>
        </is>
      </c>
      <c r="AM560" s="93" t="inlineStr">
        <is>
          <t>202603012300113860140 2132217</t>
        </is>
      </c>
      <c r="AN560" s="16" t="inlineStr">
        <is>
          <t>没有申请退款</t>
        </is>
      </c>
      <c r="AO560" s="16" t="n">
        <v>0</v>
      </c>
      <c r="AP560" s="16" t="n"/>
      <c r="AQ560" s="9" t="n"/>
      <c r="AR560" t="inlineStr">
        <is>
          <t>✓</t>
        </is>
      </c>
    </row>
    <row r="561" ht="24" customHeight="1">
      <c r="A561" s="15" t="inlineStr">
        <is>
          <t>淘宝</t>
        </is>
      </c>
      <c r="B561" s="14" t="inlineStr">
        <is>
          <t>5091474888273794027</t>
        </is>
      </c>
      <c r="C561" s="14" t="inlineStr">
        <is>
          <t>是</t>
        </is>
      </c>
      <c r="D561" s="15" t="inlineStr">
        <is>
          <t>2026-03-01</t>
        </is>
      </c>
      <c r="E561" s="15" t="inlineStr">
        <is>
          <t>未知</t>
        </is>
      </c>
      <c r="F561" s="15" t="inlineStr">
        <is>
          <t>未知</t>
        </is>
      </c>
      <c r="G561" s="15" t="inlineStr">
        <is>
          <t>未知</t>
        </is>
      </c>
      <c r="H561" s="15" t="inlineStr">
        <is>
          <t>2026-03-04</t>
        </is>
      </c>
      <c r="I561" s="15" t="inlineStr">
        <is>
          <t>P23780020201</t>
        </is>
      </c>
      <c r="J561" s="15" t="inlineStr">
        <is>
          <t>可鸥岛台 |樱桃木中岛岛台</t>
        </is>
      </c>
      <c r="K561" s="15" t="inlineStr">
        <is>
          <t>岛台-仅餐桌-单腿桌-1.2米</t>
        </is>
      </c>
      <c r="L561" s="15" t="n"/>
      <c r="M561" s="15" t="inlineStr">
        <is>
          <t>1</t>
        </is>
      </c>
      <c r="N561" s="15" t="n"/>
      <c r="O561" s="15" t="inlineStr">
        <is>
          <t>圆通速递</t>
        </is>
      </c>
      <c r="P561" s="15" t="inlineStr">
        <is>
          <t>YT2583766142377</t>
        </is>
      </c>
      <c r="Q561" s="15" t="n"/>
      <c r="R561" s="15">
        <f>IFERROR(SUMPRODUCT(('2-定价总表'!$A$3:$A$493="PPS"&amp;MID(I561,2,99))*('2-定价总表'!$C$3:$C$493=K561)*('2-定价总表'!$T$3:$T$493))*IF(M561="",1,M561),"")</f>
        <v/>
      </c>
      <c r="S561" s="49" t="n"/>
      <c r="T561" s="15" t="n"/>
      <c r="U561" s="15" t="n"/>
      <c r="V561" s="15" t="n"/>
      <c r="W561" s="15" t="n"/>
      <c r="X561" s="15" t="n"/>
      <c r="Y561" s="15" t="n"/>
      <c r="Z561" s="15" t="n"/>
      <c r="AA561" s="15" t="n"/>
      <c r="AB561" s="15">
        <f>SUM(S561:AA561)</f>
        <v/>
      </c>
      <c r="AC561" s="15" t="inlineStr">
        <is>
          <t>33.00</t>
        </is>
      </c>
      <c r="AD561" s="15">
        <f>AC561*0.006</f>
        <v/>
      </c>
      <c r="AE561" s="15">
        <f>AC561*0.02</f>
        <v/>
      </c>
      <c r="AF561" s="15">
        <f>AC561-AD561-AE561</f>
        <v/>
      </c>
      <c r="AG561" s="15" t="n"/>
      <c r="AH561" s="15" t="n"/>
      <c r="AI561" s="15">
        <f>SUM(AG561:AH561)</f>
        <v/>
      </c>
      <c r="AJ561" s="15">
        <f>AF561-AB561+AG561+AH561</f>
        <v/>
      </c>
      <c r="AK561" s="15">
        <f>IF(C561="是","杭州","江西工厂")</f>
        <v/>
      </c>
      <c r="AL561" s="6" t="inlineStr">
        <is>
          <t>交易成功</t>
        </is>
      </c>
      <c r="AM561" s="92" t="inlineStr">
        <is>
          <t>待匹配</t>
        </is>
      </c>
      <c r="AN561" s="15" t="inlineStr">
        <is>
          <t>没有申请退款</t>
        </is>
      </c>
      <c r="AO561" s="15" t="n">
        <v>0</v>
      </c>
      <c r="AP561" s="15" t="n"/>
      <c r="AQ561" s="6" t="n"/>
      <c r="AR561" t="inlineStr">
        <is>
          <t>✓</t>
        </is>
      </c>
    </row>
    <row r="562">
      <c r="A562" s="16" t="inlineStr">
        <is>
          <t>淘宝</t>
        </is>
      </c>
      <c r="B562" s="14" t="inlineStr">
        <is>
          <t>5091474888274794027</t>
        </is>
      </c>
      <c r="C562" s="14" t="inlineStr">
        <is>
          <t>是</t>
        </is>
      </c>
      <c r="D562" s="16" t="inlineStr">
        <is>
          <t>2026-03-01</t>
        </is>
      </c>
      <c r="E562" s="16" t="inlineStr">
        <is>
          <t>未知</t>
        </is>
      </c>
      <c r="F562" s="16" t="inlineStr">
        <is>
          <t>未知</t>
        </is>
      </c>
      <c r="G562" s="16" t="inlineStr">
        <is>
          <t>未知</t>
        </is>
      </c>
      <c r="H562" s="16" t="inlineStr">
        <is>
          <t>2026-03-04</t>
        </is>
      </c>
      <c r="I562" s="16" t="inlineStr">
        <is>
          <t>P26990050428</t>
        </is>
      </c>
      <c r="J562" s="16" t="inlineStr">
        <is>
          <t>商家安装sku</t>
        </is>
      </c>
      <c r="K562" s="16" t="inlineStr">
        <is>
          <t>商家安装sku</t>
        </is>
      </c>
      <c r="L562" s="16" t="n"/>
      <c r="M562" s="16" t="inlineStr">
        <is>
          <t>1</t>
        </is>
      </c>
      <c r="N562" s="16" t="n"/>
      <c r="O562" s="16" t="inlineStr">
        <is>
          <t>圆通速递</t>
        </is>
      </c>
      <c r="P562" s="16" t="inlineStr">
        <is>
          <t>YT2583766142377</t>
        </is>
      </c>
      <c r="Q562" s="16" t="n"/>
      <c r="R562" s="16">
        <f>IFERROR(SUMPRODUCT(('2-定价总表'!$A$3:$A$493="PPS"&amp;MID(I562,2,99))*('2-定价总表'!$C$3:$C$493=K562)*('2-定价总表'!$T$3:$T$493))*IF(M562="",1,M562),"")</f>
        <v/>
      </c>
      <c r="S562" s="49" t="n"/>
      <c r="T562" s="16" t="n"/>
      <c r="U562" s="16" t="n"/>
      <c r="V562" s="16" t="n"/>
      <c r="W562" s="16" t="n"/>
      <c r="X562" s="16" t="n"/>
      <c r="Y562" s="16" t="n"/>
      <c r="Z562" s="16" t="n"/>
      <c r="AA562" s="16" t="n"/>
      <c r="AB562" s="16">
        <f>SUM(S562:AA562)</f>
        <v/>
      </c>
      <c r="AC562" s="16" t="inlineStr">
        <is>
          <t>0.00</t>
        </is>
      </c>
      <c r="AD562" s="16">
        <f>AC562*0.006</f>
        <v/>
      </c>
      <c r="AE562" s="16">
        <f>AC562*0.02</f>
        <v/>
      </c>
      <c r="AF562" s="16">
        <f>AC562-AD562-AE562</f>
        <v/>
      </c>
      <c r="AG562" s="16" t="n"/>
      <c r="AH562" s="16" t="n"/>
      <c r="AI562" s="16">
        <f>SUM(AG562:AH562)</f>
        <v/>
      </c>
      <c r="AJ562" s="16">
        <f>AF562-AB562+AG562+AH562</f>
        <v/>
      </c>
      <c r="AK562" s="16">
        <f>IF(C562="是","杭州","江西工厂")</f>
        <v/>
      </c>
      <c r="AL562" s="9" t="inlineStr">
        <is>
          <t>交易成功</t>
        </is>
      </c>
      <c r="AM562" s="92" t="inlineStr">
        <is>
          <t>待匹配</t>
        </is>
      </c>
      <c r="AN562" s="16" t="inlineStr">
        <is>
          <t>没有申请退款</t>
        </is>
      </c>
      <c r="AO562" s="16" t="n">
        <v>0</v>
      </c>
      <c r="AP562" s="16" t="n"/>
      <c r="AQ562" s="9" t="n"/>
      <c r="AR562" t="inlineStr">
        <is>
          <t>✓</t>
        </is>
      </c>
    </row>
    <row r="563" ht="24" customHeight="1">
      <c r="A563" s="15" t="inlineStr">
        <is>
          <t>淘宝</t>
        </is>
      </c>
      <c r="B563" s="14" t="inlineStr">
        <is>
          <t>5091469740446041944</t>
        </is>
      </c>
      <c r="C563" s="14" t="inlineStr">
        <is>
          <t>是</t>
        </is>
      </c>
      <c r="D563" s="15" t="inlineStr">
        <is>
          <t>2026-03-01</t>
        </is>
      </c>
      <c r="E563" s="15" t="inlineStr">
        <is>
          <t>未知</t>
        </is>
      </c>
      <c r="F563" s="15" t="inlineStr">
        <is>
          <t>未知</t>
        </is>
      </c>
      <c r="G563" s="15" t="inlineStr">
        <is>
          <t>未知</t>
        </is>
      </c>
      <c r="H563" s="15" t="inlineStr">
        <is>
          <t>2026-03-04</t>
        </is>
      </c>
      <c r="I563" s="15" t="inlineStr">
        <is>
          <t>P24550010901</t>
        </is>
      </c>
      <c r="J563" s="15" t="inlineStr">
        <is>
          <t>鞋柜 |樱桃木多模块鞋柜</t>
        </is>
      </c>
      <c r="K563" s="15" t="inlineStr">
        <is>
          <t>鞋柜-上柜-开放隔板-0.9米</t>
        </is>
      </c>
      <c r="L563" s="15" t="inlineStr">
        <is>
          <t>否</t>
        </is>
      </c>
      <c r="M563" s="15" t="inlineStr">
        <is>
          <t>1</t>
        </is>
      </c>
      <c r="N563" s="15" t="n"/>
      <c r="O563" s="15" t="inlineStr">
        <is>
          <t>圆通速递</t>
        </is>
      </c>
      <c r="P563" s="15" t="inlineStr">
        <is>
          <t>YT2583766144058</t>
        </is>
      </c>
      <c r="Q563" s="15" t="n"/>
      <c r="R563" s="15">
        <f>IFERROR(SUMPRODUCT(('2-定价总表'!$A$3:$A$493="PPS"&amp;MID(I563,2,99))*('2-定价总表'!$C$3:$C$493=K563)*('2-定价总表'!$T$3:$T$493))*IF(M563="",1,M563),"")</f>
        <v/>
      </c>
      <c r="S563" s="49" t="n"/>
      <c r="T563" s="15" t="n"/>
      <c r="U563" s="15" t="n"/>
      <c r="V563" s="15" t="n"/>
      <c r="W563" s="15" t="n"/>
      <c r="X563" s="15" t="n"/>
      <c r="Y563" s="15" t="n"/>
      <c r="Z563" s="15" t="n"/>
      <c r="AA563" s="15" t="n"/>
      <c r="AB563" s="15">
        <f>SUM(S563:AA563)</f>
        <v/>
      </c>
      <c r="AC563" s="15" t="inlineStr">
        <is>
          <t>35.00</t>
        </is>
      </c>
      <c r="AD563" s="15">
        <f>AC563*0.006</f>
        <v/>
      </c>
      <c r="AE563" s="15">
        <f>AC563*0.02</f>
        <v/>
      </c>
      <c r="AF563" s="15">
        <f>AC563-AD563-AE563</f>
        <v/>
      </c>
      <c r="AG563" s="15" t="n"/>
      <c r="AH563" s="15" t="n"/>
      <c r="AI563" s="15">
        <f>SUM(AG563:AH563)</f>
        <v/>
      </c>
      <c r="AJ563" s="15">
        <f>AF563-AB563+AG563+AH563</f>
        <v/>
      </c>
      <c r="AK563" s="15">
        <f>IF(C563="是","杭州","江西工厂")</f>
        <v/>
      </c>
      <c r="AL563" s="6" t="inlineStr">
        <is>
          <t>交易成功</t>
        </is>
      </c>
      <c r="AM563" s="92" t="inlineStr">
        <is>
          <t>待匹配</t>
        </is>
      </c>
      <c r="AN563" s="15" t="inlineStr">
        <is>
          <t>没有申请退款</t>
        </is>
      </c>
      <c r="AO563" s="15" t="n">
        <v>0</v>
      </c>
      <c r="AP563" s="15" t="n"/>
      <c r="AQ563" s="6" t="n"/>
      <c r="AR563" t="inlineStr">
        <is>
          <t>✓</t>
        </is>
      </c>
    </row>
    <row r="564" ht="24" customHeight="1">
      <c r="A564" s="16" t="inlineStr">
        <is>
          <t>淘宝</t>
        </is>
      </c>
      <c r="B564" s="14" t="inlineStr">
        <is>
          <t>5091082455177321524</t>
        </is>
      </c>
      <c r="C564" s="14" t="inlineStr">
        <is>
          <t>是</t>
        </is>
      </c>
      <c r="D564" s="16" t="inlineStr">
        <is>
          <t>2026-03-01</t>
        </is>
      </c>
      <c r="E564" s="16" t="inlineStr">
        <is>
          <t>未知</t>
        </is>
      </c>
      <c r="F564" s="16" t="inlineStr">
        <is>
          <t>未知</t>
        </is>
      </c>
      <c r="G564" s="16" t="inlineStr">
        <is>
          <t>未知</t>
        </is>
      </c>
      <c r="H564" s="16" t="inlineStr">
        <is>
          <t>2026-03-04</t>
        </is>
      </c>
      <c r="I564" s="16" t="inlineStr">
        <is>
          <t>P24150030513</t>
        </is>
      </c>
      <c r="J564" s="16" t="inlineStr">
        <is>
          <t>畔色组合柜 |樱桃木灵感组合柜</t>
        </is>
      </c>
      <c r="K564" s="16" t="inlineStr">
        <is>
          <t>组合柜-开放柜</t>
        </is>
      </c>
      <c r="L564" s="16" t="inlineStr">
        <is>
          <t>否</t>
        </is>
      </c>
      <c r="M564" s="16" t="inlineStr">
        <is>
          <t>1</t>
        </is>
      </c>
      <c r="N564" s="16" t="n"/>
      <c r="O564" s="16" t="inlineStr">
        <is>
          <t>圆通速递</t>
        </is>
      </c>
      <c r="P564" s="16" t="inlineStr">
        <is>
          <t>YT2583766145679</t>
        </is>
      </c>
      <c r="Q564" s="16" t="n"/>
      <c r="R564" s="16">
        <f>IFERROR(SUMPRODUCT(('2-定价总表'!$A$3:$A$493="PPS"&amp;MID(I564,2,99))*('2-定价总表'!$C$3:$C$493=K564)*('2-定价总表'!$T$3:$T$493))*IF(M564="",1,M564),"")</f>
        <v/>
      </c>
      <c r="S564" s="49" t="n"/>
      <c r="T564" s="16" t="n"/>
      <c r="U564" s="16" t="n"/>
      <c r="V564" s="16" t="n"/>
      <c r="W564" s="16" t="n"/>
      <c r="X564" s="16" t="n"/>
      <c r="Y564" s="16" t="n"/>
      <c r="Z564" s="16" t="n"/>
      <c r="AA564" s="16" t="n"/>
      <c r="AB564" s="16">
        <f>SUM(S564:AA564)</f>
        <v/>
      </c>
      <c r="AC564" s="16" t="inlineStr">
        <is>
          <t>30.00</t>
        </is>
      </c>
      <c r="AD564" s="16">
        <f>AC564*0.006</f>
        <v/>
      </c>
      <c r="AE564" s="16">
        <f>AC564*0.02</f>
        <v/>
      </c>
      <c r="AF564" s="16">
        <f>AC564-AD564-AE564</f>
        <v/>
      </c>
      <c r="AG564" s="16" t="n"/>
      <c r="AH564" s="16" t="n"/>
      <c r="AI564" s="16">
        <f>SUM(AG564:AH564)</f>
        <v/>
      </c>
      <c r="AJ564" s="16">
        <f>AF564-AB564+AG564+AH564</f>
        <v/>
      </c>
      <c r="AK564" s="16">
        <f>IF(C564="是","杭州","江西工厂")</f>
        <v/>
      </c>
      <c r="AL564" s="9" t="inlineStr">
        <is>
          <t>交易成功</t>
        </is>
      </c>
      <c r="AM564" s="92" t="inlineStr">
        <is>
          <t>待匹配</t>
        </is>
      </c>
      <c r="AN564" s="16" t="inlineStr">
        <is>
          <t>没有申请退款</t>
        </is>
      </c>
      <c r="AO564" s="16" t="n">
        <v>0</v>
      </c>
      <c r="AP564" s="16" t="n"/>
      <c r="AQ564" s="9" t="n"/>
      <c r="AR564" t="inlineStr">
        <is>
          <t>✓</t>
        </is>
      </c>
    </row>
    <row r="565" ht="24" customHeight="1">
      <c r="A565" s="15" t="inlineStr">
        <is>
          <t>淘宝</t>
        </is>
      </c>
      <c r="B565" s="14" t="inlineStr">
        <is>
          <t>5091237830473021732</t>
        </is>
      </c>
      <c r="C565" s="14" t="inlineStr">
        <is>
          <t>非已记录补单</t>
        </is>
      </c>
      <c r="D565" s="15" t="inlineStr">
        <is>
          <t>2026-03-01</t>
        </is>
      </c>
      <c r="E565" s="15" t="inlineStr">
        <is>
          <t>张张</t>
        </is>
      </c>
      <c r="F565" s="15" t="inlineStr">
        <is>
          <t>15019691571-2831</t>
        </is>
      </c>
      <c r="G565" s="15" t="inlineStr">
        <is>
          <t>广东省 佛山市 顺德区 乐从镇万科朗润园东园2栋</t>
        </is>
      </c>
      <c r="H565" s="15" t="inlineStr">
        <is>
          <t>2026-03-04</t>
        </is>
      </c>
      <c r="I565" s="15" t="inlineStr">
        <is>
          <t>P23980010606</t>
        </is>
      </c>
      <c r="J565" s="15" t="inlineStr">
        <is>
          <t>畔色样块</t>
        </is>
      </c>
      <c r="K565" s="15" t="inlineStr">
        <is>
          <t>榉木样块</t>
        </is>
      </c>
      <c r="L565" s="15" t="inlineStr">
        <is>
          <t>否</t>
        </is>
      </c>
      <c r="M565" s="15" t="inlineStr">
        <is>
          <t>1</t>
        </is>
      </c>
      <c r="N565" s="15" t="n"/>
      <c r="O565" s="15" t="inlineStr">
        <is>
          <t>申通快递</t>
        </is>
      </c>
      <c r="P565" s="15" t="inlineStr">
        <is>
          <t>773408758424110</t>
        </is>
      </c>
      <c r="Q565" s="15" t="n"/>
      <c r="R565" s="15">
        <f>IFERROR(SUMPRODUCT(('2-定价总表'!$A$3:$A$493="PPS"&amp;MID(I565,2,99))*('2-定价总表'!$C$3:$C$493=K565)*('2-定价总表'!$T$3:$T$493))*IF(M565="",1,M565),"")</f>
        <v/>
      </c>
      <c r="S565" s="90" t="n"/>
      <c r="T565" s="90" t="n"/>
      <c r="U565" s="90" t="n"/>
      <c r="V565" s="90" t="n"/>
      <c r="W565" s="90" t="e">
        <v>#N/A</v>
      </c>
      <c r="X565" s="90" t="e">
        <v>#N/A</v>
      </c>
      <c r="Y565" s="90" t="n"/>
      <c r="Z565" s="90" t="e">
        <v>#N/A</v>
      </c>
      <c r="AA565" s="90" t="e">
        <v>#N/A</v>
      </c>
      <c r="AB565" s="15">
        <f>SUM(S565:AA565)</f>
        <v/>
      </c>
      <c r="AC565" s="15" t="inlineStr">
        <is>
          <t>16.99</t>
        </is>
      </c>
      <c r="AD565" s="15">
        <f>AC565*0.006</f>
        <v/>
      </c>
      <c r="AE565" s="15">
        <f>AC565*0.02</f>
        <v/>
      </c>
      <c r="AF565" s="15">
        <f>AC565-AD565-AE565</f>
        <v/>
      </c>
      <c r="AG565" s="15" t="n"/>
      <c r="AH565" s="15" t="n"/>
      <c r="AI565" s="15">
        <f>SUM(AG565:AH565)</f>
        <v/>
      </c>
      <c r="AJ565" s="15">
        <f>AF565-AB565+AG565+AH565</f>
        <v/>
      </c>
      <c r="AK565" s="15">
        <f>IF(C565="是","杭州","江西工厂")</f>
        <v/>
      </c>
      <c r="AL565" s="6" t="inlineStr">
        <is>
          <t>交易成功</t>
        </is>
      </c>
      <c r="AM565" s="92" t="inlineStr">
        <is>
          <t>待匹配</t>
        </is>
      </c>
      <c r="AN565" s="15" t="inlineStr">
        <is>
          <t>没有申请退款</t>
        </is>
      </c>
      <c r="AO565" s="15" t="n">
        <v>0</v>
      </c>
      <c r="AP565" s="15" t="n"/>
      <c r="AQ565" s="6" t="n"/>
      <c r="AR565" s="88" t="inlineStr">
        <is>
          <t>公式错误/未解析: 订单赔付费、二次上门维修费、其它费用、好评/差价返、总成本、订单利润
[待填]成本/费用字段</t>
        </is>
      </c>
    </row>
    <row r="566" ht="48" customHeight="1">
      <c r="A566" s="16" t="inlineStr">
        <is>
          <t>淘宝</t>
        </is>
      </c>
      <c r="B566" s="14" t="inlineStr">
        <is>
          <t>3269767334344248761</t>
        </is>
      </c>
      <c r="C566" s="14" t="inlineStr">
        <is>
          <t>是</t>
        </is>
      </c>
      <c r="D566" s="16" t="inlineStr">
        <is>
          <t>2026-03-01</t>
        </is>
      </c>
      <c r="E566" s="16" t="inlineStr">
        <is>
          <t>未知</t>
        </is>
      </c>
      <c r="F566" s="16" t="inlineStr">
        <is>
          <t>未知</t>
        </is>
      </c>
      <c r="G566" s="16" t="inlineStr">
        <is>
          <t>未知</t>
        </is>
      </c>
      <c r="H566" s="16" t="inlineStr">
        <is>
          <t>2026-03-04</t>
        </is>
      </c>
      <c r="I566" s="16" t="inlineStr">
        <is>
          <t>P24250080801</t>
        </is>
      </c>
      <c r="J566" s="16" t="inlineStr">
        <is>
          <t>洞石餐边柜 |樱桃木洞石餐边大柜 |樱桃木洞石模块餐边柜</t>
        </is>
      </c>
      <c r="K566" s="16" t="inlineStr">
        <is>
          <t>洞石餐边柜-洞石整柜2.1米（多抽组合）（分类抽屉+玻璃移门+开门）</t>
        </is>
      </c>
      <c r="L566" s="16" t="inlineStr">
        <is>
          <t>否</t>
        </is>
      </c>
      <c r="M566" s="16" t="inlineStr">
        <is>
          <t>1</t>
        </is>
      </c>
      <c r="N566" s="16" t="n"/>
      <c r="O566" s="16" t="inlineStr">
        <is>
          <t>圆通速递</t>
        </is>
      </c>
      <c r="P566" s="16" t="inlineStr">
        <is>
          <t>YT2542899798710</t>
        </is>
      </c>
      <c r="Q566" s="16" t="n"/>
      <c r="R566" s="16">
        <f>IFERROR(SUMPRODUCT(('2-定价总表'!$A$3:$A$493="PPS"&amp;MID(I566,2,99))*('2-定价总表'!$C$3:$C$493=K566)*('2-定价总表'!$T$3:$T$493))*IF(M566="",1,M566),"")</f>
        <v/>
      </c>
      <c r="S566" s="49" t="n"/>
      <c r="T566" s="16" t="n"/>
      <c r="U566" s="16" t="n"/>
      <c r="V566" s="16" t="n"/>
      <c r="W566" s="16" t="n"/>
      <c r="X566" s="16" t="n"/>
      <c r="Y566" s="16" t="n"/>
      <c r="Z566" s="16" t="n"/>
      <c r="AA566" s="16" t="n"/>
      <c r="AB566" s="16">
        <f>SUM(S566:AA566)</f>
        <v/>
      </c>
      <c r="AC566" s="16" t="inlineStr">
        <is>
          <t>25.00</t>
        </is>
      </c>
      <c r="AD566" s="16">
        <f>AC566*0.006</f>
        <v/>
      </c>
      <c r="AE566" s="16">
        <f>AC566*0.02</f>
        <v/>
      </c>
      <c r="AF566" s="16">
        <f>AC566-AD566-AE566</f>
        <v/>
      </c>
      <c r="AG566" s="16" t="n"/>
      <c r="AH566" s="16" t="n"/>
      <c r="AI566" s="16">
        <f>SUM(AG566:AH566)</f>
        <v/>
      </c>
      <c r="AJ566" s="16">
        <f>AF566-AB566+AG566+AH566</f>
        <v/>
      </c>
      <c r="AK566" s="16">
        <f>IF(C566="是","杭州","江西工厂")</f>
        <v/>
      </c>
      <c r="AL566" s="9" t="inlineStr">
        <is>
          <t>交易成功</t>
        </is>
      </c>
      <c r="AM566" s="93" t="inlineStr">
        <is>
          <t>202603012200116113143 9504772</t>
        </is>
      </c>
      <c r="AN566" s="16" t="inlineStr">
        <is>
          <t>没有申请退款</t>
        </is>
      </c>
      <c r="AO566" s="16" t="n">
        <v>0</v>
      </c>
      <c r="AP566" s="16" t="n"/>
      <c r="AQ566" s="9" t="n"/>
      <c r="AR566" t="inlineStr">
        <is>
          <t>✓</t>
        </is>
      </c>
    </row>
    <row r="567" ht="24" customHeight="1">
      <c r="A567" s="15" t="inlineStr">
        <is>
          <t>淘宝</t>
        </is>
      </c>
      <c r="B567" s="14" t="inlineStr">
        <is>
          <t>5091403572963478012</t>
        </is>
      </c>
      <c r="C567" s="14" t="inlineStr">
        <is>
          <t>是</t>
        </is>
      </c>
      <c r="D567" s="15" t="inlineStr">
        <is>
          <t>2026-03-01</t>
        </is>
      </c>
      <c r="E567" s="15" t="inlineStr">
        <is>
          <t>未知</t>
        </is>
      </c>
      <c r="F567" s="15" t="inlineStr">
        <is>
          <t>未知</t>
        </is>
      </c>
      <c r="G567" s="15" t="inlineStr">
        <is>
          <t>未知</t>
        </is>
      </c>
      <c r="H567" s="15" t="inlineStr">
        <is>
          <t>2026-03-04</t>
        </is>
      </c>
      <c r="I567" s="15" t="inlineStr">
        <is>
          <t>P23410020201</t>
        </is>
      </c>
      <c r="J567" s="15" t="inlineStr">
        <is>
          <t>心流书桌 |樱桃木连柜书桌</t>
        </is>
      </c>
      <c r="K567" s="15" t="inlineStr">
        <is>
          <t>心流书桌-上柜&amp;下柜-1.1米</t>
        </is>
      </c>
      <c r="L567" s="15" t="n"/>
      <c r="M567" s="15" t="inlineStr">
        <is>
          <t>1</t>
        </is>
      </c>
      <c r="N567" s="15" t="n"/>
      <c r="O567" s="15" t="inlineStr">
        <is>
          <t>圆通速递</t>
        </is>
      </c>
      <c r="P567" s="15" t="inlineStr">
        <is>
          <t>YT2542899796400</t>
        </is>
      </c>
      <c r="Q567" s="15" t="n"/>
      <c r="R567" s="15">
        <f>IFERROR(SUMPRODUCT(('2-定价总表'!$A$3:$A$493="PPS"&amp;MID(I567,2,99))*('2-定价总表'!$C$3:$C$493=K567)*('2-定价总表'!$T$3:$T$493))*IF(M567="",1,M567),"")</f>
        <v/>
      </c>
      <c r="S567" s="49" t="n"/>
      <c r="T567" s="15" t="n"/>
      <c r="U567" s="15" t="n"/>
      <c r="V567" s="15" t="n"/>
      <c r="W567" s="15" t="n"/>
      <c r="X567" s="15" t="n"/>
      <c r="Y567" s="15" t="n"/>
      <c r="Z567" s="15" t="n"/>
      <c r="AA567" s="15" t="n"/>
      <c r="AB567" s="15">
        <f>SUM(S567:AA567)</f>
        <v/>
      </c>
      <c r="AC567" s="15" t="inlineStr">
        <is>
          <t>20.00</t>
        </is>
      </c>
      <c r="AD567" s="15">
        <f>AC567*0.006</f>
        <v/>
      </c>
      <c r="AE567" s="15">
        <f>AC567*0.02</f>
        <v/>
      </c>
      <c r="AF567" s="15">
        <f>AC567-AD567-AE567</f>
        <v/>
      </c>
      <c r="AG567" s="15" t="n"/>
      <c r="AH567" s="15" t="n"/>
      <c r="AI567" s="15">
        <f>SUM(AG567:AH567)</f>
        <v/>
      </c>
      <c r="AJ567" s="15">
        <f>AF567-AB567+AG567+AH567</f>
        <v/>
      </c>
      <c r="AK567" s="15">
        <f>IF(C567="是","杭州","江西工厂")</f>
        <v/>
      </c>
      <c r="AL567" s="6" t="inlineStr">
        <is>
          <t>交易成功</t>
        </is>
      </c>
      <c r="AM567" s="92" t="inlineStr">
        <is>
          <t>待匹配</t>
        </is>
      </c>
      <c r="AN567" s="15" t="inlineStr">
        <is>
          <t>没有申请退款</t>
        </is>
      </c>
      <c r="AO567" s="15" t="n">
        <v>0</v>
      </c>
      <c r="AP567" s="15" t="n"/>
      <c r="AQ567" s="6" t="n"/>
      <c r="AR567" t="inlineStr">
        <is>
          <t>✓</t>
        </is>
      </c>
    </row>
    <row r="568">
      <c r="A568" s="16" t="inlineStr">
        <is>
          <t>淘宝</t>
        </is>
      </c>
      <c r="B568" s="14" t="inlineStr">
        <is>
          <t>5091403572964478012</t>
        </is>
      </c>
      <c r="C568" s="14" t="inlineStr">
        <is>
          <t>是</t>
        </is>
      </c>
      <c r="D568" s="16" t="inlineStr">
        <is>
          <t>2026-03-01</t>
        </is>
      </c>
      <c r="E568" s="16" t="inlineStr">
        <is>
          <t>未知</t>
        </is>
      </c>
      <c r="F568" s="16" t="inlineStr">
        <is>
          <t>未知</t>
        </is>
      </c>
      <c r="G568" s="16" t="inlineStr">
        <is>
          <t>未知</t>
        </is>
      </c>
      <c r="H568" s="16" t="inlineStr">
        <is>
          <t>2026-03-04</t>
        </is>
      </c>
      <c r="I568" s="16" t="inlineStr">
        <is>
          <t>P26990050428</t>
        </is>
      </c>
      <c r="J568" s="16" t="inlineStr">
        <is>
          <t>商家安装sku</t>
        </is>
      </c>
      <c r="K568" s="16" t="inlineStr">
        <is>
          <t>商家安装sku</t>
        </is>
      </c>
      <c r="L568" s="16" t="n"/>
      <c r="M568" s="16" t="inlineStr">
        <is>
          <t>1</t>
        </is>
      </c>
      <c r="N568" s="16" t="n"/>
      <c r="O568" s="16" t="inlineStr">
        <is>
          <t>圆通速递</t>
        </is>
      </c>
      <c r="P568" s="16" t="inlineStr">
        <is>
          <t>YT2542899796400</t>
        </is>
      </c>
      <c r="Q568" s="16" t="n"/>
      <c r="R568" s="16">
        <f>IFERROR(SUMPRODUCT(('2-定价总表'!$A$3:$A$493="PPS"&amp;MID(I568,2,99))*('2-定价总表'!$C$3:$C$493=K568)*('2-定价总表'!$T$3:$T$493))*IF(M568="",1,M568),"")</f>
        <v/>
      </c>
      <c r="S568" s="49" t="n"/>
      <c r="T568" s="16" t="n"/>
      <c r="U568" s="16" t="n"/>
      <c r="V568" s="16" t="n"/>
      <c r="W568" s="16" t="n"/>
      <c r="X568" s="16" t="n"/>
      <c r="Y568" s="16" t="n"/>
      <c r="Z568" s="16" t="n"/>
      <c r="AA568" s="16" t="n"/>
      <c r="AB568" s="16">
        <f>SUM(S568:AA568)</f>
        <v/>
      </c>
      <c r="AC568" s="16" t="inlineStr">
        <is>
          <t>0.00</t>
        </is>
      </c>
      <c r="AD568" s="16">
        <f>AC568*0.006</f>
        <v/>
      </c>
      <c r="AE568" s="16">
        <f>AC568*0.02</f>
        <v/>
      </c>
      <c r="AF568" s="16">
        <f>AC568-AD568-AE568</f>
        <v/>
      </c>
      <c r="AG568" s="16" t="n"/>
      <c r="AH568" s="16" t="n"/>
      <c r="AI568" s="16">
        <f>SUM(AG568:AH568)</f>
        <v/>
      </c>
      <c r="AJ568" s="16">
        <f>AF568-AB568+AG568+AH568</f>
        <v/>
      </c>
      <c r="AK568" s="16">
        <f>IF(C568="是","杭州","江西工厂")</f>
        <v/>
      </c>
      <c r="AL568" s="9" t="inlineStr">
        <is>
          <t>交易成功</t>
        </is>
      </c>
      <c r="AM568" s="92" t="inlineStr">
        <is>
          <t>待匹配</t>
        </is>
      </c>
      <c r="AN568" s="16" t="inlineStr">
        <is>
          <t>没有申请退款</t>
        </is>
      </c>
      <c r="AO568" s="16" t="n">
        <v>0</v>
      </c>
      <c r="AP568" s="16" t="n"/>
      <c r="AQ568" s="9" t="n"/>
      <c r="AR568" t="inlineStr">
        <is>
          <t>✓</t>
        </is>
      </c>
    </row>
    <row r="569" ht="36" customHeight="1">
      <c r="A569" s="15" t="inlineStr">
        <is>
          <t>淘宝</t>
        </is>
      </c>
      <c r="B569" s="14" t="inlineStr">
        <is>
          <t>5091455305884417335</t>
        </is>
      </c>
      <c r="C569" s="14" t="inlineStr">
        <is>
          <t>是</t>
        </is>
      </c>
      <c r="D569" s="15" t="inlineStr">
        <is>
          <t>2026-03-01</t>
        </is>
      </c>
      <c r="E569" s="15" t="inlineStr">
        <is>
          <t>未知</t>
        </is>
      </c>
      <c r="F569" s="15" t="inlineStr">
        <is>
          <t>未知</t>
        </is>
      </c>
      <c r="G569" s="15" t="inlineStr">
        <is>
          <t>未知</t>
        </is>
      </c>
      <c r="H569" s="15" t="inlineStr">
        <is>
          <t>2026-03-04</t>
        </is>
      </c>
      <c r="I569" s="15" t="inlineStr">
        <is>
          <t>P23250050202</t>
        </is>
      </c>
      <c r="J569" s="15" t="inlineStr">
        <is>
          <t>万象餐边柜 |樱桃木旋转餐边柜</t>
        </is>
      </c>
      <c r="K569" s="15" t="inlineStr">
        <is>
          <t>旋转餐边柜-洞洞板-下柜（无桌）-1.6米</t>
        </is>
      </c>
      <c r="L569" s="15" t="n"/>
      <c r="M569" s="15" t="inlineStr">
        <is>
          <t>1</t>
        </is>
      </c>
      <c r="N569" s="15" t="n"/>
      <c r="O569" s="15" t="inlineStr">
        <is>
          <t>圆通速递</t>
        </is>
      </c>
      <c r="P569" s="15" t="inlineStr">
        <is>
          <t>YT2537828195115</t>
        </is>
      </c>
      <c r="Q569" s="15" t="n"/>
      <c r="R569" s="15">
        <f>IFERROR(SUMPRODUCT(('2-定价总表'!$A$3:$A$493="PPS"&amp;MID(I569,2,99))*('2-定价总表'!$C$3:$C$493=K569)*('2-定价总表'!$T$3:$T$493))*IF(M569="",1,M569),"")</f>
        <v/>
      </c>
      <c r="S569" s="49" t="n"/>
      <c r="T569" s="15" t="n"/>
      <c r="U569" s="15" t="n"/>
      <c r="V569" s="15" t="n"/>
      <c r="W569" s="15" t="n"/>
      <c r="X569" s="15" t="n"/>
      <c r="Y569" s="15" t="n"/>
      <c r="Z569" s="15" t="n"/>
      <c r="AA569" s="15" t="n"/>
      <c r="AB569" s="15">
        <f>SUM(S569:AA569)</f>
        <v/>
      </c>
      <c r="AC569" s="15" t="inlineStr">
        <is>
          <t>30.00</t>
        </is>
      </c>
      <c r="AD569" s="15">
        <f>AC569*0.006</f>
        <v/>
      </c>
      <c r="AE569" s="15">
        <f>AC569*0.02</f>
        <v/>
      </c>
      <c r="AF569" s="15">
        <f>AC569-AD569-AE569</f>
        <v/>
      </c>
      <c r="AG569" s="15" t="n"/>
      <c r="AH569" s="15" t="n"/>
      <c r="AI569" s="15">
        <f>SUM(AG569:AH569)</f>
        <v/>
      </c>
      <c r="AJ569" s="15">
        <f>AF569-AB569+AG569+AH569</f>
        <v/>
      </c>
      <c r="AK569" s="15">
        <f>IF(C569="是","杭州","江西工厂")</f>
        <v/>
      </c>
      <c r="AL569" s="6" t="inlineStr">
        <is>
          <t>交易成功</t>
        </is>
      </c>
      <c r="AM569" s="92" t="inlineStr">
        <is>
          <t>待匹配</t>
        </is>
      </c>
      <c r="AN569" s="15" t="inlineStr">
        <is>
          <t>没有申请退款</t>
        </is>
      </c>
      <c r="AO569" s="15" t="n">
        <v>0</v>
      </c>
      <c r="AP569" s="15" t="n"/>
      <c r="AQ569" s="6" t="n"/>
      <c r="AR569" t="inlineStr">
        <is>
          <t>✓</t>
        </is>
      </c>
    </row>
    <row r="570">
      <c r="A570" s="16" t="inlineStr">
        <is>
          <t>淘宝</t>
        </is>
      </c>
      <c r="B570" s="14" t="inlineStr">
        <is>
          <t>5091455305885417335</t>
        </is>
      </c>
      <c r="C570" s="14" t="inlineStr">
        <is>
          <t>是</t>
        </is>
      </c>
      <c r="D570" s="16" t="inlineStr">
        <is>
          <t>2026-03-01</t>
        </is>
      </c>
      <c r="E570" s="16" t="inlineStr">
        <is>
          <t>未知</t>
        </is>
      </c>
      <c r="F570" s="16" t="inlineStr">
        <is>
          <t>未知</t>
        </is>
      </c>
      <c r="G570" s="16" t="inlineStr">
        <is>
          <t>未知</t>
        </is>
      </c>
      <c r="H570" s="16" t="inlineStr">
        <is>
          <t>2026-03-04</t>
        </is>
      </c>
      <c r="I570" s="16" t="inlineStr">
        <is>
          <t>P26990050428</t>
        </is>
      </c>
      <c r="J570" s="16" t="inlineStr">
        <is>
          <t>商家安装sku</t>
        </is>
      </c>
      <c r="K570" s="16" t="inlineStr">
        <is>
          <t>商家安装sku</t>
        </is>
      </c>
      <c r="L570" s="16" t="n"/>
      <c r="M570" s="16" t="inlineStr">
        <is>
          <t>1</t>
        </is>
      </c>
      <c r="N570" s="16" t="n"/>
      <c r="O570" s="16" t="inlineStr">
        <is>
          <t>圆通速递</t>
        </is>
      </c>
      <c r="P570" s="16" t="inlineStr">
        <is>
          <t>YT2537828195115</t>
        </is>
      </c>
      <c r="Q570" s="16" t="n"/>
      <c r="R570" s="16">
        <f>IFERROR(SUMPRODUCT(('2-定价总表'!$A$3:$A$493="PPS"&amp;MID(I570,2,99))*('2-定价总表'!$C$3:$C$493=K570)*('2-定价总表'!$T$3:$T$493))*IF(M570="",1,M570),"")</f>
        <v/>
      </c>
      <c r="S570" s="49" t="n"/>
      <c r="T570" s="16" t="n"/>
      <c r="U570" s="16" t="n"/>
      <c r="V570" s="16" t="n"/>
      <c r="W570" s="16" t="n"/>
      <c r="X570" s="16" t="n"/>
      <c r="Y570" s="16" t="n"/>
      <c r="Z570" s="16" t="n"/>
      <c r="AA570" s="16" t="n"/>
      <c r="AB570" s="16">
        <f>SUM(S570:AA570)</f>
        <v/>
      </c>
      <c r="AC570" s="16" t="inlineStr">
        <is>
          <t>0.00</t>
        </is>
      </c>
      <c r="AD570" s="16">
        <f>AC570*0.006</f>
        <v/>
      </c>
      <c r="AE570" s="16">
        <f>AC570*0.02</f>
        <v/>
      </c>
      <c r="AF570" s="16">
        <f>AC570-AD570-AE570</f>
        <v/>
      </c>
      <c r="AG570" s="16" t="n"/>
      <c r="AH570" s="16" t="n"/>
      <c r="AI570" s="16">
        <f>SUM(AG570:AH570)</f>
        <v/>
      </c>
      <c r="AJ570" s="16">
        <f>AF570-AB570+AG570+AH570</f>
        <v/>
      </c>
      <c r="AK570" s="16">
        <f>IF(C570="是","杭州","江西工厂")</f>
        <v/>
      </c>
      <c r="AL570" s="9" t="inlineStr">
        <is>
          <t>交易成功</t>
        </is>
      </c>
      <c r="AM570" s="92" t="inlineStr">
        <is>
          <t>待匹配</t>
        </is>
      </c>
      <c r="AN570" s="16" t="inlineStr">
        <is>
          <t>没有申请退款</t>
        </is>
      </c>
      <c r="AO570" s="16" t="n">
        <v>0</v>
      </c>
      <c r="AP570" s="16" t="n"/>
      <c r="AQ570" s="9" t="n"/>
      <c r="AR570" t="inlineStr">
        <is>
          <t>✓</t>
        </is>
      </c>
    </row>
    <row r="571" ht="24" customHeight="1">
      <c r="A571" s="15" t="inlineStr">
        <is>
          <t>淘宝</t>
        </is>
      </c>
      <c r="B571" s="14" t="inlineStr">
        <is>
          <t>5091455305886417335</t>
        </is>
      </c>
      <c r="C571" s="14" t="inlineStr">
        <is>
          <t>是</t>
        </is>
      </c>
      <c r="D571" s="15" t="inlineStr">
        <is>
          <t>2026-03-01</t>
        </is>
      </c>
      <c r="E571" s="15" t="inlineStr">
        <is>
          <t>未知</t>
        </is>
      </c>
      <c r="F571" s="15" t="inlineStr">
        <is>
          <t>未知</t>
        </is>
      </c>
      <c r="G571" s="15" t="inlineStr">
        <is>
          <t>未知</t>
        </is>
      </c>
      <c r="H571" s="15" t="inlineStr">
        <is>
          <t>2026-03-04</t>
        </is>
      </c>
      <c r="I571" s="15" t="inlineStr">
        <is>
          <t>P26990090428</t>
        </is>
      </c>
      <c r="J571" s="15" t="inlineStr">
        <is>
          <t>淘宝自动生成sku-送货入户</t>
        </is>
      </c>
      <c r="K571" s="15" t="inlineStr">
        <is>
          <t>淘宝自动生成sku-送货入户</t>
        </is>
      </c>
      <c r="L571" s="15" t="n"/>
      <c r="M571" s="15" t="inlineStr">
        <is>
          <t>1</t>
        </is>
      </c>
      <c r="N571" s="15" t="n"/>
      <c r="O571" s="15" t="inlineStr">
        <is>
          <t>圆通速递</t>
        </is>
      </c>
      <c r="P571" s="15" t="inlineStr">
        <is>
          <t>YT2537828195115</t>
        </is>
      </c>
      <c r="Q571" s="15" t="n"/>
      <c r="R571" s="15">
        <f>IFERROR(SUMPRODUCT(('2-定价总表'!$A$3:$A$493="PPS"&amp;MID(I571,2,99))*('2-定价总表'!$C$3:$C$493=K571)*('2-定价总表'!$T$3:$T$493))*IF(M571="",1,M571),"")</f>
        <v/>
      </c>
      <c r="S571" s="49" t="n"/>
      <c r="T571" s="15" t="n"/>
      <c r="U571" s="15" t="n"/>
      <c r="V571" s="15" t="n"/>
      <c r="W571" s="15" t="n"/>
      <c r="X571" s="15" t="n"/>
      <c r="Y571" s="15" t="n"/>
      <c r="Z571" s="15" t="n"/>
      <c r="AA571" s="15" t="n"/>
      <c r="AB571" s="15">
        <f>SUM(S571:AA571)</f>
        <v/>
      </c>
      <c r="AC571" s="15" t="inlineStr">
        <is>
          <t>0.00</t>
        </is>
      </c>
      <c r="AD571" s="15">
        <f>AC571*0.006</f>
        <v/>
      </c>
      <c r="AE571" s="15">
        <f>AC571*0.02</f>
        <v/>
      </c>
      <c r="AF571" s="15">
        <f>AC571-AD571-AE571</f>
        <v/>
      </c>
      <c r="AG571" s="15" t="n"/>
      <c r="AH571" s="15" t="n"/>
      <c r="AI571" s="15">
        <f>SUM(AG571:AH571)</f>
        <v/>
      </c>
      <c r="AJ571" s="15">
        <f>AF571-AB571+AG571+AH571</f>
        <v/>
      </c>
      <c r="AK571" s="15">
        <f>IF(C571="是","杭州","江西工厂")</f>
        <v/>
      </c>
      <c r="AL571" s="6" t="inlineStr">
        <is>
          <t>交易成功</t>
        </is>
      </c>
      <c r="AM571" s="92" t="inlineStr">
        <is>
          <t>待匹配</t>
        </is>
      </c>
      <c r="AN571" s="15" t="inlineStr">
        <is>
          <t>没有申请退款</t>
        </is>
      </c>
      <c r="AO571" s="15" t="n">
        <v>0</v>
      </c>
      <c r="AP571" s="15" t="n"/>
      <c r="AQ571" s="6" t="n"/>
      <c r="AR571" t="inlineStr">
        <is>
          <t>✓</t>
        </is>
      </c>
    </row>
    <row r="572" ht="36" customHeight="1">
      <c r="A572" s="16" t="inlineStr">
        <is>
          <t>淘宝</t>
        </is>
      </c>
      <c r="B572" s="14" t="inlineStr">
        <is>
          <t>5090993859671794546</t>
        </is>
      </c>
      <c r="C572" s="14" t="inlineStr">
        <is>
          <t>是</t>
        </is>
      </c>
      <c r="D572" s="16" t="inlineStr">
        <is>
          <t>2026-03-01</t>
        </is>
      </c>
      <c r="E572" s="16" t="inlineStr">
        <is>
          <t>未知</t>
        </is>
      </c>
      <c r="F572" s="16" t="inlineStr">
        <is>
          <t>未知</t>
        </is>
      </c>
      <c r="G572" s="16" t="inlineStr">
        <is>
          <t>未知</t>
        </is>
      </c>
      <c r="H572" s="16" t="inlineStr">
        <is>
          <t>2026-03-04</t>
        </is>
      </c>
      <c r="I572" s="16" t="inlineStr">
        <is>
          <t>P24450030915</t>
        </is>
      </c>
      <c r="J572" s="16" t="inlineStr">
        <is>
          <t>书柜-新 |樱桃木2024款书柜</t>
        </is>
      </c>
      <c r="K572" s="16" t="inlineStr">
        <is>
          <t>书柜-灵感抽屉柜（3块横隔板）-1.0米</t>
        </is>
      </c>
      <c r="L572" s="16" t="inlineStr">
        <is>
          <t>否</t>
        </is>
      </c>
      <c r="M572" s="16" t="inlineStr">
        <is>
          <t>1</t>
        </is>
      </c>
      <c r="N572" s="16" t="n"/>
      <c r="O572" s="16" t="inlineStr">
        <is>
          <t>圆通速递</t>
        </is>
      </c>
      <c r="P572" s="16" t="inlineStr">
        <is>
          <t>YT2542899798329</t>
        </is>
      </c>
      <c r="Q572" s="16" t="n"/>
      <c r="R572" s="16">
        <f>IFERROR(SUMPRODUCT(('2-定价总表'!$A$3:$A$493="PPS"&amp;MID(I572,2,99))*('2-定价总表'!$C$3:$C$493=K572)*('2-定价总表'!$T$3:$T$493))*IF(M572="",1,M572),"")</f>
        <v/>
      </c>
      <c r="S572" s="49" t="n"/>
      <c r="T572" s="16" t="n"/>
      <c r="U572" s="16" t="n"/>
      <c r="V572" s="16" t="n"/>
      <c r="W572" s="16" t="n"/>
      <c r="X572" s="16" t="n"/>
      <c r="Y572" s="16" t="n"/>
      <c r="Z572" s="16" t="n"/>
      <c r="AA572" s="16" t="n"/>
      <c r="AB572" s="16">
        <f>SUM(S572:AA572)</f>
        <v/>
      </c>
      <c r="AC572" s="16" t="inlineStr">
        <is>
          <t>28.00</t>
        </is>
      </c>
      <c r="AD572" s="16">
        <f>AC572*0.006</f>
        <v/>
      </c>
      <c r="AE572" s="16">
        <f>AC572*0.02</f>
        <v/>
      </c>
      <c r="AF572" s="16">
        <f>AC572-AD572-AE572</f>
        <v/>
      </c>
      <c r="AG572" s="16" t="n"/>
      <c r="AH572" s="16" t="n"/>
      <c r="AI572" s="16">
        <f>SUM(AG572:AH572)</f>
        <v/>
      </c>
      <c r="AJ572" s="16">
        <f>AF572-AB572+AG572+AH572</f>
        <v/>
      </c>
      <c r="AK572" s="16">
        <f>IF(C572="是","杭州","江西工厂")</f>
        <v/>
      </c>
      <c r="AL572" s="9" t="inlineStr">
        <is>
          <t>交易成功</t>
        </is>
      </c>
      <c r="AM572" s="93" t="inlineStr">
        <is>
          <t>202603012300110795141 1876155</t>
        </is>
      </c>
      <c r="AN572" s="16" t="inlineStr">
        <is>
          <t>没有申请退款</t>
        </is>
      </c>
      <c r="AO572" s="16" t="n">
        <v>0</v>
      </c>
      <c r="AP572" s="16" t="n"/>
      <c r="AQ572" s="9" t="n"/>
      <c r="AR572" t="inlineStr">
        <is>
          <t>✓</t>
        </is>
      </c>
    </row>
    <row r="573" ht="24" customHeight="1">
      <c r="A573" s="15" t="inlineStr">
        <is>
          <t>淘宝</t>
        </is>
      </c>
      <c r="B573" s="14" t="inlineStr">
        <is>
          <t>4502080299035038917</t>
        </is>
      </c>
      <c r="C573" s="14" t="inlineStr">
        <is>
          <t>非已记录补单</t>
        </is>
      </c>
      <c r="D573" s="15" t="inlineStr">
        <is>
          <t>2026-03-01</t>
        </is>
      </c>
      <c r="E573" s="15" t="inlineStr">
        <is>
          <t>未知</t>
        </is>
      </c>
      <c r="F573" s="15" t="inlineStr">
        <is>
          <t>未知</t>
        </is>
      </c>
      <c r="G573" s="15" t="inlineStr">
        <is>
          <t>未知</t>
        </is>
      </c>
      <c r="H573" s="15" t="n"/>
      <c r="I573" s="15" t="inlineStr">
        <is>
          <t>P24210070901</t>
        </is>
      </c>
      <c r="J573" s="15" t="inlineStr">
        <is>
          <t>榉木岩板餐桌 |榉木三角腿岩板餐桌</t>
        </is>
      </c>
      <c r="K573" s="15" t="inlineStr">
        <is>
          <t>榉木餐桌-1.2米</t>
        </is>
      </c>
      <c r="L573" s="15" t="n"/>
      <c r="M573" s="15" t="inlineStr">
        <is>
          <t>1</t>
        </is>
      </c>
      <c r="N573" s="15" t="n"/>
      <c r="O573" s="15" t="n"/>
      <c r="P573" s="15" t="n"/>
      <c r="Q573" s="15" t="n"/>
      <c r="R573" s="15">
        <f>IFERROR(SUMPRODUCT(('2-定价总表'!$A$3:$A$493="PPS"&amp;MID(I573,2,99))*('2-定价总表'!$C$3:$C$493=K573)*('2-定价总表'!$T$3:$T$493))*IF(M573="",1,M573),"")</f>
        <v/>
      </c>
      <c r="S573" s="90" t="n"/>
      <c r="T573" s="90" t="n"/>
      <c r="U573" s="90" t="n"/>
      <c r="V573" s="90" t="n"/>
      <c r="W573" s="90" t="n"/>
      <c r="X573" s="90" t="n"/>
      <c r="Y573" s="90" t="n"/>
      <c r="Z573" s="90" t="n"/>
      <c r="AA573" s="90" t="n"/>
      <c r="AB573" s="15">
        <f>SUM(S573:AA573)</f>
        <v/>
      </c>
      <c r="AC573" s="15" t="n"/>
      <c r="AD573" s="15">
        <f>AC573*0.006</f>
        <v/>
      </c>
      <c r="AE573" s="15">
        <f>AC573*0.02</f>
        <v/>
      </c>
      <c r="AF573" s="15">
        <f>AC573-AD573-AE573</f>
        <v/>
      </c>
      <c r="AG573" s="15" t="n"/>
      <c r="AH573" s="15" t="n"/>
      <c r="AI573" s="15">
        <f>SUM(AG573:AH573)</f>
        <v/>
      </c>
      <c r="AJ573" s="15">
        <f>AF573-AB573+AG573+AH573</f>
        <v/>
      </c>
      <c r="AK573" s="15">
        <f>IF(C573="是","杭州","江西工厂")</f>
        <v/>
      </c>
      <c r="AL573" s="6" t="inlineStr">
        <is>
          <t>交易关闭</t>
        </is>
      </c>
      <c r="AM573" s="94" t="inlineStr">
        <is>
          <t>—</t>
        </is>
      </c>
      <c r="AN573" s="15" t="inlineStr">
        <is>
          <t>没有申请退款</t>
        </is>
      </c>
      <c r="AO573" s="15" t="n">
        <v>0</v>
      </c>
      <c r="AP573" s="15" t="n"/>
      <c r="AQ573" s="6" t="n"/>
      <c r="AR573" t="inlineStr">
        <is>
          <t>✓</t>
        </is>
      </c>
    </row>
    <row r="574" ht="24" customHeight="1">
      <c r="A574" s="16" t="inlineStr">
        <is>
          <t>淘宝</t>
        </is>
      </c>
      <c r="B574" s="14" t="inlineStr">
        <is>
          <t>4502100350037038917</t>
        </is>
      </c>
      <c r="C574" s="14" t="inlineStr">
        <is>
          <t>非已记录补单</t>
        </is>
      </c>
      <c r="D574" s="16" t="inlineStr">
        <is>
          <t>2026-03-01</t>
        </is>
      </c>
      <c r="E574" s="16" t="inlineStr">
        <is>
          <t>欧阳</t>
        </is>
      </c>
      <c r="F574" s="16" t="inlineStr">
        <is>
          <t>15578943204-3064</t>
        </is>
      </c>
      <c r="G574" s="16" t="inlineStr">
        <is>
          <t>湖南省 长沙市 浏阳市 集里街道天阔5栋902</t>
        </is>
      </c>
      <c r="H574" s="16" t="inlineStr">
        <is>
          <t>2026-03-26</t>
        </is>
      </c>
      <c r="I574" s="16" t="inlineStr">
        <is>
          <t>P24210070901</t>
        </is>
      </c>
      <c r="J574" s="16" t="inlineStr">
        <is>
          <t>榉木岩板餐桌 |榉木三角腿岩板餐桌</t>
        </is>
      </c>
      <c r="K574" s="16" t="inlineStr">
        <is>
          <t>榉木餐桌-1.2米</t>
        </is>
      </c>
      <c r="L574" s="16" t="inlineStr">
        <is>
          <t>否</t>
        </is>
      </c>
      <c r="M574" s="16" t="inlineStr">
        <is>
          <t>1</t>
        </is>
      </c>
      <c r="N574" s="16" t="n"/>
      <c r="O574" s="16" t="inlineStr">
        <is>
          <t>壹米滴答快运</t>
        </is>
      </c>
      <c r="P574" s="16" t="inlineStr">
        <is>
          <t>700898809906</t>
        </is>
      </c>
      <c r="Q574" s="16" t="inlineStr">
        <is>
          <t>P50863356234</t>
        </is>
      </c>
      <c r="R574" s="16">
        <f>IFERROR(SUMPRODUCT(('2-定价总表'!$A$3:$A$493="PPS"&amp;MID(I574,2,99))*('2-定价总表'!$C$3:$C$493=K574)*('2-定价总表'!$T$3:$T$493))*IF(M574="",1,M574),"")</f>
        <v/>
      </c>
      <c r="S574" s="16" t="n">
        <v>2620.05</v>
      </c>
      <c r="T574" s="16" t="n">
        <v>100</v>
      </c>
      <c r="U574" s="16" t="n">
        <v>30</v>
      </c>
      <c r="V574" s="16" t="n">
        <v>65</v>
      </c>
      <c r="W574" s="16" t="n">
        <v>301.5</v>
      </c>
      <c r="X574" s="16" t="n">
        <v>0</v>
      </c>
      <c r="Y574" s="90" t="n"/>
      <c r="Z574" s="16" t="n">
        <v>0</v>
      </c>
      <c r="AA574" s="16" t="n">
        <v>301.05</v>
      </c>
      <c r="AB574" s="16">
        <f>SUM(S574:AA574)</f>
        <v/>
      </c>
      <c r="AC574" s="16" t="inlineStr">
        <is>
          <t>2866.25</t>
        </is>
      </c>
      <c r="AD574" s="16">
        <f>AC574*0.006</f>
        <v/>
      </c>
      <c r="AE574" s="16">
        <f>AC574*0.02</f>
        <v/>
      </c>
      <c r="AF574" s="16">
        <f>AC574-AD574-AE574</f>
        <v/>
      </c>
      <c r="AG574" s="16" t="n"/>
      <c r="AH574" s="16" t="n"/>
      <c r="AI574" s="16">
        <f>SUM(AG574:AH574)</f>
        <v/>
      </c>
      <c r="AJ574" s="16">
        <f>AF574-AB574+AG574+AH574</f>
        <v/>
      </c>
      <c r="AK574" s="16">
        <f>IF(C574="是","杭州","江西工厂")</f>
        <v/>
      </c>
      <c r="AL574" s="9" t="inlineStr">
        <is>
          <t>交易成功</t>
        </is>
      </c>
      <c r="AM574" s="93" t="inlineStr">
        <is>
          <t>202603012200118692144 3563828</t>
        </is>
      </c>
      <c r="AN574" s="16" t="inlineStr">
        <is>
          <t>退款成功</t>
        </is>
      </c>
      <c r="AO574" s="16" t="n">
        <v>301.05</v>
      </c>
      <c r="AP574" s="16" t="n"/>
      <c r="AQ574" s="9" t="n"/>
      <c r="AR574" t="inlineStr">
        <is>
          <t>[待填]成本/费用字段</t>
        </is>
      </c>
    </row>
    <row r="575" ht="36" customHeight="1">
      <c r="A575" s="15" t="inlineStr">
        <is>
          <t>淘宝</t>
        </is>
      </c>
      <c r="B575" s="14" t="inlineStr">
        <is>
          <t>5090843163952813918</t>
        </is>
      </c>
      <c r="C575" s="14" t="inlineStr">
        <is>
          <t>是</t>
        </is>
      </c>
      <c r="D575" s="15" t="inlineStr">
        <is>
          <t>2026-03-01</t>
        </is>
      </c>
      <c r="E575" s="15" t="inlineStr">
        <is>
          <t>未知</t>
        </is>
      </c>
      <c r="F575" s="15" t="inlineStr">
        <is>
          <t>未知</t>
        </is>
      </c>
      <c r="G575" s="15" t="inlineStr">
        <is>
          <t>未知</t>
        </is>
      </c>
      <c r="H575" s="15" t="inlineStr">
        <is>
          <t>2026-03-04</t>
        </is>
      </c>
      <c r="I575" s="15" t="inlineStr">
        <is>
          <t>P23250050202</t>
        </is>
      </c>
      <c r="J575" s="15" t="inlineStr">
        <is>
          <t>万象餐边柜 |樱桃木旋转餐边柜</t>
        </is>
      </c>
      <c r="K575" s="15" t="inlineStr">
        <is>
          <t>旋转餐边柜-洞洞板-下柜（无桌）-1.6米</t>
        </is>
      </c>
      <c r="L575" s="15" t="n"/>
      <c r="M575" s="15" t="inlineStr">
        <is>
          <t>1</t>
        </is>
      </c>
      <c r="N575" s="15" t="n"/>
      <c r="O575" s="15" t="inlineStr">
        <is>
          <t>圆通速递</t>
        </is>
      </c>
      <c r="P575" s="15" t="inlineStr">
        <is>
          <t>YT2583766144568</t>
        </is>
      </c>
      <c r="Q575" s="15" t="n"/>
      <c r="R575" s="15">
        <f>IFERROR(SUMPRODUCT(('2-定价总表'!$A$3:$A$493="PPS"&amp;MID(I575,2,99))*('2-定价总表'!$C$3:$C$493=K575)*('2-定价总表'!$T$3:$T$493))*IF(M575="",1,M575),"")</f>
        <v/>
      </c>
      <c r="S575" s="49" t="n"/>
      <c r="T575" s="15" t="n"/>
      <c r="U575" s="15" t="n"/>
      <c r="V575" s="15" t="n"/>
      <c r="W575" s="15" t="n"/>
      <c r="X575" s="15" t="n"/>
      <c r="Y575" s="15" t="n"/>
      <c r="Z575" s="15" t="n"/>
      <c r="AA575" s="15" t="n"/>
      <c r="AB575" s="15">
        <f>SUM(S575:AA575)</f>
        <v/>
      </c>
      <c r="AC575" s="15" t="inlineStr">
        <is>
          <t>30.00</t>
        </is>
      </c>
      <c r="AD575" s="15">
        <f>AC575*0.006</f>
        <v/>
      </c>
      <c r="AE575" s="15">
        <f>AC575*0.02</f>
        <v/>
      </c>
      <c r="AF575" s="15">
        <f>AC575-AD575-AE575</f>
        <v/>
      </c>
      <c r="AG575" s="15" t="n"/>
      <c r="AH575" s="15" t="n"/>
      <c r="AI575" s="15">
        <f>SUM(AG575:AH575)</f>
        <v/>
      </c>
      <c r="AJ575" s="15">
        <f>AF575-AB575+AG575+AH575</f>
        <v/>
      </c>
      <c r="AK575" s="15">
        <f>IF(C575="是","杭州","江西工厂")</f>
        <v/>
      </c>
      <c r="AL575" s="6" t="inlineStr">
        <is>
          <t>交易成功</t>
        </is>
      </c>
      <c r="AM575" s="92" t="inlineStr">
        <is>
          <t>待匹配</t>
        </is>
      </c>
      <c r="AN575" s="15" t="inlineStr">
        <is>
          <t>没有申请退款</t>
        </is>
      </c>
      <c r="AO575" s="15" t="n">
        <v>0</v>
      </c>
      <c r="AP575" s="15" t="n"/>
      <c r="AQ575" s="6" t="n"/>
      <c r="AR575" t="inlineStr">
        <is>
          <t>✓</t>
        </is>
      </c>
    </row>
    <row r="576">
      <c r="A576" s="16" t="inlineStr">
        <is>
          <t>淘宝</t>
        </is>
      </c>
      <c r="B576" s="14" t="inlineStr">
        <is>
          <t>5090843163953813918</t>
        </is>
      </c>
      <c r="C576" s="14" t="inlineStr">
        <is>
          <t>是</t>
        </is>
      </c>
      <c r="D576" s="16" t="inlineStr">
        <is>
          <t>2026-03-01</t>
        </is>
      </c>
      <c r="E576" s="16" t="inlineStr">
        <is>
          <t>未知</t>
        </is>
      </c>
      <c r="F576" s="16" t="inlineStr">
        <is>
          <t>未知</t>
        </is>
      </c>
      <c r="G576" s="16" t="inlineStr">
        <is>
          <t>未知</t>
        </is>
      </c>
      <c r="H576" s="16" t="inlineStr">
        <is>
          <t>2026-03-04</t>
        </is>
      </c>
      <c r="I576" s="16" t="inlineStr">
        <is>
          <t>P26990050428</t>
        </is>
      </c>
      <c r="J576" s="16" t="inlineStr">
        <is>
          <t>商家安装sku</t>
        </is>
      </c>
      <c r="K576" s="16" t="inlineStr">
        <is>
          <t>商家安装sku</t>
        </is>
      </c>
      <c r="L576" s="16" t="n"/>
      <c r="M576" s="16" t="inlineStr">
        <is>
          <t>1</t>
        </is>
      </c>
      <c r="N576" s="16" t="n"/>
      <c r="O576" s="16" t="inlineStr">
        <is>
          <t>圆通速递</t>
        </is>
      </c>
      <c r="P576" s="16" t="inlineStr">
        <is>
          <t>YT2583766144568</t>
        </is>
      </c>
      <c r="Q576" s="16" t="n"/>
      <c r="R576" s="16">
        <f>IFERROR(SUMPRODUCT(('2-定价总表'!$A$3:$A$493="PPS"&amp;MID(I576,2,99))*('2-定价总表'!$C$3:$C$493=K576)*('2-定价总表'!$T$3:$T$493))*IF(M576="",1,M576),"")</f>
        <v/>
      </c>
      <c r="S576" s="49" t="n"/>
      <c r="T576" s="16" t="n"/>
      <c r="U576" s="16" t="n"/>
      <c r="V576" s="16" t="n"/>
      <c r="W576" s="16" t="n"/>
      <c r="X576" s="16" t="n"/>
      <c r="Y576" s="16" t="n"/>
      <c r="Z576" s="16" t="n"/>
      <c r="AA576" s="16" t="n"/>
      <c r="AB576" s="16">
        <f>SUM(S576:AA576)</f>
        <v/>
      </c>
      <c r="AC576" s="16" t="inlineStr">
        <is>
          <t>0.00</t>
        </is>
      </c>
      <c r="AD576" s="16">
        <f>AC576*0.006</f>
        <v/>
      </c>
      <c r="AE576" s="16">
        <f>AC576*0.02</f>
        <v/>
      </c>
      <c r="AF576" s="16">
        <f>AC576-AD576-AE576</f>
        <v/>
      </c>
      <c r="AG576" s="16" t="n"/>
      <c r="AH576" s="16" t="n"/>
      <c r="AI576" s="16">
        <f>SUM(AG576:AH576)</f>
        <v/>
      </c>
      <c r="AJ576" s="16">
        <f>AF576-AB576+AG576+AH576</f>
        <v/>
      </c>
      <c r="AK576" s="16">
        <f>IF(C576="是","杭州","江西工厂")</f>
        <v/>
      </c>
      <c r="AL576" s="9" t="inlineStr">
        <is>
          <t>交易成功</t>
        </is>
      </c>
      <c r="AM576" s="92" t="inlineStr">
        <is>
          <t>待匹配</t>
        </is>
      </c>
      <c r="AN576" s="16" t="inlineStr">
        <is>
          <t>没有申请退款</t>
        </is>
      </c>
      <c r="AO576" s="16" t="n">
        <v>0</v>
      </c>
      <c r="AP576" s="16" t="n"/>
      <c r="AQ576" s="9" t="n"/>
      <c r="AR576" t="inlineStr">
        <is>
          <t>✓</t>
        </is>
      </c>
    </row>
    <row r="577" ht="24" customHeight="1">
      <c r="A577" s="15" t="inlineStr">
        <is>
          <t>淘宝</t>
        </is>
      </c>
      <c r="B577" s="14" t="inlineStr">
        <is>
          <t>5090843163954813918</t>
        </is>
      </c>
      <c r="C577" s="14" t="inlineStr">
        <is>
          <t>是</t>
        </is>
      </c>
      <c r="D577" s="15" t="inlineStr">
        <is>
          <t>2026-03-01</t>
        </is>
      </c>
      <c r="E577" s="15" t="inlineStr">
        <is>
          <t>未知</t>
        </is>
      </c>
      <c r="F577" s="15" t="inlineStr">
        <is>
          <t>未知</t>
        </is>
      </c>
      <c r="G577" s="15" t="inlineStr">
        <is>
          <t>未知</t>
        </is>
      </c>
      <c r="H577" s="15" t="inlineStr">
        <is>
          <t>2026-03-04</t>
        </is>
      </c>
      <c r="I577" s="15" t="inlineStr">
        <is>
          <t>P26990090428</t>
        </is>
      </c>
      <c r="J577" s="15" t="inlineStr">
        <is>
          <t>淘宝自动生成sku-送货入户</t>
        </is>
      </c>
      <c r="K577" s="15" t="inlineStr">
        <is>
          <t>淘宝自动生成sku-送货入户</t>
        </is>
      </c>
      <c r="L577" s="15" t="n"/>
      <c r="M577" s="15" t="inlineStr">
        <is>
          <t>1</t>
        </is>
      </c>
      <c r="N577" s="15" t="n"/>
      <c r="O577" s="15" t="inlineStr">
        <is>
          <t>圆通速递</t>
        </is>
      </c>
      <c r="P577" s="15" t="inlineStr">
        <is>
          <t>YT2583766144568</t>
        </is>
      </c>
      <c r="Q577" s="15" t="n"/>
      <c r="R577" s="15">
        <f>IFERROR(SUMPRODUCT(('2-定价总表'!$A$3:$A$493="PPS"&amp;MID(I577,2,99))*('2-定价总表'!$C$3:$C$493=K577)*('2-定价总表'!$T$3:$T$493))*IF(M577="",1,M577),"")</f>
        <v/>
      </c>
      <c r="S577" s="49" t="n"/>
      <c r="T577" s="15" t="n"/>
      <c r="U577" s="15" t="n"/>
      <c r="V577" s="15" t="n"/>
      <c r="W577" s="15" t="n"/>
      <c r="X577" s="15" t="n"/>
      <c r="Y577" s="15" t="n"/>
      <c r="Z577" s="15" t="n"/>
      <c r="AA577" s="15" t="n"/>
      <c r="AB577" s="15">
        <f>SUM(S577:AA577)</f>
        <v/>
      </c>
      <c r="AC577" s="15" t="inlineStr">
        <is>
          <t>0.00</t>
        </is>
      </c>
      <c r="AD577" s="15">
        <f>AC577*0.006</f>
        <v/>
      </c>
      <c r="AE577" s="15">
        <f>AC577*0.02</f>
        <v/>
      </c>
      <c r="AF577" s="15">
        <f>AC577-AD577-AE577</f>
        <v/>
      </c>
      <c r="AG577" s="15" t="n"/>
      <c r="AH577" s="15" t="n"/>
      <c r="AI577" s="15">
        <f>SUM(AG577:AH577)</f>
        <v/>
      </c>
      <c r="AJ577" s="15">
        <f>AF577-AB577+AG577+AH577</f>
        <v/>
      </c>
      <c r="AK577" s="15">
        <f>IF(C577="是","杭州","江西工厂")</f>
        <v/>
      </c>
      <c r="AL577" s="6" t="inlineStr">
        <is>
          <t>交易成功</t>
        </is>
      </c>
      <c r="AM577" s="92" t="inlineStr">
        <is>
          <t>待匹配</t>
        </is>
      </c>
      <c r="AN577" s="15" t="inlineStr">
        <is>
          <t>没有申请退款</t>
        </is>
      </c>
      <c r="AO577" s="15" t="n">
        <v>0</v>
      </c>
      <c r="AP577" s="15" t="n"/>
      <c r="AQ577" s="6" t="n"/>
      <c r="AR577" t="inlineStr">
        <is>
          <t>✓</t>
        </is>
      </c>
    </row>
    <row r="578" ht="24" customHeight="1">
      <c r="A578" s="16" t="inlineStr">
        <is>
          <t>淘宝</t>
        </is>
      </c>
      <c r="B578" s="14" t="inlineStr">
        <is>
          <t>3269870544939821453</t>
        </is>
      </c>
      <c r="C578" s="14" t="inlineStr">
        <is>
          <t>是</t>
        </is>
      </c>
      <c r="D578" s="16" t="inlineStr">
        <is>
          <t>2026-03-01</t>
        </is>
      </c>
      <c r="E578" s="16" t="inlineStr">
        <is>
          <t>未知</t>
        </is>
      </c>
      <c r="F578" s="16" t="inlineStr">
        <is>
          <t>未知</t>
        </is>
      </c>
      <c r="G578" s="16" t="inlineStr">
        <is>
          <t>未知</t>
        </is>
      </c>
      <c r="H578" s="16" t="inlineStr">
        <is>
          <t>2026-03-04</t>
        </is>
      </c>
      <c r="I578" s="16" t="inlineStr">
        <is>
          <t>P25210100410</t>
        </is>
      </c>
      <c r="J578" s="16" t="inlineStr">
        <is>
          <t>畔色黑胡桃木岩板餐桌2025 |黑胡桃木三角腿餐桌</t>
        </is>
      </c>
      <c r="K578" s="16" t="inlineStr">
        <is>
          <t>黑胡桃木岩板-1.4米</t>
        </is>
      </c>
      <c r="L578" s="16" t="inlineStr">
        <is>
          <t>否</t>
        </is>
      </c>
      <c r="M578" s="16" t="inlineStr">
        <is>
          <t>1</t>
        </is>
      </c>
      <c r="N578" s="16" t="n"/>
      <c r="O578" s="16" t="inlineStr">
        <is>
          <t>圆通速递</t>
        </is>
      </c>
      <c r="P578" s="16" t="inlineStr">
        <is>
          <t>YT2583766146603</t>
        </is>
      </c>
      <c r="Q578" s="16" t="n"/>
      <c r="R578" s="16">
        <f>IFERROR(SUMPRODUCT(('2-定价总表'!$A$3:$A$493="PPS"&amp;MID(I578,2,99))*('2-定价总表'!$C$3:$C$493=K578)*('2-定价总表'!$T$3:$T$493))*IF(M578="",1,M578),"")</f>
        <v/>
      </c>
      <c r="S578" s="49" t="n"/>
      <c r="T578" s="16" t="n"/>
      <c r="U578" s="16" t="n"/>
      <c r="V578" s="16" t="n"/>
      <c r="W578" s="16" t="n"/>
      <c r="X578" s="16" t="n"/>
      <c r="Y578" s="16" t="n"/>
      <c r="Z578" s="16" t="n"/>
      <c r="AA578" s="16" t="n"/>
      <c r="AB578" s="16">
        <f>SUM(S578:AA578)</f>
        <v/>
      </c>
      <c r="AC578" s="16" t="inlineStr">
        <is>
          <t>35.00</t>
        </is>
      </c>
      <c r="AD578" s="16">
        <f>AC578*0.006</f>
        <v/>
      </c>
      <c r="AE578" s="16">
        <f>AC578*0.02</f>
        <v/>
      </c>
      <c r="AF578" s="16">
        <f>AC578-AD578-AE578</f>
        <v/>
      </c>
      <c r="AG578" s="16" t="n"/>
      <c r="AH578" s="16" t="n"/>
      <c r="AI578" s="16">
        <f>SUM(AG578:AH578)</f>
        <v/>
      </c>
      <c r="AJ578" s="16">
        <f>AF578-AB578+AG578+AH578</f>
        <v/>
      </c>
      <c r="AK578" s="16">
        <f>IF(C578="是","杭州","江西工厂")</f>
        <v/>
      </c>
      <c r="AL578" s="9" t="inlineStr">
        <is>
          <t>交易成功</t>
        </is>
      </c>
      <c r="AM578" s="92" t="inlineStr">
        <is>
          <t>待匹配</t>
        </is>
      </c>
      <c r="AN578" s="16" t="inlineStr">
        <is>
          <t>没有申请退款</t>
        </is>
      </c>
      <c r="AO578" s="16" t="n">
        <v>0</v>
      </c>
      <c r="AP578" s="16" t="n"/>
      <c r="AQ578" s="9" t="n"/>
      <c r="AR578" t="inlineStr">
        <is>
          <t>✓</t>
        </is>
      </c>
    </row>
    <row r="579" ht="36" customHeight="1">
      <c r="A579" s="15" t="inlineStr">
        <is>
          <t>淘宝</t>
        </is>
      </c>
      <c r="B579" s="14" t="inlineStr">
        <is>
          <t>3268791159251457052</t>
        </is>
      </c>
      <c r="C579" s="14" t="inlineStr">
        <is>
          <t>是</t>
        </is>
      </c>
      <c r="D579" s="15" t="inlineStr">
        <is>
          <t>2026-03-01</t>
        </is>
      </c>
      <c r="E579" s="15" t="inlineStr">
        <is>
          <t>未知</t>
        </is>
      </c>
      <c r="F579" s="15" t="inlineStr">
        <is>
          <t>未知</t>
        </is>
      </c>
      <c r="G579" s="15" t="inlineStr">
        <is>
          <t>未知</t>
        </is>
      </c>
      <c r="H579" s="15" t="inlineStr">
        <is>
          <t>2026-03-04</t>
        </is>
      </c>
      <c r="I579" s="15" t="inlineStr">
        <is>
          <t>P24450030915</t>
        </is>
      </c>
      <c r="J579" s="15" t="inlineStr">
        <is>
          <t>书柜-新 |樱桃木2024款书柜</t>
        </is>
      </c>
      <c r="K579" s="15" t="inlineStr">
        <is>
          <t>书柜-灵感抽屉柜（3块横隔板）-1.0米</t>
        </is>
      </c>
      <c r="L579" s="15" t="inlineStr">
        <is>
          <t>否</t>
        </is>
      </c>
      <c r="M579" s="15" t="inlineStr">
        <is>
          <t>1</t>
        </is>
      </c>
      <c r="N579" s="15" t="n"/>
      <c r="O579" s="15" t="inlineStr">
        <is>
          <t>圆通速递</t>
        </is>
      </c>
      <c r="P579" s="15" t="inlineStr">
        <is>
          <t>YT2583766147831</t>
        </is>
      </c>
      <c r="Q579" s="15" t="n"/>
      <c r="R579" s="15">
        <f>IFERROR(SUMPRODUCT(('2-定价总表'!$A$3:$A$493="PPS"&amp;MID(I579,2,99))*('2-定价总表'!$C$3:$C$493=K579)*('2-定价总表'!$T$3:$T$493))*IF(M579="",1,M579),"")</f>
        <v/>
      </c>
      <c r="S579" s="49" t="n"/>
      <c r="T579" s="15" t="n"/>
      <c r="U579" s="15" t="n"/>
      <c r="V579" s="15" t="n"/>
      <c r="W579" s="15" t="n"/>
      <c r="X579" s="15" t="n"/>
      <c r="Y579" s="15" t="n"/>
      <c r="Z579" s="15" t="n"/>
      <c r="AA579" s="15" t="n"/>
      <c r="AB579" s="15">
        <f>SUM(S579:AA579)</f>
        <v/>
      </c>
      <c r="AC579" s="15" t="inlineStr">
        <is>
          <t>20.00</t>
        </is>
      </c>
      <c r="AD579" s="15">
        <f>AC579*0.006</f>
        <v/>
      </c>
      <c r="AE579" s="15">
        <f>AC579*0.02</f>
        <v/>
      </c>
      <c r="AF579" s="15">
        <f>AC579-AD579-AE579</f>
        <v/>
      </c>
      <c r="AG579" s="15" t="n"/>
      <c r="AH579" s="15" t="n"/>
      <c r="AI579" s="15">
        <f>SUM(AG579:AH579)</f>
        <v/>
      </c>
      <c r="AJ579" s="15">
        <f>AF579-AB579+AG579+AH579</f>
        <v/>
      </c>
      <c r="AK579" s="15">
        <f>IF(C579="是","杭州","江西工厂")</f>
        <v/>
      </c>
      <c r="AL579" s="6" t="inlineStr">
        <is>
          <t>交易成功</t>
        </is>
      </c>
      <c r="AM579" s="93" t="inlineStr">
        <is>
          <t>202603012200117889145 7705760</t>
        </is>
      </c>
      <c r="AN579" s="15" t="inlineStr">
        <is>
          <t>没有申请退款</t>
        </is>
      </c>
      <c r="AO579" s="15" t="n">
        <v>0</v>
      </c>
      <c r="AP579" s="15" t="n"/>
      <c r="AQ579" s="6" t="n"/>
      <c r="AR579" t="inlineStr">
        <is>
          <t>✓</t>
        </is>
      </c>
    </row>
    <row r="580" ht="24" customHeight="1">
      <c r="A580" s="16" t="inlineStr">
        <is>
          <t>淘宝</t>
        </is>
      </c>
      <c r="B580" s="14" t="inlineStr">
        <is>
          <t>3268712355991779170</t>
        </is>
      </c>
      <c r="C580" s="14" t="inlineStr">
        <is>
          <t>是</t>
        </is>
      </c>
      <c r="D580" s="16" t="inlineStr">
        <is>
          <t>2026-03-01</t>
        </is>
      </c>
      <c r="E580" s="16" t="inlineStr">
        <is>
          <t>未知</t>
        </is>
      </c>
      <c r="F580" s="16" t="inlineStr">
        <is>
          <t>未知</t>
        </is>
      </c>
      <c r="G580" s="16" t="inlineStr">
        <is>
          <t>未知</t>
        </is>
      </c>
      <c r="H580" s="16" t="inlineStr">
        <is>
          <t>2026-03-04</t>
        </is>
      </c>
      <c r="I580" s="16" t="inlineStr">
        <is>
          <t>P25210110415</t>
        </is>
      </c>
      <c r="J580" s="16" t="inlineStr">
        <is>
          <t>畔色黑胡桃木微圆饭桌 |黑胡桃木大圆墩腿餐桌</t>
        </is>
      </c>
      <c r="K580" s="16" t="inlineStr">
        <is>
          <t>黑胡桃木实木-1.4米</t>
        </is>
      </c>
      <c r="L580" s="16" t="inlineStr">
        <is>
          <t>否</t>
        </is>
      </c>
      <c r="M580" s="16" t="inlineStr">
        <is>
          <t>1</t>
        </is>
      </c>
      <c r="N580" s="16" t="n"/>
      <c r="O580" s="16" t="inlineStr">
        <is>
          <t>圆通速递</t>
        </is>
      </c>
      <c r="P580" s="16" t="inlineStr">
        <is>
          <t>YT2583766143756</t>
        </is>
      </c>
      <c r="Q580" s="16" t="n"/>
      <c r="R580" s="16">
        <f>IFERROR(SUMPRODUCT(('2-定价总表'!$A$3:$A$493="PPS"&amp;MID(I580,2,99))*('2-定价总表'!$C$3:$C$493=K580)*('2-定价总表'!$T$3:$T$493))*IF(M580="",1,M580),"")</f>
        <v/>
      </c>
      <c r="S580" s="49" t="n"/>
      <c r="T580" s="16" t="n"/>
      <c r="U580" s="16" t="n"/>
      <c r="V580" s="16" t="n"/>
      <c r="W580" s="16" t="n"/>
      <c r="X580" s="16" t="n"/>
      <c r="Y580" s="16" t="n"/>
      <c r="Z580" s="16" t="n"/>
      <c r="AA580" s="16" t="n"/>
      <c r="AB580" s="16">
        <f>SUM(S580:AA580)</f>
        <v/>
      </c>
      <c r="AC580" s="16" t="inlineStr">
        <is>
          <t>30.00</t>
        </is>
      </c>
      <c r="AD580" s="16">
        <f>AC580*0.006</f>
        <v/>
      </c>
      <c r="AE580" s="16">
        <f>AC580*0.02</f>
        <v/>
      </c>
      <c r="AF580" s="16">
        <f>AC580-AD580-AE580</f>
        <v/>
      </c>
      <c r="AG580" s="16" t="n"/>
      <c r="AH580" s="16" t="n"/>
      <c r="AI580" s="16">
        <f>SUM(AG580:AH580)</f>
        <v/>
      </c>
      <c r="AJ580" s="16">
        <f>AF580-AB580+AG580+AH580</f>
        <v/>
      </c>
      <c r="AK580" s="16">
        <f>IF(C580="是","杭州","江西工厂")</f>
        <v/>
      </c>
      <c r="AL580" s="9" t="inlineStr">
        <is>
          <t>交易成功</t>
        </is>
      </c>
      <c r="AM580" s="92" t="inlineStr">
        <is>
          <t>待匹配</t>
        </is>
      </c>
      <c r="AN580" s="16" t="inlineStr">
        <is>
          <t>没有申请退款</t>
        </is>
      </c>
      <c r="AO580" s="16" t="n">
        <v>0</v>
      </c>
      <c r="AP580" s="16" t="n"/>
      <c r="AQ580" s="9" t="n"/>
      <c r="AR580" t="inlineStr">
        <is>
          <t>✓</t>
        </is>
      </c>
    </row>
    <row r="581" ht="24" customHeight="1">
      <c r="A581" s="15" t="inlineStr">
        <is>
          <t>淘宝</t>
        </is>
      </c>
      <c r="B581" s="14" t="inlineStr">
        <is>
          <t>5089739007248665716</t>
        </is>
      </c>
      <c r="C581" s="14" t="inlineStr">
        <is>
          <t>是</t>
        </is>
      </c>
      <c r="D581" s="15" t="inlineStr">
        <is>
          <t>2026-03-01</t>
        </is>
      </c>
      <c r="E581" s="15" t="inlineStr">
        <is>
          <t>未知</t>
        </is>
      </c>
      <c r="F581" s="15" t="inlineStr">
        <is>
          <t>未知</t>
        </is>
      </c>
      <c r="G581" s="15" t="inlineStr">
        <is>
          <t>未知</t>
        </is>
      </c>
      <c r="H581" s="15" t="inlineStr">
        <is>
          <t>2026-03-02</t>
        </is>
      </c>
      <c r="I581" s="15" t="inlineStr">
        <is>
          <t>P24410040513</t>
        </is>
      </c>
      <c r="J581" s="15" t="inlineStr">
        <is>
          <t>升降桌（带高台总价） |樱桃木2024款新升降桌</t>
        </is>
      </c>
      <c r="K581" s="15" t="inlineStr">
        <is>
          <t>升降桌-130cm 带高台</t>
        </is>
      </c>
      <c r="L581" s="15" t="inlineStr">
        <is>
          <t>否</t>
        </is>
      </c>
      <c r="M581" s="15" t="inlineStr">
        <is>
          <t>1</t>
        </is>
      </c>
      <c r="N581" s="15" t="n"/>
      <c r="O581" s="15" t="inlineStr">
        <is>
          <t>圆通速递</t>
        </is>
      </c>
      <c r="P581" s="15" t="inlineStr">
        <is>
          <t>YT2542820407164</t>
        </is>
      </c>
      <c r="Q581" s="15" t="n"/>
      <c r="R581" s="15">
        <f>IFERROR(SUMPRODUCT(('2-定价总表'!$A$3:$A$493="PPS"&amp;MID(I581,2,99))*('2-定价总表'!$C$3:$C$493=K581)*('2-定价总表'!$T$3:$T$493))*IF(M581="",1,M581),"")</f>
        <v/>
      </c>
      <c r="S581" s="49" t="n"/>
      <c r="T581" s="15" t="n"/>
      <c r="U581" s="15" t="n"/>
      <c r="V581" s="15" t="n"/>
      <c r="W581" s="15" t="n"/>
      <c r="X581" s="15" t="n"/>
      <c r="Y581" s="15" t="n"/>
      <c r="Z581" s="15" t="n"/>
      <c r="AA581" s="15" t="n"/>
      <c r="AB581" s="15">
        <f>SUM(S581:AA581)</f>
        <v/>
      </c>
      <c r="AC581" s="15" t="inlineStr">
        <is>
          <t>50.00</t>
        </is>
      </c>
      <c r="AD581" s="15">
        <f>AC581*0.006</f>
        <v/>
      </c>
      <c r="AE581" s="15">
        <f>AC581*0.02</f>
        <v/>
      </c>
      <c r="AF581" s="15">
        <f>AC581-AD581-AE581</f>
        <v/>
      </c>
      <c r="AG581" s="15" t="n"/>
      <c r="AH581" s="15" t="n"/>
      <c r="AI581" s="15">
        <f>SUM(AG581:AH581)</f>
        <v/>
      </c>
      <c r="AJ581" s="15">
        <f>AF581-AB581+AG581+AH581</f>
        <v/>
      </c>
      <c r="AK581" s="15">
        <f>IF(C581="是","杭州","江西工厂")</f>
        <v/>
      </c>
      <c r="AL581" s="6" t="inlineStr">
        <is>
          <t>交易成功</t>
        </is>
      </c>
      <c r="AM581" s="92" t="inlineStr">
        <is>
          <t>待匹配</t>
        </is>
      </c>
      <c r="AN581" s="15" t="inlineStr">
        <is>
          <t>没有申请退款</t>
        </is>
      </c>
      <c r="AO581" s="15" t="n">
        <v>0</v>
      </c>
      <c r="AP581" s="15" t="n"/>
      <c r="AQ581" s="6" t="n"/>
      <c r="AR581" t="inlineStr">
        <is>
          <t>✓</t>
        </is>
      </c>
    </row>
    <row r="582" ht="24" customHeight="1">
      <c r="A582" s="16" t="inlineStr">
        <is>
          <t>淘宝</t>
        </is>
      </c>
      <c r="B582" s="14" t="inlineStr">
        <is>
          <t>5090155489098665716</t>
        </is>
      </c>
      <c r="C582" s="14" t="inlineStr">
        <is>
          <t>非已记录补单</t>
        </is>
      </c>
      <c r="D582" s="16" t="inlineStr">
        <is>
          <t>2026-03-01</t>
        </is>
      </c>
      <c r="E582" s="16" t="inlineStr">
        <is>
          <t>未知</t>
        </is>
      </c>
      <c r="F582" s="16" t="inlineStr">
        <is>
          <t>未知</t>
        </is>
      </c>
      <c r="G582" s="16" t="inlineStr">
        <is>
          <t>未知</t>
        </is>
      </c>
      <c r="H582" s="16" t="n"/>
      <c r="I582" s="16" t="inlineStr">
        <is>
          <t>P24410040513</t>
        </is>
      </c>
      <c r="J582" s="16" t="inlineStr">
        <is>
          <t>升降桌（带高台总价） |樱桃木2024款新升降桌</t>
        </is>
      </c>
      <c r="K582" s="16" t="inlineStr">
        <is>
          <t>升降桌-130cm 带高台</t>
        </is>
      </c>
      <c r="L582" s="16" t="n"/>
      <c r="M582" s="16" t="inlineStr">
        <is>
          <t>1</t>
        </is>
      </c>
      <c r="N582" s="16" t="n"/>
      <c r="O582" s="16" t="n"/>
      <c r="P582" s="16" t="n"/>
      <c r="Q582" s="16" t="n"/>
      <c r="R582" s="16">
        <f>IFERROR(SUMPRODUCT(('2-定价总表'!$A$3:$A$493="PPS"&amp;MID(I582,2,99))*('2-定价总表'!$C$3:$C$493=K582)*('2-定价总表'!$T$3:$T$493))*IF(M582="",1,M582),"")</f>
        <v/>
      </c>
      <c r="S582" s="90" t="n"/>
      <c r="T582" s="90" t="n"/>
      <c r="U582" s="90" t="n"/>
      <c r="V582" s="90" t="n"/>
      <c r="W582" s="90" t="n"/>
      <c r="X582" s="90" t="n"/>
      <c r="Y582" s="90" t="n"/>
      <c r="Z582" s="90" t="n"/>
      <c r="AA582" s="90" t="n"/>
      <c r="AB582" s="16">
        <f>SUM(S582:AA582)</f>
        <v/>
      </c>
      <c r="AC582" s="16" t="n"/>
      <c r="AD582" s="16">
        <f>AC582*0.006</f>
        <v/>
      </c>
      <c r="AE582" s="16">
        <f>AC582*0.02</f>
        <v/>
      </c>
      <c r="AF582" s="16">
        <f>AC582-AD582-AE582</f>
        <v/>
      </c>
      <c r="AG582" s="16" t="n"/>
      <c r="AH582" s="16" t="n"/>
      <c r="AI582" s="16">
        <f>SUM(AG582:AH582)</f>
        <v/>
      </c>
      <c r="AJ582" s="16">
        <f>AF582-AB582+AG582+AH582</f>
        <v/>
      </c>
      <c r="AK582" s="16">
        <f>IF(C582="是","杭州","江西工厂")</f>
        <v/>
      </c>
      <c r="AL582" s="9" t="inlineStr">
        <is>
          <t>交易关闭</t>
        </is>
      </c>
      <c r="AM582" s="94" t="inlineStr">
        <is>
          <t>—</t>
        </is>
      </c>
      <c r="AN582" s="16" t="inlineStr">
        <is>
          <t>没有申请退款</t>
        </is>
      </c>
      <c r="AO582" s="16" t="n">
        <v>0</v>
      </c>
      <c r="AP582" s="16" t="n"/>
      <c r="AQ582" s="9" t="n"/>
      <c r="AR582" t="inlineStr">
        <is>
          <t>✓</t>
        </is>
      </c>
    </row>
    <row r="583" ht="24" customHeight="1">
      <c r="A583" s="15" t="inlineStr">
        <is>
          <t>淘宝</t>
        </is>
      </c>
      <c r="B583" s="14" t="inlineStr">
        <is>
          <t>3268154210078181868</t>
        </is>
      </c>
      <c r="C583" s="14" t="inlineStr">
        <is>
          <t>非已记录补单</t>
        </is>
      </c>
      <c r="D583" s="15" t="inlineStr">
        <is>
          <t>2026-03-01</t>
        </is>
      </c>
      <c r="E583" s="15" t="inlineStr">
        <is>
          <t>向兴</t>
        </is>
      </c>
      <c r="F583" s="15" t="inlineStr">
        <is>
          <t>18418998490-1813</t>
        </is>
      </c>
      <c r="G583" s="15" t="inlineStr">
        <is>
          <t>四川省 成都市 金牛区 金泉街道黄金东二路399号保利梧桐语速递易</t>
        </is>
      </c>
      <c r="H583" s="15" t="inlineStr">
        <is>
          <t>2026-04-03</t>
        </is>
      </c>
      <c r="I583" s="15" t="inlineStr">
        <is>
          <t>P25250100405</t>
        </is>
      </c>
      <c r="J583" s="15" t="inlineStr">
        <is>
          <t>樱桃木窄柜 |樱桃木1米餐边柜</t>
        </is>
      </c>
      <c r="K583" s="15" t="inlineStr">
        <is>
          <t>窄柜-整柜洞石背板-1.2米</t>
        </is>
      </c>
      <c r="L583" s="15" t="inlineStr">
        <is>
          <t>是</t>
        </is>
      </c>
      <c r="M583" s="15" t="inlineStr">
        <is>
          <t>1</t>
        </is>
      </c>
      <c r="N583" s="15" t="n"/>
      <c r="O583" s="15" t="inlineStr">
        <is>
          <t>壹米滴答快运</t>
        </is>
      </c>
      <c r="P583" s="15" t="inlineStr">
        <is>
          <t>700907570618</t>
        </is>
      </c>
      <c r="Q583" s="15" t="inlineStr">
        <is>
          <t>P50882161419</t>
        </is>
      </c>
      <c r="R583" s="91">
        <f>IFERROR(SUMPRODUCT(('2-定价总表'!$A$3:$A$493="PPS"&amp;MID(I583,2,99))*('2-定价总表'!$C$3:$C$493=K583)*('2-定价总表'!$T$3:$T$493))*IF(M583="",1,M583),"")</f>
        <v/>
      </c>
      <c r="S583" s="90" t="e">
        <v>#N/A</v>
      </c>
      <c r="T583" s="90" t="e">
        <v>#N/A</v>
      </c>
      <c r="U583" s="90" t="e">
        <v>#N/A</v>
      </c>
      <c r="V583" s="90" t="e">
        <v>#N/A</v>
      </c>
      <c r="W583" s="90" t="e">
        <v>#N/A</v>
      </c>
      <c r="X583" s="90" t="e">
        <v>#N/A</v>
      </c>
      <c r="Y583" s="90" t="n"/>
      <c r="Z583" s="90" t="e">
        <v>#N/A</v>
      </c>
      <c r="AA583" s="90" t="e">
        <v>#N/A</v>
      </c>
      <c r="AB583" s="15">
        <f>SUM(S583:AA583)</f>
        <v/>
      </c>
      <c r="AC583" s="15" t="inlineStr">
        <is>
          <t>85.00</t>
        </is>
      </c>
      <c r="AD583" s="15">
        <f>AC583*0.006</f>
        <v/>
      </c>
      <c r="AE583" s="15">
        <f>AC583*0.02</f>
        <v/>
      </c>
      <c r="AF583" s="15">
        <f>AC583-AD583-AE583</f>
        <v/>
      </c>
      <c r="AG583" s="15" t="n"/>
      <c r="AH583" s="15" t="n"/>
      <c r="AI583" s="15">
        <f>SUM(AG583:AH583)</f>
        <v/>
      </c>
      <c r="AJ583" s="15">
        <f>AF583-AB583+AG583+AH583</f>
        <v/>
      </c>
      <c r="AK583" s="15">
        <f>IF(C583="是","杭州","江西工厂")</f>
        <v/>
      </c>
      <c r="AL583" s="6" t="inlineStr">
        <is>
          <t>交易成功</t>
        </is>
      </c>
      <c r="AM583" s="93" t="inlineStr">
        <is>
          <t>202603012200115258143 4184257</t>
        </is>
      </c>
      <c r="AN583" s="15" t="inlineStr">
        <is>
          <t>没有申请退款</t>
        </is>
      </c>
      <c r="AO583" s="15" t="n">
        <v>0</v>
      </c>
      <c r="AP583" s="15" t="n"/>
      <c r="AQ583" s="6" t="n"/>
      <c r="AR583" s="88" t="inlineStr">
        <is>
          <t>公式错误/未解析: 产品理论成本、产品实际成本、实际运费、上楼费、安装费、订单赔付费
[待填]成本/费用字段</t>
        </is>
      </c>
    </row>
    <row r="584" ht="24" customHeight="1">
      <c r="A584" s="16" t="inlineStr">
        <is>
          <t>淘宝</t>
        </is>
      </c>
      <c r="B584" s="14" t="inlineStr">
        <is>
          <t>3268602372523215192</t>
        </is>
      </c>
      <c r="C584" s="14" t="inlineStr">
        <is>
          <t>非已记录补单</t>
        </is>
      </c>
      <c r="D584" s="16" t="inlineStr">
        <is>
          <t>2026-03-01</t>
        </is>
      </c>
      <c r="E584" s="16" t="inlineStr">
        <is>
          <t>未知</t>
        </is>
      </c>
      <c r="F584" s="16" t="inlineStr">
        <is>
          <t>未知</t>
        </is>
      </c>
      <c r="G584" s="16" t="inlineStr">
        <is>
          <t>未知</t>
        </is>
      </c>
      <c r="H584" s="16" t="n"/>
      <c r="I584" s="16" t="inlineStr">
        <is>
          <t>P24210070901</t>
        </is>
      </c>
      <c r="J584" s="16" t="inlineStr">
        <is>
          <t>榉木岩板餐桌 |榉木三角腿岩板餐桌</t>
        </is>
      </c>
      <c r="K584" s="16" t="inlineStr">
        <is>
          <t>榉木餐桌-1.2米</t>
        </is>
      </c>
      <c r="L584" s="16" t="n"/>
      <c r="M584" s="16" t="inlineStr">
        <is>
          <t>1</t>
        </is>
      </c>
      <c r="N584" s="16" t="n"/>
      <c r="O584" s="16" t="n"/>
      <c r="P584" s="16" t="n"/>
      <c r="Q584" s="16" t="n"/>
      <c r="R584" s="16">
        <f>IFERROR(SUMPRODUCT(('2-定价总表'!$A$3:$A$493="PPS"&amp;MID(I584,2,99))*('2-定价总表'!$C$3:$C$493=K584)*('2-定价总表'!$T$3:$T$493))*IF(M584="",1,M584),"")</f>
        <v/>
      </c>
      <c r="S584" s="90" t="n"/>
      <c r="T584" s="90" t="n"/>
      <c r="U584" s="90" t="n"/>
      <c r="V584" s="90" t="n"/>
      <c r="W584" s="90" t="n"/>
      <c r="X584" s="90" t="n"/>
      <c r="Y584" s="90" t="n"/>
      <c r="Z584" s="90" t="n"/>
      <c r="AA584" s="90" t="n"/>
      <c r="AB584" s="16">
        <f>SUM(S584:AA584)</f>
        <v/>
      </c>
      <c r="AC584" s="16" t="n"/>
      <c r="AD584" s="16">
        <f>AC584*0.006</f>
        <v/>
      </c>
      <c r="AE584" s="16">
        <f>AC584*0.02</f>
        <v/>
      </c>
      <c r="AF584" s="16">
        <f>AC584-AD584-AE584</f>
        <v/>
      </c>
      <c r="AG584" s="16" t="n"/>
      <c r="AH584" s="16" t="n"/>
      <c r="AI584" s="16">
        <f>SUM(AG584:AH584)</f>
        <v/>
      </c>
      <c r="AJ584" s="16">
        <f>AF584-AB584+AG584+AH584</f>
        <v/>
      </c>
      <c r="AK584" s="16">
        <f>IF(C584="是","杭州","江西工厂")</f>
        <v/>
      </c>
      <c r="AL584" s="9" t="inlineStr">
        <is>
          <t>交易关闭</t>
        </is>
      </c>
      <c r="AM584" s="94" t="inlineStr">
        <is>
          <t>—</t>
        </is>
      </c>
      <c r="AN584" s="16" t="inlineStr">
        <is>
          <t>没有申请退款</t>
        </is>
      </c>
      <c r="AO584" s="16" t="n">
        <v>0</v>
      </c>
      <c r="AP584" s="16" t="n"/>
      <c r="AQ584" s="9" t="n"/>
      <c r="AR584" t="inlineStr">
        <is>
          <t>✓</t>
        </is>
      </c>
    </row>
    <row r="585" ht="24" customHeight="1">
      <c r="A585" s="15" t="inlineStr">
        <is>
          <t>淘宝</t>
        </is>
      </c>
      <c r="B585" s="14" t="inlineStr">
        <is>
          <t>5089509651848336731</t>
        </is>
      </c>
      <c r="C585" s="14" t="inlineStr">
        <is>
          <t>非已记录补单</t>
        </is>
      </c>
      <c r="D585" s="15" t="inlineStr">
        <is>
          <t>2026-03-01</t>
        </is>
      </c>
      <c r="E585" s="15" t="inlineStr">
        <is>
          <t>陈</t>
        </is>
      </c>
      <c r="F585" s="15" t="inlineStr">
        <is>
          <t>18472623655-4507</t>
        </is>
      </c>
      <c r="G585" s="15" t="inlineStr">
        <is>
          <t>湖南省 长沙市 岳麓区 洋湖街道中海·阅山府6栋1单元1302</t>
        </is>
      </c>
      <c r="H585" s="15" t="inlineStr">
        <is>
          <t>2026-03-28</t>
        </is>
      </c>
      <c r="I585" s="15" t="inlineStr">
        <is>
          <t>P24210070901</t>
        </is>
      </c>
      <c r="J585" s="15" t="inlineStr">
        <is>
          <t>榉木岩板餐桌 |榉木三角腿岩板餐桌</t>
        </is>
      </c>
      <c r="K585" s="15" t="inlineStr">
        <is>
          <t>榉木餐桌-1.2米</t>
        </is>
      </c>
      <c r="L585" s="15" t="inlineStr">
        <is>
          <t>否</t>
        </is>
      </c>
      <c r="M585" s="15" t="inlineStr">
        <is>
          <t>1</t>
        </is>
      </c>
      <c r="N585" s="15" t="n"/>
      <c r="O585" s="15" t="inlineStr">
        <is>
          <t>壹米滴答快运</t>
        </is>
      </c>
      <c r="P585" s="15" t="inlineStr">
        <is>
          <t>700898810418</t>
        </is>
      </c>
      <c r="Q585" s="15" t="inlineStr">
        <is>
          <t>P50820577780</t>
        </is>
      </c>
      <c r="R585" s="91">
        <f>IFERROR(SUMPRODUCT(('2-定价总表'!$A$3:$A$493="PPS"&amp;MID(I585,2,99))*('2-定价总表'!$C$3:$C$493=K585)*('2-定价总表'!$T$3:$T$493))*IF(M585="",1,M585),"")</f>
        <v/>
      </c>
      <c r="S585" s="90" t="e">
        <v>#N/A</v>
      </c>
      <c r="T585" s="90" t="e">
        <v>#N/A</v>
      </c>
      <c r="U585" s="90" t="e">
        <v>#N/A</v>
      </c>
      <c r="V585" s="90" t="e">
        <v>#N/A</v>
      </c>
      <c r="W585" s="90" t="e">
        <v>#N/A</v>
      </c>
      <c r="X585" s="90" t="e">
        <v>#N/A</v>
      </c>
      <c r="Y585" s="90" t="n"/>
      <c r="Z585" s="90" t="e">
        <v>#N/A</v>
      </c>
      <c r="AA585" s="90" t="e">
        <v>#N/A</v>
      </c>
      <c r="AB585" s="15">
        <f>SUM(S585:AA585)</f>
        <v/>
      </c>
      <c r="AC585" s="15" t="inlineStr">
        <is>
          <t>2220.45</t>
        </is>
      </c>
      <c r="AD585" s="15">
        <f>AC585*0.006</f>
        <v/>
      </c>
      <c r="AE585" s="15">
        <f>AC585*0.02</f>
        <v/>
      </c>
      <c r="AF585" s="15">
        <f>AC585-AD585-AE585</f>
        <v/>
      </c>
      <c r="AG585" s="15" t="n"/>
      <c r="AH585" s="15" t="n"/>
      <c r="AI585" s="15">
        <f>SUM(AG585:AH585)</f>
        <v/>
      </c>
      <c r="AJ585" s="15">
        <f>AF585-AB585+AG585+AH585</f>
        <v/>
      </c>
      <c r="AK585" s="15">
        <f>IF(C585="是","杭州","江西工厂")</f>
        <v/>
      </c>
      <c r="AL585" s="6" t="inlineStr">
        <is>
          <t>交易成功</t>
        </is>
      </c>
      <c r="AM585" s="93" t="inlineStr">
        <is>
          <t>202603012200116594143 8442380</t>
        </is>
      </c>
      <c r="AN585" s="15" t="inlineStr">
        <is>
          <t>没有申请退款</t>
        </is>
      </c>
      <c r="AO585" s="15" t="n">
        <v>0</v>
      </c>
      <c r="AP585" s="15" t="n"/>
      <c r="AQ585" s="6" t="n"/>
      <c r="AR585" s="88" t="inlineStr">
        <is>
          <t>公式错误/未解析: 产品理论成本、产品实际成本、实际运费、上楼费、安装费、订单赔付费
[待填]成本/费用字段</t>
        </is>
      </c>
    </row>
    <row r="586" ht="24" customHeight="1">
      <c r="A586" s="16" t="inlineStr">
        <is>
          <t>淘宝</t>
        </is>
      </c>
      <c r="B586" s="14" t="inlineStr">
        <is>
          <t>5089674350584336731</t>
        </is>
      </c>
      <c r="C586" s="14" t="inlineStr">
        <is>
          <t>非已记录补单</t>
        </is>
      </c>
      <c r="D586" s="16" t="inlineStr">
        <is>
          <t>2026-03-01</t>
        </is>
      </c>
      <c r="E586" s="16" t="inlineStr">
        <is>
          <t>未知</t>
        </is>
      </c>
      <c r="F586" s="16" t="inlineStr">
        <is>
          <t>未知</t>
        </is>
      </c>
      <c r="G586" s="16" t="inlineStr">
        <is>
          <t>未知</t>
        </is>
      </c>
      <c r="H586" s="16" t="n"/>
      <c r="I586" s="16" t="inlineStr">
        <is>
          <t>P24210070901</t>
        </is>
      </c>
      <c r="J586" s="16" t="inlineStr">
        <is>
          <t>榉木岩板餐桌 |榉木三角腿岩板餐桌</t>
        </is>
      </c>
      <c r="K586" s="16" t="inlineStr">
        <is>
          <t>榉木餐桌-1.2米</t>
        </is>
      </c>
      <c r="L586" s="16" t="n"/>
      <c r="M586" s="16" t="inlineStr">
        <is>
          <t>1</t>
        </is>
      </c>
      <c r="N586" s="16" t="n"/>
      <c r="O586" s="16" t="n"/>
      <c r="P586" s="16" t="n"/>
      <c r="Q586" s="16" t="n"/>
      <c r="R586" s="16">
        <f>IFERROR(SUMPRODUCT(('2-定价总表'!$A$3:$A$493="PPS"&amp;MID(I586,2,99))*('2-定价总表'!$C$3:$C$493=K586)*('2-定价总表'!$T$3:$T$493))*IF(M586="",1,M586),"")</f>
        <v/>
      </c>
      <c r="S586" s="90" t="n"/>
      <c r="T586" s="90" t="n"/>
      <c r="U586" s="90" t="n"/>
      <c r="V586" s="90" t="n"/>
      <c r="W586" s="90" t="n"/>
      <c r="X586" s="90" t="n"/>
      <c r="Y586" s="90" t="n"/>
      <c r="Z586" s="90" t="n"/>
      <c r="AA586" s="90" t="n"/>
      <c r="AB586" s="16">
        <f>SUM(S586:AA586)</f>
        <v/>
      </c>
      <c r="AC586" s="16" t="n"/>
      <c r="AD586" s="16">
        <f>AC586*0.006</f>
        <v/>
      </c>
      <c r="AE586" s="16">
        <f>AC586*0.02</f>
        <v/>
      </c>
      <c r="AF586" s="16">
        <f>AC586-AD586-AE586</f>
        <v/>
      </c>
      <c r="AG586" s="16" t="n"/>
      <c r="AH586" s="16" t="n"/>
      <c r="AI586" s="16">
        <f>SUM(AG586:AH586)</f>
        <v/>
      </c>
      <c r="AJ586" s="16">
        <f>AF586-AB586+AG586+AH586</f>
        <v/>
      </c>
      <c r="AK586" s="16">
        <f>IF(C586="是","杭州","江西工厂")</f>
        <v/>
      </c>
      <c r="AL586" s="9" t="inlineStr">
        <is>
          <t>交易关闭</t>
        </is>
      </c>
      <c r="AM586" s="94" t="inlineStr">
        <is>
          <t>—</t>
        </is>
      </c>
      <c r="AN586" s="16" t="inlineStr">
        <is>
          <t>没有申请退款</t>
        </is>
      </c>
      <c r="AO586" s="16" t="n">
        <v>0</v>
      </c>
      <c r="AP586" s="16" t="n"/>
      <c r="AQ586" s="9" t="n"/>
      <c r="AR586" t="inlineStr">
        <is>
          <t>✓</t>
        </is>
      </c>
    </row>
    <row r="587" ht="24" customHeight="1">
      <c r="A587" s="15" t="inlineStr">
        <is>
          <t>淘宝</t>
        </is>
      </c>
      <c r="B587" s="14" t="inlineStr">
        <is>
          <t>5089674278327336731</t>
        </is>
      </c>
      <c r="C587" s="14" t="inlineStr">
        <is>
          <t>非已记录补单</t>
        </is>
      </c>
      <c r="D587" s="15" t="inlineStr">
        <is>
          <t>2026-03-01</t>
        </is>
      </c>
      <c r="E587" s="15" t="inlineStr">
        <is>
          <t>未知</t>
        </is>
      </c>
      <c r="F587" s="15" t="inlineStr">
        <is>
          <t>未知</t>
        </is>
      </c>
      <c r="G587" s="15" t="inlineStr">
        <is>
          <t>未知</t>
        </is>
      </c>
      <c r="H587" s="15" t="n"/>
      <c r="I587" s="15" t="inlineStr">
        <is>
          <t>P24210070901</t>
        </is>
      </c>
      <c r="J587" s="15" t="inlineStr">
        <is>
          <t>榉木岩板餐桌 |榉木三角腿岩板餐桌</t>
        </is>
      </c>
      <c r="K587" s="15" t="inlineStr">
        <is>
          <t>榉木餐桌-1.2米</t>
        </is>
      </c>
      <c r="L587" s="15" t="n"/>
      <c r="M587" s="15" t="inlineStr">
        <is>
          <t>1</t>
        </is>
      </c>
      <c r="N587" s="15" t="n"/>
      <c r="O587" s="15" t="n"/>
      <c r="P587" s="15" t="n"/>
      <c r="Q587" s="15" t="n"/>
      <c r="R587" s="15">
        <f>IFERROR(SUMPRODUCT(('2-定价总表'!$A$3:$A$493="PPS"&amp;MID(I587,2,99))*('2-定价总表'!$C$3:$C$493=K587)*('2-定价总表'!$T$3:$T$493))*IF(M587="",1,M587),"")</f>
        <v/>
      </c>
      <c r="S587" s="90" t="n"/>
      <c r="T587" s="90" t="n"/>
      <c r="U587" s="90" t="n"/>
      <c r="V587" s="90" t="n"/>
      <c r="W587" s="90" t="n"/>
      <c r="X587" s="90" t="n"/>
      <c r="Y587" s="90" t="n"/>
      <c r="Z587" s="90" t="n"/>
      <c r="AA587" s="90" t="n"/>
      <c r="AB587" s="15">
        <f>SUM(S587:AA587)</f>
        <v/>
      </c>
      <c r="AC587" s="15" t="inlineStr">
        <is>
          <t>2233.64</t>
        </is>
      </c>
      <c r="AD587" s="15">
        <f>AC587*0.006</f>
        <v/>
      </c>
      <c r="AE587" s="15">
        <f>AC587*0.02</f>
        <v/>
      </c>
      <c r="AF587" s="15">
        <f>AC587-AD587-AE587</f>
        <v/>
      </c>
      <c r="AG587" s="15" t="n"/>
      <c r="AH587" s="15" t="n"/>
      <c r="AI587" s="15">
        <f>SUM(AG587:AH587)</f>
        <v/>
      </c>
      <c r="AJ587" s="15">
        <f>AF587-AB587+AG587+AH587</f>
        <v/>
      </c>
      <c r="AK587" s="15">
        <f>IF(C587="是","杭州","江西工厂")</f>
        <v/>
      </c>
      <c r="AL587" s="6" t="inlineStr">
        <is>
          <t>交易关闭</t>
        </is>
      </c>
      <c r="AM587" s="94" t="inlineStr">
        <is>
          <t>—</t>
        </is>
      </c>
      <c r="AN587" s="15" t="inlineStr">
        <is>
          <t>退款成功</t>
        </is>
      </c>
      <c r="AO587" s="15" t="n">
        <v>2233.64</v>
      </c>
      <c r="AP587" s="15" t="n"/>
      <c r="AQ587" s="6" t="n"/>
      <c r="AR587" t="inlineStr">
        <is>
          <t>✓</t>
        </is>
      </c>
    </row>
    <row r="588" ht="24" customHeight="1">
      <c r="A588" s="16" t="inlineStr">
        <is>
          <t>淘宝</t>
        </is>
      </c>
      <c r="B588" s="14" t="inlineStr">
        <is>
          <t>4502079363036165426</t>
        </is>
      </c>
      <c r="C588" s="14" t="inlineStr">
        <is>
          <t>是</t>
        </is>
      </c>
      <c r="D588" s="16" t="inlineStr">
        <is>
          <t>2026-02-28</t>
        </is>
      </c>
      <c r="E588" s="16" t="inlineStr">
        <is>
          <t>未知</t>
        </is>
      </c>
      <c r="F588" s="16" t="inlineStr">
        <is>
          <t>未知</t>
        </is>
      </c>
      <c r="G588" s="16" t="inlineStr">
        <is>
          <t>未知</t>
        </is>
      </c>
      <c r="H588" s="16" t="inlineStr">
        <is>
          <t>2026-03-02</t>
        </is>
      </c>
      <c r="I588" s="16" t="inlineStr">
        <is>
          <t>P24210050510</t>
        </is>
      </c>
      <c r="J588" s="16" t="inlineStr">
        <is>
          <t>畔色岩板餐桌 |樱桃木老款岩板餐桌</t>
        </is>
      </c>
      <c r="K588" s="16" t="inlineStr">
        <is>
          <t>岩板餐桌-120cm</t>
        </is>
      </c>
      <c r="L588" s="16" t="inlineStr">
        <is>
          <t>否</t>
        </is>
      </c>
      <c r="M588" s="16" t="inlineStr">
        <is>
          <t>1</t>
        </is>
      </c>
      <c r="N588" s="16" t="n"/>
      <c r="O588" s="16" t="inlineStr">
        <is>
          <t>圆通速递</t>
        </is>
      </c>
      <c r="P588" s="16" t="inlineStr">
        <is>
          <t>YT2542820411091</t>
        </is>
      </c>
      <c r="Q588" s="16" t="n"/>
      <c r="R588" s="16">
        <f>IFERROR(SUMPRODUCT(('2-定价总表'!$A$3:$A$493="PPS"&amp;MID(I588,2,99))*('2-定价总表'!$C$3:$C$493=K588)*('2-定价总表'!$T$3:$T$493))*IF(M588="",1,M588),"")</f>
        <v/>
      </c>
      <c r="S588" s="49" t="n"/>
      <c r="T588" s="16" t="n"/>
      <c r="U588" s="16" t="n"/>
      <c r="V588" s="16" t="n"/>
      <c r="W588" s="16" t="n"/>
      <c r="X588" s="16" t="n"/>
      <c r="Y588" s="16" t="n"/>
      <c r="Z588" s="16" t="n"/>
      <c r="AA588" s="16" t="n"/>
      <c r="AB588" s="16">
        <f>SUM(S588:AA588)</f>
        <v/>
      </c>
      <c r="AC588" s="16" t="inlineStr">
        <is>
          <t>27.00</t>
        </is>
      </c>
      <c r="AD588" s="16">
        <f>AC588*0.006</f>
        <v/>
      </c>
      <c r="AE588" s="16">
        <f>AC588*0.02</f>
        <v/>
      </c>
      <c r="AF588" s="16">
        <f>AC588-AD588-AE588</f>
        <v/>
      </c>
      <c r="AG588" s="16" t="n"/>
      <c r="AH588" s="16" t="n"/>
      <c r="AI588" s="16">
        <f>SUM(AG588:AH588)</f>
        <v/>
      </c>
      <c r="AJ588" s="16">
        <f>AF588-AB588+AG588+AH588</f>
        <v/>
      </c>
      <c r="AK588" s="16">
        <f>IF(C588="是","杭州","江西工厂")</f>
        <v/>
      </c>
      <c r="AL588" s="9" t="inlineStr">
        <is>
          <t>交易成功</t>
        </is>
      </c>
      <c r="AM588" s="92" t="inlineStr">
        <is>
          <t>待匹配</t>
        </is>
      </c>
      <c r="AN588" s="16" t="inlineStr">
        <is>
          <t>没有申请退款</t>
        </is>
      </c>
      <c r="AO588" s="16" t="n">
        <v>0</v>
      </c>
      <c r="AP588" s="16" t="n"/>
      <c r="AQ588" s="9" t="n"/>
      <c r="AR588" t="inlineStr">
        <is>
          <t>✓</t>
        </is>
      </c>
    </row>
    <row r="589" ht="24" customHeight="1">
      <c r="A589" s="15" t="inlineStr">
        <is>
          <t>淘宝</t>
        </is>
      </c>
      <c r="B589" s="14" t="inlineStr">
        <is>
          <t>5089302003920458311</t>
        </is>
      </c>
      <c r="C589" s="14" t="inlineStr">
        <is>
          <t>是</t>
        </is>
      </c>
      <c r="D589" s="15" t="inlineStr">
        <is>
          <t>2026-02-28</t>
        </is>
      </c>
      <c r="E589" s="15" t="inlineStr">
        <is>
          <t>未知</t>
        </is>
      </c>
      <c r="F589" s="15" t="inlineStr">
        <is>
          <t>未知</t>
        </is>
      </c>
      <c r="G589" s="15" t="inlineStr">
        <is>
          <t>未知</t>
        </is>
      </c>
      <c r="H589" s="15" t="inlineStr">
        <is>
          <t>2026-03-02</t>
        </is>
      </c>
      <c r="I589" s="15" t="inlineStr">
        <is>
          <t>P25250090403</t>
        </is>
      </c>
      <c r="J589" s="15" t="inlineStr">
        <is>
          <t>樱桃木基础餐边柜 |樱桃木AA柱餐边柜</t>
        </is>
      </c>
      <c r="K589" s="15" t="inlineStr">
        <is>
          <t>基础柜-整柜洞洞板背板-2.1米</t>
        </is>
      </c>
      <c r="L589" s="15" t="inlineStr">
        <is>
          <t>否</t>
        </is>
      </c>
      <c r="M589" s="15" t="inlineStr">
        <is>
          <t>1</t>
        </is>
      </c>
      <c r="N589" s="15" t="n"/>
      <c r="O589" s="15" t="inlineStr">
        <is>
          <t>圆通速递</t>
        </is>
      </c>
      <c r="P589" s="15" t="inlineStr">
        <is>
          <t>YT2583671231221</t>
        </is>
      </c>
      <c r="Q589" s="15" t="n"/>
      <c r="R589" s="15">
        <f>IFERROR(SUMPRODUCT(('2-定价总表'!$A$3:$A$493="PPS"&amp;MID(I589,2,99))*('2-定价总表'!$C$3:$C$493=K589)*('2-定价总表'!$T$3:$T$493))*IF(M589="",1,M589),"")</f>
        <v/>
      </c>
      <c r="S589" s="49" t="n"/>
      <c r="T589" s="15" t="n"/>
      <c r="U589" s="15" t="n"/>
      <c r="V589" s="15" t="n"/>
      <c r="W589" s="15" t="n"/>
      <c r="X589" s="15" t="n"/>
      <c r="Y589" s="15" t="n"/>
      <c r="Z589" s="15" t="n"/>
      <c r="AA589" s="15" t="n"/>
      <c r="AB589" s="15">
        <f>SUM(S589:AA589)</f>
        <v/>
      </c>
      <c r="AC589" s="15" t="inlineStr">
        <is>
          <t>21.00</t>
        </is>
      </c>
      <c r="AD589" s="15">
        <f>AC589*0.006</f>
        <v/>
      </c>
      <c r="AE589" s="15">
        <f>AC589*0.02</f>
        <v/>
      </c>
      <c r="AF589" s="15">
        <f>AC589-AD589-AE589</f>
        <v/>
      </c>
      <c r="AG589" s="15" t="n"/>
      <c r="AH589" s="15" t="n"/>
      <c r="AI589" s="15">
        <f>SUM(AG589:AH589)</f>
        <v/>
      </c>
      <c r="AJ589" s="15">
        <f>AF589-AB589+AG589+AH589</f>
        <v/>
      </c>
      <c r="AK589" s="15">
        <f>IF(C589="是","杭州","江西工厂")</f>
        <v/>
      </c>
      <c r="AL589" s="6" t="inlineStr">
        <is>
          <t>交易成功</t>
        </is>
      </c>
      <c r="AM589" s="92" t="inlineStr">
        <is>
          <t>待匹配</t>
        </is>
      </c>
      <c r="AN589" s="15" t="inlineStr">
        <is>
          <t>没有申请退款</t>
        </is>
      </c>
      <c r="AO589" s="15" t="n">
        <v>0</v>
      </c>
      <c r="AP589" s="15" t="n"/>
      <c r="AQ589" s="6" t="n"/>
      <c r="AR589" t="inlineStr">
        <is>
          <t>✓</t>
        </is>
      </c>
    </row>
    <row r="590" ht="24" customHeight="1">
      <c r="A590" s="16" t="inlineStr">
        <is>
          <t>淘宝</t>
        </is>
      </c>
      <c r="B590" s="14" t="inlineStr">
        <is>
          <t>3268297272252183669</t>
        </is>
      </c>
      <c r="C590" s="14" t="inlineStr">
        <is>
          <t>是</t>
        </is>
      </c>
      <c r="D590" s="16" t="inlineStr">
        <is>
          <t>2026-02-28</t>
        </is>
      </c>
      <c r="E590" s="16" t="inlineStr">
        <is>
          <t>未知</t>
        </is>
      </c>
      <c r="F590" s="16" t="inlineStr">
        <is>
          <t>未知</t>
        </is>
      </c>
      <c r="G590" s="16" t="inlineStr">
        <is>
          <t>未知</t>
        </is>
      </c>
      <c r="H590" s="16" t="inlineStr">
        <is>
          <t>2026-03-02</t>
        </is>
      </c>
      <c r="I590" s="16" t="inlineStr">
        <is>
          <t>P24250070901</t>
        </is>
      </c>
      <c r="J590" s="16" t="inlineStr">
        <is>
          <t>榉木餐边柜</t>
        </is>
      </c>
      <c r="K590" s="16" t="inlineStr">
        <is>
          <t>榉木餐边柜-下柜-2.1米</t>
        </is>
      </c>
      <c r="L590" s="16" t="inlineStr">
        <is>
          <t>否</t>
        </is>
      </c>
      <c r="M590" s="16" t="inlineStr">
        <is>
          <t>1</t>
        </is>
      </c>
      <c r="N590" s="16" t="n"/>
      <c r="O590" s="16" t="inlineStr">
        <is>
          <t>圆通速递</t>
        </is>
      </c>
      <c r="P590" s="16" t="inlineStr">
        <is>
          <t>YT2537763939432</t>
        </is>
      </c>
      <c r="Q590" s="16" t="n"/>
      <c r="R590" s="16">
        <f>IFERROR(SUMPRODUCT(('2-定价总表'!$A$3:$A$493="PPS"&amp;MID(I590,2,99))*('2-定价总表'!$C$3:$C$493=K590)*('2-定价总表'!$T$3:$T$493))*IF(M590="",1,M590),"")</f>
        <v/>
      </c>
      <c r="S590" s="49" t="n"/>
      <c r="T590" s="16" t="n"/>
      <c r="U590" s="16" t="n"/>
      <c r="V590" s="16" t="n"/>
      <c r="W590" s="16" t="n"/>
      <c r="X590" s="16" t="n"/>
      <c r="Y590" s="16" t="n"/>
      <c r="Z590" s="16" t="n"/>
      <c r="AA590" s="16" t="n"/>
      <c r="AB590" s="16">
        <f>SUM(S590:AA590)</f>
        <v/>
      </c>
      <c r="AC590" s="16" t="inlineStr">
        <is>
          <t>26.00</t>
        </is>
      </c>
      <c r="AD590" s="16">
        <f>AC590*0.006</f>
        <v/>
      </c>
      <c r="AE590" s="16">
        <f>AC590*0.02</f>
        <v/>
      </c>
      <c r="AF590" s="16">
        <f>AC590-AD590-AE590</f>
        <v/>
      </c>
      <c r="AG590" s="16" t="n"/>
      <c r="AH590" s="16" t="n"/>
      <c r="AI590" s="16">
        <f>SUM(AG590:AH590)</f>
        <v/>
      </c>
      <c r="AJ590" s="16">
        <f>AF590-AB590+AG590+AH590</f>
        <v/>
      </c>
      <c r="AK590" s="16">
        <f>IF(C590="是","杭州","江西工厂")</f>
        <v/>
      </c>
      <c r="AL590" s="9" t="inlineStr">
        <is>
          <t>交易成功</t>
        </is>
      </c>
      <c r="AM590" s="92" t="inlineStr">
        <is>
          <t>待匹配</t>
        </is>
      </c>
      <c r="AN590" s="16" t="inlineStr">
        <is>
          <t>没有申请退款</t>
        </is>
      </c>
      <c r="AO590" s="16" t="n">
        <v>0</v>
      </c>
      <c r="AP590" s="16" t="n"/>
      <c r="AQ590" s="9" t="n"/>
      <c r="AR590" t="inlineStr">
        <is>
          <t>✓</t>
        </is>
      </c>
    </row>
    <row r="591" ht="24" customHeight="1">
      <c r="A591" s="15" t="inlineStr">
        <is>
          <t>淘宝</t>
        </is>
      </c>
      <c r="B591" s="14" t="inlineStr">
        <is>
          <t>5089157103689267940</t>
        </is>
      </c>
      <c r="C591" s="14" t="inlineStr">
        <is>
          <t>是</t>
        </is>
      </c>
      <c r="D591" s="15" t="inlineStr">
        <is>
          <t>2026-02-28</t>
        </is>
      </c>
      <c r="E591" s="15" t="inlineStr">
        <is>
          <t>未知</t>
        </is>
      </c>
      <c r="F591" s="15" t="inlineStr">
        <is>
          <t>未知</t>
        </is>
      </c>
      <c r="G591" s="15" t="inlineStr">
        <is>
          <t>未知</t>
        </is>
      </c>
      <c r="H591" s="15" t="inlineStr">
        <is>
          <t>2026-03-02</t>
        </is>
      </c>
      <c r="I591" s="15" t="inlineStr">
        <is>
          <t>P24350010410</t>
        </is>
      </c>
      <c r="J591" s="15" t="inlineStr">
        <is>
          <t>畔色斗柜-普通 |樱桃木标准款九斗柜</t>
        </is>
      </c>
      <c r="K591" s="15" t="inlineStr">
        <is>
          <t>斗柜-普通版-1.6米-岩板台面</t>
        </is>
      </c>
      <c r="L591" s="15" t="inlineStr">
        <is>
          <t>否</t>
        </is>
      </c>
      <c r="M591" s="15" t="inlineStr">
        <is>
          <t>1</t>
        </is>
      </c>
      <c r="N591" s="15" t="n"/>
      <c r="O591" s="15" t="inlineStr">
        <is>
          <t>圆通速递</t>
        </is>
      </c>
      <c r="P591" s="15" t="inlineStr">
        <is>
          <t>YT2583671243341</t>
        </is>
      </c>
      <c r="Q591" s="15" t="n"/>
      <c r="R591" s="15">
        <f>IFERROR(SUMPRODUCT(('2-定价总表'!$A$3:$A$493="PPS"&amp;MID(I591,2,99))*('2-定价总表'!$C$3:$C$493=K591)*('2-定价总表'!$T$3:$T$493))*IF(M591="",1,M591),"")</f>
        <v/>
      </c>
      <c r="S591" s="49" t="n"/>
      <c r="T591" s="15" t="n"/>
      <c r="U591" s="15" t="n"/>
      <c r="V591" s="15" t="n"/>
      <c r="W591" s="15" t="n"/>
      <c r="X591" s="15" t="n"/>
      <c r="Y591" s="15" t="n"/>
      <c r="Z591" s="15" t="n"/>
      <c r="AA591" s="15" t="n"/>
      <c r="AB591" s="15">
        <f>SUM(S591:AA591)</f>
        <v/>
      </c>
      <c r="AC591" s="15" t="inlineStr">
        <is>
          <t>25.00</t>
        </is>
      </c>
      <c r="AD591" s="15">
        <f>AC591*0.006</f>
        <v/>
      </c>
      <c r="AE591" s="15">
        <f>AC591*0.02</f>
        <v/>
      </c>
      <c r="AF591" s="15">
        <f>AC591-AD591-AE591</f>
        <v/>
      </c>
      <c r="AG591" s="15" t="n"/>
      <c r="AH591" s="15" t="n"/>
      <c r="AI591" s="15">
        <f>SUM(AG591:AH591)</f>
        <v/>
      </c>
      <c r="AJ591" s="15">
        <f>AF591-AB591+AG591+AH591</f>
        <v/>
      </c>
      <c r="AK591" s="15">
        <f>IF(C591="是","杭州","江西工厂")</f>
        <v/>
      </c>
      <c r="AL591" s="6" t="inlineStr">
        <is>
          <t>交易成功</t>
        </is>
      </c>
      <c r="AM591" s="93" t="inlineStr">
        <is>
          <t>202602282300112736141 4913098</t>
        </is>
      </c>
      <c r="AN591" s="15" t="inlineStr">
        <is>
          <t>没有申请退款</t>
        </is>
      </c>
      <c r="AO591" s="15" t="n">
        <v>0</v>
      </c>
      <c r="AP591" s="15" t="n"/>
      <c r="AQ591" s="6" t="n"/>
      <c r="AR591" t="inlineStr">
        <is>
          <t>✓</t>
        </is>
      </c>
    </row>
    <row r="592" ht="24" customHeight="1">
      <c r="A592" s="16" t="inlineStr">
        <is>
          <t>淘宝</t>
        </is>
      </c>
      <c r="B592" s="14" t="inlineStr">
        <is>
          <t>3268158096025136967</t>
        </is>
      </c>
      <c r="C592" s="14" t="inlineStr">
        <is>
          <t>是</t>
        </is>
      </c>
      <c r="D592" s="16" t="inlineStr">
        <is>
          <t>2026-02-28</t>
        </is>
      </c>
      <c r="E592" s="16" t="inlineStr">
        <is>
          <t>未知</t>
        </is>
      </c>
      <c r="F592" s="16" t="inlineStr">
        <is>
          <t>未知</t>
        </is>
      </c>
      <c r="G592" s="16" t="inlineStr">
        <is>
          <t>未知</t>
        </is>
      </c>
      <c r="H592" s="16" t="inlineStr">
        <is>
          <t>2026-03-02</t>
        </is>
      </c>
      <c r="I592" s="16" t="inlineStr">
        <is>
          <t>P25250090403</t>
        </is>
      </c>
      <c r="J592" s="16" t="inlineStr">
        <is>
          <t>樱桃木基础餐边柜 |樱桃木AA柱餐边柜</t>
        </is>
      </c>
      <c r="K592" s="16" t="inlineStr">
        <is>
          <t>基础柜-整柜洞洞板背板-2.1米</t>
        </is>
      </c>
      <c r="L592" s="16" t="inlineStr">
        <is>
          <t>否</t>
        </is>
      </c>
      <c r="M592" s="16" t="inlineStr">
        <is>
          <t>1</t>
        </is>
      </c>
      <c r="N592" s="16" t="n"/>
      <c r="O592" s="16" t="inlineStr">
        <is>
          <t>圆通速递</t>
        </is>
      </c>
      <c r="P592" s="16" t="inlineStr">
        <is>
          <t>YT2537763941022</t>
        </is>
      </c>
      <c r="Q592" s="16" t="n"/>
      <c r="R592" s="16">
        <f>IFERROR(SUMPRODUCT(('2-定价总表'!$A$3:$A$493="PPS"&amp;MID(I592,2,99))*('2-定价总表'!$C$3:$C$493=K592)*('2-定价总表'!$T$3:$T$493))*IF(M592="",1,M592),"")</f>
        <v/>
      </c>
      <c r="S592" s="49" t="n"/>
      <c r="T592" s="16" t="n"/>
      <c r="U592" s="16" t="n"/>
      <c r="V592" s="16" t="n"/>
      <c r="W592" s="16" t="n"/>
      <c r="X592" s="16" t="n"/>
      <c r="Y592" s="16" t="n"/>
      <c r="Z592" s="16" t="n"/>
      <c r="AA592" s="16" t="n"/>
      <c r="AB592" s="16">
        <f>SUM(S592:AA592)</f>
        <v/>
      </c>
      <c r="AC592" s="16" t="inlineStr">
        <is>
          <t>23.00</t>
        </is>
      </c>
      <c r="AD592" s="16">
        <f>AC592*0.006</f>
        <v/>
      </c>
      <c r="AE592" s="16">
        <f>AC592*0.02</f>
        <v/>
      </c>
      <c r="AF592" s="16">
        <f>AC592-AD592-AE592</f>
        <v/>
      </c>
      <c r="AG592" s="16" t="n"/>
      <c r="AH592" s="16" t="n"/>
      <c r="AI592" s="16">
        <f>SUM(AG592:AH592)</f>
        <v/>
      </c>
      <c r="AJ592" s="16">
        <f>AF592-AB592+AG592+AH592</f>
        <v/>
      </c>
      <c r="AK592" s="16">
        <f>IF(C592="是","杭州","江西工厂")</f>
        <v/>
      </c>
      <c r="AL592" s="9" t="inlineStr">
        <is>
          <t>交易成功</t>
        </is>
      </c>
      <c r="AM592" s="92" t="inlineStr">
        <is>
          <t>待匹配</t>
        </is>
      </c>
      <c r="AN592" s="16" t="inlineStr">
        <is>
          <t>没有申请退款</t>
        </is>
      </c>
      <c r="AO592" s="16" t="n">
        <v>0</v>
      </c>
      <c r="AP592" s="16" t="n"/>
      <c r="AQ592" s="9" t="n"/>
      <c r="AR592" t="inlineStr">
        <is>
          <t>✓</t>
        </is>
      </c>
    </row>
    <row r="593" ht="24" customHeight="1">
      <c r="A593" s="15" t="inlineStr">
        <is>
          <t>淘宝</t>
        </is>
      </c>
      <c r="B593" s="14" t="inlineStr">
        <is>
          <t>5089292030531222947</t>
        </is>
      </c>
      <c r="C593" s="14" t="inlineStr">
        <is>
          <t>是</t>
        </is>
      </c>
      <c r="D593" s="15" t="inlineStr">
        <is>
          <t>2026-02-28</t>
        </is>
      </c>
      <c r="E593" s="15" t="inlineStr">
        <is>
          <t>未知</t>
        </is>
      </c>
      <c r="F593" s="15" t="inlineStr">
        <is>
          <t>未知</t>
        </is>
      </c>
      <c r="G593" s="15" t="inlineStr">
        <is>
          <t>未知</t>
        </is>
      </c>
      <c r="H593" s="15" t="inlineStr">
        <is>
          <t>2026-03-02</t>
        </is>
      </c>
      <c r="I593" s="15" t="inlineStr">
        <is>
          <t>P24350020425</t>
        </is>
      </c>
      <c r="J593" s="15" t="inlineStr">
        <is>
          <t>畔色斗柜-设备 |樱桃木设备款九斗柜</t>
        </is>
      </c>
      <c r="K593" s="15" t="inlineStr">
        <is>
          <t>斗柜-设备版-1.8米</t>
        </is>
      </c>
      <c r="L593" s="15" t="inlineStr">
        <is>
          <t>否</t>
        </is>
      </c>
      <c r="M593" s="15" t="inlineStr">
        <is>
          <t>1</t>
        </is>
      </c>
      <c r="N593" s="15" t="n"/>
      <c r="O593" s="15" t="inlineStr">
        <is>
          <t>圆通速递</t>
        </is>
      </c>
      <c r="P593" s="15" t="inlineStr">
        <is>
          <t>YT2583671238518</t>
        </is>
      </c>
      <c r="Q593" s="15" t="n"/>
      <c r="R593" s="15">
        <f>IFERROR(SUMPRODUCT(('2-定价总表'!$A$3:$A$493="PPS"&amp;MID(I593,2,99))*('2-定价总表'!$C$3:$C$493=K593)*('2-定价总表'!$T$3:$T$493))*IF(M593="",1,M593),"")</f>
        <v/>
      </c>
      <c r="S593" s="49" t="n"/>
      <c r="T593" s="15" t="n"/>
      <c r="U593" s="15" t="n"/>
      <c r="V593" s="15" t="n"/>
      <c r="W593" s="15" t="n"/>
      <c r="X593" s="15" t="n"/>
      <c r="Y593" s="15" t="n"/>
      <c r="Z593" s="15" t="n"/>
      <c r="AA593" s="15" t="n"/>
      <c r="AB593" s="15">
        <f>SUM(S593:AA593)</f>
        <v/>
      </c>
      <c r="AC593" s="15" t="inlineStr">
        <is>
          <t>22.00</t>
        </is>
      </c>
      <c r="AD593" s="15">
        <f>AC593*0.006</f>
        <v/>
      </c>
      <c r="AE593" s="15">
        <f>AC593*0.02</f>
        <v/>
      </c>
      <c r="AF593" s="15">
        <f>AC593-AD593-AE593</f>
        <v/>
      </c>
      <c r="AG593" s="15" t="n"/>
      <c r="AH593" s="15" t="n"/>
      <c r="AI593" s="15">
        <f>SUM(AG593:AH593)</f>
        <v/>
      </c>
      <c r="AJ593" s="15">
        <f>AF593-AB593+AG593+AH593</f>
        <v/>
      </c>
      <c r="AK593" s="15">
        <f>IF(C593="是","杭州","江西工厂")</f>
        <v/>
      </c>
      <c r="AL593" s="6" t="inlineStr">
        <is>
          <t>交易成功</t>
        </is>
      </c>
      <c r="AM593" s="92" t="inlineStr">
        <is>
          <t>待匹配</t>
        </is>
      </c>
      <c r="AN593" s="15" t="inlineStr">
        <is>
          <t>没有申请退款</t>
        </is>
      </c>
      <c r="AO593" s="15" t="n">
        <v>0</v>
      </c>
      <c r="AP593" s="15" t="n"/>
      <c r="AQ593" s="6" t="n"/>
      <c r="AR593" t="inlineStr">
        <is>
          <t>✓</t>
        </is>
      </c>
    </row>
    <row r="594" ht="24" customHeight="1">
      <c r="A594" s="16" t="inlineStr">
        <is>
          <t>淘宝</t>
        </is>
      </c>
      <c r="B594" s="14" t="inlineStr">
        <is>
          <t>3267426540340481391</t>
        </is>
      </c>
      <c r="C594" s="14" t="inlineStr">
        <is>
          <t>非已记录补单</t>
        </is>
      </c>
      <c r="D594" s="16" t="inlineStr">
        <is>
          <t>2026-02-28</t>
        </is>
      </c>
      <c r="E594" s="16" t="inlineStr">
        <is>
          <t>何小姐</t>
        </is>
      </c>
      <c r="F594" s="16" t="n">
        <v>13318838190</v>
      </c>
      <c r="G594" s="16" t="inlineStr">
        <is>
          <t>广东省 佛山市 顺德区 大良街道德胜中路万科金域滨江2期18栋1203</t>
        </is>
      </c>
      <c r="H594" s="16" t="inlineStr">
        <is>
          <t>2026-03-01</t>
        </is>
      </c>
      <c r="I594" s="16" t="inlineStr">
        <is>
          <t>P23980010606</t>
        </is>
      </c>
      <c r="J594" s="16" t="inlineStr">
        <is>
          <t>畔色样块</t>
        </is>
      </c>
      <c r="K594" s="16" t="inlineStr">
        <is>
          <t>榉木样块</t>
        </is>
      </c>
      <c r="L594" s="16" t="inlineStr">
        <is>
          <t>否</t>
        </is>
      </c>
      <c r="M594" s="16" t="inlineStr">
        <is>
          <t>1</t>
        </is>
      </c>
      <c r="N594" s="16" t="n"/>
      <c r="O594" s="16" t="inlineStr">
        <is>
          <t>申通快递</t>
        </is>
      </c>
      <c r="P594" s="16" t="inlineStr">
        <is>
          <t>773408208622602</t>
        </is>
      </c>
      <c r="Q594" s="16" t="n"/>
      <c r="R594" s="16">
        <f>IFERROR(SUMPRODUCT(('2-定价总表'!$A$3:$A$493="PPS"&amp;MID(I594,2,99))*('2-定价总表'!$C$3:$C$493=K594)*('2-定价总表'!$T$3:$T$493))*IF(M594="",1,M594),"")</f>
        <v/>
      </c>
      <c r="S594" s="90" t="n"/>
      <c r="T594" s="90" t="n"/>
      <c r="U594" s="90" t="n"/>
      <c r="V594" s="90" t="n"/>
      <c r="W594" s="90" t="e">
        <v>#N/A</v>
      </c>
      <c r="X594" s="90" t="e">
        <v>#N/A</v>
      </c>
      <c r="Y594" s="90" t="n"/>
      <c r="Z594" s="90" t="e">
        <v>#N/A</v>
      </c>
      <c r="AA594" s="90" t="e">
        <v>#N/A</v>
      </c>
      <c r="AB594" s="16">
        <f>SUM(S594:AA594)</f>
        <v/>
      </c>
      <c r="AC594" s="16" t="inlineStr">
        <is>
          <t>22.00</t>
        </is>
      </c>
      <c r="AD594" s="16">
        <f>AC594*0.006</f>
        <v/>
      </c>
      <c r="AE594" s="16">
        <f>AC594*0.02</f>
        <v/>
      </c>
      <c r="AF594" s="16">
        <f>AC594-AD594-AE594</f>
        <v/>
      </c>
      <c r="AG594" s="16" t="n"/>
      <c r="AH594" s="16" t="n"/>
      <c r="AI594" s="16">
        <f>SUM(AG594:AH594)</f>
        <v/>
      </c>
      <c r="AJ594" s="16">
        <f>AF594-AB594+AG594+AH594</f>
        <v/>
      </c>
      <c r="AK594" s="16">
        <f>IF(C594="是","杭州","江西工厂")</f>
        <v/>
      </c>
      <c r="AL594" s="9" t="inlineStr">
        <is>
          <t>交易成功</t>
        </is>
      </c>
      <c r="AM594" s="92" t="inlineStr">
        <is>
          <t>待匹配</t>
        </is>
      </c>
      <c r="AN594" s="16" t="inlineStr">
        <is>
          <t>没有申请退款</t>
        </is>
      </c>
      <c r="AO594" s="16" t="n">
        <v>0</v>
      </c>
      <c r="AP594" s="16" t="n"/>
      <c r="AQ594" s="9" t="n"/>
      <c r="AR594" s="88" t="inlineStr">
        <is>
          <t>公式错误/未解析: 订单赔付费、二次上门维修费、其它费用、好评/差价返、总成本、订单利润
[待填]成本/费用字段</t>
        </is>
      </c>
    </row>
    <row r="595" ht="24" customHeight="1">
      <c r="A595" s="15" t="inlineStr">
        <is>
          <t>淘宝</t>
        </is>
      </c>
      <c r="B595" s="14" t="inlineStr">
        <is>
          <t>3266810259621794192</t>
        </is>
      </c>
      <c r="C595" s="14" t="inlineStr">
        <is>
          <t>非已记录补单</t>
        </is>
      </c>
      <c r="D595" s="15" t="inlineStr">
        <is>
          <t>2026-02-28</t>
        </is>
      </c>
      <c r="E595" s="15" t="inlineStr">
        <is>
          <t>小苟</t>
        </is>
      </c>
      <c r="F595" s="15" t="inlineStr">
        <is>
          <t>15783461230-8318</t>
        </is>
      </c>
      <c r="G595" s="15" t="inlineStr">
        <is>
          <t>湖北省 武汉市 洪山区 珞南街道 雄楚大街350号幸福路武警龙港小区3-1-702</t>
        </is>
      </c>
      <c r="H595" s="15" t="n"/>
      <c r="I595" s="15" t="inlineStr">
        <is>
          <t>P24210070901</t>
        </is>
      </c>
      <c r="J595" s="15" t="inlineStr">
        <is>
          <t>榉木岩板餐桌 |榉木三角腿岩板餐桌</t>
        </is>
      </c>
      <c r="K595" s="15" t="inlineStr">
        <is>
          <t>榉木餐桌-1.2米</t>
        </is>
      </c>
      <c r="L595" s="15" t="inlineStr">
        <is>
          <t>是</t>
        </is>
      </c>
      <c r="M595" s="15" t="inlineStr">
        <is>
          <t>1</t>
        </is>
      </c>
      <c r="N595" s="15" t="n"/>
      <c r="O595" s="15" t="inlineStr">
        <is>
          <t>德邦快递</t>
        </is>
      </c>
      <c r="P595" s="15" t="inlineStr">
        <is>
          <t>DPK212499092581</t>
        </is>
      </c>
      <c r="Q595" s="15" t="inlineStr">
        <is>
          <t>P50802669390</t>
        </is>
      </c>
      <c r="R595" s="15">
        <f>IFERROR(SUMPRODUCT(('2-定价总表'!$A$3:$A$493="PPS"&amp;MID(I595,2,99))*('2-定价总表'!$C$3:$C$493=K595)*('2-定价总表'!$T$3:$T$493))*IF(M595="",1,M595),"")</f>
        <v/>
      </c>
      <c r="S595" s="15" t="n">
        <v>2017.5</v>
      </c>
      <c r="T595" s="15" t="n">
        <v>185</v>
      </c>
      <c r="U595" s="15" t="n">
        <v>0</v>
      </c>
      <c r="V595" s="15" t="n">
        <v>70</v>
      </c>
      <c r="W595" s="90" t="n"/>
      <c r="X595" s="90" t="n"/>
      <c r="Y595" s="90" t="n"/>
      <c r="Z595" s="90" t="n"/>
      <c r="AA595" s="90" t="n"/>
      <c r="AB595" s="15">
        <f>SUM(S595:AA595)</f>
        <v/>
      </c>
      <c r="AC595" s="15" t="inlineStr">
        <is>
          <t>2871.25</t>
        </is>
      </c>
      <c r="AD595" s="15">
        <f>AC595*0.006</f>
        <v/>
      </c>
      <c r="AE595" s="15">
        <f>AC595*0.02</f>
        <v/>
      </c>
      <c r="AF595" s="15">
        <f>AC595-AD595-AE595</f>
        <v/>
      </c>
      <c r="AG595" s="15" t="n"/>
      <c r="AH595" s="15" t="n"/>
      <c r="AI595" s="15">
        <f>SUM(AG595:AH595)</f>
        <v/>
      </c>
      <c r="AJ595" s="15">
        <f>AF595-AB595+AG595+AH595</f>
        <v/>
      </c>
      <c r="AK595" s="15">
        <f>IF(C595="是","杭州","江西工厂")</f>
        <v/>
      </c>
      <c r="AL595" s="6" t="inlineStr">
        <is>
          <t>交易关闭</t>
        </is>
      </c>
      <c r="AM595" s="93" t="inlineStr">
        <is>
          <t>2026032811120520426700464997860</t>
        </is>
      </c>
      <c r="AN595" s="15" t="inlineStr">
        <is>
          <t>退款成功</t>
        </is>
      </c>
      <c r="AO595" s="15" t="n">
        <v>2871.25</v>
      </c>
      <c r="AP595" s="15" t="n"/>
      <c r="AQ595" s="6" t="inlineStr">
        <is>
          <t>定制1800*800尺寸</t>
        </is>
      </c>
      <c r="AR595" t="inlineStr">
        <is>
          <t>[待填]成本/费用字段</t>
        </is>
      </c>
    </row>
    <row r="596" ht="24" customHeight="1">
      <c r="A596" s="16" t="inlineStr">
        <is>
          <t>淘宝</t>
        </is>
      </c>
      <c r="B596" s="14" t="inlineStr">
        <is>
          <t>3266224932931829250</t>
        </is>
      </c>
      <c r="C596" s="14" t="inlineStr">
        <is>
          <t>是</t>
        </is>
      </c>
      <c r="D596" s="16" t="inlineStr">
        <is>
          <t>2026-02-27</t>
        </is>
      </c>
      <c r="E596" s="16" t="inlineStr">
        <is>
          <t>未知</t>
        </is>
      </c>
      <c r="F596" s="16" t="inlineStr">
        <is>
          <t>未知</t>
        </is>
      </c>
      <c r="G596" s="16" t="inlineStr">
        <is>
          <t>未知</t>
        </is>
      </c>
      <c r="H596" s="16" t="inlineStr">
        <is>
          <t>2026-03-01</t>
        </is>
      </c>
      <c r="I596" s="16" t="inlineStr">
        <is>
          <t>P25250130420</t>
        </is>
      </c>
      <c r="J596" s="16" t="inlineStr">
        <is>
          <t>黑胡桃木太空舱餐边柜 |黑胡桃木曜黑餐边柜</t>
        </is>
      </c>
      <c r="K596" s="16" t="inlineStr">
        <is>
          <t>曜黑柜-下柜-2.1米</t>
        </is>
      </c>
      <c r="L596" s="16" t="inlineStr">
        <is>
          <t>否</t>
        </is>
      </c>
      <c r="M596" s="16" t="inlineStr">
        <is>
          <t>1</t>
        </is>
      </c>
      <c r="N596" s="16" t="n"/>
      <c r="O596" s="16" t="inlineStr">
        <is>
          <t>圆通速递</t>
        </is>
      </c>
      <c r="P596" s="16" t="inlineStr">
        <is>
          <t>YT2583597044558</t>
        </is>
      </c>
      <c r="Q596" s="16" t="n"/>
      <c r="R596" s="16">
        <f>IFERROR(SUMPRODUCT(('2-定价总表'!$A$3:$A$493="PPS"&amp;MID(I596,2,99))*('2-定价总表'!$C$3:$C$493=K596)*('2-定价总表'!$T$3:$T$493))*IF(M596="",1,M596),"")</f>
        <v/>
      </c>
      <c r="S596" s="49" t="n"/>
      <c r="T596" s="16" t="n"/>
      <c r="U596" s="16" t="n"/>
      <c r="V596" s="16" t="n"/>
      <c r="W596" s="16" t="n"/>
      <c r="X596" s="16" t="n"/>
      <c r="Y596" s="16" t="n"/>
      <c r="Z596" s="16" t="n"/>
      <c r="AA596" s="16" t="n"/>
      <c r="AB596" s="16">
        <f>SUM(S596:AA596)</f>
        <v/>
      </c>
      <c r="AC596" s="16" t="inlineStr">
        <is>
          <t>40.00</t>
        </is>
      </c>
      <c r="AD596" s="16">
        <f>AC596*0.006</f>
        <v/>
      </c>
      <c r="AE596" s="16">
        <f>AC596*0.02</f>
        <v/>
      </c>
      <c r="AF596" s="16">
        <f>AC596-AD596-AE596</f>
        <v/>
      </c>
      <c r="AG596" s="16" t="n"/>
      <c r="AH596" s="16" t="n"/>
      <c r="AI596" s="16">
        <f>SUM(AG596:AH596)</f>
        <v/>
      </c>
      <c r="AJ596" s="16">
        <f>AF596-AB596+AG596+AH596</f>
        <v/>
      </c>
      <c r="AK596" s="16">
        <f>IF(C596="是","杭州","江西工厂")</f>
        <v/>
      </c>
      <c r="AL596" s="9" t="inlineStr">
        <is>
          <t>交易成功</t>
        </is>
      </c>
      <c r="AM596" s="92" t="inlineStr">
        <is>
          <t>待匹配</t>
        </is>
      </c>
      <c r="AN596" s="16" t="inlineStr">
        <is>
          <t>没有申请退款</t>
        </is>
      </c>
      <c r="AO596" s="16" t="n">
        <v>0</v>
      </c>
      <c r="AP596" s="16" t="n"/>
      <c r="AQ596" s="9" t="n"/>
      <c r="AR596" t="inlineStr">
        <is>
          <t>✓</t>
        </is>
      </c>
    </row>
    <row r="597" ht="48" customHeight="1">
      <c r="A597" s="15" t="inlineStr">
        <is>
          <t>淘宝</t>
        </is>
      </c>
      <c r="B597" s="14" t="inlineStr">
        <is>
          <t>5087573426606965210</t>
        </is>
      </c>
      <c r="C597" s="14" t="inlineStr">
        <is>
          <t>是</t>
        </is>
      </c>
      <c r="D597" s="15" t="inlineStr">
        <is>
          <t>2026-02-27</t>
        </is>
      </c>
      <c r="E597" s="15" t="inlineStr">
        <is>
          <t>未知</t>
        </is>
      </c>
      <c r="F597" s="15" t="inlineStr">
        <is>
          <t>未知</t>
        </is>
      </c>
      <c r="G597" s="15" t="inlineStr">
        <is>
          <t>未知</t>
        </is>
      </c>
      <c r="H597" s="15" t="inlineStr">
        <is>
          <t>2026-03-01</t>
        </is>
      </c>
      <c r="I597" s="15" t="inlineStr">
        <is>
          <t>P24250080801</t>
        </is>
      </c>
      <c r="J597" s="15" t="inlineStr">
        <is>
          <t>洞石餐边柜 |樱桃木洞石餐边大柜 |樱桃木洞石模块餐边柜</t>
        </is>
      </c>
      <c r="K597" s="15" t="inlineStr">
        <is>
          <t>洞石餐边柜-洞石整柜2.1米（多抽组合）（分类抽屉+玻璃移门+开门）</t>
        </is>
      </c>
      <c r="L597" s="15" t="inlineStr">
        <is>
          <t>否</t>
        </is>
      </c>
      <c r="M597" s="15" t="inlineStr">
        <is>
          <t>1</t>
        </is>
      </c>
      <c r="N597" s="15" t="n"/>
      <c r="O597" s="15" t="inlineStr">
        <is>
          <t>圆通速递</t>
        </is>
      </c>
      <c r="P597" s="15" t="inlineStr">
        <is>
          <t>YT2537732253613</t>
        </is>
      </c>
      <c r="Q597" s="15" t="n"/>
      <c r="R597" s="15">
        <f>IFERROR(SUMPRODUCT(('2-定价总表'!$A$3:$A$493="PPS"&amp;MID(I597,2,99))*('2-定价总表'!$C$3:$C$493=K597)*('2-定价总表'!$T$3:$T$493))*IF(M597="",1,M597),"")</f>
        <v/>
      </c>
      <c r="S597" s="49" t="n"/>
      <c r="T597" s="15" t="n"/>
      <c r="U597" s="15" t="n"/>
      <c r="V597" s="15" t="n"/>
      <c r="W597" s="15" t="n"/>
      <c r="X597" s="15" t="n"/>
      <c r="Y597" s="15" t="n"/>
      <c r="Z597" s="15" t="n"/>
      <c r="AA597" s="15" t="n"/>
      <c r="AB597" s="15">
        <f>SUM(S597:AA597)</f>
        <v/>
      </c>
      <c r="AC597" s="15" t="inlineStr">
        <is>
          <t>30.00</t>
        </is>
      </c>
      <c r="AD597" s="15">
        <f>AC597*0.006</f>
        <v/>
      </c>
      <c r="AE597" s="15">
        <f>AC597*0.02</f>
        <v/>
      </c>
      <c r="AF597" s="15">
        <f>AC597-AD597-AE597</f>
        <v/>
      </c>
      <c r="AG597" s="15" t="n"/>
      <c r="AH597" s="15" t="n"/>
      <c r="AI597" s="15">
        <f>SUM(AG597:AH597)</f>
        <v/>
      </c>
      <c r="AJ597" s="15">
        <f>AF597-AB597+AG597+AH597</f>
        <v/>
      </c>
      <c r="AK597" s="15">
        <f>IF(C597="是","杭州","江西工厂")</f>
        <v/>
      </c>
      <c r="AL597" s="6" t="inlineStr">
        <is>
          <t>交易成功</t>
        </is>
      </c>
      <c r="AM597" s="92" t="inlineStr">
        <is>
          <t>待匹配</t>
        </is>
      </c>
      <c r="AN597" s="15" t="inlineStr">
        <is>
          <t>没有申请退款</t>
        </is>
      </c>
      <c r="AO597" s="15" t="n">
        <v>0</v>
      </c>
      <c r="AP597" s="15" t="n"/>
      <c r="AQ597" s="6" t="n"/>
      <c r="AR597" t="inlineStr">
        <is>
          <t>✓</t>
        </is>
      </c>
    </row>
    <row r="598" ht="48" customHeight="1">
      <c r="A598" s="16" t="inlineStr">
        <is>
          <t>淘宝</t>
        </is>
      </c>
      <c r="B598" s="14" t="inlineStr">
        <is>
          <t>5087845189660965210</t>
        </is>
      </c>
      <c r="C598" s="14" t="inlineStr">
        <is>
          <t>非已记录补单</t>
        </is>
      </c>
      <c r="D598" s="16" t="inlineStr">
        <is>
          <t>2026-02-27</t>
        </is>
      </c>
      <c r="E598" s="16" t="inlineStr">
        <is>
          <t>未知</t>
        </is>
      </c>
      <c r="F598" s="16" t="inlineStr">
        <is>
          <t>未知</t>
        </is>
      </c>
      <c r="G598" s="16" t="inlineStr">
        <is>
          <t>未知</t>
        </is>
      </c>
      <c r="H598" s="16" t="n"/>
      <c r="I598" s="16" t="inlineStr">
        <is>
          <t>P24250080801</t>
        </is>
      </c>
      <c r="J598" s="16" t="inlineStr">
        <is>
          <t>洞石餐边柜 |樱桃木洞石餐边大柜 |樱桃木洞石模块餐边柜</t>
        </is>
      </c>
      <c r="K598" s="16" t="inlineStr">
        <is>
          <t>洞石餐边柜-洞石整柜2.1米（多抽组合）（分类抽屉+玻璃移门+开门）</t>
        </is>
      </c>
      <c r="L598" s="16" t="n"/>
      <c r="M598" s="16" t="inlineStr">
        <is>
          <t>1</t>
        </is>
      </c>
      <c r="N598" s="16" t="n"/>
      <c r="O598" s="16" t="n"/>
      <c r="P598" s="16" t="n"/>
      <c r="Q598" s="16" t="n"/>
      <c r="R598" s="16">
        <f>IFERROR(SUMPRODUCT(('2-定价总表'!$A$3:$A$493="PPS"&amp;MID(I598,2,99))*('2-定价总表'!$C$3:$C$493=K598)*('2-定价总表'!$T$3:$T$493))*IF(M598="",1,M598),"")</f>
        <v/>
      </c>
      <c r="S598" s="90" t="n"/>
      <c r="T598" s="90" t="n"/>
      <c r="U598" s="90" t="n"/>
      <c r="V598" s="90" t="n"/>
      <c r="W598" s="90" t="n"/>
      <c r="X598" s="90" t="n"/>
      <c r="Y598" s="90" t="n"/>
      <c r="Z598" s="90" t="n"/>
      <c r="AA598" s="90" t="n"/>
      <c r="AB598" s="16">
        <f>SUM(S598:AA598)</f>
        <v/>
      </c>
      <c r="AC598" s="16" t="n"/>
      <c r="AD598" s="16">
        <f>AC598*0.006</f>
        <v/>
      </c>
      <c r="AE598" s="16">
        <f>AC598*0.02</f>
        <v/>
      </c>
      <c r="AF598" s="16">
        <f>AC598-AD598-AE598</f>
        <v/>
      </c>
      <c r="AG598" s="16" t="n"/>
      <c r="AH598" s="16" t="n"/>
      <c r="AI598" s="16">
        <f>SUM(AG598:AH598)</f>
        <v/>
      </c>
      <c r="AJ598" s="16">
        <f>AF598-AB598+AG598+AH598</f>
        <v/>
      </c>
      <c r="AK598" s="16">
        <f>IF(C598="是","杭州","江西工厂")</f>
        <v/>
      </c>
      <c r="AL598" s="9" t="inlineStr">
        <is>
          <t>交易关闭</t>
        </is>
      </c>
      <c r="AM598" s="94" t="inlineStr">
        <is>
          <t>—</t>
        </is>
      </c>
      <c r="AN598" s="16" t="inlineStr">
        <is>
          <t>没有申请退款</t>
        </is>
      </c>
      <c r="AO598" s="16" t="n">
        <v>0</v>
      </c>
      <c r="AP598" s="16" t="n"/>
      <c r="AQ598" s="9" t="n"/>
      <c r="AR598" t="inlineStr">
        <is>
          <t>✓</t>
        </is>
      </c>
    </row>
    <row r="599">
      <c r="A599" s="15" t="inlineStr">
        <is>
          <t>淘宝</t>
        </is>
      </c>
      <c r="B599" s="14" t="inlineStr">
        <is>
          <t>3266166576471441070</t>
        </is>
      </c>
      <c r="C599" s="14" t="inlineStr">
        <is>
          <t>是</t>
        </is>
      </c>
      <c r="D599" s="15" t="inlineStr">
        <is>
          <t>2026-02-27</t>
        </is>
      </c>
      <c r="E599" s="15" t="inlineStr">
        <is>
          <t>未知</t>
        </is>
      </c>
      <c r="F599" s="15" t="inlineStr">
        <is>
          <t>未知</t>
        </is>
      </c>
      <c r="G599" s="15" t="inlineStr">
        <is>
          <t>未知</t>
        </is>
      </c>
      <c r="H599" s="15" t="inlineStr">
        <is>
          <t>2026-03-01</t>
        </is>
      </c>
      <c r="I599" s="15" t="inlineStr">
        <is>
          <t>P23980021212</t>
        </is>
      </c>
      <c r="J599" s="15" t="inlineStr">
        <is>
          <t>畔色定制书柜</t>
        </is>
      </c>
      <c r="K599" s="15" t="inlineStr">
        <is>
          <t>定制</t>
        </is>
      </c>
      <c r="L599" s="15" t="inlineStr">
        <is>
          <t>否</t>
        </is>
      </c>
      <c r="M599" s="15" t="inlineStr">
        <is>
          <t>1</t>
        </is>
      </c>
      <c r="N599" s="15" t="n"/>
      <c r="O599" s="15" t="inlineStr">
        <is>
          <t>圆通速递</t>
        </is>
      </c>
      <c r="P599" s="15" t="inlineStr">
        <is>
          <t>YT2583597051275</t>
        </is>
      </c>
      <c r="Q599" s="15" t="n"/>
      <c r="R599" s="15">
        <f>IFERROR(SUMPRODUCT(('2-定价总表'!$A$3:$A$493="PPS"&amp;MID(I599,2,99))*('2-定价总表'!$C$3:$C$493=K599)*('2-定价总表'!$T$3:$T$493))*IF(M599="",1,M599),"")</f>
        <v/>
      </c>
      <c r="S599" s="49" t="n"/>
      <c r="T599" s="15" t="n"/>
      <c r="U599" s="15" t="n"/>
      <c r="V599" s="15" t="n"/>
      <c r="W599" s="15" t="n"/>
      <c r="X599" s="15" t="n"/>
      <c r="Y599" s="15" t="n"/>
      <c r="Z599" s="15" t="n"/>
      <c r="AA599" s="15" t="n"/>
      <c r="AB599" s="15">
        <f>SUM(S599:AA599)</f>
        <v/>
      </c>
      <c r="AC599" s="15" t="inlineStr">
        <is>
          <t>40.00</t>
        </is>
      </c>
      <c r="AD599" s="15">
        <f>AC599*0.006</f>
        <v/>
      </c>
      <c r="AE599" s="15">
        <f>AC599*0.02</f>
        <v/>
      </c>
      <c r="AF599" s="15">
        <f>AC599-AD599-AE599</f>
        <v/>
      </c>
      <c r="AG599" s="15" t="n"/>
      <c r="AH599" s="15" t="n"/>
      <c r="AI599" s="15">
        <f>SUM(AG599:AH599)</f>
        <v/>
      </c>
      <c r="AJ599" s="15">
        <f>AF599-AB599+AG599+AH599</f>
        <v/>
      </c>
      <c r="AK599" s="15">
        <f>IF(C599="是","杭州","江西工厂")</f>
        <v/>
      </c>
      <c r="AL599" s="6" t="inlineStr">
        <is>
          <t>交易成功</t>
        </is>
      </c>
      <c r="AM599" s="92" t="inlineStr">
        <is>
          <t>待匹配</t>
        </is>
      </c>
      <c r="AN599" s="15" t="inlineStr">
        <is>
          <t>没有申请退款</t>
        </is>
      </c>
      <c r="AO599" s="15" t="n">
        <v>0</v>
      </c>
      <c r="AP599" s="15" t="n"/>
      <c r="AQ599" s="6" t="n"/>
      <c r="AR599" t="inlineStr">
        <is>
          <t>✓</t>
        </is>
      </c>
    </row>
    <row r="600" ht="48" customHeight="1">
      <c r="A600" s="16" t="inlineStr">
        <is>
          <t>淘宝</t>
        </is>
      </c>
      <c r="B600" s="14" t="inlineStr">
        <is>
          <t>5087534546570965210</t>
        </is>
      </c>
      <c r="C600" s="14" t="inlineStr">
        <is>
          <t>非已记录补单</t>
        </is>
      </c>
      <c r="D600" s="16" t="inlineStr">
        <is>
          <t>2026-02-27</t>
        </is>
      </c>
      <c r="E600" s="16" t="inlineStr">
        <is>
          <t>未知</t>
        </is>
      </c>
      <c r="F600" s="16" t="inlineStr">
        <is>
          <t>未知</t>
        </is>
      </c>
      <c r="G600" s="16" t="inlineStr">
        <is>
          <t>未知</t>
        </is>
      </c>
      <c r="H600" s="16" t="n"/>
      <c r="I600" s="16" t="inlineStr">
        <is>
          <t>P24250080801</t>
        </is>
      </c>
      <c r="J600" s="16" t="inlineStr">
        <is>
          <t>洞石餐边柜 |樱桃木洞石餐边大柜 |樱桃木洞石模块餐边柜</t>
        </is>
      </c>
      <c r="K600" s="16" t="inlineStr">
        <is>
          <t>洞石餐边柜-洞石整柜2.1米（多抽组合）（分类抽屉+玻璃移门+开门）</t>
        </is>
      </c>
      <c r="L600" s="16" t="n"/>
      <c r="M600" s="16" t="inlineStr">
        <is>
          <t>1</t>
        </is>
      </c>
      <c r="N600" s="16" t="n"/>
      <c r="O600" s="16" t="n"/>
      <c r="P600" s="16" t="n"/>
      <c r="Q600" s="16" t="n"/>
      <c r="R600" s="16">
        <f>IFERROR(SUMPRODUCT(('2-定价总表'!$A$3:$A$493="PPS"&amp;MID(I600,2,99))*('2-定价总表'!$C$3:$C$493=K600)*('2-定价总表'!$T$3:$T$493))*IF(M600="",1,M600),"")</f>
        <v/>
      </c>
      <c r="S600" s="90" t="n"/>
      <c r="T600" s="90" t="n"/>
      <c r="U600" s="90" t="n"/>
      <c r="V600" s="90" t="n"/>
      <c r="W600" s="90" t="n"/>
      <c r="X600" s="90" t="n"/>
      <c r="Y600" s="90" t="n"/>
      <c r="Z600" s="90" t="n"/>
      <c r="AA600" s="90" t="n"/>
      <c r="AB600" s="16">
        <f>SUM(S600:AA600)</f>
        <v/>
      </c>
      <c r="AC600" s="16" t="n"/>
      <c r="AD600" s="16">
        <f>AC600*0.006</f>
        <v/>
      </c>
      <c r="AE600" s="16">
        <f>AC600*0.02</f>
        <v/>
      </c>
      <c r="AF600" s="16">
        <f>AC600-AD600-AE600</f>
        <v/>
      </c>
      <c r="AG600" s="16" t="n"/>
      <c r="AH600" s="16" t="n"/>
      <c r="AI600" s="16">
        <f>SUM(AG600:AH600)</f>
        <v/>
      </c>
      <c r="AJ600" s="16">
        <f>AF600-AB600+AG600+AH600</f>
        <v/>
      </c>
      <c r="AK600" s="16">
        <f>IF(C600="是","杭州","江西工厂")</f>
        <v/>
      </c>
      <c r="AL600" s="9" t="inlineStr">
        <is>
          <t>交易关闭</t>
        </is>
      </c>
      <c r="AM600" s="94" t="inlineStr">
        <is>
          <t>—</t>
        </is>
      </c>
      <c r="AN600" s="16" t="inlineStr">
        <is>
          <t>没有申请退款</t>
        </is>
      </c>
      <c r="AO600" s="16" t="n">
        <v>0</v>
      </c>
      <c r="AP600" s="16" t="n"/>
      <c r="AQ600" s="9" t="n"/>
      <c r="AR600" t="inlineStr">
        <is>
          <t>✓</t>
        </is>
      </c>
    </row>
    <row r="601" ht="24" customHeight="1">
      <c r="A601" s="15" t="inlineStr">
        <is>
          <t>淘宝</t>
        </is>
      </c>
      <c r="B601" s="14" t="inlineStr">
        <is>
          <t>5087792125672385814</t>
        </is>
      </c>
      <c r="C601" s="14" t="inlineStr">
        <is>
          <t>是</t>
        </is>
      </c>
      <c r="D601" s="15" t="inlineStr">
        <is>
          <t>2026-02-27</t>
        </is>
      </c>
      <c r="E601" s="15" t="inlineStr">
        <is>
          <t>未知</t>
        </is>
      </c>
      <c r="F601" s="15" t="inlineStr">
        <is>
          <t>未知</t>
        </is>
      </c>
      <c r="G601" s="15" t="inlineStr">
        <is>
          <t>未知</t>
        </is>
      </c>
      <c r="H601" s="15" t="inlineStr">
        <is>
          <t>2026-03-01</t>
        </is>
      </c>
      <c r="I601" s="15" t="inlineStr">
        <is>
          <t>P25250100405</t>
        </is>
      </c>
      <c r="J601" s="15" t="inlineStr">
        <is>
          <t>樱桃木窄柜 |樱桃木1米餐边柜</t>
        </is>
      </c>
      <c r="K601" s="15" t="inlineStr">
        <is>
          <t>窄柜-整柜洞石背板-1.2米</t>
        </is>
      </c>
      <c r="L601" s="15" t="inlineStr">
        <is>
          <t>否</t>
        </is>
      </c>
      <c r="M601" s="15" t="inlineStr">
        <is>
          <t>1</t>
        </is>
      </c>
      <c r="N601" s="15" t="n"/>
      <c r="O601" s="15" t="inlineStr">
        <is>
          <t>圆通速递</t>
        </is>
      </c>
      <c r="P601" s="15" t="inlineStr">
        <is>
          <t>YT2537732257307</t>
        </is>
      </c>
      <c r="Q601" s="15" t="n"/>
      <c r="R601" s="15">
        <f>IFERROR(SUMPRODUCT(('2-定价总表'!$A$3:$A$493="PPS"&amp;MID(I601,2,99))*('2-定价总表'!$C$3:$C$493=K601)*('2-定价总表'!$T$3:$T$493))*IF(M601="",1,M601),"")</f>
        <v/>
      </c>
      <c r="S601" s="49" t="n"/>
      <c r="T601" s="15" t="n"/>
      <c r="U601" s="15" t="n"/>
      <c r="V601" s="15" t="n"/>
      <c r="W601" s="15" t="n"/>
      <c r="X601" s="15" t="n"/>
      <c r="Y601" s="15" t="n"/>
      <c r="Z601" s="15" t="n"/>
      <c r="AA601" s="15" t="n"/>
      <c r="AB601" s="15">
        <f>SUM(S601:AA601)</f>
        <v/>
      </c>
      <c r="AC601" s="15" t="inlineStr">
        <is>
          <t>30.00</t>
        </is>
      </c>
      <c r="AD601" s="15">
        <f>AC601*0.006</f>
        <v/>
      </c>
      <c r="AE601" s="15">
        <f>AC601*0.02</f>
        <v/>
      </c>
      <c r="AF601" s="15">
        <f>AC601-AD601-AE601</f>
        <v/>
      </c>
      <c r="AG601" s="15" t="n"/>
      <c r="AH601" s="15" t="n"/>
      <c r="AI601" s="15">
        <f>SUM(AG601:AH601)</f>
        <v/>
      </c>
      <c r="AJ601" s="15">
        <f>AF601-AB601+AG601+AH601</f>
        <v/>
      </c>
      <c r="AK601" s="15">
        <f>IF(C601="是","杭州","江西工厂")</f>
        <v/>
      </c>
      <c r="AL601" s="6" t="inlineStr">
        <is>
          <t>交易成功</t>
        </is>
      </c>
      <c r="AM601" s="92" t="inlineStr">
        <is>
          <t>待匹配</t>
        </is>
      </c>
      <c r="AN601" s="15" t="inlineStr">
        <is>
          <t>没有申请退款</t>
        </is>
      </c>
      <c r="AO601" s="15" t="n">
        <v>0</v>
      </c>
      <c r="AP601" s="15" t="n"/>
      <c r="AQ601" s="6" t="n"/>
      <c r="AR601" t="inlineStr">
        <is>
          <t>✓</t>
        </is>
      </c>
    </row>
    <row r="602" ht="24" customHeight="1">
      <c r="A602" s="16" t="inlineStr">
        <is>
          <t>淘宝</t>
        </is>
      </c>
      <c r="B602" s="14" t="inlineStr">
        <is>
          <t>3265984633151132798</t>
        </is>
      </c>
      <c r="C602" s="14" t="inlineStr">
        <is>
          <t>非已记录补单</t>
        </is>
      </c>
      <c r="D602" s="16" t="inlineStr">
        <is>
          <t>2026-02-27</t>
        </is>
      </c>
      <c r="E602" s="16" t="inlineStr">
        <is>
          <t>刘晓萌</t>
        </is>
      </c>
      <c r="F602" s="16" t="inlineStr">
        <is>
          <t>18400687955-4079</t>
        </is>
      </c>
      <c r="G602" s="16" t="inlineStr">
        <is>
          <t>北京 北京市 朝阳区 高碑店乡兴隆家园北区11号楼2410（请送到家门口）</t>
        </is>
      </c>
      <c r="H602" s="16" t="inlineStr">
        <is>
          <t>2026-02-28</t>
        </is>
      </c>
      <c r="I602" s="16" t="inlineStr">
        <is>
          <t>P23980010606</t>
        </is>
      </c>
      <c r="J602" s="16" t="inlineStr">
        <is>
          <t>畔色样块</t>
        </is>
      </c>
      <c r="K602" s="16" t="inlineStr">
        <is>
          <t>榉木样块</t>
        </is>
      </c>
      <c r="L602" s="16" t="inlineStr">
        <is>
          <t>否</t>
        </is>
      </c>
      <c r="M602" s="16" t="inlineStr">
        <is>
          <t>1</t>
        </is>
      </c>
      <c r="N602" s="16" t="n"/>
      <c r="O602" s="16" t="inlineStr">
        <is>
          <t>申通快递</t>
        </is>
      </c>
      <c r="P602" s="16" t="inlineStr">
        <is>
          <t>773408088363372</t>
        </is>
      </c>
      <c r="Q602" s="16" t="n"/>
      <c r="R602" s="16">
        <f>IFERROR(SUMPRODUCT(('2-定价总表'!$A$3:$A$493="PPS"&amp;MID(I602,2,99))*('2-定价总表'!$C$3:$C$493=K602)*('2-定价总表'!$T$3:$T$493))*IF(M602="",1,M602),"")</f>
        <v/>
      </c>
      <c r="S602" s="90" t="n"/>
      <c r="T602" s="90" t="n"/>
      <c r="U602" s="90" t="n"/>
      <c r="V602" s="90" t="n"/>
      <c r="W602" s="90" t="e">
        <v>#N/A</v>
      </c>
      <c r="X602" s="90" t="e">
        <v>#N/A</v>
      </c>
      <c r="Y602" s="90" t="n"/>
      <c r="Z602" s="90" t="e">
        <v>#N/A</v>
      </c>
      <c r="AA602" s="90" t="e">
        <v>#N/A</v>
      </c>
      <c r="AB602" s="16">
        <f>SUM(S602:AA602)</f>
        <v/>
      </c>
      <c r="AC602" s="16" t="inlineStr">
        <is>
          <t>19.50</t>
        </is>
      </c>
      <c r="AD602" s="16">
        <f>AC602*0.006</f>
        <v/>
      </c>
      <c r="AE602" s="16">
        <f>AC602*0.02</f>
        <v/>
      </c>
      <c r="AF602" s="16">
        <f>AC602-AD602-AE602</f>
        <v/>
      </c>
      <c r="AG602" s="16" t="n"/>
      <c r="AH602" s="16" t="n"/>
      <c r="AI602" s="16">
        <f>SUM(AG602:AH602)</f>
        <v/>
      </c>
      <c r="AJ602" s="16">
        <f>AF602-AB602+AG602+AH602</f>
        <v/>
      </c>
      <c r="AK602" s="16">
        <f>IF(C602="是","杭州","江西工厂")</f>
        <v/>
      </c>
      <c r="AL602" s="9" t="inlineStr">
        <is>
          <t>交易成功</t>
        </is>
      </c>
      <c r="AM602" s="92" t="inlineStr">
        <is>
          <t>待匹配</t>
        </is>
      </c>
      <c r="AN602" s="16" t="inlineStr">
        <is>
          <t>没有申请退款</t>
        </is>
      </c>
      <c r="AO602" s="16" t="n">
        <v>0</v>
      </c>
      <c r="AP602" s="16" t="n"/>
      <c r="AQ602" s="9" t="n"/>
      <c r="AR602" s="88" t="inlineStr">
        <is>
          <t>公式错误/未解析: 订单赔付费、二次上门维修费、其它费用、好评/差价返、总成本、订单利润
[待填]成本/费用字段</t>
        </is>
      </c>
    </row>
    <row r="603" ht="24" customHeight="1">
      <c r="A603" s="15" t="inlineStr">
        <is>
          <t>淘宝</t>
        </is>
      </c>
      <c r="B603" s="14" t="inlineStr">
        <is>
          <t>3265984633152132798</t>
        </is>
      </c>
      <c r="C603" s="14" t="inlineStr">
        <is>
          <t>非已记录补单</t>
        </is>
      </c>
      <c r="D603" s="15" t="inlineStr">
        <is>
          <t>2026-02-27</t>
        </is>
      </c>
      <c r="E603" s="15" t="inlineStr">
        <is>
          <t>刘晓萌</t>
        </is>
      </c>
      <c r="F603" s="15" t="inlineStr">
        <is>
          <t>18400687955-4079</t>
        </is>
      </c>
      <c r="G603" s="15" t="inlineStr">
        <is>
          <t>北京 北京市 朝阳区 高碑店乡兴隆家园北区11号楼2410（请送到家门口）</t>
        </is>
      </c>
      <c r="H603" s="15" t="inlineStr">
        <is>
          <t>2026-02-28</t>
        </is>
      </c>
      <c r="I603" s="15" t="inlineStr">
        <is>
          <t>P23980010606</t>
        </is>
      </c>
      <c r="J603" s="15" t="inlineStr">
        <is>
          <t>畔色样块</t>
        </is>
      </c>
      <c r="K603" s="15" t="inlineStr">
        <is>
          <t>榉木样块</t>
        </is>
      </c>
      <c r="L603" s="15" t="inlineStr">
        <is>
          <t>否</t>
        </is>
      </c>
      <c r="M603" s="15" t="inlineStr">
        <is>
          <t>1</t>
        </is>
      </c>
      <c r="N603" s="15" t="n"/>
      <c r="O603" s="15" t="inlineStr">
        <is>
          <t>申通快递</t>
        </is>
      </c>
      <c r="P603" s="15" t="inlineStr">
        <is>
          <t>773408088363372</t>
        </is>
      </c>
      <c r="Q603" s="15" t="n"/>
      <c r="R603" s="15">
        <f>IFERROR(SUMPRODUCT(('2-定价总表'!$A$3:$A$493="PPS"&amp;MID(I603,2,99))*('2-定价总表'!$C$3:$C$493=K603)*('2-定价总表'!$T$3:$T$493))*IF(M603="",1,M603),"")</f>
        <v/>
      </c>
      <c r="S603" s="90" t="n"/>
      <c r="T603" s="90" t="n"/>
      <c r="U603" s="90" t="n"/>
      <c r="V603" s="90" t="n"/>
      <c r="W603" s="90" t="e">
        <v>#N/A</v>
      </c>
      <c r="X603" s="90" t="e">
        <v>#N/A</v>
      </c>
      <c r="Y603" s="90" t="n"/>
      <c r="Z603" s="90" t="e">
        <v>#N/A</v>
      </c>
      <c r="AA603" s="90" t="e">
        <v>#N/A</v>
      </c>
      <c r="AB603" s="15">
        <f>SUM(S603:AA603)</f>
        <v/>
      </c>
      <c r="AC603" s="15" t="inlineStr">
        <is>
          <t>19.50</t>
        </is>
      </c>
      <c r="AD603" s="15">
        <f>AC603*0.006</f>
        <v/>
      </c>
      <c r="AE603" s="15">
        <f>AC603*0.02</f>
        <v/>
      </c>
      <c r="AF603" s="15">
        <f>AC603-AD603-AE603</f>
        <v/>
      </c>
      <c r="AG603" s="15" t="n"/>
      <c r="AH603" s="15" t="n"/>
      <c r="AI603" s="15">
        <f>SUM(AG603:AH603)</f>
        <v/>
      </c>
      <c r="AJ603" s="15">
        <f>AF603-AB603+AG603+AH603</f>
        <v/>
      </c>
      <c r="AK603" s="15">
        <f>IF(C603="是","杭州","江西工厂")</f>
        <v/>
      </c>
      <c r="AL603" s="6" t="inlineStr">
        <is>
          <t>交易成功</t>
        </is>
      </c>
      <c r="AM603" s="92" t="inlineStr">
        <is>
          <t>待匹配</t>
        </is>
      </c>
      <c r="AN603" s="15" t="inlineStr">
        <is>
          <t>没有申请退款</t>
        </is>
      </c>
      <c r="AO603" s="15" t="n">
        <v>0</v>
      </c>
      <c r="AP603" s="15" t="n"/>
      <c r="AQ603" s="6" t="n"/>
      <c r="AR603" s="88" t="inlineStr">
        <is>
          <t>公式错误/未解析: 订单赔付费、二次上门维修费、其它费用、好评/差价返、总成本、订单利润
[待填]成本/费用字段</t>
        </is>
      </c>
    </row>
    <row r="604" ht="48" customHeight="1">
      <c r="A604" s="16" t="inlineStr">
        <is>
          <t>淘宝</t>
        </is>
      </c>
      <c r="B604" s="14" t="inlineStr">
        <is>
          <t>5086923051606376536</t>
        </is>
      </c>
      <c r="C604" s="14" t="inlineStr">
        <is>
          <t>非已记录补单</t>
        </is>
      </c>
      <c r="D604" s="16" t="inlineStr">
        <is>
          <t>2026-02-27</t>
        </is>
      </c>
      <c r="E604" s="16" t="inlineStr">
        <is>
          <t>未知</t>
        </is>
      </c>
      <c r="F604" s="16" t="inlineStr">
        <is>
          <t>未知</t>
        </is>
      </c>
      <c r="G604" s="16" t="inlineStr">
        <is>
          <t>未知</t>
        </is>
      </c>
      <c r="H604" s="16" t="n"/>
      <c r="I604" s="16" t="inlineStr">
        <is>
          <t>P24250080801</t>
        </is>
      </c>
      <c r="J604" s="16" t="inlineStr">
        <is>
          <t>洞石餐边柜 |樱桃木洞石餐边大柜 |樱桃木洞石模块餐边柜</t>
        </is>
      </c>
      <c r="K604" s="16" t="inlineStr">
        <is>
          <t>洞石餐边柜-洞石整柜2.1米（多抽组合）（分类抽屉+玻璃移门+开门）</t>
        </is>
      </c>
      <c r="L604" s="16" t="n"/>
      <c r="M604" s="16" t="inlineStr">
        <is>
          <t>1</t>
        </is>
      </c>
      <c r="N604" s="16" t="n"/>
      <c r="O604" s="16" t="n"/>
      <c r="P604" s="16" t="n"/>
      <c r="Q604" s="16" t="n"/>
      <c r="R604" s="16">
        <f>IFERROR(SUMPRODUCT(('2-定价总表'!$A$3:$A$493="PPS"&amp;MID(I604,2,99))*('2-定价总表'!$C$3:$C$493=K604)*('2-定价总表'!$T$3:$T$493))*IF(M604="",1,M604),"")</f>
        <v/>
      </c>
      <c r="S604" s="90" t="n"/>
      <c r="T604" s="90" t="n"/>
      <c r="U604" s="90" t="n"/>
      <c r="V604" s="90" t="n"/>
      <c r="W604" s="90" t="n"/>
      <c r="X604" s="90" t="n"/>
      <c r="Y604" s="90" t="n"/>
      <c r="Z604" s="90" t="n"/>
      <c r="AA604" s="90" t="n"/>
      <c r="AB604" s="16">
        <f>SUM(S604:AA604)</f>
        <v/>
      </c>
      <c r="AC604" s="16" t="n"/>
      <c r="AD604" s="16">
        <f>AC604*0.006</f>
        <v/>
      </c>
      <c r="AE604" s="16">
        <f>AC604*0.02</f>
        <v/>
      </c>
      <c r="AF604" s="16">
        <f>AC604-AD604-AE604</f>
        <v/>
      </c>
      <c r="AG604" s="16" t="n"/>
      <c r="AH604" s="16" t="n"/>
      <c r="AI604" s="16">
        <f>SUM(AG604:AH604)</f>
        <v/>
      </c>
      <c r="AJ604" s="16">
        <f>AF604-AB604+AG604+AH604</f>
        <v/>
      </c>
      <c r="AK604" s="16">
        <f>IF(C604="是","杭州","江西工厂")</f>
        <v/>
      </c>
      <c r="AL604" s="9" t="inlineStr">
        <is>
          <t>交易关闭</t>
        </is>
      </c>
      <c r="AM604" s="94" t="inlineStr">
        <is>
          <t>—</t>
        </is>
      </c>
      <c r="AN604" s="16" t="inlineStr">
        <is>
          <t>没有申请退款</t>
        </is>
      </c>
      <c r="AO604" s="16" t="n">
        <v>0</v>
      </c>
      <c r="AP604" s="16" t="n"/>
      <c r="AQ604" s="9" t="n"/>
      <c r="AR604" t="inlineStr">
        <is>
          <t>✓</t>
        </is>
      </c>
    </row>
    <row r="605" ht="24" customHeight="1">
      <c r="A605" s="15" t="inlineStr">
        <is>
          <t>淘宝</t>
        </is>
      </c>
      <c r="B605" s="14" t="inlineStr">
        <is>
          <t>3265303836779096077</t>
        </is>
      </c>
      <c r="C605" s="14" t="inlineStr">
        <is>
          <t>非已记录补单</t>
        </is>
      </c>
      <c r="D605" s="15" t="inlineStr">
        <is>
          <t>2026-02-27</t>
        </is>
      </c>
      <c r="E605" s="15" t="inlineStr">
        <is>
          <t>未知</t>
        </is>
      </c>
      <c r="F605" s="15" t="inlineStr">
        <is>
          <t>未知</t>
        </is>
      </c>
      <c r="G605" s="15" t="inlineStr">
        <is>
          <t>未知</t>
        </is>
      </c>
      <c r="H605" s="15" t="n"/>
      <c r="I605" s="15" t="inlineStr">
        <is>
          <t>P24150030513</t>
        </is>
      </c>
      <c r="J605" s="15" t="inlineStr">
        <is>
          <t>畔色组合柜 |樱桃木灵感组合柜</t>
        </is>
      </c>
      <c r="K605" s="15" t="inlineStr">
        <is>
          <t>组合柜-开放柜</t>
        </is>
      </c>
      <c r="L605" s="15" t="n"/>
      <c r="M605" s="15" t="inlineStr">
        <is>
          <t>1</t>
        </is>
      </c>
      <c r="N605" s="15" t="n"/>
      <c r="O605" s="15" t="n"/>
      <c r="P605" s="15" t="n"/>
      <c r="Q605" s="15" t="n"/>
      <c r="R605" s="15">
        <f>IFERROR(SUMPRODUCT(('2-定价总表'!$A$3:$A$493="PPS"&amp;MID(I605,2,99))*('2-定价总表'!$C$3:$C$493=K605)*('2-定价总表'!$T$3:$T$493))*IF(M605="",1,M605),"")</f>
        <v/>
      </c>
      <c r="S605" s="90" t="n"/>
      <c r="T605" s="90" t="n"/>
      <c r="U605" s="90" t="n"/>
      <c r="V605" s="90" t="n"/>
      <c r="W605" s="90" t="n"/>
      <c r="X605" s="90" t="n"/>
      <c r="Y605" s="90" t="n"/>
      <c r="Z605" s="90" t="n"/>
      <c r="AA605" s="90" t="n"/>
      <c r="AB605" s="15">
        <f>SUM(S605:AA605)</f>
        <v/>
      </c>
      <c r="AC605" s="15" t="n"/>
      <c r="AD605" s="15">
        <f>AC605*0.006</f>
        <v/>
      </c>
      <c r="AE605" s="15">
        <f>AC605*0.02</f>
        <v/>
      </c>
      <c r="AF605" s="15">
        <f>AC605-AD605-AE605</f>
        <v/>
      </c>
      <c r="AG605" s="15" t="n"/>
      <c r="AH605" s="15" t="n"/>
      <c r="AI605" s="15">
        <f>SUM(AG605:AH605)</f>
        <v/>
      </c>
      <c r="AJ605" s="15">
        <f>AF605-AB605+AG605+AH605</f>
        <v/>
      </c>
      <c r="AK605" s="15">
        <f>IF(C605="是","杭州","江西工厂")</f>
        <v/>
      </c>
      <c r="AL605" s="6" t="inlineStr">
        <is>
          <t>交易关闭</t>
        </is>
      </c>
      <c r="AM605" s="94" t="inlineStr">
        <is>
          <t>—</t>
        </is>
      </c>
      <c r="AN605" s="15" t="inlineStr">
        <is>
          <t>没有申请退款</t>
        </is>
      </c>
      <c r="AO605" s="15" t="n">
        <v>0</v>
      </c>
      <c r="AP605" s="15" t="n"/>
      <c r="AQ605" s="6" t="n"/>
      <c r="AR605" t="inlineStr">
        <is>
          <t>✓</t>
        </is>
      </c>
    </row>
    <row r="606" ht="24" customHeight="1">
      <c r="A606" s="16" t="inlineStr">
        <is>
          <t>淘宝</t>
        </is>
      </c>
      <c r="B606" s="14" t="inlineStr">
        <is>
          <t>5086155746278769819</t>
        </is>
      </c>
      <c r="C606" s="14" t="inlineStr">
        <is>
          <t>非已记录补单</t>
        </is>
      </c>
      <c r="D606" s="16" t="inlineStr">
        <is>
          <t>2026-02-27</t>
        </is>
      </c>
      <c r="E606" s="16" t="inlineStr">
        <is>
          <t>张</t>
        </is>
      </c>
      <c r="F606" s="16" t="inlineStr">
        <is>
          <t>17864752292-9628</t>
        </is>
      </c>
      <c r="G606" s="16" t="inlineStr">
        <is>
          <t>山东省 济宁市 任城区 仙营街道海能国际，四号楼，丰巢柜</t>
        </is>
      </c>
      <c r="H606" s="16" t="inlineStr">
        <is>
          <t>2026-02-28</t>
        </is>
      </c>
      <c r="I606" s="16" t="inlineStr">
        <is>
          <t>P23980010606</t>
        </is>
      </c>
      <c r="J606" s="16" t="inlineStr">
        <is>
          <t>畔色样块</t>
        </is>
      </c>
      <c r="K606" s="16" t="inlineStr">
        <is>
          <t>榉木样块</t>
        </is>
      </c>
      <c r="L606" s="16" t="inlineStr">
        <is>
          <t>否</t>
        </is>
      </c>
      <c r="M606" s="16" t="inlineStr">
        <is>
          <t>1</t>
        </is>
      </c>
      <c r="N606" s="16" t="n"/>
      <c r="O606" s="16" t="inlineStr">
        <is>
          <t>中通快递</t>
        </is>
      </c>
      <c r="P606" s="16" t="inlineStr">
        <is>
          <t>73597085695246</t>
        </is>
      </c>
      <c r="Q606" s="16" t="n"/>
      <c r="R606" s="16">
        <f>IFERROR(SUMPRODUCT(('2-定价总表'!$A$3:$A$493="PPS"&amp;MID(I606,2,99))*('2-定价总表'!$C$3:$C$493=K606)*('2-定价总表'!$T$3:$T$493))*IF(M606="",1,M606),"")</f>
        <v/>
      </c>
      <c r="S606" s="90" t="n"/>
      <c r="T606" s="90" t="n"/>
      <c r="U606" s="90" t="n"/>
      <c r="V606" s="90" t="n"/>
      <c r="W606" s="90" t="e">
        <v>#N/A</v>
      </c>
      <c r="X606" s="90" t="e">
        <v>#N/A</v>
      </c>
      <c r="Y606" s="90" t="n"/>
      <c r="Z606" s="90" t="e">
        <v>#N/A</v>
      </c>
      <c r="AA606" s="90" t="e">
        <v>#N/A</v>
      </c>
      <c r="AB606" s="16">
        <f>SUM(S606:AA606)</f>
        <v/>
      </c>
      <c r="AC606" s="16" t="inlineStr">
        <is>
          <t>22.00</t>
        </is>
      </c>
      <c r="AD606" s="16">
        <f>AC606*0.006</f>
        <v/>
      </c>
      <c r="AE606" s="16">
        <f>AC606*0.02</f>
        <v/>
      </c>
      <c r="AF606" s="16">
        <f>AC606-AD606-AE606</f>
        <v/>
      </c>
      <c r="AG606" s="16" t="n"/>
      <c r="AH606" s="16" t="n"/>
      <c r="AI606" s="16">
        <f>SUM(AG606:AH606)</f>
        <v/>
      </c>
      <c r="AJ606" s="16">
        <f>AF606-AB606+AG606+AH606</f>
        <v/>
      </c>
      <c r="AK606" s="16">
        <f>IF(C606="是","杭州","江西工厂")</f>
        <v/>
      </c>
      <c r="AL606" s="9" t="inlineStr">
        <is>
          <t>交易成功</t>
        </is>
      </c>
      <c r="AM606" s="92" t="inlineStr">
        <is>
          <t>待匹配</t>
        </is>
      </c>
      <c r="AN606" s="16" t="inlineStr">
        <is>
          <t>没有申请退款</t>
        </is>
      </c>
      <c r="AO606" s="16" t="n">
        <v>0</v>
      </c>
      <c r="AP606" s="16" t="n"/>
      <c r="AQ606" s="9" t="n"/>
      <c r="AR606" s="88" t="inlineStr">
        <is>
          <t>公式错误/未解析: 订单赔付费、二次上门维修费、其它费用、好评/差价返、总成本、订单利润
[待填]成本/费用字段</t>
        </is>
      </c>
    </row>
    <row r="607" ht="24" customHeight="1">
      <c r="A607" s="15" t="inlineStr">
        <is>
          <t>淘宝</t>
        </is>
      </c>
      <c r="B607" s="14" t="inlineStr">
        <is>
          <t>5085402914676454825</t>
        </is>
      </c>
      <c r="C607" s="14" t="inlineStr">
        <is>
          <t>非已记录补单</t>
        </is>
      </c>
      <c r="D607" s="15" t="inlineStr">
        <is>
          <t>2026-02-26</t>
        </is>
      </c>
      <c r="E607" s="15" t="inlineStr">
        <is>
          <t>薛薛</t>
        </is>
      </c>
      <c r="F607" s="15" t="inlineStr">
        <is>
          <t>15780132029-8581</t>
        </is>
      </c>
      <c r="G607" s="15" t="inlineStr">
        <is>
          <t>新疆维吾尔自治区 乌鲁木齐市 天山区 团结路街道团结路19小家属区4号楼1单元快递柜</t>
        </is>
      </c>
      <c r="H607" s="15" t="inlineStr">
        <is>
          <t>2026-02-28</t>
        </is>
      </c>
      <c r="I607" s="15" t="inlineStr">
        <is>
          <t>P23980010606</t>
        </is>
      </c>
      <c r="J607" s="15" t="inlineStr">
        <is>
          <t>畔色样块</t>
        </is>
      </c>
      <c r="K607" s="15" t="inlineStr">
        <is>
          <t>榉木样块</t>
        </is>
      </c>
      <c r="L607" s="15" t="inlineStr">
        <is>
          <t>否</t>
        </is>
      </c>
      <c r="M607" s="15" t="inlineStr">
        <is>
          <t>1</t>
        </is>
      </c>
      <c r="N607" s="15" t="n"/>
      <c r="O607" s="15" t="inlineStr">
        <is>
          <t>申通快递</t>
        </is>
      </c>
      <c r="P607" s="15" t="inlineStr">
        <is>
          <t>773408087366865</t>
        </is>
      </c>
      <c r="Q607" s="15" t="n"/>
      <c r="R607" s="15">
        <f>IFERROR(SUMPRODUCT(('2-定价总表'!$A$3:$A$493="PPS"&amp;MID(I607,2,99))*('2-定价总表'!$C$3:$C$493=K607)*('2-定价总表'!$T$3:$T$493))*IF(M607="",1,M607),"")</f>
        <v/>
      </c>
      <c r="S607" s="90" t="n"/>
      <c r="T607" s="90" t="n"/>
      <c r="U607" s="90" t="n"/>
      <c r="V607" s="90" t="n"/>
      <c r="W607" s="90" t="e">
        <v>#N/A</v>
      </c>
      <c r="X607" s="90" t="e">
        <v>#N/A</v>
      </c>
      <c r="Y607" s="90" t="n"/>
      <c r="Z607" s="90" t="e">
        <v>#N/A</v>
      </c>
      <c r="AA607" s="90" t="e">
        <v>#N/A</v>
      </c>
      <c r="AB607" s="15">
        <f>SUM(S607:AA607)</f>
        <v/>
      </c>
      <c r="AC607" s="15" t="inlineStr">
        <is>
          <t>22.00</t>
        </is>
      </c>
      <c r="AD607" s="15">
        <f>AC607*0.006</f>
        <v/>
      </c>
      <c r="AE607" s="15">
        <f>AC607*0.02</f>
        <v/>
      </c>
      <c r="AF607" s="15">
        <f>AC607-AD607-AE607</f>
        <v/>
      </c>
      <c r="AG607" s="15" t="n"/>
      <c r="AH607" s="15" t="n"/>
      <c r="AI607" s="15">
        <f>SUM(AG607:AH607)</f>
        <v/>
      </c>
      <c r="AJ607" s="15">
        <f>AF607-AB607+AG607+AH607</f>
        <v/>
      </c>
      <c r="AK607" s="15">
        <f>IF(C607="是","杭州","江西工厂")</f>
        <v/>
      </c>
      <c r="AL607" s="6" t="inlineStr">
        <is>
          <t>交易成功</t>
        </is>
      </c>
      <c r="AM607" s="92" t="inlineStr">
        <is>
          <t>待匹配</t>
        </is>
      </c>
      <c r="AN607" s="15" t="inlineStr">
        <is>
          <t>没有申请退款</t>
        </is>
      </c>
      <c r="AO607" s="15" t="n">
        <v>0</v>
      </c>
      <c r="AP607" s="15" t="n"/>
      <c r="AQ607" s="6" t="n"/>
      <c r="AR607" s="88" t="inlineStr">
        <is>
          <t>公式错误/未解析: 订单赔付费、二次上门维修费、其它费用、好评/差价返、总成本、订单利润
[待填]成本/费用字段</t>
        </is>
      </c>
    </row>
    <row r="608" ht="48" customHeight="1">
      <c r="A608" s="16" t="inlineStr">
        <is>
          <t>淘宝</t>
        </is>
      </c>
      <c r="B608" s="14" t="inlineStr">
        <is>
          <t>3262895580182137151</t>
        </is>
      </c>
      <c r="C608" s="14" t="inlineStr">
        <is>
          <t>非已记录补单</t>
        </is>
      </c>
      <c r="D608" s="16" t="inlineStr">
        <is>
          <t>2026-02-26</t>
        </is>
      </c>
      <c r="E608" s="16" t="inlineStr">
        <is>
          <t>钱</t>
        </is>
      </c>
      <c r="F608" s="16" t="inlineStr">
        <is>
          <t>13113693249-1302</t>
        </is>
      </c>
      <c r="G608" s="16" t="inlineStr">
        <is>
          <t>广东省 深圳市 龙华区 福城街道万科启城家园8栋二单元901</t>
        </is>
      </c>
      <c r="H608" s="16" t="inlineStr">
        <is>
          <t>2026-04-08</t>
        </is>
      </c>
      <c r="I608" s="16" t="inlineStr">
        <is>
          <t>P24250080801</t>
        </is>
      </c>
      <c r="J608" s="16" t="inlineStr">
        <is>
          <t>洞石餐边柜 |樱桃木洞石餐边大柜 |樱桃木洞石模块餐边柜</t>
        </is>
      </c>
      <c r="K608" s="16" t="inlineStr">
        <is>
          <t>洞石餐边柜-洞石整柜2.1米（多抽组合）（分类抽屉+玻璃移门+开门）</t>
        </is>
      </c>
      <c r="L608" s="16" t="inlineStr">
        <is>
          <t>否</t>
        </is>
      </c>
      <c r="M608" s="16" t="inlineStr">
        <is>
          <t>1</t>
        </is>
      </c>
      <c r="N608" s="16" t="n"/>
      <c r="O608" s="16" t="inlineStr">
        <is>
          <t>壹米滴答快运</t>
        </is>
      </c>
      <c r="P608" s="16" t="inlineStr">
        <is>
          <t>700907567416</t>
        </is>
      </c>
      <c r="Q608" s="16" t="inlineStr">
        <is>
          <t>P50913890535</t>
        </is>
      </c>
      <c r="R608" s="91">
        <f>IFERROR(SUMPRODUCT(('2-定价总表'!$A$3:$A$493="PPS"&amp;MID(I608,2,99))*('2-定价总表'!$C$3:$C$493=K608)*('2-定价总表'!$T$3:$T$493))*IF(M608="",1,M608),"")</f>
        <v/>
      </c>
      <c r="S608" s="90" t="e">
        <v>#N/A</v>
      </c>
      <c r="T608" s="90" t="e">
        <v>#N/A</v>
      </c>
      <c r="U608" s="90" t="e">
        <v>#N/A</v>
      </c>
      <c r="V608" s="90" t="e">
        <v>#N/A</v>
      </c>
      <c r="W608" s="90" t="e">
        <v>#N/A</v>
      </c>
      <c r="X608" s="90" t="e">
        <v>#N/A</v>
      </c>
      <c r="Y608" s="90" t="n"/>
      <c r="Z608" s="90" t="e">
        <v>#N/A</v>
      </c>
      <c r="AA608" s="90" t="e">
        <v>#N/A</v>
      </c>
      <c r="AB608" s="16">
        <f>SUM(S608:AA608)</f>
        <v/>
      </c>
      <c r="AC608" s="16" t="inlineStr">
        <is>
          <t>10440.68</t>
        </is>
      </c>
      <c r="AD608" s="16">
        <f>AC608*0.006</f>
        <v/>
      </c>
      <c r="AE608" s="16">
        <f>AC608*0.02</f>
        <v/>
      </c>
      <c r="AF608" s="16">
        <f>AC608-AD608-AE608</f>
        <v/>
      </c>
      <c r="AG608" s="16" t="n"/>
      <c r="AH608" s="16" t="n"/>
      <c r="AI608" s="16">
        <f>SUM(AG608:AH608)</f>
        <v/>
      </c>
      <c r="AJ608" s="16">
        <f>AF608-AB608+AG608+AH608</f>
        <v/>
      </c>
      <c r="AK608" s="16">
        <f>IF(C608="是","杭州","江西工厂")</f>
        <v/>
      </c>
      <c r="AL608" s="9" t="inlineStr">
        <is>
          <t>交易成功</t>
        </is>
      </c>
      <c r="AM608" s="93" t="inlineStr">
        <is>
          <t>202602262300111050142 9959843</t>
        </is>
      </c>
      <c r="AN608" s="16" t="inlineStr">
        <is>
          <t>没有申请退款</t>
        </is>
      </c>
      <c r="AO608" s="16" t="n">
        <v>0</v>
      </c>
      <c r="AP608" s="16" t="n"/>
      <c r="AQ608" s="9" t="n"/>
      <c r="AR608" s="88" t="inlineStr">
        <is>
          <t>公式错误/未解析: 产品理论成本、产品实际成本、实际运费、上楼费、安装费、订单赔付费
[待填]成本/费用字段</t>
        </is>
      </c>
    </row>
    <row r="609" ht="48" customHeight="1">
      <c r="A609" s="15" t="inlineStr">
        <is>
          <t>淘宝</t>
        </is>
      </c>
      <c r="B609" s="14" t="inlineStr">
        <is>
          <t>3262295858450137151</t>
        </is>
      </c>
      <c r="C609" s="14" t="inlineStr">
        <is>
          <t>非已记录补单</t>
        </is>
      </c>
      <c r="D609" s="15" t="inlineStr">
        <is>
          <t>2026-02-26</t>
        </is>
      </c>
      <c r="E609" s="15" t="inlineStr">
        <is>
          <t>钱</t>
        </is>
      </c>
      <c r="F609" s="15" t="inlineStr">
        <is>
          <t>13113693249-1302</t>
        </is>
      </c>
      <c r="G609" s="15" t="inlineStr">
        <is>
          <t>广东省 深圳市 龙华区 福城街道万科启城家园8栋二单元901</t>
        </is>
      </c>
      <c r="H609" s="15" t="inlineStr">
        <is>
          <t>2026-04-08</t>
        </is>
      </c>
      <c r="I609" s="15" t="inlineStr">
        <is>
          <t>P24250080801</t>
        </is>
      </c>
      <c r="J609" s="15" t="inlineStr">
        <is>
          <t>洞石餐边柜 |樱桃木洞石餐边大柜 |樱桃木洞石模块餐边柜</t>
        </is>
      </c>
      <c r="K609" s="15" t="inlineStr">
        <is>
          <t>洞石餐边柜-洞石整柜2.1米（多抽组合）（分类抽屉+玻璃移门+开门）</t>
        </is>
      </c>
      <c r="L609" s="15" t="inlineStr">
        <is>
          <t>否</t>
        </is>
      </c>
      <c r="M609" s="15" t="inlineStr">
        <is>
          <t>1</t>
        </is>
      </c>
      <c r="N609" s="15" t="n"/>
      <c r="O609" s="15" t="inlineStr">
        <is>
          <t>壹米滴答快运</t>
        </is>
      </c>
      <c r="P609" s="15" t="inlineStr">
        <is>
          <t>700907567416</t>
        </is>
      </c>
      <c r="Q609" s="15" t="inlineStr">
        <is>
          <t>P50913890535</t>
        </is>
      </c>
      <c r="R609" s="91">
        <f>IFERROR(SUMPRODUCT(('2-定价总表'!$A$3:$A$493="PPS"&amp;MID(I609,2,99))*('2-定价总表'!$C$3:$C$493=K609)*('2-定价总表'!$T$3:$T$493))*IF(M609="",1,M609),"")</f>
        <v/>
      </c>
      <c r="S609" s="90" t="e">
        <v>#N/A</v>
      </c>
      <c r="T609" s="90" t="e">
        <v>#N/A</v>
      </c>
      <c r="U609" s="90" t="e">
        <v>#N/A</v>
      </c>
      <c r="V609" s="90" t="e">
        <v>#N/A</v>
      </c>
      <c r="W609" s="90" t="e">
        <v>#N/A</v>
      </c>
      <c r="X609" s="90" t="e">
        <v>#N/A</v>
      </c>
      <c r="Y609" s="90" t="n"/>
      <c r="Z609" s="90" t="e">
        <v>#N/A</v>
      </c>
      <c r="AA609" s="90" t="e">
        <v>#N/A</v>
      </c>
      <c r="AB609" s="15">
        <f>SUM(S609:AA609)</f>
        <v/>
      </c>
      <c r="AC609" s="15" t="inlineStr">
        <is>
          <t>100.00</t>
        </is>
      </c>
      <c r="AD609" s="15">
        <f>AC609*0.006</f>
        <v/>
      </c>
      <c r="AE609" s="15">
        <f>AC609*0.02</f>
        <v/>
      </c>
      <c r="AF609" s="15">
        <f>AC609-AD609-AE609</f>
        <v/>
      </c>
      <c r="AG609" s="15" t="n"/>
      <c r="AH609" s="15" t="n"/>
      <c r="AI609" s="15">
        <f>SUM(AG609:AH609)</f>
        <v/>
      </c>
      <c r="AJ609" s="15">
        <f>AF609-AB609+AG609+AH609</f>
        <v/>
      </c>
      <c r="AK609" s="15">
        <f>IF(C609="是","杭州","江西工厂")</f>
        <v/>
      </c>
      <c r="AL609" s="6" t="inlineStr">
        <is>
          <t>交易成功</t>
        </is>
      </c>
      <c r="AM609" s="93" t="inlineStr">
        <is>
          <t>202602262300111050142 8687348</t>
        </is>
      </c>
      <c r="AN609" s="15" t="inlineStr">
        <is>
          <t>没有申请退款</t>
        </is>
      </c>
      <c r="AO609" s="15" t="n">
        <v>0</v>
      </c>
      <c r="AP609" s="15" t="n"/>
      <c r="AQ609" s="6" t="inlineStr">
        <is>
          <t>榉木1.8多抽款定制追加</t>
        </is>
      </c>
      <c r="AR609" s="88" t="inlineStr">
        <is>
          <t>公式错误/未解析: 产品理论成本、产品实际成本、实际运费、上楼费、安装费、订单赔付费
[待填]成本/费用字段</t>
        </is>
      </c>
    </row>
    <row r="610" ht="48" customHeight="1">
      <c r="A610" s="16" t="inlineStr">
        <is>
          <t>淘宝</t>
        </is>
      </c>
      <c r="B610" s="14" t="inlineStr">
        <is>
          <t>3262886760337137151</t>
        </is>
      </c>
      <c r="C610" s="14" t="inlineStr">
        <is>
          <t>非已记录补单</t>
        </is>
      </c>
      <c r="D610" s="16" t="inlineStr">
        <is>
          <t>2026-02-26</t>
        </is>
      </c>
      <c r="E610" s="16" t="inlineStr">
        <is>
          <t>未知</t>
        </is>
      </c>
      <c r="F610" s="16" t="inlineStr">
        <is>
          <t>未知</t>
        </is>
      </c>
      <c r="G610" s="16" t="inlineStr">
        <is>
          <t>未知</t>
        </is>
      </c>
      <c r="H610" s="16" t="n"/>
      <c r="I610" s="16" t="inlineStr">
        <is>
          <t>P24250080801</t>
        </is>
      </c>
      <c r="J610" s="16" t="inlineStr">
        <is>
          <t>洞石餐边柜 |樱桃木洞石餐边大柜 |樱桃木洞石模块餐边柜</t>
        </is>
      </c>
      <c r="K610" s="16" t="inlineStr">
        <is>
          <t>洞石餐边柜-洞石整柜2.1米（多抽组合）（分类抽屉+玻璃移门+开门）</t>
        </is>
      </c>
      <c r="L610" s="16" t="n"/>
      <c r="M610" s="16" t="inlineStr">
        <is>
          <t>1</t>
        </is>
      </c>
      <c r="N610" s="16" t="n"/>
      <c r="O610" s="16" t="n"/>
      <c r="P610" s="16" t="n"/>
      <c r="Q610" s="16" t="n"/>
      <c r="R610" s="16">
        <f>IFERROR(SUMPRODUCT(('2-定价总表'!$A$3:$A$493="PPS"&amp;MID(I610,2,99))*('2-定价总表'!$C$3:$C$493=K610)*('2-定价总表'!$T$3:$T$493))*IF(M610="",1,M610),"")</f>
        <v/>
      </c>
      <c r="S610" s="90" t="n"/>
      <c r="T610" s="90" t="n"/>
      <c r="U610" s="90" t="n"/>
      <c r="V610" s="90" t="n"/>
      <c r="W610" s="90" t="n"/>
      <c r="X610" s="90" t="n"/>
      <c r="Y610" s="90" t="n"/>
      <c r="Z610" s="90" t="n"/>
      <c r="AA610" s="90" t="n"/>
      <c r="AB610" s="16">
        <f>SUM(S610:AA610)</f>
        <v/>
      </c>
      <c r="AC610" s="16" t="n"/>
      <c r="AD610" s="16">
        <f>AC610*0.006</f>
        <v/>
      </c>
      <c r="AE610" s="16">
        <f>AC610*0.02</f>
        <v/>
      </c>
      <c r="AF610" s="16">
        <f>AC610-AD610-AE610</f>
        <v/>
      </c>
      <c r="AG610" s="16" t="n"/>
      <c r="AH610" s="16" t="n"/>
      <c r="AI610" s="16">
        <f>SUM(AG610:AH610)</f>
        <v/>
      </c>
      <c r="AJ610" s="16">
        <f>AF610-AB610+AG610+AH610</f>
        <v/>
      </c>
      <c r="AK610" s="16">
        <f>IF(C610="是","杭州","江西工厂")</f>
        <v/>
      </c>
      <c r="AL610" s="9" t="inlineStr">
        <is>
          <t>交易关闭</t>
        </is>
      </c>
      <c r="AM610" s="94" t="inlineStr">
        <is>
          <t>—</t>
        </is>
      </c>
      <c r="AN610" s="16" t="inlineStr">
        <is>
          <t>没有申请退款</t>
        </is>
      </c>
      <c r="AO610" s="16" t="n">
        <v>0</v>
      </c>
      <c r="AP610" s="16" t="n"/>
      <c r="AQ610" s="9" t="inlineStr">
        <is>
          <t>榉木1.8多抽款定制追加</t>
        </is>
      </c>
      <c r="AR610" t="inlineStr">
        <is>
          <t>✓</t>
        </is>
      </c>
    </row>
    <row r="611" ht="24" customHeight="1">
      <c r="A611" s="15" t="inlineStr">
        <is>
          <t>淘宝</t>
        </is>
      </c>
      <c r="B611" s="14" t="inlineStr">
        <is>
          <t>5084240367586752233</t>
        </is>
      </c>
      <c r="C611" s="14" t="inlineStr">
        <is>
          <t>非已记录补单</t>
        </is>
      </c>
      <c r="D611" s="15" t="inlineStr">
        <is>
          <t>2026-02-26</t>
        </is>
      </c>
      <c r="E611" s="15" t="inlineStr">
        <is>
          <t>姚程</t>
        </is>
      </c>
      <c r="F611" s="15" t="inlineStr">
        <is>
          <t>17854180410-9541</t>
        </is>
      </c>
      <c r="G611" s="15" t="inlineStr">
        <is>
          <t>山东省 菏泽市 巨野县 凤凰街道招商街文苑花园A区南门东侧有福气面包店</t>
        </is>
      </c>
      <c r="H611" s="15" t="inlineStr">
        <is>
          <t>2026-03-24</t>
        </is>
      </c>
      <c r="I611" s="15" t="inlineStr">
        <is>
          <t>P24210070901</t>
        </is>
      </c>
      <c r="J611" s="15" t="inlineStr">
        <is>
          <t>榉木岩板餐桌 |榉木三角腿岩板餐桌</t>
        </is>
      </c>
      <c r="K611" s="15" t="inlineStr">
        <is>
          <t>榉木餐桌-1.2米</t>
        </is>
      </c>
      <c r="L611" s="15" t="inlineStr">
        <is>
          <t>是</t>
        </is>
      </c>
      <c r="M611" s="15" t="inlineStr">
        <is>
          <t>1</t>
        </is>
      </c>
      <c r="N611" s="15" t="n"/>
      <c r="O611" s="15" t="inlineStr">
        <is>
          <t>德邦快递</t>
        </is>
      </c>
      <c r="P611" s="15" t="inlineStr">
        <is>
          <t>DPK211978857014</t>
        </is>
      </c>
      <c r="Q611" s="15" t="inlineStr">
        <is>
          <t>P50785393772</t>
        </is>
      </c>
      <c r="R611" s="15">
        <f>IFERROR(SUMPRODUCT(('2-定价总表'!$A$3:$A$493="PPS"&amp;MID(I611,2,99))*('2-定价总表'!$C$3:$C$493=K611)*('2-定价总表'!$T$3:$T$493))*IF(M611="",1,M611),"")</f>
        <v/>
      </c>
      <c r="S611" s="15" t="n">
        <v>1720.5</v>
      </c>
      <c r="T611" s="15" t="n">
        <v>188</v>
      </c>
      <c r="U611" s="15" t="n">
        <v>0</v>
      </c>
      <c r="V611" s="15" t="n">
        <v>70</v>
      </c>
      <c r="W611" s="15" t="n">
        <v>0</v>
      </c>
      <c r="X611" s="15" t="n">
        <v>0</v>
      </c>
      <c r="Y611" s="90" t="n"/>
      <c r="Z611" s="15" t="n">
        <v>0</v>
      </c>
      <c r="AA611" s="15" t="n">
        <v>0</v>
      </c>
      <c r="AB611" s="15">
        <f>SUM(S611:AA611)</f>
        <v/>
      </c>
      <c r="AC611" s="15" t="inlineStr">
        <is>
          <t>2524.00</t>
        </is>
      </c>
      <c r="AD611" s="15">
        <f>AC611*0.006</f>
        <v/>
      </c>
      <c r="AE611" s="15">
        <f>AC611*0.02</f>
        <v/>
      </c>
      <c r="AF611" s="15">
        <f>AC611-AD611-AE611</f>
        <v/>
      </c>
      <c r="AG611" s="15" t="n"/>
      <c r="AH611" s="15" t="n"/>
      <c r="AI611" s="15">
        <f>SUM(AG611:AH611)</f>
        <v/>
      </c>
      <c r="AJ611" s="15">
        <f>AF611-AB611+AG611+AH611</f>
        <v/>
      </c>
      <c r="AK611" s="15">
        <f>IF(C611="是","杭州","江西工厂")</f>
        <v/>
      </c>
      <c r="AL611" s="6" t="inlineStr">
        <is>
          <t>交易成功</t>
        </is>
      </c>
      <c r="AM611" s="93" t="inlineStr">
        <is>
          <t>202602262200116788144 2856967</t>
        </is>
      </c>
      <c r="AN611" s="15" t="inlineStr">
        <is>
          <t>没有申请退款</t>
        </is>
      </c>
      <c r="AO611" s="15" t="n">
        <v>0</v>
      </c>
      <c r="AP611" s="15" t="n"/>
      <c r="AQ611" s="6" t="inlineStr">
        <is>
          <t>定制110*70白色岩板榉木餐桌</t>
        </is>
      </c>
      <c r="AR611" t="inlineStr">
        <is>
          <t>[待填]成本/费用字段</t>
        </is>
      </c>
    </row>
    <row r="612" ht="24" customHeight="1">
      <c r="A612" s="16" t="inlineStr">
        <is>
          <t>淘宝</t>
        </is>
      </c>
      <c r="B612" s="14" t="inlineStr">
        <is>
          <t>5084588340764752233</t>
        </is>
      </c>
      <c r="C612" s="14" t="inlineStr">
        <is>
          <t>非已记录补单</t>
        </is>
      </c>
      <c r="D612" s="16" t="inlineStr">
        <is>
          <t>2026-02-26</t>
        </is>
      </c>
      <c r="E612" s="16" t="inlineStr">
        <is>
          <t>未知</t>
        </is>
      </c>
      <c r="F612" s="16" t="inlineStr">
        <is>
          <t>未知</t>
        </is>
      </c>
      <c r="G612" s="16" t="inlineStr">
        <is>
          <t>未知</t>
        </is>
      </c>
      <c r="H612" s="16" t="n"/>
      <c r="I612" s="16" t="inlineStr">
        <is>
          <t>P24210070901</t>
        </is>
      </c>
      <c r="J612" s="16" t="inlineStr">
        <is>
          <t>榉木岩板餐桌 |榉木三角腿岩板餐桌</t>
        </is>
      </c>
      <c r="K612" s="16" t="inlineStr">
        <is>
          <t>榉木餐桌-1.2米</t>
        </is>
      </c>
      <c r="L612" s="16" t="n"/>
      <c r="M612" s="16" t="inlineStr">
        <is>
          <t>1</t>
        </is>
      </c>
      <c r="N612" s="16" t="n"/>
      <c r="O612" s="16" t="n"/>
      <c r="P612" s="16" t="n"/>
      <c r="Q612" s="16" t="n"/>
      <c r="R612" s="16">
        <f>IFERROR(SUMPRODUCT(('2-定价总表'!$A$3:$A$493="PPS"&amp;MID(I612,2,99))*('2-定价总表'!$C$3:$C$493=K612)*('2-定价总表'!$T$3:$T$493))*IF(M612="",1,M612),"")</f>
        <v/>
      </c>
      <c r="S612" s="90" t="n"/>
      <c r="T612" s="90" t="n"/>
      <c r="U612" s="90" t="n"/>
      <c r="V612" s="90" t="n"/>
      <c r="W612" s="90" t="n"/>
      <c r="X612" s="90" t="n"/>
      <c r="Y612" s="90" t="n"/>
      <c r="Z612" s="90" t="n"/>
      <c r="AA612" s="90" t="n"/>
      <c r="AB612" s="16">
        <f>SUM(S612:AA612)</f>
        <v/>
      </c>
      <c r="AC612" s="16" t="n"/>
      <c r="AD612" s="16">
        <f>AC612*0.006</f>
        <v/>
      </c>
      <c r="AE612" s="16">
        <f>AC612*0.02</f>
        <v/>
      </c>
      <c r="AF612" s="16">
        <f>AC612-AD612-AE612</f>
        <v/>
      </c>
      <c r="AG612" s="16" t="n"/>
      <c r="AH612" s="16" t="n"/>
      <c r="AI612" s="16">
        <f>SUM(AG612:AH612)</f>
        <v/>
      </c>
      <c r="AJ612" s="16">
        <f>AF612-AB612+AG612+AH612</f>
        <v/>
      </c>
      <c r="AK612" s="16">
        <f>IF(C612="是","杭州","江西工厂")</f>
        <v/>
      </c>
      <c r="AL612" s="9" t="inlineStr">
        <is>
          <t>交易关闭</t>
        </is>
      </c>
      <c r="AM612" s="94" t="inlineStr">
        <is>
          <t>—</t>
        </is>
      </c>
      <c r="AN612" s="16" t="inlineStr">
        <is>
          <t>没有申请退款</t>
        </is>
      </c>
      <c r="AO612" s="16" t="n">
        <v>0</v>
      </c>
      <c r="AP612" s="16" t="n"/>
      <c r="AQ612" s="9" t="inlineStr">
        <is>
          <t>定制110*70白色岩板榉木餐桌</t>
        </is>
      </c>
      <c r="AR612" t="inlineStr">
        <is>
          <t>✓</t>
        </is>
      </c>
    </row>
    <row r="613" ht="24" customHeight="1">
      <c r="A613" s="15" t="inlineStr">
        <is>
          <t>淘宝</t>
        </is>
      </c>
      <c r="B613" s="14" t="inlineStr">
        <is>
          <t>5083434002324457345</t>
        </is>
      </c>
      <c r="C613" s="14" t="inlineStr">
        <is>
          <t>非已记录补单</t>
        </is>
      </c>
      <c r="D613" s="15" t="inlineStr">
        <is>
          <t>2026-02-25</t>
        </is>
      </c>
      <c r="E613" s="15" t="inlineStr">
        <is>
          <t>李响</t>
        </is>
      </c>
      <c r="F613" s="15" t="inlineStr">
        <is>
          <t>17531191694-2939</t>
        </is>
      </c>
      <c r="G613" s="15" t="inlineStr">
        <is>
          <t>河北省 秦皇岛市 昌黎县 大蒲河镇阿那亚北岸三期38-4-301</t>
        </is>
      </c>
      <c r="H613" s="15" t="inlineStr">
        <is>
          <t>2026-03-28</t>
        </is>
      </c>
      <c r="I613" s="15" t="inlineStr">
        <is>
          <t>P24210070901</t>
        </is>
      </c>
      <c r="J613" s="15" t="inlineStr">
        <is>
          <t>榉木岩板餐桌 |榉木三角腿岩板餐桌</t>
        </is>
      </c>
      <c r="K613" s="15" t="inlineStr">
        <is>
          <t>榉木餐桌-1.2米</t>
        </is>
      </c>
      <c r="L613" s="15" t="inlineStr">
        <is>
          <t>否</t>
        </is>
      </c>
      <c r="M613" s="15" t="inlineStr">
        <is>
          <t>1</t>
        </is>
      </c>
      <c r="N613" s="15" t="n"/>
      <c r="O613" s="15" t="inlineStr">
        <is>
          <t>德邦快递</t>
        </is>
      </c>
      <c r="P613" s="15" t="inlineStr">
        <is>
          <t>DPK212534093007</t>
        </is>
      </c>
      <c r="Q613" s="15" t="inlineStr">
        <is>
          <t>P50866348635</t>
        </is>
      </c>
      <c r="R613" s="15">
        <f>IFERROR(SUMPRODUCT(('2-定价总表'!$A$3:$A$493="PPS"&amp;MID(I613,2,99))*('2-定价总表'!$C$3:$C$493=K613)*('2-定价总表'!$T$3:$T$493))*IF(M613="",1,M613),"")</f>
        <v/>
      </c>
      <c r="S613" s="15" t="n">
        <v>2142.5</v>
      </c>
      <c r="T613" s="15" t="n">
        <v>249</v>
      </c>
      <c r="U613" s="15" t="n">
        <v>0</v>
      </c>
      <c r="V613" s="15" t="n">
        <v>61</v>
      </c>
      <c r="W613" s="15" t="n">
        <v>0</v>
      </c>
      <c r="X613" s="15" t="n">
        <v>0</v>
      </c>
      <c r="Y613" s="90" t="n"/>
      <c r="Z613" s="15" t="n">
        <v>0</v>
      </c>
      <c r="AA613" s="15" t="n">
        <v>0</v>
      </c>
      <c r="AB613" s="15">
        <f>SUM(S613:AA613)</f>
        <v/>
      </c>
      <c r="AC613" s="15" t="inlineStr">
        <is>
          <t>2723.77</t>
        </is>
      </c>
      <c r="AD613" s="15">
        <f>AC613*0.006</f>
        <v/>
      </c>
      <c r="AE613" s="15">
        <f>AC613*0.02</f>
        <v/>
      </c>
      <c r="AF613" s="15">
        <f>AC613-AD613-AE613</f>
        <v/>
      </c>
      <c r="AG613" s="15" t="n"/>
      <c r="AH613" s="15" t="n"/>
      <c r="AI613" s="15">
        <f>SUM(AG613:AH613)</f>
        <v/>
      </c>
      <c r="AJ613" s="15">
        <f>AF613-AB613+AG613+AH613</f>
        <v/>
      </c>
      <c r="AK613" s="15">
        <f>IF(C613="是","杭州","江西工厂")</f>
        <v/>
      </c>
      <c r="AL613" s="6" t="inlineStr">
        <is>
          <t>交易成功</t>
        </is>
      </c>
      <c r="AM613" s="93" t="inlineStr">
        <is>
          <t>202602252200119131144 8807499</t>
        </is>
      </c>
      <c r="AN613" s="15" t="inlineStr">
        <is>
          <t>没有申请退款</t>
        </is>
      </c>
      <c r="AO613" s="15" t="n">
        <v>0</v>
      </c>
      <c r="AP613" s="15" t="n"/>
      <c r="AQ613" s="6" t="n"/>
      <c r="AR613" t="inlineStr">
        <is>
          <t>[待填]成本/费用字段</t>
        </is>
      </c>
    </row>
    <row r="614">
      <c r="A614" s="16" t="inlineStr">
        <is>
          <t>淘宝</t>
        </is>
      </c>
      <c r="B614" s="14" t="inlineStr">
        <is>
          <t>3260094099871761380</t>
        </is>
      </c>
      <c r="C614" s="14" t="inlineStr">
        <is>
          <t>非已记录补单</t>
        </is>
      </c>
      <c r="D614" s="16" t="inlineStr">
        <is>
          <t>2026-02-25</t>
        </is>
      </c>
      <c r="E614" s="16" t="inlineStr">
        <is>
          <t>户田惠梨香</t>
        </is>
      </c>
      <c r="F614" s="16" t="inlineStr">
        <is>
          <t>18400825125-8026</t>
        </is>
      </c>
      <c r="G614" s="16" t="inlineStr">
        <is>
          <t>陕西省 延安市 富县 茶坊街道泽慧小区</t>
        </is>
      </c>
      <c r="H614" s="16" t="inlineStr">
        <is>
          <t>2026-02-27</t>
        </is>
      </c>
      <c r="I614" s="16" t="inlineStr">
        <is>
          <t>P23980010606</t>
        </is>
      </c>
      <c r="J614" s="16" t="inlineStr">
        <is>
          <t>畔色样块</t>
        </is>
      </c>
      <c r="K614" s="16" t="inlineStr">
        <is>
          <t>榉木样块</t>
        </is>
      </c>
      <c r="L614" s="16" t="inlineStr">
        <is>
          <t>否</t>
        </is>
      </c>
      <c r="M614" s="16" t="inlineStr">
        <is>
          <t>1</t>
        </is>
      </c>
      <c r="N614" s="16" t="n"/>
      <c r="O614" s="16" t="inlineStr">
        <is>
          <t>中通快递</t>
        </is>
      </c>
      <c r="P614" s="16" t="inlineStr">
        <is>
          <t>73597085695047</t>
        </is>
      </c>
      <c r="Q614" s="16" t="n"/>
      <c r="R614" s="16">
        <f>IFERROR(SUMPRODUCT(('2-定价总表'!$A$3:$A$493="PPS"&amp;MID(I614,2,99))*('2-定价总表'!$C$3:$C$493=K614)*('2-定价总表'!$T$3:$T$493))*IF(M614="",1,M614),"")</f>
        <v/>
      </c>
      <c r="S614" s="90" t="n"/>
      <c r="T614" s="90" t="n"/>
      <c r="U614" s="90" t="n"/>
      <c r="V614" s="90" t="n"/>
      <c r="W614" s="90" t="e">
        <v>#N/A</v>
      </c>
      <c r="X614" s="90" t="e">
        <v>#N/A</v>
      </c>
      <c r="Y614" s="90" t="n"/>
      <c r="Z614" s="90" t="e">
        <v>#N/A</v>
      </c>
      <c r="AA614" s="90" t="e">
        <v>#N/A</v>
      </c>
      <c r="AB614" s="16">
        <f>SUM(S614:AA614)</f>
        <v/>
      </c>
      <c r="AC614" s="16" t="inlineStr">
        <is>
          <t>17.00</t>
        </is>
      </c>
      <c r="AD614" s="16">
        <f>AC614*0.006</f>
        <v/>
      </c>
      <c r="AE614" s="16">
        <f>AC614*0.02</f>
        <v/>
      </c>
      <c r="AF614" s="16">
        <f>AC614-AD614-AE614</f>
        <v/>
      </c>
      <c r="AG614" s="16" t="n"/>
      <c r="AH614" s="16" t="n"/>
      <c r="AI614" s="16">
        <f>SUM(AG614:AH614)</f>
        <v/>
      </c>
      <c r="AJ614" s="16">
        <f>AF614-AB614+AG614+AH614</f>
        <v/>
      </c>
      <c r="AK614" s="16">
        <f>IF(C614="是","杭州","江西工厂")</f>
        <v/>
      </c>
      <c r="AL614" s="9" t="inlineStr">
        <is>
          <t>交易成功</t>
        </is>
      </c>
      <c r="AM614" s="92" t="inlineStr">
        <is>
          <t>待匹配</t>
        </is>
      </c>
      <c r="AN614" s="16" t="inlineStr">
        <is>
          <t>没有申请退款</t>
        </is>
      </c>
      <c r="AO614" s="16" t="n">
        <v>0</v>
      </c>
      <c r="AP614" s="16" t="n"/>
      <c r="AQ614" s="9" t="n"/>
      <c r="AR614" s="88" t="inlineStr">
        <is>
          <t>公式错误/未解析: 订单赔付费、二次上门维修费、其它费用、好评/差价返、总成本、订单利润
[待填]成本/费用字段</t>
        </is>
      </c>
    </row>
    <row r="615">
      <c r="A615" s="15" t="inlineStr">
        <is>
          <t>淘宝</t>
        </is>
      </c>
      <c r="B615" s="14" t="inlineStr">
        <is>
          <t>3259854410262761380</t>
        </is>
      </c>
      <c r="C615" s="14" t="inlineStr">
        <is>
          <t>非已记录补单</t>
        </is>
      </c>
      <c r="D615" s="15" t="inlineStr">
        <is>
          <t>2026-02-25</t>
        </is>
      </c>
      <c r="E615" s="15" t="inlineStr">
        <is>
          <t>未知</t>
        </is>
      </c>
      <c r="F615" s="15" t="inlineStr">
        <is>
          <t>未知</t>
        </is>
      </c>
      <c r="G615" s="15" t="inlineStr">
        <is>
          <t>未知</t>
        </is>
      </c>
      <c r="H615" s="15" t="n"/>
      <c r="I615" s="15" t="inlineStr">
        <is>
          <t>P23980010606</t>
        </is>
      </c>
      <c r="J615" s="15" t="inlineStr">
        <is>
          <t>畔色样块</t>
        </is>
      </c>
      <c r="K615" s="15" t="inlineStr">
        <is>
          <t>榉木样块</t>
        </is>
      </c>
      <c r="L615" s="15" t="n"/>
      <c r="M615" s="15" t="inlineStr">
        <is>
          <t>1</t>
        </is>
      </c>
      <c r="N615" s="15" t="n"/>
      <c r="O615" s="15" t="n"/>
      <c r="P615" s="15" t="n"/>
      <c r="Q615" s="15" t="n"/>
      <c r="R615" s="15">
        <f>IFERROR(SUMPRODUCT(('2-定价总表'!$A$3:$A$493="PPS"&amp;MID(I615,2,99))*('2-定价总表'!$C$3:$C$493=K615)*('2-定价总表'!$T$3:$T$493))*IF(M615="",1,M615),"")</f>
        <v/>
      </c>
      <c r="S615" s="90" t="n"/>
      <c r="T615" s="90" t="n"/>
      <c r="U615" s="90" t="n"/>
      <c r="V615" s="90" t="n"/>
      <c r="W615" s="90" t="n"/>
      <c r="X615" s="90" t="n"/>
      <c r="Y615" s="90" t="n"/>
      <c r="Z615" s="90" t="n"/>
      <c r="AA615" s="90" t="n"/>
      <c r="AB615" s="15">
        <f>SUM(S615:AA615)</f>
        <v/>
      </c>
      <c r="AC615" s="15" t="inlineStr">
        <is>
          <t>19.50</t>
        </is>
      </c>
      <c r="AD615" s="15">
        <f>AC615*0.006</f>
        <v/>
      </c>
      <c r="AE615" s="15">
        <f>AC615*0.02</f>
        <v/>
      </c>
      <c r="AF615" s="15">
        <f>AC615-AD615-AE615</f>
        <v/>
      </c>
      <c r="AG615" s="15" t="n"/>
      <c r="AH615" s="15" t="n"/>
      <c r="AI615" s="15">
        <f>SUM(AG615:AH615)</f>
        <v/>
      </c>
      <c r="AJ615" s="15">
        <f>AF615-AB615+AG615+AH615</f>
        <v/>
      </c>
      <c r="AK615" s="15">
        <f>IF(C615="是","杭州","江西工厂")</f>
        <v/>
      </c>
      <c r="AL615" s="6" t="inlineStr">
        <is>
          <t>交易关闭</t>
        </is>
      </c>
      <c r="AM615" s="94" t="inlineStr">
        <is>
          <t>—</t>
        </is>
      </c>
      <c r="AN615" s="15" t="inlineStr">
        <is>
          <t>退款成功</t>
        </is>
      </c>
      <c r="AO615" s="15" t="n">
        <v>19.5</v>
      </c>
      <c r="AP615" s="15" t="n"/>
      <c r="AQ615" s="6" t="n"/>
      <c r="AR615" t="inlineStr">
        <is>
          <t>✓</t>
        </is>
      </c>
    </row>
    <row r="616">
      <c r="A616" s="16" t="inlineStr">
        <is>
          <t>淘宝</t>
        </is>
      </c>
      <c r="B616" s="14" t="inlineStr">
        <is>
          <t>3259854410263761380</t>
        </is>
      </c>
      <c r="C616" s="14" t="inlineStr">
        <is>
          <t>非已记录补单</t>
        </is>
      </c>
      <c r="D616" s="16" t="inlineStr">
        <is>
          <t>2026-02-25</t>
        </is>
      </c>
      <c r="E616" s="16" t="inlineStr">
        <is>
          <t>未知</t>
        </is>
      </c>
      <c r="F616" s="16" t="inlineStr">
        <is>
          <t>未知</t>
        </is>
      </c>
      <c r="G616" s="16" t="inlineStr">
        <is>
          <t>未知</t>
        </is>
      </c>
      <c r="H616" s="16" t="n"/>
      <c r="I616" s="16" t="inlineStr">
        <is>
          <t>P23980010606</t>
        </is>
      </c>
      <c r="J616" s="16" t="inlineStr">
        <is>
          <t>畔色样块</t>
        </is>
      </c>
      <c r="K616" s="16" t="inlineStr">
        <is>
          <t>榉木样块</t>
        </is>
      </c>
      <c r="L616" s="16" t="n"/>
      <c r="M616" s="16" t="inlineStr">
        <is>
          <t>1</t>
        </is>
      </c>
      <c r="N616" s="16" t="n"/>
      <c r="O616" s="16" t="n"/>
      <c r="P616" s="16" t="n"/>
      <c r="Q616" s="16" t="n"/>
      <c r="R616" s="16">
        <f>IFERROR(SUMPRODUCT(('2-定价总表'!$A$3:$A$493="PPS"&amp;MID(I616,2,99))*('2-定价总表'!$C$3:$C$493=K616)*('2-定价总表'!$T$3:$T$493))*IF(M616="",1,M616),"")</f>
        <v/>
      </c>
      <c r="S616" s="90" t="n"/>
      <c r="T616" s="90" t="n"/>
      <c r="U616" s="90" t="n"/>
      <c r="V616" s="90" t="n"/>
      <c r="W616" s="90" t="n"/>
      <c r="X616" s="90" t="n"/>
      <c r="Y616" s="90" t="n"/>
      <c r="Z616" s="90" t="n"/>
      <c r="AA616" s="90" t="n"/>
      <c r="AB616" s="16">
        <f>SUM(S616:AA616)</f>
        <v/>
      </c>
      <c r="AC616" s="16" t="inlineStr">
        <is>
          <t>19.50</t>
        </is>
      </c>
      <c r="AD616" s="16">
        <f>AC616*0.006</f>
        <v/>
      </c>
      <c r="AE616" s="16">
        <f>AC616*0.02</f>
        <v/>
      </c>
      <c r="AF616" s="16">
        <f>AC616-AD616-AE616</f>
        <v/>
      </c>
      <c r="AG616" s="16" t="n"/>
      <c r="AH616" s="16" t="n"/>
      <c r="AI616" s="16">
        <f>SUM(AG616:AH616)</f>
        <v/>
      </c>
      <c r="AJ616" s="16">
        <f>AF616-AB616+AG616+AH616</f>
        <v/>
      </c>
      <c r="AK616" s="16">
        <f>IF(C616="是","杭州","江西工厂")</f>
        <v/>
      </c>
      <c r="AL616" s="9" t="inlineStr">
        <is>
          <t>交易关闭</t>
        </is>
      </c>
      <c r="AM616" s="94" t="inlineStr">
        <is>
          <t>—</t>
        </is>
      </c>
      <c r="AN616" s="16" t="inlineStr">
        <is>
          <t>退款成功</t>
        </is>
      </c>
      <c r="AO616" s="16" t="n">
        <v>19.5</v>
      </c>
      <c r="AP616" s="16" t="n"/>
      <c r="AQ616" s="9" t="n"/>
      <c r="AR616" t="inlineStr">
        <is>
          <t>✓</t>
        </is>
      </c>
    </row>
    <row r="617" ht="24" customHeight="1">
      <c r="A617" s="15" t="inlineStr">
        <is>
          <t>淘宝</t>
        </is>
      </c>
      <c r="B617" s="14" t="inlineStr">
        <is>
          <t>5081789124695917014</t>
        </is>
      </c>
      <c r="C617" s="14" t="inlineStr">
        <is>
          <t>非已记录补单</t>
        </is>
      </c>
      <c r="D617" s="15" t="inlineStr">
        <is>
          <t>2026-02-24</t>
        </is>
      </c>
      <c r="E617" s="15" t="inlineStr">
        <is>
          <t>赵文燕</t>
        </is>
      </c>
      <c r="F617" s="15" t="inlineStr">
        <is>
          <t>18433979494-7222</t>
        </is>
      </c>
      <c r="G617" s="15" t="inlineStr">
        <is>
          <t>河北省 沧州市 黄骅市 黄骅港开发区正康·中梁渤海壹品1-3-302</t>
        </is>
      </c>
      <c r="H617" s="15" t="inlineStr">
        <is>
          <t>2026-04-08</t>
        </is>
      </c>
      <c r="I617" s="15" t="inlineStr">
        <is>
          <t>P25250100405</t>
        </is>
      </c>
      <c r="J617" s="15" t="inlineStr">
        <is>
          <t>樱桃木窄柜 |樱桃木1米餐边柜</t>
        </is>
      </c>
      <c r="K617" s="15" t="inlineStr">
        <is>
          <t>窄柜-整柜洞石背板-1.2米</t>
        </is>
      </c>
      <c r="L617" s="15" t="inlineStr">
        <is>
          <t>是</t>
        </is>
      </c>
      <c r="M617" s="15" t="inlineStr">
        <is>
          <t>1</t>
        </is>
      </c>
      <c r="N617" s="15" t="n"/>
      <c r="O617" s="15" t="inlineStr">
        <is>
          <t>壹米滴答快运</t>
        </is>
      </c>
      <c r="P617" s="15" t="inlineStr">
        <is>
          <t>700907573084</t>
        </is>
      </c>
      <c r="Q617" s="15" t="inlineStr">
        <is>
          <t>P51000622268</t>
        </is>
      </c>
      <c r="R617" s="15">
        <f>IFERROR(SUMPRODUCT(('2-定价总表'!$A$3:$A$493="PPS"&amp;MID(I617,2,99))*('2-定价总表'!$C$3:$C$493=K617)*('2-定价总表'!$T$3:$T$493))*IF(M617="",1,M617),"")</f>
        <v/>
      </c>
      <c r="S617" s="15" t="n">
        <v>4863.28</v>
      </c>
      <c r="T617" s="15" t="n">
        <v>331</v>
      </c>
      <c r="U617" s="15" t="n">
        <v>63</v>
      </c>
      <c r="V617" s="15" t="n">
        <v>90</v>
      </c>
      <c r="W617" s="15" t="n">
        <v>0</v>
      </c>
      <c r="X617" s="15" t="n">
        <v>0</v>
      </c>
      <c r="Y617" s="90" t="n"/>
      <c r="Z617" s="15" t="n">
        <v>0</v>
      </c>
      <c r="AA617" s="15" t="n">
        <v>0</v>
      </c>
      <c r="AB617" s="15">
        <f>SUM(S617:AA617)</f>
        <v/>
      </c>
      <c r="AC617" s="15" t="inlineStr">
        <is>
          <t>5800.00</t>
        </is>
      </c>
      <c r="AD617" s="15">
        <f>AC617*0.006</f>
        <v/>
      </c>
      <c r="AE617" s="15">
        <f>AC617*0.02</f>
        <v/>
      </c>
      <c r="AF617" s="15">
        <f>AC617-AD617-AE617</f>
        <v/>
      </c>
      <c r="AG617" s="15" t="n"/>
      <c r="AH617" s="15" t="n"/>
      <c r="AI617" s="15">
        <f>SUM(AG617:AH617)</f>
        <v/>
      </c>
      <c r="AJ617" s="15">
        <f>AF617-AB617+AG617+AH617</f>
        <v/>
      </c>
      <c r="AK617" s="15">
        <f>IF(C617="是","杭州","江西工厂")</f>
        <v/>
      </c>
      <c r="AL617" s="6" t="inlineStr">
        <is>
          <t>交易成功</t>
        </is>
      </c>
      <c r="AM617" s="93" t="inlineStr">
        <is>
          <t>202602242300113560144 7362134</t>
        </is>
      </c>
      <c r="AN617" s="15" t="inlineStr">
        <is>
          <t>没有申请退款</t>
        </is>
      </c>
      <c r="AO617" s="15" t="n">
        <v>0</v>
      </c>
      <c r="AP617" s="15" t="n"/>
      <c r="AQ617" s="6" t="n"/>
      <c r="AR617" t="inlineStr">
        <is>
          <t>[待填]成本/费用字段</t>
        </is>
      </c>
    </row>
    <row r="618" ht="24" customHeight="1">
      <c r="A618" s="16" t="inlineStr">
        <is>
          <t>淘宝</t>
        </is>
      </c>
      <c r="B618" s="14" t="inlineStr">
        <is>
          <t>5081589326055917014</t>
        </is>
      </c>
      <c r="C618" s="14" t="inlineStr">
        <is>
          <t>非已记录补单</t>
        </is>
      </c>
      <c r="D618" s="16" t="inlineStr">
        <is>
          <t>2026-02-24</t>
        </is>
      </c>
      <c r="E618" s="16" t="inlineStr">
        <is>
          <t>未知</t>
        </is>
      </c>
      <c r="F618" s="16" t="inlineStr">
        <is>
          <t>未知</t>
        </is>
      </c>
      <c r="G618" s="16" t="inlineStr">
        <is>
          <t>未知</t>
        </is>
      </c>
      <c r="H618" s="16" t="n"/>
      <c r="I618" s="16" t="inlineStr">
        <is>
          <t>P25250100405</t>
        </is>
      </c>
      <c r="J618" s="16" t="inlineStr">
        <is>
          <t>樱桃木窄柜 |樱桃木1米餐边柜</t>
        </is>
      </c>
      <c r="K618" s="16" t="inlineStr">
        <is>
          <t>窄柜-整柜洞石背板-1.2米</t>
        </is>
      </c>
      <c r="L618" s="16" t="n"/>
      <c r="M618" s="16" t="inlineStr">
        <is>
          <t>1</t>
        </is>
      </c>
      <c r="N618" s="16" t="n"/>
      <c r="O618" s="16" t="n"/>
      <c r="P618" s="16" t="n"/>
      <c r="Q618" s="16" t="n"/>
      <c r="R618" s="16">
        <f>IFERROR(SUMPRODUCT(('2-定价总表'!$A$3:$A$493="PPS"&amp;MID(I618,2,99))*('2-定价总表'!$C$3:$C$493=K618)*('2-定价总表'!$T$3:$T$493))*IF(M618="",1,M618),"")</f>
        <v/>
      </c>
      <c r="S618" s="90" t="n"/>
      <c r="T618" s="90" t="n"/>
      <c r="U618" s="90" t="n"/>
      <c r="V618" s="90" t="n"/>
      <c r="W618" s="90" t="n"/>
      <c r="X618" s="90" t="n"/>
      <c r="Y618" s="90" t="n"/>
      <c r="Z618" s="90" t="n"/>
      <c r="AA618" s="90" t="n"/>
      <c r="AB618" s="16">
        <f>SUM(S618:AA618)</f>
        <v/>
      </c>
      <c r="AC618" s="16" t="n"/>
      <c r="AD618" s="16">
        <f>AC618*0.006</f>
        <v/>
      </c>
      <c r="AE618" s="16">
        <f>AC618*0.02</f>
        <v/>
      </c>
      <c r="AF618" s="16">
        <f>AC618-AD618-AE618</f>
        <v/>
      </c>
      <c r="AG618" s="16" t="n"/>
      <c r="AH618" s="16" t="n"/>
      <c r="AI618" s="16">
        <f>SUM(AG618:AH618)</f>
        <v/>
      </c>
      <c r="AJ618" s="16">
        <f>AF618-AB618+AG618+AH618</f>
        <v/>
      </c>
      <c r="AK618" s="16">
        <f>IF(C618="是","杭州","江西工厂")</f>
        <v/>
      </c>
      <c r="AL618" s="9" t="inlineStr">
        <is>
          <t>交易关闭</t>
        </is>
      </c>
      <c r="AM618" s="94" t="inlineStr">
        <is>
          <t>—</t>
        </is>
      </c>
      <c r="AN618" s="16" t="inlineStr">
        <is>
          <t>没有申请退款</t>
        </is>
      </c>
      <c r="AO618" s="16" t="n">
        <v>0</v>
      </c>
      <c r="AP618" s="16" t="n"/>
      <c r="AQ618" s="9" t="inlineStr">
        <is>
          <t>1100*1800窄柜</t>
        </is>
      </c>
      <c r="AR618" t="inlineStr">
        <is>
          <t>✓</t>
        </is>
      </c>
    </row>
    <row r="619" ht="24" customHeight="1">
      <c r="A619" s="15" t="inlineStr">
        <is>
          <t>淘宝</t>
        </is>
      </c>
      <c r="B619" s="14" t="inlineStr">
        <is>
          <t>5081446371102917014</t>
        </is>
      </c>
      <c r="C619" s="14" t="inlineStr">
        <is>
          <t>非已记录补单</t>
        </is>
      </c>
      <c r="D619" s="15" t="inlineStr">
        <is>
          <t>2026-02-24</t>
        </is>
      </c>
      <c r="E619" s="15" t="inlineStr">
        <is>
          <t>未知</t>
        </is>
      </c>
      <c r="F619" s="15" t="inlineStr">
        <is>
          <t>未知</t>
        </is>
      </c>
      <c r="G619" s="15" t="inlineStr">
        <is>
          <t>未知</t>
        </is>
      </c>
      <c r="H619" s="15" t="n"/>
      <c r="I619" s="15" t="inlineStr">
        <is>
          <t>P25250100405</t>
        </is>
      </c>
      <c r="J619" s="15" t="inlineStr">
        <is>
          <t>樱桃木窄柜 |樱桃木1米餐边柜</t>
        </is>
      </c>
      <c r="K619" s="15" t="inlineStr">
        <is>
          <t>窄柜-整柜洞石背板-1.2米</t>
        </is>
      </c>
      <c r="L619" s="15" t="n"/>
      <c r="M619" s="15" t="inlineStr">
        <is>
          <t>1</t>
        </is>
      </c>
      <c r="N619" s="15" t="n"/>
      <c r="O619" s="15" t="n"/>
      <c r="P619" s="15" t="n"/>
      <c r="Q619" s="15" t="n"/>
      <c r="R619" s="15">
        <f>IFERROR(SUMPRODUCT(('2-定价总表'!$A$3:$A$493="PPS"&amp;MID(I619,2,99))*('2-定价总表'!$C$3:$C$493=K619)*('2-定价总表'!$T$3:$T$493))*IF(M619="",1,M619),"")</f>
        <v/>
      </c>
      <c r="S619" s="90" t="n"/>
      <c r="T619" s="90" t="n"/>
      <c r="U619" s="90" t="n"/>
      <c r="V619" s="90" t="n"/>
      <c r="W619" s="90" t="n"/>
      <c r="X619" s="90" t="n"/>
      <c r="Y619" s="90" t="n"/>
      <c r="Z619" s="90" t="n"/>
      <c r="AA619" s="90" t="n"/>
      <c r="AB619" s="15">
        <f>SUM(S619:AA619)</f>
        <v/>
      </c>
      <c r="AC619" s="15" t="n"/>
      <c r="AD619" s="15">
        <f>AC619*0.006</f>
        <v/>
      </c>
      <c r="AE619" s="15">
        <f>AC619*0.02</f>
        <v/>
      </c>
      <c r="AF619" s="15">
        <f>AC619-AD619-AE619</f>
        <v/>
      </c>
      <c r="AG619" s="15" t="n"/>
      <c r="AH619" s="15" t="n"/>
      <c r="AI619" s="15">
        <f>SUM(AG619:AH619)</f>
        <v/>
      </c>
      <c r="AJ619" s="15">
        <f>AF619-AB619+AG619+AH619</f>
        <v/>
      </c>
      <c r="AK619" s="15">
        <f>IF(C619="是","杭州","江西工厂")</f>
        <v/>
      </c>
      <c r="AL619" s="6" t="inlineStr">
        <is>
          <t>交易关闭</t>
        </is>
      </c>
      <c r="AM619" s="94" t="inlineStr">
        <is>
          <t>—</t>
        </is>
      </c>
      <c r="AN619" s="15" t="inlineStr">
        <is>
          <t>没有申请退款</t>
        </is>
      </c>
      <c r="AO619" s="15" t="n">
        <v>0</v>
      </c>
      <c r="AP619" s="15" t="n"/>
      <c r="AQ619" s="6" t="n"/>
      <c r="AR619" t="inlineStr">
        <is>
          <t>✓</t>
        </is>
      </c>
    </row>
    <row r="620" ht="24" customHeight="1">
      <c r="A620" s="16" t="inlineStr">
        <is>
          <t>淘宝</t>
        </is>
      </c>
      <c r="B620" s="14" t="inlineStr">
        <is>
          <t>5081878261876917014</t>
        </is>
      </c>
      <c r="C620" s="14" t="inlineStr">
        <is>
          <t>非已记录补单</t>
        </is>
      </c>
      <c r="D620" s="16" t="inlineStr">
        <is>
          <t>2026-02-24</t>
        </is>
      </c>
      <c r="E620" s="16" t="inlineStr">
        <is>
          <t>未知</t>
        </is>
      </c>
      <c r="F620" s="16" t="inlineStr">
        <is>
          <t>未知</t>
        </is>
      </c>
      <c r="G620" s="16" t="inlineStr">
        <is>
          <t>未知</t>
        </is>
      </c>
      <c r="H620" s="16" t="n"/>
      <c r="I620" s="16" t="inlineStr">
        <is>
          <t>P25250100405</t>
        </is>
      </c>
      <c r="J620" s="16" t="inlineStr">
        <is>
          <t>樱桃木窄柜 |樱桃木1米餐边柜</t>
        </is>
      </c>
      <c r="K620" s="16" t="inlineStr">
        <is>
          <t>窄柜-整柜洞石背板-1.2米</t>
        </is>
      </c>
      <c r="L620" s="16" t="n"/>
      <c r="M620" s="16" t="inlineStr">
        <is>
          <t>1</t>
        </is>
      </c>
      <c r="N620" s="16" t="n"/>
      <c r="O620" s="16" t="n"/>
      <c r="P620" s="16" t="n"/>
      <c r="Q620" s="16" t="n"/>
      <c r="R620" s="16">
        <f>IFERROR(SUMPRODUCT(('2-定价总表'!$A$3:$A$493="PPS"&amp;MID(I620,2,99))*('2-定价总表'!$C$3:$C$493=K620)*('2-定价总表'!$T$3:$T$493))*IF(M620="",1,M620),"")</f>
        <v/>
      </c>
      <c r="S620" s="90" t="n"/>
      <c r="T620" s="90" t="n"/>
      <c r="U620" s="90" t="n"/>
      <c r="V620" s="90" t="n"/>
      <c r="W620" s="90" t="n"/>
      <c r="X620" s="90" t="n"/>
      <c r="Y620" s="90" t="n"/>
      <c r="Z620" s="90" t="n"/>
      <c r="AA620" s="90" t="n"/>
      <c r="AB620" s="16">
        <f>SUM(S620:AA620)</f>
        <v/>
      </c>
      <c r="AC620" s="16" t="n"/>
      <c r="AD620" s="16">
        <f>AC620*0.006</f>
        <v/>
      </c>
      <c r="AE620" s="16">
        <f>AC620*0.02</f>
        <v/>
      </c>
      <c r="AF620" s="16">
        <f>AC620-AD620-AE620</f>
        <v/>
      </c>
      <c r="AG620" s="16" t="n"/>
      <c r="AH620" s="16" t="n"/>
      <c r="AI620" s="16">
        <f>SUM(AG620:AH620)</f>
        <v/>
      </c>
      <c r="AJ620" s="16">
        <f>AF620-AB620+AG620+AH620</f>
        <v/>
      </c>
      <c r="AK620" s="16">
        <f>IF(C620="是","杭州","江西工厂")</f>
        <v/>
      </c>
      <c r="AL620" s="9" t="inlineStr">
        <is>
          <t>交易关闭</t>
        </is>
      </c>
      <c r="AM620" s="94" t="inlineStr">
        <is>
          <t>—</t>
        </is>
      </c>
      <c r="AN620" s="16" t="inlineStr">
        <is>
          <t>没有申请退款</t>
        </is>
      </c>
      <c r="AO620" s="16" t="n">
        <v>0</v>
      </c>
      <c r="AP620" s="16" t="n"/>
      <c r="AQ620" s="9" t="n"/>
      <c r="AR620" t="inlineStr">
        <is>
          <t>✓</t>
        </is>
      </c>
    </row>
    <row r="621" ht="24" customHeight="1">
      <c r="A621" s="15" t="inlineStr">
        <is>
          <t>淘宝</t>
        </is>
      </c>
      <c r="B621" s="14" t="inlineStr">
        <is>
          <t>5081534390861917014</t>
        </is>
      </c>
      <c r="C621" s="14" t="inlineStr">
        <is>
          <t>非已记录补单</t>
        </is>
      </c>
      <c r="D621" s="15" t="inlineStr">
        <is>
          <t>2026-02-24</t>
        </is>
      </c>
      <c r="E621" s="15" t="inlineStr">
        <is>
          <t>未知</t>
        </is>
      </c>
      <c r="F621" s="15" t="inlineStr">
        <is>
          <t>未知</t>
        </is>
      </c>
      <c r="G621" s="15" t="inlineStr">
        <is>
          <t>未知</t>
        </is>
      </c>
      <c r="H621" s="15" t="n"/>
      <c r="I621" s="15" t="inlineStr">
        <is>
          <t>P25250100405</t>
        </is>
      </c>
      <c r="J621" s="15" t="inlineStr">
        <is>
          <t>樱桃木窄柜 |樱桃木1米餐边柜</t>
        </is>
      </c>
      <c r="K621" s="15" t="inlineStr">
        <is>
          <t>窄柜-整柜洞石背板-1.2米</t>
        </is>
      </c>
      <c r="L621" s="15" t="n"/>
      <c r="M621" s="15" t="inlineStr">
        <is>
          <t>1</t>
        </is>
      </c>
      <c r="N621" s="15" t="n"/>
      <c r="O621" s="15" t="n"/>
      <c r="P621" s="15" t="n"/>
      <c r="Q621" s="15" t="n"/>
      <c r="R621" s="15">
        <f>IFERROR(SUMPRODUCT(('2-定价总表'!$A$3:$A$493="PPS"&amp;MID(I621,2,99))*('2-定价总表'!$C$3:$C$493=K621)*('2-定价总表'!$T$3:$T$493))*IF(M621="",1,M621),"")</f>
        <v/>
      </c>
      <c r="S621" s="90" t="n"/>
      <c r="T621" s="90" t="n"/>
      <c r="U621" s="90" t="n"/>
      <c r="V621" s="90" t="n"/>
      <c r="W621" s="90" t="n"/>
      <c r="X621" s="90" t="n"/>
      <c r="Y621" s="90" t="n"/>
      <c r="Z621" s="90" t="n"/>
      <c r="AA621" s="90" t="n"/>
      <c r="AB621" s="15">
        <f>SUM(S621:AA621)</f>
        <v/>
      </c>
      <c r="AC621" s="15" t="n"/>
      <c r="AD621" s="15">
        <f>AC621*0.006</f>
        <v/>
      </c>
      <c r="AE621" s="15">
        <f>AC621*0.02</f>
        <v/>
      </c>
      <c r="AF621" s="15">
        <f>AC621-AD621-AE621</f>
        <v/>
      </c>
      <c r="AG621" s="15" t="n"/>
      <c r="AH621" s="15" t="n"/>
      <c r="AI621" s="15">
        <f>SUM(AG621:AH621)</f>
        <v/>
      </c>
      <c r="AJ621" s="15">
        <f>AF621-AB621+AG621+AH621</f>
        <v/>
      </c>
      <c r="AK621" s="15">
        <f>IF(C621="是","杭州","江西工厂")</f>
        <v/>
      </c>
      <c r="AL621" s="6" t="inlineStr">
        <is>
          <t>交易关闭</t>
        </is>
      </c>
      <c r="AM621" s="94" t="inlineStr">
        <is>
          <t>—</t>
        </is>
      </c>
      <c r="AN621" s="15" t="inlineStr">
        <is>
          <t>没有申请退款</t>
        </is>
      </c>
      <c r="AO621" s="15" t="n">
        <v>0</v>
      </c>
      <c r="AP621" s="15" t="n"/>
      <c r="AQ621" s="6" t="inlineStr">
        <is>
          <t>1100*1800窄柜</t>
        </is>
      </c>
      <c r="AR621" t="inlineStr">
        <is>
          <t>✓</t>
        </is>
      </c>
    </row>
    <row r="622" ht="24" customHeight="1">
      <c r="A622" s="16" t="inlineStr">
        <is>
          <t>淘宝</t>
        </is>
      </c>
      <c r="B622" s="14" t="inlineStr">
        <is>
          <t>3257202795193869669</t>
        </is>
      </c>
      <c r="C622" s="14" t="inlineStr">
        <is>
          <t>非已记录补单</t>
        </is>
      </c>
      <c r="D622" s="16" t="inlineStr">
        <is>
          <t>2026-02-23</t>
        </is>
      </c>
      <c r="E622" s="16" t="inlineStr">
        <is>
          <t>王艳</t>
        </is>
      </c>
      <c r="F622" s="16" t="inlineStr">
        <is>
          <t>17851494913-6540</t>
        </is>
      </c>
      <c r="G622" s="16" t="inlineStr">
        <is>
          <t>江苏省 苏州市 昆山市 花桥镇绿地21城A区55弄11号</t>
        </is>
      </c>
      <c r="H622" s="16" t="inlineStr">
        <is>
          <t>2026-04-04</t>
        </is>
      </c>
      <c r="I622" s="16" t="inlineStr">
        <is>
          <t>P24210070901</t>
        </is>
      </c>
      <c r="J622" s="16" t="inlineStr">
        <is>
          <t>榉木岩板餐桌 |榉木三角腿岩板餐桌</t>
        </is>
      </c>
      <c r="K622" s="16" t="inlineStr">
        <is>
          <t>榉木餐桌-1.2米</t>
        </is>
      </c>
      <c r="L622" s="16" t="inlineStr">
        <is>
          <t>是</t>
        </is>
      </c>
      <c r="M622" s="16" t="inlineStr">
        <is>
          <t>1</t>
        </is>
      </c>
      <c r="N622" s="16" t="n"/>
      <c r="O622" s="16" t="inlineStr">
        <is>
          <t>德邦快递</t>
        </is>
      </c>
      <c r="P622" s="16" t="inlineStr">
        <is>
          <t>DPK212646203311</t>
        </is>
      </c>
      <c r="Q622" s="16" t="inlineStr">
        <is>
          <t>客户自装</t>
        </is>
      </c>
      <c r="R622" s="16">
        <f>IFERROR(SUMPRODUCT(('2-定价总表'!$A$3:$A$493="PPS"&amp;MID(I622,2,99))*('2-定价总表'!$C$3:$C$493=K622)*('2-定价总表'!$T$3:$T$493))*IF(M622="",1,M622),"")</f>
        <v/>
      </c>
      <c r="S622" s="16" t="n">
        <v>1660</v>
      </c>
      <c r="T622" s="16" t="n">
        <v>0</v>
      </c>
      <c r="U622" s="16" t="n">
        <v>0</v>
      </c>
      <c r="V622" s="16" t="n">
        <v>0</v>
      </c>
      <c r="W622" s="16" t="n">
        <v>0</v>
      </c>
      <c r="X622" s="16" t="n">
        <v>0</v>
      </c>
      <c r="Y622" s="90" t="n"/>
      <c r="Z622" s="16" t="n">
        <v>0</v>
      </c>
      <c r="AA622" s="16" t="n">
        <v>0</v>
      </c>
      <c r="AB622" s="16">
        <f>SUM(S622:AA622)</f>
        <v/>
      </c>
      <c r="AC622" s="16" t="inlineStr">
        <is>
          <t>2836.00</t>
        </is>
      </c>
      <c r="AD622" s="16">
        <f>AC622*0.006</f>
        <v/>
      </c>
      <c r="AE622" s="16">
        <f>AC622*0.02</f>
        <v/>
      </c>
      <c r="AF622" s="16">
        <f>AC622-AD622-AE622</f>
        <v/>
      </c>
      <c r="AG622" s="16" t="n"/>
      <c r="AH622" s="16" t="n"/>
      <c r="AI622" s="16">
        <f>SUM(AG622:AH622)</f>
        <v/>
      </c>
      <c r="AJ622" s="16">
        <f>AF622-AB622+AG622+AH622</f>
        <v/>
      </c>
      <c r="AK622" s="16">
        <f>IF(C622="是","杭州","江西工厂")</f>
        <v/>
      </c>
      <c r="AL622" s="9" t="inlineStr">
        <is>
          <t>交易成功</t>
        </is>
      </c>
      <c r="AM622" s="93" t="inlineStr">
        <is>
          <t>202602232300113553141 2965945</t>
        </is>
      </c>
      <c r="AN622" s="16" t="inlineStr">
        <is>
          <t>没有申请退款</t>
        </is>
      </c>
      <c r="AO622" s="16" t="n">
        <v>0</v>
      </c>
      <c r="AP622" s="16" t="n"/>
      <c r="AQ622" s="9" t="inlineStr">
        <is>
          <t>160*70</t>
        </is>
      </c>
      <c r="AR622" t="inlineStr">
        <is>
          <t>[待填]成本/费用字段</t>
        </is>
      </c>
    </row>
    <row r="623" ht="24" customHeight="1">
      <c r="A623" s="15" t="inlineStr">
        <is>
          <t>淘宝</t>
        </is>
      </c>
      <c r="B623" s="14" t="inlineStr">
        <is>
          <t>3257185190697869669</t>
        </is>
      </c>
      <c r="C623" s="14" t="inlineStr">
        <is>
          <t>非已记录补单</t>
        </is>
      </c>
      <c r="D623" s="15" t="inlineStr">
        <is>
          <t>2026-02-23</t>
        </is>
      </c>
      <c r="E623" s="15" t="inlineStr">
        <is>
          <t>未知</t>
        </is>
      </c>
      <c r="F623" s="15" t="inlineStr">
        <is>
          <t>未知</t>
        </is>
      </c>
      <c r="G623" s="15" t="inlineStr">
        <is>
          <t>未知</t>
        </is>
      </c>
      <c r="H623" s="15" t="n"/>
      <c r="I623" s="15" t="inlineStr">
        <is>
          <t>P24210070901</t>
        </is>
      </c>
      <c r="J623" s="15" t="inlineStr">
        <is>
          <t>榉木岩板餐桌 |榉木三角腿岩板餐桌</t>
        </is>
      </c>
      <c r="K623" s="15" t="inlineStr">
        <is>
          <t>榉木餐桌-1.2米</t>
        </is>
      </c>
      <c r="L623" s="15" t="n"/>
      <c r="M623" s="15" t="inlineStr">
        <is>
          <t>1</t>
        </is>
      </c>
      <c r="N623" s="15" t="n"/>
      <c r="O623" s="15" t="n"/>
      <c r="P623" s="15" t="n"/>
      <c r="Q623" s="15" t="n"/>
      <c r="R623" s="15">
        <f>IFERROR(SUMPRODUCT(('2-定价总表'!$A$3:$A$493="PPS"&amp;MID(I623,2,99))*('2-定价总表'!$C$3:$C$493=K623)*('2-定价总表'!$T$3:$T$493))*IF(M623="",1,M623),"")</f>
        <v/>
      </c>
      <c r="S623" s="90" t="n"/>
      <c r="T623" s="90" t="n"/>
      <c r="U623" s="90" t="n"/>
      <c r="V623" s="90" t="n"/>
      <c r="W623" s="90" t="n"/>
      <c r="X623" s="90" t="n"/>
      <c r="Y623" s="90" t="n"/>
      <c r="Z623" s="90" t="n"/>
      <c r="AA623" s="90" t="n"/>
      <c r="AB623" s="15">
        <f>SUM(S623:AA623)</f>
        <v/>
      </c>
      <c r="AC623" s="15" t="n"/>
      <c r="AD623" s="15">
        <f>AC623*0.006</f>
        <v/>
      </c>
      <c r="AE623" s="15">
        <f>AC623*0.02</f>
        <v/>
      </c>
      <c r="AF623" s="15">
        <f>AC623-AD623-AE623</f>
        <v/>
      </c>
      <c r="AG623" s="15" t="n"/>
      <c r="AH623" s="15" t="n"/>
      <c r="AI623" s="15">
        <f>SUM(AG623:AH623)</f>
        <v/>
      </c>
      <c r="AJ623" s="15">
        <f>AF623-AB623+AG623+AH623</f>
        <v/>
      </c>
      <c r="AK623" s="15">
        <f>IF(C623="是","杭州","江西工厂")</f>
        <v/>
      </c>
      <c r="AL623" s="6" t="inlineStr">
        <is>
          <t>交易关闭</t>
        </is>
      </c>
      <c r="AM623" s="94" t="inlineStr">
        <is>
          <t>—</t>
        </is>
      </c>
      <c r="AN623" s="15" t="inlineStr">
        <is>
          <t>没有申请退款</t>
        </is>
      </c>
      <c r="AO623" s="15" t="n">
        <v>0</v>
      </c>
      <c r="AP623" s="15" t="n"/>
      <c r="AQ623" s="6" t="n"/>
      <c r="AR623" t="inlineStr">
        <is>
          <t>✓</t>
        </is>
      </c>
    </row>
    <row r="624" ht="24" customHeight="1">
      <c r="A624" s="16" t="inlineStr">
        <is>
          <t>淘宝</t>
        </is>
      </c>
      <c r="B624" s="14" t="inlineStr">
        <is>
          <t>5077604126402336731</t>
        </is>
      </c>
      <c r="C624" s="14" t="inlineStr">
        <is>
          <t>非已记录补单</t>
        </is>
      </c>
      <c r="D624" s="16" t="inlineStr">
        <is>
          <t>2026-02-21</t>
        </is>
      </c>
      <c r="E624" s="16" t="inlineStr">
        <is>
          <t>未知</t>
        </is>
      </c>
      <c r="F624" s="16" t="inlineStr">
        <is>
          <t>未知</t>
        </is>
      </c>
      <c r="G624" s="16" t="inlineStr">
        <is>
          <t>未知</t>
        </is>
      </c>
      <c r="H624" s="16" t="n"/>
      <c r="I624" s="16" t="inlineStr">
        <is>
          <t>P24210070901</t>
        </is>
      </c>
      <c r="J624" s="16" t="inlineStr">
        <is>
          <t>榉木岩板餐桌 |榉木三角腿岩板餐桌</t>
        </is>
      </c>
      <c r="K624" s="16" t="inlineStr">
        <is>
          <t>榉木餐桌-1.2米</t>
        </is>
      </c>
      <c r="L624" s="16" t="n"/>
      <c r="M624" s="16" t="inlineStr">
        <is>
          <t>1</t>
        </is>
      </c>
      <c r="N624" s="16" t="n"/>
      <c r="O624" s="16" t="n"/>
      <c r="P624" s="16" t="n"/>
      <c r="Q624" s="16" t="n"/>
      <c r="R624" s="16">
        <f>IFERROR(SUMPRODUCT(('2-定价总表'!$A$3:$A$493="PPS"&amp;MID(I624,2,99))*('2-定价总表'!$C$3:$C$493=K624)*('2-定价总表'!$T$3:$T$493))*IF(M624="",1,M624),"")</f>
        <v/>
      </c>
      <c r="S624" s="90" t="n"/>
      <c r="T624" s="90" t="n"/>
      <c r="U624" s="90" t="n"/>
      <c r="V624" s="90" t="n"/>
      <c r="W624" s="90" t="n"/>
      <c r="X624" s="90" t="n"/>
      <c r="Y624" s="90" t="n"/>
      <c r="Z624" s="90" t="n"/>
      <c r="AA624" s="90" t="n"/>
      <c r="AB624" s="16">
        <f>SUM(S624:AA624)</f>
        <v/>
      </c>
      <c r="AC624" s="16" t="n"/>
      <c r="AD624" s="16">
        <f>AC624*0.006</f>
        <v/>
      </c>
      <c r="AE624" s="16">
        <f>AC624*0.02</f>
        <v/>
      </c>
      <c r="AF624" s="16">
        <f>AC624-AD624-AE624</f>
        <v/>
      </c>
      <c r="AG624" s="16" t="n"/>
      <c r="AH624" s="16" t="n"/>
      <c r="AI624" s="16">
        <f>SUM(AG624:AH624)</f>
        <v/>
      </c>
      <c r="AJ624" s="16">
        <f>AF624-AB624+AG624+AH624</f>
        <v/>
      </c>
      <c r="AK624" s="16">
        <f>IF(C624="是","杭州","江西工厂")</f>
        <v/>
      </c>
      <c r="AL624" s="9" t="inlineStr">
        <is>
          <t>交易关闭</t>
        </is>
      </c>
      <c r="AM624" s="94" t="inlineStr">
        <is>
          <t>—</t>
        </is>
      </c>
      <c r="AN624" s="16" t="inlineStr">
        <is>
          <t>没有申请退款</t>
        </is>
      </c>
      <c r="AO624" s="16" t="n">
        <v>0</v>
      </c>
      <c r="AP624" s="16" t="n"/>
      <c r="AQ624" s="9" t="n"/>
      <c r="AR624" t="inlineStr">
        <is>
          <t>✓</t>
        </is>
      </c>
    </row>
    <row r="625">
      <c r="A625" s="15" t="inlineStr">
        <is>
          <t>淘宝</t>
        </is>
      </c>
      <c r="B625" s="14" t="inlineStr">
        <is>
          <t>5076858603988333419</t>
        </is>
      </c>
      <c r="C625" s="14" t="inlineStr">
        <is>
          <t>非已记录补单</t>
        </is>
      </c>
      <c r="D625" s="15" t="inlineStr">
        <is>
          <t>2026-02-21</t>
        </is>
      </c>
      <c r="E625" s="15" t="inlineStr">
        <is>
          <t>未知</t>
        </is>
      </c>
      <c r="F625" s="15" t="inlineStr">
        <is>
          <t>未知</t>
        </is>
      </c>
      <c r="G625" s="15" t="inlineStr">
        <is>
          <t>未知</t>
        </is>
      </c>
      <c r="H625" s="15" t="inlineStr">
        <is>
          <t>2026-02-21</t>
        </is>
      </c>
      <c r="I625" s="15" t="inlineStr">
        <is>
          <t>P23980010606</t>
        </is>
      </c>
      <c r="J625" s="15" t="inlineStr">
        <is>
          <t>畔色样块</t>
        </is>
      </c>
      <c r="K625" s="15" t="inlineStr">
        <is>
          <t>榉木样块</t>
        </is>
      </c>
      <c r="L625" s="15" t="n"/>
      <c r="M625" s="15" t="inlineStr">
        <is>
          <t>1</t>
        </is>
      </c>
      <c r="N625" s="15" t="n"/>
      <c r="O625" s="15" t="inlineStr">
        <is>
          <t>京东快递</t>
        </is>
      </c>
      <c r="P625" s="15" t="inlineStr">
        <is>
          <t>JDX049499135068</t>
        </is>
      </c>
      <c r="Q625" s="15" t="n"/>
      <c r="R625" s="15">
        <f>IFERROR(SUMPRODUCT(('2-定价总表'!$A$3:$A$493="PPS"&amp;MID(I625,2,99))*('2-定价总表'!$C$3:$C$493=K625)*('2-定价总表'!$T$3:$T$493))*IF(M625="",1,M625),"")</f>
        <v/>
      </c>
      <c r="S625" s="90" t="n"/>
      <c r="T625" s="90" t="n"/>
      <c r="U625" s="90" t="n"/>
      <c r="V625" s="90" t="n"/>
      <c r="W625" s="90" t="n"/>
      <c r="X625" s="90" t="n"/>
      <c r="Y625" s="90" t="n"/>
      <c r="Z625" s="90" t="n"/>
      <c r="AA625" s="90" t="n"/>
      <c r="AB625" s="15">
        <f>SUM(S625:AA625)</f>
        <v/>
      </c>
      <c r="AC625" s="15" t="inlineStr">
        <is>
          <t>22.50</t>
        </is>
      </c>
      <c r="AD625" s="15">
        <f>AC625*0.006</f>
        <v/>
      </c>
      <c r="AE625" s="15">
        <f>AC625*0.02</f>
        <v/>
      </c>
      <c r="AF625" s="15">
        <f>AC625-AD625-AE625</f>
        <v/>
      </c>
      <c r="AG625" s="15" t="n"/>
      <c r="AH625" s="15" t="n"/>
      <c r="AI625" s="15">
        <f>SUM(AG625:AH625)</f>
        <v/>
      </c>
      <c r="AJ625" s="15">
        <f>AF625-AB625+AG625+AH625</f>
        <v/>
      </c>
      <c r="AK625" s="15">
        <f>IF(C625="是","杭州","江西工厂")</f>
        <v/>
      </c>
      <c r="AL625" s="6" t="inlineStr">
        <is>
          <t>交易关闭</t>
        </is>
      </c>
      <c r="AM625" s="94" t="inlineStr">
        <is>
          <t>—</t>
        </is>
      </c>
      <c r="AN625" s="15" t="inlineStr">
        <is>
          <t>退款成功</t>
        </is>
      </c>
      <c r="AO625" s="15" t="n">
        <v>22.5</v>
      </c>
      <c r="AP625" s="15" t="n"/>
      <c r="AQ625" s="6" t="n"/>
      <c r="AR625" t="inlineStr">
        <is>
          <t>✓</t>
        </is>
      </c>
    </row>
    <row r="626" ht="24" customHeight="1">
      <c r="A626" s="16" t="inlineStr">
        <is>
          <t>淘宝</t>
        </is>
      </c>
      <c r="B626" s="14" t="inlineStr">
        <is>
          <t>5077153224506183634</t>
        </is>
      </c>
      <c r="C626" s="14" t="inlineStr">
        <is>
          <t>非已记录补单</t>
        </is>
      </c>
      <c r="D626" s="16" t="inlineStr">
        <is>
          <t>2026-02-20</t>
        </is>
      </c>
      <c r="E626" s="16" t="inlineStr">
        <is>
          <t>曼鸽</t>
        </is>
      </c>
      <c r="F626" s="16" t="inlineStr">
        <is>
          <t>18472267326-9107</t>
        </is>
      </c>
      <c r="G626" s="16" t="inlineStr">
        <is>
          <t>湖北省 武汉市 东西湖区 金银湖街道湖北省武汉市东西湖区环湖中路汀香水榭13-3</t>
        </is>
      </c>
      <c r="H626" s="16" t="inlineStr">
        <is>
          <t>2026-02-21</t>
        </is>
      </c>
      <c r="I626" s="16" t="inlineStr">
        <is>
          <t>P23980010606</t>
        </is>
      </c>
      <c r="J626" s="16" t="inlineStr">
        <is>
          <t>畔色样块</t>
        </is>
      </c>
      <c r="K626" s="16" t="inlineStr">
        <is>
          <t>榉木样块</t>
        </is>
      </c>
      <c r="L626" s="16" t="inlineStr">
        <is>
          <t>否</t>
        </is>
      </c>
      <c r="M626" s="16" t="inlineStr">
        <is>
          <t>1</t>
        </is>
      </c>
      <c r="N626" s="16" t="n"/>
      <c r="O626" s="16" t="inlineStr">
        <is>
          <t>京东快递</t>
        </is>
      </c>
      <c r="P626" s="16" t="inlineStr">
        <is>
          <t>JDX049499099785</t>
        </is>
      </c>
      <c r="Q626" s="16" t="n"/>
      <c r="R626" s="16">
        <f>IFERROR(SUMPRODUCT(('2-定价总表'!$A$3:$A$493="PPS"&amp;MID(I626,2,99))*('2-定价总表'!$C$3:$C$493=K626)*('2-定价总表'!$T$3:$T$493))*IF(M626="",1,M626),"")</f>
        <v/>
      </c>
      <c r="S626" s="90" t="n"/>
      <c r="T626" s="90" t="n"/>
      <c r="U626" s="90" t="n"/>
      <c r="V626" s="90" t="n"/>
      <c r="W626" s="90" t="e">
        <v>#N/A</v>
      </c>
      <c r="X626" s="90" t="e">
        <v>#N/A</v>
      </c>
      <c r="Y626" s="90" t="n"/>
      <c r="Z626" s="90" t="e">
        <v>#N/A</v>
      </c>
      <c r="AA626" s="90" t="e">
        <v>#N/A</v>
      </c>
      <c r="AB626" s="16">
        <f>SUM(S626:AA626)</f>
        <v/>
      </c>
      <c r="AC626" s="16" t="inlineStr">
        <is>
          <t>17.50</t>
        </is>
      </c>
      <c r="AD626" s="16">
        <f>AC626*0.006</f>
        <v/>
      </c>
      <c r="AE626" s="16">
        <f>AC626*0.02</f>
        <v/>
      </c>
      <c r="AF626" s="16">
        <f>AC626-AD626-AE626</f>
        <v/>
      </c>
      <c r="AG626" s="16" t="n"/>
      <c r="AH626" s="16" t="n"/>
      <c r="AI626" s="16">
        <f>SUM(AG626:AH626)</f>
        <v/>
      </c>
      <c r="AJ626" s="16">
        <f>AF626-AB626+AG626+AH626</f>
        <v/>
      </c>
      <c r="AK626" s="16">
        <f>IF(C626="是","杭州","江西工厂")</f>
        <v/>
      </c>
      <c r="AL626" s="9" t="inlineStr">
        <is>
          <t>交易成功</t>
        </is>
      </c>
      <c r="AM626" s="92" t="inlineStr">
        <is>
          <t>待匹配</t>
        </is>
      </c>
      <c r="AN626" s="16" t="inlineStr">
        <is>
          <t>没有申请退款</t>
        </is>
      </c>
      <c r="AO626" s="16" t="n">
        <v>0</v>
      </c>
      <c r="AP626" s="16" t="n"/>
      <c r="AQ626" s="9" t="n"/>
      <c r="AR626" s="88" t="inlineStr">
        <is>
          <t>公式错误/未解析: 订单赔付费、二次上门维修费、其它费用、好评/差价返、总成本、订单利润
[待填]成本/费用字段</t>
        </is>
      </c>
    </row>
    <row r="627" ht="24" customHeight="1">
      <c r="A627" s="15" t="inlineStr">
        <is>
          <t>淘宝</t>
        </is>
      </c>
      <c r="B627" s="14" t="inlineStr">
        <is>
          <t>3253728360362872876</t>
        </is>
      </c>
      <c r="C627" s="14" t="inlineStr">
        <is>
          <t>非已记录补单</t>
        </is>
      </c>
      <c r="D627" s="15" t="inlineStr">
        <is>
          <t>2026-02-20</t>
        </is>
      </c>
      <c r="E627" s="15" t="inlineStr">
        <is>
          <t>赵W先生</t>
        </is>
      </c>
      <c r="F627" s="15" t="inlineStr">
        <is>
          <t>13126405743-6822</t>
        </is>
      </c>
      <c r="G627" s="15" t="inlineStr">
        <is>
          <t>广东省 广州市 天河区 棠下街道珠江俊园 5栋2302</t>
        </is>
      </c>
      <c r="H627" s="15" t="inlineStr">
        <is>
          <t>2026-02-21</t>
        </is>
      </c>
      <c r="I627" s="15" t="inlineStr">
        <is>
          <t>P23980010606</t>
        </is>
      </c>
      <c r="J627" s="15" t="inlineStr">
        <is>
          <t>畔色样块</t>
        </is>
      </c>
      <c r="K627" s="15" t="inlineStr">
        <is>
          <t>榉木样块</t>
        </is>
      </c>
      <c r="L627" s="15" t="inlineStr">
        <is>
          <t>否</t>
        </is>
      </c>
      <c r="M627" s="15" t="inlineStr">
        <is>
          <t>1</t>
        </is>
      </c>
      <c r="N627" s="15" t="n"/>
      <c r="O627" s="15" t="inlineStr">
        <is>
          <t>京东快递</t>
        </is>
      </c>
      <c r="P627" s="15" t="inlineStr">
        <is>
          <t>JDX049490712724</t>
        </is>
      </c>
      <c r="Q627" s="15" t="n"/>
      <c r="R627" s="15">
        <f>IFERROR(SUMPRODUCT(('2-定价总表'!$A$3:$A$493="PPS"&amp;MID(I627,2,99))*('2-定价总表'!$C$3:$C$493=K627)*('2-定价总表'!$T$3:$T$493))*IF(M627="",1,M627),"")</f>
        <v/>
      </c>
      <c r="S627" s="90" t="n"/>
      <c r="T627" s="90" t="n"/>
      <c r="U627" s="90" t="n"/>
      <c r="V627" s="90" t="n"/>
      <c r="W627" s="90" t="e">
        <v>#N/A</v>
      </c>
      <c r="X627" s="90" t="e">
        <v>#N/A</v>
      </c>
      <c r="Y627" s="90" t="n"/>
      <c r="Z627" s="90" t="e">
        <v>#N/A</v>
      </c>
      <c r="AA627" s="90" t="e">
        <v>#N/A</v>
      </c>
      <c r="AB627" s="15">
        <f>SUM(S627:AA627)</f>
        <v/>
      </c>
      <c r="AC627" s="15" t="inlineStr">
        <is>
          <t>17.50</t>
        </is>
      </c>
      <c r="AD627" s="15">
        <f>AC627*0.006</f>
        <v/>
      </c>
      <c r="AE627" s="15">
        <f>AC627*0.02</f>
        <v/>
      </c>
      <c r="AF627" s="15">
        <f>AC627-AD627-AE627</f>
        <v/>
      </c>
      <c r="AG627" s="15" t="n"/>
      <c r="AH627" s="15" t="n"/>
      <c r="AI627" s="15">
        <f>SUM(AG627:AH627)</f>
        <v/>
      </c>
      <c r="AJ627" s="15">
        <f>AF627-AB627+AG627+AH627</f>
        <v/>
      </c>
      <c r="AK627" s="15">
        <f>IF(C627="是","杭州","江西工厂")</f>
        <v/>
      </c>
      <c r="AL627" s="6" t="inlineStr">
        <is>
          <t>交易成功</t>
        </is>
      </c>
      <c r="AM627" s="92" t="inlineStr">
        <is>
          <t>待匹配</t>
        </is>
      </c>
      <c r="AN627" s="15" t="inlineStr">
        <is>
          <t>没有申请退款</t>
        </is>
      </c>
      <c r="AO627" s="15" t="n">
        <v>0</v>
      </c>
      <c r="AP627" s="15" t="n"/>
      <c r="AQ627" s="6" t="n"/>
      <c r="AR627" s="88" t="inlineStr">
        <is>
          <t>公式错误/未解析: 订单赔付费、二次上门维修费、其它费用、好评/差价返、总成本、订单利润
[待填]成本/费用字段</t>
        </is>
      </c>
    </row>
    <row r="628" ht="24" customHeight="1">
      <c r="A628" s="16" t="inlineStr">
        <is>
          <t>淘宝</t>
        </is>
      </c>
      <c r="B628" s="14" t="inlineStr">
        <is>
          <t>3248154662394180074</t>
        </is>
      </c>
      <c r="C628" s="14" t="inlineStr">
        <is>
          <t>非已记录补单</t>
        </is>
      </c>
      <c r="D628" s="16" t="inlineStr">
        <is>
          <t>2026-02-14</t>
        </is>
      </c>
      <c r="E628" s="16" t="inlineStr">
        <is>
          <t>林旭艳</t>
        </is>
      </c>
      <c r="F628" s="16" t="inlineStr">
        <is>
          <t>18413516409-9042</t>
        </is>
      </c>
      <c r="G628" s="16" t="inlineStr">
        <is>
          <t>浙江省 温州市 鹿城区 南汇街道上田小区20栋2101室</t>
        </is>
      </c>
      <c r="H628" s="16" t="inlineStr">
        <is>
          <t>2026-02-15</t>
        </is>
      </c>
      <c r="I628" s="16" t="inlineStr">
        <is>
          <t>P23980010606</t>
        </is>
      </c>
      <c r="J628" s="16" t="inlineStr">
        <is>
          <t>畔色样块</t>
        </is>
      </c>
      <c r="K628" s="16" t="inlineStr">
        <is>
          <t>榉木样块</t>
        </is>
      </c>
      <c r="L628" s="16" t="inlineStr">
        <is>
          <t>否</t>
        </is>
      </c>
      <c r="M628" s="16" t="inlineStr">
        <is>
          <t>1</t>
        </is>
      </c>
      <c r="N628" s="16" t="n"/>
      <c r="O628" s="16" t="inlineStr">
        <is>
          <t>京东快递</t>
        </is>
      </c>
      <c r="P628" s="16" t="inlineStr">
        <is>
          <t>JDX049443087928</t>
        </is>
      </c>
      <c r="Q628" s="16" t="n"/>
      <c r="R628" s="16">
        <f>IFERROR(SUMPRODUCT(('2-定价总表'!$A$3:$A$493="PPS"&amp;MID(I628,2,99))*('2-定价总表'!$C$3:$C$493=K628)*('2-定价总表'!$T$3:$T$493))*IF(M628="",1,M628),"")</f>
        <v/>
      </c>
      <c r="S628" s="90" t="n"/>
      <c r="T628" s="90" t="n"/>
      <c r="U628" s="90" t="n"/>
      <c r="V628" s="90" t="n"/>
      <c r="W628" s="16" t="n">
        <v>0</v>
      </c>
      <c r="X628" s="16" t="n">
        <v>0</v>
      </c>
      <c r="Y628" s="90" t="n"/>
      <c r="Z628" s="16" t="n">
        <v>0</v>
      </c>
      <c r="AA628" s="16" t="n">
        <v>0</v>
      </c>
      <c r="AB628" s="16">
        <f>SUM(S628:AA628)</f>
        <v/>
      </c>
      <c r="AC628" s="16" t="inlineStr">
        <is>
          <t>22.50</t>
        </is>
      </c>
      <c r="AD628" s="16">
        <f>AC628*0.006</f>
        <v/>
      </c>
      <c r="AE628" s="16">
        <f>AC628*0.02</f>
        <v/>
      </c>
      <c r="AF628" s="16">
        <f>AC628-AD628-AE628</f>
        <v/>
      </c>
      <c r="AG628" s="16" t="n"/>
      <c r="AH628" s="16" t="n"/>
      <c r="AI628" s="16">
        <f>SUM(AG628:AH628)</f>
        <v/>
      </c>
      <c r="AJ628" s="16">
        <f>AF628-AB628+AG628+AH628</f>
        <v/>
      </c>
      <c r="AK628" s="16">
        <f>IF(C628="是","杭州","江西工厂")</f>
        <v/>
      </c>
      <c r="AL628" s="9" t="inlineStr">
        <is>
          <t>交易成功</t>
        </is>
      </c>
      <c r="AM628" s="92" t="inlineStr">
        <is>
          <t>待匹配</t>
        </is>
      </c>
      <c r="AN628" s="16" t="inlineStr">
        <is>
          <t>没有申请退款</t>
        </is>
      </c>
      <c r="AO628" s="16" t="n">
        <v>0</v>
      </c>
      <c r="AP628" s="16" t="n"/>
      <c r="AQ628" s="9" t="n"/>
      <c r="AR628" t="inlineStr">
        <is>
          <t>[待填]成本/费用字段</t>
        </is>
      </c>
    </row>
    <row r="629" ht="24" customHeight="1">
      <c r="A629" s="15" t="inlineStr">
        <is>
          <t>淘宝</t>
        </is>
      </c>
      <c r="B629" s="14" t="inlineStr">
        <is>
          <t>5067945110722719629</t>
        </is>
      </c>
      <c r="C629" s="14" t="inlineStr">
        <is>
          <t>非已记录补单</t>
        </is>
      </c>
      <c r="D629" s="15" t="inlineStr">
        <is>
          <t>2026-02-11</t>
        </is>
      </c>
      <c r="E629" s="15" t="inlineStr">
        <is>
          <t>燕子</t>
        </is>
      </c>
      <c r="F629" s="15" t="inlineStr">
        <is>
          <t>18430795763-4236</t>
        </is>
      </c>
      <c r="G629" s="15" t="inlineStr">
        <is>
          <t>河南省 郑州市 中原区 汝河路街道沁河路28号沁河苑2号院</t>
        </is>
      </c>
      <c r="H629" s="15" t="inlineStr">
        <is>
          <t>2026-03-27</t>
        </is>
      </c>
      <c r="I629" s="15" t="inlineStr">
        <is>
          <t>P24210070901</t>
        </is>
      </c>
      <c r="J629" s="15" t="inlineStr">
        <is>
          <t>榉木岩板餐桌 |榉木三角腿岩板餐桌</t>
        </is>
      </c>
      <c r="K629" s="15" t="inlineStr">
        <is>
          <t>榉木餐桌-1.2米</t>
        </is>
      </c>
      <c r="L629" s="15" t="inlineStr">
        <is>
          <t>是</t>
        </is>
      </c>
      <c r="M629" s="15" t="inlineStr">
        <is>
          <t>1</t>
        </is>
      </c>
      <c r="N629" s="15" t="n"/>
      <c r="O629" s="15" t="inlineStr">
        <is>
          <t>德邦快递</t>
        </is>
      </c>
      <c r="P629" s="15" t="inlineStr">
        <is>
          <t>DPK212499092583</t>
        </is>
      </c>
      <c r="Q629" s="15" t="inlineStr">
        <is>
          <t>P50916698750</t>
        </is>
      </c>
      <c r="R629" s="15">
        <f>IFERROR(SUMPRODUCT(('2-定价总表'!$A$3:$A$493="PPS"&amp;MID(I629,2,99))*('2-定价总表'!$C$3:$C$493=K629)*('2-定价总表'!$T$3:$T$493))*IF(M629="",1,M629),"")</f>
        <v/>
      </c>
      <c r="S629" s="15" t="n">
        <v>2000.5</v>
      </c>
      <c r="T629" s="15" t="n">
        <v>194</v>
      </c>
      <c r="U629" s="15" t="n">
        <v>0</v>
      </c>
      <c r="V629" s="15" t="n">
        <v>66</v>
      </c>
      <c r="W629" s="15" t="n">
        <v>0</v>
      </c>
      <c r="X629" s="15" t="n">
        <v>198</v>
      </c>
      <c r="Y629" s="15" t="n">
        <v>309.1</v>
      </c>
      <c r="Z629" s="15" t="n">
        <v>0</v>
      </c>
      <c r="AA629" s="15" t="n">
        <v>0</v>
      </c>
      <c r="AB629" s="15">
        <f>SUM(S629:AA629)</f>
        <v/>
      </c>
      <c r="AC629" s="15" t="inlineStr">
        <is>
          <t>2487.20</t>
        </is>
      </c>
      <c r="AD629" s="15">
        <f>AC629*0.006</f>
        <v/>
      </c>
      <c r="AE629" s="15">
        <f>AC629*0.02</f>
        <v/>
      </c>
      <c r="AF629" s="15">
        <f>AC629-AD629-AE629</f>
        <v/>
      </c>
      <c r="AG629" s="15" t="n"/>
      <c r="AH629" s="15" t="n"/>
      <c r="AI629" s="15">
        <f>SUM(AG629:AH629)</f>
        <v/>
      </c>
      <c r="AJ629" s="15">
        <f>AF629-AB629+AG629+AH629</f>
        <v/>
      </c>
      <c r="AK629" s="15">
        <f>IF(C629="是","杭州","江西工厂")</f>
        <v/>
      </c>
      <c r="AL629" s="6" t="inlineStr">
        <is>
          <t>交易成功</t>
        </is>
      </c>
      <c r="AM629" s="93" t="inlineStr">
        <is>
          <t>202602112300113953142 8211271</t>
        </is>
      </c>
      <c r="AN629" s="15" t="inlineStr">
        <is>
          <t>没有申请退款</t>
        </is>
      </c>
      <c r="AO629" s="15" t="n">
        <v>0</v>
      </c>
      <c r="AP629" s="15" t="n"/>
      <c r="AQ629" s="6" t="n"/>
      <c r="AR629" t="inlineStr">
        <is>
          <t>✓</t>
        </is>
      </c>
    </row>
    <row r="630" ht="24" customHeight="1">
      <c r="A630" s="16" t="inlineStr">
        <is>
          <t>淘宝</t>
        </is>
      </c>
      <c r="B630" s="14" t="inlineStr">
        <is>
          <t>5067510123159336731</t>
        </is>
      </c>
      <c r="C630" s="14" t="inlineStr">
        <is>
          <t>非已记录补单</t>
        </is>
      </c>
      <c r="D630" s="16" t="inlineStr">
        <is>
          <t>2026-02-11</t>
        </is>
      </c>
      <c r="E630" s="16" t="inlineStr">
        <is>
          <t>陈</t>
        </is>
      </c>
      <c r="F630" s="16" t="inlineStr">
        <is>
          <t>14749570952-1278</t>
        </is>
      </c>
      <c r="G630" s="16" t="inlineStr">
        <is>
          <t>湖南省 长沙市 岳麓区 洋湖街道中海·阅山府6栋1单元1302</t>
        </is>
      </c>
      <c r="H630" s="16" t="n"/>
      <c r="I630" s="16" t="inlineStr">
        <is>
          <t>P24210070901</t>
        </is>
      </c>
      <c r="J630" s="16" t="inlineStr">
        <is>
          <t>榉木岩板餐桌 |榉木三角腿岩板餐桌</t>
        </is>
      </c>
      <c r="K630" s="16" t="inlineStr">
        <is>
          <t>榉木餐桌-1.2米</t>
        </is>
      </c>
      <c r="L630" s="16" t="inlineStr">
        <is>
          <t>否</t>
        </is>
      </c>
      <c r="M630" s="16" t="inlineStr">
        <is>
          <t>1</t>
        </is>
      </c>
      <c r="N630" s="16" t="n"/>
      <c r="O630" s="16" t="inlineStr">
        <is>
          <t>壹米滴答快运</t>
        </is>
      </c>
      <c r="P630" s="16" t="inlineStr">
        <is>
          <t>700898810418</t>
        </is>
      </c>
      <c r="Q630" s="16" t="inlineStr">
        <is>
          <t>P50820577780</t>
        </is>
      </c>
      <c r="R630" s="16">
        <f>IFERROR(SUMPRODUCT(('2-定价总表'!$A$3:$A$493="PPS"&amp;MID(I630,2,99))*('2-定价总表'!$C$3:$C$493=K630)*('2-定价总表'!$T$3:$T$493))*IF(M630="",1,M630),"")</f>
        <v/>
      </c>
      <c r="S630" s="16" t="n">
        <v>1973.5</v>
      </c>
      <c r="T630" s="16" t="n">
        <v>103</v>
      </c>
      <c r="U630" s="16" t="n">
        <v>30</v>
      </c>
      <c r="V630" s="16" t="n">
        <v>78</v>
      </c>
      <c r="W630" s="90" t="n"/>
      <c r="X630" s="90" t="n"/>
      <c r="Y630" s="90" t="n"/>
      <c r="Z630" s="90" t="n"/>
      <c r="AA630" s="90" t="n"/>
      <c r="AB630" s="16">
        <f>SUM(S630:AA630)</f>
        <v/>
      </c>
      <c r="AC630" s="16" t="inlineStr">
        <is>
          <t>2548.54</t>
        </is>
      </c>
      <c r="AD630" s="16">
        <f>AC630*0.006</f>
        <v/>
      </c>
      <c r="AE630" s="16">
        <f>AC630*0.02</f>
        <v/>
      </c>
      <c r="AF630" s="16">
        <f>AC630-AD630-AE630</f>
        <v/>
      </c>
      <c r="AG630" s="16" t="n"/>
      <c r="AH630" s="16" t="n"/>
      <c r="AI630" s="16">
        <f>SUM(AG630:AH630)</f>
        <v/>
      </c>
      <c r="AJ630" s="16">
        <f>AF630-AB630+AG630+AH630</f>
        <v/>
      </c>
      <c r="AK630" s="16">
        <f>IF(C630="是","杭州","江西工厂")</f>
        <v/>
      </c>
      <c r="AL630" s="9" t="inlineStr">
        <is>
          <t>交易关闭</t>
        </is>
      </c>
      <c r="AM630" s="93" t="inlineStr">
        <is>
          <t>2026033011120520426700539631960</t>
        </is>
      </c>
      <c r="AN630" s="16" t="inlineStr">
        <is>
          <t>退款成功</t>
        </is>
      </c>
      <c r="AO630" s="16" t="n">
        <v>2754.55</v>
      </c>
      <c r="AP630" s="16" t="n"/>
      <c r="AQ630" s="9" t="n"/>
      <c r="AR630" t="inlineStr">
        <is>
          <t>[待填]成本/费用字段</t>
        </is>
      </c>
    </row>
    <row r="631" ht="24" customHeight="1">
      <c r="A631" s="15" t="inlineStr">
        <is>
          <t>淘宝</t>
        </is>
      </c>
      <c r="B631" s="14" t="inlineStr">
        <is>
          <t>5066556590319232018</t>
        </is>
      </c>
      <c r="C631" s="14" t="inlineStr">
        <is>
          <t>非已记录补单</t>
        </is>
      </c>
      <c r="D631" s="15" t="inlineStr">
        <is>
          <t>2026-02-11</t>
        </is>
      </c>
      <c r="E631" s="15" t="inlineStr">
        <is>
          <t>刘晓宇</t>
        </is>
      </c>
      <c r="F631" s="15" t="inlineStr">
        <is>
          <t>18418971424-7290</t>
        </is>
      </c>
      <c r="G631" s="15" t="inlineStr">
        <is>
          <t>重庆 重庆市 沙坪坝区 虎溪街道龙湖U城1组团3栋</t>
        </is>
      </c>
      <c r="H631" s="15" t="inlineStr">
        <is>
          <t>2026-02-12</t>
        </is>
      </c>
      <c r="I631" s="15" t="inlineStr">
        <is>
          <t>P23980010606</t>
        </is>
      </c>
      <c r="J631" s="15" t="inlineStr">
        <is>
          <t>畔色样块</t>
        </is>
      </c>
      <c r="K631" s="15" t="inlineStr">
        <is>
          <t>榉木样块</t>
        </is>
      </c>
      <c r="L631" s="15" t="inlineStr">
        <is>
          <t>否</t>
        </is>
      </c>
      <c r="M631" s="15" t="inlineStr">
        <is>
          <t>1</t>
        </is>
      </c>
      <c r="N631" s="15" t="n"/>
      <c r="O631" s="15" t="inlineStr">
        <is>
          <t>京东快递</t>
        </is>
      </c>
      <c r="P631" s="15" t="inlineStr">
        <is>
          <t>JDX049299025440</t>
        </is>
      </c>
      <c r="Q631" s="15" t="n"/>
      <c r="R631" s="15">
        <f>IFERROR(SUMPRODUCT(('2-定价总表'!$A$3:$A$493="PPS"&amp;MID(I631,2,99))*('2-定价总表'!$C$3:$C$493=K631)*('2-定价总表'!$T$3:$T$493))*IF(M631="",1,M631),"")</f>
        <v/>
      </c>
      <c r="S631" s="90" t="n"/>
      <c r="T631" s="90" t="n"/>
      <c r="U631" s="90" t="n"/>
      <c r="V631" s="90" t="n"/>
      <c r="W631" s="90" t="e">
        <v>#N/A</v>
      </c>
      <c r="X631" s="90" t="e">
        <v>#N/A</v>
      </c>
      <c r="Y631" s="90" t="n"/>
      <c r="Z631" s="90" t="e">
        <v>#N/A</v>
      </c>
      <c r="AA631" s="90" t="e">
        <v>#N/A</v>
      </c>
      <c r="AB631" s="15">
        <f>SUM(S631:AA631)</f>
        <v/>
      </c>
      <c r="AC631" s="15" t="inlineStr">
        <is>
          <t>22.00</t>
        </is>
      </c>
      <c r="AD631" s="15">
        <f>AC631*0.006</f>
        <v/>
      </c>
      <c r="AE631" s="15">
        <f>AC631*0.02</f>
        <v/>
      </c>
      <c r="AF631" s="15">
        <f>AC631-AD631-AE631</f>
        <v/>
      </c>
      <c r="AG631" s="15" t="n"/>
      <c r="AH631" s="15" t="n"/>
      <c r="AI631" s="15">
        <f>SUM(AG631:AH631)</f>
        <v/>
      </c>
      <c r="AJ631" s="15">
        <f>AF631-AB631+AG631+AH631</f>
        <v/>
      </c>
      <c r="AK631" s="15">
        <f>IF(C631="是","杭州","江西工厂")</f>
        <v/>
      </c>
      <c r="AL631" s="6" t="inlineStr">
        <is>
          <t>交易成功</t>
        </is>
      </c>
      <c r="AM631" s="92" t="inlineStr">
        <is>
          <t>待匹配</t>
        </is>
      </c>
      <c r="AN631" s="15" t="inlineStr">
        <is>
          <t>没有申请退款</t>
        </is>
      </c>
      <c r="AO631" s="15" t="n">
        <v>0</v>
      </c>
      <c r="AP631" s="15" t="n"/>
      <c r="AQ631" s="6" t="n"/>
      <c r="AR631" s="88" t="inlineStr">
        <is>
          <t>公式错误/未解析: 订单赔付费、二次上门维修费、其它费用、好评/差价返、总成本、订单利润
[待填]成本/费用字段</t>
        </is>
      </c>
    </row>
    <row r="632" ht="24" customHeight="1">
      <c r="A632" s="16" t="inlineStr">
        <is>
          <t>淘宝</t>
        </is>
      </c>
      <c r="B632" s="14" t="inlineStr">
        <is>
          <t>5066556590320232018</t>
        </is>
      </c>
      <c r="C632" s="14" t="inlineStr">
        <is>
          <t>非已记录补单</t>
        </is>
      </c>
      <c r="D632" s="16" t="inlineStr">
        <is>
          <t>2026-02-11</t>
        </is>
      </c>
      <c r="E632" s="16" t="inlineStr">
        <is>
          <t>刘晓宇</t>
        </is>
      </c>
      <c r="F632" s="16" t="inlineStr">
        <is>
          <t>18418971424-7290</t>
        </is>
      </c>
      <c r="G632" s="16" t="inlineStr">
        <is>
          <t>重庆 重庆市 沙坪坝区 虎溪街道龙湖U城1组团3栋</t>
        </is>
      </c>
      <c r="H632" s="16" t="inlineStr">
        <is>
          <t>2026-02-12</t>
        </is>
      </c>
      <c r="I632" s="16" t="inlineStr">
        <is>
          <t>P23980010606</t>
        </is>
      </c>
      <c r="J632" s="16" t="inlineStr">
        <is>
          <t>畔色样块</t>
        </is>
      </c>
      <c r="K632" s="16" t="inlineStr">
        <is>
          <t>榉木样块</t>
        </is>
      </c>
      <c r="L632" s="16" t="inlineStr">
        <is>
          <t>否</t>
        </is>
      </c>
      <c r="M632" s="16" t="inlineStr">
        <is>
          <t>1</t>
        </is>
      </c>
      <c r="N632" s="16" t="n"/>
      <c r="O632" s="16" t="inlineStr">
        <is>
          <t>京东快递</t>
        </is>
      </c>
      <c r="P632" s="16" t="inlineStr">
        <is>
          <t>JDX049299025440</t>
        </is>
      </c>
      <c r="Q632" s="16" t="n"/>
      <c r="R632" s="16">
        <f>IFERROR(SUMPRODUCT(('2-定价总表'!$A$3:$A$493="PPS"&amp;MID(I632,2,99))*('2-定价总表'!$C$3:$C$493=K632)*('2-定价总表'!$T$3:$T$493))*IF(M632="",1,M632),"")</f>
        <v/>
      </c>
      <c r="S632" s="90" t="n"/>
      <c r="T632" s="90" t="n"/>
      <c r="U632" s="90" t="n"/>
      <c r="V632" s="90" t="n"/>
      <c r="W632" s="90" t="e">
        <v>#N/A</v>
      </c>
      <c r="X632" s="90" t="e">
        <v>#N/A</v>
      </c>
      <c r="Y632" s="90" t="n"/>
      <c r="Z632" s="90" t="e">
        <v>#N/A</v>
      </c>
      <c r="AA632" s="90" t="e">
        <v>#N/A</v>
      </c>
      <c r="AB632" s="16">
        <f>SUM(S632:AA632)</f>
        <v/>
      </c>
      <c r="AC632" s="16" t="inlineStr">
        <is>
          <t>22.00</t>
        </is>
      </c>
      <c r="AD632" s="16">
        <f>AC632*0.006</f>
        <v/>
      </c>
      <c r="AE632" s="16">
        <f>AC632*0.02</f>
        <v/>
      </c>
      <c r="AF632" s="16">
        <f>AC632-AD632-AE632</f>
        <v/>
      </c>
      <c r="AG632" s="16" t="n"/>
      <c r="AH632" s="16" t="n"/>
      <c r="AI632" s="16">
        <f>SUM(AG632:AH632)</f>
        <v/>
      </c>
      <c r="AJ632" s="16">
        <f>AF632-AB632+AG632+AH632</f>
        <v/>
      </c>
      <c r="AK632" s="16">
        <f>IF(C632="是","杭州","江西工厂")</f>
        <v/>
      </c>
      <c r="AL632" s="9" t="inlineStr">
        <is>
          <t>交易成功</t>
        </is>
      </c>
      <c r="AM632" s="92" t="inlineStr">
        <is>
          <t>待匹配</t>
        </is>
      </c>
      <c r="AN632" s="16" t="inlineStr">
        <is>
          <t>没有申请退款</t>
        </is>
      </c>
      <c r="AO632" s="16" t="n">
        <v>0</v>
      </c>
      <c r="AP632" s="16" t="n"/>
      <c r="AQ632" s="9" t="n"/>
      <c r="AR632" s="88" t="inlineStr">
        <is>
          <t>公式错误/未解析: 订单赔付费、二次上门维修费、其它费用、好评/差价返、总成本、订单利润
[待填]成本/费用字段</t>
        </is>
      </c>
    </row>
    <row r="633" ht="24" customHeight="1">
      <c r="A633" s="15" t="inlineStr">
        <is>
          <t>淘宝</t>
        </is>
      </c>
      <c r="B633" s="14" t="inlineStr">
        <is>
          <t>5063805902359748539</t>
        </is>
      </c>
      <c r="C633" s="14" t="inlineStr">
        <is>
          <t>非已记录补单</t>
        </is>
      </c>
      <c r="D633" s="15" t="inlineStr">
        <is>
          <t>2026-02-09</t>
        </is>
      </c>
      <c r="E633" s="15" t="inlineStr">
        <is>
          <t>未知</t>
        </is>
      </c>
      <c r="F633" s="15" t="inlineStr">
        <is>
          <t>未知</t>
        </is>
      </c>
      <c r="G633" s="15" t="inlineStr">
        <is>
          <t>未知</t>
        </is>
      </c>
      <c r="H633" s="15" t="n"/>
      <c r="I633" s="15" t="inlineStr">
        <is>
          <t>P25250100405</t>
        </is>
      </c>
      <c r="J633" s="15" t="inlineStr">
        <is>
          <t>樱桃木窄柜 |樱桃木1米餐边柜</t>
        </is>
      </c>
      <c r="K633" s="15" t="inlineStr">
        <is>
          <t>窄柜-整柜洞石背板-1.2米</t>
        </is>
      </c>
      <c r="L633" s="15" t="n"/>
      <c r="M633" s="15" t="inlineStr">
        <is>
          <t>1</t>
        </is>
      </c>
      <c r="N633" s="15" t="n"/>
      <c r="O633" s="15" t="n"/>
      <c r="P633" s="15" t="n"/>
      <c r="Q633" s="15" t="n"/>
      <c r="R633" s="15">
        <f>IFERROR(SUMPRODUCT(('2-定价总表'!$A$3:$A$493="PPS"&amp;MID(I633,2,99))*('2-定价总表'!$C$3:$C$493=K633)*('2-定价总表'!$T$3:$T$493))*IF(M633="",1,M633),"")</f>
        <v/>
      </c>
      <c r="S633" s="90" t="n"/>
      <c r="T633" s="90" t="n"/>
      <c r="U633" s="90" t="n"/>
      <c r="V633" s="90" t="n"/>
      <c r="W633" s="90" t="n"/>
      <c r="X633" s="90" t="n"/>
      <c r="Y633" s="90" t="n"/>
      <c r="Z633" s="90" t="n"/>
      <c r="AA633" s="90" t="n"/>
      <c r="AB633" s="15">
        <f>SUM(S633:AA633)</f>
        <v/>
      </c>
      <c r="AC633" s="15" t="n"/>
      <c r="AD633" s="15">
        <f>AC633*0.006</f>
        <v/>
      </c>
      <c r="AE633" s="15">
        <f>AC633*0.02</f>
        <v/>
      </c>
      <c r="AF633" s="15">
        <f>AC633-AD633-AE633</f>
        <v/>
      </c>
      <c r="AG633" s="15" t="n"/>
      <c r="AH633" s="15" t="n"/>
      <c r="AI633" s="15">
        <f>SUM(AG633:AH633)</f>
        <v/>
      </c>
      <c r="AJ633" s="15">
        <f>AF633-AB633+AG633+AH633</f>
        <v/>
      </c>
      <c r="AK633" s="15">
        <f>IF(C633="是","杭州","江西工厂")</f>
        <v/>
      </c>
      <c r="AL633" s="6" t="inlineStr">
        <is>
          <t>交易关闭</t>
        </is>
      </c>
      <c r="AM633" s="94" t="inlineStr">
        <is>
          <t>—</t>
        </is>
      </c>
      <c r="AN633" s="15" t="inlineStr">
        <is>
          <t>没有申请退款</t>
        </is>
      </c>
      <c r="AO633" s="15" t="n">
        <v>0</v>
      </c>
      <c r="AP633" s="15" t="n"/>
      <c r="AQ633" s="6" t="inlineStr">
        <is>
          <t>插座</t>
        </is>
      </c>
      <c r="AR633" t="inlineStr">
        <is>
          <t>✓</t>
        </is>
      </c>
    </row>
    <row r="634" ht="24" customHeight="1">
      <c r="A634" s="16" t="inlineStr">
        <is>
          <t>淘宝</t>
        </is>
      </c>
      <c r="B634" s="14" t="inlineStr">
        <is>
          <t>3238671434752243175</t>
        </is>
      </c>
      <c r="C634" s="14" t="inlineStr">
        <is>
          <t>非已记录补单</t>
        </is>
      </c>
      <c r="D634" s="16" t="inlineStr">
        <is>
          <t>2026-02-09</t>
        </is>
      </c>
      <c r="E634" s="16" t="inlineStr">
        <is>
          <t>赵伟</t>
        </is>
      </c>
      <c r="F634" s="16" t="inlineStr">
        <is>
          <t>13063484387-6855</t>
        </is>
      </c>
      <c r="G634" s="16" t="inlineStr">
        <is>
          <t>安徽省 合肥市 巢湖市 半汤街道琥珀新天地东苑5幢A</t>
        </is>
      </c>
      <c r="H634" s="16" t="inlineStr">
        <is>
          <t>2026-02-10</t>
        </is>
      </c>
      <c r="I634" s="16" t="inlineStr">
        <is>
          <t>P23980010606</t>
        </is>
      </c>
      <c r="J634" s="16" t="inlineStr">
        <is>
          <t>畔色样块</t>
        </is>
      </c>
      <c r="K634" s="16" t="inlineStr">
        <is>
          <t>榉木样块</t>
        </is>
      </c>
      <c r="L634" s="16" t="inlineStr">
        <is>
          <t>否</t>
        </is>
      </c>
      <c r="M634" s="16" t="inlineStr">
        <is>
          <t>1</t>
        </is>
      </c>
      <c r="N634" s="16" t="n"/>
      <c r="O634" s="16" t="inlineStr">
        <is>
          <t>京东快递</t>
        </is>
      </c>
      <c r="P634" s="16" t="inlineStr">
        <is>
          <t>JDX049186537670</t>
        </is>
      </c>
      <c r="Q634" s="16" t="n"/>
      <c r="R634" s="16">
        <f>IFERROR(SUMPRODUCT(('2-定价总表'!$A$3:$A$493="PPS"&amp;MID(I634,2,99))*('2-定价总表'!$C$3:$C$493=K634)*('2-定价总表'!$T$3:$T$493))*IF(M634="",1,M634),"")</f>
        <v/>
      </c>
      <c r="S634" s="90" t="n"/>
      <c r="T634" s="90" t="n"/>
      <c r="U634" s="90" t="n"/>
      <c r="V634" s="90" t="n"/>
      <c r="W634" s="90" t="e">
        <v>#N/A</v>
      </c>
      <c r="X634" s="90" t="e">
        <v>#N/A</v>
      </c>
      <c r="Y634" s="90" t="n"/>
      <c r="Z634" s="90" t="e">
        <v>#N/A</v>
      </c>
      <c r="AA634" s="90" t="e">
        <v>#N/A</v>
      </c>
      <c r="AB634" s="16">
        <f>SUM(S634:AA634)</f>
        <v/>
      </c>
      <c r="AC634" s="16" t="inlineStr">
        <is>
          <t>22.00</t>
        </is>
      </c>
      <c r="AD634" s="16">
        <f>AC634*0.006</f>
        <v/>
      </c>
      <c r="AE634" s="16">
        <f>AC634*0.02</f>
        <v/>
      </c>
      <c r="AF634" s="16">
        <f>AC634-AD634-AE634</f>
        <v/>
      </c>
      <c r="AG634" s="16" t="n"/>
      <c r="AH634" s="16" t="n"/>
      <c r="AI634" s="16">
        <f>SUM(AG634:AH634)</f>
        <v/>
      </c>
      <c r="AJ634" s="16">
        <f>AF634-AB634+AG634+AH634</f>
        <v/>
      </c>
      <c r="AK634" s="16">
        <f>IF(C634="是","杭州","江西工厂")</f>
        <v/>
      </c>
      <c r="AL634" s="9" t="inlineStr">
        <is>
          <t>交易成功</t>
        </is>
      </c>
      <c r="AM634" s="92" t="inlineStr">
        <is>
          <t>待匹配</t>
        </is>
      </c>
      <c r="AN634" s="16" t="inlineStr">
        <is>
          <t>没有申请退款</t>
        </is>
      </c>
      <c r="AO634" s="16" t="n">
        <v>0</v>
      </c>
      <c r="AP634" s="16" t="n"/>
      <c r="AQ634" s="9" t="n"/>
      <c r="AR634" s="88" t="inlineStr">
        <is>
          <t>公式错误/未解析: 订单赔付费、二次上门维修费、其它费用、好评/差价返、总成本、订单利润
[待填]成本/费用字段</t>
        </is>
      </c>
    </row>
    <row r="635" ht="24" customHeight="1">
      <c r="A635" s="15" t="inlineStr">
        <is>
          <t>淘宝</t>
        </is>
      </c>
      <c r="B635" s="14" t="inlineStr">
        <is>
          <t>3238671434753243175</t>
        </is>
      </c>
      <c r="C635" s="14" t="inlineStr">
        <is>
          <t>非已记录补单</t>
        </is>
      </c>
      <c r="D635" s="15" t="inlineStr">
        <is>
          <t>2026-02-09</t>
        </is>
      </c>
      <c r="E635" s="15" t="inlineStr">
        <is>
          <t>赵伟</t>
        </is>
      </c>
      <c r="F635" s="15" t="inlineStr">
        <is>
          <t>13063484387-6855</t>
        </is>
      </c>
      <c r="G635" s="15" t="inlineStr">
        <is>
          <t>安徽省 合肥市 巢湖市 半汤街道琥珀新天地东苑5幢A</t>
        </is>
      </c>
      <c r="H635" s="15" t="inlineStr">
        <is>
          <t>2026-02-10</t>
        </is>
      </c>
      <c r="I635" s="15" t="inlineStr">
        <is>
          <t>P23980010606</t>
        </is>
      </c>
      <c r="J635" s="15" t="inlineStr">
        <is>
          <t>畔色样块</t>
        </is>
      </c>
      <c r="K635" s="15" t="inlineStr">
        <is>
          <t>榉木样块</t>
        </is>
      </c>
      <c r="L635" s="15" t="inlineStr">
        <is>
          <t>否</t>
        </is>
      </c>
      <c r="M635" s="15" t="inlineStr">
        <is>
          <t>1</t>
        </is>
      </c>
      <c r="N635" s="15" t="n"/>
      <c r="O635" s="15" t="inlineStr">
        <is>
          <t>京东快递</t>
        </is>
      </c>
      <c r="P635" s="15" t="inlineStr">
        <is>
          <t>JDX049186537670</t>
        </is>
      </c>
      <c r="Q635" s="15" t="n"/>
      <c r="R635" s="15">
        <f>IFERROR(SUMPRODUCT(('2-定价总表'!$A$3:$A$493="PPS"&amp;MID(I635,2,99))*('2-定价总表'!$C$3:$C$493=K635)*('2-定价总表'!$T$3:$T$493))*IF(M635="",1,M635),"")</f>
        <v/>
      </c>
      <c r="S635" s="90" t="n"/>
      <c r="T635" s="90" t="n"/>
      <c r="U635" s="90" t="n"/>
      <c r="V635" s="90" t="n"/>
      <c r="W635" s="90" t="e">
        <v>#N/A</v>
      </c>
      <c r="X635" s="90" t="e">
        <v>#N/A</v>
      </c>
      <c r="Y635" s="90" t="n"/>
      <c r="Z635" s="90" t="e">
        <v>#N/A</v>
      </c>
      <c r="AA635" s="90" t="e">
        <v>#N/A</v>
      </c>
      <c r="AB635" s="15">
        <f>SUM(S635:AA635)</f>
        <v/>
      </c>
      <c r="AC635" s="15" t="inlineStr">
        <is>
          <t>22.00</t>
        </is>
      </c>
      <c r="AD635" s="15">
        <f>AC635*0.006</f>
        <v/>
      </c>
      <c r="AE635" s="15">
        <f>AC635*0.02</f>
        <v/>
      </c>
      <c r="AF635" s="15">
        <f>AC635-AD635-AE635</f>
        <v/>
      </c>
      <c r="AG635" s="15" t="n"/>
      <c r="AH635" s="15" t="n"/>
      <c r="AI635" s="15">
        <f>SUM(AG635:AH635)</f>
        <v/>
      </c>
      <c r="AJ635" s="15">
        <f>AF635-AB635+AG635+AH635</f>
        <v/>
      </c>
      <c r="AK635" s="15">
        <f>IF(C635="是","杭州","江西工厂")</f>
        <v/>
      </c>
      <c r="AL635" s="6" t="inlineStr">
        <is>
          <t>交易成功</t>
        </is>
      </c>
      <c r="AM635" s="92" t="inlineStr">
        <is>
          <t>待匹配</t>
        </is>
      </c>
      <c r="AN635" s="15" t="inlineStr">
        <is>
          <t>没有申请退款</t>
        </is>
      </c>
      <c r="AO635" s="15" t="n">
        <v>0</v>
      </c>
      <c r="AP635" s="15" t="n"/>
      <c r="AQ635" s="6" t="n"/>
      <c r="AR635" s="88" t="inlineStr">
        <is>
          <t>公式错误/未解析: 订单赔付费、二次上门维修费、其它费用、好评/差价返、总成本、订单利润
[待填]成本/费用字段</t>
        </is>
      </c>
    </row>
    <row r="636" ht="24" customHeight="1">
      <c r="A636" s="16" t="inlineStr">
        <is>
          <t>淘宝</t>
        </is>
      </c>
      <c r="B636" s="14" t="inlineStr">
        <is>
          <t>5062719493558336731</t>
        </is>
      </c>
      <c r="C636" s="14" t="inlineStr">
        <is>
          <t>非已记录补单</t>
        </is>
      </c>
      <c r="D636" s="16" t="inlineStr">
        <is>
          <t>2026-02-09</t>
        </is>
      </c>
      <c r="E636" s="16" t="inlineStr">
        <is>
          <t>未知</t>
        </is>
      </c>
      <c r="F636" s="16" t="inlineStr">
        <is>
          <t>未知</t>
        </is>
      </c>
      <c r="G636" s="16" t="inlineStr">
        <is>
          <t>未知</t>
        </is>
      </c>
      <c r="H636" s="16" t="n"/>
      <c r="I636" s="16" t="inlineStr">
        <is>
          <t>P24210070901</t>
        </is>
      </c>
      <c r="J636" s="16" t="inlineStr">
        <is>
          <t>榉木岩板餐桌 |榉木三角腿岩板餐桌</t>
        </is>
      </c>
      <c r="K636" s="16" t="inlineStr">
        <is>
          <t>榉木餐桌-1.2米</t>
        </is>
      </c>
      <c r="L636" s="16" t="n"/>
      <c r="M636" s="16" t="inlineStr">
        <is>
          <t>1</t>
        </is>
      </c>
      <c r="N636" s="16" t="n"/>
      <c r="O636" s="16" t="n"/>
      <c r="P636" s="16" t="n"/>
      <c r="Q636" s="16" t="n"/>
      <c r="R636" s="16">
        <f>IFERROR(SUMPRODUCT(('2-定价总表'!$A$3:$A$493="PPS"&amp;MID(I636,2,99))*('2-定价总表'!$C$3:$C$493=K636)*('2-定价总表'!$T$3:$T$493))*IF(M636="",1,M636),"")</f>
        <v/>
      </c>
      <c r="S636" s="90" t="n"/>
      <c r="T636" s="90" t="n"/>
      <c r="U636" s="90" t="n"/>
      <c r="V636" s="90" t="n"/>
      <c r="W636" s="90" t="n"/>
      <c r="X636" s="90" t="n"/>
      <c r="Y636" s="90" t="n"/>
      <c r="Z636" s="90" t="n"/>
      <c r="AA636" s="90" t="n"/>
      <c r="AB636" s="16">
        <f>SUM(S636:AA636)</f>
        <v/>
      </c>
      <c r="AC636" s="16" t="n"/>
      <c r="AD636" s="16">
        <f>AC636*0.006</f>
        <v/>
      </c>
      <c r="AE636" s="16">
        <f>AC636*0.02</f>
        <v/>
      </c>
      <c r="AF636" s="16">
        <f>AC636-AD636-AE636</f>
        <v/>
      </c>
      <c r="AG636" s="16" t="n"/>
      <c r="AH636" s="16" t="n"/>
      <c r="AI636" s="16">
        <f>SUM(AG636:AH636)</f>
        <v/>
      </c>
      <c r="AJ636" s="16">
        <f>AF636-AB636+AG636+AH636</f>
        <v/>
      </c>
      <c r="AK636" s="16">
        <f>IF(C636="是","杭州","江西工厂")</f>
        <v/>
      </c>
      <c r="AL636" s="9" t="inlineStr">
        <is>
          <t>交易关闭</t>
        </is>
      </c>
      <c r="AM636" s="94" t="inlineStr">
        <is>
          <t>—</t>
        </is>
      </c>
      <c r="AN636" s="16" t="inlineStr">
        <is>
          <t>没有申请退款</t>
        </is>
      </c>
      <c r="AO636" s="16" t="n">
        <v>0</v>
      </c>
      <c r="AP636" s="16" t="n"/>
      <c r="AQ636" s="9" t="n"/>
      <c r="AR636" t="inlineStr">
        <is>
          <t>✓</t>
        </is>
      </c>
    </row>
    <row r="637" ht="24" customHeight="1">
      <c r="A637" s="15" t="inlineStr">
        <is>
          <t>淘宝</t>
        </is>
      </c>
      <c r="B637" s="14" t="inlineStr">
        <is>
          <t>3237427526674188360</t>
        </is>
      </c>
      <c r="C637" s="14" t="inlineStr">
        <is>
          <t>非已记录补单</t>
        </is>
      </c>
      <c r="D637" s="15" t="inlineStr">
        <is>
          <t>2026-02-09</t>
        </is>
      </c>
      <c r="E637" s="15" t="inlineStr">
        <is>
          <t>王可</t>
        </is>
      </c>
      <c r="F637" s="15" t="inlineStr">
        <is>
          <t>13162842154-1770</t>
        </is>
      </c>
      <c r="G637" s="15" t="inlineStr">
        <is>
          <t>上海 上海市 普陀区 石泉路街道石川春晓南区4号604室</t>
        </is>
      </c>
      <c r="H637" s="15" t="inlineStr">
        <is>
          <t>2026-02-10</t>
        </is>
      </c>
      <c r="I637" s="15" t="inlineStr">
        <is>
          <t>P23980010606</t>
        </is>
      </c>
      <c r="J637" s="15" t="inlineStr">
        <is>
          <t>畔色样块</t>
        </is>
      </c>
      <c r="K637" s="15" t="inlineStr">
        <is>
          <t>榉木样块</t>
        </is>
      </c>
      <c r="L637" s="15" t="inlineStr">
        <is>
          <t>否</t>
        </is>
      </c>
      <c r="M637" s="15" t="inlineStr">
        <is>
          <t>1</t>
        </is>
      </c>
      <c r="N637" s="15" t="n"/>
      <c r="O637" s="15" t="inlineStr">
        <is>
          <t>京东快递</t>
        </is>
      </c>
      <c r="P637" s="15" t="inlineStr">
        <is>
          <t>JDX049186787600</t>
        </is>
      </c>
      <c r="Q637" s="15" t="n"/>
      <c r="R637" s="15">
        <f>IFERROR(SUMPRODUCT(('2-定价总表'!$A$3:$A$493="PPS"&amp;MID(I637,2,99))*('2-定价总表'!$C$3:$C$493=K637)*('2-定价总表'!$T$3:$T$493))*IF(M637="",1,M637),"")</f>
        <v/>
      </c>
      <c r="S637" s="90" t="n"/>
      <c r="T637" s="90" t="n"/>
      <c r="U637" s="90" t="n"/>
      <c r="V637" s="90" t="n"/>
      <c r="W637" s="15" t="n">
        <v>0</v>
      </c>
      <c r="X637" s="15" t="n">
        <v>0</v>
      </c>
      <c r="Y637" s="90" t="n"/>
      <c r="Z637" s="15" t="n">
        <v>0</v>
      </c>
      <c r="AA637" s="15" t="n">
        <v>0</v>
      </c>
      <c r="AB637" s="15">
        <f>SUM(S637:AA637)</f>
        <v/>
      </c>
      <c r="AC637" s="15" t="inlineStr">
        <is>
          <t>22.00</t>
        </is>
      </c>
      <c r="AD637" s="15">
        <f>AC637*0.006</f>
        <v/>
      </c>
      <c r="AE637" s="15">
        <f>AC637*0.02</f>
        <v/>
      </c>
      <c r="AF637" s="15">
        <f>AC637-AD637-AE637</f>
        <v/>
      </c>
      <c r="AG637" s="15" t="n"/>
      <c r="AH637" s="15" t="n"/>
      <c r="AI637" s="15">
        <f>SUM(AG637:AH637)</f>
        <v/>
      </c>
      <c r="AJ637" s="15">
        <f>AF637-AB637+AG637+AH637</f>
        <v/>
      </c>
      <c r="AK637" s="15">
        <f>IF(C637="是","杭州","江西工厂")</f>
        <v/>
      </c>
      <c r="AL637" s="6" t="inlineStr">
        <is>
          <t>交易成功</t>
        </is>
      </c>
      <c r="AM637" s="92" t="inlineStr">
        <is>
          <t>待匹配</t>
        </is>
      </c>
      <c r="AN637" s="15" t="inlineStr">
        <is>
          <t>没有申请退款</t>
        </is>
      </c>
      <c r="AO637" s="15" t="n">
        <v>0</v>
      </c>
      <c r="AP637" s="15" t="n"/>
      <c r="AQ637" s="6" t="n"/>
      <c r="AR637" t="inlineStr">
        <is>
          <t>[待填]成本/费用字段</t>
        </is>
      </c>
    </row>
    <row r="638" ht="24" customHeight="1">
      <c r="A638" s="16" t="inlineStr">
        <is>
          <t>淘宝</t>
        </is>
      </c>
      <c r="B638" s="14" t="inlineStr">
        <is>
          <t>3237283527071219897</t>
        </is>
      </c>
      <c r="C638" s="14" t="inlineStr">
        <is>
          <t>非已记录补单</t>
        </is>
      </c>
      <c r="D638" s="16" t="inlineStr">
        <is>
          <t>2026-02-08</t>
        </is>
      </c>
      <c r="E638" s="16" t="inlineStr">
        <is>
          <t>张元</t>
        </is>
      </c>
      <c r="F638" s="16" t="inlineStr">
        <is>
          <t>18401609341-2867</t>
        </is>
      </c>
      <c r="G638" s="16" t="inlineStr">
        <is>
          <t>北京 北京市 朝阳区 左家庄街道三源里街3号楼1408</t>
        </is>
      </c>
      <c r="H638" s="16" t="inlineStr">
        <is>
          <t>2026-02-10</t>
        </is>
      </c>
      <c r="I638" s="16" t="inlineStr">
        <is>
          <t>P23980010606</t>
        </is>
      </c>
      <c r="J638" s="16" t="inlineStr">
        <is>
          <t>畔色样块</t>
        </is>
      </c>
      <c r="K638" s="16" t="inlineStr">
        <is>
          <t>榉木样块</t>
        </is>
      </c>
      <c r="L638" s="16" t="inlineStr">
        <is>
          <t>否</t>
        </is>
      </c>
      <c r="M638" s="16" t="inlineStr">
        <is>
          <t>1</t>
        </is>
      </c>
      <c r="N638" s="16" t="n"/>
      <c r="O638" s="16" t="inlineStr">
        <is>
          <t>京东快递</t>
        </is>
      </c>
      <c r="P638" s="16" t="inlineStr">
        <is>
          <t>JDX049186913359</t>
        </is>
      </c>
      <c r="Q638" s="16" t="n"/>
      <c r="R638" s="16">
        <f>IFERROR(SUMPRODUCT(('2-定价总表'!$A$3:$A$493="PPS"&amp;MID(I638,2,99))*('2-定价总表'!$C$3:$C$493=K638)*('2-定价总表'!$T$3:$T$493))*IF(M638="",1,M638),"")</f>
        <v/>
      </c>
      <c r="S638" s="90" t="n"/>
      <c r="T638" s="90" t="n"/>
      <c r="U638" s="90" t="n"/>
      <c r="V638" s="90" t="n"/>
      <c r="W638" s="16" t="n">
        <v>0</v>
      </c>
      <c r="X638" s="16" t="n">
        <v>0</v>
      </c>
      <c r="Y638" s="90" t="n"/>
      <c r="Z638" s="16" t="n">
        <v>0</v>
      </c>
      <c r="AA638" s="16" t="n">
        <v>0</v>
      </c>
      <c r="AB638" s="16">
        <f>SUM(S638:AA638)</f>
        <v/>
      </c>
      <c r="AC638" s="16" t="inlineStr">
        <is>
          <t>22.00</t>
        </is>
      </c>
      <c r="AD638" s="16">
        <f>AC638*0.006</f>
        <v/>
      </c>
      <c r="AE638" s="16">
        <f>AC638*0.02</f>
        <v/>
      </c>
      <c r="AF638" s="16">
        <f>AC638-AD638-AE638</f>
        <v/>
      </c>
      <c r="AG638" s="16" t="n"/>
      <c r="AH638" s="16" t="n"/>
      <c r="AI638" s="16">
        <f>SUM(AG638:AH638)</f>
        <v/>
      </c>
      <c r="AJ638" s="16">
        <f>AF638-AB638+AG638+AH638</f>
        <v/>
      </c>
      <c r="AK638" s="16">
        <f>IF(C638="是","杭州","江西工厂")</f>
        <v/>
      </c>
      <c r="AL638" s="9" t="inlineStr">
        <is>
          <t>交易成功</t>
        </is>
      </c>
      <c r="AM638" s="92" t="inlineStr">
        <is>
          <t>待匹配</t>
        </is>
      </c>
      <c r="AN638" s="16" t="inlineStr">
        <is>
          <t>没有申请退款</t>
        </is>
      </c>
      <c r="AO638" s="16" t="n">
        <v>0</v>
      </c>
      <c r="AP638" s="16" t="n"/>
      <c r="AQ638" s="9" t="n"/>
      <c r="AR638" t="inlineStr">
        <is>
          <t>[待填]成本/费用字段</t>
        </is>
      </c>
    </row>
    <row r="639" ht="24" customHeight="1">
      <c r="A639" s="15" t="inlineStr">
        <is>
          <t>淘宝</t>
        </is>
      </c>
      <c r="B639" s="14" t="inlineStr">
        <is>
          <t>5060993292707069633</t>
        </is>
      </c>
      <c r="C639" s="14" t="inlineStr">
        <is>
          <t>非已记录补单</t>
        </is>
      </c>
      <c r="D639" s="15" t="inlineStr">
        <is>
          <t>2026-02-08</t>
        </is>
      </c>
      <c r="E639" s="15" t="inlineStr">
        <is>
          <t>未知</t>
        </is>
      </c>
      <c r="F639" s="15" t="inlineStr">
        <is>
          <t>未知</t>
        </is>
      </c>
      <c r="G639" s="15" t="inlineStr">
        <is>
          <t>未知</t>
        </is>
      </c>
      <c r="H639" s="15" t="n"/>
      <c r="I639" s="15" t="inlineStr">
        <is>
          <t>P24210070901</t>
        </is>
      </c>
      <c r="J639" s="15" t="inlineStr">
        <is>
          <t>榉木岩板餐桌 |榉木三角腿岩板餐桌</t>
        </is>
      </c>
      <c r="K639" s="15" t="inlineStr">
        <is>
          <t>榉木餐桌-1.2米</t>
        </is>
      </c>
      <c r="L639" s="15" t="n"/>
      <c r="M639" s="15" t="inlineStr">
        <is>
          <t>1</t>
        </is>
      </c>
      <c r="N639" s="15" t="n"/>
      <c r="O639" s="15" t="n"/>
      <c r="P639" s="15" t="n"/>
      <c r="Q639" s="15" t="n"/>
      <c r="R639" s="15">
        <f>IFERROR(SUMPRODUCT(('2-定价总表'!$A$3:$A$493="PPS"&amp;MID(I639,2,99))*('2-定价总表'!$C$3:$C$493=K639)*('2-定价总表'!$T$3:$T$493))*IF(M639="",1,M639),"")</f>
        <v/>
      </c>
      <c r="S639" s="90" t="n"/>
      <c r="T639" s="90" t="n"/>
      <c r="U639" s="90" t="n"/>
      <c r="V639" s="90" t="n"/>
      <c r="W639" s="90" t="n"/>
      <c r="X639" s="90" t="n"/>
      <c r="Y639" s="90" t="n"/>
      <c r="Z639" s="90" t="n"/>
      <c r="AA639" s="90" t="n"/>
      <c r="AB639" s="15">
        <f>SUM(S639:AA639)</f>
        <v/>
      </c>
      <c r="AC639" s="15" t="n"/>
      <c r="AD639" s="15">
        <f>AC639*0.006</f>
        <v/>
      </c>
      <c r="AE639" s="15">
        <f>AC639*0.02</f>
        <v/>
      </c>
      <c r="AF639" s="15">
        <f>AC639-AD639-AE639</f>
        <v/>
      </c>
      <c r="AG639" s="15" t="n"/>
      <c r="AH639" s="15" t="n"/>
      <c r="AI639" s="15">
        <f>SUM(AG639:AH639)</f>
        <v/>
      </c>
      <c r="AJ639" s="15">
        <f>AF639-AB639+AG639+AH639</f>
        <v/>
      </c>
      <c r="AK639" s="15">
        <f>IF(C639="是","杭州","江西工厂")</f>
        <v/>
      </c>
      <c r="AL639" s="6" t="inlineStr">
        <is>
          <t>交易关闭</t>
        </is>
      </c>
      <c r="AM639" s="94" t="inlineStr">
        <is>
          <t>—</t>
        </is>
      </c>
      <c r="AN639" s="15" t="inlineStr">
        <is>
          <t>没有申请退款</t>
        </is>
      </c>
      <c r="AO639" s="15" t="n">
        <v>0</v>
      </c>
      <c r="AP639" s="15" t="n"/>
      <c r="AQ639" s="6" t="n"/>
      <c r="AR639" t="inlineStr">
        <is>
          <t>✓</t>
        </is>
      </c>
    </row>
    <row r="640">
      <c r="A640" s="16" t="inlineStr">
        <is>
          <t>淘宝</t>
        </is>
      </c>
      <c r="B640" s="14" t="inlineStr">
        <is>
          <t>3235555166030977790</t>
        </is>
      </c>
      <c r="C640" s="14" t="inlineStr">
        <is>
          <t>非已记录补单</t>
        </is>
      </c>
      <c r="D640" s="16" t="inlineStr">
        <is>
          <t>2026-02-08</t>
        </is>
      </c>
      <c r="E640" s="16" t="inlineStr">
        <is>
          <t>未知</t>
        </is>
      </c>
      <c r="F640" s="16" t="inlineStr">
        <is>
          <t>未知</t>
        </is>
      </c>
      <c r="G640" s="16" t="inlineStr">
        <is>
          <t>未知</t>
        </is>
      </c>
      <c r="H640" s="16" t="n"/>
      <c r="I640" s="16" t="inlineStr">
        <is>
          <t>P23980010606</t>
        </is>
      </c>
      <c r="J640" s="16" t="inlineStr">
        <is>
          <t>畔色样块</t>
        </is>
      </c>
      <c r="K640" s="16" t="inlineStr">
        <is>
          <t>榉木样块</t>
        </is>
      </c>
      <c r="L640" s="16" t="n"/>
      <c r="M640" s="16" t="inlineStr">
        <is>
          <t>1</t>
        </is>
      </c>
      <c r="N640" s="16" t="n"/>
      <c r="O640" s="16" t="n"/>
      <c r="P640" s="16" t="n"/>
      <c r="Q640" s="16" t="n"/>
      <c r="R640" s="16">
        <f>IFERROR(SUMPRODUCT(('2-定价总表'!$A$3:$A$493="PPS"&amp;MID(I640,2,99))*('2-定价总表'!$C$3:$C$493=K640)*('2-定价总表'!$T$3:$T$493))*IF(M640="",1,M640),"")</f>
        <v/>
      </c>
      <c r="S640" s="90" t="n"/>
      <c r="T640" s="90" t="n"/>
      <c r="U640" s="90" t="n"/>
      <c r="V640" s="90" t="n"/>
      <c r="W640" s="90" t="n"/>
      <c r="X640" s="90" t="n"/>
      <c r="Y640" s="90" t="n"/>
      <c r="Z640" s="90" t="n"/>
      <c r="AA640" s="90" t="n"/>
      <c r="AB640" s="16">
        <f>SUM(S640:AA640)</f>
        <v/>
      </c>
      <c r="AC640" s="16" t="inlineStr">
        <is>
          <t>22.00</t>
        </is>
      </c>
      <c r="AD640" s="16">
        <f>AC640*0.006</f>
        <v/>
      </c>
      <c r="AE640" s="16">
        <f>AC640*0.02</f>
        <v/>
      </c>
      <c r="AF640" s="16">
        <f>AC640-AD640-AE640</f>
        <v/>
      </c>
      <c r="AG640" s="16" t="n"/>
      <c r="AH640" s="16" t="n"/>
      <c r="AI640" s="16">
        <f>SUM(AG640:AH640)</f>
        <v/>
      </c>
      <c r="AJ640" s="16">
        <f>AF640-AB640+AG640+AH640</f>
        <v/>
      </c>
      <c r="AK640" s="16">
        <f>IF(C640="是","杭州","江西工厂")</f>
        <v/>
      </c>
      <c r="AL640" s="9" t="inlineStr">
        <is>
          <t>交易关闭</t>
        </is>
      </c>
      <c r="AM640" s="94" t="inlineStr">
        <is>
          <t>—</t>
        </is>
      </c>
      <c r="AN640" s="16" t="inlineStr">
        <is>
          <t>退款成功</t>
        </is>
      </c>
      <c r="AO640" s="16" t="n">
        <v>22</v>
      </c>
      <c r="AP640" s="16" t="n"/>
      <c r="AQ640" s="9" t="n"/>
      <c r="AR640" t="inlineStr">
        <is>
          <t>✓</t>
        </is>
      </c>
    </row>
    <row r="641" ht="48" customHeight="1">
      <c r="A641" s="15" t="inlineStr">
        <is>
          <t>淘宝</t>
        </is>
      </c>
      <c r="B641" s="14" t="inlineStr">
        <is>
          <t>3235315081363137151</t>
        </is>
      </c>
      <c r="C641" s="14" t="inlineStr">
        <is>
          <t>非已记录补单</t>
        </is>
      </c>
      <c r="D641" s="15" t="inlineStr">
        <is>
          <t>2026-02-07</t>
        </is>
      </c>
      <c r="E641" s="15" t="inlineStr">
        <is>
          <t>钱</t>
        </is>
      </c>
      <c r="F641" s="15" t="inlineStr">
        <is>
          <t>15794980538-9158</t>
        </is>
      </c>
      <c r="G641" s="15" t="inlineStr">
        <is>
          <t>广东省 深圳市 龙华区 福城街道万科启城家园8栋二单元901</t>
        </is>
      </c>
      <c r="H641" s="15" t="n"/>
      <c r="I641" s="15" t="inlineStr">
        <is>
          <t>P24250080801</t>
        </is>
      </c>
      <c r="J641" s="15" t="inlineStr">
        <is>
          <t>洞石餐边柜 |樱桃木洞石餐边大柜 |樱桃木洞石模块餐边柜</t>
        </is>
      </c>
      <c r="K641" s="15" t="inlineStr">
        <is>
          <t>洞石餐边柜-洞石整柜2.1米（多抽组合）（分类抽屉+玻璃移门+开门）</t>
        </is>
      </c>
      <c r="L641" s="15" t="inlineStr">
        <is>
          <t>否</t>
        </is>
      </c>
      <c r="M641" s="15" t="inlineStr">
        <is>
          <t>1</t>
        </is>
      </c>
      <c r="N641" s="15" t="n"/>
      <c r="O641" s="15" t="inlineStr">
        <is>
          <t>壹米滴答快运</t>
        </is>
      </c>
      <c r="P641" s="15" t="inlineStr">
        <is>
          <t>700907567416</t>
        </is>
      </c>
      <c r="Q641" s="15" t="inlineStr">
        <is>
          <t>P50913890535</t>
        </is>
      </c>
      <c r="R641" s="15">
        <f>IFERROR(SUMPRODUCT(('2-定价总表'!$A$3:$A$493="PPS"&amp;MID(I641,2,99))*('2-定价总表'!$C$3:$C$493=K641)*('2-定价总表'!$T$3:$T$493))*IF(M641="",1,M641),"")</f>
        <v/>
      </c>
      <c r="S641" s="15" t="n">
        <v>7979.8</v>
      </c>
      <c r="T641" s="15" t="n">
        <v>518</v>
      </c>
      <c r="U641" s="15" t="n">
        <v>144</v>
      </c>
      <c r="V641" s="15" t="n">
        <v>145</v>
      </c>
      <c r="W641" s="90" t="n"/>
      <c r="X641" s="90" t="n"/>
      <c r="Y641" s="90" t="n"/>
      <c r="Z641" s="90" t="n"/>
      <c r="AA641" s="90" t="n"/>
      <c r="AB641" s="15">
        <f>SUM(S641:AA641)</f>
        <v/>
      </c>
      <c r="AC641" s="15" t="inlineStr">
        <is>
          <t>10541.00</t>
        </is>
      </c>
      <c r="AD641" s="15">
        <f>AC641*0.006</f>
        <v/>
      </c>
      <c r="AE641" s="15">
        <f>AC641*0.02</f>
        <v/>
      </c>
      <c r="AF641" s="15">
        <f>AC641-AD641-AE641</f>
        <v/>
      </c>
      <c r="AG641" s="15" t="n"/>
      <c r="AH641" s="15" t="n"/>
      <c r="AI641" s="15">
        <f>SUM(AG641:AH641)</f>
        <v/>
      </c>
      <c r="AJ641" s="15">
        <f>AF641-AB641+AG641+AH641</f>
        <v/>
      </c>
      <c r="AK641" s="15">
        <f>IF(C641="是","杭州","江西工厂")</f>
        <v/>
      </c>
      <c r="AL641" s="6" t="inlineStr">
        <is>
          <t>交易关闭</t>
        </is>
      </c>
      <c r="AM641" s="94" t="inlineStr">
        <is>
          <t>—</t>
        </is>
      </c>
      <c r="AN641" s="15" t="inlineStr">
        <is>
          <t>退款成功</t>
        </is>
      </c>
      <c r="AO641" s="15" t="n">
        <v>10541</v>
      </c>
      <c r="AP641" s="15" t="n"/>
      <c r="AQ641" s="6" t="n"/>
      <c r="AR641" t="inlineStr">
        <is>
          <t>✓</t>
        </is>
      </c>
    </row>
    <row r="642" ht="48" customHeight="1">
      <c r="A642" s="16" t="inlineStr">
        <is>
          <t>淘宝</t>
        </is>
      </c>
      <c r="B642" s="14" t="inlineStr">
        <is>
          <t>3235311661782137151</t>
        </is>
      </c>
      <c r="C642" s="14" t="inlineStr">
        <is>
          <t>非已记录补单</t>
        </is>
      </c>
      <c r="D642" s="16" t="inlineStr">
        <is>
          <t>2026-02-07</t>
        </is>
      </c>
      <c r="E642" s="16" t="inlineStr">
        <is>
          <t>未知</t>
        </is>
      </c>
      <c r="F642" s="16" t="inlineStr">
        <is>
          <t>未知</t>
        </is>
      </c>
      <c r="G642" s="16" t="inlineStr">
        <is>
          <t>未知</t>
        </is>
      </c>
      <c r="H642" s="16" t="n"/>
      <c r="I642" s="16" t="inlineStr">
        <is>
          <t>P24250080801</t>
        </is>
      </c>
      <c r="J642" s="16" t="inlineStr">
        <is>
          <t>洞石餐边柜 |樱桃木洞石餐边大柜 |樱桃木洞石模块餐边柜</t>
        </is>
      </c>
      <c r="K642" s="16" t="inlineStr">
        <is>
          <t>洞石餐边柜-洞石整柜2.1米（多抽组合）（分类抽屉+玻璃移门+开门）</t>
        </is>
      </c>
      <c r="L642" s="16" t="n"/>
      <c r="M642" s="16" t="inlineStr">
        <is>
          <t>1</t>
        </is>
      </c>
      <c r="N642" s="16" t="n"/>
      <c r="O642" s="16" t="n"/>
      <c r="P642" s="16" t="n"/>
      <c r="Q642" s="16" t="n"/>
      <c r="R642" s="16">
        <f>IFERROR(SUMPRODUCT(('2-定价总表'!$A$3:$A$493="PPS"&amp;MID(I642,2,99))*('2-定价总表'!$C$3:$C$493=K642)*('2-定价总表'!$T$3:$T$493))*IF(M642="",1,M642),"")</f>
        <v/>
      </c>
      <c r="S642" s="90" t="n"/>
      <c r="T642" s="90" t="n"/>
      <c r="U642" s="90" t="n"/>
      <c r="V642" s="90" t="n"/>
      <c r="W642" s="90" t="n"/>
      <c r="X642" s="90" t="n"/>
      <c r="Y642" s="90" t="n"/>
      <c r="Z642" s="90" t="n"/>
      <c r="AA642" s="90" t="n"/>
      <c r="AB642" s="16">
        <f>SUM(S642:AA642)</f>
        <v/>
      </c>
      <c r="AC642" s="16" t="n"/>
      <c r="AD642" s="16">
        <f>AC642*0.006</f>
        <v/>
      </c>
      <c r="AE642" s="16">
        <f>AC642*0.02</f>
        <v/>
      </c>
      <c r="AF642" s="16">
        <f>AC642-AD642-AE642</f>
        <v/>
      </c>
      <c r="AG642" s="16" t="n"/>
      <c r="AH642" s="16" t="n"/>
      <c r="AI642" s="16">
        <f>SUM(AG642:AH642)</f>
        <v/>
      </c>
      <c r="AJ642" s="16">
        <f>AF642-AB642+AG642+AH642</f>
        <v/>
      </c>
      <c r="AK642" s="16">
        <f>IF(C642="是","杭州","江西工厂")</f>
        <v/>
      </c>
      <c r="AL642" s="9" t="inlineStr">
        <is>
          <t>交易关闭</t>
        </is>
      </c>
      <c r="AM642" s="94" t="inlineStr">
        <is>
          <t>—</t>
        </is>
      </c>
      <c r="AN642" s="16" t="inlineStr">
        <is>
          <t>没有申请退款</t>
        </is>
      </c>
      <c r="AO642" s="16" t="n">
        <v>0</v>
      </c>
      <c r="AP642" s="16" t="n"/>
      <c r="AQ642" s="9" t="n"/>
      <c r="AR642" t="inlineStr">
        <is>
          <t>✓</t>
        </is>
      </c>
    </row>
    <row r="643" ht="48" customHeight="1">
      <c r="A643" s="15" t="inlineStr">
        <is>
          <t>淘宝</t>
        </is>
      </c>
      <c r="B643" s="14" t="inlineStr">
        <is>
          <t>3235309897762137151</t>
        </is>
      </c>
      <c r="C643" s="14" t="inlineStr">
        <is>
          <t>非已记录补单</t>
        </is>
      </c>
      <c r="D643" s="15" t="inlineStr">
        <is>
          <t>2026-02-07</t>
        </is>
      </c>
      <c r="E643" s="15" t="inlineStr">
        <is>
          <t>未知</t>
        </is>
      </c>
      <c r="F643" s="15" t="inlineStr">
        <is>
          <t>未知</t>
        </is>
      </c>
      <c r="G643" s="15" t="inlineStr">
        <is>
          <t>未知</t>
        </is>
      </c>
      <c r="H643" s="15" t="n"/>
      <c r="I643" s="15" t="inlineStr">
        <is>
          <t>P24250080801</t>
        </is>
      </c>
      <c r="J643" s="15" t="inlineStr">
        <is>
          <t>洞石餐边柜 |樱桃木洞石餐边大柜 |樱桃木洞石模块餐边柜</t>
        </is>
      </c>
      <c r="K643" s="15" t="inlineStr">
        <is>
          <t>洞石餐边柜-洞石整柜2.1米（多抽组合）（分类抽屉+玻璃移门+开门）</t>
        </is>
      </c>
      <c r="L643" s="15" t="n"/>
      <c r="M643" s="15" t="inlineStr">
        <is>
          <t>1</t>
        </is>
      </c>
      <c r="N643" s="15" t="n"/>
      <c r="O643" s="15" t="n"/>
      <c r="P643" s="15" t="n"/>
      <c r="Q643" s="15" t="n"/>
      <c r="R643" s="15">
        <f>IFERROR(SUMPRODUCT(('2-定价总表'!$A$3:$A$493="PPS"&amp;MID(I643,2,99))*('2-定价总表'!$C$3:$C$493=K643)*('2-定价总表'!$T$3:$T$493))*IF(M643="",1,M643),"")</f>
        <v/>
      </c>
      <c r="S643" s="90" t="n"/>
      <c r="T643" s="90" t="n"/>
      <c r="U643" s="90" t="n"/>
      <c r="V643" s="90" t="n"/>
      <c r="W643" s="90" t="n"/>
      <c r="X643" s="90" t="n"/>
      <c r="Y643" s="90" t="n"/>
      <c r="Z643" s="90" t="n"/>
      <c r="AA643" s="90" t="n"/>
      <c r="AB643" s="15">
        <f>SUM(S643:AA643)</f>
        <v/>
      </c>
      <c r="AC643" s="15" t="n"/>
      <c r="AD643" s="15">
        <f>AC643*0.006</f>
        <v/>
      </c>
      <c r="AE643" s="15">
        <f>AC643*0.02</f>
        <v/>
      </c>
      <c r="AF643" s="15">
        <f>AC643-AD643-AE643</f>
        <v/>
      </c>
      <c r="AG643" s="15" t="n"/>
      <c r="AH643" s="15" t="n"/>
      <c r="AI643" s="15">
        <f>SUM(AG643:AH643)</f>
        <v/>
      </c>
      <c r="AJ643" s="15">
        <f>AF643-AB643+AG643+AH643</f>
        <v/>
      </c>
      <c r="AK643" s="15">
        <f>IF(C643="是","杭州","江西工厂")</f>
        <v/>
      </c>
      <c r="AL643" s="6" t="inlineStr">
        <is>
          <t>交易关闭</t>
        </is>
      </c>
      <c r="AM643" s="94" t="inlineStr">
        <is>
          <t>—</t>
        </is>
      </c>
      <c r="AN643" s="15" t="inlineStr">
        <is>
          <t>没有申请退款</t>
        </is>
      </c>
      <c r="AO643" s="15" t="n">
        <v>0</v>
      </c>
      <c r="AP643" s="15" t="n"/>
      <c r="AQ643" s="6" t="n"/>
      <c r="AR643" t="inlineStr">
        <is>
          <t>✓</t>
        </is>
      </c>
    </row>
    <row r="644" ht="48" customHeight="1">
      <c r="A644" s="16" t="inlineStr">
        <is>
          <t>淘宝</t>
        </is>
      </c>
      <c r="B644" s="14" t="inlineStr">
        <is>
          <t>3234908354918137151</t>
        </is>
      </c>
      <c r="C644" s="14" t="inlineStr">
        <is>
          <t>非已记录补单</t>
        </is>
      </c>
      <c r="D644" s="16" t="inlineStr">
        <is>
          <t>2026-02-07</t>
        </is>
      </c>
      <c r="E644" s="16" t="inlineStr">
        <is>
          <t>未知</t>
        </is>
      </c>
      <c r="F644" s="16" t="inlineStr">
        <is>
          <t>未知</t>
        </is>
      </c>
      <c r="G644" s="16" t="inlineStr">
        <is>
          <t>未知</t>
        </is>
      </c>
      <c r="H644" s="16" t="n"/>
      <c r="I644" s="16" t="inlineStr">
        <is>
          <t>P24250080801</t>
        </is>
      </c>
      <c r="J644" s="16" t="inlineStr">
        <is>
          <t>洞石餐边柜 |樱桃木洞石餐边大柜 |樱桃木洞石模块餐边柜</t>
        </is>
      </c>
      <c r="K644" s="16" t="inlineStr">
        <is>
          <t>洞石餐边柜-洞石整柜2.1米（多抽组合）（分类抽屉+玻璃移门+开门）</t>
        </is>
      </c>
      <c r="L644" s="16" t="n"/>
      <c r="M644" s="16" t="inlineStr">
        <is>
          <t>1</t>
        </is>
      </c>
      <c r="N644" s="16" t="n"/>
      <c r="O644" s="16" t="n"/>
      <c r="P644" s="16" t="n"/>
      <c r="Q644" s="16" t="n"/>
      <c r="R644" s="16">
        <f>IFERROR(SUMPRODUCT(('2-定价总表'!$A$3:$A$493="PPS"&amp;MID(I644,2,99))*('2-定价总表'!$C$3:$C$493=K644)*('2-定价总表'!$T$3:$T$493))*IF(M644="",1,M644),"")</f>
        <v/>
      </c>
      <c r="S644" s="90" t="n"/>
      <c r="T644" s="90" t="n"/>
      <c r="U644" s="90" t="n"/>
      <c r="V644" s="90" t="n"/>
      <c r="W644" s="90" t="n"/>
      <c r="X644" s="90" t="n"/>
      <c r="Y644" s="90" t="n"/>
      <c r="Z644" s="90" t="n"/>
      <c r="AA644" s="90" t="n"/>
      <c r="AB644" s="16">
        <f>SUM(S644:AA644)</f>
        <v/>
      </c>
      <c r="AC644" s="16" t="n"/>
      <c r="AD644" s="16">
        <f>AC644*0.006</f>
        <v/>
      </c>
      <c r="AE644" s="16">
        <f>AC644*0.02</f>
        <v/>
      </c>
      <c r="AF644" s="16">
        <f>AC644-AD644-AE644</f>
        <v/>
      </c>
      <c r="AG644" s="16" t="n"/>
      <c r="AH644" s="16" t="n"/>
      <c r="AI644" s="16">
        <f>SUM(AG644:AH644)</f>
        <v/>
      </c>
      <c r="AJ644" s="16">
        <f>AF644-AB644+AG644+AH644</f>
        <v/>
      </c>
      <c r="AK644" s="16">
        <f>IF(C644="是","杭州","江西工厂")</f>
        <v/>
      </c>
      <c r="AL644" s="9" t="inlineStr">
        <is>
          <t>交易关闭</t>
        </is>
      </c>
      <c r="AM644" s="94" t="inlineStr">
        <is>
          <t>—</t>
        </is>
      </c>
      <c r="AN644" s="16" t="inlineStr">
        <is>
          <t>没有申请退款</t>
        </is>
      </c>
      <c r="AO644" s="16" t="n">
        <v>0</v>
      </c>
      <c r="AP644" s="16" t="n"/>
      <c r="AQ644" s="9" t="n"/>
      <c r="AR644" t="inlineStr">
        <is>
          <t>✓</t>
        </is>
      </c>
    </row>
    <row r="645" ht="24" customHeight="1">
      <c r="A645" s="15" t="inlineStr">
        <is>
          <t>淘宝</t>
        </is>
      </c>
      <c r="B645" s="14" t="inlineStr">
        <is>
          <t>5057665887396012427</t>
        </is>
      </c>
      <c r="C645" s="14" t="inlineStr">
        <is>
          <t>非已记录补单</t>
        </is>
      </c>
      <c r="D645" s="15" t="inlineStr">
        <is>
          <t>2026-02-06</t>
        </is>
      </c>
      <c r="E645" s="15" t="inlineStr">
        <is>
          <t>杨小姐</t>
        </is>
      </c>
      <c r="F645" s="15" t="inlineStr">
        <is>
          <t>18466383872-4019</t>
        </is>
      </c>
      <c r="G645" s="15" t="inlineStr">
        <is>
          <t>广东省 珠海市 斗门区 白藤街道湖心金茂悦C1栋1603</t>
        </is>
      </c>
      <c r="H645" s="15" t="inlineStr">
        <is>
          <t>2026-04-10</t>
        </is>
      </c>
      <c r="I645" s="15" t="inlineStr">
        <is>
          <t>P24250070901</t>
        </is>
      </c>
      <c r="J645" s="15" t="inlineStr">
        <is>
          <t>榉木餐边柜</t>
        </is>
      </c>
      <c r="K645" s="15" t="inlineStr">
        <is>
          <t>榉木餐边柜-下柜-2.1米</t>
        </is>
      </c>
      <c r="L645" s="15" t="inlineStr">
        <is>
          <t>否</t>
        </is>
      </c>
      <c r="M645" s="15" t="inlineStr">
        <is>
          <t>1</t>
        </is>
      </c>
      <c r="N645" s="15" t="n"/>
      <c r="O645" s="15" t="inlineStr">
        <is>
          <t>壹米滴答快运</t>
        </is>
      </c>
      <c r="P645" s="15" t="inlineStr">
        <is>
          <t>700907648324</t>
        </is>
      </c>
      <c r="Q645" s="15" t="inlineStr">
        <is>
          <t>P50943215976</t>
        </is>
      </c>
      <c r="R645" s="15">
        <f>IFERROR(SUMPRODUCT(('2-定价总表'!$A$3:$A$493="PPS"&amp;MID(I645,2,99))*('2-定价总表'!$C$3:$C$493=K645)*('2-定价总表'!$T$3:$T$493))*IF(M645="",1,M645),"")</f>
        <v/>
      </c>
      <c r="S645" s="15" t="n">
        <v>5802.95</v>
      </c>
      <c r="T645" s="15" t="n">
        <v>307</v>
      </c>
      <c r="U645" s="15" t="n">
        <v>83</v>
      </c>
      <c r="V645" s="15" t="n">
        <v>115</v>
      </c>
      <c r="W645" s="15" t="n">
        <v>0</v>
      </c>
      <c r="X645" s="15" t="n">
        <v>0</v>
      </c>
      <c r="Y645" s="90" t="n"/>
      <c r="Z645" s="15" t="n">
        <v>0</v>
      </c>
      <c r="AA645" s="15" t="n">
        <v>0</v>
      </c>
      <c r="AB645" s="15">
        <f>SUM(S645:AA645)</f>
        <v/>
      </c>
      <c r="AC645" s="15" t="inlineStr">
        <is>
          <t>7512.42</t>
        </is>
      </c>
      <c r="AD645" s="15">
        <f>AC645*0.006</f>
        <v/>
      </c>
      <c r="AE645" s="15">
        <f>AC645*0.02</f>
        <v/>
      </c>
      <c r="AF645" s="15">
        <f>AC645-AD645-AE645</f>
        <v/>
      </c>
      <c r="AG645" s="15" t="n"/>
      <c r="AH645" s="15" t="n"/>
      <c r="AI645" s="15">
        <f>SUM(AG645:AH645)</f>
        <v/>
      </c>
      <c r="AJ645" s="15">
        <f>AF645-AB645+AG645+AH645</f>
        <v/>
      </c>
      <c r="AK645" s="15">
        <f>IF(C645="是","杭州","江西工厂")</f>
        <v/>
      </c>
      <c r="AL645" s="6" t="inlineStr">
        <is>
          <t>交易成功</t>
        </is>
      </c>
      <c r="AM645" s="93" t="inlineStr">
        <is>
          <t>202602062200117345142 2267727</t>
        </is>
      </c>
      <c r="AN645" s="15" t="inlineStr">
        <is>
          <t>没有申请退款</t>
        </is>
      </c>
      <c r="AO645" s="15" t="n">
        <v>0</v>
      </c>
      <c r="AP645" s="15" t="n"/>
      <c r="AQ645" s="6" t="n"/>
      <c r="AR645" t="inlineStr">
        <is>
          <t>[待填]成本/费用字段</t>
        </is>
      </c>
    </row>
    <row r="646" ht="24" customHeight="1">
      <c r="A646" s="16" t="inlineStr">
        <is>
          <t>淘宝</t>
        </is>
      </c>
      <c r="B646" s="14" t="inlineStr">
        <is>
          <t>3232689493377181868</t>
        </is>
      </c>
      <c r="C646" s="14" t="inlineStr">
        <is>
          <t>非已记录补单</t>
        </is>
      </c>
      <c r="D646" s="16" t="inlineStr">
        <is>
          <t>2026-02-06</t>
        </is>
      </c>
      <c r="E646" s="16" t="inlineStr">
        <is>
          <t>向兴</t>
        </is>
      </c>
      <c r="F646" s="16" t="inlineStr">
        <is>
          <t>18423727121-1409</t>
        </is>
      </c>
      <c r="G646" s="16" t="inlineStr">
        <is>
          <t>四川省 成都市 金牛区 金泉街道黄金东二路399号保利梧桐语速递易</t>
        </is>
      </c>
      <c r="H646" s="16" t="inlineStr">
        <is>
          <t>2026-04-03</t>
        </is>
      </c>
      <c r="I646" s="16" t="inlineStr">
        <is>
          <t>P25250100405</t>
        </is>
      </c>
      <c r="J646" s="16" t="inlineStr">
        <is>
          <t>樱桃木窄柜 |樱桃木1米餐边柜</t>
        </is>
      </c>
      <c r="K646" s="16" t="inlineStr">
        <is>
          <t>窄柜-整柜洞石背板-1.2米</t>
        </is>
      </c>
      <c r="L646" s="16" t="inlineStr">
        <is>
          <t>是</t>
        </is>
      </c>
      <c r="M646" s="16" t="inlineStr">
        <is>
          <t>1</t>
        </is>
      </c>
      <c r="N646" s="16" t="n"/>
      <c r="O646" s="16" t="inlineStr">
        <is>
          <t>壹米滴答快运</t>
        </is>
      </c>
      <c r="P646" s="16" t="inlineStr">
        <is>
          <t>700907570618</t>
        </is>
      </c>
      <c r="Q646" s="16" t="inlineStr">
        <is>
          <t>P50882161419</t>
        </is>
      </c>
      <c r="R646" s="16">
        <f>IFERROR(SUMPRODUCT(('2-定价总表'!$A$3:$A$493="PPS"&amp;MID(I646,2,99))*('2-定价总表'!$C$3:$C$493=K646)*('2-定价总表'!$T$3:$T$493))*IF(M646="",1,M646),"")</f>
        <v/>
      </c>
      <c r="S646" s="16" t="n">
        <v>4670.33</v>
      </c>
      <c r="T646" s="16" t="n">
        <v>288</v>
      </c>
      <c r="U646" s="16" t="n">
        <v>53</v>
      </c>
      <c r="V646" s="16" t="n">
        <v>71</v>
      </c>
      <c r="W646" s="16" t="n">
        <v>0</v>
      </c>
      <c r="X646" s="16" t="n">
        <v>0</v>
      </c>
      <c r="Y646" s="90" t="n"/>
      <c r="Z646" s="16" t="n">
        <v>70</v>
      </c>
      <c r="AA646" s="16" t="n">
        <v>0</v>
      </c>
      <c r="AB646" s="16">
        <f>SUM(S646:AA646)</f>
        <v/>
      </c>
      <c r="AC646" s="16" t="inlineStr">
        <is>
          <t>5546.00</t>
        </is>
      </c>
      <c r="AD646" s="16">
        <f>AC646*0.006</f>
        <v/>
      </c>
      <c r="AE646" s="16">
        <f>AC646*0.02</f>
        <v/>
      </c>
      <c r="AF646" s="16">
        <f>AC646-AD646-AE646</f>
        <v/>
      </c>
      <c r="AG646" s="16" t="n"/>
      <c r="AH646" s="16" t="n"/>
      <c r="AI646" s="16">
        <f>SUM(AG646:AH646)</f>
        <v/>
      </c>
      <c r="AJ646" s="16">
        <f>AF646-AB646+AG646+AH646</f>
        <v/>
      </c>
      <c r="AK646" s="16">
        <f>IF(C646="是","杭州","江西工厂")</f>
        <v/>
      </c>
      <c r="AL646" s="9" t="inlineStr">
        <is>
          <t>交易成功</t>
        </is>
      </c>
      <c r="AM646" s="93" t="inlineStr">
        <is>
          <t>202602062200115258140 3722920</t>
        </is>
      </c>
      <c r="AN646" s="16" t="inlineStr">
        <is>
          <t>没有申请退款</t>
        </is>
      </c>
      <c r="AO646" s="16" t="n">
        <v>0</v>
      </c>
      <c r="AP646" s="16" t="n"/>
      <c r="AQ646" s="9" t="inlineStr">
        <is>
          <t>90*170</t>
        </is>
      </c>
      <c r="AR646" t="inlineStr">
        <is>
          <t>[待填]成本/费用字段</t>
        </is>
      </c>
    </row>
    <row r="647" ht="24" customHeight="1">
      <c r="A647" s="15" t="inlineStr">
        <is>
          <t>淘宝</t>
        </is>
      </c>
      <c r="B647" s="14" t="inlineStr">
        <is>
          <t>3232296339271181868</t>
        </is>
      </c>
      <c r="C647" s="14" t="inlineStr">
        <is>
          <t>非已记录补单</t>
        </is>
      </c>
      <c r="D647" s="15" t="inlineStr">
        <is>
          <t>2026-02-06</t>
        </is>
      </c>
      <c r="E647" s="15" t="inlineStr">
        <is>
          <t>未知</t>
        </is>
      </c>
      <c r="F647" s="15" t="inlineStr">
        <is>
          <t>未知</t>
        </is>
      </c>
      <c r="G647" s="15" t="inlineStr">
        <is>
          <t>未知</t>
        </is>
      </c>
      <c r="H647" s="15" t="n"/>
      <c r="I647" s="15" t="inlineStr">
        <is>
          <t>P25250100405</t>
        </is>
      </c>
      <c r="J647" s="15" t="inlineStr">
        <is>
          <t>樱桃木窄柜 |樱桃木1米餐边柜</t>
        </is>
      </c>
      <c r="K647" s="15" t="inlineStr">
        <is>
          <t>窄柜-整柜洞石背板-1.2米</t>
        </is>
      </c>
      <c r="L647" s="15" t="n"/>
      <c r="M647" s="15" t="inlineStr">
        <is>
          <t>1</t>
        </is>
      </c>
      <c r="N647" s="15" t="n"/>
      <c r="O647" s="15" t="n"/>
      <c r="P647" s="15" t="n"/>
      <c r="Q647" s="15" t="n"/>
      <c r="R647" s="15">
        <f>IFERROR(SUMPRODUCT(('2-定价总表'!$A$3:$A$493="PPS"&amp;MID(I647,2,99))*('2-定价总表'!$C$3:$C$493=K647)*('2-定价总表'!$T$3:$T$493))*IF(M647="",1,M647),"")</f>
        <v/>
      </c>
      <c r="S647" s="90" t="n"/>
      <c r="T647" s="90" t="n"/>
      <c r="U647" s="90" t="n"/>
      <c r="V647" s="90" t="n"/>
      <c r="W647" s="90" t="n"/>
      <c r="X647" s="90" t="n"/>
      <c r="Y647" s="90" t="n"/>
      <c r="Z647" s="90" t="n"/>
      <c r="AA647" s="90" t="n"/>
      <c r="AB647" s="15">
        <f>SUM(S647:AA647)</f>
        <v/>
      </c>
      <c r="AC647" s="15" t="n"/>
      <c r="AD647" s="15">
        <f>AC647*0.006</f>
        <v/>
      </c>
      <c r="AE647" s="15">
        <f>AC647*0.02</f>
        <v/>
      </c>
      <c r="AF647" s="15">
        <f>AC647-AD647-AE647</f>
        <v/>
      </c>
      <c r="AG647" s="15" t="n"/>
      <c r="AH647" s="15" t="n"/>
      <c r="AI647" s="15">
        <f>SUM(AG647:AH647)</f>
        <v/>
      </c>
      <c r="AJ647" s="15">
        <f>AF647-AB647+AG647+AH647</f>
        <v/>
      </c>
      <c r="AK647" s="15">
        <f>IF(C647="是","杭州","江西工厂")</f>
        <v/>
      </c>
      <c r="AL647" s="6" t="inlineStr">
        <is>
          <t>交易关闭</t>
        </is>
      </c>
      <c r="AM647" s="94" t="inlineStr">
        <is>
          <t>—</t>
        </is>
      </c>
      <c r="AN647" s="15" t="inlineStr">
        <is>
          <t>没有申请退款</t>
        </is>
      </c>
      <c r="AO647" s="15" t="n">
        <v>0</v>
      </c>
      <c r="AP647" s="15" t="n"/>
      <c r="AQ647" s="6" t="inlineStr">
        <is>
          <t>90*170</t>
        </is>
      </c>
      <c r="AR647" t="inlineStr">
        <is>
          <t>✓</t>
        </is>
      </c>
    </row>
    <row r="648" ht="36" customHeight="1">
      <c r="A648" s="16" t="inlineStr">
        <is>
          <t>淘宝</t>
        </is>
      </c>
      <c r="B648" s="14" t="inlineStr">
        <is>
          <t>3232442641297998281</t>
        </is>
      </c>
      <c r="C648" s="14" t="inlineStr">
        <is>
          <t>非已记录补单</t>
        </is>
      </c>
      <c r="D648" s="16" t="inlineStr">
        <is>
          <t>2026-02-06</t>
        </is>
      </c>
      <c r="E648" s="16" t="inlineStr">
        <is>
          <t>Zhao Yang</t>
        </is>
      </c>
      <c r="F648" s="16" t="n">
        <v>15015421102</v>
      </c>
      <c r="G648" s="16" t="inlineStr">
        <is>
          <t>广东省 东莞市  沙田镇#RVT8HV4Q#中国/广东省/东莞市/沙田镇穗丰年路启盈二楼C区（澳洲海运集运）@SF1BA7</t>
        </is>
      </c>
      <c r="H648" s="16" t="inlineStr">
        <is>
          <t>2026-04-02</t>
        </is>
      </c>
      <c r="I648" s="16" t="inlineStr">
        <is>
          <t>P25250100405</t>
        </is>
      </c>
      <c r="J648" s="16" t="inlineStr">
        <is>
          <t>樱桃木窄柜 |樱桃木1米餐边柜</t>
        </is>
      </c>
      <c r="K648" s="16" t="inlineStr">
        <is>
          <t>窄柜-整柜洞石背板-1.2米</t>
        </is>
      </c>
      <c r="L648" s="16" t="inlineStr">
        <is>
          <t>是</t>
        </is>
      </c>
      <c r="M648" s="16" t="inlineStr">
        <is>
          <t>1</t>
        </is>
      </c>
      <c r="N648" s="16" t="n"/>
      <c r="O648" s="16" t="inlineStr">
        <is>
          <t>壹米滴答快运</t>
        </is>
      </c>
      <c r="P648" s="16" t="inlineStr">
        <is>
          <t>700907573698</t>
        </is>
      </c>
      <c r="Q648" s="16" t="n"/>
      <c r="R648" s="16">
        <f>IFERROR(SUMPRODUCT(('2-定价总表'!$A$3:$A$493="PPS"&amp;MID(I648,2,99))*('2-定价总表'!$C$3:$C$493=K648)*('2-定价总表'!$T$3:$T$493))*IF(M648="",1,M648),"")</f>
        <v/>
      </c>
      <c r="S648" s="16" t="n">
        <v>4854.28</v>
      </c>
      <c r="T648" s="16" t="n">
        <v>255</v>
      </c>
      <c r="U648" s="16" t="n">
        <v>0</v>
      </c>
      <c r="V648" s="16" t="n">
        <v>0</v>
      </c>
      <c r="W648" s="16" t="n">
        <v>0</v>
      </c>
      <c r="X648" s="16" t="n">
        <v>0</v>
      </c>
      <c r="Y648" s="90" t="n"/>
      <c r="Z648" s="16" t="n">
        <v>70</v>
      </c>
      <c r="AA648" s="16" t="n">
        <v>0</v>
      </c>
      <c r="AB648" s="16">
        <f>SUM(S648:AA648)</f>
        <v/>
      </c>
      <c r="AC648" s="16" t="inlineStr">
        <is>
          <t>5738.14</t>
        </is>
      </c>
      <c r="AD648" s="16">
        <f>AC648*0.006</f>
        <v/>
      </c>
      <c r="AE648" s="16">
        <f>AC648*0.02</f>
        <v/>
      </c>
      <c r="AF648" s="16">
        <f>AC648-AD648-AE648</f>
        <v/>
      </c>
      <c r="AG648" s="16" t="n"/>
      <c r="AH648" s="16" t="n"/>
      <c r="AI648" s="16">
        <f>SUM(AG648:AH648)</f>
        <v/>
      </c>
      <c r="AJ648" s="16">
        <f>AF648-AB648+AG648+AH648</f>
        <v/>
      </c>
      <c r="AK648" s="16">
        <f>IF(C648="是","杭州","江西工厂")</f>
        <v/>
      </c>
      <c r="AL648" s="9" t="inlineStr">
        <is>
          <t>卖家已发货，等待买家确认</t>
        </is>
      </c>
      <c r="AM648" s="92" t="inlineStr">
        <is>
          <t>待匹配</t>
        </is>
      </c>
      <c r="AN648" s="16" t="inlineStr">
        <is>
          <t>没有申请退款</t>
        </is>
      </c>
      <c r="AO648" s="16" t="n">
        <v>0</v>
      </c>
      <c r="AP648" s="16" t="n"/>
      <c r="AQ648" s="9" t="inlineStr">
        <is>
          <t>此订单为淘宝订单，需要商家发货至转运仓，大件商品请注意打包规范，发货须知：https://everyhelp.taobao.com/screen/home.htm?instanceId=84435</t>
        </is>
      </c>
      <c r="AR648" t="inlineStr">
        <is>
          <t>[待填]成本/费用字段</t>
        </is>
      </c>
    </row>
    <row r="649">
      <c r="A649" s="15" t="inlineStr">
        <is>
          <t>淘宝</t>
        </is>
      </c>
      <c r="B649" s="14" t="inlineStr">
        <is>
          <t>3231845511095697158</t>
        </is>
      </c>
      <c r="C649" s="14" t="inlineStr">
        <is>
          <t>非已记录补单</t>
        </is>
      </c>
      <c r="D649" s="15" t="inlineStr">
        <is>
          <t>2026-02-06</t>
        </is>
      </c>
      <c r="E649" s="15" t="inlineStr">
        <is>
          <t>未知</t>
        </is>
      </c>
      <c r="F649" s="15" t="inlineStr">
        <is>
          <t>未知</t>
        </is>
      </c>
      <c r="G649" s="15" t="inlineStr">
        <is>
          <t>未知</t>
        </is>
      </c>
      <c r="H649" s="15" t="n"/>
      <c r="I649" s="15" t="inlineStr">
        <is>
          <t>P23980010606</t>
        </is>
      </c>
      <c r="J649" s="15" t="inlineStr">
        <is>
          <t>畔色样块</t>
        </is>
      </c>
      <c r="K649" s="15" t="inlineStr">
        <is>
          <t>榉木样块</t>
        </is>
      </c>
      <c r="L649" s="15" t="n"/>
      <c r="M649" s="15" t="inlineStr">
        <is>
          <t>1</t>
        </is>
      </c>
      <c r="N649" s="15" t="n"/>
      <c r="O649" s="15" t="n"/>
      <c r="P649" s="15" t="n"/>
      <c r="Q649" s="15" t="n"/>
      <c r="R649" s="15">
        <f>IFERROR(SUMPRODUCT(('2-定价总表'!$A$3:$A$493="PPS"&amp;MID(I649,2,99))*('2-定价总表'!$C$3:$C$493=K649)*('2-定价总表'!$T$3:$T$493))*IF(M649="",1,M649),"")</f>
        <v/>
      </c>
      <c r="S649" s="90" t="n"/>
      <c r="T649" s="90" t="n"/>
      <c r="U649" s="90" t="n"/>
      <c r="V649" s="90" t="n"/>
      <c r="W649" s="90" t="n"/>
      <c r="X649" s="90" t="n"/>
      <c r="Y649" s="90" t="n"/>
      <c r="Z649" s="90" t="n"/>
      <c r="AA649" s="90" t="n"/>
      <c r="AB649" s="15">
        <f>SUM(S649:AA649)</f>
        <v/>
      </c>
      <c r="AC649" s="15" t="inlineStr">
        <is>
          <t>22.00</t>
        </is>
      </c>
      <c r="AD649" s="15">
        <f>AC649*0.006</f>
        <v/>
      </c>
      <c r="AE649" s="15">
        <f>AC649*0.02</f>
        <v/>
      </c>
      <c r="AF649" s="15">
        <f>AC649-AD649-AE649</f>
        <v/>
      </c>
      <c r="AG649" s="15" t="n"/>
      <c r="AH649" s="15" t="n"/>
      <c r="AI649" s="15">
        <f>SUM(AG649:AH649)</f>
        <v/>
      </c>
      <c r="AJ649" s="15">
        <f>AF649-AB649+AG649+AH649</f>
        <v/>
      </c>
      <c r="AK649" s="15">
        <f>IF(C649="是","杭州","江西工厂")</f>
        <v/>
      </c>
      <c r="AL649" s="6" t="inlineStr">
        <is>
          <t>交易关闭</t>
        </is>
      </c>
      <c r="AM649" s="94" t="inlineStr">
        <is>
          <t>—</t>
        </is>
      </c>
      <c r="AN649" s="15" t="inlineStr">
        <is>
          <t>退款成功</t>
        </is>
      </c>
      <c r="AO649" s="15" t="n">
        <v>22</v>
      </c>
      <c r="AP649" s="15" t="n"/>
      <c r="AQ649" s="6" t="n"/>
      <c r="AR649" t="inlineStr">
        <is>
          <t>✓</t>
        </is>
      </c>
    </row>
    <row r="650" ht="24" customHeight="1">
      <c r="A650" s="16" t="inlineStr">
        <is>
          <t>淘宝</t>
        </is>
      </c>
      <c r="B650" s="14" t="inlineStr">
        <is>
          <t>5055809833074573722</t>
        </is>
      </c>
      <c r="C650" s="14" t="inlineStr">
        <is>
          <t>非已记录补单</t>
        </is>
      </c>
      <c r="D650" s="16" t="inlineStr">
        <is>
          <t>2026-02-05</t>
        </is>
      </c>
      <c r="E650" s="16" t="inlineStr">
        <is>
          <t>曾庆锟</t>
        </is>
      </c>
      <c r="F650" s="16" t="inlineStr">
        <is>
          <t>13202480404-8249</t>
        </is>
      </c>
      <c r="G650" s="16" t="inlineStr">
        <is>
          <t>广东省 佛山市 南海区 狮山镇罗村街道钜隆风度广场南门</t>
        </is>
      </c>
      <c r="H650" s="16" t="inlineStr">
        <is>
          <t>2026-02-07</t>
        </is>
      </c>
      <c r="I650" s="16" t="inlineStr">
        <is>
          <t>P23980010606</t>
        </is>
      </c>
      <c r="J650" s="16" t="inlineStr">
        <is>
          <t>畔色样块</t>
        </is>
      </c>
      <c r="K650" s="16" t="inlineStr">
        <is>
          <t>榉木样块</t>
        </is>
      </c>
      <c r="L650" s="16" t="inlineStr">
        <is>
          <t>否</t>
        </is>
      </c>
      <c r="M650" s="16" t="inlineStr">
        <is>
          <t>1</t>
        </is>
      </c>
      <c r="N650" s="16" t="n"/>
      <c r="O650" s="16" t="inlineStr">
        <is>
          <t>圆通速递</t>
        </is>
      </c>
      <c r="P650" s="16" t="inlineStr">
        <is>
          <t>YT2582726975134</t>
        </is>
      </c>
      <c r="Q650" s="16" t="n"/>
      <c r="R650" s="16">
        <f>IFERROR(SUMPRODUCT(('2-定价总表'!$A$3:$A$493="PPS"&amp;MID(I650,2,99))*('2-定价总表'!$C$3:$C$493=K650)*('2-定价总表'!$T$3:$T$493))*IF(M650="",1,M650),"")</f>
        <v/>
      </c>
      <c r="S650" s="90" t="n"/>
      <c r="T650" s="90" t="n"/>
      <c r="U650" s="90" t="n"/>
      <c r="V650" s="90" t="n"/>
      <c r="W650" s="16" t="n">
        <v>0</v>
      </c>
      <c r="X650" s="16" t="n">
        <v>0</v>
      </c>
      <c r="Y650" s="90" t="n"/>
      <c r="Z650" s="16" t="n">
        <v>0</v>
      </c>
      <c r="AA650" s="16" t="n">
        <v>0</v>
      </c>
      <c r="AB650" s="16">
        <f>SUM(S650:AA650)</f>
        <v/>
      </c>
      <c r="AC650" s="16" t="inlineStr">
        <is>
          <t>17.00</t>
        </is>
      </c>
      <c r="AD650" s="16">
        <f>AC650*0.006</f>
        <v/>
      </c>
      <c r="AE650" s="16">
        <f>AC650*0.02</f>
        <v/>
      </c>
      <c r="AF650" s="16">
        <f>AC650-AD650-AE650</f>
        <v/>
      </c>
      <c r="AG650" s="16" t="n"/>
      <c r="AH650" s="16" t="n"/>
      <c r="AI650" s="16">
        <f>SUM(AG650:AH650)</f>
        <v/>
      </c>
      <c r="AJ650" s="16">
        <f>AF650-AB650+AG650+AH650</f>
        <v/>
      </c>
      <c r="AK650" s="16">
        <f>IF(C650="是","杭州","江西工厂")</f>
        <v/>
      </c>
      <c r="AL650" s="9" t="inlineStr">
        <is>
          <t>交易成功</t>
        </is>
      </c>
      <c r="AM650" s="92" t="inlineStr">
        <is>
          <t>待匹配</t>
        </is>
      </c>
      <c r="AN650" s="16" t="inlineStr">
        <is>
          <t>没有申请退款</t>
        </is>
      </c>
      <c r="AO650" s="16" t="n">
        <v>0</v>
      </c>
      <c r="AP650" s="16" t="n"/>
      <c r="AQ650" s="9" t="n"/>
      <c r="AR650" t="inlineStr">
        <is>
          <t>[待填]成本/费用字段</t>
        </is>
      </c>
    </row>
    <row r="651" ht="24" customHeight="1">
      <c r="A651" s="15" t="inlineStr">
        <is>
          <t>淘宝</t>
        </is>
      </c>
      <c r="B651" s="14" t="inlineStr">
        <is>
          <t>5055226562790719629</t>
        </is>
      </c>
      <c r="C651" s="14" t="inlineStr">
        <is>
          <t>非已记录补单</t>
        </is>
      </c>
      <c r="D651" s="15" t="inlineStr">
        <is>
          <t>2026-02-05</t>
        </is>
      </c>
      <c r="E651" s="15" t="inlineStr">
        <is>
          <t>未知</t>
        </is>
      </c>
      <c r="F651" s="15" t="inlineStr">
        <is>
          <t>未知</t>
        </is>
      </c>
      <c r="G651" s="15" t="inlineStr">
        <is>
          <t>未知</t>
        </is>
      </c>
      <c r="H651" s="15" t="n"/>
      <c r="I651" s="15" t="inlineStr">
        <is>
          <t>P24210070901</t>
        </is>
      </c>
      <c r="J651" s="15" t="inlineStr">
        <is>
          <t>榉木岩板餐桌 |榉木三角腿岩板餐桌</t>
        </is>
      </c>
      <c r="K651" s="15" t="inlineStr">
        <is>
          <t>榉木餐桌-1.2米</t>
        </is>
      </c>
      <c r="L651" s="15" t="n"/>
      <c r="M651" s="15" t="inlineStr">
        <is>
          <t>1</t>
        </is>
      </c>
      <c r="N651" s="15" t="n"/>
      <c r="O651" s="15" t="n"/>
      <c r="P651" s="15" t="n"/>
      <c r="Q651" s="15" t="n"/>
      <c r="R651" s="15">
        <f>IFERROR(SUMPRODUCT(('2-定价总表'!$A$3:$A$493="PPS"&amp;MID(I651,2,99))*('2-定价总表'!$C$3:$C$493=K651)*('2-定价总表'!$T$3:$T$493))*IF(M651="",1,M651),"")</f>
        <v/>
      </c>
      <c r="S651" s="90" t="n"/>
      <c r="T651" s="90" t="n"/>
      <c r="U651" s="90" t="n"/>
      <c r="V651" s="90" t="n"/>
      <c r="W651" s="90" t="n"/>
      <c r="X651" s="90" t="n"/>
      <c r="Y651" s="90" t="n"/>
      <c r="Z651" s="90" t="n"/>
      <c r="AA651" s="90" t="n"/>
      <c r="AB651" s="15">
        <f>SUM(S651:AA651)</f>
        <v/>
      </c>
      <c r="AC651" s="15" t="inlineStr">
        <is>
          <t>2589.33</t>
        </is>
      </c>
      <c r="AD651" s="15">
        <f>AC651*0.006</f>
        <v/>
      </c>
      <c r="AE651" s="15">
        <f>AC651*0.02</f>
        <v/>
      </c>
      <c r="AF651" s="15">
        <f>AC651-AD651-AE651</f>
        <v/>
      </c>
      <c r="AG651" s="15" t="n"/>
      <c r="AH651" s="15" t="n"/>
      <c r="AI651" s="15">
        <f>SUM(AG651:AH651)</f>
        <v/>
      </c>
      <c r="AJ651" s="15">
        <f>AF651-AB651+AG651+AH651</f>
        <v/>
      </c>
      <c r="AK651" s="15">
        <f>IF(C651="是","杭州","江西工厂")</f>
        <v/>
      </c>
      <c r="AL651" s="6" t="inlineStr">
        <is>
          <t>交易关闭</t>
        </is>
      </c>
      <c r="AM651" s="94" t="inlineStr">
        <is>
          <t>—</t>
        </is>
      </c>
      <c r="AN651" s="15" t="inlineStr">
        <is>
          <t>退款成功</t>
        </is>
      </c>
      <c r="AO651" s="15" t="n">
        <v>2669.41</v>
      </c>
      <c r="AP651" s="15" t="n"/>
      <c r="AQ651" s="6" t="inlineStr">
        <is>
          <t>长1400*宽700</t>
        </is>
      </c>
      <c r="AR651" t="inlineStr">
        <is>
          <t>✓</t>
        </is>
      </c>
    </row>
    <row r="652" ht="24" customHeight="1">
      <c r="A652" s="16" t="inlineStr">
        <is>
          <t>淘宝</t>
        </is>
      </c>
      <c r="B652" s="14" t="inlineStr">
        <is>
          <t>4502009988024014845</t>
        </is>
      </c>
      <c r="C652" s="14" t="inlineStr">
        <is>
          <t>非已记录补单</t>
        </is>
      </c>
      <c r="D652" s="16" t="inlineStr">
        <is>
          <t>2026-02-05</t>
        </is>
      </c>
      <c r="E652" s="16" t="inlineStr">
        <is>
          <t>未知</t>
        </is>
      </c>
      <c r="F652" s="16" t="inlineStr">
        <is>
          <t>未知</t>
        </is>
      </c>
      <c r="G652" s="16" t="inlineStr">
        <is>
          <t>未知</t>
        </is>
      </c>
      <c r="H652" s="16" t="n"/>
      <c r="I652" s="16" t="inlineStr">
        <is>
          <t>P25250100405</t>
        </is>
      </c>
      <c r="J652" s="16" t="inlineStr">
        <is>
          <t>樱桃木窄柜 |樱桃木1米餐边柜</t>
        </is>
      </c>
      <c r="K652" s="16" t="inlineStr">
        <is>
          <t>窄柜-整柜洞石背板-1.2米</t>
        </is>
      </c>
      <c r="L652" s="16" t="n"/>
      <c r="M652" s="16" t="inlineStr">
        <is>
          <t>1</t>
        </is>
      </c>
      <c r="N652" s="16" t="n"/>
      <c r="O652" s="16" t="n"/>
      <c r="P652" s="16" t="n"/>
      <c r="Q652" s="16" t="n"/>
      <c r="R652" s="16">
        <f>IFERROR(SUMPRODUCT(('2-定价总表'!$A$3:$A$493="PPS"&amp;MID(I652,2,99))*('2-定价总表'!$C$3:$C$493=K652)*('2-定价总表'!$T$3:$T$493))*IF(M652="",1,M652),"")</f>
        <v/>
      </c>
      <c r="S652" s="90" t="n"/>
      <c r="T652" s="90" t="n"/>
      <c r="U652" s="90" t="n"/>
      <c r="V652" s="90" t="n"/>
      <c r="W652" s="90" t="n"/>
      <c r="X652" s="90" t="n"/>
      <c r="Y652" s="90" t="n"/>
      <c r="Z652" s="90" t="n"/>
      <c r="AA652" s="90" t="n"/>
      <c r="AB652" s="16">
        <f>SUM(S652:AA652)</f>
        <v/>
      </c>
      <c r="AC652" s="16" t="inlineStr">
        <is>
          <t>5384.16</t>
        </is>
      </c>
      <c r="AD652" s="16">
        <f>AC652*0.006</f>
        <v/>
      </c>
      <c r="AE652" s="16">
        <f>AC652*0.02</f>
        <v/>
      </c>
      <c r="AF652" s="16">
        <f>AC652-AD652-AE652</f>
        <v/>
      </c>
      <c r="AG652" s="16" t="n"/>
      <c r="AH652" s="16" t="n"/>
      <c r="AI652" s="16">
        <f>SUM(AG652:AH652)</f>
        <v/>
      </c>
      <c r="AJ652" s="16">
        <f>AF652-AB652+AG652+AH652</f>
        <v/>
      </c>
      <c r="AK652" s="16">
        <f>IF(C652="是","杭州","江西工厂")</f>
        <v/>
      </c>
      <c r="AL652" s="9" t="inlineStr">
        <is>
          <t>交易关闭</t>
        </is>
      </c>
      <c r="AM652" s="94" t="inlineStr">
        <is>
          <t>—</t>
        </is>
      </c>
      <c r="AN652" s="16" t="inlineStr">
        <is>
          <t>退款成功</t>
        </is>
      </c>
      <c r="AO652" s="16" t="n">
        <v>5534.16</v>
      </c>
      <c r="AP652" s="16" t="n"/>
      <c r="AQ652" s="9" t="n"/>
      <c r="AR652" t="inlineStr">
        <is>
          <t>✓</t>
        </is>
      </c>
    </row>
    <row r="653" ht="24" customHeight="1">
      <c r="A653" s="15" t="inlineStr">
        <is>
          <t>淘宝</t>
        </is>
      </c>
      <c r="B653" s="14" t="inlineStr">
        <is>
          <t>5054605236050522517</t>
        </is>
      </c>
      <c r="C653" s="14" t="inlineStr">
        <is>
          <t>非已记录补单</t>
        </is>
      </c>
      <c r="D653" s="15" t="inlineStr">
        <is>
          <t>2026-02-05</t>
        </is>
      </c>
      <c r="E653" s="15" t="inlineStr">
        <is>
          <t>郑元元</t>
        </is>
      </c>
      <c r="F653" s="15" t="inlineStr">
        <is>
          <t>18413290186-2917</t>
        </is>
      </c>
      <c r="G653" s="15" t="inlineStr">
        <is>
          <t>浙江省 杭州市 滨江区 长河街道秋溢路228号国美设计6楼</t>
        </is>
      </c>
      <c r="H653" s="15" t="inlineStr">
        <is>
          <t>2026-02-06</t>
        </is>
      </c>
      <c r="I653" s="15" t="inlineStr">
        <is>
          <t>P23980010606</t>
        </is>
      </c>
      <c r="J653" s="15" t="inlineStr">
        <is>
          <t>畔色样块</t>
        </is>
      </c>
      <c r="K653" s="15" t="inlineStr">
        <is>
          <t>榉木样块</t>
        </is>
      </c>
      <c r="L653" s="15" t="inlineStr">
        <is>
          <t>否</t>
        </is>
      </c>
      <c r="M653" s="15" t="inlineStr">
        <is>
          <t>1</t>
        </is>
      </c>
      <c r="N653" s="15" t="n"/>
      <c r="O653" s="15" t="inlineStr">
        <is>
          <t>圆通速递</t>
        </is>
      </c>
      <c r="P653" s="15" t="inlineStr">
        <is>
          <t>YT2542020330507</t>
        </is>
      </c>
      <c r="Q653" s="15" t="n"/>
      <c r="R653" s="15">
        <f>IFERROR(SUMPRODUCT(('2-定价总表'!$A$3:$A$493="PPS"&amp;MID(I653,2,99))*('2-定价总表'!$C$3:$C$493=K653)*('2-定价总表'!$T$3:$T$493))*IF(M653="",1,M653),"")</f>
        <v/>
      </c>
      <c r="S653" s="90" t="n"/>
      <c r="T653" s="90" t="n"/>
      <c r="U653" s="90" t="n"/>
      <c r="V653" s="90" t="n"/>
      <c r="W653" s="15" t="n">
        <v>0</v>
      </c>
      <c r="X653" s="15" t="n">
        <v>0</v>
      </c>
      <c r="Y653" s="90" t="n"/>
      <c r="Z653" s="15" t="n">
        <v>0</v>
      </c>
      <c r="AA653" s="15" t="n">
        <v>0</v>
      </c>
      <c r="AB653" s="15">
        <f>SUM(S653:AA653)</f>
        <v/>
      </c>
      <c r="AC653" s="15" t="inlineStr">
        <is>
          <t>22.00</t>
        </is>
      </c>
      <c r="AD653" s="15">
        <f>AC653*0.006</f>
        <v/>
      </c>
      <c r="AE653" s="15">
        <f>AC653*0.02</f>
        <v/>
      </c>
      <c r="AF653" s="15">
        <f>AC653-AD653-AE653</f>
        <v/>
      </c>
      <c r="AG653" s="15" t="n"/>
      <c r="AH653" s="15" t="n"/>
      <c r="AI653" s="15">
        <f>SUM(AG653:AH653)</f>
        <v/>
      </c>
      <c r="AJ653" s="15">
        <f>AF653-AB653+AG653+AH653</f>
        <v/>
      </c>
      <c r="AK653" s="15">
        <f>IF(C653="是","杭州","江西工厂")</f>
        <v/>
      </c>
      <c r="AL653" s="6" t="inlineStr">
        <is>
          <t>交易成功</t>
        </is>
      </c>
      <c r="AM653" s="92" t="inlineStr">
        <is>
          <t>待匹配</t>
        </is>
      </c>
      <c r="AN653" s="15" t="inlineStr">
        <is>
          <t>没有申请退款</t>
        </is>
      </c>
      <c r="AO653" s="15" t="n">
        <v>0</v>
      </c>
      <c r="AP653" s="15" t="n"/>
      <c r="AQ653" s="6" t="n"/>
      <c r="AR653" t="inlineStr">
        <is>
          <t>[待填]成本/费用字段</t>
        </is>
      </c>
    </row>
    <row r="654" ht="24" customHeight="1">
      <c r="A654" s="16" t="inlineStr">
        <is>
          <t>淘宝</t>
        </is>
      </c>
      <c r="B654" s="14" t="inlineStr">
        <is>
          <t>3228579588367470981</t>
        </is>
      </c>
      <c r="C654" s="14" t="inlineStr">
        <is>
          <t>非已记录补单</t>
        </is>
      </c>
      <c r="D654" s="16" t="inlineStr">
        <is>
          <t>2026-02-04</t>
        </is>
      </c>
      <c r="E654" s="16" t="inlineStr">
        <is>
          <t>马玮铭</t>
        </is>
      </c>
      <c r="F654" s="16" t="inlineStr">
        <is>
          <t>15623465073-6582</t>
        </is>
      </c>
      <c r="G654" s="16" t="inlineStr">
        <is>
          <t>湖北省 荆门市 东宝区 龙泉街道白云大道88号风华雅庭D2栋</t>
        </is>
      </c>
      <c r="H654" s="16" t="inlineStr">
        <is>
          <t>2026-02-06</t>
        </is>
      </c>
      <c r="I654" s="16" t="inlineStr">
        <is>
          <t>P23980010606</t>
        </is>
      </c>
      <c r="J654" s="16" t="inlineStr">
        <is>
          <t>畔色样块</t>
        </is>
      </c>
      <c r="K654" s="16" t="inlineStr">
        <is>
          <t>榉木样块</t>
        </is>
      </c>
      <c r="L654" s="16" t="inlineStr">
        <is>
          <t>否</t>
        </is>
      </c>
      <c r="M654" s="16" t="inlineStr">
        <is>
          <t>1</t>
        </is>
      </c>
      <c r="N654" s="16" t="n"/>
      <c r="O654" s="16" t="inlineStr">
        <is>
          <t>圆通速递</t>
        </is>
      </c>
      <c r="P654" s="16" t="inlineStr">
        <is>
          <t>YT2537284261450</t>
        </is>
      </c>
      <c r="Q654" s="16" t="n"/>
      <c r="R654" s="16">
        <f>IFERROR(SUMPRODUCT(('2-定价总表'!$A$3:$A$493="PPS"&amp;MID(I654,2,99))*('2-定价总表'!$C$3:$C$493=K654)*('2-定价总表'!$T$3:$T$493))*IF(M654="",1,M654),"")</f>
        <v/>
      </c>
      <c r="S654" s="90" t="n"/>
      <c r="T654" s="90" t="n"/>
      <c r="U654" s="90" t="n"/>
      <c r="V654" s="90" t="n"/>
      <c r="W654" s="16" t="n">
        <v>0</v>
      </c>
      <c r="X654" s="16" t="n">
        <v>0</v>
      </c>
      <c r="Y654" s="90" t="n"/>
      <c r="Z654" s="16" t="n">
        <v>0</v>
      </c>
      <c r="AA654" s="16" t="n">
        <v>0</v>
      </c>
      <c r="AB654" s="16">
        <f>SUM(S654:AA654)</f>
        <v/>
      </c>
      <c r="AC654" s="16" t="inlineStr">
        <is>
          <t>22.00</t>
        </is>
      </c>
      <c r="AD654" s="16">
        <f>AC654*0.006</f>
        <v/>
      </c>
      <c r="AE654" s="16">
        <f>AC654*0.02</f>
        <v/>
      </c>
      <c r="AF654" s="16">
        <f>AC654-AD654-AE654</f>
        <v/>
      </c>
      <c r="AG654" s="16" t="n"/>
      <c r="AH654" s="16" t="n"/>
      <c r="AI654" s="16">
        <f>SUM(AG654:AH654)</f>
        <v/>
      </c>
      <c r="AJ654" s="16">
        <f>AF654-AB654+AG654+AH654</f>
        <v/>
      </c>
      <c r="AK654" s="16">
        <f>IF(C654="是","杭州","江西工厂")</f>
        <v/>
      </c>
      <c r="AL654" s="9" t="inlineStr">
        <is>
          <t>交易成功</t>
        </is>
      </c>
      <c r="AM654" s="92" t="inlineStr">
        <is>
          <t>待匹配</t>
        </is>
      </c>
      <c r="AN654" s="16" t="inlineStr">
        <is>
          <t>没有申请退款</t>
        </is>
      </c>
      <c r="AO654" s="16" t="n">
        <v>0</v>
      </c>
      <c r="AP654" s="16" t="n"/>
      <c r="AQ654" s="9" t="n"/>
      <c r="AR654" t="inlineStr">
        <is>
          <t>[待填]成本/费用字段</t>
        </is>
      </c>
    </row>
    <row r="655" ht="24" customHeight="1">
      <c r="A655" s="15" t="inlineStr">
        <is>
          <t>淘宝</t>
        </is>
      </c>
      <c r="B655" s="14" t="inlineStr">
        <is>
          <t>5052881700882748539</t>
        </is>
      </c>
      <c r="C655" s="14" t="inlineStr">
        <is>
          <t>非已记录补单</t>
        </is>
      </c>
      <c r="D655" s="15" t="inlineStr">
        <is>
          <t>2026-02-04</t>
        </is>
      </c>
      <c r="E655" s="15" t="inlineStr">
        <is>
          <t>邓施涵</t>
        </is>
      </c>
      <c r="F655" s="15" t="inlineStr">
        <is>
          <t>13162922964-7243</t>
        </is>
      </c>
      <c r="G655" s="15" t="inlineStr">
        <is>
          <t>上海 上海市 浦东新区 花木街道锦绣路陆家嘴锦绣前城23号楼2304</t>
        </is>
      </c>
      <c r="H655" s="15" t="inlineStr">
        <is>
          <t>2026-02-05</t>
        </is>
      </c>
      <c r="I655" s="15" t="inlineStr">
        <is>
          <t>P25250100405</t>
        </is>
      </c>
      <c r="J655" s="15" t="inlineStr">
        <is>
          <t>樱桃木窄柜 |樱桃木1米餐边柜</t>
        </is>
      </c>
      <c r="K655" s="15" t="inlineStr">
        <is>
          <t>窄柜-整柜洞石背板-1.2米</t>
        </is>
      </c>
      <c r="L655" s="15" t="inlineStr">
        <is>
          <t>否</t>
        </is>
      </c>
      <c r="M655" s="15" t="inlineStr">
        <is>
          <t>1</t>
        </is>
      </c>
      <c r="N655" s="15" t="n"/>
      <c r="O655" s="15" t="inlineStr">
        <is>
          <t>商家配送</t>
        </is>
      </c>
      <c r="P655" s="15" t="inlineStr">
        <is>
          <t>LP00795641853358</t>
        </is>
      </c>
      <c r="Q655" s="15" t="inlineStr">
        <is>
          <t>直达送装</t>
        </is>
      </c>
      <c r="R655" s="15">
        <f>IFERROR(SUMPRODUCT(('2-定价总表'!$A$3:$A$493="PPS"&amp;MID(I655,2,99))*('2-定价总表'!$C$3:$C$493=K655)*('2-定价总表'!$T$3:$T$493))*IF(M655="",1,M655),"")</f>
        <v/>
      </c>
      <c r="S655" s="15" t="n">
        <v>4418.74</v>
      </c>
      <c r="T655" s="15" t="n">
        <v>150</v>
      </c>
      <c r="U655" s="15" t="n">
        <v>0</v>
      </c>
      <c r="V655" s="15" t="n">
        <v>300</v>
      </c>
      <c r="W655" s="15" t="n">
        <v>0</v>
      </c>
      <c r="X655" s="15" t="n">
        <v>0</v>
      </c>
      <c r="Y655" s="90" t="n"/>
      <c r="Z655" s="15" t="n">
        <v>0</v>
      </c>
      <c r="AA655" s="15" t="n">
        <v>0</v>
      </c>
      <c r="AB655" s="15">
        <f>SUM(S655:AA655)</f>
        <v/>
      </c>
      <c r="AC655" s="15" t="inlineStr">
        <is>
          <t>5534.16</t>
        </is>
      </c>
      <c r="AD655" s="15">
        <f>AC655*0.006</f>
        <v/>
      </c>
      <c r="AE655" s="15">
        <f>AC655*0.02</f>
        <v/>
      </c>
      <c r="AF655" s="15">
        <f>AC655-AD655-AE655</f>
        <v/>
      </c>
      <c r="AG655" s="15" t="n"/>
      <c r="AH655" s="15" t="n"/>
      <c r="AI655" s="15">
        <f>SUM(AG655:AH655)</f>
        <v/>
      </c>
      <c r="AJ655" s="15">
        <f>AF655-AB655+AG655+AH655</f>
        <v/>
      </c>
      <c r="AK655" s="15">
        <f>IF(C655="是","杭州","江西工厂")</f>
        <v/>
      </c>
      <c r="AL655" s="6" t="inlineStr">
        <is>
          <t>交易成功</t>
        </is>
      </c>
      <c r="AM655" s="93" t="inlineStr">
        <is>
          <t>2026021111120520426700783210150</t>
        </is>
      </c>
      <c r="AN655" s="15" t="inlineStr">
        <is>
          <t>没有申请退款</t>
        </is>
      </c>
      <c r="AO655" s="15" t="n">
        <v>0</v>
      </c>
      <c r="AP655" s="15" t="n"/>
      <c r="AQ655" s="6" t="n"/>
      <c r="AR655" t="inlineStr">
        <is>
          <t>[待填]成本/费用字段</t>
        </is>
      </c>
    </row>
    <row r="656" ht="24" customHeight="1">
      <c r="A656" s="16" t="inlineStr">
        <is>
          <t>淘宝</t>
        </is>
      </c>
      <c r="B656" s="14" t="inlineStr">
        <is>
          <t>5051992394947336731</t>
        </is>
      </c>
      <c r="C656" s="14" t="inlineStr">
        <is>
          <t>非已记录补单</t>
        </is>
      </c>
      <c r="D656" s="16" t="inlineStr">
        <is>
          <t>2026-02-03</t>
        </is>
      </c>
      <c r="E656" s="16" t="inlineStr">
        <is>
          <t>未知</t>
        </is>
      </c>
      <c r="F656" s="16" t="inlineStr">
        <is>
          <t>未知</t>
        </is>
      </c>
      <c r="G656" s="16" t="inlineStr">
        <is>
          <t>未知</t>
        </is>
      </c>
      <c r="H656" s="16" t="n"/>
      <c r="I656" s="16" t="inlineStr">
        <is>
          <t>P24210070901</t>
        </is>
      </c>
      <c r="J656" s="16" t="inlineStr">
        <is>
          <t>榉木岩板餐桌 |榉木三角腿岩板餐桌</t>
        </is>
      </c>
      <c r="K656" s="16" t="inlineStr">
        <is>
          <t>榉木餐桌-1.2米</t>
        </is>
      </c>
      <c r="L656" s="16" t="n"/>
      <c r="M656" s="16" t="inlineStr">
        <is>
          <t>1</t>
        </is>
      </c>
      <c r="N656" s="16" t="n"/>
      <c r="O656" s="16" t="n"/>
      <c r="P656" s="16" t="n"/>
      <c r="Q656" s="16" t="n"/>
      <c r="R656" s="16">
        <f>IFERROR(SUMPRODUCT(('2-定价总表'!$A$3:$A$493="PPS"&amp;MID(I656,2,99))*('2-定价总表'!$C$3:$C$493=K656)*('2-定价总表'!$T$3:$T$493))*IF(M656="",1,M656),"")</f>
        <v/>
      </c>
      <c r="S656" s="90" t="n"/>
      <c r="T656" s="90" t="n"/>
      <c r="U656" s="90" t="n"/>
      <c r="V656" s="90" t="n"/>
      <c r="W656" s="90" t="n"/>
      <c r="X656" s="90" t="n"/>
      <c r="Y656" s="90" t="n"/>
      <c r="Z656" s="90" t="n"/>
      <c r="AA656" s="90" t="n"/>
      <c r="AB656" s="16">
        <f>SUM(S656:AA656)</f>
        <v/>
      </c>
      <c r="AC656" s="16" t="n"/>
      <c r="AD656" s="16">
        <f>AC656*0.006</f>
        <v/>
      </c>
      <c r="AE656" s="16">
        <f>AC656*0.02</f>
        <v/>
      </c>
      <c r="AF656" s="16">
        <f>AC656-AD656-AE656</f>
        <v/>
      </c>
      <c r="AG656" s="16" t="n"/>
      <c r="AH656" s="16" t="n"/>
      <c r="AI656" s="16">
        <f>SUM(AG656:AH656)</f>
        <v/>
      </c>
      <c r="AJ656" s="16">
        <f>AF656-AB656+AG656+AH656</f>
        <v/>
      </c>
      <c r="AK656" s="16">
        <f>IF(C656="是","杭州","江西工厂")</f>
        <v/>
      </c>
      <c r="AL656" s="9" t="inlineStr">
        <is>
          <t>交易关闭</t>
        </is>
      </c>
      <c r="AM656" s="94" t="inlineStr">
        <is>
          <t>—</t>
        </is>
      </c>
      <c r="AN656" s="16" t="inlineStr">
        <is>
          <t>没有申请退款</t>
        </is>
      </c>
      <c r="AO656" s="16" t="n">
        <v>0</v>
      </c>
      <c r="AP656" s="16" t="n"/>
      <c r="AQ656" s="9" t="n"/>
      <c r="AR656" t="inlineStr">
        <is>
          <t>✓</t>
        </is>
      </c>
    </row>
    <row r="657" ht="24" customHeight="1">
      <c r="A657" s="15" t="inlineStr">
        <is>
          <t>淘宝</t>
        </is>
      </c>
      <c r="B657" s="14" t="inlineStr">
        <is>
          <t>5051602081745336731</t>
        </is>
      </c>
      <c r="C657" s="14" t="inlineStr">
        <is>
          <t>非已记录补单</t>
        </is>
      </c>
      <c r="D657" s="15" t="inlineStr">
        <is>
          <t>2026-02-03</t>
        </is>
      </c>
      <c r="E657" s="15" t="inlineStr">
        <is>
          <t>未知</t>
        </is>
      </c>
      <c r="F657" s="15" t="inlineStr">
        <is>
          <t>未知</t>
        </is>
      </c>
      <c r="G657" s="15" t="inlineStr">
        <is>
          <t>未知</t>
        </is>
      </c>
      <c r="H657" s="15" t="n"/>
      <c r="I657" s="15" t="inlineStr">
        <is>
          <t>P24210070901</t>
        </is>
      </c>
      <c r="J657" s="15" t="inlineStr">
        <is>
          <t>榉木岩板餐桌 |榉木三角腿岩板餐桌</t>
        </is>
      </c>
      <c r="K657" s="15" t="inlineStr">
        <is>
          <t>榉木餐桌-1.2米</t>
        </is>
      </c>
      <c r="L657" s="15" t="n"/>
      <c r="M657" s="15" t="inlineStr">
        <is>
          <t>1</t>
        </is>
      </c>
      <c r="N657" s="15" t="n"/>
      <c r="O657" s="15" t="n"/>
      <c r="P657" s="15" t="n"/>
      <c r="Q657" s="15" t="n"/>
      <c r="R657" s="15">
        <f>IFERROR(SUMPRODUCT(('2-定价总表'!$A$3:$A$493="PPS"&amp;MID(I657,2,99))*('2-定价总表'!$C$3:$C$493=K657)*('2-定价总表'!$T$3:$T$493))*IF(M657="",1,M657),"")</f>
        <v/>
      </c>
      <c r="S657" s="90" t="n"/>
      <c r="T657" s="90" t="n"/>
      <c r="U657" s="90" t="n"/>
      <c r="V657" s="90" t="n"/>
      <c r="W657" s="90" t="n"/>
      <c r="X657" s="90" t="n"/>
      <c r="Y657" s="90" t="n"/>
      <c r="Z657" s="90" t="n"/>
      <c r="AA657" s="90" t="n"/>
      <c r="AB657" s="15">
        <f>SUM(S657:AA657)</f>
        <v/>
      </c>
      <c r="AC657" s="15" t="n"/>
      <c r="AD657" s="15">
        <f>AC657*0.006</f>
        <v/>
      </c>
      <c r="AE657" s="15">
        <f>AC657*0.02</f>
        <v/>
      </c>
      <c r="AF657" s="15">
        <f>AC657-AD657-AE657</f>
        <v/>
      </c>
      <c r="AG657" s="15" t="n"/>
      <c r="AH657" s="15" t="n"/>
      <c r="AI657" s="15">
        <f>SUM(AG657:AH657)</f>
        <v/>
      </c>
      <c r="AJ657" s="15">
        <f>AF657-AB657+AG657+AH657</f>
        <v/>
      </c>
      <c r="AK657" s="15">
        <f>IF(C657="是","杭州","江西工厂")</f>
        <v/>
      </c>
      <c r="AL657" s="6" t="inlineStr">
        <is>
          <t>交易关闭</t>
        </is>
      </c>
      <c r="AM657" s="94" t="inlineStr">
        <is>
          <t>—</t>
        </is>
      </c>
      <c r="AN657" s="15" t="inlineStr">
        <is>
          <t>没有申请退款</t>
        </is>
      </c>
      <c r="AO657" s="15" t="n">
        <v>0</v>
      </c>
      <c r="AP657" s="15" t="n"/>
      <c r="AQ657" s="6" t="n"/>
      <c r="AR657" t="inlineStr">
        <is>
          <t>✓</t>
        </is>
      </c>
    </row>
    <row r="658" ht="24" customHeight="1">
      <c r="A658" s="16" t="inlineStr">
        <is>
          <t>淘宝</t>
        </is>
      </c>
      <c r="B658" s="14" t="inlineStr">
        <is>
          <t>5051338922897336731</t>
        </is>
      </c>
      <c r="C658" s="14" t="inlineStr">
        <is>
          <t>非已记录补单</t>
        </is>
      </c>
      <c r="D658" s="16" t="inlineStr">
        <is>
          <t>2026-02-03</t>
        </is>
      </c>
      <c r="E658" s="16" t="inlineStr">
        <is>
          <t>未知</t>
        </is>
      </c>
      <c r="F658" s="16" t="inlineStr">
        <is>
          <t>未知</t>
        </is>
      </c>
      <c r="G658" s="16" t="inlineStr">
        <is>
          <t>未知</t>
        </is>
      </c>
      <c r="H658" s="16" t="n"/>
      <c r="I658" s="16" t="inlineStr">
        <is>
          <t>P24210070901</t>
        </is>
      </c>
      <c r="J658" s="16" t="inlineStr">
        <is>
          <t>榉木岩板餐桌 |榉木三角腿岩板餐桌</t>
        </is>
      </c>
      <c r="K658" s="16" t="inlineStr">
        <is>
          <t>榉木餐桌-1.2米</t>
        </is>
      </c>
      <c r="L658" s="16" t="n"/>
      <c r="M658" s="16" t="inlineStr">
        <is>
          <t>1</t>
        </is>
      </c>
      <c r="N658" s="16" t="n"/>
      <c r="O658" s="16" t="n"/>
      <c r="P658" s="16" t="n"/>
      <c r="Q658" s="16" t="n"/>
      <c r="R658" s="16">
        <f>IFERROR(SUMPRODUCT(('2-定价总表'!$A$3:$A$493="PPS"&amp;MID(I658,2,99))*('2-定价总表'!$C$3:$C$493=K658)*('2-定价总表'!$T$3:$T$493))*IF(M658="",1,M658),"")</f>
        <v/>
      </c>
      <c r="S658" s="90" t="n"/>
      <c r="T658" s="90" t="n"/>
      <c r="U658" s="90" t="n"/>
      <c r="V658" s="90" t="n"/>
      <c r="W658" s="90" t="n"/>
      <c r="X658" s="90" t="n"/>
      <c r="Y658" s="90" t="n"/>
      <c r="Z658" s="90" t="n"/>
      <c r="AA658" s="90" t="n"/>
      <c r="AB658" s="16">
        <f>SUM(S658:AA658)</f>
        <v/>
      </c>
      <c r="AC658" s="16" t="n"/>
      <c r="AD658" s="16">
        <f>AC658*0.006</f>
        <v/>
      </c>
      <c r="AE658" s="16">
        <f>AC658*0.02</f>
        <v/>
      </c>
      <c r="AF658" s="16">
        <f>AC658-AD658-AE658</f>
        <v/>
      </c>
      <c r="AG658" s="16" t="n"/>
      <c r="AH658" s="16" t="n"/>
      <c r="AI658" s="16">
        <f>SUM(AG658:AH658)</f>
        <v/>
      </c>
      <c r="AJ658" s="16">
        <f>AF658-AB658+AG658+AH658</f>
        <v/>
      </c>
      <c r="AK658" s="16">
        <f>IF(C658="是","杭州","江西工厂")</f>
        <v/>
      </c>
      <c r="AL658" s="9" t="inlineStr">
        <is>
          <t>交易关闭</t>
        </is>
      </c>
      <c r="AM658" s="94" t="inlineStr">
        <is>
          <t>—</t>
        </is>
      </c>
      <c r="AN658" s="16" t="inlineStr">
        <is>
          <t>没有申请退款</t>
        </is>
      </c>
      <c r="AO658" s="16" t="n">
        <v>0</v>
      </c>
      <c r="AP658" s="16" t="n"/>
      <c r="AQ658" s="9" t="n"/>
      <c r="AR658" t="inlineStr">
        <is>
          <t>✓</t>
        </is>
      </c>
    </row>
    <row r="659" ht="24" customHeight="1">
      <c r="A659" s="15" t="inlineStr">
        <is>
          <t>淘宝</t>
        </is>
      </c>
      <c r="B659" s="14" t="inlineStr">
        <is>
          <t>5050714790901666440</t>
        </is>
      </c>
      <c r="C659" s="14" t="inlineStr">
        <is>
          <t>非已记录补单</t>
        </is>
      </c>
      <c r="D659" s="15" t="inlineStr">
        <is>
          <t>2026-02-03</t>
        </is>
      </c>
      <c r="E659" s="15" t="inlineStr">
        <is>
          <t>杜文皓</t>
        </is>
      </c>
      <c r="F659" s="15" t="inlineStr">
        <is>
          <t>13083261404-2045</t>
        </is>
      </c>
      <c r="G659" s="15" t="inlineStr">
        <is>
          <t>安徽省 芜湖市 镜湖区 天门山街道颐景湾畔36栋4单元102</t>
        </is>
      </c>
      <c r="H659" s="15" t="inlineStr">
        <is>
          <t>2026-02-05</t>
        </is>
      </c>
      <c r="I659" s="15" t="inlineStr">
        <is>
          <t>P23980010606</t>
        </is>
      </c>
      <c r="J659" s="15" t="inlineStr">
        <is>
          <t>畔色样块</t>
        </is>
      </c>
      <c r="K659" s="15" t="inlineStr">
        <is>
          <t>榉木样块</t>
        </is>
      </c>
      <c r="L659" s="15" t="inlineStr">
        <is>
          <t>否</t>
        </is>
      </c>
      <c r="M659" s="15" t="inlineStr">
        <is>
          <t>1</t>
        </is>
      </c>
      <c r="N659" s="15" t="n"/>
      <c r="O659" s="15" t="inlineStr">
        <is>
          <t>圆通速递</t>
        </is>
      </c>
      <c r="P659" s="15" t="inlineStr">
        <is>
          <t>YT2582355939938</t>
        </is>
      </c>
      <c r="Q659" s="15" t="n"/>
      <c r="R659" s="15">
        <f>IFERROR(SUMPRODUCT(('2-定价总表'!$A$3:$A$493="PPS"&amp;MID(I659,2,99))*('2-定价总表'!$C$3:$C$493=K659)*('2-定价总表'!$T$3:$T$493))*IF(M659="",1,M659),"")</f>
        <v/>
      </c>
      <c r="S659" s="90" t="n"/>
      <c r="T659" s="90" t="n"/>
      <c r="U659" s="90" t="n"/>
      <c r="V659" s="90" t="n"/>
      <c r="W659" s="15" t="n">
        <v>0</v>
      </c>
      <c r="X659" s="15" t="n">
        <v>0</v>
      </c>
      <c r="Y659" s="90" t="n"/>
      <c r="Z659" s="15" t="n">
        <v>0</v>
      </c>
      <c r="AA659" s="15" t="n">
        <v>0</v>
      </c>
      <c r="AB659" s="15">
        <f>SUM(S659:AA659)</f>
        <v/>
      </c>
      <c r="AC659" s="15" t="inlineStr">
        <is>
          <t>22.00</t>
        </is>
      </c>
      <c r="AD659" s="15">
        <f>AC659*0.006</f>
        <v/>
      </c>
      <c r="AE659" s="15">
        <f>AC659*0.02</f>
        <v/>
      </c>
      <c r="AF659" s="15">
        <f>AC659-AD659-AE659</f>
        <v/>
      </c>
      <c r="AG659" s="15" t="n"/>
      <c r="AH659" s="15" t="n"/>
      <c r="AI659" s="15">
        <f>SUM(AG659:AH659)</f>
        <v/>
      </c>
      <c r="AJ659" s="15">
        <f>AF659-AB659+AG659+AH659</f>
        <v/>
      </c>
      <c r="AK659" s="15">
        <f>IF(C659="是","杭州","江西工厂")</f>
        <v/>
      </c>
      <c r="AL659" s="6" t="inlineStr">
        <is>
          <t>交易成功</t>
        </is>
      </c>
      <c r="AM659" s="92" t="inlineStr">
        <is>
          <t>待匹配</t>
        </is>
      </c>
      <c r="AN659" s="15" t="inlineStr">
        <is>
          <t>没有申请退款</t>
        </is>
      </c>
      <c r="AO659" s="15" t="n">
        <v>0</v>
      </c>
      <c r="AP659" s="15" t="n"/>
      <c r="AQ659" s="6" t="n"/>
      <c r="AR659" t="inlineStr">
        <is>
          <t>[待填]成本/费用字段</t>
        </is>
      </c>
    </row>
    <row r="660" ht="24" customHeight="1">
      <c r="A660" s="16" t="inlineStr">
        <is>
          <t>淘宝</t>
        </is>
      </c>
      <c r="B660" s="14" t="inlineStr">
        <is>
          <t>3222011571570295159</t>
        </is>
      </c>
      <c r="C660" s="14" t="inlineStr">
        <is>
          <t>非已记录补单</t>
        </is>
      </c>
      <c r="D660" s="16" t="inlineStr">
        <is>
          <t>2026-02-01</t>
        </is>
      </c>
      <c r="E660" s="16" t="inlineStr">
        <is>
          <t>未知</t>
        </is>
      </c>
      <c r="F660" s="16" t="inlineStr">
        <is>
          <t>未知</t>
        </is>
      </c>
      <c r="G660" s="16" t="inlineStr">
        <is>
          <t>未知</t>
        </is>
      </c>
      <c r="H660" s="16" t="n"/>
      <c r="I660" s="16" t="inlineStr">
        <is>
          <t>P24150030513</t>
        </is>
      </c>
      <c r="J660" s="16" t="inlineStr">
        <is>
          <t>畔色组合柜 |樱桃木灵感组合柜</t>
        </is>
      </c>
      <c r="K660" s="16" t="inlineStr">
        <is>
          <t>组合柜-开放柜</t>
        </is>
      </c>
      <c r="L660" s="16" t="n"/>
      <c r="M660" s="16" t="inlineStr">
        <is>
          <t>1</t>
        </is>
      </c>
      <c r="N660" s="16" t="n"/>
      <c r="O660" s="16" t="n"/>
      <c r="P660" s="16" t="n"/>
      <c r="Q660" s="16" t="n"/>
      <c r="R660" s="16">
        <f>IFERROR(SUMPRODUCT(('2-定价总表'!$A$3:$A$493="PPS"&amp;MID(I660,2,99))*('2-定价总表'!$C$3:$C$493=K660)*('2-定价总表'!$T$3:$T$493))*IF(M660="",1,M660),"")</f>
        <v/>
      </c>
      <c r="S660" s="90" t="n"/>
      <c r="T660" s="90" t="n"/>
      <c r="U660" s="90" t="n"/>
      <c r="V660" s="90" t="n"/>
      <c r="W660" s="90" t="n"/>
      <c r="X660" s="90" t="n"/>
      <c r="Y660" s="90" t="n"/>
      <c r="Z660" s="90" t="n"/>
      <c r="AA660" s="90" t="n"/>
      <c r="AB660" s="16">
        <f>SUM(S660:AA660)</f>
        <v/>
      </c>
      <c r="AC660" s="16" t="n"/>
      <c r="AD660" s="16">
        <f>AC660*0.006</f>
        <v/>
      </c>
      <c r="AE660" s="16">
        <f>AC660*0.02</f>
        <v/>
      </c>
      <c r="AF660" s="16">
        <f>AC660-AD660-AE660</f>
        <v/>
      </c>
      <c r="AG660" s="16" t="n"/>
      <c r="AH660" s="16" t="n"/>
      <c r="AI660" s="16">
        <f>SUM(AG660:AH660)</f>
        <v/>
      </c>
      <c r="AJ660" s="16">
        <f>AF660-AB660+AG660+AH660</f>
        <v/>
      </c>
      <c r="AK660" s="16">
        <f>IF(C660="是","杭州","江西工厂")</f>
        <v/>
      </c>
      <c r="AL660" s="9" t="inlineStr">
        <is>
          <t>交易关闭</t>
        </is>
      </c>
      <c r="AM660" s="94" t="inlineStr">
        <is>
          <t>—</t>
        </is>
      </c>
      <c r="AN660" s="16" t="inlineStr">
        <is>
          <t>没有申请退款</t>
        </is>
      </c>
      <c r="AO660" s="16" t="n">
        <v>0</v>
      </c>
      <c r="AP660" s="16" t="n"/>
      <c r="AQ660" s="9" t="n"/>
      <c r="AR660" t="inlineStr">
        <is>
          <t>✓</t>
        </is>
      </c>
    </row>
    <row r="661" ht="24" customHeight="1">
      <c r="A661" s="15" t="inlineStr">
        <is>
          <t>淘宝</t>
        </is>
      </c>
      <c r="B661" s="14" t="inlineStr">
        <is>
          <t>3222011571571295159</t>
        </is>
      </c>
      <c r="C661" s="14" t="inlineStr">
        <is>
          <t>非已记录补单</t>
        </is>
      </c>
      <c r="D661" s="15" t="inlineStr">
        <is>
          <t>2026-02-01</t>
        </is>
      </c>
      <c r="E661" s="15" t="inlineStr">
        <is>
          <t>未知</t>
        </is>
      </c>
      <c r="F661" s="15" t="inlineStr">
        <is>
          <t>未知</t>
        </is>
      </c>
      <c r="G661" s="15" t="inlineStr">
        <is>
          <t>未知</t>
        </is>
      </c>
      <c r="H661" s="15" t="n"/>
      <c r="I661" s="15" t="inlineStr">
        <is>
          <t>P24150030513</t>
        </is>
      </c>
      <c r="J661" s="15" t="inlineStr">
        <is>
          <t>畔色组合柜 |樱桃木灵感组合柜</t>
        </is>
      </c>
      <c r="K661" s="15" t="inlineStr">
        <is>
          <t>组合柜-开放柜</t>
        </is>
      </c>
      <c r="L661" s="15" t="n"/>
      <c r="M661" s="15" t="inlineStr">
        <is>
          <t>1</t>
        </is>
      </c>
      <c r="N661" s="15" t="n"/>
      <c r="O661" s="15" t="n"/>
      <c r="P661" s="15" t="n"/>
      <c r="Q661" s="15" t="n"/>
      <c r="R661" s="15">
        <f>IFERROR(SUMPRODUCT(('2-定价总表'!$A$3:$A$493="PPS"&amp;MID(I661,2,99))*('2-定价总表'!$C$3:$C$493=K661)*('2-定价总表'!$T$3:$T$493))*IF(M661="",1,M661),"")</f>
        <v/>
      </c>
      <c r="S661" s="90" t="n"/>
      <c r="T661" s="90" t="n"/>
      <c r="U661" s="90" t="n"/>
      <c r="V661" s="90" t="n"/>
      <c r="W661" s="90" t="n"/>
      <c r="X661" s="90" t="n"/>
      <c r="Y661" s="90" t="n"/>
      <c r="Z661" s="90" t="n"/>
      <c r="AA661" s="90" t="n"/>
      <c r="AB661" s="15">
        <f>SUM(S661:AA661)</f>
        <v/>
      </c>
      <c r="AC661" s="15" t="n"/>
      <c r="AD661" s="15">
        <f>AC661*0.006</f>
        <v/>
      </c>
      <c r="AE661" s="15">
        <f>AC661*0.02</f>
        <v/>
      </c>
      <c r="AF661" s="15">
        <f>AC661-AD661-AE661</f>
        <v/>
      </c>
      <c r="AG661" s="15" t="n"/>
      <c r="AH661" s="15" t="n"/>
      <c r="AI661" s="15">
        <f>SUM(AG661:AH661)</f>
        <v/>
      </c>
      <c r="AJ661" s="15">
        <f>AF661-AB661+AG661+AH661</f>
        <v/>
      </c>
      <c r="AK661" s="15">
        <f>IF(C661="是","杭州","江西工厂")</f>
        <v/>
      </c>
      <c r="AL661" s="6" t="inlineStr">
        <is>
          <t>交易关闭</t>
        </is>
      </c>
      <c r="AM661" s="94" t="inlineStr">
        <is>
          <t>—</t>
        </is>
      </c>
      <c r="AN661" s="15" t="inlineStr">
        <is>
          <t>没有申请退款</t>
        </is>
      </c>
      <c r="AO661" s="15" t="n">
        <v>0</v>
      </c>
      <c r="AP661" s="15" t="n"/>
      <c r="AQ661" s="6" t="n"/>
      <c r="AR661" t="inlineStr">
        <is>
          <t>✓</t>
        </is>
      </c>
    </row>
    <row r="662" ht="48" customHeight="1">
      <c r="A662" s="16" t="inlineStr">
        <is>
          <t>淘宝</t>
        </is>
      </c>
      <c r="B662" s="14" t="inlineStr">
        <is>
          <t>3222552000517137151</t>
        </is>
      </c>
      <c r="C662" s="14" t="inlineStr">
        <is>
          <t>非已记录补单</t>
        </is>
      </c>
      <c r="D662" s="16" t="inlineStr">
        <is>
          <t>2026-02-01</t>
        </is>
      </c>
      <c r="E662" s="16" t="inlineStr">
        <is>
          <t>未知</t>
        </is>
      </c>
      <c r="F662" s="16" t="inlineStr">
        <is>
          <t>未知</t>
        </is>
      </c>
      <c r="G662" s="16" t="inlineStr">
        <is>
          <t>未知</t>
        </is>
      </c>
      <c r="H662" s="16" t="n"/>
      <c r="I662" s="16" t="inlineStr">
        <is>
          <t>P24250080801</t>
        </is>
      </c>
      <c r="J662" s="16" t="inlineStr">
        <is>
          <t>洞石餐边柜 |樱桃木洞石餐边大柜 |樱桃木洞石模块餐边柜</t>
        </is>
      </c>
      <c r="K662" s="16" t="inlineStr">
        <is>
          <t>洞石餐边柜-洞石整柜2.1米（多抽组合）（分类抽屉+玻璃移门+开门）</t>
        </is>
      </c>
      <c r="L662" s="16" t="n"/>
      <c r="M662" s="16" t="inlineStr">
        <is>
          <t>1</t>
        </is>
      </c>
      <c r="N662" s="16" t="n"/>
      <c r="O662" s="16" t="n"/>
      <c r="P662" s="16" t="n"/>
      <c r="Q662" s="16" t="n"/>
      <c r="R662" s="16">
        <f>IFERROR(SUMPRODUCT(('2-定价总表'!$A$3:$A$493="PPS"&amp;MID(I662,2,99))*('2-定价总表'!$C$3:$C$493=K662)*('2-定价总表'!$T$3:$T$493))*IF(M662="",1,M662),"")</f>
        <v/>
      </c>
      <c r="S662" s="90" t="n"/>
      <c r="T662" s="90" t="n"/>
      <c r="U662" s="90" t="n"/>
      <c r="V662" s="90" t="n"/>
      <c r="W662" s="90" t="n"/>
      <c r="X662" s="90" t="n"/>
      <c r="Y662" s="90" t="n"/>
      <c r="Z662" s="90" t="n"/>
      <c r="AA662" s="90" t="n"/>
      <c r="AB662" s="16">
        <f>SUM(S662:AA662)</f>
        <v/>
      </c>
      <c r="AC662" s="16" t="inlineStr">
        <is>
          <t>11699.56</t>
        </is>
      </c>
      <c r="AD662" s="16">
        <f>AC662*0.006</f>
        <v/>
      </c>
      <c r="AE662" s="16">
        <f>AC662*0.02</f>
        <v/>
      </c>
      <c r="AF662" s="16">
        <f>AC662-AD662-AE662</f>
        <v/>
      </c>
      <c r="AG662" s="16" t="n"/>
      <c r="AH662" s="16" t="n"/>
      <c r="AI662" s="16">
        <f>SUM(AG662:AH662)</f>
        <v/>
      </c>
      <c r="AJ662" s="16">
        <f>AF662-AB662+AG662+AH662</f>
        <v/>
      </c>
      <c r="AK662" s="16">
        <f>IF(C662="是","杭州","江西工厂")</f>
        <v/>
      </c>
      <c r="AL662" s="9" t="inlineStr">
        <is>
          <t>交易关闭</t>
        </is>
      </c>
      <c r="AM662" s="94" t="inlineStr">
        <is>
          <t>—</t>
        </is>
      </c>
      <c r="AN662" s="16" t="inlineStr">
        <is>
          <t>退款成功</t>
        </is>
      </c>
      <c r="AO662" s="16" t="n">
        <v>11704.64</v>
      </c>
      <c r="AP662" s="16" t="n"/>
      <c r="AQ662" s="9" t="n"/>
      <c r="AR662" t="inlineStr">
        <is>
          <t>✓</t>
        </is>
      </c>
    </row>
    <row r="663" ht="24" customHeight="1">
      <c r="A663" s="15" t="inlineStr">
        <is>
          <t>淘宝</t>
        </is>
      </c>
      <c r="B663" s="14" t="inlineStr">
        <is>
          <t>3220492980714123160</t>
        </is>
      </c>
      <c r="C663" s="14" t="inlineStr">
        <is>
          <t>非已记录补单</t>
        </is>
      </c>
      <c r="D663" s="15" t="inlineStr">
        <is>
          <t>2026-02-01</t>
        </is>
      </c>
      <c r="E663" s="15" t="inlineStr">
        <is>
          <t>刘泽超</t>
        </is>
      </c>
      <c r="F663" s="15" t="inlineStr">
        <is>
          <t>15112953367-7864</t>
        </is>
      </c>
      <c r="G663" s="15" t="inlineStr">
        <is>
          <t>广东省 佛山市 禅城区 石湾镇街道前进路5号泷景花园8期星堤 五座1602</t>
        </is>
      </c>
      <c r="H663" s="15" t="inlineStr">
        <is>
          <t>2026-02-03</t>
        </is>
      </c>
      <c r="I663" s="15" t="inlineStr">
        <is>
          <t>P23980010606</t>
        </is>
      </c>
      <c r="J663" s="15" t="inlineStr">
        <is>
          <t>畔色样块</t>
        </is>
      </c>
      <c r="K663" s="15" t="inlineStr">
        <is>
          <t>榉木样块</t>
        </is>
      </c>
      <c r="L663" s="15" t="inlineStr">
        <is>
          <t>否</t>
        </is>
      </c>
      <c r="M663" s="15" t="inlineStr">
        <is>
          <t>1</t>
        </is>
      </c>
      <c r="N663" s="15" t="n"/>
      <c r="O663" s="15" t="inlineStr">
        <is>
          <t>圆通速递</t>
        </is>
      </c>
      <c r="P663" s="15" t="inlineStr">
        <is>
          <t>YT2537168670730</t>
        </is>
      </c>
      <c r="Q663" s="15" t="n"/>
      <c r="R663" s="15">
        <f>IFERROR(SUMPRODUCT(('2-定价总表'!$A$3:$A$493="PPS"&amp;MID(I663,2,99))*('2-定价总表'!$C$3:$C$493=K663)*('2-定价总表'!$T$3:$T$493))*IF(M663="",1,M663),"")</f>
        <v/>
      </c>
      <c r="S663" s="90" t="n"/>
      <c r="T663" s="90" t="n"/>
      <c r="U663" s="90" t="n"/>
      <c r="V663" s="90" t="n"/>
      <c r="W663" s="15" t="n">
        <v>0</v>
      </c>
      <c r="X663" s="15" t="n">
        <v>0</v>
      </c>
      <c r="Y663" s="90" t="n"/>
      <c r="Z663" s="15" t="n">
        <v>0</v>
      </c>
      <c r="AA663" s="15" t="n">
        <v>0</v>
      </c>
      <c r="AB663" s="15">
        <f>SUM(S663:AA663)</f>
        <v/>
      </c>
      <c r="AC663" s="15" t="inlineStr">
        <is>
          <t>22.00</t>
        </is>
      </c>
      <c r="AD663" s="15">
        <f>AC663*0.006</f>
        <v/>
      </c>
      <c r="AE663" s="15">
        <f>AC663*0.02</f>
        <v/>
      </c>
      <c r="AF663" s="15">
        <f>AC663-AD663-AE663</f>
        <v/>
      </c>
      <c r="AG663" s="15" t="n"/>
      <c r="AH663" s="15" t="n"/>
      <c r="AI663" s="15">
        <f>SUM(AG663:AH663)</f>
        <v/>
      </c>
      <c r="AJ663" s="15">
        <f>AF663-AB663+AG663+AH663</f>
        <v/>
      </c>
      <c r="AK663" s="15">
        <f>IF(C663="是","杭州","江西工厂")</f>
        <v/>
      </c>
      <c r="AL663" s="6" t="inlineStr">
        <is>
          <t>交易成功</t>
        </is>
      </c>
      <c r="AM663" s="92" t="inlineStr">
        <is>
          <t>待匹配</t>
        </is>
      </c>
      <c r="AN663" s="15" t="inlineStr">
        <is>
          <t>没有申请退款</t>
        </is>
      </c>
      <c r="AO663" s="15" t="n">
        <v>0</v>
      </c>
      <c r="AP663" s="15" t="n"/>
      <c r="AQ663" s="6" t="n"/>
      <c r="AR663" t="inlineStr">
        <is>
          <t>[待填]成本/费用字段</t>
        </is>
      </c>
    </row>
    <row r="664">
      <c r="A664" s="16" t="inlineStr">
        <is>
          <t>淘宝</t>
        </is>
      </c>
      <c r="B664" s="14" t="inlineStr">
        <is>
          <t>5042993835794919431</t>
        </is>
      </c>
      <c r="C664" s="14" t="inlineStr">
        <is>
          <t>非已记录补单</t>
        </is>
      </c>
      <c r="D664" s="16" t="inlineStr">
        <is>
          <t>2026-01-30</t>
        </is>
      </c>
      <c r="E664" s="16" t="inlineStr">
        <is>
          <t>未知</t>
        </is>
      </c>
      <c r="F664" s="16" t="inlineStr">
        <is>
          <t>未知</t>
        </is>
      </c>
      <c r="G664" s="16" t="inlineStr">
        <is>
          <t>未知</t>
        </is>
      </c>
      <c r="H664" s="16" t="n"/>
      <c r="I664" s="16" t="inlineStr">
        <is>
          <t>P23980010606</t>
        </is>
      </c>
      <c r="J664" s="16" t="inlineStr">
        <is>
          <t>畔色样块</t>
        </is>
      </c>
      <c r="K664" s="16" t="inlineStr">
        <is>
          <t>榉木样块</t>
        </is>
      </c>
      <c r="L664" s="16" t="n"/>
      <c r="M664" s="16" t="inlineStr">
        <is>
          <t>1</t>
        </is>
      </c>
      <c r="N664" s="16" t="n"/>
      <c r="O664" s="16" t="n"/>
      <c r="P664" s="16" t="n"/>
      <c r="Q664" s="16" t="n"/>
      <c r="R664" s="16">
        <f>IFERROR(SUMPRODUCT(('2-定价总表'!$A$3:$A$493="PPS"&amp;MID(I664,2,99))*('2-定价总表'!$C$3:$C$493=K664)*('2-定价总表'!$T$3:$T$493))*IF(M664="",1,M664),"")</f>
        <v/>
      </c>
      <c r="S664" s="90" t="n"/>
      <c r="T664" s="90" t="n"/>
      <c r="U664" s="90" t="n"/>
      <c r="V664" s="90" t="n"/>
      <c r="W664" s="90" t="n"/>
      <c r="X664" s="90" t="n"/>
      <c r="Y664" s="90" t="n"/>
      <c r="Z664" s="90" t="n"/>
      <c r="AA664" s="90" t="n"/>
      <c r="AB664" s="16">
        <f>SUM(S664:AA664)</f>
        <v/>
      </c>
      <c r="AC664" s="16" t="inlineStr">
        <is>
          <t>22.00</t>
        </is>
      </c>
      <c r="AD664" s="16">
        <f>AC664*0.006</f>
        <v/>
      </c>
      <c r="AE664" s="16">
        <f>AC664*0.02</f>
        <v/>
      </c>
      <c r="AF664" s="16">
        <f>AC664-AD664-AE664</f>
        <v/>
      </c>
      <c r="AG664" s="16" t="n"/>
      <c r="AH664" s="16" t="n"/>
      <c r="AI664" s="16">
        <f>SUM(AG664:AH664)</f>
        <v/>
      </c>
      <c r="AJ664" s="16">
        <f>AF664-AB664+AG664+AH664</f>
        <v/>
      </c>
      <c r="AK664" s="16">
        <f>IF(C664="是","杭州","江西工厂")</f>
        <v/>
      </c>
      <c r="AL664" s="9" t="inlineStr">
        <is>
          <t>交易关闭</t>
        </is>
      </c>
      <c r="AM664" s="94" t="inlineStr">
        <is>
          <t>—</t>
        </is>
      </c>
      <c r="AN664" s="16" t="inlineStr">
        <is>
          <t>退款成功</t>
        </is>
      </c>
      <c r="AO664" s="16" t="n">
        <v>22</v>
      </c>
      <c r="AP664" s="16" t="n"/>
      <c r="AQ664" s="9" t="n"/>
      <c r="AR664" t="inlineStr">
        <is>
          <t>✓</t>
        </is>
      </c>
    </row>
    <row r="665" ht="24" customHeight="1">
      <c r="A665" s="15" t="inlineStr">
        <is>
          <t>淘宝</t>
        </is>
      </c>
      <c r="B665" s="14" t="inlineStr">
        <is>
          <t>3216820440209373795</t>
        </is>
      </c>
      <c r="C665" s="14" t="inlineStr">
        <is>
          <t>非已记录补单</t>
        </is>
      </c>
      <c r="D665" s="15" t="inlineStr">
        <is>
          <t>2026-01-30</t>
        </is>
      </c>
      <c r="E665" s="15" t="inlineStr">
        <is>
          <t>陈胜强</t>
        </is>
      </c>
      <c r="F665" s="15" t="inlineStr">
        <is>
          <t>17895922363-2120</t>
        </is>
      </c>
      <c r="G665" s="15" t="inlineStr">
        <is>
          <t>福建省 厦门市 集美区 杏林街道官任豪庭官任一里10号6A804</t>
        </is>
      </c>
      <c r="H665" s="15" t="inlineStr">
        <is>
          <t>2026-03-28</t>
        </is>
      </c>
      <c r="I665" s="15" t="inlineStr">
        <is>
          <t>P26990010428</t>
        </is>
      </c>
      <c r="J665" s="15" t="inlineStr">
        <is>
          <t>全屋定制</t>
        </is>
      </c>
      <c r="K665" s="15" t="inlineStr">
        <is>
          <t>定制</t>
        </is>
      </c>
      <c r="L665" s="15" t="inlineStr">
        <is>
          <t>是</t>
        </is>
      </c>
      <c r="M665" s="15" t="inlineStr">
        <is>
          <t>312</t>
        </is>
      </c>
      <c r="N665" s="15" t="n"/>
      <c r="O665" s="15" t="inlineStr">
        <is>
          <t>壹米滴答快运</t>
        </is>
      </c>
      <c r="P665" s="15" t="inlineStr">
        <is>
          <t>700907568903</t>
        </is>
      </c>
      <c r="Q665" s="15" t="inlineStr">
        <is>
          <t>P50826562727</t>
        </is>
      </c>
      <c r="R665" s="15">
        <f>IFERROR(SUMPRODUCT(('2-定价总表'!$A$3:$A$493="PPS"&amp;MID(I665,2,99))*('2-定价总表'!$C$3:$C$493=K665)*('2-定价总表'!$T$3:$T$493))*IF(M665="",1,M665),"")</f>
        <v/>
      </c>
      <c r="S665" s="15" t="n">
        <v>0</v>
      </c>
      <c r="T665" s="15" t="n">
        <v>0</v>
      </c>
      <c r="U665" s="15" t="n">
        <v>0</v>
      </c>
      <c r="V665" s="15" t="n">
        <v>0</v>
      </c>
      <c r="W665" s="15" t="n">
        <v>0</v>
      </c>
      <c r="X665" s="15" t="n">
        <v>0</v>
      </c>
      <c r="Y665" s="90" t="n"/>
      <c r="Z665" s="15" t="n">
        <v>0</v>
      </c>
      <c r="AA665" s="15" t="n">
        <v>0</v>
      </c>
      <c r="AB665" s="15">
        <f>SUM(S665:AA665)</f>
        <v/>
      </c>
      <c r="AC665" s="15" t="inlineStr">
        <is>
          <t>274.56</t>
        </is>
      </c>
      <c r="AD665" s="15">
        <f>AC665*0.006</f>
        <v/>
      </c>
      <c r="AE665" s="15">
        <f>AC665*0.02</f>
        <v/>
      </c>
      <c r="AF665" s="15">
        <f>AC665-AD665-AE665</f>
        <v/>
      </c>
      <c r="AG665" s="15" t="n"/>
      <c r="AH665" s="15" t="n"/>
      <c r="AI665" s="15">
        <f>SUM(AG665:AH665)</f>
        <v/>
      </c>
      <c r="AJ665" s="15">
        <f>AF665-AB665+AG665+AH665</f>
        <v/>
      </c>
      <c r="AK665" s="15">
        <f>IF(C665="是","杭州","江西工厂")</f>
        <v/>
      </c>
      <c r="AL665" s="6" t="inlineStr">
        <is>
          <t>交易成功</t>
        </is>
      </c>
      <c r="AM665" s="93" t="inlineStr">
        <is>
          <t>202601302200115083145 1737806</t>
        </is>
      </c>
      <c r="AN665" s="15" t="inlineStr">
        <is>
          <t>没有申请退款</t>
        </is>
      </c>
      <c r="AO665" s="15" t="n">
        <v>0</v>
      </c>
      <c r="AP665" s="15" t="n"/>
      <c r="AQ665" s="6" t="inlineStr">
        <is>
          <t>55cm下柜差价</t>
        </is>
      </c>
      <c r="AR665" t="inlineStr">
        <is>
          <t>[待填]成本/费用字段</t>
        </is>
      </c>
    </row>
    <row r="666" ht="24" customHeight="1">
      <c r="A666" s="16" t="inlineStr">
        <is>
          <t>淘宝</t>
        </is>
      </c>
      <c r="B666" s="14" t="inlineStr">
        <is>
          <t>3216604837721373795</t>
        </is>
      </c>
      <c r="C666" s="14" t="inlineStr">
        <is>
          <t>非已记录补单</t>
        </is>
      </c>
      <c r="D666" s="16" t="inlineStr">
        <is>
          <t>2026-01-30</t>
        </is>
      </c>
      <c r="E666" s="16" t="inlineStr">
        <is>
          <t>未知</t>
        </is>
      </c>
      <c r="F666" s="16" t="inlineStr">
        <is>
          <t>未知</t>
        </is>
      </c>
      <c r="G666" s="16" t="inlineStr">
        <is>
          <t>未知</t>
        </is>
      </c>
      <c r="H666" s="16" t="n"/>
      <c r="I666" s="16" t="inlineStr">
        <is>
          <t>P25250100405</t>
        </is>
      </c>
      <c r="J666" s="16" t="inlineStr">
        <is>
          <t>樱桃木窄柜 |樱桃木1米餐边柜</t>
        </is>
      </c>
      <c r="K666" s="16" t="inlineStr">
        <is>
          <t>窄柜-整柜洞石背板-1.2米</t>
        </is>
      </c>
      <c r="L666" s="16" t="n"/>
      <c r="M666" s="16" t="inlineStr">
        <is>
          <t>1</t>
        </is>
      </c>
      <c r="N666" s="16" t="n"/>
      <c r="O666" s="16" t="n"/>
      <c r="P666" s="16" t="n"/>
      <c r="Q666" s="16" t="n"/>
      <c r="R666" s="16">
        <f>IFERROR(SUMPRODUCT(('2-定价总表'!$A$3:$A$493="PPS"&amp;MID(I666,2,99))*('2-定价总表'!$C$3:$C$493=K666)*('2-定价总表'!$T$3:$T$493))*IF(M666="",1,M666),"")</f>
        <v/>
      </c>
      <c r="S666" s="90" t="n"/>
      <c r="T666" s="90" t="n"/>
      <c r="U666" s="90" t="n"/>
      <c r="V666" s="90" t="n"/>
      <c r="W666" s="90" t="n"/>
      <c r="X666" s="90" t="n"/>
      <c r="Y666" s="90" t="n"/>
      <c r="Z666" s="90" t="n"/>
      <c r="AA666" s="90" t="n"/>
      <c r="AB666" s="16">
        <f>SUM(S666:AA666)</f>
        <v/>
      </c>
      <c r="AC666" s="16" t="n"/>
      <c r="AD666" s="16">
        <f>AC666*0.006</f>
        <v/>
      </c>
      <c r="AE666" s="16">
        <f>AC666*0.02</f>
        <v/>
      </c>
      <c r="AF666" s="16">
        <f>AC666-AD666-AE666</f>
        <v/>
      </c>
      <c r="AG666" s="16" t="n"/>
      <c r="AH666" s="16" t="n"/>
      <c r="AI666" s="16">
        <f>SUM(AG666:AH666)</f>
        <v/>
      </c>
      <c r="AJ666" s="16">
        <f>AF666-AB666+AG666+AH666</f>
        <v/>
      </c>
      <c r="AK666" s="16">
        <f>IF(C666="是","杭州","江西工厂")</f>
        <v/>
      </c>
      <c r="AL666" s="9" t="inlineStr">
        <is>
          <t>交易关闭</t>
        </is>
      </c>
      <c r="AM666" s="94" t="inlineStr">
        <is>
          <t>—</t>
        </is>
      </c>
      <c r="AN666" s="16" t="inlineStr">
        <is>
          <t>没有申请退款</t>
        </is>
      </c>
      <c r="AO666" s="16" t="n">
        <v>0</v>
      </c>
      <c r="AP666" s="16" t="n"/>
      <c r="AQ666" s="9" t="inlineStr">
        <is>
          <t>下柜深度追加到55cm哈</t>
        </is>
      </c>
      <c r="AR666" t="inlineStr">
        <is>
          <t>✓</t>
        </is>
      </c>
    </row>
    <row r="667" ht="24" customHeight="1">
      <c r="A667" s="15" t="inlineStr">
        <is>
          <t>淘宝</t>
        </is>
      </c>
      <c r="B667" s="14" t="inlineStr">
        <is>
          <t>3216580141454373795</t>
        </is>
      </c>
      <c r="C667" s="14" t="inlineStr">
        <is>
          <t>非已记录补单</t>
        </is>
      </c>
      <c r="D667" s="15" t="inlineStr">
        <is>
          <t>2026-01-30</t>
        </is>
      </c>
      <c r="E667" s="15" t="inlineStr">
        <is>
          <t>陈胜强</t>
        </is>
      </c>
      <c r="F667" s="15" t="inlineStr">
        <is>
          <t>17895922363-2120</t>
        </is>
      </c>
      <c r="G667" s="15" t="inlineStr">
        <is>
          <t>福建省 厦门市 集美区 杏林街道官任豪庭官任一里10号6A804</t>
        </is>
      </c>
      <c r="H667" s="15" t="inlineStr">
        <is>
          <t>2026-03-28</t>
        </is>
      </c>
      <c r="I667" s="15" t="inlineStr">
        <is>
          <t>P25250100405</t>
        </is>
      </c>
      <c r="J667" s="15" t="inlineStr">
        <is>
          <t>樱桃木窄柜 |樱桃木1米餐边柜</t>
        </is>
      </c>
      <c r="K667" s="15" t="inlineStr">
        <is>
          <t>窄柜-整柜洞石背板-1.2米</t>
        </is>
      </c>
      <c r="L667" s="15" t="inlineStr">
        <is>
          <t>是</t>
        </is>
      </c>
      <c r="M667" s="15" t="inlineStr">
        <is>
          <t>1</t>
        </is>
      </c>
      <c r="N667" s="15" t="n"/>
      <c r="O667" s="15" t="inlineStr">
        <is>
          <t>壹米滴答快运</t>
        </is>
      </c>
      <c r="P667" s="15" t="inlineStr">
        <is>
          <t>700907568903</t>
        </is>
      </c>
      <c r="Q667" s="15" t="inlineStr">
        <is>
          <t>P50826562727</t>
        </is>
      </c>
      <c r="R667" s="15">
        <f>IFERROR(SUMPRODUCT(('2-定价总表'!$A$3:$A$493="PPS"&amp;MID(I667,2,99))*('2-定价总表'!$C$3:$C$493=K667)*('2-定价总表'!$T$3:$T$493))*IF(M667="",1,M667),"")</f>
        <v/>
      </c>
      <c r="S667" s="15" t="n">
        <v>5659.28</v>
      </c>
      <c r="T667" s="15" t="n">
        <v>285</v>
      </c>
      <c r="U667" s="15" t="n">
        <v>77</v>
      </c>
      <c r="V667" s="15" t="n">
        <v>128</v>
      </c>
      <c r="W667" s="15" t="n">
        <v>0</v>
      </c>
      <c r="X667" s="15" t="n">
        <v>0</v>
      </c>
      <c r="Y667" s="90" t="n"/>
      <c r="Z667" s="15" t="n">
        <v>0</v>
      </c>
      <c r="AA667" s="15" t="n">
        <v>0</v>
      </c>
      <c r="AB667" s="15">
        <f>SUM(S667:AA667)</f>
        <v/>
      </c>
      <c r="AC667" s="15" t="inlineStr">
        <is>
          <t>5978.95</t>
        </is>
      </c>
      <c r="AD667" s="15">
        <f>AC667*0.006</f>
        <v/>
      </c>
      <c r="AE667" s="15">
        <f>AC667*0.02</f>
        <v/>
      </c>
      <c r="AF667" s="15">
        <f>AC667-AD667-AE667</f>
        <v/>
      </c>
      <c r="AG667" s="15" t="n"/>
      <c r="AH667" s="15" t="n"/>
      <c r="AI667" s="15">
        <f>SUM(AG667:AH667)</f>
        <v/>
      </c>
      <c r="AJ667" s="15">
        <f>AF667-AB667+AG667+AH667</f>
        <v/>
      </c>
      <c r="AK667" s="15">
        <f>IF(C667="是","杭州","江西工厂")</f>
        <v/>
      </c>
      <c r="AL667" s="6" t="inlineStr">
        <is>
          <t>交易成功</t>
        </is>
      </c>
      <c r="AM667" s="93" t="inlineStr">
        <is>
          <t>202601302200115083145 0863088</t>
        </is>
      </c>
      <c r="AN667" s="15" t="inlineStr">
        <is>
          <t>没有申请退款</t>
        </is>
      </c>
      <c r="AO667" s="15" t="n">
        <v>0</v>
      </c>
      <c r="AP667" s="15" t="n"/>
      <c r="AQ667" s="6" t="inlineStr">
        <is>
          <t>下台面55宽</t>
        </is>
      </c>
      <c r="AR667" t="inlineStr">
        <is>
          <t>[待填]成本/费用字段</t>
        </is>
      </c>
    </row>
    <row r="668" ht="24" customHeight="1">
      <c r="A668" s="16" t="inlineStr">
        <is>
          <t>淘宝</t>
        </is>
      </c>
      <c r="B668" s="14" t="inlineStr">
        <is>
          <t>3216152319595373795</t>
        </is>
      </c>
      <c r="C668" s="14" t="inlineStr">
        <is>
          <t>非已记录补单</t>
        </is>
      </c>
      <c r="D668" s="16" t="inlineStr">
        <is>
          <t>2026-01-30</t>
        </is>
      </c>
      <c r="E668" s="16" t="inlineStr">
        <is>
          <t>未知</t>
        </is>
      </c>
      <c r="F668" s="16" t="inlineStr">
        <is>
          <t>未知</t>
        </is>
      </c>
      <c r="G668" s="16" t="inlineStr">
        <is>
          <t>未知</t>
        </is>
      </c>
      <c r="H668" s="16" t="n"/>
      <c r="I668" s="16" t="inlineStr">
        <is>
          <t>P25250100405</t>
        </is>
      </c>
      <c r="J668" s="16" t="inlineStr">
        <is>
          <t>樱桃木窄柜 |樱桃木1米餐边柜</t>
        </is>
      </c>
      <c r="K668" s="16" t="inlineStr">
        <is>
          <t>窄柜-整柜洞石背板-1.2米</t>
        </is>
      </c>
      <c r="L668" s="16" t="n"/>
      <c r="M668" s="16" t="inlineStr">
        <is>
          <t>1</t>
        </is>
      </c>
      <c r="N668" s="16" t="n"/>
      <c r="O668" s="16" t="n"/>
      <c r="P668" s="16" t="n"/>
      <c r="Q668" s="16" t="n"/>
      <c r="R668" s="16">
        <f>IFERROR(SUMPRODUCT(('2-定价总表'!$A$3:$A$493="PPS"&amp;MID(I668,2,99))*('2-定价总表'!$C$3:$C$493=K668)*('2-定价总表'!$T$3:$T$493))*IF(M668="",1,M668),"")</f>
        <v/>
      </c>
      <c r="S668" s="90" t="n"/>
      <c r="T668" s="90" t="n"/>
      <c r="U668" s="90" t="n"/>
      <c r="V668" s="90" t="n"/>
      <c r="W668" s="90" t="n"/>
      <c r="X668" s="90" t="n"/>
      <c r="Y668" s="90" t="n"/>
      <c r="Z668" s="90" t="n"/>
      <c r="AA668" s="90" t="n"/>
      <c r="AB668" s="16">
        <f>SUM(S668:AA668)</f>
        <v/>
      </c>
      <c r="AC668" s="16" t="n"/>
      <c r="AD668" s="16">
        <f>AC668*0.006</f>
        <v/>
      </c>
      <c r="AE668" s="16">
        <f>AC668*0.02</f>
        <v/>
      </c>
      <c r="AF668" s="16">
        <f>AC668-AD668-AE668</f>
        <v/>
      </c>
      <c r="AG668" s="16" t="n"/>
      <c r="AH668" s="16" t="n"/>
      <c r="AI668" s="16">
        <f>SUM(AG668:AH668)</f>
        <v/>
      </c>
      <c r="AJ668" s="16">
        <f>AF668-AB668+AG668+AH668</f>
        <v/>
      </c>
      <c r="AK668" s="16">
        <f>IF(C668="是","杭州","江西工厂")</f>
        <v/>
      </c>
      <c r="AL668" s="9" t="inlineStr">
        <is>
          <t>交易关闭</t>
        </is>
      </c>
      <c r="AM668" s="94" t="inlineStr">
        <is>
          <t>—</t>
        </is>
      </c>
      <c r="AN668" s="16" t="inlineStr">
        <is>
          <t>没有申请退款</t>
        </is>
      </c>
      <c r="AO668" s="16" t="n">
        <v>0</v>
      </c>
      <c r="AP668" s="16" t="n"/>
      <c r="AQ668" s="9" t="inlineStr">
        <is>
          <t>下台面55宽</t>
        </is>
      </c>
      <c r="AR668" t="inlineStr">
        <is>
          <t>✓</t>
        </is>
      </c>
    </row>
    <row r="669" ht="24" customHeight="1">
      <c r="A669" s="15" t="inlineStr">
        <is>
          <t>淘宝</t>
        </is>
      </c>
      <c r="B669" s="14" t="inlineStr">
        <is>
          <t>3216653868922373795</t>
        </is>
      </c>
      <c r="C669" s="14" t="inlineStr">
        <is>
          <t>非已记录补单</t>
        </is>
      </c>
      <c r="D669" s="15" t="inlineStr">
        <is>
          <t>2026-01-30</t>
        </is>
      </c>
      <c r="E669" s="15" t="inlineStr">
        <is>
          <t>未知</t>
        </is>
      </c>
      <c r="F669" s="15" t="inlineStr">
        <is>
          <t>未知</t>
        </is>
      </c>
      <c r="G669" s="15" t="inlineStr">
        <is>
          <t>未知</t>
        </is>
      </c>
      <c r="H669" s="15" t="n"/>
      <c r="I669" s="15" t="inlineStr">
        <is>
          <t>P25250100405</t>
        </is>
      </c>
      <c r="J669" s="15" t="inlineStr">
        <is>
          <t>樱桃木窄柜 |樱桃木1米餐边柜</t>
        </is>
      </c>
      <c r="K669" s="15" t="inlineStr">
        <is>
          <t>窄柜-整柜洞石背板-1.2米</t>
        </is>
      </c>
      <c r="L669" s="15" t="n"/>
      <c r="M669" s="15" t="inlineStr">
        <is>
          <t>1</t>
        </is>
      </c>
      <c r="N669" s="15" t="n"/>
      <c r="O669" s="15" t="n"/>
      <c r="P669" s="15" t="n"/>
      <c r="Q669" s="15" t="n"/>
      <c r="R669" s="15">
        <f>IFERROR(SUMPRODUCT(('2-定价总表'!$A$3:$A$493="PPS"&amp;MID(I669,2,99))*('2-定价总表'!$C$3:$C$493=K669)*('2-定价总表'!$T$3:$T$493))*IF(M669="",1,M669),"")</f>
        <v/>
      </c>
      <c r="S669" s="90" t="n"/>
      <c r="T669" s="90" t="n"/>
      <c r="U669" s="90" t="n"/>
      <c r="V669" s="90" t="n"/>
      <c r="W669" s="90" t="n"/>
      <c r="X669" s="90" t="n"/>
      <c r="Y669" s="90" t="n"/>
      <c r="Z669" s="90" t="n"/>
      <c r="AA669" s="90" t="n"/>
      <c r="AB669" s="15">
        <f>SUM(S669:AA669)</f>
        <v/>
      </c>
      <c r="AC669" s="15" t="n"/>
      <c r="AD669" s="15">
        <f>AC669*0.006</f>
        <v/>
      </c>
      <c r="AE669" s="15">
        <f>AC669*0.02</f>
        <v/>
      </c>
      <c r="AF669" s="15">
        <f>AC669-AD669-AE669</f>
        <v/>
      </c>
      <c r="AG669" s="15" t="n"/>
      <c r="AH669" s="15" t="n"/>
      <c r="AI669" s="15">
        <f>SUM(AG669:AH669)</f>
        <v/>
      </c>
      <c r="AJ669" s="15">
        <f>AF669-AB669+AG669+AH669</f>
        <v/>
      </c>
      <c r="AK669" s="15">
        <f>IF(C669="是","杭州","江西工厂")</f>
        <v/>
      </c>
      <c r="AL669" s="6" t="inlineStr">
        <is>
          <t>交易关闭</t>
        </is>
      </c>
      <c r="AM669" s="94" t="inlineStr">
        <is>
          <t>—</t>
        </is>
      </c>
      <c r="AN669" s="15" t="inlineStr">
        <is>
          <t>没有申请退款</t>
        </is>
      </c>
      <c r="AO669" s="15" t="n">
        <v>0</v>
      </c>
      <c r="AP669" s="15" t="n"/>
      <c r="AQ669" s="6" t="n"/>
      <c r="AR669" t="inlineStr">
        <is>
          <t>✓</t>
        </is>
      </c>
    </row>
    <row r="670" ht="24" customHeight="1">
      <c r="A670" s="16" t="inlineStr">
        <is>
          <t>淘宝</t>
        </is>
      </c>
      <c r="B670" s="14" t="inlineStr">
        <is>
          <t>5042656586427904820</t>
        </is>
      </c>
      <c r="C670" s="14" t="inlineStr">
        <is>
          <t>非已记录补单</t>
        </is>
      </c>
      <c r="D670" s="16" t="inlineStr">
        <is>
          <t>2026-01-30</t>
        </is>
      </c>
      <c r="E670" s="16" t="inlineStr">
        <is>
          <t>王阳</t>
        </is>
      </c>
      <c r="F670" s="16" t="inlineStr">
        <is>
          <t>13162830014-8935</t>
        </is>
      </c>
      <c r="G670" s="16" t="inlineStr">
        <is>
          <t>上海 上海市 嘉定区 徐行镇新建一路1800弄莫里斯花源354-602</t>
        </is>
      </c>
      <c r="H670" s="16" t="inlineStr">
        <is>
          <t>2026-02-01</t>
        </is>
      </c>
      <c r="I670" s="16" t="inlineStr">
        <is>
          <t>P24210070901</t>
        </is>
      </c>
      <c r="J670" s="16" t="inlineStr">
        <is>
          <t>榉木岩板餐桌 |榉木三角腿岩板餐桌</t>
        </is>
      </c>
      <c r="K670" s="16" t="inlineStr">
        <is>
          <t>榉木餐桌-1.2米</t>
        </is>
      </c>
      <c r="L670" s="16" t="inlineStr">
        <is>
          <t>否</t>
        </is>
      </c>
      <c r="M670" s="16" t="inlineStr">
        <is>
          <t>1</t>
        </is>
      </c>
      <c r="N670" s="16" t="n"/>
      <c r="O670" s="16" t="inlineStr">
        <is>
          <t>壹米滴答快运</t>
        </is>
      </c>
      <c r="P670" s="16" t="inlineStr">
        <is>
          <t>700899109894</t>
        </is>
      </c>
      <c r="Q670" s="16" t="inlineStr">
        <is>
          <t>P50377491807</t>
        </is>
      </c>
      <c r="R670" s="16">
        <f>IFERROR(SUMPRODUCT(('2-定价总表'!$A$3:$A$493="PPS"&amp;MID(I670,2,99))*('2-定价总表'!$C$3:$C$493=K670)*('2-定价总表'!$T$3:$T$493))*IF(M670="",1,M670),"")</f>
        <v/>
      </c>
      <c r="S670" s="16" t="n">
        <v>1940.5</v>
      </c>
      <c r="T670" s="16" t="n">
        <v>90</v>
      </c>
      <c r="U670" s="16" t="n">
        <v>30</v>
      </c>
      <c r="V670" s="16" t="n">
        <v>98</v>
      </c>
      <c r="W670" s="16" t="n">
        <v>0</v>
      </c>
      <c r="X670" s="16" t="n">
        <v>0</v>
      </c>
      <c r="Y670" s="90" t="n"/>
      <c r="Z670" s="16" t="n">
        <v>0</v>
      </c>
      <c r="AA670" s="16" t="n">
        <v>0</v>
      </c>
      <c r="AB670" s="16">
        <f>SUM(S670:AA670)</f>
        <v/>
      </c>
      <c r="AC670" s="16" t="inlineStr">
        <is>
          <t>2624.41</t>
        </is>
      </c>
      <c r="AD670" s="16">
        <f>AC670*0.006</f>
        <v/>
      </c>
      <c r="AE670" s="16">
        <f>AC670*0.02</f>
        <v/>
      </c>
      <c r="AF670" s="16">
        <f>AC670-AD670-AE670</f>
        <v/>
      </c>
      <c r="AG670" s="16" t="n"/>
      <c r="AH670" s="16" t="n"/>
      <c r="AI670" s="16">
        <f>SUM(AG670:AH670)</f>
        <v/>
      </c>
      <c r="AJ670" s="16">
        <f>AF670-AB670+AG670+AH670</f>
        <v/>
      </c>
      <c r="AK670" s="16">
        <f>IF(C670="是","杭州","江西工厂")</f>
        <v/>
      </c>
      <c r="AL670" s="9" t="inlineStr">
        <is>
          <t>交易成功</t>
        </is>
      </c>
      <c r="AM670" s="93" t="inlineStr">
        <is>
          <t>2026020111120520426700348832180</t>
        </is>
      </c>
      <c r="AN670" s="16" t="inlineStr">
        <is>
          <t>没有申请退款</t>
        </is>
      </c>
      <c r="AO670" s="16" t="n">
        <v>0</v>
      </c>
      <c r="AP670" s="16" t="n"/>
      <c r="AQ670" s="9" t="n"/>
      <c r="AR670" t="inlineStr">
        <is>
          <t>[待填]成本/费用字段</t>
        </is>
      </c>
    </row>
    <row r="671" ht="24" customHeight="1">
      <c r="A671" s="15" t="inlineStr">
        <is>
          <t>淘宝</t>
        </is>
      </c>
      <c r="B671" s="14" t="inlineStr">
        <is>
          <t>5042317143656174229</t>
        </is>
      </c>
      <c r="C671" s="14" t="inlineStr">
        <is>
          <t>非已记录补单</t>
        </is>
      </c>
      <c r="D671" s="15" t="inlineStr">
        <is>
          <t>2026-01-29</t>
        </is>
      </c>
      <c r="E671" s="15" t="inlineStr">
        <is>
          <t>喻东</t>
        </is>
      </c>
      <c r="F671" s="15" t="inlineStr">
        <is>
          <t>15683795541-3799</t>
        </is>
      </c>
      <c r="G671" s="15" t="inlineStr">
        <is>
          <t>重庆 重庆市 南岸区 铜元局街道中建壹品南滨星光城2-7-5</t>
        </is>
      </c>
      <c r="H671" s="15" t="inlineStr">
        <is>
          <t>2026-02-01</t>
        </is>
      </c>
      <c r="I671" s="15" t="inlineStr">
        <is>
          <t>P24210070901</t>
        </is>
      </c>
      <c r="J671" s="15" t="inlineStr">
        <is>
          <t>榉木岩板餐桌 |榉木三角腿岩板餐桌</t>
        </is>
      </c>
      <c r="K671" s="15" t="inlineStr">
        <is>
          <t>榉木餐桌-1.2米</t>
        </is>
      </c>
      <c r="L671" s="15" t="inlineStr">
        <is>
          <t>否</t>
        </is>
      </c>
      <c r="M671" s="15" t="inlineStr">
        <is>
          <t>1</t>
        </is>
      </c>
      <c r="N671" s="15" t="n"/>
      <c r="O671" s="15" t="inlineStr">
        <is>
          <t>壹米滴答快运</t>
        </is>
      </c>
      <c r="P671" s="15" t="inlineStr">
        <is>
          <t>700899109758</t>
        </is>
      </c>
      <c r="Q671" s="15" t="inlineStr">
        <is>
          <t>P50419437476</t>
        </is>
      </c>
      <c r="R671" s="15">
        <f>IFERROR(SUMPRODUCT(('2-定价总表'!$A$3:$A$493="PPS"&amp;MID(I671,2,99))*('2-定价总表'!$C$3:$C$493=K671)*('2-定价总表'!$T$3:$T$493))*IF(M671="",1,M671),"")</f>
        <v/>
      </c>
      <c r="S671" s="15" t="n">
        <v>2129.5</v>
      </c>
      <c r="T671" s="15" t="n">
        <v>192</v>
      </c>
      <c r="U671" s="15" t="n">
        <v>35</v>
      </c>
      <c r="V671" s="15" t="n">
        <v>70</v>
      </c>
      <c r="W671" s="15" t="n">
        <v>0</v>
      </c>
      <c r="X671" s="15" t="n">
        <v>0</v>
      </c>
      <c r="Y671" s="90" t="n"/>
      <c r="Z671" s="15" t="n">
        <v>0</v>
      </c>
      <c r="AA671" s="15" t="n">
        <v>0</v>
      </c>
      <c r="AB671" s="15">
        <f>SUM(S671:AA671)</f>
        <v/>
      </c>
      <c r="AC671" s="15" t="inlineStr">
        <is>
          <t>2870.17</t>
        </is>
      </c>
      <c r="AD671" s="15">
        <f>AC671*0.006</f>
        <v/>
      </c>
      <c r="AE671" s="15">
        <f>AC671*0.02</f>
        <v/>
      </c>
      <c r="AF671" s="15">
        <f>AC671-AD671-AE671</f>
        <v/>
      </c>
      <c r="AG671" s="15" t="n"/>
      <c r="AH671" s="15" t="n"/>
      <c r="AI671" s="15">
        <f>SUM(AG671:AH671)</f>
        <v/>
      </c>
      <c r="AJ671" s="15">
        <f>AF671-AB671+AG671+AH671</f>
        <v/>
      </c>
      <c r="AK671" s="15">
        <f>IF(C671="是","杭州","江西工厂")</f>
        <v/>
      </c>
      <c r="AL671" s="6" t="inlineStr">
        <is>
          <t>交易成功</t>
        </is>
      </c>
      <c r="AM671" s="93" t="inlineStr">
        <is>
          <t>2026020411120520426700499207600</t>
        </is>
      </c>
      <c r="AN671" s="15" t="inlineStr">
        <is>
          <t>没有申请退款</t>
        </is>
      </c>
      <c r="AO671" s="15" t="n">
        <v>0</v>
      </c>
      <c r="AP671" s="15" t="n"/>
      <c r="AQ671" s="6" t="n"/>
      <c r="AR671" t="inlineStr">
        <is>
          <t>[待填]成本/费用字段</t>
        </is>
      </c>
    </row>
    <row r="672" ht="24" customHeight="1">
      <c r="A672" s="16" t="inlineStr">
        <is>
          <t>淘宝</t>
        </is>
      </c>
      <c r="B672" s="14" t="inlineStr">
        <is>
          <t>5042650176455174229</t>
        </is>
      </c>
      <c r="C672" s="14" t="inlineStr">
        <is>
          <t>非已记录补单</t>
        </is>
      </c>
      <c r="D672" s="16" t="inlineStr">
        <is>
          <t>2026-01-29</t>
        </is>
      </c>
      <c r="E672" s="16" t="inlineStr">
        <is>
          <t>未知</t>
        </is>
      </c>
      <c r="F672" s="16" t="inlineStr">
        <is>
          <t>未知</t>
        </is>
      </c>
      <c r="G672" s="16" t="inlineStr">
        <is>
          <t>未知</t>
        </is>
      </c>
      <c r="H672" s="16" t="n"/>
      <c r="I672" s="16" t="inlineStr">
        <is>
          <t>P24210070901</t>
        </is>
      </c>
      <c r="J672" s="16" t="inlineStr">
        <is>
          <t>榉木岩板餐桌 |榉木三角腿岩板餐桌</t>
        </is>
      </c>
      <c r="K672" s="16" t="inlineStr">
        <is>
          <t>榉木餐桌-1.2米</t>
        </is>
      </c>
      <c r="L672" s="16" t="n"/>
      <c r="M672" s="16" t="inlineStr">
        <is>
          <t>1</t>
        </is>
      </c>
      <c r="N672" s="16" t="n"/>
      <c r="O672" s="16" t="n"/>
      <c r="P672" s="16" t="n"/>
      <c r="Q672" s="16" t="n"/>
      <c r="R672" s="16">
        <f>IFERROR(SUMPRODUCT(('2-定价总表'!$A$3:$A$493="PPS"&amp;MID(I672,2,99))*('2-定价总表'!$C$3:$C$493=K672)*('2-定价总表'!$T$3:$T$493))*IF(M672="",1,M672),"")</f>
        <v/>
      </c>
      <c r="S672" s="90" t="n"/>
      <c r="T672" s="90" t="n"/>
      <c r="U672" s="90" t="n"/>
      <c r="V672" s="90" t="n"/>
      <c r="W672" s="90" t="n"/>
      <c r="X672" s="90" t="n"/>
      <c r="Y672" s="90" t="n"/>
      <c r="Z672" s="90" t="n"/>
      <c r="AA672" s="90" t="n"/>
      <c r="AB672" s="16">
        <f>SUM(S672:AA672)</f>
        <v/>
      </c>
      <c r="AC672" s="16" t="inlineStr">
        <is>
          <t>2876.25</t>
        </is>
      </c>
      <c r="AD672" s="16">
        <f>AC672*0.006</f>
        <v/>
      </c>
      <c r="AE672" s="16">
        <f>AC672*0.02</f>
        <v/>
      </c>
      <c r="AF672" s="16">
        <f>AC672-AD672-AE672</f>
        <v/>
      </c>
      <c r="AG672" s="16" t="n"/>
      <c r="AH672" s="16" t="n"/>
      <c r="AI672" s="16">
        <f>SUM(AG672:AH672)</f>
        <v/>
      </c>
      <c r="AJ672" s="16">
        <f>AF672-AB672+AG672+AH672</f>
        <v/>
      </c>
      <c r="AK672" s="16">
        <f>IF(C672="是","杭州","江西工厂")</f>
        <v/>
      </c>
      <c r="AL672" s="9" t="inlineStr">
        <is>
          <t>交易关闭</t>
        </is>
      </c>
      <c r="AM672" s="94" t="inlineStr">
        <is>
          <t>—</t>
        </is>
      </c>
      <c r="AN672" s="16" t="inlineStr">
        <is>
          <t>退款成功</t>
        </is>
      </c>
      <c r="AO672" s="16" t="n">
        <v>2876.25</v>
      </c>
      <c r="AP672" s="16" t="n"/>
      <c r="AQ672" s="9" t="n"/>
      <c r="AR672" t="inlineStr">
        <is>
          <t>✓</t>
        </is>
      </c>
    </row>
    <row r="673" ht="24" customHeight="1">
      <c r="A673" s="15" t="inlineStr">
        <is>
          <t>淘宝</t>
        </is>
      </c>
      <c r="B673" s="14" t="inlineStr">
        <is>
          <t>3214246261262297751</t>
        </is>
      </c>
      <c r="C673" s="14" t="inlineStr">
        <is>
          <t>非已记录补单</t>
        </is>
      </c>
      <c r="D673" s="15" t="inlineStr">
        <is>
          <t>2026-01-29</t>
        </is>
      </c>
      <c r="E673" s="15" t="inlineStr">
        <is>
          <t>未知</t>
        </is>
      </c>
      <c r="F673" s="15" t="inlineStr">
        <is>
          <t>未知</t>
        </is>
      </c>
      <c r="G673" s="15" t="inlineStr">
        <is>
          <t>未知</t>
        </is>
      </c>
      <c r="H673" s="15" t="n"/>
      <c r="I673" s="15" t="inlineStr">
        <is>
          <t>P25250100405</t>
        </is>
      </c>
      <c r="J673" s="15" t="inlineStr">
        <is>
          <t>樱桃木窄柜 |樱桃木1米餐边柜</t>
        </is>
      </c>
      <c r="K673" s="15" t="inlineStr">
        <is>
          <t>窄柜-整柜洞石背板-1.2米</t>
        </is>
      </c>
      <c r="L673" s="15" t="n"/>
      <c r="M673" s="15" t="inlineStr">
        <is>
          <t>1</t>
        </is>
      </c>
      <c r="N673" s="15" t="n"/>
      <c r="O673" s="15" t="n"/>
      <c r="P673" s="15" t="n"/>
      <c r="Q673" s="15" t="n"/>
      <c r="R673" s="15">
        <f>IFERROR(SUMPRODUCT(('2-定价总表'!$A$3:$A$493="PPS"&amp;MID(I673,2,99))*('2-定价总表'!$C$3:$C$493=K673)*('2-定价总表'!$T$3:$T$493))*IF(M673="",1,M673),"")</f>
        <v/>
      </c>
      <c r="S673" s="90" t="n"/>
      <c r="T673" s="90" t="n"/>
      <c r="U673" s="90" t="n"/>
      <c r="V673" s="90" t="n"/>
      <c r="W673" s="90" t="n"/>
      <c r="X673" s="90" t="n"/>
      <c r="Y673" s="90" t="n"/>
      <c r="Z673" s="90" t="n"/>
      <c r="AA673" s="90" t="n"/>
      <c r="AB673" s="15">
        <f>SUM(S673:AA673)</f>
        <v/>
      </c>
      <c r="AC673" s="15" t="inlineStr">
        <is>
          <t>1644.50</t>
        </is>
      </c>
      <c r="AD673" s="15">
        <f>AC673*0.006</f>
        <v/>
      </c>
      <c r="AE673" s="15">
        <f>AC673*0.02</f>
        <v/>
      </c>
      <c r="AF673" s="15">
        <f>AC673-AD673-AE673</f>
        <v/>
      </c>
      <c r="AG673" s="15" t="n"/>
      <c r="AH673" s="15" t="n"/>
      <c r="AI673" s="15">
        <f>SUM(AG673:AH673)</f>
        <v/>
      </c>
      <c r="AJ673" s="15">
        <f>AF673-AB673+AG673+AH673</f>
        <v/>
      </c>
      <c r="AK673" s="15">
        <f>IF(C673="是","杭州","江西工厂")</f>
        <v/>
      </c>
      <c r="AL673" s="6" t="inlineStr">
        <is>
          <t>交易关闭</t>
        </is>
      </c>
      <c r="AM673" s="94" t="inlineStr">
        <is>
          <t>—</t>
        </is>
      </c>
      <c r="AN673" s="15" t="inlineStr">
        <is>
          <t>退款成功</t>
        </is>
      </c>
      <c r="AO673" s="15" t="n">
        <v>1644.5</v>
      </c>
      <c r="AP673" s="15" t="n"/>
      <c r="AQ673" s="6" t="n"/>
      <c r="AR673" t="inlineStr">
        <is>
          <t>✓</t>
        </is>
      </c>
    </row>
    <row r="674" ht="24" customHeight="1">
      <c r="A674" s="16" t="inlineStr">
        <is>
          <t>淘宝</t>
        </is>
      </c>
      <c r="B674" s="14" t="inlineStr">
        <is>
          <t>5040340743989871343</t>
        </is>
      </c>
      <c r="C674" s="14" t="inlineStr">
        <is>
          <t>非已记录补单</t>
        </is>
      </c>
      <c r="D674" s="16" t="inlineStr">
        <is>
          <t>2026-01-28</t>
        </is>
      </c>
      <c r="E674" s="16" t="inlineStr">
        <is>
          <t>宋丹</t>
        </is>
      </c>
      <c r="F674" s="16" t="inlineStr">
        <is>
          <t>17895472636-9210</t>
        </is>
      </c>
      <c r="G674" s="16" t="inlineStr">
        <is>
          <t>山东省 济宁市 邹城市 钢山街道货场路格林豪泰东沿街商铺优⁺Life</t>
        </is>
      </c>
      <c r="H674" s="16" t="inlineStr">
        <is>
          <t>2026-01-30</t>
        </is>
      </c>
      <c r="I674" s="16" t="inlineStr">
        <is>
          <t>P23980010606</t>
        </is>
      </c>
      <c r="J674" s="16" t="inlineStr">
        <is>
          <t>畔色样块</t>
        </is>
      </c>
      <c r="K674" s="16" t="inlineStr">
        <is>
          <t>榉木样块</t>
        </is>
      </c>
      <c r="L674" s="16" t="inlineStr">
        <is>
          <t>否</t>
        </is>
      </c>
      <c r="M674" s="16" t="inlineStr">
        <is>
          <t>1</t>
        </is>
      </c>
      <c r="N674" s="16" t="n"/>
      <c r="O674" s="16" t="inlineStr">
        <is>
          <t>圆通速递</t>
        </is>
      </c>
      <c r="P674" s="16" t="inlineStr">
        <is>
          <t>YT2541547708857</t>
        </is>
      </c>
      <c r="Q674" s="16" t="n"/>
      <c r="R674" s="16">
        <f>IFERROR(SUMPRODUCT(('2-定价总表'!$A$3:$A$493="PPS"&amp;MID(I674,2,99))*('2-定价总表'!$C$3:$C$493=K674)*('2-定价总表'!$T$3:$T$493))*IF(M674="",1,M674),"")</f>
        <v/>
      </c>
      <c r="S674" s="90" t="n"/>
      <c r="T674" s="90" t="n"/>
      <c r="U674" s="90" t="n"/>
      <c r="V674" s="90" t="n"/>
      <c r="W674" s="16" t="n">
        <v>0</v>
      </c>
      <c r="X674" s="16" t="n">
        <v>0</v>
      </c>
      <c r="Y674" s="90" t="n"/>
      <c r="Z674" s="16" t="n">
        <v>0</v>
      </c>
      <c r="AA674" s="16" t="n">
        <v>0</v>
      </c>
      <c r="AB674" s="16">
        <f>SUM(S674:AA674)</f>
        <v/>
      </c>
      <c r="AC674" s="16" t="inlineStr">
        <is>
          <t>22.00</t>
        </is>
      </c>
      <c r="AD674" s="16">
        <f>AC674*0.006</f>
        <v/>
      </c>
      <c r="AE674" s="16">
        <f>AC674*0.02</f>
        <v/>
      </c>
      <c r="AF674" s="16">
        <f>AC674-AD674-AE674</f>
        <v/>
      </c>
      <c r="AG674" s="16" t="n"/>
      <c r="AH674" s="16" t="n"/>
      <c r="AI674" s="16">
        <f>SUM(AG674:AH674)</f>
        <v/>
      </c>
      <c r="AJ674" s="16">
        <f>AF674-AB674+AG674+AH674</f>
        <v/>
      </c>
      <c r="AK674" s="16">
        <f>IF(C674="是","杭州","江西工厂")</f>
        <v/>
      </c>
      <c r="AL674" s="9" t="inlineStr">
        <is>
          <t>交易成功</t>
        </is>
      </c>
      <c r="AM674" s="92" t="inlineStr">
        <is>
          <t>待匹配</t>
        </is>
      </c>
      <c r="AN674" s="16" t="inlineStr">
        <is>
          <t>没有申请退款</t>
        </is>
      </c>
      <c r="AO674" s="16" t="n">
        <v>0</v>
      </c>
      <c r="AP674" s="16" t="n"/>
      <c r="AQ674" s="9" t="n"/>
      <c r="AR674" t="inlineStr">
        <is>
          <t>[待填]成本/费用字段</t>
        </is>
      </c>
    </row>
    <row r="675" ht="24" customHeight="1">
      <c r="A675" s="15" t="inlineStr">
        <is>
          <t>淘宝</t>
        </is>
      </c>
      <c r="B675" s="14" t="inlineStr">
        <is>
          <t>5040378434720561846</t>
        </is>
      </c>
      <c r="C675" s="14" t="inlineStr">
        <is>
          <t>非已记录补单</t>
        </is>
      </c>
      <c r="D675" s="15" t="inlineStr">
        <is>
          <t>2026-01-28</t>
        </is>
      </c>
      <c r="E675" s="15" t="inlineStr">
        <is>
          <t>未知</t>
        </is>
      </c>
      <c r="F675" s="15" t="inlineStr">
        <is>
          <t>未知</t>
        </is>
      </c>
      <c r="G675" s="15" t="inlineStr">
        <is>
          <t>未知</t>
        </is>
      </c>
      <c r="H675" s="15" t="n"/>
      <c r="I675" s="15" t="inlineStr">
        <is>
          <t>P25250100405</t>
        </is>
      </c>
      <c r="J675" s="15" t="inlineStr">
        <is>
          <t>樱桃木窄柜 |樱桃木1米餐边柜</t>
        </is>
      </c>
      <c r="K675" s="15" t="inlineStr">
        <is>
          <t>窄柜-整柜洞石背板-1.2米</t>
        </is>
      </c>
      <c r="L675" s="15" t="n"/>
      <c r="M675" s="15" t="inlineStr">
        <is>
          <t>1</t>
        </is>
      </c>
      <c r="N675" s="15" t="n"/>
      <c r="O675" s="15" t="n"/>
      <c r="P675" s="15" t="n"/>
      <c r="Q675" s="15" t="n"/>
      <c r="R675" s="15">
        <f>IFERROR(SUMPRODUCT(('2-定价总表'!$A$3:$A$493="PPS"&amp;MID(I675,2,99))*('2-定价总表'!$C$3:$C$493=K675)*('2-定价总表'!$T$3:$T$493))*IF(M675="",1,M675),"")</f>
        <v/>
      </c>
      <c r="S675" s="90" t="n"/>
      <c r="T675" s="90" t="n"/>
      <c r="U675" s="90" t="n"/>
      <c r="V675" s="90" t="n"/>
      <c r="W675" s="90" t="n"/>
      <c r="X675" s="90" t="n"/>
      <c r="Y675" s="90" t="n"/>
      <c r="Z675" s="90" t="n"/>
      <c r="AA675" s="90" t="n"/>
      <c r="AB675" s="15">
        <f>SUM(S675:AA675)</f>
        <v/>
      </c>
      <c r="AC675" s="15" t="inlineStr">
        <is>
          <t>1644.50</t>
        </is>
      </c>
      <c r="AD675" s="15">
        <f>AC675*0.006</f>
        <v/>
      </c>
      <c r="AE675" s="15">
        <f>AC675*0.02</f>
        <v/>
      </c>
      <c r="AF675" s="15">
        <f>AC675-AD675-AE675</f>
        <v/>
      </c>
      <c r="AG675" s="15" t="n"/>
      <c r="AH675" s="15" t="n"/>
      <c r="AI675" s="15">
        <f>SUM(AG675:AH675)</f>
        <v/>
      </c>
      <c r="AJ675" s="15">
        <f>AF675-AB675+AG675+AH675</f>
        <v/>
      </c>
      <c r="AK675" s="15">
        <f>IF(C675="是","杭州","江西工厂")</f>
        <v/>
      </c>
      <c r="AL675" s="6" t="inlineStr">
        <is>
          <t>交易关闭</t>
        </is>
      </c>
      <c r="AM675" s="94" t="inlineStr">
        <is>
          <t>—</t>
        </is>
      </c>
      <c r="AN675" s="15" t="inlineStr">
        <is>
          <t>退款成功</t>
        </is>
      </c>
      <c r="AO675" s="15" t="n">
        <v>1644.5</v>
      </c>
      <c r="AP675" s="15" t="n"/>
      <c r="AQ675" s="6" t="n"/>
      <c r="AR675" t="inlineStr">
        <is>
          <t>✓</t>
        </is>
      </c>
    </row>
    <row r="676" ht="24" customHeight="1">
      <c r="A676" s="16" t="inlineStr">
        <is>
          <t>淘宝</t>
        </is>
      </c>
      <c r="B676" s="14" t="inlineStr">
        <is>
          <t>3213221595351470387</t>
        </is>
      </c>
      <c r="C676" s="14" t="inlineStr">
        <is>
          <t>非已记录补单</t>
        </is>
      </c>
      <c r="D676" s="16" t="inlineStr">
        <is>
          <t>2026-01-28</t>
        </is>
      </c>
      <c r="E676" s="16" t="inlineStr">
        <is>
          <t>未知</t>
        </is>
      </c>
      <c r="F676" s="16" t="inlineStr">
        <is>
          <t>未知</t>
        </is>
      </c>
      <c r="G676" s="16" t="inlineStr">
        <is>
          <t>未知</t>
        </is>
      </c>
      <c r="H676" s="16" t="n"/>
      <c r="I676" s="16" t="inlineStr">
        <is>
          <t>P24210070901</t>
        </is>
      </c>
      <c r="J676" s="16" t="inlineStr">
        <is>
          <t>榉木岩板餐桌 |榉木三角腿岩板餐桌</t>
        </is>
      </c>
      <c r="K676" s="16" t="inlineStr">
        <is>
          <t>榉木餐桌-1.2米</t>
        </is>
      </c>
      <c r="L676" s="16" t="n"/>
      <c r="M676" s="16" t="inlineStr">
        <is>
          <t>1</t>
        </is>
      </c>
      <c r="N676" s="16" t="n"/>
      <c r="O676" s="16" t="n"/>
      <c r="P676" s="16" t="n"/>
      <c r="Q676" s="16" t="n"/>
      <c r="R676" s="16">
        <f>IFERROR(SUMPRODUCT(('2-定价总表'!$A$3:$A$493="PPS"&amp;MID(I676,2,99))*('2-定价总表'!$C$3:$C$493=K676)*('2-定价总表'!$T$3:$T$493))*IF(M676="",1,M676),"")</f>
        <v/>
      </c>
      <c r="S676" s="90" t="n"/>
      <c r="T676" s="90" t="n"/>
      <c r="U676" s="90" t="n"/>
      <c r="V676" s="90" t="n"/>
      <c r="W676" s="90" t="n"/>
      <c r="X676" s="90" t="n"/>
      <c r="Y676" s="90" t="n"/>
      <c r="Z676" s="90" t="n"/>
      <c r="AA676" s="90" t="n"/>
      <c r="AB676" s="16">
        <f>SUM(S676:AA676)</f>
        <v/>
      </c>
      <c r="AC676" s="16" t="n"/>
      <c r="AD676" s="16">
        <f>AC676*0.006</f>
        <v/>
      </c>
      <c r="AE676" s="16">
        <f>AC676*0.02</f>
        <v/>
      </c>
      <c r="AF676" s="16">
        <f>AC676-AD676-AE676</f>
        <v/>
      </c>
      <c r="AG676" s="16" t="n"/>
      <c r="AH676" s="16" t="n"/>
      <c r="AI676" s="16">
        <f>SUM(AG676:AH676)</f>
        <v/>
      </c>
      <c r="AJ676" s="16">
        <f>AF676-AB676+AG676+AH676</f>
        <v/>
      </c>
      <c r="AK676" s="16">
        <f>IF(C676="是","杭州","江西工厂")</f>
        <v/>
      </c>
      <c r="AL676" s="9" t="inlineStr">
        <is>
          <t>交易关闭</t>
        </is>
      </c>
      <c r="AM676" s="94" t="inlineStr">
        <is>
          <t>—</t>
        </is>
      </c>
      <c r="AN676" s="16" t="inlineStr">
        <is>
          <t>没有申请退款</t>
        </is>
      </c>
      <c r="AO676" s="16" t="n">
        <v>0</v>
      </c>
      <c r="AP676" s="16" t="n"/>
      <c r="AQ676" s="9" t="n"/>
      <c r="AR676" t="inlineStr">
        <is>
          <t>✓</t>
        </is>
      </c>
    </row>
    <row r="677" ht="24" customHeight="1">
      <c r="A677" s="15" t="inlineStr">
        <is>
          <t>淘宝</t>
        </is>
      </c>
      <c r="B677" s="14" t="inlineStr">
        <is>
          <t>4501950915006012311</t>
        </is>
      </c>
      <c r="C677" s="14" t="inlineStr">
        <is>
          <t>非已记录补单</t>
        </is>
      </c>
      <c r="D677" s="15" t="inlineStr">
        <is>
          <t>2026-01-28</t>
        </is>
      </c>
      <c r="E677" s="15" t="inlineStr">
        <is>
          <t>S887962_nsterom</t>
        </is>
      </c>
      <c r="F677" s="15" t="n">
        <v>13620471102</v>
      </c>
      <c r="G677" s="15" t="inlineStr">
        <is>
          <t>广东省 珠海市 香洲区 南屏科技园屏北一路11号eBuy仓H207A号保利达A柜S887962号</t>
        </is>
      </c>
      <c r="H677" s="15" t="inlineStr">
        <is>
          <t>2026-01-30</t>
        </is>
      </c>
      <c r="I677" s="15" t="inlineStr">
        <is>
          <t>P23980010606</t>
        </is>
      </c>
      <c r="J677" s="15" t="inlineStr">
        <is>
          <t>畔色样块</t>
        </is>
      </c>
      <c r="K677" s="15" t="inlineStr">
        <is>
          <t>榉木样块</t>
        </is>
      </c>
      <c r="L677" s="15" t="inlineStr">
        <is>
          <t>否</t>
        </is>
      </c>
      <c r="M677" s="15" t="inlineStr">
        <is>
          <t>1</t>
        </is>
      </c>
      <c r="N677" s="15" t="n"/>
      <c r="O677" s="15" t="inlineStr">
        <is>
          <t>圆通速递</t>
        </is>
      </c>
      <c r="P677" s="15" t="inlineStr">
        <is>
          <t>YT2537001188291</t>
        </is>
      </c>
      <c r="Q677" s="15" t="n"/>
      <c r="R677" s="15">
        <f>IFERROR(SUMPRODUCT(('2-定价总表'!$A$3:$A$493="PPS"&amp;MID(I677,2,99))*('2-定价总表'!$C$3:$C$493=K677)*('2-定价总表'!$T$3:$T$493))*IF(M677="",1,M677),"")</f>
        <v/>
      </c>
      <c r="S677" s="90" t="n"/>
      <c r="T677" s="90" t="n"/>
      <c r="U677" s="90" t="n"/>
      <c r="V677" s="90" t="n"/>
      <c r="W677" s="90" t="e">
        <v>#N/A</v>
      </c>
      <c r="X677" s="90" t="e">
        <v>#N/A</v>
      </c>
      <c r="Y677" s="90" t="n"/>
      <c r="Z677" s="90" t="e">
        <v>#N/A</v>
      </c>
      <c r="AA677" s="90" t="e">
        <v>#N/A</v>
      </c>
      <c r="AB677" s="15">
        <f>SUM(S677:AA677)</f>
        <v/>
      </c>
      <c r="AC677" s="15" t="inlineStr">
        <is>
          <t>22.00</t>
        </is>
      </c>
      <c r="AD677" s="15">
        <f>AC677*0.006</f>
        <v/>
      </c>
      <c r="AE677" s="15">
        <f>AC677*0.02</f>
        <v/>
      </c>
      <c r="AF677" s="15">
        <f>AC677-AD677-AE677</f>
        <v/>
      </c>
      <c r="AG677" s="15" t="n"/>
      <c r="AH677" s="15" t="n"/>
      <c r="AI677" s="15">
        <f>SUM(AG677:AH677)</f>
        <v/>
      </c>
      <c r="AJ677" s="15">
        <f>AF677-AB677+AG677+AH677</f>
        <v/>
      </c>
      <c r="AK677" s="15">
        <f>IF(C677="是","杭州","江西工厂")</f>
        <v/>
      </c>
      <c r="AL677" s="6" t="inlineStr">
        <is>
          <t>交易成功</t>
        </is>
      </c>
      <c r="AM677" s="92" t="inlineStr">
        <is>
          <t>待匹配</t>
        </is>
      </c>
      <c r="AN677" s="15" t="inlineStr">
        <is>
          <t>没有申请退款</t>
        </is>
      </c>
      <c r="AO677" s="15" t="n">
        <v>0</v>
      </c>
      <c r="AP677" s="15" t="n"/>
      <c r="AQ677" s="6" t="n"/>
      <c r="AR677" s="88" t="inlineStr">
        <is>
          <t>公式错误/未解析: 订单赔付费、二次上门维修费、其它费用、好评/差价返、总成本、订单利润
[待填]成本/费用字段</t>
        </is>
      </c>
    </row>
    <row r="678" ht="24" customHeight="1">
      <c r="A678" s="16" t="inlineStr">
        <is>
          <t>淘宝</t>
        </is>
      </c>
      <c r="B678" s="14" t="inlineStr">
        <is>
          <t>4501950915006049138</t>
        </is>
      </c>
      <c r="C678" s="14" t="inlineStr">
        <is>
          <t>非已记录补单</t>
        </is>
      </c>
      <c r="D678" s="16" t="inlineStr">
        <is>
          <t>2026-01-28</t>
        </is>
      </c>
      <c r="E678" s="16" t="inlineStr">
        <is>
          <t>S887962_nsterom</t>
        </is>
      </c>
      <c r="F678" s="16" t="n">
        <v>13620471102</v>
      </c>
      <c r="G678" s="16" t="inlineStr">
        <is>
          <t>广东省 珠海市 香洲区 南屏科技园屏北一路11号eBuy仓H207A号保利达A柜S887962号</t>
        </is>
      </c>
      <c r="H678" s="16" t="inlineStr">
        <is>
          <t>2026-01-30</t>
        </is>
      </c>
      <c r="I678" s="16" t="inlineStr">
        <is>
          <t>P23980010606</t>
        </is>
      </c>
      <c r="J678" s="16" t="inlineStr">
        <is>
          <t>畔色样块</t>
        </is>
      </c>
      <c r="K678" s="16" t="inlineStr">
        <is>
          <t>榉木样块</t>
        </is>
      </c>
      <c r="L678" s="16" t="inlineStr">
        <is>
          <t>否</t>
        </is>
      </c>
      <c r="M678" s="16" t="inlineStr">
        <is>
          <t>1</t>
        </is>
      </c>
      <c r="N678" s="16" t="n"/>
      <c r="O678" s="16" t="inlineStr">
        <is>
          <t>圆通速递</t>
        </is>
      </c>
      <c r="P678" s="16" t="inlineStr">
        <is>
          <t>YT2537001188291</t>
        </is>
      </c>
      <c r="Q678" s="16" t="n"/>
      <c r="R678" s="16">
        <f>IFERROR(SUMPRODUCT(('2-定价总表'!$A$3:$A$493="PPS"&amp;MID(I678,2,99))*('2-定价总表'!$C$3:$C$493=K678)*('2-定价总表'!$T$3:$T$493))*IF(M678="",1,M678),"")</f>
        <v/>
      </c>
      <c r="S678" s="90" t="n"/>
      <c r="T678" s="90" t="n"/>
      <c r="U678" s="90" t="n"/>
      <c r="V678" s="90" t="n"/>
      <c r="W678" s="90" t="e">
        <v>#N/A</v>
      </c>
      <c r="X678" s="90" t="e">
        <v>#N/A</v>
      </c>
      <c r="Y678" s="90" t="n"/>
      <c r="Z678" s="90" t="e">
        <v>#N/A</v>
      </c>
      <c r="AA678" s="90" t="e">
        <v>#N/A</v>
      </c>
      <c r="AB678" s="16">
        <f>SUM(S678:AA678)</f>
        <v/>
      </c>
      <c r="AC678" s="16" t="inlineStr">
        <is>
          <t>22.00</t>
        </is>
      </c>
      <c r="AD678" s="16">
        <f>AC678*0.006</f>
        <v/>
      </c>
      <c r="AE678" s="16">
        <f>AC678*0.02</f>
        <v/>
      </c>
      <c r="AF678" s="16">
        <f>AC678-AD678-AE678</f>
        <v/>
      </c>
      <c r="AG678" s="16" t="n"/>
      <c r="AH678" s="16" t="n"/>
      <c r="AI678" s="16">
        <f>SUM(AG678:AH678)</f>
        <v/>
      </c>
      <c r="AJ678" s="16">
        <f>AF678-AB678+AG678+AH678</f>
        <v/>
      </c>
      <c r="AK678" s="16">
        <f>IF(C678="是","杭州","江西工厂")</f>
        <v/>
      </c>
      <c r="AL678" s="9" t="inlineStr">
        <is>
          <t>交易成功</t>
        </is>
      </c>
      <c r="AM678" s="92" t="inlineStr">
        <is>
          <t>待匹配</t>
        </is>
      </c>
      <c r="AN678" s="16" t="inlineStr">
        <is>
          <t>没有申请退款</t>
        </is>
      </c>
      <c r="AO678" s="16" t="n">
        <v>0</v>
      </c>
      <c r="AP678" s="16" t="n"/>
      <c r="AQ678" s="9" t="n"/>
      <c r="AR678" s="88" t="inlineStr">
        <is>
          <t>公式错误/未解析: 订单赔付费、二次上门维修费、其它费用、好评/差价返、总成本、订单利润
[待填]成本/费用字段</t>
        </is>
      </c>
    </row>
    <row r="679" ht="24" customHeight="1">
      <c r="A679" s="15" t="inlineStr">
        <is>
          <t>淘宝</t>
        </is>
      </c>
      <c r="B679" s="14" t="inlineStr">
        <is>
          <t>5039690763968480334</t>
        </is>
      </c>
      <c r="C679" s="14" t="inlineStr">
        <is>
          <t>非已记录补单</t>
        </is>
      </c>
      <c r="D679" s="15" t="inlineStr">
        <is>
          <t>2026-01-28</t>
        </is>
      </c>
      <c r="E679" s="15" t="inlineStr">
        <is>
          <t>未知</t>
        </is>
      </c>
      <c r="F679" s="15" t="inlineStr">
        <is>
          <t>未知</t>
        </is>
      </c>
      <c r="G679" s="15" t="inlineStr">
        <is>
          <t>未知</t>
        </is>
      </c>
      <c r="H679" s="15" t="n"/>
      <c r="I679" s="15" t="inlineStr">
        <is>
          <t>P25250100405</t>
        </is>
      </c>
      <c r="J679" s="15" t="inlineStr">
        <is>
          <t>樱桃木窄柜 |樱桃木1米餐边柜</t>
        </is>
      </c>
      <c r="K679" s="15" t="inlineStr">
        <is>
          <t>窄柜-整柜洞石背板-1.2米</t>
        </is>
      </c>
      <c r="L679" s="15" t="n"/>
      <c r="M679" s="15" t="inlineStr">
        <is>
          <t>1</t>
        </is>
      </c>
      <c r="N679" s="15" t="n"/>
      <c r="O679" s="15" t="n"/>
      <c r="P679" s="15" t="n"/>
      <c r="Q679" s="15" t="n"/>
      <c r="R679" s="15">
        <f>IFERROR(SUMPRODUCT(('2-定价总表'!$A$3:$A$493="PPS"&amp;MID(I679,2,99))*('2-定价总表'!$C$3:$C$493=K679)*('2-定价总表'!$T$3:$T$493))*IF(M679="",1,M679),"")</f>
        <v/>
      </c>
      <c r="S679" s="90" t="n"/>
      <c r="T679" s="90" t="n"/>
      <c r="U679" s="90" t="n"/>
      <c r="V679" s="90" t="n"/>
      <c r="W679" s="90" t="n"/>
      <c r="X679" s="90" t="n"/>
      <c r="Y679" s="90" t="n"/>
      <c r="Z679" s="90" t="n"/>
      <c r="AA679" s="90" t="n"/>
      <c r="AB679" s="15">
        <f>SUM(S679:AA679)</f>
        <v/>
      </c>
      <c r="AC679" s="15" t="inlineStr">
        <is>
          <t>1644.50</t>
        </is>
      </c>
      <c r="AD679" s="15">
        <f>AC679*0.006</f>
        <v/>
      </c>
      <c r="AE679" s="15">
        <f>AC679*0.02</f>
        <v/>
      </c>
      <c r="AF679" s="15">
        <f>AC679-AD679-AE679</f>
        <v/>
      </c>
      <c r="AG679" s="15" t="n"/>
      <c r="AH679" s="15" t="n"/>
      <c r="AI679" s="15">
        <f>SUM(AG679:AH679)</f>
        <v/>
      </c>
      <c r="AJ679" s="15">
        <f>AF679-AB679+AG679+AH679</f>
        <v/>
      </c>
      <c r="AK679" s="15">
        <f>IF(C679="是","杭州","江西工厂")</f>
        <v/>
      </c>
      <c r="AL679" s="6" t="inlineStr">
        <is>
          <t>交易关闭</t>
        </is>
      </c>
      <c r="AM679" s="94" t="inlineStr">
        <is>
          <t>—</t>
        </is>
      </c>
      <c r="AN679" s="15" t="inlineStr">
        <is>
          <t>退款成功</t>
        </is>
      </c>
      <c r="AO679" s="15" t="n">
        <v>1644.5</v>
      </c>
      <c r="AP679" s="15" t="n"/>
      <c r="AQ679" s="6" t="n"/>
      <c r="AR679" t="inlineStr">
        <is>
          <t>✓</t>
        </is>
      </c>
    </row>
    <row r="680" ht="24" customHeight="1">
      <c r="A680" s="16" t="inlineStr">
        <is>
          <t>淘宝</t>
        </is>
      </c>
      <c r="B680" s="14" t="inlineStr">
        <is>
          <t>5039560261335540625</t>
        </is>
      </c>
      <c r="C680" s="14" t="inlineStr">
        <is>
          <t>非已记录补单</t>
        </is>
      </c>
      <c r="D680" s="16" t="inlineStr">
        <is>
          <t>2026-01-28</t>
        </is>
      </c>
      <c r="E680" s="16" t="inlineStr">
        <is>
          <t>未知</t>
        </is>
      </c>
      <c r="F680" s="16" t="inlineStr">
        <is>
          <t>未知</t>
        </is>
      </c>
      <c r="G680" s="16" t="inlineStr">
        <is>
          <t>未知</t>
        </is>
      </c>
      <c r="H680" s="16" t="n"/>
      <c r="I680" s="16" t="inlineStr">
        <is>
          <t>P25250100405</t>
        </is>
      </c>
      <c r="J680" s="16" t="inlineStr">
        <is>
          <t>樱桃木窄柜 |樱桃木1米餐边柜</t>
        </is>
      </c>
      <c r="K680" s="16" t="inlineStr">
        <is>
          <t>窄柜-整柜洞石背板-1.2米</t>
        </is>
      </c>
      <c r="L680" s="16" t="n"/>
      <c r="M680" s="16" t="inlineStr">
        <is>
          <t>1</t>
        </is>
      </c>
      <c r="N680" s="16" t="n"/>
      <c r="O680" s="16" t="n"/>
      <c r="P680" s="16" t="n"/>
      <c r="Q680" s="16" t="n"/>
      <c r="R680" s="16">
        <f>IFERROR(SUMPRODUCT(('2-定价总表'!$A$3:$A$493="PPS"&amp;MID(I680,2,99))*('2-定价总表'!$C$3:$C$493=K680)*('2-定价总表'!$T$3:$T$493))*IF(M680="",1,M680),"")</f>
        <v/>
      </c>
      <c r="S680" s="90" t="n"/>
      <c r="T680" s="90" t="n"/>
      <c r="U680" s="90" t="n"/>
      <c r="V680" s="90" t="n"/>
      <c r="W680" s="90" t="n"/>
      <c r="X680" s="90" t="n"/>
      <c r="Y680" s="90" t="n"/>
      <c r="Z680" s="90" t="n"/>
      <c r="AA680" s="90" t="n"/>
      <c r="AB680" s="16">
        <f>SUM(S680:AA680)</f>
        <v/>
      </c>
      <c r="AC680" s="16" t="inlineStr">
        <is>
          <t>1644.50</t>
        </is>
      </c>
      <c r="AD680" s="16">
        <f>AC680*0.006</f>
        <v/>
      </c>
      <c r="AE680" s="16">
        <f>AC680*0.02</f>
        <v/>
      </c>
      <c r="AF680" s="16">
        <f>AC680-AD680-AE680</f>
        <v/>
      </c>
      <c r="AG680" s="16" t="n"/>
      <c r="AH680" s="16" t="n"/>
      <c r="AI680" s="16">
        <f>SUM(AG680:AH680)</f>
        <v/>
      </c>
      <c r="AJ680" s="16">
        <f>AF680-AB680+AG680+AH680</f>
        <v/>
      </c>
      <c r="AK680" s="16">
        <f>IF(C680="是","杭州","江西工厂")</f>
        <v/>
      </c>
      <c r="AL680" s="9" t="inlineStr">
        <is>
          <t>交易关闭</t>
        </is>
      </c>
      <c r="AM680" s="94" t="inlineStr">
        <is>
          <t>—</t>
        </is>
      </c>
      <c r="AN680" s="16" t="inlineStr">
        <is>
          <t>退款成功</t>
        </is>
      </c>
      <c r="AO680" s="16" t="n">
        <v>1644.5</v>
      </c>
      <c r="AP680" s="16" t="n"/>
      <c r="AQ680" s="9" t="n"/>
      <c r="AR680" t="inlineStr">
        <is>
          <t>✓</t>
        </is>
      </c>
    </row>
    <row r="681" ht="24" customHeight="1">
      <c r="A681" s="15" t="inlineStr">
        <is>
          <t>淘宝</t>
        </is>
      </c>
      <c r="B681" s="14" t="inlineStr">
        <is>
          <t>3212149551908297751</t>
        </is>
      </c>
      <c r="C681" s="14" t="inlineStr">
        <is>
          <t>非已记录补单</t>
        </is>
      </c>
      <c r="D681" s="15" t="inlineStr">
        <is>
          <t>2026-01-28</t>
        </is>
      </c>
      <c r="E681" s="15" t="inlineStr">
        <is>
          <t>未知</t>
        </is>
      </c>
      <c r="F681" s="15" t="inlineStr">
        <is>
          <t>未知</t>
        </is>
      </c>
      <c r="G681" s="15" t="inlineStr">
        <is>
          <t>未知</t>
        </is>
      </c>
      <c r="H681" s="15" t="n"/>
      <c r="I681" s="15" t="inlineStr">
        <is>
          <t>P25250100405</t>
        </is>
      </c>
      <c r="J681" s="15" t="inlineStr">
        <is>
          <t>樱桃木窄柜 |樱桃木1米餐边柜</t>
        </is>
      </c>
      <c r="K681" s="15" t="inlineStr">
        <is>
          <t>窄柜-整柜洞石背板-1.2米</t>
        </is>
      </c>
      <c r="L681" s="15" t="n"/>
      <c r="M681" s="15" t="inlineStr">
        <is>
          <t>1</t>
        </is>
      </c>
      <c r="N681" s="15" t="n"/>
      <c r="O681" s="15" t="n"/>
      <c r="P681" s="15" t="n"/>
      <c r="Q681" s="15" t="n"/>
      <c r="R681" s="15">
        <f>IFERROR(SUMPRODUCT(('2-定价总表'!$A$3:$A$493="PPS"&amp;MID(I681,2,99))*('2-定价总表'!$C$3:$C$493=K681)*('2-定价总表'!$T$3:$T$493))*IF(M681="",1,M681),"")</f>
        <v/>
      </c>
      <c r="S681" s="90" t="n"/>
      <c r="T681" s="90" t="n"/>
      <c r="U681" s="90" t="n"/>
      <c r="V681" s="90" t="n"/>
      <c r="W681" s="90" t="n"/>
      <c r="X681" s="90" t="n"/>
      <c r="Y681" s="90" t="n"/>
      <c r="Z681" s="90" t="n"/>
      <c r="AA681" s="90" t="n"/>
      <c r="AB681" s="15">
        <f>SUM(S681:AA681)</f>
        <v/>
      </c>
      <c r="AC681" s="15" t="inlineStr">
        <is>
          <t>1644.50</t>
        </is>
      </c>
      <c r="AD681" s="15">
        <f>AC681*0.006</f>
        <v/>
      </c>
      <c r="AE681" s="15">
        <f>AC681*0.02</f>
        <v/>
      </c>
      <c r="AF681" s="15">
        <f>AC681-AD681-AE681</f>
        <v/>
      </c>
      <c r="AG681" s="15" t="n"/>
      <c r="AH681" s="15" t="n"/>
      <c r="AI681" s="15">
        <f>SUM(AG681:AH681)</f>
        <v/>
      </c>
      <c r="AJ681" s="15">
        <f>AF681-AB681+AG681+AH681</f>
        <v/>
      </c>
      <c r="AK681" s="15">
        <f>IF(C681="是","杭州","江西工厂")</f>
        <v/>
      </c>
      <c r="AL681" s="6" t="inlineStr">
        <is>
          <t>交易关闭</t>
        </is>
      </c>
      <c r="AM681" s="94" t="inlineStr">
        <is>
          <t>—</t>
        </is>
      </c>
      <c r="AN681" s="15" t="inlineStr">
        <is>
          <t>退款成功</t>
        </is>
      </c>
      <c r="AO681" s="15" t="n">
        <v>1644.5</v>
      </c>
      <c r="AP681" s="15" t="n"/>
      <c r="AQ681" s="6" t="n"/>
      <c r="AR681" t="inlineStr">
        <is>
          <t>✓</t>
        </is>
      </c>
    </row>
    <row r="682" ht="24" customHeight="1">
      <c r="A682" s="16" t="inlineStr">
        <is>
          <t>淘宝</t>
        </is>
      </c>
      <c r="B682" s="14" t="inlineStr">
        <is>
          <t>3210721863514837177</t>
        </is>
      </c>
      <c r="C682" s="14" t="inlineStr">
        <is>
          <t>非已记录补单</t>
        </is>
      </c>
      <c r="D682" s="16" t="inlineStr">
        <is>
          <t>2026-01-27</t>
        </is>
      </c>
      <c r="E682" s="16" t="inlineStr">
        <is>
          <t>景巧英</t>
        </is>
      </c>
      <c r="F682" s="16" t="n">
        <v>13834652265</v>
      </c>
      <c r="G682" s="16" t="inlineStr">
        <is>
          <t>山西省 太原市 晋源区 金胜镇恒大青运城7-2-1102</t>
        </is>
      </c>
      <c r="H682" s="16" t="inlineStr">
        <is>
          <t>2026-04-08</t>
        </is>
      </c>
      <c r="I682" s="16" t="inlineStr">
        <is>
          <t>P25250100405</t>
        </is>
      </c>
      <c r="J682" s="16" t="inlineStr">
        <is>
          <t>樱桃木窄柜 |樱桃木1米餐边柜</t>
        </is>
      </c>
      <c r="K682" s="16" t="inlineStr">
        <is>
          <t>窄柜-整柜洞石背板-1.2米</t>
        </is>
      </c>
      <c r="L682" s="16" t="inlineStr">
        <is>
          <t>是</t>
        </is>
      </c>
      <c r="M682" s="16" t="inlineStr">
        <is>
          <t>1</t>
        </is>
      </c>
      <c r="N682" s="16" t="n"/>
      <c r="O682" s="16" t="inlineStr">
        <is>
          <t>壹米滴答快运</t>
        </is>
      </c>
      <c r="P682" s="16" t="inlineStr">
        <is>
          <t>700907573125</t>
        </is>
      </c>
      <c r="Q682" s="16" t="inlineStr">
        <is>
          <t>P50991620697</t>
        </is>
      </c>
      <c r="R682" s="16">
        <f>IFERROR(SUMPRODUCT(('2-定价总表'!$A$3:$A$493="PPS"&amp;MID(I682,2,99))*('2-定价总表'!$C$3:$C$493=K682)*('2-定价总表'!$T$3:$T$493))*IF(M682="",1,M682),"")</f>
        <v/>
      </c>
      <c r="S682" s="16" t="n">
        <v>5771.33</v>
      </c>
      <c r="T682" s="16" t="n">
        <v>264</v>
      </c>
      <c r="U682" s="16" t="n">
        <v>50</v>
      </c>
      <c r="V682" s="16" t="n">
        <v>116</v>
      </c>
      <c r="W682" s="16" t="n">
        <v>200</v>
      </c>
      <c r="X682" s="16" t="n">
        <v>116</v>
      </c>
      <c r="Y682" s="90" t="n"/>
      <c r="Z682" s="16" t="n">
        <v>0</v>
      </c>
      <c r="AA682" s="16" t="n">
        <v>0</v>
      </c>
      <c r="AB682" s="16">
        <f>SUM(S682:AA682)</f>
        <v/>
      </c>
      <c r="AC682" s="16" t="inlineStr">
        <is>
          <t>9098.00</t>
        </is>
      </c>
      <c r="AD682" s="16">
        <f>AC682*0.006</f>
        <v/>
      </c>
      <c r="AE682" s="16">
        <f>AC682*0.02</f>
        <v/>
      </c>
      <c r="AF682" s="16">
        <f>AC682-AD682-AE682</f>
        <v/>
      </c>
      <c r="AG682" s="16" t="n"/>
      <c r="AH682" s="16" t="n"/>
      <c r="AI682" s="16">
        <f>SUM(AG682:AH682)</f>
        <v/>
      </c>
      <c r="AJ682" s="16">
        <f>AF682-AB682+AG682+AH682</f>
        <v/>
      </c>
      <c r="AK682" s="16">
        <f>IF(C682="是","杭州","江西工厂")</f>
        <v/>
      </c>
      <c r="AL682" s="9" t="inlineStr">
        <is>
          <t>交易成功</t>
        </is>
      </c>
      <c r="AM682" s="93" t="inlineStr">
        <is>
          <t>202601272200118752140 4845715</t>
        </is>
      </c>
      <c r="AN682" s="16" t="inlineStr">
        <is>
          <t>退款成功</t>
        </is>
      </c>
      <c r="AO682" s="16" t="n">
        <v>200</v>
      </c>
      <c r="AP682" s="16" t="n"/>
      <c r="AQ682" s="9" t="inlineStr">
        <is>
          <t>0.8米黑胡桃柜定制，围板松木，背板实木多层板</t>
        </is>
      </c>
      <c r="AR682" t="inlineStr">
        <is>
          <t>[待填]成本/费用字段</t>
        </is>
      </c>
    </row>
    <row r="683" ht="24" customHeight="1">
      <c r="A683" s="15" t="inlineStr">
        <is>
          <t>淘宝</t>
        </is>
      </c>
      <c r="B683" s="14" t="inlineStr">
        <is>
          <t>3211079053600837177</t>
        </is>
      </c>
      <c r="C683" s="14" t="inlineStr">
        <is>
          <t>非已记录补单</t>
        </is>
      </c>
      <c r="D683" s="15" t="inlineStr">
        <is>
          <t>2026-01-27</t>
        </is>
      </c>
      <c r="E683" s="15" t="inlineStr">
        <is>
          <t>未知</t>
        </is>
      </c>
      <c r="F683" s="15" t="inlineStr">
        <is>
          <t>未知</t>
        </is>
      </c>
      <c r="G683" s="15" t="inlineStr">
        <is>
          <t>未知</t>
        </is>
      </c>
      <c r="H683" s="15" t="n"/>
      <c r="I683" s="15" t="inlineStr">
        <is>
          <t>P25250100405</t>
        </is>
      </c>
      <c r="J683" s="15" t="inlineStr">
        <is>
          <t>樱桃木窄柜 |樱桃木1米餐边柜</t>
        </is>
      </c>
      <c r="K683" s="15" t="inlineStr">
        <is>
          <t>窄柜-整柜洞石背板-1.2米</t>
        </is>
      </c>
      <c r="L683" s="15" t="n"/>
      <c r="M683" s="15" t="inlineStr">
        <is>
          <t>1</t>
        </is>
      </c>
      <c r="N683" s="15" t="n"/>
      <c r="O683" s="15" t="n"/>
      <c r="P683" s="15" t="n"/>
      <c r="Q683" s="15" t="n"/>
      <c r="R683" s="15">
        <f>IFERROR(SUMPRODUCT(('2-定价总表'!$A$3:$A$493="PPS"&amp;MID(I683,2,99))*('2-定价总表'!$C$3:$C$493=K683)*('2-定价总表'!$T$3:$T$493))*IF(M683="",1,M683),"")</f>
        <v/>
      </c>
      <c r="S683" s="90" t="n"/>
      <c r="T683" s="90" t="n"/>
      <c r="U683" s="90" t="n"/>
      <c r="V683" s="90" t="n"/>
      <c r="W683" s="90" t="n"/>
      <c r="X683" s="90" t="n"/>
      <c r="Y683" s="90" t="n"/>
      <c r="Z683" s="90" t="n"/>
      <c r="AA683" s="90" t="n"/>
      <c r="AB683" s="15">
        <f>SUM(S683:AA683)</f>
        <v/>
      </c>
      <c r="AC683" s="15" t="n"/>
      <c r="AD683" s="15">
        <f>AC683*0.006</f>
        <v/>
      </c>
      <c r="AE683" s="15">
        <f>AC683*0.02</f>
        <v/>
      </c>
      <c r="AF683" s="15">
        <f>AC683-AD683-AE683</f>
        <v/>
      </c>
      <c r="AG683" s="15" t="n"/>
      <c r="AH683" s="15" t="n"/>
      <c r="AI683" s="15">
        <f>SUM(AG683:AH683)</f>
        <v/>
      </c>
      <c r="AJ683" s="15">
        <f>AF683-AB683+AG683+AH683</f>
        <v/>
      </c>
      <c r="AK683" s="15">
        <f>IF(C683="是","杭州","江西工厂")</f>
        <v/>
      </c>
      <c r="AL683" s="6" t="inlineStr">
        <is>
          <t>交易关闭</t>
        </is>
      </c>
      <c r="AM683" s="94" t="inlineStr">
        <is>
          <t>—</t>
        </is>
      </c>
      <c r="AN683" s="15" t="inlineStr">
        <is>
          <t>没有申请退款</t>
        </is>
      </c>
      <c r="AO683" s="15" t="n">
        <v>0</v>
      </c>
      <c r="AP683" s="15" t="n"/>
      <c r="AQ683" s="6" t="inlineStr">
        <is>
          <t>0.8米黑胡桃柜定制，围板松木，背板实木多层板</t>
        </is>
      </c>
      <c r="AR683" t="inlineStr">
        <is>
          <t>✓</t>
        </is>
      </c>
    </row>
    <row r="684" ht="24" customHeight="1">
      <c r="A684" s="16" t="inlineStr">
        <is>
          <t>淘宝</t>
        </is>
      </c>
      <c r="B684" s="14" t="inlineStr">
        <is>
          <t>5037298850227109543</t>
        </is>
      </c>
      <c r="C684" s="14" t="inlineStr">
        <is>
          <t>非已记录补单</t>
        </is>
      </c>
      <c r="D684" s="16" t="inlineStr">
        <is>
          <t>2026-01-27</t>
        </is>
      </c>
      <c r="E684" s="16" t="inlineStr">
        <is>
          <t>杨君伟</t>
        </is>
      </c>
      <c r="F684" s="16" t="inlineStr">
        <is>
          <t>15786944344-6405</t>
        </is>
      </c>
      <c r="G684" s="16" t="inlineStr">
        <is>
          <t>浙江省 温州市 龙湾区 蒲州街道开元樾品园4栋1004号</t>
        </is>
      </c>
      <c r="H684" s="16" t="inlineStr">
        <is>
          <t>2026-01-30</t>
        </is>
      </c>
      <c r="I684" s="16" t="inlineStr">
        <is>
          <t>P24210070901</t>
        </is>
      </c>
      <c r="J684" s="16" t="inlineStr">
        <is>
          <t>榉木岩板餐桌 |榉木三角腿岩板餐桌</t>
        </is>
      </c>
      <c r="K684" s="16" t="inlineStr">
        <is>
          <t>榉木餐桌-1.2米</t>
        </is>
      </c>
      <c r="L684" s="16" t="inlineStr">
        <is>
          <t>否</t>
        </is>
      </c>
      <c r="M684" s="16" t="inlineStr">
        <is>
          <t>1</t>
        </is>
      </c>
      <c r="N684" s="16" t="n"/>
      <c r="O684" s="16" t="inlineStr">
        <is>
          <t>壹米滴答快运</t>
        </is>
      </c>
      <c r="P684" s="16" t="inlineStr">
        <is>
          <t>700898874724</t>
        </is>
      </c>
      <c r="Q684" s="16" t="inlineStr">
        <is>
          <t>P50372808385</t>
        </is>
      </c>
      <c r="R684" s="16">
        <f>IFERROR(SUMPRODUCT(('2-定价总表'!$A$3:$A$493="PPS"&amp;MID(I684,2,99))*('2-定价总表'!$C$3:$C$493=K684)*('2-定价总表'!$T$3:$T$493))*IF(M684="",1,M684),"")</f>
        <v/>
      </c>
      <c r="S684" s="16" t="n">
        <v>2025.5</v>
      </c>
      <c r="T684" s="16" t="n">
        <v>93</v>
      </c>
      <c r="U684" s="16" t="n">
        <v>30</v>
      </c>
      <c r="V684" s="16" t="n">
        <v>120</v>
      </c>
      <c r="W684" s="16" t="n">
        <v>0</v>
      </c>
      <c r="X684" s="16" t="n">
        <v>0</v>
      </c>
      <c r="Y684" s="90" t="n"/>
      <c r="Z684" s="16" t="n">
        <v>0</v>
      </c>
      <c r="AA684" s="16" t="n">
        <v>0</v>
      </c>
      <c r="AB684" s="16">
        <f>SUM(S684:AA684)</f>
        <v/>
      </c>
      <c r="AC684" s="16" t="inlineStr">
        <is>
          <t>2749.55</t>
        </is>
      </c>
      <c r="AD684" s="16">
        <f>AC684*0.006</f>
        <v/>
      </c>
      <c r="AE684" s="16">
        <f>AC684*0.02</f>
        <v/>
      </c>
      <c r="AF684" s="16">
        <f>AC684-AD684-AE684</f>
        <v/>
      </c>
      <c r="AG684" s="16" t="n"/>
      <c r="AH684" s="16" t="n"/>
      <c r="AI684" s="16">
        <f>SUM(AG684:AH684)</f>
        <v/>
      </c>
      <c r="AJ684" s="16">
        <f>AF684-AB684+AG684+AH684</f>
        <v/>
      </c>
      <c r="AK684" s="16">
        <f>IF(C684="是","杭州","江西工厂")</f>
        <v/>
      </c>
      <c r="AL684" s="9" t="inlineStr">
        <is>
          <t>交易成功</t>
        </is>
      </c>
      <c r="AM684" s="93" t="inlineStr">
        <is>
          <t>2026020111120520426700326703810</t>
        </is>
      </c>
      <c r="AN684" s="16" t="inlineStr">
        <is>
          <t>没有申请退款</t>
        </is>
      </c>
      <c r="AO684" s="16" t="n">
        <v>0</v>
      </c>
      <c r="AP684" s="16" t="n"/>
      <c r="AQ684" s="9" t="n"/>
      <c r="AR684" t="inlineStr">
        <is>
          <t>[待填]成本/费用字段</t>
        </is>
      </c>
    </row>
    <row r="685">
      <c r="A685" s="15" t="inlineStr">
        <is>
          <t>淘宝</t>
        </is>
      </c>
      <c r="B685" s="14" t="inlineStr">
        <is>
          <t>5036944645434035914</t>
        </is>
      </c>
      <c r="C685" s="14" t="inlineStr">
        <is>
          <t>非已记录补单</t>
        </is>
      </c>
      <c r="D685" s="15" t="inlineStr">
        <is>
          <t>2026-01-26</t>
        </is>
      </c>
      <c r="E685" s="15" t="inlineStr">
        <is>
          <t>未知</t>
        </is>
      </c>
      <c r="F685" s="15" t="inlineStr">
        <is>
          <t>未知</t>
        </is>
      </c>
      <c r="G685" s="15" t="inlineStr">
        <is>
          <t>未知</t>
        </is>
      </c>
      <c r="H685" s="15" t="n"/>
      <c r="I685" s="15" t="inlineStr">
        <is>
          <t>P23980010606</t>
        </is>
      </c>
      <c r="J685" s="15" t="inlineStr">
        <is>
          <t>畔色样块</t>
        </is>
      </c>
      <c r="K685" s="15" t="inlineStr">
        <is>
          <t>榉木样块</t>
        </is>
      </c>
      <c r="L685" s="15" t="n"/>
      <c r="M685" s="15" t="inlineStr">
        <is>
          <t>1</t>
        </is>
      </c>
      <c r="N685" s="15" t="n"/>
      <c r="O685" s="15" t="n"/>
      <c r="P685" s="15" t="n"/>
      <c r="Q685" s="15" t="n"/>
      <c r="R685" s="15">
        <f>IFERROR(SUMPRODUCT(('2-定价总表'!$A$3:$A$493="PPS"&amp;MID(I685,2,99))*('2-定价总表'!$C$3:$C$493=K685)*('2-定价总表'!$T$3:$T$493))*IF(M685="",1,M685),"")</f>
        <v/>
      </c>
      <c r="S685" s="90" t="n"/>
      <c r="T685" s="90" t="n"/>
      <c r="U685" s="90" t="n"/>
      <c r="V685" s="90" t="n"/>
      <c r="W685" s="90" t="n"/>
      <c r="X685" s="90" t="n"/>
      <c r="Y685" s="90" t="n"/>
      <c r="Z685" s="90" t="n"/>
      <c r="AA685" s="90" t="n"/>
      <c r="AB685" s="15">
        <f>SUM(S685:AA685)</f>
        <v/>
      </c>
      <c r="AC685" s="15" t="inlineStr">
        <is>
          <t>21.99</t>
        </is>
      </c>
      <c r="AD685" s="15">
        <f>AC685*0.006</f>
        <v/>
      </c>
      <c r="AE685" s="15">
        <f>AC685*0.02</f>
        <v/>
      </c>
      <c r="AF685" s="15">
        <f>AC685-AD685-AE685</f>
        <v/>
      </c>
      <c r="AG685" s="15" t="n"/>
      <c r="AH685" s="15" t="n"/>
      <c r="AI685" s="15">
        <f>SUM(AG685:AH685)</f>
        <v/>
      </c>
      <c r="AJ685" s="15">
        <f>AF685-AB685+AG685+AH685</f>
        <v/>
      </c>
      <c r="AK685" s="15">
        <f>IF(C685="是","杭州","江西工厂")</f>
        <v/>
      </c>
      <c r="AL685" s="6" t="inlineStr">
        <is>
          <t>交易关闭</t>
        </is>
      </c>
      <c r="AM685" s="94" t="inlineStr">
        <is>
          <t>—</t>
        </is>
      </c>
      <c r="AN685" s="15" t="inlineStr">
        <is>
          <t>退款成功</t>
        </is>
      </c>
      <c r="AO685" s="15" t="n">
        <v>22</v>
      </c>
      <c r="AP685" s="15" t="n"/>
      <c r="AQ685" s="6" t="n"/>
      <c r="AR685" t="inlineStr">
        <is>
          <t>✓</t>
        </is>
      </c>
    </row>
    <row r="686" ht="24" customHeight="1">
      <c r="A686" s="16" t="inlineStr">
        <is>
          <t>淘宝</t>
        </is>
      </c>
      <c r="B686" s="14" t="inlineStr">
        <is>
          <t>5036009222860872927</t>
        </is>
      </c>
      <c r="C686" s="14" t="inlineStr">
        <is>
          <t>是</t>
        </is>
      </c>
      <c r="D686" s="16" t="inlineStr">
        <is>
          <t>2026-01-26</t>
        </is>
      </c>
      <c r="E686" s="16" t="inlineStr">
        <is>
          <t>未知</t>
        </is>
      </c>
      <c r="F686" s="16" t="inlineStr">
        <is>
          <t>未知</t>
        </is>
      </c>
      <c r="G686" s="16" t="inlineStr">
        <is>
          <t>未知</t>
        </is>
      </c>
      <c r="H686" s="16" t="inlineStr">
        <is>
          <t>2026-01-27</t>
        </is>
      </c>
      <c r="I686" s="16" t="inlineStr">
        <is>
          <t>P25250100405</t>
        </is>
      </c>
      <c r="J686" s="16" t="inlineStr">
        <is>
          <t>樱桃木窄柜 |樱桃木1米餐边柜</t>
        </is>
      </c>
      <c r="K686" s="16" t="inlineStr">
        <is>
          <t>窄柜-整柜洞石背板-1.2米</t>
        </is>
      </c>
      <c r="L686" s="16" t="inlineStr">
        <is>
          <t>否</t>
        </is>
      </c>
      <c r="M686" s="16" t="inlineStr">
        <is>
          <t>1</t>
        </is>
      </c>
      <c r="N686" s="16" t="n"/>
      <c r="O686" s="16" t="inlineStr">
        <is>
          <t>圆通速递</t>
        </is>
      </c>
      <c r="P686" s="16" t="inlineStr">
        <is>
          <t>YT2581680068287</t>
        </is>
      </c>
      <c r="Q686" s="16" t="n"/>
      <c r="R686" s="16">
        <f>IFERROR(SUMPRODUCT(('2-定价总表'!$A$3:$A$493="PPS"&amp;MID(I686,2,99))*('2-定价总表'!$C$3:$C$493=K686)*('2-定价总表'!$T$3:$T$493))*IF(M686="",1,M686),"")</f>
        <v/>
      </c>
      <c r="S686" s="49" t="n"/>
      <c r="T686" s="16" t="n"/>
      <c r="U686" s="16" t="n"/>
      <c r="V686" s="16" t="n"/>
      <c r="W686" s="16" t="n"/>
      <c r="X686" s="16" t="n"/>
      <c r="Y686" s="16" t="n"/>
      <c r="Z686" s="16" t="n"/>
      <c r="AA686" s="16" t="n"/>
      <c r="AB686" s="16">
        <f>SUM(S686:AA686)</f>
        <v/>
      </c>
      <c r="AC686" s="16" t="inlineStr">
        <is>
          <t>70.00</t>
        </is>
      </c>
      <c r="AD686" s="16">
        <f>AC686*0.006</f>
        <v/>
      </c>
      <c r="AE686" s="16">
        <f>AC686*0.02</f>
        <v/>
      </c>
      <c r="AF686" s="16">
        <f>AC686-AD686-AE686</f>
        <v/>
      </c>
      <c r="AG686" s="16" t="n"/>
      <c r="AH686" s="16" t="n"/>
      <c r="AI686" s="16">
        <f>SUM(AG686:AH686)</f>
        <v/>
      </c>
      <c r="AJ686" s="16">
        <f>AF686-AB686+AG686+AH686</f>
        <v/>
      </c>
      <c r="AK686" s="16">
        <f>IF(C686="是","杭州","江西工厂")</f>
        <v/>
      </c>
      <c r="AL686" s="9" t="inlineStr">
        <is>
          <t>交易成功</t>
        </is>
      </c>
      <c r="AM686" s="92" t="inlineStr">
        <is>
          <t>待匹配</t>
        </is>
      </c>
      <c r="AN686" s="16" t="inlineStr">
        <is>
          <t>没有申请退款</t>
        </is>
      </c>
      <c r="AO686" s="16" t="n">
        <v>0</v>
      </c>
      <c r="AP686" s="16" t="n"/>
      <c r="AQ686" s="9" t="n"/>
      <c r="AR686" t="inlineStr">
        <is>
          <t>✓</t>
        </is>
      </c>
    </row>
    <row r="687" ht="24" customHeight="1">
      <c r="A687" s="15" t="inlineStr">
        <is>
          <t>淘宝</t>
        </is>
      </c>
      <c r="B687" s="14" t="inlineStr">
        <is>
          <t>3208401696575486078</t>
        </is>
      </c>
      <c r="C687" s="14" t="inlineStr">
        <is>
          <t>是</t>
        </is>
      </c>
      <c r="D687" s="15" t="inlineStr">
        <is>
          <t>2026-01-26</t>
        </is>
      </c>
      <c r="E687" s="15" t="inlineStr">
        <is>
          <t>未知</t>
        </is>
      </c>
      <c r="F687" s="15" t="inlineStr">
        <is>
          <t>未知</t>
        </is>
      </c>
      <c r="G687" s="15" t="inlineStr">
        <is>
          <t>未知</t>
        </is>
      </c>
      <c r="H687" s="15" t="inlineStr">
        <is>
          <t>2026-01-27</t>
        </is>
      </c>
      <c r="I687" s="15" t="inlineStr">
        <is>
          <t>P24210070901</t>
        </is>
      </c>
      <c r="J687" s="15" t="inlineStr">
        <is>
          <t>榉木岩板餐桌 |榉木三角腿岩板餐桌</t>
        </is>
      </c>
      <c r="K687" s="15" t="inlineStr">
        <is>
          <t>榉木餐桌-1.2米</t>
        </is>
      </c>
      <c r="L687" s="15" t="inlineStr">
        <is>
          <t>否</t>
        </is>
      </c>
      <c r="M687" s="15" t="inlineStr">
        <is>
          <t>1</t>
        </is>
      </c>
      <c r="N687" s="15" t="n"/>
      <c r="O687" s="15" t="inlineStr">
        <is>
          <t>圆通速递</t>
        </is>
      </c>
      <c r="P687" s="15" t="inlineStr">
        <is>
          <t>YT2541343318131</t>
        </is>
      </c>
      <c r="Q687" s="15" t="n"/>
      <c r="R687" s="15">
        <f>IFERROR(SUMPRODUCT(('2-定价总表'!$A$3:$A$493="PPS"&amp;MID(I687,2,99))*('2-定价总表'!$C$3:$C$493=K687)*('2-定价总表'!$T$3:$T$493))*IF(M687="",1,M687),"")</f>
        <v/>
      </c>
      <c r="S687" s="49" t="n"/>
      <c r="T687" s="15" t="n"/>
      <c r="U687" s="15" t="n"/>
      <c r="V687" s="15" t="n"/>
      <c r="W687" s="15" t="n"/>
      <c r="X687" s="15" t="n"/>
      <c r="Y687" s="15" t="n"/>
      <c r="Z687" s="15" t="n"/>
      <c r="AA687" s="15" t="n"/>
      <c r="AB687" s="15">
        <f>SUM(S687:AA687)</f>
        <v/>
      </c>
      <c r="AC687" s="15" t="inlineStr">
        <is>
          <t>60.00</t>
        </is>
      </c>
      <c r="AD687" s="15">
        <f>AC687*0.006</f>
        <v/>
      </c>
      <c r="AE687" s="15">
        <f>AC687*0.02</f>
        <v/>
      </c>
      <c r="AF687" s="15">
        <f>AC687-AD687-AE687</f>
        <v/>
      </c>
      <c r="AG687" s="15" t="n"/>
      <c r="AH687" s="15" t="n"/>
      <c r="AI687" s="15">
        <f>SUM(AG687:AH687)</f>
        <v/>
      </c>
      <c r="AJ687" s="15">
        <f>AF687-AB687+AG687+AH687</f>
        <v/>
      </c>
      <c r="AK687" s="15">
        <f>IF(C687="是","杭州","江西工厂")</f>
        <v/>
      </c>
      <c r="AL687" s="6" t="inlineStr">
        <is>
          <t>交易成功</t>
        </is>
      </c>
      <c r="AM687" s="92" t="inlineStr">
        <is>
          <t>待匹配</t>
        </is>
      </c>
      <c r="AN687" s="15" t="inlineStr">
        <is>
          <t>没有申请退款</t>
        </is>
      </c>
      <c r="AO687" s="15" t="n">
        <v>0</v>
      </c>
      <c r="AP687" s="15" t="n"/>
      <c r="AQ687" s="6" t="n"/>
      <c r="AR687" t="inlineStr">
        <is>
          <t>✓</t>
        </is>
      </c>
    </row>
    <row r="688" ht="48" customHeight="1">
      <c r="A688" s="16" t="inlineStr">
        <is>
          <t>淘宝</t>
        </is>
      </c>
      <c r="B688" s="14" t="inlineStr">
        <is>
          <t>3207444423899250058</t>
        </is>
      </c>
      <c r="C688" s="14" t="inlineStr">
        <is>
          <t>是</t>
        </is>
      </c>
      <c r="D688" s="16" t="inlineStr">
        <is>
          <t>2026-01-25</t>
        </is>
      </c>
      <c r="E688" s="16" t="inlineStr">
        <is>
          <t>未知</t>
        </is>
      </c>
      <c r="F688" s="16" t="inlineStr">
        <is>
          <t>未知</t>
        </is>
      </c>
      <c r="G688" s="16" t="inlineStr">
        <is>
          <t>未知</t>
        </is>
      </c>
      <c r="H688" s="16" t="inlineStr">
        <is>
          <t>2026-01-27</t>
        </is>
      </c>
      <c r="I688" s="16" t="inlineStr">
        <is>
          <t>P24250080801</t>
        </is>
      </c>
      <c r="J688" s="16" t="inlineStr">
        <is>
          <t>洞石餐边柜 |樱桃木洞石餐边大柜 |樱桃木洞石模块餐边柜</t>
        </is>
      </c>
      <c r="K688" s="16" t="inlineStr">
        <is>
          <t>洞石餐边柜-洞石整柜2.1米（多抽组合）（分类抽屉+玻璃移门+开门）</t>
        </is>
      </c>
      <c r="L688" s="16" t="inlineStr">
        <is>
          <t>否</t>
        </is>
      </c>
      <c r="M688" s="16" t="inlineStr">
        <is>
          <t>1</t>
        </is>
      </c>
      <c r="N688" s="16" t="n"/>
      <c r="O688" s="16" t="inlineStr">
        <is>
          <t>圆通速递</t>
        </is>
      </c>
      <c r="P688" s="16" t="inlineStr">
        <is>
          <t>YT2541343334003</t>
        </is>
      </c>
      <c r="Q688" s="16" t="n"/>
      <c r="R688" s="16">
        <f>IFERROR(SUMPRODUCT(('2-定价总表'!$A$3:$A$493="PPS"&amp;MID(I688,2,99))*('2-定价总表'!$C$3:$C$493=K688)*('2-定价总表'!$T$3:$T$493))*IF(M688="",1,M688),"")</f>
        <v/>
      </c>
      <c r="S688" s="49" t="n"/>
      <c r="T688" s="16" t="n"/>
      <c r="U688" s="16" t="n"/>
      <c r="V688" s="16" t="n"/>
      <c r="W688" s="16" t="n"/>
      <c r="X688" s="16" t="n"/>
      <c r="Y688" s="16" t="n"/>
      <c r="Z688" s="16" t="n"/>
      <c r="AA688" s="16" t="n"/>
      <c r="AB688" s="16">
        <f>SUM(S688:AA688)</f>
        <v/>
      </c>
      <c r="AC688" s="16" t="inlineStr">
        <is>
          <t>55.00</t>
        </is>
      </c>
      <c r="AD688" s="16">
        <f>AC688*0.006</f>
        <v/>
      </c>
      <c r="AE688" s="16">
        <f>AC688*0.02</f>
        <v/>
      </c>
      <c r="AF688" s="16">
        <f>AC688-AD688-AE688</f>
        <v/>
      </c>
      <c r="AG688" s="16" t="n"/>
      <c r="AH688" s="16" t="n"/>
      <c r="AI688" s="16">
        <f>SUM(AG688:AH688)</f>
        <v/>
      </c>
      <c r="AJ688" s="16">
        <f>AF688-AB688+AG688+AH688</f>
        <v/>
      </c>
      <c r="AK688" s="16">
        <f>IF(C688="是","杭州","江西工厂")</f>
        <v/>
      </c>
      <c r="AL688" s="9" t="inlineStr">
        <is>
          <t>交易成功</t>
        </is>
      </c>
      <c r="AM688" s="92" t="inlineStr">
        <is>
          <t>待匹配</t>
        </is>
      </c>
      <c r="AN688" s="16" t="inlineStr">
        <is>
          <t>没有申请退款</t>
        </is>
      </c>
      <c r="AO688" s="16" t="n">
        <v>0</v>
      </c>
      <c r="AP688" s="16" t="n"/>
      <c r="AQ688" s="9" t="n"/>
      <c r="AR688" t="inlineStr">
        <is>
          <t>✓</t>
        </is>
      </c>
    </row>
    <row r="689" ht="24" customHeight="1">
      <c r="A689" s="15" t="inlineStr">
        <is>
          <t>淘宝</t>
        </is>
      </c>
      <c r="B689" s="14" t="inlineStr">
        <is>
          <t>3206808408454100965</t>
        </is>
      </c>
      <c r="C689" s="14" t="inlineStr">
        <is>
          <t>非已记录补单</t>
        </is>
      </c>
      <c r="D689" s="15" t="inlineStr">
        <is>
          <t>2026-01-25</t>
        </is>
      </c>
      <c r="E689" s="15" t="inlineStr">
        <is>
          <t>未知</t>
        </is>
      </c>
      <c r="F689" s="15" t="inlineStr">
        <is>
          <t>未知</t>
        </is>
      </c>
      <c r="G689" s="15" t="inlineStr">
        <is>
          <t>未知</t>
        </is>
      </c>
      <c r="H689" s="15" t="n"/>
      <c r="I689" s="15" t="inlineStr">
        <is>
          <t>P23160010401</t>
        </is>
      </c>
      <c r="J689" s="15" t="inlineStr">
        <is>
          <t>云朵沙发</t>
        </is>
      </c>
      <c r="K689" s="15" t="inlineStr">
        <is>
          <t>2023款沙发-135 单人位</t>
        </is>
      </c>
      <c r="L689" s="15" t="n"/>
      <c r="M689" s="15" t="inlineStr">
        <is>
          <t>1</t>
        </is>
      </c>
      <c r="N689" s="15" t="n"/>
      <c r="O689" s="15" t="n"/>
      <c r="P689" s="15" t="n"/>
      <c r="Q689" s="15" t="n"/>
      <c r="R689" s="15">
        <f>IFERROR(SUMPRODUCT(('2-定价总表'!$A$3:$A$493="PPS"&amp;MID(I689,2,99))*('2-定价总表'!$C$3:$C$493=K689)*('2-定价总表'!$T$3:$T$493))*IF(M689="",1,M689),"")</f>
        <v/>
      </c>
      <c r="S689" s="90" t="n"/>
      <c r="T689" s="90" t="n"/>
      <c r="U689" s="90" t="n"/>
      <c r="V689" s="90" t="n"/>
      <c r="W689" s="90" t="n"/>
      <c r="X689" s="90" t="n"/>
      <c r="Y689" s="90" t="n"/>
      <c r="Z689" s="90" t="n"/>
      <c r="AA689" s="90" t="n"/>
      <c r="AB689" s="15">
        <f>SUM(S689:AA689)</f>
        <v/>
      </c>
      <c r="AC689" s="15" t="n"/>
      <c r="AD689" s="15">
        <f>AC689*0.006</f>
        <v/>
      </c>
      <c r="AE689" s="15">
        <f>AC689*0.02</f>
        <v/>
      </c>
      <c r="AF689" s="15">
        <f>AC689-AD689-AE689</f>
        <v/>
      </c>
      <c r="AG689" s="15" t="n"/>
      <c r="AH689" s="15" t="n"/>
      <c r="AI689" s="15">
        <f>SUM(AG689:AH689)</f>
        <v/>
      </c>
      <c r="AJ689" s="15">
        <f>AF689-AB689+AG689+AH689</f>
        <v/>
      </c>
      <c r="AK689" s="15">
        <f>IF(C689="是","杭州","江西工厂")</f>
        <v/>
      </c>
      <c r="AL689" s="6" t="inlineStr">
        <is>
          <t>交易关闭</t>
        </is>
      </c>
      <c r="AM689" s="94" t="inlineStr">
        <is>
          <t>—</t>
        </is>
      </c>
      <c r="AN689" s="15" t="inlineStr">
        <is>
          <t>没有申请退款</t>
        </is>
      </c>
      <c r="AO689" s="15" t="n">
        <v>0</v>
      </c>
      <c r="AP689" s="15" t="n"/>
      <c r="AQ689" s="6" t="n"/>
      <c r="AR689" t="inlineStr">
        <is>
          <t>✓</t>
        </is>
      </c>
    </row>
    <row r="690" ht="24" customHeight="1">
      <c r="A690" s="16" t="inlineStr">
        <is>
          <t>淘宝</t>
        </is>
      </c>
      <c r="B690" s="14" t="inlineStr">
        <is>
          <t>3206808408455100965</t>
        </is>
      </c>
      <c r="C690" s="14" t="inlineStr">
        <is>
          <t>非已记录补单</t>
        </is>
      </c>
      <c r="D690" s="16" t="inlineStr">
        <is>
          <t>2026-01-25</t>
        </is>
      </c>
      <c r="E690" s="16" t="inlineStr">
        <is>
          <t>未知</t>
        </is>
      </c>
      <c r="F690" s="16" t="inlineStr">
        <is>
          <t>未知</t>
        </is>
      </c>
      <c r="G690" s="16" t="inlineStr">
        <is>
          <t>未知</t>
        </is>
      </c>
      <c r="H690" s="16" t="n"/>
      <c r="I690" s="16" t="inlineStr">
        <is>
          <t>P26990090428</t>
        </is>
      </c>
      <c r="J690" s="16" t="inlineStr">
        <is>
          <t>淘宝自动生成sku-送货入户</t>
        </is>
      </c>
      <c r="K690" s="16" t="inlineStr">
        <is>
          <t>淘宝自动生成sku-送货入户</t>
        </is>
      </c>
      <c r="L690" s="16" t="n"/>
      <c r="M690" s="16" t="inlineStr">
        <is>
          <t>1</t>
        </is>
      </c>
      <c r="N690" s="16" t="n"/>
      <c r="O690" s="16" t="n"/>
      <c r="P690" s="16" t="n"/>
      <c r="Q690" s="16" t="n"/>
      <c r="R690" s="16">
        <f>IFERROR(SUMPRODUCT(('2-定价总表'!$A$3:$A$493="PPS"&amp;MID(I690,2,99))*('2-定价总表'!$C$3:$C$493=K690)*('2-定价总表'!$T$3:$T$493))*IF(M690="",1,M690),"")</f>
        <v/>
      </c>
      <c r="S690" s="90" t="n"/>
      <c r="T690" s="90" t="n"/>
      <c r="U690" s="90" t="n"/>
      <c r="V690" s="90" t="n"/>
      <c r="W690" s="90" t="n"/>
      <c r="X690" s="90" t="n"/>
      <c r="Y690" s="90" t="n"/>
      <c r="Z690" s="90" t="n"/>
      <c r="AA690" s="90" t="n"/>
      <c r="AB690" s="16">
        <f>SUM(S690:AA690)</f>
        <v/>
      </c>
      <c r="AC690" s="16" t="n"/>
      <c r="AD690" s="16">
        <f>AC690*0.006</f>
        <v/>
      </c>
      <c r="AE690" s="16">
        <f>AC690*0.02</f>
        <v/>
      </c>
      <c r="AF690" s="16">
        <f>AC690-AD690-AE690</f>
        <v/>
      </c>
      <c r="AG690" s="16" t="n"/>
      <c r="AH690" s="16" t="n"/>
      <c r="AI690" s="16">
        <f>SUM(AG690:AH690)</f>
        <v/>
      </c>
      <c r="AJ690" s="16">
        <f>AF690-AB690+AG690+AH690</f>
        <v/>
      </c>
      <c r="AK690" s="16">
        <f>IF(C690="是","杭州","江西工厂")</f>
        <v/>
      </c>
      <c r="AL690" s="9" t="inlineStr">
        <is>
          <t>交易关闭</t>
        </is>
      </c>
      <c r="AM690" s="94" t="inlineStr">
        <is>
          <t>—</t>
        </is>
      </c>
      <c r="AN690" s="16" t="inlineStr">
        <is>
          <t>没有申请退款</t>
        </is>
      </c>
      <c r="AO690" s="16" t="n">
        <v>0</v>
      </c>
      <c r="AP690" s="16" t="n"/>
      <c r="AQ690" s="9" t="n"/>
      <c r="AR690" t="inlineStr">
        <is>
          <t>✓</t>
        </is>
      </c>
    </row>
    <row r="691" ht="24" customHeight="1">
      <c r="A691" s="15" t="inlineStr">
        <is>
          <t>淘宝</t>
        </is>
      </c>
      <c r="B691" s="14" t="inlineStr">
        <is>
          <t>3205892497850758386</t>
        </is>
      </c>
      <c r="C691" s="14" t="inlineStr">
        <is>
          <t>非已记录补单</t>
        </is>
      </c>
      <c r="D691" s="15" t="inlineStr">
        <is>
          <t>2026-01-25</t>
        </is>
      </c>
      <c r="E691" s="15" t="inlineStr">
        <is>
          <t>未知</t>
        </is>
      </c>
      <c r="F691" s="15" t="inlineStr">
        <is>
          <t>未知</t>
        </is>
      </c>
      <c r="G691" s="15" t="inlineStr">
        <is>
          <t>未知</t>
        </is>
      </c>
      <c r="H691" s="15" t="n"/>
      <c r="I691" s="15" t="inlineStr">
        <is>
          <t>P25250100405</t>
        </is>
      </c>
      <c r="J691" s="15" t="inlineStr">
        <is>
          <t>樱桃木窄柜 |樱桃木1米餐边柜</t>
        </is>
      </c>
      <c r="K691" s="15" t="inlineStr">
        <is>
          <t>窄柜-整柜洞石背板-1.2米</t>
        </is>
      </c>
      <c r="L691" s="15" t="n"/>
      <c r="M691" s="15" t="inlineStr">
        <is>
          <t>1</t>
        </is>
      </c>
      <c r="N691" s="15" t="n"/>
      <c r="O691" s="15" t="n"/>
      <c r="P691" s="15" t="n"/>
      <c r="Q691" s="15" t="n"/>
      <c r="R691" s="15">
        <f>IFERROR(SUMPRODUCT(('2-定价总表'!$A$3:$A$493="PPS"&amp;MID(I691,2,99))*('2-定价总表'!$C$3:$C$493=K691)*('2-定价总表'!$T$3:$T$493))*IF(M691="",1,M691),"")</f>
        <v/>
      </c>
      <c r="S691" s="90" t="n"/>
      <c r="T691" s="90" t="n"/>
      <c r="U691" s="90" t="n"/>
      <c r="V691" s="90" t="n"/>
      <c r="W691" s="90" t="n"/>
      <c r="X691" s="90" t="n"/>
      <c r="Y691" s="90" t="n"/>
      <c r="Z691" s="90" t="n"/>
      <c r="AA691" s="90" t="n"/>
      <c r="AB691" s="15">
        <f>SUM(S691:AA691)</f>
        <v/>
      </c>
      <c r="AC691" s="15" t="n"/>
      <c r="AD691" s="15">
        <f>AC691*0.006</f>
        <v/>
      </c>
      <c r="AE691" s="15">
        <f>AC691*0.02</f>
        <v/>
      </c>
      <c r="AF691" s="15">
        <f>AC691-AD691-AE691</f>
        <v/>
      </c>
      <c r="AG691" s="15" t="n"/>
      <c r="AH691" s="15" t="n"/>
      <c r="AI691" s="15">
        <f>SUM(AG691:AH691)</f>
        <v/>
      </c>
      <c r="AJ691" s="15">
        <f>AF691-AB691+AG691+AH691</f>
        <v/>
      </c>
      <c r="AK691" s="15">
        <f>IF(C691="是","杭州","江西工厂")</f>
        <v/>
      </c>
      <c r="AL691" s="6" t="inlineStr">
        <is>
          <t>交易关闭</t>
        </is>
      </c>
      <c r="AM691" s="94" t="inlineStr">
        <is>
          <t>—</t>
        </is>
      </c>
      <c r="AN691" s="15" t="inlineStr">
        <is>
          <t>没有申请退款</t>
        </is>
      </c>
      <c r="AO691" s="15" t="n">
        <v>0</v>
      </c>
      <c r="AP691" s="15" t="n"/>
      <c r="AQ691" s="6" t="n"/>
      <c r="AR691" t="inlineStr">
        <is>
          <t>✓</t>
        </is>
      </c>
    </row>
    <row r="692" ht="24" customHeight="1">
      <c r="A692" s="16" t="inlineStr">
        <is>
          <t>淘宝</t>
        </is>
      </c>
      <c r="B692" s="14" t="inlineStr">
        <is>
          <t>5032517436502295026</t>
        </is>
      </c>
      <c r="C692" s="14" t="inlineStr">
        <is>
          <t>是</t>
        </is>
      </c>
      <c r="D692" s="16" t="inlineStr">
        <is>
          <t>2026-01-24</t>
        </is>
      </c>
      <c r="E692" s="16" t="inlineStr">
        <is>
          <t>未知</t>
        </is>
      </c>
      <c r="F692" s="16" t="inlineStr">
        <is>
          <t>未知</t>
        </is>
      </c>
      <c r="G692" s="16" t="inlineStr">
        <is>
          <t>未知</t>
        </is>
      </c>
      <c r="H692" s="16" t="inlineStr">
        <is>
          <t>2026-01-26</t>
        </is>
      </c>
      <c r="I692" s="16" t="inlineStr">
        <is>
          <t>P25250100405</t>
        </is>
      </c>
      <c r="J692" s="16" t="inlineStr">
        <is>
          <t>樱桃木窄柜 |樱桃木1米餐边柜</t>
        </is>
      </c>
      <c r="K692" s="16" t="inlineStr">
        <is>
          <t>窄柜-整柜洞石背板-1.2米</t>
        </is>
      </c>
      <c r="L692" s="16" t="inlineStr">
        <is>
          <t>否</t>
        </is>
      </c>
      <c r="M692" s="16" t="inlineStr">
        <is>
          <t>1</t>
        </is>
      </c>
      <c r="N692" s="16" t="n"/>
      <c r="O692" s="16" t="inlineStr">
        <is>
          <t>圆通速递</t>
        </is>
      </c>
      <c r="P692" s="16" t="inlineStr">
        <is>
          <t>YT2536832873628</t>
        </is>
      </c>
      <c r="Q692" s="16" t="n"/>
      <c r="R692" s="16">
        <f>IFERROR(SUMPRODUCT(('2-定价总表'!$A$3:$A$493="PPS"&amp;MID(I692,2,99))*('2-定价总表'!$C$3:$C$493=K692)*('2-定价总表'!$T$3:$T$493))*IF(M692="",1,M692),"")</f>
        <v/>
      </c>
      <c r="S692" s="49" t="n"/>
      <c r="T692" s="16" t="n"/>
      <c r="U692" s="16" t="n"/>
      <c r="V692" s="16" t="n"/>
      <c r="W692" s="16" t="n"/>
      <c r="X692" s="16" t="n"/>
      <c r="Y692" s="16" t="n"/>
      <c r="Z692" s="16" t="n"/>
      <c r="AA692" s="16" t="n"/>
      <c r="AB692" s="16">
        <f>SUM(S692:AA692)</f>
        <v/>
      </c>
      <c r="AC692" s="16" t="inlineStr">
        <is>
          <t>53.00</t>
        </is>
      </c>
      <c r="AD692" s="16">
        <f>AC692*0.006</f>
        <v/>
      </c>
      <c r="AE692" s="16">
        <f>AC692*0.02</f>
        <v/>
      </c>
      <c r="AF692" s="16">
        <f>AC692-AD692-AE692</f>
        <v/>
      </c>
      <c r="AG692" s="16" t="n"/>
      <c r="AH692" s="16" t="n"/>
      <c r="AI692" s="16">
        <f>SUM(AG692:AH692)</f>
        <v/>
      </c>
      <c r="AJ692" s="16">
        <f>AF692-AB692+AG692+AH692</f>
        <v/>
      </c>
      <c r="AK692" s="16">
        <f>IF(C692="是","杭州","江西工厂")</f>
        <v/>
      </c>
      <c r="AL692" s="9" t="inlineStr">
        <is>
          <t>交易成功</t>
        </is>
      </c>
      <c r="AM692" s="92" t="inlineStr">
        <is>
          <t>待匹配</t>
        </is>
      </c>
      <c r="AN692" s="16" t="inlineStr">
        <is>
          <t>没有申请退款</t>
        </is>
      </c>
      <c r="AO692" s="16" t="n">
        <v>0</v>
      </c>
      <c r="AP692" s="16" t="n"/>
      <c r="AQ692" s="9" t="n"/>
      <c r="AR692" t="inlineStr">
        <is>
          <t>✓</t>
        </is>
      </c>
    </row>
    <row r="693" ht="24" customHeight="1">
      <c r="A693" s="15" t="inlineStr">
        <is>
          <t>淘宝</t>
        </is>
      </c>
      <c r="B693" s="14" t="inlineStr">
        <is>
          <t>5032513656398295026</t>
        </is>
      </c>
      <c r="C693" s="14" t="inlineStr">
        <is>
          <t>非已记录补单</t>
        </is>
      </c>
      <c r="D693" s="15" t="inlineStr">
        <is>
          <t>2026-01-24</t>
        </is>
      </c>
      <c r="E693" s="15" t="inlineStr">
        <is>
          <t>未知</t>
        </is>
      </c>
      <c r="F693" s="15" t="inlineStr">
        <is>
          <t>未知</t>
        </is>
      </c>
      <c r="G693" s="15" t="inlineStr">
        <is>
          <t>未知</t>
        </is>
      </c>
      <c r="H693" s="15" t="n"/>
      <c r="I693" s="15" t="inlineStr">
        <is>
          <t>P25250100405</t>
        </is>
      </c>
      <c r="J693" s="15" t="inlineStr">
        <is>
          <t>樱桃木窄柜 |樱桃木1米餐边柜</t>
        </is>
      </c>
      <c r="K693" s="15" t="inlineStr">
        <is>
          <t>窄柜-整柜洞石背板-1.2米</t>
        </is>
      </c>
      <c r="L693" s="15" t="n"/>
      <c r="M693" s="15" t="inlineStr">
        <is>
          <t>1</t>
        </is>
      </c>
      <c r="N693" s="15" t="n"/>
      <c r="O693" s="15" t="n"/>
      <c r="P693" s="15" t="n"/>
      <c r="Q693" s="15" t="n"/>
      <c r="R693" s="15">
        <f>IFERROR(SUMPRODUCT(('2-定价总表'!$A$3:$A$493="PPS"&amp;MID(I693,2,99))*('2-定价总表'!$C$3:$C$493=K693)*('2-定价总表'!$T$3:$T$493))*IF(M693="",1,M693),"")</f>
        <v/>
      </c>
      <c r="S693" s="90" t="n"/>
      <c r="T693" s="90" t="n"/>
      <c r="U693" s="90" t="n"/>
      <c r="V693" s="90" t="n"/>
      <c r="W693" s="90" t="n"/>
      <c r="X693" s="90" t="n"/>
      <c r="Y693" s="90" t="n"/>
      <c r="Z693" s="90" t="n"/>
      <c r="AA693" s="90" t="n"/>
      <c r="AB693" s="15">
        <f>SUM(S693:AA693)</f>
        <v/>
      </c>
      <c r="AC693" s="15" t="n"/>
      <c r="AD693" s="15">
        <f>AC693*0.006</f>
        <v/>
      </c>
      <c r="AE693" s="15">
        <f>AC693*0.02</f>
        <v/>
      </c>
      <c r="AF693" s="15">
        <f>AC693-AD693-AE693</f>
        <v/>
      </c>
      <c r="AG693" s="15" t="n"/>
      <c r="AH693" s="15" t="n"/>
      <c r="AI693" s="15">
        <f>SUM(AG693:AH693)</f>
        <v/>
      </c>
      <c r="AJ693" s="15">
        <f>AF693-AB693+AG693+AH693</f>
        <v/>
      </c>
      <c r="AK693" s="15">
        <f>IF(C693="是","杭州","江西工厂")</f>
        <v/>
      </c>
      <c r="AL693" s="6" t="inlineStr">
        <is>
          <t>交易关闭</t>
        </is>
      </c>
      <c r="AM693" s="94" t="inlineStr">
        <is>
          <t>—</t>
        </is>
      </c>
      <c r="AN693" s="15" t="inlineStr">
        <is>
          <t>没有申请退款</t>
        </is>
      </c>
      <c r="AO693" s="15" t="n">
        <v>0</v>
      </c>
      <c r="AP693" s="15" t="n"/>
      <c r="AQ693" s="6" t="n"/>
      <c r="AR693" t="inlineStr">
        <is>
          <t>✓</t>
        </is>
      </c>
    </row>
    <row r="694" ht="48" customHeight="1">
      <c r="A694" s="16" t="inlineStr">
        <is>
          <t>淘宝</t>
        </is>
      </c>
      <c r="B694" s="14" t="inlineStr">
        <is>
          <t>5032149842932413422</t>
        </is>
      </c>
      <c r="C694" s="14" t="inlineStr">
        <is>
          <t>是</t>
        </is>
      </c>
      <c r="D694" s="16" t="inlineStr">
        <is>
          <t>2026-01-24</t>
        </is>
      </c>
      <c r="E694" s="16" t="inlineStr">
        <is>
          <t>未知</t>
        </is>
      </c>
      <c r="F694" s="16" t="inlineStr">
        <is>
          <t>未知</t>
        </is>
      </c>
      <c r="G694" s="16" t="inlineStr">
        <is>
          <t>未知</t>
        </is>
      </c>
      <c r="H694" s="16" t="inlineStr">
        <is>
          <t>2026-01-26</t>
        </is>
      </c>
      <c r="I694" s="16" t="inlineStr">
        <is>
          <t>P24250080801</t>
        </is>
      </c>
      <c r="J694" s="16" t="inlineStr">
        <is>
          <t>洞石餐边柜 |樱桃木洞石餐边大柜 |樱桃木洞石模块餐边柜</t>
        </is>
      </c>
      <c r="K694" s="16" t="inlineStr">
        <is>
          <t>洞石餐边柜-洞石整柜2.1米（多抽组合）（分类抽屉+玻璃移门+开门）</t>
        </is>
      </c>
      <c r="L694" s="16" t="inlineStr">
        <is>
          <t>否</t>
        </is>
      </c>
      <c r="M694" s="16" t="inlineStr">
        <is>
          <t>1</t>
        </is>
      </c>
      <c r="N694" s="16" t="n"/>
      <c r="O694" s="16" t="inlineStr">
        <is>
          <t>圆通速递</t>
        </is>
      </c>
      <c r="P694" s="16" t="inlineStr">
        <is>
          <t>YT2541266160956</t>
        </is>
      </c>
      <c r="Q694" s="16" t="n"/>
      <c r="R694" s="16">
        <f>IFERROR(SUMPRODUCT(('2-定价总表'!$A$3:$A$493="PPS"&amp;MID(I694,2,99))*('2-定价总表'!$C$3:$C$493=K694)*('2-定价总表'!$T$3:$T$493))*IF(M694="",1,M694),"")</f>
        <v/>
      </c>
      <c r="S694" s="49" t="n"/>
      <c r="T694" s="16" t="n"/>
      <c r="U694" s="16" t="n"/>
      <c r="V694" s="16" t="n"/>
      <c r="W694" s="16" t="n"/>
      <c r="X694" s="16" t="n"/>
      <c r="Y694" s="16" t="n"/>
      <c r="Z694" s="16" t="n"/>
      <c r="AA694" s="16" t="n"/>
      <c r="AB694" s="16">
        <f>SUM(S694:AA694)</f>
        <v/>
      </c>
      <c r="AC694" s="16" t="inlineStr">
        <is>
          <t>55.00</t>
        </is>
      </c>
      <c r="AD694" s="16">
        <f>AC694*0.006</f>
        <v/>
      </c>
      <c r="AE694" s="16">
        <f>AC694*0.02</f>
        <v/>
      </c>
      <c r="AF694" s="16">
        <f>AC694-AD694-AE694</f>
        <v/>
      </c>
      <c r="AG694" s="16" t="n"/>
      <c r="AH694" s="16" t="n"/>
      <c r="AI694" s="16">
        <f>SUM(AG694:AH694)</f>
        <v/>
      </c>
      <c r="AJ694" s="16">
        <f>AF694-AB694+AG694+AH694</f>
        <v/>
      </c>
      <c r="AK694" s="16">
        <f>IF(C694="是","杭州","江西工厂")</f>
        <v/>
      </c>
      <c r="AL694" s="9" t="inlineStr">
        <is>
          <t>交易成功</t>
        </is>
      </c>
      <c r="AM694" s="92" t="inlineStr">
        <is>
          <t>待匹配</t>
        </is>
      </c>
      <c r="AN694" s="16" t="inlineStr">
        <is>
          <t>没有申请退款</t>
        </is>
      </c>
      <c r="AO694" s="16" t="n">
        <v>0</v>
      </c>
      <c r="AP694" s="16" t="n"/>
      <c r="AQ694" s="9" t="n"/>
      <c r="AR694" t="inlineStr">
        <is>
          <t>✓</t>
        </is>
      </c>
    </row>
    <row r="695" ht="24" customHeight="1">
      <c r="A695" s="15" t="inlineStr">
        <is>
          <t>淘宝</t>
        </is>
      </c>
      <c r="B695" s="14" t="inlineStr">
        <is>
          <t>3204647367620870172</t>
        </is>
      </c>
      <c r="C695" s="14" t="inlineStr">
        <is>
          <t>是</t>
        </is>
      </c>
      <c r="D695" s="15" t="inlineStr">
        <is>
          <t>2026-01-24</t>
        </is>
      </c>
      <c r="E695" s="15" t="inlineStr">
        <is>
          <t>未知</t>
        </is>
      </c>
      <c r="F695" s="15" t="inlineStr">
        <is>
          <t>未知</t>
        </is>
      </c>
      <c r="G695" s="15" t="inlineStr">
        <is>
          <t>未知</t>
        </is>
      </c>
      <c r="H695" s="15" t="inlineStr">
        <is>
          <t>2026-01-26</t>
        </is>
      </c>
      <c r="I695" s="15" t="inlineStr">
        <is>
          <t>P24210070901</t>
        </is>
      </c>
      <c r="J695" s="15" t="inlineStr">
        <is>
          <t>榉木岩板餐桌 |榉木三角腿岩板餐桌</t>
        </is>
      </c>
      <c r="K695" s="15" t="inlineStr">
        <is>
          <t>榉木餐桌-1.2米</t>
        </is>
      </c>
      <c r="L695" s="15" t="inlineStr">
        <is>
          <t>否</t>
        </is>
      </c>
      <c r="M695" s="15" t="inlineStr">
        <is>
          <t>1</t>
        </is>
      </c>
      <c r="N695" s="15" t="n"/>
      <c r="O695" s="15" t="inlineStr">
        <is>
          <t>圆通速递</t>
        </is>
      </c>
      <c r="P695" s="15" t="inlineStr">
        <is>
          <t>YT2541266154326</t>
        </is>
      </c>
      <c r="Q695" s="15" t="n"/>
      <c r="R695" s="15">
        <f>IFERROR(SUMPRODUCT(('2-定价总表'!$A$3:$A$493="PPS"&amp;MID(I695,2,99))*('2-定价总表'!$C$3:$C$493=K695)*('2-定价总表'!$T$3:$T$493))*IF(M695="",1,M695),"")</f>
        <v/>
      </c>
      <c r="S695" s="49" t="n"/>
      <c r="T695" s="15" t="n"/>
      <c r="U695" s="15" t="n"/>
      <c r="V695" s="15" t="n"/>
      <c r="W695" s="15" t="n"/>
      <c r="X695" s="15" t="n"/>
      <c r="Y695" s="15" t="n"/>
      <c r="Z695" s="15" t="n"/>
      <c r="AA695" s="15" t="n"/>
      <c r="AB695" s="15">
        <f>SUM(S695:AA695)</f>
        <v/>
      </c>
      <c r="AC695" s="15" t="inlineStr">
        <is>
          <t>52.00</t>
        </is>
      </c>
      <c r="AD695" s="15">
        <f>AC695*0.006</f>
        <v/>
      </c>
      <c r="AE695" s="15">
        <f>AC695*0.02</f>
        <v/>
      </c>
      <c r="AF695" s="15">
        <f>AC695-AD695-AE695</f>
        <v/>
      </c>
      <c r="AG695" s="15" t="n"/>
      <c r="AH695" s="15" t="n"/>
      <c r="AI695" s="15">
        <f>SUM(AG695:AH695)</f>
        <v/>
      </c>
      <c r="AJ695" s="15">
        <f>AF695-AB695+AG695+AH695</f>
        <v/>
      </c>
      <c r="AK695" s="15">
        <f>IF(C695="是","杭州","江西工厂")</f>
        <v/>
      </c>
      <c r="AL695" s="6" t="inlineStr">
        <is>
          <t>交易成功</t>
        </is>
      </c>
      <c r="AM695" s="92" t="inlineStr">
        <is>
          <t>待匹配</t>
        </is>
      </c>
      <c r="AN695" s="15" t="inlineStr">
        <is>
          <t>没有申请退款</t>
        </is>
      </c>
      <c r="AO695" s="15" t="n">
        <v>0</v>
      </c>
      <c r="AP695" s="15" t="n"/>
      <c r="AQ695" s="6" t="n"/>
      <c r="AR695" t="inlineStr">
        <is>
          <t>✓</t>
        </is>
      </c>
    </row>
    <row r="696" ht="36" customHeight="1">
      <c r="A696" s="16" t="inlineStr">
        <is>
          <t>淘宝</t>
        </is>
      </c>
      <c r="B696" s="14" t="inlineStr">
        <is>
          <t>5031838945682405710</t>
        </is>
      </c>
      <c r="C696" s="14" t="inlineStr">
        <is>
          <t>非已记录补单</t>
        </is>
      </c>
      <c r="D696" s="16" t="inlineStr">
        <is>
          <t>2026-01-24</t>
        </is>
      </c>
      <c r="E696" s="16" t="inlineStr">
        <is>
          <t>李大姐</t>
        </is>
      </c>
      <c r="F696" s="16" t="inlineStr">
        <is>
          <t>17895087154-5204</t>
        </is>
      </c>
      <c r="G696" s="16" t="inlineStr">
        <is>
          <t>江苏省 苏州市 昆山市 玉山镇庆丰西路669号昆山智谷创意产业园D区西南角2楼006室洞见瑜伽馆</t>
        </is>
      </c>
      <c r="H696" s="16" t="inlineStr">
        <is>
          <t>2026-01-25</t>
        </is>
      </c>
      <c r="I696" s="16" t="inlineStr">
        <is>
          <t>P23980010606</t>
        </is>
      </c>
      <c r="J696" s="16" t="inlineStr">
        <is>
          <t>畔色样块</t>
        </is>
      </c>
      <c r="K696" s="16" t="inlineStr">
        <is>
          <t>榉木样块</t>
        </is>
      </c>
      <c r="L696" s="16" t="inlineStr">
        <is>
          <t>否</t>
        </is>
      </c>
      <c r="M696" s="16" t="inlineStr">
        <is>
          <t>1</t>
        </is>
      </c>
      <c r="N696" s="16" t="n"/>
      <c r="O696" s="16" t="inlineStr">
        <is>
          <t>圆通速递</t>
        </is>
      </c>
      <c r="P696" s="16" t="inlineStr">
        <is>
          <t>YT2581417834952</t>
        </is>
      </c>
      <c r="Q696" s="16" t="n"/>
      <c r="R696" s="16">
        <f>IFERROR(SUMPRODUCT(('2-定价总表'!$A$3:$A$493="PPS"&amp;MID(I696,2,99))*('2-定价总表'!$C$3:$C$493=K696)*('2-定价总表'!$T$3:$T$493))*IF(M696="",1,M696),"")</f>
        <v/>
      </c>
      <c r="S696" s="90" t="n"/>
      <c r="T696" s="90" t="n"/>
      <c r="U696" s="90" t="n"/>
      <c r="V696" s="90" t="n"/>
      <c r="W696" s="90" t="e">
        <v>#N/A</v>
      </c>
      <c r="X696" s="90" t="e">
        <v>#N/A</v>
      </c>
      <c r="Y696" s="90" t="n"/>
      <c r="Z696" s="90" t="e">
        <v>#N/A</v>
      </c>
      <c r="AA696" s="90" t="e">
        <v>#N/A</v>
      </c>
      <c r="AB696" s="16">
        <f>SUM(S696:AA696)</f>
        <v/>
      </c>
      <c r="AC696" s="16" t="inlineStr">
        <is>
          <t>22.00</t>
        </is>
      </c>
      <c r="AD696" s="16">
        <f>AC696*0.006</f>
        <v/>
      </c>
      <c r="AE696" s="16">
        <f>AC696*0.02</f>
        <v/>
      </c>
      <c r="AF696" s="16">
        <f>AC696-AD696-AE696</f>
        <v/>
      </c>
      <c r="AG696" s="16" t="n"/>
      <c r="AH696" s="16" t="n"/>
      <c r="AI696" s="16">
        <f>SUM(AG696:AH696)</f>
        <v/>
      </c>
      <c r="AJ696" s="16">
        <f>AF696-AB696+AG696+AH696</f>
        <v/>
      </c>
      <c r="AK696" s="16">
        <f>IF(C696="是","杭州","江西工厂")</f>
        <v/>
      </c>
      <c r="AL696" s="9" t="inlineStr">
        <is>
          <t>交易成功</t>
        </is>
      </c>
      <c r="AM696" s="92" t="inlineStr">
        <is>
          <t>待匹配</t>
        </is>
      </c>
      <c r="AN696" s="16" t="inlineStr">
        <is>
          <t>没有申请退款</t>
        </is>
      </c>
      <c r="AO696" s="16" t="n">
        <v>0</v>
      </c>
      <c r="AP696" s="16" t="n"/>
      <c r="AQ696" s="9" t="n"/>
      <c r="AR696" s="88" t="inlineStr">
        <is>
          <t>公式错误/未解析: 订单赔付费、二次上门维修费、其它费用、好评/差价返、总成本、订单利润
[待填]成本/费用字段</t>
        </is>
      </c>
    </row>
    <row r="697" ht="36" customHeight="1">
      <c r="A697" s="15" t="inlineStr">
        <is>
          <t>淘宝</t>
        </is>
      </c>
      <c r="B697" s="14" t="inlineStr">
        <is>
          <t>5031838945683405710</t>
        </is>
      </c>
      <c r="C697" s="14" t="inlineStr">
        <is>
          <t>非已记录补单</t>
        </is>
      </c>
      <c r="D697" s="15" t="inlineStr">
        <is>
          <t>2026-01-24</t>
        </is>
      </c>
      <c r="E697" s="15" t="inlineStr">
        <is>
          <t>李大姐</t>
        </is>
      </c>
      <c r="F697" s="15" t="inlineStr">
        <is>
          <t>17895087154-5204</t>
        </is>
      </c>
      <c r="G697" s="15" t="inlineStr">
        <is>
          <t>江苏省 苏州市 昆山市 玉山镇庆丰西路669号昆山智谷创意产业园D区西南角2楼006室洞见瑜伽馆</t>
        </is>
      </c>
      <c r="H697" s="15" t="inlineStr">
        <is>
          <t>2026-01-25</t>
        </is>
      </c>
      <c r="I697" s="15" t="inlineStr">
        <is>
          <t>P23980010606</t>
        </is>
      </c>
      <c r="J697" s="15" t="inlineStr">
        <is>
          <t>畔色样块</t>
        </is>
      </c>
      <c r="K697" s="15" t="inlineStr">
        <is>
          <t>榉木样块</t>
        </is>
      </c>
      <c r="L697" s="15" t="inlineStr">
        <is>
          <t>否</t>
        </is>
      </c>
      <c r="M697" s="15" t="inlineStr">
        <is>
          <t>1</t>
        </is>
      </c>
      <c r="N697" s="15" t="n"/>
      <c r="O697" s="15" t="inlineStr">
        <is>
          <t>圆通速递</t>
        </is>
      </c>
      <c r="P697" s="15" t="inlineStr">
        <is>
          <t>YT2581417834952</t>
        </is>
      </c>
      <c r="Q697" s="15" t="n"/>
      <c r="R697" s="15">
        <f>IFERROR(SUMPRODUCT(('2-定价总表'!$A$3:$A$493="PPS"&amp;MID(I697,2,99))*('2-定价总表'!$C$3:$C$493=K697)*('2-定价总表'!$T$3:$T$493))*IF(M697="",1,M697),"")</f>
        <v/>
      </c>
      <c r="S697" s="90" t="n"/>
      <c r="T697" s="90" t="n"/>
      <c r="U697" s="90" t="n"/>
      <c r="V697" s="90" t="n"/>
      <c r="W697" s="90" t="e">
        <v>#N/A</v>
      </c>
      <c r="X697" s="90" t="e">
        <v>#N/A</v>
      </c>
      <c r="Y697" s="90" t="n"/>
      <c r="Z697" s="90" t="e">
        <v>#N/A</v>
      </c>
      <c r="AA697" s="90" t="e">
        <v>#N/A</v>
      </c>
      <c r="AB697" s="15">
        <f>SUM(S697:AA697)</f>
        <v/>
      </c>
      <c r="AC697" s="15" t="inlineStr">
        <is>
          <t>22.00</t>
        </is>
      </c>
      <c r="AD697" s="15">
        <f>AC697*0.006</f>
        <v/>
      </c>
      <c r="AE697" s="15">
        <f>AC697*0.02</f>
        <v/>
      </c>
      <c r="AF697" s="15">
        <f>AC697-AD697-AE697</f>
        <v/>
      </c>
      <c r="AG697" s="15" t="n"/>
      <c r="AH697" s="15" t="n"/>
      <c r="AI697" s="15">
        <f>SUM(AG697:AH697)</f>
        <v/>
      </c>
      <c r="AJ697" s="15">
        <f>AF697-AB697+AG697+AH697</f>
        <v/>
      </c>
      <c r="AK697" s="15">
        <f>IF(C697="是","杭州","江西工厂")</f>
        <v/>
      </c>
      <c r="AL697" s="6" t="inlineStr">
        <is>
          <t>交易成功</t>
        </is>
      </c>
      <c r="AM697" s="92" t="inlineStr">
        <is>
          <t>待匹配</t>
        </is>
      </c>
      <c r="AN697" s="15" t="inlineStr">
        <is>
          <t>没有申请退款</t>
        </is>
      </c>
      <c r="AO697" s="15" t="n">
        <v>0</v>
      </c>
      <c r="AP697" s="15" t="n"/>
      <c r="AQ697" s="6" t="n"/>
      <c r="AR697" s="88" t="inlineStr">
        <is>
          <t>公式错误/未解析: 订单赔付费、二次上门维修费、其它费用、好评/差价返、总成本、订单利润
[待填]成本/费用字段</t>
        </is>
      </c>
    </row>
    <row r="698" ht="48" customHeight="1">
      <c r="A698" s="16" t="inlineStr">
        <is>
          <t>淘宝</t>
        </is>
      </c>
      <c r="B698" s="14" t="inlineStr">
        <is>
          <t>3202379943842031288</t>
        </is>
      </c>
      <c r="C698" s="14" t="inlineStr">
        <is>
          <t>非已记录补单</t>
        </is>
      </c>
      <c r="D698" s="16" t="inlineStr">
        <is>
          <t>2026-01-23</t>
        </is>
      </c>
      <c r="E698" s="16" t="inlineStr">
        <is>
          <t>唐靓靓</t>
        </is>
      </c>
      <c r="F698" s="16" t="inlineStr">
        <is>
          <t>13124830879-8682</t>
        </is>
      </c>
      <c r="G698" s="16" t="inlineStr">
        <is>
          <t>上海 上海市 浦东新区 川沙新镇市六灶镇周祝公路2352号504室</t>
        </is>
      </c>
      <c r="H698" s="16" t="inlineStr">
        <is>
          <t>2026-01-26</t>
        </is>
      </c>
      <c r="I698" s="16" t="inlineStr">
        <is>
          <t>P24250080801</t>
        </is>
      </c>
      <c r="J698" s="16" t="inlineStr">
        <is>
          <t>洞石餐边柜 |樱桃木洞石餐边大柜 |樱桃木洞石模块餐边柜</t>
        </is>
      </c>
      <c r="K698" s="16" t="inlineStr">
        <is>
          <t>洞石餐边柜-洞石整柜2.1米（多抽组合）（分类抽屉+玻璃移门+开门）</t>
        </is>
      </c>
      <c r="L698" s="16" t="inlineStr">
        <is>
          <t>否</t>
        </is>
      </c>
      <c r="M698" s="16" t="inlineStr">
        <is>
          <t>1</t>
        </is>
      </c>
      <c r="N698" s="16" t="n"/>
      <c r="O698" s="16" t="inlineStr">
        <is>
          <t>极兔速递</t>
        </is>
      </c>
      <c r="P698" s="16" t="inlineStr">
        <is>
          <t>JT3151561886444</t>
        </is>
      </c>
      <c r="Q698" s="16" t="n"/>
      <c r="R698" s="16">
        <f>IFERROR(SUMPRODUCT(('2-定价总表'!$A$3:$A$493="PPS"&amp;MID(I698,2,99))*('2-定价总表'!$C$3:$C$493=K698)*('2-定价总表'!$T$3:$T$493))*IF(M698="",1,M698),"")</f>
        <v/>
      </c>
      <c r="S698" s="16" t="n">
        <v>118</v>
      </c>
      <c r="T698" s="16" t="n">
        <v>8</v>
      </c>
      <c r="U698" s="16" t="n">
        <v>0</v>
      </c>
      <c r="V698" s="16" t="n">
        <v>0</v>
      </c>
      <c r="W698" s="16" t="n">
        <v>0</v>
      </c>
      <c r="X698" s="16" t="n">
        <v>0</v>
      </c>
      <c r="Y698" s="90" t="n"/>
      <c r="Z698" s="16" t="n">
        <v>0</v>
      </c>
      <c r="AA698" s="16" t="n">
        <v>0</v>
      </c>
      <c r="AB698" s="16">
        <f>SUM(S698:AA698)</f>
        <v/>
      </c>
      <c r="AC698" s="16" t="inlineStr">
        <is>
          <t>200.00</t>
        </is>
      </c>
      <c r="AD698" s="16">
        <f>AC698*0.006</f>
        <v/>
      </c>
      <c r="AE698" s="16">
        <f>AC698*0.02</f>
        <v/>
      </c>
      <c r="AF698" s="16">
        <f>AC698-AD698-AE698</f>
        <v/>
      </c>
      <c r="AG698" s="16" t="n"/>
      <c r="AH698" s="16" t="n"/>
      <c r="AI698" s="16">
        <f>SUM(AG698:AH698)</f>
        <v/>
      </c>
      <c r="AJ698" s="16">
        <f>AF698-AB698+AG698+AH698</f>
        <v/>
      </c>
      <c r="AK698" s="16">
        <f>IF(C698="是","杭州","江西工厂")</f>
        <v/>
      </c>
      <c r="AL698" s="9" t="inlineStr">
        <is>
          <t>交易成功</t>
        </is>
      </c>
      <c r="AM698" s="92" t="inlineStr">
        <is>
          <t>待匹配</t>
        </is>
      </c>
      <c r="AN698" s="16" t="inlineStr">
        <is>
          <t>没有申请退款</t>
        </is>
      </c>
      <c r="AO698" s="16" t="n">
        <v>0</v>
      </c>
      <c r="AP698" s="16" t="n"/>
      <c r="AQ698" s="9" t="inlineStr">
        <is>
          <t>2个插座</t>
        </is>
      </c>
      <c r="AR698" t="inlineStr">
        <is>
          <t>[待填]成本/费用字段</t>
        </is>
      </c>
    </row>
    <row r="699" ht="24" customHeight="1">
      <c r="A699" s="15" t="inlineStr">
        <is>
          <t>淘宝</t>
        </is>
      </c>
      <c r="B699" s="14" t="inlineStr">
        <is>
          <t>5029369020904827125</t>
        </is>
      </c>
      <c r="C699" s="14" t="inlineStr">
        <is>
          <t>非已记录补单</t>
        </is>
      </c>
      <c r="D699" s="15" t="inlineStr">
        <is>
          <t>2026-01-23</t>
        </is>
      </c>
      <c r="E699" s="15" t="inlineStr">
        <is>
          <t>Q先生</t>
        </is>
      </c>
      <c r="F699" s="15" t="inlineStr">
        <is>
          <t>18413255258-8444</t>
        </is>
      </c>
      <c r="G699" s="15" t="inlineStr">
        <is>
          <t>浙江省 杭州市 上城区 笕桥街道蔡阳路67号春来晓园15栋2单元102</t>
        </is>
      </c>
      <c r="H699" s="15" t="inlineStr">
        <is>
          <t>2026-01-24</t>
        </is>
      </c>
      <c r="I699" s="15" t="inlineStr">
        <is>
          <t>P23980010606</t>
        </is>
      </c>
      <c r="J699" s="15" t="inlineStr">
        <is>
          <t>畔色样块</t>
        </is>
      </c>
      <c r="K699" s="15" t="inlineStr">
        <is>
          <t>榉木样块</t>
        </is>
      </c>
      <c r="L699" s="15" t="inlineStr">
        <is>
          <t>否</t>
        </is>
      </c>
      <c r="M699" s="15" t="inlineStr">
        <is>
          <t>1</t>
        </is>
      </c>
      <c r="N699" s="15" t="n"/>
      <c r="O699" s="15" t="inlineStr">
        <is>
          <t>圆通速递</t>
        </is>
      </c>
      <c r="P699" s="15" t="inlineStr">
        <is>
          <t>YT2541145427211</t>
        </is>
      </c>
      <c r="Q699" s="15" t="n"/>
      <c r="R699" s="15">
        <f>IFERROR(SUMPRODUCT(('2-定价总表'!$A$3:$A$493="PPS"&amp;MID(I699,2,99))*('2-定价总表'!$C$3:$C$493=K699)*('2-定价总表'!$T$3:$T$493))*IF(M699="",1,M699),"")</f>
        <v/>
      </c>
      <c r="S699" s="90" t="n"/>
      <c r="T699" s="90" t="n"/>
      <c r="U699" s="90" t="n"/>
      <c r="V699" s="90" t="n"/>
      <c r="W699" s="15" t="n">
        <v>0</v>
      </c>
      <c r="X699" s="15" t="n">
        <v>0</v>
      </c>
      <c r="Y699" s="90" t="n"/>
      <c r="Z699" s="15" t="n">
        <v>0</v>
      </c>
      <c r="AA699" s="15" t="n">
        <v>0</v>
      </c>
      <c r="AB699" s="15">
        <f>SUM(S699:AA699)</f>
        <v/>
      </c>
      <c r="AC699" s="15" t="inlineStr">
        <is>
          <t>22.00</t>
        </is>
      </c>
      <c r="AD699" s="15">
        <f>AC699*0.006</f>
        <v/>
      </c>
      <c r="AE699" s="15">
        <f>AC699*0.02</f>
        <v/>
      </c>
      <c r="AF699" s="15">
        <f>AC699-AD699-AE699</f>
        <v/>
      </c>
      <c r="AG699" s="15" t="n"/>
      <c r="AH699" s="15" t="n"/>
      <c r="AI699" s="15">
        <f>SUM(AG699:AH699)</f>
        <v/>
      </c>
      <c r="AJ699" s="15">
        <f>AF699-AB699+AG699+AH699</f>
        <v/>
      </c>
      <c r="AK699" s="15">
        <f>IF(C699="是","杭州","江西工厂")</f>
        <v/>
      </c>
      <c r="AL699" s="6" t="inlineStr">
        <is>
          <t>交易成功</t>
        </is>
      </c>
      <c r="AM699" s="92" t="inlineStr">
        <is>
          <t>待匹配</t>
        </is>
      </c>
      <c r="AN699" s="15" t="inlineStr">
        <is>
          <t>没有申请退款</t>
        </is>
      </c>
      <c r="AO699" s="15" t="n">
        <v>0</v>
      </c>
      <c r="AP699" s="15" t="n"/>
      <c r="AQ699" s="6" t="n"/>
      <c r="AR699" t="inlineStr">
        <is>
          <t>[待填]成本/费用字段</t>
        </is>
      </c>
    </row>
    <row r="700">
      <c r="A700" s="16" t="inlineStr">
        <is>
          <t>淘宝</t>
        </is>
      </c>
      <c r="B700" s="14" t="inlineStr">
        <is>
          <t>3201752173943279165</t>
        </is>
      </c>
      <c r="C700" s="14" t="inlineStr">
        <is>
          <t>非已记录补单</t>
        </is>
      </c>
      <c r="D700" s="16" t="inlineStr">
        <is>
          <t>2026-01-23</t>
        </is>
      </c>
      <c r="E700" s="16" t="inlineStr">
        <is>
          <t>未知</t>
        </is>
      </c>
      <c r="F700" s="16" t="inlineStr">
        <is>
          <t>未知</t>
        </is>
      </c>
      <c r="G700" s="16" t="inlineStr">
        <is>
          <t>未知</t>
        </is>
      </c>
      <c r="H700" s="16" t="n"/>
      <c r="I700" s="16" t="inlineStr">
        <is>
          <t>P23980010606</t>
        </is>
      </c>
      <c r="J700" s="16" t="inlineStr">
        <is>
          <t>畔色样块</t>
        </is>
      </c>
      <c r="K700" s="16" t="inlineStr">
        <is>
          <t>榉木样块</t>
        </is>
      </c>
      <c r="L700" s="16" t="n"/>
      <c r="M700" s="16" t="inlineStr">
        <is>
          <t>1</t>
        </is>
      </c>
      <c r="N700" s="16" t="n"/>
      <c r="O700" s="16" t="n"/>
      <c r="P700" s="16" t="n"/>
      <c r="Q700" s="16" t="n"/>
      <c r="R700" s="16">
        <f>IFERROR(SUMPRODUCT(('2-定价总表'!$A$3:$A$493="PPS"&amp;MID(I700,2,99))*('2-定价总表'!$C$3:$C$493=K700)*('2-定价总表'!$T$3:$T$493))*IF(M700="",1,M700),"")</f>
        <v/>
      </c>
      <c r="S700" s="90" t="n"/>
      <c r="T700" s="90" t="n"/>
      <c r="U700" s="90" t="n"/>
      <c r="V700" s="90" t="n"/>
      <c r="W700" s="90" t="n"/>
      <c r="X700" s="90" t="n"/>
      <c r="Y700" s="90" t="n"/>
      <c r="Z700" s="90" t="n"/>
      <c r="AA700" s="90" t="n"/>
      <c r="AB700" s="16">
        <f>SUM(S700:AA700)</f>
        <v/>
      </c>
      <c r="AC700" s="16" t="n"/>
      <c r="AD700" s="16">
        <f>AC700*0.006</f>
        <v/>
      </c>
      <c r="AE700" s="16">
        <f>AC700*0.02</f>
        <v/>
      </c>
      <c r="AF700" s="16">
        <f>AC700-AD700-AE700</f>
        <v/>
      </c>
      <c r="AG700" s="16" t="n"/>
      <c r="AH700" s="16" t="n"/>
      <c r="AI700" s="16">
        <f>SUM(AG700:AH700)</f>
        <v/>
      </c>
      <c r="AJ700" s="16">
        <f>AF700-AB700+AG700+AH700</f>
        <v/>
      </c>
      <c r="AK700" s="16">
        <f>IF(C700="是","杭州","江西工厂")</f>
        <v/>
      </c>
      <c r="AL700" s="9" t="inlineStr">
        <is>
          <t>交易关闭</t>
        </is>
      </c>
      <c r="AM700" s="94" t="inlineStr">
        <is>
          <t>—</t>
        </is>
      </c>
      <c r="AN700" s="16" t="inlineStr">
        <is>
          <t>没有申请退款</t>
        </is>
      </c>
      <c r="AO700" s="16" t="n">
        <v>0</v>
      </c>
      <c r="AP700" s="16" t="n"/>
      <c r="AQ700" s="9" t="n"/>
      <c r="AR700" t="inlineStr">
        <is>
          <t>✓</t>
        </is>
      </c>
    </row>
    <row r="701" ht="24" customHeight="1">
      <c r="A701" s="15" t="inlineStr">
        <is>
          <t>淘宝</t>
        </is>
      </c>
      <c r="B701" s="14" t="inlineStr">
        <is>
          <t>3201581209096954681</t>
        </is>
      </c>
      <c r="C701" s="14" t="inlineStr">
        <is>
          <t>是</t>
        </is>
      </c>
      <c r="D701" s="15" t="inlineStr">
        <is>
          <t>2026-01-22</t>
        </is>
      </c>
      <c r="E701" s="15" t="inlineStr">
        <is>
          <t>未知</t>
        </is>
      </c>
      <c r="F701" s="15" t="inlineStr">
        <is>
          <t>未知</t>
        </is>
      </c>
      <c r="G701" s="15" t="inlineStr">
        <is>
          <t>未知</t>
        </is>
      </c>
      <c r="H701" s="15" t="inlineStr">
        <is>
          <t>2026-01-23</t>
        </is>
      </c>
      <c r="I701" s="15" t="inlineStr">
        <is>
          <t>P25250100405</t>
        </is>
      </c>
      <c r="J701" s="15" t="inlineStr">
        <is>
          <t>樱桃木窄柜 |樱桃木1米餐边柜</t>
        </is>
      </c>
      <c r="K701" s="15" t="inlineStr">
        <is>
          <t>窄柜-整柜洞石背板-1.2米</t>
        </is>
      </c>
      <c r="L701" s="15" t="inlineStr">
        <is>
          <t>否</t>
        </is>
      </c>
      <c r="M701" s="15" t="inlineStr">
        <is>
          <t>1</t>
        </is>
      </c>
      <c r="N701" s="15" t="n"/>
      <c r="O701" s="15" t="inlineStr">
        <is>
          <t>圆通速递</t>
        </is>
      </c>
      <c r="P701" s="15" t="inlineStr">
        <is>
          <t>YT2541090283463</t>
        </is>
      </c>
      <c r="Q701" s="15" t="n"/>
      <c r="R701" s="15">
        <f>IFERROR(SUMPRODUCT(('2-定价总表'!$A$3:$A$493="PPS"&amp;MID(I701,2,99))*('2-定价总表'!$C$3:$C$493=K701)*('2-定价总表'!$T$3:$T$493))*IF(M701="",1,M701),"")</f>
        <v/>
      </c>
      <c r="S701" s="49" t="n"/>
      <c r="T701" s="15" t="n"/>
      <c r="U701" s="15" t="n"/>
      <c r="V701" s="15" t="n"/>
      <c r="W701" s="15" t="n"/>
      <c r="X701" s="15" t="n"/>
      <c r="Y701" s="15" t="n"/>
      <c r="Z701" s="15" t="n"/>
      <c r="AA701" s="15" t="n"/>
      <c r="AB701" s="15">
        <f>SUM(S701:AA701)</f>
        <v/>
      </c>
      <c r="AC701" s="15" t="inlineStr">
        <is>
          <t>55.00</t>
        </is>
      </c>
      <c r="AD701" s="15">
        <f>AC701*0.006</f>
        <v/>
      </c>
      <c r="AE701" s="15">
        <f>AC701*0.02</f>
        <v/>
      </c>
      <c r="AF701" s="15">
        <f>AC701-AD701-AE701</f>
        <v/>
      </c>
      <c r="AG701" s="15" t="n"/>
      <c r="AH701" s="15" t="n"/>
      <c r="AI701" s="15">
        <f>SUM(AG701:AH701)</f>
        <v/>
      </c>
      <c r="AJ701" s="15">
        <f>AF701-AB701+AG701+AH701</f>
        <v/>
      </c>
      <c r="AK701" s="15">
        <f>IF(C701="是","杭州","江西工厂")</f>
        <v/>
      </c>
      <c r="AL701" s="6" t="inlineStr">
        <is>
          <t>交易成功</t>
        </is>
      </c>
      <c r="AM701" s="92" t="inlineStr">
        <is>
          <t>待匹配</t>
        </is>
      </c>
      <c r="AN701" s="15" t="inlineStr">
        <is>
          <t>没有申请退款</t>
        </is>
      </c>
      <c r="AO701" s="15" t="n">
        <v>0</v>
      </c>
      <c r="AP701" s="15" t="n"/>
      <c r="AQ701" s="6" t="n"/>
      <c r="AR701" t="inlineStr">
        <is>
          <t>✓</t>
        </is>
      </c>
    </row>
    <row r="702" ht="24" customHeight="1">
      <c r="A702" s="16" t="inlineStr">
        <is>
          <t>淘宝</t>
        </is>
      </c>
      <c r="B702" s="14" t="inlineStr">
        <is>
          <t>3201238490459954681</t>
        </is>
      </c>
      <c r="C702" s="14" t="inlineStr">
        <is>
          <t>非已记录补单</t>
        </is>
      </c>
      <c r="D702" s="16" t="inlineStr">
        <is>
          <t>2026-01-22</t>
        </is>
      </c>
      <c r="E702" s="16" t="inlineStr">
        <is>
          <t>未知</t>
        </is>
      </c>
      <c r="F702" s="16" t="inlineStr">
        <is>
          <t>未知</t>
        </is>
      </c>
      <c r="G702" s="16" t="inlineStr">
        <is>
          <t>未知</t>
        </is>
      </c>
      <c r="H702" s="16" t="n"/>
      <c r="I702" s="16" t="inlineStr">
        <is>
          <t>P25250100405</t>
        </is>
      </c>
      <c r="J702" s="16" t="inlineStr">
        <is>
          <t>樱桃木窄柜 |樱桃木1米餐边柜</t>
        </is>
      </c>
      <c r="K702" s="16" t="inlineStr">
        <is>
          <t>窄柜-整柜洞石背板-1.2米</t>
        </is>
      </c>
      <c r="L702" s="16" t="n"/>
      <c r="M702" s="16" t="inlineStr">
        <is>
          <t>1</t>
        </is>
      </c>
      <c r="N702" s="16" t="n"/>
      <c r="O702" s="16" t="n"/>
      <c r="P702" s="16" t="n"/>
      <c r="Q702" s="16" t="n"/>
      <c r="R702" s="16">
        <f>IFERROR(SUMPRODUCT(('2-定价总表'!$A$3:$A$493="PPS"&amp;MID(I702,2,99))*('2-定价总表'!$C$3:$C$493=K702)*('2-定价总表'!$T$3:$T$493))*IF(M702="",1,M702),"")</f>
        <v/>
      </c>
      <c r="S702" s="90" t="n"/>
      <c r="T702" s="90" t="n"/>
      <c r="U702" s="90" t="n"/>
      <c r="V702" s="90" t="n"/>
      <c r="W702" s="90" t="n"/>
      <c r="X702" s="90" t="n"/>
      <c r="Y702" s="90" t="n"/>
      <c r="Z702" s="90" t="n"/>
      <c r="AA702" s="90" t="n"/>
      <c r="AB702" s="16">
        <f>SUM(S702:AA702)</f>
        <v/>
      </c>
      <c r="AC702" s="16" t="n"/>
      <c r="AD702" s="16">
        <f>AC702*0.006</f>
        <v/>
      </c>
      <c r="AE702" s="16">
        <f>AC702*0.02</f>
        <v/>
      </c>
      <c r="AF702" s="16">
        <f>AC702-AD702-AE702</f>
        <v/>
      </c>
      <c r="AG702" s="16" t="n"/>
      <c r="AH702" s="16" t="n"/>
      <c r="AI702" s="16">
        <f>SUM(AG702:AH702)</f>
        <v/>
      </c>
      <c r="AJ702" s="16">
        <f>AF702-AB702+AG702+AH702</f>
        <v/>
      </c>
      <c r="AK702" s="16">
        <f>IF(C702="是","杭州","江西工厂")</f>
        <v/>
      </c>
      <c r="AL702" s="9" t="inlineStr">
        <is>
          <t>交易关闭</t>
        </is>
      </c>
      <c r="AM702" s="94" t="inlineStr">
        <is>
          <t>—</t>
        </is>
      </c>
      <c r="AN702" s="16" t="inlineStr">
        <is>
          <t>没有申请退款</t>
        </is>
      </c>
      <c r="AO702" s="16" t="n">
        <v>0</v>
      </c>
      <c r="AP702" s="16" t="n"/>
      <c r="AQ702" s="9" t="n"/>
      <c r="AR702" t="inlineStr">
        <is>
          <t>✓</t>
        </is>
      </c>
    </row>
    <row r="703" ht="24" customHeight="1">
      <c r="A703" s="15" t="inlineStr">
        <is>
          <t>淘宝</t>
        </is>
      </c>
      <c r="B703" s="14" t="inlineStr">
        <is>
          <t>5027779368272592526</t>
        </is>
      </c>
      <c r="C703" s="14" t="inlineStr">
        <is>
          <t>是</t>
        </is>
      </c>
      <c r="D703" s="15" t="inlineStr">
        <is>
          <t>2026-01-22</t>
        </is>
      </c>
      <c r="E703" s="15" t="inlineStr">
        <is>
          <t>未知</t>
        </is>
      </c>
      <c r="F703" s="15" t="inlineStr">
        <is>
          <t>未知</t>
        </is>
      </c>
      <c r="G703" s="15" t="inlineStr">
        <is>
          <t>未知</t>
        </is>
      </c>
      <c r="H703" s="15" t="inlineStr">
        <is>
          <t>2026-01-23</t>
        </is>
      </c>
      <c r="I703" s="15" t="inlineStr">
        <is>
          <t>P24210070901</t>
        </is>
      </c>
      <c r="J703" s="15" t="inlineStr">
        <is>
          <t>榉木岩板餐桌 |榉木三角腿岩板餐桌</t>
        </is>
      </c>
      <c r="K703" s="15" t="inlineStr">
        <is>
          <t>榉木餐桌-1.2米</t>
        </is>
      </c>
      <c r="L703" s="15" t="inlineStr">
        <is>
          <t>否</t>
        </is>
      </c>
      <c r="M703" s="15" t="inlineStr">
        <is>
          <t>1</t>
        </is>
      </c>
      <c r="N703" s="15" t="n"/>
      <c r="O703" s="15" t="inlineStr">
        <is>
          <t>圆通速递</t>
        </is>
      </c>
      <c r="P703" s="15" t="inlineStr">
        <is>
          <t>YT2536727674729</t>
        </is>
      </c>
      <c r="Q703" s="15" t="n"/>
      <c r="R703" s="15">
        <f>IFERROR(SUMPRODUCT(('2-定价总表'!$A$3:$A$493="PPS"&amp;MID(I703,2,99))*('2-定价总表'!$C$3:$C$493=K703)*('2-定价总表'!$T$3:$T$493))*IF(M703="",1,M703),"")</f>
        <v/>
      </c>
      <c r="S703" s="49" t="n"/>
      <c r="T703" s="15" t="n"/>
      <c r="U703" s="15" t="n"/>
      <c r="V703" s="15" t="n"/>
      <c r="W703" s="15" t="n"/>
      <c r="X703" s="15" t="n"/>
      <c r="Y703" s="15" t="n"/>
      <c r="Z703" s="15" t="n"/>
      <c r="AA703" s="15" t="n"/>
      <c r="AB703" s="15">
        <f>SUM(S703:AA703)</f>
        <v/>
      </c>
      <c r="AC703" s="15" t="inlineStr">
        <is>
          <t>10.00</t>
        </is>
      </c>
      <c r="AD703" s="15">
        <f>AC703*0.006</f>
        <v/>
      </c>
      <c r="AE703" s="15">
        <f>AC703*0.02</f>
        <v/>
      </c>
      <c r="AF703" s="15">
        <f>AC703-AD703-AE703</f>
        <v/>
      </c>
      <c r="AG703" s="15" t="n"/>
      <c r="AH703" s="15" t="n"/>
      <c r="AI703" s="15">
        <f>SUM(AG703:AH703)</f>
        <v/>
      </c>
      <c r="AJ703" s="15">
        <f>AF703-AB703+AG703+AH703</f>
        <v/>
      </c>
      <c r="AK703" s="15">
        <f>IF(C703="是","杭州","江西工厂")</f>
        <v/>
      </c>
      <c r="AL703" s="6" t="inlineStr">
        <is>
          <t>交易成功</t>
        </is>
      </c>
      <c r="AM703" s="92" t="inlineStr">
        <is>
          <t>待匹配</t>
        </is>
      </c>
      <c r="AN703" s="15" t="inlineStr">
        <is>
          <t>没有申请退款</t>
        </is>
      </c>
      <c r="AO703" s="15" t="n">
        <v>0</v>
      </c>
      <c r="AP703" s="15" t="n"/>
      <c r="AQ703" s="6" t="n"/>
      <c r="AR703" t="inlineStr">
        <is>
          <t>✓</t>
        </is>
      </c>
    </row>
    <row r="704" ht="24" customHeight="1">
      <c r="A704" s="16" t="inlineStr">
        <is>
          <t>淘宝</t>
        </is>
      </c>
      <c r="B704" s="14" t="inlineStr">
        <is>
          <t>3200411607023537598</t>
        </is>
      </c>
      <c r="C704" s="14" t="inlineStr">
        <is>
          <t>非已记录补单</t>
        </is>
      </c>
      <c r="D704" s="16" t="inlineStr">
        <is>
          <t>2026-01-22</t>
        </is>
      </c>
      <c r="E704" s="16" t="inlineStr">
        <is>
          <t>李铭</t>
        </is>
      </c>
      <c r="F704" s="16" t="inlineStr">
        <is>
          <t>17864146858-6534</t>
        </is>
      </c>
      <c r="G704" s="16" t="inlineStr">
        <is>
          <t>河南省 郑州市 金水区 文化路街道正弘蓝堡湾2期南区4号楼2203</t>
        </is>
      </c>
      <c r="H704" s="16" t="inlineStr">
        <is>
          <t>2026-04-03</t>
        </is>
      </c>
      <c r="I704" s="16" t="inlineStr">
        <is>
          <t>P24210070901</t>
        </is>
      </c>
      <c r="J704" s="16" t="inlineStr">
        <is>
          <t>榉木岩板餐桌 |榉木三角腿岩板餐桌</t>
        </is>
      </c>
      <c r="K704" s="16" t="inlineStr">
        <is>
          <t>榉木餐桌-1.2米</t>
        </is>
      </c>
      <c r="L704" s="16" t="inlineStr">
        <is>
          <t>否</t>
        </is>
      </c>
      <c r="M704" s="16" t="inlineStr">
        <is>
          <t>1</t>
        </is>
      </c>
      <c r="N704" s="16" t="n"/>
      <c r="O704" s="16" t="inlineStr">
        <is>
          <t>德邦快递</t>
        </is>
      </c>
      <c r="P704" s="16" t="inlineStr">
        <is>
          <t>DPK212646203314</t>
        </is>
      </c>
      <c r="Q704" s="16" t="inlineStr">
        <is>
          <t>P50880034351</t>
        </is>
      </c>
      <c r="R704" s="16">
        <f>IFERROR(SUMPRODUCT(('2-定价总表'!$A$3:$A$493="PPS"&amp;MID(I704,2,99))*('2-定价总表'!$C$3:$C$493=K704)*('2-定价总表'!$T$3:$T$493))*IF(M704="",1,M704),"")</f>
        <v/>
      </c>
      <c r="S704" s="16" t="n">
        <v>2040.5</v>
      </c>
      <c r="T704" s="16" t="n">
        <v>300</v>
      </c>
      <c r="U704" s="16" t="n">
        <v>30</v>
      </c>
      <c r="V704" s="16" t="n">
        <v>58</v>
      </c>
      <c r="W704" s="16" t="n">
        <v>0</v>
      </c>
      <c r="X704" s="16" t="n">
        <v>0</v>
      </c>
      <c r="Y704" s="90" t="n"/>
      <c r="Z704" s="16" t="n">
        <v>0</v>
      </c>
      <c r="AA704" s="16" t="n">
        <v>0</v>
      </c>
      <c r="AB704" s="16">
        <f>SUM(S704:AA704)</f>
        <v/>
      </c>
      <c r="AC704" s="16" t="inlineStr">
        <is>
          <t>2417.45</t>
        </is>
      </c>
      <c r="AD704" s="16">
        <f>AC704*0.006</f>
        <v/>
      </c>
      <c r="AE704" s="16">
        <f>AC704*0.02</f>
        <v/>
      </c>
      <c r="AF704" s="16">
        <f>AC704-AD704-AE704</f>
        <v/>
      </c>
      <c r="AG704" s="16" t="n"/>
      <c r="AH704" s="16" t="n"/>
      <c r="AI704" s="16">
        <f>SUM(AG704:AH704)</f>
        <v/>
      </c>
      <c r="AJ704" s="16">
        <f>AF704-AB704+AG704+AH704</f>
        <v/>
      </c>
      <c r="AK704" s="16">
        <f>IF(C704="是","杭州","江西工厂")</f>
        <v/>
      </c>
      <c r="AL704" s="9" t="inlineStr">
        <is>
          <t>交易成功</t>
        </is>
      </c>
      <c r="AM704" s="93" t="inlineStr">
        <is>
          <t>202601222200117753142 7879606</t>
        </is>
      </c>
      <c r="AN704" s="16" t="inlineStr">
        <is>
          <t>没有申请退款</t>
        </is>
      </c>
      <c r="AO704" s="16" t="n">
        <v>0</v>
      </c>
      <c r="AP704" s="16" t="n"/>
      <c r="AQ704" s="9" t="n"/>
      <c r="AR704" t="inlineStr">
        <is>
          <t>[待填]成本/费用字段</t>
        </is>
      </c>
    </row>
    <row r="705" ht="48" customHeight="1">
      <c r="A705" s="15" t="inlineStr">
        <is>
          <t>淘宝</t>
        </is>
      </c>
      <c r="B705" s="14" t="inlineStr">
        <is>
          <t>3200867472590148254</t>
        </is>
      </c>
      <c r="C705" s="14" t="inlineStr">
        <is>
          <t>是</t>
        </is>
      </c>
      <c r="D705" s="15" t="inlineStr">
        <is>
          <t>2026-01-22</t>
        </is>
      </c>
      <c r="E705" s="15" t="inlineStr">
        <is>
          <t>未知</t>
        </is>
      </c>
      <c r="F705" s="15" t="inlineStr">
        <is>
          <t>未知</t>
        </is>
      </c>
      <c r="G705" s="15" t="inlineStr">
        <is>
          <t>未知</t>
        </is>
      </c>
      <c r="H705" s="15" t="inlineStr">
        <is>
          <t>2026-01-23</t>
        </is>
      </c>
      <c r="I705" s="15" t="inlineStr">
        <is>
          <t>P24250080801</t>
        </is>
      </c>
      <c r="J705" s="15" t="inlineStr">
        <is>
          <t>洞石餐边柜 |樱桃木洞石餐边大柜 |樱桃木洞石模块餐边柜</t>
        </is>
      </c>
      <c r="K705" s="15" t="inlineStr">
        <is>
          <t>洞石餐边柜-洞石整柜2.1米（多抽组合）（分类抽屉+玻璃移门+开门）</t>
        </is>
      </c>
      <c r="L705" s="15" t="inlineStr">
        <is>
          <t>否</t>
        </is>
      </c>
      <c r="M705" s="15" t="inlineStr">
        <is>
          <t>1</t>
        </is>
      </c>
      <c r="N705" s="15" t="n"/>
      <c r="O705" s="15" t="inlineStr">
        <is>
          <t>圆通速递</t>
        </is>
      </c>
      <c r="P705" s="15" t="inlineStr">
        <is>
          <t>YT2541090277495</t>
        </is>
      </c>
      <c r="Q705" s="15" t="n"/>
      <c r="R705" s="15">
        <f>IFERROR(SUMPRODUCT(('2-定价总表'!$A$3:$A$493="PPS"&amp;MID(I705,2,99))*('2-定价总表'!$C$3:$C$493=K705)*('2-定价总表'!$T$3:$T$493))*IF(M705="",1,M705),"")</f>
        <v/>
      </c>
      <c r="S705" s="49" t="n"/>
      <c r="T705" s="15" t="n"/>
      <c r="U705" s="15" t="n"/>
      <c r="V705" s="15" t="n"/>
      <c r="W705" s="15" t="n"/>
      <c r="X705" s="15" t="n"/>
      <c r="Y705" s="15" t="n"/>
      <c r="Z705" s="15" t="n"/>
      <c r="AA705" s="15" t="n"/>
      <c r="AB705" s="15">
        <f>SUM(S705:AA705)</f>
        <v/>
      </c>
      <c r="AC705" s="15" t="inlineStr">
        <is>
          <t>12.00</t>
        </is>
      </c>
      <c r="AD705" s="15">
        <f>AC705*0.006</f>
        <v/>
      </c>
      <c r="AE705" s="15">
        <f>AC705*0.02</f>
        <v/>
      </c>
      <c r="AF705" s="15">
        <f>AC705-AD705-AE705</f>
        <v/>
      </c>
      <c r="AG705" s="15" t="n"/>
      <c r="AH705" s="15" t="n"/>
      <c r="AI705" s="15">
        <f>SUM(AG705:AH705)</f>
        <v/>
      </c>
      <c r="AJ705" s="15">
        <f>AF705-AB705+AG705+AH705</f>
        <v/>
      </c>
      <c r="AK705" s="15">
        <f>IF(C705="是","杭州","江西工厂")</f>
        <v/>
      </c>
      <c r="AL705" s="6" t="inlineStr">
        <is>
          <t>交易成功</t>
        </is>
      </c>
      <c r="AM705" s="92" t="inlineStr">
        <is>
          <t>待匹配</t>
        </is>
      </c>
      <c r="AN705" s="15" t="inlineStr">
        <is>
          <t>没有申请退款</t>
        </is>
      </c>
      <c r="AO705" s="15" t="n">
        <v>0</v>
      </c>
      <c r="AP705" s="15" t="n"/>
      <c r="AQ705" s="6" t="n"/>
      <c r="AR705" t="inlineStr">
        <is>
          <t>✓</t>
        </is>
      </c>
    </row>
    <row r="706" ht="24" customHeight="1">
      <c r="A706" s="16" t="inlineStr">
        <is>
          <t>淘宝</t>
        </is>
      </c>
      <c r="B706" s="14" t="inlineStr">
        <is>
          <t>5027333185397558820</t>
        </is>
      </c>
      <c r="C706" s="14" t="inlineStr">
        <is>
          <t>非已记录补单</t>
        </is>
      </c>
      <c r="D706" s="16" t="inlineStr">
        <is>
          <t>2026-01-22</t>
        </is>
      </c>
      <c r="E706" s="16" t="inlineStr">
        <is>
          <t>杨朱斌</t>
        </is>
      </c>
      <c r="F706" s="16" t="inlineStr">
        <is>
          <t>18413305427-9258</t>
        </is>
      </c>
      <c r="G706" s="16" t="inlineStr">
        <is>
          <t>浙江省 宁波市 鄞州区 东郊街道江东金茂府14幢40单元501</t>
        </is>
      </c>
      <c r="H706" s="16" t="inlineStr">
        <is>
          <t>2026-01-22</t>
        </is>
      </c>
      <c r="I706" s="16" t="inlineStr">
        <is>
          <t>P24210070901</t>
        </is>
      </c>
      <c r="J706" s="16" t="inlineStr">
        <is>
          <t>榉木岩板餐桌 |榉木三角腿岩板餐桌</t>
        </is>
      </c>
      <c r="K706" s="16" t="inlineStr">
        <is>
          <t>榉木餐桌-1.2米</t>
        </is>
      </c>
      <c r="L706" s="16" t="inlineStr">
        <is>
          <t>否</t>
        </is>
      </c>
      <c r="M706" s="16" t="inlineStr">
        <is>
          <t>1</t>
        </is>
      </c>
      <c r="N706" s="16" t="n"/>
      <c r="O706" s="16" t="inlineStr">
        <is>
          <t>壹米滴答快运</t>
        </is>
      </c>
      <c r="P706" s="16" t="inlineStr">
        <is>
          <t>700898876258</t>
        </is>
      </c>
      <c r="Q706" s="16" t="inlineStr">
        <is>
          <t>P50401937256</t>
        </is>
      </c>
      <c r="R706" s="16">
        <f>IFERROR(SUMPRODUCT(('2-定价总表'!$A$3:$A$493="PPS"&amp;MID(I706,2,99))*('2-定价总表'!$C$3:$C$493=K706)*('2-定价总表'!$T$3:$T$493))*IF(M706="",1,M706),"")</f>
        <v/>
      </c>
      <c r="S706" s="16" t="n">
        <v>2318</v>
      </c>
      <c r="T706" s="16" t="n">
        <v>78</v>
      </c>
      <c r="U706" s="16" t="n">
        <v>25</v>
      </c>
      <c r="V706" s="16" t="n">
        <v>109</v>
      </c>
      <c r="W706" s="16" t="n">
        <v>0</v>
      </c>
      <c r="X706" s="16" t="n">
        <v>0</v>
      </c>
      <c r="Y706" s="90" t="n"/>
      <c r="Z706" s="16" t="n">
        <v>0</v>
      </c>
      <c r="AA706" s="16" t="n">
        <v>0</v>
      </c>
      <c r="AB706" s="16">
        <f>SUM(S706:AA706)</f>
        <v/>
      </c>
      <c r="AC706" s="16" t="inlineStr">
        <is>
          <t>2933.78</t>
        </is>
      </c>
      <c r="AD706" s="16">
        <f>AC706*0.006</f>
        <v/>
      </c>
      <c r="AE706" s="16">
        <f>AC706*0.02</f>
        <v/>
      </c>
      <c r="AF706" s="16">
        <f>AC706-AD706-AE706</f>
        <v/>
      </c>
      <c r="AG706" s="16" t="n"/>
      <c r="AH706" s="16" t="n"/>
      <c r="AI706" s="16">
        <f>SUM(AG706:AH706)</f>
        <v/>
      </c>
      <c r="AJ706" s="16">
        <f>AF706-AB706+AG706+AH706</f>
        <v/>
      </c>
      <c r="AK706" s="16">
        <f>IF(C706="是","杭州","江西工厂")</f>
        <v/>
      </c>
      <c r="AL706" s="9" t="inlineStr">
        <is>
          <t>交易成功</t>
        </is>
      </c>
      <c r="AM706" s="93" t="inlineStr">
        <is>
          <t>2026012611120520426700068625620</t>
        </is>
      </c>
      <c r="AN706" s="16" t="inlineStr">
        <is>
          <t>没有申请退款</t>
        </is>
      </c>
      <c r="AO706" s="16" t="n">
        <v>0</v>
      </c>
      <c r="AP706" s="16" t="n"/>
      <c r="AQ706" s="9" t="n"/>
      <c r="AR706" t="inlineStr">
        <is>
          <t>[待填]成本/费用字段</t>
        </is>
      </c>
    </row>
    <row r="707" ht="24" customHeight="1">
      <c r="A707" s="15" t="inlineStr">
        <is>
          <t>淘宝</t>
        </is>
      </c>
      <c r="B707" s="14" t="inlineStr">
        <is>
          <t>5027077802136558820</t>
        </is>
      </c>
      <c r="C707" s="14" t="inlineStr">
        <is>
          <t>非已记录补单</t>
        </is>
      </c>
      <c r="D707" s="15" t="inlineStr">
        <is>
          <t>2026-01-22</t>
        </is>
      </c>
      <c r="E707" s="15" t="inlineStr">
        <is>
          <t>未知</t>
        </is>
      </c>
      <c r="F707" s="15" t="inlineStr">
        <is>
          <t>未知</t>
        </is>
      </c>
      <c r="G707" s="15" t="inlineStr">
        <is>
          <t>未知</t>
        </is>
      </c>
      <c r="H707" s="15" t="n"/>
      <c r="I707" s="15" t="inlineStr">
        <is>
          <t>P24210070901</t>
        </is>
      </c>
      <c r="J707" s="15" t="inlineStr">
        <is>
          <t>榉木岩板餐桌 |榉木三角腿岩板餐桌</t>
        </is>
      </c>
      <c r="K707" s="15" t="inlineStr">
        <is>
          <t>榉木餐桌-1.2米</t>
        </is>
      </c>
      <c r="L707" s="15" t="n"/>
      <c r="M707" s="15" t="inlineStr">
        <is>
          <t>1</t>
        </is>
      </c>
      <c r="N707" s="15" t="n"/>
      <c r="O707" s="15" t="n"/>
      <c r="P707" s="15" t="n"/>
      <c r="Q707" s="15" t="n"/>
      <c r="R707" s="15">
        <f>IFERROR(SUMPRODUCT(('2-定价总表'!$A$3:$A$493="PPS"&amp;MID(I707,2,99))*('2-定价总表'!$C$3:$C$493=K707)*('2-定价总表'!$T$3:$T$493))*IF(M707="",1,M707),"")</f>
        <v/>
      </c>
      <c r="S707" s="90" t="n"/>
      <c r="T707" s="90" t="n"/>
      <c r="U707" s="90" t="n"/>
      <c r="V707" s="90" t="n"/>
      <c r="W707" s="90" t="n"/>
      <c r="X707" s="90" t="n"/>
      <c r="Y707" s="90" t="n"/>
      <c r="Z707" s="90" t="n"/>
      <c r="AA707" s="90" t="n"/>
      <c r="AB707" s="15">
        <f>SUM(S707:AA707)</f>
        <v/>
      </c>
      <c r="AC707" s="15" t="inlineStr">
        <is>
          <t>2933.78</t>
        </is>
      </c>
      <c r="AD707" s="15">
        <f>AC707*0.006</f>
        <v/>
      </c>
      <c r="AE707" s="15">
        <f>AC707*0.02</f>
        <v/>
      </c>
      <c r="AF707" s="15">
        <f>AC707-AD707-AE707</f>
        <v/>
      </c>
      <c r="AG707" s="15" t="n"/>
      <c r="AH707" s="15" t="n"/>
      <c r="AI707" s="15">
        <f>SUM(AG707:AH707)</f>
        <v/>
      </c>
      <c r="AJ707" s="15">
        <f>AF707-AB707+AG707+AH707</f>
        <v/>
      </c>
      <c r="AK707" s="15">
        <f>IF(C707="是","杭州","江西工厂")</f>
        <v/>
      </c>
      <c r="AL707" s="6" t="inlineStr">
        <is>
          <t>交易关闭</t>
        </is>
      </c>
      <c r="AM707" s="94" t="inlineStr">
        <is>
          <t>—</t>
        </is>
      </c>
      <c r="AN707" s="15" t="inlineStr">
        <is>
          <t>退款成功</t>
        </is>
      </c>
      <c r="AO707" s="15" t="n">
        <v>2933.78</v>
      </c>
      <c r="AP707" s="15" t="n"/>
      <c r="AQ707" s="6" t="n"/>
      <c r="AR707" t="inlineStr">
        <is>
          <t>✓</t>
        </is>
      </c>
    </row>
    <row r="708" ht="24" customHeight="1">
      <c r="A708" s="16" t="inlineStr">
        <is>
          <t>淘宝</t>
        </is>
      </c>
      <c r="B708" s="14" t="inlineStr">
        <is>
          <t>5026632338838185740</t>
        </is>
      </c>
      <c r="C708" s="14" t="inlineStr">
        <is>
          <t>非已记录补单</t>
        </is>
      </c>
      <c r="D708" s="16" t="inlineStr">
        <is>
          <t>2026-01-22</t>
        </is>
      </c>
      <c r="E708" s="16" t="inlineStr">
        <is>
          <t>郝全</t>
        </is>
      </c>
      <c r="F708" s="16" t="inlineStr">
        <is>
          <t>14735146645-2658</t>
        </is>
      </c>
      <c r="G708" s="16" t="inlineStr">
        <is>
          <t>山西省 大同市 平城区 振华街道大同市天锐华城西区3栋3单元1101</t>
        </is>
      </c>
      <c r="H708" s="16" t="inlineStr">
        <is>
          <t>2026-01-31</t>
        </is>
      </c>
      <c r="I708" s="16" t="inlineStr">
        <is>
          <t>P25210100410</t>
        </is>
      </c>
      <c r="J708" s="16" t="inlineStr">
        <is>
          <t>畔色黑胡桃木岩板餐桌2025 |黑胡桃木三角腿餐桌</t>
        </is>
      </c>
      <c r="K708" s="16" t="inlineStr">
        <is>
          <t>黑胡桃木岩板-1.4米</t>
        </is>
      </c>
      <c r="L708" s="16" t="inlineStr">
        <is>
          <t>否</t>
        </is>
      </c>
      <c r="M708" s="16" t="inlineStr">
        <is>
          <t>1</t>
        </is>
      </c>
      <c r="N708" s="16" t="n"/>
      <c r="O708" s="16" t="inlineStr">
        <is>
          <t>壹米滴答快运</t>
        </is>
      </c>
      <c r="P708" s="16" t="inlineStr">
        <is>
          <t>700899109093</t>
        </is>
      </c>
      <c r="Q708" s="16" t="inlineStr">
        <is>
          <t>P50471183915</t>
        </is>
      </c>
      <c r="R708" s="16">
        <f>IFERROR(SUMPRODUCT(('2-定价总表'!$A$3:$A$493="PPS"&amp;MID(I708,2,99))*('2-定价总表'!$C$3:$C$493=K708)*('2-定价总表'!$T$3:$T$493))*IF(M708="",1,M708),"")</f>
        <v/>
      </c>
      <c r="S708" s="16" t="n">
        <v>3287.5</v>
      </c>
      <c r="T708" s="16" t="n">
        <v>427</v>
      </c>
      <c r="U708" s="16" t="n">
        <v>73</v>
      </c>
      <c r="V708" s="16" t="n">
        <v>75</v>
      </c>
      <c r="W708" s="16" t="n">
        <v>0</v>
      </c>
      <c r="X708" s="16" t="n">
        <v>0</v>
      </c>
      <c r="Y708" s="90" t="n"/>
      <c r="Z708" s="16" t="n">
        <v>0</v>
      </c>
      <c r="AA708" s="16" t="n">
        <v>0</v>
      </c>
      <c r="AB708" s="16">
        <f>SUM(S708:AA708)</f>
        <v/>
      </c>
      <c r="AC708" s="16" t="inlineStr">
        <is>
          <t>3330.77</t>
        </is>
      </c>
      <c r="AD708" s="16">
        <f>AC708*0.006</f>
        <v/>
      </c>
      <c r="AE708" s="16">
        <f>AC708*0.02</f>
        <v/>
      </c>
      <c r="AF708" s="16">
        <f>AC708-AD708-AE708</f>
        <v/>
      </c>
      <c r="AG708" s="16" t="n"/>
      <c r="AH708" s="16" t="n"/>
      <c r="AI708" s="16">
        <f>SUM(AG708:AH708)</f>
        <v/>
      </c>
      <c r="AJ708" s="16">
        <f>AF708-AB708+AG708+AH708</f>
        <v/>
      </c>
      <c r="AK708" s="16">
        <f>IF(C708="是","杭州","江西工厂")</f>
        <v/>
      </c>
      <c r="AL708" s="9" t="inlineStr">
        <is>
          <t>交易成功</t>
        </is>
      </c>
      <c r="AM708" s="92" t="inlineStr">
        <is>
          <t>待匹配</t>
        </is>
      </c>
      <c r="AN708" s="16" t="inlineStr">
        <is>
          <t>没有申请退款</t>
        </is>
      </c>
      <c r="AO708" s="16" t="n">
        <v>0</v>
      </c>
      <c r="AP708" s="16" t="n"/>
      <c r="AQ708" s="9" t="n"/>
      <c r="AR708" t="inlineStr">
        <is>
          <t>[待填]成本/费用字段</t>
        </is>
      </c>
    </row>
    <row r="709" ht="36" customHeight="1">
      <c r="A709" s="15" t="inlineStr">
        <is>
          <t>淘宝</t>
        </is>
      </c>
      <c r="B709" s="14" t="inlineStr">
        <is>
          <t>3199584147190452461</t>
        </is>
      </c>
      <c r="C709" s="14" t="inlineStr">
        <is>
          <t>非已记录补单</t>
        </is>
      </c>
      <c r="D709" s="15" t="inlineStr">
        <is>
          <t>2026-01-22</t>
        </is>
      </c>
      <c r="E709" s="15" t="inlineStr">
        <is>
          <t>黄金五花肉</t>
        </is>
      </c>
      <c r="F709" s="15" t="inlineStr">
        <is>
          <t>15780621747-5919</t>
        </is>
      </c>
      <c r="G709" s="15" t="inlineStr">
        <is>
          <t>江苏省 南京市 建邺区 沙洲街道雨润大街19号双和园东区4幢17楼 务必送上楼或者3幢/北门丰巢柜</t>
        </is>
      </c>
      <c r="H709" s="15" t="inlineStr">
        <is>
          <t>2026-01-24</t>
        </is>
      </c>
      <c r="I709" s="15" t="inlineStr">
        <is>
          <t>P23980010606</t>
        </is>
      </c>
      <c r="J709" s="15" t="inlineStr">
        <is>
          <t>畔色样块</t>
        </is>
      </c>
      <c r="K709" s="15" t="inlineStr">
        <is>
          <t>榉木样块</t>
        </is>
      </c>
      <c r="L709" s="15" t="inlineStr">
        <is>
          <t>否</t>
        </is>
      </c>
      <c r="M709" s="15" t="inlineStr">
        <is>
          <t>1</t>
        </is>
      </c>
      <c r="N709" s="15" t="n"/>
      <c r="O709" s="15" t="inlineStr">
        <is>
          <t>圆通速递</t>
        </is>
      </c>
      <c r="P709" s="15" t="inlineStr">
        <is>
          <t>YT2581318336414</t>
        </is>
      </c>
      <c r="Q709" s="15" t="n"/>
      <c r="R709" s="15">
        <f>IFERROR(SUMPRODUCT(('2-定价总表'!$A$3:$A$493="PPS"&amp;MID(I709,2,99))*('2-定价总表'!$C$3:$C$493=K709)*('2-定价总表'!$T$3:$T$493))*IF(M709="",1,M709),"")</f>
        <v/>
      </c>
      <c r="S709" s="90" t="n"/>
      <c r="T709" s="90" t="n"/>
      <c r="U709" s="90" t="n"/>
      <c r="V709" s="90" t="n"/>
      <c r="W709" s="15" t="n">
        <v>0</v>
      </c>
      <c r="X709" s="15" t="n">
        <v>0</v>
      </c>
      <c r="Y709" s="90" t="n"/>
      <c r="Z709" s="15" t="n">
        <v>0</v>
      </c>
      <c r="AA709" s="15" t="n">
        <v>0</v>
      </c>
      <c r="AB709" s="15">
        <f>SUM(S709:AA709)</f>
        <v/>
      </c>
      <c r="AC709" s="15" t="inlineStr">
        <is>
          <t>17.00</t>
        </is>
      </c>
      <c r="AD709" s="15">
        <f>AC709*0.006</f>
        <v/>
      </c>
      <c r="AE709" s="15">
        <f>AC709*0.02</f>
        <v/>
      </c>
      <c r="AF709" s="15">
        <f>AC709-AD709-AE709</f>
        <v/>
      </c>
      <c r="AG709" s="15" t="n"/>
      <c r="AH709" s="15" t="n"/>
      <c r="AI709" s="15">
        <f>SUM(AG709:AH709)</f>
        <v/>
      </c>
      <c r="AJ709" s="15">
        <f>AF709-AB709+AG709+AH709</f>
        <v/>
      </c>
      <c r="AK709" s="15">
        <f>IF(C709="是","杭州","江西工厂")</f>
        <v/>
      </c>
      <c r="AL709" s="6" t="inlineStr">
        <is>
          <t>交易成功</t>
        </is>
      </c>
      <c r="AM709" s="92" t="inlineStr">
        <is>
          <t>待匹配</t>
        </is>
      </c>
      <c r="AN709" s="15" t="inlineStr">
        <is>
          <t>没有申请退款</t>
        </is>
      </c>
      <c r="AO709" s="15" t="n">
        <v>0</v>
      </c>
      <c r="AP709" s="15" t="n"/>
      <c r="AQ709" s="6" t="n"/>
      <c r="AR709" t="inlineStr">
        <is>
          <t>[待填]成本/费用字段</t>
        </is>
      </c>
    </row>
    <row r="710" ht="24" customHeight="1">
      <c r="A710" s="16" t="inlineStr">
        <is>
          <t>淘宝</t>
        </is>
      </c>
      <c r="B710" s="14" t="inlineStr">
        <is>
          <t>4501921538004004444</t>
        </is>
      </c>
      <c r="C710" s="14" t="inlineStr">
        <is>
          <t>非已记录补单</t>
        </is>
      </c>
      <c r="D710" s="16" t="inlineStr">
        <is>
          <t>2026-01-21</t>
        </is>
      </c>
      <c r="E710" s="16" t="inlineStr">
        <is>
          <t>朱先生</t>
        </is>
      </c>
      <c r="F710" s="16" t="inlineStr">
        <is>
          <t>18466115659-7729</t>
        </is>
      </c>
      <c r="G710" s="16" t="inlineStr">
        <is>
          <t>广东省 广州市 番禺区 沙湾街道香柏华府13栋301</t>
        </is>
      </c>
      <c r="H710" s="16" t="inlineStr">
        <is>
          <t>2026-01-22</t>
        </is>
      </c>
      <c r="I710" s="16" t="inlineStr">
        <is>
          <t>P24210070901</t>
        </is>
      </c>
      <c r="J710" s="16" t="inlineStr">
        <is>
          <t>榉木岩板餐桌 |榉木三角腿岩板餐桌</t>
        </is>
      </c>
      <c r="K710" s="16" t="inlineStr">
        <is>
          <t>榉木餐桌-1.2米</t>
        </is>
      </c>
      <c r="L710" s="16" t="inlineStr">
        <is>
          <t>否</t>
        </is>
      </c>
      <c r="M710" s="16" t="inlineStr">
        <is>
          <t>1</t>
        </is>
      </c>
      <c r="N710" s="16" t="n"/>
      <c r="O710" s="16" t="inlineStr">
        <is>
          <t>壹米滴答快运</t>
        </is>
      </c>
      <c r="P710" s="16" t="inlineStr">
        <is>
          <t>700898876405</t>
        </is>
      </c>
      <c r="Q710" s="16" t="inlineStr">
        <is>
          <t>P50322139857</t>
        </is>
      </c>
      <c r="R710" s="16">
        <f>IFERROR(SUMPRODUCT(('2-定价总表'!$A$3:$A$493="PPS"&amp;MID(I710,2,99))*('2-定价总表'!$C$3:$C$493=K710)*('2-定价总表'!$T$3:$T$493))*IF(M710="",1,M710),"")</f>
        <v/>
      </c>
      <c r="S710" s="16" t="n">
        <v>2145.51</v>
      </c>
      <c r="T710" s="16" t="n">
        <v>161</v>
      </c>
      <c r="U710" s="16" t="n">
        <v>50</v>
      </c>
      <c r="V710" s="16" t="n">
        <v>65</v>
      </c>
      <c r="W710" s="16" t="n">
        <v>0</v>
      </c>
      <c r="X710" s="16" t="n">
        <v>0</v>
      </c>
      <c r="Y710" s="90" t="n"/>
      <c r="Z710" s="16" t="n">
        <v>0</v>
      </c>
      <c r="AA710" s="16" t="n">
        <v>67.01000000000001</v>
      </c>
      <c r="AB710" s="16">
        <f>SUM(S710:AA710)</f>
        <v/>
      </c>
      <c r="AC710" s="16" t="inlineStr">
        <is>
          <t>2589.33</t>
        </is>
      </c>
      <c r="AD710" s="16">
        <f>AC710*0.006</f>
        <v/>
      </c>
      <c r="AE710" s="16">
        <f>AC710*0.02</f>
        <v/>
      </c>
      <c r="AF710" s="16">
        <f>AC710-AD710-AE710</f>
        <v/>
      </c>
      <c r="AG710" s="16" t="n"/>
      <c r="AH710" s="16" t="n"/>
      <c r="AI710" s="16">
        <f>SUM(AG710:AH710)</f>
        <v/>
      </c>
      <c r="AJ710" s="16">
        <f>AF710-AB710+AG710+AH710</f>
        <v/>
      </c>
      <c r="AK710" s="16">
        <f>IF(C710="是","杭州","江西工厂")</f>
        <v/>
      </c>
      <c r="AL710" s="9" t="inlineStr">
        <is>
          <t>交易成功</t>
        </is>
      </c>
      <c r="AM710" s="93" t="inlineStr">
        <is>
          <t>2026012811120520426700154890670</t>
        </is>
      </c>
      <c r="AN710" s="16" t="inlineStr">
        <is>
          <t>退款成功</t>
        </is>
      </c>
      <c r="AO710" s="16" t="n">
        <v>67.01000000000001</v>
      </c>
      <c r="AP710" s="16" t="n"/>
      <c r="AQ710" s="9" t="n"/>
      <c r="AR710" t="inlineStr">
        <is>
          <t>[待填]成本/费用字段</t>
        </is>
      </c>
    </row>
    <row r="711" ht="48" customHeight="1">
      <c r="A711" s="15" t="inlineStr">
        <is>
          <t>淘宝</t>
        </is>
      </c>
      <c r="B711" s="14" t="inlineStr">
        <is>
          <t>5025466658667930109</t>
        </is>
      </c>
      <c r="C711" s="14" t="inlineStr">
        <is>
          <t>非已记录补单</t>
        </is>
      </c>
      <c r="D711" s="15" t="inlineStr">
        <is>
          <t>2026-01-21</t>
        </is>
      </c>
      <c r="E711" s="15" t="inlineStr">
        <is>
          <t>杨坤鹏转余栋</t>
        </is>
      </c>
      <c r="F711" s="15" t="inlineStr">
        <is>
          <t>14749571996-2433</t>
        </is>
      </c>
      <c r="G711" s="15" t="inlineStr">
        <is>
          <t>广东省 广州市 白云区 江高镇夏花三路498号部队路A14仓 （YD502-SIN）</t>
        </is>
      </c>
      <c r="H711" s="15" t="inlineStr">
        <is>
          <t>2026-01-23</t>
        </is>
      </c>
      <c r="I711" s="15" t="inlineStr">
        <is>
          <t>P24250080801</t>
        </is>
      </c>
      <c r="J711" s="15" t="inlineStr">
        <is>
          <t>洞石餐边柜 |樱桃木洞石餐边大柜 |樱桃木洞石模块餐边柜</t>
        </is>
      </c>
      <c r="K711" s="15" t="inlineStr">
        <is>
          <t>洞石餐边柜-洞石整柜2.1米（多抽组合）（分类抽屉+玻璃移门+开门）</t>
        </is>
      </c>
      <c r="L711" s="15" t="inlineStr">
        <is>
          <t>否</t>
        </is>
      </c>
      <c r="M711" s="15" t="inlineStr">
        <is>
          <t>1</t>
        </is>
      </c>
      <c r="N711" s="15" t="n"/>
      <c r="O711" s="15" t="inlineStr">
        <is>
          <t>极兔速递</t>
        </is>
      </c>
      <c r="P711" s="15" t="inlineStr">
        <is>
          <t>JT3151188078561</t>
        </is>
      </c>
      <c r="Q711" s="15" t="n"/>
      <c r="R711" s="15">
        <f>IFERROR(SUMPRODUCT(('2-定价总表'!$A$3:$A$493="PPS"&amp;MID(I711,2,99))*('2-定价总表'!$C$3:$C$493=K711)*('2-定价总表'!$T$3:$T$493))*IF(M711="",1,M711),"")</f>
        <v/>
      </c>
      <c r="S711" s="15" t="n">
        <v>173</v>
      </c>
      <c r="T711" s="15" t="n">
        <v>8</v>
      </c>
      <c r="U711" s="15" t="n">
        <v>0</v>
      </c>
      <c r="V711" s="15" t="n">
        <v>0</v>
      </c>
      <c r="W711" s="15" t="n">
        <v>0</v>
      </c>
      <c r="X711" s="15" t="n">
        <v>0</v>
      </c>
      <c r="Y711" s="90" t="n"/>
      <c r="Z711" s="15" t="n">
        <v>0</v>
      </c>
      <c r="AA711" s="15" t="n">
        <v>0</v>
      </c>
      <c r="AB711" s="15">
        <f>SUM(S711:AA711)</f>
        <v/>
      </c>
      <c r="AC711" s="15" t="inlineStr">
        <is>
          <t>300.00</t>
        </is>
      </c>
      <c r="AD711" s="15">
        <f>AC711*0.006</f>
        <v/>
      </c>
      <c r="AE711" s="15">
        <f>AC711*0.02</f>
        <v/>
      </c>
      <c r="AF711" s="15">
        <f>AC711-AD711-AE711</f>
        <v/>
      </c>
      <c r="AG711" s="15" t="n"/>
      <c r="AH711" s="15" t="n"/>
      <c r="AI711" s="15">
        <f>SUM(AG711:AH711)</f>
        <v/>
      </c>
      <c r="AJ711" s="15">
        <f>AF711-AB711+AG711+AH711</f>
        <v/>
      </c>
      <c r="AK711" s="15">
        <f>IF(C711="是","杭州","江西工厂")</f>
        <v/>
      </c>
      <c r="AL711" s="6" t="inlineStr">
        <is>
          <t>交易成功</t>
        </is>
      </c>
      <c r="AM711" s="92" t="inlineStr">
        <is>
          <t>待匹配</t>
        </is>
      </c>
      <c r="AN711" s="15" t="inlineStr">
        <is>
          <t>没有申请退款</t>
        </is>
      </c>
      <c r="AO711" s="15" t="n">
        <v>0</v>
      </c>
      <c r="AP711" s="15" t="n"/>
      <c r="AQ711" s="6" t="inlineStr">
        <is>
          <t>3个国标</t>
        </is>
      </c>
      <c r="AR711" t="inlineStr">
        <is>
          <t>[待填]成本/费用字段</t>
        </is>
      </c>
    </row>
    <row r="712" ht="24" customHeight="1">
      <c r="A712" s="16" t="inlineStr">
        <is>
          <t>淘宝</t>
        </is>
      </c>
      <c r="B712" s="14" t="inlineStr">
        <is>
          <t>5024996031837328524</t>
        </is>
      </c>
      <c r="C712" s="14" t="inlineStr">
        <is>
          <t>非已记录补单</t>
        </is>
      </c>
      <c r="D712" s="16" t="inlineStr">
        <is>
          <t>2026-01-21</t>
        </is>
      </c>
      <c r="E712" s="16" t="inlineStr">
        <is>
          <t>杨剑文黄磊</t>
        </is>
      </c>
      <c r="F712" s="16" t="inlineStr">
        <is>
          <t>18466659098-1556</t>
        </is>
      </c>
      <c r="G712" s="16" t="inlineStr">
        <is>
          <t>甘肃省 天水市 秦州区 东关街道西北角天麟金水湾小区5#楼1单元2101号</t>
        </is>
      </c>
      <c r="H712" s="16" t="inlineStr">
        <is>
          <t>2026-01-27</t>
        </is>
      </c>
      <c r="I712" s="16" t="inlineStr">
        <is>
          <t>P26990010428</t>
        </is>
      </c>
      <c r="J712" s="16" t="inlineStr">
        <is>
          <t>全屋定制</t>
        </is>
      </c>
      <c r="K712" s="16" t="inlineStr">
        <is>
          <t>定制</t>
        </is>
      </c>
      <c r="L712" s="16" t="inlineStr">
        <is>
          <t>是</t>
        </is>
      </c>
      <c r="M712" s="16" t="inlineStr">
        <is>
          <t>379</t>
        </is>
      </c>
      <c r="N712" s="16" t="n"/>
      <c r="O712" s="16" t="inlineStr">
        <is>
          <t>安能物流</t>
        </is>
      </c>
      <c r="P712" s="16" t="inlineStr">
        <is>
          <t>760213743496</t>
        </is>
      </c>
      <c r="Q712" s="16" t="n"/>
      <c r="R712" s="16">
        <f>IFERROR(SUMPRODUCT(('2-定价总表'!$A$3:$A$493="PPS"&amp;MID(I712,2,99))*('2-定价总表'!$C$3:$C$493=K712)*('2-定价总表'!$T$3:$T$493))*IF(M712="",1,M712),"")</f>
        <v/>
      </c>
      <c r="S712" s="16" t="n">
        <v>0</v>
      </c>
      <c r="T712" s="16" t="n">
        <v>0</v>
      </c>
      <c r="U712" s="16" t="n">
        <v>0</v>
      </c>
      <c r="V712" s="16" t="n">
        <v>0</v>
      </c>
      <c r="W712" s="16" t="n">
        <v>0</v>
      </c>
      <c r="X712" s="16" t="n">
        <v>0</v>
      </c>
      <c r="Y712" s="90" t="n"/>
      <c r="Z712" s="16" t="n">
        <v>0</v>
      </c>
      <c r="AA712" s="16" t="n">
        <v>0</v>
      </c>
      <c r="AB712" s="16">
        <f>SUM(S712:AA712)</f>
        <v/>
      </c>
      <c r="AC712" s="16" t="inlineStr">
        <is>
          <t>333.52</t>
        </is>
      </c>
      <c r="AD712" s="16">
        <f>AC712*0.006</f>
        <v/>
      </c>
      <c r="AE712" s="16">
        <f>AC712*0.02</f>
        <v/>
      </c>
      <c r="AF712" s="16">
        <f>AC712-AD712-AE712</f>
        <v/>
      </c>
      <c r="AG712" s="16" t="n"/>
      <c r="AH712" s="16" t="n"/>
      <c r="AI712" s="16">
        <f>SUM(AG712:AH712)</f>
        <v/>
      </c>
      <c r="AJ712" s="16">
        <f>AF712-AB712+AG712+AH712</f>
        <v/>
      </c>
      <c r="AK712" s="16">
        <f>IF(C712="是","杭州","江西工厂")</f>
        <v/>
      </c>
      <c r="AL712" s="9" t="inlineStr">
        <is>
          <t>交易成功</t>
        </is>
      </c>
      <c r="AM712" s="92" t="inlineStr">
        <is>
          <t>待匹配</t>
        </is>
      </c>
      <c r="AN712" s="16" t="inlineStr">
        <is>
          <t>没有申请退款</t>
        </is>
      </c>
      <c r="AO712" s="16" t="n">
        <v>0</v>
      </c>
      <c r="AP712" s="16" t="n"/>
      <c r="AQ712" s="9" t="inlineStr">
        <is>
          <t>实木椅补差价</t>
        </is>
      </c>
      <c r="AR712" t="inlineStr">
        <is>
          <t>[待填]成本/费用字段</t>
        </is>
      </c>
    </row>
    <row r="713" ht="24" customHeight="1">
      <c r="A713" s="15" t="inlineStr">
        <is>
          <t>淘宝</t>
        </is>
      </c>
      <c r="B713" s="14" t="inlineStr">
        <is>
          <t>3198397945876400053</t>
        </is>
      </c>
      <c r="C713" s="14" t="inlineStr">
        <is>
          <t>非已记录补单</t>
        </is>
      </c>
      <c r="D713" s="15" t="inlineStr">
        <is>
          <t>2026-01-21</t>
        </is>
      </c>
      <c r="E713" s="15" t="inlineStr">
        <is>
          <t>未知</t>
        </is>
      </c>
      <c r="F713" s="15" t="inlineStr">
        <is>
          <t>未知</t>
        </is>
      </c>
      <c r="G713" s="15" t="inlineStr">
        <is>
          <t>未知</t>
        </is>
      </c>
      <c r="H713" s="15" t="n"/>
      <c r="I713" s="15" t="inlineStr">
        <is>
          <t>P25250100405</t>
        </is>
      </c>
      <c r="J713" s="15" t="inlineStr">
        <is>
          <t>樱桃木窄柜 |樱桃木1米餐边柜</t>
        </is>
      </c>
      <c r="K713" s="15" t="inlineStr">
        <is>
          <t>窄柜-整柜洞石背板-1.2米</t>
        </is>
      </c>
      <c r="L713" s="15" t="n"/>
      <c r="M713" s="15" t="inlineStr">
        <is>
          <t>1</t>
        </is>
      </c>
      <c r="N713" s="15" t="n"/>
      <c r="O713" s="15" t="n"/>
      <c r="P713" s="15" t="n"/>
      <c r="Q713" s="15" t="n"/>
      <c r="R713" s="15">
        <f>IFERROR(SUMPRODUCT(('2-定价总表'!$A$3:$A$493="PPS"&amp;MID(I713,2,99))*('2-定价总表'!$C$3:$C$493=K713)*('2-定价总表'!$T$3:$T$493))*IF(M713="",1,M713),"")</f>
        <v/>
      </c>
      <c r="S713" s="90" t="n"/>
      <c r="T713" s="90" t="n"/>
      <c r="U713" s="90" t="n"/>
      <c r="V713" s="90" t="n"/>
      <c r="W713" s="90" t="n"/>
      <c r="X713" s="90" t="n"/>
      <c r="Y713" s="90" t="n"/>
      <c r="Z713" s="90" t="n"/>
      <c r="AA713" s="90" t="n"/>
      <c r="AB713" s="15">
        <f>SUM(S713:AA713)</f>
        <v/>
      </c>
      <c r="AC713" s="15" t="n"/>
      <c r="AD713" s="15">
        <f>AC713*0.006</f>
        <v/>
      </c>
      <c r="AE713" s="15">
        <f>AC713*0.02</f>
        <v/>
      </c>
      <c r="AF713" s="15">
        <f>AC713-AD713-AE713</f>
        <v/>
      </c>
      <c r="AG713" s="15" t="n"/>
      <c r="AH713" s="15" t="n"/>
      <c r="AI713" s="15">
        <f>SUM(AG713:AH713)</f>
        <v/>
      </c>
      <c r="AJ713" s="15">
        <f>AF713-AB713+AG713+AH713</f>
        <v/>
      </c>
      <c r="AK713" s="15">
        <f>IF(C713="是","杭州","江西工厂")</f>
        <v/>
      </c>
      <c r="AL713" s="6" t="inlineStr">
        <is>
          <t>交易关闭</t>
        </is>
      </c>
      <c r="AM713" s="94" t="inlineStr">
        <is>
          <t>—</t>
        </is>
      </c>
      <c r="AN713" s="15" t="inlineStr">
        <is>
          <t>没有申请退款</t>
        </is>
      </c>
      <c r="AO713" s="15" t="n">
        <v>0</v>
      </c>
      <c r="AP713" s="15" t="n"/>
      <c r="AQ713" s="6" t="n"/>
      <c r="AR713" t="inlineStr">
        <is>
          <t>✓</t>
        </is>
      </c>
    </row>
    <row r="714" ht="24" customHeight="1">
      <c r="A714" s="16" t="inlineStr">
        <is>
          <t>淘宝</t>
        </is>
      </c>
      <c r="B714" s="14" t="inlineStr">
        <is>
          <t>3197452513852358180</t>
        </is>
      </c>
      <c r="C714" s="14" t="inlineStr">
        <is>
          <t>非已记录补单</t>
        </is>
      </c>
      <c r="D714" s="16" t="inlineStr">
        <is>
          <t>2026-01-20</t>
        </is>
      </c>
      <c r="E714" s="16" t="inlineStr">
        <is>
          <t>崔继军</t>
        </is>
      </c>
      <c r="F714" s="16" t="inlineStr">
        <is>
          <t>17810306185-8696</t>
        </is>
      </c>
      <c r="G714" s="16" t="inlineStr">
        <is>
          <t>北京 北京市 海淀区 温泉镇谭韵雅庭22号地12号楼四单元501</t>
        </is>
      </c>
      <c r="H714" s="16" t="inlineStr">
        <is>
          <t>2026-03-27</t>
        </is>
      </c>
      <c r="I714" s="16" t="inlineStr">
        <is>
          <t>P25250100405</t>
        </is>
      </c>
      <c r="J714" s="16" t="inlineStr">
        <is>
          <t>樱桃木窄柜 |樱桃木1米餐边柜</t>
        </is>
      </c>
      <c r="K714" s="16" t="inlineStr">
        <is>
          <t>窄柜-整柜洞石背板-1.2米</t>
        </is>
      </c>
      <c r="L714" s="16" t="inlineStr">
        <is>
          <t>否</t>
        </is>
      </c>
      <c r="M714" s="16" t="inlineStr">
        <is>
          <t>1</t>
        </is>
      </c>
      <c r="N714" s="16" t="n"/>
      <c r="O714" s="16" t="inlineStr">
        <is>
          <t>壹米滴答快运</t>
        </is>
      </c>
      <c r="P714" s="16" t="inlineStr">
        <is>
          <t>700907569244</t>
        </is>
      </c>
      <c r="Q714" s="16" t="inlineStr">
        <is>
          <t>P50824261524</t>
        </is>
      </c>
      <c r="R714" s="16">
        <f>IFERROR(SUMPRODUCT(('2-定价总表'!$A$3:$A$493="PPS"&amp;MID(I714,2,99))*('2-定价总表'!$C$3:$C$493=K714)*('2-定价总表'!$T$3:$T$493))*IF(M714="",1,M714),"")</f>
        <v/>
      </c>
      <c r="S714" s="16" t="n">
        <v>4551.25</v>
      </c>
      <c r="T714" s="16" t="n">
        <v>384</v>
      </c>
      <c r="U714" s="16" t="n">
        <v>73</v>
      </c>
      <c r="V714" s="16" t="n">
        <v>112</v>
      </c>
      <c r="W714" s="16" t="n">
        <v>0</v>
      </c>
      <c r="X714" s="16" t="n">
        <v>0</v>
      </c>
      <c r="Y714" s="90" t="n"/>
      <c r="Z714" s="16" t="n">
        <v>70</v>
      </c>
      <c r="AA714" s="16" t="n">
        <v>0</v>
      </c>
      <c r="AB714" s="16">
        <f>SUM(S714:AA714)</f>
        <v/>
      </c>
      <c r="AC714" s="16" t="inlineStr">
        <is>
          <t>5968.95</t>
        </is>
      </c>
      <c r="AD714" s="16">
        <f>AC714*0.006</f>
        <v/>
      </c>
      <c r="AE714" s="16">
        <f>AC714*0.02</f>
        <v/>
      </c>
      <c r="AF714" s="16">
        <f>AC714-AD714-AE714</f>
        <v/>
      </c>
      <c r="AG714" s="16" t="n"/>
      <c r="AH714" s="16" t="n"/>
      <c r="AI714" s="16">
        <f>SUM(AG714:AH714)</f>
        <v/>
      </c>
      <c r="AJ714" s="16">
        <f>AF714-AB714+AG714+AH714</f>
        <v/>
      </c>
      <c r="AK714" s="16">
        <f>IF(C714="是","杭州","江西工厂")</f>
        <v/>
      </c>
      <c r="AL714" s="9" t="inlineStr">
        <is>
          <t>交易成功</t>
        </is>
      </c>
      <c r="AM714" s="93" t="inlineStr">
        <is>
          <t>202601202200112868140 3094834</t>
        </is>
      </c>
      <c r="AN714" s="16" t="inlineStr">
        <is>
          <t>没有申请退款</t>
        </is>
      </c>
      <c r="AO714" s="16" t="n">
        <v>0</v>
      </c>
      <c r="AP714" s="16" t="n"/>
      <c r="AQ714" s="9" t="n"/>
      <c r="AR714" t="inlineStr">
        <is>
          <t>[待填]成本/费用字段</t>
        </is>
      </c>
    </row>
    <row r="715" ht="24" customHeight="1">
      <c r="A715" s="15" t="inlineStr">
        <is>
          <t>淘宝</t>
        </is>
      </c>
      <c r="B715" s="14" t="inlineStr">
        <is>
          <t>3195188259373423879</t>
        </is>
      </c>
      <c r="C715" s="14" t="inlineStr">
        <is>
          <t>非已记录补单</t>
        </is>
      </c>
      <c r="D715" s="15" t="inlineStr">
        <is>
          <t>2026-01-19</t>
        </is>
      </c>
      <c r="E715" s="15" t="inlineStr">
        <is>
          <t>未知</t>
        </is>
      </c>
      <c r="F715" s="15" t="inlineStr">
        <is>
          <t>未知</t>
        </is>
      </c>
      <c r="G715" s="15" t="inlineStr">
        <is>
          <t>未知</t>
        </is>
      </c>
      <c r="H715" s="15" t="n"/>
      <c r="I715" s="15" t="inlineStr">
        <is>
          <t>P24210070901</t>
        </is>
      </c>
      <c r="J715" s="15" t="inlineStr">
        <is>
          <t>榉木岩板餐桌 |榉木三角腿岩板餐桌</t>
        </is>
      </c>
      <c r="K715" s="15" t="inlineStr">
        <is>
          <t>榉木餐桌-1.2米</t>
        </is>
      </c>
      <c r="L715" s="15" t="n"/>
      <c r="M715" s="15" t="inlineStr">
        <is>
          <t>1</t>
        </is>
      </c>
      <c r="N715" s="15" t="n"/>
      <c r="O715" s="15" t="n"/>
      <c r="P715" s="15" t="n"/>
      <c r="Q715" s="15" t="n"/>
      <c r="R715" s="15">
        <f>IFERROR(SUMPRODUCT(('2-定价总表'!$A$3:$A$493="PPS"&amp;MID(I715,2,99))*('2-定价总表'!$C$3:$C$493=K715)*('2-定价总表'!$T$3:$T$493))*IF(M715="",1,M715),"")</f>
        <v/>
      </c>
      <c r="S715" s="90" t="n"/>
      <c r="T715" s="90" t="n"/>
      <c r="U715" s="90" t="n"/>
      <c r="V715" s="90" t="n"/>
      <c r="W715" s="90" t="n"/>
      <c r="X715" s="90" t="n"/>
      <c r="Y715" s="90" t="n"/>
      <c r="Z715" s="90" t="n"/>
      <c r="AA715" s="90" t="n"/>
      <c r="AB715" s="15">
        <f>SUM(S715:AA715)</f>
        <v/>
      </c>
      <c r="AC715" s="15" t="inlineStr">
        <is>
          <t>2793.70</t>
        </is>
      </c>
      <c r="AD715" s="15">
        <f>AC715*0.006</f>
        <v/>
      </c>
      <c r="AE715" s="15">
        <f>AC715*0.02</f>
        <v/>
      </c>
      <c r="AF715" s="15">
        <f>AC715-AD715-AE715</f>
        <v/>
      </c>
      <c r="AG715" s="15" t="n"/>
      <c r="AH715" s="15" t="n"/>
      <c r="AI715" s="15">
        <f>SUM(AG715:AH715)</f>
        <v/>
      </c>
      <c r="AJ715" s="15">
        <f>AF715-AB715+AG715+AH715</f>
        <v/>
      </c>
      <c r="AK715" s="15">
        <f>IF(C715="是","杭州","江西工厂")</f>
        <v/>
      </c>
      <c r="AL715" s="6" t="inlineStr">
        <is>
          <t>交易关闭</t>
        </is>
      </c>
      <c r="AM715" s="94" t="inlineStr">
        <is>
          <t>—</t>
        </is>
      </c>
      <c r="AN715" s="15" t="inlineStr">
        <is>
          <t>退款成功</t>
        </is>
      </c>
      <c r="AO715" s="15" t="n">
        <v>2928.78</v>
      </c>
      <c r="AP715" s="15" t="n"/>
      <c r="AQ715" s="6" t="n"/>
      <c r="AR715" t="inlineStr">
        <is>
          <t>✓</t>
        </is>
      </c>
    </row>
    <row r="716" ht="24" customHeight="1">
      <c r="A716" s="16" t="inlineStr">
        <is>
          <t>淘宝</t>
        </is>
      </c>
      <c r="B716" s="14" t="inlineStr">
        <is>
          <t>3189157969460122797</t>
        </is>
      </c>
      <c r="C716" s="14" t="inlineStr">
        <is>
          <t>非已记录补单</t>
        </is>
      </c>
      <c r="D716" s="16" t="inlineStr">
        <is>
          <t>2026-01-17</t>
        </is>
      </c>
      <c r="E716" s="16" t="inlineStr">
        <is>
          <t>冉先生</t>
        </is>
      </c>
      <c r="F716" s="16" t="inlineStr">
        <is>
          <t>18423011537-1714</t>
        </is>
      </c>
      <c r="G716" s="16" t="inlineStr">
        <is>
          <t>重庆 重庆市 沙坪坝区 土主街道重庆融创文旅城·御铂南区9栋</t>
        </is>
      </c>
      <c r="H716" s="16" t="inlineStr">
        <is>
          <t>2026-01-18</t>
        </is>
      </c>
      <c r="I716" s="16" t="inlineStr">
        <is>
          <t>P23980010606</t>
        </is>
      </c>
      <c r="J716" s="16" t="inlineStr">
        <is>
          <t>畔色样块</t>
        </is>
      </c>
      <c r="K716" s="16" t="inlineStr">
        <is>
          <t>榉木样块</t>
        </is>
      </c>
      <c r="L716" s="16" t="inlineStr">
        <is>
          <t>否</t>
        </is>
      </c>
      <c r="M716" s="16" t="inlineStr">
        <is>
          <t>1</t>
        </is>
      </c>
      <c r="N716" s="16" t="n"/>
      <c r="O716" s="16" t="inlineStr">
        <is>
          <t>圆通速递</t>
        </is>
      </c>
      <c r="P716" s="16" t="inlineStr">
        <is>
          <t>YT2540751679823</t>
        </is>
      </c>
      <c r="Q716" s="16" t="n"/>
      <c r="R716" s="16">
        <f>IFERROR(SUMPRODUCT(('2-定价总表'!$A$3:$A$493="PPS"&amp;MID(I716,2,99))*('2-定价总表'!$C$3:$C$493=K716)*('2-定价总表'!$T$3:$T$493))*IF(M716="",1,M716),"")</f>
        <v/>
      </c>
      <c r="S716" s="90" t="n"/>
      <c r="T716" s="90" t="n"/>
      <c r="U716" s="90" t="n"/>
      <c r="V716" s="90" t="n"/>
      <c r="W716" s="16" t="n">
        <v>0</v>
      </c>
      <c r="X716" s="16" t="n">
        <v>0</v>
      </c>
      <c r="Y716" s="90" t="n"/>
      <c r="Z716" s="16" t="n">
        <v>0</v>
      </c>
      <c r="AA716" s="16" t="n">
        <v>0</v>
      </c>
      <c r="AB716" s="16">
        <f>SUM(S716:AA716)</f>
        <v/>
      </c>
      <c r="AC716" s="16" t="inlineStr">
        <is>
          <t>22.00</t>
        </is>
      </c>
      <c r="AD716" s="16">
        <f>AC716*0.006</f>
        <v/>
      </c>
      <c r="AE716" s="16">
        <f>AC716*0.02</f>
        <v/>
      </c>
      <c r="AF716" s="16">
        <f>AC716-AD716-AE716</f>
        <v/>
      </c>
      <c r="AG716" s="16" t="n"/>
      <c r="AH716" s="16" t="n"/>
      <c r="AI716" s="16">
        <f>SUM(AG716:AH716)</f>
        <v/>
      </c>
      <c r="AJ716" s="16">
        <f>AF716-AB716+AG716+AH716</f>
        <v/>
      </c>
      <c r="AK716" s="16">
        <f>IF(C716="是","杭州","江西工厂")</f>
        <v/>
      </c>
      <c r="AL716" s="9" t="inlineStr">
        <is>
          <t>交易成功</t>
        </is>
      </c>
      <c r="AM716" s="92" t="inlineStr">
        <is>
          <t>待匹配</t>
        </is>
      </c>
      <c r="AN716" s="16" t="inlineStr">
        <is>
          <t>没有申请退款</t>
        </is>
      </c>
      <c r="AO716" s="16" t="n">
        <v>0</v>
      </c>
      <c r="AP716" s="16" t="n"/>
      <c r="AQ716" s="9" t="n"/>
      <c r="AR716" t="inlineStr">
        <is>
          <t>[待填]成本/费用字段</t>
        </is>
      </c>
    </row>
    <row r="717" ht="24" customHeight="1">
      <c r="A717" s="15" t="inlineStr">
        <is>
          <t>淘宝</t>
        </is>
      </c>
      <c r="B717" s="14" t="inlineStr">
        <is>
          <t>5014980578413738833</t>
        </is>
      </c>
      <c r="C717" s="14" t="inlineStr">
        <is>
          <t>非已记录补单</t>
        </is>
      </c>
      <c r="D717" s="15" t="inlineStr">
        <is>
          <t>2026-01-16</t>
        </is>
      </c>
      <c r="E717" s="15" t="inlineStr">
        <is>
          <t>黄梦荻</t>
        </is>
      </c>
      <c r="F717" s="15" t="inlineStr">
        <is>
          <t>18466706956-5622</t>
        </is>
      </c>
      <c r="G717" s="15" t="inlineStr">
        <is>
          <t>上海 上海市 浦东新区 北蔡镇开云艾尚里二期16号301室</t>
        </is>
      </c>
      <c r="H717" s="15" t="inlineStr">
        <is>
          <t>2026-01-30</t>
        </is>
      </c>
      <c r="I717" s="15" t="inlineStr">
        <is>
          <t>P24210070901</t>
        </is>
      </c>
      <c r="J717" s="15" t="inlineStr">
        <is>
          <t>榉木岩板餐桌 |榉木三角腿岩板餐桌</t>
        </is>
      </c>
      <c r="K717" s="15" t="inlineStr">
        <is>
          <t>榉木餐桌-1.2米</t>
        </is>
      </c>
      <c r="L717" s="15" t="inlineStr">
        <is>
          <t>否</t>
        </is>
      </c>
      <c r="M717" s="15" t="inlineStr">
        <is>
          <t>1</t>
        </is>
      </c>
      <c r="N717" s="15" t="n"/>
      <c r="O717" s="15" t="inlineStr">
        <is>
          <t>商家配送</t>
        </is>
      </c>
      <c r="P717" s="15" t="inlineStr">
        <is>
          <t>LP00791139062950</t>
        </is>
      </c>
      <c r="Q717" s="15" t="n"/>
      <c r="R717" s="15">
        <f>IFERROR(SUMPRODUCT(('2-定价总表'!$A$3:$A$493="PPS"&amp;MID(I717,2,99))*('2-定价总表'!$C$3:$C$493=K717)*('2-定价总表'!$T$3:$T$493))*IF(M717="",1,M717),"")</f>
        <v/>
      </c>
      <c r="S717" s="15" t="n">
        <v>2092.5</v>
      </c>
      <c r="T717" s="15" t="n">
        <v>100</v>
      </c>
      <c r="U717" s="15" t="n">
        <v>0</v>
      </c>
      <c r="V717" s="15" t="n">
        <v>260</v>
      </c>
      <c r="W717" s="15" t="n">
        <v>0</v>
      </c>
      <c r="X717" s="15" t="n">
        <v>0</v>
      </c>
      <c r="Y717" s="90" t="n"/>
      <c r="Z717" s="15" t="n">
        <v>0</v>
      </c>
      <c r="AA717" s="15" t="n">
        <v>0</v>
      </c>
      <c r="AB717" s="15">
        <f>SUM(S717:AA717)</f>
        <v/>
      </c>
      <c r="AC717" s="15" t="inlineStr">
        <is>
          <t>2871.25</t>
        </is>
      </c>
      <c r="AD717" s="15">
        <f>AC717*0.006</f>
        <v/>
      </c>
      <c r="AE717" s="15">
        <f>AC717*0.02</f>
        <v/>
      </c>
      <c r="AF717" s="15">
        <f>AC717-AD717-AE717</f>
        <v/>
      </c>
      <c r="AG717" s="15" t="n"/>
      <c r="AH717" s="15" t="n"/>
      <c r="AI717" s="15">
        <f>SUM(AG717:AH717)</f>
        <v/>
      </c>
      <c r="AJ717" s="15">
        <f>AF717-AB717+AG717+AH717</f>
        <v/>
      </c>
      <c r="AK717" s="15">
        <f>IF(C717="是","杭州","江西工厂")</f>
        <v/>
      </c>
      <c r="AL717" s="6" t="inlineStr">
        <is>
          <t>交易成功</t>
        </is>
      </c>
      <c r="AM717" s="93" t="inlineStr">
        <is>
          <t>2026020311120520426700433840590</t>
        </is>
      </c>
      <c r="AN717" s="15" t="inlineStr">
        <is>
          <t>没有申请退款</t>
        </is>
      </c>
      <c r="AO717" s="15" t="n">
        <v>0</v>
      </c>
      <c r="AP717" s="15" t="n"/>
      <c r="AQ717" s="6" t="inlineStr">
        <is>
          <t>1月底发货</t>
        </is>
      </c>
      <c r="AR717" t="inlineStr">
        <is>
          <t>[待填]成本/费用字段</t>
        </is>
      </c>
    </row>
    <row r="718" ht="24" customHeight="1">
      <c r="A718" s="16" t="inlineStr">
        <is>
          <t>淘宝</t>
        </is>
      </c>
      <c r="B718" s="14" t="inlineStr">
        <is>
          <t>5013336564551986412</t>
        </is>
      </c>
      <c r="C718" s="14" t="inlineStr">
        <is>
          <t>非已记录补单</t>
        </is>
      </c>
      <c r="D718" s="16" t="inlineStr">
        <is>
          <t>2026-01-15</t>
        </is>
      </c>
      <c r="E718" s="16" t="inlineStr">
        <is>
          <t>未知</t>
        </is>
      </c>
      <c r="F718" s="16" t="inlineStr">
        <is>
          <t>未知</t>
        </is>
      </c>
      <c r="G718" s="16" t="inlineStr">
        <is>
          <t>未知</t>
        </is>
      </c>
      <c r="H718" s="16" t="n"/>
      <c r="I718" s="16" t="inlineStr">
        <is>
          <t>P24210070901</t>
        </is>
      </c>
      <c r="J718" s="16" t="inlineStr">
        <is>
          <t>榉木岩板餐桌 |榉木三角腿岩板餐桌</t>
        </is>
      </c>
      <c r="K718" s="16" t="inlineStr">
        <is>
          <t>榉木餐桌-1.2米</t>
        </is>
      </c>
      <c r="L718" s="16" t="n"/>
      <c r="M718" s="16" t="inlineStr">
        <is>
          <t>1</t>
        </is>
      </c>
      <c r="N718" s="16" t="n"/>
      <c r="O718" s="16" t="n"/>
      <c r="P718" s="16" t="n"/>
      <c r="Q718" s="16" t="n"/>
      <c r="R718" s="16">
        <f>IFERROR(SUMPRODUCT(('2-定价总表'!$A$3:$A$493="PPS"&amp;MID(I718,2,99))*('2-定价总表'!$C$3:$C$493=K718)*('2-定价总表'!$T$3:$T$493))*IF(M718="",1,M718),"")</f>
        <v/>
      </c>
      <c r="S718" s="90" t="n"/>
      <c r="T718" s="90" t="n"/>
      <c r="U718" s="90" t="n"/>
      <c r="V718" s="90" t="n"/>
      <c r="W718" s="90" t="n"/>
      <c r="X718" s="90" t="n"/>
      <c r="Y718" s="90" t="n"/>
      <c r="Z718" s="90" t="n"/>
      <c r="AA718" s="90" t="n"/>
      <c r="AB718" s="16">
        <f>SUM(S718:AA718)</f>
        <v/>
      </c>
      <c r="AC718" s="16" t="n"/>
      <c r="AD718" s="16">
        <f>AC718*0.006</f>
        <v/>
      </c>
      <c r="AE718" s="16">
        <f>AC718*0.02</f>
        <v/>
      </c>
      <c r="AF718" s="16">
        <f>AC718-AD718-AE718</f>
        <v/>
      </c>
      <c r="AG718" s="16" t="n"/>
      <c r="AH718" s="16" t="n"/>
      <c r="AI718" s="16">
        <f>SUM(AG718:AH718)</f>
        <v/>
      </c>
      <c r="AJ718" s="16">
        <f>AF718-AB718+AG718+AH718</f>
        <v/>
      </c>
      <c r="AK718" s="16">
        <f>IF(C718="是","杭州","江西工厂")</f>
        <v/>
      </c>
      <c r="AL718" s="9" t="inlineStr">
        <is>
          <t>交易关闭</t>
        </is>
      </c>
      <c r="AM718" s="94" t="inlineStr">
        <is>
          <t>—</t>
        </is>
      </c>
      <c r="AN718" s="16" t="inlineStr">
        <is>
          <t>没有申请退款</t>
        </is>
      </c>
      <c r="AO718" s="16" t="n">
        <v>0</v>
      </c>
      <c r="AP718" s="16" t="n"/>
      <c r="AQ718" s="9" t="n"/>
      <c r="AR718" t="inlineStr">
        <is>
          <t>✓</t>
        </is>
      </c>
    </row>
    <row r="719" ht="24" customHeight="1">
      <c r="A719" s="15" t="inlineStr">
        <is>
          <t>淘宝</t>
        </is>
      </c>
      <c r="B719" s="14" t="inlineStr">
        <is>
          <t>5011051610701893645</t>
        </is>
      </c>
      <c r="C719" s="14" t="inlineStr">
        <is>
          <t>非已记录补单</t>
        </is>
      </c>
      <c r="D719" s="15" t="inlineStr">
        <is>
          <t>2026-01-14</t>
        </is>
      </c>
      <c r="E719" s="15" t="inlineStr">
        <is>
          <t>张梅西</t>
        </is>
      </c>
      <c r="F719" s="15" t="inlineStr">
        <is>
          <t>18400868318-9643</t>
        </is>
      </c>
      <c r="G719" s="15" t="inlineStr">
        <is>
          <t>北京 北京市 西城区 新街口街道西直门北顺城街玉桃园2区22号楼2门302</t>
        </is>
      </c>
      <c r="H719" s="15" t="inlineStr">
        <is>
          <t>2026-01-18</t>
        </is>
      </c>
      <c r="I719" s="15" t="inlineStr">
        <is>
          <t>P23980010606</t>
        </is>
      </c>
      <c r="J719" s="15" t="inlineStr">
        <is>
          <t>畔色样块</t>
        </is>
      </c>
      <c r="K719" s="15" t="inlineStr">
        <is>
          <t>榉木样块</t>
        </is>
      </c>
      <c r="L719" s="15" t="inlineStr">
        <is>
          <t>否</t>
        </is>
      </c>
      <c r="M719" s="15" t="inlineStr">
        <is>
          <t>1</t>
        </is>
      </c>
      <c r="N719" s="15" t="n"/>
      <c r="O719" s="15" t="inlineStr">
        <is>
          <t>圆通速递</t>
        </is>
      </c>
      <c r="P719" s="15" t="inlineStr">
        <is>
          <t>YT2536465127080</t>
        </is>
      </c>
      <c r="Q719" s="15" t="n"/>
      <c r="R719" s="15">
        <f>IFERROR(SUMPRODUCT(('2-定价总表'!$A$3:$A$493="PPS"&amp;MID(I719,2,99))*('2-定价总表'!$C$3:$C$493=K719)*('2-定价总表'!$T$3:$T$493))*IF(M719="",1,M719),"")</f>
        <v/>
      </c>
      <c r="S719" s="90" t="n"/>
      <c r="T719" s="90" t="n"/>
      <c r="U719" s="90" t="n"/>
      <c r="V719" s="90" t="n"/>
      <c r="W719" s="15" t="n">
        <v>0</v>
      </c>
      <c r="X719" s="15" t="n">
        <v>0</v>
      </c>
      <c r="Y719" s="90" t="n"/>
      <c r="Z719" s="15" t="n">
        <v>0</v>
      </c>
      <c r="AA719" s="15" t="n">
        <v>0</v>
      </c>
      <c r="AB719" s="15">
        <f>SUM(S719:AA719)</f>
        <v/>
      </c>
      <c r="AC719" s="15" t="inlineStr">
        <is>
          <t>22.00</t>
        </is>
      </c>
      <c r="AD719" s="15">
        <f>AC719*0.006</f>
        <v/>
      </c>
      <c r="AE719" s="15">
        <f>AC719*0.02</f>
        <v/>
      </c>
      <c r="AF719" s="15">
        <f>AC719-AD719-AE719</f>
        <v/>
      </c>
      <c r="AG719" s="15" t="n"/>
      <c r="AH719" s="15" t="n"/>
      <c r="AI719" s="15">
        <f>SUM(AG719:AH719)</f>
        <v/>
      </c>
      <c r="AJ719" s="15">
        <f>AF719-AB719+AG719+AH719</f>
        <v/>
      </c>
      <c r="AK719" s="15">
        <f>IF(C719="是","杭州","江西工厂")</f>
        <v/>
      </c>
      <c r="AL719" s="6" t="inlineStr">
        <is>
          <t>交易成功</t>
        </is>
      </c>
      <c r="AM719" s="92" t="inlineStr">
        <is>
          <t>待匹配</t>
        </is>
      </c>
      <c r="AN719" s="15" t="inlineStr">
        <is>
          <t>没有申请退款</t>
        </is>
      </c>
      <c r="AO719" s="15" t="n">
        <v>0</v>
      </c>
      <c r="AP719" s="15" t="n"/>
      <c r="AQ719" s="6" t="inlineStr">
        <is>
          <t>蜜蜡色</t>
        </is>
      </c>
      <c r="AR719" t="inlineStr">
        <is>
          <t>[待填]成本/费用字段</t>
        </is>
      </c>
    </row>
    <row r="720" ht="24" customHeight="1">
      <c r="A720" s="16" t="inlineStr">
        <is>
          <t>淘宝</t>
        </is>
      </c>
      <c r="B720" s="14" t="inlineStr">
        <is>
          <t>5010629978069402623</t>
        </is>
      </c>
      <c r="C720" s="14" t="inlineStr">
        <is>
          <t>非已记录补单</t>
        </is>
      </c>
      <c r="D720" s="16" t="inlineStr">
        <is>
          <t>2026-01-14</t>
        </is>
      </c>
      <c r="E720" s="16" t="inlineStr">
        <is>
          <t>TENG</t>
        </is>
      </c>
      <c r="F720" s="16" t="inlineStr">
        <is>
          <t>15780620215-7957</t>
        </is>
      </c>
      <c r="G720" s="16" t="inlineStr">
        <is>
          <t>江苏省 徐州市 鼓楼区 丰财街道响山路锦绣滨湖小区三期48-2-102 （送货到门）</t>
        </is>
      </c>
      <c r="H720" s="16" t="inlineStr">
        <is>
          <t>2026-02-06</t>
        </is>
      </c>
      <c r="I720" s="16" t="inlineStr">
        <is>
          <t>P25250100405</t>
        </is>
      </c>
      <c r="J720" s="16" t="inlineStr">
        <is>
          <t>樱桃木窄柜 |樱桃木1米餐边柜</t>
        </is>
      </c>
      <c r="K720" s="16" t="inlineStr">
        <is>
          <t>窄柜-整柜洞石背板-1.2米</t>
        </is>
      </c>
      <c r="L720" s="16" t="inlineStr">
        <is>
          <t>是</t>
        </is>
      </c>
      <c r="M720" s="16" t="inlineStr">
        <is>
          <t>1</t>
        </is>
      </c>
      <c r="N720" s="16" t="n"/>
      <c r="O720" s="16" t="inlineStr">
        <is>
          <t>壹米滴答快运</t>
        </is>
      </c>
      <c r="P720" s="16" t="inlineStr">
        <is>
          <t>700899106593</t>
        </is>
      </c>
      <c r="Q720" s="16" t="inlineStr">
        <is>
          <t>P50536718312</t>
        </is>
      </c>
      <c r="R720" s="16">
        <f>IFERROR(SUMPRODUCT(('2-定价总表'!$A$3:$A$493="PPS"&amp;MID(I720,2,99))*('2-定价总表'!$C$3:$C$493=K720)*('2-定价总表'!$T$3:$T$493))*IF(M720="",1,M720),"")</f>
        <v/>
      </c>
      <c r="S720" s="16" t="n">
        <v>5032.54</v>
      </c>
      <c r="T720" s="16" t="n">
        <v>226</v>
      </c>
      <c r="U720" s="16" t="n">
        <v>0</v>
      </c>
      <c r="V720" s="16" t="n">
        <v>68</v>
      </c>
      <c r="W720" s="16" t="n">
        <v>0</v>
      </c>
      <c r="X720" s="16" t="n">
        <v>0</v>
      </c>
      <c r="Y720" s="90" t="n"/>
      <c r="Z720" s="16" t="n">
        <v>70</v>
      </c>
      <c r="AA720" s="16" t="n">
        <v>0</v>
      </c>
      <c r="AB720" s="16">
        <f>SUM(S720:AA720)</f>
        <v/>
      </c>
      <c r="AC720" s="16" t="inlineStr">
        <is>
          <t>5858.38</t>
        </is>
      </c>
      <c r="AD720" s="16">
        <f>AC720*0.006</f>
        <v/>
      </c>
      <c r="AE720" s="16">
        <f>AC720*0.02</f>
        <v/>
      </c>
      <c r="AF720" s="16">
        <f>AC720-AD720-AE720</f>
        <v/>
      </c>
      <c r="AG720" s="16" t="n"/>
      <c r="AH720" s="16" t="n"/>
      <c r="AI720" s="16">
        <f>SUM(AG720:AH720)</f>
        <v/>
      </c>
      <c r="AJ720" s="16">
        <f>AF720-AB720+AG720+AH720</f>
        <v/>
      </c>
      <c r="AK720" s="16">
        <f>IF(C720="是","杭州","江西工厂")</f>
        <v/>
      </c>
      <c r="AL720" s="9" t="inlineStr">
        <is>
          <t>交易成功</t>
        </is>
      </c>
      <c r="AM720" s="92" t="inlineStr">
        <is>
          <t>待匹配</t>
        </is>
      </c>
      <c r="AN720" s="16" t="inlineStr">
        <is>
          <t>没有申请退款</t>
        </is>
      </c>
      <c r="AO720" s="16" t="n">
        <v>0</v>
      </c>
      <c r="AP720" s="16" t="n"/>
      <c r="AQ720" s="9" t="inlineStr">
        <is>
          <t>细节完全镜像 左侧抽屉 右侧水桶 灯带开关在左 见光木板木纹麻烦精选自然好看不太花的纹路 无巴结 整体颜色统一 方形适配器不要圆形 感谢</t>
        </is>
      </c>
      <c r="AR720" t="inlineStr">
        <is>
          <t>[待填]成本/费用字段</t>
        </is>
      </c>
    </row>
    <row r="721" ht="24" customHeight="1">
      <c r="A721" s="15" t="inlineStr">
        <is>
          <t>淘宝</t>
        </is>
      </c>
      <c r="B721" s="14" t="inlineStr">
        <is>
          <t>5009834952438185740</t>
        </is>
      </c>
      <c r="C721" s="14" t="inlineStr">
        <is>
          <t>非已记录补单</t>
        </is>
      </c>
      <c r="D721" s="15" t="inlineStr">
        <is>
          <t>2026-01-14</t>
        </is>
      </c>
      <c r="E721" s="15" t="inlineStr">
        <is>
          <t>未知</t>
        </is>
      </c>
      <c r="F721" s="15" t="inlineStr">
        <is>
          <t>未知</t>
        </is>
      </c>
      <c r="G721" s="15" t="inlineStr">
        <is>
          <t>未知</t>
        </is>
      </c>
      <c r="H721" s="15" t="n"/>
      <c r="I721" s="15" t="inlineStr">
        <is>
          <t>P25210100410</t>
        </is>
      </c>
      <c r="J721" s="15" t="inlineStr">
        <is>
          <t>畔色黑胡桃木岩板餐桌2025 |黑胡桃木三角腿餐桌</t>
        </is>
      </c>
      <c r="K721" s="15" t="inlineStr">
        <is>
          <t>黑胡桃木岩板-1.4米</t>
        </is>
      </c>
      <c r="L721" s="15" t="n"/>
      <c r="M721" s="15" t="inlineStr">
        <is>
          <t>1</t>
        </is>
      </c>
      <c r="N721" s="15" t="n"/>
      <c r="O721" s="15" t="n"/>
      <c r="P721" s="15" t="n"/>
      <c r="Q721" s="15" t="n"/>
      <c r="R721" s="15">
        <f>IFERROR(SUMPRODUCT(('2-定价总表'!$A$3:$A$493="PPS"&amp;MID(I721,2,99))*('2-定价总表'!$C$3:$C$493=K721)*('2-定价总表'!$T$3:$T$493))*IF(M721="",1,M721),"")</f>
        <v/>
      </c>
      <c r="S721" s="90" t="n"/>
      <c r="T721" s="90" t="n"/>
      <c r="U721" s="90" t="n"/>
      <c r="V721" s="90" t="n"/>
      <c r="W721" s="90" t="n"/>
      <c r="X721" s="90" t="n"/>
      <c r="Y721" s="90" t="n"/>
      <c r="Z721" s="90" t="n"/>
      <c r="AA721" s="90" t="n"/>
      <c r="AB721" s="15">
        <f>SUM(S721:AA721)</f>
        <v/>
      </c>
      <c r="AC721" s="15" t="inlineStr">
        <is>
          <t>3510.77</t>
        </is>
      </c>
      <c r="AD721" s="15">
        <f>AC721*0.006</f>
        <v/>
      </c>
      <c r="AE721" s="15">
        <f>AC721*0.02</f>
        <v/>
      </c>
      <c r="AF721" s="15">
        <f>AC721-AD721-AE721</f>
        <v/>
      </c>
      <c r="AG721" s="15" t="n"/>
      <c r="AH721" s="15" t="n"/>
      <c r="AI721" s="15">
        <f>SUM(AG721:AH721)</f>
        <v/>
      </c>
      <c r="AJ721" s="15">
        <f>AF721-AB721+AG721+AH721</f>
        <v/>
      </c>
      <c r="AK721" s="15">
        <f>IF(C721="是","杭州","江西工厂")</f>
        <v/>
      </c>
      <c r="AL721" s="6" t="inlineStr">
        <is>
          <t>交易关闭</t>
        </is>
      </c>
      <c r="AM721" s="94" t="inlineStr">
        <is>
          <t>—</t>
        </is>
      </c>
      <c r="AN721" s="15" t="inlineStr">
        <is>
          <t>退款成功</t>
        </is>
      </c>
      <c r="AO721" s="15" t="n">
        <v>3530.77</v>
      </c>
      <c r="AP721" s="15" t="n"/>
      <c r="AQ721" s="6" t="inlineStr">
        <is>
          <t>白色岩板</t>
        </is>
      </c>
      <c r="AR721" t="inlineStr">
        <is>
          <t>✓</t>
        </is>
      </c>
    </row>
    <row r="722" ht="24" customHeight="1">
      <c r="A722" s="16" t="inlineStr">
        <is>
          <t>淘宝</t>
        </is>
      </c>
      <c r="B722" s="14" t="inlineStr">
        <is>
          <t>3183055466322228259</t>
        </is>
      </c>
      <c r="C722" s="14" t="inlineStr">
        <is>
          <t>非已记录补单</t>
        </is>
      </c>
      <c r="D722" s="16" t="inlineStr">
        <is>
          <t>2026-01-14</t>
        </is>
      </c>
      <c r="E722" s="16" t="inlineStr">
        <is>
          <t>宗雪娟</t>
        </is>
      </c>
      <c r="F722" s="16" t="n">
        <v>18920329925</v>
      </c>
      <c r="G722" s="16" t="inlineStr">
        <is>
          <t>河北省 石家庄市 长安区 高营镇万科翡翠书院5号院10-1-804</t>
        </is>
      </c>
      <c r="H722" s="16" t="inlineStr">
        <is>
          <t>2026-03-27</t>
        </is>
      </c>
      <c r="I722" s="16" t="inlineStr">
        <is>
          <t>P26990010428</t>
        </is>
      </c>
      <c r="J722" s="16" t="inlineStr">
        <is>
          <t>全屋定制</t>
        </is>
      </c>
      <c r="K722" s="16" t="inlineStr">
        <is>
          <t>定制</t>
        </is>
      </c>
      <c r="L722" s="16" t="inlineStr">
        <is>
          <t>是</t>
        </is>
      </c>
      <c r="M722" s="16" t="inlineStr">
        <is>
          <t>2653</t>
        </is>
      </c>
      <c r="N722" s="16" t="n"/>
      <c r="O722" s="16" t="inlineStr">
        <is>
          <t>壹米滴答快运</t>
        </is>
      </c>
      <c r="P722" s="16" t="inlineStr">
        <is>
          <t>112731283594</t>
        </is>
      </c>
      <c r="Q722" s="16" t="inlineStr">
        <is>
          <t>P50820791519</t>
        </is>
      </c>
      <c r="R722" s="16">
        <f>IFERROR(SUMPRODUCT(('2-定价总表'!$A$3:$A$493="PPS"&amp;MID(I722,2,99))*('2-定价总表'!$C$3:$C$493=K722)*('2-定价总表'!$T$3:$T$493))*IF(M722="",1,M722),"")</f>
        <v/>
      </c>
      <c r="S722" s="16" t="n">
        <v>0</v>
      </c>
      <c r="T722" s="16" t="n">
        <v>0</v>
      </c>
      <c r="U722" s="16" t="n">
        <v>0</v>
      </c>
      <c r="V722" s="16" t="n">
        <v>0</v>
      </c>
      <c r="W722" s="16" t="n">
        <v>0</v>
      </c>
      <c r="X722" s="16" t="n">
        <v>0</v>
      </c>
      <c r="Y722" s="90" t="n"/>
      <c r="Z722" s="16" t="n">
        <v>0</v>
      </c>
      <c r="AA722" s="16" t="n">
        <v>0</v>
      </c>
      <c r="AB722" s="16">
        <f>SUM(S722:AA722)</f>
        <v/>
      </c>
      <c r="AC722" s="16" t="inlineStr">
        <is>
          <t>2334.64</t>
        </is>
      </c>
      <c r="AD722" s="16">
        <f>AC722*0.006</f>
        <v/>
      </c>
      <c r="AE722" s="16">
        <f>AC722*0.02</f>
        <v/>
      </c>
      <c r="AF722" s="16">
        <f>AC722-AD722-AE722</f>
        <v/>
      </c>
      <c r="AG722" s="16" t="n"/>
      <c r="AH722" s="16" t="n"/>
      <c r="AI722" s="16">
        <f>SUM(AG722:AH722)</f>
        <v/>
      </c>
      <c r="AJ722" s="16">
        <f>AF722-AB722+AG722+AH722</f>
        <v/>
      </c>
      <c r="AK722" s="16">
        <f>IF(C722="是","杭州","江西工厂")</f>
        <v/>
      </c>
      <c r="AL722" s="9" t="inlineStr">
        <is>
          <t>交易成功</t>
        </is>
      </c>
      <c r="AM722" s="93" t="inlineStr">
        <is>
          <t>202601142200112447143 1319237</t>
        </is>
      </c>
      <c r="AN722" s="16" t="inlineStr">
        <is>
          <t>没有申请退款</t>
        </is>
      </c>
      <c r="AO722" s="16" t="n">
        <v>0</v>
      </c>
      <c r="AP722" s="16" t="n"/>
      <c r="AQ722" s="9" t="inlineStr">
        <is>
          <t>定制长2.4米，高2.35米，其中开放格20厘米高，顶柜45厘米高</t>
        </is>
      </c>
      <c r="AR722" t="inlineStr">
        <is>
          <t>[待填]成本/费用字段</t>
        </is>
      </c>
    </row>
    <row r="723" ht="48" customHeight="1">
      <c r="A723" s="15" t="inlineStr">
        <is>
          <t>淘宝</t>
        </is>
      </c>
      <c r="B723" s="14" t="inlineStr">
        <is>
          <t>3183374785161228259</t>
        </is>
      </c>
      <c r="C723" s="14" t="inlineStr">
        <is>
          <t>非已记录补单</t>
        </is>
      </c>
      <c r="D723" s="15" t="inlineStr">
        <is>
          <t>2026-01-14</t>
        </is>
      </c>
      <c r="E723" s="15" t="inlineStr">
        <is>
          <t>宗雪娟</t>
        </is>
      </c>
      <c r="F723" s="15" t="n">
        <v>18920329925</v>
      </c>
      <c r="G723" s="15" t="inlineStr">
        <is>
          <t>河北省 石家庄市 长安区 高营镇万科翡翠书院5号院10-1-804</t>
        </is>
      </c>
      <c r="H723" s="15" t="inlineStr">
        <is>
          <t>2026-03-27</t>
        </is>
      </c>
      <c r="I723" s="15" t="inlineStr">
        <is>
          <t>P24250080801</t>
        </is>
      </c>
      <c r="J723" s="15" t="inlineStr">
        <is>
          <t>洞石餐边柜 |樱桃木洞石餐边大柜 |樱桃木洞石模块餐边柜</t>
        </is>
      </c>
      <c r="K723" s="15" t="inlineStr">
        <is>
          <t>洞石餐边柜-洞石整柜2.1米（多抽组合）（分类抽屉+玻璃移门+开门）</t>
        </is>
      </c>
      <c r="L723" s="15" t="inlineStr">
        <is>
          <t>是</t>
        </is>
      </c>
      <c r="M723" s="15" t="inlineStr">
        <is>
          <t>1</t>
        </is>
      </c>
      <c r="N723" s="15" t="n"/>
      <c r="O723" s="15" t="inlineStr">
        <is>
          <t>壹米滴答快运</t>
        </is>
      </c>
      <c r="P723" s="15" t="inlineStr">
        <is>
          <t>700898813735</t>
        </is>
      </c>
      <c r="Q723" s="15" t="inlineStr">
        <is>
          <t>P50820791519</t>
        </is>
      </c>
      <c r="R723" s="15">
        <f>IFERROR(SUMPRODUCT(('2-定价总表'!$A$3:$A$493="PPS"&amp;MID(I723,2,99))*('2-定价总表'!$C$3:$C$493=K723)*('2-定价总表'!$T$3:$T$493))*IF(M723="",1,M723),"")</f>
        <v/>
      </c>
      <c r="S723" s="15" t="n">
        <v>11385.92</v>
      </c>
      <c r="T723" s="15" t="n">
        <v>541</v>
      </c>
      <c r="U723" s="15" t="n">
        <v>115</v>
      </c>
      <c r="V723" s="15" t="n">
        <v>189</v>
      </c>
      <c r="W723" s="15" t="n">
        <v>0</v>
      </c>
      <c r="X723" s="15" t="n">
        <v>30</v>
      </c>
      <c r="Y723" s="90" t="n"/>
      <c r="Z723" s="15" t="n">
        <v>0</v>
      </c>
      <c r="AA723" s="15" t="n">
        <v>0</v>
      </c>
      <c r="AB723" s="15">
        <f>SUM(S723:AA723)</f>
        <v/>
      </c>
      <c r="AC723" s="15" t="inlineStr">
        <is>
          <t>12114.52</t>
        </is>
      </c>
      <c r="AD723" s="15">
        <f>AC723*0.006</f>
        <v/>
      </c>
      <c r="AE723" s="15">
        <f>AC723*0.02</f>
        <v/>
      </c>
      <c r="AF723" s="15">
        <f>AC723-AD723-AE723</f>
        <v/>
      </c>
      <c r="AG723" s="15" t="n"/>
      <c r="AH723" s="15" t="n"/>
      <c r="AI723" s="15">
        <f>SUM(AG723:AH723)</f>
        <v/>
      </c>
      <c r="AJ723" s="15">
        <f>AF723-AB723+AG723+AH723</f>
        <v/>
      </c>
      <c r="AK723" s="15">
        <f>IF(C723="是","杭州","江西工厂")</f>
        <v/>
      </c>
      <c r="AL723" s="6" t="inlineStr">
        <is>
          <t>交易成功</t>
        </is>
      </c>
      <c r="AM723" s="93" t="inlineStr">
        <is>
          <t>202601142200112447143 3256363</t>
        </is>
      </c>
      <c r="AN723" s="15" t="inlineStr">
        <is>
          <t>没有申请退款</t>
        </is>
      </c>
      <c r="AO723" s="15" t="n">
        <v>0</v>
      </c>
      <c r="AP723" s="15" t="n"/>
      <c r="AQ723" s="6" t="n"/>
      <c r="AR723" t="inlineStr">
        <is>
          <t>[待填]成本/费用字段</t>
        </is>
      </c>
    </row>
    <row r="724" ht="48" customHeight="1">
      <c r="A724" s="16" t="inlineStr">
        <is>
          <t>淘宝</t>
        </is>
      </c>
      <c r="B724" s="14" t="inlineStr">
        <is>
          <t>3183442968375228259</t>
        </is>
      </c>
      <c r="C724" s="14" t="inlineStr">
        <is>
          <t>非已记录补单</t>
        </is>
      </c>
      <c r="D724" s="16" t="inlineStr">
        <is>
          <t>2026-01-14</t>
        </is>
      </c>
      <c r="E724" s="16" t="inlineStr">
        <is>
          <t>未知</t>
        </is>
      </c>
      <c r="F724" s="16" t="inlineStr">
        <is>
          <t>未知</t>
        </is>
      </c>
      <c r="G724" s="16" t="inlineStr">
        <is>
          <t>未知</t>
        </is>
      </c>
      <c r="H724" s="16" t="n"/>
      <c r="I724" s="16" t="inlineStr">
        <is>
          <t>P24250080801</t>
        </is>
      </c>
      <c r="J724" s="16" t="inlineStr">
        <is>
          <t>洞石餐边柜 |樱桃木洞石餐边大柜 |樱桃木洞石模块餐边柜</t>
        </is>
      </c>
      <c r="K724" s="16" t="inlineStr">
        <is>
          <t>洞石餐边柜-洞石整柜2.1米（多抽组合）（分类抽屉+玻璃移门+开门）</t>
        </is>
      </c>
      <c r="L724" s="16" t="n"/>
      <c r="M724" s="16" t="inlineStr">
        <is>
          <t>1</t>
        </is>
      </c>
      <c r="N724" s="16" t="n"/>
      <c r="O724" s="16" t="n"/>
      <c r="P724" s="16" t="n"/>
      <c r="Q724" s="16" t="n"/>
      <c r="R724" s="16">
        <f>IFERROR(SUMPRODUCT(('2-定价总表'!$A$3:$A$493="PPS"&amp;MID(I724,2,99))*('2-定价总表'!$C$3:$C$493=K724)*('2-定价总表'!$T$3:$T$493))*IF(M724="",1,M724),"")</f>
        <v/>
      </c>
      <c r="S724" s="90" t="n"/>
      <c r="T724" s="90" t="n"/>
      <c r="U724" s="90" t="n"/>
      <c r="V724" s="90" t="n"/>
      <c r="W724" s="90" t="n"/>
      <c r="X724" s="90" t="n"/>
      <c r="Y724" s="90" t="n"/>
      <c r="Z724" s="90" t="n"/>
      <c r="AA724" s="90" t="n"/>
      <c r="AB724" s="16">
        <f>SUM(S724:AA724)</f>
        <v/>
      </c>
      <c r="AC724" s="16" t="n"/>
      <c r="AD724" s="16">
        <f>AC724*0.006</f>
        <v/>
      </c>
      <c r="AE724" s="16">
        <f>AC724*0.02</f>
        <v/>
      </c>
      <c r="AF724" s="16">
        <f>AC724-AD724-AE724</f>
        <v/>
      </c>
      <c r="AG724" s="16" t="n"/>
      <c r="AH724" s="16" t="n"/>
      <c r="AI724" s="16">
        <f>SUM(AG724:AH724)</f>
        <v/>
      </c>
      <c r="AJ724" s="16">
        <f>AF724-AB724+AG724+AH724</f>
        <v/>
      </c>
      <c r="AK724" s="16">
        <f>IF(C724="是","杭州","江西工厂")</f>
        <v/>
      </c>
      <c r="AL724" s="9" t="inlineStr">
        <is>
          <t>交易关闭</t>
        </is>
      </c>
      <c r="AM724" s="94" t="inlineStr">
        <is>
          <t>—</t>
        </is>
      </c>
      <c r="AN724" s="16" t="inlineStr">
        <is>
          <t>没有申请退款</t>
        </is>
      </c>
      <c r="AO724" s="16" t="n">
        <v>0</v>
      </c>
      <c r="AP724" s="16" t="n"/>
      <c r="AQ724" s="9" t="inlineStr">
        <is>
          <t>定制长2.4米，高2.35米，其中开放格20厘米高，顶柜45厘米高</t>
        </is>
      </c>
      <c r="AR724" t="inlineStr">
        <is>
          <t>✓</t>
        </is>
      </c>
    </row>
    <row r="725" ht="48" customHeight="1">
      <c r="A725" s="15" t="inlineStr">
        <is>
          <t>淘宝</t>
        </is>
      </c>
      <c r="B725" s="14" t="inlineStr">
        <is>
          <t>3183310993421228259</t>
        </is>
      </c>
      <c r="C725" s="14" t="inlineStr">
        <is>
          <t>非已记录补单</t>
        </is>
      </c>
      <c r="D725" s="15" t="inlineStr">
        <is>
          <t>2026-01-14</t>
        </is>
      </c>
      <c r="E725" s="15" t="inlineStr">
        <is>
          <t>未知</t>
        </is>
      </c>
      <c r="F725" s="15" t="inlineStr">
        <is>
          <t>未知</t>
        </is>
      </c>
      <c r="G725" s="15" t="inlineStr">
        <is>
          <t>未知</t>
        </is>
      </c>
      <c r="H725" s="15" t="n"/>
      <c r="I725" s="15" t="inlineStr">
        <is>
          <t>P24250080801</t>
        </is>
      </c>
      <c r="J725" s="15" t="inlineStr">
        <is>
          <t>洞石餐边柜 |樱桃木洞石餐边大柜 |樱桃木洞石模块餐边柜</t>
        </is>
      </c>
      <c r="K725" s="15" t="inlineStr">
        <is>
          <t>洞石餐边柜-洞石整柜2.1米（多抽组合）（分类抽屉+玻璃移门+开门）</t>
        </is>
      </c>
      <c r="L725" s="15" t="n"/>
      <c r="M725" s="15" t="inlineStr">
        <is>
          <t>1</t>
        </is>
      </c>
      <c r="N725" s="15" t="n"/>
      <c r="O725" s="15" t="n"/>
      <c r="P725" s="15" t="n"/>
      <c r="Q725" s="15" t="n"/>
      <c r="R725" s="15">
        <f>IFERROR(SUMPRODUCT(('2-定价总表'!$A$3:$A$493="PPS"&amp;MID(I725,2,99))*('2-定价总表'!$C$3:$C$493=K725)*('2-定价总表'!$T$3:$T$493))*IF(M725="",1,M725),"")</f>
        <v/>
      </c>
      <c r="S725" s="90" t="n"/>
      <c r="T725" s="90" t="n"/>
      <c r="U725" s="90" t="n"/>
      <c r="V725" s="90" t="n"/>
      <c r="W725" s="90" t="n"/>
      <c r="X725" s="90" t="n"/>
      <c r="Y725" s="90" t="n"/>
      <c r="Z725" s="90" t="n"/>
      <c r="AA725" s="90" t="n"/>
      <c r="AB725" s="15">
        <f>SUM(S725:AA725)</f>
        <v/>
      </c>
      <c r="AC725" s="15" t="n"/>
      <c r="AD725" s="15">
        <f>AC725*0.006</f>
        <v/>
      </c>
      <c r="AE725" s="15">
        <f>AC725*0.02</f>
        <v/>
      </c>
      <c r="AF725" s="15">
        <f>AC725-AD725-AE725</f>
        <v/>
      </c>
      <c r="AG725" s="15" t="n"/>
      <c r="AH725" s="15" t="n"/>
      <c r="AI725" s="15">
        <f>SUM(AG725:AH725)</f>
        <v/>
      </c>
      <c r="AJ725" s="15">
        <f>AF725-AB725+AG725+AH725</f>
        <v/>
      </c>
      <c r="AK725" s="15">
        <f>IF(C725="是","杭州","江西工厂")</f>
        <v/>
      </c>
      <c r="AL725" s="6" t="inlineStr">
        <is>
          <t>交易关闭</t>
        </is>
      </c>
      <c r="AM725" s="94" t="inlineStr">
        <is>
          <t>—</t>
        </is>
      </c>
      <c r="AN725" s="15" t="inlineStr">
        <is>
          <t>没有申请退款</t>
        </is>
      </c>
      <c r="AO725" s="15" t="n">
        <v>0</v>
      </c>
      <c r="AP725" s="15" t="n"/>
      <c r="AQ725" s="6" t="inlineStr">
        <is>
          <t>定制长2.4米，高2.35米，其中开放格20厘米高，顶柜45厘米高</t>
        </is>
      </c>
      <c r="AR725" t="inlineStr">
        <is>
          <t>✓</t>
        </is>
      </c>
    </row>
    <row r="726" ht="24" customHeight="1">
      <c r="A726" s="16" t="inlineStr">
        <is>
          <t>淘宝</t>
        </is>
      </c>
      <c r="B726" s="14" t="inlineStr">
        <is>
          <t>5006684883318893645</t>
        </is>
      </c>
      <c r="C726" s="14" t="inlineStr">
        <is>
          <t>非已记录补单</t>
        </is>
      </c>
      <c r="D726" s="16" t="inlineStr">
        <is>
          <t>2026-01-13</t>
        </is>
      </c>
      <c r="E726" s="16" t="inlineStr">
        <is>
          <t>张梅西</t>
        </is>
      </c>
      <c r="F726" s="16" t="inlineStr">
        <is>
          <t>18400868318-9643</t>
        </is>
      </c>
      <c r="G726" s="16" t="inlineStr">
        <is>
          <t>北京 北京市 西城区 新街口街道西直门北顺城街玉桃园2区22号楼2门302</t>
        </is>
      </c>
      <c r="H726" s="16" t="inlineStr">
        <is>
          <t>2026-01-14</t>
        </is>
      </c>
      <c r="I726" s="16" t="inlineStr">
        <is>
          <t>P23980010606</t>
        </is>
      </c>
      <c r="J726" s="16" t="inlineStr">
        <is>
          <t>畔色样块</t>
        </is>
      </c>
      <c r="K726" s="16" t="inlineStr">
        <is>
          <t>榉木样块</t>
        </is>
      </c>
      <c r="L726" s="16" t="inlineStr">
        <is>
          <t>否</t>
        </is>
      </c>
      <c r="M726" s="16" t="inlineStr">
        <is>
          <t>1</t>
        </is>
      </c>
      <c r="N726" s="16" t="n"/>
      <c r="O726" s="16" t="inlineStr">
        <is>
          <t>圆通速递</t>
        </is>
      </c>
      <c r="P726" s="16" t="inlineStr">
        <is>
          <t>YT2540521621494</t>
        </is>
      </c>
      <c r="Q726" s="16" t="n"/>
      <c r="R726" s="16">
        <f>IFERROR(SUMPRODUCT(('2-定价总表'!$A$3:$A$493="PPS"&amp;MID(I726,2,99))*('2-定价总表'!$C$3:$C$493=K726)*('2-定价总表'!$T$3:$T$493))*IF(M726="",1,M726),"")</f>
        <v/>
      </c>
      <c r="S726" s="90" t="n"/>
      <c r="T726" s="90" t="n"/>
      <c r="U726" s="90" t="n"/>
      <c r="V726" s="90" t="n"/>
      <c r="W726" s="16" t="n">
        <v>0</v>
      </c>
      <c r="X726" s="16" t="n">
        <v>0</v>
      </c>
      <c r="Y726" s="90" t="n"/>
      <c r="Z726" s="16" t="n">
        <v>0</v>
      </c>
      <c r="AA726" s="16" t="n">
        <v>0</v>
      </c>
      <c r="AB726" s="16">
        <f>SUM(S726:AA726)</f>
        <v/>
      </c>
      <c r="AC726" s="16" t="inlineStr">
        <is>
          <t>22.00</t>
        </is>
      </c>
      <c r="AD726" s="16">
        <f>AC726*0.006</f>
        <v/>
      </c>
      <c r="AE726" s="16">
        <f>AC726*0.02</f>
        <v/>
      </c>
      <c r="AF726" s="16">
        <f>AC726-AD726-AE726</f>
        <v/>
      </c>
      <c r="AG726" s="16" t="n"/>
      <c r="AH726" s="16" t="n"/>
      <c r="AI726" s="16">
        <f>SUM(AG726:AH726)</f>
        <v/>
      </c>
      <c r="AJ726" s="16">
        <f>AF726-AB726+AG726+AH726</f>
        <v/>
      </c>
      <c r="AK726" s="16">
        <f>IF(C726="是","杭州","江西工厂")</f>
        <v/>
      </c>
      <c r="AL726" s="9" t="inlineStr">
        <is>
          <t>交易成功</t>
        </is>
      </c>
      <c r="AM726" s="92" t="inlineStr">
        <is>
          <t>待匹配</t>
        </is>
      </c>
      <c r="AN726" s="16" t="inlineStr">
        <is>
          <t>没有申请退款</t>
        </is>
      </c>
      <c r="AO726" s="16" t="n">
        <v>0</v>
      </c>
      <c r="AP726" s="16" t="n"/>
      <c r="AQ726" s="9" t="n"/>
      <c r="AR726" t="inlineStr">
        <is>
          <t>[待填]成本/费用字段</t>
        </is>
      </c>
    </row>
    <row r="727" ht="24" customHeight="1">
      <c r="A727" s="15" t="inlineStr">
        <is>
          <t>淘宝</t>
        </is>
      </c>
      <c r="B727" s="14" t="inlineStr">
        <is>
          <t>5006964457246559512</t>
        </is>
      </c>
      <c r="C727" s="14" t="inlineStr">
        <is>
          <t>非已记录补单</t>
        </is>
      </c>
      <c r="D727" s="15" t="inlineStr">
        <is>
          <t>2026-01-13</t>
        </is>
      </c>
      <c r="E727" s="15" t="inlineStr">
        <is>
          <t>李</t>
        </is>
      </c>
      <c r="F727" s="15" t="inlineStr">
        <is>
          <t>17613457026-3880</t>
        </is>
      </c>
      <c r="G727" s="15" t="inlineStr">
        <is>
          <t>河南省 郑州市 中原区 林山寨街道工人路 于砦北街 学府一号小区 北门 4号楼</t>
        </is>
      </c>
      <c r="H727" s="15" t="inlineStr">
        <is>
          <t>2026-01-14</t>
        </is>
      </c>
      <c r="I727" s="15" t="inlineStr">
        <is>
          <t>P23980010606</t>
        </is>
      </c>
      <c r="J727" s="15" t="inlineStr">
        <is>
          <t>畔色样块</t>
        </is>
      </c>
      <c r="K727" s="15" t="inlineStr">
        <is>
          <t>榉木样块</t>
        </is>
      </c>
      <c r="L727" s="15" t="inlineStr">
        <is>
          <t>否</t>
        </is>
      </c>
      <c r="M727" s="15" t="inlineStr">
        <is>
          <t>1</t>
        </is>
      </c>
      <c r="N727" s="15" t="n"/>
      <c r="O727" s="15" t="inlineStr">
        <is>
          <t>圆通速递</t>
        </is>
      </c>
      <c r="P727" s="15" t="inlineStr">
        <is>
          <t>YT2580443097153</t>
        </is>
      </c>
      <c r="Q727" s="15" t="n"/>
      <c r="R727" s="15">
        <f>IFERROR(SUMPRODUCT(('2-定价总表'!$A$3:$A$493="PPS"&amp;MID(I727,2,99))*('2-定价总表'!$C$3:$C$493=K727)*('2-定价总表'!$T$3:$T$493))*IF(M727="",1,M727),"")</f>
        <v/>
      </c>
      <c r="S727" s="90" t="n"/>
      <c r="T727" s="90" t="n"/>
      <c r="U727" s="90" t="n"/>
      <c r="V727" s="90" t="n"/>
      <c r="W727" s="15" t="n">
        <v>0</v>
      </c>
      <c r="X727" s="15" t="n">
        <v>0</v>
      </c>
      <c r="Y727" s="90" t="n"/>
      <c r="Z727" s="15" t="n">
        <v>0</v>
      </c>
      <c r="AA727" s="15" t="n">
        <v>0</v>
      </c>
      <c r="AB727" s="15">
        <f>SUM(S727:AA727)</f>
        <v/>
      </c>
      <c r="AC727" s="15" t="inlineStr">
        <is>
          <t>22.00</t>
        </is>
      </c>
      <c r="AD727" s="15">
        <f>AC727*0.006</f>
        <v/>
      </c>
      <c r="AE727" s="15">
        <f>AC727*0.02</f>
        <v/>
      </c>
      <c r="AF727" s="15">
        <f>AC727-AD727-AE727</f>
        <v/>
      </c>
      <c r="AG727" s="15" t="n"/>
      <c r="AH727" s="15" t="n"/>
      <c r="AI727" s="15">
        <f>SUM(AG727:AH727)</f>
        <v/>
      </c>
      <c r="AJ727" s="15">
        <f>AF727-AB727+AG727+AH727</f>
        <v/>
      </c>
      <c r="AK727" s="15">
        <f>IF(C727="是","杭州","江西工厂")</f>
        <v/>
      </c>
      <c r="AL727" s="6" t="inlineStr">
        <is>
          <t>交易成功</t>
        </is>
      </c>
      <c r="AM727" s="92" t="inlineStr">
        <is>
          <t>待匹配</t>
        </is>
      </c>
      <c r="AN727" s="15" t="inlineStr">
        <is>
          <t>没有申请退款</t>
        </is>
      </c>
      <c r="AO727" s="15" t="n">
        <v>0</v>
      </c>
      <c r="AP727" s="15" t="n"/>
      <c r="AQ727" s="6" t="n"/>
      <c r="AR727" t="inlineStr">
        <is>
          <t>[待填]成本/费用字段</t>
        </is>
      </c>
    </row>
    <row r="728">
      <c r="A728" s="16" t="inlineStr">
        <is>
          <t>淘宝</t>
        </is>
      </c>
      <c r="B728" s="14" t="inlineStr">
        <is>
          <t>3180453098860085177</t>
        </is>
      </c>
      <c r="C728" s="14" t="inlineStr">
        <is>
          <t>非已记录补单</t>
        </is>
      </c>
      <c r="D728" s="16" t="inlineStr">
        <is>
          <t>2026-01-13</t>
        </is>
      </c>
      <c r="E728" s="16" t="inlineStr">
        <is>
          <t>未知</t>
        </is>
      </c>
      <c r="F728" s="16" t="inlineStr">
        <is>
          <t>未知</t>
        </is>
      </c>
      <c r="G728" s="16" t="inlineStr">
        <is>
          <t>未知</t>
        </is>
      </c>
      <c r="H728" s="16" t="n"/>
      <c r="I728" s="16" t="inlineStr">
        <is>
          <t>P23980010606</t>
        </is>
      </c>
      <c r="J728" s="16" t="inlineStr">
        <is>
          <t>畔色样块</t>
        </is>
      </c>
      <c r="K728" s="16" t="inlineStr">
        <is>
          <t>榉木样块</t>
        </is>
      </c>
      <c r="L728" s="16" t="n"/>
      <c r="M728" s="16" t="inlineStr">
        <is>
          <t>2</t>
        </is>
      </c>
      <c r="N728" s="16" t="n"/>
      <c r="O728" s="16" t="n"/>
      <c r="P728" s="16" t="n"/>
      <c r="Q728" s="16" t="n"/>
      <c r="R728" s="16">
        <f>IFERROR(SUMPRODUCT(('2-定价总表'!$A$3:$A$493="PPS"&amp;MID(I728,2,99))*('2-定价总表'!$C$3:$C$493=K728)*('2-定价总表'!$T$3:$T$493))*IF(M728="",1,M728),"")</f>
        <v/>
      </c>
      <c r="S728" s="90" t="n"/>
      <c r="T728" s="90" t="n"/>
      <c r="U728" s="90" t="n"/>
      <c r="V728" s="90" t="n"/>
      <c r="W728" s="90" t="n"/>
      <c r="X728" s="90" t="n"/>
      <c r="Y728" s="90" t="n"/>
      <c r="Z728" s="90" t="n"/>
      <c r="AA728" s="90" t="n"/>
      <c r="AB728" s="16">
        <f>SUM(S728:AA728)</f>
        <v/>
      </c>
      <c r="AC728" s="16" t="inlineStr">
        <is>
          <t>44.00</t>
        </is>
      </c>
      <c r="AD728" s="16">
        <f>AC728*0.006</f>
        <v/>
      </c>
      <c r="AE728" s="16">
        <f>AC728*0.02</f>
        <v/>
      </c>
      <c r="AF728" s="16">
        <f>AC728-AD728-AE728</f>
        <v/>
      </c>
      <c r="AG728" s="16" t="n"/>
      <c r="AH728" s="16" t="n"/>
      <c r="AI728" s="16">
        <f>SUM(AG728:AH728)</f>
        <v/>
      </c>
      <c r="AJ728" s="16">
        <f>AF728-AB728+AG728+AH728</f>
        <v/>
      </c>
      <c r="AK728" s="16">
        <f>IF(C728="是","杭州","江西工厂")</f>
        <v/>
      </c>
      <c r="AL728" s="9" t="inlineStr">
        <is>
          <t>交易关闭</t>
        </is>
      </c>
      <c r="AM728" s="94" t="inlineStr">
        <is>
          <t>—</t>
        </is>
      </c>
      <c r="AN728" s="16" t="inlineStr">
        <is>
          <t>退款成功</t>
        </is>
      </c>
      <c r="AO728" s="16" t="n">
        <v>44</v>
      </c>
      <c r="AP728" s="16" t="n"/>
      <c r="AQ728" s="9" t="n"/>
      <c r="AR728" t="inlineStr">
        <is>
          <t>✓</t>
        </is>
      </c>
    </row>
    <row r="729">
      <c r="A729" s="15" t="inlineStr">
        <is>
          <t>淘宝</t>
        </is>
      </c>
      <c r="B729" s="14" t="inlineStr">
        <is>
          <t>3179656128421228259</t>
        </is>
      </c>
      <c r="C729" s="14" t="inlineStr">
        <is>
          <t>非已记录补单</t>
        </is>
      </c>
      <c r="D729" s="15" t="inlineStr">
        <is>
          <t>2026-01-12</t>
        </is>
      </c>
      <c r="E729" s="15" t="inlineStr">
        <is>
          <t>未知</t>
        </is>
      </c>
      <c r="F729" s="15" t="inlineStr">
        <is>
          <t>未知</t>
        </is>
      </c>
      <c r="G729" s="15" t="inlineStr">
        <is>
          <t>未知</t>
        </is>
      </c>
      <c r="H729" s="15" t="n"/>
      <c r="I729" s="15" t="inlineStr">
        <is>
          <t>P26990010428</t>
        </is>
      </c>
      <c r="J729" s="15" t="inlineStr">
        <is>
          <t>全屋定制</t>
        </is>
      </c>
      <c r="K729" s="15" t="inlineStr">
        <is>
          <t>定制</t>
        </is>
      </c>
      <c r="L729" s="15" t="n"/>
      <c r="M729" s="15" t="inlineStr">
        <is>
          <t>494</t>
        </is>
      </c>
      <c r="N729" s="15" t="n"/>
      <c r="O729" s="15" t="n"/>
      <c r="P729" s="15" t="n"/>
      <c r="Q729" s="15" t="n"/>
      <c r="R729" s="15">
        <f>IFERROR(SUMPRODUCT(('2-定价总表'!$A$3:$A$493="PPS"&amp;MID(I729,2,99))*('2-定价总表'!$C$3:$C$493=K729)*('2-定价总表'!$T$3:$T$493))*IF(M729="",1,M729),"")</f>
        <v/>
      </c>
      <c r="S729" s="90" t="n"/>
      <c r="T729" s="90" t="n"/>
      <c r="U729" s="90" t="n"/>
      <c r="V729" s="90" t="n"/>
      <c r="W729" s="90" t="n"/>
      <c r="X729" s="90" t="n"/>
      <c r="Y729" s="90" t="n"/>
      <c r="Z729" s="90" t="n"/>
      <c r="AA729" s="90" t="n"/>
      <c r="AB729" s="15">
        <f>SUM(S729:AA729)</f>
        <v/>
      </c>
      <c r="AC729" s="15" t="inlineStr">
        <is>
          <t>434.57</t>
        </is>
      </c>
      <c r="AD729" s="15">
        <f>AC729*0.006</f>
        <v/>
      </c>
      <c r="AE729" s="15">
        <f>AC729*0.02</f>
        <v/>
      </c>
      <c r="AF729" s="15">
        <f>AC729-AD729-AE729</f>
        <v/>
      </c>
      <c r="AG729" s="15" t="n"/>
      <c r="AH729" s="15" t="n"/>
      <c r="AI729" s="15">
        <f>SUM(AG729:AH729)</f>
        <v/>
      </c>
      <c r="AJ729" s="15">
        <f>AF729-AB729+AG729+AH729</f>
        <v/>
      </c>
      <c r="AK729" s="15">
        <f>IF(C729="是","杭州","江西工厂")</f>
        <v/>
      </c>
      <c r="AL729" s="6" t="inlineStr">
        <is>
          <t>交易关闭</t>
        </is>
      </c>
      <c r="AM729" s="94" t="inlineStr">
        <is>
          <t>—</t>
        </is>
      </c>
      <c r="AN729" s="15" t="inlineStr">
        <is>
          <t>退款成功</t>
        </is>
      </c>
      <c r="AO729" s="15" t="n">
        <v>434.57</v>
      </c>
      <c r="AP729" s="15" t="n"/>
      <c r="AQ729" s="6" t="n"/>
      <c r="AR729" t="inlineStr">
        <is>
          <t>✓</t>
        </is>
      </c>
    </row>
    <row r="730" ht="48" customHeight="1">
      <c r="A730" s="16" t="inlineStr">
        <is>
          <t>淘宝</t>
        </is>
      </c>
      <c r="B730" s="14" t="inlineStr">
        <is>
          <t>3179656128422228259</t>
        </is>
      </c>
      <c r="C730" s="14" t="inlineStr">
        <is>
          <t>非已记录补单</t>
        </is>
      </c>
      <c r="D730" s="16" t="inlineStr">
        <is>
          <t>2026-01-12</t>
        </is>
      </c>
      <c r="E730" s="16" t="inlineStr">
        <is>
          <t>未知</t>
        </is>
      </c>
      <c r="F730" s="16" t="inlineStr">
        <is>
          <t>未知</t>
        </is>
      </c>
      <c r="G730" s="16" t="inlineStr">
        <is>
          <t>未知</t>
        </is>
      </c>
      <c r="H730" s="16" t="n"/>
      <c r="I730" s="16" t="inlineStr">
        <is>
          <t>P24250080801</t>
        </is>
      </c>
      <c r="J730" s="16" t="inlineStr">
        <is>
          <t>洞石餐边柜 |樱桃木洞石餐边大柜 |樱桃木洞石模块餐边柜</t>
        </is>
      </c>
      <c r="K730" s="16" t="inlineStr">
        <is>
          <t>洞石餐边柜-洞石整柜2.1米（多抽组合）（分类抽屉+玻璃移门+开门）</t>
        </is>
      </c>
      <c r="L730" s="16" t="n"/>
      <c r="M730" s="16" t="inlineStr">
        <is>
          <t>1</t>
        </is>
      </c>
      <c r="N730" s="16" t="n"/>
      <c r="O730" s="16" t="n"/>
      <c r="P730" s="16" t="n"/>
      <c r="Q730" s="16" t="n"/>
      <c r="R730" s="16">
        <f>IFERROR(SUMPRODUCT(('2-定价总表'!$A$3:$A$493="PPS"&amp;MID(I730,2,99))*('2-定价总表'!$C$3:$C$493=K730)*('2-定价总表'!$T$3:$T$493))*IF(M730="",1,M730),"")</f>
        <v/>
      </c>
      <c r="S730" s="90" t="n"/>
      <c r="T730" s="90" t="n"/>
      <c r="U730" s="90" t="n"/>
      <c r="V730" s="90" t="n"/>
      <c r="W730" s="90" t="n"/>
      <c r="X730" s="90" t="n"/>
      <c r="Y730" s="90" t="n"/>
      <c r="Z730" s="90" t="n"/>
      <c r="AA730" s="90" t="n"/>
      <c r="AB730" s="16">
        <f>SUM(S730:AA730)</f>
        <v/>
      </c>
      <c r="AC730" s="16" t="inlineStr">
        <is>
          <t>12164.67</t>
        </is>
      </c>
      <c r="AD730" s="16">
        <f>AC730*0.006</f>
        <v/>
      </c>
      <c r="AE730" s="16">
        <f>AC730*0.02</f>
        <v/>
      </c>
      <c r="AF730" s="16">
        <f>AC730-AD730-AE730</f>
        <v/>
      </c>
      <c r="AG730" s="16" t="n"/>
      <c r="AH730" s="16" t="n"/>
      <c r="AI730" s="16">
        <f>SUM(AG730:AH730)</f>
        <v/>
      </c>
      <c r="AJ730" s="16">
        <f>AF730-AB730+AG730+AH730</f>
        <v/>
      </c>
      <c r="AK730" s="16">
        <f>IF(C730="是","杭州","江西工厂")</f>
        <v/>
      </c>
      <c r="AL730" s="9" t="inlineStr">
        <is>
          <t>交易关闭</t>
        </is>
      </c>
      <c r="AM730" s="94" t="inlineStr">
        <is>
          <t>—</t>
        </is>
      </c>
      <c r="AN730" s="16" t="inlineStr">
        <is>
          <t>退款成功</t>
        </is>
      </c>
      <c r="AO730" s="16" t="n">
        <v>12164.67</v>
      </c>
      <c r="AP730" s="16" t="n"/>
      <c r="AQ730" s="9" t="n"/>
      <c r="AR730" t="inlineStr">
        <is>
          <t>✓</t>
        </is>
      </c>
    </row>
    <row r="731" ht="36" customHeight="1">
      <c r="A731" s="15" t="inlineStr">
        <is>
          <t>淘宝</t>
        </is>
      </c>
      <c r="B731" s="14" t="inlineStr">
        <is>
          <t>3177592284567650593</t>
        </is>
      </c>
      <c r="C731" s="14" t="inlineStr">
        <is>
          <t>非已记录补单</t>
        </is>
      </c>
      <c r="D731" s="15" t="inlineStr">
        <is>
          <t>2026-01-11</t>
        </is>
      </c>
      <c r="E731" s="15" t="inlineStr">
        <is>
          <t>未知</t>
        </is>
      </c>
      <c r="F731" s="15" t="inlineStr">
        <is>
          <t>未知</t>
        </is>
      </c>
      <c r="G731" s="15" t="inlineStr">
        <is>
          <t>未知</t>
        </is>
      </c>
      <c r="H731" s="15" t="n"/>
      <c r="I731" s="15" t="inlineStr">
        <is>
          <t>P23250050202</t>
        </is>
      </c>
      <c r="J731" s="15" t="inlineStr">
        <is>
          <t>万象餐边柜 |樱桃木旋转餐边柜</t>
        </is>
      </c>
      <c r="K731" s="15" t="inlineStr">
        <is>
          <t>旋转餐边柜-洞洞板-下柜（无桌）-1.6米</t>
        </is>
      </c>
      <c r="L731" s="15" t="n"/>
      <c r="M731" s="15" t="inlineStr">
        <is>
          <t>1</t>
        </is>
      </c>
      <c r="N731" s="15" t="n"/>
      <c r="O731" s="15" t="n"/>
      <c r="P731" s="15" t="n"/>
      <c r="Q731" s="15" t="n"/>
      <c r="R731" s="15">
        <f>IFERROR(SUMPRODUCT(('2-定价总表'!$A$3:$A$493="PPS"&amp;MID(I731,2,99))*('2-定价总表'!$C$3:$C$493=K731)*('2-定价总表'!$T$3:$T$493))*IF(M731="",1,M731),"")</f>
        <v/>
      </c>
      <c r="S731" s="90" t="n"/>
      <c r="T731" s="90" t="n"/>
      <c r="U731" s="90" t="n"/>
      <c r="V731" s="90" t="n"/>
      <c r="W731" s="90" t="n"/>
      <c r="X731" s="90" t="n"/>
      <c r="Y731" s="90" t="n"/>
      <c r="Z731" s="90" t="n"/>
      <c r="AA731" s="90" t="n"/>
      <c r="AB731" s="15">
        <f>SUM(S731:AA731)</f>
        <v/>
      </c>
      <c r="AC731" s="15" t="n"/>
      <c r="AD731" s="15">
        <f>AC731*0.006</f>
        <v/>
      </c>
      <c r="AE731" s="15">
        <f>AC731*0.02</f>
        <v/>
      </c>
      <c r="AF731" s="15">
        <f>AC731-AD731-AE731</f>
        <v/>
      </c>
      <c r="AG731" s="15" t="n"/>
      <c r="AH731" s="15" t="n"/>
      <c r="AI731" s="15">
        <f>SUM(AG731:AH731)</f>
        <v/>
      </c>
      <c r="AJ731" s="15">
        <f>AF731-AB731+AG731+AH731</f>
        <v/>
      </c>
      <c r="AK731" s="15">
        <f>IF(C731="是","杭州","江西工厂")</f>
        <v/>
      </c>
      <c r="AL731" s="6" t="inlineStr">
        <is>
          <t>交易关闭</t>
        </is>
      </c>
      <c r="AM731" s="94" t="inlineStr">
        <is>
          <t>—</t>
        </is>
      </c>
      <c r="AN731" s="15" t="inlineStr">
        <is>
          <t>没有申请退款</t>
        </is>
      </c>
      <c r="AO731" s="15" t="n">
        <v>0</v>
      </c>
      <c r="AP731" s="15" t="n"/>
      <c r="AQ731" s="6" t="n"/>
      <c r="AR731" t="inlineStr">
        <is>
          <t>✓</t>
        </is>
      </c>
    </row>
    <row r="732">
      <c r="A732" s="16" t="inlineStr">
        <is>
          <t>淘宝</t>
        </is>
      </c>
      <c r="B732" s="14" t="inlineStr">
        <is>
          <t>3177592284568650593</t>
        </is>
      </c>
      <c r="C732" s="14" t="inlineStr">
        <is>
          <t>非已记录补单</t>
        </is>
      </c>
      <c r="D732" s="16" t="inlineStr">
        <is>
          <t>2026-01-11</t>
        </is>
      </c>
      <c r="E732" s="16" t="inlineStr">
        <is>
          <t>未知</t>
        </is>
      </c>
      <c r="F732" s="16" t="inlineStr">
        <is>
          <t>未知</t>
        </is>
      </c>
      <c r="G732" s="16" t="inlineStr">
        <is>
          <t>未知</t>
        </is>
      </c>
      <c r="H732" s="16" t="n"/>
      <c r="I732" s="16" t="inlineStr">
        <is>
          <t>P26990050428</t>
        </is>
      </c>
      <c r="J732" s="16" t="inlineStr">
        <is>
          <t>商家安装sku</t>
        </is>
      </c>
      <c r="K732" s="16" t="inlineStr">
        <is>
          <t>商家安装sku</t>
        </is>
      </c>
      <c r="L732" s="16" t="n"/>
      <c r="M732" s="16" t="inlineStr">
        <is>
          <t>1</t>
        </is>
      </c>
      <c r="N732" s="16" t="n"/>
      <c r="O732" s="16" t="n"/>
      <c r="P732" s="16" t="n"/>
      <c r="Q732" s="16" t="n"/>
      <c r="R732" s="16">
        <f>IFERROR(SUMPRODUCT(('2-定价总表'!$A$3:$A$493="PPS"&amp;MID(I732,2,99))*('2-定价总表'!$C$3:$C$493=K732)*('2-定价总表'!$T$3:$T$493))*IF(M732="",1,M732),"")</f>
        <v/>
      </c>
      <c r="S732" s="90" t="n"/>
      <c r="T732" s="90" t="n"/>
      <c r="U732" s="90" t="n"/>
      <c r="V732" s="90" t="n"/>
      <c r="W732" s="90" t="n"/>
      <c r="X732" s="90" t="n"/>
      <c r="Y732" s="90" t="n"/>
      <c r="Z732" s="90" t="n"/>
      <c r="AA732" s="90" t="n"/>
      <c r="AB732" s="16">
        <f>SUM(S732:AA732)</f>
        <v/>
      </c>
      <c r="AC732" s="16" t="n"/>
      <c r="AD732" s="16">
        <f>AC732*0.006</f>
        <v/>
      </c>
      <c r="AE732" s="16">
        <f>AC732*0.02</f>
        <v/>
      </c>
      <c r="AF732" s="16">
        <f>AC732-AD732-AE732</f>
        <v/>
      </c>
      <c r="AG732" s="16" t="n"/>
      <c r="AH732" s="16" t="n"/>
      <c r="AI732" s="16">
        <f>SUM(AG732:AH732)</f>
        <v/>
      </c>
      <c r="AJ732" s="16">
        <f>AF732-AB732+AG732+AH732</f>
        <v/>
      </c>
      <c r="AK732" s="16">
        <f>IF(C732="是","杭州","江西工厂")</f>
        <v/>
      </c>
      <c r="AL732" s="9" t="inlineStr">
        <is>
          <t>交易关闭</t>
        </is>
      </c>
      <c r="AM732" s="94" t="inlineStr">
        <is>
          <t>—</t>
        </is>
      </c>
      <c r="AN732" s="16" t="inlineStr">
        <is>
          <t>没有申请退款</t>
        </is>
      </c>
      <c r="AO732" s="16" t="n">
        <v>0</v>
      </c>
      <c r="AP732" s="16" t="n"/>
      <c r="AQ732" s="9" t="n"/>
      <c r="AR732" t="inlineStr">
        <is>
          <t>✓</t>
        </is>
      </c>
    </row>
    <row r="733">
      <c r="A733" s="15" t="inlineStr">
        <is>
          <t>淘宝</t>
        </is>
      </c>
      <c r="B733" s="14" t="inlineStr">
        <is>
          <t>5002120980622174645</t>
        </is>
      </c>
      <c r="C733" s="14" t="inlineStr">
        <is>
          <t>非已记录补单</t>
        </is>
      </c>
      <c r="D733" s="15" t="inlineStr">
        <is>
          <t>2026-01-10</t>
        </is>
      </c>
      <c r="E733" s="15" t="inlineStr">
        <is>
          <t>未知</t>
        </is>
      </c>
      <c r="F733" s="15" t="inlineStr">
        <is>
          <t>未知</t>
        </is>
      </c>
      <c r="G733" s="15" t="inlineStr">
        <is>
          <t>未知</t>
        </is>
      </c>
      <c r="H733" s="15" t="n"/>
      <c r="I733" s="15" t="inlineStr">
        <is>
          <t>P23980010606</t>
        </is>
      </c>
      <c r="J733" s="15" t="inlineStr">
        <is>
          <t>畔色样块</t>
        </is>
      </c>
      <c r="K733" s="15" t="inlineStr">
        <is>
          <t>榉木样块</t>
        </is>
      </c>
      <c r="L733" s="15" t="n"/>
      <c r="M733" s="15" t="inlineStr">
        <is>
          <t>1</t>
        </is>
      </c>
      <c r="N733" s="15" t="n"/>
      <c r="O733" s="15" t="n"/>
      <c r="P733" s="15" t="n"/>
      <c r="Q733" s="15" t="n"/>
      <c r="R733" s="15">
        <f>IFERROR(SUMPRODUCT(('2-定价总表'!$A$3:$A$493="PPS"&amp;MID(I733,2,99))*('2-定价总表'!$C$3:$C$493=K733)*('2-定价总表'!$T$3:$T$493))*IF(M733="",1,M733),"")</f>
        <v/>
      </c>
      <c r="S733" s="90" t="n"/>
      <c r="T733" s="90" t="n"/>
      <c r="U733" s="90" t="n"/>
      <c r="V733" s="90" t="n"/>
      <c r="W733" s="90" t="n"/>
      <c r="X733" s="90" t="n"/>
      <c r="Y733" s="90" t="n"/>
      <c r="Z733" s="90" t="n"/>
      <c r="AA733" s="90" t="n"/>
      <c r="AB733" s="15">
        <f>SUM(S733:AA733)</f>
        <v/>
      </c>
      <c r="AC733" s="15" t="inlineStr">
        <is>
          <t>19.50</t>
        </is>
      </c>
      <c r="AD733" s="15">
        <f>AC733*0.006</f>
        <v/>
      </c>
      <c r="AE733" s="15">
        <f>AC733*0.02</f>
        <v/>
      </c>
      <c r="AF733" s="15">
        <f>AC733-AD733-AE733</f>
        <v/>
      </c>
      <c r="AG733" s="15" t="n"/>
      <c r="AH733" s="15" t="n"/>
      <c r="AI733" s="15">
        <f>SUM(AG733:AH733)</f>
        <v/>
      </c>
      <c r="AJ733" s="15">
        <f>AF733-AB733+AG733+AH733</f>
        <v/>
      </c>
      <c r="AK733" s="15">
        <f>IF(C733="是","杭州","江西工厂")</f>
        <v/>
      </c>
      <c r="AL733" s="6" t="inlineStr">
        <is>
          <t>交易关闭</t>
        </is>
      </c>
      <c r="AM733" s="94" t="inlineStr">
        <is>
          <t>—</t>
        </is>
      </c>
      <c r="AN733" s="15" t="inlineStr">
        <is>
          <t>退款成功</t>
        </is>
      </c>
      <c r="AO733" s="15" t="n">
        <v>19.5</v>
      </c>
      <c r="AP733" s="15" t="n"/>
      <c r="AQ733" s="6" t="n"/>
      <c r="AR733" t="inlineStr">
        <is>
          <t>✓</t>
        </is>
      </c>
    </row>
    <row r="734">
      <c r="A734" s="16" t="inlineStr">
        <is>
          <t>淘宝</t>
        </is>
      </c>
      <c r="B734" s="14" t="inlineStr">
        <is>
          <t>5002120980623174645</t>
        </is>
      </c>
      <c r="C734" s="14" t="inlineStr">
        <is>
          <t>非已记录补单</t>
        </is>
      </c>
      <c r="D734" s="16" t="inlineStr">
        <is>
          <t>2026-01-10</t>
        </is>
      </c>
      <c r="E734" s="16" t="inlineStr">
        <is>
          <t>未知</t>
        </is>
      </c>
      <c r="F734" s="16" t="inlineStr">
        <is>
          <t>未知</t>
        </is>
      </c>
      <c r="G734" s="16" t="inlineStr">
        <is>
          <t>未知</t>
        </is>
      </c>
      <c r="H734" s="16" t="n"/>
      <c r="I734" s="16" t="inlineStr">
        <is>
          <t>P23980010606</t>
        </is>
      </c>
      <c r="J734" s="16" t="inlineStr">
        <is>
          <t>畔色样块</t>
        </is>
      </c>
      <c r="K734" s="16" t="inlineStr">
        <is>
          <t>榉木样块</t>
        </is>
      </c>
      <c r="L734" s="16" t="n"/>
      <c r="M734" s="16" t="inlineStr">
        <is>
          <t>1</t>
        </is>
      </c>
      <c r="N734" s="16" t="n"/>
      <c r="O734" s="16" t="n"/>
      <c r="P734" s="16" t="n"/>
      <c r="Q734" s="16" t="n"/>
      <c r="R734" s="16">
        <f>IFERROR(SUMPRODUCT(('2-定价总表'!$A$3:$A$493="PPS"&amp;MID(I734,2,99))*('2-定价总表'!$C$3:$C$493=K734)*('2-定价总表'!$T$3:$T$493))*IF(M734="",1,M734),"")</f>
        <v/>
      </c>
      <c r="S734" s="90" t="n"/>
      <c r="T734" s="90" t="n"/>
      <c r="U734" s="90" t="n"/>
      <c r="V734" s="90" t="n"/>
      <c r="W734" s="90" t="n"/>
      <c r="X734" s="90" t="n"/>
      <c r="Y734" s="90" t="n"/>
      <c r="Z734" s="90" t="n"/>
      <c r="AA734" s="90" t="n"/>
      <c r="AB734" s="16">
        <f>SUM(S734:AA734)</f>
        <v/>
      </c>
      <c r="AC734" s="16" t="inlineStr">
        <is>
          <t>19.50</t>
        </is>
      </c>
      <c r="AD734" s="16">
        <f>AC734*0.006</f>
        <v/>
      </c>
      <c r="AE734" s="16">
        <f>AC734*0.02</f>
        <v/>
      </c>
      <c r="AF734" s="16">
        <f>AC734-AD734-AE734</f>
        <v/>
      </c>
      <c r="AG734" s="16" t="n"/>
      <c r="AH734" s="16" t="n"/>
      <c r="AI734" s="16">
        <f>SUM(AG734:AH734)</f>
        <v/>
      </c>
      <c r="AJ734" s="16">
        <f>AF734-AB734+AG734+AH734</f>
        <v/>
      </c>
      <c r="AK734" s="16">
        <f>IF(C734="是","杭州","江西工厂")</f>
        <v/>
      </c>
      <c r="AL734" s="9" t="inlineStr">
        <is>
          <t>交易关闭</t>
        </is>
      </c>
      <c r="AM734" s="94" t="inlineStr">
        <is>
          <t>—</t>
        </is>
      </c>
      <c r="AN734" s="16" t="inlineStr">
        <is>
          <t>退款成功</t>
        </is>
      </c>
      <c r="AO734" s="16" t="n">
        <v>19.5</v>
      </c>
      <c r="AP734" s="16" t="n"/>
      <c r="AQ734" s="9" t="n"/>
      <c r="AR734" t="inlineStr">
        <is>
          <t>✓</t>
        </is>
      </c>
    </row>
    <row r="735" ht="24" customHeight="1">
      <c r="A735" s="15" t="inlineStr">
        <is>
          <t>淘宝</t>
        </is>
      </c>
      <c r="B735" s="14" t="inlineStr">
        <is>
          <t>4999357982989757806</t>
        </is>
      </c>
      <c r="C735" s="14" t="inlineStr">
        <is>
          <t>非已记录补单</t>
        </is>
      </c>
      <c r="D735" s="15" t="inlineStr">
        <is>
          <t>2026-01-09</t>
        </is>
      </c>
      <c r="E735" s="15" t="inlineStr">
        <is>
          <t>小星</t>
        </is>
      </c>
      <c r="F735" s="15" t="inlineStr">
        <is>
          <t>18400819593-2427</t>
        </is>
      </c>
      <c r="G735" s="15" t="inlineStr">
        <is>
          <t>四川省 成都市 彭州市 致和街道城投云湖5栋401</t>
        </is>
      </c>
      <c r="H735" s="15" t="inlineStr">
        <is>
          <t>2026-02-26</t>
        </is>
      </c>
      <c r="I735" s="15" t="inlineStr">
        <is>
          <t>P24210070901</t>
        </is>
      </c>
      <c r="J735" s="15" t="inlineStr">
        <is>
          <t>榉木岩板餐桌 |榉木三角腿岩板餐桌</t>
        </is>
      </c>
      <c r="K735" s="15" t="inlineStr">
        <is>
          <t>榉木餐桌-1.2米</t>
        </is>
      </c>
      <c r="L735" s="15" t="inlineStr">
        <is>
          <t>否</t>
        </is>
      </c>
      <c r="M735" s="15" t="inlineStr">
        <is>
          <t>1</t>
        </is>
      </c>
      <c r="N735" s="15" t="n"/>
      <c r="O735" s="15" t="inlineStr">
        <is>
          <t>壹米滴答快运</t>
        </is>
      </c>
      <c r="P735" s="15" t="inlineStr">
        <is>
          <t>700899106427</t>
        </is>
      </c>
      <c r="Q735" s="15" t="inlineStr">
        <is>
          <t>P50578040792</t>
        </is>
      </c>
      <c r="R735" s="15">
        <f>IFERROR(SUMPRODUCT(('2-定价总表'!$A$3:$A$493="PPS"&amp;MID(I735,2,99))*('2-定价总表'!$C$3:$C$493=K735)*('2-定价总表'!$T$3:$T$493))*IF(M735="",1,M735),"")</f>
        <v/>
      </c>
      <c r="S735" s="15" t="n">
        <v>2067.5</v>
      </c>
      <c r="T735" s="15" t="n">
        <v>171</v>
      </c>
      <c r="U735" s="15" t="n">
        <v>35</v>
      </c>
      <c r="V735" s="15" t="n">
        <v>79</v>
      </c>
      <c r="W735" s="15" t="n">
        <v>0</v>
      </c>
      <c r="X735" s="15" t="n">
        <v>0</v>
      </c>
      <c r="Y735" s="90" t="n"/>
      <c r="Z735" s="15" t="n">
        <v>0</v>
      </c>
      <c r="AA735" s="15" t="n">
        <v>0</v>
      </c>
      <c r="AB735" s="15">
        <f>SUM(S735:AA735)</f>
        <v/>
      </c>
      <c r="AC735" s="15" t="inlineStr">
        <is>
          <t>2644.37</t>
        </is>
      </c>
      <c r="AD735" s="15">
        <f>AC735*0.006</f>
        <v/>
      </c>
      <c r="AE735" s="15">
        <f>AC735*0.02</f>
        <v/>
      </c>
      <c r="AF735" s="15">
        <f>AC735-AD735-AE735</f>
        <v/>
      </c>
      <c r="AG735" s="15" t="n"/>
      <c r="AH735" s="15" t="n"/>
      <c r="AI735" s="15">
        <f>SUM(AG735:AH735)</f>
        <v/>
      </c>
      <c r="AJ735" s="15">
        <f>AF735-AB735+AG735+AH735</f>
        <v/>
      </c>
      <c r="AK735" s="15">
        <f>IF(C735="是","杭州","江西工厂")</f>
        <v/>
      </c>
      <c r="AL735" s="6" t="inlineStr">
        <is>
          <t>交易成功</t>
        </is>
      </c>
      <c r="AM735" s="92" t="inlineStr">
        <is>
          <t>待匹配</t>
        </is>
      </c>
      <c r="AN735" s="15" t="inlineStr">
        <is>
          <t>没有申请退款</t>
        </is>
      </c>
      <c r="AO735" s="15" t="n">
        <v>0</v>
      </c>
      <c r="AP735" s="15" t="n"/>
      <c r="AQ735" s="6" t="inlineStr">
        <is>
          <t>不发货，等通知发货</t>
        </is>
      </c>
      <c r="AR735" t="inlineStr">
        <is>
          <t>[待填]成本/费用字段</t>
        </is>
      </c>
    </row>
    <row r="736" ht="24" customHeight="1">
      <c r="A736" s="16" t="inlineStr">
        <is>
          <t>淘宝</t>
        </is>
      </c>
      <c r="B736" s="14" t="inlineStr">
        <is>
          <t>3172307955753650759</t>
        </is>
      </c>
      <c r="C736" s="14" t="inlineStr">
        <is>
          <t>非已记录补单</t>
        </is>
      </c>
      <c r="D736" s="16" t="inlineStr">
        <is>
          <t>2026-01-09</t>
        </is>
      </c>
      <c r="E736" s="16" t="inlineStr">
        <is>
          <t>廖小姐</t>
        </is>
      </c>
      <c r="F736" s="16" t="inlineStr">
        <is>
          <t>13145710581-9365</t>
        </is>
      </c>
      <c r="G736" s="16" t="inlineStr">
        <is>
          <t>广东省 广州市 天河区 石牌街道中山大道西55号华南师范大学高教新村C1704</t>
        </is>
      </c>
      <c r="H736" s="16" t="inlineStr">
        <is>
          <t>2026-01-23</t>
        </is>
      </c>
      <c r="I736" s="16" t="inlineStr">
        <is>
          <t>P24210070901</t>
        </is>
      </c>
      <c r="J736" s="16" t="inlineStr">
        <is>
          <t>榉木岩板餐桌 |榉木三角腿岩板餐桌</t>
        </is>
      </c>
      <c r="K736" s="16" t="inlineStr">
        <is>
          <t>榉木餐桌-1.2米</t>
        </is>
      </c>
      <c r="L736" s="16" t="inlineStr">
        <is>
          <t>是</t>
        </is>
      </c>
      <c r="M736" s="16" t="inlineStr">
        <is>
          <t>1</t>
        </is>
      </c>
      <c r="N736" s="16" t="n"/>
      <c r="O736" s="16" t="inlineStr">
        <is>
          <t>壹米滴答快运</t>
        </is>
      </c>
      <c r="P736" s="16" t="inlineStr">
        <is>
          <t>700898876129</t>
        </is>
      </c>
      <c r="Q736" s="16" t="inlineStr">
        <is>
          <t>P50292108278</t>
        </is>
      </c>
      <c r="R736" s="16">
        <f>IFERROR(SUMPRODUCT(('2-定价总表'!$A$3:$A$493="PPS"&amp;MID(I736,2,99))*('2-定价总表'!$C$3:$C$493=K736)*('2-定价总表'!$T$3:$T$493))*IF(M736="",1,M736),"")</f>
        <v/>
      </c>
      <c r="S736" s="16" t="n">
        <v>0</v>
      </c>
      <c r="T736" s="16" t="n">
        <v>0</v>
      </c>
      <c r="U736" s="16" t="n">
        <v>0</v>
      </c>
      <c r="V736" s="16" t="n">
        <v>0</v>
      </c>
      <c r="W736" s="16" t="n">
        <v>0</v>
      </c>
      <c r="X736" s="16" t="n">
        <v>0</v>
      </c>
      <c r="Y736" s="90" t="n"/>
      <c r="Z736" s="16" t="n">
        <v>0</v>
      </c>
      <c r="AA736" s="16" t="n">
        <v>0</v>
      </c>
      <c r="AB736" s="16">
        <f>SUM(S736:AA736)</f>
        <v/>
      </c>
      <c r="AC736" s="16" t="inlineStr">
        <is>
          <t>51.00</t>
        </is>
      </c>
      <c r="AD736" s="16">
        <f>AC736*0.006</f>
        <v/>
      </c>
      <c r="AE736" s="16">
        <f>AC736*0.02</f>
        <v/>
      </c>
      <c r="AF736" s="16">
        <f>AC736-AD736-AE736</f>
        <v/>
      </c>
      <c r="AG736" s="16" t="n"/>
      <c r="AH736" s="16" t="n"/>
      <c r="AI736" s="16">
        <f>SUM(AG736:AH736)</f>
        <v/>
      </c>
      <c r="AJ736" s="16">
        <f>AF736-AB736+AG736+AH736</f>
        <v/>
      </c>
      <c r="AK736" s="16">
        <f>IF(C736="是","杭州","江西工厂")</f>
        <v/>
      </c>
      <c r="AL736" s="9" t="inlineStr">
        <is>
          <t>交易成功</t>
        </is>
      </c>
      <c r="AM736" s="92" t="inlineStr">
        <is>
          <t>待匹配</t>
        </is>
      </c>
      <c r="AN736" s="16" t="inlineStr">
        <is>
          <t>没有申请退款</t>
        </is>
      </c>
      <c r="AO736" s="16" t="n">
        <v>0</v>
      </c>
      <c r="AP736" s="16" t="n"/>
      <c r="AQ736" s="9" t="inlineStr">
        <is>
          <t>补差价170*85++</t>
        </is>
      </c>
      <c r="AR736" t="inlineStr">
        <is>
          <t>[待填]成本/费用字段</t>
        </is>
      </c>
    </row>
    <row r="737" ht="24" customHeight="1">
      <c r="A737" s="15" t="inlineStr">
        <is>
          <t>淘宝</t>
        </is>
      </c>
      <c r="B737" s="14" t="inlineStr">
        <is>
          <t>4997951317507007620</t>
        </is>
      </c>
      <c r="C737" s="14" t="inlineStr">
        <is>
          <t>非已记录补单</t>
        </is>
      </c>
      <c r="D737" s="15" t="inlineStr">
        <is>
          <t>2026-01-08</t>
        </is>
      </c>
      <c r="E737" s="15" t="inlineStr">
        <is>
          <t>廖小姐</t>
        </is>
      </c>
      <c r="F737" s="15" t="inlineStr">
        <is>
          <t>13048048332-9829</t>
        </is>
      </c>
      <c r="G737" s="15" t="inlineStr">
        <is>
          <t>广东省 广州市 天河区 石牌街道中山大道西55号华南师范大学高教新村C座C1704</t>
        </is>
      </c>
      <c r="H737" s="15" t="inlineStr">
        <is>
          <t>2026-01-23</t>
        </is>
      </c>
      <c r="I737" s="15" t="inlineStr">
        <is>
          <t>P24210070901</t>
        </is>
      </c>
      <c r="J737" s="15" t="inlineStr">
        <is>
          <t>榉木岩板餐桌 |榉木三角腿岩板餐桌</t>
        </is>
      </c>
      <c r="K737" s="15" t="inlineStr">
        <is>
          <t>榉木餐桌-1.2米</t>
        </is>
      </c>
      <c r="L737" s="15" t="inlineStr">
        <is>
          <t>是</t>
        </is>
      </c>
      <c r="M737" s="15" t="inlineStr">
        <is>
          <t>1</t>
        </is>
      </c>
      <c r="N737" s="15" t="n"/>
      <c r="O737" s="15" t="inlineStr">
        <is>
          <t>壹米滴答快运</t>
        </is>
      </c>
      <c r="P737" s="15" t="inlineStr">
        <is>
          <t>700898876129</t>
        </is>
      </c>
      <c r="Q737" s="15" t="inlineStr">
        <is>
          <t>P50292108278</t>
        </is>
      </c>
      <c r="R737" s="15">
        <f>IFERROR(SUMPRODUCT(('2-定价总表'!$A$3:$A$493="PPS"&amp;MID(I737,2,99))*('2-定价总表'!$C$3:$C$493=K737)*('2-定价总表'!$T$3:$T$493))*IF(M737="",1,M737),"")</f>
        <v/>
      </c>
      <c r="S737" s="15" t="n">
        <v>2048.5</v>
      </c>
      <c r="T737" s="15" t="n">
        <v>98</v>
      </c>
      <c r="U737" s="15" t="n">
        <v>30</v>
      </c>
      <c r="V737" s="15" t="n">
        <v>88</v>
      </c>
      <c r="W737" s="15" t="n">
        <v>0</v>
      </c>
      <c r="X737" s="15" t="n">
        <v>0</v>
      </c>
      <c r="Y737" s="90" t="n"/>
      <c r="Z737" s="15" t="n">
        <v>0</v>
      </c>
      <c r="AA737" s="15" t="n">
        <v>0</v>
      </c>
      <c r="AB737" s="15">
        <f>SUM(S737:AA737)</f>
        <v/>
      </c>
      <c r="AC737" s="15" t="inlineStr">
        <is>
          <t>2749.55</t>
        </is>
      </c>
      <c r="AD737" s="15">
        <f>AC737*0.006</f>
        <v/>
      </c>
      <c r="AE737" s="15">
        <f>AC737*0.02</f>
        <v/>
      </c>
      <c r="AF737" s="15">
        <f>AC737-AD737-AE737</f>
        <v/>
      </c>
      <c r="AG737" s="15" t="n"/>
      <c r="AH737" s="15" t="n"/>
      <c r="AI737" s="15">
        <f>SUM(AG737:AH737)</f>
        <v/>
      </c>
      <c r="AJ737" s="15">
        <f>AF737-AB737+AG737+AH737</f>
        <v/>
      </c>
      <c r="AK737" s="15">
        <f>IF(C737="是","杭州","江西工厂")</f>
        <v/>
      </c>
      <c r="AL737" s="6" t="inlineStr">
        <is>
          <t>交易成功</t>
        </is>
      </c>
      <c r="AM737" s="93" t="inlineStr">
        <is>
          <t>2026012611120520426700056187390</t>
        </is>
      </c>
      <c r="AN737" s="15" t="inlineStr">
        <is>
          <t>没有申请退款</t>
        </is>
      </c>
      <c r="AO737" s="15" t="n">
        <v>0</v>
      </c>
      <c r="AP737" s="15" t="n"/>
      <c r="AQ737" s="6" t="inlineStr">
        <is>
          <t>备注：定制1700×850白色岩板</t>
        </is>
      </c>
      <c r="AR737" t="inlineStr">
        <is>
          <t>[待填]成本/费用字段</t>
        </is>
      </c>
    </row>
    <row r="738" ht="24" customHeight="1">
      <c r="A738" s="16" t="inlineStr">
        <is>
          <t>淘宝</t>
        </is>
      </c>
      <c r="B738" s="14" t="inlineStr">
        <is>
          <t>3172166004686819070</t>
        </is>
      </c>
      <c r="C738" s="14" t="inlineStr">
        <is>
          <t>非已记录补单</t>
        </is>
      </c>
      <c r="D738" s="16" t="inlineStr">
        <is>
          <t>2026-01-08</t>
        </is>
      </c>
      <c r="E738" s="16" t="inlineStr">
        <is>
          <t>印立</t>
        </is>
      </c>
      <c r="F738" s="16" t="inlineStr">
        <is>
          <t>13164446229-4657</t>
        </is>
      </c>
      <c r="G738" s="16" t="inlineStr">
        <is>
          <t>重庆 重庆市 渝北区 仙桃街道睦邻路25号海成云悦4-802</t>
        </is>
      </c>
      <c r="H738" s="16" t="inlineStr">
        <is>
          <t>2026-01-23</t>
        </is>
      </c>
      <c r="I738" s="16" t="inlineStr">
        <is>
          <t>P24210070901</t>
        </is>
      </c>
      <c r="J738" s="16" t="inlineStr">
        <is>
          <t>榉木岩板餐桌 |榉木三角腿岩板餐桌</t>
        </is>
      </c>
      <c r="K738" s="16" t="inlineStr">
        <is>
          <t>榉木餐桌-1.2米</t>
        </is>
      </c>
      <c r="L738" s="16" t="inlineStr">
        <is>
          <t>是</t>
        </is>
      </c>
      <c r="M738" s="16" t="inlineStr">
        <is>
          <t>1</t>
        </is>
      </c>
      <c r="N738" s="16" t="n"/>
      <c r="O738" s="16" t="inlineStr">
        <is>
          <t>壹米滴答快运</t>
        </is>
      </c>
      <c r="P738" s="16" t="inlineStr">
        <is>
          <t>700898876186</t>
        </is>
      </c>
      <c r="Q738" s="16" t="inlineStr">
        <is>
          <t>P50381176234</t>
        </is>
      </c>
      <c r="R738" s="16">
        <f>IFERROR(SUMPRODUCT(('2-定价总表'!$A$3:$A$493="PPS"&amp;MID(I738,2,99))*('2-定价总表'!$C$3:$C$493=K738)*('2-定价总表'!$T$3:$T$493))*IF(M738="",1,M738),"")</f>
        <v/>
      </c>
      <c r="S738" s="16" t="n">
        <v>0</v>
      </c>
      <c r="T738" s="16" t="n">
        <v>0</v>
      </c>
      <c r="U738" s="16" t="n">
        <v>0</v>
      </c>
      <c r="V738" s="16" t="n">
        <v>0</v>
      </c>
      <c r="W738" s="16" t="n">
        <v>0</v>
      </c>
      <c r="X738" s="16" t="n">
        <v>0</v>
      </c>
      <c r="Y738" s="90" t="n"/>
      <c r="Z738" s="16" t="n">
        <v>0</v>
      </c>
      <c r="AA738" s="16" t="n">
        <v>0</v>
      </c>
      <c r="AB738" s="16">
        <f>SUM(S738:AA738)</f>
        <v/>
      </c>
      <c r="AC738" s="16" t="inlineStr">
        <is>
          <t>507.00</t>
        </is>
      </c>
      <c r="AD738" s="16">
        <f>AC738*0.006</f>
        <v/>
      </c>
      <c r="AE738" s="16">
        <f>AC738*0.02</f>
        <v/>
      </c>
      <c r="AF738" s="16">
        <f>AC738-AD738-AE738</f>
        <v/>
      </c>
      <c r="AG738" s="16" t="n"/>
      <c r="AH738" s="16" t="n"/>
      <c r="AI738" s="16">
        <f>SUM(AG738:AH738)</f>
        <v/>
      </c>
      <c r="AJ738" s="16">
        <f>AF738-AB738+AG738+AH738</f>
        <v/>
      </c>
      <c r="AK738" s="16">
        <f>IF(C738="是","杭州","江西工厂")</f>
        <v/>
      </c>
      <c r="AL738" s="9" t="inlineStr">
        <is>
          <t>交易成功</t>
        </is>
      </c>
      <c r="AM738" s="92" t="inlineStr">
        <is>
          <t>待匹配</t>
        </is>
      </c>
      <c r="AN738" s="16" t="inlineStr">
        <is>
          <t>没有申请退款</t>
        </is>
      </c>
      <c r="AO738" s="16" t="n">
        <v>0</v>
      </c>
      <c r="AP738" s="16" t="n"/>
      <c r="AQ738" s="9" t="inlineStr">
        <is>
          <t>樱桃木定制150*75尺寸</t>
        </is>
      </c>
      <c r="AR738" t="inlineStr">
        <is>
          <t>[待填]成本/费用字段</t>
        </is>
      </c>
    </row>
    <row r="739" ht="24" customHeight="1">
      <c r="A739" s="15" t="inlineStr">
        <is>
          <t>淘宝</t>
        </is>
      </c>
      <c r="B739" s="14" t="inlineStr">
        <is>
          <t>3172029097699819070</t>
        </is>
      </c>
      <c r="C739" s="14" t="inlineStr">
        <is>
          <t>非已记录补单</t>
        </is>
      </c>
      <c r="D739" s="15" t="inlineStr">
        <is>
          <t>2026-01-08</t>
        </is>
      </c>
      <c r="E739" s="15" t="inlineStr">
        <is>
          <t>印立</t>
        </is>
      </c>
      <c r="F739" s="15" t="inlineStr">
        <is>
          <t>13164446229-4657</t>
        </is>
      </c>
      <c r="G739" s="15" t="inlineStr">
        <is>
          <t>重庆 重庆市 渝北区 仙桃街道睦邻路25号海成云悦4-802</t>
        </is>
      </c>
      <c r="H739" s="15" t="inlineStr">
        <is>
          <t>2026-01-23</t>
        </is>
      </c>
      <c r="I739" s="15" t="inlineStr">
        <is>
          <t>P24210070901</t>
        </is>
      </c>
      <c r="J739" s="15" t="inlineStr">
        <is>
          <t>榉木岩板餐桌 |榉木三角腿岩板餐桌</t>
        </is>
      </c>
      <c r="K739" s="15" t="inlineStr">
        <is>
          <t>榉木餐桌-1.2米</t>
        </is>
      </c>
      <c r="L739" s="15" t="inlineStr">
        <is>
          <t>是</t>
        </is>
      </c>
      <c r="M739" s="15" t="inlineStr">
        <is>
          <t>1</t>
        </is>
      </c>
      <c r="N739" s="15" t="n"/>
      <c r="O739" s="15" t="inlineStr">
        <is>
          <t>壹米滴答快运</t>
        </is>
      </c>
      <c r="P739" s="15" t="inlineStr">
        <is>
          <t>700898876186</t>
        </is>
      </c>
      <c r="Q739" s="15" t="inlineStr">
        <is>
          <t>P50381176234</t>
        </is>
      </c>
      <c r="R739" s="15">
        <f>IFERROR(SUMPRODUCT(('2-定价总表'!$A$3:$A$493="PPS"&amp;MID(I739,2,99))*('2-定价总表'!$C$3:$C$493=K739)*('2-定价总表'!$T$3:$T$493))*IF(M739="",1,M739),"")</f>
        <v/>
      </c>
      <c r="S739" s="15" t="n">
        <v>2227.5</v>
      </c>
      <c r="T739" s="15" t="n">
        <v>148</v>
      </c>
      <c r="U739" s="15" t="n">
        <v>25</v>
      </c>
      <c r="V739" s="15" t="n">
        <v>72</v>
      </c>
      <c r="W739" s="15" t="n">
        <v>0</v>
      </c>
      <c r="X739" s="15" t="n">
        <v>160</v>
      </c>
      <c r="Y739" s="90" t="n"/>
      <c r="Z739" s="15" t="n">
        <v>0</v>
      </c>
      <c r="AA739" s="15" t="n">
        <v>0</v>
      </c>
      <c r="AB739" s="15">
        <f>SUM(S739:AA739)</f>
        <v/>
      </c>
      <c r="AC739" s="15" t="inlineStr">
        <is>
          <t>2887.78</t>
        </is>
      </c>
      <c r="AD739" s="15">
        <f>AC739*0.006</f>
        <v/>
      </c>
      <c r="AE739" s="15">
        <f>AC739*0.02</f>
        <v/>
      </c>
      <c r="AF739" s="15">
        <f>AC739-AD739-AE739</f>
        <v/>
      </c>
      <c r="AG739" s="15" t="n"/>
      <c r="AH739" s="15" t="n"/>
      <c r="AI739" s="15">
        <f>SUM(AG739:AH739)</f>
        <v/>
      </c>
      <c r="AJ739" s="15">
        <f>AF739-AB739+AG739+AH739</f>
        <v/>
      </c>
      <c r="AK739" s="15">
        <f>IF(C739="是","杭州","江西工厂")</f>
        <v/>
      </c>
      <c r="AL739" s="6" t="inlineStr">
        <is>
          <t>交易成功</t>
        </is>
      </c>
      <c r="AM739" s="93" t="inlineStr">
        <is>
          <t>2026020111120520426700349047210</t>
        </is>
      </c>
      <c r="AN739" s="15" t="inlineStr">
        <is>
          <t>没有申请退款</t>
        </is>
      </c>
      <c r="AO739" s="15" t="n">
        <v>0</v>
      </c>
      <c r="AP739" s="15" t="n"/>
      <c r="AQ739" s="6" t="n"/>
      <c r="AR739" t="inlineStr">
        <is>
          <t>[待填]成本/费用字段</t>
        </is>
      </c>
    </row>
    <row r="740" ht="36" customHeight="1">
      <c r="A740" s="16" t="inlineStr">
        <is>
          <t>淘宝</t>
        </is>
      </c>
      <c r="B740" s="14" t="inlineStr">
        <is>
          <t>4995592202924677822</t>
        </is>
      </c>
      <c r="C740" s="14" t="inlineStr">
        <is>
          <t>非已记录补单</t>
        </is>
      </c>
      <c r="D740" s="16" t="inlineStr">
        <is>
          <t>2026-01-07</t>
        </is>
      </c>
      <c r="E740" s="16" t="inlineStr">
        <is>
          <t>苓邺</t>
        </is>
      </c>
      <c r="F740" s="16" t="inlineStr">
        <is>
          <t>18413305627-4768</t>
        </is>
      </c>
      <c r="G740" s="16" t="inlineStr">
        <is>
          <t>浙江省 宁波市 鄞州区 白鹤街道中海江东兴樾4号楼202</t>
        </is>
      </c>
      <c r="H740" s="16" t="inlineStr">
        <is>
          <t>2026-01-23</t>
        </is>
      </c>
      <c r="I740" s="16" t="inlineStr">
        <is>
          <t>P25210080401</t>
        </is>
      </c>
      <c r="J740" s="16" t="inlineStr">
        <is>
          <t>畔色樱桃木岩板餐桌2025 |樱桃木洞石餐桌 |樱桃木圆弧餐桌</t>
        </is>
      </c>
      <c r="K740" s="16" t="inlineStr">
        <is>
          <t>洞石岩板-1.4米</t>
        </is>
      </c>
      <c r="L740" s="16" t="inlineStr">
        <is>
          <t>否</t>
        </is>
      </c>
      <c r="M740" s="16" t="inlineStr">
        <is>
          <t>1</t>
        </is>
      </c>
      <c r="N740" s="16" t="n"/>
      <c r="O740" s="16" t="inlineStr">
        <is>
          <t>壹米滴答快运</t>
        </is>
      </c>
      <c r="P740" s="16" t="inlineStr">
        <is>
          <t>700898876021</t>
        </is>
      </c>
      <c r="Q740" s="16" t="inlineStr">
        <is>
          <t>P50295209188</t>
        </is>
      </c>
      <c r="R740" s="16">
        <f>IFERROR(SUMPRODUCT(('2-定价总表'!$A$3:$A$493="PPS"&amp;MID(I740,2,99))*('2-定价总表'!$C$3:$C$493=K740)*('2-定价总表'!$T$3:$T$493))*IF(M740="",1,M740),"")</f>
        <v/>
      </c>
      <c r="S740" s="16" t="n">
        <v>2438.5</v>
      </c>
      <c r="T740" s="16" t="n">
        <v>86</v>
      </c>
      <c r="U740" s="16" t="n">
        <v>30</v>
      </c>
      <c r="V740" s="16" t="n">
        <v>100</v>
      </c>
      <c r="W740" s="16" t="n">
        <v>0</v>
      </c>
      <c r="X740" s="16" t="n">
        <v>0</v>
      </c>
      <c r="Y740" s="90" t="n"/>
      <c r="Z740" s="16" t="n">
        <v>0</v>
      </c>
      <c r="AA740" s="16" t="n">
        <v>0</v>
      </c>
      <c r="AB740" s="16">
        <f>SUM(S740:AA740)</f>
        <v/>
      </c>
      <c r="AC740" s="16" t="inlineStr">
        <is>
          <t>3171.02</t>
        </is>
      </c>
      <c r="AD740" s="16">
        <f>AC740*0.006</f>
        <v/>
      </c>
      <c r="AE740" s="16">
        <f>AC740*0.02</f>
        <v/>
      </c>
      <c r="AF740" s="16">
        <f>AC740-AD740-AE740</f>
        <v/>
      </c>
      <c r="AG740" s="16" t="n"/>
      <c r="AH740" s="16" t="n"/>
      <c r="AI740" s="16">
        <f>SUM(AG740:AH740)</f>
        <v/>
      </c>
      <c r="AJ740" s="16">
        <f>AF740-AB740+AG740+AH740</f>
        <v/>
      </c>
      <c r="AK740" s="16">
        <f>IF(C740="是","杭州","江西工厂")</f>
        <v/>
      </c>
      <c r="AL740" s="9" t="inlineStr">
        <is>
          <t>交易成功</t>
        </is>
      </c>
      <c r="AM740" s="93" t="inlineStr">
        <is>
          <t>2026012611120520426700056277510</t>
        </is>
      </c>
      <c r="AN740" s="16" t="inlineStr">
        <is>
          <t>没有申请退款</t>
        </is>
      </c>
      <c r="AO740" s="16" t="n">
        <v>0</v>
      </c>
      <c r="AP740" s="16" t="n"/>
      <c r="AQ740" s="9" t="inlineStr">
        <is>
          <t>樱桃木请挑选非拼接板、没有黑疤的，做工精细一点</t>
        </is>
      </c>
      <c r="AR740" t="inlineStr">
        <is>
          <t>[待填]成本/费用字段</t>
        </is>
      </c>
    </row>
    <row r="741" ht="24" customHeight="1">
      <c r="A741" s="15" t="inlineStr">
        <is>
          <t>淘宝</t>
        </is>
      </c>
      <c r="B741" s="14" t="inlineStr">
        <is>
          <t>3169278769829196979</t>
        </is>
      </c>
      <c r="C741" s="14" t="inlineStr">
        <is>
          <t>非已记录补单</t>
        </is>
      </c>
      <c r="D741" s="15" t="inlineStr">
        <is>
          <t>2026-01-07</t>
        </is>
      </c>
      <c r="E741" s="15" t="inlineStr">
        <is>
          <t>王先生</t>
        </is>
      </c>
      <c r="F741" s="15" t="inlineStr">
        <is>
          <t>17836618571-5602</t>
        </is>
      </c>
      <c r="G741" s="15" t="inlineStr">
        <is>
          <t>内蒙古自治区 兴安盟 扎赉特旗 音德尔镇北望居4号楼1单元702</t>
        </is>
      </c>
      <c r="H741" s="15" t="inlineStr">
        <is>
          <t>2026-01-08</t>
        </is>
      </c>
      <c r="I741" s="15" t="inlineStr">
        <is>
          <t>P24210070901</t>
        </is>
      </c>
      <c r="J741" s="15" t="inlineStr">
        <is>
          <t>榉木岩板餐桌 |榉木三角腿岩板餐桌</t>
        </is>
      </c>
      <c r="K741" s="15" t="inlineStr">
        <is>
          <t>榉木餐桌-1.2米</t>
        </is>
      </c>
      <c r="L741" s="15" t="inlineStr">
        <is>
          <t>否</t>
        </is>
      </c>
      <c r="M741" s="15" t="inlineStr">
        <is>
          <t>1</t>
        </is>
      </c>
      <c r="N741" s="15" t="n"/>
      <c r="O741" s="15" t="inlineStr">
        <is>
          <t>壹米滴答快运</t>
        </is>
      </c>
      <c r="P741" s="15" t="inlineStr">
        <is>
          <t>700898881524</t>
        </is>
      </c>
      <c r="Q741" s="15" t="inlineStr">
        <is>
          <t>P50265409018</t>
        </is>
      </c>
      <c r="R741" s="15">
        <f>IFERROR(SUMPRODUCT(('2-定价总表'!$A$3:$A$493="PPS"&amp;MID(I741,2,99))*('2-定价总表'!$C$3:$C$493=K741)*('2-定价总表'!$T$3:$T$493))*IF(M741="",1,M741),"")</f>
        <v/>
      </c>
      <c r="S741" s="15" t="n">
        <v>2192.5</v>
      </c>
      <c r="T741" s="15" t="n">
        <v>282</v>
      </c>
      <c r="U741" s="15" t="n">
        <v>30</v>
      </c>
      <c r="V741" s="15" t="n">
        <v>98</v>
      </c>
      <c r="W741" s="15" t="n">
        <v>0</v>
      </c>
      <c r="X741" s="15" t="n">
        <v>0</v>
      </c>
      <c r="Y741" s="90" t="n"/>
      <c r="Z741" s="15" t="n">
        <v>0</v>
      </c>
      <c r="AA741" s="15" t="n">
        <v>0</v>
      </c>
      <c r="AB741" s="15">
        <f>SUM(S741:AA741)</f>
        <v/>
      </c>
      <c r="AC741" s="15" t="inlineStr">
        <is>
          <t>2749.55</t>
        </is>
      </c>
      <c r="AD741" s="15">
        <f>AC741*0.006</f>
        <v/>
      </c>
      <c r="AE741" s="15">
        <f>AC741*0.02</f>
        <v/>
      </c>
      <c r="AF741" s="15">
        <f>AC741-AD741-AE741</f>
        <v/>
      </c>
      <c r="AG741" s="15" t="n"/>
      <c r="AH741" s="15" t="n"/>
      <c r="AI741" s="15">
        <f>SUM(AG741:AH741)</f>
        <v/>
      </c>
      <c r="AJ741" s="15">
        <f>AF741-AB741+AG741+AH741</f>
        <v/>
      </c>
      <c r="AK741" s="15">
        <f>IF(C741="是","杭州","江西工厂")</f>
        <v/>
      </c>
      <c r="AL741" s="6" t="inlineStr">
        <is>
          <t>交易成功</t>
        </is>
      </c>
      <c r="AM741" s="92" t="inlineStr">
        <is>
          <t>待匹配</t>
        </is>
      </c>
      <c r="AN741" s="15" t="inlineStr">
        <is>
          <t>没有申请退款</t>
        </is>
      </c>
      <c r="AO741" s="15" t="n">
        <v>0</v>
      </c>
      <c r="AP741" s="15" t="n"/>
      <c r="AQ741" s="6" t="n"/>
      <c r="AR741" t="inlineStr">
        <is>
          <t>[待填]成本/费用字段</t>
        </is>
      </c>
    </row>
    <row r="742">
      <c r="A742" s="16" t="inlineStr">
        <is>
          <t>淘宝</t>
        </is>
      </c>
      <c r="B742" s="14" t="inlineStr">
        <is>
          <t>4994727193037262003</t>
        </is>
      </c>
      <c r="C742" s="14" t="inlineStr">
        <is>
          <t>非已记录补单</t>
        </is>
      </c>
      <c r="D742" s="16" t="inlineStr">
        <is>
          <t>2026-01-07</t>
        </is>
      </c>
      <c r="E742" s="16" t="inlineStr">
        <is>
          <t>未知</t>
        </is>
      </c>
      <c r="F742" s="16" t="inlineStr">
        <is>
          <t>未知</t>
        </is>
      </c>
      <c r="G742" s="16" t="inlineStr">
        <is>
          <t>未知</t>
        </is>
      </c>
      <c r="H742" s="16" t="n"/>
      <c r="I742" s="16" t="inlineStr">
        <is>
          <t>P26990010428</t>
        </is>
      </c>
      <c r="J742" s="16" t="inlineStr">
        <is>
          <t>全屋定制</t>
        </is>
      </c>
      <c r="K742" s="16" t="inlineStr">
        <is>
          <t>定制</t>
        </is>
      </c>
      <c r="L742" s="16" t="n"/>
      <c r="M742" s="16" t="inlineStr">
        <is>
          <t>437</t>
        </is>
      </c>
      <c r="N742" s="16" t="n"/>
      <c r="O742" s="16" t="n"/>
      <c r="P742" s="16" t="n"/>
      <c r="Q742" s="16" t="n"/>
      <c r="R742" s="16">
        <f>IFERROR(SUMPRODUCT(('2-定价总表'!$A$3:$A$493="PPS"&amp;MID(I742,2,99))*('2-定价总表'!$C$3:$C$493=K742)*('2-定价总表'!$T$3:$T$493))*IF(M742="",1,M742),"")</f>
        <v/>
      </c>
      <c r="S742" s="90" t="n"/>
      <c r="T742" s="90" t="n"/>
      <c r="U742" s="90" t="n"/>
      <c r="V742" s="90" t="n"/>
      <c r="W742" s="90" t="n"/>
      <c r="X742" s="90" t="n"/>
      <c r="Y742" s="90" t="n"/>
      <c r="Z742" s="90" t="n"/>
      <c r="AA742" s="90" t="n"/>
      <c r="AB742" s="16">
        <f>SUM(S742:AA742)</f>
        <v/>
      </c>
      <c r="AC742" s="16" t="inlineStr">
        <is>
          <t>384.56</t>
        </is>
      </c>
      <c r="AD742" s="16">
        <f>AC742*0.006</f>
        <v/>
      </c>
      <c r="AE742" s="16">
        <f>AC742*0.02</f>
        <v/>
      </c>
      <c r="AF742" s="16">
        <f>AC742-AD742-AE742</f>
        <v/>
      </c>
      <c r="AG742" s="16" t="n"/>
      <c r="AH742" s="16" t="n"/>
      <c r="AI742" s="16">
        <f>SUM(AG742:AH742)</f>
        <v/>
      </c>
      <c r="AJ742" s="16">
        <f>AF742-AB742+AG742+AH742</f>
        <v/>
      </c>
      <c r="AK742" s="16">
        <f>IF(C742="是","杭州","江西工厂")</f>
        <v/>
      </c>
      <c r="AL742" s="9" t="inlineStr">
        <is>
          <t>交易关闭</t>
        </is>
      </c>
      <c r="AM742" s="94" t="inlineStr">
        <is>
          <t>—</t>
        </is>
      </c>
      <c r="AN742" s="16" t="inlineStr">
        <is>
          <t>退款成功</t>
        </is>
      </c>
      <c r="AO742" s="16" t="n">
        <v>384.56</v>
      </c>
      <c r="AP742" s="16" t="n"/>
      <c r="AQ742" s="9" t="n"/>
      <c r="AR742" t="inlineStr">
        <is>
          <t>✓</t>
        </is>
      </c>
    </row>
    <row r="743" ht="48" customHeight="1">
      <c r="A743" s="15" t="inlineStr">
        <is>
          <t>淘宝</t>
        </is>
      </c>
      <c r="B743" s="14" t="inlineStr">
        <is>
          <t>4994717329446262003</t>
        </is>
      </c>
      <c r="C743" s="14" t="inlineStr">
        <is>
          <t>非已记录补单</t>
        </is>
      </c>
      <c r="D743" s="15" t="inlineStr">
        <is>
          <t>2026-01-07</t>
        </is>
      </c>
      <c r="E743" s="15" t="inlineStr">
        <is>
          <t>未知</t>
        </is>
      </c>
      <c r="F743" s="15" t="inlineStr">
        <is>
          <t>未知</t>
        </is>
      </c>
      <c r="G743" s="15" t="inlineStr">
        <is>
          <t>未知</t>
        </is>
      </c>
      <c r="H743" s="15" t="n"/>
      <c r="I743" s="15" t="inlineStr">
        <is>
          <t>P24250080801</t>
        </is>
      </c>
      <c r="J743" s="15" t="inlineStr">
        <is>
          <t>洞石餐边柜 |樱桃木洞石餐边大柜 |樱桃木洞石模块餐边柜</t>
        </is>
      </c>
      <c r="K743" s="15" t="inlineStr">
        <is>
          <t>洞石餐边柜-洞石整柜2.1米（多抽组合）（分类抽屉+玻璃移门+开门）</t>
        </is>
      </c>
      <c r="L743" s="15" t="n"/>
      <c r="M743" s="15" t="inlineStr">
        <is>
          <t>1</t>
        </is>
      </c>
      <c r="N743" s="15" t="n"/>
      <c r="O743" s="15" t="n"/>
      <c r="P743" s="15" t="n"/>
      <c r="Q743" s="15" t="n"/>
      <c r="R743" s="15">
        <f>IFERROR(SUMPRODUCT(('2-定价总表'!$A$3:$A$493="PPS"&amp;MID(I743,2,99))*('2-定价总表'!$C$3:$C$493=K743)*('2-定价总表'!$T$3:$T$493))*IF(M743="",1,M743),"")</f>
        <v/>
      </c>
      <c r="S743" s="90" t="n"/>
      <c r="T743" s="90" t="n"/>
      <c r="U743" s="90" t="n"/>
      <c r="V743" s="90" t="n"/>
      <c r="W743" s="90" t="n"/>
      <c r="X743" s="90" t="n"/>
      <c r="Y743" s="90" t="n"/>
      <c r="Z743" s="90" t="n"/>
      <c r="AA743" s="90" t="n"/>
      <c r="AB743" s="15">
        <f>SUM(S743:AA743)</f>
        <v/>
      </c>
      <c r="AC743" s="15" t="n"/>
      <c r="AD743" s="15">
        <f>AC743*0.006</f>
        <v/>
      </c>
      <c r="AE743" s="15">
        <f>AC743*0.02</f>
        <v/>
      </c>
      <c r="AF743" s="15">
        <f>AC743-AD743-AE743</f>
        <v/>
      </c>
      <c r="AG743" s="15" t="n"/>
      <c r="AH743" s="15" t="n"/>
      <c r="AI743" s="15">
        <f>SUM(AG743:AH743)</f>
        <v/>
      </c>
      <c r="AJ743" s="15">
        <f>AF743-AB743+AG743+AH743</f>
        <v/>
      </c>
      <c r="AK743" s="15">
        <f>IF(C743="是","杭州","江西工厂")</f>
        <v/>
      </c>
      <c r="AL743" s="6" t="inlineStr">
        <is>
          <t>交易关闭</t>
        </is>
      </c>
      <c r="AM743" s="94" t="inlineStr">
        <is>
          <t>—</t>
        </is>
      </c>
      <c r="AN743" s="15" t="inlineStr">
        <is>
          <t>没有申请退款</t>
        </is>
      </c>
      <c r="AO743" s="15" t="n">
        <v>0</v>
      </c>
      <c r="AP743" s="15" t="n"/>
      <c r="AQ743" s="6" t="inlineStr">
        <is>
          <t>改中古色</t>
        </is>
      </c>
      <c r="AR743" t="inlineStr">
        <is>
          <t>✓</t>
        </is>
      </c>
    </row>
    <row r="744" ht="48" customHeight="1">
      <c r="A744" s="16" t="inlineStr">
        <is>
          <t>淘宝</t>
        </is>
      </c>
      <c r="B744" s="14" t="inlineStr">
        <is>
          <t>4994527754819262003</t>
        </is>
      </c>
      <c r="C744" s="14" t="inlineStr">
        <is>
          <t>非已记录补单</t>
        </is>
      </c>
      <c r="D744" s="16" t="inlineStr">
        <is>
          <t>2026-01-07</t>
        </is>
      </c>
      <c r="E744" s="16" t="inlineStr">
        <is>
          <t>未知</t>
        </is>
      </c>
      <c r="F744" s="16" t="inlineStr">
        <is>
          <t>未知</t>
        </is>
      </c>
      <c r="G744" s="16" t="inlineStr">
        <is>
          <t>未知</t>
        </is>
      </c>
      <c r="H744" s="16" t="n"/>
      <c r="I744" s="16" t="inlineStr">
        <is>
          <t>P24250080801</t>
        </is>
      </c>
      <c r="J744" s="16" t="inlineStr">
        <is>
          <t>洞石餐边柜 |樱桃木洞石餐边大柜 |樱桃木洞石模块餐边柜</t>
        </is>
      </c>
      <c r="K744" s="16" t="inlineStr">
        <is>
          <t>洞石餐边柜-洞石整柜2.1米（多抽组合）（分类抽屉+玻璃移门+开门）</t>
        </is>
      </c>
      <c r="L744" s="16" t="n"/>
      <c r="M744" s="16" t="inlineStr">
        <is>
          <t>1</t>
        </is>
      </c>
      <c r="N744" s="16" t="n"/>
      <c r="O744" s="16" t="n"/>
      <c r="P744" s="16" t="n"/>
      <c r="Q744" s="16" t="n"/>
      <c r="R744" s="16">
        <f>IFERROR(SUMPRODUCT(('2-定价总表'!$A$3:$A$493="PPS"&amp;MID(I744,2,99))*('2-定价总表'!$C$3:$C$493=K744)*('2-定价总表'!$T$3:$T$493))*IF(M744="",1,M744),"")</f>
        <v/>
      </c>
      <c r="S744" s="90" t="n"/>
      <c r="T744" s="90" t="n"/>
      <c r="U744" s="90" t="n"/>
      <c r="V744" s="90" t="n"/>
      <c r="W744" s="90" t="n"/>
      <c r="X744" s="90" t="n"/>
      <c r="Y744" s="90" t="n"/>
      <c r="Z744" s="90" t="n"/>
      <c r="AA744" s="90" t="n"/>
      <c r="AB744" s="16">
        <f>SUM(S744:AA744)</f>
        <v/>
      </c>
      <c r="AC744" s="16" t="n"/>
      <c r="AD744" s="16">
        <f>AC744*0.006</f>
        <v/>
      </c>
      <c r="AE744" s="16">
        <f>AC744*0.02</f>
        <v/>
      </c>
      <c r="AF744" s="16">
        <f>AC744-AD744-AE744</f>
        <v/>
      </c>
      <c r="AG744" s="16" t="n"/>
      <c r="AH744" s="16" t="n"/>
      <c r="AI744" s="16">
        <f>SUM(AG744:AH744)</f>
        <v/>
      </c>
      <c r="AJ744" s="16">
        <f>AF744-AB744+AG744+AH744</f>
        <v/>
      </c>
      <c r="AK744" s="16">
        <f>IF(C744="是","杭州","江西工厂")</f>
        <v/>
      </c>
      <c r="AL744" s="9" t="inlineStr">
        <is>
          <t>交易关闭</t>
        </is>
      </c>
      <c r="AM744" s="94" t="inlineStr">
        <is>
          <t>—</t>
        </is>
      </c>
      <c r="AN744" s="16" t="inlineStr">
        <is>
          <t>没有申请退款</t>
        </is>
      </c>
      <c r="AO744" s="16" t="n">
        <v>0</v>
      </c>
      <c r="AP744" s="16" t="n"/>
      <c r="AQ744" s="9" t="n"/>
      <c r="AR744" t="inlineStr">
        <is>
          <t>✓</t>
        </is>
      </c>
    </row>
    <row r="745" ht="48" customHeight="1">
      <c r="A745" s="15" t="inlineStr">
        <is>
          <t>淘宝</t>
        </is>
      </c>
      <c r="B745" s="14" t="inlineStr">
        <is>
          <t>4994713657048262003</t>
        </is>
      </c>
      <c r="C745" s="14" t="inlineStr">
        <is>
          <t>非已记录补单</t>
        </is>
      </c>
      <c r="D745" s="15" t="inlineStr">
        <is>
          <t>2026-01-07</t>
        </is>
      </c>
      <c r="E745" s="15" t="inlineStr">
        <is>
          <t>未知</t>
        </is>
      </c>
      <c r="F745" s="15" t="inlineStr">
        <is>
          <t>未知</t>
        </is>
      </c>
      <c r="G745" s="15" t="inlineStr">
        <is>
          <t>未知</t>
        </is>
      </c>
      <c r="H745" s="15" t="n"/>
      <c r="I745" s="15" t="inlineStr">
        <is>
          <t>P24250080801</t>
        </is>
      </c>
      <c r="J745" s="15" t="inlineStr">
        <is>
          <t>洞石餐边柜 |樱桃木洞石餐边大柜 |樱桃木洞石模块餐边柜</t>
        </is>
      </c>
      <c r="K745" s="15" t="inlineStr">
        <is>
          <t>洞石餐边柜-洞石整柜2.1米（多抽组合）（分类抽屉+玻璃移门+开门）</t>
        </is>
      </c>
      <c r="L745" s="15" t="n"/>
      <c r="M745" s="15" t="inlineStr">
        <is>
          <t>1</t>
        </is>
      </c>
      <c r="N745" s="15" t="n"/>
      <c r="O745" s="15" t="n"/>
      <c r="P745" s="15" t="n"/>
      <c r="Q745" s="15" t="n"/>
      <c r="R745" s="15">
        <f>IFERROR(SUMPRODUCT(('2-定价总表'!$A$3:$A$493="PPS"&amp;MID(I745,2,99))*('2-定价总表'!$C$3:$C$493=K745)*('2-定价总表'!$T$3:$T$493))*IF(M745="",1,M745),"")</f>
        <v/>
      </c>
      <c r="S745" s="90" t="n"/>
      <c r="T745" s="90" t="n"/>
      <c r="U745" s="90" t="n"/>
      <c r="V745" s="90" t="n"/>
      <c r="W745" s="90" t="n"/>
      <c r="X745" s="90" t="n"/>
      <c r="Y745" s="90" t="n"/>
      <c r="Z745" s="90" t="n"/>
      <c r="AA745" s="90" t="n"/>
      <c r="AB745" s="15">
        <f>SUM(S745:AA745)</f>
        <v/>
      </c>
      <c r="AC745" s="15" t="n"/>
      <c r="AD745" s="15">
        <f>AC745*0.006</f>
        <v/>
      </c>
      <c r="AE745" s="15">
        <f>AC745*0.02</f>
        <v/>
      </c>
      <c r="AF745" s="15">
        <f>AC745-AD745-AE745</f>
        <v/>
      </c>
      <c r="AG745" s="15" t="n"/>
      <c r="AH745" s="15" t="n"/>
      <c r="AI745" s="15">
        <f>SUM(AG745:AH745)</f>
        <v/>
      </c>
      <c r="AJ745" s="15">
        <f>AF745-AB745+AG745+AH745</f>
        <v/>
      </c>
      <c r="AK745" s="15">
        <f>IF(C745="是","杭州","江西工厂")</f>
        <v/>
      </c>
      <c r="AL745" s="6" t="inlineStr">
        <is>
          <t>交易关闭</t>
        </is>
      </c>
      <c r="AM745" s="94" t="inlineStr">
        <is>
          <t>—</t>
        </is>
      </c>
      <c r="AN745" s="15" t="inlineStr">
        <is>
          <t>没有申请退款</t>
        </is>
      </c>
      <c r="AO745" s="15" t="n">
        <v>0</v>
      </c>
      <c r="AP745" s="15" t="n"/>
      <c r="AQ745" s="6" t="inlineStr">
        <is>
          <t>改中古色</t>
        </is>
      </c>
      <c r="AR745" t="inlineStr">
        <is>
          <t>✓</t>
        </is>
      </c>
    </row>
    <row r="746" ht="48" customHeight="1">
      <c r="A746" s="16" t="inlineStr">
        <is>
          <t>淘宝</t>
        </is>
      </c>
      <c r="B746" s="14" t="inlineStr">
        <is>
          <t>4994516666511262003</t>
        </is>
      </c>
      <c r="C746" s="14" t="inlineStr">
        <is>
          <t>非已记录补单</t>
        </is>
      </c>
      <c r="D746" s="16" t="inlineStr">
        <is>
          <t>2026-01-07</t>
        </is>
      </c>
      <c r="E746" s="16" t="inlineStr">
        <is>
          <t>未知</t>
        </is>
      </c>
      <c r="F746" s="16" t="inlineStr">
        <is>
          <t>未知</t>
        </is>
      </c>
      <c r="G746" s="16" t="inlineStr">
        <is>
          <t>未知</t>
        </is>
      </c>
      <c r="H746" s="16" t="n"/>
      <c r="I746" s="16" t="inlineStr">
        <is>
          <t>P24250080801</t>
        </is>
      </c>
      <c r="J746" s="16" t="inlineStr">
        <is>
          <t>洞石餐边柜 |樱桃木洞石餐边大柜 |樱桃木洞石模块餐边柜</t>
        </is>
      </c>
      <c r="K746" s="16" t="inlineStr">
        <is>
          <t>洞石餐边柜-洞石整柜2.1米（多抽组合）（分类抽屉+玻璃移门+开门）</t>
        </is>
      </c>
      <c r="L746" s="16" t="n"/>
      <c r="M746" s="16" t="inlineStr">
        <is>
          <t>1</t>
        </is>
      </c>
      <c r="N746" s="16" t="n"/>
      <c r="O746" s="16" t="n"/>
      <c r="P746" s="16" t="n"/>
      <c r="Q746" s="16" t="n"/>
      <c r="R746" s="16">
        <f>IFERROR(SUMPRODUCT(('2-定价总表'!$A$3:$A$493="PPS"&amp;MID(I746,2,99))*('2-定价总表'!$C$3:$C$493=K746)*('2-定价总表'!$T$3:$T$493))*IF(M746="",1,M746),"")</f>
        <v/>
      </c>
      <c r="S746" s="90" t="n"/>
      <c r="T746" s="90" t="n"/>
      <c r="U746" s="90" t="n"/>
      <c r="V746" s="90" t="n"/>
      <c r="W746" s="90" t="n"/>
      <c r="X746" s="90" t="n"/>
      <c r="Y746" s="90" t="n"/>
      <c r="Z746" s="90" t="n"/>
      <c r="AA746" s="90" t="n"/>
      <c r="AB746" s="16">
        <f>SUM(S746:AA746)</f>
        <v/>
      </c>
      <c r="AC746" s="16" t="n"/>
      <c r="AD746" s="16">
        <f>AC746*0.006</f>
        <v/>
      </c>
      <c r="AE746" s="16">
        <f>AC746*0.02</f>
        <v/>
      </c>
      <c r="AF746" s="16">
        <f>AC746-AD746-AE746</f>
        <v/>
      </c>
      <c r="AG746" s="16" t="n"/>
      <c r="AH746" s="16" t="n"/>
      <c r="AI746" s="16">
        <f>SUM(AG746:AH746)</f>
        <v/>
      </c>
      <c r="AJ746" s="16">
        <f>AF746-AB746+AG746+AH746</f>
        <v/>
      </c>
      <c r="AK746" s="16">
        <f>IF(C746="是","杭州","江西工厂")</f>
        <v/>
      </c>
      <c r="AL746" s="9" t="inlineStr">
        <is>
          <t>交易关闭</t>
        </is>
      </c>
      <c r="AM746" s="94" t="inlineStr">
        <is>
          <t>—</t>
        </is>
      </c>
      <c r="AN746" s="16" t="inlineStr">
        <is>
          <t>没有申请退款</t>
        </is>
      </c>
      <c r="AO746" s="16" t="n">
        <v>0</v>
      </c>
      <c r="AP746" s="16" t="n"/>
      <c r="AQ746" s="9" t="inlineStr">
        <is>
          <t>改中古色</t>
        </is>
      </c>
      <c r="AR746" t="inlineStr">
        <is>
          <t>✓</t>
        </is>
      </c>
    </row>
    <row r="747">
      <c r="A747" s="15" t="inlineStr">
        <is>
          <t>淘宝</t>
        </is>
      </c>
      <c r="B747" s="14" t="inlineStr">
        <is>
          <t>4994143959230373921</t>
        </is>
      </c>
      <c r="C747" s="14" t="inlineStr">
        <is>
          <t>非已记录补单</t>
        </is>
      </c>
      <c r="D747" s="15" t="inlineStr">
        <is>
          <t>2026-01-07</t>
        </is>
      </c>
      <c r="E747" s="15" t="inlineStr">
        <is>
          <t>西早永日</t>
        </is>
      </c>
      <c r="F747" s="15" t="inlineStr">
        <is>
          <t>18466665722-4607</t>
        </is>
      </c>
      <c r="G747" s="15" t="inlineStr">
        <is>
          <t>上海 上海市 青浦区 盈浦街道富绅名邸6-602</t>
        </is>
      </c>
      <c r="H747" s="15" t="inlineStr">
        <is>
          <t>2026-01-09</t>
        </is>
      </c>
      <c r="I747" s="15" t="inlineStr">
        <is>
          <t>P23980010606</t>
        </is>
      </c>
      <c r="J747" s="15" t="inlineStr">
        <is>
          <t>畔色样块</t>
        </is>
      </c>
      <c r="K747" s="15" t="inlineStr">
        <is>
          <t>榉木样块</t>
        </is>
      </c>
      <c r="L747" s="15" t="inlineStr">
        <is>
          <t>否</t>
        </is>
      </c>
      <c r="M747" s="15" t="inlineStr">
        <is>
          <t>1</t>
        </is>
      </c>
      <c r="N747" s="15" t="n"/>
      <c r="O747" s="15" t="inlineStr">
        <is>
          <t>圆通速递</t>
        </is>
      </c>
      <c r="P747" s="15" t="inlineStr">
        <is>
          <t>YT2580030443255</t>
        </is>
      </c>
      <c r="Q747" s="15" t="n"/>
      <c r="R747" s="15">
        <f>IFERROR(SUMPRODUCT(('2-定价总表'!$A$3:$A$493="PPS"&amp;MID(I747,2,99))*('2-定价总表'!$C$3:$C$493=K747)*('2-定价总表'!$T$3:$T$493))*IF(M747="",1,M747),"")</f>
        <v/>
      </c>
      <c r="S747" s="90" t="n"/>
      <c r="T747" s="90" t="n"/>
      <c r="U747" s="90" t="n"/>
      <c r="V747" s="90" t="n"/>
      <c r="W747" s="15" t="n">
        <v>0</v>
      </c>
      <c r="X747" s="15" t="n">
        <v>0</v>
      </c>
      <c r="Y747" s="90" t="n"/>
      <c r="Z747" s="15" t="n">
        <v>0</v>
      </c>
      <c r="AA747" s="15" t="n">
        <v>0</v>
      </c>
      <c r="AB747" s="15">
        <f>SUM(S747:AA747)</f>
        <v/>
      </c>
      <c r="AC747" s="15" t="inlineStr">
        <is>
          <t>22.00</t>
        </is>
      </c>
      <c r="AD747" s="15">
        <f>AC747*0.006</f>
        <v/>
      </c>
      <c r="AE747" s="15">
        <f>AC747*0.02</f>
        <v/>
      </c>
      <c r="AF747" s="15">
        <f>AC747-AD747-AE747</f>
        <v/>
      </c>
      <c r="AG747" s="15" t="n"/>
      <c r="AH747" s="15" t="n"/>
      <c r="AI747" s="15">
        <f>SUM(AG747:AH747)</f>
        <v/>
      </c>
      <c r="AJ747" s="15">
        <f>AF747-AB747+AG747+AH747</f>
        <v/>
      </c>
      <c r="AK747" s="15">
        <f>IF(C747="是","杭州","江西工厂")</f>
        <v/>
      </c>
      <c r="AL747" s="6" t="inlineStr">
        <is>
          <t>交易成功</t>
        </is>
      </c>
      <c r="AM747" s="92" t="inlineStr">
        <is>
          <t>待匹配</t>
        </is>
      </c>
      <c r="AN747" s="15" t="inlineStr">
        <is>
          <t>没有申请退款</t>
        </is>
      </c>
      <c r="AO747" s="15" t="n">
        <v>0</v>
      </c>
      <c r="AP747" s="15" t="n"/>
      <c r="AQ747" s="6" t="n"/>
      <c r="AR747" t="inlineStr">
        <is>
          <t>[待填]成本/费用字段</t>
        </is>
      </c>
    </row>
    <row r="748">
      <c r="A748" s="16" t="inlineStr">
        <is>
          <t>淘宝</t>
        </is>
      </c>
      <c r="B748" s="14" t="inlineStr">
        <is>
          <t>4993859055088065737</t>
        </is>
      </c>
      <c r="C748" s="14" t="inlineStr">
        <is>
          <t>非已记录补单</t>
        </is>
      </c>
      <c r="D748" s="16" t="inlineStr">
        <is>
          <t>2026-01-07</t>
        </is>
      </c>
      <c r="E748" s="16" t="inlineStr">
        <is>
          <t>未知</t>
        </is>
      </c>
      <c r="F748" s="16" t="inlineStr">
        <is>
          <t>未知</t>
        </is>
      </c>
      <c r="G748" s="16" t="inlineStr">
        <is>
          <t>未知</t>
        </is>
      </c>
      <c r="H748" s="16" t="n"/>
      <c r="I748" s="16" t="inlineStr">
        <is>
          <t>P23980010606</t>
        </is>
      </c>
      <c r="J748" s="16" t="inlineStr">
        <is>
          <t>畔色样块</t>
        </is>
      </c>
      <c r="K748" s="16" t="inlineStr">
        <is>
          <t>榉木样块</t>
        </is>
      </c>
      <c r="L748" s="16" t="n"/>
      <c r="M748" s="16" t="inlineStr">
        <is>
          <t>1</t>
        </is>
      </c>
      <c r="N748" s="16" t="n"/>
      <c r="O748" s="16" t="n"/>
      <c r="P748" s="16" t="n"/>
      <c r="Q748" s="16" t="n"/>
      <c r="R748" s="16">
        <f>IFERROR(SUMPRODUCT(('2-定价总表'!$A$3:$A$493="PPS"&amp;MID(I748,2,99))*('2-定价总表'!$C$3:$C$493=K748)*('2-定价总表'!$T$3:$T$493))*IF(M748="",1,M748),"")</f>
        <v/>
      </c>
      <c r="S748" s="90" t="n"/>
      <c r="T748" s="90" t="n"/>
      <c r="U748" s="90" t="n"/>
      <c r="V748" s="90" t="n"/>
      <c r="W748" s="90" t="n"/>
      <c r="X748" s="90" t="n"/>
      <c r="Y748" s="90" t="n"/>
      <c r="Z748" s="90" t="n"/>
      <c r="AA748" s="90" t="n"/>
      <c r="AB748" s="16">
        <f>SUM(S748:AA748)</f>
        <v/>
      </c>
      <c r="AC748" s="16" t="inlineStr">
        <is>
          <t>22.00</t>
        </is>
      </c>
      <c r="AD748" s="16">
        <f>AC748*0.006</f>
        <v/>
      </c>
      <c r="AE748" s="16">
        <f>AC748*0.02</f>
        <v/>
      </c>
      <c r="AF748" s="16">
        <f>AC748-AD748-AE748</f>
        <v/>
      </c>
      <c r="AG748" s="16" t="n"/>
      <c r="AH748" s="16" t="n"/>
      <c r="AI748" s="16">
        <f>SUM(AG748:AH748)</f>
        <v/>
      </c>
      <c r="AJ748" s="16">
        <f>AF748-AB748+AG748+AH748</f>
        <v/>
      </c>
      <c r="AK748" s="16">
        <f>IF(C748="是","杭州","江西工厂")</f>
        <v/>
      </c>
      <c r="AL748" s="9" t="inlineStr">
        <is>
          <t>交易关闭</t>
        </is>
      </c>
      <c r="AM748" s="94" t="inlineStr">
        <is>
          <t>—</t>
        </is>
      </c>
      <c r="AN748" s="16" t="inlineStr">
        <is>
          <t>退款成功</t>
        </is>
      </c>
      <c r="AO748" s="16" t="n">
        <v>22</v>
      </c>
      <c r="AP748" s="16" t="n"/>
      <c r="AQ748" s="9" t="n"/>
      <c r="AR748" t="inlineStr">
        <is>
          <t>✓</t>
        </is>
      </c>
    </row>
    <row r="749" ht="24" customHeight="1">
      <c r="A749" s="15" t="inlineStr">
        <is>
          <t>淘宝</t>
        </is>
      </c>
      <c r="B749" s="14" t="inlineStr">
        <is>
          <t>4993673832187542801</t>
        </is>
      </c>
      <c r="C749" s="14" t="inlineStr">
        <is>
          <t>非已记录补单</t>
        </is>
      </c>
      <c r="D749" s="15" t="inlineStr">
        <is>
          <t>2026-01-06</t>
        </is>
      </c>
      <c r="E749" s="15" t="inlineStr">
        <is>
          <t>李照征</t>
        </is>
      </c>
      <c r="F749" s="15" t="inlineStr">
        <is>
          <t>18764962940-7786</t>
        </is>
      </c>
      <c r="G749" s="15" t="inlineStr">
        <is>
          <t>山东省 临沂市 兰山区 金雀山街道沂蒙路189号五金站家属院菜鸟驿站</t>
        </is>
      </c>
      <c r="H749" s="15" t="inlineStr">
        <is>
          <t>2026-02-07</t>
        </is>
      </c>
      <c r="I749" s="15" t="inlineStr">
        <is>
          <t>P25250100405</t>
        </is>
      </c>
      <c r="J749" s="15" t="inlineStr">
        <is>
          <t>樱桃木窄柜 |樱桃木1米餐边柜</t>
        </is>
      </c>
      <c r="K749" s="15" t="inlineStr">
        <is>
          <t>窄柜-整柜洞石背板-1.2米</t>
        </is>
      </c>
      <c r="L749" s="15" t="inlineStr">
        <is>
          <t>否</t>
        </is>
      </c>
      <c r="M749" s="15" t="inlineStr">
        <is>
          <t>1</t>
        </is>
      </c>
      <c r="N749" s="15" t="n"/>
      <c r="O749" s="15" t="inlineStr">
        <is>
          <t>商家配送</t>
        </is>
      </c>
      <c r="P749" s="15" t="inlineStr">
        <is>
          <t>LP00787724645957</t>
        </is>
      </c>
      <c r="Q749" s="15" t="n"/>
      <c r="R749" s="15">
        <f>IFERROR(SUMPRODUCT(('2-定价总表'!$A$3:$A$493="PPS"&amp;MID(I749,2,99))*('2-定价总表'!$C$3:$C$493=K749)*('2-定价总表'!$T$3:$T$493))*IF(M749="",1,M749),"")</f>
        <v/>
      </c>
      <c r="S749" s="15" t="n">
        <v>10</v>
      </c>
      <c r="T749" s="15" t="n">
        <v>5</v>
      </c>
      <c r="U749" s="15" t="n">
        <v>0</v>
      </c>
      <c r="V749" s="15" t="n">
        <v>0</v>
      </c>
      <c r="W749" s="15" t="n">
        <v>0</v>
      </c>
      <c r="X749" s="15" t="n">
        <v>0</v>
      </c>
      <c r="Y749" s="90" t="n"/>
      <c r="Z749" s="15" t="n">
        <v>0</v>
      </c>
      <c r="AA749" s="15" t="n">
        <v>0</v>
      </c>
      <c r="AB749" s="15">
        <f>SUM(S749:AA749)</f>
        <v/>
      </c>
      <c r="AC749" s="15" t="inlineStr">
        <is>
          <t>20.00</t>
        </is>
      </c>
      <c r="AD749" s="15">
        <f>AC749*0.006</f>
        <v/>
      </c>
      <c r="AE749" s="15">
        <f>AC749*0.02</f>
        <v/>
      </c>
      <c r="AF749" s="15">
        <f>AC749-AD749-AE749</f>
        <v/>
      </c>
      <c r="AG749" s="15" t="n"/>
      <c r="AH749" s="15" t="n"/>
      <c r="AI749" s="15">
        <f>SUM(AG749:AH749)</f>
        <v/>
      </c>
      <c r="AJ749" s="15">
        <f>AF749-AB749+AG749+AH749</f>
        <v/>
      </c>
      <c r="AK749" s="15">
        <f>IF(C749="是","杭州","江西工厂")</f>
        <v/>
      </c>
      <c r="AL749" s="6" t="inlineStr">
        <is>
          <t>交易成功</t>
        </is>
      </c>
      <c r="AM749" s="92" t="inlineStr">
        <is>
          <t>待匹配</t>
        </is>
      </c>
      <c r="AN749" s="15" t="inlineStr">
        <is>
          <t>没有申请退款</t>
        </is>
      </c>
      <c r="AO749" s="15" t="n">
        <v>0</v>
      </c>
      <c r="AP749" s="15" t="n"/>
      <c r="AQ749" s="6" t="n"/>
      <c r="AR749" t="inlineStr">
        <is>
          <t>[待填]成本/费用字段</t>
        </is>
      </c>
    </row>
    <row r="750" ht="24" customHeight="1">
      <c r="A750" s="16" t="inlineStr">
        <is>
          <t>淘宝</t>
        </is>
      </c>
      <c r="B750" s="14" t="inlineStr">
        <is>
          <t>3167188755247451054</t>
        </is>
      </c>
      <c r="C750" s="14" t="inlineStr">
        <is>
          <t>非已记录补单</t>
        </is>
      </c>
      <c r="D750" s="16" t="inlineStr">
        <is>
          <t>2026-01-06</t>
        </is>
      </c>
      <c r="E750" s="16" t="inlineStr">
        <is>
          <t>未知</t>
        </is>
      </c>
      <c r="F750" s="16" t="inlineStr">
        <is>
          <t>未知</t>
        </is>
      </c>
      <c r="G750" s="16" t="inlineStr">
        <is>
          <t>未知</t>
        </is>
      </c>
      <c r="H750" s="16" t="n"/>
      <c r="I750" s="16" t="inlineStr">
        <is>
          <t>P24210070901</t>
        </is>
      </c>
      <c r="J750" s="16" t="inlineStr">
        <is>
          <t>榉木岩板餐桌 |榉木三角腿岩板餐桌</t>
        </is>
      </c>
      <c r="K750" s="16" t="inlineStr">
        <is>
          <t>榉木餐桌-1.2米</t>
        </is>
      </c>
      <c r="L750" s="16" t="n"/>
      <c r="M750" s="16" t="inlineStr">
        <is>
          <t>1</t>
        </is>
      </c>
      <c r="N750" s="16" t="n"/>
      <c r="O750" s="16" t="n"/>
      <c r="P750" s="16" t="n"/>
      <c r="Q750" s="16" t="n"/>
      <c r="R750" s="16">
        <f>IFERROR(SUMPRODUCT(('2-定价总表'!$A$3:$A$493="PPS"&amp;MID(I750,2,99))*('2-定价总表'!$C$3:$C$493=K750)*('2-定价总表'!$T$3:$T$493))*IF(M750="",1,M750),"")</f>
        <v/>
      </c>
      <c r="S750" s="90" t="n"/>
      <c r="T750" s="90" t="n"/>
      <c r="U750" s="90" t="n"/>
      <c r="V750" s="90" t="n"/>
      <c r="W750" s="90" t="n"/>
      <c r="X750" s="90" t="n"/>
      <c r="Y750" s="90" t="n"/>
      <c r="Z750" s="90" t="n"/>
      <c r="AA750" s="90" t="n"/>
      <c r="AB750" s="16">
        <f>SUM(S750:AA750)</f>
        <v/>
      </c>
      <c r="AC750" s="16" t="inlineStr">
        <is>
          <t>764.34</t>
        </is>
      </c>
      <c r="AD750" s="16">
        <f>AC750*0.006</f>
        <v/>
      </c>
      <c r="AE750" s="16">
        <f>AC750*0.02</f>
        <v/>
      </c>
      <c r="AF750" s="16">
        <f>AC750-AD750-AE750</f>
        <v/>
      </c>
      <c r="AG750" s="16" t="n"/>
      <c r="AH750" s="16" t="n"/>
      <c r="AI750" s="16">
        <f>SUM(AG750:AH750)</f>
        <v/>
      </c>
      <c r="AJ750" s="16">
        <f>AF750-AB750+AG750+AH750</f>
        <v/>
      </c>
      <c r="AK750" s="16">
        <f>IF(C750="是","杭州","江西工厂")</f>
        <v/>
      </c>
      <c r="AL750" s="9" t="inlineStr">
        <is>
          <t>交易关闭</t>
        </is>
      </c>
      <c r="AM750" s="94" t="inlineStr">
        <is>
          <t>—</t>
        </is>
      </c>
      <c r="AN750" s="16" t="inlineStr">
        <is>
          <t>退款成功</t>
        </is>
      </c>
      <c r="AO750" s="16" t="n">
        <v>824.34</v>
      </c>
      <c r="AP750" s="16" t="n"/>
      <c r="AQ750" s="9" t="n"/>
      <c r="AR750" t="inlineStr">
        <is>
          <t>✓</t>
        </is>
      </c>
    </row>
    <row r="751" ht="36" customHeight="1">
      <c r="A751" s="15" t="inlineStr">
        <is>
          <t>淘宝</t>
        </is>
      </c>
      <c r="B751" s="14" t="inlineStr">
        <is>
          <t>4991917070621599318</t>
        </is>
      </c>
      <c r="C751" s="14" t="inlineStr">
        <is>
          <t>非已记录补单</t>
        </is>
      </c>
      <c r="D751" s="15" t="inlineStr">
        <is>
          <t>2026-01-06</t>
        </is>
      </c>
      <c r="E751" s="15" t="inlineStr">
        <is>
          <t>龙勇光转欣蕊</t>
        </is>
      </c>
      <c r="F751" s="15" t="inlineStr">
        <is>
          <t>15710856550-4006</t>
        </is>
      </c>
      <c r="G751" s="15" t="inlineStr">
        <is>
          <t>广东省 广州市 白云区 江高镇夏花三路498号部队路A14仓，进仓编号 YQ2025-SIN（欣蕊）</t>
        </is>
      </c>
      <c r="H751" s="15" t="inlineStr">
        <is>
          <t>2026-02-27</t>
        </is>
      </c>
      <c r="I751" s="15" t="inlineStr">
        <is>
          <t>P24150030513</t>
        </is>
      </c>
      <c r="J751" s="15" t="inlineStr">
        <is>
          <t>畔色组合柜 |樱桃木灵感组合柜</t>
        </is>
      </c>
      <c r="K751" s="15" t="inlineStr">
        <is>
          <t>组合柜-开放柜</t>
        </is>
      </c>
      <c r="L751" s="15" t="inlineStr">
        <is>
          <t>否</t>
        </is>
      </c>
      <c r="M751" s="15" t="inlineStr">
        <is>
          <t>1</t>
        </is>
      </c>
      <c r="N751" s="15" t="n"/>
      <c r="O751" s="15" t="inlineStr">
        <is>
          <t>壹米滴答快运</t>
        </is>
      </c>
      <c r="P751" s="15" t="inlineStr">
        <is>
          <t>700897671424</t>
        </is>
      </c>
      <c r="Q751" s="15" t="n"/>
      <c r="R751" s="91">
        <f>IFERROR(SUMPRODUCT(('2-定价总表'!$A$3:$A$493="PPS"&amp;MID(I751,2,99))*('2-定价总表'!$C$3:$C$493=K751)*('2-定价总表'!$T$3:$T$493))*IF(M751="",1,M751),"")</f>
        <v/>
      </c>
      <c r="S751" s="90" t="e">
        <v>#N/A</v>
      </c>
      <c r="T751" s="90" t="e">
        <v>#N/A</v>
      </c>
      <c r="U751" s="90" t="e">
        <v>#N/A</v>
      </c>
      <c r="V751" s="90" t="e">
        <v>#N/A</v>
      </c>
      <c r="W751" s="90" t="e">
        <v>#N/A</v>
      </c>
      <c r="X751" s="90" t="e">
        <v>#N/A</v>
      </c>
      <c r="Y751" s="90" t="n"/>
      <c r="Z751" s="90" t="e">
        <v>#N/A</v>
      </c>
      <c r="AA751" s="90" t="e">
        <v>#N/A</v>
      </c>
      <c r="AB751" s="15">
        <f>SUM(S751:AA751)</f>
        <v/>
      </c>
      <c r="AC751" s="15" t="inlineStr">
        <is>
          <t>1243.10</t>
        </is>
      </c>
      <c r="AD751" s="15">
        <f>AC751*0.006</f>
        <v/>
      </c>
      <c r="AE751" s="15">
        <f>AC751*0.02</f>
        <v/>
      </c>
      <c r="AF751" s="15">
        <f>AC751-AD751-AE751</f>
        <v/>
      </c>
      <c r="AG751" s="15" t="n"/>
      <c r="AH751" s="15" t="n"/>
      <c r="AI751" s="15">
        <f>SUM(AG751:AH751)</f>
        <v/>
      </c>
      <c r="AJ751" s="15">
        <f>AF751-AB751+AG751+AH751</f>
        <v/>
      </c>
      <c r="AK751" s="15">
        <f>IF(C751="是","杭州","江西工厂")</f>
        <v/>
      </c>
      <c r="AL751" s="6" t="inlineStr">
        <is>
          <t>交易成功</t>
        </is>
      </c>
      <c r="AM751" s="92" t="inlineStr">
        <is>
          <t>待匹配</t>
        </is>
      </c>
      <c r="AN751" s="15" t="inlineStr">
        <is>
          <t>没有申请退款</t>
        </is>
      </c>
      <c r="AO751" s="15" t="n">
        <v>0</v>
      </c>
      <c r="AP751" s="15" t="n"/>
      <c r="AQ751" s="6" t="n"/>
      <c r="AR751" s="88" t="inlineStr">
        <is>
          <t>公式错误/未解析: 产品理论成本、产品实际成本、实际运费、上楼费、安装费、订单赔付费
[待填]成本/费用字段</t>
        </is>
      </c>
    </row>
    <row r="752" ht="36" customHeight="1">
      <c r="A752" s="16" t="inlineStr">
        <is>
          <t>淘宝</t>
        </is>
      </c>
      <c r="B752" s="14" t="inlineStr">
        <is>
          <t>4991917070622599318</t>
        </is>
      </c>
      <c r="C752" s="14" t="inlineStr">
        <is>
          <t>非已记录补单</t>
        </is>
      </c>
      <c r="D752" s="16" t="inlineStr">
        <is>
          <t>2026-01-06</t>
        </is>
      </c>
      <c r="E752" s="16" t="inlineStr">
        <is>
          <t>龙勇光转欣蕊</t>
        </is>
      </c>
      <c r="F752" s="16" t="inlineStr">
        <is>
          <t>15710856550-4006</t>
        </is>
      </c>
      <c r="G752" s="16" t="inlineStr">
        <is>
          <t>广东省 广州市 白云区 江高镇夏花三路498号部队路A14仓，进仓编号 YQ2025-SIN（欣蕊）</t>
        </is>
      </c>
      <c r="H752" s="16" t="inlineStr">
        <is>
          <t>2026-02-27</t>
        </is>
      </c>
      <c r="I752" s="16" t="inlineStr">
        <is>
          <t>P24150030513</t>
        </is>
      </c>
      <c r="J752" s="16" t="inlineStr">
        <is>
          <t>畔色组合柜 |樱桃木灵感组合柜</t>
        </is>
      </c>
      <c r="K752" s="16" t="inlineStr">
        <is>
          <t>组合柜-开放柜</t>
        </is>
      </c>
      <c r="L752" s="16" t="inlineStr">
        <is>
          <t>否</t>
        </is>
      </c>
      <c r="M752" s="16" t="inlineStr">
        <is>
          <t>1</t>
        </is>
      </c>
      <c r="N752" s="16" t="n"/>
      <c r="O752" s="16" t="inlineStr">
        <is>
          <t>壹米滴答快运</t>
        </is>
      </c>
      <c r="P752" s="16" t="inlineStr">
        <is>
          <t>700897671424</t>
        </is>
      </c>
      <c r="Q752" s="16" t="n"/>
      <c r="R752" s="91">
        <f>IFERROR(SUMPRODUCT(('2-定价总表'!$A$3:$A$493="PPS"&amp;MID(I752,2,99))*('2-定价总表'!$C$3:$C$493=K752)*('2-定价总表'!$T$3:$T$493))*IF(M752="",1,M752),"")</f>
        <v/>
      </c>
      <c r="S752" s="90" t="e">
        <v>#N/A</v>
      </c>
      <c r="T752" s="90" t="e">
        <v>#N/A</v>
      </c>
      <c r="U752" s="90" t="e">
        <v>#N/A</v>
      </c>
      <c r="V752" s="90" t="e">
        <v>#N/A</v>
      </c>
      <c r="W752" s="90" t="e">
        <v>#N/A</v>
      </c>
      <c r="X752" s="90" t="e">
        <v>#N/A</v>
      </c>
      <c r="Y752" s="90" t="n"/>
      <c r="Z752" s="90" t="e">
        <v>#N/A</v>
      </c>
      <c r="AA752" s="90" t="e">
        <v>#N/A</v>
      </c>
      <c r="AB752" s="16">
        <f>SUM(S752:AA752)</f>
        <v/>
      </c>
      <c r="AC752" s="16" t="inlineStr">
        <is>
          <t>1264.52</t>
        </is>
      </c>
      <c r="AD752" s="16">
        <f>AC752*0.006</f>
        <v/>
      </c>
      <c r="AE752" s="16">
        <f>AC752*0.02</f>
        <v/>
      </c>
      <c r="AF752" s="16">
        <f>AC752-AD752-AE752</f>
        <v/>
      </c>
      <c r="AG752" s="16" t="n"/>
      <c r="AH752" s="16" t="n"/>
      <c r="AI752" s="16">
        <f>SUM(AG752:AH752)</f>
        <v/>
      </c>
      <c r="AJ752" s="16">
        <f>AF752-AB752+AG752+AH752</f>
        <v/>
      </c>
      <c r="AK752" s="16">
        <f>IF(C752="是","杭州","江西工厂")</f>
        <v/>
      </c>
      <c r="AL752" s="9" t="inlineStr">
        <is>
          <t>交易成功</t>
        </is>
      </c>
      <c r="AM752" s="92" t="inlineStr">
        <is>
          <t>待匹配</t>
        </is>
      </c>
      <c r="AN752" s="16" t="inlineStr">
        <is>
          <t>没有申请退款</t>
        </is>
      </c>
      <c r="AO752" s="16" t="n">
        <v>0</v>
      </c>
      <c r="AP752" s="16" t="n"/>
      <c r="AQ752" s="9" t="n"/>
      <c r="AR752" s="88" t="inlineStr">
        <is>
          <t>公式错误/未解析: 产品理论成本、产品实际成本、实际运费、上楼费、安装费、订单赔付费
[待填]成本/费用字段</t>
        </is>
      </c>
    </row>
    <row r="753" ht="36" customHeight="1">
      <c r="A753" s="15" t="inlineStr">
        <is>
          <t>淘宝</t>
        </is>
      </c>
      <c r="B753" s="14" t="inlineStr">
        <is>
          <t>4991917070623599318</t>
        </is>
      </c>
      <c r="C753" s="14" t="inlineStr">
        <is>
          <t>非已记录补单</t>
        </is>
      </c>
      <c r="D753" s="15" t="inlineStr">
        <is>
          <t>2026-01-06</t>
        </is>
      </c>
      <c r="E753" s="15" t="inlineStr">
        <is>
          <t>龙勇光转欣蕊</t>
        </is>
      </c>
      <c r="F753" s="15" t="inlineStr">
        <is>
          <t>15710856550-4006</t>
        </is>
      </c>
      <c r="G753" s="15" t="inlineStr">
        <is>
          <t>广东省 广州市 白云区 江高镇夏花三路498号部队路A14仓，进仓编号 YQ2025-SIN（欣蕊）</t>
        </is>
      </c>
      <c r="H753" s="15" t="inlineStr">
        <is>
          <t>2026-02-27</t>
        </is>
      </c>
      <c r="I753" s="15" t="inlineStr">
        <is>
          <t>P24150030513</t>
        </is>
      </c>
      <c r="J753" s="15" t="inlineStr">
        <is>
          <t>畔色组合柜 |樱桃木灵感组合柜</t>
        </is>
      </c>
      <c r="K753" s="15" t="inlineStr">
        <is>
          <t>组合柜-开放柜</t>
        </is>
      </c>
      <c r="L753" s="15" t="inlineStr">
        <is>
          <t>否</t>
        </is>
      </c>
      <c r="M753" s="15" t="inlineStr">
        <is>
          <t>1</t>
        </is>
      </c>
      <c r="N753" s="15" t="n"/>
      <c r="O753" s="15" t="inlineStr">
        <is>
          <t>壹米滴答快运</t>
        </is>
      </c>
      <c r="P753" s="15" t="inlineStr">
        <is>
          <t>700897671424</t>
        </is>
      </c>
      <c r="Q753" s="15" t="n"/>
      <c r="R753" s="91">
        <f>IFERROR(SUMPRODUCT(('2-定价总表'!$A$3:$A$493="PPS"&amp;MID(I753,2,99))*('2-定价总表'!$C$3:$C$493=K753)*('2-定价总表'!$T$3:$T$493))*IF(M753="",1,M753),"")</f>
        <v/>
      </c>
      <c r="S753" s="90" t="e">
        <v>#N/A</v>
      </c>
      <c r="T753" s="90" t="e">
        <v>#N/A</v>
      </c>
      <c r="U753" s="90" t="e">
        <v>#N/A</v>
      </c>
      <c r="V753" s="90" t="e">
        <v>#N/A</v>
      </c>
      <c r="W753" s="90" t="e">
        <v>#N/A</v>
      </c>
      <c r="X753" s="90" t="e">
        <v>#N/A</v>
      </c>
      <c r="Y753" s="90" t="n"/>
      <c r="Z753" s="90" t="e">
        <v>#N/A</v>
      </c>
      <c r="AA753" s="90" t="e">
        <v>#N/A</v>
      </c>
      <c r="AB753" s="15">
        <f>SUM(S753:AA753)</f>
        <v/>
      </c>
      <c r="AC753" s="15" t="inlineStr">
        <is>
          <t>1170.63</t>
        </is>
      </c>
      <c r="AD753" s="15">
        <f>AC753*0.006</f>
        <v/>
      </c>
      <c r="AE753" s="15">
        <f>AC753*0.02</f>
        <v/>
      </c>
      <c r="AF753" s="15">
        <f>AC753-AD753-AE753</f>
        <v/>
      </c>
      <c r="AG753" s="15" t="n"/>
      <c r="AH753" s="15" t="n"/>
      <c r="AI753" s="15">
        <f>SUM(AG753:AH753)</f>
        <v/>
      </c>
      <c r="AJ753" s="15">
        <f>AF753-AB753+AG753+AH753</f>
        <v/>
      </c>
      <c r="AK753" s="15">
        <f>IF(C753="是","杭州","江西工厂")</f>
        <v/>
      </c>
      <c r="AL753" s="6" t="inlineStr">
        <is>
          <t>交易成功</t>
        </is>
      </c>
      <c r="AM753" s="92" t="inlineStr">
        <is>
          <t>待匹配</t>
        </is>
      </c>
      <c r="AN753" s="15" t="inlineStr">
        <is>
          <t>没有申请退款</t>
        </is>
      </c>
      <c r="AO753" s="15" t="n">
        <v>0</v>
      </c>
      <c r="AP753" s="15" t="n"/>
      <c r="AQ753" s="6" t="n"/>
      <c r="AR753" s="88" t="inlineStr">
        <is>
          <t>公式错误/未解析: 产品理论成本、产品实际成本、实际运费、上楼费、安装费、订单赔付费
[待填]成本/费用字段</t>
        </is>
      </c>
    </row>
    <row r="754" ht="36" customHeight="1">
      <c r="A754" s="16" t="inlineStr">
        <is>
          <t>淘宝</t>
        </is>
      </c>
      <c r="B754" s="14" t="inlineStr">
        <is>
          <t>4991917070624599318</t>
        </is>
      </c>
      <c r="C754" s="14" t="inlineStr">
        <is>
          <t>非已记录补单</t>
        </is>
      </c>
      <c r="D754" s="16" t="inlineStr">
        <is>
          <t>2026-01-06</t>
        </is>
      </c>
      <c r="E754" s="16" t="inlineStr">
        <is>
          <t>龙勇光转欣蕊</t>
        </is>
      </c>
      <c r="F754" s="16" t="inlineStr">
        <is>
          <t>15710856550-4006</t>
        </is>
      </c>
      <c r="G754" s="16" t="inlineStr">
        <is>
          <t>广东省 广州市 白云区 江高镇夏花三路498号部队路A14仓，进仓编号 YQ2025-SIN（欣蕊）</t>
        </is>
      </c>
      <c r="H754" s="16" t="inlineStr">
        <is>
          <t>2026-02-27</t>
        </is>
      </c>
      <c r="I754" s="16" t="inlineStr">
        <is>
          <t>P24150030513</t>
        </is>
      </c>
      <c r="J754" s="16" t="inlineStr">
        <is>
          <t>畔色组合柜 |樱桃木灵感组合柜</t>
        </is>
      </c>
      <c r="K754" s="16" t="inlineStr">
        <is>
          <t>组合柜-开放柜</t>
        </is>
      </c>
      <c r="L754" s="16" t="inlineStr">
        <is>
          <t>否</t>
        </is>
      </c>
      <c r="M754" s="16" t="inlineStr">
        <is>
          <t>1</t>
        </is>
      </c>
      <c r="N754" s="16" t="n"/>
      <c r="O754" s="16" t="inlineStr">
        <is>
          <t>壹米滴答快运</t>
        </is>
      </c>
      <c r="P754" s="16" t="inlineStr">
        <is>
          <t>700897671424</t>
        </is>
      </c>
      <c r="Q754" s="16" t="n"/>
      <c r="R754" s="91">
        <f>IFERROR(SUMPRODUCT(('2-定价总表'!$A$3:$A$493="PPS"&amp;MID(I754,2,99))*('2-定价总表'!$C$3:$C$493=K754)*('2-定价总表'!$T$3:$T$493))*IF(M754="",1,M754),"")</f>
        <v/>
      </c>
      <c r="S754" s="90" t="e">
        <v>#N/A</v>
      </c>
      <c r="T754" s="90" t="e">
        <v>#N/A</v>
      </c>
      <c r="U754" s="90" t="e">
        <v>#N/A</v>
      </c>
      <c r="V754" s="90" t="e">
        <v>#N/A</v>
      </c>
      <c r="W754" s="90" t="e">
        <v>#N/A</v>
      </c>
      <c r="X754" s="90" t="e">
        <v>#N/A</v>
      </c>
      <c r="Y754" s="90" t="n"/>
      <c r="Z754" s="90" t="e">
        <v>#N/A</v>
      </c>
      <c r="AA754" s="90" t="e">
        <v>#N/A</v>
      </c>
      <c r="AB754" s="16">
        <f>SUM(S754:AA754)</f>
        <v/>
      </c>
      <c r="AC754" s="16" t="inlineStr">
        <is>
          <t>1150.21</t>
        </is>
      </c>
      <c r="AD754" s="16">
        <f>AC754*0.006</f>
        <v/>
      </c>
      <c r="AE754" s="16">
        <f>AC754*0.02</f>
        <v/>
      </c>
      <c r="AF754" s="16">
        <f>AC754-AD754-AE754</f>
        <v/>
      </c>
      <c r="AG754" s="16" t="n"/>
      <c r="AH754" s="16" t="n"/>
      <c r="AI754" s="16">
        <f>SUM(AG754:AH754)</f>
        <v/>
      </c>
      <c r="AJ754" s="16">
        <f>AF754-AB754+AG754+AH754</f>
        <v/>
      </c>
      <c r="AK754" s="16">
        <f>IF(C754="是","杭州","江西工厂")</f>
        <v/>
      </c>
      <c r="AL754" s="9" t="inlineStr">
        <is>
          <t>交易成功</t>
        </is>
      </c>
      <c r="AM754" s="92" t="inlineStr">
        <is>
          <t>待匹配</t>
        </is>
      </c>
      <c r="AN754" s="16" t="inlineStr">
        <is>
          <t>没有申请退款</t>
        </is>
      </c>
      <c r="AO754" s="16" t="n">
        <v>0</v>
      </c>
      <c r="AP754" s="16" t="n"/>
      <c r="AQ754" s="9" t="n"/>
      <c r="AR754" s="88" t="inlineStr">
        <is>
          <t>公式错误/未解析: 产品理论成本、产品实际成本、实际运费、上楼费、安装费、订单赔付费
[待填]成本/费用字段</t>
        </is>
      </c>
    </row>
    <row r="755" ht="36" customHeight="1">
      <c r="A755" s="15" t="inlineStr">
        <is>
          <t>淘宝</t>
        </is>
      </c>
      <c r="B755" s="14" t="inlineStr">
        <is>
          <t>4991917070625599318</t>
        </is>
      </c>
      <c r="C755" s="14" t="inlineStr">
        <is>
          <t>非已记录补单</t>
        </is>
      </c>
      <c r="D755" s="15" t="inlineStr">
        <is>
          <t>2026-01-06</t>
        </is>
      </c>
      <c r="E755" s="15" t="inlineStr">
        <is>
          <t>龙勇光转欣蕊</t>
        </is>
      </c>
      <c r="F755" s="15" t="inlineStr">
        <is>
          <t>15710856550-4006</t>
        </is>
      </c>
      <c r="G755" s="15" t="inlineStr">
        <is>
          <t>广东省 广州市 白云区 江高镇夏花三路498号部队路A14仓，进仓编号 YQ2025-SIN（欣蕊）</t>
        </is>
      </c>
      <c r="H755" s="15" t="inlineStr">
        <is>
          <t>2026-02-27</t>
        </is>
      </c>
      <c r="I755" s="15" t="inlineStr">
        <is>
          <t>P24150030513</t>
        </is>
      </c>
      <c r="J755" s="15" t="inlineStr">
        <is>
          <t>畔色组合柜 |樱桃木灵感组合柜</t>
        </is>
      </c>
      <c r="K755" s="15" t="inlineStr">
        <is>
          <t>组合柜-开放柜</t>
        </is>
      </c>
      <c r="L755" s="15" t="inlineStr">
        <is>
          <t>否</t>
        </is>
      </c>
      <c r="M755" s="15" t="inlineStr">
        <is>
          <t>1</t>
        </is>
      </c>
      <c r="N755" s="15" t="n"/>
      <c r="O755" s="15" t="inlineStr">
        <is>
          <t>壹米滴答快运</t>
        </is>
      </c>
      <c r="P755" s="15" t="inlineStr">
        <is>
          <t>700897671424</t>
        </is>
      </c>
      <c r="Q755" s="15" t="n"/>
      <c r="R755" s="91">
        <f>IFERROR(SUMPRODUCT(('2-定价总表'!$A$3:$A$493="PPS"&amp;MID(I755,2,99))*('2-定价总表'!$C$3:$C$493=K755)*('2-定价总表'!$T$3:$T$493))*IF(M755="",1,M755),"")</f>
        <v/>
      </c>
      <c r="S755" s="90" t="e">
        <v>#N/A</v>
      </c>
      <c r="T755" s="90" t="e">
        <v>#N/A</v>
      </c>
      <c r="U755" s="90" t="e">
        <v>#N/A</v>
      </c>
      <c r="V755" s="90" t="e">
        <v>#N/A</v>
      </c>
      <c r="W755" s="90" t="e">
        <v>#N/A</v>
      </c>
      <c r="X755" s="90" t="e">
        <v>#N/A</v>
      </c>
      <c r="Y755" s="90" t="n"/>
      <c r="Z755" s="90" t="e">
        <v>#N/A</v>
      </c>
      <c r="AA755" s="90" t="e">
        <v>#N/A</v>
      </c>
      <c r="AB755" s="15">
        <f>SUM(S755:AA755)</f>
        <v/>
      </c>
      <c r="AC755" s="15" t="inlineStr">
        <is>
          <t>1058.34</t>
        </is>
      </c>
      <c r="AD755" s="15">
        <f>AC755*0.006</f>
        <v/>
      </c>
      <c r="AE755" s="15">
        <f>AC755*0.02</f>
        <v/>
      </c>
      <c r="AF755" s="15">
        <f>AC755-AD755-AE755</f>
        <v/>
      </c>
      <c r="AG755" s="15" t="n"/>
      <c r="AH755" s="15" t="n"/>
      <c r="AI755" s="15">
        <f>SUM(AG755:AH755)</f>
        <v/>
      </c>
      <c r="AJ755" s="15">
        <f>AF755-AB755+AG755+AH755</f>
        <v/>
      </c>
      <c r="AK755" s="15">
        <f>IF(C755="是","杭州","江西工厂")</f>
        <v/>
      </c>
      <c r="AL755" s="6" t="inlineStr">
        <is>
          <t>交易成功</t>
        </is>
      </c>
      <c r="AM755" s="92" t="inlineStr">
        <is>
          <t>待匹配</t>
        </is>
      </c>
      <c r="AN755" s="15" t="inlineStr">
        <is>
          <t>没有申请退款</t>
        </is>
      </c>
      <c r="AO755" s="15" t="n">
        <v>0</v>
      </c>
      <c r="AP755" s="15" t="n"/>
      <c r="AQ755" s="6" t="n"/>
      <c r="AR755" s="88" t="inlineStr">
        <is>
          <t>公式错误/未解析: 产品理论成本、产品实际成本、实际运费、上楼费、安装费、订单赔付费
[待填]成本/费用字段</t>
        </is>
      </c>
    </row>
    <row r="756" ht="36" customHeight="1">
      <c r="A756" s="16" t="inlineStr">
        <is>
          <t>淘宝</t>
        </is>
      </c>
      <c r="B756" s="14" t="inlineStr">
        <is>
          <t>4991917070626599318</t>
        </is>
      </c>
      <c r="C756" s="14" t="inlineStr">
        <is>
          <t>非已记录补单</t>
        </is>
      </c>
      <c r="D756" s="16" t="inlineStr">
        <is>
          <t>2026-01-06</t>
        </is>
      </c>
      <c r="E756" s="16" t="inlineStr">
        <is>
          <t>龙勇光转欣蕊</t>
        </is>
      </c>
      <c r="F756" s="16" t="inlineStr">
        <is>
          <t>15710856550-4006</t>
        </is>
      </c>
      <c r="G756" s="16" t="inlineStr">
        <is>
          <t>广东省 广州市 白云区 江高镇夏花三路498号部队路A14仓，进仓编号 YQ2025-SIN（欣蕊）</t>
        </is>
      </c>
      <c r="H756" s="16" t="inlineStr">
        <is>
          <t>2026-02-27</t>
        </is>
      </c>
      <c r="I756" s="16" t="inlineStr">
        <is>
          <t>P24150030513</t>
        </is>
      </c>
      <c r="J756" s="16" t="inlineStr">
        <is>
          <t>畔色组合柜 |樱桃木灵感组合柜</t>
        </is>
      </c>
      <c r="K756" s="16" t="inlineStr">
        <is>
          <t>组合柜-开放柜</t>
        </is>
      </c>
      <c r="L756" s="16" t="inlineStr">
        <is>
          <t>否</t>
        </is>
      </c>
      <c r="M756" s="16" t="inlineStr">
        <is>
          <t>2</t>
        </is>
      </c>
      <c r="N756" s="16" t="n"/>
      <c r="O756" s="16" t="inlineStr">
        <is>
          <t>壹米滴答快运</t>
        </is>
      </c>
      <c r="P756" s="16" t="inlineStr">
        <is>
          <t>700897671424</t>
        </is>
      </c>
      <c r="Q756" s="16" t="n"/>
      <c r="R756" s="91">
        <f>IFERROR(SUMPRODUCT(('2-定价总表'!$A$3:$A$493="PPS"&amp;MID(I756,2,99))*('2-定价总表'!$C$3:$C$493=K756)*('2-定价总表'!$T$3:$T$493))*IF(M756="",1,M756),"")</f>
        <v/>
      </c>
      <c r="S756" s="90" t="e">
        <v>#N/A</v>
      </c>
      <c r="T756" s="90" t="e">
        <v>#N/A</v>
      </c>
      <c r="U756" s="90" t="e">
        <v>#N/A</v>
      </c>
      <c r="V756" s="90" t="e">
        <v>#N/A</v>
      </c>
      <c r="W756" s="90" t="e">
        <v>#N/A</v>
      </c>
      <c r="X756" s="90" t="e">
        <v>#N/A</v>
      </c>
      <c r="Y756" s="90" t="n"/>
      <c r="Z756" s="90" t="e">
        <v>#N/A</v>
      </c>
      <c r="AA756" s="90" t="e">
        <v>#N/A</v>
      </c>
      <c r="AB756" s="16">
        <f>SUM(S756:AA756)</f>
        <v/>
      </c>
      <c r="AC756" s="16" t="inlineStr">
        <is>
          <t>467.46</t>
        </is>
      </c>
      <c r="AD756" s="16">
        <f>AC756*0.006</f>
        <v/>
      </c>
      <c r="AE756" s="16">
        <f>AC756*0.02</f>
        <v/>
      </c>
      <c r="AF756" s="16">
        <f>AC756-AD756-AE756</f>
        <v/>
      </c>
      <c r="AG756" s="16" t="n"/>
      <c r="AH756" s="16" t="n"/>
      <c r="AI756" s="16">
        <f>SUM(AG756:AH756)</f>
        <v/>
      </c>
      <c r="AJ756" s="16">
        <f>AF756-AB756+AG756+AH756</f>
        <v/>
      </c>
      <c r="AK756" s="16">
        <f>IF(C756="是","杭州","江西工厂")</f>
        <v/>
      </c>
      <c r="AL756" s="9" t="inlineStr">
        <is>
          <t>交易成功</t>
        </is>
      </c>
      <c r="AM756" s="92" t="inlineStr">
        <is>
          <t>待匹配</t>
        </is>
      </c>
      <c r="AN756" s="16" t="inlineStr">
        <is>
          <t>没有申请退款</t>
        </is>
      </c>
      <c r="AO756" s="16" t="n">
        <v>0</v>
      </c>
      <c r="AP756" s="16" t="n"/>
      <c r="AQ756" s="9" t="n"/>
      <c r="AR756" s="88" t="inlineStr">
        <is>
          <t>公式错误/未解析: 产品理论成本、产品实际成本、实际运费、上楼费、安装费、订单赔付费
[待填]成本/费用字段</t>
        </is>
      </c>
    </row>
    <row r="757" ht="36" customHeight="1">
      <c r="A757" s="15" t="inlineStr">
        <is>
          <t>淘宝</t>
        </is>
      </c>
      <c r="B757" s="14" t="inlineStr">
        <is>
          <t>4991917070627599318</t>
        </is>
      </c>
      <c r="C757" s="14" t="inlineStr">
        <is>
          <t>非已记录补单</t>
        </is>
      </c>
      <c r="D757" s="15" t="inlineStr">
        <is>
          <t>2026-01-06</t>
        </is>
      </c>
      <c r="E757" s="15" t="inlineStr">
        <is>
          <t>龙勇光转欣蕊</t>
        </is>
      </c>
      <c r="F757" s="15" t="inlineStr">
        <is>
          <t>15710856550-4006</t>
        </is>
      </c>
      <c r="G757" s="15" t="inlineStr">
        <is>
          <t>广东省 广州市 白云区 江高镇夏花三路498号部队路A14仓，进仓编号 YQ2025-SIN（欣蕊）</t>
        </is>
      </c>
      <c r="H757" s="15" t="inlineStr">
        <is>
          <t>2026-02-27</t>
        </is>
      </c>
      <c r="I757" s="15" t="inlineStr">
        <is>
          <t>P24150030513</t>
        </is>
      </c>
      <c r="J757" s="15" t="inlineStr">
        <is>
          <t>畔色组合柜 |樱桃木灵感组合柜</t>
        </is>
      </c>
      <c r="K757" s="15" t="inlineStr">
        <is>
          <t>组合柜-开放柜</t>
        </is>
      </c>
      <c r="L757" s="15" t="inlineStr">
        <is>
          <t>否</t>
        </is>
      </c>
      <c r="M757" s="15" t="inlineStr">
        <is>
          <t>1</t>
        </is>
      </c>
      <c r="N757" s="15" t="n"/>
      <c r="O757" s="15" t="inlineStr">
        <is>
          <t>壹米滴答快运</t>
        </is>
      </c>
      <c r="P757" s="15" t="inlineStr">
        <is>
          <t>700897671424</t>
        </is>
      </c>
      <c r="Q757" s="15" t="n"/>
      <c r="R757" s="91">
        <f>IFERROR(SUMPRODUCT(('2-定价总表'!$A$3:$A$493="PPS"&amp;MID(I757,2,99))*('2-定价总表'!$C$3:$C$493=K757)*('2-定价总表'!$T$3:$T$493))*IF(M757="",1,M757),"")</f>
        <v/>
      </c>
      <c r="S757" s="90" t="e">
        <v>#N/A</v>
      </c>
      <c r="T757" s="90" t="e">
        <v>#N/A</v>
      </c>
      <c r="U757" s="90" t="e">
        <v>#N/A</v>
      </c>
      <c r="V757" s="90" t="e">
        <v>#N/A</v>
      </c>
      <c r="W757" s="90" t="e">
        <v>#N/A</v>
      </c>
      <c r="X757" s="90" t="e">
        <v>#N/A</v>
      </c>
      <c r="Y757" s="90" t="n"/>
      <c r="Z757" s="90" t="e">
        <v>#N/A</v>
      </c>
      <c r="AA757" s="90" t="e">
        <v>#N/A</v>
      </c>
      <c r="AB757" s="15">
        <f>SUM(S757:AA757)</f>
        <v/>
      </c>
      <c r="AC757" s="15" t="inlineStr">
        <is>
          <t>1394.14</t>
        </is>
      </c>
      <c r="AD757" s="15">
        <f>AC757*0.006</f>
        <v/>
      </c>
      <c r="AE757" s="15">
        <f>AC757*0.02</f>
        <v/>
      </c>
      <c r="AF757" s="15">
        <f>AC757-AD757-AE757</f>
        <v/>
      </c>
      <c r="AG757" s="15" t="n"/>
      <c r="AH757" s="15" t="n"/>
      <c r="AI757" s="15">
        <f>SUM(AG757:AH757)</f>
        <v/>
      </c>
      <c r="AJ757" s="15">
        <f>AF757-AB757+AG757+AH757</f>
        <v/>
      </c>
      <c r="AK757" s="15">
        <f>IF(C757="是","杭州","江西工厂")</f>
        <v/>
      </c>
      <c r="AL757" s="6" t="inlineStr">
        <is>
          <t>交易成功</t>
        </is>
      </c>
      <c r="AM757" s="92" t="inlineStr">
        <is>
          <t>待匹配</t>
        </is>
      </c>
      <c r="AN757" s="15" t="inlineStr">
        <is>
          <t>没有申请退款</t>
        </is>
      </c>
      <c r="AO757" s="15" t="n">
        <v>0</v>
      </c>
      <c r="AP757" s="15" t="n"/>
      <c r="AQ757" s="6" t="n"/>
      <c r="AR757" s="88" t="inlineStr">
        <is>
          <t>公式错误/未解析: 产品理论成本、产品实际成本、实际运费、上楼费、安装费、订单赔付费
[待填]成本/费用字段</t>
        </is>
      </c>
    </row>
    <row r="758" ht="24" customHeight="1">
      <c r="A758" s="16" t="inlineStr">
        <is>
          <t>淘宝</t>
        </is>
      </c>
      <c r="B758" s="14" t="inlineStr">
        <is>
          <t>4991585078568434638</t>
        </is>
      </c>
      <c r="C758" s="14" t="inlineStr">
        <is>
          <t>非已记录补单</t>
        </is>
      </c>
      <c r="D758" s="16" t="inlineStr">
        <is>
          <t>2026-01-05</t>
        </is>
      </c>
      <c r="E758" s="16" t="inlineStr">
        <is>
          <t>索菲</t>
        </is>
      </c>
      <c r="F758" s="16" t="inlineStr">
        <is>
          <t>18400628495-6289</t>
        </is>
      </c>
      <c r="G758" s="16" t="inlineStr">
        <is>
          <t>北京 北京市 朝阳区 孙河乡京顺路香江花园 公寓B座107</t>
        </is>
      </c>
      <c r="H758" s="16" t="inlineStr">
        <is>
          <t>2026-02-05</t>
        </is>
      </c>
      <c r="I758" s="16" t="inlineStr">
        <is>
          <t>P24150030513</t>
        </is>
      </c>
      <c r="J758" s="16" t="inlineStr">
        <is>
          <t>畔色组合柜 |樱桃木灵感组合柜</t>
        </is>
      </c>
      <c r="K758" s="16" t="inlineStr">
        <is>
          <t>组合柜-开放柜</t>
        </is>
      </c>
      <c r="L758" s="16" t="inlineStr">
        <is>
          <t>否</t>
        </is>
      </c>
      <c r="M758" s="16" t="inlineStr">
        <is>
          <t>1</t>
        </is>
      </c>
      <c r="N758" s="16" t="n"/>
      <c r="O758" s="16" t="inlineStr">
        <is>
          <t>壹米滴答快运</t>
        </is>
      </c>
      <c r="P758" s="16" t="inlineStr">
        <is>
          <t>700899107938</t>
        </is>
      </c>
      <c r="Q758" s="16" t="inlineStr">
        <is>
          <t>P50459757948</t>
        </is>
      </c>
      <c r="R758" s="91">
        <f>IFERROR(SUMPRODUCT(('2-定价总表'!$A$3:$A$493="PPS"&amp;MID(I758,2,99))*('2-定价总表'!$C$3:$C$493=K758)*('2-定价总表'!$T$3:$T$493))*IF(M758="",1,M758),"")</f>
        <v/>
      </c>
      <c r="S758" s="90" t="e">
        <v>#N/A</v>
      </c>
      <c r="T758" s="90" t="e">
        <v>#N/A</v>
      </c>
      <c r="U758" s="90" t="e">
        <v>#N/A</v>
      </c>
      <c r="V758" s="90" t="e">
        <v>#N/A</v>
      </c>
      <c r="W758" s="90" t="e">
        <v>#N/A</v>
      </c>
      <c r="X758" s="90" t="e">
        <v>#N/A</v>
      </c>
      <c r="Y758" s="90" t="n"/>
      <c r="Z758" s="90" t="e">
        <v>#N/A</v>
      </c>
      <c r="AA758" s="90" t="e">
        <v>#N/A</v>
      </c>
      <c r="AB758" s="16">
        <f>SUM(S758:AA758)</f>
        <v/>
      </c>
      <c r="AC758" s="16" t="inlineStr">
        <is>
          <t>364.35</t>
        </is>
      </c>
      <c r="AD758" s="16">
        <f>AC758*0.006</f>
        <v/>
      </c>
      <c r="AE758" s="16">
        <f>AC758*0.02</f>
        <v/>
      </c>
      <c r="AF758" s="16">
        <f>AC758-AD758-AE758</f>
        <v/>
      </c>
      <c r="AG758" s="16" t="n"/>
      <c r="AH758" s="16" t="n"/>
      <c r="AI758" s="16">
        <f>SUM(AG758:AH758)</f>
        <v/>
      </c>
      <c r="AJ758" s="16">
        <f>AF758-AB758+AG758+AH758</f>
        <v/>
      </c>
      <c r="AK758" s="16">
        <f>IF(C758="是","杭州","江西工厂")</f>
        <v/>
      </c>
      <c r="AL758" s="9" t="inlineStr">
        <is>
          <t>交易成功</t>
        </is>
      </c>
      <c r="AM758" s="92" t="inlineStr">
        <is>
          <t>待匹配</t>
        </is>
      </c>
      <c r="AN758" s="16" t="inlineStr">
        <is>
          <t>没有申请退款</t>
        </is>
      </c>
      <c r="AO758" s="16" t="n">
        <v>0</v>
      </c>
      <c r="AP758" s="16" t="n"/>
      <c r="AQ758" s="9" t="n"/>
      <c r="AR758" s="88" t="inlineStr">
        <is>
          <t>公式错误/未解析: 产品理论成本、产品实际成本、实际运费、上楼费、安装费、订单赔付费
[待填]成本/费用字段</t>
        </is>
      </c>
    </row>
    <row r="759" ht="24" customHeight="1">
      <c r="A759" s="15" t="inlineStr">
        <is>
          <t>淘宝</t>
        </is>
      </c>
      <c r="B759" s="14" t="inlineStr">
        <is>
          <t>4991585078569434638</t>
        </is>
      </c>
      <c r="C759" s="14" t="inlineStr">
        <is>
          <t>非已记录补单</t>
        </is>
      </c>
      <c r="D759" s="15" t="inlineStr">
        <is>
          <t>2026-01-05</t>
        </is>
      </c>
      <c r="E759" s="15" t="inlineStr">
        <is>
          <t>索菲</t>
        </is>
      </c>
      <c r="F759" s="15" t="inlineStr">
        <is>
          <t>18400628495-6289</t>
        </is>
      </c>
      <c r="G759" s="15" t="inlineStr">
        <is>
          <t>北京 北京市 朝阳区 孙河乡京顺路香江花园 公寓B座107</t>
        </is>
      </c>
      <c r="H759" s="15" t="inlineStr">
        <is>
          <t>2026-02-05</t>
        </is>
      </c>
      <c r="I759" s="15" t="inlineStr">
        <is>
          <t>P24150030513</t>
        </is>
      </c>
      <c r="J759" s="15" t="inlineStr">
        <is>
          <t>畔色组合柜 |樱桃木灵感组合柜</t>
        </is>
      </c>
      <c r="K759" s="15" t="inlineStr">
        <is>
          <t>组合柜-开放柜</t>
        </is>
      </c>
      <c r="L759" s="15" t="inlineStr">
        <is>
          <t>否</t>
        </is>
      </c>
      <c r="M759" s="15" t="inlineStr">
        <is>
          <t>1</t>
        </is>
      </c>
      <c r="N759" s="15" t="n"/>
      <c r="O759" s="15" t="inlineStr">
        <is>
          <t>壹米滴答快运</t>
        </is>
      </c>
      <c r="P759" s="15" t="inlineStr">
        <is>
          <t>700899107938</t>
        </is>
      </c>
      <c r="Q759" s="15" t="inlineStr">
        <is>
          <t>P50459757948</t>
        </is>
      </c>
      <c r="R759" s="91">
        <f>IFERROR(SUMPRODUCT(('2-定价总表'!$A$3:$A$493="PPS"&amp;MID(I759,2,99))*('2-定价总表'!$C$3:$C$493=K759)*('2-定价总表'!$T$3:$T$493))*IF(M759="",1,M759),"")</f>
        <v/>
      </c>
      <c r="S759" s="90" t="e">
        <v>#N/A</v>
      </c>
      <c r="T759" s="90" t="e">
        <v>#N/A</v>
      </c>
      <c r="U759" s="90" t="e">
        <v>#N/A</v>
      </c>
      <c r="V759" s="90" t="e">
        <v>#N/A</v>
      </c>
      <c r="W759" s="90" t="e">
        <v>#N/A</v>
      </c>
      <c r="X759" s="90" t="e">
        <v>#N/A</v>
      </c>
      <c r="Y759" s="90" t="n"/>
      <c r="Z759" s="90" t="e">
        <v>#N/A</v>
      </c>
      <c r="AA759" s="90" t="e">
        <v>#N/A</v>
      </c>
      <c r="AB759" s="15">
        <f>SUM(S759:AA759)</f>
        <v/>
      </c>
      <c r="AC759" s="15" t="inlineStr">
        <is>
          <t>1058.34</t>
        </is>
      </c>
      <c r="AD759" s="15">
        <f>AC759*0.006</f>
        <v/>
      </c>
      <c r="AE759" s="15">
        <f>AC759*0.02</f>
        <v/>
      </c>
      <c r="AF759" s="15">
        <f>AC759-AD759-AE759</f>
        <v/>
      </c>
      <c r="AG759" s="15" t="n"/>
      <c r="AH759" s="15" t="n"/>
      <c r="AI759" s="15">
        <f>SUM(AG759:AH759)</f>
        <v/>
      </c>
      <c r="AJ759" s="15">
        <f>AF759-AB759+AG759+AH759</f>
        <v/>
      </c>
      <c r="AK759" s="15">
        <f>IF(C759="是","杭州","江西工厂")</f>
        <v/>
      </c>
      <c r="AL759" s="6" t="inlineStr">
        <is>
          <t>交易成功</t>
        </is>
      </c>
      <c r="AM759" s="92" t="inlineStr">
        <is>
          <t>待匹配</t>
        </is>
      </c>
      <c r="AN759" s="15" t="inlineStr">
        <is>
          <t>没有申请退款</t>
        </is>
      </c>
      <c r="AO759" s="15" t="n">
        <v>0</v>
      </c>
      <c r="AP759" s="15" t="n"/>
      <c r="AQ759" s="6" t="n"/>
      <c r="AR759" s="88" t="inlineStr">
        <is>
          <t>公式错误/未解析: 产品理论成本、产品实际成本、实际运费、上楼费、安装费、订单赔付费
[待填]成本/费用字段</t>
        </is>
      </c>
    </row>
    <row r="760" ht="24" customHeight="1">
      <c r="A760" s="16" t="inlineStr">
        <is>
          <t>淘宝</t>
        </is>
      </c>
      <c r="B760" s="14" t="inlineStr">
        <is>
          <t>4991585078570434638</t>
        </is>
      </c>
      <c r="C760" s="14" t="inlineStr">
        <is>
          <t>非已记录补单</t>
        </is>
      </c>
      <c r="D760" s="16" t="inlineStr">
        <is>
          <t>2026-01-05</t>
        </is>
      </c>
      <c r="E760" s="16" t="inlineStr">
        <is>
          <t>索菲</t>
        </is>
      </c>
      <c r="F760" s="16" t="inlineStr">
        <is>
          <t>18400628495-6289</t>
        </is>
      </c>
      <c r="G760" s="16" t="inlineStr">
        <is>
          <t>北京 北京市 朝阳区 孙河乡京顺路香江花园 公寓B座107</t>
        </is>
      </c>
      <c r="H760" s="16" t="inlineStr">
        <is>
          <t>2026-02-05</t>
        </is>
      </c>
      <c r="I760" s="16" t="inlineStr">
        <is>
          <t>P24150030513</t>
        </is>
      </c>
      <c r="J760" s="16" t="inlineStr">
        <is>
          <t>畔色组合柜 |樱桃木灵感组合柜</t>
        </is>
      </c>
      <c r="K760" s="16" t="inlineStr">
        <is>
          <t>组合柜-开放柜</t>
        </is>
      </c>
      <c r="L760" s="16" t="inlineStr">
        <is>
          <t>否</t>
        </is>
      </c>
      <c r="M760" s="16" t="inlineStr">
        <is>
          <t>1</t>
        </is>
      </c>
      <c r="N760" s="16" t="n"/>
      <c r="O760" s="16" t="inlineStr">
        <is>
          <t>壹米滴答快运</t>
        </is>
      </c>
      <c r="P760" s="16" t="inlineStr">
        <is>
          <t>700899107938</t>
        </is>
      </c>
      <c r="Q760" s="16" t="inlineStr">
        <is>
          <t>P50459757948</t>
        </is>
      </c>
      <c r="R760" s="91">
        <f>IFERROR(SUMPRODUCT(('2-定价总表'!$A$3:$A$493="PPS"&amp;MID(I760,2,99))*('2-定价总表'!$C$3:$C$493=K760)*('2-定价总表'!$T$3:$T$493))*IF(M760="",1,M760),"")</f>
        <v/>
      </c>
      <c r="S760" s="90" t="e">
        <v>#N/A</v>
      </c>
      <c r="T760" s="90" t="e">
        <v>#N/A</v>
      </c>
      <c r="U760" s="90" t="e">
        <v>#N/A</v>
      </c>
      <c r="V760" s="90" t="e">
        <v>#N/A</v>
      </c>
      <c r="W760" s="90" t="e">
        <v>#N/A</v>
      </c>
      <c r="X760" s="90" t="e">
        <v>#N/A</v>
      </c>
      <c r="Y760" s="90" t="n"/>
      <c r="Z760" s="90" t="e">
        <v>#N/A</v>
      </c>
      <c r="AA760" s="90" t="e">
        <v>#N/A</v>
      </c>
      <c r="AB760" s="16">
        <f>SUM(S760:AA760)</f>
        <v/>
      </c>
      <c r="AC760" s="16" t="inlineStr">
        <is>
          <t>1051.21</t>
        </is>
      </c>
      <c r="AD760" s="16">
        <f>AC760*0.006</f>
        <v/>
      </c>
      <c r="AE760" s="16">
        <f>AC760*0.02</f>
        <v/>
      </c>
      <c r="AF760" s="16">
        <f>AC760-AD760-AE760</f>
        <v/>
      </c>
      <c r="AG760" s="16" t="n"/>
      <c r="AH760" s="16" t="n"/>
      <c r="AI760" s="16">
        <f>SUM(AG760:AH760)</f>
        <v/>
      </c>
      <c r="AJ760" s="16">
        <f>AF760-AB760+AG760+AH760</f>
        <v/>
      </c>
      <c r="AK760" s="16">
        <f>IF(C760="是","杭州","江西工厂")</f>
        <v/>
      </c>
      <c r="AL760" s="9" t="inlineStr">
        <is>
          <t>交易成功</t>
        </is>
      </c>
      <c r="AM760" s="92" t="inlineStr">
        <is>
          <t>待匹配</t>
        </is>
      </c>
      <c r="AN760" s="16" t="inlineStr">
        <is>
          <t>没有申请退款</t>
        </is>
      </c>
      <c r="AO760" s="16" t="n">
        <v>0</v>
      </c>
      <c r="AP760" s="16" t="n"/>
      <c r="AQ760" s="9" t="n"/>
      <c r="AR760" s="88" t="inlineStr">
        <is>
          <t>公式错误/未解析: 产品理论成本、产品实际成本、实际运费、上楼费、安装费、订单赔付费
[待填]成本/费用字段</t>
        </is>
      </c>
    </row>
    <row r="761" ht="24" customHeight="1">
      <c r="A761" s="15" t="inlineStr">
        <is>
          <t>淘宝</t>
        </is>
      </c>
      <c r="B761" s="14" t="inlineStr">
        <is>
          <t>4991585078571434638</t>
        </is>
      </c>
      <c r="C761" s="14" t="inlineStr">
        <is>
          <t>非已记录补单</t>
        </is>
      </c>
      <c r="D761" s="15" t="inlineStr">
        <is>
          <t>2026-01-05</t>
        </is>
      </c>
      <c r="E761" s="15" t="inlineStr">
        <is>
          <t>索菲</t>
        </is>
      </c>
      <c r="F761" s="15" t="inlineStr">
        <is>
          <t>18400628495-6289</t>
        </is>
      </c>
      <c r="G761" s="15" t="inlineStr">
        <is>
          <t>北京 北京市 朝阳区 孙河乡京顺路香江花园 公寓B座107</t>
        </is>
      </c>
      <c r="H761" s="15" t="inlineStr">
        <is>
          <t>2026-02-05</t>
        </is>
      </c>
      <c r="I761" s="15" t="inlineStr">
        <is>
          <t>P24150030513</t>
        </is>
      </c>
      <c r="J761" s="15" t="inlineStr">
        <is>
          <t>畔色组合柜 |樱桃木灵感组合柜</t>
        </is>
      </c>
      <c r="K761" s="15" t="inlineStr">
        <is>
          <t>组合柜-开放柜</t>
        </is>
      </c>
      <c r="L761" s="15" t="inlineStr">
        <is>
          <t>否</t>
        </is>
      </c>
      <c r="M761" s="15" t="inlineStr">
        <is>
          <t>1</t>
        </is>
      </c>
      <c r="N761" s="15" t="n"/>
      <c r="O761" s="15" t="inlineStr">
        <is>
          <t>壹米滴答快运</t>
        </is>
      </c>
      <c r="P761" s="15" t="inlineStr">
        <is>
          <t>700899107938</t>
        </is>
      </c>
      <c r="Q761" s="15" t="inlineStr">
        <is>
          <t>P50459757948</t>
        </is>
      </c>
      <c r="R761" s="91">
        <f>IFERROR(SUMPRODUCT(('2-定价总表'!$A$3:$A$493="PPS"&amp;MID(I761,2,99))*('2-定价总表'!$C$3:$C$493=K761)*('2-定价总表'!$T$3:$T$493))*IF(M761="",1,M761),"")</f>
        <v/>
      </c>
      <c r="S761" s="90" t="e">
        <v>#N/A</v>
      </c>
      <c r="T761" s="90" t="e">
        <v>#N/A</v>
      </c>
      <c r="U761" s="90" t="e">
        <v>#N/A</v>
      </c>
      <c r="V761" s="90" t="e">
        <v>#N/A</v>
      </c>
      <c r="W761" s="90" t="e">
        <v>#N/A</v>
      </c>
      <c r="X761" s="90" t="e">
        <v>#N/A</v>
      </c>
      <c r="Y761" s="90" t="n"/>
      <c r="Z761" s="90" t="e">
        <v>#N/A</v>
      </c>
      <c r="AA761" s="90" t="e">
        <v>#N/A</v>
      </c>
      <c r="AB761" s="15">
        <f>SUM(S761:AA761)</f>
        <v/>
      </c>
      <c r="AC761" s="15" t="inlineStr">
        <is>
          <t>1170.63</t>
        </is>
      </c>
      <c r="AD761" s="15">
        <f>AC761*0.006</f>
        <v/>
      </c>
      <c r="AE761" s="15">
        <f>AC761*0.02</f>
        <v/>
      </c>
      <c r="AF761" s="15">
        <f>AC761-AD761-AE761</f>
        <v/>
      </c>
      <c r="AG761" s="15" t="n"/>
      <c r="AH761" s="15" t="n"/>
      <c r="AI761" s="15">
        <f>SUM(AG761:AH761)</f>
        <v/>
      </c>
      <c r="AJ761" s="15">
        <f>AF761-AB761+AG761+AH761</f>
        <v/>
      </c>
      <c r="AK761" s="15">
        <f>IF(C761="是","杭州","江西工厂")</f>
        <v/>
      </c>
      <c r="AL761" s="6" t="inlineStr">
        <is>
          <t>交易成功</t>
        </is>
      </c>
      <c r="AM761" s="92" t="inlineStr">
        <is>
          <t>待匹配</t>
        </is>
      </c>
      <c r="AN761" s="15" t="inlineStr">
        <is>
          <t>没有申请退款</t>
        </is>
      </c>
      <c r="AO761" s="15" t="n">
        <v>0</v>
      </c>
      <c r="AP761" s="15" t="n"/>
      <c r="AQ761" s="6" t="n"/>
      <c r="AR761" s="88" t="inlineStr">
        <is>
          <t>公式错误/未解析: 产品理论成本、产品实际成本、实际运费、上楼费、安装费、订单赔付费
[待填]成本/费用字段</t>
        </is>
      </c>
    </row>
    <row r="762" ht="24" customHeight="1">
      <c r="A762" s="16" t="inlineStr">
        <is>
          <t>淘宝</t>
        </is>
      </c>
      <c r="B762" s="14" t="inlineStr">
        <is>
          <t>3165893474916067281</t>
        </is>
      </c>
      <c r="C762" s="14" t="inlineStr">
        <is>
          <t>非已记录补单</t>
        </is>
      </c>
      <c r="D762" s="16" t="inlineStr">
        <is>
          <t>2026-01-05</t>
        </is>
      </c>
      <c r="E762" s="16" t="inlineStr">
        <is>
          <t>速腾#</t>
        </is>
      </c>
      <c r="F762" s="16" t="n">
        <v>17322162538</v>
      </c>
      <c r="G762" s="16" t="inlineStr">
        <is>
          <t>广东省 东莞市  洪梅镇望沙路4号#69281647#</t>
        </is>
      </c>
      <c r="H762" s="16" t="inlineStr">
        <is>
          <t>2026-02-26</t>
        </is>
      </c>
      <c r="I762" s="16" t="inlineStr">
        <is>
          <t>P26990010428</t>
        </is>
      </c>
      <c r="J762" s="16" t="inlineStr">
        <is>
          <t>全屋定制</t>
        </is>
      </c>
      <c r="K762" s="16" t="inlineStr">
        <is>
          <t>定制</t>
        </is>
      </c>
      <c r="L762" s="16" t="inlineStr">
        <is>
          <t>是</t>
        </is>
      </c>
      <c r="M762" s="16" t="n">
        <v>1</v>
      </c>
      <c r="N762" s="16" t="n"/>
      <c r="O762" s="16" t="inlineStr">
        <is>
          <t>壹米滴答快运</t>
        </is>
      </c>
      <c r="P762" s="16" t="inlineStr">
        <is>
          <t>700899106172</t>
        </is>
      </c>
      <c r="Q762" s="16" t="n"/>
      <c r="R762" s="16">
        <f>IFERROR(SUMPRODUCT(('2-定价总表'!$A$3:$A$493="PPS"&amp;MID(I762,2,99))*('2-定价总表'!$C$3:$C$493=K762)*('2-定价总表'!$T$3:$T$493))*IF(M762="",1,M762),"")</f>
        <v/>
      </c>
      <c r="S762" s="16" t="n">
        <v>6221</v>
      </c>
      <c r="T762" s="16" t="n">
        <v>371</v>
      </c>
      <c r="U762" s="16" t="n">
        <v>0</v>
      </c>
      <c r="V762" s="16" t="n">
        <v>0</v>
      </c>
      <c r="W762" s="16" t="n">
        <v>0</v>
      </c>
      <c r="X762" s="16" t="n">
        <v>0</v>
      </c>
      <c r="Y762" s="90" t="n"/>
      <c r="Z762" s="16" t="n">
        <v>0</v>
      </c>
      <c r="AA762" s="16" t="n">
        <v>0</v>
      </c>
      <c r="AB762" s="16">
        <f>SUM(S762:AA762)</f>
        <v/>
      </c>
      <c r="AC762" s="16" t="inlineStr">
        <is>
          <t>7654.52</t>
        </is>
      </c>
      <c r="AD762" s="16">
        <f>AC762*0.006</f>
        <v/>
      </c>
      <c r="AE762" s="16">
        <f>AC762*0.02</f>
        <v/>
      </c>
      <c r="AF762" s="16">
        <f>AC762-AD762-AE762</f>
        <v/>
      </c>
      <c r="AG762" s="16" t="n"/>
      <c r="AH762" s="16" t="n"/>
      <c r="AI762" s="16">
        <f>SUM(AG762:AH762)</f>
        <v/>
      </c>
      <c r="AJ762" s="16">
        <f>AF762-AB762+AG762+AH762</f>
        <v/>
      </c>
      <c r="AK762" s="16">
        <f>IF(C762="是","杭州","江西工厂")</f>
        <v/>
      </c>
      <c r="AL762" s="9" t="inlineStr">
        <is>
          <t>交易成功</t>
        </is>
      </c>
      <c r="AM762" s="93" t="inlineStr">
        <is>
          <t>2026011211120520426700345347660</t>
        </is>
      </c>
      <c r="AN762" s="16" t="inlineStr">
        <is>
          <t>没有申请退款</t>
        </is>
      </c>
      <c r="AO762" s="16" t="n">
        <v>0</v>
      </c>
      <c r="AP762" s="16" t="n"/>
      <c r="AQ762" s="9" t="inlineStr">
        <is>
          <t>定制樱桃木1.4导台+1.8双腿餐桌，白色岩板，台湾轨道，带无线灯带</t>
        </is>
      </c>
      <c r="AR762" t="inlineStr">
        <is>
          <t>[待填]成本/费用字段</t>
        </is>
      </c>
    </row>
    <row r="763" ht="24" customHeight="1">
      <c r="A763" s="15" t="inlineStr">
        <is>
          <t>淘宝</t>
        </is>
      </c>
      <c r="B763" s="14" t="inlineStr">
        <is>
          <t>4991084856872350815</t>
        </is>
      </c>
      <c r="C763" s="14" t="inlineStr">
        <is>
          <t>非已记录补单</t>
        </is>
      </c>
      <c r="D763" s="15" t="inlineStr">
        <is>
          <t>2026-01-05</t>
        </is>
      </c>
      <c r="E763" s="15" t="inlineStr">
        <is>
          <t>星澜野</t>
        </is>
      </c>
      <c r="F763" s="15" t="inlineStr">
        <is>
          <t>15785242625-2888</t>
        </is>
      </c>
      <c r="G763" s="15" t="inlineStr">
        <is>
          <t>浙江省 杭州市 萧山区 闻堰街道和雅闻兴府21幢1单元1502室（送货上门）</t>
        </is>
      </c>
      <c r="H763" s="15" t="inlineStr">
        <is>
          <t>2026-01-05</t>
        </is>
      </c>
      <c r="I763" s="15" t="inlineStr">
        <is>
          <t>P23980010606</t>
        </is>
      </c>
      <c r="J763" s="15" t="inlineStr">
        <is>
          <t>畔色样块</t>
        </is>
      </c>
      <c r="K763" s="15" t="inlineStr">
        <is>
          <t>榉木样块</t>
        </is>
      </c>
      <c r="L763" s="15" t="inlineStr">
        <is>
          <t>否</t>
        </is>
      </c>
      <c r="M763" s="15" t="inlineStr">
        <is>
          <t>1</t>
        </is>
      </c>
      <c r="N763" s="15" t="n"/>
      <c r="O763" s="15" t="inlineStr">
        <is>
          <t>圆通速递</t>
        </is>
      </c>
      <c r="P763" s="15" t="inlineStr">
        <is>
          <t>YT2579560570984</t>
        </is>
      </c>
      <c r="Q763" s="15" t="n"/>
      <c r="R763" s="15">
        <f>IFERROR(SUMPRODUCT(('2-定价总表'!$A$3:$A$493="PPS"&amp;MID(I763,2,99))*('2-定价总表'!$C$3:$C$493=K763)*('2-定价总表'!$T$3:$T$493))*IF(M763="",1,M763),"")</f>
        <v/>
      </c>
      <c r="S763" s="90" t="n"/>
      <c r="T763" s="90" t="n"/>
      <c r="U763" s="90" t="n"/>
      <c r="V763" s="90" t="n"/>
      <c r="W763" s="15" t="n">
        <v>0</v>
      </c>
      <c r="X763" s="15" t="n">
        <v>0</v>
      </c>
      <c r="Y763" s="90" t="n"/>
      <c r="Z763" s="15" t="n">
        <v>0</v>
      </c>
      <c r="AA763" s="15" t="n">
        <v>0</v>
      </c>
      <c r="AB763" s="15">
        <f>SUM(S763:AA763)</f>
        <v/>
      </c>
      <c r="AC763" s="15" t="inlineStr">
        <is>
          <t>17.00</t>
        </is>
      </c>
      <c r="AD763" s="15">
        <f>AC763*0.006</f>
        <v/>
      </c>
      <c r="AE763" s="15">
        <f>AC763*0.02</f>
        <v/>
      </c>
      <c r="AF763" s="15">
        <f>AC763-AD763-AE763</f>
        <v/>
      </c>
      <c r="AG763" s="15" t="n"/>
      <c r="AH763" s="15" t="n"/>
      <c r="AI763" s="15">
        <f>SUM(AG763:AH763)</f>
        <v/>
      </c>
      <c r="AJ763" s="15">
        <f>AF763-AB763+AG763+AH763</f>
        <v/>
      </c>
      <c r="AK763" s="15">
        <f>IF(C763="是","杭州","江西工厂")</f>
        <v/>
      </c>
      <c r="AL763" s="6" t="inlineStr">
        <is>
          <t>交易成功</t>
        </is>
      </c>
      <c r="AM763" s="92" t="inlineStr">
        <is>
          <t>待匹配</t>
        </is>
      </c>
      <c r="AN763" s="15" t="inlineStr">
        <is>
          <t>没有申请退款</t>
        </is>
      </c>
      <c r="AO763" s="15" t="n">
        <v>0</v>
      </c>
      <c r="AP763" s="15" t="n"/>
      <c r="AQ763" s="6" t="n"/>
      <c r="AR763" t="inlineStr">
        <is>
          <t>[待填]成本/费用字段</t>
        </is>
      </c>
    </row>
    <row r="764" ht="24" customHeight="1">
      <c r="A764" s="16" t="inlineStr">
        <is>
          <t>淘宝</t>
        </is>
      </c>
      <c r="B764" s="14" t="inlineStr">
        <is>
          <t>4989894699795421412</t>
        </is>
      </c>
      <c r="C764" s="14" t="inlineStr">
        <is>
          <t>非已记录补单</t>
        </is>
      </c>
      <c r="D764" s="16" t="inlineStr">
        <is>
          <t>2026-01-05</t>
        </is>
      </c>
      <c r="E764" s="16" t="inlineStr">
        <is>
          <t>管女士</t>
        </is>
      </c>
      <c r="F764" s="16" t="inlineStr">
        <is>
          <t>13161414194-6067</t>
        </is>
      </c>
      <c r="G764" s="16" t="inlineStr">
        <is>
          <t>北京 北京市 东城区 建国门街道禄米仓胡同67号院2号楼乙门5层14号</t>
        </is>
      </c>
      <c r="H764" s="16" t="inlineStr">
        <is>
          <t>2026-01-23</t>
        </is>
      </c>
      <c r="I764" s="16" t="inlineStr">
        <is>
          <t>P26990010428</t>
        </is>
      </c>
      <c r="J764" s="16" t="inlineStr">
        <is>
          <t>全屋定制</t>
        </is>
      </c>
      <c r="K764" s="16" t="inlineStr">
        <is>
          <t>定制</t>
        </is>
      </c>
      <c r="L764" s="16" t="inlineStr">
        <is>
          <t>是</t>
        </is>
      </c>
      <c r="M764" s="16" t="inlineStr">
        <is>
          <t>3051</t>
        </is>
      </c>
      <c r="N764" s="16" t="n"/>
      <c r="O764" s="16" t="inlineStr">
        <is>
          <t>壹米滴答快运</t>
        </is>
      </c>
      <c r="P764" s="16" t="inlineStr">
        <is>
          <t>700898875919</t>
        </is>
      </c>
      <c r="Q764" s="16" t="inlineStr">
        <is>
          <t>P50305291924</t>
        </is>
      </c>
      <c r="R764" s="16">
        <f>IFERROR(SUMPRODUCT(('2-定价总表'!$A$3:$A$493="PPS"&amp;MID(I764,2,99))*('2-定价总表'!$C$3:$C$493=K764)*('2-定价总表'!$T$3:$T$493))*IF(M764="",1,M764),"")</f>
        <v/>
      </c>
      <c r="S764" s="16" t="n">
        <v>2022.5</v>
      </c>
      <c r="T764" s="16" t="n">
        <v>127</v>
      </c>
      <c r="U764" s="16" t="n">
        <v>25</v>
      </c>
      <c r="V764" s="16" t="n">
        <v>78</v>
      </c>
      <c r="W764" s="16" t="n">
        <v>0</v>
      </c>
      <c r="X764" s="16" t="n">
        <v>0</v>
      </c>
      <c r="Y764" s="90" t="n"/>
      <c r="Z764" s="16" t="n">
        <v>0</v>
      </c>
      <c r="AA764" s="16" t="n">
        <v>0</v>
      </c>
      <c r="AB764" s="16">
        <f>SUM(S764:AA764)</f>
        <v/>
      </c>
      <c r="AC764" s="16" t="inlineStr">
        <is>
          <t>2679.88</t>
        </is>
      </c>
      <c r="AD764" s="16">
        <f>AC764*0.006</f>
        <v/>
      </c>
      <c r="AE764" s="16">
        <f>AC764*0.02</f>
        <v/>
      </c>
      <c r="AF764" s="16">
        <f>AC764-AD764-AE764</f>
        <v/>
      </c>
      <c r="AG764" s="16" t="n"/>
      <c r="AH764" s="16" t="n"/>
      <c r="AI764" s="16">
        <f>SUM(AG764:AH764)</f>
        <v/>
      </c>
      <c r="AJ764" s="16">
        <f>AF764-AB764+AG764+AH764</f>
        <v/>
      </c>
      <c r="AK764" s="16">
        <f>IF(C764="是","杭州","江西工厂")</f>
        <v/>
      </c>
      <c r="AL764" s="9" t="inlineStr">
        <is>
          <t>交易成功</t>
        </is>
      </c>
      <c r="AM764" s="93" t="inlineStr">
        <is>
          <t>2026012711120520426700116093350</t>
        </is>
      </c>
      <c r="AN764" s="16" t="inlineStr">
        <is>
          <t>没有申请退款</t>
        </is>
      </c>
      <c r="AO764" s="16" t="n">
        <v>0</v>
      </c>
      <c r="AP764" s="16" t="n"/>
      <c r="AQ764" s="9" t="inlineStr">
        <is>
          <t>130*70白色岩板餐桌</t>
        </is>
      </c>
      <c r="AR764" t="inlineStr">
        <is>
          <t>[待填]成本/费用字段</t>
        </is>
      </c>
    </row>
    <row r="765" ht="24" customHeight="1">
      <c r="A765" s="15" t="inlineStr">
        <is>
          <t>淘宝</t>
        </is>
      </c>
      <c r="B765" s="14" t="inlineStr">
        <is>
          <t>4990209625363421412</t>
        </is>
      </c>
      <c r="C765" s="14" t="inlineStr">
        <is>
          <t>非已记录补单</t>
        </is>
      </c>
      <c r="D765" s="15" t="inlineStr">
        <is>
          <t>2026-01-05</t>
        </is>
      </c>
      <c r="E765" s="15" t="inlineStr">
        <is>
          <t>未知</t>
        </is>
      </c>
      <c r="F765" s="15" t="inlineStr">
        <is>
          <t>未知</t>
        </is>
      </c>
      <c r="G765" s="15" t="inlineStr">
        <is>
          <t>未知</t>
        </is>
      </c>
      <c r="H765" s="15" t="n"/>
      <c r="I765" s="15" t="inlineStr">
        <is>
          <t>P24210070901</t>
        </is>
      </c>
      <c r="J765" s="15" t="inlineStr">
        <is>
          <t>榉木岩板餐桌 |榉木三角腿岩板餐桌</t>
        </is>
      </c>
      <c r="K765" s="15" t="inlineStr">
        <is>
          <t>榉木餐桌-1.2米</t>
        </is>
      </c>
      <c r="L765" s="15" t="n"/>
      <c r="M765" s="15" t="inlineStr">
        <is>
          <t>1</t>
        </is>
      </c>
      <c r="N765" s="15" t="n"/>
      <c r="O765" s="15" t="n"/>
      <c r="P765" s="15" t="n"/>
      <c r="Q765" s="15" t="n"/>
      <c r="R765" s="15">
        <f>IFERROR(SUMPRODUCT(('2-定价总表'!$A$3:$A$493="PPS"&amp;MID(I765,2,99))*('2-定价总表'!$C$3:$C$493=K765)*('2-定价总表'!$T$3:$T$493))*IF(M765="",1,M765),"")</f>
        <v/>
      </c>
      <c r="S765" s="90" t="n"/>
      <c r="T765" s="90" t="n"/>
      <c r="U765" s="90" t="n"/>
      <c r="V765" s="90" t="n"/>
      <c r="W765" s="90" t="n"/>
      <c r="X765" s="90" t="n"/>
      <c r="Y765" s="90" t="n"/>
      <c r="Z765" s="90" t="n"/>
      <c r="AA765" s="90" t="n"/>
      <c r="AB765" s="15">
        <f>SUM(S765:AA765)</f>
        <v/>
      </c>
      <c r="AC765" s="15" t="n"/>
      <c r="AD765" s="15">
        <f>AC765*0.006</f>
        <v/>
      </c>
      <c r="AE765" s="15">
        <f>AC765*0.02</f>
        <v/>
      </c>
      <c r="AF765" s="15">
        <f>AC765-AD765-AE765</f>
        <v/>
      </c>
      <c r="AG765" s="15" t="n"/>
      <c r="AH765" s="15" t="n"/>
      <c r="AI765" s="15">
        <f>SUM(AG765:AH765)</f>
        <v/>
      </c>
      <c r="AJ765" s="15">
        <f>AF765-AB765+AG765+AH765</f>
        <v/>
      </c>
      <c r="AK765" s="15">
        <f>IF(C765="是","杭州","江西工厂")</f>
        <v/>
      </c>
      <c r="AL765" s="6" t="inlineStr">
        <is>
          <t>交易关闭</t>
        </is>
      </c>
      <c r="AM765" s="94" t="inlineStr">
        <is>
          <t>—</t>
        </is>
      </c>
      <c r="AN765" s="15" t="inlineStr">
        <is>
          <t>没有申请退款</t>
        </is>
      </c>
      <c r="AO765" s="15" t="n">
        <v>0</v>
      </c>
      <c r="AP765" s="15" t="n"/>
      <c r="AQ765" s="6" t="inlineStr">
        <is>
          <t>130*70白色岩板</t>
        </is>
      </c>
      <c r="AR765" t="inlineStr">
        <is>
          <t>✓</t>
        </is>
      </c>
    </row>
    <row r="766" ht="24" customHeight="1">
      <c r="A766" s="16" t="inlineStr">
        <is>
          <t>淘宝</t>
        </is>
      </c>
      <c r="B766" s="14" t="inlineStr">
        <is>
          <t>4990170637230542801</t>
        </is>
      </c>
      <c r="C766" s="14" t="inlineStr">
        <is>
          <t>非已记录补单</t>
        </is>
      </c>
      <c r="D766" s="16" t="inlineStr">
        <is>
          <t>2026-01-05</t>
        </is>
      </c>
      <c r="E766" s="16" t="inlineStr">
        <is>
          <t>李冰玉</t>
        </is>
      </c>
      <c r="F766" s="16" t="inlineStr">
        <is>
          <t>18764962940-7786</t>
        </is>
      </c>
      <c r="G766" s="16" t="inlineStr">
        <is>
          <t>山东省 临沂市 兰山区 金雀山街道沂蒙路189号五金站家属院菜鸟驿站</t>
        </is>
      </c>
      <c r="H766" s="16" t="inlineStr">
        <is>
          <t>2026-02-07</t>
        </is>
      </c>
      <c r="I766" s="16" t="inlineStr">
        <is>
          <t>P25250100405</t>
        </is>
      </c>
      <c r="J766" s="16" t="inlineStr">
        <is>
          <t>樱桃木窄柜 |樱桃木1米餐边柜</t>
        </is>
      </c>
      <c r="K766" s="16" t="inlineStr">
        <is>
          <t>窄柜-整柜洞石背板-1.2米</t>
        </is>
      </c>
      <c r="L766" s="16" t="inlineStr">
        <is>
          <t>否</t>
        </is>
      </c>
      <c r="M766" s="16" t="inlineStr">
        <is>
          <t>1</t>
        </is>
      </c>
      <c r="N766" s="16" t="n"/>
      <c r="O766" s="16" t="inlineStr">
        <is>
          <t>商家配送</t>
        </is>
      </c>
      <c r="P766" s="16" t="inlineStr">
        <is>
          <t>LP00787252126839</t>
        </is>
      </c>
      <c r="Q766" s="16" t="inlineStr">
        <is>
          <t>P50490048322</t>
        </is>
      </c>
      <c r="R766" s="16">
        <f>IFERROR(SUMPRODUCT(('2-定价总表'!$A$3:$A$493="PPS"&amp;MID(I766,2,99))*('2-定价总表'!$C$3:$C$493=K766)*('2-定价总表'!$T$3:$T$493))*IF(M766="",1,M766),"")</f>
        <v/>
      </c>
      <c r="S766" s="16" t="n">
        <v>0</v>
      </c>
      <c r="T766" s="16" t="n">
        <v>0</v>
      </c>
      <c r="U766" s="16" t="n">
        <v>0</v>
      </c>
      <c r="V766" s="16" t="n">
        <v>0</v>
      </c>
      <c r="W766" s="16" t="n">
        <v>0</v>
      </c>
      <c r="X766" s="16" t="n">
        <v>0</v>
      </c>
      <c r="Y766" s="90" t="n"/>
      <c r="Z766" s="16" t="n">
        <v>0</v>
      </c>
      <c r="AA766" s="16" t="n">
        <v>0</v>
      </c>
      <c r="AB766" s="16">
        <f>SUM(S766:AA766)</f>
        <v/>
      </c>
      <c r="AC766" s="16" t="inlineStr">
        <is>
          <t>79.00</t>
        </is>
      </c>
      <c r="AD766" s="16">
        <f>AC766*0.006</f>
        <v/>
      </c>
      <c r="AE766" s="16">
        <f>AC766*0.02</f>
        <v/>
      </c>
      <c r="AF766" s="16">
        <f>AC766-AD766-AE766</f>
        <v/>
      </c>
      <c r="AG766" s="16" t="n"/>
      <c r="AH766" s="16" t="n"/>
      <c r="AI766" s="16">
        <f>SUM(AG766:AH766)</f>
        <v/>
      </c>
      <c r="AJ766" s="16">
        <f>AF766-AB766+AG766+AH766</f>
        <v/>
      </c>
      <c r="AK766" s="16">
        <f>IF(C766="是","杭州","江西工厂")</f>
        <v/>
      </c>
      <c r="AL766" s="9" t="inlineStr">
        <is>
          <t>交易成功</t>
        </is>
      </c>
      <c r="AM766" s="92" t="inlineStr">
        <is>
          <t>待匹配</t>
        </is>
      </c>
      <c r="AN766" s="16" t="inlineStr">
        <is>
          <t>没有申请退款</t>
        </is>
      </c>
      <c r="AO766" s="16" t="n">
        <v>0</v>
      </c>
      <c r="AP766" s="16" t="n"/>
      <c r="AQ766" s="9" t="n"/>
      <c r="AR766" t="inlineStr">
        <is>
          <t>[待填]成本/费用字段</t>
        </is>
      </c>
    </row>
    <row r="767" ht="24" customHeight="1">
      <c r="A767" s="15" t="inlineStr">
        <is>
          <t>淘宝</t>
        </is>
      </c>
      <c r="B767" s="14" t="inlineStr">
        <is>
          <t>4990166209850542801</t>
        </is>
      </c>
      <c r="C767" s="14" t="inlineStr">
        <is>
          <t>非已记录补单</t>
        </is>
      </c>
      <c r="D767" s="15" t="inlineStr">
        <is>
          <t>2026-01-05</t>
        </is>
      </c>
      <c r="E767" s="15" t="inlineStr">
        <is>
          <t>未知</t>
        </is>
      </c>
      <c r="F767" s="15" t="inlineStr">
        <is>
          <t>未知</t>
        </is>
      </c>
      <c r="G767" s="15" t="inlineStr">
        <is>
          <t>未知</t>
        </is>
      </c>
      <c r="H767" s="15" t="n"/>
      <c r="I767" s="15" t="inlineStr">
        <is>
          <t>P25250100405</t>
        </is>
      </c>
      <c r="J767" s="15" t="inlineStr">
        <is>
          <t>樱桃木窄柜 |樱桃木1米餐边柜</t>
        </is>
      </c>
      <c r="K767" s="15" t="inlineStr">
        <is>
          <t>窄柜-整柜洞石背板-1.2米</t>
        </is>
      </c>
      <c r="L767" s="15" t="n"/>
      <c r="M767" s="15" t="inlineStr">
        <is>
          <t>1</t>
        </is>
      </c>
      <c r="N767" s="15" t="n"/>
      <c r="O767" s="15" t="n"/>
      <c r="P767" s="15" t="n"/>
      <c r="Q767" s="15" t="n"/>
      <c r="R767" s="15">
        <f>IFERROR(SUMPRODUCT(('2-定价总表'!$A$3:$A$493="PPS"&amp;MID(I767,2,99))*('2-定价总表'!$C$3:$C$493=K767)*('2-定价总表'!$T$3:$T$493))*IF(M767="",1,M767),"")</f>
        <v/>
      </c>
      <c r="S767" s="90" t="n"/>
      <c r="T767" s="90" t="n"/>
      <c r="U767" s="90" t="n"/>
      <c r="V767" s="90" t="n"/>
      <c r="W767" s="90" t="n"/>
      <c r="X767" s="90" t="n"/>
      <c r="Y767" s="90" t="n"/>
      <c r="Z767" s="90" t="n"/>
      <c r="AA767" s="90" t="n"/>
      <c r="AB767" s="15">
        <f>SUM(S767:AA767)</f>
        <v/>
      </c>
      <c r="AC767" s="15" t="n"/>
      <c r="AD767" s="15">
        <f>AC767*0.006</f>
        <v/>
      </c>
      <c r="AE767" s="15">
        <f>AC767*0.02</f>
        <v/>
      </c>
      <c r="AF767" s="15">
        <f>AC767-AD767-AE767</f>
        <v/>
      </c>
      <c r="AG767" s="15" t="n"/>
      <c r="AH767" s="15" t="n"/>
      <c r="AI767" s="15">
        <f>SUM(AG767:AH767)</f>
        <v/>
      </c>
      <c r="AJ767" s="15">
        <f>AF767-AB767+AG767+AH767</f>
        <v/>
      </c>
      <c r="AK767" s="15">
        <f>IF(C767="是","杭州","江西工厂")</f>
        <v/>
      </c>
      <c r="AL767" s="6" t="inlineStr">
        <is>
          <t>交易关闭</t>
        </is>
      </c>
      <c r="AM767" s="94" t="inlineStr">
        <is>
          <t>—</t>
        </is>
      </c>
      <c r="AN767" s="15" t="inlineStr">
        <is>
          <t>没有申请退款</t>
        </is>
      </c>
      <c r="AO767" s="15" t="n">
        <v>0</v>
      </c>
      <c r="AP767" s="15" t="n"/>
      <c r="AQ767" s="6" t="inlineStr">
        <is>
          <t>追加隔板</t>
        </is>
      </c>
      <c r="AR767" t="inlineStr">
        <is>
          <t>✓</t>
        </is>
      </c>
    </row>
    <row r="768" ht="24" customHeight="1">
      <c r="A768" s="16" t="inlineStr">
        <is>
          <t>淘宝</t>
        </is>
      </c>
      <c r="B768" s="14" t="inlineStr">
        <is>
          <t>4989950462845542801</t>
        </is>
      </c>
      <c r="C768" s="14" t="inlineStr">
        <is>
          <t>非已记录补单</t>
        </is>
      </c>
      <c r="D768" s="16" t="inlineStr">
        <is>
          <t>2026-01-05</t>
        </is>
      </c>
      <c r="E768" s="16" t="inlineStr">
        <is>
          <t>未知</t>
        </is>
      </c>
      <c r="F768" s="16" t="inlineStr">
        <is>
          <t>未知</t>
        </is>
      </c>
      <c r="G768" s="16" t="inlineStr">
        <is>
          <t>未知</t>
        </is>
      </c>
      <c r="H768" s="16" t="n"/>
      <c r="I768" s="16" t="inlineStr">
        <is>
          <t>P25250100405</t>
        </is>
      </c>
      <c r="J768" s="16" t="inlineStr">
        <is>
          <t>樱桃木窄柜 |樱桃木1米餐边柜</t>
        </is>
      </c>
      <c r="K768" s="16" t="inlineStr">
        <is>
          <t>窄柜-整柜洞石背板-1.2米</t>
        </is>
      </c>
      <c r="L768" s="16" t="n"/>
      <c r="M768" s="16" t="inlineStr">
        <is>
          <t>1</t>
        </is>
      </c>
      <c r="N768" s="16" t="n"/>
      <c r="O768" s="16" t="n"/>
      <c r="P768" s="16" t="n"/>
      <c r="Q768" s="16" t="n"/>
      <c r="R768" s="16">
        <f>IFERROR(SUMPRODUCT(('2-定价总表'!$A$3:$A$493="PPS"&amp;MID(I768,2,99))*('2-定价总表'!$C$3:$C$493=K768)*('2-定价总表'!$T$3:$T$493))*IF(M768="",1,M768),"")</f>
        <v/>
      </c>
      <c r="S768" s="90" t="n"/>
      <c r="T768" s="90" t="n"/>
      <c r="U768" s="90" t="n"/>
      <c r="V768" s="90" t="n"/>
      <c r="W768" s="90" t="n"/>
      <c r="X768" s="90" t="n"/>
      <c r="Y768" s="90" t="n"/>
      <c r="Z768" s="90" t="n"/>
      <c r="AA768" s="90" t="n"/>
      <c r="AB768" s="16">
        <f>SUM(S768:AA768)</f>
        <v/>
      </c>
      <c r="AC768" s="16" t="n"/>
      <c r="AD768" s="16">
        <f>AC768*0.006</f>
        <v/>
      </c>
      <c r="AE768" s="16">
        <f>AC768*0.02</f>
        <v/>
      </c>
      <c r="AF768" s="16">
        <f>AC768-AD768-AE768</f>
        <v/>
      </c>
      <c r="AG768" s="16" t="n"/>
      <c r="AH768" s="16" t="n"/>
      <c r="AI768" s="16">
        <f>SUM(AG768:AH768)</f>
        <v/>
      </c>
      <c r="AJ768" s="16">
        <f>AF768-AB768+AG768+AH768</f>
        <v/>
      </c>
      <c r="AK768" s="16">
        <f>IF(C768="是","杭州","江西工厂")</f>
        <v/>
      </c>
      <c r="AL768" s="9" t="inlineStr">
        <is>
          <t>交易关闭</t>
        </is>
      </c>
      <c r="AM768" s="94" t="inlineStr">
        <is>
          <t>—</t>
        </is>
      </c>
      <c r="AN768" s="16" t="inlineStr">
        <is>
          <t>没有申请退款</t>
        </is>
      </c>
      <c r="AO768" s="16" t="n">
        <v>0</v>
      </c>
      <c r="AP768" s="16" t="n"/>
      <c r="AQ768" s="9" t="inlineStr">
        <is>
          <t>追加隔板</t>
        </is>
      </c>
      <c r="AR768" t="inlineStr">
        <is>
          <t>✓</t>
        </is>
      </c>
    </row>
    <row r="769" ht="24" customHeight="1">
      <c r="A769" s="15" t="inlineStr">
        <is>
          <t>淘宝</t>
        </is>
      </c>
      <c r="B769" s="14" t="inlineStr">
        <is>
          <t>4990193856037421412</t>
        </is>
      </c>
      <c r="C769" s="14" t="inlineStr">
        <is>
          <t>非已记录补单</t>
        </is>
      </c>
      <c r="D769" s="15" t="inlineStr">
        <is>
          <t>2026-01-05</t>
        </is>
      </c>
      <c r="E769" s="15" t="inlineStr">
        <is>
          <t>未知</t>
        </is>
      </c>
      <c r="F769" s="15" t="inlineStr">
        <is>
          <t>未知</t>
        </is>
      </c>
      <c r="G769" s="15" t="inlineStr">
        <is>
          <t>未知</t>
        </is>
      </c>
      <c r="H769" s="15" t="n"/>
      <c r="I769" s="15" t="inlineStr">
        <is>
          <t>P24210070901</t>
        </is>
      </c>
      <c r="J769" s="15" t="inlineStr">
        <is>
          <t>榉木岩板餐桌 |榉木三角腿岩板餐桌</t>
        </is>
      </c>
      <c r="K769" s="15" t="inlineStr">
        <is>
          <t>榉木餐桌-1.2米</t>
        </is>
      </c>
      <c r="L769" s="15" t="n"/>
      <c r="M769" s="15" t="inlineStr">
        <is>
          <t>1</t>
        </is>
      </c>
      <c r="N769" s="15" t="n"/>
      <c r="O769" s="15" t="n"/>
      <c r="P769" s="15" t="n"/>
      <c r="Q769" s="15" t="n"/>
      <c r="R769" s="15">
        <f>IFERROR(SUMPRODUCT(('2-定价总表'!$A$3:$A$493="PPS"&amp;MID(I769,2,99))*('2-定价总表'!$C$3:$C$493=K769)*('2-定价总表'!$T$3:$T$493))*IF(M769="",1,M769),"")</f>
        <v/>
      </c>
      <c r="S769" s="90" t="n"/>
      <c r="T769" s="90" t="n"/>
      <c r="U769" s="90" t="n"/>
      <c r="V769" s="90" t="n"/>
      <c r="W769" s="90" t="n"/>
      <c r="X769" s="90" t="n"/>
      <c r="Y769" s="90" t="n"/>
      <c r="Z769" s="90" t="n"/>
      <c r="AA769" s="90" t="n"/>
      <c r="AB769" s="15">
        <f>SUM(S769:AA769)</f>
        <v/>
      </c>
      <c r="AC769" s="15" t="n"/>
      <c r="AD769" s="15">
        <f>AC769*0.006</f>
        <v/>
      </c>
      <c r="AE769" s="15">
        <f>AC769*0.02</f>
        <v/>
      </c>
      <c r="AF769" s="15">
        <f>AC769-AD769-AE769</f>
        <v/>
      </c>
      <c r="AG769" s="15" t="n"/>
      <c r="AH769" s="15" t="n"/>
      <c r="AI769" s="15">
        <f>SUM(AG769:AH769)</f>
        <v/>
      </c>
      <c r="AJ769" s="15">
        <f>AF769-AB769+AG769+AH769</f>
        <v/>
      </c>
      <c r="AK769" s="15">
        <f>IF(C769="是","杭州","江西工厂")</f>
        <v/>
      </c>
      <c r="AL769" s="6" t="inlineStr">
        <is>
          <t>交易关闭</t>
        </is>
      </c>
      <c r="AM769" s="94" t="inlineStr">
        <is>
          <t>—</t>
        </is>
      </c>
      <c r="AN769" s="15" t="inlineStr">
        <is>
          <t>没有申请退款</t>
        </is>
      </c>
      <c r="AO769" s="15" t="n">
        <v>0</v>
      </c>
      <c r="AP769" s="15" t="n"/>
      <c r="AQ769" s="6" t="inlineStr">
        <is>
          <t>130*70白色岩板</t>
        </is>
      </c>
      <c r="AR769" t="inlineStr">
        <is>
          <t>✓</t>
        </is>
      </c>
    </row>
    <row r="770" ht="24" customHeight="1">
      <c r="A770" s="16" t="inlineStr">
        <is>
          <t>淘宝</t>
        </is>
      </c>
      <c r="B770" s="14" t="inlineStr">
        <is>
          <t>4989824067248652338</t>
        </is>
      </c>
      <c r="C770" s="14" t="inlineStr">
        <is>
          <t>非已记录补单</t>
        </is>
      </c>
      <c r="D770" s="16" t="inlineStr">
        <is>
          <t>2026-01-05</t>
        </is>
      </c>
      <c r="E770" s="16" t="inlineStr">
        <is>
          <t>LLDS</t>
        </is>
      </c>
      <c r="F770" s="16" t="inlineStr">
        <is>
          <t>18413247686-1308</t>
        </is>
      </c>
      <c r="G770" s="16" t="inlineStr">
        <is>
          <t>浙江省 杭州市 拱墅区 半山街道金星桃源居东苑7幢一单元1103</t>
        </is>
      </c>
      <c r="H770" s="16" t="inlineStr">
        <is>
          <t>2026-01-05</t>
        </is>
      </c>
      <c r="I770" s="16" t="inlineStr">
        <is>
          <t>P23980010606</t>
        </is>
      </c>
      <c r="J770" s="16" t="inlineStr">
        <is>
          <t>畔色样块</t>
        </is>
      </c>
      <c r="K770" s="16" t="inlineStr">
        <is>
          <t>榉木样块</t>
        </is>
      </c>
      <c r="L770" s="16" t="inlineStr">
        <is>
          <t>否</t>
        </is>
      </c>
      <c r="M770" s="16" t="inlineStr">
        <is>
          <t>1</t>
        </is>
      </c>
      <c r="N770" s="16" t="n"/>
      <c r="O770" s="16" t="inlineStr">
        <is>
          <t>圆通速递</t>
        </is>
      </c>
      <c r="P770" s="16" t="inlineStr">
        <is>
          <t>YT2579560580941</t>
        </is>
      </c>
      <c r="Q770" s="16" t="n"/>
      <c r="R770" s="16">
        <f>IFERROR(SUMPRODUCT(('2-定价总表'!$A$3:$A$493="PPS"&amp;MID(I770,2,99))*('2-定价总表'!$C$3:$C$493=K770)*('2-定价总表'!$T$3:$T$493))*IF(M770="",1,M770),"")</f>
        <v/>
      </c>
      <c r="S770" s="90" t="n"/>
      <c r="T770" s="90" t="n"/>
      <c r="U770" s="90" t="n"/>
      <c r="V770" s="90" t="n"/>
      <c r="W770" s="16" t="n">
        <v>0</v>
      </c>
      <c r="X770" s="16" t="n">
        <v>0</v>
      </c>
      <c r="Y770" s="90" t="n"/>
      <c r="Z770" s="16" t="n">
        <v>0</v>
      </c>
      <c r="AA770" s="16" t="n">
        <v>0</v>
      </c>
      <c r="AB770" s="16">
        <f>SUM(S770:AA770)</f>
        <v/>
      </c>
      <c r="AC770" s="16" t="inlineStr">
        <is>
          <t>17.00</t>
        </is>
      </c>
      <c r="AD770" s="16">
        <f>AC770*0.006</f>
        <v/>
      </c>
      <c r="AE770" s="16">
        <f>AC770*0.02</f>
        <v/>
      </c>
      <c r="AF770" s="16">
        <f>AC770-AD770-AE770</f>
        <v/>
      </c>
      <c r="AG770" s="16" t="n"/>
      <c r="AH770" s="16" t="n"/>
      <c r="AI770" s="16">
        <f>SUM(AG770:AH770)</f>
        <v/>
      </c>
      <c r="AJ770" s="16">
        <f>AF770-AB770+AG770+AH770</f>
        <v/>
      </c>
      <c r="AK770" s="16">
        <f>IF(C770="是","杭州","江西工厂")</f>
        <v/>
      </c>
      <c r="AL770" s="9" t="inlineStr">
        <is>
          <t>交易成功</t>
        </is>
      </c>
      <c r="AM770" s="92" t="inlineStr">
        <is>
          <t>待匹配</t>
        </is>
      </c>
      <c r="AN770" s="16" t="inlineStr">
        <is>
          <t>没有申请退款</t>
        </is>
      </c>
      <c r="AO770" s="16" t="n">
        <v>0</v>
      </c>
      <c r="AP770" s="16" t="n"/>
      <c r="AQ770" s="9" t="n"/>
      <c r="AR770" t="inlineStr">
        <is>
          <t>[待填]成本/费用字段</t>
        </is>
      </c>
    </row>
    <row r="771" ht="24" customHeight="1">
      <c r="A771" s="15" t="inlineStr">
        <is>
          <t>淘宝</t>
        </is>
      </c>
      <c r="B771" s="14" t="inlineStr">
        <is>
          <t>4990031641055288812</t>
        </is>
      </c>
      <c r="C771" s="14" t="inlineStr">
        <is>
          <t>非已记录补单</t>
        </is>
      </c>
      <c r="D771" s="15" t="inlineStr">
        <is>
          <t>2026-01-05</t>
        </is>
      </c>
      <c r="E771" s="15" t="inlineStr">
        <is>
          <t>細婷</t>
        </is>
      </c>
      <c r="F771" s="15" t="inlineStr">
        <is>
          <t>15015715372-5294</t>
        </is>
      </c>
      <c r="G771" s="15" t="inlineStr">
        <is>
          <t>广东省 佛山市 顺德区 容桂街道华丰三路11号</t>
        </is>
      </c>
      <c r="H771" s="15" t="inlineStr">
        <is>
          <t>2026-01-14</t>
        </is>
      </c>
      <c r="I771" s="15" t="inlineStr">
        <is>
          <t>P24210070901</t>
        </is>
      </c>
      <c r="J771" s="15" t="inlineStr">
        <is>
          <t>榉木岩板餐桌 |榉木三角腿岩板餐桌</t>
        </is>
      </c>
      <c r="K771" s="15" t="inlineStr">
        <is>
          <t>榉木餐桌-1.2米</t>
        </is>
      </c>
      <c r="L771" s="15" t="inlineStr">
        <is>
          <t>是</t>
        </is>
      </c>
      <c r="M771" s="15" t="inlineStr">
        <is>
          <t>1</t>
        </is>
      </c>
      <c r="N771" s="15" t="n"/>
      <c r="O771" s="15" t="inlineStr">
        <is>
          <t>商家配送</t>
        </is>
      </c>
      <c r="P771" s="15" t="inlineStr">
        <is>
          <t>LP00789601309119</t>
        </is>
      </c>
      <c r="Q771" s="15" t="n"/>
      <c r="R771" s="15">
        <f>IFERROR(SUMPRODUCT(('2-定价总表'!$A$3:$A$493="PPS"&amp;MID(I771,2,99))*('2-定价总表'!$C$3:$C$493=K771)*('2-定价总表'!$T$3:$T$493))*IF(M771="",1,M771),"")</f>
        <v/>
      </c>
      <c r="S771" s="15" t="n">
        <v>1677.9</v>
      </c>
      <c r="T771" s="15" t="n">
        <v>0</v>
      </c>
      <c r="U771" s="15" t="n">
        <v>0</v>
      </c>
      <c r="V771" s="15" t="n">
        <v>0</v>
      </c>
      <c r="W771" s="15" t="n">
        <v>0</v>
      </c>
      <c r="X771" s="15" t="n">
        <v>0</v>
      </c>
      <c r="Y771" s="90" t="n"/>
      <c r="Z771" s="15" t="n">
        <v>0</v>
      </c>
      <c r="AA771" s="15" t="n">
        <v>0</v>
      </c>
      <c r="AB771" s="15">
        <f>SUM(S771:AA771)</f>
        <v/>
      </c>
      <c r="AC771" s="15" t="inlineStr">
        <is>
          <t>2871.25</t>
        </is>
      </c>
      <c r="AD771" s="15">
        <f>AC771*0.006</f>
        <v/>
      </c>
      <c r="AE771" s="15">
        <f>AC771*0.02</f>
        <v/>
      </c>
      <c r="AF771" s="15">
        <f>AC771-AD771-AE771</f>
        <v/>
      </c>
      <c r="AG771" s="15" t="n"/>
      <c r="AH771" s="15" t="n"/>
      <c r="AI771" s="15">
        <f>SUM(AG771:AH771)</f>
        <v/>
      </c>
      <c r="AJ771" s="15">
        <f>AF771-AB771+AG771+AH771</f>
        <v/>
      </c>
      <c r="AK771" s="15">
        <f>IF(C771="是","杭州","江西工厂")</f>
        <v/>
      </c>
      <c r="AL771" s="6" t="inlineStr">
        <is>
          <t>交易成功</t>
        </is>
      </c>
      <c r="AM771" s="92" t="inlineStr">
        <is>
          <t>待匹配</t>
        </is>
      </c>
      <c r="AN771" s="15" t="inlineStr">
        <is>
          <t>没有申请退款</t>
        </is>
      </c>
      <c r="AO771" s="15" t="n">
        <v>0</v>
      </c>
      <c r="AP771" s="15" t="n"/>
      <c r="AQ771" s="6" t="n"/>
      <c r="AR771" t="inlineStr">
        <is>
          <t>[待填]成本/费用字段</t>
        </is>
      </c>
    </row>
    <row r="772" ht="24" customHeight="1">
      <c r="A772" s="16" t="inlineStr">
        <is>
          <t>淘宝</t>
        </is>
      </c>
      <c r="B772" s="14" t="inlineStr">
        <is>
          <t>4989695547361288812</t>
        </is>
      </c>
      <c r="C772" s="14" t="inlineStr">
        <is>
          <t>非已记录补单</t>
        </is>
      </c>
      <c r="D772" s="16" t="inlineStr">
        <is>
          <t>2026-01-05</t>
        </is>
      </c>
      <c r="E772" s="16" t="inlineStr">
        <is>
          <t>未知</t>
        </is>
      </c>
      <c r="F772" s="16" t="inlineStr">
        <is>
          <t>未知</t>
        </is>
      </c>
      <c r="G772" s="16" t="inlineStr">
        <is>
          <t>未知</t>
        </is>
      </c>
      <c r="H772" s="16" t="n"/>
      <c r="I772" s="16" t="inlineStr">
        <is>
          <t>P24210070901</t>
        </is>
      </c>
      <c r="J772" s="16" t="inlineStr">
        <is>
          <t>榉木岩板餐桌 |榉木三角腿岩板餐桌</t>
        </is>
      </c>
      <c r="K772" s="16" t="inlineStr">
        <is>
          <t>榉木餐桌-1.2米</t>
        </is>
      </c>
      <c r="L772" s="16" t="n"/>
      <c r="M772" s="16" t="inlineStr">
        <is>
          <t>1</t>
        </is>
      </c>
      <c r="N772" s="16" t="n"/>
      <c r="O772" s="16" t="n"/>
      <c r="P772" s="16" t="n"/>
      <c r="Q772" s="16" t="n"/>
      <c r="R772" s="16">
        <f>IFERROR(SUMPRODUCT(('2-定价总表'!$A$3:$A$493="PPS"&amp;MID(I772,2,99))*('2-定价总表'!$C$3:$C$493=K772)*('2-定价总表'!$T$3:$T$493))*IF(M772="",1,M772),"")</f>
        <v/>
      </c>
      <c r="S772" s="90" t="n"/>
      <c r="T772" s="90" t="n"/>
      <c r="U772" s="90" t="n"/>
      <c r="V772" s="90" t="n"/>
      <c r="W772" s="90" t="n"/>
      <c r="X772" s="90" t="n"/>
      <c r="Y772" s="90" t="n"/>
      <c r="Z772" s="90" t="n"/>
      <c r="AA772" s="90" t="n"/>
      <c r="AB772" s="16">
        <f>SUM(S772:AA772)</f>
        <v/>
      </c>
      <c r="AC772" s="16" t="n"/>
      <c r="AD772" s="16">
        <f>AC772*0.006</f>
        <v/>
      </c>
      <c r="AE772" s="16">
        <f>AC772*0.02</f>
        <v/>
      </c>
      <c r="AF772" s="16">
        <f>AC772-AD772-AE772</f>
        <v/>
      </c>
      <c r="AG772" s="16" t="n"/>
      <c r="AH772" s="16" t="n"/>
      <c r="AI772" s="16">
        <f>SUM(AG772:AH772)</f>
        <v/>
      </c>
      <c r="AJ772" s="16">
        <f>AF772-AB772+AG772+AH772</f>
        <v/>
      </c>
      <c r="AK772" s="16">
        <f>IF(C772="是","杭州","江西工厂")</f>
        <v/>
      </c>
      <c r="AL772" s="9" t="inlineStr">
        <is>
          <t>交易关闭</t>
        </is>
      </c>
      <c r="AM772" s="94" t="inlineStr">
        <is>
          <t>—</t>
        </is>
      </c>
      <c r="AN772" s="16" t="inlineStr">
        <is>
          <t>没有申请退款</t>
        </is>
      </c>
      <c r="AO772" s="16" t="n">
        <v>0</v>
      </c>
      <c r="AP772" s="16" t="n"/>
      <c r="AQ772" s="9" t="n"/>
      <c r="AR772" t="inlineStr">
        <is>
          <t>✓</t>
        </is>
      </c>
    </row>
    <row r="773" ht="24" customHeight="1">
      <c r="A773" s="15" t="inlineStr">
        <is>
          <t>淘宝</t>
        </is>
      </c>
      <c r="B773" s="14" t="inlineStr">
        <is>
          <t>4990013425203542801</t>
        </is>
      </c>
      <c r="C773" s="14" t="inlineStr">
        <is>
          <t>非已记录补单</t>
        </is>
      </c>
      <c r="D773" s="15" t="inlineStr">
        <is>
          <t>2026-01-05</t>
        </is>
      </c>
      <c r="E773" s="15" t="inlineStr">
        <is>
          <t>李冰玉</t>
        </is>
      </c>
      <c r="F773" s="15" t="inlineStr">
        <is>
          <t>18764962940-7786</t>
        </is>
      </c>
      <c r="G773" s="15" t="inlineStr">
        <is>
          <t>山东省 临沂市 兰山区 金雀山街道沂蒙路189号五金站家属院菜鸟驿站</t>
        </is>
      </c>
      <c r="H773" s="15" t="inlineStr">
        <is>
          <t>2026-02-06</t>
        </is>
      </c>
      <c r="I773" s="15" t="inlineStr">
        <is>
          <t>P25250100405</t>
        </is>
      </c>
      <c r="J773" s="15" t="inlineStr">
        <is>
          <t>樱桃木窄柜 |樱桃木1米餐边柜</t>
        </is>
      </c>
      <c r="K773" s="15" t="inlineStr">
        <is>
          <t>窄柜-整柜洞石背板-1.2米</t>
        </is>
      </c>
      <c r="L773" s="15" t="inlineStr">
        <is>
          <t>否</t>
        </is>
      </c>
      <c r="M773" s="15" t="inlineStr">
        <is>
          <t>1</t>
        </is>
      </c>
      <c r="N773" s="15" t="n"/>
      <c r="O773" s="15" t="inlineStr">
        <is>
          <t>壹米滴答快运</t>
        </is>
      </c>
      <c r="P773" s="15" t="inlineStr">
        <is>
          <t>700899106571</t>
        </is>
      </c>
      <c r="Q773" s="15" t="inlineStr">
        <is>
          <t>P50490048322</t>
        </is>
      </c>
      <c r="R773" s="15">
        <f>IFERROR(SUMPRODUCT(('2-定价总表'!$A$3:$A$493="PPS"&amp;MID(I773,2,99))*('2-定价总表'!$C$3:$C$493=K773)*('2-定价总表'!$T$3:$T$493))*IF(M773="",1,M773),"")</f>
        <v/>
      </c>
      <c r="S773" s="15" t="n">
        <v>5318.54</v>
      </c>
      <c r="T773" s="15" t="n">
        <v>339</v>
      </c>
      <c r="U773" s="15" t="n">
        <v>76</v>
      </c>
      <c r="V773" s="15" t="n">
        <v>105</v>
      </c>
      <c r="W773" s="15" t="n">
        <v>0</v>
      </c>
      <c r="X773" s="15" t="n">
        <v>200</v>
      </c>
      <c r="Y773" s="90" t="n"/>
      <c r="Z773" s="15" t="n">
        <v>70</v>
      </c>
      <c r="AA773" s="15" t="n">
        <v>0</v>
      </c>
      <c r="AB773" s="15">
        <f>SUM(S773:AA773)</f>
        <v/>
      </c>
      <c r="AC773" s="15" t="inlineStr">
        <is>
          <t>5728.95</t>
        </is>
      </c>
      <c r="AD773" s="15">
        <f>AC773*0.006</f>
        <v/>
      </c>
      <c r="AE773" s="15">
        <f>AC773*0.02</f>
        <v/>
      </c>
      <c r="AF773" s="15">
        <f>AC773-AD773-AE773</f>
        <v/>
      </c>
      <c r="AG773" s="15" t="n"/>
      <c r="AH773" s="15" t="n"/>
      <c r="AI773" s="15">
        <f>SUM(AG773:AH773)</f>
        <v/>
      </c>
      <c r="AJ773" s="15">
        <f>AF773-AB773+AG773+AH773</f>
        <v/>
      </c>
      <c r="AK773" s="15">
        <f>IF(C773="是","杭州","江西工厂")</f>
        <v/>
      </c>
      <c r="AL773" s="6" t="inlineStr">
        <is>
          <t>交易成功</t>
        </is>
      </c>
      <c r="AM773" s="93" t="inlineStr">
        <is>
          <t>2026021111120520426700788095580</t>
        </is>
      </c>
      <c r="AN773" s="15" t="inlineStr">
        <is>
          <t>没有申请退款</t>
        </is>
      </c>
      <c r="AO773" s="15" t="n">
        <v>0</v>
      </c>
      <c r="AP773" s="15" t="n"/>
      <c r="AQ773" s="6" t="n"/>
      <c r="AR773" t="inlineStr">
        <is>
          <t>[待填]成本/费用字段</t>
        </is>
      </c>
    </row>
    <row r="774" ht="24" customHeight="1">
      <c r="A774" s="16" t="inlineStr">
        <is>
          <t>淘宝</t>
        </is>
      </c>
      <c r="B774" s="14" t="inlineStr">
        <is>
          <t>3164150282495397568</t>
        </is>
      </c>
      <c r="C774" s="14" t="inlineStr">
        <is>
          <t>非已记录补单</t>
        </is>
      </c>
      <c r="D774" s="16" t="inlineStr">
        <is>
          <t>2026-01-04</t>
        </is>
      </c>
      <c r="E774" s="16" t="inlineStr">
        <is>
          <t>林先生</t>
        </is>
      </c>
      <c r="F774" s="16" t="inlineStr">
        <is>
          <t>18649624307-8633</t>
        </is>
      </c>
      <c r="G774" s="16" t="inlineStr">
        <is>
          <t>福建省 厦门市 思明区 嘉莲街道莲秀里鹭江新城一期南门9#903</t>
        </is>
      </c>
      <c r="H774" s="16" t="inlineStr">
        <is>
          <t>2026-01-06</t>
        </is>
      </c>
      <c r="I774" s="16" t="inlineStr">
        <is>
          <t>P24210070901</t>
        </is>
      </c>
      <c r="J774" s="16" t="inlineStr">
        <is>
          <t>榉木岩板餐桌 |榉木三角腿岩板餐桌</t>
        </is>
      </c>
      <c r="K774" s="16" t="inlineStr">
        <is>
          <t>榉木餐桌-1.2米</t>
        </is>
      </c>
      <c r="L774" s="16" t="inlineStr">
        <is>
          <t>否</t>
        </is>
      </c>
      <c r="M774" s="16" t="inlineStr">
        <is>
          <t>1</t>
        </is>
      </c>
      <c r="N774" s="16" t="n"/>
      <c r="O774" s="16" t="inlineStr">
        <is>
          <t>壹米滴答快运</t>
        </is>
      </c>
      <c r="P774" s="16" t="inlineStr">
        <is>
          <t>700897664432</t>
        </is>
      </c>
      <c r="Q774" s="16" t="inlineStr">
        <is>
          <t>P50283078045</t>
        </is>
      </c>
      <c r="R774" s="16">
        <f>IFERROR(SUMPRODUCT(('2-定价总表'!$A$3:$A$493="PPS"&amp;MID(I774,2,99))*('2-定价总表'!$C$3:$C$493=K774)*('2-定价总表'!$T$3:$T$493))*IF(M774="",1,M774),"")</f>
        <v/>
      </c>
      <c r="S774" s="16" t="n">
        <v>2055.5</v>
      </c>
      <c r="T774" s="16" t="n">
        <v>138</v>
      </c>
      <c r="U774" s="16" t="n">
        <v>35</v>
      </c>
      <c r="V774" s="16" t="n">
        <v>100</v>
      </c>
      <c r="W774" s="16" t="n">
        <v>0</v>
      </c>
      <c r="X774" s="16" t="n">
        <v>0</v>
      </c>
      <c r="Y774" s="90" t="n"/>
      <c r="Z774" s="16" t="n">
        <v>0</v>
      </c>
      <c r="AA774" s="16" t="n">
        <v>0</v>
      </c>
      <c r="AB774" s="16">
        <f>SUM(S774:AA774)</f>
        <v/>
      </c>
      <c r="AC774" s="16" t="inlineStr">
        <is>
          <t>2699.46</t>
        </is>
      </c>
      <c r="AD774" s="16">
        <f>AC774*0.006</f>
        <v/>
      </c>
      <c r="AE774" s="16">
        <f>AC774*0.02</f>
        <v/>
      </c>
      <c r="AF774" s="16">
        <f>AC774-AD774-AE774</f>
        <v/>
      </c>
      <c r="AG774" s="16" t="n"/>
      <c r="AH774" s="16" t="n"/>
      <c r="AI774" s="16">
        <f>SUM(AG774:AH774)</f>
        <v/>
      </c>
      <c r="AJ774" s="16">
        <f>AF774-AB774+AG774+AH774</f>
        <v/>
      </c>
      <c r="AK774" s="16">
        <f>IF(C774="是","杭州","江西工厂")</f>
        <v/>
      </c>
      <c r="AL774" s="9" t="inlineStr">
        <is>
          <t>交易成功</t>
        </is>
      </c>
      <c r="AM774" s="93" t="inlineStr">
        <is>
          <t>2026012511120520426700005021830</t>
        </is>
      </c>
      <c r="AN774" s="16" t="inlineStr">
        <is>
          <t>没有申请退款</t>
        </is>
      </c>
      <c r="AO774" s="16" t="n">
        <v>0</v>
      </c>
      <c r="AP774" s="16" t="n"/>
      <c r="AQ774" s="9" t="n"/>
      <c r="AR774" t="inlineStr">
        <is>
          <t>[待填]成本/费用字段</t>
        </is>
      </c>
    </row>
    <row r="775" ht="48" customHeight="1">
      <c r="A775" s="15" t="inlineStr">
        <is>
          <t>淘宝</t>
        </is>
      </c>
      <c r="B775" s="14" t="inlineStr">
        <is>
          <t>4987718031735486210</t>
        </is>
      </c>
      <c r="C775" s="14" t="inlineStr">
        <is>
          <t>非已记录补单</t>
        </is>
      </c>
      <c r="D775" s="15" t="inlineStr">
        <is>
          <t>2026-01-04</t>
        </is>
      </c>
      <c r="E775" s="15" t="inlineStr">
        <is>
          <t>齐檬洋</t>
        </is>
      </c>
      <c r="F775" s="15" t="inlineStr">
        <is>
          <t>18413588743-2631</t>
        </is>
      </c>
      <c r="G775" s="15" t="inlineStr">
        <is>
          <t>浙江省 台州市 天台县 赤城街道九峰村叶家井42号</t>
        </is>
      </c>
      <c r="H775" s="15" t="inlineStr">
        <is>
          <t>2026-02-06</t>
        </is>
      </c>
      <c r="I775" s="15" t="inlineStr">
        <is>
          <t>P24250080801</t>
        </is>
      </c>
      <c r="J775" s="15" t="inlineStr">
        <is>
          <t>洞石餐边柜 |樱桃木洞石餐边大柜 |樱桃木洞石模块餐边柜</t>
        </is>
      </c>
      <c r="K775" s="15" t="inlineStr">
        <is>
          <t>洞石餐边柜-洞石整柜2.1米（多抽组合）（分类抽屉+玻璃移门+开门）</t>
        </is>
      </c>
      <c r="L775" s="15" t="inlineStr">
        <is>
          <t>是</t>
        </is>
      </c>
      <c r="M775" s="15" t="inlineStr">
        <is>
          <t>1</t>
        </is>
      </c>
      <c r="N775" s="15" t="n"/>
      <c r="O775" s="15" t="inlineStr">
        <is>
          <t>壹米滴答快运</t>
        </is>
      </c>
      <c r="P775" s="15" t="inlineStr">
        <is>
          <t>700899106656</t>
        </is>
      </c>
      <c r="Q775" s="15" t="inlineStr">
        <is>
          <t>P50475511530</t>
        </is>
      </c>
      <c r="R775" s="15">
        <f>IFERROR(SUMPRODUCT(('2-定价总表'!$A$3:$A$493="PPS"&amp;MID(I775,2,99))*('2-定价总表'!$C$3:$C$493=K775)*('2-定价总表'!$T$3:$T$493))*IF(M775="",1,M775),"")</f>
        <v/>
      </c>
      <c r="S775" s="15" t="n">
        <v>0</v>
      </c>
      <c r="T775" s="15" t="n">
        <v>0</v>
      </c>
      <c r="U775" s="15" t="n">
        <v>0</v>
      </c>
      <c r="V775" s="15" t="n">
        <v>0</v>
      </c>
      <c r="W775" s="15" t="n">
        <v>0</v>
      </c>
      <c r="X775" s="15" t="n">
        <v>0</v>
      </c>
      <c r="Y775" s="90" t="n"/>
      <c r="Z775" s="15" t="n">
        <v>0</v>
      </c>
      <c r="AA775" s="15" t="n">
        <v>0</v>
      </c>
      <c r="AB775" s="15">
        <f>SUM(S775:AA775)</f>
        <v/>
      </c>
      <c r="AC775" s="15" t="inlineStr">
        <is>
          <t>2480.00</t>
        </is>
      </c>
      <c r="AD775" s="15">
        <f>AC775*0.006</f>
        <v/>
      </c>
      <c r="AE775" s="15">
        <f>AC775*0.02</f>
        <v/>
      </c>
      <c r="AF775" s="15">
        <f>AC775-AD775-AE775</f>
        <v/>
      </c>
      <c r="AG775" s="15" t="n"/>
      <c r="AH775" s="15" t="n"/>
      <c r="AI775" s="15">
        <f>SUM(AG775:AH775)</f>
        <v/>
      </c>
      <c r="AJ775" s="15">
        <f>AF775-AB775+AG775+AH775</f>
        <v/>
      </c>
      <c r="AK775" s="15">
        <f>IF(C775="是","杭州","江西工厂")</f>
        <v/>
      </c>
      <c r="AL775" s="6" t="inlineStr">
        <is>
          <t>交易成功</t>
        </is>
      </c>
      <c r="AM775" s="92" t="inlineStr">
        <is>
          <t>待匹配</t>
        </is>
      </c>
      <c r="AN775" s="15" t="inlineStr">
        <is>
          <t>没有申请退款</t>
        </is>
      </c>
      <c r="AO775" s="15" t="n">
        <v>0</v>
      </c>
      <c r="AP775" s="15" t="n"/>
      <c r="AQ775" s="6" t="inlineStr">
        <is>
          <t>追加上柜定制</t>
        </is>
      </c>
      <c r="AR775" t="inlineStr">
        <is>
          <t>[待填]成本/费用字段</t>
        </is>
      </c>
    </row>
    <row r="776" ht="48" customHeight="1">
      <c r="A776" s="16" t="inlineStr">
        <is>
          <t>淘宝</t>
        </is>
      </c>
      <c r="B776" s="14" t="inlineStr">
        <is>
          <t>4988088144143486210</t>
        </is>
      </c>
      <c r="C776" s="14" t="inlineStr">
        <is>
          <t>非已记录补单</t>
        </is>
      </c>
      <c r="D776" s="16" t="inlineStr">
        <is>
          <t>2026-01-04</t>
        </is>
      </c>
      <c r="E776" s="16" t="inlineStr">
        <is>
          <t>齐檬洋</t>
        </is>
      </c>
      <c r="F776" s="16" t="inlineStr">
        <is>
          <t>18413588743-2631</t>
        </is>
      </c>
      <c r="G776" s="16" t="inlineStr">
        <is>
          <t>浙江省 台州市 天台县 赤城街道九峰村叶家井42号</t>
        </is>
      </c>
      <c r="H776" s="16" t="inlineStr">
        <is>
          <t>2026-02-06</t>
        </is>
      </c>
      <c r="I776" s="16" t="inlineStr">
        <is>
          <t>P24250080801</t>
        </is>
      </c>
      <c r="J776" s="16" t="inlineStr">
        <is>
          <t>洞石餐边柜 |樱桃木洞石餐边大柜 |樱桃木洞石模块餐边柜</t>
        </is>
      </c>
      <c r="K776" s="16" t="inlineStr">
        <is>
          <t>洞石餐边柜-洞石整柜2.1米（多抽组合）（分类抽屉+玻璃移门+开门）</t>
        </is>
      </c>
      <c r="L776" s="16" t="inlineStr">
        <is>
          <t>是</t>
        </is>
      </c>
      <c r="M776" s="16" t="inlineStr">
        <is>
          <t>1</t>
        </is>
      </c>
      <c r="N776" s="16" t="n"/>
      <c r="O776" s="16" t="inlineStr">
        <is>
          <t>壹米滴答快运</t>
        </is>
      </c>
      <c r="P776" s="16" t="inlineStr">
        <is>
          <t>700899106656</t>
        </is>
      </c>
      <c r="Q776" s="16" t="inlineStr">
        <is>
          <t>P50475511530</t>
        </is>
      </c>
      <c r="R776" s="16">
        <f>IFERROR(SUMPRODUCT(('2-定价总表'!$A$3:$A$493="PPS"&amp;MID(I776,2,99))*('2-定价总表'!$C$3:$C$493=K776)*('2-定价总表'!$T$3:$T$493))*IF(M776="",1,M776),"")</f>
        <v/>
      </c>
      <c r="S776" s="16" t="n">
        <v>11472.73</v>
      </c>
      <c r="T776" s="16" t="n">
        <v>622</v>
      </c>
      <c r="U776" s="16" t="n">
        <v>195</v>
      </c>
      <c r="V776" s="16" t="n">
        <v>150</v>
      </c>
      <c r="W776" s="16" t="n">
        <v>0</v>
      </c>
      <c r="X776" s="16" t="n">
        <v>0</v>
      </c>
      <c r="Y776" s="90" t="n"/>
      <c r="Z776" s="16" t="n">
        <v>0</v>
      </c>
      <c r="AA776" s="16" t="n">
        <v>0</v>
      </c>
      <c r="AB776" s="16">
        <f>SUM(S776:AA776)</f>
        <v/>
      </c>
      <c r="AC776" s="16" t="inlineStr">
        <is>
          <t>12164.52</t>
        </is>
      </c>
      <c r="AD776" s="16">
        <f>AC776*0.006</f>
        <v/>
      </c>
      <c r="AE776" s="16">
        <f>AC776*0.02</f>
        <v/>
      </c>
      <c r="AF776" s="16">
        <f>AC776-AD776-AE776</f>
        <v/>
      </c>
      <c r="AG776" s="16" t="n"/>
      <c r="AH776" s="16" t="n"/>
      <c r="AI776" s="16">
        <f>SUM(AG776:AH776)</f>
        <v/>
      </c>
      <c r="AJ776" s="16">
        <f>AF776-AB776+AG776+AH776</f>
        <v/>
      </c>
      <c r="AK776" s="16">
        <f>IF(C776="是","杭州","江西工厂")</f>
        <v/>
      </c>
      <c r="AL776" s="9" t="inlineStr">
        <is>
          <t>交易成功</t>
        </is>
      </c>
      <c r="AM776" s="92" t="inlineStr">
        <is>
          <t>待匹配</t>
        </is>
      </c>
      <c r="AN776" s="16" t="inlineStr">
        <is>
          <t>没有申请退款</t>
        </is>
      </c>
      <c r="AO776" s="16" t="n">
        <v>0</v>
      </c>
      <c r="AP776" s="16" t="n"/>
      <c r="AQ776" s="9" t="n"/>
      <c r="AR776" t="inlineStr">
        <is>
          <t>[待填]成本/费用字段</t>
        </is>
      </c>
    </row>
    <row r="777" ht="24" customHeight="1">
      <c r="A777" s="15" t="inlineStr">
        <is>
          <t>淘宝</t>
        </is>
      </c>
      <c r="B777" s="14" t="inlineStr">
        <is>
          <t>4987476289066513830</t>
        </is>
      </c>
      <c r="C777" s="14" t="inlineStr">
        <is>
          <t>是</t>
        </is>
      </c>
      <c r="D777" s="15" t="inlineStr">
        <is>
          <t>2026-01-03</t>
        </is>
      </c>
      <c r="E777" s="15" t="inlineStr">
        <is>
          <t>未知</t>
        </is>
      </c>
      <c r="F777" s="15" t="inlineStr">
        <is>
          <t>未知</t>
        </is>
      </c>
      <c r="G777" s="15" t="inlineStr">
        <is>
          <t>未知</t>
        </is>
      </c>
      <c r="H777" s="15" t="inlineStr">
        <is>
          <t>2026-01-04</t>
        </is>
      </c>
      <c r="I777" s="15" t="inlineStr">
        <is>
          <t>P25250120415</t>
        </is>
      </c>
      <c r="J777" s="15" t="inlineStr">
        <is>
          <t>黑胡桃木基础餐边柜 |黑胡桃木鎏金餐边柜</t>
        </is>
      </c>
      <c r="K777" s="15" t="inlineStr">
        <is>
          <t>鎏金柜-下柜-2.1米</t>
        </is>
      </c>
      <c r="L777" s="15" t="inlineStr">
        <is>
          <t>否</t>
        </is>
      </c>
      <c r="M777" s="15" t="inlineStr">
        <is>
          <t>1</t>
        </is>
      </c>
      <c r="N777" s="15" t="n"/>
      <c r="O777" s="15" t="inlineStr">
        <is>
          <t>圆通速递</t>
        </is>
      </c>
      <c r="P777" s="15" t="inlineStr">
        <is>
          <t>YT2539866293514</t>
        </is>
      </c>
      <c r="Q777" s="15" t="n"/>
      <c r="R777" s="15">
        <f>IFERROR(SUMPRODUCT(('2-定价总表'!$A$3:$A$493="PPS"&amp;MID(I777,2,99))*('2-定价总表'!$C$3:$C$493=K777)*('2-定价总表'!$T$3:$T$493))*IF(M777="",1,M777),"")</f>
        <v/>
      </c>
      <c r="S777" s="49" t="n"/>
      <c r="T777" s="15" t="n"/>
      <c r="U777" s="15" t="n"/>
      <c r="V777" s="15" t="n"/>
      <c r="W777" s="15" t="n"/>
      <c r="X777" s="15" t="n"/>
      <c r="Y777" s="15" t="n"/>
      <c r="Z777" s="15" t="n"/>
      <c r="AA777" s="15" t="n"/>
      <c r="AB777" s="15">
        <f>SUM(S777:AA777)</f>
        <v/>
      </c>
      <c r="AC777" s="15" t="inlineStr">
        <is>
          <t>16.00</t>
        </is>
      </c>
      <c r="AD777" s="15">
        <f>AC777*0.006</f>
        <v/>
      </c>
      <c r="AE777" s="15">
        <f>AC777*0.02</f>
        <v/>
      </c>
      <c r="AF777" s="15">
        <f>AC777-AD777-AE777</f>
        <v/>
      </c>
      <c r="AG777" s="15" t="n"/>
      <c r="AH777" s="15" t="n"/>
      <c r="AI777" s="15">
        <f>SUM(AG777:AH777)</f>
        <v/>
      </c>
      <c r="AJ777" s="15">
        <f>AF777-AB777+AG777+AH777</f>
        <v/>
      </c>
      <c r="AK777" s="15">
        <f>IF(C777="是","杭州","江西工厂")</f>
        <v/>
      </c>
      <c r="AL777" s="6" t="inlineStr">
        <is>
          <t>交易成功</t>
        </is>
      </c>
      <c r="AM777" s="92" t="inlineStr">
        <is>
          <t>待匹配</t>
        </is>
      </c>
      <c r="AN777" s="15" t="inlineStr">
        <is>
          <t>没有申请退款</t>
        </is>
      </c>
      <c r="AO777" s="15" t="n">
        <v>0</v>
      </c>
      <c r="AP777" s="15" t="n"/>
      <c r="AQ777" s="6" t="n"/>
      <c r="AR777" t="inlineStr">
        <is>
          <t>✓</t>
        </is>
      </c>
    </row>
    <row r="778" ht="24" customHeight="1">
      <c r="A778" s="16" t="inlineStr">
        <is>
          <t>淘宝</t>
        </is>
      </c>
      <c r="B778" s="14" t="inlineStr">
        <is>
          <t>3162032187242471293</t>
        </is>
      </c>
      <c r="C778" s="14" t="inlineStr">
        <is>
          <t>是</t>
        </is>
      </c>
      <c r="D778" s="16" t="inlineStr">
        <is>
          <t>2026-01-03</t>
        </is>
      </c>
      <c r="E778" s="16" t="inlineStr">
        <is>
          <t>未知</t>
        </is>
      </c>
      <c r="F778" s="16" t="inlineStr">
        <is>
          <t>未知</t>
        </is>
      </c>
      <c r="G778" s="16" t="inlineStr">
        <is>
          <t>未知</t>
        </is>
      </c>
      <c r="H778" s="16" t="inlineStr">
        <is>
          <t>2026-01-04</t>
        </is>
      </c>
      <c r="I778" s="16" t="inlineStr">
        <is>
          <t>P25250120415</t>
        </is>
      </c>
      <c r="J778" s="16" t="inlineStr">
        <is>
          <t>黑胡桃木基础餐边柜 |黑胡桃木鎏金餐边柜</t>
        </is>
      </c>
      <c r="K778" s="16" t="inlineStr">
        <is>
          <t>鎏金柜-下柜-2.1米</t>
        </is>
      </c>
      <c r="L778" s="16" t="inlineStr">
        <is>
          <t>否</t>
        </is>
      </c>
      <c r="M778" s="16" t="inlineStr">
        <is>
          <t>1</t>
        </is>
      </c>
      <c r="N778" s="16" t="n"/>
      <c r="O778" s="16" t="inlineStr">
        <is>
          <t>圆通速递</t>
        </is>
      </c>
      <c r="P778" s="16" t="inlineStr">
        <is>
          <t>YT2539866292825</t>
        </is>
      </c>
      <c r="Q778" s="16" t="n"/>
      <c r="R778" s="16">
        <f>IFERROR(SUMPRODUCT(('2-定价总表'!$A$3:$A$493="PPS"&amp;MID(I778,2,99))*('2-定价总表'!$C$3:$C$493=K778)*('2-定价总表'!$T$3:$T$493))*IF(M778="",1,M778),"")</f>
        <v/>
      </c>
      <c r="S778" s="49" t="n"/>
      <c r="T778" s="16" t="n"/>
      <c r="U778" s="16" t="n"/>
      <c r="V778" s="16" t="n"/>
      <c r="W778" s="16" t="n"/>
      <c r="X778" s="16" t="n"/>
      <c r="Y778" s="16" t="n"/>
      <c r="Z778" s="16" t="n"/>
      <c r="AA778" s="16" t="n"/>
      <c r="AB778" s="16">
        <f>SUM(S778:AA778)</f>
        <v/>
      </c>
      <c r="AC778" s="16" t="inlineStr">
        <is>
          <t>18.00</t>
        </is>
      </c>
      <c r="AD778" s="16">
        <f>AC778*0.006</f>
        <v/>
      </c>
      <c r="AE778" s="16">
        <f>AC778*0.02</f>
        <v/>
      </c>
      <c r="AF778" s="16">
        <f>AC778-AD778-AE778</f>
        <v/>
      </c>
      <c r="AG778" s="16" t="n"/>
      <c r="AH778" s="16" t="n"/>
      <c r="AI778" s="16">
        <f>SUM(AG778:AH778)</f>
        <v/>
      </c>
      <c r="AJ778" s="16">
        <f>AF778-AB778+AG778+AH778</f>
        <v/>
      </c>
      <c r="AK778" s="16">
        <f>IF(C778="是","杭州","江西工厂")</f>
        <v/>
      </c>
      <c r="AL778" s="9" t="inlineStr">
        <is>
          <t>交易成功</t>
        </is>
      </c>
      <c r="AM778" s="92" t="inlineStr">
        <is>
          <t>待匹配</t>
        </is>
      </c>
      <c r="AN778" s="16" t="inlineStr">
        <is>
          <t>没有申请退款</t>
        </is>
      </c>
      <c r="AO778" s="16" t="n">
        <v>0</v>
      </c>
      <c r="AP778" s="16" t="n"/>
      <c r="AQ778" s="9" t="n"/>
      <c r="AR778" t="inlineStr">
        <is>
          <t>✓</t>
        </is>
      </c>
    </row>
    <row r="779" ht="24" customHeight="1">
      <c r="A779" s="15" t="inlineStr">
        <is>
          <t>淘宝</t>
        </is>
      </c>
      <c r="B779" s="14" t="inlineStr">
        <is>
          <t>3162094682832471293</t>
        </is>
      </c>
      <c r="C779" s="14" t="inlineStr">
        <is>
          <t>是</t>
        </is>
      </c>
      <c r="D779" s="15" t="inlineStr">
        <is>
          <t>2026-01-03</t>
        </is>
      </c>
      <c r="E779" s="15" t="inlineStr">
        <is>
          <t>李丽</t>
        </is>
      </c>
      <c r="F779" s="15" t="inlineStr">
        <is>
          <t>18418974801-1374</t>
        </is>
      </c>
      <c r="G779" s="15" t="inlineStr">
        <is>
          <t>重庆 重庆市 万州区 周家坝街道康德天子湖1栋</t>
        </is>
      </c>
      <c r="H779" s="15" t="n"/>
      <c r="I779" s="15" t="inlineStr">
        <is>
          <t>P25250120415</t>
        </is>
      </c>
      <c r="J779" s="15" t="inlineStr">
        <is>
          <t>黑胡桃木基础餐边柜 |黑胡桃木鎏金餐边柜</t>
        </is>
      </c>
      <c r="K779" s="15" t="inlineStr">
        <is>
          <t>鎏金柜-下柜-2.1米</t>
        </is>
      </c>
      <c r="L779" s="15" t="n"/>
      <c r="M779" s="15" t="inlineStr">
        <is>
          <t>1</t>
        </is>
      </c>
      <c r="N779" s="15" t="n"/>
      <c r="O779" s="15" t="n"/>
      <c r="P779" s="15" t="n"/>
      <c r="Q779" s="15" t="n"/>
      <c r="R779" s="15">
        <f>IFERROR(SUMPRODUCT(('2-定价总表'!$A$3:$A$493="PPS"&amp;MID(I779,2,99))*('2-定价总表'!$C$3:$C$493=K779)*('2-定价总表'!$T$3:$T$493))*IF(M779="",1,M779),"")</f>
        <v/>
      </c>
      <c r="S779" s="49" t="n"/>
      <c r="T779" s="15" t="n"/>
      <c r="U779" s="15" t="n"/>
      <c r="V779" s="15" t="n"/>
      <c r="W779" s="15" t="n"/>
      <c r="X779" s="15" t="n"/>
      <c r="Y779" s="15" t="n"/>
      <c r="Z779" s="15" t="n"/>
      <c r="AA779" s="15" t="n"/>
      <c r="AB779" s="15">
        <f>SUM(S779:AA779)</f>
        <v/>
      </c>
      <c r="AC779" s="15" t="n"/>
      <c r="AD779" s="15">
        <f>AC779*0.006</f>
        <v/>
      </c>
      <c r="AE779" s="15">
        <f>AC779*0.02</f>
        <v/>
      </c>
      <c r="AF779" s="15">
        <f>AC779-AD779-AE779</f>
        <v/>
      </c>
      <c r="AG779" s="15" t="n"/>
      <c r="AH779" s="15" t="n"/>
      <c r="AI779" s="15">
        <f>SUM(AG779:AH779)</f>
        <v/>
      </c>
      <c r="AJ779" s="15">
        <f>AF779-AB779+AG779+AH779</f>
        <v/>
      </c>
      <c r="AK779" s="15">
        <f>IF(C779="是","杭州","江西工厂")</f>
        <v/>
      </c>
      <c r="AL779" s="6" t="inlineStr">
        <is>
          <t>交易关闭</t>
        </is>
      </c>
      <c r="AM779" s="94" t="inlineStr">
        <is>
          <t>—</t>
        </is>
      </c>
      <c r="AN779" s="15" t="inlineStr">
        <is>
          <t>没有申请退款</t>
        </is>
      </c>
      <c r="AO779" s="15" t="n">
        <v>0</v>
      </c>
      <c r="AP779" s="15" t="n"/>
      <c r="AQ779" s="6" t="n"/>
      <c r="AR779" t="inlineStr">
        <is>
          <t>✓</t>
        </is>
      </c>
    </row>
    <row r="780" ht="24" customHeight="1">
      <c r="A780" s="16" t="inlineStr">
        <is>
          <t>淘宝</t>
        </is>
      </c>
      <c r="B780" s="14" t="inlineStr">
        <is>
          <t>4986838191069952344</t>
        </is>
      </c>
      <c r="C780" s="14" t="inlineStr">
        <is>
          <t>非已记录补单</t>
        </is>
      </c>
      <c r="D780" s="16" t="inlineStr">
        <is>
          <t>2026-01-03</t>
        </is>
      </c>
      <c r="E780" s="16" t="inlineStr">
        <is>
          <t>马</t>
        </is>
      </c>
      <c r="F780" s="16" t="inlineStr">
        <is>
          <t>18466443053-4138</t>
        </is>
      </c>
      <c r="G780" s="16" t="inlineStr">
        <is>
          <t>河南省 郑州市 中原区  翠竹街石佛祥园7-1402</t>
        </is>
      </c>
      <c r="H780" s="16" t="inlineStr">
        <is>
          <t>2026-02-07</t>
        </is>
      </c>
      <c r="I780" s="16" t="inlineStr">
        <is>
          <t>P25250130420</t>
        </is>
      </c>
      <c r="J780" s="16" t="inlineStr">
        <is>
          <t>黑胡桃木太空舱餐边柜 |黑胡桃木曜黑餐边柜</t>
        </is>
      </c>
      <c r="K780" s="16" t="inlineStr">
        <is>
          <t>曜黑柜-下柜-2.1米</t>
        </is>
      </c>
      <c r="L780" s="16" t="inlineStr">
        <is>
          <t>是</t>
        </is>
      </c>
      <c r="M780" s="16" t="inlineStr">
        <is>
          <t>1</t>
        </is>
      </c>
      <c r="N780" s="16" t="n"/>
      <c r="O780" s="16" t="inlineStr">
        <is>
          <t>壹米滴答快运</t>
        </is>
      </c>
      <c r="P780" s="16" t="inlineStr">
        <is>
          <t>700899106617</t>
        </is>
      </c>
      <c r="Q780" s="16" t="inlineStr">
        <is>
          <t>P50730369370</t>
        </is>
      </c>
      <c r="R780" s="16">
        <f>IFERROR(SUMPRODUCT(('2-定价总表'!$A$3:$A$493="PPS"&amp;MID(I780,2,99))*('2-定价总表'!$C$3:$C$493=K780)*('2-定价总表'!$T$3:$T$493))*IF(M780="",1,M780),"")</f>
        <v/>
      </c>
      <c r="S780" s="16" t="n">
        <v>12013.18</v>
      </c>
      <c r="T780" s="16" t="n">
        <v>608</v>
      </c>
      <c r="U780" s="16" t="n">
        <v>126</v>
      </c>
      <c r="V780" s="16" t="n">
        <v>280</v>
      </c>
      <c r="W780" s="16" t="n">
        <v>0</v>
      </c>
      <c r="X780" s="16" t="n">
        <v>0</v>
      </c>
      <c r="Y780" s="90" t="n"/>
      <c r="Z780" s="16" t="n">
        <v>0</v>
      </c>
      <c r="AA780" s="16" t="n">
        <v>0</v>
      </c>
      <c r="AB780" s="16">
        <f>SUM(S780:AA780)</f>
        <v/>
      </c>
      <c r="AC780" s="16" t="inlineStr">
        <is>
          <t>15200.00</t>
        </is>
      </c>
      <c r="AD780" s="16">
        <f>AC780*0.006</f>
        <v/>
      </c>
      <c r="AE780" s="16">
        <f>AC780*0.02</f>
        <v/>
      </c>
      <c r="AF780" s="16">
        <f>AC780-AD780-AE780</f>
        <v/>
      </c>
      <c r="AG780" s="16" t="n"/>
      <c r="AH780" s="16" t="n"/>
      <c r="AI780" s="16">
        <f>SUM(AG780:AH780)</f>
        <v/>
      </c>
      <c r="AJ780" s="16">
        <f>AF780-AB780+AG780+AH780</f>
        <v/>
      </c>
      <c r="AK780" s="16">
        <f>IF(C780="是","杭州","江西工厂")</f>
        <v/>
      </c>
      <c r="AL780" s="9" t="inlineStr">
        <is>
          <t>交易成功</t>
        </is>
      </c>
      <c r="AM780" s="93" t="inlineStr">
        <is>
          <t>2026032111120520426700173772310</t>
        </is>
      </c>
      <c r="AN780" s="16" t="inlineStr">
        <is>
          <t>没有申请退款</t>
        </is>
      </c>
      <c r="AO780" s="16" t="n">
        <v>0</v>
      </c>
      <c r="AP780" s="16" t="n"/>
      <c r="AQ780" s="9" t="n"/>
      <c r="AR780" t="inlineStr">
        <is>
          <t>[待填]成本/费用字段</t>
        </is>
      </c>
    </row>
    <row r="781" ht="24" customHeight="1">
      <c r="A781" s="15" t="inlineStr">
        <is>
          <t>淘宝</t>
        </is>
      </c>
      <c r="B781" s="14" t="inlineStr">
        <is>
          <t>4987151353401952344</t>
        </is>
      </c>
      <c r="C781" s="14" t="inlineStr">
        <is>
          <t>非已记录补单</t>
        </is>
      </c>
      <c r="D781" s="15" t="inlineStr">
        <is>
          <t>2026-01-03</t>
        </is>
      </c>
      <c r="E781" s="15" t="inlineStr">
        <is>
          <t>马</t>
        </is>
      </c>
      <c r="F781" s="15" t="inlineStr">
        <is>
          <t>17854187416-9636</t>
        </is>
      </c>
      <c r="G781" s="15" t="inlineStr">
        <is>
          <t>河南省 郑州市 中原区  翠竹街石佛祥园7-1402</t>
        </is>
      </c>
      <c r="H781" s="15" t="n"/>
      <c r="I781" s="15" t="inlineStr">
        <is>
          <t>P25250130420</t>
        </is>
      </c>
      <c r="J781" s="15" t="inlineStr">
        <is>
          <t>黑胡桃木太空舱餐边柜 |黑胡桃木曜黑餐边柜</t>
        </is>
      </c>
      <c r="K781" s="15" t="inlineStr">
        <is>
          <t>曜黑柜-下柜-2.1米</t>
        </is>
      </c>
      <c r="L781" s="15" t="inlineStr">
        <is>
          <t>是</t>
        </is>
      </c>
      <c r="M781" s="15" t="inlineStr">
        <is>
          <t>1</t>
        </is>
      </c>
      <c r="N781" s="15" t="n"/>
      <c r="O781" s="15" t="n"/>
      <c r="P781" s="15" t="n"/>
      <c r="Q781" s="15" t="n"/>
      <c r="R781" s="91">
        <f>IFERROR(SUMPRODUCT(('2-定价总表'!$A$3:$A$493="PPS"&amp;MID(I781,2,99))*('2-定价总表'!$C$3:$C$493=K781)*('2-定价总表'!$T$3:$T$493))*IF(M781="",1,M781),"")</f>
        <v/>
      </c>
      <c r="S781" s="90" t="e">
        <v>#N/A</v>
      </c>
      <c r="T781" s="90" t="e">
        <v>#N/A</v>
      </c>
      <c r="U781" s="90" t="e">
        <v>#N/A</v>
      </c>
      <c r="V781" s="90" t="e">
        <v>#N/A</v>
      </c>
      <c r="W781" s="90" t="n"/>
      <c r="X781" s="90" t="n"/>
      <c r="Y781" s="90" t="n"/>
      <c r="Z781" s="90" t="n"/>
      <c r="AA781" s="90" t="n"/>
      <c r="AB781" s="15">
        <f>SUM(S781:AA781)</f>
        <v/>
      </c>
      <c r="AC781" s="15" t="n"/>
      <c r="AD781" s="15">
        <f>AC781*0.006</f>
        <v/>
      </c>
      <c r="AE781" s="15">
        <f>AC781*0.02</f>
        <v/>
      </c>
      <c r="AF781" s="15">
        <f>AC781-AD781-AE781</f>
        <v/>
      </c>
      <c r="AG781" s="15" t="n"/>
      <c r="AH781" s="15" t="n"/>
      <c r="AI781" s="15">
        <f>SUM(AG781:AH781)</f>
        <v/>
      </c>
      <c r="AJ781" s="15">
        <f>AF781-AB781+AG781+AH781</f>
        <v/>
      </c>
      <c r="AK781" s="15">
        <f>IF(C781="是","杭州","江西工厂")</f>
        <v/>
      </c>
      <c r="AL781" s="6" t="inlineStr">
        <is>
          <t>交易关闭</t>
        </is>
      </c>
      <c r="AM781" s="94" t="inlineStr">
        <is>
          <t>—</t>
        </is>
      </c>
      <c r="AN781" s="15" t="inlineStr">
        <is>
          <t>没有申请退款</t>
        </is>
      </c>
      <c r="AO781" s="15" t="n">
        <v>0</v>
      </c>
      <c r="AP781" s="15" t="n"/>
      <c r="AQ781" s="6" t="n"/>
      <c r="AR781" s="88" t="inlineStr">
        <is>
          <t>✓</t>
        </is>
      </c>
    </row>
    <row r="782" ht="48" customHeight="1">
      <c r="A782" s="16" t="inlineStr">
        <is>
          <t>淘宝</t>
        </is>
      </c>
      <c r="B782" s="14" t="inlineStr">
        <is>
          <t>4986689943273486210</t>
        </is>
      </c>
      <c r="C782" s="14" t="inlineStr">
        <is>
          <t>非已记录补单</t>
        </is>
      </c>
      <c r="D782" s="16" t="inlineStr">
        <is>
          <t>2026-01-03</t>
        </is>
      </c>
      <c r="E782" s="16" t="inlineStr">
        <is>
          <t>齐檬洋</t>
        </is>
      </c>
      <c r="F782" s="16" t="inlineStr">
        <is>
          <t>15786495710-3734</t>
        </is>
      </c>
      <c r="G782" s="16" t="inlineStr">
        <is>
          <t>浙江省 台州市 天台县 赤城街道九峰村叶家井42号</t>
        </is>
      </c>
      <c r="H782" s="16" t="n"/>
      <c r="I782" s="16" t="inlineStr">
        <is>
          <t>P24250080801</t>
        </is>
      </c>
      <c r="J782" s="16" t="inlineStr">
        <is>
          <t>洞石餐边柜 |樱桃木洞石餐边大柜 |樱桃木洞石模块餐边柜</t>
        </is>
      </c>
      <c r="K782" s="16" t="inlineStr">
        <is>
          <t>洞石餐边柜-洞石整柜2.1米（多抽组合）（分类抽屉+玻璃移门+开门）</t>
        </is>
      </c>
      <c r="L782" s="16" t="inlineStr">
        <is>
          <t>是</t>
        </is>
      </c>
      <c r="M782" s="16" t="inlineStr">
        <is>
          <t>1</t>
        </is>
      </c>
      <c r="N782" s="16" t="n"/>
      <c r="O782" s="16" t="n"/>
      <c r="P782" s="16" t="n"/>
      <c r="Q782" s="16" t="n"/>
      <c r="R782" s="91">
        <f>IFERROR(SUMPRODUCT(('2-定价总表'!$A$3:$A$493="PPS"&amp;MID(I782,2,99))*('2-定价总表'!$C$3:$C$493=K782)*('2-定价总表'!$T$3:$T$493))*IF(M782="",1,M782),"")</f>
        <v/>
      </c>
      <c r="S782" s="90" t="e">
        <v>#N/A</v>
      </c>
      <c r="T782" s="90" t="e">
        <v>#N/A</v>
      </c>
      <c r="U782" s="90" t="e">
        <v>#N/A</v>
      </c>
      <c r="V782" s="90" t="e">
        <v>#N/A</v>
      </c>
      <c r="W782" s="90" t="n"/>
      <c r="X782" s="90" t="n"/>
      <c r="Y782" s="90" t="n"/>
      <c r="Z782" s="90" t="n"/>
      <c r="AA782" s="90" t="n"/>
      <c r="AB782" s="16">
        <f>SUM(S782:AA782)</f>
        <v/>
      </c>
      <c r="AC782" s="16" t="n"/>
      <c r="AD782" s="16">
        <f>AC782*0.006</f>
        <v/>
      </c>
      <c r="AE782" s="16">
        <f>AC782*0.02</f>
        <v/>
      </c>
      <c r="AF782" s="16">
        <f>AC782-AD782-AE782</f>
        <v/>
      </c>
      <c r="AG782" s="16" t="n"/>
      <c r="AH782" s="16" t="n"/>
      <c r="AI782" s="16">
        <f>SUM(AG782:AH782)</f>
        <v/>
      </c>
      <c r="AJ782" s="16">
        <f>AF782-AB782+AG782+AH782</f>
        <v/>
      </c>
      <c r="AK782" s="16">
        <f>IF(C782="是","杭州","江西工厂")</f>
        <v/>
      </c>
      <c r="AL782" s="9" t="inlineStr">
        <is>
          <t>交易关闭</t>
        </is>
      </c>
      <c r="AM782" s="94" t="inlineStr">
        <is>
          <t>—</t>
        </is>
      </c>
      <c r="AN782" s="16" t="inlineStr">
        <is>
          <t>没有申请退款</t>
        </is>
      </c>
      <c r="AO782" s="16" t="n">
        <v>0</v>
      </c>
      <c r="AP782" s="16" t="n"/>
      <c r="AQ782" s="9" t="n"/>
      <c r="AR782" s="88" t="inlineStr">
        <is>
          <t>✓</t>
        </is>
      </c>
    </row>
    <row r="783" ht="48" customHeight="1">
      <c r="A783" s="15" t="inlineStr">
        <is>
          <t>淘宝</t>
        </is>
      </c>
      <c r="B783" s="14" t="inlineStr">
        <is>
          <t>4987055448277486210</t>
        </is>
      </c>
      <c r="C783" s="14" t="inlineStr">
        <is>
          <t>非已记录补单</t>
        </is>
      </c>
      <c r="D783" s="15" t="inlineStr">
        <is>
          <t>2026-01-03</t>
        </is>
      </c>
      <c r="E783" s="15" t="inlineStr">
        <is>
          <t>齐檬洋</t>
        </is>
      </c>
      <c r="F783" s="15" t="inlineStr">
        <is>
          <t>15786495710-3734</t>
        </is>
      </c>
      <c r="G783" s="15" t="inlineStr">
        <is>
          <t>浙江省 台州市 天台县 赤城街道九峰村叶家井42号</t>
        </is>
      </c>
      <c r="H783" s="15" t="n"/>
      <c r="I783" s="15" t="inlineStr">
        <is>
          <t>P24250080801</t>
        </is>
      </c>
      <c r="J783" s="15" t="inlineStr">
        <is>
          <t>洞石餐边柜 |樱桃木洞石餐边大柜 |樱桃木洞石模块餐边柜</t>
        </is>
      </c>
      <c r="K783" s="15" t="inlineStr">
        <is>
          <t>洞石餐边柜-洞石整柜2.1米（多抽组合）（分类抽屉+玻璃移门+开门）</t>
        </is>
      </c>
      <c r="L783" s="15" t="inlineStr">
        <is>
          <t>是</t>
        </is>
      </c>
      <c r="M783" s="15" t="inlineStr">
        <is>
          <t>1</t>
        </is>
      </c>
      <c r="N783" s="15" t="n"/>
      <c r="O783" s="15" t="n"/>
      <c r="P783" s="15" t="n"/>
      <c r="Q783" s="15" t="n"/>
      <c r="R783" s="91">
        <f>IFERROR(SUMPRODUCT(('2-定价总表'!$A$3:$A$493="PPS"&amp;MID(I783,2,99))*('2-定价总表'!$C$3:$C$493=K783)*('2-定价总表'!$T$3:$T$493))*IF(M783="",1,M783),"")</f>
        <v/>
      </c>
      <c r="S783" s="90" t="e">
        <v>#N/A</v>
      </c>
      <c r="T783" s="90" t="e">
        <v>#N/A</v>
      </c>
      <c r="U783" s="90" t="e">
        <v>#N/A</v>
      </c>
      <c r="V783" s="90" t="e">
        <v>#N/A</v>
      </c>
      <c r="W783" s="90" t="n"/>
      <c r="X783" s="90" t="n"/>
      <c r="Y783" s="90" t="n"/>
      <c r="Z783" s="90" t="n"/>
      <c r="AA783" s="90" t="n"/>
      <c r="AB783" s="15">
        <f>SUM(S783:AA783)</f>
        <v/>
      </c>
      <c r="AC783" s="15" t="n"/>
      <c r="AD783" s="15">
        <f>AC783*0.006</f>
        <v/>
      </c>
      <c r="AE783" s="15">
        <f>AC783*0.02</f>
        <v/>
      </c>
      <c r="AF783" s="15">
        <f>AC783-AD783-AE783</f>
        <v/>
      </c>
      <c r="AG783" s="15" t="n"/>
      <c r="AH783" s="15" t="n"/>
      <c r="AI783" s="15">
        <f>SUM(AG783:AH783)</f>
        <v/>
      </c>
      <c r="AJ783" s="15">
        <f>AF783-AB783+AG783+AH783</f>
        <v/>
      </c>
      <c r="AK783" s="15">
        <f>IF(C783="是","杭州","江西工厂")</f>
        <v/>
      </c>
      <c r="AL783" s="6" t="inlineStr">
        <is>
          <t>交易关闭</t>
        </is>
      </c>
      <c r="AM783" s="94" t="inlineStr">
        <is>
          <t>—</t>
        </is>
      </c>
      <c r="AN783" s="15" t="inlineStr">
        <is>
          <t>没有申请退款</t>
        </is>
      </c>
      <c r="AO783" s="15" t="n">
        <v>0</v>
      </c>
      <c r="AP783" s="15" t="n"/>
      <c r="AQ783" s="6" t="n"/>
      <c r="AR783" s="88" t="inlineStr">
        <is>
          <t>✓</t>
        </is>
      </c>
    </row>
    <row r="784" ht="48" customHeight="1">
      <c r="A784" s="16" t="inlineStr">
        <is>
          <t>淘宝</t>
        </is>
      </c>
      <c r="B784" s="14" t="inlineStr">
        <is>
          <t>4986653655965486210</t>
        </is>
      </c>
      <c r="C784" s="14" t="inlineStr">
        <is>
          <t>非已记录补单</t>
        </is>
      </c>
      <c r="D784" s="16" t="inlineStr">
        <is>
          <t>2026-01-03</t>
        </is>
      </c>
      <c r="E784" s="16" t="inlineStr">
        <is>
          <t>齐檬洋</t>
        </is>
      </c>
      <c r="F784" s="16" t="inlineStr">
        <is>
          <t>15786495710-3734</t>
        </is>
      </c>
      <c r="G784" s="16" t="inlineStr">
        <is>
          <t>浙江省 台州市 天台县 赤城街道九峰村叶家井42号</t>
        </is>
      </c>
      <c r="H784" s="16" t="n"/>
      <c r="I784" s="16" t="inlineStr">
        <is>
          <t>P24250080801</t>
        </is>
      </c>
      <c r="J784" s="16" t="inlineStr">
        <is>
          <t>洞石餐边柜 |樱桃木洞石餐边大柜 |樱桃木洞石模块餐边柜</t>
        </is>
      </c>
      <c r="K784" s="16" t="inlineStr">
        <is>
          <t>洞石餐边柜-洞石整柜2.1米（多抽组合）（分类抽屉+玻璃移门+开门）</t>
        </is>
      </c>
      <c r="L784" s="16" t="inlineStr">
        <is>
          <t>是</t>
        </is>
      </c>
      <c r="M784" s="16" t="inlineStr">
        <is>
          <t>1</t>
        </is>
      </c>
      <c r="N784" s="16" t="n"/>
      <c r="O784" s="16" t="n"/>
      <c r="P784" s="16" t="n"/>
      <c r="Q784" s="16" t="n"/>
      <c r="R784" s="91">
        <f>IFERROR(SUMPRODUCT(('2-定价总表'!$A$3:$A$493="PPS"&amp;MID(I784,2,99))*('2-定价总表'!$C$3:$C$493=K784)*('2-定价总表'!$T$3:$T$493))*IF(M784="",1,M784),"")</f>
        <v/>
      </c>
      <c r="S784" s="90" t="e">
        <v>#N/A</v>
      </c>
      <c r="T784" s="90" t="e">
        <v>#N/A</v>
      </c>
      <c r="U784" s="90" t="e">
        <v>#N/A</v>
      </c>
      <c r="V784" s="90" t="e">
        <v>#N/A</v>
      </c>
      <c r="W784" s="90" t="n"/>
      <c r="X784" s="90" t="n"/>
      <c r="Y784" s="90" t="n"/>
      <c r="Z784" s="90" t="n"/>
      <c r="AA784" s="90" t="n"/>
      <c r="AB784" s="16">
        <f>SUM(S784:AA784)</f>
        <v/>
      </c>
      <c r="AC784" s="16" t="n"/>
      <c r="AD784" s="16">
        <f>AC784*0.006</f>
        <v/>
      </c>
      <c r="AE784" s="16">
        <f>AC784*0.02</f>
        <v/>
      </c>
      <c r="AF784" s="16">
        <f>AC784-AD784-AE784</f>
        <v/>
      </c>
      <c r="AG784" s="16" t="n"/>
      <c r="AH784" s="16" t="n"/>
      <c r="AI784" s="16">
        <f>SUM(AG784:AH784)</f>
        <v/>
      </c>
      <c r="AJ784" s="16">
        <f>AF784-AB784+AG784+AH784</f>
        <v/>
      </c>
      <c r="AK784" s="16">
        <f>IF(C784="是","杭州","江西工厂")</f>
        <v/>
      </c>
      <c r="AL784" s="9" t="inlineStr">
        <is>
          <t>交易关闭</t>
        </is>
      </c>
      <c r="AM784" s="94" t="inlineStr">
        <is>
          <t>—</t>
        </is>
      </c>
      <c r="AN784" s="16" t="inlineStr">
        <is>
          <t>没有申请退款</t>
        </is>
      </c>
      <c r="AO784" s="16" t="n">
        <v>0</v>
      </c>
      <c r="AP784" s="16" t="n"/>
      <c r="AQ784" s="9" t="n"/>
      <c r="AR784" s="88" t="inlineStr">
        <is>
          <t>✓</t>
        </is>
      </c>
    </row>
    <row r="785" ht="48" customHeight="1">
      <c r="A785" s="15" t="inlineStr">
        <is>
          <t>淘宝</t>
        </is>
      </c>
      <c r="B785" s="14" t="inlineStr">
        <is>
          <t>4986749882509486210</t>
        </is>
      </c>
      <c r="C785" s="14" t="inlineStr">
        <is>
          <t>非已记录补单</t>
        </is>
      </c>
      <c r="D785" s="15" t="inlineStr">
        <is>
          <t>2026-01-03</t>
        </is>
      </c>
      <c r="E785" s="15" t="inlineStr">
        <is>
          <t>齐檬洋</t>
        </is>
      </c>
      <c r="F785" s="15" t="inlineStr">
        <is>
          <t>15786495710-3734</t>
        </is>
      </c>
      <c r="G785" s="15" t="inlineStr">
        <is>
          <t>浙江省 台州市 天台县 赤城街道九峰村叶家井42号</t>
        </is>
      </c>
      <c r="H785" s="15" t="n"/>
      <c r="I785" s="15" t="inlineStr">
        <is>
          <t>P24250080801</t>
        </is>
      </c>
      <c r="J785" s="15" t="inlineStr">
        <is>
          <t>洞石餐边柜 |樱桃木洞石餐边大柜 |樱桃木洞石模块餐边柜</t>
        </is>
      </c>
      <c r="K785" s="15" t="inlineStr">
        <is>
          <t>洞石餐边柜-洞石整柜2.1米（多抽组合）（分类抽屉+玻璃移门+开门）</t>
        </is>
      </c>
      <c r="L785" s="15" t="inlineStr">
        <is>
          <t>是</t>
        </is>
      </c>
      <c r="M785" s="15" t="inlineStr">
        <is>
          <t>1</t>
        </is>
      </c>
      <c r="N785" s="15" t="n"/>
      <c r="O785" s="15" t="n"/>
      <c r="P785" s="15" t="n"/>
      <c r="Q785" s="15" t="n"/>
      <c r="R785" s="91">
        <f>IFERROR(SUMPRODUCT(('2-定价总表'!$A$3:$A$493="PPS"&amp;MID(I785,2,99))*('2-定价总表'!$C$3:$C$493=K785)*('2-定价总表'!$T$3:$T$493))*IF(M785="",1,M785),"")</f>
        <v/>
      </c>
      <c r="S785" s="90" t="e">
        <v>#N/A</v>
      </c>
      <c r="T785" s="90" t="e">
        <v>#N/A</v>
      </c>
      <c r="U785" s="90" t="e">
        <v>#N/A</v>
      </c>
      <c r="V785" s="90" t="e">
        <v>#N/A</v>
      </c>
      <c r="W785" s="90" t="n"/>
      <c r="X785" s="90" t="n"/>
      <c r="Y785" s="90" t="n"/>
      <c r="Z785" s="90" t="n"/>
      <c r="AA785" s="90" t="n"/>
      <c r="AB785" s="15">
        <f>SUM(S785:AA785)</f>
        <v/>
      </c>
      <c r="AC785" s="15" t="n"/>
      <c r="AD785" s="15">
        <f>AC785*0.006</f>
        <v/>
      </c>
      <c r="AE785" s="15">
        <f>AC785*0.02</f>
        <v/>
      </c>
      <c r="AF785" s="15">
        <f>AC785-AD785-AE785</f>
        <v/>
      </c>
      <c r="AG785" s="15" t="n"/>
      <c r="AH785" s="15" t="n"/>
      <c r="AI785" s="15">
        <f>SUM(AG785:AH785)</f>
        <v/>
      </c>
      <c r="AJ785" s="15">
        <f>AF785-AB785+AG785+AH785</f>
        <v/>
      </c>
      <c r="AK785" s="15">
        <f>IF(C785="是","杭州","江西工厂")</f>
        <v/>
      </c>
      <c r="AL785" s="6" t="inlineStr">
        <is>
          <t>交易关闭</t>
        </is>
      </c>
      <c r="AM785" s="94" t="inlineStr">
        <is>
          <t>—</t>
        </is>
      </c>
      <c r="AN785" s="15" t="inlineStr">
        <is>
          <t>没有申请退款</t>
        </is>
      </c>
      <c r="AO785" s="15" t="n">
        <v>0</v>
      </c>
      <c r="AP785" s="15" t="n"/>
      <c r="AQ785" s="6" t="n"/>
      <c r="AR785" s="88" t="inlineStr">
        <is>
          <t>✓</t>
        </is>
      </c>
    </row>
    <row r="786" ht="48" customHeight="1">
      <c r="A786" s="16" t="inlineStr">
        <is>
          <t>淘宝</t>
        </is>
      </c>
      <c r="B786" s="14" t="inlineStr">
        <is>
          <t>4987012104410486210</t>
        </is>
      </c>
      <c r="C786" s="14" t="inlineStr">
        <is>
          <t>非已记录补单</t>
        </is>
      </c>
      <c r="D786" s="16" t="inlineStr">
        <is>
          <t>2026-01-03</t>
        </is>
      </c>
      <c r="E786" s="16" t="inlineStr">
        <is>
          <t>齐檬洋</t>
        </is>
      </c>
      <c r="F786" s="16" t="inlineStr">
        <is>
          <t>15786495710-3734</t>
        </is>
      </c>
      <c r="G786" s="16" t="inlineStr">
        <is>
          <t>浙江省 台州市 天台县 赤城街道九峰村叶家井42号</t>
        </is>
      </c>
      <c r="H786" s="16" t="n"/>
      <c r="I786" s="16" t="inlineStr">
        <is>
          <t>P24250080801</t>
        </is>
      </c>
      <c r="J786" s="16" t="inlineStr">
        <is>
          <t>洞石餐边柜 |樱桃木洞石餐边大柜 |樱桃木洞石模块餐边柜</t>
        </is>
      </c>
      <c r="K786" s="16" t="inlineStr">
        <is>
          <t>洞石餐边柜-洞石整柜2.1米（多抽组合）（分类抽屉+玻璃移门+开门）</t>
        </is>
      </c>
      <c r="L786" s="16" t="inlineStr">
        <is>
          <t>是</t>
        </is>
      </c>
      <c r="M786" s="16" t="inlineStr">
        <is>
          <t>1</t>
        </is>
      </c>
      <c r="N786" s="16" t="n"/>
      <c r="O786" s="16" t="n"/>
      <c r="P786" s="16" t="n"/>
      <c r="Q786" s="16" t="n"/>
      <c r="R786" s="91">
        <f>IFERROR(SUMPRODUCT(('2-定价总表'!$A$3:$A$493="PPS"&amp;MID(I786,2,99))*('2-定价总表'!$C$3:$C$493=K786)*('2-定价总表'!$T$3:$T$493))*IF(M786="",1,M786),"")</f>
        <v/>
      </c>
      <c r="S786" s="90" t="e">
        <v>#N/A</v>
      </c>
      <c r="T786" s="90" t="e">
        <v>#N/A</v>
      </c>
      <c r="U786" s="90" t="e">
        <v>#N/A</v>
      </c>
      <c r="V786" s="90" t="e">
        <v>#N/A</v>
      </c>
      <c r="W786" s="90" t="n"/>
      <c r="X786" s="90" t="n"/>
      <c r="Y786" s="90" t="n"/>
      <c r="Z786" s="90" t="n"/>
      <c r="AA786" s="90" t="n"/>
      <c r="AB786" s="16">
        <f>SUM(S786:AA786)</f>
        <v/>
      </c>
      <c r="AC786" s="16" t="inlineStr">
        <is>
          <t>6030.00</t>
        </is>
      </c>
      <c r="AD786" s="16">
        <f>AC786*0.006</f>
        <v/>
      </c>
      <c r="AE786" s="16">
        <f>AC786*0.02</f>
        <v/>
      </c>
      <c r="AF786" s="16">
        <f>AC786-AD786-AE786</f>
        <v/>
      </c>
      <c r="AG786" s="16" t="n"/>
      <c r="AH786" s="16" t="n"/>
      <c r="AI786" s="16">
        <f>SUM(AG786:AH786)</f>
        <v/>
      </c>
      <c r="AJ786" s="16">
        <f>AF786-AB786+AG786+AH786</f>
        <v/>
      </c>
      <c r="AK786" s="16">
        <f>IF(C786="是","杭州","江西工厂")</f>
        <v/>
      </c>
      <c r="AL786" s="9" t="inlineStr">
        <is>
          <t>交易关闭</t>
        </is>
      </c>
      <c r="AM786" s="94" t="inlineStr">
        <is>
          <t>—</t>
        </is>
      </c>
      <c r="AN786" s="16" t="inlineStr">
        <is>
          <t>退款成功</t>
        </is>
      </c>
      <c r="AO786" s="16" t="n">
        <v>6030</v>
      </c>
      <c r="AP786" s="16" t="n"/>
      <c r="AQ786" s="9" t="n"/>
      <c r="AR786" s="88" t="inlineStr">
        <is>
          <t>✓</t>
        </is>
      </c>
    </row>
    <row r="787">
      <c r="A787" s="15" t="inlineStr">
        <is>
          <t>淘宝</t>
        </is>
      </c>
      <c r="B787" s="14" t="inlineStr">
        <is>
          <t>3161697528598067281</t>
        </is>
      </c>
      <c r="C787" s="14" t="inlineStr">
        <is>
          <t>非已记录补单</t>
        </is>
      </c>
      <c r="D787" s="15" t="inlineStr">
        <is>
          <t>2026-01-03</t>
        </is>
      </c>
      <c r="E787" s="15" t="inlineStr">
        <is>
          <t>速腾#</t>
        </is>
      </c>
      <c r="F787" s="15" t="n">
        <v>17322162538</v>
      </c>
      <c r="G787" s="15" t="inlineStr">
        <is>
          <t>广东省 东莞市  洪梅镇望沙路4号#69281647#</t>
        </is>
      </c>
      <c r="H787" s="15" t="n"/>
      <c r="I787" s="15" t="inlineStr">
        <is>
          <t>P26990010428</t>
        </is>
      </c>
      <c r="J787" s="15" t="inlineStr">
        <is>
          <t>全屋定制</t>
        </is>
      </c>
      <c r="K787" s="15" t="inlineStr">
        <is>
          <t>定制</t>
        </is>
      </c>
      <c r="L787" s="15" t="inlineStr">
        <is>
          <t>是</t>
        </is>
      </c>
      <c r="M787" s="15" t="n">
        <v>1</v>
      </c>
      <c r="N787" s="15" t="n"/>
      <c r="O787" s="15" t="n"/>
      <c r="P787" s="15" t="n"/>
      <c r="Q787" s="15" t="n"/>
      <c r="R787" s="15">
        <f>IFERROR(SUMPRODUCT(('2-定价总表'!$A$3:$A$493="PPS"&amp;MID(I787,2,99))*('2-定价总表'!$C$3:$C$493=K787)*('2-定价总表'!$T$3:$T$493))*IF(M787="",1,M787),"")</f>
        <v/>
      </c>
      <c r="S787" s="90" t="e">
        <v>#N/A</v>
      </c>
      <c r="T787" s="90" t="e">
        <v>#N/A</v>
      </c>
      <c r="U787" s="90" t="e">
        <v>#N/A</v>
      </c>
      <c r="V787" s="90" t="e">
        <v>#N/A</v>
      </c>
      <c r="W787" s="90" t="n"/>
      <c r="X787" s="90" t="n"/>
      <c r="Y787" s="90" t="n"/>
      <c r="Z787" s="90" t="n"/>
      <c r="AA787" s="90" t="n"/>
      <c r="AB787" s="15">
        <f>SUM(S787:AA787)</f>
        <v/>
      </c>
      <c r="AC787" s="15" t="n"/>
      <c r="AD787" s="15">
        <f>AC787*0.006</f>
        <v/>
      </c>
      <c r="AE787" s="15">
        <f>AC787*0.02</f>
        <v/>
      </c>
      <c r="AF787" s="15">
        <f>AC787-AD787-AE787</f>
        <v/>
      </c>
      <c r="AG787" s="15" t="n"/>
      <c r="AH787" s="15" t="n"/>
      <c r="AI787" s="15">
        <f>SUM(AG787:AH787)</f>
        <v/>
      </c>
      <c r="AJ787" s="15">
        <f>AF787-AB787+AG787+AH787</f>
        <v/>
      </c>
      <c r="AK787" s="15">
        <f>IF(C787="是","杭州","江西工厂")</f>
        <v/>
      </c>
      <c r="AL787" s="6" t="inlineStr">
        <is>
          <t>交易关闭</t>
        </is>
      </c>
      <c r="AM787" s="94" t="inlineStr">
        <is>
          <t>—</t>
        </is>
      </c>
      <c r="AN787" s="15" t="inlineStr">
        <is>
          <t>没有申请退款</t>
        </is>
      </c>
      <c r="AO787" s="15" t="n">
        <v>0</v>
      </c>
      <c r="AP787" s="15" t="n"/>
      <c r="AQ787" s="6" t="inlineStr">
        <is>
          <t>定制樱桃木1.4导台+1.8双腿餐桌，白色岩板，台湾轨道，带无线充电灯带</t>
        </is>
      </c>
      <c r="AR787" s="88" t="inlineStr">
        <is>
          <t>✓</t>
        </is>
      </c>
    </row>
    <row r="788" ht="24" customHeight="1">
      <c r="A788" s="16" t="inlineStr">
        <is>
          <t>淘宝</t>
        </is>
      </c>
      <c r="B788" s="14" t="inlineStr">
        <is>
          <t>3161223626763448450</t>
        </is>
      </c>
      <c r="C788" s="14" t="inlineStr">
        <is>
          <t>是</t>
        </is>
      </c>
      <c r="D788" s="16" t="inlineStr">
        <is>
          <t>2026-01-03</t>
        </is>
      </c>
      <c r="E788" s="16" t="inlineStr">
        <is>
          <t>未知</t>
        </is>
      </c>
      <c r="F788" s="16" t="inlineStr">
        <is>
          <t>未知</t>
        </is>
      </c>
      <c r="G788" s="16" t="inlineStr">
        <is>
          <t>未知</t>
        </is>
      </c>
      <c r="H788" s="16" t="inlineStr">
        <is>
          <t>2026-01-04</t>
        </is>
      </c>
      <c r="I788" s="16" t="inlineStr">
        <is>
          <t>P25250120415</t>
        </is>
      </c>
      <c r="J788" s="16" t="inlineStr">
        <is>
          <t>黑胡桃木基础餐边柜 |黑胡桃木鎏金餐边柜</t>
        </is>
      </c>
      <c r="K788" s="16" t="inlineStr">
        <is>
          <t>鎏金柜-下柜-2.1米</t>
        </is>
      </c>
      <c r="L788" s="16" t="inlineStr">
        <is>
          <t>否</t>
        </is>
      </c>
      <c r="M788" s="16" t="inlineStr">
        <is>
          <t>1</t>
        </is>
      </c>
      <c r="N788" s="16" t="n"/>
      <c r="O788" s="16" t="inlineStr">
        <is>
          <t>圆通速递</t>
        </is>
      </c>
      <c r="P788" s="16" t="inlineStr">
        <is>
          <t>YT2579371758724</t>
        </is>
      </c>
      <c r="Q788" s="16" t="n"/>
      <c r="R788" s="16">
        <f>IFERROR(SUMPRODUCT(('2-定价总表'!$A$3:$A$493="PPS"&amp;MID(I788,2,99))*('2-定价总表'!$C$3:$C$493=K788)*('2-定价总表'!$T$3:$T$493))*IF(M788="",1,M788),"")</f>
        <v/>
      </c>
      <c r="S788" s="49" t="n"/>
      <c r="T788" s="16" t="n"/>
      <c r="U788" s="16" t="n"/>
      <c r="V788" s="16" t="n"/>
      <c r="W788" s="16" t="n"/>
      <c r="X788" s="16" t="n"/>
      <c r="Y788" s="16" t="n"/>
      <c r="Z788" s="16" t="n"/>
      <c r="AA788" s="16" t="n"/>
      <c r="AB788" s="16">
        <f>SUM(S788:AA788)</f>
        <v/>
      </c>
      <c r="AC788" s="16" t="inlineStr">
        <is>
          <t>20.00</t>
        </is>
      </c>
      <c r="AD788" s="16">
        <f>AC788*0.006</f>
        <v/>
      </c>
      <c r="AE788" s="16">
        <f>AC788*0.02</f>
        <v/>
      </c>
      <c r="AF788" s="16">
        <f>AC788-AD788-AE788</f>
        <v/>
      </c>
      <c r="AG788" s="16" t="n"/>
      <c r="AH788" s="16" t="n"/>
      <c r="AI788" s="16">
        <f>SUM(AG788:AH788)</f>
        <v/>
      </c>
      <c r="AJ788" s="16">
        <f>AF788-AB788+AG788+AH788</f>
        <v/>
      </c>
      <c r="AK788" s="16">
        <f>IF(C788="是","杭州","江西工厂")</f>
        <v/>
      </c>
      <c r="AL788" s="9" t="inlineStr">
        <is>
          <t>交易成功</t>
        </is>
      </c>
      <c r="AM788" s="92" t="inlineStr">
        <is>
          <t>待匹配</t>
        </is>
      </c>
      <c r="AN788" s="16" t="inlineStr">
        <is>
          <t>没有申请退款</t>
        </is>
      </c>
      <c r="AO788" s="16" t="n">
        <v>0</v>
      </c>
      <c r="AP788" s="16" t="n"/>
      <c r="AQ788" s="9" t="n"/>
      <c r="AR788" t="inlineStr">
        <is>
          <t>✓</t>
        </is>
      </c>
    </row>
    <row r="789" ht="24" customHeight="1">
      <c r="A789" s="15" t="inlineStr">
        <is>
          <t>淘宝</t>
        </is>
      </c>
      <c r="B789" s="14" t="inlineStr">
        <is>
          <t>4985416729902060642</t>
        </is>
      </c>
      <c r="C789" s="14" t="inlineStr">
        <is>
          <t>是</t>
        </is>
      </c>
      <c r="D789" s="15" t="inlineStr">
        <is>
          <t>2026-01-02</t>
        </is>
      </c>
      <c r="E789" s="15" t="inlineStr">
        <is>
          <t>未知</t>
        </is>
      </c>
      <c r="F789" s="15" t="inlineStr">
        <is>
          <t>未知</t>
        </is>
      </c>
      <c r="G789" s="15" t="inlineStr">
        <is>
          <t>未知</t>
        </is>
      </c>
      <c r="H789" s="15" t="inlineStr">
        <is>
          <t>2026-01-04</t>
        </is>
      </c>
      <c r="I789" s="15" t="inlineStr">
        <is>
          <t>P25250120415</t>
        </is>
      </c>
      <c r="J789" s="15" t="inlineStr">
        <is>
          <t>黑胡桃木基础餐边柜 |黑胡桃木鎏金餐边柜</t>
        </is>
      </c>
      <c r="K789" s="15" t="inlineStr">
        <is>
          <t>鎏金柜-下柜-2.1米</t>
        </is>
      </c>
      <c r="L789" s="15" t="inlineStr">
        <is>
          <t>否</t>
        </is>
      </c>
      <c r="M789" s="15" t="inlineStr">
        <is>
          <t>1</t>
        </is>
      </c>
      <c r="N789" s="15" t="n"/>
      <c r="O789" s="15" t="inlineStr">
        <is>
          <t>圆通速递</t>
        </is>
      </c>
      <c r="P789" s="15" t="inlineStr">
        <is>
          <t>YT2579371759684</t>
        </is>
      </c>
      <c r="Q789" s="15" t="n"/>
      <c r="R789" s="15">
        <f>IFERROR(SUMPRODUCT(('2-定价总表'!$A$3:$A$493="PPS"&amp;MID(I789,2,99))*('2-定价总表'!$C$3:$C$493=K789)*('2-定价总表'!$T$3:$T$493))*IF(M789="",1,M789),"")</f>
        <v/>
      </c>
      <c r="S789" s="49" t="n"/>
      <c r="T789" s="15" t="n"/>
      <c r="U789" s="15" t="n"/>
      <c r="V789" s="15" t="n"/>
      <c r="W789" s="15" t="n"/>
      <c r="X789" s="15" t="n"/>
      <c r="Y789" s="15" t="n"/>
      <c r="Z789" s="15" t="n"/>
      <c r="AA789" s="15" t="n"/>
      <c r="AB789" s="15">
        <f>SUM(S789:AA789)</f>
        <v/>
      </c>
      <c r="AC789" s="15" t="inlineStr">
        <is>
          <t>15.00</t>
        </is>
      </c>
      <c r="AD789" s="15">
        <f>AC789*0.006</f>
        <v/>
      </c>
      <c r="AE789" s="15">
        <f>AC789*0.02</f>
        <v/>
      </c>
      <c r="AF789" s="15">
        <f>AC789-AD789-AE789</f>
        <v/>
      </c>
      <c r="AG789" s="15" t="n"/>
      <c r="AH789" s="15" t="n"/>
      <c r="AI789" s="15">
        <f>SUM(AG789:AH789)</f>
        <v/>
      </c>
      <c r="AJ789" s="15">
        <f>AF789-AB789+AG789+AH789</f>
        <v/>
      </c>
      <c r="AK789" s="15">
        <f>IF(C789="是","杭州","江西工厂")</f>
        <v/>
      </c>
      <c r="AL789" s="6" t="inlineStr">
        <is>
          <t>交易成功</t>
        </is>
      </c>
      <c r="AM789" s="92" t="inlineStr">
        <is>
          <t>待匹配</t>
        </is>
      </c>
      <c r="AN789" s="15" t="inlineStr">
        <is>
          <t>没有申请退款</t>
        </is>
      </c>
      <c r="AO789" s="15" t="n">
        <v>0</v>
      </c>
      <c r="AP789" s="15" t="n"/>
      <c r="AQ789" s="6" t="n"/>
      <c r="AR789" t="inlineStr">
        <is>
          <t>✓</t>
        </is>
      </c>
    </row>
    <row r="790" ht="24" customHeight="1">
      <c r="A790" s="16" t="inlineStr">
        <is>
          <t>淘宝</t>
        </is>
      </c>
      <c r="B790" s="14" t="inlineStr">
        <is>
          <t>4985190038889407527</t>
        </is>
      </c>
      <c r="C790" s="14" t="inlineStr">
        <is>
          <t>是</t>
        </is>
      </c>
      <c r="D790" s="16" t="inlineStr">
        <is>
          <t>2026-01-02</t>
        </is>
      </c>
      <c r="E790" s="16" t="inlineStr">
        <is>
          <t>未知</t>
        </is>
      </c>
      <c r="F790" s="16" t="inlineStr">
        <is>
          <t>未知</t>
        </is>
      </c>
      <c r="G790" s="16" t="inlineStr">
        <is>
          <t>未知</t>
        </is>
      </c>
      <c r="H790" s="16" t="inlineStr">
        <is>
          <t>2026-01-04</t>
        </is>
      </c>
      <c r="I790" s="16" t="inlineStr">
        <is>
          <t>P25250120415</t>
        </is>
      </c>
      <c r="J790" s="16" t="inlineStr">
        <is>
          <t>黑胡桃木基础餐边柜 |黑胡桃木鎏金餐边柜</t>
        </is>
      </c>
      <c r="K790" s="16" t="inlineStr">
        <is>
          <t>鎏金柜-下柜-2.1米</t>
        </is>
      </c>
      <c r="L790" s="16" t="inlineStr">
        <is>
          <t>否</t>
        </is>
      </c>
      <c r="M790" s="16" t="inlineStr">
        <is>
          <t>1</t>
        </is>
      </c>
      <c r="N790" s="16" t="n"/>
      <c r="O790" s="16" t="inlineStr">
        <is>
          <t>圆通速递</t>
        </is>
      </c>
      <c r="P790" s="16" t="inlineStr">
        <is>
          <t>YT2579371762291</t>
        </is>
      </c>
      <c r="Q790" s="16" t="n"/>
      <c r="R790" s="16">
        <f>IFERROR(SUMPRODUCT(('2-定价总表'!$A$3:$A$493="PPS"&amp;MID(I790,2,99))*('2-定价总表'!$C$3:$C$493=K790)*('2-定价总表'!$T$3:$T$493))*IF(M790="",1,M790),"")</f>
        <v/>
      </c>
      <c r="S790" s="49" t="n"/>
      <c r="T790" s="16" t="n"/>
      <c r="U790" s="16" t="n"/>
      <c r="V790" s="16" t="n"/>
      <c r="W790" s="16" t="n"/>
      <c r="X790" s="16" t="n"/>
      <c r="Y790" s="16" t="n"/>
      <c r="Z790" s="16" t="n"/>
      <c r="AA790" s="16" t="n"/>
      <c r="AB790" s="16">
        <f>SUM(S790:AA790)</f>
        <v/>
      </c>
      <c r="AC790" s="16" t="inlineStr">
        <is>
          <t>10.00</t>
        </is>
      </c>
      <c r="AD790" s="16">
        <f>AC790*0.006</f>
        <v/>
      </c>
      <c r="AE790" s="16">
        <f>AC790*0.02</f>
        <v/>
      </c>
      <c r="AF790" s="16">
        <f>AC790-AD790-AE790</f>
        <v/>
      </c>
      <c r="AG790" s="16" t="n"/>
      <c r="AH790" s="16" t="n"/>
      <c r="AI790" s="16">
        <f>SUM(AG790:AH790)</f>
        <v/>
      </c>
      <c r="AJ790" s="16">
        <f>AF790-AB790+AG790+AH790</f>
        <v/>
      </c>
      <c r="AK790" s="16">
        <f>IF(C790="是","杭州","江西工厂")</f>
        <v/>
      </c>
      <c r="AL790" s="9" t="inlineStr">
        <is>
          <t>交易成功</t>
        </is>
      </c>
      <c r="AM790" s="92" t="inlineStr">
        <is>
          <t>待匹配</t>
        </is>
      </c>
      <c r="AN790" s="16" t="inlineStr">
        <is>
          <t>没有申请退款</t>
        </is>
      </c>
      <c r="AO790" s="16" t="n">
        <v>0</v>
      </c>
      <c r="AP790" s="16" t="n"/>
      <c r="AQ790" s="9" t="n"/>
      <c r="AR790" t="inlineStr">
        <is>
          <t>✓</t>
        </is>
      </c>
    </row>
    <row r="791" ht="24" customHeight="1">
      <c r="A791" s="15" t="inlineStr">
        <is>
          <t>淘宝</t>
        </is>
      </c>
      <c r="B791" s="14" t="inlineStr">
        <is>
          <t>4985427204183101600</t>
        </is>
      </c>
      <c r="C791" s="14" t="inlineStr">
        <is>
          <t>非已记录补单</t>
        </is>
      </c>
      <c r="D791" s="15" t="inlineStr">
        <is>
          <t>2026-01-02</t>
        </is>
      </c>
      <c r="E791" s="15" t="inlineStr">
        <is>
          <t>项聪颖</t>
        </is>
      </c>
      <c r="F791" s="15" t="inlineStr">
        <is>
          <t>15786418722-6628</t>
        </is>
      </c>
      <c r="G791" s="15" t="inlineStr">
        <is>
          <t>浙江省 宁波市 鄞州区 首南街道首南中路1000号宁波博物馆</t>
        </is>
      </c>
      <c r="H791" s="15" t="inlineStr">
        <is>
          <t>2026-01-04</t>
        </is>
      </c>
      <c r="I791" s="15" t="inlineStr">
        <is>
          <t>P23980010606</t>
        </is>
      </c>
      <c r="J791" s="15" t="inlineStr">
        <is>
          <t>畔色样块</t>
        </is>
      </c>
      <c r="K791" s="15" t="inlineStr">
        <is>
          <t>榉木样块</t>
        </is>
      </c>
      <c r="L791" s="15" t="inlineStr">
        <is>
          <t>否</t>
        </is>
      </c>
      <c r="M791" s="15" t="inlineStr">
        <is>
          <t>1</t>
        </is>
      </c>
      <c r="N791" s="15" t="n"/>
      <c r="O791" s="15" t="inlineStr">
        <is>
          <t>圆通速递</t>
        </is>
      </c>
      <c r="P791" s="15" t="inlineStr">
        <is>
          <t>YT2579437392969</t>
        </is>
      </c>
      <c r="Q791" s="15" t="n"/>
      <c r="R791" s="15">
        <f>IFERROR(SUMPRODUCT(('2-定价总表'!$A$3:$A$493="PPS"&amp;MID(I791,2,99))*('2-定价总表'!$C$3:$C$493=K791)*('2-定价总表'!$T$3:$T$493))*IF(M791="",1,M791),"")</f>
        <v/>
      </c>
      <c r="S791" s="90" t="n"/>
      <c r="T791" s="90" t="n"/>
      <c r="U791" s="90" t="n"/>
      <c r="V791" s="90" t="n"/>
      <c r="W791" s="15" t="n">
        <v>0</v>
      </c>
      <c r="X791" s="15" t="n">
        <v>0</v>
      </c>
      <c r="Y791" s="90" t="n"/>
      <c r="Z791" s="15" t="n">
        <v>0</v>
      </c>
      <c r="AA791" s="15" t="n">
        <v>0</v>
      </c>
      <c r="AB791" s="15">
        <f>SUM(S791:AA791)</f>
        <v/>
      </c>
      <c r="AC791" s="15" t="inlineStr">
        <is>
          <t>25.00</t>
        </is>
      </c>
      <c r="AD791" s="15">
        <f>AC791*0.006</f>
        <v/>
      </c>
      <c r="AE791" s="15">
        <f>AC791*0.02</f>
        <v/>
      </c>
      <c r="AF791" s="15">
        <f>AC791-AD791-AE791</f>
        <v/>
      </c>
      <c r="AG791" s="15" t="n"/>
      <c r="AH791" s="15" t="n"/>
      <c r="AI791" s="15">
        <f>SUM(AG791:AH791)</f>
        <v/>
      </c>
      <c r="AJ791" s="15">
        <f>AF791-AB791+AG791+AH791</f>
        <v/>
      </c>
      <c r="AK791" s="15">
        <f>IF(C791="是","杭州","江西工厂")</f>
        <v/>
      </c>
      <c r="AL791" s="6" t="inlineStr">
        <is>
          <t>交易成功</t>
        </is>
      </c>
      <c r="AM791" s="92" t="inlineStr">
        <is>
          <t>待匹配</t>
        </is>
      </c>
      <c r="AN791" s="15" t="inlineStr">
        <is>
          <t>没有申请退款</t>
        </is>
      </c>
      <c r="AO791" s="15" t="n">
        <v>0</v>
      </c>
      <c r="AP791" s="15" t="n"/>
      <c r="AQ791" s="6" t="n"/>
      <c r="AR791" t="inlineStr">
        <is>
          <t>[待填]成本/费用字段</t>
        </is>
      </c>
    </row>
    <row r="792" ht="24" customHeight="1">
      <c r="A792" s="16" t="inlineStr">
        <is>
          <t>淘宝</t>
        </is>
      </c>
      <c r="B792" s="14" t="inlineStr">
        <is>
          <t>4985389620407763018</t>
        </is>
      </c>
      <c r="C792" s="14" t="inlineStr">
        <is>
          <t>是</t>
        </is>
      </c>
      <c r="D792" s="16" t="inlineStr">
        <is>
          <t>2026-01-02</t>
        </is>
      </c>
      <c r="E792" s="16" t="inlineStr">
        <is>
          <t>未知</t>
        </is>
      </c>
      <c r="F792" s="16" t="inlineStr">
        <is>
          <t>未知</t>
        </is>
      </c>
      <c r="G792" s="16" t="inlineStr">
        <is>
          <t>未知</t>
        </is>
      </c>
      <c r="H792" s="16" t="inlineStr">
        <is>
          <t>2026-01-04</t>
        </is>
      </c>
      <c r="I792" s="16" t="inlineStr">
        <is>
          <t>P25250120415</t>
        </is>
      </c>
      <c r="J792" s="16" t="inlineStr">
        <is>
          <t>黑胡桃木基础餐边柜 |黑胡桃木鎏金餐边柜</t>
        </is>
      </c>
      <c r="K792" s="16" t="inlineStr">
        <is>
          <t>鎏金柜-下柜-2.1米</t>
        </is>
      </c>
      <c r="L792" s="16" t="inlineStr">
        <is>
          <t>否</t>
        </is>
      </c>
      <c r="M792" s="16" t="inlineStr">
        <is>
          <t>1</t>
        </is>
      </c>
      <c r="N792" s="16" t="n"/>
      <c r="O792" s="16" t="inlineStr">
        <is>
          <t>圆通速递</t>
        </is>
      </c>
      <c r="P792" s="16" t="inlineStr">
        <is>
          <t>YT2579371762059</t>
        </is>
      </c>
      <c r="Q792" s="16" t="n"/>
      <c r="R792" s="16">
        <f>IFERROR(SUMPRODUCT(('2-定价总表'!$A$3:$A$493="PPS"&amp;MID(I792,2,99))*('2-定价总表'!$C$3:$C$493=K792)*('2-定价总表'!$T$3:$T$493))*IF(M792="",1,M792),"")</f>
        <v/>
      </c>
      <c r="S792" s="49" t="n"/>
      <c r="T792" s="16" t="n"/>
      <c r="U792" s="16" t="n"/>
      <c r="V792" s="16" t="n"/>
      <c r="W792" s="16" t="n"/>
      <c r="X792" s="16" t="n"/>
      <c r="Y792" s="16" t="n"/>
      <c r="Z792" s="16" t="n"/>
      <c r="AA792" s="16" t="n"/>
      <c r="AB792" s="16">
        <f>SUM(S792:AA792)</f>
        <v/>
      </c>
      <c r="AC792" s="16" t="inlineStr">
        <is>
          <t>20.00</t>
        </is>
      </c>
      <c r="AD792" s="16">
        <f>AC792*0.006</f>
        <v/>
      </c>
      <c r="AE792" s="16">
        <f>AC792*0.02</f>
        <v/>
      </c>
      <c r="AF792" s="16">
        <f>AC792-AD792-AE792</f>
        <v/>
      </c>
      <c r="AG792" s="16" t="n"/>
      <c r="AH792" s="16" t="n"/>
      <c r="AI792" s="16">
        <f>SUM(AG792:AH792)</f>
        <v/>
      </c>
      <c r="AJ792" s="16">
        <f>AF792-AB792+AG792+AH792</f>
        <v/>
      </c>
      <c r="AK792" s="16">
        <f>IF(C792="是","杭州","江西工厂")</f>
        <v/>
      </c>
      <c r="AL792" s="9" t="inlineStr">
        <is>
          <t>交易成功</t>
        </is>
      </c>
      <c r="AM792" s="92" t="inlineStr">
        <is>
          <t>待匹配</t>
        </is>
      </c>
      <c r="AN792" s="16" t="inlineStr">
        <is>
          <t>没有申请退款</t>
        </is>
      </c>
      <c r="AO792" s="16" t="n">
        <v>0</v>
      </c>
      <c r="AP792" s="16" t="n"/>
      <c r="AQ792" s="9" t="n"/>
      <c r="AR792" t="inlineStr">
        <is>
          <t>✓</t>
        </is>
      </c>
    </row>
    <row r="793" ht="24" customHeight="1">
      <c r="A793" s="15" t="inlineStr">
        <is>
          <t>淘宝</t>
        </is>
      </c>
      <c r="B793" s="14" t="inlineStr">
        <is>
          <t>4984190318755929904</t>
        </is>
      </c>
      <c r="C793" s="14" t="inlineStr">
        <is>
          <t>是</t>
        </is>
      </c>
      <c r="D793" s="15" t="inlineStr">
        <is>
          <t>2026-01-02</t>
        </is>
      </c>
      <c r="E793" s="15" t="inlineStr">
        <is>
          <t>未知</t>
        </is>
      </c>
      <c r="F793" s="15" t="inlineStr">
        <is>
          <t>未知</t>
        </is>
      </c>
      <c r="G793" s="15" t="inlineStr">
        <is>
          <t>未知</t>
        </is>
      </c>
      <c r="H793" s="15" t="inlineStr">
        <is>
          <t>2026-01-04</t>
        </is>
      </c>
      <c r="I793" s="15" t="inlineStr">
        <is>
          <t>P25250120415</t>
        </is>
      </c>
      <c r="J793" s="15" t="inlineStr">
        <is>
          <t>黑胡桃木基础餐边柜 |黑胡桃木鎏金餐边柜</t>
        </is>
      </c>
      <c r="K793" s="15" t="inlineStr">
        <is>
          <t>鎏金柜-下柜-2.1米</t>
        </is>
      </c>
      <c r="L793" s="15" t="inlineStr">
        <is>
          <t>否</t>
        </is>
      </c>
      <c r="M793" s="15" t="inlineStr">
        <is>
          <t>1</t>
        </is>
      </c>
      <c r="N793" s="15" t="n"/>
      <c r="O793" s="15" t="inlineStr">
        <is>
          <t>圆通速递</t>
        </is>
      </c>
      <c r="P793" s="15" t="inlineStr">
        <is>
          <t>YT2539866293781</t>
        </is>
      </c>
      <c r="Q793" s="15" t="n"/>
      <c r="R793" s="15">
        <f>IFERROR(SUMPRODUCT(('2-定价总表'!$A$3:$A$493="PPS"&amp;MID(I793,2,99))*('2-定价总表'!$C$3:$C$493=K793)*('2-定价总表'!$T$3:$T$493))*IF(M793="",1,M793),"")</f>
        <v/>
      </c>
      <c r="S793" s="49" t="n"/>
      <c r="T793" s="15" t="n"/>
      <c r="U793" s="15" t="n"/>
      <c r="V793" s="15" t="n"/>
      <c r="W793" s="15" t="n"/>
      <c r="X793" s="15" t="n"/>
      <c r="Y793" s="15" t="n"/>
      <c r="Z793" s="15" t="n"/>
      <c r="AA793" s="15" t="n"/>
      <c r="AB793" s="15">
        <f>SUM(S793:AA793)</f>
        <v/>
      </c>
      <c r="AC793" s="15" t="inlineStr">
        <is>
          <t>20.00</t>
        </is>
      </c>
      <c r="AD793" s="15">
        <f>AC793*0.006</f>
        <v/>
      </c>
      <c r="AE793" s="15">
        <f>AC793*0.02</f>
        <v/>
      </c>
      <c r="AF793" s="15">
        <f>AC793-AD793-AE793</f>
        <v/>
      </c>
      <c r="AG793" s="15" t="n"/>
      <c r="AH793" s="15" t="n"/>
      <c r="AI793" s="15">
        <f>SUM(AG793:AH793)</f>
        <v/>
      </c>
      <c r="AJ793" s="15">
        <f>AF793-AB793+AG793+AH793</f>
        <v/>
      </c>
      <c r="AK793" s="15">
        <f>IF(C793="是","杭州","江西工厂")</f>
        <v/>
      </c>
      <c r="AL793" s="6" t="inlineStr">
        <is>
          <t>交易成功</t>
        </is>
      </c>
      <c r="AM793" s="92" t="inlineStr">
        <is>
          <t>待匹配</t>
        </is>
      </c>
      <c r="AN793" s="15" t="inlineStr">
        <is>
          <t>没有申请退款</t>
        </is>
      </c>
      <c r="AO793" s="15" t="n">
        <v>0</v>
      </c>
      <c r="AP793" s="15" t="n"/>
      <c r="AQ793" s="6" t="n"/>
      <c r="AR793" t="inlineStr">
        <is>
          <t>✓</t>
        </is>
      </c>
    </row>
    <row r="794" ht="36" customHeight="1">
      <c r="A794" s="16" t="inlineStr">
        <is>
          <t>淘宝</t>
        </is>
      </c>
      <c r="B794" s="14" t="inlineStr">
        <is>
          <t>4984000778245567335</t>
        </is>
      </c>
      <c r="C794" s="14" t="inlineStr">
        <is>
          <t>非已记录补单</t>
        </is>
      </c>
      <c r="D794" s="16" t="inlineStr">
        <is>
          <t>2026-01-02</t>
        </is>
      </c>
      <c r="E794" s="16" t="inlineStr">
        <is>
          <t>罗先生</t>
        </is>
      </c>
      <c r="F794" s="16" t="inlineStr">
        <is>
          <t>13148163573-1318</t>
        </is>
      </c>
      <c r="G794" s="16" t="inlineStr">
        <is>
          <t>上海 上海市 浦东新区 南汇新城镇宜浩·欧景236弄46号302室</t>
        </is>
      </c>
      <c r="H794" s="16" t="inlineStr">
        <is>
          <t>2026-01-04</t>
        </is>
      </c>
      <c r="I794" s="16" t="inlineStr">
        <is>
          <t>P23250050202</t>
        </is>
      </c>
      <c r="J794" s="16" t="inlineStr">
        <is>
          <t>万象餐边柜 |樱桃木旋转餐边柜</t>
        </is>
      </c>
      <c r="K794" s="16" t="inlineStr">
        <is>
          <t>旋转餐边柜-洞洞板-下柜（无桌）-1.6米</t>
        </is>
      </c>
      <c r="L794" s="16" t="inlineStr">
        <is>
          <t>否</t>
        </is>
      </c>
      <c r="M794" s="16" t="inlineStr">
        <is>
          <t>1</t>
        </is>
      </c>
      <c r="N794" s="16" t="n"/>
      <c r="O794" s="16" t="inlineStr">
        <is>
          <t>极兔速递</t>
        </is>
      </c>
      <c r="P794" s="16" t="inlineStr">
        <is>
          <t>JT3148915388759</t>
        </is>
      </c>
      <c r="Q794" s="16" t="n"/>
      <c r="R794" s="91">
        <f>IFERROR(SUMPRODUCT(('2-定价总表'!$A$3:$A$493="PPS"&amp;MID(I794,2,99))*('2-定价总表'!$C$3:$C$493=K794)*('2-定价总表'!$T$3:$T$493))*IF(M794="",1,M794),"")</f>
        <v/>
      </c>
      <c r="S794" s="90" t="e">
        <v>#N/A</v>
      </c>
      <c r="T794" s="90" t="e">
        <v>#N/A</v>
      </c>
      <c r="U794" s="90" t="e">
        <v>#N/A</v>
      </c>
      <c r="V794" s="90" t="e">
        <v>#N/A</v>
      </c>
      <c r="W794" s="90" t="e">
        <v>#N/A</v>
      </c>
      <c r="X794" s="90" t="e">
        <v>#N/A</v>
      </c>
      <c r="Y794" s="90" t="n"/>
      <c r="Z794" s="90" t="e">
        <v>#N/A</v>
      </c>
      <c r="AA794" s="90" t="e">
        <v>#N/A</v>
      </c>
      <c r="AB794" s="16">
        <f>SUM(S794:AA794)</f>
        <v/>
      </c>
      <c r="AC794" s="16" t="inlineStr">
        <is>
          <t>200.00</t>
        </is>
      </c>
      <c r="AD794" s="16">
        <f>AC794*0.006</f>
        <v/>
      </c>
      <c r="AE794" s="16">
        <f>AC794*0.02</f>
        <v/>
      </c>
      <c r="AF794" s="16">
        <f>AC794-AD794-AE794</f>
        <v/>
      </c>
      <c r="AG794" s="16" t="n"/>
      <c r="AH794" s="16" t="n"/>
      <c r="AI794" s="16">
        <f>SUM(AG794:AH794)</f>
        <v/>
      </c>
      <c r="AJ794" s="16">
        <f>AF794-AB794+AG794+AH794</f>
        <v/>
      </c>
      <c r="AK794" s="16">
        <f>IF(C794="是","杭州","江西工厂")</f>
        <v/>
      </c>
      <c r="AL794" s="9" t="inlineStr">
        <is>
          <t>交易成功</t>
        </is>
      </c>
      <c r="AM794" s="92" t="inlineStr">
        <is>
          <t>待匹配</t>
        </is>
      </c>
      <c r="AN794" s="16" t="inlineStr">
        <is>
          <t>没有申请退款</t>
        </is>
      </c>
      <c r="AO794" s="16" t="n">
        <v>0</v>
      </c>
      <c r="AP794" s="16" t="n"/>
      <c r="AQ794" s="9" t="inlineStr">
        <is>
          <t>两个插座</t>
        </is>
      </c>
      <c r="AR794" s="88" t="inlineStr">
        <is>
          <t>公式错误/未解析: 产品理论成本、产品实际成本、实际运费、上楼费、安装费、订单赔付费
[待填]成本/费用字段</t>
        </is>
      </c>
    </row>
    <row r="795" ht="24" customHeight="1">
      <c r="A795" s="15" t="inlineStr">
        <is>
          <t>淘宝</t>
        </is>
      </c>
      <c r="B795" s="14" t="inlineStr">
        <is>
          <t>4984000778246567335</t>
        </is>
      </c>
      <c r="C795" s="14" t="inlineStr">
        <is>
          <t>非已记录补单</t>
        </is>
      </c>
      <c r="D795" s="15" t="inlineStr">
        <is>
          <t>2026-01-02</t>
        </is>
      </c>
      <c r="E795" s="15" t="inlineStr">
        <is>
          <t>罗先生</t>
        </is>
      </c>
      <c r="F795" s="15" t="inlineStr">
        <is>
          <t>13148163573-1318</t>
        </is>
      </c>
      <c r="G795" s="15" t="inlineStr">
        <is>
          <t>上海 上海市 浦东新区 南汇新城镇宜浩·欧景236弄46号302室</t>
        </is>
      </c>
      <c r="H795" s="15" t="inlineStr">
        <is>
          <t>2026-01-04</t>
        </is>
      </c>
      <c r="I795" s="15" t="inlineStr">
        <is>
          <t>P26990050428</t>
        </is>
      </c>
      <c r="J795" s="15" t="inlineStr">
        <is>
          <t>商家安装sku</t>
        </is>
      </c>
      <c r="K795" s="15" t="inlineStr">
        <is>
          <t>商家安装sku</t>
        </is>
      </c>
      <c r="L795" s="15" t="inlineStr">
        <is>
          <t>否</t>
        </is>
      </c>
      <c r="M795" s="15" t="inlineStr">
        <is>
          <t>1</t>
        </is>
      </c>
      <c r="N795" s="15" t="n"/>
      <c r="O795" s="15" t="inlineStr">
        <is>
          <t>极兔速递</t>
        </is>
      </c>
      <c r="P795" s="15" t="inlineStr">
        <is>
          <t>JT3148915388759</t>
        </is>
      </c>
      <c r="Q795" s="15" t="n"/>
      <c r="R795" s="90">
        <f>IFERROR(SUMPRODUCT(('2-定价总表'!$A$3:$A$493="PPS"&amp;MID(I795,2,99))*('2-定价总表'!$C$3:$C$493=K795)*('2-定价总表'!$T$3:$T$493))*IF(M795="",1,M795),"")</f>
        <v/>
      </c>
      <c r="S795" s="90" t="e">
        <v>#N/A</v>
      </c>
      <c r="T795" s="90" t="e">
        <v>#N/A</v>
      </c>
      <c r="U795" s="90" t="e">
        <v>#N/A</v>
      </c>
      <c r="V795" s="90" t="e">
        <v>#N/A</v>
      </c>
      <c r="W795" s="90" t="e">
        <v>#N/A</v>
      </c>
      <c r="X795" s="90" t="e">
        <v>#N/A</v>
      </c>
      <c r="Y795" s="90" t="n"/>
      <c r="Z795" s="90" t="e">
        <v>#N/A</v>
      </c>
      <c r="AA795" s="90" t="e">
        <v>#N/A</v>
      </c>
      <c r="AB795" s="15">
        <f>SUM(S795:AA795)</f>
        <v/>
      </c>
      <c r="AC795" s="15" t="inlineStr">
        <is>
          <t>0.00</t>
        </is>
      </c>
      <c r="AD795" s="15">
        <f>AC795*0.006</f>
        <v/>
      </c>
      <c r="AE795" s="15">
        <f>AC795*0.02</f>
        <v/>
      </c>
      <c r="AF795" s="15">
        <f>AC795-AD795-AE795</f>
        <v/>
      </c>
      <c r="AG795" s="15" t="n"/>
      <c r="AH795" s="15" t="n"/>
      <c r="AI795" s="15">
        <f>SUM(AG795:AH795)</f>
        <v/>
      </c>
      <c r="AJ795" s="15">
        <f>AF795-AB795+AG795+AH795</f>
        <v/>
      </c>
      <c r="AK795" s="15">
        <f>IF(C795="是","杭州","江西工厂")</f>
        <v/>
      </c>
      <c r="AL795" s="6" t="inlineStr">
        <is>
          <t>交易成功</t>
        </is>
      </c>
      <c r="AM795" s="92" t="inlineStr">
        <is>
          <t>待匹配</t>
        </is>
      </c>
      <c r="AN795" s="15" t="inlineStr">
        <is>
          <t>没有申请退款</t>
        </is>
      </c>
      <c r="AO795" s="15" t="n">
        <v>0</v>
      </c>
      <c r="AP795" s="15" t="n"/>
      <c r="AQ795" s="6" t="inlineStr">
        <is>
          <t>两个插座</t>
        </is>
      </c>
      <c r="AR795" s="88" t="inlineStr">
        <is>
          <t>公式错误/未解析: 产品理论成本、产品实际成本、实际运费、上楼费、安装费、订单赔付费
[待填]成本/费用字段</t>
        </is>
      </c>
    </row>
    <row r="796" ht="24" customHeight="1">
      <c r="A796" s="16" t="inlineStr">
        <is>
          <t>淘宝</t>
        </is>
      </c>
      <c r="B796" s="14" t="inlineStr">
        <is>
          <t>4984000778247567335</t>
        </is>
      </c>
      <c r="C796" s="14" t="inlineStr">
        <is>
          <t>非已记录补单</t>
        </is>
      </c>
      <c r="D796" s="16" t="inlineStr">
        <is>
          <t>2026-01-02</t>
        </is>
      </c>
      <c r="E796" s="16" t="inlineStr">
        <is>
          <t>罗先生</t>
        </is>
      </c>
      <c r="F796" s="16" t="inlineStr">
        <is>
          <t>13148163573-1318</t>
        </is>
      </c>
      <c r="G796" s="16" t="inlineStr">
        <is>
          <t>上海 上海市 浦东新区 南汇新城镇宜浩·欧景236弄46号302室</t>
        </is>
      </c>
      <c r="H796" s="16" t="inlineStr">
        <is>
          <t>2026-01-04</t>
        </is>
      </c>
      <c r="I796" s="16" t="inlineStr">
        <is>
          <t>P26990090428</t>
        </is>
      </c>
      <c r="J796" s="16" t="inlineStr">
        <is>
          <t>淘宝自动生成sku-送货入户</t>
        </is>
      </c>
      <c r="K796" s="16" t="inlineStr">
        <is>
          <t>淘宝自动生成sku-送货入户</t>
        </is>
      </c>
      <c r="L796" s="16" t="inlineStr">
        <is>
          <t>否</t>
        </is>
      </c>
      <c r="M796" s="16" t="inlineStr">
        <is>
          <t>1</t>
        </is>
      </c>
      <c r="N796" s="16" t="n"/>
      <c r="O796" s="16" t="inlineStr">
        <is>
          <t>极兔速递</t>
        </is>
      </c>
      <c r="P796" s="16" t="inlineStr">
        <is>
          <t>JT3148915388759</t>
        </is>
      </c>
      <c r="Q796" s="16" t="n"/>
      <c r="R796" s="90">
        <f>IFERROR(SUMPRODUCT(('2-定价总表'!$A$3:$A$493="PPS"&amp;MID(I796,2,99))*('2-定价总表'!$C$3:$C$493=K796)*('2-定价总表'!$T$3:$T$493))*IF(M796="",1,M796),"")</f>
        <v/>
      </c>
      <c r="S796" s="90" t="e">
        <v>#N/A</v>
      </c>
      <c r="T796" s="90" t="e">
        <v>#N/A</v>
      </c>
      <c r="U796" s="90" t="e">
        <v>#N/A</v>
      </c>
      <c r="V796" s="90" t="e">
        <v>#N/A</v>
      </c>
      <c r="W796" s="90" t="e">
        <v>#N/A</v>
      </c>
      <c r="X796" s="90" t="e">
        <v>#N/A</v>
      </c>
      <c r="Y796" s="90" t="n"/>
      <c r="Z796" s="90" t="e">
        <v>#N/A</v>
      </c>
      <c r="AA796" s="90" t="e">
        <v>#N/A</v>
      </c>
      <c r="AB796" s="16">
        <f>SUM(S796:AA796)</f>
        <v/>
      </c>
      <c r="AC796" s="16" t="inlineStr">
        <is>
          <t>0.00</t>
        </is>
      </c>
      <c r="AD796" s="16">
        <f>AC796*0.006</f>
        <v/>
      </c>
      <c r="AE796" s="16">
        <f>AC796*0.02</f>
        <v/>
      </c>
      <c r="AF796" s="16">
        <f>AC796-AD796-AE796</f>
        <v/>
      </c>
      <c r="AG796" s="16" t="n"/>
      <c r="AH796" s="16" t="n"/>
      <c r="AI796" s="16">
        <f>SUM(AG796:AH796)</f>
        <v/>
      </c>
      <c r="AJ796" s="16">
        <f>AF796-AB796+AG796+AH796</f>
        <v/>
      </c>
      <c r="AK796" s="16">
        <f>IF(C796="是","杭州","江西工厂")</f>
        <v/>
      </c>
      <c r="AL796" s="9" t="inlineStr">
        <is>
          <t>交易成功</t>
        </is>
      </c>
      <c r="AM796" s="92" t="inlineStr">
        <is>
          <t>待匹配</t>
        </is>
      </c>
      <c r="AN796" s="16" t="inlineStr">
        <is>
          <t>没有申请退款</t>
        </is>
      </c>
      <c r="AO796" s="16" t="n">
        <v>0</v>
      </c>
      <c r="AP796" s="16" t="n"/>
      <c r="AQ796" s="9" t="inlineStr">
        <is>
          <t>两个插座</t>
        </is>
      </c>
      <c r="AR796" s="88" t="inlineStr">
        <is>
          <t>公式错误/未解析: 产品理论成本、产品实际成本、实际运费、上楼费、安装费、订单赔付费
[待填]成本/费用字段</t>
        </is>
      </c>
    </row>
    <row r="797" ht="24" customHeight="1">
      <c r="A797" s="15" t="inlineStr">
        <is>
          <t>淘宝</t>
        </is>
      </c>
      <c r="B797" s="14" t="inlineStr">
        <is>
          <t>4983533066552262003</t>
        </is>
      </c>
      <c r="C797" s="14" t="inlineStr">
        <is>
          <t>非已记录补单</t>
        </is>
      </c>
      <c r="D797" s="15" t="inlineStr">
        <is>
          <t>2026-01-02</t>
        </is>
      </c>
      <c r="E797" s="15" t="inlineStr">
        <is>
          <t>Tong</t>
        </is>
      </c>
      <c r="F797" s="15" t="inlineStr">
        <is>
          <t>17817594535-1091</t>
        </is>
      </c>
      <c r="G797" s="15" t="inlineStr">
        <is>
          <t>广东省 惠州市 惠城区 桥东街道中海阅江府二期二栋二单元1901</t>
        </is>
      </c>
      <c r="H797" s="15" t="inlineStr">
        <is>
          <t>2026-01-03</t>
        </is>
      </c>
      <c r="I797" s="15" t="inlineStr">
        <is>
          <t>P23980010606</t>
        </is>
      </c>
      <c r="J797" s="15" t="inlineStr">
        <is>
          <t>畔色样块</t>
        </is>
      </c>
      <c r="K797" s="15" t="inlineStr">
        <is>
          <t>榉木样块</t>
        </is>
      </c>
      <c r="L797" s="15" t="inlineStr">
        <is>
          <t>否</t>
        </is>
      </c>
      <c r="M797" s="15" t="inlineStr">
        <is>
          <t>1</t>
        </is>
      </c>
      <c r="N797" s="15" t="n"/>
      <c r="O797" s="15" t="inlineStr">
        <is>
          <t>圆通速递</t>
        </is>
      </c>
      <c r="P797" s="15" t="inlineStr">
        <is>
          <t>YT2539776315711</t>
        </is>
      </c>
      <c r="Q797" s="15" t="n"/>
      <c r="R797" s="15">
        <f>IFERROR(SUMPRODUCT(('2-定价总表'!$A$3:$A$493="PPS"&amp;MID(I797,2,99))*('2-定价总表'!$C$3:$C$493=K797)*('2-定价总表'!$T$3:$T$493))*IF(M797="",1,M797),"")</f>
        <v/>
      </c>
      <c r="S797" s="90" t="n"/>
      <c r="T797" s="90" t="n"/>
      <c r="U797" s="90" t="n"/>
      <c r="V797" s="90" t="n"/>
      <c r="W797" s="15" t="n">
        <v>0</v>
      </c>
      <c r="X797" s="15" t="n">
        <v>0</v>
      </c>
      <c r="Y797" s="90" t="n"/>
      <c r="Z797" s="15" t="n">
        <v>0</v>
      </c>
      <c r="AA797" s="15" t="n">
        <v>0</v>
      </c>
      <c r="AB797" s="15">
        <f>SUM(S797:AA797)</f>
        <v/>
      </c>
      <c r="AC797" s="15" t="inlineStr">
        <is>
          <t>25.00</t>
        </is>
      </c>
      <c r="AD797" s="15">
        <f>AC797*0.006</f>
        <v/>
      </c>
      <c r="AE797" s="15">
        <f>AC797*0.02</f>
        <v/>
      </c>
      <c r="AF797" s="15">
        <f>AC797-AD797-AE797</f>
        <v/>
      </c>
      <c r="AG797" s="15" t="n"/>
      <c r="AH797" s="15" t="n"/>
      <c r="AI797" s="15">
        <f>SUM(AG797:AH797)</f>
        <v/>
      </c>
      <c r="AJ797" s="15">
        <f>AF797-AB797+AG797+AH797</f>
        <v/>
      </c>
      <c r="AK797" s="15">
        <f>IF(C797="是","杭州","江西工厂")</f>
        <v/>
      </c>
      <c r="AL797" s="6" t="inlineStr">
        <is>
          <t>交易成功</t>
        </is>
      </c>
      <c r="AM797" s="93" t="inlineStr">
        <is>
          <t>2026032511120520426700359500840</t>
        </is>
      </c>
      <c r="AN797" s="15" t="inlineStr">
        <is>
          <t>没有申请退款</t>
        </is>
      </c>
      <c r="AO797" s="15" t="n">
        <v>0</v>
      </c>
      <c r="AP797" s="15" t="n"/>
      <c r="AQ797" s="6" t="n"/>
      <c r="AR797" t="inlineStr">
        <is>
          <t>[待填]成本/费用字段</t>
        </is>
      </c>
    </row>
    <row r="798">
      <c r="A798" s="16" t="inlineStr">
        <is>
          <t>淘宝</t>
        </is>
      </c>
      <c r="B798" s="14" t="inlineStr">
        <is>
          <t>3158438305403067281</t>
        </is>
      </c>
      <c r="C798" s="14" t="inlineStr">
        <is>
          <t>非已记录补单</t>
        </is>
      </c>
      <c r="D798" s="16" t="inlineStr">
        <is>
          <t>2026-01-01</t>
        </is>
      </c>
      <c r="E798" s="16" t="inlineStr">
        <is>
          <t>速腾#</t>
        </is>
      </c>
      <c r="F798" s="16" t="n">
        <v>17322162538</v>
      </c>
      <c r="G798" s="16" t="inlineStr">
        <is>
          <t>广东省 东莞市  洪梅镇望沙路4号#69281647#</t>
        </is>
      </c>
      <c r="H798" s="16" t="n"/>
      <c r="I798" s="16" t="inlineStr">
        <is>
          <t>P26990010428</t>
        </is>
      </c>
      <c r="J798" s="16" t="inlineStr">
        <is>
          <t>全屋定制</t>
        </is>
      </c>
      <c r="K798" s="16" t="inlineStr">
        <is>
          <t>定制</t>
        </is>
      </c>
      <c r="L798" s="16" t="inlineStr">
        <is>
          <t>是</t>
        </is>
      </c>
      <c r="M798" s="16" t="n">
        <v>1</v>
      </c>
      <c r="N798" s="16" t="n"/>
      <c r="O798" s="16" t="n"/>
      <c r="P798" s="16" t="n"/>
      <c r="Q798" s="16" t="n"/>
      <c r="R798" s="15">
        <f>IFERROR(SUMPRODUCT(('2-定价总表'!$A$3:$A$493="PPS"&amp;MID(I798,2,99))*('2-定价总表'!$C$3:$C$493=K798)*('2-定价总表'!$T$3:$T$493))*IF(M798="",1,M798),"")</f>
        <v/>
      </c>
      <c r="S798" s="90" t="e">
        <v>#N/A</v>
      </c>
      <c r="T798" s="90" t="e">
        <v>#N/A</v>
      </c>
      <c r="U798" s="90" t="e">
        <v>#N/A</v>
      </c>
      <c r="V798" s="90" t="e">
        <v>#N/A</v>
      </c>
      <c r="W798" s="90" t="n"/>
      <c r="X798" s="90" t="n"/>
      <c r="Y798" s="90" t="n"/>
      <c r="Z798" s="90" t="n"/>
      <c r="AA798" s="90" t="n"/>
      <c r="AB798" s="16">
        <f>SUM(S798:AA798)</f>
        <v/>
      </c>
      <c r="AC798" s="16" t="n"/>
      <c r="AD798" s="16">
        <f>AC798*0.006</f>
        <v/>
      </c>
      <c r="AE798" s="16">
        <f>AC798*0.02</f>
        <v/>
      </c>
      <c r="AF798" s="16">
        <f>AC798-AD798-AE798</f>
        <v/>
      </c>
      <c r="AG798" s="16" t="n"/>
      <c r="AH798" s="16" t="n"/>
      <c r="AI798" s="16">
        <f>SUM(AG798:AH798)</f>
        <v/>
      </c>
      <c r="AJ798" s="16">
        <f>AF798-AB798+AG798+AH798</f>
        <v/>
      </c>
      <c r="AK798" s="16">
        <f>IF(C798="是","杭州","江西工厂")</f>
        <v/>
      </c>
      <c r="AL798" s="9" t="inlineStr">
        <is>
          <t>交易关闭</t>
        </is>
      </c>
      <c r="AM798" s="94" t="inlineStr">
        <is>
          <t>—</t>
        </is>
      </c>
      <c r="AN798" s="16" t="inlineStr">
        <is>
          <t>没有申请退款</t>
        </is>
      </c>
      <c r="AO798" s="16" t="n">
        <v>0</v>
      </c>
      <c r="AP798" s="16" t="n"/>
      <c r="AQ798" s="9" t="inlineStr">
        <is>
          <t>定制樱桃木1.4导台+1.8双腿餐桌，白色岩板，台湾轨道，带无线充电灯带</t>
        </is>
      </c>
      <c r="AR798" s="88" t="inlineStr">
        <is>
          <t>✓</t>
        </is>
      </c>
    </row>
    <row r="799">
      <c r="A799" s="15" t="inlineStr">
        <is>
          <t>淘宝</t>
        </is>
      </c>
      <c r="B799" s="14" t="inlineStr">
        <is>
          <t>3158413141085067281</t>
        </is>
      </c>
      <c r="C799" s="14" t="inlineStr">
        <is>
          <t>非已记录补单</t>
        </is>
      </c>
      <c r="D799" s="15" t="inlineStr">
        <is>
          <t>2026-01-01</t>
        </is>
      </c>
      <c r="E799" s="15" t="inlineStr">
        <is>
          <t>速腾#</t>
        </is>
      </c>
      <c r="F799" s="15" t="n">
        <v>17322162538</v>
      </c>
      <c r="G799" s="15" t="inlineStr">
        <is>
          <t>广东省 东莞市  洪梅镇望沙路4号#69281647#</t>
        </is>
      </c>
      <c r="H799" s="15" t="n"/>
      <c r="I799" s="15" t="inlineStr">
        <is>
          <t>P26990010428</t>
        </is>
      </c>
      <c r="J799" s="15" t="inlineStr">
        <is>
          <t>全屋定制</t>
        </is>
      </c>
      <c r="K799" s="15" t="inlineStr">
        <is>
          <t>定制</t>
        </is>
      </c>
      <c r="L799" s="15" t="inlineStr">
        <is>
          <t>是</t>
        </is>
      </c>
      <c r="M799" s="15" t="n">
        <v>1</v>
      </c>
      <c r="N799" s="15" t="n"/>
      <c r="O799" s="15" t="n"/>
      <c r="P799" s="15" t="n"/>
      <c r="Q799" s="15" t="n"/>
      <c r="R799" s="15">
        <f>IFERROR(SUMPRODUCT(('2-定价总表'!$A$3:$A$493="PPS"&amp;MID(I799,2,99))*('2-定价总表'!$C$3:$C$493=K799)*('2-定价总表'!$T$3:$T$493))*IF(M799="",1,M799),"")</f>
        <v/>
      </c>
      <c r="S799" s="90" t="e">
        <v>#N/A</v>
      </c>
      <c r="T799" s="90" t="e">
        <v>#N/A</v>
      </c>
      <c r="U799" s="90" t="e">
        <v>#N/A</v>
      </c>
      <c r="V799" s="90" t="e">
        <v>#N/A</v>
      </c>
      <c r="W799" s="90" t="n"/>
      <c r="X799" s="90" t="n"/>
      <c r="Y799" s="90" t="n"/>
      <c r="Z799" s="90" t="n"/>
      <c r="AA799" s="90" t="n"/>
      <c r="AB799" s="15">
        <f>SUM(S799:AA799)</f>
        <v/>
      </c>
      <c r="AC799" s="15" t="n"/>
      <c r="AD799" s="15">
        <f>AC799*0.006</f>
        <v/>
      </c>
      <c r="AE799" s="15">
        <f>AC799*0.02</f>
        <v/>
      </c>
      <c r="AF799" s="15">
        <f>AC799-AD799-AE799</f>
        <v/>
      </c>
      <c r="AG799" s="15" t="n"/>
      <c r="AH799" s="15" t="n"/>
      <c r="AI799" s="15">
        <f>SUM(AG799:AH799)</f>
        <v/>
      </c>
      <c r="AJ799" s="15">
        <f>AF799-AB799+AG799+AH799</f>
        <v/>
      </c>
      <c r="AK799" s="15">
        <f>IF(C799="是","杭州","江西工厂")</f>
        <v/>
      </c>
      <c r="AL799" s="6" t="inlineStr">
        <is>
          <t>交易关闭</t>
        </is>
      </c>
      <c r="AM799" s="94" t="inlineStr">
        <is>
          <t>—</t>
        </is>
      </c>
      <c r="AN799" s="15" t="inlineStr">
        <is>
          <t>没有申请退款</t>
        </is>
      </c>
      <c r="AO799" s="15" t="n">
        <v>0</v>
      </c>
      <c r="AP799" s="15" t="n"/>
      <c r="AQ799" s="6" t="inlineStr">
        <is>
          <t>定制樱桃木1.4导台+1.8双腿餐桌，白色岩板，台湾轨道，带无线充电灯带</t>
        </is>
      </c>
      <c r="AR799" s="88" t="inlineStr">
        <is>
          <t>✓</t>
        </is>
      </c>
    </row>
    <row r="800">
      <c r="A800" s="16" t="inlineStr">
        <is>
          <t>淘宝</t>
        </is>
      </c>
      <c r="B800" s="14" t="inlineStr">
        <is>
          <t>3158013615171067281</t>
        </is>
      </c>
      <c r="C800" s="14" t="inlineStr">
        <is>
          <t>非已记录补单</t>
        </is>
      </c>
      <c r="D800" s="16" t="inlineStr">
        <is>
          <t>2026-01-01</t>
        </is>
      </c>
      <c r="E800" s="16" t="inlineStr">
        <is>
          <t>速腾#</t>
        </is>
      </c>
      <c r="F800" s="16" t="n">
        <v>17322162538</v>
      </c>
      <c r="G800" s="16" t="inlineStr">
        <is>
          <t>广东省 东莞市  洪梅镇望沙路4号#69281647#</t>
        </is>
      </c>
      <c r="H800" s="16" t="n"/>
      <c r="I800" s="16" t="inlineStr">
        <is>
          <t>P26990010428</t>
        </is>
      </c>
      <c r="J800" s="16" t="inlineStr">
        <is>
          <t>全屋定制</t>
        </is>
      </c>
      <c r="K800" s="16" t="inlineStr">
        <is>
          <t>定制</t>
        </is>
      </c>
      <c r="L800" s="16" t="inlineStr">
        <is>
          <t>是</t>
        </is>
      </c>
      <c r="M800" s="16" t="n">
        <v>1</v>
      </c>
      <c r="N800" s="16" t="n"/>
      <c r="O800" s="16" t="n"/>
      <c r="P800" s="16" t="n"/>
      <c r="Q800" s="16" t="n"/>
      <c r="R800" s="15">
        <f>IFERROR(SUMPRODUCT(('2-定价总表'!$A$3:$A$493="PPS"&amp;MID(I800,2,99))*('2-定价总表'!$C$3:$C$493=K800)*('2-定价总表'!$T$3:$T$493))*IF(M800="",1,M800),"")</f>
        <v/>
      </c>
      <c r="S800" s="90" t="e">
        <v>#N/A</v>
      </c>
      <c r="T800" s="90" t="e">
        <v>#N/A</v>
      </c>
      <c r="U800" s="90" t="e">
        <v>#N/A</v>
      </c>
      <c r="V800" s="90" t="e">
        <v>#N/A</v>
      </c>
      <c r="W800" s="90" t="n"/>
      <c r="X800" s="90" t="n"/>
      <c r="Y800" s="90" t="n"/>
      <c r="Z800" s="90" t="n"/>
      <c r="AA800" s="90" t="n"/>
      <c r="AB800" s="16">
        <f>SUM(S800:AA800)</f>
        <v/>
      </c>
      <c r="AC800" s="16" t="n"/>
      <c r="AD800" s="16">
        <f>AC800*0.006</f>
        <v/>
      </c>
      <c r="AE800" s="16">
        <f>AC800*0.02</f>
        <v/>
      </c>
      <c r="AF800" s="16">
        <f>AC800-AD800-AE800</f>
        <v/>
      </c>
      <c r="AG800" s="16" t="n"/>
      <c r="AH800" s="16" t="n"/>
      <c r="AI800" s="16">
        <f>SUM(AG800:AH800)</f>
        <v/>
      </c>
      <c r="AJ800" s="16">
        <f>AF800-AB800+AG800+AH800</f>
        <v/>
      </c>
      <c r="AK800" s="16">
        <f>IF(C800="是","杭州","江西工厂")</f>
        <v/>
      </c>
      <c r="AL800" s="9" t="inlineStr">
        <is>
          <t>交易关闭</t>
        </is>
      </c>
      <c r="AM800" s="94" t="inlineStr">
        <is>
          <t>—</t>
        </is>
      </c>
      <c r="AN800" s="16" t="inlineStr">
        <is>
          <t>没有申请退款</t>
        </is>
      </c>
      <c r="AO800" s="16" t="n">
        <v>0</v>
      </c>
      <c r="AP800" s="16" t="n"/>
      <c r="AQ800" s="9" t="inlineStr">
        <is>
          <t>定制樱桃木1.4导台+1.8双腿餐桌，白色岩板，台湾轨道，带无线充电灯带</t>
        </is>
      </c>
      <c r="AR800" s="88" t="inlineStr">
        <is>
          <t>✓</t>
        </is>
      </c>
    </row>
    <row r="801">
      <c r="A801" s="15" t="inlineStr">
        <is>
          <t>淘宝</t>
        </is>
      </c>
      <c r="B801" s="14" t="inlineStr">
        <is>
          <t>3158350501510067281</t>
        </is>
      </c>
      <c r="C801" s="14" t="inlineStr">
        <is>
          <t>非已记录补单</t>
        </is>
      </c>
      <c r="D801" s="15" t="inlineStr">
        <is>
          <t>2026-01-01</t>
        </is>
      </c>
      <c r="E801" s="15" t="inlineStr">
        <is>
          <t>速腾#</t>
        </is>
      </c>
      <c r="F801" s="15" t="n">
        <v>17322162538</v>
      </c>
      <c r="G801" s="15" t="inlineStr">
        <is>
          <t>广东省 东莞市  洪梅镇望沙路4号#69281647#</t>
        </is>
      </c>
      <c r="H801" s="15" t="n"/>
      <c r="I801" s="15" t="inlineStr">
        <is>
          <t>P26990010428</t>
        </is>
      </c>
      <c r="J801" s="15" t="inlineStr">
        <is>
          <t>全屋定制</t>
        </is>
      </c>
      <c r="K801" s="15" t="inlineStr">
        <is>
          <t>定制</t>
        </is>
      </c>
      <c r="L801" s="15" t="inlineStr">
        <is>
          <t>是</t>
        </is>
      </c>
      <c r="M801" s="15" t="n">
        <v>1</v>
      </c>
      <c r="N801" s="15" t="n"/>
      <c r="O801" s="15" t="n"/>
      <c r="P801" s="15" t="n"/>
      <c r="Q801" s="15" t="n"/>
      <c r="R801" s="15">
        <f>IFERROR(SUMPRODUCT(('2-定价总表'!$A$3:$A$493="PPS"&amp;MID(I801,2,99))*('2-定价总表'!$C$3:$C$493=K801)*('2-定价总表'!$T$3:$T$493))*IF(M801="",1,M801),"")</f>
        <v/>
      </c>
      <c r="S801" s="90" t="e">
        <v>#N/A</v>
      </c>
      <c r="T801" s="90" t="e">
        <v>#N/A</v>
      </c>
      <c r="U801" s="90" t="e">
        <v>#N/A</v>
      </c>
      <c r="V801" s="90" t="e">
        <v>#N/A</v>
      </c>
      <c r="W801" s="90" t="n"/>
      <c r="X801" s="90" t="n"/>
      <c r="Y801" s="90" t="n"/>
      <c r="Z801" s="90" t="n"/>
      <c r="AA801" s="90" t="n"/>
      <c r="AB801" s="15">
        <f>SUM(S801:AA801)</f>
        <v/>
      </c>
      <c r="AC801" s="15" t="n"/>
      <c r="AD801" s="15">
        <f>AC801*0.006</f>
        <v/>
      </c>
      <c r="AE801" s="15">
        <f>AC801*0.02</f>
        <v/>
      </c>
      <c r="AF801" s="15">
        <f>AC801-AD801-AE801</f>
        <v/>
      </c>
      <c r="AG801" s="15" t="n"/>
      <c r="AH801" s="15" t="n"/>
      <c r="AI801" s="15">
        <f>SUM(AG801:AH801)</f>
        <v/>
      </c>
      <c r="AJ801" s="15">
        <f>AF801-AB801+AG801+AH801</f>
        <v/>
      </c>
      <c r="AK801" s="15">
        <f>IF(C801="是","杭州","江西工厂")</f>
        <v/>
      </c>
      <c r="AL801" s="6" t="inlineStr">
        <is>
          <t>交易关闭</t>
        </is>
      </c>
      <c r="AM801" s="94" t="inlineStr">
        <is>
          <t>—</t>
        </is>
      </c>
      <c r="AN801" s="15" t="inlineStr">
        <is>
          <t>没有申请退款</t>
        </is>
      </c>
      <c r="AO801" s="15" t="n">
        <v>0</v>
      </c>
      <c r="AP801" s="15" t="n"/>
      <c r="AQ801" s="6" t="inlineStr">
        <is>
          <t>定制樱桃木1.4导台+1.8双腿餐桌，白色岩板，台湾轨道，带无线充电灯带</t>
        </is>
      </c>
      <c r="AR801" s="88" t="inlineStr">
        <is>
          <t>✓</t>
        </is>
      </c>
    </row>
    <row r="802">
      <c r="A802" s="16" t="inlineStr">
        <is>
          <t>淘宝</t>
        </is>
      </c>
      <c r="B802" s="14" t="inlineStr">
        <is>
          <t>3158061782597067281</t>
        </is>
      </c>
      <c r="C802" s="14" t="inlineStr">
        <is>
          <t>非已记录补单</t>
        </is>
      </c>
      <c r="D802" s="16" t="inlineStr">
        <is>
          <t>2026-01-01</t>
        </is>
      </c>
      <c r="E802" s="16" t="inlineStr">
        <is>
          <t>速腾#</t>
        </is>
      </c>
      <c r="F802" s="16" t="n">
        <v>17322162538</v>
      </c>
      <c r="G802" s="16" t="inlineStr">
        <is>
          <t>广东省 东莞市  洪梅镇望沙路4号#69281647#</t>
        </is>
      </c>
      <c r="H802" s="16" t="n"/>
      <c r="I802" s="16" t="inlineStr">
        <is>
          <t>P26990010428</t>
        </is>
      </c>
      <c r="J802" s="16" t="inlineStr">
        <is>
          <t>全屋定制</t>
        </is>
      </c>
      <c r="K802" s="16" t="inlineStr">
        <is>
          <t>定制</t>
        </is>
      </c>
      <c r="L802" s="16" t="inlineStr">
        <is>
          <t>是</t>
        </is>
      </c>
      <c r="M802" s="16" t="n">
        <v>1</v>
      </c>
      <c r="N802" s="16" t="n"/>
      <c r="O802" s="16" t="n"/>
      <c r="P802" s="16" t="n"/>
      <c r="Q802" s="16" t="n"/>
      <c r="R802" s="15">
        <f>IFERROR(SUMPRODUCT(('2-定价总表'!$A$3:$A$493="PPS"&amp;MID(I802,2,99))*('2-定价总表'!$C$3:$C$493=K802)*('2-定价总表'!$T$3:$T$493))*IF(M802="",1,M802),"")</f>
        <v/>
      </c>
      <c r="S802" s="90" t="e">
        <v>#N/A</v>
      </c>
      <c r="T802" s="90" t="e">
        <v>#N/A</v>
      </c>
      <c r="U802" s="90" t="e">
        <v>#N/A</v>
      </c>
      <c r="V802" s="90" t="e">
        <v>#N/A</v>
      </c>
      <c r="W802" s="90" t="n"/>
      <c r="X802" s="90" t="n"/>
      <c r="Y802" s="90" t="n"/>
      <c r="Z802" s="90" t="n"/>
      <c r="AA802" s="90" t="n"/>
      <c r="AB802" s="16">
        <f>SUM(S802:AA802)</f>
        <v/>
      </c>
      <c r="AC802" s="16" t="n"/>
      <c r="AD802" s="16">
        <f>AC802*0.006</f>
        <v/>
      </c>
      <c r="AE802" s="16">
        <f>AC802*0.02</f>
        <v/>
      </c>
      <c r="AF802" s="16">
        <f>AC802-AD802-AE802</f>
        <v/>
      </c>
      <c r="AG802" s="16" t="n"/>
      <c r="AH802" s="16" t="n"/>
      <c r="AI802" s="16">
        <f>SUM(AG802:AH802)</f>
        <v/>
      </c>
      <c r="AJ802" s="16">
        <f>AF802-AB802+AG802+AH802</f>
        <v/>
      </c>
      <c r="AK802" s="16">
        <f>IF(C802="是","杭州","江西工厂")</f>
        <v/>
      </c>
      <c r="AL802" s="9" t="inlineStr">
        <is>
          <t>交易关闭</t>
        </is>
      </c>
      <c r="AM802" s="94" t="inlineStr">
        <is>
          <t>—</t>
        </is>
      </c>
      <c r="AN802" s="16" t="inlineStr">
        <is>
          <t>没有申请退款</t>
        </is>
      </c>
      <c r="AO802" s="16" t="n">
        <v>0</v>
      </c>
      <c r="AP802" s="16" t="n"/>
      <c r="AQ802" s="9" t="n"/>
      <c r="AR802" s="88" t="inlineStr">
        <is>
          <t>✓</t>
        </is>
      </c>
    </row>
    <row r="803" ht="24" customHeight="1">
      <c r="A803" s="15" t="inlineStr">
        <is>
          <t>淘宝</t>
        </is>
      </c>
      <c r="B803" s="14" t="inlineStr">
        <is>
          <t>3157987587524067281</t>
        </is>
      </c>
      <c r="C803" s="14" t="inlineStr">
        <is>
          <t>非已记录补单</t>
        </is>
      </c>
      <c r="D803" s="15" t="inlineStr">
        <is>
          <t>2026-01-01</t>
        </is>
      </c>
      <c r="E803" s="15" t="inlineStr">
        <is>
          <t>速腾#</t>
        </is>
      </c>
      <c r="F803" s="15" t="n">
        <v>17322162538</v>
      </c>
      <c r="G803" s="15" t="inlineStr">
        <is>
          <t>广东省 东莞市  洪梅镇望沙路4号#69281647#</t>
        </is>
      </c>
      <c r="H803" s="15" t="n"/>
      <c r="I803" s="15" t="inlineStr">
        <is>
          <t>P23780020201</t>
        </is>
      </c>
      <c r="J803" s="15" t="inlineStr">
        <is>
          <t>可鸥岛台 |樱桃木中岛岛台</t>
        </is>
      </c>
      <c r="K803" s="15" t="inlineStr">
        <is>
          <t>岛台-仅餐桌-单腿桌-1.2米</t>
        </is>
      </c>
      <c r="L803" s="15" t="inlineStr">
        <is>
          <t>是</t>
        </is>
      </c>
      <c r="M803" s="15" t="inlineStr">
        <is>
          <t>1</t>
        </is>
      </c>
      <c r="N803" s="15" t="n"/>
      <c r="O803" s="15" t="n"/>
      <c r="P803" s="15" t="n"/>
      <c r="Q803" s="15" t="n"/>
      <c r="R803" s="91">
        <f>IFERROR(SUMPRODUCT(('2-定价总表'!$A$3:$A$493="PPS"&amp;MID(I803,2,99))*('2-定价总表'!$C$3:$C$493=K803)*('2-定价总表'!$T$3:$T$493))*IF(M803="",1,M803),"")</f>
        <v/>
      </c>
      <c r="S803" s="90" t="e">
        <v>#N/A</v>
      </c>
      <c r="T803" s="90" t="e">
        <v>#N/A</v>
      </c>
      <c r="U803" s="90" t="e">
        <v>#N/A</v>
      </c>
      <c r="V803" s="90" t="e">
        <v>#N/A</v>
      </c>
      <c r="W803" s="90" t="n"/>
      <c r="X803" s="90" t="n"/>
      <c r="Y803" s="90" t="n"/>
      <c r="Z803" s="90" t="n"/>
      <c r="AA803" s="90" t="n"/>
      <c r="AB803" s="15">
        <f>SUM(S803:AA803)</f>
        <v/>
      </c>
      <c r="AC803" s="15" t="n"/>
      <c r="AD803" s="15">
        <f>AC803*0.006</f>
        <v/>
      </c>
      <c r="AE803" s="15">
        <f>AC803*0.02</f>
        <v/>
      </c>
      <c r="AF803" s="15">
        <f>AC803-AD803-AE803</f>
        <v/>
      </c>
      <c r="AG803" s="15" t="n"/>
      <c r="AH803" s="15" t="n"/>
      <c r="AI803" s="15">
        <f>SUM(AG803:AH803)</f>
        <v/>
      </c>
      <c r="AJ803" s="15">
        <f>AF803-AB803+AG803+AH803</f>
        <v/>
      </c>
      <c r="AK803" s="15">
        <f>IF(C803="是","杭州","江西工厂")</f>
        <v/>
      </c>
      <c r="AL803" s="6" t="inlineStr">
        <is>
          <t>交易关闭</t>
        </is>
      </c>
      <c r="AM803" s="94" t="inlineStr">
        <is>
          <t>—</t>
        </is>
      </c>
      <c r="AN803" s="15" t="inlineStr">
        <is>
          <t>没有申请退款</t>
        </is>
      </c>
      <c r="AO803" s="15" t="n">
        <v>0</v>
      </c>
      <c r="AP803" s="15" t="n"/>
      <c r="AQ803" s="6" t="inlineStr">
        <is>
          <t>1.4岛台?1.8双腿桌定制</t>
        </is>
      </c>
      <c r="AR803" s="88" t="inlineStr">
        <is>
          <t>✓</t>
        </is>
      </c>
    </row>
    <row r="804">
      <c r="A804" s="16" t="inlineStr">
        <is>
          <t>淘宝</t>
        </is>
      </c>
      <c r="B804" s="14" t="inlineStr">
        <is>
          <t>3157987587525067281</t>
        </is>
      </c>
      <c r="C804" s="14" t="inlineStr">
        <is>
          <t>非已记录补单</t>
        </is>
      </c>
      <c r="D804" s="16" t="inlineStr">
        <is>
          <t>2026-01-01</t>
        </is>
      </c>
      <c r="E804" s="16" t="inlineStr">
        <is>
          <t>速腾#</t>
        </is>
      </c>
      <c r="F804" s="16" t="n">
        <v>17322162538</v>
      </c>
      <c r="G804" s="16" t="inlineStr">
        <is>
          <t>广东省 东莞市  洪梅镇望沙路4号#69281647#</t>
        </is>
      </c>
      <c r="H804" s="16" t="n"/>
      <c r="I804" s="16" t="inlineStr">
        <is>
          <t>P26990050428</t>
        </is>
      </c>
      <c r="J804" s="16" t="inlineStr">
        <is>
          <t>商家安装sku</t>
        </is>
      </c>
      <c r="K804" s="16" t="inlineStr">
        <is>
          <t>商家安装sku</t>
        </is>
      </c>
      <c r="L804" s="16" t="inlineStr">
        <is>
          <t>是</t>
        </is>
      </c>
      <c r="M804" s="16" t="inlineStr">
        <is>
          <t>1</t>
        </is>
      </c>
      <c r="N804" s="16" t="n"/>
      <c r="O804" s="16" t="n"/>
      <c r="P804" s="16" t="n"/>
      <c r="Q804" s="16" t="n"/>
      <c r="R804" s="15">
        <f>IFERROR(SUMPRODUCT(('2-定价总表'!$A$3:$A$493="PPS"&amp;MID(I804,2,99))*('2-定价总表'!$C$3:$C$493=K804)*('2-定价总表'!$T$3:$T$493))*IF(M804="",1,M804),"")</f>
        <v/>
      </c>
      <c r="S804" s="90" t="e">
        <v>#N/A</v>
      </c>
      <c r="T804" s="90" t="e">
        <v>#N/A</v>
      </c>
      <c r="U804" s="90" t="e">
        <v>#N/A</v>
      </c>
      <c r="V804" s="90" t="e">
        <v>#N/A</v>
      </c>
      <c r="W804" s="90" t="n"/>
      <c r="X804" s="90" t="n"/>
      <c r="Y804" s="90" t="n"/>
      <c r="Z804" s="90" t="n"/>
      <c r="AA804" s="90" t="n"/>
      <c r="AB804" s="16">
        <f>SUM(S804:AA804)</f>
        <v/>
      </c>
      <c r="AC804" s="16" t="n"/>
      <c r="AD804" s="16">
        <f>AC804*0.006</f>
        <v/>
      </c>
      <c r="AE804" s="16">
        <f>AC804*0.02</f>
        <v/>
      </c>
      <c r="AF804" s="16">
        <f>AC804-AD804-AE804</f>
        <v/>
      </c>
      <c r="AG804" s="16" t="n"/>
      <c r="AH804" s="16" t="n"/>
      <c r="AI804" s="16">
        <f>SUM(AG804:AH804)</f>
        <v/>
      </c>
      <c r="AJ804" s="16">
        <f>AF804-AB804+AG804+AH804</f>
        <v/>
      </c>
      <c r="AK804" s="16">
        <f>IF(C804="是","杭州","江西工厂")</f>
        <v/>
      </c>
      <c r="AL804" s="9" t="inlineStr">
        <is>
          <t>交易关闭</t>
        </is>
      </c>
      <c r="AM804" s="94" t="inlineStr">
        <is>
          <t>—</t>
        </is>
      </c>
      <c r="AN804" s="16" t="inlineStr">
        <is>
          <t>没有申请退款</t>
        </is>
      </c>
      <c r="AO804" s="16" t="n">
        <v>0</v>
      </c>
      <c r="AP804" s="16" t="n"/>
      <c r="AQ804" s="9" t="inlineStr">
        <is>
          <t>1.4岛台?1.8双腿桌定制</t>
        </is>
      </c>
      <c r="AR804" s="88" t="inlineStr">
        <is>
          <t>✓</t>
        </is>
      </c>
    </row>
    <row r="805" ht="24" customHeight="1">
      <c r="A805" s="15" t="inlineStr">
        <is>
          <t>淘宝</t>
        </is>
      </c>
      <c r="B805" s="14" t="inlineStr">
        <is>
          <t>3157987587526067281</t>
        </is>
      </c>
      <c r="C805" s="14" t="inlineStr">
        <is>
          <t>非已记录补单</t>
        </is>
      </c>
      <c r="D805" s="15" t="inlineStr">
        <is>
          <t>2026-01-01</t>
        </is>
      </c>
      <c r="E805" s="15" t="inlineStr">
        <is>
          <t>速腾#</t>
        </is>
      </c>
      <c r="F805" s="15" t="n">
        <v>17322162538</v>
      </c>
      <c r="G805" s="15" t="inlineStr">
        <is>
          <t>广东省 东莞市  洪梅镇望沙路4号#69281647#</t>
        </is>
      </c>
      <c r="H805" s="15" t="n"/>
      <c r="I805" s="15" t="inlineStr">
        <is>
          <t>P26990090428</t>
        </is>
      </c>
      <c r="J805" s="15" t="inlineStr">
        <is>
          <t>淘宝自动生成sku-送货入户</t>
        </is>
      </c>
      <c r="K805" s="15" t="inlineStr">
        <is>
          <t>淘宝自动生成sku-送货入户</t>
        </is>
      </c>
      <c r="L805" s="15" t="inlineStr">
        <is>
          <t>是</t>
        </is>
      </c>
      <c r="M805" s="15" t="inlineStr">
        <is>
          <t>1</t>
        </is>
      </c>
      <c r="N805" s="15" t="n"/>
      <c r="O805" s="15" t="n"/>
      <c r="P805" s="15" t="n"/>
      <c r="Q805" s="15" t="n"/>
      <c r="R805" s="15">
        <f>IFERROR(SUMPRODUCT(('2-定价总表'!$A$3:$A$493="PPS"&amp;MID(I805,2,99))*('2-定价总表'!$C$3:$C$493=K805)*('2-定价总表'!$T$3:$T$493))*IF(M805="",1,M805),"")</f>
        <v/>
      </c>
      <c r="S805" s="90" t="e">
        <v>#N/A</v>
      </c>
      <c r="T805" s="90" t="e">
        <v>#N/A</v>
      </c>
      <c r="U805" s="90" t="e">
        <v>#N/A</v>
      </c>
      <c r="V805" s="90" t="e">
        <v>#N/A</v>
      </c>
      <c r="W805" s="90" t="n"/>
      <c r="X805" s="90" t="n"/>
      <c r="Y805" s="90" t="n"/>
      <c r="Z805" s="90" t="n"/>
      <c r="AA805" s="90" t="n"/>
      <c r="AB805" s="15">
        <f>SUM(S805:AA805)</f>
        <v/>
      </c>
      <c r="AC805" s="15" t="n"/>
      <c r="AD805" s="15">
        <f>AC805*0.006</f>
        <v/>
      </c>
      <c r="AE805" s="15">
        <f>AC805*0.02</f>
        <v/>
      </c>
      <c r="AF805" s="15">
        <f>AC805-AD805-AE805</f>
        <v/>
      </c>
      <c r="AG805" s="15" t="n"/>
      <c r="AH805" s="15" t="n"/>
      <c r="AI805" s="15">
        <f>SUM(AG805:AH805)</f>
        <v/>
      </c>
      <c r="AJ805" s="15">
        <f>AF805-AB805+AG805+AH805</f>
        <v/>
      </c>
      <c r="AK805" s="15">
        <f>IF(C805="是","杭州","江西工厂")</f>
        <v/>
      </c>
      <c r="AL805" s="6" t="inlineStr">
        <is>
          <t>交易关闭</t>
        </is>
      </c>
      <c r="AM805" s="94" t="inlineStr">
        <is>
          <t>—</t>
        </is>
      </c>
      <c r="AN805" s="15" t="inlineStr">
        <is>
          <t>没有申请退款</t>
        </is>
      </c>
      <c r="AO805" s="15" t="n">
        <v>0</v>
      </c>
      <c r="AP805" s="15" t="n"/>
      <c r="AQ805" s="6" t="inlineStr">
        <is>
          <t>1.4岛台?1.8双腿桌定制</t>
        </is>
      </c>
      <c r="AR805" s="88" t="inlineStr">
        <is>
          <t>✓</t>
        </is>
      </c>
    </row>
  </sheetData>
  <autoFilter ref="A2:AQ805"/>
  <dataValidations count="6">
    <dataValidation sqref="L3:L805" showDropDown="0" showInputMessage="1" showErrorMessage="1" allowBlank="1" type="list">
      <formula1>"是,否"</formula1>
    </dataValidation>
    <dataValidation sqref="N3:N805" showDropDown="0" showInputMessage="1" showErrorMessage="1" allowBlank="1" type="list">
      <formula1>"即时锁定,远期,已释放"</formula1>
    </dataValidation>
    <dataValidation sqref="AL3:AL805" showDropDown="0" showInputMessage="1" showErrorMessage="1" allowBlank="1" errorTitle="输入无效" error="请从下拉列表中选择" promptTitle="订单状态" prompt="订单状态" type="list">
      <formula1>"待付款,已付款,已发货,已完成,已取消"</formula1>
    </dataValidation>
    <dataValidation sqref="AN3:AN805" showDropDown="0" showInputMessage="1" showErrorMessage="1" allowBlank="1" errorTitle="输入无效" error="请从下拉列表中选择" promptTitle="退款状态" prompt="退款状态" type="list">
      <formula1>"无退款,部分退款,全额退款"</formula1>
    </dataValidation>
    <dataValidation sqref="A3:D805" showDropDown="0" showInputMessage="1" showErrorMessage="1" allowBlank="1" errorTitle="输入无效" error="请从下拉列表中选择" promptTitle="平台" prompt="下单平台" type="list">
      <formula1>"淘宝,小红书,线下,其他"</formula1>
    </dataValidation>
    <dataValidation sqref="O3:Q805" showDropDown="0" showInputMessage="1" showErrorMessage="1" allowBlank="1" type="list">
      <formula1>"即时锁定/远期/已释放"</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R1148"/>
  <sheetViews>
    <sheetView workbookViewId="0">
      <pane ySplit="2" topLeftCell="A3" activePane="bottomLeft" state="frozen"/>
      <selection pane="bottomLeft" activeCell="A1" sqref="A1"/>
    </sheetView>
  </sheetViews>
  <sheetFormatPr baseColWidth="8" defaultRowHeight="15"/>
  <cols>
    <col width="19.75" customWidth="1" min="1" max="1"/>
    <col width="20.625" customWidth="1" min="2" max="2"/>
    <col width="18" customWidth="1" min="3" max="3"/>
    <col width="12" customWidth="1" min="4" max="4"/>
    <col width="14" customWidth="1" min="5" max="5"/>
    <col width="30" customWidth="1" min="7" max="7"/>
    <col width="14" customWidth="1" min="8" max="8"/>
    <col width="18" customWidth="1" min="10" max="10"/>
    <col width="14" customWidth="1" min="11" max="11"/>
    <col width="8" customWidth="1" min="13" max="13"/>
    <col width="14" customWidth="1" min="14" max="14"/>
    <col width="18" customWidth="1" min="16" max="16"/>
    <col width="16.25" customWidth="1" min="18" max="18"/>
    <col width="18" customWidth="1" min="19" max="19"/>
    <col width="12.875" customWidth="1" min="20" max="20"/>
    <col width="15.375" customWidth="1" min="29" max="29"/>
    <col width="12" customWidth="1" min="33" max="33"/>
    <col width="14.625" customWidth="1" min="37" max="37"/>
    <col width="22" customWidth="1" min="39" max="39"/>
    <col width="12" customWidth="1" min="40" max="40"/>
    <col width="10" customWidth="1" min="41" max="41"/>
    <col width="12" customWidth="1" min="42" max="42"/>
    <col width="10" customWidth="1" min="43" max="43"/>
    <col width="55" customWidth="1" min="44" max="44"/>
    <col width="40" customWidth="1" min="45" max="45"/>
    <col width="40" customWidth="1" min="49" max="49"/>
  </cols>
  <sheetData>
    <row r="1">
      <c r="A1" s="2" t="inlineStr">
        <is>
          <t>5-订单总表修改</t>
        </is>
      </c>
      <c r="C1" s="106" t="inlineStr">
        <is>
          <t>* 根据补单记录自动打标刷单订单为“是”，并标蓝</t>
        </is>
      </c>
      <c r="K1" s="95" t="inlineStr">
        <is>
          <t>* 如尺寸微定制，就原先sku后加个“改”字，如：P2633007032011-改</t>
        </is>
      </c>
      <c r="AG1" s="95" t="inlineStr">
        <is>
          <t>* 售后表内自动关联填入</t>
        </is>
      </c>
      <c r="AH1" s="106" t="inlineStr">
        <is>
          <t>* 售后表内自动关联填入</t>
        </is>
      </c>
      <c r="AK1" s="106" t="inlineStr">
        <is>
          <t>* 默认江西仓库</t>
        </is>
      </c>
      <c r="AR1" s="86" t="inlineStr">
        <is>
          <t>本表为整合数据(最近三个月销售明细+1月历史CSV)，共 1146 行。手填字段(是否补单/是否定制/锁定状态/安装工单号/实际成本/各项费用/补偿/备注)留空，由后期人工填写。产品理论成本及成本/利润列均为公式。</t>
        </is>
      </c>
    </row>
    <row r="2">
      <c r="A2" s="52" t="inlineStr">
        <is>
          <t>平台</t>
        </is>
      </c>
      <c r="B2" s="52" t="inlineStr">
        <is>
          <t>订单编号</t>
        </is>
      </c>
      <c r="C2" s="52" t="inlineStr">
        <is>
          <t>是否补单</t>
        </is>
      </c>
      <c r="D2" s="52" t="inlineStr">
        <is>
          <t>下单日期</t>
        </is>
      </c>
      <c r="E2" s="52" t="inlineStr">
        <is>
          <t>客户姓名</t>
        </is>
      </c>
      <c r="F2" s="52" t="inlineStr">
        <is>
          <t>联系电话</t>
        </is>
      </c>
      <c r="G2" s="52" t="inlineStr">
        <is>
          <t>收货地址</t>
        </is>
      </c>
      <c r="H2" s="52" t="inlineStr">
        <is>
          <t>发货日期</t>
        </is>
      </c>
      <c r="I2" s="52" t="inlineStr">
        <is>
          <t>产品编码</t>
        </is>
      </c>
      <c r="J2" s="52" t="inlineStr">
        <is>
          <t>产品名称</t>
        </is>
      </c>
      <c r="K2" s="52" t="inlineStr">
        <is>
          <t>SKU</t>
        </is>
      </c>
      <c r="L2" s="52" t="inlineStr">
        <is>
          <t>是否定制</t>
        </is>
      </c>
      <c r="M2" s="52" t="inlineStr">
        <is>
          <t>数量</t>
        </is>
      </c>
      <c r="N2" s="52" t="inlineStr">
        <is>
          <t>锁定状态</t>
        </is>
      </c>
      <c r="O2" s="52" t="inlineStr">
        <is>
          <t>物流公司</t>
        </is>
      </c>
      <c r="P2" s="52" t="inlineStr">
        <is>
          <t>物流单号</t>
        </is>
      </c>
      <c r="Q2" s="52" t="inlineStr">
        <is>
          <t>安装工单号</t>
        </is>
      </c>
      <c r="R2" s="52" t="inlineStr">
        <is>
          <t>产品理论成本</t>
        </is>
      </c>
      <c r="S2" s="52" t="inlineStr">
        <is>
          <t>产品实际成本</t>
        </is>
      </c>
      <c r="T2" s="52" t="inlineStr">
        <is>
          <t>实际运费</t>
        </is>
      </c>
      <c r="U2" s="52" t="inlineStr">
        <is>
          <t>上楼费</t>
        </is>
      </c>
      <c r="V2" s="52" t="inlineStr">
        <is>
          <t>安装费</t>
        </is>
      </c>
      <c r="W2" s="52" t="inlineStr">
        <is>
          <t>订单赔付费</t>
        </is>
      </c>
      <c r="X2" s="52" t="inlineStr">
        <is>
          <t>二次上门维修费</t>
        </is>
      </c>
      <c r="Y2" s="52" t="inlineStr">
        <is>
          <t>返厂打包运费</t>
        </is>
      </c>
      <c r="Z2" s="52" t="inlineStr">
        <is>
          <t>其它费用</t>
        </is>
      </c>
      <c r="AA2" s="52" t="inlineStr">
        <is>
          <t>好评/差价返</t>
        </is>
      </c>
      <c r="AB2" s="52" t="inlineStr">
        <is>
          <t>总成本</t>
        </is>
      </c>
      <c r="AC2" s="52" t="inlineStr">
        <is>
          <t>买家应付金额</t>
        </is>
      </c>
      <c r="AD2" s="52" t="inlineStr">
        <is>
          <t>平台服务费</t>
        </is>
      </c>
      <c r="AE2" s="52" t="inlineStr">
        <is>
          <t>税费</t>
        </is>
      </c>
      <c r="AF2" s="52" t="inlineStr">
        <is>
          <t>店铺实收金额</t>
        </is>
      </c>
      <c r="AG2" s="139" t="inlineStr">
        <is>
          <t>工厂补偿</t>
        </is>
      </c>
      <c r="AH2" s="52" t="inlineStr">
        <is>
          <t>物流补偿</t>
        </is>
      </c>
      <c r="AI2" s="52" t="inlineStr">
        <is>
          <t>补偿总金额</t>
        </is>
      </c>
      <c r="AJ2" s="52" t="inlineStr">
        <is>
          <t>订单利润</t>
        </is>
      </c>
      <c r="AK2" s="139" t="inlineStr">
        <is>
          <t>发货仓库</t>
        </is>
      </c>
      <c r="AL2" s="52" t="inlineStr">
        <is>
          <t>订单状态</t>
        </is>
      </c>
      <c r="AM2" s="52" t="inlineStr">
        <is>
          <t>支付宝流水号</t>
        </is>
      </c>
      <c r="AN2" s="52" t="inlineStr">
        <is>
          <t>退款状态</t>
        </is>
      </c>
      <c r="AO2" s="52" t="inlineStr">
        <is>
          <t>退款金额</t>
        </is>
      </c>
      <c r="AP2" s="52" t="inlineStr">
        <is>
          <t>退款日期</t>
        </is>
      </c>
      <c r="AQ2" s="52" t="inlineStr">
        <is>
          <t>备注</t>
        </is>
      </c>
      <c r="AR2" s="87" t="inlineStr">
        <is>
          <t>⚠️问题标注</t>
        </is>
      </c>
    </row>
    <row r="3">
      <c r="A3" t="inlineStr">
        <is>
          <t>淘宝</t>
        </is>
      </c>
      <c r="B3" t="inlineStr">
        <is>
          <t>3306036613231039079</t>
        </is>
      </c>
      <c r="D3" s="182" t="n">
        <v>46175</v>
      </c>
      <c r="E3" t="inlineStr">
        <is>
          <t>郑啸天</t>
        </is>
      </c>
      <c r="F3" t="inlineStr">
        <is>
          <t>15786478838-3470</t>
        </is>
      </c>
      <c r="G3" t="inlineStr">
        <is>
          <t>浙江省 台州市 椒江区 洪家街道洪家北环银泰城5号楼501(000000)</t>
        </is>
      </c>
      <c r="I3" t="inlineStr">
        <is>
          <t>P26380040225</t>
        </is>
      </c>
      <c r="J3" t="inlineStr">
        <is>
          <t>畔色全实木原木德国榉木极简床头柜家用卧室床边柜北欧白色收纳柜</t>
        </is>
      </c>
      <c r="K3" t="inlineStr">
        <is>
          <t>榉木床头柜-标准</t>
        </is>
      </c>
      <c r="M3" t="n">
        <v>2</v>
      </c>
      <c r="O3" t="inlineStr"/>
      <c r="P3" t="inlineStr"/>
      <c r="R3">
        <f>IFERROR(SUMPRODUCT(('2-定价总表'!$A$3:$A$493="PPS"&amp;MID(I3,2,99))*('2-定价总表'!$C$3:$C$493=K3)*('2-定价总表'!$T$3:$T$493))*IF(M3="",1,M3),"")</f>
        <v/>
      </c>
      <c r="AB3">
        <f>SUM(S3:AA3)</f>
        <v/>
      </c>
      <c r="AC3" t="inlineStr">
        <is>
          <t>2104.80</t>
        </is>
      </c>
      <c r="AD3">
        <f>AC3*0.006</f>
        <v/>
      </c>
      <c r="AE3">
        <f>AC3*0.02</f>
        <v/>
      </c>
      <c r="AF3">
        <f>AC3-AD3-AE3</f>
        <v/>
      </c>
      <c r="AI3">
        <f>SUM(AG3:AH3)</f>
        <v/>
      </c>
      <c r="AJ3">
        <f>AF3-AB3+AI3</f>
        <v/>
      </c>
      <c r="AK3">
        <f>IF(C3="是","杭州","江西工厂")</f>
        <v/>
      </c>
      <c r="AL3" t="inlineStr">
        <is>
          <t>买家已付款,等待卖家发货</t>
        </is>
      </c>
      <c r="AM3" t="inlineStr">
        <is>
          <t>待匹配</t>
        </is>
      </c>
      <c r="AN3" t="inlineStr">
        <is>
          <t>没有申请退款</t>
        </is>
      </c>
      <c r="AO3" t="inlineStr">
        <is>
          <t>无退款申请</t>
        </is>
      </c>
      <c r="AR3" t="inlineStr">
        <is>
          <t>✓</t>
        </is>
      </c>
    </row>
    <row r="4">
      <c r="A4" t="inlineStr">
        <is>
          <t>淘宝</t>
        </is>
      </c>
      <c r="B4" t="inlineStr">
        <is>
          <t>3305474078608038579</t>
        </is>
      </c>
      <c r="D4" s="182" t="n">
        <v>46174</v>
      </c>
      <c r="E4" t="inlineStr">
        <is>
          <t>林泉高致</t>
        </is>
      </c>
      <c r="F4" t="inlineStr">
        <is>
          <t>15784036933-6583</t>
        </is>
      </c>
      <c r="G4" t="inlineStr">
        <is>
          <t>浙江省 杭州市 滨江区 长河街道风雅钱塘8-1-1601(310051)</t>
        </is>
      </c>
      <c r="I4" t="inlineStr">
        <is>
          <t>P23980010606</t>
        </is>
      </c>
      <c r="J4" t="inlineStr">
        <is>
          <t>畔色木作木块小样樱桃木黑胡桃木白蜡木榉木红白橡木样品样块</t>
        </is>
      </c>
      <c r="K4" t="inlineStr">
        <is>
          <t>樱桃木样块</t>
        </is>
      </c>
      <c r="M4" t="n">
        <v>1</v>
      </c>
      <c r="O4" t="inlineStr"/>
      <c r="P4" t="inlineStr"/>
      <c r="R4">
        <f>IFERROR(SUMPRODUCT(('2-定价总表'!$A$3:$A$493="PPS"&amp;MID(I4,2,99))*('2-定价总表'!$C$3:$C$493=K4)*('2-定价总表'!$T$3:$T$493))*IF(M4="",1,M4),"")</f>
        <v/>
      </c>
      <c r="AB4">
        <f>SUM(S4:AA4)</f>
        <v/>
      </c>
      <c r="AC4" t="inlineStr">
        <is>
          <t>21.20</t>
        </is>
      </c>
      <c r="AD4">
        <f>AC4*0.006</f>
        <v/>
      </c>
      <c r="AE4">
        <f>AC4*0.02</f>
        <v/>
      </c>
      <c r="AF4">
        <f>AC4-AD4-AE4</f>
        <v/>
      </c>
      <c r="AI4">
        <f>SUM(AG4:AH4)</f>
        <v/>
      </c>
      <c r="AJ4">
        <f>AF4-AB4+AI4</f>
        <v/>
      </c>
      <c r="AK4">
        <f>IF(C4="是","杭州","江西工厂")</f>
        <v/>
      </c>
      <c r="AL4" t="inlineStr">
        <is>
          <t>买家已付款,等待卖家发货</t>
        </is>
      </c>
      <c r="AM4" t="inlineStr">
        <is>
          <t>待匹配</t>
        </is>
      </c>
      <c r="AN4" t="inlineStr">
        <is>
          <t>没有申请退款</t>
        </is>
      </c>
      <c r="AO4" t="inlineStr">
        <is>
          <t>无退款申请</t>
        </is>
      </c>
      <c r="AR4" t="inlineStr">
        <is>
          <t>✓</t>
        </is>
      </c>
    </row>
    <row r="5">
      <c r="A5" t="inlineStr">
        <is>
          <t>淘宝</t>
        </is>
      </c>
      <c r="B5" t="inlineStr">
        <is>
          <t>5118396087890005449</t>
        </is>
      </c>
      <c r="D5" s="182" t="n">
        <v>46174</v>
      </c>
      <c r="E5" t="inlineStr">
        <is>
          <t>蔡慧靓</t>
        </is>
      </c>
      <c r="F5" t="inlineStr">
        <is>
          <t>18413448166-7865</t>
        </is>
      </c>
      <c r="G5" t="inlineStr">
        <is>
          <t>浙江省 嘉兴市 嘉善县 罗星街道新西塘孔雀城澜院1幢2705室(000000)</t>
        </is>
      </c>
      <c r="I5" t="inlineStr">
        <is>
          <t>P23980010606</t>
        </is>
      </c>
      <c r="J5" t="inlineStr">
        <is>
          <t>畔色木作木块小样樱桃木黑胡桃木白蜡木榉木红白橡木样品样块</t>
        </is>
      </c>
      <c r="K5" t="inlineStr">
        <is>
          <t>樱桃木样块</t>
        </is>
      </c>
      <c r="M5" t="n">
        <v>1</v>
      </c>
      <c r="O5" t="inlineStr"/>
      <c r="P5" t="inlineStr"/>
      <c r="R5">
        <f>IFERROR(SUMPRODUCT(('2-定价总表'!$A$3:$A$493="PPS"&amp;MID(I5,2,99))*('2-定价总表'!$C$3:$C$493=K5)*('2-定价总表'!$T$3:$T$493))*IF(M5="",1,M5),"")</f>
        <v/>
      </c>
      <c r="AB5">
        <f>SUM(S5:AA5)</f>
        <v/>
      </c>
      <c r="AC5" t="inlineStr">
        <is>
          <t>21.20</t>
        </is>
      </c>
      <c r="AD5">
        <f>AC5*0.006</f>
        <v/>
      </c>
      <c r="AE5">
        <f>AC5*0.02</f>
        <v/>
      </c>
      <c r="AF5">
        <f>AC5-AD5-AE5</f>
        <v/>
      </c>
      <c r="AI5">
        <f>SUM(AG5:AH5)</f>
        <v/>
      </c>
      <c r="AJ5">
        <f>AF5-AB5+AI5</f>
        <v/>
      </c>
      <c r="AK5">
        <f>IF(C5="是","杭州","江西工厂")</f>
        <v/>
      </c>
      <c r="AL5" t="inlineStr">
        <is>
          <t>买家已付款,等待卖家发货</t>
        </is>
      </c>
      <c r="AM5" t="inlineStr">
        <is>
          <t>待匹配</t>
        </is>
      </c>
      <c r="AN5" t="inlineStr">
        <is>
          <t>没有申请退款</t>
        </is>
      </c>
      <c r="AO5" t="inlineStr">
        <is>
          <t>无退款申请</t>
        </is>
      </c>
      <c r="AR5" t="inlineStr">
        <is>
          <t>✓</t>
        </is>
      </c>
    </row>
    <row r="6">
      <c r="A6" t="inlineStr">
        <is>
          <t>淘宝</t>
        </is>
      </c>
      <c r="B6" t="inlineStr">
        <is>
          <t>5118396087890005449</t>
        </is>
      </c>
      <c r="D6" s="182" t="n">
        <v>46174</v>
      </c>
      <c r="E6" t="inlineStr">
        <is>
          <t>蔡慧靓</t>
        </is>
      </c>
      <c r="F6" t="inlineStr">
        <is>
          <t>18413448166-7865</t>
        </is>
      </c>
      <c r="G6" t="inlineStr">
        <is>
          <t>浙江省 嘉兴市 嘉善县 罗星街道新西塘孔雀城澜院1幢2705室(000000)</t>
        </is>
      </c>
      <c r="I6" t="inlineStr">
        <is>
          <t>P23980010606</t>
        </is>
      </c>
      <c r="J6" t="inlineStr">
        <is>
          <t>畔色木作木块小样樱桃木黑胡桃木白蜡木榉木红白橡木样品样块</t>
        </is>
      </c>
      <c r="K6" t="inlineStr">
        <is>
          <t>榉木样块</t>
        </is>
      </c>
      <c r="M6" t="n">
        <v>1</v>
      </c>
      <c r="O6" t="inlineStr"/>
      <c r="P6" t="inlineStr"/>
      <c r="R6">
        <f>IFERROR(SUMPRODUCT(('2-定价总表'!$A$3:$A$493="PPS"&amp;MID(I6,2,99))*('2-定价总表'!$C$3:$C$493=K6)*('2-定价总表'!$T$3:$T$493))*IF(M6="",1,M6),"")</f>
        <v/>
      </c>
      <c r="AB6">
        <f>SUM(S6:AA6)</f>
        <v/>
      </c>
      <c r="AC6" t="inlineStr">
        <is>
          <t>21.20</t>
        </is>
      </c>
      <c r="AD6">
        <f>AC6*0.006</f>
        <v/>
      </c>
      <c r="AE6">
        <f>AC6*0.02</f>
        <v/>
      </c>
      <c r="AF6">
        <f>AC6-AD6-AE6</f>
        <v/>
      </c>
      <c r="AI6">
        <f>SUM(AG6:AH6)</f>
        <v/>
      </c>
      <c r="AJ6">
        <f>AF6-AB6+AI6</f>
        <v/>
      </c>
      <c r="AK6">
        <f>IF(C6="是","杭州","江西工厂")</f>
        <v/>
      </c>
      <c r="AL6" t="inlineStr">
        <is>
          <t>买家已付款,等待卖家发货</t>
        </is>
      </c>
      <c r="AM6" t="inlineStr">
        <is>
          <t>待匹配</t>
        </is>
      </c>
      <c r="AN6" t="inlineStr">
        <is>
          <t>没有申请退款</t>
        </is>
      </c>
      <c r="AO6" t="inlineStr">
        <is>
          <t>无退款申请</t>
        </is>
      </c>
      <c r="AR6" t="inlineStr">
        <is>
          <t>✓</t>
        </is>
      </c>
    </row>
    <row r="7">
      <c r="A7" t="inlineStr">
        <is>
          <t>淘宝</t>
        </is>
      </c>
      <c r="B7" t="inlineStr">
        <is>
          <t>3305480018955057784</t>
        </is>
      </c>
      <c r="D7" s="182" t="n">
        <v>46174</v>
      </c>
      <c r="G7" t="inlineStr"/>
      <c r="I7" t="inlineStr">
        <is>
          <t>P25250100405</t>
        </is>
      </c>
      <c r="J7" t="inlineStr">
        <is>
          <t>畔色樱桃木靠墙一体实木岩板餐厅收纳咖啡柜小户型小柜窄柜餐边柜</t>
        </is>
      </c>
      <c r="K7" t="inlineStr">
        <is>
          <t>1米洞洞板窄柜</t>
        </is>
      </c>
      <c r="M7" t="n">
        <v>1</v>
      </c>
      <c r="O7" t="inlineStr"/>
      <c r="P7" t="inlineStr"/>
      <c r="R7">
        <f>IFERROR(SUMPRODUCT(('2-定价总表'!$A$3:$A$493="PPS"&amp;MID(I7,2,99))*('2-定价总表'!$C$3:$C$493=K7)*('2-定价总表'!$T$3:$T$493))*IF(M7="",1,M7),"")</f>
        <v/>
      </c>
      <c r="AB7">
        <f>SUM(S7:AA7)</f>
        <v/>
      </c>
      <c r="AC7" t="inlineStr"/>
      <c r="AD7">
        <f>AC7*0.006</f>
        <v/>
      </c>
      <c r="AE7">
        <f>AC7*0.02</f>
        <v/>
      </c>
      <c r="AF7">
        <f>AC7-AD7-AE7</f>
        <v/>
      </c>
      <c r="AI7">
        <f>SUM(AG7:AH7)</f>
        <v/>
      </c>
      <c r="AJ7">
        <f>AF7-AB7+AI7</f>
        <v/>
      </c>
      <c r="AK7">
        <f>IF(C7="是","杭州","江西工厂")</f>
        <v/>
      </c>
      <c r="AL7" t="inlineStr">
        <is>
          <t>等待买家付款</t>
        </is>
      </c>
      <c r="AM7" t="inlineStr">
        <is>
          <t>待匹配</t>
        </is>
      </c>
      <c r="AN7" t="inlineStr">
        <is>
          <t>没有申请退款</t>
        </is>
      </c>
      <c r="AO7" t="inlineStr">
        <is>
          <t>无退款申请</t>
        </is>
      </c>
      <c r="AR7" t="inlineStr">
        <is>
          <t>✓</t>
        </is>
      </c>
    </row>
    <row r="8">
      <c r="A8" t="inlineStr">
        <is>
          <t>淘宝</t>
        </is>
      </c>
      <c r="B8" t="inlineStr">
        <is>
          <t>5118900877200010148</t>
        </is>
      </c>
      <c r="D8" s="182" t="n">
        <v>46174</v>
      </c>
      <c r="G8" t="inlineStr"/>
      <c r="I8" t="inlineStr">
        <is>
          <t>P25250100405</t>
        </is>
      </c>
      <c r="J8" t="inlineStr">
        <is>
          <t>畔色樱桃木靠墙一体实木岩板餐厅收纳咖啡柜小户型小柜窄柜餐边柜</t>
        </is>
      </c>
      <c r="K8" t="inlineStr">
        <is>
          <t>尺寸微定制</t>
        </is>
      </c>
      <c r="M8" t="n">
        <v>1</v>
      </c>
      <c r="O8" t="inlineStr"/>
      <c r="P8" t="inlineStr"/>
      <c r="R8">
        <f>IFERROR(SUMPRODUCT(('2-定价总表'!$A$3:$A$493="PPS"&amp;MID(I8,2,99))*('2-定价总表'!$C$3:$C$493=K8)*('2-定价总表'!$T$3:$T$493))*IF(M8="",1,M8),"")</f>
        <v/>
      </c>
      <c r="AB8">
        <f>SUM(S8:AA8)</f>
        <v/>
      </c>
      <c r="AC8" t="inlineStr"/>
      <c r="AD8">
        <f>AC8*0.006</f>
        <v/>
      </c>
      <c r="AE8">
        <f>AC8*0.02</f>
        <v/>
      </c>
      <c r="AF8">
        <f>AC8-AD8-AE8</f>
        <v/>
      </c>
      <c r="AI8">
        <f>SUM(AG8:AH8)</f>
        <v/>
      </c>
      <c r="AJ8">
        <f>AF8-AB8+AI8</f>
        <v/>
      </c>
      <c r="AK8">
        <f>IF(C8="是","杭州","江西工厂")</f>
        <v/>
      </c>
      <c r="AL8" t="inlineStr">
        <is>
          <t>等待买家付款</t>
        </is>
      </c>
      <c r="AM8" t="inlineStr">
        <is>
          <t>待匹配</t>
        </is>
      </c>
      <c r="AN8" t="inlineStr">
        <is>
          <t>没有申请退款</t>
        </is>
      </c>
      <c r="AO8" t="inlineStr">
        <is>
          <t>无退款申请</t>
        </is>
      </c>
      <c r="AR8" t="inlineStr">
        <is>
          <t>✓</t>
        </is>
      </c>
    </row>
    <row r="9">
      <c r="A9" t="inlineStr">
        <is>
          <t>淘宝</t>
        </is>
      </c>
      <c r="B9" t="inlineStr">
        <is>
          <t>3305445027534040190</t>
        </is>
      </c>
      <c r="D9" s="182" t="n">
        <v>46174</v>
      </c>
      <c r="E9" t="inlineStr">
        <is>
          <t>刘</t>
        </is>
      </c>
      <c r="F9" t="inlineStr">
        <is>
          <t>13164447567-2492</t>
        </is>
      </c>
      <c r="G9" t="inlineStr">
        <is>
          <t>四川省 宜宾市 叙州区 赵场街道邦泰誉江境2期5栋2单元1102(000000)</t>
        </is>
      </c>
      <c r="I9" t="inlineStr">
        <is>
          <t>P26380040225</t>
        </is>
      </c>
      <c r="J9" t="inlineStr">
        <is>
          <t>畔色全实木原木德国榉木极简床头柜家用卧室床边柜北欧白色收纳柜</t>
        </is>
      </c>
      <c r="K9" t="inlineStr">
        <is>
          <t>榉木床头柜-标准</t>
        </is>
      </c>
      <c r="M9" t="n">
        <v>2</v>
      </c>
      <c r="O9" t="inlineStr"/>
      <c r="P9" t="inlineStr"/>
      <c r="R9">
        <f>IFERROR(SUMPRODUCT(('2-定价总表'!$A$3:$A$493="PPS"&amp;MID(I9,2,99))*('2-定价总表'!$C$3:$C$493=K9)*('2-定价总表'!$T$3:$T$493))*IF(M9="",1,M9),"")</f>
        <v/>
      </c>
      <c r="AB9">
        <f>SUM(S9:AA9)</f>
        <v/>
      </c>
      <c r="AC9" t="inlineStr">
        <is>
          <t>2104.80</t>
        </is>
      </c>
      <c r="AD9">
        <f>AC9*0.006</f>
        <v/>
      </c>
      <c r="AE9">
        <f>AC9*0.02</f>
        <v/>
      </c>
      <c r="AF9">
        <f>AC9-AD9-AE9</f>
        <v/>
      </c>
      <c r="AI9">
        <f>SUM(AG9:AH9)</f>
        <v/>
      </c>
      <c r="AJ9">
        <f>AF9-AB9+AI9</f>
        <v/>
      </c>
      <c r="AK9">
        <f>IF(C9="是","杭州","江西工厂")</f>
        <v/>
      </c>
      <c r="AL9" t="inlineStr">
        <is>
          <t>买家已付款,等待卖家发货</t>
        </is>
      </c>
      <c r="AM9" t="inlineStr">
        <is>
          <t>待匹配</t>
        </is>
      </c>
      <c r="AN9" t="inlineStr">
        <is>
          <t>没有申请退款</t>
        </is>
      </c>
      <c r="AO9" t="inlineStr">
        <is>
          <t>无退款申请</t>
        </is>
      </c>
      <c r="AR9" t="inlineStr">
        <is>
          <t>✓</t>
        </is>
      </c>
    </row>
    <row r="10">
      <c r="A10" t="inlineStr">
        <is>
          <t>淘宝</t>
        </is>
      </c>
      <c r="B10" t="inlineStr">
        <is>
          <t>5118382911767191622</t>
        </is>
      </c>
      <c r="D10" s="182" t="n">
        <v>46174</v>
      </c>
      <c r="G10" t="inlineStr"/>
      <c r="I10" t="inlineStr">
        <is>
          <t>P23250050202</t>
        </is>
      </c>
      <c r="J10" t="inlineStr">
        <is>
          <t>畔色实木餐边柜日式樱桃木家用餐桌一体客厅储物柜小户型多功能柜</t>
        </is>
      </c>
      <c r="K10" t="inlineStr">
        <is>
          <t>曜黑樱桃木2.1米整柜+1.6米单腿餐桌</t>
        </is>
      </c>
      <c r="M10" t="n">
        <v>1</v>
      </c>
      <c r="O10" t="inlineStr"/>
      <c r="P10" t="inlineStr"/>
      <c r="R10">
        <f>IFERROR(SUMPRODUCT(('2-定价总表'!$A$3:$A$493="PPS"&amp;MID(I10,2,99))*('2-定价总表'!$C$3:$C$493=K10)*('2-定价总表'!$T$3:$T$493))*IF(M10="",1,M10),"")</f>
        <v/>
      </c>
      <c r="AB10">
        <f>SUM(S10:AA10)</f>
        <v/>
      </c>
      <c r="AC10" t="inlineStr"/>
      <c r="AD10">
        <f>AC10*0.006</f>
        <v/>
      </c>
      <c r="AE10">
        <f>AC10*0.02</f>
        <v/>
      </c>
      <c r="AF10">
        <f>AC10-AD10-AE10</f>
        <v/>
      </c>
      <c r="AI10">
        <f>SUM(AG10:AH10)</f>
        <v/>
      </c>
      <c r="AJ10">
        <f>AF10-AB10+AI10</f>
        <v/>
      </c>
      <c r="AK10">
        <f>IF(C10="是","杭州","江西工厂")</f>
        <v/>
      </c>
      <c r="AL10" t="inlineStr">
        <is>
          <t>等待买家付款</t>
        </is>
      </c>
      <c r="AM10" t="inlineStr">
        <is>
          <t>待匹配</t>
        </is>
      </c>
      <c r="AN10" t="inlineStr">
        <is>
          <t>没有申请退款</t>
        </is>
      </c>
      <c r="AO10" t="inlineStr">
        <is>
          <t>无退款申请</t>
        </is>
      </c>
      <c r="AR10" t="inlineStr">
        <is>
          <t>✓</t>
        </is>
      </c>
    </row>
    <row r="11">
      <c r="A11" t="inlineStr">
        <is>
          <t>淘宝</t>
        </is>
      </c>
      <c r="B11" t="inlineStr">
        <is>
          <t>5118382911767191622</t>
        </is>
      </c>
      <c r="D11" s="182" t="n">
        <v>46174</v>
      </c>
      <c r="G11" t="inlineStr"/>
      <c r="I11" t="inlineStr"/>
      <c r="J11" t="inlineStr">
        <is>
          <t>商家安装 商家安装</t>
        </is>
      </c>
      <c r="K11" t="inlineStr">
        <is>
          <t>商家安装</t>
        </is>
      </c>
      <c r="M11" t="n">
        <v>1</v>
      </c>
      <c r="O11" t="inlineStr"/>
      <c r="P11" t="inlineStr"/>
      <c r="R11">
        <f>IFERROR(SUMPRODUCT(('2-定价总表'!$A$3:$A$493="PPS"&amp;MID(I11,2,99))*('2-定价总表'!$C$3:$C$493=K11)*('2-定价总表'!$T$3:$T$493))*IF(M11="",1,M11),"")</f>
        <v/>
      </c>
      <c r="AB11">
        <f>SUM(S11:AA11)</f>
        <v/>
      </c>
      <c r="AC11" t="inlineStr"/>
      <c r="AD11">
        <f>AC11*0.006</f>
        <v/>
      </c>
      <c r="AE11">
        <f>AC11*0.02</f>
        <v/>
      </c>
      <c r="AF11">
        <f>AC11-AD11-AE11</f>
        <v/>
      </c>
      <c r="AI11">
        <f>SUM(AG11:AH11)</f>
        <v/>
      </c>
      <c r="AJ11">
        <f>AF11-AB11+AI11</f>
        <v/>
      </c>
      <c r="AK11">
        <f>IF(C11="是","杭州","江西工厂")</f>
        <v/>
      </c>
      <c r="AL11" t="inlineStr">
        <is>
          <t>等待买家付款</t>
        </is>
      </c>
      <c r="AM11" t="inlineStr">
        <is>
          <t>待匹配</t>
        </is>
      </c>
      <c r="AN11" t="inlineStr">
        <is>
          <t>没有申请退款</t>
        </is>
      </c>
      <c r="AO11" t="inlineStr">
        <is>
          <t>无退款申请</t>
        </is>
      </c>
      <c r="AR11" t="inlineStr">
        <is>
          <t>⚠️ 无商家编码,产品编码待补</t>
        </is>
      </c>
    </row>
    <row r="12">
      <c r="A12" t="inlineStr">
        <is>
          <t>淘宝</t>
        </is>
      </c>
      <c r="B12" t="inlineStr">
        <is>
          <t>5118382911767191622</t>
        </is>
      </c>
      <c r="D12" s="182" t="n">
        <v>46174</v>
      </c>
      <c r="G12" t="inlineStr"/>
      <c r="I12" t="inlineStr"/>
      <c r="J12" t="inlineStr">
        <is>
          <t>送货入户</t>
        </is>
      </c>
      <c r="K12" t="inlineStr"/>
      <c r="M12" t="n">
        <v>1</v>
      </c>
      <c r="O12" t="inlineStr"/>
      <c r="P12" t="inlineStr"/>
      <c r="R12">
        <f>IFERROR(SUMPRODUCT(('2-定价总表'!$A$3:$A$493="PPS"&amp;MID(I12,2,99))*('2-定价总表'!$C$3:$C$493=K12)*('2-定价总表'!$T$3:$T$493))*IF(M12="",1,M12),"")</f>
        <v/>
      </c>
      <c r="AB12">
        <f>SUM(S12:AA12)</f>
        <v/>
      </c>
      <c r="AC12" t="inlineStr"/>
      <c r="AD12">
        <f>AC12*0.006</f>
        <v/>
      </c>
      <c r="AE12">
        <f>AC12*0.02</f>
        <v/>
      </c>
      <c r="AF12">
        <f>AC12-AD12-AE12</f>
        <v/>
      </c>
      <c r="AI12">
        <f>SUM(AG12:AH12)</f>
        <v/>
      </c>
      <c r="AJ12">
        <f>AF12-AB12+AI12</f>
        <v/>
      </c>
      <c r="AK12">
        <f>IF(C12="是","杭州","江西工厂")</f>
        <v/>
      </c>
      <c r="AL12" t="inlineStr">
        <is>
          <t>等待买家付款</t>
        </is>
      </c>
      <c r="AM12" t="inlineStr">
        <is>
          <t>待匹配</t>
        </is>
      </c>
      <c r="AN12" t="inlineStr">
        <is>
          <t>没有申请退款</t>
        </is>
      </c>
      <c r="AO12" t="inlineStr">
        <is>
          <t>无退款申请</t>
        </is>
      </c>
      <c r="AR12" t="inlineStr">
        <is>
          <t>⚠️ 无商家编码,产品编码待补</t>
        </is>
      </c>
    </row>
    <row r="13">
      <c r="A13" t="inlineStr">
        <is>
          <t>淘宝</t>
        </is>
      </c>
      <c r="B13" t="inlineStr">
        <is>
          <t>3305407191558054189</t>
        </is>
      </c>
      <c r="D13" s="182" t="n">
        <v>46174</v>
      </c>
      <c r="G13" t="inlineStr"/>
      <c r="I13" t="inlineStr">
        <is>
          <t>P24210070901</t>
        </is>
      </c>
      <c r="J13" t="inlineStr">
        <is>
          <t>畔色 岩板实木餐桌日式简约长方形榉木书桌家用饭桌原木小户型桌</t>
        </is>
      </c>
      <c r="K13" t="inlineStr">
        <is>
          <t>砂白色1.8米岩板餐桌</t>
        </is>
      </c>
      <c r="M13" t="n">
        <v>1</v>
      </c>
      <c r="O13" t="inlineStr"/>
      <c r="P13" t="inlineStr"/>
      <c r="R13">
        <f>IFERROR(SUMPRODUCT(('2-定价总表'!$A$3:$A$493="PPS"&amp;MID(I13,2,99))*('2-定价总表'!$C$3:$C$493=K13)*('2-定价总表'!$T$3:$T$493))*IF(M13="",1,M13),"")</f>
        <v/>
      </c>
      <c r="AB13">
        <f>SUM(S13:AA13)</f>
        <v/>
      </c>
      <c r="AC13" t="inlineStr"/>
      <c r="AD13">
        <f>AC13*0.006</f>
        <v/>
      </c>
      <c r="AE13">
        <f>AC13*0.02</f>
        <v/>
      </c>
      <c r="AF13">
        <f>AC13-AD13-AE13</f>
        <v/>
      </c>
      <c r="AI13">
        <f>SUM(AG13:AH13)</f>
        <v/>
      </c>
      <c r="AJ13">
        <f>AF13-AB13+AI13</f>
        <v/>
      </c>
      <c r="AK13">
        <f>IF(C13="是","杭州","江西工厂")</f>
        <v/>
      </c>
      <c r="AL13" t="inlineStr">
        <is>
          <t>等待买家付款</t>
        </is>
      </c>
      <c r="AM13" t="inlineStr">
        <is>
          <t>待匹配</t>
        </is>
      </c>
      <c r="AN13" t="inlineStr">
        <is>
          <t>没有申请退款</t>
        </is>
      </c>
      <c r="AO13" t="inlineStr">
        <is>
          <t>无退款申请</t>
        </is>
      </c>
      <c r="AR13" t="inlineStr">
        <is>
          <t>✓</t>
        </is>
      </c>
    </row>
    <row r="14">
      <c r="A14" t="inlineStr">
        <is>
          <t>淘宝</t>
        </is>
      </c>
      <c r="B14" t="inlineStr">
        <is>
          <t>3305450858326028481</t>
        </is>
      </c>
      <c r="D14" s="182" t="n">
        <v>46174</v>
      </c>
      <c r="G14" t="inlineStr"/>
      <c r="I14" t="inlineStr">
        <is>
          <t>P25250100405</t>
        </is>
      </c>
      <c r="J14" t="inlineStr">
        <is>
          <t>畔色樱桃木靠墙一体实木岩板餐厅收纳咖啡柜小户型小柜窄柜餐边柜</t>
        </is>
      </c>
      <c r="K14" t="inlineStr">
        <is>
          <t>尺寸微定制</t>
        </is>
      </c>
      <c r="M14" t="n">
        <v>1</v>
      </c>
      <c r="O14" t="inlineStr"/>
      <c r="P14" t="inlineStr"/>
      <c r="R14">
        <f>IFERROR(SUMPRODUCT(('2-定价总表'!$A$3:$A$493="PPS"&amp;MID(I14,2,99))*('2-定价总表'!$C$3:$C$493=K14)*('2-定价总表'!$T$3:$T$493))*IF(M14="",1,M14),"")</f>
        <v/>
      </c>
      <c r="AB14">
        <f>SUM(S14:AA14)</f>
        <v/>
      </c>
      <c r="AC14" t="inlineStr"/>
      <c r="AD14">
        <f>AC14*0.006</f>
        <v/>
      </c>
      <c r="AE14">
        <f>AC14*0.02</f>
        <v/>
      </c>
      <c r="AF14">
        <f>AC14-AD14-AE14</f>
        <v/>
      </c>
      <c r="AI14">
        <f>SUM(AG14:AH14)</f>
        <v/>
      </c>
      <c r="AJ14">
        <f>AF14-AB14+AI14</f>
        <v/>
      </c>
      <c r="AK14">
        <f>IF(C14="是","杭州","江西工厂")</f>
        <v/>
      </c>
      <c r="AL14" t="inlineStr">
        <is>
          <t>等待买家付款</t>
        </is>
      </c>
      <c r="AM14" t="inlineStr">
        <is>
          <t>待匹配</t>
        </is>
      </c>
      <c r="AN14" t="inlineStr">
        <is>
          <t>没有申请退款</t>
        </is>
      </c>
      <c r="AO14" t="inlineStr">
        <is>
          <t>无退款申请</t>
        </is>
      </c>
      <c r="AR14" t="inlineStr">
        <is>
          <t>✓</t>
        </is>
      </c>
    </row>
    <row r="15">
      <c r="A15" t="inlineStr">
        <is>
          <t>淘宝</t>
        </is>
      </c>
      <c r="B15" t="inlineStr">
        <is>
          <t>3305414606445084993</t>
        </is>
      </c>
      <c r="D15" s="182" t="n">
        <v>46174</v>
      </c>
      <c r="E15" t="inlineStr">
        <is>
          <t>南粤车场(曾嘉荣)</t>
        </is>
      </c>
      <c r="F15" t="inlineStr">
        <is>
          <t>13169673146-8368</t>
        </is>
      </c>
      <c r="G15" t="inlineStr">
        <is>
          <t>广东省 珠海市 香洲区 梅华街道上冲新西街28号即中石油加油站后面南粤车场(000000)</t>
        </is>
      </c>
      <c r="I15" t="inlineStr">
        <is>
          <t>P23250050202</t>
        </is>
      </c>
      <c r="J15" t="inlineStr">
        <is>
          <t>畔色实木餐边柜日式樱桃木家用餐桌一体客厅储物柜小户型多功能柜</t>
        </is>
      </c>
      <c r="K15" t="inlineStr">
        <is>
          <t>白色岩板定制</t>
        </is>
      </c>
      <c r="M15" t="n">
        <v>1</v>
      </c>
      <c r="O15" t="inlineStr"/>
      <c r="P15" t="inlineStr"/>
      <c r="R15">
        <f>IFERROR(SUMPRODUCT(('2-定价总表'!$A$3:$A$493="PPS"&amp;MID(I15,2,99))*('2-定价总表'!$C$3:$C$493=K15)*('2-定价总表'!$T$3:$T$493))*IF(M15="",1,M15),"")</f>
        <v/>
      </c>
      <c r="AB15">
        <f>SUM(S15:AA15)</f>
        <v/>
      </c>
      <c r="AC15" t="inlineStr">
        <is>
          <t>675.00</t>
        </is>
      </c>
      <c r="AD15">
        <f>AC15*0.006</f>
        <v/>
      </c>
      <c r="AE15">
        <f>AC15*0.02</f>
        <v/>
      </c>
      <c r="AF15">
        <f>AC15-AD15-AE15</f>
        <v/>
      </c>
      <c r="AI15">
        <f>SUM(AG15:AH15)</f>
        <v/>
      </c>
      <c r="AJ15">
        <f>AF15-AB15+AI15</f>
        <v/>
      </c>
      <c r="AK15">
        <f>IF(C15="是","杭州","江西工厂")</f>
        <v/>
      </c>
      <c r="AL15" t="inlineStr">
        <is>
          <t>买家已付款,等待卖家发货</t>
        </is>
      </c>
      <c r="AM15" t="inlineStr">
        <is>
          <t>待匹配</t>
        </is>
      </c>
      <c r="AN15" t="inlineStr">
        <is>
          <t>没有申请退款</t>
        </is>
      </c>
      <c r="AO15" t="inlineStr">
        <is>
          <t>无退款申请</t>
        </is>
      </c>
      <c r="AR15" t="inlineStr">
        <is>
          <t>✓</t>
        </is>
      </c>
    </row>
    <row r="16">
      <c r="A16" t="inlineStr">
        <is>
          <t>淘宝</t>
        </is>
      </c>
      <c r="B16" t="inlineStr">
        <is>
          <t>3305414606445084993</t>
        </is>
      </c>
      <c r="D16" s="182" t="n">
        <v>46174</v>
      </c>
      <c r="E16" t="inlineStr">
        <is>
          <t>南粤车场(曾嘉荣)</t>
        </is>
      </c>
      <c r="F16" t="inlineStr">
        <is>
          <t>13169673146-8368</t>
        </is>
      </c>
      <c r="G16" t="inlineStr">
        <is>
          <t>广东省 珠海市 香洲区 梅华街道上冲新西街28号即中石油加油站后面南粤车场(000000)</t>
        </is>
      </c>
      <c r="I16" t="inlineStr"/>
      <c r="J16" t="inlineStr">
        <is>
          <t>商家安装 商家安装</t>
        </is>
      </c>
      <c r="K16" t="inlineStr">
        <is>
          <t>商家安装</t>
        </is>
      </c>
      <c r="M16" t="n">
        <v>1</v>
      </c>
      <c r="O16" t="inlineStr"/>
      <c r="P16" t="inlineStr"/>
      <c r="R16">
        <f>IFERROR(SUMPRODUCT(('2-定价总表'!$A$3:$A$493="PPS"&amp;MID(I16,2,99))*('2-定价总表'!$C$3:$C$493=K16)*('2-定价总表'!$T$3:$T$493))*IF(M16="",1,M16),"")</f>
        <v/>
      </c>
      <c r="AB16">
        <f>SUM(S16:AA16)</f>
        <v/>
      </c>
      <c r="AC16" t="inlineStr">
        <is>
          <t>0.00</t>
        </is>
      </c>
      <c r="AD16">
        <f>AC16*0.006</f>
        <v/>
      </c>
      <c r="AE16">
        <f>AC16*0.02</f>
        <v/>
      </c>
      <c r="AF16">
        <f>AC16-AD16-AE16</f>
        <v/>
      </c>
      <c r="AI16">
        <f>SUM(AG16:AH16)</f>
        <v/>
      </c>
      <c r="AJ16">
        <f>AF16-AB16+AI16</f>
        <v/>
      </c>
      <c r="AK16">
        <f>IF(C16="是","杭州","江西工厂")</f>
        <v/>
      </c>
      <c r="AL16" t="inlineStr">
        <is>
          <t>买家已付款,等待卖家发货</t>
        </is>
      </c>
      <c r="AM16" t="inlineStr">
        <is>
          <t>待匹配</t>
        </is>
      </c>
      <c r="AN16" t="inlineStr">
        <is>
          <t>没有申请退款</t>
        </is>
      </c>
      <c r="AO16" t="inlineStr">
        <is>
          <t>无退款申请</t>
        </is>
      </c>
      <c r="AR16" t="inlineStr">
        <is>
          <t>⚠️ 无商家编码,产品编码待补</t>
        </is>
      </c>
    </row>
    <row r="17">
      <c r="A17" t="inlineStr">
        <is>
          <t>淘宝</t>
        </is>
      </c>
      <c r="B17" t="inlineStr">
        <is>
          <t>3305414606445084993</t>
        </is>
      </c>
      <c r="D17" s="182" t="n">
        <v>46174</v>
      </c>
      <c r="E17" t="inlineStr">
        <is>
          <t>南粤车场(曾嘉荣)</t>
        </is>
      </c>
      <c r="F17" t="inlineStr">
        <is>
          <t>13169673146-8368</t>
        </is>
      </c>
      <c r="G17" t="inlineStr">
        <is>
          <t>广东省 珠海市 香洲区 梅华街道上冲新西街28号即中石油加油站后面南粤车场(000000)</t>
        </is>
      </c>
      <c r="I17" t="inlineStr"/>
      <c r="J17" t="inlineStr">
        <is>
          <t>送货入户</t>
        </is>
      </c>
      <c r="K17" t="inlineStr"/>
      <c r="M17" t="n">
        <v>1</v>
      </c>
      <c r="O17" t="inlineStr"/>
      <c r="P17" t="inlineStr"/>
      <c r="R17">
        <f>IFERROR(SUMPRODUCT(('2-定价总表'!$A$3:$A$493="PPS"&amp;MID(I17,2,99))*('2-定价总表'!$C$3:$C$493=K17)*('2-定价总表'!$T$3:$T$493))*IF(M17="",1,M17),"")</f>
        <v/>
      </c>
      <c r="AB17">
        <f>SUM(S17:AA17)</f>
        <v/>
      </c>
      <c r="AC17" t="inlineStr">
        <is>
          <t>0.00</t>
        </is>
      </c>
      <c r="AD17">
        <f>AC17*0.006</f>
        <v/>
      </c>
      <c r="AE17">
        <f>AC17*0.02</f>
        <v/>
      </c>
      <c r="AF17">
        <f>AC17-AD17-AE17</f>
        <v/>
      </c>
      <c r="AI17">
        <f>SUM(AG17:AH17)</f>
        <v/>
      </c>
      <c r="AJ17">
        <f>AF17-AB17+AI17</f>
        <v/>
      </c>
      <c r="AK17">
        <f>IF(C17="是","杭州","江西工厂")</f>
        <v/>
      </c>
      <c r="AL17" t="inlineStr">
        <is>
          <t>买家已付款,等待卖家发货</t>
        </is>
      </c>
      <c r="AM17" t="inlineStr">
        <is>
          <t>待匹配</t>
        </is>
      </c>
      <c r="AN17" t="inlineStr">
        <is>
          <t>没有申请退款</t>
        </is>
      </c>
      <c r="AO17" t="inlineStr">
        <is>
          <t>无退款申请</t>
        </is>
      </c>
      <c r="AR17" t="inlineStr">
        <is>
          <t>⚠️ 无商家编码,产品编码待补</t>
        </is>
      </c>
    </row>
    <row r="18">
      <c r="A18" t="inlineStr">
        <is>
          <t>淘宝</t>
        </is>
      </c>
      <c r="B18" t="inlineStr">
        <is>
          <t>3305418675469002974</t>
        </is>
      </c>
      <c r="D18" s="182" t="n">
        <v>46174</v>
      </c>
      <c r="G18" t="inlineStr"/>
      <c r="I18" t="inlineStr">
        <is>
          <t>P23250050202</t>
        </is>
      </c>
      <c r="J18" t="inlineStr">
        <is>
          <t>畔色实木餐边柜日式樱桃木家用餐桌一体客厅储物柜小户型多功能柜</t>
        </is>
      </c>
      <c r="K18" t="inlineStr">
        <is>
          <t>白色岩板定制</t>
        </is>
      </c>
      <c r="M18" t="n">
        <v>1</v>
      </c>
      <c r="O18" t="inlineStr"/>
      <c r="P18" t="inlineStr"/>
      <c r="R18">
        <f>IFERROR(SUMPRODUCT(('2-定价总表'!$A$3:$A$493="PPS"&amp;MID(I18,2,99))*('2-定价总表'!$C$3:$C$493=K18)*('2-定价总表'!$T$3:$T$493))*IF(M18="",1,M18),"")</f>
        <v/>
      </c>
      <c r="AB18">
        <f>SUM(S18:AA18)</f>
        <v/>
      </c>
      <c r="AC18" t="inlineStr"/>
      <c r="AD18">
        <f>AC18*0.006</f>
        <v/>
      </c>
      <c r="AE18">
        <f>AC18*0.02</f>
        <v/>
      </c>
      <c r="AF18">
        <f>AC18-AD18-AE18</f>
        <v/>
      </c>
      <c r="AI18">
        <f>SUM(AG18:AH18)</f>
        <v/>
      </c>
      <c r="AJ18">
        <f>AF18-AB18+AI18</f>
        <v/>
      </c>
      <c r="AK18">
        <f>IF(C18="是","杭州","江西工厂")</f>
        <v/>
      </c>
      <c r="AL18" t="inlineStr">
        <is>
          <t>交易关闭</t>
        </is>
      </c>
      <c r="AM18" t="inlineStr">
        <is>
          <t>待匹配</t>
        </is>
      </c>
      <c r="AN18" t="inlineStr">
        <is>
          <t>没有申请退款</t>
        </is>
      </c>
      <c r="AO18" t="inlineStr">
        <is>
          <t>无退款申请</t>
        </is>
      </c>
      <c r="AR18" t="inlineStr">
        <is>
          <t>✓</t>
        </is>
      </c>
    </row>
    <row r="19">
      <c r="A19" t="inlineStr">
        <is>
          <t>淘宝</t>
        </is>
      </c>
      <c r="B19" t="inlineStr">
        <is>
          <t>3305418675469002974</t>
        </is>
      </c>
      <c r="D19" s="182" t="n">
        <v>46174</v>
      </c>
      <c r="G19" t="inlineStr"/>
      <c r="I19" t="inlineStr"/>
      <c r="J19" t="inlineStr">
        <is>
          <t>商家安装 商家安装</t>
        </is>
      </c>
      <c r="K19" t="inlineStr">
        <is>
          <t>商家安装</t>
        </is>
      </c>
      <c r="M19" t="n">
        <v>1</v>
      </c>
      <c r="O19" t="inlineStr"/>
      <c r="P19" t="inlineStr"/>
      <c r="R19">
        <f>IFERROR(SUMPRODUCT(('2-定价总表'!$A$3:$A$493="PPS"&amp;MID(I19,2,99))*('2-定价总表'!$C$3:$C$493=K19)*('2-定价总表'!$T$3:$T$493))*IF(M19="",1,M19),"")</f>
        <v/>
      </c>
      <c r="AB19">
        <f>SUM(S19:AA19)</f>
        <v/>
      </c>
      <c r="AC19" t="inlineStr"/>
      <c r="AD19">
        <f>AC19*0.006</f>
        <v/>
      </c>
      <c r="AE19">
        <f>AC19*0.02</f>
        <v/>
      </c>
      <c r="AF19">
        <f>AC19-AD19-AE19</f>
        <v/>
      </c>
      <c r="AI19">
        <f>SUM(AG19:AH19)</f>
        <v/>
      </c>
      <c r="AJ19">
        <f>AF19-AB19+AI19</f>
        <v/>
      </c>
      <c r="AK19">
        <f>IF(C19="是","杭州","江西工厂")</f>
        <v/>
      </c>
      <c r="AL19" t="inlineStr">
        <is>
          <t>交易关闭</t>
        </is>
      </c>
      <c r="AM19" t="inlineStr">
        <is>
          <t>待匹配</t>
        </is>
      </c>
      <c r="AN19" t="inlineStr">
        <is>
          <t>没有申请退款</t>
        </is>
      </c>
      <c r="AO19" t="inlineStr">
        <is>
          <t>无退款申请</t>
        </is>
      </c>
      <c r="AR19" t="inlineStr">
        <is>
          <t>⚠️ 无商家编码,产品编码待补</t>
        </is>
      </c>
    </row>
    <row r="20">
      <c r="A20" t="inlineStr">
        <is>
          <t>淘宝</t>
        </is>
      </c>
      <c r="B20" t="inlineStr">
        <is>
          <t>3305418675469002974</t>
        </is>
      </c>
      <c r="D20" s="182" t="n">
        <v>46174</v>
      </c>
      <c r="G20" t="inlineStr"/>
      <c r="I20" t="inlineStr"/>
      <c r="J20" t="inlineStr">
        <is>
          <t>送货入户</t>
        </is>
      </c>
      <c r="K20" t="inlineStr"/>
      <c r="M20" t="n">
        <v>1</v>
      </c>
      <c r="O20" t="inlineStr"/>
      <c r="P20" t="inlineStr"/>
      <c r="R20">
        <f>IFERROR(SUMPRODUCT(('2-定价总表'!$A$3:$A$493="PPS"&amp;MID(I20,2,99))*('2-定价总表'!$C$3:$C$493=K20)*('2-定价总表'!$T$3:$T$493))*IF(M20="",1,M20),"")</f>
        <v/>
      </c>
      <c r="AB20">
        <f>SUM(S20:AA20)</f>
        <v/>
      </c>
      <c r="AC20" t="inlineStr"/>
      <c r="AD20">
        <f>AC20*0.006</f>
        <v/>
      </c>
      <c r="AE20">
        <f>AC20*0.02</f>
        <v/>
      </c>
      <c r="AF20">
        <f>AC20-AD20-AE20</f>
        <v/>
      </c>
      <c r="AI20">
        <f>SUM(AG20:AH20)</f>
        <v/>
      </c>
      <c r="AJ20">
        <f>AF20-AB20+AI20</f>
        <v/>
      </c>
      <c r="AK20">
        <f>IF(C20="是","杭州","江西工厂")</f>
        <v/>
      </c>
      <c r="AL20" t="inlineStr">
        <is>
          <t>交易关闭</t>
        </is>
      </c>
      <c r="AM20" t="inlineStr">
        <is>
          <t>待匹配</t>
        </is>
      </c>
      <c r="AN20" t="inlineStr">
        <is>
          <t>没有申请退款</t>
        </is>
      </c>
      <c r="AO20" t="inlineStr">
        <is>
          <t>无退款申请</t>
        </is>
      </c>
      <c r="AR20" t="inlineStr">
        <is>
          <t>⚠️ 无商家编码,产品编码待补</t>
        </is>
      </c>
    </row>
    <row r="21">
      <c r="A21" t="inlineStr">
        <is>
          <t>淘宝</t>
        </is>
      </c>
      <c r="B21" t="inlineStr">
        <is>
          <t>3305889121934002974</t>
        </is>
      </c>
      <c r="D21" s="182" t="n">
        <v>46174</v>
      </c>
      <c r="E21" t="inlineStr">
        <is>
          <t>南粤车场(曾嘉荣)</t>
        </is>
      </c>
      <c r="F21" t="inlineStr">
        <is>
          <t>13169673146-8368</t>
        </is>
      </c>
      <c r="G21" t="inlineStr">
        <is>
          <t>广东省 珠海市 香洲区 梅华街道上冲新西街28号即中石油加油站后面南粤车场(000000)</t>
        </is>
      </c>
      <c r="I21" t="inlineStr">
        <is>
          <t>P23250050202</t>
        </is>
      </c>
      <c r="J21" t="inlineStr">
        <is>
          <t>畔色实木餐边柜日式樱桃木家用餐桌一体客厅储物柜小户型多功能柜</t>
        </is>
      </c>
      <c r="K21" t="inlineStr">
        <is>
          <t>曜黑樱桃木1.8米整柜+1.4米双腿餐桌</t>
        </is>
      </c>
      <c r="M21" t="n">
        <v>1</v>
      </c>
      <c r="O21" t="inlineStr"/>
      <c r="P21" t="inlineStr"/>
      <c r="R21">
        <f>IFERROR(SUMPRODUCT(('2-定价总表'!$A$3:$A$493="PPS"&amp;MID(I21,2,99))*('2-定价总表'!$C$3:$C$493=K21)*('2-定价总表'!$T$3:$T$493))*IF(M21="",1,M21),"")</f>
        <v/>
      </c>
      <c r="AB21">
        <f>SUM(S21:AA21)</f>
        <v/>
      </c>
      <c r="AC21" t="inlineStr">
        <is>
          <t>10393.96</t>
        </is>
      </c>
      <c r="AD21">
        <f>AC21*0.006</f>
        <v/>
      </c>
      <c r="AE21">
        <f>AC21*0.02</f>
        <v/>
      </c>
      <c r="AF21">
        <f>AC21-AD21-AE21</f>
        <v/>
      </c>
      <c r="AI21">
        <f>SUM(AG21:AH21)</f>
        <v/>
      </c>
      <c r="AJ21">
        <f>AF21-AB21+AI21</f>
        <v/>
      </c>
      <c r="AK21">
        <f>IF(C21="是","杭州","江西工厂")</f>
        <v/>
      </c>
      <c r="AL21" t="inlineStr">
        <is>
          <t>买家已付款,等待卖家发货</t>
        </is>
      </c>
      <c r="AM21" t="inlineStr">
        <is>
          <t>待匹配</t>
        </is>
      </c>
      <c r="AN21" t="inlineStr">
        <is>
          <t>没有申请退款</t>
        </is>
      </c>
      <c r="AO21" t="inlineStr">
        <is>
          <t>无退款申请</t>
        </is>
      </c>
      <c r="AR21" t="inlineStr">
        <is>
          <t>✓</t>
        </is>
      </c>
    </row>
    <row r="22">
      <c r="A22" t="inlineStr">
        <is>
          <t>淘宝</t>
        </is>
      </c>
      <c r="B22" t="inlineStr">
        <is>
          <t>3305889121934002974</t>
        </is>
      </c>
      <c r="D22" s="182" t="n">
        <v>46174</v>
      </c>
      <c r="E22" t="inlineStr">
        <is>
          <t>南粤车场(曾嘉荣)</t>
        </is>
      </c>
      <c r="F22" t="inlineStr">
        <is>
          <t>13169673146-8368</t>
        </is>
      </c>
      <c r="G22" t="inlineStr">
        <is>
          <t>广东省 珠海市 香洲区 梅华街道上冲新西街28号即中石油加油站后面南粤车场(000000)</t>
        </is>
      </c>
      <c r="I22" t="inlineStr"/>
      <c r="J22" t="inlineStr">
        <is>
          <t>商家安装 商家安装</t>
        </is>
      </c>
      <c r="K22" t="inlineStr">
        <is>
          <t>商家安装</t>
        </is>
      </c>
      <c r="M22" t="n">
        <v>1</v>
      </c>
      <c r="O22" t="inlineStr"/>
      <c r="P22" t="inlineStr"/>
      <c r="R22">
        <f>IFERROR(SUMPRODUCT(('2-定价总表'!$A$3:$A$493="PPS"&amp;MID(I22,2,99))*('2-定价总表'!$C$3:$C$493=K22)*('2-定价总表'!$T$3:$T$493))*IF(M22="",1,M22),"")</f>
        <v/>
      </c>
      <c r="AB22">
        <f>SUM(S22:AA22)</f>
        <v/>
      </c>
      <c r="AC22" t="inlineStr">
        <is>
          <t>0.00</t>
        </is>
      </c>
      <c r="AD22">
        <f>AC22*0.006</f>
        <v/>
      </c>
      <c r="AE22">
        <f>AC22*0.02</f>
        <v/>
      </c>
      <c r="AF22">
        <f>AC22-AD22-AE22</f>
        <v/>
      </c>
      <c r="AI22">
        <f>SUM(AG22:AH22)</f>
        <v/>
      </c>
      <c r="AJ22">
        <f>AF22-AB22+AI22</f>
        <v/>
      </c>
      <c r="AK22">
        <f>IF(C22="是","杭州","江西工厂")</f>
        <v/>
      </c>
      <c r="AL22" t="inlineStr">
        <is>
          <t>买家已付款,等待卖家发货</t>
        </is>
      </c>
      <c r="AM22" t="inlineStr">
        <is>
          <t>待匹配</t>
        </is>
      </c>
      <c r="AN22" t="inlineStr">
        <is>
          <t>没有申请退款</t>
        </is>
      </c>
      <c r="AO22" t="inlineStr">
        <is>
          <t>无退款申请</t>
        </is>
      </c>
      <c r="AR22" t="inlineStr">
        <is>
          <t>⚠️ 无商家编码,产品编码待补</t>
        </is>
      </c>
    </row>
    <row r="23">
      <c r="A23" t="inlineStr">
        <is>
          <t>淘宝</t>
        </is>
      </c>
      <c r="B23" t="inlineStr">
        <is>
          <t>3305889121934002974</t>
        </is>
      </c>
      <c r="D23" s="182" t="n">
        <v>46174</v>
      </c>
      <c r="E23" t="inlineStr">
        <is>
          <t>南粤车场(曾嘉荣)</t>
        </is>
      </c>
      <c r="F23" t="inlineStr">
        <is>
          <t>13169673146-8368</t>
        </is>
      </c>
      <c r="G23" t="inlineStr">
        <is>
          <t>广东省 珠海市 香洲区 梅华街道上冲新西街28号即中石油加油站后面南粤车场(000000)</t>
        </is>
      </c>
      <c r="I23" t="inlineStr"/>
      <c r="J23" t="inlineStr">
        <is>
          <t>送货入户</t>
        </is>
      </c>
      <c r="K23" t="inlineStr"/>
      <c r="M23" t="n">
        <v>1</v>
      </c>
      <c r="O23" t="inlineStr"/>
      <c r="P23" t="inlineStr"/>
      <c r="R23">
        <f>IFERROR(SUMPRODUCT(('2-定价总表'!$A$3:$A$493="PPS"&amp;MID(I23,2,99))*('2-定价总表'!$C$3:$C$493=K23)*('2-定价总表'!$T$3:$T$493))*IF(M23="",1,M23),"")</f>
        <v/>
      </c>
      <c r="AB23">
        <f>SUM(S23:AA23)</f>
        <v/>
      </c>
      <c r="AC23" t="inlineStr">
        <is>
          <t>0.00</t>
        </is>
      </c>
      <c r="AD23">
        <f>AC23*0.006</f>
        <v/>
      </c>
      <c r="AE23">
        <f>AC23*0.02</f>
        <v/>
      </c>
      <c r="AF23">
        <f>AC23-AD23-AE23</f>
        <v/>
      </c>
      <c r="AI23">
        <f>SUM(AG23:AH23)</f>
        <v/>
      </c>
      <c r="AJ23">
        <f>AF23-AB23+AI23</f>
        <v/>
      </c>
      <c r="AK23">
        <f>IF(C23="是","杭州","江西工厂")</f>
        <v/>
      </c>
      <c r="AL23" t="inlineStr">
        <is>
          <t>买家已付款,等待卖家发货</t>
        </is>
      </c>
      <c r="AM23" t="inlineStr">
        <is>
          <t>待匹配</t>
        </is>
      </c>
      <c r="AN23" t="inlineStr">
        <is>
          <t>没有申请退款</t>
        </is>
      </c>
      <c r="AO23" t="inlineStr">
        <is>
          <t>无退款申请</t>
        </is>
      </c>
      <c r="AR23" t="inlineStr">
        <is>
          <t>⚠️ 无商家编码,产品编码待补</t>
        </is>
      </c>
    </row>
    <row r="24">
      <c r="A24" t="inlineStr">
        <is>
          <t>淘宝</t>
        </is>
      </c>
      <c r="B24" t="inlineStr">
        <is>
          <t>5118313791063064448</t>
        </is>
      </c>
      <c r="D24" s="182" t="n">
        <v>46174</v>
      </c>
      <c r="G24" t="inlineStr"/>
      <c r="I24" t="inlineStr">
        <is>
          <t>P24250080801</t>
        </is>
      </c>
      <c r="J24" t="inlineStr">
        <is>
          <t>畔色实木岩板餐边柜樱桃木收纳储物柜北欧酒柜置物柜餐桌一体靠墙</t>
        </is>
      </c>
      <c r="K24" t="inlineStr">
        <is>
          <t>洞石餐边柜整柜1.8米（视界组合）</t>
        </is>
      </c>
      <c r="M24" t="n">
        <v>1</v>
      </c>
      <c r="O24" t="inlineStr"/>
      <c r="P24" t="inlineStr"/>
      <c r="R24">
        <f>IFERROR(SUMPRODUCT(('2-定价总表'!$A$3:$A$493="PPS"&amp;MID(I24,2,99))*('2-定价总表'!$C$3:$C$493=K24)*('2-定价总表'!$T$3:$T$493))*IF(M24="",1,M24),"")</f>
        <v/>
      </c>
      <c r="AB24">
        <f>SUM(S24:AA24)</f>
        <v/>
      </c>
      <c r="AC24" t="inlineStr"/>
      <c r="AD24">
        <f>AC24*0.006</f>
        <v/>
      </c>
      <c r="AE24">
        <f>AC24*0.02</f>
        <v/>
      </c>
      <c r="AF24">
        <f>AC24-AD24-AE24</f>
        <v/>
      </c>
      <c r="AI24">
        <f>SUM(AG24:AH24)</f>
        <v/>
      </c>
      <c r="AJ24">
        <f>AF24-AB24+AI24</f>
        <v/>
      </c>
      <c r="AK24">
        <f>IF(C24="是","杭州","江西工厂")</f>
        <v/>
      </c>
      <c r="AL24" t="inlineStr">
        <is>
          <t>等待买家付款</t>
        </is>
      </c>
      <c r="AM24" t="inlineStr">
        <is>
          <t>待匹配</t>
        </is>
      </c>
      <c r="AN24" t="inlineStr">
        <is>
          <t>没有申请退款</t>
        </is>
      </c>
      <c r="AO24" t="inlineStr">
        <is>
          <t>无退款申请</t>
        </is>
      </c>
      <c r="AR24" t="inlineStr">
        <is>
          <t>✓</t>
        </is>
      </c>
    </row>
    <row r="25">
      <c r="A25" t="inlineStr">
        <is>
          <t>淘宝</t>
        </is>
      </c>
      <c r="B25" t="inlineStr">
        <is>
          <t>5118732792349009117</t>
        </is>
      </c>
      <c r="D25" s="182" t="n">
        <v>46174</v>
      </c>
      <c r="G25" t="inlineStr"/>
      <c r="I25" t="inlineStr">
        <is>
          <t>P24250080801</t>
        </is>
      </c>
      <c r="J25" t="inlineStr">
        <is>
          <t>畔色实木岩板餐边柜樱桃木收纳储物柜北欧酒柜置物柜餐桌一体靠墙</t>
        </is>
      </c>
      <c r="K25" t="inlineStr">
        <is>
          <t>洞石餐边柜整柜2.1米（多抽组合）</t>
        </is>
      </c>
      <c r="M25" t="n">
        <v>1</v>
      </c>
      <c r="O25" t="inlineStr"/>
      <c r="P25" t="inlineStr"/>
      <c r="R25">
        <f>IFERROR(SUMPRODUCT(('2-定价总表'!$A$3:$A$493="PPS"&amp;MID(I25,2,99))*('2-定价总表'!$C$3:$C$493=K25)*('2-定价总表'!$T$3:$T$493))*IF(M25="",1,M25),"")</f>
        <v/>
      </c>
      <c r="AB25">
        <f>SUM(S25:AA25)</f>
        <v/>
      </c>
      <c r="AC25" t="inlineStr"/>
      <c r="AD25">
        <f>AC25*0.006</f>
        <v/>
      </c>
      <c r="AE25">
        <f>AC25*0.02</f>
        <v/>
      </c>
      <c r="AF25">
        <f>AC25-AD25-AE25</f>
        <v/>
      </c>
      <c r="AI25">
        <f>SUM(AG25:AH25)</f>
        <v/>
      </c>
      <c r="AJ25">
        <f>AF25-AB25+AI25</f>
        <v/>
      </c>
      <c r="AK25">
        <f>IF(C25="是","杭州","江西工厂")</f>
        <v/>
      </c>
      <c r="AL25" t="inlineStr">
        <is>
          <t>等待买家付款</t>
        </is>
      </c>
      <c r="AM25" t="inlineStr">
        <is>
          <t>待匹配</t>
        </is>
      </c>
      <c r="AN25" t="inlineStr">
        <is>
          <t>没有申请退款</t>
        </is>
      </c>
      <c r="AO25" t="inlineStr">
        <is>
          <t>无退款申请</t>
        </is>
      </c>
      <c r="AR25" t="inlineStr">
        <is>
          <t>✓</t>
        </is>
      </c>
    </row>
    <row r="26">
      <c r="A26" t="inlineStr">
        <is>
          <t>淘宝</t>
        </is>
      </c>
      <c r="B26" t="inlineStr">
        <is>
          <t>3305760745856003364</t>
        </is>
      </c>
      <c r="D26" s="182" t="n">
        <v>46174</v>
      </c>
      <c r="E26" t="inlineStr">
        <is>
          <t>嗔有时</t>
        </is>
      </c>
      <c r="F26" t="inlineStr">
        <is>
          <t>18468591376-9878</t>
        </is>
      </c>
      <c r="G26" t="inlineStr">
        <is>
          <t>江苏省 苏州市 相城区 元和街道荷岸晓风上林16幢1204(000000)</t>
        </is>
      </c>
      <c r="I26" t="inlineStr">
        <is>
          <t>P24210070901</t>
        </is>
      </c>
      <c r="J26" t="inlineStr">
        <is>
          <t>畔色 岩板实木餐桌日式简约长方形榉木书桌家用饭桌原木小户型桌</t>
        </is>
      </c>
      <c r="K26" t="inlineStr">
        <is>
          <t>其他尺寸定制咨询</t>
        </is>
      </c>
      <c r="M26" t="n">
        <v>1</v>
      </c>
      <c r="O26" t="inlineStr"/>
      <c r="P26" t="inlineStr"/>
      <c r="R26">
        <f>IFERROR(SUMPRODUCT(('2-定价总表'!$A$3:$A$493="PPS"&amp;MID(I26,2,99))*('2-定价总表'!$C$3:$C$493=K26)*('2-定价总表'!$T$3:$T$493))*IF(M26="",1,M26),"")</f>
        <v/>
      </c>
      <c r="AB26">
        <f>SUM(S26:AA26)</f>
        <v/>
      </c>
      <c r="AC26" t="inlineStr">
        <is>
          <t>30.00</t>
        </is>
      </c>
      <c r="AD26">
        <f>AC26*0.006</f>
        <v/>
      </c>
      <c r="AE26">
        <f>AC26*0.02</f>
        <v/>
      </c>
      <c r="AF26">
        <f>AC26-AD26-AE26</f>
        <v/>
      </c>
      <c r="AI26">
        <f>SUM(AG26:AH26)</f>
        <v/>
      </c>
      <c r="AJ26">
        <f>AF26-AB26+AI26</f>
        <v/>
      </c>
      <c r="AK26">
        <f>IF(C26="是","杭州","江西工厂")</f>
        <v/>
      </c>
      <c r="AL26" t="inlineStr">
        <is>
          <t>买家已付款,等待卖家发货</t>
        </is>
      </c>
      <c r="AM26" t="inlineStr">
        <is>
          <t>待匹配</t>
        </is>
      </c>
      <c r="AN26" t="inlineStr">
        <is>
          <t>没有申请退款</t>
        </is>
      </c>
      <c r="AO26" t="inlineStr">
        <is>
          <t>无退款申请</t>
        </is>
      </c>
      <c r="AR26" t="inlineStr">
        <is>
          <t>✓</t>
        </is>
      </c>
    </row>
    <row r="27">
      <c r="A27" t="inlineStr">
        <is>
          <t>淘宝</t>
        </is>
      </c>
      <c r="B27" t="inlineStr">
        <is>
          <t>3305922384656058555</t>
        </is>
      </c>
      <c r="D27" s="182" t="n">
        <v>46174</v>
      </c>
      <c r="G27" t="inlineStr"/>
      <c r="I27" t="inlineStr">
        <is>
          <t>P24210070901</t>
        </is>
      </c>
      <c r="J27" t="inlineStr">
        <is>
          <t>畔色 岩板实木餐桌日式简约长方形榉木书桌家用饭桌原木小户型桌</t>
        </is>
      </c>
      <c r="K27" t="inlineStr">
        <is>
          <t>其他尺寸定制咨询</t>
        </is>
      </c>
      <c r="M27" t="n">
        <v>1</v>
      </c>
      <c r="O27" t="inlineStr"/>
      <c r="P27" t="inlineStr"/>
      <c r="R27">
        <f>IFERROR(SUMPRODUCT(('2-定价总表'!$A$3:$A$493="PPS"&amp;MID(I27,2,99))*('2-定价总表'!$C$3:$C$493=K27)*('2-定价总表'!$T$3:$T$493))*IF(M27="",1,M27),"")</f>
        <v/>
      </c>
      <c r="AB27">
        <f>SUM(S27:AA27)</f>
        <v/>
      </c>
      <c r="AC27" t="inlineStr"/>
      <c r="AD27">
        <f>AC27*0.006</f>
        <v/>
      </c>
      <c r="AE27">
        <f>AC27*0.02</f>
        <v/>
      </c>
      <c r="AF27">
        <f>AC27-AD27-AE27</f>
        <v/>
      </c>
      <c r="AI27">
        <f>SUM(AG27:AH27)</f>
        <v/>
      </c>
      <c r="AJ27">
        <f>AF27-AB27+AI27</f>
        <v/>
      </c>
      <c r="AK27">
        <f>IF(C27="是","杭州","江西工厂")</f>
        <v/>
      </c>
      <c r="AL27" t="inlineStr">
        <is>
          <t>交易关闭</t>
        </is>
      </c>
      <c r="AM27" t="inlineStr">
        <is>
          <t>待匹配</t>
        </is>
      </c>
      <c r="AN27" t="inlineStr">
        <is>
          <t>没有申请退款</t>
        </is>
      </c>
      <c r="AO27" t="inlineStr">
        <is>
          <t>无退款申请</t>
        </is>
      </c>
      <c r="AR27" t="inlineStr">
        <is>
          <t>✓</t>
        </is>
      </c>
    </row>
    <row r="28">
      <c r="A28" t="inlineStr">
        <is>
          <t>淘宝</t>
        </is>
      </c>
      <c r="B28" t="inlineStr">
        <is>
          <t>3305321222330049373</t>
        </is>
      </c>
      <c r="D28" s="182" t="n">
        <v>46174</v>
      </c>
      <c r="E28" t="inlineStr">
        <is>
          <t>嗔有时</t>
        </is>
      </c>
      <c r="F28" t="inlineStr">
        <is>
          <t>18468591376-9878</t>
        </is>
      </c>
      <c r="G28" t="inlineStr">
        <is>
          <t>江苏省 苏州市 相城区 元和街道荷岸晓风上林16幢1204(000000)</t>
        </is>
      </c>
      <c r="I28" t="inlineStr">
        <is>
          <t>P24210070901</t>
        </is>
      </c>
      <c r="J28" t="inlineStr">
        <is>
          <t>畔色 岩板实木餐桌日式简约长方形榉木书桌家用饭桌原木小户型桌</t>
        </is>
      </c>
      <c r="K28" t="inlineStr">
        <is>
          <t>砂白色1.4米岩板餐桌</t>
        </is>
      </c>
      <c r="M28" t="n">
        <v>1</v>
      </c>
      <c r="O28" t="inlineStr"/>
      <c r="P28" t="inlineStr"/>
      <c r="R28">
        <f>IFERROR(SUMPRODUCT(('2-定价总表'!$A$3:$A$493="PPS"&amp;MID(I28,2,99))*('2-定价总表'!$C$3:$C$493=K28)*('2-定价总表'!$T$3:$T$493))*IF(M28="",1,M28),"")</f>
        <v/>
      </c>
      <c r="AB28">
        <f>SUM(S28:AA28)</f>
        <v/>
      </c>
      <c r="AC28" t="inlineStr">
        <is>
          <t>2627.78</t>
        </is>
      </c>
      <c r="AD28">
        <f>AC28*0.006</f>
        <v/>
      </c>
      <c r="AE28">
        <f>AC28*0.02</f>
        <v/>
      </c>
      <c r="AF28">
        <f>AC28-AD28-AE28</f>
        <v/>
      </c>
      <c r="AI28">
        <f>SUM(AG28:AH28)</f>
        <v/>
      </c>
      <c r="AJ28">
        <f>AF28-AB28+AI28</f>
        <v/>
      </c>
      <c r="AK28">
        <f>IF(C28="是","杭州","江西工厂")</f>
        <v/>
      </c>
      <c r="AL28" t="inlineStr">
        <is>
          <t>买家已付款,等待卖家发货</t>
        </is>
      </c>
      <c r="AM28" t="inlineStr">
        <is>
          <t>待匹配</t>
        </is>
      </c>
      <c r="AN28" t="inlineStr">
        <is>
          <t>没有申请退款</t>
        </is>
      </c>
      <c r="AO28" t="inlineStr">
        <is>
          <t>无退款申请</t>
        </is>
      </c>
      <c r="AR28" t="inlineStr">
        <is>
          <t>✓</t>
        </is>
      </c>
    </row>
    <row r="29">
      <c r="A29" t="inlineStr">
        <is>
          <t>淘宝</t>
        </is>
      </c>
      <c r="B29" t="inlineStr">
        <is>
          <t>5118423986006017339</t>
        </is>
      </c>
      <c r="D29" s="182" t="n">
        <v>46174</v>
      </c>
      <c r="G29" t="inlineStr">
        <is>
          <t>陕西省 西安市 雁塔区 杜城街道*******************</t>
        </is>
      </c>
      <c r="I29" t="inlineStr"/>
      <c r="J29" t="inlineStr">
        <is>
          <t>畔色 北欧阿尔托一米靠墙一体实木中古岩板客厅小户型储物餐边柜</t>
        </is>
      </c>
      <c r="K29" t="inlineStr">
        <is>
          <t>超薄窄柜-整柜-玻璃门0.8米</t>
        </is>
      </c>
      <c r="M29" t="n">
        <v>1</v>
      </c>
      <c r="O29" t="inlineStr"/>
      <c r="P29" t="inlineStr"/>
      <c r="R29">
        <f>IFERROR(SUMPRODUCT(('2-定价总表'!$A$3:$A$493="PPS"&amp;MID(I29,2,99))*('2-定价总表'!$C$3:$C$493=K29)*('2-定价总表'!$T$3:$T$493))*IF(M29="",1,M29),"")</f>
        <v/>
      </c>
      <c r="AB29">
        <f>SUM(S29:AA29)</f>
        <v/>
      </c>
      <c r="AC29" t="inlineStr">
        <is>
          <t>2871.94</t>
        </is>
      </c>
      <c r="AD29">
        <f>AC29*0.006</f>
        <v/>
      </c>
      <c r="AE29">
        <f>AC29*0.02</f>
        <v/>
      </c>
      <c r="AF29">
        <f>AC29-AD29-AE29</f>
        <v/>
      </c>
      <c r="AI29">
        <f>SUM(AG29:AH29)</f>
        <v/>
      </c>
      <c r="AJ29">
        <f>AF29-AB29+AI29</f>
        <v/>
      </c>
      <c r="AK29">
        <f>IF(C29="是","杭州","江西工厂")</f>
        <v/>
      </c>
      <c r="AL29" t="inlineStr">
        <is>
          <t>交易关闭</t>
        </is>
      </c>
      <c r="AM29" t="inlineStr">
        <is>
          <t>待匹配</t>
        </is>
      </c>
      <c r="AN29" t="inlineStr">
        <is>
          <t>退款成功</t>
        </is>
      </c>
      <c r="AO29" t="inlineStr">
        <is>
          <t>2871.94</t>
        </is>
      </c>
      <c r="AR29" t="inlineStr">
        <is>
          <t>⚠️ 无商家编码,产品编码待补</t>
        </is>
      </c>
    </row>
    <row r="30">
      <c r="A30" t="inlineStr">
        <is>
          <t>淘宝</t>
        </is>
      </c>
      <c r="B30" t="inlineStr">
        <is>
          <t>3305242023440038368</t>
        </is>
      </c>
      <c r="D30" s="182" t="n">
        <v>46173</v>
      </c>
      <c r="G30" t="inlineStr">
        <is>
          <t>浙江省 台州市 仙居县 安洲街道*****************</t>
        </is>
      </c>
      <c r="I30" t="inlineStr">
        <is>
          <t>P23980010606</t>
        </is>
      </c>
      <c r="J30" t="inlineStr">
        <is>
          <t>畔色木作木块小样樱桃木黑胡桃木白蜡木榉木红白橡木样品样块</t>
        </is>
      </c>
      <c r="K30" t="inlineStr">
        <is>
          <t>榉木样块</t>
        </is>
      </c>
      <c r="M30" t="n">
        <v>1</v>
      </c>
      <c r="O30" t="inlineStr">
        <is>
          <t>圆通速递</t>
        </is>
      </c>
      <c r="P30" t="inlineStr">
        <is>
          <t>YT2588771082272</t>
        </is>
      </c>
      <c r="R30">
        <f>IFERROR(SUMPRODUCT(('2-定价总表'!$A$3:$A$493="PPS"&amp;MID(I30,2,99))*('2-定价总表'!$C$3:$C$493=K30)*('2-定价总表'!$T$3:$T$493))*IF(M30="",1,M30),"")</f>
        <v/>
      </c>
      <c r="AB30">
        <f>SUM(S30:AA30)</f>
        <v/>
      </c>
      <c r="AC30" t="inlineStr">
        <is>
          <t>16.20</t>
        </is>
      </c>
      <c r="AD30">
        <f>AC30*0.006</f>
        <v/>
      </c>
      <c r="AE30">
        <f>AC30*0.02</f>
        <v/>
      </c>
      <c r="AF30">
        <f>AC30-AD30-AE30</f>
        <v/>
      </c>
      <c r="AI30">
        <f>SUM(AG30:AH30)</f>
        <v/>
      </c>
      <c r="AJ30">
        <f>AF30-AB30+AI30</f>
        <v/>
      </c>
      <c r="AK30">
        <f>IF(C30="是","杭州","江西工厂")</f>
        <v/>
      </c>
      <c r="AL30" t="inlineStr">
        <is>
          <t>卖家已发货，等待买家确认</t>
        </is>
      </c>
      <c r="AM30" t="inlineStr">
        <is>
          <t>待匹配</t>
        </is>
      </c>
      <c r="AN30" t="inlineStr">
        <is>
          <t>没有申请退款</t>
        </is>
      </c>
      <c r="AO30" t="inlineStr">
        <is>
          <t>无退款申请</t>
        </is>
      </c>
      <c r="AR30" t="inlineStr">
        <is>
          <t>✓</t>
        </is>
      </c>
    </row>
    <row r="31">
      <c r="A31" t="inlineStr">
        <is>
          <t>淘宝</t>
        </is>
      </c>
      <c r="B31" t="inlineStr">
        <is>
          <t>5118708421736010418</t>
        </is>
      </c>
      <c r="D31" s="182" t="n">
        <v>46173</v>
      </c>
      <c r="E31" t="inlineStr">
        <is>
          <t>褚大鹏</t>
        </is>
      </c>
      <c r="F31" t="inlineStr">
        <is>
          <t>18413536863-2086</t>
        </is>
      </c>
      <c r="G31" t="inlineStr">
        <is>
          <t>山东省 青岛市 即墨区 龙泉街道青冈路华航山海湖小区4期13-1-1801(000000)</t>
        </is>
      </c>
      <c r="I31" t="inlineStr">
        <is>
          <t>P24250080801</t>
        </is>
      </c>
      <c r="J31" t="inlineStr">
        <is>
          <t>畔色实木岩板餐边柜樱桃木收纳储物柜北欧酒柜置物柜餐桌一体靠墙</t>
        </is>
      </c>
      <c r="K31" t="inlineStr">
        <is>
          <t>洞石餐边柜整柜1.8米（多抽组合）</t>
        </is>
      </c>
      <c r="M31" t="n">
        <v>1</v>
      </c>
      <c r="O31" t="inlineStr"/>
      <c r="P31" t="inlineStr"/>
      <c r="R31">
        <f>IFERROR(SUMPRODUCT(('2-定价总表'!$A$3:$A$493="PPS"&amp;MID(I31,2,99))*('2-定价总表'!$C$3:$C$493=K31)*('2-定价总表'!$T$3:$T$493))*IF(M31="",1,M31),"")</f>
        <v/>
      </c>
      <c r="AB31">
        <f>SUM(S31:AA31)</f>
        <v/>
      </c>
      <c r="AC31" t="inlineStr">
        <is>
          <t>11104.58</t>
        </is>
      </c>
      <c r="AD31">
        <f>AC31*0.006</f>
        <v/>
      </c>
      <c r="AE31">
        <f>AC31*0.02</f>
        <v/>
      </c>
      <c r="AF31">
        <f>AC31-AD31-AE31</f>
        <v/>
      </c>
      <c r="AI31">
        <f>SUM(AG31:AH31)</f>
        <v/>
      </c>
      <c r="AJ31">
        <f>AF31-AB31+AI31</f>
        <v/>
      </c>
      <c r="AK31">
        <f>IF(C31="是","杭州","江西工厂")</f>
        <v/>
      </c>
      <c r="AL31" t="inlineStr">
        <is>
          <t>买家已付款,等待卖家发货</t>
        </is>
      </c>
      <c r="AM31" t="inlineStr">
        <is>
          <t>待匹配</t>
        </is>
      </c>
      <c r="AN31" t="inlineStr">
        <is>
          <t>没有申请退款</t>
        </is>
      </c>
      <c r="AO31" t="inlineStr">
        <is>
          <t>无退款申请</t>
        </is>
      </c>
      <c r="AR31" t="inlineStr">
        <is>
          <t>✓</t>
        </is>
      </c>
    </row>
    <row r="32">
      <c r="A32" t="inlineStr">
        <is>
          <t>淘宝</t>
        </is>
      </c>
      <c r="B32" t="inlineStr">
        <is>
          <t>5118420782060006609</t>
        </is>
      </c>
      <c r="D32" s="182" t="n">
        <v>46173</v>
      </c>
      <c r="E32" t="inlineStr">
        <is>
          <t>刘凤</t>
        </is>
      </c>
      <c r="F32" t="inlineStr">
        <is>
          <t>18413489617-6292</t>
        </is>
      </c>
      <c r="G32" t="inlineStr">
        <is>
          <t>浙江省 金华市 永康市 西城街道九铃中路2043号(000000)</t>
        </is>
      </c>
      <c r="I32" t="inlineStr"/>
      <c r="J32" t="inlineStr">
        <is>
          <t>畔色 长桌北欧复古中古白色阿尔托书桌家用多巴胺小户型饭桌餐桌</t>
        </is>
      </c>
      <c r="K32" t="inlineStr">
        <is>
          <t>尺寸定制</t>
        </is>
      </c>
      <c r="M32" t="n">
        <v>1</v>
      </c>
      <c r="O32" t="inlineStr"/>
      <c r="P32" t="inlineStr"/>
      <c r="R32">
        <f>IFERROR(SUMPRODUCT(('2-定价总表'!$A$3:$A$493="PPS"&amp;MID(I32,2,99))*('2-定价总表'!$C$3:$C$493=K32)*('2-定价总表'!$T$3:$T$493))*IF(M32="",1,M32),"")</f>
        <v/>
      </c>
      <c r="AB32">
        <f>SUM(S32:AA32)</f>
        <v/>
      </c>
      <c r="AC32" t="inlineStr">
        <is>
          <t>20.00</t>
        </is>
      </c>
      <c r="AD32">
        <f>AC32*0.006</f>
        <v/>
      </c>
      <c r="AE32">
        <f>AC32*0.02</f>
        <v/>
      </c>
      <c r="AF32">
        <f>AC32-AD32-AE32</f>
        <v/>
      </c>
      <c r="AI32">
        <f>SUM(AG32:AH32)</f>
        <v/>
      </c>
      <c r="AJ32">
        <f>AF32-AB32+AI32</f>
        <v/>
      </c>
      <c r="AK32">
        <f>IF(C32="是","杭州","江西工厂")</f>
        <v/>
      </c>
      <c r="AL32" t="inlineStr">
        <is>
          <t>买家已付款,等待卖家发货</t>
        </is>
      </c>
      <c r="AM32" t="inlineStr">
        <is>
          <t>待匹配</t>
        </is>
      </c>
      <c r="AN32" t="inlineStr">
        <is>
          <t>没有申请退款</t>
        </is>
      </c>
      <c r="AO32" t="inlineStr">
        <is>
          <t>无退款申请</t>
        </is>
      </c>
      <c r="AR32" t="inlineStr">
        <is>
          <t>⚠️ 无商家编码,产品编码待补</t>
        </is>
      </c>
    </row>
    <row r="33">
      <c r="A33" t="inlineStr">
        <is>
          <t>淘宝</t>
        </is>
      </c>
      <c r="B33" t="inlineStr">
        <is>
          <t>5117797083147068831</t>
        </is>
      </c>
      <c r="D33" s="182" t="n">
        <v>46173</v>
      </c>
      <c r="E33" t="inlineStr">
        <is>
          <t>正好</t>
        </is>
      </c>
      <c r="F33" t="inlineStr">
        <is>
          <t>14245676484</t>
        </is>
      </c>
      <c r="G33" t="inlineStr">
        <is>
          <t>上海 上海市 杨浦区 长海路街道翔殷路20号D幢64楼11号(000000)</t>
        </is>
      </c>
      <c r="I33" t="inlineStr"/>
      <c r="J33" t="inlineStr">
        <is>
          <t>畔色 北欧复古中古阿尔托圆形书桌家用多巴胺小户型饭桌餐桌圆桌</t>
        </is>
      </c>
      <c r="K33" t="inlineStr">
        <is>
          <t>尺寸定制</t>
        </is>
      </c>
      <c r="M33" t="n">
        <v>1</v>
      </c>
      <c r="O33" t="inlineStr"/>
      <c r="P33" t="inlineStr"/>
      <c r="R33">
        <f>IFERROR(SUMPRODUCT(('2-定价总表'!$A$3:$A$493="PPS"&amp;MID(I33,2,99))*('2-定价总表'!$C$3:$C$493=K33)*('2-定价总表'!$T$3:$T$493))*IF(M33="",1,M33),"")</f>
        <v/>
      </c>
      <c r="AB33">
        <f>SUM(S33:AA33)</f>
        <v/>
      </c>
      <c r="AC33" t="inlineStr">
        <is>
          <t>20.00</t>
        </is>
      </c>
      <c r="AD33">
        <f>AC33*0.006</f>
        <v/>
      </c>
      <c r="AE33">
        <f>AC33*0.02</f>
        <v/>
      </c>
      <c r="AF33">
        <f>AC33-AD33-AE33</f>
        <v/>
      </c>
      <c r="AI33">
        <f>SUM(AG33:AH33)</f>
        <v/>
      </c>
      <c r="AJ33">
        <f>AF33-AB33+AI33</f>
        <v/>
      </c>
      <c r="AK33">
        <f>IF(C33="是","杭州","江西工厂")</f>
        <v/>
      </c>
      <c r="AL33" t="inlineStr">
        <is>
          <t>买家已付款,等待卖家发货</t>
        </is>
      </c>
      <c r="AM33" t="inlineStr">
        <is>
          <t>待匹配</t>
        </is>
      </c>
      <c r="AN33" t="inlineStr">
        <is>
          <t>没有申请退款</t>
        </is>
      </c>
      <c r="AO33" t="inlineStr">
        <is>
          <t>无退款申请</t>
        </is>
      </c>
      <c r="AR33" t="inlineStr">
        <is>
          <t>⚠️ 无商家编码,产品编码待补</t>
        </is>
      </c>
    </row>
    <row r="34">
      <c r="A34" t="inlineStr">
        <is>
          <t>淘宝</t>
        </is>
      </c>
      <c r="B34" t="inlineStr">
        <is>
          <t>3305705593495183293</t>
        </is>
      </c>
      <c r="D34" s="182" t="n">
        <v>46173</v>
      </c>
      <c r="E34" t="inlineStr">
        <is>
          <t>果粒</t>
        </is>
      </c>
      <c r="F34" t="inlineStr">
        <is>
          <t>17804430957-4846</t>
        </is>
      </c>
      <c r="G34" t="inlineStr">
        <is>
          <t>江苏省 南通市 通州区 金新街道金桥西路695号3号楼6楼601（快递请放6楼电梯口，放其他地方默认拒收）(000000)</t>
        </is>
      </c>
      <c r="I34" t="inlineStr">
        <is>
          <t>P26380040225</t>
        </is>
      </c>
      <c r="J34" t="inlineStr">
        <is>
          <t>畔色全实木原木德国榉木极简床头柜家用卧室床边柜北欧白色收纳柜</t>
        </is>
      </c>
      <c r="K34" t="inlineStr">
        <is>
          <t>榉木床头柜-窄款</t>
        </is>
      </c>
      <c r="M34" t="n">
        <v>1</v>
      </c>
      <c r="O34" t="inlineStr"/>
      <c r="P34" t="inlineStr"/>
      <c r="R34">
        <f>IFERROR(SUMPRODUCT(('2-定价总表'!$A$3:$A$493="PPS"&amp;MID(I34,2,99))*('2-定价总表'!$C$3:$C$493=K34)*('2-定价总表'!$T$3:$T$493))*IF(M34="",1,M34),"")</f>
        <v/>
      </c>
      <c r="AB34">
        <f>SUM(S34:AA34)</f>
        <v/>
      </c>
      <c r="AC34" t="inlineStr">
        <is>
          <t>989.67</t>
        </is>
      </c>
      <c r="AD34">
        <f>AC34*0.006</f>
        <v/>
      </c>
      <c r="AE34">
        <f>AC34*0.02</f>
        <v/>
      </c>
      <c r="AF34">
        <f>AC34-AD34-AE34</f>
        <v/>
      </c>
      <c r="AI34">
        <f>SUM(AG34:AH34)</f>
        <v/>
      </c>
      <c r="AJ34">
        <f>AF34-AB34+AI34</f>
        <v/>
      </c>
      <c r="AK34">
        <f>IF(C34="是","杭州","江西工厂")</f>
        <v/>
      </c>
      <c r="AL34" t="inlineStr">
        <is>
          <t>买家已付款,等待卖家发货</t>
        </is>
      </c>
      <c r="AM34" t="inlineStr">
        <is>
          <t>待匹配</t>
        </is>
      </c>
      <c r="AN34" t="inlineStr">
        <is>
          <t>没有申请退款</t>
        </is>
      </c>
      <c r="AO34" t="inlineStr">
        <is>
          <t>无退款申请</t>
        </is>
      </c>
      <c r="AR34" t="inlineStr">
        <is>
          <t>✓</t>
        </is>
      </c>
    </row>
    <row r="35">
      <c r="A35" t="inlineStr">
        <is>
          <t>淘宝</t>
        </is>
      </c>
      <c r="B35" t="inlineStr">
        <is>
          <t>3305705593495183293</t>
        </is>
      </c>
      <c r="D35" s="182" t="n">
        <v>46173</v>
      </c>
      <c r="E35" t="inlineStr">
        <is>
          <t>果粒</t>
        </is>
      </c>
      <c r="F35" t="inlineStr">
        <is>
          <t>17804430957-4846</t>
        </is>
      </c>
      <c r="G35" t="inlineStr">
        <is>
          <t>江苏省 南通市 通州区 金新街道金桥西路695号3号楼6楼601（快递请放6楼电梯口，放其他地方默认拒收）(000000)</t>
        </is>
      </c>
      <c r="I35" t="inlineStr">
        <is>
          <t>P26380040225</t>
        </is>
      </c>
      <c r="J35" t="inlineStr">
        <is>
          <t>畔色全实木原木德国榉木极简床头柜家用卧室床边柜北欧白色收纳柜</t>
        </is>
      </c>
      <c r="K35" t="inlineStr">
        <is>
          <t>榉木床头柜-标准</t>
        </is>
      </c>
      <c r="M35" t="n">
        <v>1</v>
      </c>
      <c r="O35" t="inlineStr"/>
      <c r="P35" t="inlineStr"/>
      <c r="R35">
        <f>IFERROR(SUMPRODUCT(('2-定价总表'!$A$3:$A$493="PPS"&amp;MID(I35,2,99))*('2-定价总表'!$C$3:$C$493=K35)*('2-定价总表'!$T$3:$T$493))*IF(M35="",1,M35),"")</f>
        <v/>
      </c>
      <c r="AB35">
        <f>SUM(S35:AA35)</f>
        <v/>
      </c>
      <c r="AC35" t="inlineStr">
        <is>
          <t>1054.90</t>
        </is>
      </c>
      <c r="AD35">
        <f>AC35*0.006</f>
        <v/>
      </c>
      <c r="AE35">
        <f>AC35*0.02</f>
        <v/>
      </c>
      <c r="AF35">
        <f>AC35-AD35-AE35</f>
        <v/>
      </c>
      <c r="AI35">
        <f>SUM(AG35:AH35)</f>
        <v/>
      </c>
      <c r="AJ35">
        <f>AF35-AB35+AI35</f>
        <v/>
      </c>
      <c r="AK35">
        <f>IF(C35="是","杭州","江西工厂")</f>
        <v/>
      </c>
      <c r="AL35" t="inlineStr">
        <is>
          <t>买家已付款,等待卖家发货</t>
        </is>
      </c>
      <c r="AM35" t="inlineStr">
        <is>
          <t>待匹配</t>
        </is>
      </c>
      <c r="AN35" t="inlineStr">
        <is>
          <t>没有申请退款</t>
        </is>
      </c>
      <c r="AO35" t="inlineStr">
        <is>
          <t>无退款申请</t>
        </is>
      </c>
      <c r="AR35" t="inlineStr">
        <is>
          <t>✓</t>
        </is>
      </c>
    </row>
    <row r="36">
      <c r="A36" t="inlineStr">
        <is>
          <t>淘宝</t>
        </is>
      </c>
      <c r="B36" t="inlineStr">
        <is>
          <t>3305220315843247076</t>
        </is>
      </c>
      <c r="D36" s="182" t="n">
        <v>46173</v>
      </c>
      <c r="G36" t="inlineStr"/>
      <c r="I36" t="inlineStr">
        <is>
          <t>P25250100405</t>
        </is>
      </c>
      <c r="J36" t="inlineStr">
        <is>
          <t>畔色樱桃木靠墙一体实木岩板餐厅收纳咖啡柜小户型小柜窄柜餐边柜</t>
        </is>
      </c>
      <c r="K36" t="inlineStr">
        <is>
          <t>尺寸微定制</t>
        </is>
      </c>
      <c r="M36" t="n">
        <v>1</v>
      </c>
      <c r="O36" t="inlineStr"/>
      <c r="P36" t="inlineStr"/>
      <c r="R36">
        <f>IFERROR(SUMPRODUCT(('2-定价总表'!$A$3:$A$493="PPS"&amp;MID(I36,2,99))*('2-定价总表'!$C$3:$C$493=K36)*('2-定价总表'!$T$3:$T$493))*IF(M36="",1,M36),"")</f>
        <v/>
      </c>
      <c r="AB36">
        <f>SUM(S36:AA36)</f>
        <v/>
      </c>
      <c r="AC36" t="inlineStr"/>
      <c r="AD36">
        <f>AC36*0.006</f>
        <v/>
      </c>
      <c r="AE36">
        <f>AC36*0.02</f>
        <v/>
      </c>
      <c r="AF36">
        <f>AC36-AD36-AE36</f>
        <v/>
      </c>
      <c r="AI36">
        <f>SUM(AG36:AH36)</f>
        <v/>
      </c>
      <c r="AJ36">
        <f>AF36-AB36+AI36</f>
        <v/>
      </c>
      <c r="AK36">
        <f>IF(C36="是","杭州","江西工厂")</f>
        <v/>
      </c>
      <c r="AL36" t="inlineStr">
        <is>
          <t>交易关闭</t>
        </is>
      </c>
      <c r="AM36" t="inlineStr">
        <is>
          <t>待匹配</t>
        </is>
      </c>
      <c r="AN36" t="inlineStr">
        <is>
          <t>没有申请退款</t>
        </is>
      </c>
      <c r="AO36" t="inlineStr">
        <is>
          <t>无退款申请</t>
        </is>
      </c>
      <c r="AR36" t="inlineStr">
        <is>
          <t>✓</t>
        </is>
      </c>
    </row>
    <row r="37">
      <c r="A37" t="inlineStr">
        <is>
          <t>淘宝</t>
        </is>
      </c>
      <c r="B37" t="inlineStr">
        <is>
          <t>3305253794611019551</t>
        </is>
      </c>
      <c r="D37" s="182" t="n">
        <v>46173</v>
      </c>
      <c r="E37" t="inlineStr">
        <is>
          <t>王明</t>
        </is>
      </c>
      <c r="F37" t="inlineStr">
        <is>
          <t>18466324083-7302</t>
        </is>
      </c>
      <c r="G37" t="inlineStr">
        <is>
          <t>山东省 济南市 市中区 七贤街道二环南路8060号人民药业办公楼(000000)</t>
        </is>
      </c>
      <c r="I37" t="inlineStr"/>
      <c r="J37" t="inlineStr">
        <is>
          <t>畔色 北欧阿尔托蜂蜜色中古复古岩板一体实木靠墙储物收纳餐边柜</t>
        </is>
      </c>
      <c r="K37" t="inlineStr">
        <is>
          <t>尺寸微定制</t>
        </is>
      </c>
      <c r="M37" t="n">
        <v>1</v>
      </c>
      <c r="O37" t="inlineStr"/>
      <c r="P37" t="inlineStr"/>
      <c r="R37">
        <f>IFERROR(SUMPRODUCT(('2-定价总表'!$A$3:$A$493="PPS"&amp;MID(I37,2,99))*('2-定价总表'!$C$3:$C$493=K37)*('2-定价总表'!$T$3:$T$493))*IF(M37="",1,M37),"")</f>
        <v/>
      </c>
      <c r="AB37">
        <f>SUM(S37:AA37)</f>
        <v/>
      </c>
      <c r="AC37" t="inlineStr">
        <is>
          <t>17.00</t>
        </is>
      </c>
      <c r="AD37">
        <f>AC37*0.006</f>
        <v/>
      </c>
      <c r="AE37">
        <f>AC37*0.02</f>
        <v/>
      </c>
      <c r="AF37">
        <f>AC37-AD37-AE37</f>
        <v/>
      </c>
      <c r="AI37">
        <f>SUM(AG37:AH37)</f>
        <v/>
      </c>
      <c r="AJ37">
        <f>AF37-AB37+AI37</f>
        <v/>
      </c>
      <c r="AK37">
        <f>IF(C37="是","杭州","江西工厂")</f>
        <v/>
      </c>
      <c r="AL37" t="inlineStr">
        <is>
          <t>买家已付款,等待卖家发货</t>
        </is>
      </c>
      <c r="AM37" t="inlineStr">
        <is>
          <t>待匹配</t>
        </is>
      </c>
      <c r="AN37" t="inlineStr">
        <is>
          <t>没有申请退款</t>
        </is>
      </c>
      <c r="AO37" t="inlineStr">
        <is>
          <t>无退款申请</t>
        </is>
      </c>
      <c r="AR37" t="inlineStr">
        <is>
          <t>⚠️ 无商家编码,产品编码待补</t>
        </is>
      </c>
    </row>
    <row r="38">
      <c r="A38" t="inlineStr">
        <is>
          <t>淘宝</t>
        </is>
      </c>
      <c r="B38" t="inlineStr">
        <is>
          <t>3305242310512154297</t>
        </is>
      </c>
      <c r="D38" s="182" t="n">
        <v>46173</v>
      </c>
      <c r="E38" t="inlineStr">
        <is>
          <t>林秋鸿</t>
        </is>
      </c>
      <c r="F38" t="inlineStr">
        <is>
          <t>13126458776-6624</t>
        </is>
      </c>
      <c r="G38" t="inlineStr">
        <is>
          <t>广东省 广州市 增城区 新塘镇保利东江首府环府中路83号102AA(000000)</t>
        </is>
      </c>
      <c r="I38" t="inlineStr"/>
      <c r="J38" t="inlineStr">
        <is>
          <t>畔色 北欧阿尔托一米靠墙一体实木中古岩板客厅小户型储物餐边柜</t>
        </is>
      </c>
      <c r="K38" t="inlineStr">
        <is>
          <t>尺寸微定制</t>
        </is>
      </c>
      <c r="M38" t="n">
        <v>1</v>
      </c>
      <c r="O38" t="inlineStr"/>
      <c r="P38" t="inlineStr"/>
      <c r="R38">
        <f>IFERROR(SUMPRODUCT(('2-定价总表'!$A$3:$A$493="PPS"&amp;MID(I38,2,99))*('2-定价总表'!$C$3:$C$493=K38)*('2-定价总表'!$T$3:$T$493))*IF(M38="",1,M38),"")</f>
        <v/>
      </c>
      <c r="AB38">
        <f>SUM(S38:AA38)</f>
        <v/>
      </c>
      <c r="AC38" t="inlineStr">
        <is>
          <t>15.00</t>
        </is>
      </c>
      <c r="AD38">
        <f>AC38*0.006</f>
        <v/>
      </c>
      <c r="AE38">
        <f>AC38*0.02</f>
        <v/>
      </c>
      <c r="AF38">
        <f>AC38-AD38-AE38</f>
        <v/>
      </c>
      <c r="AI38">
        <f>SUM(AG38:AH38)</f>
        <v/>
      </c>
      <c r="AJ38">
        <f>AF38-AB38+AI38</f>
        <v/>
      </c>
      <c r="AK38">
        <f>IF(C38="是","杭州","江西工厂")</f>
        <v/>
      </c>
      <c r="AL38" t="inlineStr">
        <is>
          <t>买家已付款,等待卖家发货</t>
        </is>
      </c>
      <c r="AM38" t="inlineStr">
        <is>
          <t>待匹配</t>
        </is>
      </c>
      <c r="AN38" t="inlineStr">
        <is>
          <t>没有申请退款</t>
        </is>
      </c>
      <c r="AO38" t="inlineStr">
        <is>
          <t>无退款申请</t>
        </is>
      </c>
      <c r="AR38" t="inlineStr">
        <is>
          <t>⚠️ 无商家编码,产品编码待补</t>
        </is>
      </c>
    </row>
    <row r="39">
      <c r="A39" t="inlineStr">
        <is>
          <t>淘宝</t>
        </is>
      </c>
      <c r="B39" t="inlineStr">
        <is>
          <t>3305875296314003754</t>
        </is>
      </c>
      <c r="D39" s="182" t="n">
        <v>46173</v>
      </c>
      <c r="E39" t="inlineStr">
        <is>
          <t>黑糖</t>
        </is>
      </c>
      <c r="F39" t="inlineStr">
        <is>
          <t>14749421432-9534</t>
        </is>
      </c>
      <c r="G39" t="inlineStr">
        <is>
          <t>广东省 广州市 番禺区 市桥街道汉庭酒店(000000)</t>
        </is>
      </c>
      <c r="I39" t="inlineStr"/>
      <c r="J39" t="inlineStr">
        <is>
          <t>畔色 北欧复古中古阿尔托圆形书桌简约家用小户型吃饭桌餐桌圆桌</t>
        </is>
      </c>
      <c r="K39" t="inlineStr">
        <is>
          <t>尺寸定制</t>
        </is>
      </c>
      <c r="M39" t="n">
        <v>1</v>
      </c>
      <c r="O39" t="inlineStr"/>
      <c r="P39" t="inlineStr"/>
      <c r="R39">
        <f>IFERROR(SUMPRODUCT(('2-定价总表'!$A$3:$A$493="PPS"&amp;MID(I39,2,99))*('2-定价总表'!$C$3:$C$493=K39)*('2-定价总表'!$T$3:$T$493))*IF(M39="",1,M39),"")</f>
        <v/>
      </c>
      <c r="AB39">
        <f>SUM(S39:AA39)</f>
        <v/>
      </c>
      <c r="AC39" t="inlineStr">
        <is>
          <t>20.00</t>
        </is>
      </c>
      <c r="AD39">
        <f>AC39*0.006</f>
        <v/>
      </c>
      <c r="AE39">
        <f>AC39*0.02</f>
        <v/>
      </c>
      <c r="AF39">
        <f>AC39-AD39-AE39</f>
        <v/>
      </c>
      <c r="AI39">
        <f>SUM(AG39:AH39)</f>
        <v/>
      </c>
      <c r="AJ39">
        <f>AF39-AB39+AI39</f>
        <v/>
      </c>
      <c r="AK39">
        <f>IF(C39="是","杭州","江西工厂")</f>
        <v/>
      </c>
      <c r="AL39" t="inlineStr">
        <is>
          <t>买家已付款,等待卖家发货</t>
        </is>
      </c>
      <c r="AM39" t="inlineStr">
        <is>
          <t>待匹配</t>
        </is>
      </c>
      <c r="AN39" t="inlineStr">
        <is>
          <t>没有申请退款</t>
        </is>
      </c>
      <c r="AO39" t="inlineStr">
        <is>
          <t>无退款申请</t>
        </is>
      </c>
      <c r="AR39" t="inlineStr">
        <is>
          <t>⚠️ 无商家编码,产品编码待补</t>
        </is>
      </c>
    </row>
    <row r="40">
      <c r="A40" t="inlineStr">
        <is>
          <t>淘宝</t>
        </is>
      </c>
      <c r="B40" t="inlineStr">
        <is>
          <t>3305859528920016984</t>
        </is>
      </c>
      <c r="D40" s="182" t="n">
        <v>46173</v>
      </c>
      <c r="E40" t="inlineStr">
        <is>
          <t>向叶枫</t>
        </is>
      </c>
      <c r="F40" t="inlineStr">
        <is>
          <t>18208744480</t>
        </is>
      </c>
      <c r="G40" t="inlineStr">
        <is>
          <t>云南省 昆明市 嵩明县 嵩阳街道玉明路699滨河苑二期13栋一单元401室(000000)</t>
        </is>
      </c>
      <c r="I40" t="inlineStr"/>
      <c r="J40" t="inlineStr">
        <is>
          <t>畔色 北欧复古中古阿尔托圆形书桌家用多巴胺小户型饭桌餐桌圆桌</t>
        </is>
      </c>
      <c r="K40" t="inlineStr">
        <is>
          <t>尺寸定制</t>
        </is>
      </c>
      <c r="M40" t="n">
        <v>1</v>
      </c>
      <c r="O40" t="inlineStr"/>
      <c r="P40" t="inlineStr"/>
      <c r="R40">
        <f>IFERROR(SUMPRODUCT(('2-定价总表'!$A$3:$A$493="PPS"&amp;MID(I40,2,99))*('2-定价总表'!$C$3:$C$493=K40)*('2-定价总表'!$T$3:$T$493))*IF(M40="",1,M40),"")</f>
        <v/>
      </c>
      <c r="AB40">
        <f>SUM(S40:AA40)</f>
        <v/>
      </c>
      <c r="AC40" t="inlineStr">
        <is>
          <t>20.00</t>
        </is>
      </c>
      <c r="AD40">
        <f>AC40*0.006</f>
        <v/>
      </c>
      <c r="AE40">
        <f>AC40*0.02</f>
        <v/>
      </c>
      <c r="AF40">
        <f>AC40-AD40-AE40</f>
        <v/>
      </c>
      <c r="AI40">
        <f>SUM(AG40:AH40)</f>
        <v/>
      </c>
      <c r="AJ40">
        <f>AF40-AB40+AI40</f>
        <v/>
      </c>
      <c r="AK40">
        <f>IF(C40="是","杭州","江西工厂")</f>
        <v/>
      </c>
      <c r="AL40" t="inlineStr">
        <is>
          <t>买家已付款,等待卖家发货</t>
        </is>
      </c>
      <c r="AM40" t="inlineStr">
        <is>
          <t>待匹配</t>
        </is>
      </c>
      <c r="AN40" t="inlineStr">
        <is>
          <t>没有申请退款</t>
        </is>
      </c>
      <c r="AO40" t="inlineStr">
        <is>
          <t>无退款申请</t>
        </is>
      </c>
      <c r="AR40" t="inlineStr">
        <is>
          <t>⚠️ 无商家编码,产品编码待补</t>
        </is>
      </c>
    </row>
    <row r="41">
      <c r="A41" t="inlineStr">
        <is>
          <t>淘宝</t>
        </is>
      </c>
      <c r="B41" t="inlineStr">
        <is>
          <t>5118702697771020544</t>
        </is>
      </c>
      <c r="D41" s="182" t="n">
        <v>46173</v>
      </c>
      <c r="E41" t="inlineStr">
        <is>
          <t>莫窈</t>
        </is>
      </c>
      <c r="F41" t="inlineStr">
        <is>
          <t>13825584976</t>
        </is>
      </c>
      <c r="G41" t="inlineStr">
        <is>
          <t>广东省 佛山市 顺德区 北滘镇三桂村大涌边三巷2号(000000)</t>
        </is>
      </c>
      <c r="I41" t="inlineStr"/>
      <c r="J41" t="inlineStr">
        <is>
          <t>畔色北欧复古中古包豪斯圆桌阿尔托书桌家用多巴胺小户型饭桌餐桌</t>
        </is>
      </c>
      <c r="K41" t="inlineStr">
        <is>
          <t>尺寸定制</t>
        </is>
      </c>
      <c r="M41" t="n">
        <v>1</v>
      </c>
      <c r="O41" t="inlineStr"/>
      <c r="P41" t="inlineStr"/>
      <c r="R41">
        <f>IFERROR(SUMPRODUCT(('2-定价总表'!$A$3:$A$493="PPS"&amp;MID(I41,2,99))*('2-定价总表'!$C$3:$C$493=K41)*('2-定价总表'!$T$3:$T$493))*IF(M41="",1,M41),"")</f>
        <v/>
      </c>
      <c r="AB41">
        <f>SUM(S41:AA41)</f>
        <v/>
      </c>
      <c r="AC41" t="inlineStr">
        <is>
          <t>15.00</t>
        </is>
      </c>
      <c r="AD41">
        <f>AC41*0.006</f>
        <v/>
      </c>
      <c r="AE41">
        <f>AC41*0.02</f>
        <v/>
      </c>
      <c r="AF41">
        <f>AC41-AD41-AE41</f>
        <v/>
      </c>
      <c r="AI41">
        <f>SUM(AG41:AH41)</f>
        <v/>
      </c>
      <c r="AJ41">
        <f>AF41-AB41+AI41</f>
        <v/>
      </c>
      <c r="AK41">
        <f>IF(C41="是","杭州","江西工厂")</f>
        <v/>
      </c>
      <c r="AL41" t="inlineStr">
        <is>
          <t>买家已付款,等待卖家发货</t>
        </is>
      </c>
      <c r="AM41" t="inlineStr">
        <is>
          <t>待匹配</t>
        </is>
      </c>
      <c r="AN41" t="inlineStr">
        <is>
          <t>没有申请退款</t>
        </is>
      </c>
      <c r="AO41" t="inlineStr">
        <is>
          <t>无退款申请</t>
        </is>
      </c>
      <c r="AR41" t="inlineStr">
        <is>
          <t>⚠️ 无商家编码,产品编码待补</t>
        </is>
      </c>
    </row>
    <row r="42">
      <c r="A42" t="inlineStr">
        <is>
          <t>淘宝</t>
        </is>
      </c>
      <c r="B42" t="inlineStr">
        <is>
          <t>5118621336656001611</t>
        </is>
      </c>
      <c r="D42" s="182" t="n">
        <v>46173</v>
      </c>
      <c r="G42" t="inlineStr"/>
      <c r="I42" t="inlineStr">
        <is>
          <t>P26380040225</t>
        </is>
      </c>
      <c r="J42" t="inlineStr">
        <is>
          <t>畔色全实木原木德国榉木极简床头柜家用卧室床边柜北欧白色收纳柜</t>
        </is>
      </c>
      <c r="K42" t="inlineStr">
        <is>
          <t>榉木床头柜-窄款</t>
        </is>
      </c>
      <c r="M42" t="n">
        <v>1</v>
      </c>
      <c r="O42" t="inlineStr"/>
      <c r="P42" t="inlineStr"/>
      <c r="R42">
        <f>IFERROR(SUMPRODUCT(('2-定价总表'!$A$3:$A$493="PPS"&amp;MID(I42,2,99))*('2-定价总表'!$C$3:$C$493=K42)*('2-定价总表'!$T$3:$T$493))*IF(M42="",1,M42),"")</f>
        <v/>
      </c>
      <c r="AB42">
        <f>SUM(S42:AA42)</f>
        <v/>
      </c>
      <c r="AC42" t="inlineStr"/>
      <c r="AD42">
        <f>AC42*0.006</f>
        <v/>
      </c>
      <c r="AE42">
        <f>AC42*0.02</f>
        <v/>
      </c>
      <c r="AF42">
        <f>AC42-AD42-AE42</f>
        <v/>
      </c>
      <c r="AI42">
        <f>SUM(AG42:AH42)</f>
        <v/>
      </c>
      <c r="AJ42">
        <f>AF42-AB42+AI42</f>
        <v/>
      </c>
      <c r="AK42">
        <f>IF(C42="是","杭州","江西工厂")</f>
        <v/>
      </c>
      <c r="AL42" t="inlineStr">
        <is>
          <t>交易关闭</t>
        </is>
      </c>
      <c r="AM42" t="inlineStr">
        <is>
          <t>待匹配</t>
        </is>
      </c>
      <c r="AN42" t="inlineStr">
        <is>
          <t>没有申请退款</t>
        </is>
      </c>
      <c r="AO42" t="inlineStr">
        <is>
          <t>无退款申请</t>
        </is>
      </c>
      <c r="AR42" t="inlineStr">
        <is>
          <t>✓</t>
        </is>
      </c>
    </row>
    <row r="43">
      <c r="A43" t="inlineStr">
        <is>
          <t>淘宝</t>
        </is>
      </c>
      <c r="B43" t="inlineStr">
        <is>
          <t>5118609240430010524</t>
        </is>
      </c>
      <c r="D43" s="182" t="n">
        <v>46173</v>
      </c>
      <c r="G43" t="inlineStr"/>
      <c r="I43" t="inlineStr">
        <is>
          <t>P24250080801</t>
        </is>
      </c>
      <c r="J43" t="inlineStr">
        <is>
          <t>畔色实木岩板餐边柜樱桃木收纳储物柜北欧酒柜置物柜餐桌一体靠墙</t>
        </is>
      </c>
      <c r="K43" t="inlineStr">
        <is>
          <t>定制尺寸</t>
        </is>
      </c>
      <c r="M43" t="n">
        <v>1</v>
      </c>
      <c r="O43" t="inlineStr"/>
      <c r="P43" t="inlineStr"/>
      <c r="R43">
        <f>IFERROR(SUMPRODUCT(('2-定价总表'!$A$3:$A$493="PPS"&amp;MID(I43,2,99))*('2-定价总表'!$C$3:$C$493=K43)*('2-定价总表'!$T$3:$T$493))*IF(M43="",1,M43),"")</f>
        <v/>
      </c>
      <c r="AB43">
        <f>SUM(S43:AA43)</f>
        <v/>
      </c>
      <c r="AC43" t="inlineStr"/>
      <c r="AD43">
        <f>AC43*0.006</f>
        <v/>
      </c>
      <c r="AE43">
        <f>AC43*0.02</f>
        <v/>
      </c>
      <c r="AF43">
        <f>AC43-AD43-AE43</f>
        <v/>
      </c>
      <c r="AI43">
        <f>SUM(AG43:AH43)</f>
        <v/>
      </c>
      <c r="AJ43">
        <f>AF43-AB43+AI43</f>
        <v/>
      </c>
      <c r="AK43">
        <f>IF(C43="是","杭州","江西工厂")</f>
        <v/>
      </c>
      <c r="AL43" t="inlineStr">
        <is>
          <t>交易关闭</t>
        </is>
      </c>
      <c r="AM43" t="inlineStr">
        <is>
          <t>待匹配</t>
        </is>
      </c>
      <c r="AN43" t="inlineStr">
        <is>
          <t>没有申请退款</t>
        </is>
      </c>
      <c r="AO43" t="inlineStr">
        <is>
          <t>无退款申请</t>
        </is>
      </c>
      <c r="AR43" t="inlineStr">
        <is>
          <t>✓</t>
        </is>
      </c>
    </row>
    <row r="44">
      <c r="A44" t="inlineStr">
        <is>
          <t>淘宝</t>
        </is>
      </c>
      <c r="B44" t="inlineStr">
        <is>
          <t>3305646733778045167</t>
        </is>
      </c>
      <c r="D44" s="182" t="n">
        <v>46173</v>
      </c>
      <c r="E44" t="inlineStr">
        <is>
          <t>许先生</t>
        </is>
      </c>
      <c r="F44" t="inlineStr">
        <is>
          <t>18466688726-1671</t>
        </is>
      </c>
      <c r="G44" t="inlineStr">
        <is>
          <t>上海 上海市 虹口区 凉城新村街道车站北路507弄4号503室(000000)</t>
        </is>
      </c>
      <c r="I44" t="inlineStr">
        <is>
          <t>P26380040225</t>
        </is>
      </c>
      <c r="J44" t="inlineStr">
        <is>
          <t>畔色全实木原木德国榉木极简床头柜家用卧室床边柜北欧白色收纳柜</t>
        </is>
      </c>
      <c r="K44" t="inlineStr">
        <is>
          <t>榉木床头柜-标准</t>
        </is>
      </c>
      <c r="M44" t="n">
        <v>2</v>
      </c>
      <c r="O44" t="inlineStr"/>
      <c r="P44" t="inlineStr"/>
      <c r="R44">
        <f>IFERROR(SUMPRODUCT(('2-定价总表'!$A$3:$A$493="PPS"&amp;MID(I44,2,99))*('2-定价总表'!$C$3:$C$493=K44)*('2-定价总表'!$T$3:$T$493))*IF(M44="",1,M44),"")</f>
        <v/>
      </c>
      <c r="AB44">
        <f>SUM(S44:AA44)</f>
        <v/>
      </c>
      <c r="AC44" t="inlineStr">
        <is>
          <t>2104.80</t>
        </is>
      </c>
      <c r="AD44">
        <f>AC44*0.006</f>
        <v/>
      </c>
      <c r="AE44">
        <f>AC44*0.02</f>
        <v/>
      </c>
      <c r="AF44">
        <f>AC44-AD44-AE44</f>
        <v/>
      </c>
      <c r="AI44">
        <f>SUM(AG44:AH44)</f>
        <v/>
      </c>
      <c r="AJ44">
        <f>AF44-AB44+AI44</f>
        <v/>
      </c>
      <c r="AK44">
        <f>IF(C44="是","杭州","江西工厂")</f>
        <v/>
      </c>
      <c r="AL44" t="inlineStr">
        <is>
          <t>买家已付款,等待卖家发货</t>
        </is>
      </c>
      <c r="AM44" t="inlineStr">
        <is>
          <t>待匹配</t>
        </is>
      </c>
      <c r="AN44" t="inlineStr">
        <is>
          <t>没有申请退款</t>
        </is>
      </c>
      <c r="AO44" t="inlineStr">
        <is>
          <t>无退款申请</t>
        </is>
      </c>
      <c r="AR44" t="inlineStr">
        <is>
          <t>✓</t>
        </is>
      </c>
    </row>
    <row r="45">
      <c r="A45" t="inlineStr">
        <is>
          <t>淘宝</t>
        </is>
      </c>
      <c r="B45" t="inlineStr">
        <is>
          <t>3305654509013031385</t>
        </is>
      </c>
      <c r="D45" s="182" t="n">
        <v>46173</v>
      </c>
      <c r="E45" t="inlineStr">
        <is>
          <t>周一</t>
        </is>
      </c>
      <c r="F45" t="inlineStr">
        <is>
          <t>18472459694-3459</t>
        </is>
      </c>
      <c r="G45" t="inlineStr">
        <is>
          <t>河南省 平顶山市 郏县 东城街道郏县建业城西区17号楼一单元502(000000)</t>
        </is>
      </c>
      <c r="I45" t="inlineStr">
        <is>
          <t>P24250080801</t>
        </is>
      </c>
      <c r="J45" t="inlineStr">
        <is>
          <t>畔色实木岩板餐边柜樱桃木收纳储物柜北欧酒柜置物柜餐桌一体靠墙</t>
        </is>
      </c>
      <c r="K45" t="inlineStr">
        <is>
          <t>洞石餐边柜整柜2.1米（全景组合）</t>
        </is>
      </c>
      <c r="M45" t="n">
        <v>1</v>
      </c>
      <c r="O45" t="inlineStr"/>
      <c r="P45" t="inlineStr"/>
      <c r="R45">
        <f>IFERROR(SUMPRODUCT(('2-定价总表'!$A$3:$A$493="PPS"&amp;MID(I45,2,99))*('2-定价总表'!$C$3:$C$493=K45)*('2-定价总表'!$T$3:$T$493))*IF(M45="",1,M45),"")</f>
        <v/>
      </c>
      <c r="AB45">
        <f>SUM(S45:AA45)</f>
        <v/>
      </c>
      <c r="AC45" t="inlineStr">
        <is>
          <t>11541.12</t>
        </is>
      </c>
      <c r="AD45">
        <f>AC45*0.006</f>
        <v/>
      </c>
      <c r="AE45">
        <f>AC45*0.02</f>
        <v/>
      </c>
      <c r="AF45">
        <f>AC45-AD45-AE45</f>
        <v/>
      </c>
      <c r="AI45">
        <f>SUM(AG45:AH45)</f>
        <v/>
      </c>
      <c r="AJ45">
        <f>AF45-AB45+AI45</f>
        <v/>
      </c>
      <c r="AK45">
        <f>IF(C45="是","杭州","江西工厂")</f>
        <v/>
      </c>
      <c r="AL45" t="inlineStr">
        <is>
          <t>买家已付款,等待卖家发货</t>
        </is>
      </c>
      <c r="AM45" t="inlineStr">
        <is>
          <t>待匹配</t>
        </is>
      </c>
      <c r="AN45" t="inlineStr">
        <is>
          <t>没有申请退款</t>
        </is>
      </c>
      <c r="AO45" t="inlineStr">
        <is>
          <t>无退款申请</t>
        </is>
      </c>
      <c r="AR45" t="inlineStr">
        <is>
          <t>✓</t>
        </is>
      </c>
    </row>
    <row r="46">
      <c r="A46" t="inlineStr">
        <is>
          <t>淘宝</t>
        </is>
      </c>
      <c r="B46" t="inlineStr">
        <is>
          <t>3305208614113004557</t>
        </is>
      </c>
      <c r="D46" s="182" t="n">
        <v>46173</v>
      </c>
      <c r="E46" t="inlineStr">
        <is>
          <t>周一</t>
        </is>
      </c>
      <c r="F46" t="inlineStr">
        <is>
          <t>18472459694-3459</t>
        </is>
      </c>
      <c r="G46" t="inlineStr">
        <is>
          <t>河南省 平顶山市 郏县 东城街道郏县建业城西区17号楼一单元502(000000)</t>
        </is>
      </c>
      <c r="I46" t="inlineStr">
        <is>
          <t>P24250080801</t>
        </is>
      </c>
      <c r="J46" t="inlineStr">
        <is>
          <t>畔色实木岩板餐边柜樱桃木收纳储物柜北欧酒柜置物柜餐桌一体靠墙</t>
        </is>
      </c>
      <c r="K46" t="inlineStr">
        <is>
          <t>定制尺寸</t>
        </is>
      </c>
      <c r="M46" t="n">
        <v>1</v>
      </c>
      <c r="O46" t="inlineStr"/>
      <c r="P46" t="inlineStr"/>
      <c r="R46">
        <f>IFERROR(SUMPRODUCT(('2-定价总表'!$A$3:$A$493="PPS"&amp;MID(I46,2,99))*('2-定价总表'!$C$3:$C$493=K46)*('2-定价总表'!$T$3:$T$493))*IF(M46="",1,M46),"")</f>
        <v/>
      </c>
      <c r="AB46">
        <f>SUM(S46:AA46)</f>
        <v/>
      </c>
      <c r="AC46" t="inlineStr">
        <is>
          <t>425.00</t>
        </is>
      </c>
      <c r="AD46">
        <f>AC46*0.006</f>
        <v/>
      </c>
      <c r="AE46">
        <f>AC46*0.02</f>
        <v/>
      </c>
      <c r="AF46">
        <f>AC46-AD46-AE46</f>
        <v/>
      </c>
      <c r="AI46">
        <f>SUM(AG46:AH46)</f>
        <v/>
      </c>
      <c r="AJ46">
        <f>AF46-AB46+AI46</f>
        <v/>
      </c>
      <c r="AK46">
        <f>IF(C46="是","杭州","江西工厂")</f>
        <v/>
      </c>
      <c r="AL46" t="inlineStr">
        <is>
          <t>买家已付款,等待卖家发货</t>
        </is>
      </c>
      <c r="AM46" t="inlineStr">
        <is>
          <t>待匹配</t>
        </is>
      </c>
      <c r="AN46" t="inlineStr">
        <is>
          <t>没有申请退款</t>
        </is>
      </c>
      <c r="AO46" t="inlineStr">
        <is>
          <t>无退款申请</t>
        </is>
      </c>
      <c r="AR46" t="inlineStr">
        <is>
          <t>✓</t>
        </is>
      </c>
    </row>
    <row r="47">
      <c r="A47" t="inlineStr">
        <is>
          <t>淘宝</t>
        </is>
      </c>
      <c r="B47" t="inlineStr">
        <is>
          <t>5118182787642026632</t>
        </is>
      </c>
      <c r="D47" s="182" t="n">
        <v>46173</v>
      </c>
      <c r="E47" t="inlineStr">
        <is>
          <t>肥肥</t>
        </is>
      </c>
      <c r="F47" t="inlineStr">
        <is>
          <t>13172456670-4166</t>
        </is>
      </c>
      <c r="G47" t="inlineStr">
        <is>
          <t>广东省 深圳市 宝安区 西乡街道桃源居5区5栋603(518101)</t>
        </is>
      </c>
      <c r="I47" t="inlineStr">
        <is>
          <t>P25250100405</t>
        </is>
      </c>
      <c r="J47" t="inlineStr">
        <is>
          <t>畔色樱桃木靠墙一体实木岩板餐厅收纳咖啡柜小户型小柜窄柜餐边柜</t>
        </is>
      </c>
      <c r="K47" t="inlineStr">
        <is>
          <t>1.2米洞石款窄柜</t>
        </is>
      </c>
      <c r="M47" t="n">
        <v>1</v>
      </c>
      <c r="O47" t="inlineStr"/>
      <c r="P47" t="inlineStr"/>
      <c r="R47">
        <f>IFERROR(SUMPRODUCT(('2-定价总表'!$A$3:$A$493="PPS"&amp;MID(I47,2,99))*('2-定价总表'!$C$3:$C$493=K47)*('2-定价总表'!$T$3:$T$493))*IF(M47="",1,M47),"")</f>
        <v/>
      </c>
      <c r="AB47">
        <f>SUM(S47:AA47)</f>
        <v/>
      </c>
      <c r="AC47" t="inlineStr">
        <is>
          <t>5886.98</t>
        </is>
      </c>
      <c r="AD47">
        <f>AC47*0.006</f>
        <v/>
      </c>
      <c r="AE47">
        <f>AC47*0.02</f>
        <v/>
      </c>
      <c r="AF47">
        <f>AC47-AD47-AE47</f>
        <v/>
      </c>
      <c r="AI47">
        <f>SUM(AG47:AH47)</f>
        <v/>
      </c>
      <c r="AJ47">
        <f>AF47-AB47+AI47</f>
        <v/>
      </c>
      <c r="AK47">
        <f>IF(C47="是","杭州","江西工厂")</f>
        <v/>
      </c>
      <c r="AL47" t="inlineStr">
        <is>
          <t>买家已付款,等待卖家发货</t>
        </is>
      </c>
      <c r="AM47" t="inlineStr">
        <is>
          <t>待匹配</t>
        </is>
      </c>
      <c r="AN47" t="inlineStr">
        <is>
          <t>没有申请退款</t>
        </is>
      </c>
      <c r="AO47" t="inlineStr">
        <is>
          <t>无退款申请</t>
        </is>
      </c>
      <c r="AR47" t="inlineStr">
        <is>
          <t>✓</t>
        </is>
      </c>
    </row>
    <row r="48">
      <c r="A48" t="inlineStr">
        <is>
          <t>淘宝</t>
        </is>
      </c>
      <c r="B48" t="inlineStr">
        <is>
          <t>5118686101538066424</t>
        </is>
      </c>
      <c r="D48" s="182" t="n">
        <v>46172</v>
      </c>
      <c r="E48" t="inlineStr">
        <is>
          <t>杨盼</t>
        </is>
      </c>
      <c r="F48" t="inlineStr">
        <is>
          <t>15783648961-8349</t>
        </is>
      </c>
      <c r="G48" t="inlineStr">
        <is>
          <t>湖北省 咸宁市 咸安区 官埠桥镇中建咸宁之星北门(000000)</t>
        </is>
      </c>
      <c r="I48" t="inlineStr">
        <is>
          <t>P24210070901</t>
        </is>
      </c>
      <c r="J48" t="inlineStr">
        <is>
          <t>畔色 岩板实木餐桌日式简约长方形榉木书桌家用饭桌原木小户型桌</t>
        </is>
      </c>
      <c r="K48" t="inlineStr">
        <is>
          <t>砂白色1.6米岩板餐桌</t>
        </is>
      </c>
      <c r="M48" t="n">
        <v>1</v>
      </c>
      <c r="O48" t="inlineStr"/>
      <c r="P48" t="inlineStr"/>
      <c r="R48">
        <f>IFERROR(SUMPRODUCT(('2-定价总表'!$A$3:$A$493="PPS"&amp;MID(I48,2,99))*('2-定价总表'!$C$3:$C$493=K48)*('2-定价总表'!$T$3:$T$493))*IF(M48="",1,M48),"")</f>
        <v/>
      </c>
      <c r="AB48">
        <f>SUM(S48:AA48)</f>
        <v/>
      </c>
      <c r="AC48" t="inlineStr">
        <is>
          <t>2703.16</t>
        </is>
      </c>
      <c r="AD48">
        <f>AC48*0.006</f>
        <v/>
      </c>
      <c r="AE48">
        <f>AC48*0.02</f>
        <v/>
      </c>
      <c r="AF48">
        <f>AC48-AD48-AE48</f>
        <v/>
      </c>
      <c r="AI48">
        <f>SUM(AG48:AH48)</f>
        <v/>
      </c>
      <c r="AJ48">
        <f>AF48-AB48+AI48</f>
        <v/>
      </c>
      <c r="AK48">
        <f>IF(C48="是","杭州","江西工厂")</f>
        <v/>
      </c>
      <c r="AL48" t="inlineStr">
        <is>
          <t>买家已付款,等待卖家发货</t>
        </is>
      </c>
      <c r="AM48" t="inlineStr">
        <is>
          <t>待匹配</t>
        </is>
      </c>
      <c r="AN48" t="inlineStr">
        <is>
          <t>没有申请退款</t>
        </is>
      </c>
      <c r="AO48" t="inlineStr">
        <is>
          <t>无退款申请</t>
        </is>
      </c>
      <c r="AR48" t="inlineStr">
        <is>
          <t>✓</t>
        </is>
      </c>
    </row>
    <row r="49">
      <c r="A49" t="inlineStr">
        <is>
          <t>淘宝</t>
        </is>
      </c>
      <c r="B49" t="inlineStr">
        <is>
          <t>3305609329688020990</t>
        </is>
      </c>
      <c r="D49" s="182" t="n">
        <v>46172</v>
      </c>
      <c r="E49" t="inlineStr">
        <is>
          <t>Yona</t>
        </is>
      </c>
      <c r="F49" t="inlineStr">
        <is>
          <t>17201908661-7577</t>
        </is>
      </c>
      <c r="G49" t="inlineStr">
        <is>
          <t>山东省 青岛市 市北区 河西街道青特星城6号楼1103(000000)</t>
        </is>
      </c>
      <c r="I49" t="inlineStr">
        <is>
          <t>P24210070901</t>
        </is>
      </c>
      <c r="J49" t="inlineStr">
        <is>
          <t>畔色 岩板实木餐桌日式简约长方形榉木书桌家用饭桌原木小户型桌</t>
        </is>
      </c>
      <c r="K49" t="inlineStr">
        <is>
          <t>砂白色1.6米岩板餐桌</t>
        </is>
      </c>
      <c r="M49" t="n">
        <v>1</v>
      </c>
      <c r="O49" t="inlineStr"/>
      <c r="P49" t="inlineStr"/>
      <c r="R49">
        <f>IFERROR(SUMPRODUCT(('2-定价总表'!$A$3:$A$493="PPS"&amp;MID(I49,2,99))*('2-定价总表'!$C$3:$C$493=K49)*('2-定价总表'!$T$3:$T$493))*IF(M49="",1,M49),"")</f>
        <v/>
      </c>
      <c r="AB49">
        <f>SUM(S49:AA49)</f>
        <v/>
      </c>
      <c r="AC49" t="inlineStr">
        <is>
          <t>2708.16</t>
        </is>
      </c>
      <c r="AD49">
        <f>AC49*0.006</f>
        <v/>
      </c>
      <c r="AE49">
        <f>AC49*0.02</f>
        <v/>
      </c>
      <c r="AF49">
        <f>AC49-AD49-AE49</f>
        <v/>
      </c>
      <c r="AI49">
        <f>SUM(AG49:AH49)</f>
        <v/>
      </c>
      <c r="AJ49">
        <f>AF49-AB49+AI49</f>
        <v/>
      </c>
      <c r="AK49">
        <f>IF(C49="是","杭州","江西工厂")</f>
        <v/>
      </c>
      <c r="AL49" t="inlineStr">
        <is>
          <t>买家已付款,等待卖家发货</t>
        </is>
      </c>
      <c r="AM49" t="inlineStr">
        <is>
          <t>待匹配</t>
        </is>
      </c>
      <c r="AN49" t="inlineStr">
        <is>
          <t>没有申请退款</t>
        </is>
      </c>
      <c r="AO49" t="inlineStr">
        <is>
          <t>无退款申请</t>
        </is>
      </c>
      <c r="AR49" t="inlineStr">
        <is>
          <t>✓</t>
        </is>
      </c>
    </row>
    <row r="50">
      <c r="A50" t="inlineStr">
        <is>
          <t>淘宝</t>
        </is>
      </c>
      <c r="B50" t="inlineStr">
        <is>
          <t>5118670225127012437</t>
        </is>
      </c>
      <c r="D50" s="182" t="n">
        <v>46172</v>
      </c>
      <c r="E50" t="inlineStr">
        <is>
          <t>代旻佑</t>
        </is>
      </c>
      <c r="F50" t="inlineStr">
        <is>
          <t>18430739291-6942</t>
        </is>
      </c>
      <c r="G50" t="inlineStr">
        <is>
          <t>安徽省 亳州市 蒙城县 城关街道老二中河西社区望月西路6号（西城平价超市）(000000)</t>
        </is>
      </c>
      <c r="I50" t="inlineStr">
        <is>
          <t>P25250100405</t>
        </is>
      </c>
      <c r="J50" t="inlineStr">
        <is>
          <t>畔色樱桃木靠墙一体实木岩板餐厅收纳咖啡柜小户型小柜窄柜餐边柜</t>
        </is>
      </c>
      <c r="K50" t="inlineStr">
        <is>
          <t>1.2米洞石款窄柜</t>
        </is>
      </c>
      <c r="M50" t="n">
        <v>1</v>
      </c>
      <c r="O50" t="inlineStr"/>
      <c r="P50" t="inlineStr"/>
      <c r="R50">
        <f>IFERROR(SUMPRODUCT(('2-定价总表'!$A$3:$A$493="PPS"&amp;MID(I50,2,99))*('2-定价总表'!$C$3:$C$493=K50)*('2-定价总表'!$T$3:$T$493))*IF(M50="",1,M50),"")</f>
        <v/>
      </c>
      <c r="AB50">
        <f>SUM(S50:AA50)</f>
        <v/>
      </c>
      <c r="AC50" t="inlineStr">
        <is>
          <t>5886.98</t>
        </is>
      </c>
      <c r="AD50">
        <f>AC50*0.006</f>
        <v/>
      </c>
      <c r="AE50">
        <f>AC50*0.02</f>
        <v/>
      </c>
      <c r="AF50">
        <f>AC50-AD50-AE50</f>
        <v/>
      </c>
      <c r="AI50">
        <f>SUM(AG50:AH50)</f>
        <v/>
      </c>
      <c r="AJ50">
        <f>AF50-AB50+AI50</f>
        <v/>
      </c>
      <c r="AK50">
        <f>IF(C50="是","杭州","江西工厂")</f>
        <v/>
      </c>
      <c r="AL50" t="inlineStr">
        <is>
          <t>买家已付款,等待卖家发货</t>
        </is>
      </c>
      <c r="AM50" t="inlineStr">
        <is>
          <t>待匹配</t>
        </is>
      </c>
      <c r="AN50" t="inlineStr">
        <is>
          <t>没有申请退款</t>
        </is>
      </c>
      <c r="AO50" t="inlineStr">
        <is>
          <t>无退款申请</t>
        </is>
      </c>
      <c r="AR50" t="inlineStr">
        <is>
          <t>✓</t>
        </is>
      </c>
    </row>
    <row r="51">
      <c r="A51" t="inlineStr">
        <is>
          <t>淘宝</t>
        </is>
      </c>
      <c r="B51" t="inlineStr">
        <is>
          <t>5118582780193091007</t>
        </is>
      </c>
      <c r="D51" s="182" t="n">
        <v>46172</v>
      </c>
      <c r="E51" t="inlineStr">
        <is>
          <t>付东阳</t>
        </is>
      </c>
      <c r="F51" t="inlineStr">
        <is>
          <t>14735146362-9834</t>
        </is>
      </c>
      <c r="G51" t="inlineStr">
        <is>
          <t>河北省 承德市 双桥区 大石庙镇鼎峰·中瑞城18号楼2单元704(000000)</t>
        </is>
      </c>
      <c r="I51" t="inlineStr">
        <is>
          <t>P26390070315</t>
        </is>
      </c>
      <c r="J51" t="inlineStr">
        <is>
          <t>畔色北欧卧室床头柜实木原木小型收纳柜樱桃木家用超窄极窄床边柜</t>
        </is>
      </c>
      <c r="K51" t="inlineStr">
        <is>
          <t>樱桃木床头窄柜</t>
        </is>
      </c>
      <c r="M51" t="n">
        <v>1</v>
      </c>
      <c r="O51" t="inlineStr"/>
      <c r="P51" t="inlineStr"/>
      <c r="R51">
        <f>IFERROR(SUMPRODUCT(('2-定价总表'!$A$3:$A$493="PPS"&amp;MID(I51,2,99))*('2-定价总表'!$C$3:$C$493=K51)*('2-定价总表'!$T$3:$T$493))*IF(M51="",1,M51),"")</f>
        <v/>
      </c>
      <c r="AB51">
        <f>SUM(S51:AA51)</f>
        <v/>
      </c>
      <c r="AC51" t="inlineStr">
        <is>
          <t>898.60</t>
        </is>
      </c>
      <c r="AD51">
        <f>AC51*0.006</f>
        <v/>
      </c>
      <c r="AE51">
        <f>AC51*0.02</f>
        <v/>
      </c>
      <c r="AF51">
        <f>AC51-AD51-AE51</f>
        <v/>
      </c>
      <c r="AI51">
        <f>SUM(AG51:AH51)</f>
        <v/>
      </c>
      <c r="AJ51">
        <f>AF51-AB51+AI51</f>
        <v/>
      </c>
      <c r="AK51">
        <f>IF(C51="是","杭州","江西工厂")</f>
        <v/>
      </c>
      <c r="AL51" t="inlineStr">
        <is>
          <t>买家已付款,等待卖家发货</t>
        </is>
      </c>
      <c r="AM51" t="inlineStr">
        <is>
          <t>待匹配</t>
        </is>
      </c>
      <c r="AN51" t="inlineStr">
        <is>
          <t>没有申请退款</t>
        </is>
      </c>
      <c r="AO51" t="inlineStr">
        <is>
          <t>无退款申请</t>
        </is>
      </c>
      <c r="AR51" t="inlineStr">
        <is>
          <t>✓</t>
        </is>
      </c>
    </row>
    <row r="52">
      <c r="A52" t="inlineStr">
        <is>
          <t>淘宝</t>
        </is>
      </c>
      <c r="B52" t="inlineStr">
        <is>
          <t>5118158559621007111</t>
        </is>
      </c>
      <c r="D52" s="182" t="n">
        <v>46172</v>
      </c>
      <c r="G52" t="inlineStr"/>
      <c r="I52" t="inlineStr">
        <is>
          <t>P25250100405</t>
        </is>
      </c>
      <c r="J52" t="inlineStr">
        <is>
          <t>畔色樱桃木靠墙一体实木岩板餐厅收纳咖啡柜小户型小柜窄柜餐边柜</t>
        </is>
      </c>
      <c r="K52" t="inlineStr">
        <is>
          <t>尺寸微定制</t>
        </is>
      </c>
      <c r="M52" t="n">
        <v>1</v>
      </c>
      <c r="O52" t="inlineStr"/>
      <c r="P52" t="inlineStr"/>
      <c r="R52">
        <f>IFERROR(SUMPRODUCT(('2-定价总表'!$A$3:$A$493="PPS"&amp;MID(I52,2,99))*('2-定价总表'!$C$3:$C$493=K52)*('2-定价总表'!$T$3:$T$493))*IF(M52="",1,M52),"")</f>
        <v/>
      </c>
      <c r="AB52">
        <f>SUM(S52:AA52)</f>
        <v/>
      </c>
      <c r="AC52" t="inlineStr"/>
      <c r="AD52">
        <f>AC52*0.006</f>
        <v/>
      </c>
      <c r="AE52">
        <f>AC52*0.02</f>
        <v/>
      </c>
      <c r="AF52">
        <f>AC52-AD52-AE52</f>
        <v/>
      </c>
      <c r="AI52">
        <f>SUM(AG52:AH52)</f>
        <v/>
      </c>
      <c r="AJ52">
        <f>AF52-AB52+AI52</f>
        <v/>
      </c>
      <c r="AK52">
        <f>IF(C52="是","杭州","江西工厂")</f>
        <v/>
      </c>
      <c r="AL52" t="inlineStr">
        <is>
          <t>交易关闭</t>
        </is>
      </c>
      <c r="AM52" t="inlineStr">
        <is>
          <t>待匹配</t>
        </is>
      </c>
      <c r="AN52" t="inlineStr">
        <is>
          <t>没有申请退款</t>
        </is>
      </c>
      <c r="AO52" t="inlineStr">
        <is>
          <t>无退款申请</t>
        </is>
      </c>
      <c r="AR52" t="inlineStr">
        <is>
          <t>✓</t>
        </is>
      </c>
    </row>
    <row r="53">
      <c r="A53" t="inlineStr">
        <is>
          <t>淘宝</t>
        </is>
      </c>
      <c r="B53" t="inlineStr">
        <is>
          <t>3305116887532165597</t>
        </is>
      </c>
      <c r="D53" s="182" t="n">
        <v>46172</v>
      </c>
      <c r="E53" t="inlineStr">
        <is>
          <t>陈潜</t>
        </is>
      </c>
      <c r="F53" t="inlineStr">
        <is>
          <t>13246611892-3986</t>
        </is>
      </c>
      <c r="G53" t="inlineStr">
        <is>
          <t>广东省 深圳市 南山区 桃源街道俊峰丽舍5栋2单元13A(000000)</t>
        </is>
      </c>
      <c r="I53" t="inlineStr">
        <is>
          <t>P24210070901</t>
        </is>
      </c>
      <c r="J53" t="inlineStr">
        <is>
          <t>畔色 岩板实木餐桌日式简约长方形榉木书桌家用饭桌原木小户型桌</t>
        </is>
      </c>
      <c r="K53" t="inlineStr">
        <is>
          <t>砂白色2.0米岩板餐桌</t>
        </is>
      </c>
      <c r="M53" t="n">
        <v>1</v>
      </c>
      <c r="O53" t="inlineStr"/>
      <c r="P53" t="inlineStr"/>
      <c r="R53">
        <f>IFERROR(SUMPRODUCT(('2-定价总表'!$A$3:$A$493="PPS"&amp;MID(I53,2,99))*('2-定价总表'!$C$3:$C$493=K53)*('2-定价总表'!$T$3:$T$493))*IF(M53="",1,M53),"")</f>
        <v/>
      </c>
      <c r="AB53">
        <f>SUM(S53:AA53)</f>
        <v/>
      </c>
      <c r="AC53" t="inlineStr">
        <is>
          <t>2884.86</t>
        </is>
      </c>
      <c r="AD53">
        <f>AC53*0.006</f>
        <v/>
      </c>
      <c r="AE53">
        <f>AC53*0.02</f>
        <v/>
      </c>
      <c r="AF53">
        <f>AC53-AD53-AE53</f>
        <v/>
      </c>
      <c r="AI53">
        <f>SUM(AG53:AH53)</f>
        <v/>
      </c>
      <c r="AJ53">
        <f>AF53-AB53+AI53</f>
        <v/>
      </c>
      <c r="AK53">
        <f>IF(C53="是","杭州","江西工厂")</f>
        <v/>
      </c>
      <c r="AL53" t="inlineStr">
        <is>
          <t>买家已付款,等待卖家发货</t>
        </is>
      </c>
      <c r="AM53" t="inlineStr">
        <is>
          <t>待匹配</t>
        </is>
      </c>
      <c r="AN53" t="inlineStr">
        <is>
          <t>没有申请退款</t>
        </is>
      </c>
      <c r="AO53" t="inlineStr">
        <is>
          <t>无退款申请</t>
        </is>
      </c>
      <c r="AR53" t="inlineStr">
        <is>
          <t>✓</t>
        </is>
      </c>
    </row>
    <row r="54">
      <c r="A54" t="inlineStr">
        <is>
          <t>淘宝</t>
        </is>
      </c>
      <c r="B54" t="inlineStr">
        <is>
          <t>5118160431305023525</t>
        </is>
      </c>
      <c r="D54" s="182" t="n">
        <v>46172</v>
      </c>
      <c r="G54" t="inlineStr"/>
      <c r="I54" t="inlineStr">
        <is>
          <t>P25250100405</t>
        </is>
      </c>
      <c r="J54" t="inlineStr">
        <is>
          <t>畔色樱桃木靠墙一体实木岩板餐厅收纳咖啡柜小户型小柜窄柜餐边柜</t>
        </is>
      </c>
      <c r="K54" t="inlineStr">
        <is>
          <t>尺寸微定制</t>
        </is>
      </c>
      <c r="M54" t="n">
        <v>1</v>
      </c>
      <c r="O54" t="inlineStr"/>
      <c r="P54" t="inlineStr"/>
      <c r="R54">
        <f>IFERROR(SUMPRODUCT(('2-定价总表'!$A$3:$A$493="PPS"&amp;MID(I54,2,99))*('2-定价总表'!$C$3:$C$493=K54)*('2-定价总表'!$T$3:$T$493))*IF(M54="",1,M54),"")</f>
        <v/>
      </c>
      <c r="AB54">
        <f>SUM(S54:AA54)</f>
        <v/>
      </c>
      <c r="AC54" t="inlineStr"/>
      <c r="AD54">
        <f>AC54*0.006</f>
        <v/>
      </c>
      <c r="AE54">
        <f>AC54*0.02</f>
        <v/>
      </c>
      <c r="AF54">
        <f>AC54-AD54-AE54</f>
        <v/>
      </c>
      <c r="AI54">
        <f>SUM(AG54:AH54)</f>
        <v/>
      </c>
      <c r="AJ54">
        <f>AF54-AB54+AI54</f>
        <v/>
      </c>
      <c r="AK54">
        <f>IF(C54="是","杭州","江西工厂")</f>
        <v/>
      </c>
      <c r="AL54" t="inlineStr">
        <is>
          <t>交易关闭</t>
        </is>
      </c>
      <c r="AM54" t="inlineStr">
        <is>
          <t>待匹配</t>
        </is>
      </c>
      <c r="AN54" t="inlineStr">
        <is>
          <t>没有申请退款</t>
        </is>
      </c>
      <c r="AO54" t="inlineStr">
        <is>
          <t>无退款申请</t>
        </is>
      </c>
      <c r="AR54" t="inlineStr">
        <is>
          <t>✓</t>
        </is>
      </c>
    </row>
    <row r="55">
      <c r="A55" t="inlineStr">
        <is>
          <t>淘宝</t>
        </is>
      </c>
      <c r="B55" t="inlineStr">
        <is>
          <t>5118145455551009743</t>
        </is>
      </c>
      <c r="D55" s="182" t="n">
        <v>46172</v>
      </c>
      <c r="G55" t="inlineStr"/>
      <c r="I55" t="inlineStr">
        <is>
          <t>P24350010410</t>
        </is>
      </c>
      <c r="J55" t="inlineStr">
        <is>
          <t>畔色实木九斗柜樱桃木边柜北欧风日式卧室客厅收纳储物客厅床尾柜</t>
        </is>
      </c>
      <c r="K55" t="inlineStr">
        <is>
          <t>实木台面9斗柜樱桃木</t>
        </is>
      </c>
      <c r="M55" t="n">
        <v>1</v>
      </c>
      <c r="O55" t="inlineStr"/>
      <c r="P55" t="inlineStr"/>
      <c r="R55">
        <f>IFERROR(SUMPRODUCT(('2-定价总表'!$A$3:$A$493="PPS"&amp;MID(I55,2,99))*('2-定价总表'!$C$3:$C$493=K55)*('2-定价总表'!$T$3:$T$493))*IF(M55="",1,M55),"")</f>
        <v/>
      </c>
      <c r="AB55">
        <f>SUM(S55:AA55)</f>
        <v/>
      </c>
      <c r="AC55" t="inlineStr"/>
      <c r="AD55">
        <f>AC55*0.006</f>
        <v/>
      </c>
      <c r="AE55">
        <f>AC55*0.02</f>
        <v/>
      </c>
      <c r="AF55">
        <f>AC55-AD55-AE55</f>
        <v/>
      </c>
      <c r="AI55">
        <f>SUM(AG55:AH55)</f>
        <v/>
      </c>
      <c r="AJ55">
        <f>AF55-AB55+AI55</f>
        <v/>
      </c>
      <c r="AK55">
        <f>IF(C55="是","杭州","江西工厂")</f>
        <v/>
      </c>
      <c r="AL55" t="inlineStr">
        <is>
          <t>交易关闭</t>
        </is>
      </c>
      <c r="AM55" t="inlineStr">
        <is>
          <t>待匹配</t>
        </is>
      </c>
      <c r="AN55" t="inlineStr">
        <is>
          <t>没有申请退款</t>
        </is>
      </c>
      <c r="AO55" t="inlineStr">
        <is>
          <t>无退款申请</t>
        </is>
      </c>
      <c r="AR55" t="inlineStr">
        <is>
          <t>✓</t>
        </is>
      </c>
    </row>
    <row r="56">
      <c r="A56" t="inlineStr">
        <is>
          <t>淘宝</t>
        </is>
      </c>
      <c r="B56" t="inlineStr">
        <is>
          <t>5118565284428004947</t>
        </is>
      </c>
      <c r="D56" s="182" t="n">
        <v>46172</v>
      </c>
      <c r="G56" t="inlineStr"/>
      <c r="I56" t="inlineStr">
        <is>
          <t>P24210070901</t>
        </is>
      </c>
      <c r="J56" t="inlineStr">
        <is>
          <t>畔色 岩板实木餐桌日式简约长方形榉木书桌家用饭桌原木小户型桌</t>
        </is>
      </c>
      <c r="K56" t="inlineStr">
        <is>
          <t>配置岩板（联系客服）</t>
        </is>
      </c>
      <c r="M56" t="n">
        <v>1</v>
      </c>
      <c r="O56" t="inlineStr"/>
      <c r="P56" t="inlineStr"/>
      <c r="R56">
        <f>IFERROR(SUMPRODUCT(('2-定价总表'!$A$3:$A$493="PPS"&amp;MID(I56,2,99))*('2-定价总表'!$C$3:$C$493=K56)*('2-定价总表'!$T$3:$T$493))*IF(M56="",1,M56),"")</f>
        <v/>
      </c>
      <c r="AB56">
        <f>SUM(S56:AA56)</f>
        <v/>
      </c>
      <c r="AC56" t="inlineStr"/>
      <c r="AD56">
        <f>AC56*0.006</f>
        <v/>
      </c>
      <c r="AE56">
        <f>AC56*0.02</f>
        <v/>
      </c>
      <c r="AF56">
        <f>AC56-AD56-AE56</f>
        <v/>
      </c>
      <c r="AI56">
        <f>SUM(AG56:AH56)</f>
        <v/>
      </c>
      <c r="AJ56">
        <f>AF56-AB56+AI56</f>
        <v/>
      </c>
      <c r="AK56">
        <f>IF(C56="是","杭州","江西工厂")</f>
        <v/>
      </c>
      <c r="AL56" t="inlineStr">
        <is>
          <t>交易关闭</t>
        </is>
      </c>
      <c r="AM56" t="inlineStr">
        <is>
          <t>待匹配</t>
        </is>
      </c>
      <c r="AN56" t="inlineStr">
        <is>
          <t>没有申请退款</t>
        </is>
      </c>
      <c r="AO56" t="inlineStr">
        <is>
          <t>无退款申请</t>
        </is>
      </c>
      <c r="AR56" t="inlineStr">
        <is>
          <t>✓</t>
        </is>
      </c>
    </row>
    <row r="57">
      <c r="A57" t="inlineStr">
        <is>
          <t>淘宝</t>
        </is>
      </c>
      <c r="B57" t="inlineStr">
        <is>
          <t>5118043143057008617</t>
        </is>
      </c>
      <c r="D57" s="182" t="n">
        <v>46171</v>
      </c>
      <c r="G57" t="inlineStr"/>
      <c r="I57" t="inlineStr">
        <is>
          <t>P24210070901</t>
        </is>
      </c>
      <c r="J57" t="inlineStr">
        <is>
          <t>畔色 岩板实木餐桌日式简约长方形榉木书桌家用饭桌原木小户型桌</t>
        </is>
      </c>
      <c r="K57" t="inlineStr">
        <is>
          <t>砂白色1.6米岩板餐桌</t>
        </is>
      </c>
      <c r="M57" t="n">
        <v>1</v>
      </c>
      <c r="O57" t="inlineStr"/>
      <c r="P57" t="inlineStr"/>
      <c r="R57">
        <f>IFERROR(SUMPRODUCT(('2-定价总表'!$A$3:$A$493="PPS"&amp;MID(I57,2,99))*('2-定价总表'!$C$3:$C$493=K57)*('2-定价总表'!$T$3:$T$493))*IF(M57="",1,M57),"")</f>
        <v/>
      </c>
      <c r="AB57">
        <f>SUM(S57:AA57)</f>
        <v/>
      </c>
      <c r="AC57" t="inlineStr"/>
      <c r="AD57">
        <f>AC57*0.006</f>
        <v/>
      </c>
      <c r="AE57">
        <f>AC57*0.02</f>
        <v/>
      </c>
      <c r="AF57">
        <f>AC57-AD57-AE57</f>
        <v/>
      </c>
      <c r="AI57">
        <f>SUM(AG57:AH57)</f>
        <v/>
      </c>
      <c r="AJ57">
        <f>AF57-AB57+AI57</f>
        <v/>
      </c>
      <c r="AK57">
        <f>IF(C57="是","杭州","江西工厂")</f>
        <v/>
      </c>
      <c r="AL57" t="inlineStr">
        <is>
          <t>交易关闭</t>
        </is>
      </c>
      <c r="AM57" t="inlineStr">
        <is>
          <t>待匹配</t>
        </is>
      </c>
      <c r="AN57" t="inlineStr">
        <is>
          <t>没有申请退款</t>
        </is>
      </c>
      <c r="AO57" t="inlineStr">
        <is>
          <t>无退款申请</t>
        </is>
      </c>
      <c r="AR57" t="inlineStr">
        <is>
          <t>✓</t>
        </is>
      </c>
    </row>
    <row r="58">
      <c r="A58" t="inlineStr">
        <is>
          <t>淘宝</t>
        </is>
      </c>
      <c r="B58" t="inlineStr">
        <is>
          <t>5118319548112002121</t>
        </is>
      </c>
      <c r="D58" s="182" t="n">
        <v>46170</v>
      </c>
      <c r="G58" t="inlineStr">
        <is>
          <t>广东省 东莞市 null 南城街道*******************</t>
        </is>
      </c>
      <c r="I58" t="inlineStr">
        <is>
          <t>P23980010606</t>
        </is>
      </c>
      <c r="J58" t="inlineStr">
        <is>
          <t>畔色木作木块小样樱桃木黑胡桃木白蜡木榉木红白橡木样品样块</t>
        </is>
      </c>
      <c r="K58" t="inlineStr">
        <is>
          <t>樱桃木样块</t>
        </is>
      </c>
      <c r="M58" t="n">
        <v>1</v>
      </c>
      <c r="O58" t="inlineStr">
        <is>
          <t>圆通速递</t>
        </is>
      </c>
      <c r="P58" t="inlineStr">
        <is>
          <t>YT2547713169745</t>
        </is>
      </c>
      <c r="R58">
        <f>IFERROR(SUMPRODUCT(('2-定价总表'!$A$3:$A$493="PPS"&amp;MID(I58,2,99))*('2-定价总表'!$C$3:$C$493=K58)*('2-定价总表'!$T$3:$T$493))*IF(M58="",1,M58),"")</f>
        <v/>
      </c>
      <c r="AB58">
        <f>SUM(S58:AA58)</f>
        <v/>
      </c>
      <c r="AC58" t="inlineStr">
        <is>
          <t>21.20</t>
        </is>
      </c>
      <c r="AD58">
        <f>AC58*0.006</f>
        <v/>
      </c>
      <c r="AE58">
        <f>AC58*0.02</f>
        <v/>
      </c>
      <c r="AF58">
        <f>AC58-AD58-AE58</f>
        <v/>
      </c>
      <c r="AI58">
        <f>SUM(AG58:AH58)</f>
        <v/>
      </c>
      <c r="AJ58">
        <f>AF58-AB58+AI58</f>
        <v/>
      </c>
      <c r="AK58">
        <f>IF(C58="是","杭州","江西工厂")</f>
        <v/>
      </c>
      <c r="AL58" t="inlineStr">
        <is>
          <t>卖家已发货，等待买家确认</t>
        </is>
      </c>
      <c r="AM58" t="inlineStr">
        <is>
          <t>待匹配</t>
        </is>
      </c>
      <c r="AN58" t="inlineStr">
        <is>
          <t>没有申请退款</t>
        </is>
      </c>
      <c r="AO58" t="inlineStr">
        <is>
          <t>无退款申请</t>
        </is>
      </c>
      <c r="AR58" t="inlineStr">
        <is>
          <t>✓</t>
        </is>
      </c>
    </row>
    <row r="59">
      <c r="A59" t="inlineStr">
        <is>
          <t>淘宝</t>
        </is>
      </c>
      <c r="B59" t="inlineStr">
        <is>
          <t>5118319548112002121</t>
        </is>
      </c>
      <c r="D59" s="182" t="n">
        <v>46170</v>
      </c>
      <c r="G59" t="inlineStr">
        <is>
          <t>广东省 东莞市 null 南城街道*******************</t>
        </is>
      </c>
      <c r="I59" t="inlineStr">
        <is>
          <t>P23980010606</t>
        </is>
      </c>
      <c r="J59" t="inlineStr">
        <is>
          <t>畔色木作木块小样樱桃木黑胡桃木白蜡木榉木红白橡木样品样块</t>
        </is>
      </c>
      <c r="K59" t="inlineStr">
        <is>
          <t>黑胡桃木样块</t>
        </is>
      </c>
      <c r="M59" t="n">
        <v>1</v>
      </c>
      <c r="O59" t="inlineStr">
        <is>
          <t>圆通速递</t>
        </is>
      </c>
      <c r="P59" t="inlineStr">
        <is>
          <t>YT2547713169745</t>
        </is>
      </c>
      <c r="R59">
        <f>IFERROR(SUMPRODUCT(('2-定价总表'!$A$3:$A$493="PPS"&amp;MID(I59,2,99))*('2-定价总表'!$C$3:$C$493=K59)*('2-定价总表'!$T$3:$T$493))*IF(M59="",1,M59),"")</f>
        <v/>
      </c>
      <c r="AB59">
        <f>SUM(S59:AA59)</f>
        <v/>
      </c>
      <c r="AC59" t="inlineStr">
        <is>
          <t>21.20</t>
        </is>
      </c>
      <c r="AD59">
        <f>AC59*0.006</f>
        <v/>
      </c>
      <c r="AE59">
        <f>AC59*0.02</f>
        <v/>
      </c>
      <c r="AF59">
        <f>AC59-AD59-AE59</f>
        <v/>
      </c>
      <c r="AI59">
        <f>SUM(AG59:AH59)</f>
        <v/>
      </c>
      <c r="AJ59">
        <f>AF59-AB59+AI59</f>
        <v/>
      </c>
      <c r="AK59">
        <f>IF(C59="是","杭州","江西工厂")</f>
        <v/>
      </c>
      <c r="AL59" t="inlineStr">
        <is>
          <t>卖家已发货，等待买家确认</t>
        </is>
      </c>
      <c r="AM59" t="inlineStr">
        <is>
          <t>待匹配</t>
        </is>
      </c>
      <c r="AN59" t="inlineStr">
        <is>
          <t>没有申请退款</t>
        </is>
      </c>
      <c r="AO59" t="inlineStr">
        <is>
          <t>无退款申请</t>
        </is>
      </c>
      <c r="AR59" t="inlineStr">
        <is>
          <t>✓</t>
        </is>
      </c>
    </row>
    <row r="60">
      <c r="A60" t="inlineStr">
        <is>
          <t>淘宝</t>
        </is>
      </c>
      <c r="B60" t="inlineStr">
        <is>
          <t>5118319548112002121</t>
        </is>
      </c>
      <c r="D60" s="182" t="n">
        <v>46170</v>
      </c>
      <c r="G60" t="inlineStr">
        <is>
          <t>广东省 东莞市 null 南城街道*******************</t>
        </is>
      </c>
      <c r="I60" t="inlineStr">
        <is>
          <t>P23980010606</t>
        </is>
      </c>
      <c r="J60" t="inlineStr">
        <is>
          <t>畔色木作木块小样樱桃木黑胡桃木白蜡木榉木红白橡木样品样块</t>
        </is>
      </c>
      <c r="K60" t="inlineStr">
        <is>
          <t>蜜蜡色榉木样块</t>
        </is>
      </c>
      <c r="M60" t="n">
        <v>1</v>
      </c>
      <c r="O60" t="inlineStr">
        <is>
          <t>圆通速递</t>
        </is>
      </c>
      <c r="P60" t="inlineStr">
        <is>
          <t>YT2547713169745</t>
        </is>
      </c>
      <c r="R60">
        <f>IFERROR(SUMPRODUCT(('2-定价总表'!$A$3:$A$493="PPS"&amp;MID(I60,2,99))*('2-定价总表'!$C$3:$C$493=K60)*('2-定价总表'!$T$3:$T$493))*IF(M60="",1,M60),"")</f>
        <v/>
      </c>
      <c r="AB60">
        <f>SUM(S60:AA60)</f>
        <v/>
      </c>
      <c r="AC60" t="inlineStr">
        <is>
          <t>21.20</t>
        </is>
      </c>
      <c r="AD60">
        <f>AC60*0.006</f>
        <v/>
      </c>
      <c r="AE60">
        <f>AC60*0.02</f>
        <v/>
      </c>
      <c r="AF60">
        <f>AC60-AD60-AE60</f>
        <v/>
      </c>
      <c r="AI60">
        <f>SUM(AG60:AH60)</f>
        <v/>
      </c>
      <c r="AJ60">
        <f>AF60-AB60+AI60</f>
        <v/>
      </c>
      <c r="AK60">
        <f>IF(C60="是","杭州","江西工厂")</f>
        <v/>
      </c>
      <c r="AL60" t="inlineStr">
        <is>
          <t>卖家已发货，等待买家确认</t>
        </is>
      </c>
      <c r="AM60" t="inlineStr">
        <is>
          <t>待匹配</t>
        </is>
      </c>
      <c r="AN60" t="inlineStr">
        <is>
          <t>没有申请退款</t>
        </is>
      </c>
      <c r="AO60" t="inlineStr">
        <is>
          <t>无退款申请</t>
        </is>
      </c>
      <c r="AR60" t="inlineStr">
        <is>
          <t>✓</t>
        </is>
      </c>
    </row>
    <row r="61">
      <c r="A61" t="inlineStr">
        <is>
          <t>淘宝</t>
        </is>
      </c>
      <c r="B61" t="inlineStr">
        <is>
          <t>5118319548112002121</t>
        </is>
      </c>
      <c r="D61" s="182" t="n">
        <v>46170</v>
      </c>
      <c r="G61" t="inlineStr">
        <is>
          <t>广东省 东莞市 null 南城街道*******************</t>
        </is>
      </c>
      <c r="I61" t="inlineStr">
        <is>
          <t>P23980010606</t>
        </is>
      </c>
      <c r="J61" t="inlineStr">
        <is>
          <t>畔色木作木块小样樱桃木黑胡桃木白蜡木榉木红白橡木样品样块</t>
        </is>
      </c>
      <c r="K61" t="inlineStr">
        <is>
          <t>榉木样块</t>
        </is>
      </c>
      <c r="M61" t="n">
        <v>1</v>
      </c>
      <c r="O61" t="inlineStr">
        <is>
          <t>圆通速递</t>
        </is>
      </c>
      <c r="P61" t="inlineStr">
        <is>
          <t>YT2547713169745</t>
        </is>
      </c>
      <c r="R61">
        <f>IFERROR(SUMPRODUCT(('2-定价总表'!$A$3:$A$493="PPS"&amp;MID(I61,2,99))*('2-定价总表'!$C$3:$C$493=K61)*('2-定价总表'!$T$3:$T$493))*IF(M61="",1,M61),"")</f>
        <v/>
      </c>
      <c r="AB61">
        <f>SUM(S61:AA61)</f>
        <v/>
      </c>
      <c r="AC61" t="inlineStr">
        <is>
          <t>21.20</t>
        </is>
      </c>
      <c r="AD61">
        <f>AC61*0.006</f>
        <v/>
      </c>
      <c r="AE61">
        <f>AC61*0.02</f>
        <v/>
      </c>
      <c r="AF61">
        <f>AC61-AD61-AE61</f>
        <v/>
      </c>
      <c r="AI61">
        <f>SUM(AG61:AH61)</f>
        <v/>
      </c>
      <c r="AJ61">
        <f>AF61-AB61+AI61</f>
        <v/>
      </c>
      <c r="AK61">
        <f>IF(C61="是","杭州","江西工厂")</f>
        <v/>
      </c>
      <c r="AL61" t="inlineStr">
        <is>
          <t>卖家已发货，等待买家确认</t>
        </is>
      </c>
      <c r="AM61" t="inlineStr">
        <is>
          <t>待匹配</t>
        </is>
      </c>
      <c r="AN61" t="inlineStr">
        <is>
          <t>没有申请退款</t>
        </is>
      </c>
      <c r="AO61" t="inlineStr">
        <is>
          <t>无退款申请</t>
        </is>
      </c>
      <c r="AR61" t="inlineStr">
        <is>
          <t>✓</t>
        </is>
      </c>
    </row>
    <row r="62">
      <c r="A62" t="inlineStr">
        <is>
          <t>淘宝</t>
        </is>
      </c>
      <c r="B62" t="inlineStr">
        <is>
          <t>5118343345626209915</t>
        </is>
      </c>
      <c r="D62" s="182" t="n">
        <v>46170</v>
      </c>
      <c r="E62" t="inlineStr">
        <is>
          <t>颜</t>
        </is>
      </c>
      <c r="F62" t="inlineStr">
        <is>
          <t>18466394665-8008</t>
        </is>
      </c>
      <c r="G62" t="inlineStr">
        <is>
          <t>四川省 成都市 锦江区 牛市口街道一心桥南街99号锦江首府3-601(000000)</t>
        </is>
      </c>
      <c r="I62" t="inlineStr">
        <is>
          <t>P26380040225</t>
        </is>
      </c>
      <c r="J62" t="inlineStr">
        <is>
          <t>畔色全实木原木德国榉木极简床头柜家用卧室床边柜北欧白色收纳柜</t>
        </is>
      </c>
      <c r="K62" t="inlineStr">
        <is>
          <t>榉木床头柜-标准</t>
        </is>
      </c>
      <c r="M62" t="n">
        <v>1</v>
      </c>
      <c r="O62" t="inlineStr"/>
      <c r="P62" t="inlineStr"/>
      <c r="R62">
        <f>IFERROR(SUMPRODUCT(('2-定价总表'!$A$3:$A$493="PPS"&amp;MID(I62,2,99))*('2-定价总表'!$C$3:$C$493=K62)*('2-定价总表'!$T$3:$T$493))*IF(M62="",1,M62),"")</f>
        <v/>
      </c>
      <c r="AB62">
        <f>SUM(S62:AA62)</f>
        <v/>
      </c>
      <c r="AC62" t="inlineStr">
        <is>
          <t>1054.90</t>
        </is>
      </c>
      <c r="AD62">
        <f>AC62*0.006</f>
        <v/>
      </c>
      <c r="AE62">
        <f>AC62*0.02</f>
        <v/>
      </c>
      <c r="AF62">
        <f>AC62-AD62-AE62</f>
        <v/>
      </c>
      <c r="AI62">
        <f>SUM(AG62:AH62)</f>
        <v/>
      </c>
      <c r="AJ62">
        <f>AF62-AB62+AI62</f>
        <v/>
      </c>
      <c r="AK62">
        <f>IF(C62="是","杭州","江西工厂")</f>
        <v/>
      </c>
      <c r="AL62" t="inlineStr">
        <is>
          <t>买家已付款,等待卖家发货</t>
        </is>
      </c>
      <c r="AM62" t="inlineStr">
        <is>
          <t>待匹配</t>
        </is>
      </c>
      <c r="AN62" t="inlineStr">
        <is>
          <t>没有申请退款</t>
        </is>
      </c>
      <c r="AO62" t="inlineStr">
        <is>
          <t>无退款申请</t>
        </is>
      </c>
      <c r="AR62" t="inlineStr">
        <is>
          <t>✓</t>
        </is>
      </c>
    </row>
    <row r="63">
      <c r="A63" t="inlineStr">
        <is>
          <t>淘宝</t>
        </is>
      </c>
      <c r="B63" t="inlineStr">
        <is>
          <t>5118340645574025434</t>
        </is>
      </c>
      <c r="D63" s="182" t="n">
        <v>46170</v>
      </c>
      <c r="G63" t="inlineStr"/>
      <c r="I63" t="inlineStr">
        <is>
          <t>P23250050202</t>
        </is>
      </c>
      <c r="J63" t="inlineStr">
        <is>
          <t>畔色实木餐边柜日式樱桃木家用餐桌一体客厅储物柜小户型多功能柜</t>
        </is>
      </c>
      <c r="K63" t="inlineStr">
        <is>
          <t>白色岩板定制</t>
        </is>
      </c>
      <c r="M63" t="n">
        <v>1</v>
      </c>
      <c r="O63" t="inlineStr"/>
      <c r="P63" t="inlineStr"/>
      <c r="R63">
        <f>IFERROR(SUMPRODUCT(('2-定价总表'!$A$3:$A$493="PPS"&amp;MID(I63,2,99))*('2-定价总表'!$C$3:$C$493=K63)*('2-定价总表'!$T$3:$T$493))*IF(M63="",1,M63),"")</f>
        <v/>
      </c>
      <c r="AB63">
        <f>SUM(S63:AA63)</f>
        <v/>
      </c>
      <c r="AC63" t="inlineStr"/>
      <c r="AD63">
        <f>AC63*0.006</f>
        <v/>
      </c>
      <c r="AE63">
        <f>AC63*0.02</f>
        <v/>
      </c>
      <c r="AF63">
        <f>AC63-AD63-AE63</f>
        <v/>
      </c>
      <c r="AI63">
        <f>SUM(AG63:AH63)</f>
        <v/>
      </c>
      <c r="AJ63">
        <f>AF63-AB63+AI63</f>
        <v/>
      </c>
      <c r="AK63">
        <f>IF(C63="是","杭州","江西工厂")</f>
        <v/>
      </c>
      <c r="AL63" t="inlineStr">
        <is>
          <t>交易关闭</t>
        </is>
      </c>
      <c r="AM63" t="inlineStr">
        <is>
          <t>待匹配</t>
        </is>
      </c>
      <c r="AN63" t="inlineStr">
        <is>
          <t>没有申请退款</t>
        </is>
      </c>
      <c r="AO63" t="inlineStr">
        <is>
          <t>无退款申请</t>
        </is>
      </c>
      <c r="AR63" t="inlineStr">
        <is>
          <t>✓</t>
        </is>
      </c>
    </row>
    <row r="64">
      <c r="A64" t="inlineStr">
        <is>
          <t>淘宝</t>
        </is>
      </c>
      <c r="B64" t="inlineStr">
        <is>
          <t>5118340645574025434</t>
        </is>
      </c>
      <c r="D64" s="182" t="n">
        <v>46170</v>
      </c>
      <c r="G64" t="inlineStr"/>
      <c r="I64" t="inlineStr"/>
      <c r="J64" t="inlineStr">
        <is>
          <t>商家安装 商家安装</t>
        </is>
      </c>
      <c r="K64" t="inlineStr">
        <is>
          <t>商家安装</t>
        </is>
      </c>
      <c r="M64" t="n">
        <v>1</v>
      </c>
      <c r="O64" t="inlineStr"/>
      <c r="P64" t="inlineStr"/>
      <c r="R64">
        <f>IFERROR(SUMPRODUCT(('2-定价总表'!$A$3:$A$493="PPS"&amp;MID(I64,2,99))*('2-定价总表'!$C$3:$C$493=K64)*('2-定价总表'!$T$3:$T$493))*IF(M64="",1,M64),"")</f>
        <v/>
      </c>
      <c r="AB64">
        <f>SUM(S64:AA64)</f>
        <v/>
      </c>
      <c r="AC64" t="inlineStr"/>
      <c r="AD64">
        <f>AC64*0.006</f>
        <v/>
      </c>
      <c r="AE64">
        <f>AC64*0.02</f>
        <v/>
      </c>
      <c r="AF64">
        <f>AC64-AD64-AE64</f>
        <v/>
      </c>
      <c r="AI64">
        <f>SUM(AG64:AH64)</f>
        <v/>
      </c>
      <c r="AJ64">
        <f>AF64-AB64+AI64</f>
        <v/>
      </c>
      <c r="AK64">
        <f>IF(C64="是","杭州","江西工厂")</f>
        <v/>
      </c>
      <c r="AL64" t="inlineStr">
        <is>
          <t>交易关闭</t>
        </is>
      </c>
      <c r="AM64" t="inlineStr">
        <is>
          <t>待匹配</t>
        </is>
      </c>
      <c r="AN64" t="inlineStr">
        <is>
          <t>没有申请退款</t>
        </is>
      </c>
      <c r="AO64" t="inlineStr">
        <is>
          <t>无退款申请</t>
        </is>
      </c>
      <c r="AR64" t="inlineStr">
        <is>
          <t>⚠️ 无商家编码,产品编码待补</t>
        </is>
      </c>
    </row>
    <row r="65">
      <c r="A65" t="inlineStr">
        <is>
          <t>淘宝</t>
        </is>
      </c>
      <c r="B65" t="inlineStr">
        <is>
          <t>5118331501769009117</t>
        </is>
      </c>
      <c r="D65" s="182" t="n">
        <v>46170</v>
      </c>
      <c r="G65" t="inlineStr"/>
      <c r="I65" t="inlineStr">
        <is>
          <t>P24250080801</t>
        </is>
      </c>
      <c r="J65" t="inlineStr">
        <is>
          <t>畔色实木岩板餐边柜樱桃木收纳储物柜北欧酒柜置物柜餐桌一体靠墙</t>
        </is>
      </c>
      <c r="K65" t="inlineStr">
        <is>
          <t>洞石餐边柜整柜2.1米（多抽组合）</t>
        </is>
      </c>
      <c r="M65" t="n">
        <v>1</v>
      </c>
      <c r="O65" t="inlineStr"/>
      <c r="P65" t="inlineStr"/>
      <c r="R65">
        <f>IFERROR(SUMPRODUCT(('2-定价总表'!$A$3:$A$493="PPS"&amp;MID(I65,2,99))*('2-定价总表'!$C$3:$C$493=K65)*('2-定价总表'!$T$3:$T$493))*IF(M65="",1,M65),"")</f>
        <v/>
      </c>
      <c r="AB65">
        <f>SUM(S65:AA65)</f>
        <v/>
      </c>
      <c r="AC65" t="inlineStr"/>
      <c r="AD65">
        <f>AC65*0.006</f>
        <v/>
      </c>
      <c r="AE65">
        <f>AC65*0.02</f>
        <v/>
      </c>
      <c r="AF65">
        <f>AC65-AD65-AE65</f>
        <v/>
      </c>
      <c r="AI65">
        <f>SUM(AG65:AH65)</f>
        <v/>
      </c>
      <c r="AJ65">
        <f>AF65-AB65+AI65</f>
        <v/>
      </c>
      <c r="AK65">
        <f>IF(C65="是","杭州","江西工厂")</f>
        <v/>
      </c>
      <c r="AL65" t="inlineStr">
        <is>
          <t>交易关闭</t>
        </is>
      </c>
      <c r="AM65" t="inlineStr">
        <is>
          <t>待匹配</t>
        </is>
      </c>
      <c r="AN65" t="inlineStr">
        <is>
          <t>没有申请退款</t>
        </is>
      </c>
      <c r="AO65" t="inlineStr">
        <is>
          <t>无退款申请</t>
        </is>
      </c>
      <c r="AR65" t="inlineStr">
        <is>
          <t>✓</t>
        </is>
      </c>
    </row>
    <row r="66">
      <c r="A66" t="inlineStr">
        <is>
          <t>淘宝</t>
        </is>
      </c>
      <c r="B66" t="inlineStr">
        <is>
          <t>5118138756462013318</t>
        </is>
      </c>
      <c r="D66" s="182" t="n">
        <v>46170</v>
      </c>
      <c r="E66" t="inlineStr">
        <is>
          <t>空明明</t>
        </is>
      </c>
      <c r="F66" t="inlineStr">
        <is>
          <t>18413305695-3239</t>
        </is>
      </c>
      <c r="G66" t="inlineStr">
        <is>
          <t>浙江省 宁波市 北仑区 大碶街道碧辰玥府8号楼  1503(000000)</t>
        </is>
      </c>
      <c r="I66" t="inlineStr">
        <is>
          <t>P23250050202</t>
        </is>
      </c>
      <c r="J66" t="inlineStr">
        <is>
          <t>畔色实木餐边柜日式樱桃木家用餐桌一体客厅储物柜小户型多功能柜</t>
        </is>
      </c>
      <c r="K66" t="inlineStr">
        <is>
          <t>曜黑樱桃木1.2米整柜+1米单腿餐桌</t>
        </is>
      </c>
      <c r="M66" t="n">
        <v>1</v>
      </c>
      <c r="O66" t="inlineStr"/>
      <c r="P66" t="inlineStr"/>
      <c r="R66">
        <f>IFERROR(SUMPRODUCT(('2-定价总表'!$A$3:$A$493="PPS"&amp;MID(I66,2,99))*('2-定价总表'!$C$3:$C$493=K66)*('2-定价总表'!$T$3:$T$493))*IF(M66="",1,M66),"")</f>
        <v/>
      </c>
      <c r="AB66">
        <f>SUM(S66:AA66)</f>
        <v/>
      </c>
      <c r="AC66" t="inlineStr">
        <is>
          <t>9341.89</t>
        </is>
      </c>
      <c r="AD66">
        <f>AC66*0.006</f>
        <v/>
      </c>
      <c r="AE66">
        <f>AC66*0.02</f>
        <v/>
      </c>
      <c r="AF66">
        <f>AC66-AD66-AE66</f>
        <v/>
      </c>
      <c r="AI66">
        <f>SUM(AG66:AH66)</f>
        <v/>
      </c>
      <c r="AJ66">
        <f>AF66-AB66+AI66</f>
        <v/>
      </c>
      <c r="AK66">
        <f>IF(C66="是","杭州","江西工厂")</f>
        <v/>
      </c>
      <c r="AL66" t="inlineStr">
        <is>
          <t>买家已付款,等待卖家发货</t>
        </is>
      </c>
      <c r="AM66" t="inlineStr">
        <is>
          <t>待匹配</t>
        </is>
      </c>
      <c r="AN66" t="inlineStr">
        <is>
          <t>没有申请退款</t>
        </is>
      </c>
      <c r="AO66" t="inlineStr">
        <is>
          <t>无退款申请</t>
        </is>
      </c>
      <c r="AR66" t="inlineStr">
        <is>
          <t>✓</t>
        </is>
      </c>
    </row>
    <row r="67">
      <c r="A67" t="inlineStr">
        <is>
          <t>淘宝</t>
        </is>
      </c>
      <c r="B67" t="inlineStr">
        <is>
          <t>5118138756462013318</t>
        </is>
      </c>
      <c r="D67" s="182" t="n">
        <v>46170</v>
      </c>
      <c r="E67" t="inlineStr">
        <is>
          <t>空明明</t>
        </is>
      </c>
      <c r="F67" t="inlineStr">
        <is>
          <t>18413305695-3239</t>
        </is>
      </c>
      <c r="G67" t="inlineStr">
        <is>
          <t>浙江省 宁波市 北仑区 大碶街道碧辰玥府8号楼  1503(000000)</t>
        </is>
      </c>
      <c r="I67" t="inlineStr"/>
      <c r="J67" t="inlineStr">
        <is>
          <t>商家安装 商家安装</t>
        </is>
      </c>
      <c r="K67" t="inlineStr">
        <is>
          <t>商家安装</t>
        </is>
      </c>
      <c r="M67" t="n">
        <v>1</v>
      </c>
      <c r="O67" t="inlineStr"/>
      <c r="P67" t="inlineStr"/>
      <c r="R67">
        <f>IFERROR(SUMPRODUCT(('2-定价总表'!$A$3:$A$493="PPS"&amp;MID(I67,2,99))*('2-定价总表'!$C$3:$C$493=K67)*('2-定价总表'!$T$3:$T$493))*IF(M67="",1,M67),"")</f>
        <v/>
      </c>
      <c r="AB67">
        <f>SUM(S67:AA67)</f>
        <v/>
      </c>
      <c r="AC67" t="inlineStr">
        <is>
          <t>0.00</t>
        </is>
      </c>
      <c r="AD67">
        <f>AC67*0.006</f>
        <v/>
      </c>
      <c r="AE67">
        <f>AC67*0.02</f>
        <v/>
      </c>
      <c r="AF67">
        <f>AC67-AD67-AE67</f>
        <v/>
      </c>
      <c r="AI67">
        <f>SUM(AG67:AH67)</f>
        <v/>
      </c>
      <c r="AJ67">
        <f>AF67-AB67+AI67</f>
        <v/>
      </c>
      <c r="AK67">
        <f>IF(C67="是","杭州","江西工厂")</f>
        <v/>
      </c>
      <c r="AL67" t="inlineStr">
        <is>
          <t>买家已付款,等待卖家发货</t>
        </is>
      </c>
      <c r="AM67" t="inlineStr">
        <is>
          <t>待匹配</t>
        </is>
      </c>
      <c r="AN67" t="inlineStr">
        <is>
          <t>没有申请退款</t>
        </is>
      </c>
      <c r="AO67" t="inlineStr">
        <is>
          <t>无退款申请</t>
        </is>
      </c>
      <c r="AR67" t="inlineStr">
        <is>
          <t>⚠️ 无商家编码,产品编码待补</t>
        </is>
      </c>
    </row>
    <row r="68">
      <c r="A68" t="inlineStr">
        <is>
          <t>淘宝</t>
        </is>
      </c>
      <c r="B68" t="inlineStr">
        <is>
          <t>5118138756462013318</t>
        </is>
      </c>
      <c r="D68" s="182" t="n">
        <v>46170</v>
      </c>
      <c r="E68" t="inlineStr">
        <is>
          <t>空明明</t>
        </is>
      </c>
      <c r="F68" t="inlineStr">
        <is>
          <t>18413305695-3239</t>
        </is>
      </c>
      <c r="G68" t="inlineStr">
        <is>
          <t>浙江省 宁波市 北仑区 大碶街道碧辰玥府8号楼  1503(000000)</t>
        </is>
      </c>
      <c r="I68" t="inlineStr"/>
      <c r="J68" t="inlineStr">
        <is>
          <t>送货入户</t>
        </is>
      </c>
      <c r="K68" t="inlineStr"/>
      <c r="M68" t="n">
        <v>1</v>
      </c>
      <c r="O68" t="inlineStr"/>
      <c r="P68" t="inlineStr"/>
      <c r="R68">
        <f>IFERROR(SUMPRODUCT(('2-定价总表'!$A$3:$A$493="PPS"&amp;MID(I68,2,99))*('2-定价总表'!$C$3:$C$493=K68)*('2-定价总表'!$T$3:$T$493))*IF(M68="",1,M68),"")</f>
        <v/>
      </c>
      <c r="AB68">
        <f>SUM(S68:AA68)</f>
        <v/>
      </c>
      <c r="AC68" t="inlineStr">
        <is>
          <t>0.00</t>
        </is>
      </c>
      <c r="AD68">
        <f>AC68*0.006</f>
        <v/>
      </c>
      <c r="AE68">
        <f>AC68*0.02</f>
        <v/>
      </c>
      <c r="AF68">
        <f>AC68-AD68-AE68</f>
        <v/>
      </c>
      <c r="AI68">
        <f>SUM(AG68:AH68)</f>
        <v/>
      </c>
      <c r="AJ68">
        <f>AF68-AB68+AI68</f>
        <v/>
      </c>
      <c r="AK68">
        <f>IF(C68="是","杭州","江西工厂")</f>
        <v/>
      </c>
      <c r="AL68" t="inlineStr">
        <is>
          <t>买家已付款,等待卖家发货</t>
        </is>
      </c>
      <c r="AM68" t="inlineStr">
        <is>
          <t>待匹配</t>
        </is>
      </c>
      <c r="AN68" t="inlineStr">
        <is>
          <t>没有申请退款</t>
        </is>
      </c>
      <c r="AO68" t="inlineStr">
        <is>
          <t>无退款申请</t>
        </is>
      </c>
      <c r="AR68" t="inlineStr">
        <is>
          <t>⚠️ 无商家编码,产品编码待补</t>
        </is>
      </c>
    </row>
    <row r="69">
      <c r="A69" t="inlineStr">
        <is>
          <t>淘宝</t>
        </is>
      </c>
      <c r="B69" t="inlineStr">
        <is>
          <t>5117584287153039139</t>
        </is>
      </c>
      <c r="D69" s="182" t="n">
        <v>46169</v>
      </c>
      <c r="E69" t="inlineStr">
        <is>
          <t>卓巍</t>
        </is>
      </c>
      <c r="F69" t="inlineStr">
        <is>
          <t>13113655020-4855</t>
        </is>
      </c>
      <c r="G69" t="inlineStr">
        <is>
          <t>广东省 深圳市 福田区 沙头街道椰树村7巷10号楼301(518052)</t>
        </is>
      </c>
      <c r="I69" t="inlineStr">
        <is>
          <t>P25250100405</t>
        </is>
      </c>
      <c r="J69" t="inlineStr">
        <is>
          <t>畔色樱桃木靠墙一体实木岩板餐厅收纳咖啡柜小户型小柜窄柜餐边柜</t>
        </is>
      </c>
      <c r="K69" t="inlineStr">
        <is>
          <t>1.2米洞石款窄柜</t>
        </is>
      </c>
      <c r="M69" t="n">
        <v>1</v>
      </c>
      <c r="O69" t="inlineStr"/>
      <c r="P69" t="inlineStr"/>
      <c r="R69">
        <f>IFERROR(SUMPRODUCT(('2-定价总表'!$A$3:$A$493="PPS"&amp;MID(I69,2,99))*('2-定价总表'!$C$3:$C$493=K69)*('2-定价总表'!$T$3:$T$493))*IF(M69="",1,M69),"")</f>
        <v/>
      </c>
      <c r="AB69">
        <f>SUM(S69:AA69)</f>
        <v/>
      </c>
      <c r="AC69" t="inlineStr">
        <is>
          <t>5886.98</t>
        </is>
      </c>
      <c r="AD69">
        <f>AC69*0.006</f>
        <v/>
      </c>
      <c r="AE69">
        <f>AC69*0.02</f>
        <v/>
      </c>
      <c r="AF69">
        <f>AC69-AD69-AE69</f>
        <v/>
      </c>
      <c r="AI69">
        <f>SUM(AG69:AH69)</f>
        <v/>
      </c>
      <c r="AJ69">
        <f>AF69-AB69+AI69</f>
        <v/>
      </c>
      <c r="AK69">
        <f>IF(C69="是","杭州","江西工厂")</f>
        <v/>
      </c>
      <c r="AL69" t="inlineStr">
        <is>
          <t>买家已付款,等待卖家发货</t>
        </is>
      </c>
      <c r="AM69" t="inlineStr">
        <is>
          <t>待匹配</t>
        </is>
      </c>
      <c r="AN69" t="inlineStr">
        <is>
          <t>没有申请退款</t>
        </is>
      </c>
      <c r="AO69" t="inlineStr">
        <is>
          <t>无退款申请</t>
        </is>
      </c>
      <c r="AR69" t="inlineStr">
        <is>
          <t>✓</t>
        </is>
      </c>
    </row>
    <row r="70">
      <c r="A70" t="inlineStr">
        <is>
          <t>淘宝</t>
        </is>
      </c>
      <c r="B70" t="inlineStr">
        <is>
          <t>3304405742337009455</t>
        </is>
      </c>
      <c r="D70" s="182" t="n">
        <v>46169</v>
      </c>
      <c r="G70" t="inlineStr">
        <is>
          <t>江苏省 常州市 武进区 潞城街道*******************</t>
        </is>
      </c>
      <c r="I70" t="inlineStr">
        <is>
          <t>P23980010606</t>
        </is>
      </c>
      <c r="J70" t="inlineStr">
        <is>
          <t>畔色木作木块小样樱桃木黑胡桃木白蜡木榉木红白橡木样品样块</t>
        </is>
      </c>
      <c r="K70" t="inlineStr">
        <is>
          <t>榉木样块</t>
        </is>
      </c>
      <c r="M70" t="n">
        <v>1</v>
      </c>
      <c r="O70" t="inlineStr">
        <is>
          <t>圆通速递</t>
        </is>
      </c>
      <c r="P70" t="inlineStr">
        <is>
          <t>YT2542609216873</t>
        </is>
      </c>
      <c r="R70">
        <f>IFERROR(SUMPRODUCT(('2-定价总表'!$A$3:$A$493="PPS"&amp;MID(I70,2,99))*('2-定价总表'!$C$3:$C$493=K70)*('2-定价总表'!$T$3:$T$493))*IF(M70="",1,M70),"")</f>
        <v/>
      </c>
      <c r="AB70">
        <f>SUM(S70:AA70)</f>
        <v/>
      </c>
      <c r="AC70" t="inlineStr">
        <is>
          <t>16.20</t>
        </is>
      </c>
      <c r="AD70">
        <f>AC70*0.006</f>
        <v/>
      </c>
      <c r="AE70">
        <f>AC70*0.02</f>
        <v/>
      </c>
      <c r="AF70">
        <f>AC70-AD70-AE70</f>
        <v/>
      </c>
      <c r="AI70">
        <f>SUM(AG70:AH70)</f>
        <v/>
      </c>
      <c r="AJ70">
        <f>AF70-AB70+AI70</f>
        <v/>
      </c>
      <c r="AK70">
        <f>IF(C70="是","杭州","江西工厂")</f>
        <v/>
      </c>
      <c r="AL70" t="inlineStr">
        <is>
          <t>卖家已发货，等待买家确认</t>
        </is>
      </c>
      <c r="AM70" t="inlineStr">
        <is>
          <t>待匹配</t>
        </is>
      </c>
      <c r="AN70" t="inlineStr">
        <is>
          <t>没有申请退款</t>
        </is>
      </c>
      <c r="AO70" t="inlineStr">
        <is>
          <t>无退款申请</t>
        </is>
      </c>
      <c r="AR70" t="inlineStr">
        <is>
          <t>✓</t>
        </is>
      </c>
    </row>
    <row r="71">
      <c r="A71" t="inlineStr">
        <is>
          <t>淘宝</t>
        </is>
      </c>
      <c r="B71" t="inlineStr">
        <is>
          <t>3304383530990067279</t>
        </is>
      </c>
      <c r="D71" s="182" t="n">
        <v>46169</v>
      </c>
      <c r="G71" t="inlineStr">
        <is>
          <t>浙江省 台州市 临海市 大田街道****************</t>
        </is>
      </c>
      <c r="I71" t="inlineStr">
        <is>
          <t>P24210070901</t>
        </is>
      </c>
      <c r="J71" t="inlineStr">
        <is>
          <t>畔色 岩板实木餐桌日式简约长方形榉木书桌家用饭桌原木小户型桌</t>
        </is>
      </c>
      <c r="K71" t="inlineStr">
        <is>
          <t>砂白色1.6米岩板餐桌</t>
        </is>
      </c>
      <c r="M71" t="n">
        <v>1</v>
      </c>
      <c r="O71" t="inlineStr">
        <is>
          <t>壹米滴答快运</t>
        </is>
      </c>
      <c r="P71" t="inlineStr">
        <is>
          <t>700910316809</t>
        </is>
      </c>
      <c r="R71">
        <f>IFERROR(SUMPRODUCT(('2-定价总表'!$A$3:$A$493="PPS"&amp;MID(I71,2,99))*('2-定价总表'!$C$3:$C$493=K71)*('2-定价总表'!$T$3:$T$493))*IF(M71="",1,M71),"")</f>
        <v/>
      </c>
      <c r="AB71">
        <f>SUM(S71:AA71)</f>
        <v/>
      </c>
      <c r="AC71" t="inlineStr">
        <is>
          <t>2703.16</t>
        </is>
      </c>
      <c r="AD71">
        <f>AC71*0.006</f>
        <v/>
      </c>
      <c r="AE71">
        <f>AC71*0.02</f>
        <v/>
      </c>
      <c r="AF71">
        <f>AC71-AD71-AE71</f>
        <v/>
      </c>
      <c r="AI71">
        <f>SUM(AG71:AH71)</f>
        <v/>
      </c>
      <c r="AJ71">
        <f>AF71-AB71+AI71</f>
        <v/>
      </c>
      <c r="AK71">
        <f>IF(C71="是","杭州","江西工厂")</f>
        <v/>
      </c>
      <c r="AL71" t="inlineStr">
        <is>
          <t>卖家已发货，等待买家确认</t>
        </is>
      </c>
      <c r="AM71" t="inlineStr">
        <is>
          <t>待匹配</t>
        </is>
      </c>
      <c r="AN71" t="inlineStr">
        <is>
          <t>没有申请退款</t>
        </is>
      </c>
      <c r="AO71" t="inlineStr">
        <is>
          <t>无退款申请</t>
        </is>
      </c>
      <c r="AR71" t="inlineStr">
        <is>
          <t>✓</t>
        </is>
      </c>
    </row>
    <row r="72">
      <c r="A72" t="inlineStr">
        <is>
          <t>淘宝</t>
        </is>
      </c>
      <c r="B72" t="inlineStr">
        <is>
          <t>3304961076358007498</t>
        </is>
      </c>
      <c r="D72" s="182" t="n">
        <v>46169</v>
      </c>
      <c r="E72" t="inlineStr">
        <is>
          <t>段女士</t>
        </is>
      </c>
      <c r="F72" t="inlineStr">
        <is>
          <t>18413274786-2578</t>
        </is>
      </c>
      <c r="G72" t="inlineStr">
        <is>
          <t>浙江省 杭州市 拱墅区 东新街道水印康庭西区15幢2单元1002室(000000)</t>
        </is>
      </c>
      <c r="I72" t="inlineStr">
        <is>
          <t>P26380040225</t>
        </is>
      </c>
      <c r="J72" t="inlineStr">
        <is>
          <t>畔色全实木原木德国榉木极简床头柜家用卧室床边柜北欧白色收纳柜</t>
        </is>
      </c>
      <c r="K72" t="inlineStr">
        <is>
          <t>榉木床头柜-窄款</t>
        </is>
      </c>
      <c r="M72" t="n">
        <v>2</v>
      </c>
      <c r="O72" t="inlineStr"/>
      <c r="P72" t="inlineStr"/>
      <c r="R72">
        <f>IFERROR(SUMPRODUCT(('2-定价总表'!$A$3:$A$493="PPS"&amp;MID(I72,2,99))*('2-定价总表'!$C$3:$C$493=K72)*('2-定价总表'!$T$3:$T$493))*IF(M72="",1,M72),"")</f>
        <v/>
      </c>
      <c r="AB72">
        <f>SUM(S72:AA72)</f>
        <v/>
      </c>
      <c r="AC72" t="inlineStr">
        <is>
          <t>1974.34</t>
        </is>
      </c>
      <c r="AD72">
        <f>AC72*0.006</f>
        <v/>
      </c>
      <c r="AE72">
        <f>AC72*0.02</f>
        <v/>
      </c>
      <c r="AF72">
        <f>AC72-AD72-AE72</f>
        <v/>
      </c>
      <c r="AI72">
        <f>SUM(AG72:AH72)</f>
        <v/>
      </c>
      <c r="AJ72">
        <f>AF72-AB72+AI72</f>
        <v/>
      </c>
      <c r="AK72">
        <f>IF(C72="是","杭州","江西工厂")</f>
        <v/>
      </c>
      <c r="AL72" t="inlineStr">
        <is>
          <t>买家已付款,等待卖家发货</t>
        </is>
      </c>
      <c r="AM72" t="inlineStr">
        <is>
          <t>待匹配</t>
        </is>
      </c>
      <c r="AN72" t="inlineStr">
        <is>
          <t>没有申请退款</t>
        </is>
      </c>
      <c r="AO72" t="inlineStr">
        <is>
          <t>无退款申请</t>
        </is>
      </c>
      <c r="AR72" t="inlineStr">
        <is>
          <t>✓</t>
        </is>
      </c>
    </row>
    <row r="73">
      <c r="A73" t="inlineStr">
        <is>
          <t>淘宝</t>
        </is>
      </c>
      <c r="B73" t="inlineStr">
        <is>
          <t>5117479238004081006</t>
        </is>
      </c>
      <c r="D73" s="182" t="n">
        <v>46169</v>
      </c>
      <c r="G73" t="inlineStr">
        <is>
          <t>广东省 深圳市 宝安区 西乡街道******************</t>
        </is>
      </c>
      <c r="I73" t="inlineStr">
        <is>
          <t>P25250100405</t>
        </is>
      </c>
      <c r="J73" t="inlineStr">
        <is>
          <t>畔色樱桃木靠墙一体实木岩板餐厅收纳咖啡柜小户型小柜窄柜餐边柜</t>
        </is>
      </c>
      <c r="K73" t="inlineStr">
        <is>
          <t>1.2米洞石款窄柜</t>
        </is>
      </c>
      <c r="M73" t="n">
        <v>1</v>
      </c>
      <c r="O73" t="inlineStr"/>
      <c r="P73" t="inlineStr"/>
      <c r="R73">
        <f>IFERROR(SUMPRODUCT(('2-定价总表'!$A$3:$A$493="PPS"&amp;MID(I73,2,99))*('2-定价总表'!$C$3:$C$493=K73)*('2-定价总表'!$T$3:$T$493))*IF(M73="",1,M73),"")</f>
        <v/>
      </c>
      <c r="AB73">
        <f>SUM(S73:AA73)</f>
        <v/>
      </c>
      <c r="AC73" t="inlineStr">
        <is>
          <t>5886.98</t>
        </is>
      </c>
      <c r="AD73">
        <f>AC73*0.006</f>
        <v/>
      </c>
      <c r="AE73">
        <f>AC73*0.02</f>
        <v/>
      </c>
      <c r="AF73">
        <f>AC73-AD73-AE73</f>
        <v/>
      </c>
      <c r="AI73">
        <f>SUM(AG73:AH73)</f>
        <v/>
      </c>
      <c r="AJ73">
        <f>AF73-AB73+AI73</f>
        <v/>
      </c>
      <c r="AK73">
        <f>IF(C73="是","杭州","江西工厂")</f>
        <v/>
      </c>
      <c r="AL73" t="inlineStr">
        <is>
          <t>交易关闭</t>
        </is>
      </c>
      <c r="AM73" t="inlineStr">
        <is>
          <t>待匹配</t>
        </is>
      </c>
      <c r="AN73" t="inlineStr">
        <is>
          <t>退款成功</t>
        </is>
      </c>
      <c r="AO73" t="inlineStr">
        <is>
          <t>5886.98</t>
        </is>
      </c>
      <c r="AR73" t="inlineStr">
        <is>
          <t>✓</t>
        </is>
      </c>
    </row>
    <row r="74">
      <c r="A74" t="inlineStr">
        <is>
          <t>淘宝</t>
        </is>
      </c>
      <c r="B74" t="inlineStr">
        <is>
          <t>3304049882841000461</t>
        </is>
      </c>
      <c r="D74" s="182" t="n">
        <v>46169</v>
      </c>
      <c r="E74" t="inlineStr">
        <is>
          <t>青峰</t>
        </is>
      </c>
      <c r="F74" t="inlineStr">
        <is>
          <t>18413298897-4628</t>
        </is>
      </c>
      <c r="G74" t="inlineStr">
        <is>
          <t>浙江省 杭州市 余杭区 良渚街道臻珹幸福里2幢301（快递放门口）(000000)</t>
        </is>
      </c>
      <c r="I74" t="inlineStr">
        <is>
          <t>P24210070901</t>
        </is>
      </c>
      <c r="J74" t="inlineStr">
        <is>
          <t>畔色 岩板实木餐桌日式简约长方形榉木书桌家用饭桌原木小户型桌</t>
        </is>
      </c>
      <c r="K74" t="inlineStr">
        <is>
          <t>砂白色1.8米岩板餐桌</t>
        </is>
      </c>
      <c r="M74" t="n">
        <v>1</v>
      </c>
      <c r="O74" t="inlineStr"/>
      <c r="P74" t="inlineStr"/>
      <c r="R74">
        <f>IFERROR(SUMPRODUCT(('2-定价总表'!$A$3:$A$493="PPS"&amp;MID(I74,2,99))*('2-定价总表'!$C$3:$C$493=K74)*('2-定价总表'!$T$3:$T$493))*IF(M74="",1,M74),"")</f>
        <v/>
      </c>
      <c r="AB74">
        <f>SUM(S74:AA74)</f>
        <v/>
      </c>
      <c r="AC74" t="inlineStr">
        <is>
          <t>2824.50</t>
        </is>
      </c>
      <c r="AD74">
        <f>AC74*0.006</f>
        <v/>
      </c>
      <c r="AE74">
        <f>AC74*0.02</f>
        <v/>
      </c>
      <c r="AF74">
        <f>AC74-AD74-AE74</f>
        <v/>
      </c>
      <c r="AI74">
        <f>SUM(AG74:AH74)</f>
        <v/>
      </c>
      <c r="AJ74">
        <f>AF74-AB74+AI74</f>
        <v/>
      </c>
      <c r="AK74">
        <f>IF(C74="是","杭州","江西工厂")</f>
        <v/>
      </c>
      <c r="AL74" t="inlineStr">
        <is>
          <t>买家已付款,等待卖家发货</t>
        </is>
      </c>
      <c r="AM74" t="inlineStr">
        <is>
          <t>待匹配</t>
        </is>
      </c>
      <c r="AN74" t="inlineStr">
        <is>
          <t>没有申请退款</t>
        </is>
      </c>
      <c r="AO74" t="inlineStr">
        <is>
          <t>无退款申请</t>
        </is>
      </c>
      <c r="AR74" t="inlineStr">
        <is>
          <t>✓</t>
        </is>
      </c>
    </row>
    <row r="75">
      <c r="A75" t="inlineStr">
        <is>
          <t>淘宝</t>
        </is>
      </c>
      <c r="B75" t="inlineStr">
        <is>
          <t>3304052510663000461</t>
        </is>
      </c>
      <c r="D75" s="182" t="n">
        <v>46169</v>
      </c>
      <c r="G75" t="inlineStr"/>
      <c r="I75" t="inlineStr">
        <is>
          <t>P24210070901</t>
        </is>
      </c>
      <c r="J75" t="inlineStr">
        <is>
          <t>畔色 岩板实木餐桌日式简约长方形榉木书桌家用饭桌原木小户型桌</t>
        </is>
      </c>
      <c r="K75" t="inlineStr">
        <is>
          <t>砂白色1.8米岩板餐桌</t>
        </is>
      </c>
      <c r="M75" t="n">
        <v>1</v>
      </c>
      <c r="O75" t="inlineStr"/>
      <c r="P75" t="inlineStr"/>
      <c r="R75">
        <f>IFERROR(SUMPRODUCT(('2-定价总表'!$A$3:$A$493="PPS"&amp;MID(I75,2,99))*('2-定价总表'!$C$3:$C$493=K75)*('2-定价总表'!$T$3:$T$493))*IF(M75="",1,M75),"")</f>
        <v/>
      </c>
      <c r="AB75">
        <f>SUM(S75:AA75)</f>
        <v/>
      </c>
      <c r="AC75" t="inlineStr"/>
      <c r="AD75">
        <f>AC75*0.006</f>
        <v/>
      </c>
      <c r="AE75">
        <f>AC75*0.02</f>
        <v/>
      </c>
      <c r="AF75">
        <f>AC75-AD75-AE75</f>
        <v/>
      </c>
      <c r="AI75">
        <f>SUM(AG75:AH75)</f>
        <v/>
      </c>
      <c r="AJ75">
        <f>AF75-AB75+AI75</f>
        <v/>
      </c>
      <c r="AK75">
        <f>IF(C75="是","杭州","江西工厂")</f>
        <v/>
      </c>
      <c r="AL75" t="inlineStr">
        <is>
          <t>交易关闭</t>
        </is>
      </c>
      <c r="AM75" t="inlineStr">
        <is>
          <t>待匹配</t>
        </is>
      </c>
      <c r="AN75" t="inlineStr">
        <is>
          <t>没有申请退款</t>
        </is>
      </c>
      <c r="AO75" t="inlineStr">
        <is>
          <t>无退款申请</t>
        </is>
      </c>
      <c r="AR75" t="inlineStr">
        <is>
          <t>✓</t>
        </is>
      </c>
    </row>
    <row r="76">
      <c r="A76" t="inlineStr">
        <is>
          <t>淘宝</t>
        </is>
      </c>
      <c r="B76" t="inlineStr">
        <is>
          <t>5117552100041028146</t>
        </is>
      </c>
      <c r="D76" s="182" t="n">
        <v>46168</v>
      </c>
      <c r="E76" t="inlineStr">
        <is>
          <t>谢顺国</t>
        </is>
      </c>
      <c r="F76" t="inlineStr">
        <is>
          <t>17804411464-1989</t>
        </is>
      </c>
      <c r="G76" t="inlineStr">
        <is>
          <t>江苏省 无锡市 江阴市 顾山镇华源路7号(000000)</t>
        </is>
      </c>
      <c r="I76" t="inlineStr">
        <is>
          <t>P25250130420</t>
        </is>
      </c>
      <c r="J76" t="inlineStr">
        <is>
          <t>畔色北美黑胡桃木餐边柜靠墙一体实木岩板高酒柜收纳储物橱柜</t>
        </is>
      </c>
      <c r="K76" t="inlineStr">
        <is>
          <t>尺寸微定制</t>
        </is>
      </c>
      <c r="M76" t="n">
        <v>1</v>
      </c>
      <c r="O76" t="inlineStr"/>
      <c r="P76" t="inlineStr"/>
      <c r="R76">
        <f>IFERROR(SUMPRODUCT(('2-定价总表'!$A$3:$A$493="PPS"&amp;MID(I76,2,99))*('2-定价总表'!$C$3:$C$493=K76)*('2-定价总表'!$T$3:$T$493))*IF(M76="",1,M76),"")</f>
        <v/>
      </c>
      <c r="AB76">
        <f>SUM(S76:AA76)</f>
        <v/>
      </c>
      <c r="AC76" t="inlineStr">
        <is>
          <t>99.85</t>
        </is>
      </c>
      <c r="AD76">
        <f>AC76*0.006</f>
        <v/>
      </c>
      <c r="AE76">
        <f>AC76*0.02</f>
        <v/>
      </c>
      <c r="AF76">
        <f>AC76-AD76-AE76</f>
        <v/>
      </c>
      <c r="AI76">
        <f>SUM(AG76:AH76)</f>
        <v/>
      </c>
      <c r="AJ76">
        <f>AF76-AB76+AI76</f>
        <v/>
      </c>
      <c r="AK76">
        <f>IF(C76="是","杭州","江西工厂")</f>
        <v/>
      </c>
      <c r="AL76" t="inlineStr">
        <is>
          <t>买家已付款,等待卖家发货</t>
        </is>
      </c>
      <c r="AM76" t="inlineStr">
        <is>
          <t>待匹配</t>
        </is>
      </c>
      <c r="AN76" t="inlineStr">
        <is>
          <t>没有申请退款</t>
        </is>
      </c>
      <c r="AO76" t="inlineStr">
        <is>
          <t>无退款申请</t>
        </is>
      </c>
      <c r="AR76" t="inlineStr">
        <is>
          <t>✓</t>
        </is>
      </c>
    </row>
    <row r="77">
      <c r="A77" t="inlineStr">
        <is>
          <t>淘宝</t>
        </is>
      </c>
      <c r="B77" t="inlineStr">
        <is>
          <t>3303910023507022982</t>
        </is>
      </c>
      <c r="D77" s="182" t="n">
        <v>46168</v>
      </c>
      <c r="G77" t="inlineStr">
        <is>
          <t>浙江省 绍兴市 柯桥区 柯桥街道*************************</t>
        </is>
      </c>
      <c r="I77" t="inlineStr">
        <is>
          <t>P23980010606</t>
        </is>
      </c>
      <c r="J77" t="inlineStr">
        <is>
          <t>畔色木作木块小样樱桃木黑胡桃木白蜡木榉木红白橡木样品样块</t>
        </is>
      </c>
      <c r="K77" t="inlineStr">
        <is>
          <t>榉木样块</t>
        </is>
      </c>
      <c r="M77" t="n">
        <v>1</v>
      </c>
      <c r="O77" t="inlineStr">
        <is>
          <t>圆通速递</t>
        </is>
      </c>
      <c r="P77" t="inlineStr">
        <is>
          <t>YT2547529741854</t>
        </is>
      </c>
      <c r="R77">
        <f>IFERROR(SUMPRODUCT(('2-定价总表'!$A$3:$A$493="PPS"&amp;MID(I77,2,99))*('2-定价总表'!$C$3:$C$493=K77)*('2-定价总表'!$T$3:$T$493))*IF(M77="",1,M77),"")</f>
        <v/>
      </c>
      <c r="AB77">
        <f>SUM(S77:AA77)</f>
        <v/>
      </c>
      <c r="AC77" t="inlineStr">
        <is>
          <t>16.20</t>
        </is>
      </c>
      <c r="AD77">
        <f>AC77*0.006</f>
        <v/>
      </c>
      <c r="AE77">
        <f>AC77*0.02</f>
        <v/>
      </c>
      <c r="AF77">
        <f>AC77-AD77-AE77</f>
        <v/>
      </c>
      <c r="AI77">
        <f>SUM(AG77:AH77)</f>
        <v/>
      </c>
      <c r="AJ77">
        <f>AF77-AB77+AI77</f>
        <v/>
      </c>
      <c r="AK77">
        <f>IF(C77="是","杭州","江西工厂")</f>
        <v/>
      </c>
      <c r="AL77" t="inlineStr">
        <is>
          <t>交易成功</t>
        </is>
      </c>
      <c r="AM77" t="inlineStr">
        <is>
          <t>待匹配</t>
        </is>
      </c>
      <c r="AN77" t="inlineStr">
        <is>
          <t>没有申请退款</t>
        </is>
      </c>
      <c r="AO77" t="inlineStr">
        <is>
          <t>无退款申请</t>
        </is>
      </c>
      <c r="AR77" t="inlineStr">
        <is>
          <t>✓</t>
        </is>
      </c>
    </row>
    <row r="78">
      <c r="A78" t="inlineStr">
        <is>
          <t>淘宝</t>
        </is>
      </c>
      <c r="B78" t="inlineStr">
        <is>
          <t>5117069955905007916</t>
        </is>
      </c>
      <c r="D78" s="182" t="n">
        <v>46168</v>
      </c>
      <c r="E78" t="inlineStr">
        <is>
          <t>蔡先生</t>
        </is>
      </c>
      <c r="F78" t="inlineStr">
        <is>
          <t>15766987295-8117</t>
        </is>
      </c>
      <c r="G78" t="inlineStr">
        <is>
          <t>广东省 深圳市 龙岗区 南澳街道新大社区上横岗58号二楼(000000)</t>
        </is>
      </c>
      <c r="I78" t="inlineStr">
        <is>
          <t>P26380040225</t>
        </is>
      </c>
      <c r="J78" t="inlineStr">
        <is>
          <t>畔色全实木原木德国榉木极简床头柜家用卧室床边柜北欧白色收纳柜</t>
        </is>
      </c>
      <c r="K78" t="inlineStr">
        <is>
          <t>榉木床头柜-标准</t>
        </is>
      </c>
      <c r="M78" t="n">
        <v>1</v>
      </c>
      <c r="O78" t="inlineStr"/>
      <c r="P78" t="inlineStr"/>
      <c r="R78">
        <f>IFERROR(SUMPRODUCT(('2-定价总表'!$A$3:$A$493="PPS"&amp;MID(I78,2,99))*('2-定价总表'!$C$3:$C$493=K78)*('2-定价总表'!$T$3:$T$493))*IF(M78="",1,M78),"")</f>
        <v/>
      </c>
      <c r="AB78">
        <f>SUM(S78:AA78)</f>
        <v/>
      </c>
      <c r="AC78" t="inlineStr">
        <is>
          <t>1054.90</t>
        </is>
      </c>
      <c r="AD78">
        <f>AC78*0.006</f>
        <v/>
      </c>
      <c r="AE78">
        <f>AC78*0.02</f>
        <v/>
      </c>
      <c r="AF78">
        <f>AC78-AD78-AE78</f>
        <v/>
      </c>
      <c r="AI78">
        <f>SUM(AG78:AH78)</f>
        <v/>
      </c>
      <c r="AJ78">
        <f>AF78-AB78+AI78</f>
        <v/>
      </c>
      <c r="AK78">
        <f>IF(C78="是","杭州","江西工厂")</f>
        <v/>
      </c>
      <c r="AL78" t="inlineStr">
        <is>
          <t>买家已付款,等待卖家发货</t>
        </is>
      </c>
      <c r="AM78" t="inlineStr">
        <is>
          <t>待匹配</t>
        </is>
      </c>
      <c r="AN78" t="inlineStr">
        <is>
          <t>没有申请退款</t>
        </is>
      </c>
      <c r="AO78" t="inlineStr">
        <is>
          <t>无退款申请</t>
        </is>
      </c>
      <c r="AR78" t="inlineStr">
        <is>
          <t>✓</t>
        </is>
      </c>
    </row>
    <row r="79">
      <c r="A79" t="inlineStr">
        <is>
          <t>淘宝</t>
        </is>
      </c>
      <c r="B79" t="inlineStr">
        <is>
          <t>5117555341094099117</t>
        </is>
      </c>
      <c r="D79" s="182" t="n">
        <v>46168</v>
      </c>
      <c r="E79" t="inlineStr">
        <is>
          <t>蔡先生</t>
        </is>
      </c>
      <c r="F79" t="inlineStr">
        <is>
          <t>15766987295-8117</t>
        </is>
      </c>
      <c r="G79" t="inlineStr">
        <is>
          <t>广东省 深圳市 龙岗区 南澳街道新大社区上横岗58号二楼(000000)</t>
        </is>
      </c>
      <c r="I79" t="inlineStr">
        <is>
          <t>P26380040225</t>
        </is>
      </c>
      <c r="J79" t="inlineStr">
        <is>
          <t>畔色全实木原木德国榉木极简床头柜家用卧室床边柜北欧白色收纳柜</t>
        </is>
      </c>
      <c r="K79" t="inlineStr">
        <is>
          <t>材质定制</t>
        </is>
      </c>
      <c r="M79" t="n">
        <v>1</v>
      </c>
      <c r="O79" t="inlineStr"/>
      <c r="P79" t="inlineStr"/>
      <c r="R79">
        <f>IFERROR(SUMPRODUCT(('2-定价总表'!$A$3:$A$493="PPS"&amp;MID(I79,2,99))*('2-定价总表'!$C$3:$C$493=K79)*('2-定价总表'!$T$3:$T$493))*IF(M79="",1,M79),"")</f>
        <v/>
      </c>
      <c r="AB79">
        <f>SUM(S79:AA79)</f>
        <v/>
      </c>
      <c r="AC79" t="inlineStr">
        <is>
          <t>1138.00</t>
        </is>
      </c>
      <c r="AD79">
        <f>AC79*0.006</f>
        <v/>
      </c>
      <c r="AE79">
        <f>AC79*0.02</f>
        <v/>
      </c>
      <c r="AF79">
        <f>AC79-AD79-AE79</f>
        <v/>
      </c>
      <c r="AI79">
        <f>SUM(AG79:AH79)</f>
        <v/>
      </c>
      <c r="AJ79">
        <f>AF79-AB79+AI79</f>
        <v/>
      </c>
      <c r="AK79">
        <f>IF(C79="是","杭州","江西工厂")</f>
        <v/>
      </c>
      <c r="AL79" t="inlineStr">
        <is>
          <t>买家已付款,等待卖家发货</t>
        </is>
      </c>
      <c r="AM79" t="inlineStr">
        <is>
          <t>待匹配</t>
        </is>
      </c>
      <c r="AN79" t="inlineStr">
        <is>
          <t>没有申请退款</t>
        </is>
      </c>
      <c r="AO79" t="inlineStr">
        <is>
          <t>无退款申请</t>
        </is>
      </c>
      <c r="AR79" t="inlineStr">
        <is>
          <t>✓</t>
        </is>
      </c>
    </row>
    <row r="80">
      <c r="A80" t="inlineStr">
        <is>
          <t>淘宝</t>
        </is>
      </c>
      <c r="B80" t="inlineStr">
        <is>
          <t>5117538457404007916</t>
        </is>
      </c>
      <c r="D80" s="182" t="n">
        <v>46168</v>
      </c>
      <c r="G80" t="inlineStr"/>
      <c r="I80" t="inlineStr">
        <is>
          <t>P26380040225</t>
        </is>
      </c>
      <c r="J80" t="inlineStr">
        <is>
          <t>畔色全实木原木德国榉木极简床头柜家用卧室床边柜北欧白色收纳柜</t>
        </is>
      </c>
      <c r="K80" t="inlineStr">
        <is>
          <t>材质定制</t>
        </is>
      </c>
      <c r="M80" t="n">
        <v>1</v>
      </c>
      <c r="O80" t="inlineStr"/>
      <c r="P80" t="inlineStr"/>
      <c r="R80">
        <f>IFERROR(SUMPRODUCT(('2-定价总表'!$A$3:$A$493="PPS"&amp;MID(I80,2,99))*('2-定价总表'!$C$3:$C$493=K80)*('2-定价总表'!$T$3:$T$493))*IF(M80="",1,M80),"")</f>
        <v/>
      </c>
      <c r="AB80">
        <f>SUM(S80:AA80)</f>
        <v/>
      </c>
      <c r="AC80" t="inlineStr"/>
      <c r="AD80">
        <f>AC80*0.006</f>
        <v/>
      </c>
      <c r="AE80">
        <f>AC80*0.02</f>
        <v/>
      </c>
      <c r="AF80">
        <f>AC80-AD80-AE80</f>
        <v/>
      </c>
      <c r="AI80">
        <f>SUM(AG80:AH80)</f>
        <v/>
      </c>
      <c r="AJ80">
        <f>AF80-AB80+AI80</f>
        <v/>
      </c>
      <c r="AK80">
        <f>IF(C80="是","杭州","江西工厂")</f>
        <v/>
      </c>
      <c r="AL80" t="inlineStr">
        <is>
          <t>交易关闭</t>
        </is>
      </c>
      <c r="AM80" t="inlineStr">
        <is>
          <t>待匹配</t>
        </is>
      </c>
      <c r="AN80" t="inlineStr">
        <is>
          <t>没有申请退款</t>
        </is>
      </c>
      <c r="AO80" t="inlineStr">
        <is>
          <t>无退款申请</t>
        </is>
      </c>
      <c r="AR80" t="inlineStr">
        <is>
          <t>✓</t>
        </is>
      </c>
    </row>
    <row r="81">
      <c r="A81" t="inlineStr">
        <is>
          <t>淘宝</t>
        </is>
      </c>
      <c r="B81" t="inlineStr">
        <is>
          <t>5117526829647014609</t>
        </is>
      </c>
      <c r="D81" s="182" t="n">
        <v>46168</v>
      </c>
      <c r="G81" t="inlineStr">
        <is>
          <t>江苏省 泰州市 泰兴市 济川街道*************************</t>
        </is>
      </c>
      <c r="I81" t="inlineStr">
        <is>
          <t>P24410040513</t>
        </is>
      </c>
      <c r="J81" t="inlineStr">
        <is>
          <t>畔色智能实木电动升降桌北欧家用办公电脑桌樱桃木书桌可升降桌</t>
        </is>
      </c>
      <c r="K81" t="inlineStr">
        <is>
          <t>追加插排/其他配件</t>
        </is>
      </c>
      <c r="M81" t="n">
        <v>1</v>
      </c>
      <c r="O81" t="inlineStr"/>
      <c r="P81" t="inlineStr"/>
      <c r="R81">
        <f>IFERROR(SUMPRODUCT(('2-定价总表'!$A$3:$A$493="PPS"&amp;MID(I81,2,99))*('2-定价总表'!$C$3:$C$493=K81)*('2-定价总表'!$T$3:$T$493))*IF(M81="",1,M81),"")</f>
        <v/>
      </c>
      <c r="AB81">
        <f>SUM(S81:AA81)</f>
        <v/>
      </c>
      <c r="AC81" t="inlineStr">
        <is>
          <t>368.88</t>
        </is>
      </c>
      <c r="AD81">
        <f>AC81*0.006</f>
        <v/>
      </c>
      <c r="AE81">
        <f>AC81*0.02</f>
        <v/>
      </c>
      <c r="AF81">
        <f>AC81-AD81-AE81</f>
        <v/>
      </c>
      <c r="AI81">
        <f>SUM(AG81:AH81)</f>
        <v/>
      </c>
      <c r="AJ81">
        <f>AF81-AB81+AI81</f>
        <v/>
      </c>
      <c r="AK81">
        <f>IF(C81="是","杭州","江西工厂")</f>
        <v/>
      </c>
      <c r="AL81" t="inlineStr">
        <is>
          <t>交易关闭</t>
        </is>
      </c>
      <c r="AM81" t="inlineStr">
        <is>
          <t>待匹配</t>
        </is>
      </c>
      <c r="AN81" t="inlineStr">
        <is>
          <t>退款成功</t>
        </is>
      </c>
      <c r="AO81" t="inlineStr">
        <is>
          <t>368.88</t>
        </is>
      </c>
      <c r="AR81" t="inlineStr">
        <is>
          <t>✓</t>
        </is>
      </c>
    </row>
    <row r="82">
      <c r="A82" t="inlineStr">
        <is>
          <t>淘宝</t>
        </is>
      </c>
      <c r="B82" t="inlineStr">
        <is>
          <t>5117513869693053509</t>
        </is>
      </c>
      <c r="D82" s="182" t="n">
        <v>46167</v>
      </c>
      <c r="G82" t="inlineStr"/>
      <c r="I82" t="inlineStr">
        <is>
          <t>P24210070901</t>
        </is>
      </c>
      <c r="J82" t="inlineStr">
        <is>
          <t>畔色 岩板实木餐桌日式简约长方形榉木书桌家用饭桌原木小户型桌</t>
        </is>
      </c>
      <c r="K82" t="inlineStr">
        <is>
          <t>砂白色1.6米岩板餐桌</t>
        </is>
      </c>
      <c r="M82" t="n">
        <v>1</v>
      </c>
      <c r="O82" t="inlineStr"/>
      <c r="P82" t="inlineStr"/>
      <c r="R82">
        <f>IFERROR(SUMPRODUCT(('2-定价总表'!$A$3:$A$493="PPS"&amp;MID(I82,2,99))*('2-定价总表'!$C$3:$C$493=K82)*('2-定价总表'!$T$3:$T$493))*IF(M82="",1,M82),"")</f>
        <v/>
      </c>
      <c r="AB82">
        <f>SUM(S82:AA82)</f>
        <v/>
      </c>
      <c r="AC82" t="inlineStr"/>
      <c r="AD82">
        <f>AC82*0.006</f>
        <v/>
      </c>
      <c r="AE82">
        <f>AC82*0.02</f>
        <v/>
      </c>
      <c r="AF82">
        <f>AC82-AD82-AE82</f>
        <v/>
      </c>
      <c r="AI82">
        <f>SUM(AG82:AH82)</f>
        <v/>
      </c>
      <c r="AJ82">
        <f>AF82-AB82+AI82</f>
        <v/>
      </c>
      <c r="AK82">
        <f>IF(C82="是","杭州","江西工厂")</f>
        <v/>
      </c>
      <c r="AL82" t="inlineStr">
        <is>
          <t>交易关闭</t>
        </is>
      </c>
      <c r="AM82" t="inlineStr">
        <is>
          <t>待匹配</t>
        </is>
      </c>
      <c r="AN82" t="inlineStr">
        <is>
          <t>没有申请退款</t>
        </is>
      </c>
      <c r="AO82" t="inlineStr">
        <is>
          <t>无退款申请</t>
        </is>
      </c>
      <c r="AR82" t="inlineStr">
        <is>
          <t>✓</t>
        </is>
      </c>
    </row>
    <row r="83">
      <c r="A83" t="inlineStr">
        <is>
          <t>淘宝</t>
        </is>
      </c>
      <c r="B83" t="inlineStr">
        <is>
          <t>3303627999313013390</t>
        </is>
      </c>
      <c r="D83" s="182" t="n">
        <v>46167</v>
      </c>
      <c r="G83" t="inlineStr">
        <is>
          <t>广东省 佛山市 南海区 桂城街道************************************</t>
        </is>
      </c>
      <c r="I83" t="inlineStr">
        <is>
          <t>P23980010606</t>
        </is>
      </c>
      <c r="J83" t="inlineStr">
        <is>
          <t>畔色木作木块小样樱桃木黑胡桃木白蜡木榉木红白橡木样品样块</t>
        </is>
      </c>
      <c r="K83" t="inlineStr">
        <is>
          <t>黑胡桃木样块</t>
        </is>
      </c>
      <c r="M83" t="n">
        <v>1</v>
      </c>
      <c r="O83" t="inlineStr">
        <is>
          <t>顺丰速运</t>
        </is>
      </c>
      <c r="P83" t="inlineStr">
        <is>
          <t>SF0214712636026</t>
        </is>
      </c>
      <c r="R83">
        <f>IFERROR(SUMPRODUCT(('2-定价总表'!$A$3:$A$493="PPS"&amp;MID(I83,2,99))*('2-定价总表'!$C$3:$C$493=K83)*('2-定价总表'!$T$3:$T$493))*IF(M83="",1,M83),"")</f>
        <v/>
      </c>
      <c r="AB83">
        <f>SUM(S83:AA83)</f>
        <v/>
      </c>
      <c r="AC83" t="inlineStr">
        <is>
          <t>21.20</t>
        </is>
      </c>
      <c r="AD83">
        <f>AC83*0.006</f>
        <v/>
      </c>
      <c r="AE83">
        <f>AC83*0.02</f>
        <v/>
      </c>
      <c r="AF83">
        <f>AC83-AD83-AE83</f>
        <v/>
      </c>
      <c r="AI83">
        <f>SUM(AG83:AH83)</f>
        <v/>
      </c>
      <c r="AJ83">
        <f>AF83-AB83+AI83</f>
        <v/>
      </c>
      <c r="AK83">
        <f>IF(C83="是","杭州","江西工厂")</f>
        <v/>
      </c>
      <c r="AL83" t="inlineStr">
        <is>
          <t>交易成功</t>
        </is>
      </c>
      <c r="AM83" t="inlineStr">
        <is>
          <t>待匹配</t>
        </is>
      </c>
      <c r="AN83" t="inlineStr">
        <is>
          <t>没有申请退款</t>
        </is>
      </c>
      <c r="AO83" t="inlineStr">
        <is>
          <t>无退款申请</t>
        </is>
      </c>
      <c r="AR83" t="inlineStr">
        <is>
          <t>✓</t>
        </is>
      </c>
    </row>
    <row r="84">
      <c r="A84" t="inlineStr">
        <is>
          <t>淘宝</t>
        </is>
      </c>
      <c r="B84" t="inlineStr">
        <is>
          <t>5116934343675012206</t>
        </is>
      </c>
      <c r="D84" s="182" t="n">
        <v>46167</v>
      </c>
      <c r="E84" t="inlineStr">
        <is>
          <t>封越</t>
        </is>
      </c>
      <c r="F84" t="inlineStr">
        <is>
          <t>18466946250-2965</t>
        </is>
      </c>
      <c r="G84" t="inlineStr">
        <is>
          <t>上海 上海市 浦东新区 花木街道锦绣路1650弄10号1801室(000000)</t>
        </is>
      </c>
      <c r="I84" t="inlineStr">
        <is>
          <t>P24210070901</t>
        </is>
      </c>
      <c r="J84" t="inlineStr">
        <is>
          <t>畔色 岩板实木餐桌日式简约长方形榉木书桌家用饭桌原木小户型桌</t>
        </is>
      </c>
      <c r="K84" t="inlineStr">
        <is>
          <t>砂白色2.0米岩板餐桌</t>
        </is>
      </c>
      <c r="M84" t="n">
        <v>1</v>
      </c>
      <c r="O84" t="inlineStr"/>
      <c r="P84" t="inlineStr"/>
      <c r="R84">
        <f>IFERROR(SUMPRODUCT(('2-定价总表'!$A$3:$A$493="PPS"&amp;MID(I84,2,99))*('2-定价总表'!$C$3:$C$493=K84)*('2-定价总表'!$T$3:$T$493))*IF(M84="",1,M84),"")</f>
        <v/>
      </c>
      <c r="AB84">
        <f>SUM(S84:AA84)</f>
        <v/>
      </c>
      <c r="AC84" t="inlineStr">
        <is>
          <t>2889.86</t>
        </is>
      </c>
      <c r="AD84">
        <f>AC84*0.006</f>
        <v/>
      </c>
      <c r="AE84">
        <f>AC84*0.02</f>
        <v/>
      </c>
      <c r="AF84">
        <f>AC84-AD84-AE84</f>
        <v/>
      </c>
      <c r="AI84">
        <f>SUM(AG84:AH84)</f>
        <v/>
      </c>
      <c r="AJ84">
        <f>AF84-AB84+AI84</f>
        <v/>
      </c>
      <c r="AK84">
        <f>IF(C84="是","杭州","江西工厂")</f>
        <v/>
      </c>
      <c r="AL84" t="inlineStr">
        <is>
          <t>买家已付款,等待卖家发货</t>
        </is>
      </c>
      <c r="AM84" t="inlineStr">
        <is>
          <t>待匹配</t>
        </is>
      </c>
      <c r="AN84" t="inlineStr">
        <is>
          <t>没有申请退款</t>
        </is>
      </c>
      <c r="AO84" t="inlineStr">
        <is>
          <t>无退款申请</t>
        </is>
      </c>
      <c r="AR84" t="inlineStr">
        <is>
          <t>✓</t>
        </is>
      </c>
    </row>
    <row r="85">
      <c r="A85" t="inlineStr">
        <is>
          <t>淘宝</t>
        </is>
      </c>
      <c r="B85" t="inlineStr">
        <is>
          <t>3304052581237005796</t>
        </is>
      </c>
      <c r="D85" s="182" t="n">
        <v>46167</v>
      </c>
      <c r="G85" t="inlineStr">
        <is>
          <t>北京 北京市 通州区 永顺镇榆************************</t>
        </is>
      </c>
      <c r="I85" t="inlineStr">
        <is>
          <t>P24210070901</t>
        </is>
      </c>
      <c r="J85" t="inlineStr">
        <is>
          <t>畔色 岩板实木餐桌日式简约长方形榉木书桌家用饭桌原木小户型桌</t>
        </is>
      </c>
      <c r="K85" t="inlineStr">
        <is>
          <t>砂白色1.6米岩板餐桌</t>
        </is>
      </c>
      <c r="M85" t="n">
        <v>1</v>
      </c>
      <c r="O85" t="inlineStr">
        <is>
          <t>壹米滴答快运</t>
        </is>
      </c>
      <c r="P85" t="inlineStr">
        <is>
          <t>700910316788</t>
        </is>
      </c>
      <c r="R85">
        <f>IFERROR(SUMPRODUCT(('2-定价总表'!$A$3:$A$493="PPS"&amp;MID(I85,2,99))*('2-定价总表'!$C$3:$C$493=K85)*('2-定价总表'!$T$3:$T$493))*IF(M85="",1,M85),"")</f>
        <v/>
      </c>
      <c r="AB85">
        <f>SUM(S85:AA85)</f>
        <v/>
      </c>
      <c r="AC85" t="inlineStr">
        <is>
          <t>2703.16</t>
        </is>
      </c>
      <c r="AD85">
        <f>AC85*0.006</f>
        <v/>
      </c>
      <c r="AE85">
        <f>AC85*0.02</f>
        <v/>
      </c>
      <c r="AF85">
        <f>AC85-AD85-AE85</f>
        <v/>
      </c>
      <c r="AI85">
        <f>SUM(AG85:AH85)</f>
        <v/>
      </c>
      <c r="AJ85">
        <f>AF85-AB85+AI85</f>
        <v/>
      </c>
      <c r="AK85">
        <f>IF(C85="是","杭州","江西工厂")</f>
        <v/>
      </c>
      <c r="AL85" t="inlineStr">
        <is>
          <t>卖家已发货，等待买家确认</t>
        </is>
      </c>
      <c r="AM85" t="inlineStr">
        <is>
          <t>待匹配</t>
        </is>
      </c>
      <c r="AN85" t="inlineStr">
        <is>
          <t>没有申请退款</t>
        </is>
      </c>
      <c r="AO85" t="inlineStr">
        <is>
          <t>无退款申请</t>
        </is>
      </c>
      <c r="AR85" t="inlineStr">
        <is>
          <t>✓</t>
        </is>
      </c>
    </row>
    <row r="86">
      <c r="A86" t="inlineStr">
        <is>
          <t>淘宝</t>
        </is>
      </c>
      <c r="B86" t="inlineStr">
        <is>
          <t>5117126042965073110</t>
        </is>
      </c>
      <c r="D86" s="182" t="n">
        <v>46166</v>
      </c>
      <c r="G86" t="inlineStr">
        <is>
          <t>上海 上海市 青浦区 徐泾镇蟠******************</t>
        </is>
      </c>
      <c r="I86" t="inlineStr">
        <is>
          <t>P25250100405</t>
        </is>
      </c>
      <c r="J86" t="inlineStr">
        <is>
          <t>畔色樱桃木靠墙一体实木岩板餐厅收纳咖啡柜小户型小柜窄柜餐边柜</t>
        </is>
      </c>
      <c r="K86" t="inlineStr">
        <is>
          <t>1米洞石款窄柜</t>
        </is>
      </c>
      <c r="M86" t="n">
        <v>1</v>
      </c>
      <c r="O86" t="inlineStr"/>
      <c r="P86" t="inlineStr"/>
      <c r="R86">
        <f>IFERROR(SUMPRODUCT(('2-定价总表'!$A$3:$A$493="PPS"&amp;MID(I86,2,99))*('2-定价总表'!$C$3:$C$493=K86)*('2-定价总表'!$T$3:$T$493))*IF(M86="",1,M86),"")</f>
        <v/>
      </c>
      <c r="AB86">
        <f>SUM(S86:AA86)</f>
        <v/>
      </c>
      <c r="AC86" t="inlineStr">
        <is>
          <t>5649.76</t>
        </is>
      </c>
      <c r="AD86">
        <f>AC86*0.006</f>
        <v/>
      </c>
      <c r="AE86">
        <f>AC86*0.02</f>
        <v/>
      </c>
      <c r="AF86">
        <f>AC86-AD86-AE86</f>
        <v/>
      </c>
      <c r="AI86">
        <f>SUM(AG86:AH86)</f>
        <v/>
      </c>
      <c r="AJ86">
        <f>AF86-AB86+AI86</f>
        <v/>
      </c>
      <c r="AK86">
        <f>IF(C86="是","杭州","江西工厂")</f>
        <v/>
      </c>
      <c r="AL86" t="inlineStr">
        <is>
          <t>交易关闭</t>
        </is>
      </c>
      <c r="AM86" t="inlineStr">
        <is>
          <t>待匹配</t>
        </is>
      </c>
      <c r="AN86" t="inlineStr">
        <is>
          <t>退款成功</t>
        </is>
      </c>
      <c r="AO86" t="inlineStr">
        <is>
          <t>5649.76</t>
        </is>
      </c>
      <c r="AR86" t="inlineStr">
        <is>
          <t>✓</t>
        </is>
      </c>
    </row>
    <row r="87">
      <c r="A87" t="inlineStr">
        <is>
          <t>淘宝</t>
        </is>
      </c>
      <c r="B87" t="inlineStr">
        <is>
          <t>5117408713503179541</t>
        </is>
      </c>
      <c r="D87" s="182" t="n">
        <v>46166</v>
      </c>
      <c r="E87" t="inlineStr">
        <is>
          <t>袁胜洁</t>
        </is>
      </c>
      <c r="F87" t="inlineStr">
        <is>
          <t>18466933333-4650</t>
        </is>
      </c>
      <c r="G87" t="inlineStr">
        <is>
          <t>上海 上海市 浦东新区 南汇新城镇保利玲珑公馆17号502室(000000)</t>
        </is>
      </c>
      <c r="I87" t="inlineStr">
        <is>
          <t>P24210070901</t>
        </is>
      </c>
      <c r="J87" t="inlineStr">
        <is>
          <t>畔色 岩板实木餐桌日式简约长方形榉木书桌家用饭桌原木小户型桌</t>
        </is>
      </c>
      <c r="K87" t="inlineStr">
        <is>
          <t>砂白色1.6米岩板餐桌</t>
        </is>
      </c>
      <c r="M87" t="n">
        <v>1</v>
      </c>
      <c r="O87" t="inlineStr"/>
      <c r="P87" t="inlineStr"/>
      <c r="R87">
        <f>IFERROR(SUMPRODUCT(('2-定价总表'!$A$3:$A$493="PPS"&amp;MID(I87,2,99))*('2-定价总表'!$C$3:$C$493=K87)*('2-定价总表'!$T$3:$T$493))*IF(M87="",1,M87),"")</f>
        <v/>
      </c>
      <c r="AB87">
        <f>SUM(S87:AA87)</f>
        <v/>
      </c>
      <c r="AC87" t="inlineStr">
        <is>
          <t>2706.17</t>
        </is>
      </c>
      <c r="AD87">
        <f>AC87*0.006</f>
        <v/>
      </c>
      <c r="AE87">
        <f>AC87*0.02</f>
        <v/>
      </c>
      <c r="AF87">
        <f>AC87-AD87-AE87</f>
        <v/>
      </c>
      <c r="AI87">
        <f>SUM(AG87:AH87)</f>
        <v/>
      </c>
      <c r="AJ87">
        <f>AF87-AB87+AI87</f>
        <v/>
      </c>
      <c r="AK87">
        <f>IF(C87="是","杭州","江西工厂")</f>
        <v/>
      </c>
      <c r="AL87" t="inlineStr">
        <is>
          <t>买家已付款,等待卖家发货</t>
        </is>
      </c>
      <c r="AM87" t="inlineStr">
        <is>
          <t>待匹配</t>
        </is>
      </c>
      <c r="AN87" t="inlineStr">
        <is>
          <t>没有申请退款</t>
        </is>
      </c>
      <c r="AO87" t="inlineStr">
        <is>
          <t>无退款申请</t>
        </is>
      </c>
      <c r="AR87" t="inlineStr">
        <is>
          <t>✓</t>
        </is>
      </c>
    </row>
    <row r="88">
      <c r="A88" t="inlineStr">
        <is>
          <t>淘宝</t>
        </is>
      </c>
      <c r="B88" t="inlineStr">
        <is>
          <t>5117408713503179541</t>
        </is>
      </c>
      <c r="D88" s="182" t="n">
        <v>46166</v>
      </c>
      <c r="E88" t="inlineStr">
        <is>
          <t>袁胜洁</t>
        </is>
      </c>
      <c r="F88" t="inlineStr">
        <is>
          <t>18466933333-4650</t>
        </is>
      </c>
      <c r="G88" t="inlineStr">
        <is>
          <t>上海 上海市 浦东新区 南汇新城镇保利玲珑公馆17号502室(000000)</t>
        </is>
      </c>
      <c r="I88" t="inlineStr">
        <is>
          <t>P26330100225</t>
        </is>
      </c>
      <c r="J88" t="inlineStr">
        <is>
          <t>畔色双人床高靠背软包床现代樱桃木北欧实木1.8米主卧悬浮实木床</t>
        </is>
      </c>
      <c r="K88" t="inlineStr">
        <is>
          <t>樱桃木齐边床-1.8米</t>
        </is>
      </c>
      <c r="M88" t="n">
        <v>1</v>
      </c>
      <c r="O88" t="inlineStr"/>
      <c r="P88" t="inlineStr"/>
      <c r="R88">
        <f>IFERROR(SUMPRODUCT(('2-定价总表'!$A$3:$A$493="PPS"&amp;MID(I88,2,99))*('2-定价总表'!$C$3:$C$493=K88)*('2-定价总表'!$T$3:$T$493))*IF(M88="",1,M88),"")</f>
        <v/>
      </c>
      <c r="AB88">
        <f>SUM(S88:AA88)</f>
        <v/>
      </c>
      <c r="AC88" t="inlineStr">
        <is>
          <t>3627.49</t>
        </is>
      </c>
      <c r="AD88">
        <f>AC88*0.006</f>
        <v/>
      </c>
      <c r="AE88">
        <f>AC88*0.02</f>
        <v/>
      </c>
      <c r="AF88">
        <f>AC88-AD88-AE88</f>
        <v/>
      </c>
      <c r="AI88">
        <f>SUM(AG88:AH88)</f>
        <v/>
      </c>
      <c r="AJ88">
        <f>AF88-AB88+AI88</f>
        <v/>
      </c>
      <c r="AK88">
        <f>IF(C88="是","杭州","江西工厂")</f>
        <v/>
      </c>
      <c r="AL88" t="inlineStr">
        <is>
          <t>买家已付款,等待卖家发货</t>
        </is>
      </c>
      <c r="AM88" t="inlineStr">
        <is>
          <t>待匹配</t>
        </is>
      </c>
      <c r="AN88" t="inlineStr">
        <is>
          <t>没有申请退款</t>
        </is>
      </c>
      <c r="AO88" t="inlineStr">
        <is>
          <t>无退款申请</t>
        </is>
      </c>
      <c r="AR88" t="inlineStr">
        <is>
          <t>✓</t>
        </is>
      </c>
    </row>
    <row r="89">
      <c r="A89" t="inlineStr">
        <is>
          <t>淘宝</t>
        </is>
      </c>
      <c r="B89" t="inlineStr">
        <is>
          <t>3304206984927039471</t>
        </is>
      </c>
      <c r="D89" s="182" t="n">
        <v>46166</v>
      </c>
      <c r="E89" t="inlineStr">
        <is>
          <t>余冒泡</t>
        </is>
      </c>
      <c r="F89" t="inlineStr">
        <is>
          <t>18466394806-8267</t>
        </is>
      </c>
      <c r="G89" t="inlineStr">
        <is>
          <t>广东省 惠州市 惠阳区 淡水街道天安珑城3期6栋2404(000000)</t>
        </is>
      </c>
      <c r="I89" t="inlineStr">
        <is>
          <t>P24210070901</t>
        </is>
      </c>
      <c r="J89" t="inlineStr">
        <is>
          <t>畔色 岩板实木餐桌日式简约长方形榉木书桌家用饭桌原木小户型桌</t>
        </is>
      </c>
      <c r="K89" t="inlineStr">
        <is>
          <t>砂白色1.6米岩板餐桌</t>
        </is>
      </c>
      <c r="M89" t="n">
        <v>1</v>
      </c>
      <c r="O89" t="inlineStr"/>
      <c r="P89" t="inlineStr"/>
      <c r="R89">
        <f>IFERROR(SUMPRODUCT(('2-定价总表'!$A$3:$A$493="PPS"&amp;MID(I89,2,99))*('2-定价总表'!$C$3:$C$493=K89)*('2-定价总表'!$T$3:$T$493))*IF(M89="",1,M89),"")</f>
        <v/>
      </c>
      <c r="AB89">
        <f>SUM(S89:AA89)</f>
        <v/>
      </c>
      <c r="AC89" t="inlineStr">
        <is>
          <t>2703.16</t>
        </is>
      </c>
      <c r="AD89">
        <f>AC89*0.006</f>
        <v/>
      </c>
      <c r="AE89">
        <f>AC89*0.02</f>
        <v/>
      </c>
      <c r="AF89">
        <f>AC89-AD89-AE89</f>
        <v/>
      </c>
      <c r="AI89">
        <f>SUM(AG89:AH89)</f>
        <v/>
      </c>
      <c r="AJ89">
        <f>AF89-AB89+AI89</f>
        <v/>
      </c>
      <c r="AK89">
        <f>IF(C89="是","杭州","江西工厂")</f>
        <v/>
      </c>
      <c r="AL89" t="inlineStr">
        <is>
          <t>买家已付款,等待卖家发货</t>
        </is>
      </c>
      <c r="AM89" t="inlineStr">
        <is>
          <t>待匹配</t>
        </is>
      </c>
      <c r="AN89" t="inlineStr">
        <is>
          <t>没有申请退款</t>
        </is>
      </c>
      <c r="AO89" t="inlineStr">
        <is>
          <t>无退款申请</t>
        </is>
      </c>
      <c r="AR89" t="inlineStr">
        <is>
          <t>✓</t>
        </is>
      </c>
    </row>
    <row r="90">
      <c r="A90" t="inlineStr">
        <is>
          <t>淘宝</t>
        </is>
      </c>
      <c r="B90" t="inlineStr">
        <is>
          <t>3303990985796083863</t>
        </is>
      </c>
      <c r="D90" s="182" t="n">
        <v>46166</v>
      </c>
      <c r="G90" t="inlineStr"/>
      <c r="I90" t="inlineStr">
        <is>
          <t>P25250100405</t>
        </is>
      </c>
      <c r="J90" t="inlineStr">
        <is>
          <t>畔色樱桃木靠墙一体实木岩板餐厅收纳咖啡柜小户型小柜窄柜餐边柜</t>
        </is>
      </c>
      <c r="K90" t="inlineStr">
        <is>
          <t>1米洞石款窄柜</t>
        </is>
      </c>
      <c r="M90" t="n">
        <v>1</v>
      </c>
      <c r="O90" t="inlineStr"/>
      <c r="P90" t="inlineStr"/>
      <c r="R90">
        <f>IFERROR(SUMPRODUCT(('2-定价总表'!$A$3:$A$493="PPS"&amp;MID(I90,2,99))*('2-定价总表'!$C$3:$C$493=K90)*('2-定价总表'!$T$3:$T$493))*IF(M90="",1,M90),"")</f>
        <v/>
      </c>
      <c r="AB90">
        <f>SUM(S90:AA90)</f>
        <v/>
      </c>
      <c r="AC90" t="inlineStr"/>
      <c r="AD90">
        <f>AC90*0.006</f>
        <v/>
      </c>
      <c r="AE90">
        <f>AC90*0.02</f>
        <v/>
      </c>
      <c r="AF90">
        <f>AC90-AD90-AE90</f>
        <v/>
      </c>
      <c r="AI90">
        <f>SUM(AG90:AH90)</f>
        <v/>
      </c>
      <c r="AJ90">
        <f>AF90-AB90+AI90</f>
        <v/>
      </c>
      <c r="AK90">
        <f>IF(C90="是","杭州","江西工厂")</f>
        <v/>
      </c>
      <c r="AL90" t="inlineStr">
        <is>
          <t>交易关闭</t>
        </is>
      </c>
      <c r="AM90" t="inlineStr">
        <is>
          <t>待匹配</t>
        </is>
      </c>
      <c r="AN90" t="inlineStr">
        <is>
          <t>没有申请退款</t>
        </is>
      </c>
      <c r="AO90" t="inlineStr">
        <is>
          <t>无退款申请</t>
        </is>
      </c>
      <c r="AR90" t="inlineStr">
        <is>
          <t>✓</t>
        </is>
      </c>
    </row>
    <row r="91">
      <c r="A91" t="inlineStr">
        <is>
          <t>淘宝</t>
        </is>
      </c>
      <c r="B91" t="inlineStr">
        <is>
          <t>3303994117334012599</t>
        </is>
      </c>
      <c r="D91" s="182" t="n">
        <v>46166</v>
      </c>
      <c r="G91" t="inlineStr"/>
      <c r="I91" t="inlineStr">
        <is>
          <t>P25250100405</t>
        </is>
      </c>
      <c r="J91" t="inlineStr">
        <is>
          <t>畔色樱桃木靠墙一体实木岩板餐厅收纳咖啡柜小户型小柜窄柜餐边柜</t>
        </is>
      </c>
      <c r="K91" t="inlineStr">
        <is>
          <t>0.8米洞石款窄柜</t>
        </is>
      </c>
      <c r="M91" t="n">
        <v>1</v>
      </c>
      <c r="O91" t="inlineStr"/>
      <c r="P91" t="inlineStr"/>
      <c r="R91">
        <f>IFERROR(SUMPRODUCT(('2-定价总表'!$A$3:$A$493="PPS"&amp;MID(I91,2,99))*('2-定价总表'!$C$3:$C$493=K91)*('2-定价总表'!$T$3:$T$493))*IF(M91="",1,M91),"")</f>
        <v/>
      </c>
      <c r="AB91">
        <f>SUM(S91:AA91)</f>
        <v/>
      </c>
      <c r="AC91" t="inlineStr"/>
      <c r="AD91">
        <f>AC91*0.006</f>
        <v/>
      </c>
      <c r="AE91">
        <f>AC91*0.02</f>
        <v/>
      </c>
      <c r="AF91">
        <f>AC91-AD91-AE91</f>
        <v/>
      </c>
      <c r="AI91">
        <f>SUM(AG91:AH91)</f>
        <v/>
      </c>
      <c r="AJ91">
        <f>AF91-AB91+AI91</f>
        <v/>
      </c>
      <c r="AK91">
        <f>IF(C91="是","杭州","江西工厂")</f>
        <v/>
      </c>
      <c r="AL91" t="inlineStr">
        <is>
          <t>交易关闭</t>
        </is>
      </c>
      <c r="AM91" t="inlineStr">
        <is>
          <t>待匹配</t>
        </is>
      </c>
      <c r="AN91" t="inlineStr">
        <is>
          <t>没有申请退款</t>
        </is>
      </c>
      <c r="AO91" t="inlineStr">
        <is>
          <t>无退款申请</t>
        </is>
      </c>
      <c r="AR91" t="inlineStr">
        <is>
          <t>✓</t>
        </is>
      </c>
    </row>
    <row r="92">
      <c r="A92" t="inlineStr">
        <is>
          <t>淘宝</t>
        </is>
      </c>
      <c r="B92" t="inlineStr">
        <is>
          <t>3304129656850020454</t>
        </is>
      </c>
      <c r="D92" s="182" t="n">
        <v>46166</v>
      </c>
      <c r="E92" t="inlineStr">
        <is>
          <t>张金</t>
        </is>
      </c>
      <c r="F92" t="inlineStr">
        <is>
          <t>18413298916-8496</t>
        </is>
      </c>
      <c r="G92" t="inlineStr">
        <is>
          <t>浙江省 杭州市 萧山区 义桥镇伟星滨映时代府15号楼1504（谢谢麻烦送上楼）(000000)</t>
        </is>
      </c>
      <c r="I92" t="inlineStr">
        <is>
          <t>P24210070901</t>
        </is>
      </c>
      <c r="J92" t="inlineStr">
        <is>
          <t>畔色 岩板实木餐桌日式简约长方形榉木书桌家用饭桌原木小户型桌</t>
        </is>
      </c>
      <c r="K92" t="inlineStr">
        <is>
          <t>砂白色1.6米岩板餐桌</t>
        </is>
      </c>
      <c r="M92" t="n">
        <v>1</v>
      </c>
      <c r="O92" t="inlineStr"/>
      <c r="P92" t="inlineStr"/>
      <c r="R92">
        <f>IFERROR(SUMPRODUCT(('2-定价总表'!$A$3:$A$493="PPS"&amp;MID(I92,2,99))*('2-定价总表'!$C$3:$C$493=K92)*('2-定价总表'!$T$3:$T$493))*IF(M92="",1,M92),"")</f>
        <v/>
      </c>
      <c r="AB92">
        <f>SUM(S92:AA92)</f>
        <v/>
      </c>
      <c r="AC92" t="inlineStr">
        <is>
          <t>2703.16</t>
        </is>
      </c>
      <c r="AD92">
        <f>AC92*0.006</f>
        <v/>
      </c>
      <c r="AE92">
        <f>AC92*0.02</f>
        <v/>
      </c>
      <c r="AF92">
        <f>AC92-AD92-AE92</f>
        <v/>
      </c>
      <c r="AI92">
        <f>SUM(AG92:AH92)</f>
        <v/>
      </c>
      <c r="AJ92">
        <f>AF92-AB92+AI92</f>
        <v/>
      </c>
      <c r="AK92">
        <f>IF(C92="是","杭州","江西工厂")</f>
        <v/>
      </c>
      <c r="AL92" t="inlineStr">
        <is>
          <t>买家已付款,等待卖家发货</t>
        </is>
      </c>
      <c r="AM92" t="inlineStr">
        <is>
          <t>待匹配</t>
        </is>
      </c>
      <c r="AN92" t="inlineStr">
        <is>
          <t>没有申请退款</t>
        </is>
      </c>
      <c r="AO92" t="inlineStr">
        <is>
          <t>无退款申请</t>
        </is>
      </c>
      <c r="AR92" t="inlineStr">
        <is>
          <t>✓</t>
        </is>
      </c>
    </row>
    <row r="93">
      <c r="A93" t="inlineStr">
        <is>
          <t>淘宝</t>
        </is>
      </c>
      <c r="B93" t="inlineStr">
        <is>
          <t>3303504266874058384</t>
        </is>
      </c>
      <c r="D93" s="182" t="n">
        <v>46166</v>
      </c>
      <c r="E93" t="inlineStr">
        <is>
          <t>李喆</t>
        </is>
      </c>
      <c r="F93" t="inlineStr">
        <is>
          <t>15623460167-5893</t>
        </is>
      </c>
      <c r="G93" t="inlineStr">
        <is>
          <t>湖北省 武汉市 江岸区 后湖街道百步雅庭203栋302室(000000)</t>
        </is>
      </c>
      <c r="I93" t="inlineStr">
        <is>
          <t>P24210070901</t>
        </is>
      </c>
      <c r="J93" t="inlineStr">
        <is>
          <t>畔色 岩板实木餐桌日式简约长方形榉木书桌家用饭桌原木小户型桌</t>
        </is>
      </c>
      <c r="K93" t="inlineStr">
        <is>
          <t>砂白色1.6米岩板餐桌</t>
        </is>
      </c>
      <c r="M93" t="n">
        <v>1</v>
      </c>
      <c r="O93" t="inlineStr"/>
      <c r="P93" t="inlineStr"/>
      <c r="R93">
        <f>IFERROR(SUMPRODUCT(('2-定价总表'!$A$3:$A$493="PPS"&amp;MID(I93,2,99))*('2-定价总表'!$C$3:$C$493=K93)*('2-定价总表'!$T$3:$T$493))*IF(M93="",1,M93),"")</f>
        <v/>
      </c>
      <c r="AB93">
        <f>SUM(S93:AA93)</f>
        <v/>
      </c>
      <c r="AC93" t="inlineStr">
        <is>
          <t>2708.16</t>
        </is>
      </c>
      <c r="AD93">
        <f>AC93*0.006</f>
        <v/>
      </c>
      <c r="AE93">
        <f>AC93*0.02</f>
        <v/>
      </c>
      <c r="AF93">
        <f>AC93-AD93-AE93</f>
        <v/>
      </c>
      <c r="AI93">
        <f>SUM(AG93:AH93)</f>
        <v/>
      </c>
      <c r="AJ93">
        <f>AF93-AB93+AI93</f>
        <v/>
      </c>
      <c r="AK93">
        <f>IF(C93="是","杭州","江西工厂")</f>
        <v/>
      </c>
      <c r="AL93" t="inlineStr">
        <is>
          <t>买家已付款,等待卖家发货</t>
        </is>
      </c>
      <c r="AM93" t="inlineStr">
        <is>
          <t>待匹配</t>
        </is>
      </c>
      <c r="AN93" t="inlineStr">
        <is>
          <t>没有申请退款</t>
        </is>
      </c>
      <c r="AO93" t="inlineStr">
        <is>
          <t>无退款申请</t>
        </is>
      </c>
      <c r="AR93" t="inlineStr">
        <is>
          <t>✓</t>
        </is>
      </c>
    </row>
    <row r="94">
      <c r="A94" t="inlineStr">
        <is>
          <t>淘宝</t>
        </is>
      </c>
      <c r="B94" t="inlineStr">
        <is>
          <t>3303481911657058384</t>
        </is>
      </c>
      <c r="D94" s="182" t="n">
        <v>46166</v>
      </c>
      <c r="G94" t="inlineStr">
        <is>
          <t>湖北省 武汉市 江岸区 后湖街道********************</t>
        </is>
      </c>
      <c r="I94" t="inlineStr">
        <is>
          <t>P24210070901</t>
        </is>
      </c>
      <c r="J94" t="inlineStr">
        <is>
          <t>畔色 岩板实木餐桌日式简约长方形榉木书桌家用饭桌原木小户型桌</t>
        </is>
      </c>
      <c r="K94" t="inlineStr">
        <is>
          <t>砂白色1.6米岩板餐桌</t>
        </is>
      </c>
      <c r="M94" t="n">
        <v>1</v>
      </c>
      <c r="O94" t="inlineStr"/>
      <c r="P94" t="inlineStr"/>
      <c r="R94">
        <f>IFERROR(SUMPRODUCT(('2-定价总表'!$A$3:$A$493="PPS"&amp;MID(I94,2,99))*('2-定价总表'!$C$3:$C$493=K94)*('2-定价总表'!$T$3:$T$493))*IF(M94="",1,M94),"")</f>
        <v/>
      </c>
      <c r="AB94">
        <f>SUM(S94:AA94)</f>
        <v/>
      </c>
      <c r="AC94" t="inlineStr">
        <is>
          <t>2703.16</t>
        </is>
      </c>
      <c r="AD94">
        <f>AC94*0.006</f>
        <v/>
      </c>
      <c r="AE94">
        <f>AC94*0.02</f>
        <v/>
      </c>
      <c r="AF94">
        <f>AC94-AD94-AE94</f>
        <v/>
      </c>
      <c r="AI94">
        <f>SUM(AG94:AH94)</f>
        <v/>
      </c>
      <c r="AJ94">
        <f>AF94-AB94+AI94</f>
        <v/>
      </c>
      <c r="AK94">
        <f>IF(C94="是","杭州","江西工厂")</f>
        <v/>
      </c>
      <c r="AL94" t="inlineStr">
        <is>
          <t>交易关闭</t>
        </is>
      </c>
      <c r="AM94" t="inlineStr">
        <is>
          <t>待匹配</t>
        </is>
      </c>
      <c r="AN94" t="inlineStr">
        <is>
          <t>退款成功</t>
        </is>
      </c>
      <c r="AO94" t="inlineStr">
        <is>
          <t>2703.16</t>
        </is>
      </c>
      <c r="AR94" t="inlineStr">
        <is>
          <t>✓</t>
        </is>
      </c>
    </row>
    <row r="95">
      <c r="A95" t="inlineStr">
        <is>
          <t>淘宝</t>
        </is>
      </c>
      <c r="B95" t="inlineStr">
        <is>
          <t>3304082604050234674</t>
        </is>
      </c>
      <c r="D95" s="182" t="n">
        <v>46165</v>
      </c>
      <c r="G95" t="inlineStr"/>
      <c r="I95" t="inlineStr">
        <is>
          <t>P25250100405</t>
        </is>
      </c>
      <c r="J95" t="inlineStr">
        <is>
          <t>畔色樱桃木靠墙一体实木岩板餐厅收纳咖啡柜小户型小柜窄柜餐边柜</t>
        </is>
      </c>
      <c r="K95" t="inlineStr">
        <is>
          <t>1米洞石款窄柜</t>
        </is>
      </c>
      <c r="M95" t="n">
        <v>1</v>
      </c>
      <c r="O95" t="inlineStr"/>
      <c r="P95" t="inlineStr"/>
      <c r="R95">
        <f>IFERROR(SUMPRODUCT(('2-定价总表'!$A$3:$A$493="PPS"&amp;MID(I95,2,99))*('2-定价总表'!$C$3:$C$493=K95)*('2-定价总表'!$T$3:$T$493))*IF(M95="",1,M95),"")</f>
        <v/>
      </c>
      <c r="AB95">
        <f>SUM(S95:AA95)</f>
        <v/>
      </c>
      <c r="AC95" t="inlineStr"/>
      <c r="AD95">
        <f>AC95*0.006</f>
        <v/>
      </c>
      <c r="AE95">
        <f>AC95*0.02</f>
        <v/>
      </c>
      <c r="AF95">
        <f>AC95-AD95-AE95</f>
        <v/>
      </c>
      <c r="AI95">
        <f>SUM(AG95:AH95)</f>
        <v/>
      </c>
      <c r="AJ95">
        <f>AF95-AB95+AI95</f>
        <v/>
      </c>
      <c r="AK95">
        <f>IF(C95="是","杭州","江西工厂")</f>
        <v/>
      </c>
      <c r="AL95" t="inlineStr">
        <is>
          <t>交易关闭</t>
        </is>
      </c>
      <c r="AM95" t="inlineStr">
        <is>
          <t>待匹配</t>
        </is>
      </c>
      <c r="AN95" t="inlineStr">
        <is>
          <t>没有申请退款</t>
        </is>
      </c>
      <c r="AO95" t="inlineStr">
        <is>
          <t>无退款申请</t>
        </is>
      </c>
      <c r="AR95" t="inlineStr">
        <is>
          <t>✓</t>
        </is>
      </c>
    </row>
    <row r="96">
      <c r="A96" t="inlineStr">
        <is>
          <t>淘宝</t>
        </is>
      </c>
      <c r="B96" t="inlineStr">
        <is>
          <t>3303402171129044593</t>
        </is>
      </c>
      <c r="D96" s="182" t="n">
        <v>46165</v>
      </c>
      <c r="E96" t="inlineStr">
        <is>
          <t>孙豪</t>
        </is>
      </c>
      <c r="F96" t="inlineStr">
        <is>
          <t>17527354935-1680</t>
        </is>
      </c>
      <c r="G96" t="inlineStr">
        <is>
          <t>河南省 信阳市 平桥区 前进街道中冶尚园B区(西门)2 号楼一单元 102(000000)</t>
        </is>
      </c>
      <c r="I96" t="inlineStr">
        <is>
          <t>P25250090401</t>
        </is>
      </c>
      <c r="J96" t="inlineStr">
        <is>
          <t>畔色实木岩板餐边柜樱桃木收纳北欧靠墙咖啡柜储物实木小户型落地</t>
        </is>
      </c>
      <c r="K96" t="inlineStr">
        <is>
          <t>其它定制</t>
        </is>
      </c>
      <c r="M96" t="n">
        <v>10</v>
      </c>
      <c r="O96" t="inlineStr"/>
      <c r="P96" t="inlineStr"/>
      <c r="R96">
        <f>IFERROR(SUMPRODUCT(('2-定价总表'!$A$3:$A$493="PPS"&amp;MID(I96,2,99))*('2-定价总表'!$C$3:$C$493=K96)*('2-定价总表'!$T$3:$T$493))*IF(M96="",1,M96),"")</f>
        <v/>
      </c>
      <c r="AB96">
        <f>SUM(S96:AA96)</f>
        <v/>
      </c>
      <c r="AC96" t="inlineStr">
        <is>
          <t>7535.00</t>
        </is>
      </c>
      <c r="AD96">
        <f>AC96*0.006</f>
        <v/>
      </c>
      <c r="AE96">
        <f>AC96*0.02</f>
        <v/>
      </c>
      <c r="AF96">
        <f>AC96-AD96-AE96</f>
        <v/>
      </c>
      <c r="AI96">
        <f>SUM(AG96:AH96)</f>
        <v/>
      </c>
      <c r="AJ96">
        <f>AF96-AB96+AI96</f>
        <v/>
      </c>
      <c r="AK96">
        <f>IF(C96="是","杭州","江西工厂")</f>
        <v/>
      </c>
      <c r="AL96" t="inlineStr">
        <is>
          <t>买家已付款,等待卖家发货</t>
        </is>
      </c>
      <c r="AM96" t="inlineStr">
        <is>
          <t>待匹配</t>
        </is>
      </c>
      <c r="AN96" t="inlineStr">
        <is>
          <t>没有申请退款</t>
        </is>
      </c>
      <c r="AO96" t="inlineStr">
        <is>
          <t>无退款申请</t>
        </is>
      </c>
      <c r="AR96" t="inlineStr">
        <is>
          <t>✓</t>
        </is>
      </c>
    </row>
    <row r="97">
      <c r="A97" t="inlineStr">
        <is>
          <t>淘宝</t>
        </is>
      </c>
      <c r="B97" t="inlineStr">
        <is>
          <t>5117329441297112247</t>
        </is>
      </c>
      <c r="D97" s="182" t="n">
        <v>46165</v>
      </c>
      <c r="E97" t="inlineStr">
        <is>
          <t>李玲</t>
        </is>
      </c>
      <c r="F97" t="inlineStr">
        <is>
          <t>18413213961-4928</t>
        </is>
      </c>
      <c r="G97" t="inlineStr">
        <is>
          <t>浙江省 杭州市 西湖区 北山街道保俶小区 5-2-301(000000)</t>
        </is>
      </c>
      <c r="I97" t="inlineStr">
        <is>
          <t>P24210070901</t>
        </is>
      </c>
      <c r="J97" t="inlineStr">
        <is>
          <t>畔色 岩板实木餐桌日式简约长方形榉木书桌家用饭桌原木小户型桌</t>
        </is>
      </c>
      <c r="K97" t="inlineStr">
        <is>
          <t>其他尺寸定制咨询</t>
        </is>
      </c>
      <c r="M97" t="n">
        <v>5</v>
      </c>
      <c r="O97" t="inlineStr"/>
      <c r="P97" t="inlineStr"/>
      <c r="R97">
        <f>IFERROR(SUMPRODUCT(('2-定价总表'!$A$3:$A$493="PPS"&amp;MID(I97,2,99))*('2-定价总表'!$C$3:$C$493=K97)*('2-定价总表'!$T$3:$T$493))*IF(M97="",1,M97),"")</f>
        <v/>
      </c>
      <c r="AB97">
        <f>SUM(S97:AA97)</f>
        <v/>
      </c>
      <c r="AC97" t="inlineStr">
        <is>
          <t>3409.10</t>
        </is>
      </c>
      <c r="AD97">
        <f>AC97*0.006</f>
        <v/>
      </c>
      <c r="AE97">
        <f>AC97*0.02</f>
        <v/>
      </c>
      <c r="AF97">
        <f>AC97-AD97-AE97</f>
        <v/>
      </c>
      <c r="AI97">
        <f>SUM(AG97:AH97)</f>
        <v/>
      </c>
      <c r="AJ97">
        <f>AF97-AB97+AI97</f>
        <v/>
      </c>
      <c r="AK97">
        <f>IF(C97="是","杭州","江西工厂")</f>
        <v/>
      </c>
      <c r="AL97" t="inlineStr">
        <is>
          <t>买家已付款,等待卖家发货</t>
        </is>
      </c>
      <c r="AM97" t="inlineStr">
        <is>
          <t>待匹配</t>
        </is>
      </c>
      <c r="AN97" t="inlineStr">
        <is>
          <t>没有申请退款</t>
        </is>
      </c>
      <c r="AO97" t="inlineStr">
        <is>
          <t>无退款申请</t>
        </is>
      </c>
      <c r="AR97" t="inlineStr">
        <is>
          <t>✓</t>
        </is>
      </c>
    </row>
    <row r="98">
      <c r="A98" t="inlineStr">
        <is>
          <t>淘宝</t>
        </is>
      </c>
      <c r="B98" t="inlineStr">
        <is>
          <t>5117044394022003400</t>
        </is>
      </c>
      <c r="D98" s="182" t="n">
        <v>46165</v>
      </c>
      <c r="G98" t="inlineStr"/>
      <c r="I98" t="inlineStr">
        <is>
          <t>P24210070901</t>
        </is>
      </c>
      <c r="J98" t="inlineStr">
        <is>
          <t>畔色 岩板实木餐桌日式简约长方形榉木书桌家用饭桌原木小户型桌</t>
        </is>
      </c>
      <c r="K98" t="inlineStr">
        <is>
          <t>其他尺寸定制咨询</t>
        </is>
      </c>
      <c r="M98" t="n">
        <v>5</v>
      </c>
      <c r="O98" t="inlineStr"/>
      <c r="P98" t="inlineStr"/>
      <c r="R98">
        <f>IFERROR(SUMPRODUCT(('2-定价总表'!$A$3:$A$493="PPS"&amp;MID(I98,2,99))*('2-定价总表'!$C$3:$C$493=K98)*('2-定价总表'!$T$3:$T$493))*IF(M98="",1,M98),"")</f>
        <v/>
      </c>
      <c r="AB98">
        <f>SUM(S98:AA98)</f>
        <v/>
      </c>
      <c r="AC98" t="inlineStr"/>
      <c r="AD98">
        <f>AC98*0.006</f>
        <v/>
      </c>
      <c r="AE98">
        <f>AC98*0.02</f>
        <v/>
      </c>
      <c r="AF98">
        <f>AC98-AD98-AE98</f>
        <v/>
      </c>
      <c r="AI98">
        <f>SUM(AG98:AH98)</f>
        <v/>
      </c>
      <c r="AJ98">
        <f>AF98-AB98+AI98</f>
        <v/>
      </c>
      <c r="AK98">
        <f>IF(C98="是","杭州","江西工厂")</f>
        <v/>
      </c>
      <c r="AL98" t="inlineStr">
        <is>
          <t>交易关闭</t>
        </is>
      </c>
      <c r="AM98" t="inlineStr">
        <is>
          <t>待匹配</t>
        </is>
      </c>
      <c r="AN98" t="inlineStr">
        <is>
          <t>没有申请退款</t>
        </is>
      </c>
      <c r="AO98" t="inlineStr">
        <is>
          <t>无退款申请</t>
        </is>
      </c>
      <c r="AR98" t="inlineStr">
        <is>
          <t>✓</t>
        </is>
      </c>
    </row>
    <row r="99">
      <c r="A99" t="inlineStr">
        <is>
          <t>淘宝</t>
        </is>
      </c>
      <c r="B99" t="inlineStr">
        <is>
          <t>5117035430099005837</t>
        </is>
      </c>
      <c r="D99" s="182" t="n">
        <v>46165</v>
      </c>
      <c r="E99" t="inlineStr">
        <is>
          <t>满岛光</t>
        </is>
      </c>
      <c r="F99" t="inlineStr">
        <is>
          <t>18400804728-2264</t>
        </is>
      </c>
      <c r="G99" t="inlineStr">
        <is>
          <t>北京 北京市 朝阳区 八里庄街道朝阳园2号楼10F(000000)</t>
        </is>
      </c>
      <c r="I99" t="inlineStr">
        <is>
          <t>P23210020201</t>
        </is>
      </c>
      <c r="J99" t="inlineStr">
        <is>
          <t>畔色 岩板实木餐桌日式简约长方形榉木书桌家用饭桌原木小户型桌</t>
        </is>
      </c>
      <c r="K99" t="inlineStr">
        <is>
          <t>砂白色1.4米岩板餐桌</t>
        </is>
      </c>
      <c r="M99" t="n">
        <v>1</v>
      </c>
      <c r="O99" t="inlineStr"/>
      <c r="P99" t="inlineStr"/>
      <c r="R99">
        <f>IFERROR(SUMPRODUCT(('2-定价总表'!$A$3:$A$493="PPS"&amp;MID(I99,2,99))*('2-定价总表'!$C$3:$C$493=K99)*('2-定价总表'!$T$3:$T$493))*IF(M99="",1,M99),"")</f>
        <v/>
      </c>
      <c r="AB99">
        <f>SUM(S99:AA99)</f>
        <v/>
      </c>
      <c r="AC99" t="inlineStr">
        <is>
          <t>2632.78</t>
        </is>
      </c>
      <c r="AD99">
        <f>AC99*0.006</f>
        <v/>
      </c>
      <c r="AE99">
        <f>AC99*0.02</f>
        <v/>
      </c>
      <c r="AF99">
        <f>AC99-AD99-AE99</f>
        <v/>
      </c>
      <c r="AI99">
        <f>SUM(AG99:AH99)</f>
        <v/>
      </c>
      <c r="AJ99">
        <f>AF99-AB99+AI99</f>
        <v/>
      </c>
      <c r="AK99">
        <f>IF(C99="是","杭州","江西工厂")</f>
        <v/>
      </c>
      <c r="AL99" t="inlineStr">
        <is>
          <t>买家已付款,等待卖家发货</t>
        </is>
      </c>
      <c r="AM99" t="inlineStr">
        <is>
          <t>待匹配</t>
        </is>
      </c>
      <c r="AN99" t="inlineStr">
        <is>
          <t>没有申请退款</t>
        </is>
      </c>
      <c r="AO99" t="inlineStr">
        <is>
          <t>无退款申请</t>
        </is>
      </c>
      <c r="AR99" t="inlineStr">
        <is>
          <t>✓</t>
        </is>
      </c>
    </row>
    <row r="100">
      <c r="A100" t="inlineStr">
        <is>
          <t>淘宝</t>
        </is>
      </c>
      <c r="B100" t="inlineStr">
        <is>
          <t>3304028352501005156</t>
        </is>
      </c>
      <c r="D100" s="182" t="n">
        <v>46165</v>
      </c>
      <c r="E100" t="inlineStr">
        <is>
          <t>丛</t>
        </is>
      </c>
      <c r="F100" t="inlineStr">
        <is>
          <t>18468503153-1630</t>
        </is>
      </c>
      <c r="G100" t="inlineStr">
        <is>
          <t>江苏省 南通市 崇川区 观音山街道万科揽境8-801(000000)</t>
        </is>
      </c>
      <c r="I100" t="inlineStr"/>
      <c r="J100" t="inlineStr">
        <is>
          <t>畔色全实木原木德国榉木极简床头柜家用卧室床边柜北欧白色收纳柜</t>
        </is>
      </c>
      <c r="K100" t="inlineStr">
        <is>
          <t>榉木床头柜-标准</t>
        </is>
      </c>
      <c r="M100" t="n">
        <v>1</v>
      </c>
      <c r="O100" t="inlineStr"/>
      <c r="P100" t="inlineStr"/>
      <c r="R100">
        <f>IFERROR(SUMPRODUCT(('2-定价总表'!$A$3:$A$493="PPS"&amp;MID(I100,2,99))*('2-定价总表'!$C$3:$C$493=K100)*('2-定价总表'!$T$3:$T$493))*IF(M100="",1,M100),"")</f>
        <v/>
      </c>
      <c r="AB100">
        <f>SUM(S100:AA100)</f>
        <v/>
      </c>
      <c r="AC100" t="inlineStr">
        <is>
          <t>1052.32</t>
        </is>
      </c>
      <c r="AD100">
        <f>AC100*0.006</f>
        <v/>
      </c>
      <c r="AE100">
        <f>AC100*0.02</f>
        <v/>
      </c>
      <c r="AF100">
        <f>AC100-AD100-AE100</f>
        <v/>
      </c>
      <c r="AI100">
        <f>SUM(AG100:AH100)</f>
        <v/>
      </c>
      <c r="AJ100">
        <f>AF100-AB100+AI100</f>
        <v/>
      </c>
      <c r="AK100">
        <f>IF(C100="是","杭州","江西工厂")</f>
        <v/>
      </c>
      <c r="AL100" t="inlineStr">
        <is>
          <t>买家已付款,等待卖家发货</t>
        </is>
      </c>
      <c r="AM100" t="inlineStr">
        <is>
          <t>待匹配</t>
        </is>
      </c>
      <c r="AN100" t="inlineStr">
        <is>
          <t>没有申请退款</t>
        </is>
      </c>
      <c r="AO100" t="inlineStr">
        <is>
          <t>无退款申请</t>
        </is>
      </c>
      <c r="AR100" t="inlineStr">
        <is>
          <t>⚠️ 无商家编码,产品编码待补</t>
        </is>
      </c>
    </row>
    <row r="101">
      <c r="A101" t="inlineStr">
        <is>
          <t>淘宝</t>
        </is>
      </c>
      <c r="B101" t="inlineStr">
        <is>
          <t>3304028352501005156</t>
        </is>
      </c>
      <c r="D101" s="182" t="n">
        <v>46165</v>
      </c>
      <c r="E101" t="inlineStr">
        <is>
          <t>丛</t>
        </is>
      </c>
      <c r="F101" t="inlineStr">
        <is>
          <t>18468503153-1630</t>
        </is>
      </c>
      <c r="G101" t="inlineStr">
        <is>
          <t>江苏省 南通市 崇川区 观音山街道万科揽境8-801(000000)</t>
        </is>
      </c>
      <c r="I101" t="inlineStr"/>
      <c r="J101" t="inlineStr">
        <is>
          <t>畔色全实木原木德国榉木极简床头柜家用卧室床边柜北欧白色收纳柜</t>
        </is>
      </c>
      <c r="K101" t="inlineStr">
        <is>
          <t>榉木床头柜-窄款</t>
        </is>
      </c>
      <c r="M101" t="n">
        <v>1</v>
      </c>
      <c r="O101" t="inlineStr"/>
      <c r="P101" t="inlineStr"/>
      <c r="R101">
        <f>IFERROR(SUMPRODUCT(('2-定价总表'!$A$3:$A$493="PPS"&amp;MID(I101,2,99))*('2-定价总表'!$C$3:$C$493=K101)*('2-定价总表'!$T$3:$T$493))*IF(M101="",1,M101),"")</f>
        <v/>
      </c>
      <c r="AB101">
        <f>SUM(S101:AA101)</f>
        <v/>
      </c>
      <c r="AC101" t="inlineStr">
        <is>
          <t>987.25</t>
        </is>
      </c>
      <c r="AD101">
        <f>AC101*0.006</f>
        <v/>
      </c>
      <c r="AE101">
        <f>AC101*0.02</f>
        <v/>
      </c>
      <c r="AF101">
        <f>AC101-AD101-AE101</f>
        <v/>
      </c>
      <c r="AI101">
        <f>SUM(AG101:AH101)</f>
        <v/>
      </c>
      <c r="AJ101">
        <f>AF101-AB101+AI101</f>
        <v/>
      </c>
      <c r="AK101">
        <f>IF(C101="是","杭州","江西工厂")</f>
        <v/>
      </c>
      <c r="AL101" t="inlineStr">
        <is>
          <t>买家已付款,等待卖家发货</t>
        </is>
      </c>
      <c r="AM101" t="inlineStr">
        <is>
          <t>待匹配</t>
        </is>
      </c>
      <c r="AN101" t="inlineStr">
        <is>
          <t>没有申请退款</t>
        </is>
      </c>
      <c r="AO101" t="inlineStr">
        <is>
          <t>无退款申请</t>
        </is>
      </c>
      <c r="AR101" t="inlineStr">
        <is>
          <t>⚠️ 无商家编码,产品编码待补</t>
        </is>
      </c>
    </row>
    <row r="102">
      <c r="A102" t="inlineStr">
        <is>
          <t>淘宝</t>
        </is>
      </c>
      <c r="B102" t="inlineStr">
        <is>
          <t>3303817753938036468</t>
        </is>
      </c>
      <c r="D102" s="182" t="n">
        <v>46165</v>
      </c>
      <c r="G102" t="inlineStr"/>
      <c r="I102" t="inlineStr">
        <is>
          <t>P23250050202</t>
        </is>
      </c>
      <c r="J102" t="inlineStr">
        <is>
          <t>畔色实木岩板餐边柜樱桃木收纳储物柜北欧酒柜置物柜餐桌一体靠墙</t>
        </is>
      </c>
      <c r="K102" t="inlineStr">
        <is>
          <t>榉木款洞石整柜1.5米</t>
        </is>
      </c>
      <c r="M102" t="n">
        <v>1</v>
      </c>
      <c r="O102" t="inlineStr"/>
      <c r="P102" t="inlineStr"/>
      <c r="R102">
        <f>IFERROR(SUMPRODUCT(('2-定价总表'!$A$3:$A$493="PPS"&amp;MID(I102,2,99))*('2-定价总表'!$C$3:$C$493=K102)*('2-定价总表'!$T$3:$T$493))*IF(M102="",1,M102),"")</f>
        <v/>
      </c>
      <c r="AB102">
        <f>SUM(S102:AA102)</f>
        <v/>
      </c>
      <c r="AC102" t="inlineStr"/>
      <c r="AD102">
        <f>AC102*0.006</f>
        <v/>
      </c>
      <c r="AE102">
        <f>AC102*0.02</f>
        <v/>
      </c>
      <c r="AF102">
        <f>AC102-AD102-AE102</f>
        <v/>
      </c>
      <c r="AI102">
        <f>SUM(AG102:AH102)</f>
        <v/>
      </c>
      <c r="AJ102">
        <f>AF102-AB102+AI102</f>
        <v/>
      </c>
      <c r="AK102">
        <f>IF(C102="是","杭州","江西工厂")</f>
        <v/>
      </c>
      <c r="AL102" t="inlineStr">
        <is>
          <t>交易关闭</t>
        </is>
      </c>
      <c r="AM102" t="inlineStr">
        <is>
          <t>待匹配</t>
        </is>
      </c>
      <c r="AN102" t="inlineStr">
        <is>
          <t>没有申请退款</t>
        </is>
      </c>
      <c r="AO102" t="inlineStr">
        <is>
          <t>无退款申请</t>
        </is>
      </c>
      <c r="AR102" t="inlineStr">
        <is>
          <t>✓</t>
        </is>
      </c>
    </row>
    <row r="103">
      <c r="A103" t="inlineStr">
        <is>
          <t>淘宝</t>
        </is>
      </c>
      <c r="B103" t="inlineStr">
        <is>
          <t>5116792540000102316</t>
        </is>
      </c>
      <c r="D103" s="182" t="n">
        <v>46165</v>
      </c>
      <c r="G103" t="inlineStr">
        <is>
          <t>重庆 重庆市 南岸区 铜元局街**********************</t>
        </is>
      </c>
      <c r="I103" t="inlineStr">
        <is>
          <t>P23210020201</t>
        </is>
      </c>
      <c r="J103" t="inlineStr">
        <is>
          <t>畔色 岩板实木餐桌日式简约长方形榉木书桌家用饭桌原木小户型桌</t>
        </is>
      </c>
      <c r="K103" t="inlineStr">
        <is>
          <t>砂白色1.8米岩板餐桌</t>
        </is>
      </c>
      <c r="M103" t="n">
        <v>1</v>
      </c>
      <c r="O103" t="inlineStr">
        <is>
          <t>商家配送</t>
        </is>
      </c>
      <c r="P103" t="inlineStr">
        <is>
          <t>LP00819570990392</t>
        </is>
      </c>
      <c r="R103">
        <f>IFERROR(SUMPRODUCT(('2-定价总表'!$A$3:$A$493="PPS"&amp;MID(I103,2,99))*('2-定价总表'!$C$3:$C$493=K103)*('2-定价总表'!$T$3:$T$493))*IF(M103="",1,M103),"")</f>
        <v/>
      </c>
      <c r="AB103">
        <f>SUM(S103:AA103)</f>
        <v/>
      </c>
      <c r="AC103" t="inlineStr">
        <is>
          <t>2829.50</t>
        </is>
      </c>
      <c r="AD103">
        <f>AC103*0.006</f>
        <v/>
      </c>
      <c r="AE103">
        <f>AC103*0.02</f>
        <v/>
      </c>
      <c r="AF103">
        <f>AC103-AD103-AE103</f>
        <v/>
      </c>
      <c r="AI103">
        <f>SUM(AG103:AH103)</f>
        <v/>
      </c>
      <c r="AJ103">
        <f>AF103-AB103+AI103</f>
        <v/>
      </c>
      <c r="AK103">
        <f>IF(C103="是","杭州","江西工厂")</f>
        <v/>
      </c>
      <c r="AL103" t="inlineStr">
        <is>
          <t>交易成功</t>
        </is>
      </c>
      <c r="AM103" t="inlineStr">
        <is>
          <t>待匹配</t>
        </is>
      </c>
      <c r="AN103" t="inlineStr">
        <is>
          <t>没有申请退款</t>
        </is>
      </c>
      <c r="AO103" t="inlineStr">
        <is>
          <t>无退款申请</t>
        </is>
      </c>
      <c r="AR103" t="inlineStr">
        <is>
          <t>✓</t>
        </is>
      </c>
    </row>
    <row r="104">
      <c r="A104" t="inlineStr">
        <is>
          <t>淘宝</t>
        </is>
      </c>
      <c r="B104" t="inlineStr">
        <is>
          <t>3303749389558012183</t>
        </is>
      </c>
      <c r="D104" s="182" t="n">
        <v>46164</v>
      </c>
      <c r="E104" t="inlineStr">
        <is>
          <t>丁丁</t>
        </is>
      </c>
      <c r="F104" t="inlineStr">
        <is>
          <t>18466571180-5586</t>
        </is>
      </c>
      <c r="G104" t="inlineStr">
        <is>
          <t>广东省 清远市 清城区 洲心街道东方天城南门 10 栋 A 梯 2903(000000)</t>
        </is>
      </c>
      <c r="I104" t="inlineStr"/>
      <c r="J104" t="inlineStr">
        <is>
          <t>畔色双人床高靠背软包床现代樱桃木北欧实木1.8米主卧悬浮实木床</t>
        </is>
      </c>
      <c r="K104" t="inlineStr">
        <is>
          <t>樱桃木齐边床-1.5米</t>
        </is>
      </c>
      <c r="M104" t="n">
        <v>1</v>
      </c>
      <c r="O104" t="inlineStr"/>
      <c r="P104" t="inlineStr"/>
      <c r="R104">
        <f>IFERROR(SUMPRODUCT(('2-定价总表'!$A$3:$A$493="PPS"&amp;MID(I104,2,99))*('2-定价总表'!$C$3:$C$493=K104)*('2-定价总表'!$T$3:$T$493))*IF(M104="",1,M104),"")</f>
        <v/>
      </c>
      <c r="AB104">
        <f>SUM(S104:AA104)</f>
        <v/>
      </c>
      <c r="AC104" t="inlineStr">
        <is>
          <t>3039.90</t>
        </is>
      </c>
      <c r="AD104">
        <f>AC104*0.006</f>
        <v/>
      </c>
      <c r="AE104">
        <f>AC104*0.02</f>
        <v/>
      </c>
      <c r="AF104">
        <f>AC104-AD104-AE104</f>
        <v/>
      </c>
      <c r="AI104">
        <f>SUM(AG104:AH104)</f>
        <v/>
      </c>
      <c r="AJ104">
        <f>AF104-AB104+AI104</f>
        <v/>
      </c>
      <c r="AK104">
        <f>IF(C104="是","杭州","江西工厂")</f>
        <v/>
      </c>
      <c r="AL104" t="inlineStr">
        <is>
          <t>买家已付款,等待卖家发货</t>
        </is>
      </c>
      <c r="AM104" t="inlineStr">
        <is>
          <t>待匹配</t>
        </is>
      </c>
      <c r="AN104" t="inlineStr">
        <is>
          <t>没有申请退款</t>
        </is>
      </c>
      <c r="AO104" t="inlineStr">
        <is>
          <t>无退款申请</t>
        </is>
      </c>
      <c r="AR104" t="inlineStr">
        <is>
          <t>⚠️ 无商家编码,产品编码待补</t>
        </is>
      </c>
    </row>
    <row r="105">
      <c r="A105" t="inlineStr">
        <is>
          <t>淘宝</t>
        </is>
      </c>
      <c r="B105" t="inlineStr">
        <is>
          <t>5117252185429239526</t>
        </is>
      </c>
      <c r="D105" s="182" t="n">
        <v>46164</v>
      </c>
      <c r="G105" t="inlineStr">
        <is>
          <t>重庆 重庆市 南岸区 铜元局街**************************</t>
        </is>
      </c>
      <c r="I105" t="inlineStr">
        <is>
          <t>P23210020201</t>
        </is>
      </c>
      <c r="J105" t="inlineStr">
        <is>
          <t>畔色 岩板实木餐桌日式简约长方形榉木书桌家用饭桌原木小户型桌</t>
        </is>
      </c>
      <c r="K105" t="inlineStr">
        <is>
          <t>砂白色1.8米岩板餐桌</t>
        </is>
      </c>
      <c r="M105" t="n">
        <v>1</v>
      </c>
      <c r="O105" t="inlineStr"/>
      <c r="P105" t="inlineStr"/>
      <c r="R105">
        <f>IFERROR(SUMPRODUCT(('2-定价总表'!$A$3:$A$493="PPS"&amp;MID(I105,2,99))*('2-定价总表'!$C$3:$C$493=K105)*('2-定价总表'!$T$3:$T$493))*IF(M105="",1,M105),"")</f>
        <v/>
      </c>
      <c r="AB105">
        <f>SUM(S105:AA105)</f>
        <v/>
      </c>
      <c r="AC105" t="inlineStr">
        <is>
          <t>2829.50</t>
        </is>
      </c>
      <c r="AD105">
        <f>AC105*0.006</f>
        <v/>
      </c>
      <c r="AE105">
        <f>AC105*0.02</f>
        <v/>
      </c>
      <c r="AF105">
        <f>AC105-AD105-AE105</f>
        <v/>
      </c>
      <c r="AI105">
        <f>SUM(AG105:AH105)</f>
        <v/>
      </c>
      <c r="AJ105">
        <f>AF105-AB105+AI105</f>
        <v/>
      </c>
      <c r="AK105">
        <f>IF(C105="是","杭州","江西工厂")</f>
        <v/>
      </c>
      <c r="AL105" t="inlineStr">
        <is>
          <t>交易关闭</t>
        </is>
      </c>
      <c r="AM105" t="inlineStr">
        <is>
          <t>待匹配</t>
        </is>
      </c>
      <c r="AN105" t="inlineStr">
        <is>
          <t>退款成功</t>
        </is>
      </c>
      <c r="AO105" t="inlineStr">
        <is>
          <t>2829.50</t>
        </is>
      </c>
      <c r="AR105" t="inlineStr">
        <is>
          <t>✓</t>
        </is>
      </c>
    </row>
    <row r="106">
      <c r="A106" t="inlineStr">
        <is>
          <t>淘宝</t>
        </is>
      </c>
      <c r="B106" t="inlineStr">
        <is>
          <t>5117213449725034918</t>
        </is>
      </c>
      <c r="D106" s="182" t="n">
        <v>46164</v>
      </c>
      <c r="G106" t="inlineStr"/>
      <c r="I106" t="inlineStr">
        <is>
          <t>P23210020201</t>
        </is>
      </c>
      <c r="J106" t="inlineStr">
        <is>
          <t>畔色 岩板实木餐桌日式简约长方形榉木书桌家用饭桌原木小户型桌</t>
        </is>
      </c>
      <c r="K106" t="inlineStr">
        <is>
          <t>配置岩板（联系客服）</t>
        </is>
      </c>
      <c r="M106" t="n">
        <v>1</v>
      </c>
      <c r="O106" t="inlineStr"/>
      <c r="P106" t="inlineStr"/>
      <c r="R106">
        <f>IFERROR(SUMPRODUCT(('2-定价总表'!$A$3:$A$493="PPS"&amp;MID(I106,2,99))*('2-定价总表'!$C$3:$C$493=K106)*('2-定价总表'!$T$3:$T$493))*IF(M106="",1,M106),"")</f>
        <v/>
      </c>
      <c r="AB106">
        <f>SUM(S106:AA106)</f>
        <v/>
      </c>
      <c r="AC106" t="inlineStr"/>
      <c r="AD106">
        <f>AC106*0.006</f>
        <v/>
      </c>
      <c r="AE106">
        <f>AC106*0.02</f>
        <v/>
      </c>
      <c r="AF106">
        <f>AC106-AD106-AE106</f>
        <v/>
      </c>
      <c r="AI106">
        <f>SUM(AG106:AH106)</f>
        <v/>
      </c>
      <c r="AJ106">
        <f>AF106-AB106+AI106</f>
        <v/>
      </c>
      <c r="AK106">
        <f>IF(C106="是","杭州","江西工厂")</f>
        <v/>
      </c>
      <c r="AL106" t="inlineStr">
        <is>
          <t>交易关闭</t>
        </is>
      </c>
      <c r="AM106" t="inlineStr">
        <is>
          <t>待匹配</t>
        </is>
      </c>
      <c r="AN106" t="inlineStr">
        <is>
          <t>没有申请退款</t>
        </is>
      </c>
      <c r="AO106" t="inlineStr">
        <is>
          <t>无退款申请</t>
        </is>
      </c>
      <c r="AR106" t="inlineStr">
        <is>
          <t>✓</t>
        </is>
      </c>
    </row>
    <row r="107">
      <c r="A107" t="inlineStr">
        <is>
          <t>淘宝</t>
        </is>
      </c>
      <c r="B107" t="inlineStr">
        <is>
          <t>5116828934842010436</t>
        </is>
      </c>
      <c r="D107" s="182" t="n">
        <v>46164</v>
      </c>
      <c r="G107" t="inlineStr">
        <is>
          <t>福建省 泉州市 鲤城区 浮桥街道**********************************************</t>
        </is>
      </c>
      <c r="I107" t="inlineStr"/>
      <c r="J107" t="inlineStr">
        <is>
          <t>畔色樱桃木靠墙一体实木岩板餐厅收纳咖啡柜小户型小柜窄柜餐边柜</t>
        </is>
      </c>
      <c r="K107" t="inlineStr">
        <is>
          <t>其他定制</t>
        </is>
      </c>
      <c r="M107" t="n">
        <v>1</v>
      </c>
      <c r="O107" t="inlineStr">
        <is>
          <t>壹米滴答快运</t>
        </is>
      </c>
      <c r="P107" t="inlineStr">
        <is>
          <t>700910316666</t>
        </is>
      </c>
      <c r="R107">
        <f>IFERROR(SUMPRODUCT(('2-定价总表'!$A$3:$A$493="PPS"&amp;MID(I107,2,99))*('2-定价总表'!$C$3:$C$493=K107)*('2-定价总表'!$T$3:$T$493))*IF(M107="",1,M107),"")</f>
        <v/>
      </c>
      <c r="AB107">
        <f>SUM(S107:AA107)</f>
        <v/>
      </c>
      <c r="AC107" t="inlineStr">
        <is>
          <t>1605.12</t>
        </is>
      </c>
      <c r="AD107">
        <f>AC107*0.006</f>
        <v/>
      </c>
      <c r="AE107">
        <f>AC107*0.02</f>
        <v/>
      </c>
      <c r="AF107">
        <f>AC107-AD107-AE107</f>
        <v/>
      </c>
      <c r="AI107">
        <f>SUM(AG107:AH107)</f>
        <v/>
      </c>
      <c r="AJ107">
        <f>AF107-AB107+AI107</f>
        <v/>
      </c>
      <c r="AK107">
        <f>IF(C107="是","杭州","江西工厂")</f>
        <v/>
      </c>
      <c r="AL107" t="inlineStr">
        <is>
          <t>交易成功</t>
        </is>
      </c>
      <c r="AM107" t="inlineStr">
        <is>
          <t>待匹配</t>
        </is>
      </c>
      <c r="AN107" t="inlineStr">
        <is>
          <t>没有申请退款</t>
        </is>
      </c>
      <c r="AO107" t="inlineStr">
        <is>
          <t>无退款申请</t>
        </is>
      </c>
      <c r="AR107" t="inlineStr">
        <is>
          <t>⚠️ 无商家编码,产品编码待补</t>
        </is>
      </c>
    </row>
    <row r="108">
      <c r="A108" t="inlineStr">
        <is>
          <t>淘宝</t>
        </is>
      </c>
      <c r="B108" t="inlineStr">
        <is>
          <t>5116617615693029617</t>
        </is>
      </c>
      <c r="D108" s="182" t="n">
        <v>46164</v>
      </c>
      <c r="G108" t="inlineStr">
        <is>
          <t>福建省 泉州市 鲤城区 浮桥街道**********************************************</t>
        </is>
      </c>
      <c r="I108" t="inlineStr"/>
      <c r="J108" t="inlineStr">
        <is>
          <t>畔色樱桃木靠墙一体实木岩板餐厅收纳咖啡柜小户型小柜窄柜餐边柜</t>
        </is>
      </c>
      <c r="K108" t="inlineStr">
        <is>
          <t>其他定制</t>
        </is>
      </c>
      <c r="M108" t="n">
        <v>1</v>
      </c>
      <c r="O108" t="inlineStr"/>
      <c r="P108" t="inlineStr"/>
      <c r="R108">
        <f>IFERROR(SUMPRODUCT(('2-定价总表'!$A$3:$A$493="PPS"&amp;MID(I108,2,99))*('2-定价总表'!$C$3:$C$493=K108)*('2-定价总表'!$T$3:$T$493))*IF(M108="",1,M108),"")</f>
        <v/>
      </c>
      <c r="AB108">
        <f>SUM(S108:AA108)</f>
        <v/>
      </c>
      <c r="AC108" t="inlineStr">
        <is>
          <t>500.00</t>
        </is>
      </c>
      <c r="AD108">
        <f>AC108*0.006</f>
        <v/>
      </c>
      <c r="AE108">
        <f>AC108*0.02</f>
        <v/>
      </c>
      <c r="AF108">
        <f>AC108-AD108-AE108</f>
        <v/>
      </c>
      <c r="AI108">
        <f>SUM(AG108:AH108)</f>
        <v/>
      </c>
      <c r="AJ108">
        <f>AF108-AB108+AI108</f>
        <v/>
      </c>
      <c r="AK108">
        <f>IF(C108="是","杭州","江西工厂")</f>
        <v/>
      </c>
      <c r="AL108" t="inlineStr">
        <is>
          <t>交易关闭</t>
        </is>
      </c>
      <c r="AM108" t="inlineStr">
        <is>
          <t>待匹配</t>
        </is>
      </c>
      <c r="AN108" t="inlineStr">
        <is>
          <t>退款成功</t>
        </is>
      </c>
      <c r="AO108" t="inlineStr">
        <is>
          <t>500.00</t>
        </is>
      </c>
      <c r="AR108" t="inlineStr">
        <is>
          <t>⚠️ 无商家编码,产品编码待补</t>
        </is>
      </c>
    </row>
    <row r="109">
      <c r="A109" t="inlineStr">
        <is>
          <t>淘宝</t>
        </is>
      </c>
      <c r="B109" t="inlineStr">
        <is>
          <t>5116832894055056445</t>
        </is>
      </c>
      <c r="D109" s="182" t="n">
        <v>46164</v>
      </c>
      <c r="G109" t="inlineStr"/>
      <c r="I109" t="inlineStr"/>
      <c r="J109" t="inlineStr">
        <is>
          <t>畔色樱桃木靠墙一体实木岩板餐厅收纳咖啡柜小户型小柜窄柜餐边柜</t>
        </is>
      </c>
      <c r="K109" t="inlineStr">
        <is>
          <t>其他定制</t>
        </is>
      </c>
      <c r="M109" t="n">
        <v>1</v>
      </c>
      <c r="O109" t="inlineStr"/>
      <c r="P109" t="inlineStr"/>
      <c r="R109">
        <f>IFERROR(SUMPRODUCT(('2-定价总表'!$A$3:$A$493="PPS"&amp;MID(I109,2,99))*('2-定价总表'!$C$3:$C$493=K109)*('2-定价总表'!$T$3:$T$493))*IF(M109="",1,M109),"")</f>
        <v/>
      </c>
      <c r="AB109">
        <f>SUM(S109:AA109)</f>
        <v/>
      </c>
      <c r="AC109" t="inlineStr"/>
      <c r="AD109">
        <f>AC109*0.006</f>
        <v/>
      </c>
      <c r="AE109">
        <f>AC109*0.02</f>
        <v/>
      </c>
      <c r="AF109">
        <f>AC109-AD109-AE109</f>
        <v/>
      </c>
      <c r="AI109">
        <f>SUM(AG109:AH109)</f>
        <v/>
      </c>
      <c r="AJ109">
        <f>AF109-AB109+AI109</f>
        <v/>
      </c>
      <c r="AK109">
        <f>IF(C109="是","杭州","江西工厂")</f>
        <v/>
      </c>
      <c r="AL109" t="inlineStr">
        <is>
          <t>交易关闭</t>
        </is>
      </c>
      <c r="AM109" t="inlineStr">
        <is>
          <t>待匹配</t>
        </is>
      </c>
      <c r="AN109" t="inlineStr">
        <is>
          <t>没有申请退款</t>
        </is>
      </c>
      <c r="AO109" t="inlineStr">
        <is>
          <t>无退款申请</t>
        </is>
      </c>
      <c r="AR109" t="inlineStr">
        <is>
          <t>⚠️ 无商家编码,产品编码待补</t>
        </is>
      </c>
    </row>
    <row r="110">
      <c r="A110" t="inlineStr">
        <is>
          <t>淘宝</t>
        </is>
      </c>
      <c r="B110" t="inlineStr">
        <is>
          <t>3303049694128050781</t>
        </is>
      </c>
      <c r="D110" s="182" t="n">
        <v>46163</v>
      </c>
      <c r="E110" t="inlineStr">
        <is>
          <t>陈文婷</t>
        </is>
      </c>
      <c r="F110" t="inlineStr">
        <is>
          <t>15784025035-7839</t>
        </is>
      </c>
      <c r="G110" t="inlineStr">
        <is>
          <t>浙江省 舟山市 定海区 临城街道舟山保利云上西区7幢1503(000000)</t>
        </is>
      </c>
      <c r="I110" t="inlineStr">
        <is>
          <t>P23210020201</t>
        </is>
      </c>
      <c r="J110" t="inlineStr">
        <is>
          <t>畔色 岩板实木餐桌日式简约长方形榉木书桌家用饭桌原木小户型桌</t>
        </is>
      </c>
      <c r="K110" t="inlineStr">
        <is>
          <t>砂白色1.6米岩板餐桌</t>
        </is>
      </c>
      <c r="M110" t="n">
        <v>1</v>
      </c>
      <c r="O110" t="inlineStr"/>
      <c r="P110" t="inlineStr"/>
      <c r="R110">
        <f>IFERROR(SUMPRODUCT(('2-定价总表'!$A$3:$A$493="PPS"&amp;MID(I110,2,99))*('2-定价总表'!$C$3:$C$493=K110)*('2-定价总表'!$T$3:$T$493))*IF(M110="",1,M110),"")</f>
        <v/>
      </c>
      <c r="AB110">
        <f>SUM(S110:AA110)</f>
        <v/>
      </c>
      <c r="AC110" t="inlineStr">
        <is>
          <t>2708.16</t>
        </is>
      </c>
      <c r="AD110">
        <f>AC110*0.006</f>
        <v/>
      </c>
      <c r="AE110">
        <f>AC110*0.02</f>
        <v/>
      </c>
      <c r="AF110">
        <f>AC110-AD110-AE110</f>
        <v/>
      </c>
      <c r="AI110">
        <f>SUM(AG110:AH110)</f>
        <v/>
      </c>
      <c r="AJ110">
        <f>AF110-AB110+AI110</f>
        <v/>
      </c>
      <c r="AK110">
        <f>IF(C110="是","杭州","江西工厂")</f>
        <v/>
      </c>
      <c r="AL110" t="inlineStr">
        <is>
          <t>买家已付款,等待卖家发货</t>
        </is>
      </c>
      <c r="AM110" t="inlineStr">
        <is>
          <t>待匹配</t>
        </is>
      </c>
      <c r="AN110" t="inlineStr">
        <is>
          <t>没有申请退款</t>
        </is>
      </c>
      <c r="AO110" t="inlineStr">
        <is>
          <t>无退款申请</t>
        </is>
      </c>
      <c r="AR110" t="inlineStr">
        <is>
          <t>✓</t>
        </is>
      </c>
    </row>
    <row r="111">
      <c r="A111" t="inlineStr">
        <is>
          <t>淘宝</t>
        </is>
      </c>
      <c r="B111" t="inlineStr">
        <is>
          <t>5116975489597080420</t>
        </is>
      </c>
      <c r="D111" s="182" t="n">
        <v>46163</v>
      </c>
      <c r="G111" t="inlineStr">
        <is>
          <t>浙江省 杭州市 富阳区 富春街道********************</t>
        </is>
      </c>
      <c r="I111" t="inlineStr">
        <is>
          <t>P23210020201</t>
        </is>
      </c>
      <c r="J111" t="inlineStr">
        <is>
          <t>畔色 岩板实木餐桌日式简约长方形榉木书桌家用饭桌原木小户型桌</t>
        </is>
      </c>
      <c r="K111" t="inlineStr">
        <is>
          <t>砂白色1.4米岩板餐桌</t>
        </is>
      </c>
      <c r="M111" t="n">
        <v>1</v>
      </c>
      <c r="O111" t="inlineStr"/>
      <c r="P111" t="inlineStr"/>
      <c r="R111">
        <f>IFERROR(SUMPRODUCT(('2-定价总表'!$A$3:$A$493="PPS"&amp;MID(I111,2,99))*('2-定价总表'!$C$3:$C$493=K111)*('2-定价总表'!$T$3:$T$493))*IF(M111="",1,M111),"")</f>
        <v/>
      </c>
      <c r="AB111">
        <f>SUM(S111:AA111)</f>
        <v/>
      </c>
      <c r="AC111" t="inlineStr">
        <is>
          <t>2627.78</t>
        </is>
      </c>
      <c r="AD111">
        <f>AC111*0.006</f>
        <v/>
      </c>
      <c r="AE111">
        <f>AC111*0.02</f>
        <v/>
      </c>
      <c r="AF111">
        <f>AC111-AD111-AE111</f>
        <v/>
      </c>
      <c r="AI111">
        <f>SUM(AG111:AH111)</f>
        <v/>
      </c>
      <c r="AJ111">
        <f>AF111-AB111+AI111</f>
        <v/>
      </c>
      <c r="AK111">
        <f>IF(C111="是","杭州","江西工厂")</f>
        <v/>
      </c>
      <c r="AL111" t="inlineStr">
        <is>
          <t>交易关闭</t>
        </is>
      </c>
      <c r="AM111" t="inlineStr">
        <is>
          <t>待匹配</t>
        </is>
      </c>
      <c r="AN111" t="inlineStr">
        <is>
          <t>退款成功</t>
        </is>
      </c>
      <c r="AO111" t="inlineStr">
        <is>
          <t>2627.78</t>
        </is>
      </c>
      <c r="AR111" t="inlineStr">
        <is>
          <t>✓</t>
        </is>
      </c>
    </row>
    <row r="112">
      <c r="A112" t="inlineStr">
        <is>
          <t>淘宝</t>
        </is>
      </c>
      <c r="B112" t="inlineStr">
        <is>
          <t>5116442079768003549</t>
        </is>
      </c>
      <c r="D112" s="182" t="n">
        <v>46163</v>
      </c>
      <c r="G112" t="inlineStr">
        <is>
          <t>天津 天津市 河东区 唐家口街******************************</t>
        </is>
      </c>
      <c r="I112" t="inlineStr"/>
      <c r="J112" t="inlineStr">
        <is>
          <t>畔色木作木块小样樱桃木黑胡桃木白蜡木榉木红白橡木样品样块</t>
        </is>
      </c>
      <c r="K112" t="inlineStr">
        <is>
          <t>樱桃木样块</t>
        </is>
      </c>
      <c r="M112" t="n">
        <v>1</v>
      </c>
      <c r="O112" t="inlineStr">
        <is>
          <t>圆通速递</t>
        </is>
      </c>
      <c r="P112" t="inlineStr">
        <is>
          <t>YT2588098123449</t>
        </is>
      </c>
      <c r="R112">
        <f>IFERROR(SUMPRODUCT(('2-定价总表'!$A$3:$A$493="PPS"&amp;MID(I112,2,99))*('2-定价总表'!$C$3:$C$493=K112)*('2-定价总表'!$T$3:$T$493))*IF(M112="",1,M112),"")</f>
        <v/>
      </c>
      <c r="AB112">
        <f>SUM(S112:AA112)</f>
        <v/>
      </c>
      <c r="AC112" t="inlineStr">
        <is>
          <t>21.20</t>
        </is>
      </c>
      <c r="AD112">
        <f>AC112*0.006</f>
        <v/>
      </c>
      <c r="AE112">
        <f>AC112*0.02</f>
        <v/>
      </c>
      <c r="AF112">
        <f>AC112-AD112-AE112</f>
        <v/>
      </c>
      <c r="AI112">
        <f>SUM(AG112:AH112)</f>
        <v/>
      </c>
      <c r="AJ112">
        <f>AF112-AB112+AI112</f>
        <v/>
      </c>
      <c r="AK112">
        <f>IF(C112="是","杭州","江西工厂")</f>
        <v/>
      </c>
      <c r="AL112" t="inlineStr">
        <is>
          <t>交易成功</t>
        </is>
      </c>
      <c r="AM112" t="inlineStr">
        <is>
          <t>待匹配</t>
        </is>
      </c>
      <c r="AN112" t="inlineStr">
        <is>
          <t>没有申请退款</t>
        </is>
      </c>
      <c r="AO112" t="inlineStr">
        <is>
          <t>无退款申请</t>
        </is>
      </c>
      <c r="AR112" t="inlineStr">
        <is>
          <t>⚠️ 无商家编码,产品编码待补</t>
        </is>
      </c>
    </row>
    <row r="113">
      <c r="A113" t="inlineStr">
        <is>
          <t>淘宝</t>
        </is>
      </c>
      <c r="B113" t="inlineStr">
        <is>
          <t>5116855320263029039</t>
        </is>
      </c>
      <c r="D113" s="182" t="n">
        <v>46163</v>
      </c>
      <c r="E113" t="inlineStr">
        <is>
          <t>王锦业</t>
        </is>
      </c>
      <c r="F113" t="inlineStr">
        <is>
          <t>18472268460-9953</t>
        </is>
      </c>
      <c r="G113" t="inlineStr">
        <is>
          <t>湖北省 武汉市 江岸区 劳动街道国信院社区30栋1003(430014)</t>
        </is>
      </c>
      <c r="I113" t="inlineStr">
        <is>
          <t>P23210020201</t>
        </is>
      </c>
      <c r="J113" t="inlineStr">
        <is>
          <t>畔色 岩板实木餐桌日式简约长方形榉木书桌家用饭桌原木小户型桌</t>
        </is>
      </c>
      <c r="K113" t="inlineStr">
        <is>
          <t>砂白色1.6米岩板餐桌</t>
        </is>
      </c>
      <c r="M113" t="n">
        <v>1</v>
      </c>
      <c r="O113" t="inlineStr"/>
      <c r="P113" t="inlineStr"/>
      <c r="R113">
        <f>IFERROR(SUMPRODUCT(('2-定价总表'!$A$3:$A$493="PPS"&amp;MID(I113,2,99))*('2-定价总表'!$C$3:$C$493=K113)*('2-定价总表'!$T$3:$T$493))*IF(M113="",1,M113),"")</f>
        <v/>
      </c>
      <c r="AB113">
        <f>SUM(S113:AA113)</f>
        <v/>
      </c>
      <c r="AC113" t="inlineStr">
        <is>
          <t>2703.16</t>
        </is>
      </c>
      <c r="AD113">
        <f>AC113*0.006</f>
        <v/>
      </c>
      <c r="AE113">
        <f>AC113*0.02</f>
        <v/>
      </c>
      <c r="AF113">
        <f>AC113-AD113-AE113</f>
        <v/>
      </c>
      <c r="AI113">
        <f>SUM(AG113:AH113)</f>
        <v/>
      </c>
      <c r="AJ113">
        <f>AF113-AB113+AI113</f>
        <v/>
      </c>
      <c r="AK113">
        <f>IF(C113="是","杭州","江西工厂")</f>
        <v/>
      </c>
      <c r="AL113" t="inlineStr">
        <is>
          <t>买家已付款,等待卖家发货</t>
        </is>
      </c>
      <c r="AM113" t="inlineStr">
        <is>
          <t>待匹配</t>
        </is>
      </c>
      <c r="AN113" t="inlineStr">
        <is>
          <t>没有申请退款</t>
        </is>
      </c>
      <c r="AO113" t="inlineStr">
        <is>
          <t>无退款申请</t>
        </is>
      </c>
      <c r="AR113" t="inlineStr">
        <is>
          <t>✓</t>
        </is>
      </c>
    </row>
    <row r="114">
      <c r="A114" t="inlineStr">
        <is>
          <t>淘宝</t>
        </is>
      </c>
      <c r="B114" t="inlineStr">
        <is>
          <t>5116839300598053334</t>
        </is>
      </c>
      <c r="D114" s="182" t="n">
        <v>46163</v>
      </c>
      <c r="E114" t="inlineStr">
        <is>
          <t>王文婷</t>
        </is>
      </c>
      <c r="F114" t="inlineStr">
        <is>
          <t>17687047242-5138</t>
        </is>
      </c>
      <c r="G114" t="inlineStr">
        <is>
          <t>云南省 昆明市 五华区 黑林铺街道经典双城A区5-2(000000)</t>
        </is>
      </c>
      <c r="I114" t="inlineStr"/>
      <c r="J114" t="inlineStr">
        <is>
          <t>畔色北欧樱桃木实木餐厅岩板洞洞板收纳储物柜高柜一体靠墙餐边柜</t>
        </is>
      </c>
      <c r="K114" t="inlineStr">
        <is>
          <t>尺寸定制</t>
        </is>
      </c>
      <c r="M114" t="n">
        <v>1</v>
      </c>
      <c r="O114" t="inlineStr"/>
      <c r="P114" t="inlineStr"/>
      <c r="R114">
        <f>IFERROR(SUMPRODUCT(('2-定价总表'!$A$3:$A$493="PPS"&amp;MID(I114,2,99))*('2-定价总表'!$C$3:$C$493=K114)*('2-定价总表'!$T$3:$T$493))*IF(M114="",1,M114),"")</f>
        <v/>
      </c>
      <c r="AB114">
        <f>SUM(S114:AA114)</f>
        <v/>
      </c>
      <c r="AC114" t="inlineStr">
        <is>
          <t>200.00</t>
        </is>
      </c>
      <c r="AD114">
        <f>AC114*0.006</f>
        <v/>
      </c>
      <c r="AE114">
        <f>AC114*0.02</f>
        <v/>
      </c>
      <c r="AF114">
        <f>AC114-AD114-AE114</f>
        <v/>
      </c>
      <c r="AI114">
        <f>SUM(AG114:AH114)</f>
        <v/>
      </c>
      <c r="AJ114">
        <f>AF114-AB114+AI114</f>
        <v/>
      </c>
      <c r="AK114">
        <f>IF(C114="是","杭州","江西工厂")</f>
        <v/>
      </c>
      <c r="AL114" t="inlineStr">
        <is>
          <t>买家已付款,等待卖家发货</t>
        </is>
      </c>
      <c r="AM114" t="inlineStr">
        <is>
          <t>待匹配</t>
        </is>
      </c>
      <c r="AN114" t="inlineStr">
        <is>
          <t>没有申请退款</t>
        </is>
      </c>
      <c r="AO114" t="inlineStr">
        <is>
          <t>无退款申请</t>
        </is>
      </c>
      <c r="AR114" t="inlineStr">
        <is>
          <t>⚠️ 无商家编码,产品编码待补</t>
        </is>
      </c>
    </row>
    <row r="115">
      <c r="A115" t="inlineStr">
        <is>
          <t>淘宝</t>
        </is>
      </c>
      <c r="B115" t="inlineStr">
        <is>
          <t>5116632770583008142</t>
        </is>
      </c>
      <c r="D115" s="182" t="n">
        <v>46163</v>
      </c>
      <c r="G115" t="inlineStr"/>
      <c r="I115" t="inlineStr"/>
      <c r="J115" t="inlineStr">
        <is>
          <t>畔色北欧樱桃木实木餐厅岩板洞洞板收纳储物柜高柜一体靠墙餐边柜</t>
        </is>
      </c>
      <c r="K115" t="inlineStr">
        <is>
          <t>尺寸定制</t>
        </is>
      </c>
      <c r="M115" t="n">
        <v>1</v>
      </c>
      <c r="O115" t="inlineStr"/>
      <c r="P115" t="inlineStr"/>
      <c r="R115">
        <f>IFERROR(SUMPRODUCT(('2-定价总表'!$A$3:$A$493="PPS"&amp;MID(I115,2,99))*('2-定价总表'!$C$3:$C$493=K115)*('2-定价总表'!$T$3:$T$493))*IF(M115="",1,M115),"")</f>
        <v/>
      </c>
      <c r="AB115">
        <f>SUM(S115:AA115)</f>
        <v/>
      </c>
      <c r="AC115" t="inlineStr"/>
      <c r="AD115">
        <f>AC115*0.006</f>
        <v/>
      </c>
      <c r="AE115">
        <f>AC115*0.02</f>
        <v/>
      </c>
      <c r="AF115">
        <f>AC115-AD115-AE115</f>
        <v/>
      </c>
      <c r="AI115">
        <f>SUM(AG115:AH115)</f>
        <v/>
      </c>
      <c r="AJ115">
        <f>AF115-AB115+AI115</f>
        <v/>
      </c>
      <c r="AK115">
        <f>IF(C115="是","杭州","江西工厂")</f>
        <v/>
      </c>
      <c r="AL115" t="inlineStr">
        <is>
          <t>交易关闭</t>
        </is>
      </c>
      <c r="AM115" t="inlineStr">
        <is>
          <t>待匹配</t>
        </is>
      </c>
      <c r="AN115" t="inlineStr">
        <is>
          <t>没有申请退款</t>
        </is>
      </c>
      <c r="AO115" t="inlineStr">
        <is>
          <t>无退款申请</t>
        </is>
      </c>
      <c r="AR115" t="inlineStr">
        <is>
          <t>⚠️ 无商家编码,产品编码待补</t>
        </is>
      </c>
    </row>
    <row r="116">
      <c r="A116" t="inlineStr">
        <is>
          <t>淘宝</t>
        </is>
      </c>
      <c r="B116" t="inlineStr">
        <is>
          <t>5116839876340026506</t>
        </is>
      </c>
      <c r="D116" s="182" t="n">
        <v>46163</v>
      </c>
      <c r="E116" t="inlineStr">
        <is>
          <t>王文婷</t>
        </is>
      </c>
      <c r="F116" t="inlineStr">
        <is>
          <t>17687047242-5138</t>
        </is>
      </c>
      <c r="G116" t="inlineStr">
        <is>
          <t>云南省 昆明市 五华区 黑林铺街道经典双城A区5-2(000000)</t>
        </is>
      </c>
      <c r="I116" t="inlineStr"/>
      <c r="J116" t="inlineStr">
        <is>
          <t>畔色北欧樱桃木实木餐厅岩板洞洞板收纳储物柜高柜一体靠墙餐边柜</t>
        </is>
      </c>
      <c r="K116" t="inlineStr">
        <is>
          <t>1.5米洞洞板款</t>
        </is>
      </c>
      <c r="M116" t="n">
        <v>1</v>
      </c>
      <c r="O116" t="inlineStr"/>
      <c r="P116" t="inlineStr"/>
      <c r="R116">
        <f>IFERROR(SUMPRODUCT(('2-定价总表'!$A$3:$A$493="PPS"&amp;MID(I116,2,99))*('2-定价总表'!$C$3:$C$493=K116)*('2-定价总表'!$T$3:$T$493))*IF(M116="",1,M116),"")</f>
        <v/>
      </c>
      <c r="AB116">
        <f>SUM(S116:AA116)</f>
        <v/>
      </c>
      <c r="AC116" t="inlineStr">
        <is>
          <t>8342.19</t>
        </is>
      </c>
      <c r="AD116">
        <f>AC116*0.006</f>
        <v/>
      </c>
      <c r="AE116">
        <f>AC116*0.02</f>
        <v/>
      </c>
      <c r="AF116">
        <f>AC116-AD116-AE116</f>
        <v/>
      </c>
      <c r="AI116">
        <f>SUM(AG116:AH116)</f>
        <v/>
      </c>
      <c r="AJ116">
        <f>AF116-AB116+AI116</f>
        <v/>
      </c>
      <c r="AK116">
        <f>IF(C116="是","杭州","江西工厂")</f>
        <v/>
      </c>
      <c r="AL116" t="inlineStr">
        <is>
          <t>买家已付款,等待卖家发货</t>
        </is>
      </c>
      <c r="AM116" t="inlineStr">
        <is>
          <t>待匹配</t>
        </is>
      </c>
      <c r="AN116" t="inlineStr">
        <is>
          <t>没有申请退款</t>
        </is>
      </c>
      <c r="AO116" t="inlineStr">
        <is>
          <t>无退款申请</t>
        </is>
      </c>
      <c r="AR116" t="inlineStr">
        <is>
          <t>⚠️ 无商家编码,产品编码待补</t>
        </is>
      </c>
    </row>
    <row r="117">
      <c r="A117" t="inlineStr">
        <is>
          <t>淘宝</t>
        </is>
      </c>
      <c r="B117" t="inlineStr">
        <is>
          <t>3302834235192039473</t>
        </is>
      </c>
      <c r="D117" s="182" t="n">
        <v>46163</v>
      </c>
      <c r="G117" t="inlineStr">
        <is>
          <t>上海 上海市 青浦区 徐泾镇绿*******************</t>
        </is>
      </c>
      <c r="I117" t="inlineStr"/>
      <c r="J117" t="inlineStr">
        <is>
          <t>畔色樱桃木实木落地矮柜书柜客厅组合柜电视柜飘窗柜储物置物柜</t>
        </is>
      </c>
      <c r="K117" t="inlineStr">
        <is>
          <t>开放柜</t>
        </is>
      </c>
      <c r="M117" t="n">
        <v>1</v>
      </c>
      <c r="O117" t="inlineStr">
        <is>
          <t>德邦快递</t>
        </is>
      </c>
      <c r="P117" t="inlineStr">
        <is>
          <t>DPK212534093710</t>
        </is>
      </c>
      <c r="R117">
        <f>IFERROR(SUMPRODUCT(('2-定价总表'!$A$3:$A$493="PPS"&amp;MID(I117,2,99))*('2-定价总表'!$C$3:$C$493=K117)*('2-定价总表'!$T$3:$T$493))*IF(M117="",1,M117),"")</f>
        <v/>
      </c>
      <c r="AB117">
        <f>SUM(S117:AA117)</f>
        <v/>
      </c>
      <c r="AC117" t="inlineStr">
        <is>
          <t>799.83</t>
        </is>
      </c>
      <c r="AD117">
        <f>AC117*0.006</f>
        <v/>
      </c>
      <c r="AE117">
        <f>AC117*0.02</f>
        <v/>
      </c>
      <c r="AF117">
        <f>AC117-AD117-AE117</f>
        <v/>
      </c>
      <c r="AI117">
        <f>SUM(AG117:AH117)</f>
        <v/>
      </c>
      <c r="AJ117">
        <f>AF117-AB117+AI117</f>
        <v/>
      </c>
      <c r="AK117">
        <f>IF(C117="是","杭州","江西工厂")</f>
        <v/>
      </c>
      <c r="AL117" t="inlineStr">
        <is>
          <t>卖家已发货，等待买家确认</t>
        </is>
      </c>
      <c r="AM117" t="inlineStr">
        <is>
          <t>待匹配</t>
        </is>
      </c>
      <c r="AN117" t="inlineStr">
        <is>
          <t>没有申请退款</t>
        </is>
      </c>
      <c r="AO117" t="inlineStr">
        <is>
          <t>无退款申请</t>
        </is>
      </c>
      <c r="AR117" t="inlineStr">
        <is>
          <t>⚠️ 无商家编码,产品编码待补</t>
        </is>
      </c>
    </row>
    <row r="118">
      <c r="A118" t="inlineStr">
        <is>
          <t>淘宝</t>
        </is>
      </c>
      <c r="B118" t="inlineStr">
        <is>
          <t>3302834235192039473</t>
        </is>
      </c>
      <c r="D118" s="182" t="n">
        <v>46163</v>
      </c>
      <c r="G118" t="inlineStr">
        <is>
          <t>上海 上海市 青浦区 徐泾镇绿*******************</t>
        </is>
      </c>
      <c r="I118" t="inlineStr"/>
      <c r="J118" t="inlineStr">
        <is>
          <t>畔色樱桃木实木落地矮柜书柜客厅组合柜电视柜飘窗柜储物置物柜</t>
        </is>
      </c>
      <c r="K118" t="inlineStr">
        <is>
          <t>金属腿底座</t>
        </is>
      </c>
      <c r="M118" t="n">
        <v>2</v>
      </c>
      <c r="O118" t="inlineStr">
        <is>
          <t>德邦快递</t>
        </is>
      </c>
      <c r="P118" t="inlineStr">
        <is>
          <t>DPK212534093710</t>
        </is>
      </c>
      <c r="R118">
        <f>IFERROR(SUMPRODUCT(('2-定价总表'!$A$3:$A$493="PPS"&amp;MID(I118,2,99))*('2-定价总表'!$C$3:$C$493=K118)*('2-定价总表'!$T$3:$T$493))*IF(M118="",1,M118),"")</f>
        <v/>
      </c>
      <c r="AB118">
        <f>SUM(S118:AA118)</f>
        <v/>
      </c>
      <c r="AC118" t="inlineStr">
        <is>
          <t>569.02</t>
        </is>
      </c>
      <c r="AD118">
        <f>AC118*0.006</f>
        <v/>
      </c>
      <c r="AE118">
        <f>AC118*0.02</f>
        <v/>
      </c>
      <c r="AF118">
        <f>AC118-AD118-AE118</f>
        <v/>
      </c>
      <c r="AI118">
        <f>SUM(AG118:AH118)</f>
        <v/>
      </c>
      <c r="AJ118">
        <f>AF118-AB118+AI118</f>
        <v/>
      </c>
      <c r="AK118">
        <f>IF(C118="是","杭州","江西工厂")</f>
        <v/>
      </c>
      <c r="AL118" t="inlineStr">
        <is>
          <t>卖家已发货，等待买家确认</t>
        </is>
      </c>
      <c r="AM118" t="inlineStr">
        <is>
          <t>待匹配</t>
        </is>
      </c>
      <c r="AN118" t="inlineStr">
        <is>
          <t>没有申请退款</t>
        </is>
      </c>
      <c r="AO118" t="inlineStr">
        <is>
          <t>无退款申请</t>
        </is>
      </c>
      <c r="AR118" t="inlineStr">
        <is>
          <t>⚠️ 无商家编码,产品编码待补</t>
        </is>
      </c>
    </row>
    <row r="119">
      <c r="A119" t="inlineStr">
        <is>
          <t>淘宝</t>
        </is>
      </c>
      <c r="B119" t="inlineStr">
        <is>
          <t>5116917565635234527</t>
        </is>
      </c>
      <c r="D119" s="182" t="n">
        <v>46163</v>
      </c>
      <c r="G119" t="inlineStr"/>
      <c r="I119" t="inlineStr"/>
      <c r="J119" t="inlineStr">
        <is>
          <t>畔色樱桃木靠墙一体实木岩板餐厅收纳咖啡柜小户型小柜窄柜餐边柜</t>
        </is>
      </c>
      <c r="K119" t="inlineStr">
        <is>
          <t>1.2米洞石款窄柜</t>
        </is>
      </c>
      <c r="M119" t="n">
        <v>1</v>
      </c>
      <c r="O119" t="inlineStr"/>
      <c r="P119" t="inlineStr"/>
      <c r="R119">
        <f>IFERROR(SUMPRODUCT(('2-定价总表'!$A$3:$A$493="PPS"&amp;MID(I119,2,99))*('2-定价总表'!$C$3:$C$493=K119)*('2-定价总表'!$T$3:$T$493))*IF(M119="",1,M119),"")</f>
        <v/>
      </c>
      <c r="AB119">
        <f>SUM(S119:AA119)</f>
        <v/>
      </c>
      <c r="AC119" t="inlineStr"/>
      <c r="AD119">
        <f>AC119*0.006</f>
        <v/>
      </c>
      <c r="AE119">
        <f>AC119*0.02</f>
        <v/>
      </c>
      <c r="AF119">
        <f>AC119-AD119-AE119</f>
        <v/>
      </c>
      <c r="AI119">
        <f>SUM(AG119:AH119)</f>
        <v/>
      </c>
      <c r="AJ119">
        <f>AF119-AB119+AI119</f>
        <v/>
      </c>
      <c r="AK119">
        <f>IF(C119="是","杭州","江西工厂")</f>
        <v/>
      </c>
      <c r="AL119" t="inlineStr">
        <is>
          <t>交易关闭</t>
        </is>
      </c>
      <c r="AM119" t="inlineStr">
        <is>
          <t>待匹配</t>
        </is>
      </c>
      <c r="AN119" t="inlineStr">
        <is>
          <t>没有申请退款</t>
        </is>
      </c>
      <c r="AO119" t="inlineStr">
        <is>
          <t>无退款申请</t>
        </is>
      </c>
      <c r="AR119" t="inlineStr">
        <is>
          <t>⚠️ 无商家编码,产品编码待补</t>
        </is>
      </c>
    </row>
    <row r="120">
      <c r="A120" t="inlineStr">
        <is>
          <t>淘宝</t>
        </is>
      </c>
      <c r="B120" t="inlineStr">
        <is>
          <t>5116916629458015921</t>
        </is>
      </c>
      <c r="D120" s="182" t="n">
        <v>46163</v>
      </c>
      <c r="E120" t="inlineStr">
        <is>
          <t>丁中澜</t>
        </is>
      </c>
      <c r="F120" t="inlineStr">
        <is>
          <t>15786490026-3023</t>
        </is>
      </c>
      <c r="G120" t="inlineStr">
        <is>
          <t>浙江省 台州市 天台县 福溪街道樾湖兰庭8幢1单元602（放至家门口）(000000)</t>
        </is>
      </c>
      <c r="I120" t="inlineStr"/>
      <c r="J120" t="inlineStr">
        <is>
          <t>畔色全实木原木德国榉木极简床头柜家用卧室床边柜北欧白色收纳柜</t>
        </is>
      </c>
      <c r="K120" t="inlineStr">
        <is>
          <t>榉木床头柜-窄款</t>
        </is>
      </c>
      <c r="M120" t="n">
        <v>1</v>
      </c>
      <c r="O120" t="inlineStr"/>
      <c r="P120" t="inlineStr"/>
      <c r="R120">
        <f>IFERROR(SUMPRODUCT(('2-定价总表'!$A$3:$A$493="PPS"&amp;MID(I120,2,99))*('2-定价总表'!$C$3:$C$493=K120)*('2-定价总表'!$T$3:$T$493))*IF(M120="",1,M120),"")</f>
        <v/>
      </c>
      <c r="AB120">
        <f>SUM(S120:AA120)</f>
        <v/>
      </c>
      <c r="AC120" t="inlineStr">
        <is>
          <t>988.59</t>
        </is>
      </c>
      <c r="AD120">
        <f>AC120*0.006</f>
        <v/>
      </c>
      <c r="AE120">
        <f>AC120*0.02</f>
        <v/>
      </c>
      <c r="AF120">
        <f>AC120-AD120-AE120</f>
        <v/>
      </c>
      <c r="AI120">
        <f>SUM(AG120:AH120)</f>
        <v/>
      </c>
      <c r="AJ120">
        <f>AF120-AB120+AI120</f>
        <v/>
      </c>
      <c r="AK120">
        <f>IF(C120="是","杭州","江西工厂")</f>
        <v/>
      </c>
      <c r="AL120" t="inlineStr">
        <is>
          <t>买家已付款,等待卖家发货</t>
        </is>
      </c>
      <c r="AM120" t="inlineStr">
        <is>
          <t>待匹配</t>
        </is>
      </c>
      <c r="AN120" t="inlineStr">
        <is>
          <t>没有申请退款</t>
        </is>
      </c>
      <c r="AO120" t="inlineStr">
        <is>
          <t>无退款申请</t>
        </is>
      </c>
      <c r="AR120" t="inlineStr">
        <is>
          <t>⚠️ 无商家编码,产品编码待补</t>
        </is>
      </c>
    </row>
    <row r="121">
      <c r="A121" t="inlineStr">
        <is>
          <t>淘宝</t>
        </is>
      </c>
      <c r="B121" t="inlineStr">
        <is>
          <t>5116916629458015921</t>
        </is>
      </c>
      <c r="D121" s="182" t="n">
        <v>46163</v>
      </c>
      <c r="E121" t="inlineStr">
        <is>
          <t>丁中澜</t>
        </is>
      </c>
      <c r="F121" t="inlineStr">
        <is>
          <t>15786490026-3023</t>
        </is>
      </c>
      <c r="G121" t="inlineStr">
        <is>
          <t>浙江省 台州市 天台县 福溪街道樾湖兰庭8幢1单元602（放至家门口）(000000)</t>
        </is>
      </c>
      <c r="I121" t="inlineStr"/>
      <c r="J121" t="inlineStr">
        <is>
          <t>畔色日式悬浮床榉木布艺床主卧地台奶油风实木双人床实木原木床</t>
        </is>
      </c>
      <c r="K121" t="inlineStr">
        <is>
          <t>榉木柔光床-1.8米</t>
        </is>
      </c>
      <c r="M121" t="n">
        <v>1</v>
      </c>
      <c r="O121" t="inlineStr"/>
      <c r="P121" t="inlineStr"/>
      <c r="R121">
        <f>IFERROR(SUMPRODUCT(('2-定价总表'!$A$3:$A$493="PPS"&amp;MID(I121,2,99))*('2-定价总表'!$C$3:$C$493=K121)*('2-定价总表'!$T$3:$T$493))*IF(M121="",1,M121),"")</f>
        <v/>
      </c>
      <c r="AB121">
        <f>SUM(S121:AA121)</f>
        <v/>
      </c>
      <c r="AC121" t="inlineStr">
        <is>
          <t>3257.59</t>
        </is>
      </c>
      <c r="AD121">
        <f>AC121*0.006</f>
        <v/>
      </c>
      <c r="AE121">
        <f>AC121*0.02</f>
        <v/>
      </c>
      <c r="AF121">
        <f>AC121-AD121-AE121</f>
        <v/>
      </c>
      <c r="AI121">
        <f>SUM(AG121:AH121)</f>
        <v/>
      </c>
      <c r="AJ121">
        <f>AF121-AB121+AI121</f>
        <v/>
      </c>
      <c r="AK121">
        <f>IF(C121="是","杭州","江西工厂")</f>
        <v/>
      </c>
      <c r="AL121" t="inlineStr">
        <is>
          <t>买家已付款,等待卖家发货</t>
        </is>
      </c>
      <c r="AM121" t="inlineStr">
        <is>
          <t>待匹配</t>
        </is>
      </c>
      <c r="AN121" t="inlineStr">
        <is>
          <t>没有申请退款</t>
        </is>
      </c>
      <c r="AO121" t="inlineStr">
        <is>
          <t>无退款申请</t>
        </is>
      </c>
      <c r="AR121" t="inlineStr">
        <is>
          <t>⚠️ 无商家编码,产品编码待补</t>
        </is>
      </c>
    </row>
    <row r="122">
      <c r="A122" t="inlineStr">
        <is>
          <t>淘宝</t>
        </is>
      </c>
      <c r="B122" t="inlineStr">
        <is>
          <t>5116831308695006739</t>
        </is>
      </c>
      <c r="D122" s="182" t="n">
        <v>46163</v>
      </c>
      <c r="G122" t="inlineStr"/>
      <c r="I122" t="inlineStr"/>
      <c r="J122" t="inlineStr">
        <is>
          <t>畔色全实木原木德国榉木极简床头柜家用卧室床边柜北欧白色收纳柜</t>
        </is>
      </c>
      <c r="K122" t="inlineStr">
        <is>
          <t>榉木床头柜-窄款</t>
        </is>
      </c>
      <c r="M122" t="n">
        <v>1</v>
      </c>
      <c r="O122" t="inlineStr"/>
      <c r="P122" t="inlineStr"/>
      <c r="R122">
        <f>IFERROR(SUMPRODUCT(('2-定价总表'!$A$3:$A$493="PPS"&amp;MID(I122,2,99))*('2-定价总表'!$C$3:$C$493=K122)*('2-定价总表'!$T$3:$T$493))*IF(M122="",1,M122),"")</f>
        <v/>
      </c>
      <c r="AB122">
        <f>SUM(S122:AA122)</f>
        <v/>
      </c>
      <c r="AC122" t="inlineStr"/>
      <c r="AD122">
        <f>AC122*0.006</f>
        <v/>
      </c>
      <c r="AE122">
        <f>AC122*0.02</f>
        <v/>
      </c>
      <c r="AF122">
        <f>AC122-AD122-AE122</f>
        <v/>
      </c>
      <c r="AI122">
        <f>SUM(AG122:AH122)</f>
        <v/>
      </c>
      <c r="AJ122">
        <f>AF122-AB122+AI122</f>
        <v/>
      </c>
      <c r="AK122">
        <f>IF(C122="是","杭州","江西工厂")</f>
        <v/>
      </c>
      <c r="AL122" t="inlineStr">
        <is>
          <t>交易关闭</t>
        </is>
      </c>
      <c r="AM122" t="inlineStr">
        <is>
          <t>待匹配</t>
        </is>
      </c>
      <c r="AN122" t="inlineStr">
        <is>
          <t>没有申请退款</t>
        </is>
      </c>
      <c r="AO122" t="inlineStr">
        <is>
          <t>无退款申请</t>
        </is>
      </c>
      <c r="AR122" t="inlineStr">
        <is>
          <t>⚠️ 无商家编码,产品编码待补</t>
        </is>
      </c>
    </row>
    <row r="123">
      <c r="A123" t="inlineStr">
        <is>
          <t>淘宝</t>
        </is>
      </c>
      <c r="B123" t="inlineStr">
        <is>
          <t>5116831308695006739</t>
        </is>
      </c>
      <c r="D123" s="182" t="n">
        <v>46163</v>
      </c>
      <c r="G123" t="inlineStr"/>
      <c r="I123" t="inlineStr"/>
      <c r="J123" t="inlineStr">
        <is>
          <t>畔色日式悬浮床榉木布艺床主卧地台奶油风实木双人床实木原木床</t>
        </is>
      </c>
      <c r="K123" t="inlineStr">
        <is>
          <t>榉木大板床-无灯-1.8米</t>
        </is>
      </c>
      <c r="M123" t="n">
        <v>1</v>
      </c>
      <c r="O123" t="inlineStr"/>
      <c r="P123" t="inlineStr"/>
      <c r="R123">
        <f>IFERROR(SUMPRODUCT(('2-定价总表'!$A$3:$A$493="PPS"&amp;MID(I123,2,99))*('2-定价总表'!$C$3:$C$493=K123)*('2-定价总表'!$T$3:$T$493))*IF(M123="",1,M123),"")</f>
        <v/>
      </c>
      <c r="AB123">
        <f>SUM(S123:AA123)</f>
        <v/>
      </c>
      <c r="AC123" t="inlineStr"/>
      <c r="AD123">
        <f>AC123*0.006</f>
        <v/>
      </c>
      <c r="AE123">
        <f>AC123*0.02</f>
        <v/>
      </c>
      <c r="AF123">
        <f>AC123-AD123-AE123</f>
        <v/>
      </c>
      <c r="AI123">
        <f>SUM(AG123:AH123)</f>
        <v/>
      </c>
      <c r="AJ123">
        <f>AF123-AB123+AI123</f>
        <v/>
      </c>
      <c r="AK123">
        <f>IF(C123="是","杭州","江西工厂")</f>
        <v/>
      </c>
      <c r="AL123" t="inlineStr">
        <is>
          <t>交易关闭</t>
        </is>
      </c>
      <c r="AM123" t="inlineStr">
        <is>
          <t>待匹配</t>
        </is>
      </c>
      <c r="AN123" t="inlineStr">
        <is>
          <t>没有申请退款</t>
        </is>
      </c>
      <c r="AO123" t="inlineStr">
        <is>
          <t>无退款申请</t>
        </is>
      </c>
      <c r="AR123" t="inlineStr">
        <is>
          <t>⚠️ 无商家编码,产品编码待补</t>
        </is>
      </c>
    </row>
    <row r="124">
      <c r="A124" t="inlineStr">
        <is>
          <t>淘宝</t>
        </is>
      </c>
      <c r="B124" t="inlineStr">
        <is>
          <t>5116623878083002325</t>
        </is>
      </c>
      <c r="D124" s="182" t="n">
        <v>46162</v>
      </c>
      <c r="G124" t="inlineStr">
        <is>
          <t>湖南省 永州市 冷水滩区 珊瑚街道*********************</t>
        </is>
      </c>
      <c r="I124" t="inlineStr">
        <is>
          <t>P23210020201</t>
        </is>
      </c>
      <c r="J124" t="inlineStr">
        <is>
          <t>畔色 岩板实木餐桌日式简约长方形榉木书桌家用饭桌原木小户型桌</t>
        </is>
      </c>
      <c r="K124" t="inlineStr">
        <is>
          <t>配置岩板（联系客服）</t>
        </is>
      </c>
      <c r="M124" t="n">
        <v>1</v>
      </c>
      <c r="O124" t="inlineStr"/>
      <c r="P124" t="inlineStr"/>
      <c r="R124">
        <f>IFERROR(SUMPRODUCT(('2-定价总表'!$A$3:$A$493="PPS"&amp;MID(I124,2,99))*('2-定价总表'!$C$3:$C$493=K124)*('2-定价总表'!$T$3:$T$493))*IF(M124="",1,M124),"")</f>
        <v/>
      </c>
      <c r="AB124">
        <f>SUM(S124:AA124)</f>
        <v/>
      </c>
      <c r="AC124" t="inlineStr">
        <is>
          <t>454.08</t>
        </is>
      </c>
      <c r="AD124">
        <f>AC124*0.006</f>
        <v/>
      </c>
      <c r="AE124">
        <f>AC124*0.02</f>
        <v/>
      </c>
      <c r="AF124">
        <f>AC124-AD124-AE124</f>
        <v/>
      </c>
      <c r="AI124">
        <f>SUM(AG124:AH124)</f>
        <v/>
      </c>
      <c r="AJ124">
        <f>AF124-AB124+AI124</f>
        <v/>
      </c>
      <c r="AK124">
        <f>IF(C124="是","杭州","江西工厂")</f>
        <v/>
      </c>
      <c r="AL124" t="inlineStr">
        <is>
          <t>交易关闭</t>
        </is>
      </c>
      <c r="AM124" t="inlineStr">
        <is>
          <t>待匹配</t>
        </is>
      </c>
      <c r="AN124" t="inlineStr">
        <is>
          <t>退款成功</t>
        </is>
      </c>
      <c r="AO124" t="inlineStr">
        <is>
          <t>454.08</t>
        </is>
      </c>
      <c r="AR124" t="inlineStr">
        <is>
          <t>✓</t>
        </is>
      </c>
    </row>
    <row r="125">
      <c r="A125" t="inlineStr">
        <is>
          <t>淘宝</t>
        </is>
      </c>
      <c r="B125" t="inlineStr">
        <is>
          <t>3303225445918016859</t>
        </is>
      </c>
      <c r="D125" s="182" t="n">
        <v>46162</v>
      </c>
      <c r="E125" t="inlineStr">
        <is>
          <t>谢璐蕖</t>
        </is>
      </c>
      <c r="F125" t="inlineStr">
        <is>
          <t>18426205457-9392</t>
        </is>
      </c>
      <c r="G125" t="inlineStr">
        <is>
          <t>四川省 成都市 青羊区 蔡桥街道中国铁建青羊樾府(建设中)20栋1单元1002(000000)</t>
        </is>
      </c>
      <c r="I125" t="inlineStr"/>
      <c r="J125" t="inlineStr">
        <is>
          <t>畔色全实木原木德国榉木极简床头柜家用卧室床边柜北欧白色收纳柜</t>
        </is>
      </c>
      <c r="K125" t="inlineStr">
        <is>
          <t>榉木床头柜-标准</t>
        </is>
      </c>
      <c r="M125" t="n">
        <v>1</v>
      </c>
      <c r="O125" t="inlineStr"/>
      <c r="P125" t="inlineStr"/>
      <c r="R125">
        <f>IFERROR(SUMPRODUCT(('2-定价总表'!$A$3:$A$493="PPS"&amp;MID(I125,2,99))*('2-定价总表'!$C$3:$C$493=K125)*('2-定价总表'!$T$3:$T$493))*IF(M125="",1,M125),"")</f>
        <v/>
      </c>
      <c r="AB125">
        <f>SUM(S125:AA125)</f>
        <v/>
      </c>
      <c r="AC125" t="inlineStr">
        <is>
          <t>1049.90</t>
        </is>
      </c>
      <c r="AD125">
        <f>AC125*0.006</f>
        <v/>
      </c>
      <c r="AE125">
        <f>AC125*0.02</f>
        <v/>
      </c>
      <c r="AF125">
        <f>AC125-AD125-AE125</f>
        <v/>
      </c>
      <c r="AI125">
        <f>SUM(AG125:AH125)</f>
        <v/>
      </c>
      <c r="AJ125">
        <f>AF125-AB125+AI125</f>
        <v/>
      </c>
      <c r="AK125">
        <f>IF(C125="是","杭州","江西工厂")</f>
        <v/>
      </c>
      <c r="AL125" t="inlineStr">
        <is>
          <t>买家已付款,等待卖家发货</t>
        </is>
      </c>
      <c r="AM125" t="inlineStr">
        <is>
          <t>待匹配</t>
        </is>
      </c>
      <c r="AN125" t="inlineStr">
        <is>
          <t>没有申请退款</t>
        </is>
      </c>
      <c r="AO125" t="inlineStr">
        <is>
          <t>无退款申请</t>
        </is>
      </c>
      <c r="AR125" t="inlineStr">
        <is>
          <t>⚠️ 无商家编码,产品编码待补</t>
        </is>
      </c>
    </row>
    <row r="126">
      <c r="A126" t="inlineStr">
        <is>
          <t>淘宝</t>
        </is>
      </c>
      <c r="B126" t="inlineStr">
        <is>
          <t>3302739374533006569</t>
        </is>
      </c>
      <c r="D126" s="182" t="n">
        <v>46162</v>
      </c>
      <c r="G126" t="inlineStr"/>
      <c r="I126" t="inlineStr"/>
      <c r="J126" t="inlineStr">
        <is>
          <t>畔色实木北欧樱桃木岩板餐桌小户型大板桌家用餐厅饭桌餐桌椅组合</t>
        </is>
      </c>
      <c r="K126" t="inlineStr">
        <is>
          <t>岩曜黑 长1400*宽850mm</t>
        </is>
      </c>
      <c r="M126" t="n">
        <v>1</v>
      </c>
      <c r="O126" t="inlineStr"/>
      <c r="P126" t="inlineStr"/>
      <c r="R126">
        <f>IFERROR(SUMPRODUCT(('2-定价总表'!$A$3:$A$493="PPS"&amp;MID(I126,2,99))*('2-定价总表'!$C$3:$C$493=K126)*('2-定价总表'!$T$3:$T$493))*IF(M126="",1,M126),"")</f>
        <v/>
      </c>
      <c r="AB126">
        <f>SUM(S126:AA126)</f>
        <v/>
      </c>
      <c r="AC126" t="inlineStr"/>
      <c r="AD126">
        <f>AC126*0.006</f>
        <v/>
      </c>
      <c r="AE126">
        <f>AC126*0.02</f>
        <v/>
      </c>
      <c r="AF126">
        <f>AC126-AD126-AE126</f>
        <v/>
      </c>
      <c r="AI126">
        <f>SUM(AG126:AH126)</f>
        <v/>
      </c>
      <c r="AJ126">
        <f>AF126-AB126+AI126</f>
        <v/>
      </c>
      <c r="AK126">
        <f>IF(C126="是","杭州","江西工厂")</f>
        <v/>
      </c>
      <c r="AL126" t="inlineStr">
        <is>
          <t>交易关闭</t>
        </is>
      </c>
      <c r="AM126" t="inlineStr">
        <is>
          <t>待匹配</t>
        </is>
      </c>
      <c r="AN126" t="inlineStr">
        <is>
          <t>没有申请退款</t>
        </is>
      </c>
      <c r="AO126" t="inlineStr">
        <is>
          <t>无退款申请</t>
        </is>
      </c>
      <c r="AR126" t="inlineStr">
        <is>
          <t>⚠️ 无商家编码,产品编码待补</t>
        </is>
      </c>
    </row>
    <row r="127">
      <c r="A127" t="inlineStr">
        <is>
          <t>淘宝</t>
        </is>
      </c>
      <c r="B127" t="inlineStr">
        <is>
          <t>5116532870128006314</t>
        </is>
      </c>
      <c r="D127" s="182" t="n">
        <v>46162</v>
      </c>
      <c r="G127" t="inlineStr">
        <is>
          <t>广东省 广州市 天河区 前进街道******************</t>
        </is>
      </c>
      <c r="I127" t="inlineStr">
        <is>
          <t>P23250050202</t>
        </is>
      </c>
      <c r="J127" t="inlineStr">
        <is>
          <t>畔色实木岩板餐边柜樱桃木收纳储物柜北欧酒柜置物柜餐桌一体靠墙</t>
        </is>
      </c>
      <c r="K127" t="inlineStr">
        <is>
          <t>定制尺寸</t>
        </is>
      </c>
      <c r="M127" t="n">
        <v>1</v>
      </c>
      <c r="O127" t="inlineStr">
        <is>
          <t>圆通速递</t>
        </is>
      </c>
      <c r="P127" t="inlineStr">
        <is>
          <t>YT2547409606314</t>
        </is>
      </c>
      <c r="R127">
        <f>IFERROR(SUMPRODUCT(('2-定价总表'!$A$3:$A$493="PPS"&amp;MID(I127,2,99))*('2-定价总表'!$C$3:$C$493=K127)*('2-定价总表'!$T$3:$T$493))*IF(M127="",1,M127),"")</f>
        <v/>
      </c>
      <c r="AB127">
        <f>SUM(S127:AA127)</f>
        <v/>
      </c>
      <c r="AC127" t="inlineStr">
        <is>
          <t>20.00</t>
        </is>
      </c>
      <c r="AD127">
        <f>AC127*0.006</f>
        <v/>
      </c>
      <c r="AE127">
        <f>AC127*0.02</f>
        <v/>
      </c>
      <c r="AF127">
        <f>AC127-AD127-AE127</f>
        <v/>
      </c>
      <c r="AI127">
        <f>SUM(AG127:AH127)</f>
        <v/>
      </c>
      <c r="AJ127">
        <f>AF127-AB127+AI127</f>
        <v/>
      </c>
      <c r="AK127">
        <f>IF(C127="是","杭州","江西工厂")</f>
        <v/>
      </c>
      <c r="AL127" t="inlineStr">
        <is>
          <t>交易成功</t>
        </is>
      </c>
      <c r="AM127" t="inlineStr">
        <is>
          <t>待匹配</t>
        </is>
      </c>
      <c r="AN127" t="inlineStr">
        <is>
          <t>没有申请退款</t>
        </is>
      </c>
      <c r="AO127" t="inlineStr">
        <is>
          <t>无退款申请</t>
        </is>
      </c>
      <c r="AR127" t="inlineStr">
        <is>
          <t>✓</t>
        </is>
      </c>
    </row>
    <row r="128">
      <c r="A128" t="inlineStr">
        <is>
          <t>淘宝</t>
        </is>
      </c>
      <c r="B128" t="inlineStr">
        <is>
          <t>3303181201024010780</t>
        </is>
      </c>
      <c r="D128" s="182" t="n">
        <v>46162</v>
      </c>
      <c r="G128" t="inlineStr">
        <is>
          <t>河南省 平顶山市 新华区 西高皇街**************************</t>
        </is>
      </c>
      <c r="I128" t="inlineStr">
        <is>
          <t>P23780020201</t>
        </is>
      </c>
      <c r="J128" t="inlineStr">
        <is>
          <t>畔色实木中岛台北欧餐桌日式可伸缩小户型一体吧台岩板储物餐边柜</t>
        </is>
      </c>
      <c r="K128" t="inlineStr">
        <is>
          <t>黑胡桃木材质定制咨询</t>
        </is>
      </c>
      <c r="M128" t="n">
        <v>1</v>
      </c>
      <c r="O128" t="inlineStr">
        <is>
          <t>圆通速递</t>
        </is>
      </c>
      <c r="P128" t="inlineStr">
        <is>
          <t>YT2542368060287</t>
        </is>
      </c>
      <c r="R128">
        <f>IFERROR(SUMPRODUCT(('2-定价总表'!$A$3:$A$493="PPS"&amp;MID(I128,2,99))*('2-定价总表'!$C$3:$C$493=K128)*('2-定价总表'!$T$3:$T$493))*IF(M128="",1,M128),"")</f>
        <v/>
      </c>
      <c r="AB128">
        <f>SUM(S128:AA128)</f>
        <v/>
      </c>
      <c r="AC128" t="inlineStr">
        <is>
          <t>19.00</t>
        </is>
      </c>
      <c r="AD128">
        <f>AC128*0.006</f>
        <v/>
      </c>
      <c r="AE128">
        <f>AC128*0.02</f>
        <v/>
      </c>
      <c r="AF128">
        <f>AC128-AD128-AE128</f>
        <v/>
      </c>
      <c r="AI128">
        <f>SUM(AG128:AH128)</f>
        <v/>
      </c>
      <c r="AJ128">
        <f>AF128-AB128+AI128</f>
        <v/>
      </c>
      <c r="AK128">
        <f>IF(C128="是","杭州","江西工厂")</f>
        <v/>
      </c>
      <c r="AL128" t="inlineStr">
        <is>
          <t>卖家已发货，等待买家确认</t>
        </is>
      </c>
      <c r="AM128" t="inlineStr">
        <is>
          <t>待匹配</t>
        </is>
      </c>
      <c r="AN128" t="inlineStr">
        <is>
          <t>没有申请退款</t>
        </is>
      </c>
      <c r="AO128" t="inlineStr">
        <is>
          <t>无退款申请</t>
        </is>
      </c>
      <c r="AR128" t="inlineStr">
        <is>
          <t>✓</t>
        </is>
      </c>
    </row>
    <row r="129">
      <c r="A129" t="inlineStr">
        <is>
          <t>淘宝</t>
        </is>
      </c>
      <c r="B129" t="inlineStr">
        <is>
          <t>3303181201024010780</t>
        </is>
      </c>
      <c r="D129" s="182" t="n">
        <v>46162</v>
      </c>
      <c r="G129" t="inlineStr">
        <is>
          <t>河南省 平顶山市 新华区 西高皇街**************************</t>
        </is>
      </c>
      <c r="I129" t="inlineStr"/>
      <c r="J129" t="inlineStr">
        <is>
          <t>商家安装 商家安装</t>
        </is>
      </c>
      <c r="K129" t="inlineStr">
        <is>
          <t>商家安装</t>
        </is>
      </c>
      <c r="M129" t="n">
        <v>1</v>
      </c>
      <c r="O129" t="inlineStr">
        <is>
          <t>圆通速递</t>
        </is>
      </c>
      <c r="P129" t="inlineStr">
        <is>
          <t>YT2542368060287</t>
        </is>
      </c>
      <c r="R129">
        <f>IFERROR(SUMPRODUCT(('2-定价总表'!$A$3:$A$493="PPS"&amp;MID(I129,2,99))*('2-定价总表'!$C$3:$C$493=K129)*('2-定价总表'!$T$3:$T$493))*IF(M129="",1,M129),"")</f>
        <v/>
      </c>
      <c r="AB129">
        <f>SUM(S129:AA129)</f>
        <v/>
      </c>
      <c r="AC129" t="inlineStr">
        <is>
          <t>0.00</t>
        </is>
      </c>
      <c r="AD129">
        <f>AC129*0.006</f>
        <v/>
      </c>
      <c r="AE129">
        <f>AC129*0.02</f>
        <v/>
      </c>
      <c r="AF129">
        <f>AC129-AD129-AE129</f>
        <v/>
      </c>
      <c r="AI129">
        <f>SUM(AG129:AH129)</f>
        <v/>
      </c>
      <c r="AJ129">
        <f>AF129-AB129+AI129</f>
        <v/>
      </c>
      <c r="AK129">
        <f>IF(C129="是","杭州","江西工厂")</f>
        <v/>
      </c>
      <c r="AL129" t="inlineStr">
        <is>
          <t>卖家已发货，等待买家确认</t>
        </is>
      </c>
      <c r="AM129" t="inlineStr">
        <is>
          <t>待匹配</t>
        </is>
      </c>
      <c r="AN129" t="inlineStr">
        <is>
          <t>没有申请退款</t>
        </is>
      </c>
      <c r="AO129" t="inlineStr">
        <is>
          <t>无退款申请</t>
        </is>
      </c>
      <c r="AR129" t="inlineStr">
        <is>
          <t>⚠️ 无商家编码,产品编码待补</t>
        </is>
      </c>
    </row>
    <row r="130">
      <c r="A130" t="inlineStr">
        <is>
          <t>淘宝</t>
        </is>
      </c>
      <c r="B130" t="inlineStr">
        <is>
          <t>3303154957287021096</t>
        </is>
      </c>
      <c r="D130" s="182" t="n">
        <v>46162</v>
      </c>
      <c r="G130" t="inlineStr">
        <is>
          <t>广东省 潮州市 潮安区 庵埠镇文*******************</t>
        </is>
      </c>
      <c r="I130" t="inlineStr">
        <is>
          <t>P23250050202</t>
        </is>
      </c>
      <c r="J130" t="inlineStr">
        <is>
          <t>畔色实木岩板餐边柜樱桃木收纳储物柜北欧酒柜置物柜餐桌一体靠墙</t>
        </is>
      </c>
      <c r="K130" t="inlineStr">
        <is>
          <t>定制尺寸</t>
        </is>
      </c>
      <c r="M130" t="n">
        <v>1</v>
      </c>
      <c r="O130" t="inlineStr">
        <is>
          <t>圆通速递</t>
        </is>
      </c>
      <c r="P130" t="inlineStr">
        <is>
          <t>YT2547409598666</t>
        </is>
      </c>
      <c r="R130">
        <f>IFERROR(SUMPRODUCT(('2-定价总表'!$A$3:$A$493="PPS"&amp;MID(I130,2,99))*('2-定价总表'!$C$3:$C$493=K130)*('2-定价总表'!$T$3:$T$493))*IF(M130="",1,M130),"")</f>
        <v/>
      </c>
      <c r="AB130">
        <f>SUM(S130:AA130)</f>
        <v/>
      </c>
      <c r="AC130" t="inlineStr">
        <is>
          <t>20.00</t>
        </is>
      </c>
      <c r="AD130">
        <f>AC130*0.006</f>
        <v/>
      </c>
      <c r="AE130">
        <f>AC130*0.02</f>
        <v/>
      </c>
      <c r="AF130">
        <f>AC130-AD130-AE130</f>
        <v/>
      </c>
      <c r="AI130">
        <f>SUM(AG130:AH130)</f>
        <v/>
      </c>
      <c r="AJ130">
        <f>AF130-AB130+AI130</f>
        <v/>
      </c>
      <c r="AK130">
        <f>IF(C130="是","杭州","江西工厂")</f>
        <v/>
      </c>
      <c r="AL130" t="inlineStr">
        <is>
          <t>卖家已发货，等待买家确认</t>
        </is>
      </c>
      <c r="AM130" t="inlineStr">
        <is>
          <t>待匹配</t>
        </is>
      </c>
      <c r="AN130" t="inlineStr">
        <is>
          <t>没有申请退款</t>
        </is>
      </c>
      <c r="AO130" t="inlineStr">
        <is>
          <t>无退款申请</t>
        </is>
      </c>
      <c r="AR130" t="inlineStr">
        <is>
          <t>✓</t>
        </is>
      </c>
    </row>
    <row r="131">
      <c r="A131" t="inlineStr">
        <is>
          <t>淘宝</t>
        </is>
      </c>
      <c r="B131" t="inlineStr">
        <is>
          <t>5116721904738033030</t>
        </is>
      </c>
      <c r="D131" s="182" t="n">
        <v>46162</v>
      </c>
      <c r="G131" t="inlineStr"/>
      <c r="I131" t="inlineStr"/>
      <c r="J131" t="inlineStr">
        <is>
          <t>畔色北欧日式现代侘寂轻奢实木软包床黑胡桃木1.8米主卧双人床</t>
        </is>
      </c>
      <c r="K131" t="inlineStr">
        <is>
          <t>黑胡桃木静音床-1.8米</t>
        </is>
      </c>
      <c r="M131" t="n">
        <v>1</v>
      </c>
      <c r="O131" t="inlineStr"/>
      <c r="P131" t="inlineStr"/>
      <c r="R131">
        <f>IFERROR(SUMPRODUCT(('2-定价总表'!$A$3:$A$493="PPS"&amp;MID(I131,2,99))*('2-定价总表'!$C$3:$C$493=K131)*('2-定价总表'!$T$3:$T$493))*IF(M131="",1,M131),"")</f>
        <v/>
      </c>
      <c r="AB131">
        <f>SUM(S131:AA131)</f>
        <v/>
      </c>
      <c r="AC131" t="inlineStr"/>
      <c r="AD131">
        <f>AC131*0.006</f>
        <v/>
      </c>
      <c r="AE131">
        <f>AC131*0.02</f>
        <v/>
      </c>
      <c r="AF131">
        <f>AC131-AD131-AE131</f>
        <v/>
      </c>
      <c r="AI131">
        <f>SUM(AG131:AH131)</f>
        <v/>
      </c>
      <c r="AJ131">
        <f>AF131-AB131+AI131</f>
        <v/>
      </c>
      <c r="AK131">
        <f>IF(C131="是","杭州","江西工厂")</f>
        <v/>
      </c>
      <c r="AL131" t="inlineStr">
        <is>
          <t>交易关闭</t>
        </is>
      </c>
      <c r="AM131" t="inlineStr">
        <is>
          <t>待匹配</t>
        </is>
      </c>
      <c r="AN131" t="inlineStr">
        <is>
          <t>没有申请退款</t>
        </is>
      </c>
      <c r="AO131" t="inlineStr">
        <is>
          <t>无退款申请</t>
        </is>
      </c>
      <c r="AR131" t="inlineStr">
        <is>
          <t>⚠️ 无商家编码,产品编码待补</t>
        </is>
      </c>
    </row>
    <row r="132">
      <c r="A132" t="inlineStr">
        <is>
          <t>淘宝</t>
        </is>
      </c>
      <c r="B132" t="inlineStr">
        <is>
          <t>5116422026500016320</t>
        </is>
      </c>
      <c r="D132" s="182" t="n">
        <v>46162</v>
      </c>
      <c r="G132" t="inlineStr"/>
      <c r="I132" t="inlineStr"/>
      <c r="J132" t="inlineStr">
        <is>
          <t>畔色北美黑胡桃木餐边柜靠墙一体实木岩板高酒柜收纳储物橱柜</t>
        </is>
      </c>
      <c r="K132" t="inlineStr">
        <is>
          <t>曜黑餐边柜-整柜-2.1米</t>
        </is>
      </c>
      <c r="M132" t="n">
        <v>1</v>
      </c>
      <c r="O132" t="inlineStr"/>
      <c r="P132" t="inlineStr"/>
      <c r="R132">
        <f>IFERROR(SUMPRODUCT(('2-定价总表'!$A$3:$A$493="PPS"&amp;MID(I132,2,99))*('2-定价总表'!$C$3:$C$493=K132)*('2-定价总表'!$T$3:$T$493))*IF(M132="",1,M132),"")</f>
        <v/>
      </c>
      <c r="AB132">
        <f>SUM(S132:AA132)</f>
        <v/>
      </c>
      <c r="AC132" t="inlineStr"/>
      <c r="AD132">
        <f>AC132*0.006</f>
        <v/>
      </c>
      <c r="AE132">
        <f>AC132*0.02</f>
        <v/>
      </c>
      <c r="AF132">
        <f>AC132-AD132-AE132</f>
        <v/>
      </c>
      <c r="AI132">
        <f>SUM(AG132:AH132)</f>
        <v/>
      </c>
      <c r="AJ132">
        <f>AF132-AB132+AI132</f>
        <v/>
      </c>
      <c r="AK132">
        <f>IF(C132="是","杭州","江西工厂")</f>
        <v/>
      </c>
      <c r="AL132" t="inlineStr">
        <is>
          <t>交易关闭</t>
        </is>
      </c>
      <c r="AM132" t="inlineStr">
        <is>
          <t>待匹配</t>
        </is>
      </c>
      <c r="AN132" t="inlineStr">
        <is>
          <t>没有申请退款</t>
        </is>
      </c>
      <c r="AO132" t="inlineStr">
        <is>
          <t>无退款申请</t>
        </is>
      </c>
      <c r="AR132" t="inlineStr">
        <is>
          <t>⚠️ 无商家编码,产品编码待补</t>
        </is>
      </c>
    </row>
    <row r="133">
      <c r="A133" t="inlineStr">
        <is>
          <t>淘宝</t>
        </is>
      </c>
      <c r="B133" t="inlineStr">
        <is>
          <t>5116217511782011506</t>
        </is>
      </c>
      <c r="D133" s="182" t="n">
        <v>46162</v>
      </c>
      <c r="E133" t="inlineStr">
        <is>
          <t>任艳蕊</t>
        </is>
      </c>
      <c r="F133" t="inlineStr">
        <is>
          <t>17844719302-2332</t>
        </is>
      </c>
      <c r="G133" t="inlineStr">
        <is>
          <t>四川省 成都市 金牛区 天回镇街道幸福桥TOD幸福拾光二期1-701(000000)</t>
        </is>
      </c>
      <c r="I133" t="inlineStr">
        <is>
          <t>P23210020201</t>
        </is>
      </c>
      <c r="J133" t="inlineStr">
        <is>
          <t>畔色 岩板实木餐桌日式简约长方形榉木书桌家用饭桌原木小户型桌</t>
        </is>
      </c>
      <c r="K133" t="inlineStr">
        <is>
          <t>其他材质定制咨询</t>
        </is>
      </c>
      <c r="M133" t="n">
        <v>4</v>
      </c>
      <c r="O133" t="inlineStr"/>
      <c r="P133" t="inlineStr"/>
      <c r="R133">
        <f>IFERROR(SUMPRODUCT(('2-定价总表'!$A$3:$A$493="PPS"&amp;MID(I133,2,99))*('2-定价总表'!$C$3:$C$493=K133)*('2-定价总表'!$T$3:$T$493))*IF(M133="",1,M133),"")</f>
        <v/>
      </c>
      <c r="AB133">
        <f>SUM(S133:AA133)</f>
        <v/>
      </c>
      <c r="AC133" t="inlineStr">
        <is>
          <t>3488.04</t>
        </is>
      </c>
      <c r="AD133">
        <f>AC133*0.006</f>
        <v/>
      </c>
      <c r="AE133">
        <f>AC133*0.02</f>
        <v/>
      </c>
      <c r="AF133">
        <f>AC133-AD133-AE133</f>
        <v/>
      </c>
      <c r="AI133">
        <f>SUM(AG133:AH133)</f>
        <v/>
      </c>
      <c r="AJ133">
        <f>AF133-AB133+AI133</f>
        <v/>
      </c>
      <c r="AK133">
        <f>IF(C133="是","杭州","江西工厂")</f>
        <v/>
      </c>
      <c r="AL133" t="inlineStr">
        <is>
          <t>买家已付款,等待卖家发货</t>
        </is>
      </c>
      <c r="AM133" t="inlineStr">
        <is>
          <t>待匹配</t>
        </is>
      </c>
      <c r="AN133" t="inlineStr">
        <is>
          <t>没有申请退款</t>
        </is>
      </c>
      <c r="AO133" t="inlineStr">
        <is>
          <t>无退款申请</t>
        </is>
      </c>
      <c r="AR133" t="inlineStr">
        <is>
          <t>✓</t>
        </is>
      </c>
    </row>
    <row r="134">
      <c r="A134" t="inlineStr">
        <is>
          <t>淘宝</t>
        </is>
      </c>
      <c r="B134" t="inlineStr">
        <is>
          <t>5116217187821057515</t>
        </is>
      </c>
      <c r="D134" s="182" t="n">
        <v>46162</v>
      </c>
      <c r="G134" t="inlineStr"/>
      <c r="I134" t="inlineStr">
        <is>
          <t>P23210020201</t>
        </is>
      </c>
      <c r="J134" t="inlineStr">
        <is>
          <t>畔色 岩板实木餐桌日式简约长方形榉木书桌家用饭桌原木小户型桌</t>
        </is>
      </c>
      <c r="K134" t="inlineStr">
        <is>
          <t>其他材质定制咨询</t>
        </is>
      </c>
      <c r="M134" t="n">
        <v>1</v>
      </c>
      <c r="O134" t="inlineStr"/>
      <c r="P134" t="inlineStr"/>
      <c r="R134">
        <f>IFERROR(SUMPRODUCT(('2-定价总表'!$A$3:$A$493="PPS"&amp;MID(I134,2,99))*('2-定价总表'!$C$3:$C$493=K134)*('2-定价总表'!$T$3:$T$493))*IF(M134="",1,M134),"")</f>
        <v/>
      </c>
      <c r="AB134">
        <f>SUM(S134:AA134)</f>
        <v/>
      </c>
      <c r="AC134" t="inlineStr"/>
      <c r="AD134">
        <f>AC134*0.006</f>
        <v/>
      </c>
      <c r="AE134">
        <f>AC134*0.02</f>
        <v/>
      </c>
      <c r="AF134">
        <f>AC134-AD134-AE134</f>
        <v/>
      </c>
      <c r="AI134">
        <f>SUM(AG134:AH134)</f>
        <v/>
      </c>
      <c r="AJ134">
        <f>AF134-AB134+AI134</f>
        <v/>
      </c>
      <c r="AK134">
        <f>IF(C134="是","杭州","江西工厂")</f>
        <v/>
      </c>
      <c r="AL134" t="inlineStr">
        <is>
          <t>交易关闭</t>
        </is>
      </c>
      <c r="AM134" t="inlineStr">
        <is>
          <t>待匹配</t>
        </is>
      </c>
      <c r="AN134" t="inlineStr">
        <is>
          <t>没有申请退款</t>
        </is>
      </c>
      <c r="AO134" t="inlineStr">
        <is>
          <t>无退款申请</t>
        </is>
      </c>
      <c r="AR134" t="inlineStr">
        <is>
          <t>✓</t>
        </is>
      </c>
    </row>
    <row r="135">
      <c r="A135" t="inlineStr">
        <is>
          <t>淘宝</t>
        </is>
      </c>
      <c r="B135" t="inlineStr">
        <is>
          <t>5116707505397002324</t>
        </is>
      </c>
      <c r="D135" s="182" t="n">
        <v>46162</v>
      </c>
      <c r="G135" t="inlineStr"/>
      <c r="I135" t="inlineStr">
        <is>
          <t>P23210020201</t>
        </is>
      </c>
      <c r="J135" t="inlineStr">
        <is>
          <t>畔色 岩板实木餐桌日式简约长方形榉木书桌家用饭桌原木小户型桌</t>
        </is>
      </c>
      <c r="K135" t="inlineStr">
        <is>
          <t>其他材质定制咨询</t>
        </is>
      </c>
      <c r="M135" t="n">
        <v>1</v>
      </c>
      <c r="O135" t="inlineStr"/>
      <c r="P135" t="inlineStr"/>
      <c r="R135">
        <f>IFERROR(SUMPRODUCT(('2-定价总表'!$A$3:$A$493="PPS"&amp;MID(I135,2,99))*('2-定价总表'!$C$3:$C$493=K135)*('2-定价总表'!$T$3:$T$493))*IF(M135="",1,M135),"")</f>
        <v/>
      </c>
      <c r="AB135">
        <f>SUM(S135:AA135)</f>
        <v/>
      </c>
      <c r="AC135" t="inlineStr"/>
      <c r="AD135">
        <f>AC135*0.006</f>
        <v/>
      </c>
      <c r="AE135">
        <f>AC135*0.02</f>
        <v/>
      </c>
      <c r="AF135">
        <f>AC135-AD135-AE135</f>
        <v/>
      </c>
      <c r="AI135">
        <f>SUM(AG135:AH135)</f>
        <v/>
      </c>
      <c r="AJ135">
        <f>AF135-AB135+AI135</f>
        <v/>
      </c>
      <c r="AK135">
        <f>IF(C135="是","杭州","江西工厂")</f>
        <v/>
      </c>
      <c r="AL135" t="inlineStr">
        <is>
          <t>交易关闭</t>
        </is>
      </c>
      <c r="AM135" t="inlineStr">
        <is>
          <t>待匹配</t>
        </is>
      </c>
      <c r="AN135" t="inlineStr">
        <is>
          <t>没有申请退款</t>
        </is>
      </c>
      <c r="AO135" t="inlineStr">
        <is>
          <t>无退款申请</t>
        </is>
      </c>
      <c r="AR135" t="inlineStr">
        <is>
          <t>✓</t>
        </is>
      </c>
    </row>
    <row r="136">
      <c r="A136" t="inlineStr">
        <is>
          <t>淘宝</t>
        </is>
      </c>
      <c r="B136" t="inlineStr">
        <is>
          <t>5116221147198085033</t>
        </is>
      </c>
      <c r="D136" s="182" t="n">
        <v>46162</v>
      </c>
      <c r="G136" t="inlineStr">
        <is>
          <t>上海 上海市 黄浦区 五里桥街**********************</t>
        </is>
      </c>
      <c r="I136" t="inlineStr">
        <is>
          <t>P23210020201</t>
        </is>
      </c>
      <c r="J136" t="inlineStr">
        <is>
          <t>畔色 岩板实木餐桌日式简约长方形榉木书桌家用饭桌原木小户型桌</t>
        </is>
      </c>
      <c r="K136" t="inlineStr">
        <is>
          <t>砂白色1.6米岩板餐桌</t>
        </is>
      </c>
      <c r="M136" t="n">
        <v>1</v>
      </c>
      <c r="O136" t="inlineStr">
        <is>
          <t>壹米滴答快运</t>
        </is>
      </c>
      <c r="P136" t="inlineStr">
        <is>
          <t>700910316761</t>
        </is>
      </c>
      <c r="R136">
        <f>IFERROR(SUMPRODUCT(('2-定价总表'!$A$3:$A$493="PPS"&amp;MID(I136,2,99))*('2-定价总表'!$C$3:$C$493=K136)*('2-定价总表'!$T$3:$T$493))*IF(M136="",1,M136),"")</f>
        <v/>
      </c>
      <c r="AB136">
        <f>SUM(S136:AA136)</f>
        <v/>
      </c>
      <c r="AC136" t="inlineStr">
        <is>
          <t>2716.05</t>
        </is>
      </c>
      <c r="AD136">
        <f>AC136*0.006</f>
        <v/>
      </c>
      <c r="AE136">
        <f>AC136*0.02</f>
        <v/>
      </c>
      <c r="AF136">
        <f>AC136-AD136-AE136</f>
        <v/>
      </c>
      <c r="AI136">
        <f>SUM(AG136:AH136)</f>
        <v/>
      </c>
      <c r="AJ136">
        <f>AF136-AB136+AI136</f>
        <v/>
      </c>
      <c r="AK136">
        <f>IF(C136="是","杭州","江西工厂")</f>
        <v/>
      </c>
      <c r="AL136" t="inlineStr">
        <is>
          <t>卖家已发货，等待买家确认</t>
        </is>
      </c>
      <c r="AM136" t="inlineStr">
        <is>
          <t>待匹配</t>
        </is>
      </c>
      <c r="AN136" t="inlineStr">
        <is>
          <t>退款成功</t>
        </is>
      </c>
      <c r="AO136" t="inlineStr">
        <is>
          <t>8.16</t>
        </is>
      </c>
      <c r="AR136" t="inlineStr">
        <is>
          <t>✓</t>
        </is>
      </c>
    </row>
    <row r="137">
      <c r="A137" t="inlineStr">
        <is>
          <t>淘宝</t>
        </is>
      </c>
      <c r="B137" t="inlineStr">
        <is>
          <t>5116419506766058205</t>
        </is>
      </c>
      <c r="D137" s="182" t="n">
        <v>46162</v>
      </c>
      <c r="G137" t="inlineStr">
        <is>
          <t>上海 上海市 浦东新区 三林镇天******************</t>
        </is>
      </c>
      <c r="I137" t="inlineStr">
        <is>
          <t>P23210020201</t>
        </is>
      </c>
      <c r="J137" t="inlineStr">
        <is>
          <t>畔色 岩板实木餐桌日式简约长方形榉木书桌家用饭桌原木小户型桌</t>
        </is>
      </c>
      <c r="K137" t="inlineStr">
        <is>
          <t>砂白色1.6米岩板餐桌</t>
        </is>
      </c>
      <c r="M137" t="n">
        <v>1</v>
      </c>
      <c r="O137" t="inlineStr"/>
      <c r="P137" t="inlineStr"/>
      <c r="R137">
        <f>IFERROR(SUMPRODUCT(('2-定价总表'!$A$3:$A$493="PPS"&amp;MID(I137,2,99))*('2-定价总表'!$C$3:$C$493=K137)*('2-定价总表'!$T$3:$T$493))*IF(M137="",1,M137),"")</f>
        <v/>
      </c>
      <c r="AB137">
        <f>SUM(S137:AA137)</f>
        <v/>
      </c>
      <c r="AC137" t="inlineStr">
        <is>
          <t>2716.05</t>
        </is>
      </c>
      <c r="AD137">
        <f>AC137*0.006</f>
        <v/>
      </c>
      <c r="AE137">
        <f>AC137*0.02</f>
        <v/>
      </c>
      <c r="AF137">
        <f>AC137-AD137-AE137</f>
        <v/>
      </c>
      <c r="AI137">
        <f>SUM(AG137:AH137)</f>
        <v/>
      </c>
      <c r="AJ137">
        <f>AF137-AB137+AI137</f>
        <v/>
      </c>
      <c r="AK137">
        <f>IF(C137="是","杭州","江西工厂")</f>
        <v/>
      </c>
      <c r="AL137" t="inlineStr">
        <is>
          <t>交易关闭</t>
        </is>
      </c>
      <c r="AM137" t="inlineStr">
        <is>
          <t>待匹配</t>
        </is>
      </c>
      <c r="AN137" t="inlineStr">
        <is>
          <t>退款成功</t>
        </is>
      </c>
      <c r="AO137" t="inlineStr">
        <is>
          <t>2716.05</t>
        </is>
      </c>
      <c r="AR137" t="inlineStr">
        <is>
          <t>✓</t>
        </is>
      </c>
    </row>
    <row r="138">
      <c r="A138" t="inlineStr">
        <is>
          <t>淘宝</t>
        </is>
      </c>
      <c r="B138" t="inlineStr">
        <is>
          <t>5116707433076121444</t>
        </is>
      </c>
      <c r="D138" s="182" t="n">
        <v>46162</v>
      </c>
      <c r="E138" t="inlineStr">
        <is>
          <t>张文韬</t>
        </is>
      </c>
      <c r="F138" t="inlineStr">
        <is>
          <t>18416769026-7345</t>
        </is>
      </c>
      <c r="G138" t="inlineStr">
        <is>
          <t>山东省 淄博市 张店区 四宝山街道恒大正承世家B3号楼一单元2702(255022)</t>
        </is>
      </c>
      <c r="I138" t="inlineStr"/>
      <c r="J138" t="inlineStr">
        <is>
          <t>畔色双人床高靠背软包床现代樱桃木北欧实木1.8米主卧悬浮实木床</t>
        </is>
      </c>
      <c r="K138" t="inlineStr">
        <is>
          <t>樱桃木齐边床-1.8米</t>
        </is>
      </c>
      <c r="M138" t="n">
        <v>1</v>
      </c>
      <c r="O138" t="inlineStr"/>
      <c r="P138" t="inlineStr"/>
      <c r="R138">
        <f>IFERROR(SUMPRODUCT(('2-定价总表'!$A$3:$A$493="PPS"&amp;MID(I138,2,99))*('2-定价总表'!$C$3:$C$493=K138)*('2-定价总表'!$T$3:$T$493))*IF(M138="",1,M138),"")</f>
        <v/>
      </c>
      <c r="AB138">
        <f>SUM(S138:AA138)</f>
        <v/>
      </c>
      <c r="AC138" t="inlineStr">
        <is>
          <t>3631.49</t>
        </is>
      </c>
      <c r="AD138">
        <f>AC138*0.006</f>
        <v/>
      </c>
      <c r="AE138">
        <f>AC138*0.02</f>
        <v/>
      </c>
      <c r="AF138">
        <f>AC138-AD138-AE138</f>
        <v/>
      </c>
      <c r="AI138">
        <f>SUM(AG138:AH138)</f>
        <v/>
      </c>
      <c r="AJ138">
        <f>AF138-AB138+AI138</f>
        <v/>
      </c>
      <c r="AK138">
        <f>IF(C138="是","杭州","江西工厂")</f>
        <v/>
      </c>
      <c r="AL138" t="inlineStr">
        <is>
          <t>买家已付款,等待卖家发货</t>
        </is>
      </c>
      <c r="AM138" t="inlineStr">
        <is>
          <t>待匹配</t>
        </is>
      </c>
      <c r="AN138" t="inlineStr">
        <is>
          <t>没有申请退款</t>
        </is>
      </c>
      <c r="AO138" t="inlineStr">
        <is>
          <t>无退款申请</t>
        </is>
      </c>
      <c r="AR138" t="inlineStr">
        <is>
          <t>⚠️ 无商家编码,产品编码待补</t>
        </is>
      </c>
    </row>
    <row r="139">
      <c r="A139" t="inlineStr">
        <is>
          <t>淘宝</t>
        </is>
      </c>
      <c r="B139" t="inlineStr">
        <is>
          <t>3303026473917092992</t>
        </is>
      </c>
      <c r="D139" s="182" t="n">
        <v>46161</v>
      </c>
      <c r="E139" t="inlineStr">
        <is>
          <t>鑫鑫</t>
        </is>
      </c>
      <c r="F139" t="inlineStr">
        <is>
          <t>18464601058-7477</t>
        </is>
      </c>
      <c r="G139" t="inlineStr">
        <is>
          <t>山东省 潍坊市 奎文区 东关街道弘阳奎文壹号9-1-1601（请送货上门，不要放超市，谢谢）(000000)</t>
        </is>
      </c>
      <c r="I139" t="inlineStr">
        <is>
          <t>P23210020201</t>
        </is>
      </c>
      <c r="J139" t="inlineStr">
        <is>
          <t>畔色 岩板实木餐桌日式简约长方形榉木书桌家用饭桌原木小户型桌</t>
        </is>
      </c>
      <c r="K139" t="inlineStr">
        <is>
          <t>砂白色1.6米岩板餐桌</t>
        </is>
      </c>
      <c r="M139" t="n">
        <v>1</v>
      </c>
      <c r="O139" t="inlineStr"/>
      <c r="P139" t="inlineStr"/>
      <c r="R139">
        <f>IFERROR(SUMPRODUCT(('2-定价总表'!$A$3:$A$493="PPS"&amp;MID(I139,2,99))*('2-定价总表'!$C$3:$C$493=K139)*('2-定价总表'!$T$3:$T$493))*IF(M139="",1,M139),"")</f>
        <v/>
      </c>
      <c r="AB139">
        <f>SUM(S139:AA139)</f>
        <v/>
      </c>
      <c r="AC139" t="inlineStr">
        <is>
          <t>2711.05</t>
        </is>
      </c>
      <c r="AD139">
        <f>AC139*0.006</f>
        <v/>
      </c>
      <c r="AE139">
        <f>AC139*0.02</f>
        <v/>
      </c>
      <c r="AF139">
        <f>AC139-AD139-AE139</f>
        <v/>
      </c>
      <c r="AI139">
        <f>SUM(AG139:AH139)</f>
        <v/>
      </c>
      <c r="AJ139">
        <f>AF139-AB139+AI139</f>
        <v/>
      </c>
      <c r="AK139">
        <f>IF(C139="是","杭州","江西工厂")</f>
        <v/>
      </c>
      <c r="AL139" t="inlineStr">
        <is>
          <t>买家已付款,等待卖家发货</t>
        </is>
      </c>
      <c r="AM139" t="inlineStr">
        <is>
          <t>待匹配</t>
        </is>
      </c>
      <c r="AN139" t="inlineStr">
        <is>
          <t>没有申请退款</t>
        </is>
      </c>
      <c r="AO139" t="inlineStr">
        <is>
          <t>无退款申请</t>
        </is>
      </c>
      <c r="AR139" t="inlineStr">
        <is>
          <t>✓</t>
        </is>
      </c>
    </row>
    <row r="140">
      <c r="A140" t="inlineStr">
        <is>
          <t>淘宝</t>
        </is>
      </c>
      <c r="B140" t="inlineStr">
        <is>
          <t>5116649833878009314</t>
        </is>
      </c>
      <c r="D140" s="182" t="n">
        <v>46161</v>
      </c>
      <c r="G140" t="inlineStr">
        <is>
          <t>江西省 上饶市 婺源县 紫阳镇茶***************</t>
        </is>
      </c>
      <c r="I140" t="inlineStr"/>
      <c r="J140" t="inlineStr">
        <is>
          <t>畔色实木北欧樱桃木岩板餐桌小户型大板桌家用餐厅饭桌餐桌椅组合</t>
        </is>
      </c>
      <c r="K140" t="inlineStr">
        <is>
          <t>尺寸定制</t>
        </is>
      </c>
      <c r="M140" t="n">
        <v>1</v>
      </c>
      <c r="O140" t="inlineStr">
        <is>
          <t>圆通速递</t>
        </is>
      </c>
      <c r="P140" t="inlineStr">
        <is>
          <t>YT2547294950275</t>
        </is>
      </c>
      <c r="R140">
        <f>IFERROR(SUMPRODUCT(('2-定价总表'!$A$3:$A$493="PPS"&amp;MID(I140,2,99))*('2-定价总表'!$C$3:$C$493=K140)*('2-定价总表'!$T$3:$T$493))*IF(M140="",1,M140),"")</f>
        <v/>
      </c>
      <c r="AB140">
        <f>SUM(S140:AA140)</f>
        <v/>
      </c>
      <c r="AC140" t="inlineStr">
        <is>
          <t>17.00</t>
        </is>
      </c>
      <c r="AD140">
        <f>AC140*0.006</f>
        <v/>
      </c>
      <c r="AE140">
        <f>AC140*0.02</f>
        <v/>
      </c>
      <c r="AF140">
        <f>AC140-AD140-AE140</f>
        <v/>
      </c>
      <c r="AI140">
        <f>SUM(AG140:AH140)</f>
        <v/>
      </c>
      <c r="AJ140">
        <f>AF140-AB140+AI140</f>
        <v/>
      </c>
      <c r="AK140">
        <f>IF(C140="是","杭州","江西工厂")</f>
        <v/>
      </c>
      <c r="AL140" t="inlineStr">
        <is>
          <t>卖家已发货，等待买家确认</t>
        </is>
      </c>
      <c r="AM140" t="inlineStr">
        <is>
          <t>待匹配</t>
        </is>
      </c>
      <c r="AN140" t="inlineStr">
        <is>
          <t>没有申请退款</t>
        </is>
      </c>
      <c r="AO140" t="inlineStr">
        <is>
          <t>无退款申请</t>
        </is>
      </c>
      <c r="AR140" t="inlineStr">
        <is>
          <t>⚠️ 无商家编码,产品编码待补</t>
        </is>
      </c>
    </row>
    <row r="141">
      <c r="A141" t="inlineStr">
        <is>
          <t>淘宝</t>
        </is>
      </c>
      <c r="B141" t="inlineStr">
        <is>
          <t>5116693213253011547</t>
        </is>
      </c>
      <c r="D141" s="182" t="n">
        <v>46161</v>
      </c>
      <c r="G141" t="inlineStr">
        <is>
          <t>广东省 广州市 增城区 石滩镇绿**************</t>
        </is>
      </c>
      <c r="I141" t="inlineStr"/>
      <c r="J141" t="inlineStr">
        <is>
          <t>畔色北欧卧室床头柜实木原木小型收纳柜樱桃木家用超窄极窄床边柜</t>
        </is>
      </c>
      <c r="K141" t="inlineStr">
        <is>
          <t>材质定制</t>
        </is>
      </c>
      <c r="M141" t="n">
        <v>1</v>
      </c>
      <c r="O141" t="inlineStr">
        <is>
          <t>圆通速递</t>
        </is>
      </c>
      <c r="P141" t="inlineStr">
        <is>
          <t>YT2588158245454</t>
        </is>
      </c>
      <c r="R141">
        <f>IFERROR(SUMPRODUCT(('2-定价总表'!$A$3:$A$493="PPS"&amp;MID(I141,2,99))*('2-定价总表'!$C$3:$C$493=K141)*('2-定价总表'!$T$3:$T$493))*IF(M141="",1,M141),"")</f>
        <v/>
      </c>
      <c r="AB141">
        <f>SUM(S141:AA141)</f>
        <v/>
      </c>
      <c r="AC141" t="inlineStr">
        <is>
          <t>16.00</t>
        </is>
      </c>
      <c r="AD141">
        <f>AC141*0.006</f>
        <v/>
      </c>
      <c r="AE141">
        <f>AC141*0.02</f>
        <v/>
      </c>
      <c r="AF141">
        <f>AC141-AD141-AE141</f>
        <v/>
      </c>
      <c r="AI141">
        <f>SUM(AG141:AH141)</f>
        <v/>
      </c>
      <c r="AJ141">
        <f>AF141-AB141+AI141</f>
        <v/>
      </c>
      <c r="AK141">
        <f>IF(C141="是","杭州","江西工厂")</f>
        <v/>
      </c>
      <c r="AL141" t="inlineStr">
        <is>
          <t>卖家已发货，等待买家确认</t>
        </is>
      </c>
      <c r="AM141" t="inlineStr">
        <is>
          <t>待匹配</t>
        </is>
      </c>
      <c r="AN141" t="inlineStr">
        <is>
          <t>没有申请退款</t>
        </is>
      </c>
      <c r="AO141" t="inlineStr">
        <is>
          <t>无退款申请</t>
        </is>
      </c>
      <c r="AR141" t="inlineStr">
        <is>
          <t>⚠️ 无商家编码,产品编码待补</t>
        </is>
      </c>
    </row>
    <row r="142">
      <c r="A142" t="inlineStr">
        <is>
          <t>淘宝</t>
        </is>
      </c>
      <c r="B142" t="inlineStr">
        <is>
          <t>5116367126181236442</t>
        </is>
      </c>
      <c r="D142" s="182" t="n">
        <v>46161</v>
      </c>
      <c r="G142" t="inlineStr">
        <is>
          <t>河北省 唐山市 曹妃甸区 唐海镇文***********************</t>
        </is>
      </c>
      <c r="I142" t="inlineStr"/>
      <c r="J142" t="inlineStr">
        <is>
          <t>畔色北欧卧室床头柜实木原木小型收纳柜樱桃木家用超窄极窄床边柜</t>
        </is>
      </c>
      <c r="K142" t="inlineStr">
        <is>
          <t>材质定制</t>
        </is>
      </c>
      <c r="M142" t="n">
        <v>1</v>
      </c>
      <c r="O142" t="inlineStr">
        <is>
          <t>圆通速递</t>
        </is>
      </c>
      <c r="P142" t="inlineStr">
        <is>
          <t>YT2588158254032</t>
        </is>
      </c>
      <c r="R142">
        <f>IFERROR(SUMPRODUCT(('2-定价总表'!$A$3:$A$493="PPS"&amp;MID(I142,2,99))*('2-定价总表'!$C$3:$C$493=K142)*('2-定价总表'!$T$3:$T$493))*IF(M142="",1,M142),"")</f>
        <v/>
      </c>
      <c r="AB142">
        <f>SUM(S142:AA142)</f>
        <v/>
      </c>
      <c r="AC142" t="inlineStr">
        <is>
          <t>16.00</t>
        </is>
      </c>
      <c r="AD142">
        <f>AC142*0.006</f>
        <v/>
      </c>
      <c r="AE142">
        <f>AC142*0.02</f>
        <v/>
      </c>
      <c r="AF142">
        <f>AC142-AD142-AE142</f>
        <v/>
      </c>
      <c r="AI142">
        <f>SUM(AG142:AH142)</f>
        <v/>
      </c>
      <c r="AJ142">
        <f>AF142-AB142+AI142</f>
        <v/>
      </c>
      <c r="AK142">
        <f>IF(C142="是","杭州","江西工厂")</f>
        <v/>
      </c>
      <c r="AL142" t="inlineStr">
        <is>
          <t>卖家已发货，等待买家确认</t>
        </is>
      </c>
      <c r="AM142" t="inlineStr">
        <is>
          <t>待匹配</t>
        </is>
      </c>
      <c r="AN142" t="inlineStr">
        <is>
          <t>没有申请退款</t>
        </is>
      </c>
      <c r="AO142" t="inlineStr">
        <is>
          <t>无退款申请</t>
        </is>
      </c>
      <c r="AR142" t="inlineStr">
        <is>
          <t>⚠️ 无商家编码,产品编码待补</t>
        </is>
      </c>
    </row>
    <row r="143">
      <c r="A143" t="inlineStr">
        <is>
          <t>淘宝</t>
        </is>
      </c>
      <c r="B143" t="inlineStr">
        <is>
          <t>5116366082365087813</t>
        </is>
      </c>
      <c r="D143" s="182" t="n">
        <v>46161</v>
      </c>
      <c r="G143" t="inlineStr"/>
      <c r="I143" t="inlineStr"/>
      <c r="J143" t="inlineStr">
        <is>
          <t>畔色北美黑胡桃木餐边柜靠墙一体实木岩板高酒柜收纳储物橱柜</t>
        </is>
      </c>
      <c r="K143" t="inlineStr">
        <is>
          <t>尺寸微定制</t>
        </is>
      </c>
      <c r="M143" t="n">
        <v>1</v>
      </c>
      <c r="O143" t="inlineStr"/>
      <c r="P143" t="inlineStr"/>
      <c r="R143">
        <f>IFERROR(SUMPRODUCT(('2-定价总表'!$A$3:$A$493="PPS"&amp;MID(I143,2,99))*('2-定价总表'!$C$3:$C$493=K143)*('2-定价总表'!$T$3:$T$493))*IF(M143="",1,M143),"")</f>
        <v/>
      </c>
      <c r="AB143">
        <f>SUM(S143:AA143)</f>
        <v/>
      </c>
      <c r="AC143" t="inlineStr"/>
      <c r="AD143">
        <f>AC143*0.006</f>
        <v/>
      </c>
      <c r="AE143">
        <f>AC143*0.02</f>
        <v/>
      </c>
      <c r="AF143">
        <f>AC143-AD143-AE143</f>
        <v/>
      </c>
      <c r="AI143">
        <f>SUM(AG143:AH143)</f>
        <v/>
      </c>
      <c r="AJ143">
        <f>AF143-AB143+AI143</f>
        <v/>
      </c>
      <c r="AK143">
        <f>IF(C143="是","杭州","江西工厂")</f>
        <v/>
      </c>
      <c r="AL143" t="inlineStr">
        <is>
          <t>交易关闭</t>
        </is>
      </c>
      <c r="AM143" t="inlineStr">
        <is>
          <t>待匹配</t>
        </is>
      </c>
      <c r="AN143" t="inlineStr">
        <is>
          <t>没有申请退款</t>
        </is>
      </c>
      <c r="AO143" t="inlineStr">
        <is>
          <t>无退款申请</t>
        </is>
      </c>
      <c r="AR143" t="inlineStr">
        <is>
          <t>⚠️ 无商家编码,产品编码待补</t>
        </is>
      </c>
    </row>
    <row r="144">
      <c r="A144" t="inlineStr">
        <is>
          <t>淘宝</t>
        </is>
      </c>
      <c r="B144" t="inlineStr">
        <is>
          <t>5116368134063008848</t>
        </is>
      </c>
      <c r="D144" s="182" t="n">
        <v>46161</v>
      </c>
      <c r="G144" t="inlineStr"/>
      <c r="I144" t="inlineStr"/>
      <c r="J144" t="inlineStr">
        <is>
          <t>畔色北欧卧室床头柜实木原木小型收纳柜樱桃木家用超窄极窄床边柜</t>
        </is>
      </c>
      <c r="K144" t="inlineStr">
        <is>
          <t>材质定制</t>
        </is>
      </c>
      <c r="M144" t="n">
        <v>1</v>
      </c>
      <c r="O144" t="inlineStr"/>
      <c r="P144" t="inlineStr"/>
      <c r="R144">
        <f>IFERROR(SUMPRODUCT(('2-定价总表'!$A$3:$A$493="PPS"&amp;MID(I144,2,99))*('2-定价总表'!$C$3:$C$493=K144)*('2-定价总表'!$T$3:$T$493))*IF(M144="",1,M144),"")</f>
        <v/>
      </c>
      <c r="AB144">
        <f>SUM(S144:AA144)</f>
        <v/>
      </c>
      <c r="AC144" t="inlineStr"/>
      <c r="AD144">
        <f>AC144*0.006</f>
        <v/>
      </c>
      <c r="AE144">
        <f>AC144*0.02</f>
        <v/>
      </c>
      <c r="AF144">
        <f>AC144-AD144-AE144</f>
        <v/>
      </c>
      <c r="AI144">
        <f>SUM(AG144:AH144)</f>
        <v/>
      </c>
      <c r="AJ144">
        <f>AF144-AB144+AI144</f>
        <v/>
      </c>
      <c r="AK144">
        <f>IF(C144="是","杭州","江西工厂")</f>
        <v/>
      </c>
      <c r="AL144" t="inlineStr">
        <is>
          <t>交易关闭</t>
        </is>
      </c>
      <c r="AM144" t="inlineStr">
        <is>
          <t>待匹配</t>
        </is>
      </c>
      <c r="AN144" t="inlineStr">
        <is>
          <t>没有申请退款</t>
        </is>
      </c>
      <c r="AO144" t="inlineStr">
        <is>
          <t>无退款申请</t>
        </is>
      </c>
      <c r="AR144" t="inlineStr">
        <is>
          <t>⚠️ 无商家编码,产品编码待补</t>
        </is>
      </c>
    </row>
    <row r="145">
      <c r="A145" t="inlineStr">
        <is>
          <t>淘宝</t>
        </is>
      </c>
      <c r="B145" t="inlineStr">
        <is>
          <t>5116602853238011322</t>
        </is>
      </c>
      <c r="D145" s="182" t="n">
        <v>46161</v>
      </c>
      <c r="G145" t="inlineStr">
        <is>
          <t>上海 上海市 宝山区 大场镇祁*****************</t>
        </is>
      </c>
      <c r="I145" t="inlineStr"/>
      <c r="J145" t="inlineStr">
        <is>
          <t>畔色实木北欧樱桃木岩板餐桌小户型大板桌家用餐厅饭桌餐桌椅组合</t>
        </is>
      </c>
      <c r="K145" t="inlineStr">
        <is>
          <t>尺寸定制</t>
        </is>
      </c>
      <c r="M145" t="n">
        <v>1</v>
      </c>
      <c r="O145" t="inlineStr">
        <is>
          <t>圆通速递</t>
        </is>
      </c>
      <c r="P145" t="inlineStr">
        <is>
          <t>YT2588158253169</t>
        </is>
      </c>
      <c r="R145">
        <f>IFERROR(SUMPRODUCT(('2-定价总表'!$A$3:$A$493="PPS"&amp;MID(I145,2,99))*('2-定价总表'!$C$3:$C$493=K145)*('2-定价总表'!$T$3:$T$493))*IF(M145="",1,M145),"")</f>
        <v/>
      </c>
      <c r="AB145">
        <f>SUM(S145:AA145)</f>
        <v/>
      </c>
      <c r="AC145" t="inlineStr">
        <is>
          <t>17.00</t>
        </is>
      </c>
      <c r="AD145">
        <f>AC145*0.006</f>
        <v/>
      </c>
      <c r="AE145">
        <f>AC145*0.02</f>
        <v/>
      </c>
      <c r="AF145">
        <f>AC145-AD145-AE145</f>
        <v/>
      </c>
      <c r="AI145">
        <f>SUM(AG145:AH145)</f>
        <v/>
      </c>
      <c r="AJ145">
        <f>AF145-AB145+AI145</f>
        <v/>
      </c>
      <c r="AK145">
        <f>IF(C145="是","杭州","江西工厂")</f>
        <v/>
      </c>
      <c r="AL145" t="inlineStr">
        <is>
          <t>卖家已发货，等待买家确认</t>
        </is>
      </c>
      <c r="AM145" t="inlineStr">
        <is>
          <t>待匹配</t>
        </is>
      </c>
      <c r="AN145" t="inlineStr">
        <is>
          <t>没有申请退款</t>
        </is>
      </c>
      <c r="AO145" t="inlineStr">
        <is>
          <t>无退款申请</t>
        </is>
      </c>
      <c r="AR145" t="inlineStr">
        <is>
          <t>⚠️ 无商家编码,产品编码待补</t>
        </is>
      </c>
    </row>
    <row r="146">
      <c r="A146" t="inlineStr">
        <is>
          <t>淘宝</t>
        </is>
      </c>
      <c r="B146" t="inlineStr">
        <is>
          <t>3303143544284025474</t>
        </is>
      </c>
      <c r="D146" s="182" t="n">
        <v>46161</v>
      </c>
      <c r="E146" t="inlineStr">
        <is>
          <t>徐雯</t>
        </is>
      </c>
      <c r="F146" t="inlineStr">
        <is>
          <t>18430771014-9250</t>
        </is>
      </c>
      <c r="G146" t="inlineStr">
        <is>
          <t>安徽省 合肥市 包河区 同安街道置地·瑞玺2期16栋一单元802(000000)</t>
        </is>
      </c>
      <c r="I146" t="inlineStr"/>
      <c r="J146" t="inlineStr">
        <is>
          <t>畔色全实木原木德国榉木极简床头柜家用卧室床边柜北欧白色收纳柜</t>
        </is>
      </c>
      <c r="K146" t="inlineStr">
        <is>
          <t>榉木床头柜-窄款</t>
        </is>
      </c>
      <c r="M146" t="n">
        <v>1</v>
      </c>
      <c r="O146" t="inlineStr"/>
      <c r="P146" t="inlineStr"/>
      <c r="R146">
        <f>IFERROR(SUMPRODUCT(('2-定价总表'!$A$3:$A$493="PPS"&amp;MID(I146,2,99))*('2-定价总表'!$C$3:$C$493=K146)*('2-定价总表'!$T$3:$T$493))*IF(M146="",1,M146),"")</f>
        <v/>
      </c>
      <c r="AB146">
        <f>SUM(S146:AA146)</f>
        <v/>
      </c>
      <c r="AC146" t="inlineStr">
        <is>
          <t>989.67</t>
        </is>
      </c>
      <c r="AD146">
        <f>AC146*0.006</f>
        <v/>
      </c>
      <c r="AE146">
        <f>AC146*0.02</f>
        <v/>
      </c>
      <c r="AF146">
        <f>AC146-AD146-AE146</f>
        <v/>
      </c>
      <c r="AI146">
        <f>SUM(AG146:AH146)</f>
        <v/>
      </c>
      <c r="AJ146">
        <f>AF146-AB146+AI146</f>
        <v/>
      </c>
      <c r="AK146">
        <f>IF(C146="是","杭州","江西工厂")</f>
        <v/>
      </c>
      <c r="AL146" t="inlineStr">
        <is>
          <t>买家已付款,等待卖家发货</t>
        </is>
      </c>
      <c r="AM146" t="inlineStr">
        <is>
          <t>待匹配</t>
        </is>
      </c>
      <c r="AN146" t="inlineStr">
        <is>
          <t>没有申请退款</t>
        </is>
      </c>
      <c r="AO146" t="inlineStr">
        <is>
          <t>无退款申请</t>
        </is>
      </c>
      <c r="AR146" t="inlineStr">
        <is>
          <t>⚠️ 无商家编码,产品编码待补</t>
        </is>
      </c>
    </row>
    <row r="147">
      <c r="A147" t="inlineStr">
        <is>
          <t>淘宝</t>
        </is>
      </c>
      <c r="B147" t="inlineStr">
        <is>
          <t>5116644901538002140</t>
        </is>
      </c>
      <c r="D147" s="182" t="n">
        <v>46161</v>
      </c>
      <c r="G147" t="inlineStr">
        <is>
          <t>上海 上海市 宝山区 大场镇祁*****************</t>
        </is>
      </c>
      <c r="I147" t="inlineStr"/>
      <c r="J147" t="inlineStr">
        <is>
          <t>畔色实木北欧樱桃木岩板餐桌小户型大板桌家用餐厅饭桌餐桌椅组合</t>
        </is>
      </c>
      <c r="K147" t="inlineStr">
        <is>
          <t>尺寸定制</t>
        </is>
      </c>
      <c r="M147" t="n">
        <v>1</v>
      </c>
      <c r="O147" t="inlineStr"/>
      <c r="P147" t="inlineStr"/>
      <c r="R147">
        <f>IFERROR(SUMPRODUCT(('2-定价总表'!$A$3:$A$493="PPS"&amp;MID(I147,2,99))*('2-定价总表'!$C$3:$C$493=K147)*('2-定价总表'!$T$3:$T$493))*IF(M147="",1,M147),"")</f>
        <v/>
      </c>
      <c r="AB147">
        <f>SUM(S147:AA147)</f>
        <v/>
      </c>
      <c r="AC147" t="inlineStr">
        <is>
          <t>460.80</t>
        </is>
      </c>
      <c r="AD147">
        <f>AC147*0.006</f>
        <v/>
      </c>
      <c r="AE147">
        <f>AC147*0.02</f>
        <v/>
      </c>
      <c r="AF147">
        <f>AC147-AD147-AE147</f>
        <v/>
      </c>
      <c r="AI147">
        <f>SUM(AG147:AH147)</f>
        <v/>
      </c>
      <c r="AJ147">
        <f>AF147-AB147+AI147</f>
        <v/>
      </c>
      <c r="AK147">
        <f>IF(C147="是","杭州","江西工厂")</f>
        <v/>
      </c>
      <c r="AL147" t="inlineStr">
        <is>
          <t>交易关闭</t>
        </is>
      </c>
      <c r="AM147" t="inlineStr">
        <is>
          <t>待匹配</t>
        </is>
      </c>
      <c r="AN147" t="inlineStr">
        <is>
          <t>退款成功</t>
        </is>
      </c>
      <c r="AO147" t="inlineStr">
        <is>
          <t>460.80</t>
        </is>
      </c>
      <c r="AR147" t="inlineStr">
        <is>
          <t>⚠️ 无商家编码,产品编码待补</t>
        </is>
      </c>
    </row>
    <row r="148">
      <c r="A148" t="inlineStr">
        <is>
          <t>淘宝</t>
        </is>
      </c>
      <c r="B148" t="inlineStr">
        <is>
          <t>5116504248320040313</t>
        </is>
      </c>
      <c r="D148" s="182" t="n">
        <v>46161</v>
      </c>
      <c r="G148" t="inlineStr">
        <is>
          <t>广东省 广州市 天河区 林和街道***************</t>
        </is>
      </c>
      <c r="I148" t="inlineStr"/>
      <c r="J148" t="inlineStr">
        <is>
          <t>畔色实木北欧樱桃木岩板餐桌小户型大板桌家用餐厅饭桌餐桌椅组合</t>
        </is>
      </c>
      <c r="K148" t="inlineStr">
        <is>
          <t>尺寸定制</t>
        </is>
      </c>
      <c r="M148" t="n">
        <v>1</v>
      </c>
      <c r="O148" t="inlineStr">
        <is>
          <t>圆通速递</t>
        </is>
      </c>
      <c r="P148" t="inlineStr">
        <is>
          <t>YT2588158247467</t>
        </is>
      </c>
      <c r="R148">
        <f>IFERROR(SUMPRODUCT(('2-定价总表'!$A$3:$A$493="PPS"&amp;MID(I148,2,99))*('2-定价总表'!$C$3:$C$493=K148)*('2-定价总表'!$T$3:$T$493))*IF(M148="",1,M148),"")</f>
        <v/>
      </c>
      <c r="AB148">
        <f>SUM(S148:AA148)</f>
        <v/>
      </c>
      <c r="AC148" t="inlineStr">
        <is>
          <t>17.00</t>
        </is>
      </c>
      <c r="AD148">
        <f>AC148*0.006</f>
        <v/>
      </c>
      <c r="AE148">
        <f>AC148*0.02</f>
        <v/>
      </c>
      <c r="AF148">
        <f>AC148-AD148-AE148</f>
        <v/>
      </c>
      <c r="AI148">
        <f>SUM(AG148:AH148)</f>
        <v/>
      </c>
      <c r="AJ148">
        <f>AF148-AB148+AI148</f>
        <v/>
      </c>
      <c r="AK148">
        <f>IF(C148="是","杭州","江西工厂")</f>
        <v/>
      </c>
      <c r="AL148" t="inlineStr">
        <is>
          <t>卖家已发货，等待买家确认</t>
        </is>
      </c>
      <c r="AM148" t="inlineStr">
        <is>
          <t>待匹配</t>
        </is>
      </c>
      <c r="AN148" t="inlineStr">
        <is>
          <t>没有申请退款</t>
        </is>
      </c>
      <c r="AO148" t="inlineStr">
        <is>
          <t>无退款申请</t>
        </is>
      </c>
      <c r="AR148" t="inlineStr">
        <is>
          <t>⚠️ 无商家编码,产品编码待补</t>
        </is>
      </c>
    </row>
    <row r="149">
      <c r="A149" t="inlineStr">
        <is>
          <t>淘宝</t>
        </is>
      </c>
      <c r="B149" t="inlineStr">
        <is>
          <t>5116540356320009442</t>
        </is>
      </c>
      <c r="D149" s="182" t="n">
        <v>46161</v>
      </c>
      <c r="G149" t="inlineStr">
        <is>
          <t>江苏省 南京市 栖霞区 龙潭街道*****************</t>
        </is>
      </c>
      <c r="I149" t="inlineStr">
        <is>
          <t>P23250050298</t>
        </is>
      </c>
      <c r="J149" t="inlineStr">
        <is>
          <t>畔色实木岩板餐边柜樱桃木收纳北欧靠墙咖啡柜储物实木小户型落地</t>
        </is>
      </c>
      <c r="K149" t="inlineStr">
        <is>
          <t>尺寸微定制</t>
        </is>
      </c>
      <c r="M149" t="n">
        <v>1</v>
      </c>
      <c r="O149" t="inlineStr">
        <is>
          <t>圆通速递</t>
        </is>
      </c>
      <c r="P149" t="inlineStr">
        <is>
          <t>YT2587968332372</t>
        </is>
      </c>
      <c r="R149">
        <f>IFERROR(SUMPRODUCT(('2-定价总表'!$A$3:$A$493="PPS"&amp;MID(I149,2,99))*('2-定价总表'!$C$3:$C$493=K149)*('2-定价总表'!$T$3:$T$493))*IF(M149="",1,M149),"")</f>
        <v/>
      </c>
      <c r="AB149">
        <f>SUM(S149:AA149)</f>
        <v/>
      </c>
      <c r="AC149" t="inlineStr">
        <is>
          <t>20.00</t>
        </is>
      </c>
      <c r="AD149">
        <f>AC149*0.006</f>
        <v/>
      </c>
      <c r="AE149">
        <f>AC149*0.02</f>
        <v/>
      </c>
      <c r="AF149">
        <f>AC149-AD149-AE149</f>
        <v/>
      </c>
      <c r="AI149">
        <f>SUM(AG149:AH149)</f>
        <v/>
      </c>
      <c r="AJ149">
        <f>AF149-AB149+AI149</f>
        <v/>
      </c>
      <c r="AK149">
        <f>IF(C149="是","杭州","江西工厂")</f>
        <v/>
      </c>
      <c r="AL149" t="inlineStr">
        <is>
          <t>交易成功</t>
        </is>
      </c>
      <c r="AM149" t="inlineStr">
        <is>
          <t>待匹配</t>
        </is>
      </c>
      <c r="AN149" t="inlineStr">
        <is>
          <t>没有申请退款</t>
        </is>
      </c>
      <c r="AO149" t="inlineStr">
        <is>
          <t>无退款申请</t>
        </is>
      </c>
      <c r="AR149" t="inlineStr">
        <is>
          <t>✓</t>
        </is>
      </c>
    </row>
    <row r="150">
      <c r="A150" t="inlineStr">
        <is>
          <t>淘宝</t>
        </is>
      </c>
      <c r="B150" t="inlineStr">
        <is>
          <t>5116346246499009545</t>
        </is>
      </c>
      <c r="D150" s="182" t="n">
        <v>46161</v>
      </c>
      <c r="G150" t="inlineStr">
        <is>
          <t>福建省 福州市 仓山区 建新镇建**********************</t>
        </is>
      </c>
      <c r="I150" t="inlineStr"/>
      <c r="J150" t="inlineStr">
        <is>
          <t>畔色 樱桃木九斗柜实木电视柜北欧卧室边柜客厅储物收纳柜床尾柜</t>
        </is>
      </c>
      <c r="K150" t="inlineStr">
        <is>
          <t>尺寸定制</t>
        </is>
      </c>
      <c r="M150" t="n">
        <v>1</v>
      </c>
      <c r="O150" t="inlineStr">
        <is>
          <t>圆通速递</t>
        </is>
      </c>
      <c r="P150" t="inlineStr">
        <is>
          <t>YT2542061111057</t>
        </is>
      </c>
      <c r="R150">
        <f>IFERROR(SUMPRODUCT(('2-定价总表'!$A$3:$A$493="PPS"&amp;MID(I150,2,99))*('2-定价总表'!$C$3:$C$493=K150)*('2-定价总表'!$T$3:$T$493))*IF(M150="",1,M150),"")</f>
        <v/>
      </c>
      <c r="AB150">
        <f>SUM(S150:AA150)</f>
        <v/>
      </c>
      <c r="AC150" t="inlineStr">
        <is>
          <t>16.00</t>
        </is>
      </c>
      <c r="AD150">
        <f>AC150*0.006</f>
        <v/>
      </c>
      <c r="AE150">
        <f>AC150*0.02</f>
        <v/>
      </c>
      <c r="AF150">
        <f>AC150-AD150-AE150</f>
        <v/>
      </c>
      <c r="AI150">
        <f>SUM(AG150:AH150)</f>
        <v/>
      </c>
      <c r="AJ150">
        <f>AF150-AB150+AI150</f>
        <v/>
      </c>
      <c r="AK150">
        <f>IF(C150="是","杭州","江西工厂")</f>
        <v/>
      </c>
      <c r="AL150" t="inlineStr">
        <is>
          <t>交易成功</t>
        </is>
      </c>
      <c r="AM150" t="inlineStr">
        <is>
          <t>待匹配</t>
        </is>
      </c>
      <c r="AN150" t="inlineStr">
        <is>
          <t>没有申请退款</t>
        </is>
      </c>
      <c r="AO150" t="inlineStr">
        <is>
          <t>无退款申请</t>
        </is>
      </c>
      <c r="AR150" t="inlineStr">
        <is>
          <t>⚠️ 无商家编码,产品编码待补</t>
        </is>
      </c>
    </row>
    <row r="151">
      <c r="A151" t="inlineStr">
        <is>
          <t>淘宝</t>
        </is>
      </c>
      <c r="B151" t="inlineStr">
        <is>
          <t>5116612789233026143</t>
        </is>
      </c>
      <c r="D151" s="182" t="n">
        <v>46161</v>
      </c>
      <c r="G151" t="inlineStr">
        <is>
          <t>福建省 福州市 晋安区 茶园街道******************</t>
        </is>
      </c>
      <c r="I151" t="inlineStr">
        <is>
          <t>P23250050298</t>
        </is>
      </c>
      <c r="J151" t="inlineStr">
        <is>
          <t>畔色实木岩板餐边柜樱桃木收纳北欧靠墙咖啡柜储物实木小户型落地</t>
        </is>
      </c>
      <c r="K151" t="inlineStr">
        <is>
          <t>尺寸微定制</t>
        </is>
      </c>
      <c r="M151" t="n">
        <v>1</v>
      </c>
      <c r="O151" t="inlineStr"/>
      <c r="P151" t="inlineStr"/>
      <c r="R151">
        <f>IFERROR(SUMPRODUCT(('2-定价总表'!$A$3:$A$493="PPS"&amp;MID(I151,2,99))*('2-定价总表'!$C$3:$C$493=K151)*('2-定价总表'!$T$3:$T$493))*IF(M151="",1,M151),"")</f>
        <v/>
      </c>
      <c r="AB151">
        <f>SUM(S151:AA151)</f>
        <v/>
      </c>
      <c r="AC151" t="inlineStr">
        <is>
          <t>20.00</t>
        </is>
      </c>
      <c r="AD151">
        <f>AC151*0.006</f>
        <v/>
      </c>
      <c r="AE151">
        <f>AC151*0.02</f>
        <v/>
      </c>
      <c r="AF151">
        <f>AC151-AD151-AE151</f>
        <v/>
      </c>
      <c r="AI151">
        <f>SUM(AG151:AH151)</f>
        <v/>
      </c>
      <c r="AJ151">
        <f>AF151-AB151+AI151</f>
        <v/>
      </c>
      <c r="AK151">
        <f>IF(C151="是","杭州","江西工厂")</f>
        <v/>
      </c>
      <c r="AL151" t="inlineStr">
        <is>
          <t>交易关闭</t>
        </is>
      </c>
      <c r="AM151" t="inlineStr">
        <is>
          <t>待匹配</t>
        </is>
      </c>
      <c r="AN151" t="inlineStr">
        <is>
          <t>退款成功</t>
        </is>
      </c>
      <c r="AO151" t="inlineStr">
        <is>
          <t>20.00</t>
        </is>
      </c>
      <c r="AR151" t="inlineStr">
        <is>
          <t>✓</t>
        </is>
      </c>
    </row>
    <row r="152">
      <c r="A152" t="inlineStr">
        <is>
          <t>淘宝</t>
        </is>
      </c>
      <c r="B152" t="inlineStr">
        <is>
          <t>3302427758443040267</t>
        </is>
      </c>
      <c r="D152" s="182" t="n">
        <v>46161</v>
      </c>
      <c r="G152" t="inlineStr"/>
      <c r="I152" t="inlineStr"/>
      <c r="J152" t="inlineStr">
        <is>
          <t>畔色北美黑胡桃木实木床头柜北欧简约床边柜卧室收纳置物柜储物柜</t>
        </is>
      </c>
      <c r="K152" t="inlineStr">
        <is>
          <t>尺寸微定制</t>
        </is>
      </c>
      <c r="M152" t="n">
        <v>1</v>
      </c>
      <c r="O152" t="inlineStr"/>
      <c r="P152" t="inlineStr"/>
      <c r="R152">
        <f>IFERROR(SUMPRODUCT(('2-定价总表'!$A$3:$A$493="PPS"&amp;MID(I152,2,99))*('2-定价总表'!$C$3:$C$493=K152)*('2-定价总表'!$T$3:$T$493))*IF(M152="",1,M152),"")</f>
        <v/>
      </c>
      <c r="AB152">
        <f>SUM(S152:AA152)</f>
        <v/>
      </c>
      <c r="AC152" t="inlineStr"/>
      <c r="AD152">
        <f>AC152*0.006</f>
        <v/>
      </c>
      <c r="AE152">
        <f>AC152*0.02</f>
        <v/>
      </c>
      <c r="AF152">
        <f>AC152-AD152-AE152</f>
        <v/>
      </c>
      <c r="AI152">
        <f>SUM(AG152:AH152)</f>
        <v/>
      </c>
      <c r="AJ152">
        <f>AF152-AB152+AI152</f>
        <v/>
      </c>
      <c r="AK152">
        <f>IF(C152="是","杭州","江西工厂")</f>
        <v/>
      </c>
      <c r="AL152" t="inlineStr">
        <is>
          <t>交易关闭</t>
        </is>
      </c>
      <c r="AM152" t="inlineStr">
        <is>
          <t>待匹配</t>
        </is>
      </c>
      <c r="AN152" t="inlineStr">
        <is>
          <t>没有申请退款</t>
        </is>
      </c>
      <c r="AO152" t="inlineStr">
        <is>
          <t>无退款申请</t>
        </is>
      </c>
      <c r="AR152" t="inlineStr">
        <is>
          <t>⚠️ 无商家编码,产品编码待补</t>
        </is>
      </c>
    </row>
    <row r="153">
      <c r="A153" t="inlineStr">
        <is>
          <t>淘宝</t>
        </is>
      </c>
      <c r="B153" t="inlineStr">
        <is>
          <t>5116521528247017344</t>
        </is>
      </c>
      <c r="D153" s="182" t="n">
        <v>46161</v>
      </c>
      <c r="E153" t="inlineStr">
        <is>
          <t>周浩</t>
        </is>
      </c>
      <c r="F153" t="inlineStr">
        <is>
          <t>17822621728-5402</t>
        </is>
      </c>
      <c r="G153" t="inlineStr">
        <is>
          <t>天津 天津市 北辰区 天穆镇北辰区欢颜东里9号楼3门-503(000000)</t>
        </is>
      </c>
      <c r="I153" t="inlineStr"/>
      <c r="J153" t="inlineStr">
        <is>
          <t>畔色樱桃木靠墙一体实木岩板餐厅收纳咖啡柜小户型小柜窄柜餐边柜</t>
        </is>
      </c>
      <c r="K153" t="inlineStr">
        <is>
          <t>1.2米洞石款窄柜</t>
        </is>
      </c>
      <c r="M153" t="n">
        <v>1</v>
      </c>
      <c r="O153" t="inlineStr"/>
      <c r="P153" t="inlineStr"/>
      <c r="R153">
        <f>IFERROR(SUMPRODUCT(('2-定价总表'!$A$3:$A$493="PPS"&amp;MID(I153,2,99))*('2-定价总表'!$C$3:$C$493=K153)*('2-定价总表'!$T$3:$T$493))*IF(M153="",1,M153),"")</f>
        <v/>
      </c>
      <c r="AB153">
        <f>SUM(S153:AA153)</f>
        <v/>
      </c>
      <c r="AC153" t="inlineStr">
        <is>
          <t>5895.35</t>
        </is>
      </c>
      <c r="AD153">
        <f>AC153*0.006</f>
        <v/>
      </c>
      <c r="AE153">
        <f>AC153*0.02</f>
        <v/>
      </c>
      <c r="AF153">
        <f>AC153-AD153-AE153</f>
        <v/>
      </c>
      <c r="AI153">
        <f>SUM(AG153:AH153)</f>
        <v/>
      </c>
      <c r="AJ153">
        <f>AF153-AB153+AI153</f>
        <v/>
      </c>
      <c r="AK153">
        <f>IF(C153="是","杭州","江西工厂")</f>
        <v/>
      </c>
      <c r="AL153" t="inlineStr">
        <is>
          <t>买家已付款,等待卖家发货</t>
        </is>
      </c>
      <c r="AM153" t="inlineStr">
        <is>
          <t>待匹配</t>
        </is>
      </c>
      <c r="AN153" t="inlineStr">
        <is>
          <t>没有申请退款</t>
        </is>
      </c>
      <c r="AO153" t="inlineStr">
        <is>
          <t>无退款申请</t>
        </is>
      </c>
      <c r="AR153" t="inlineStr">
        <is>
          <t>⚠️ 无商家编码,产品编码待补</t>
        </is>
      </c>
    </row>
    <row r="154">
      <c r="A154" t="inlineStr">
        <is>
          <t>淘宝</t>
        </is>
      </c>
      <c r="B154" t="inlineStr">
        <is>
          <t>5116497372294000314</t>
        </is>
      </c>
      <c r="D154" s="182" t="n">
        <v>46161</v>
      </c>
      <c r="G154" t="inlineStr">
        <is>
          <t>上海 上海市 宝山区 淞南镇淞*******************</t>
        </is>
      </c>
      <c r="I154" t="inlineStr"/>
      <c r="J154" t="inlineStr">
        <is>
          <t>畔色实木北欧樱桃木岩板餐桌小户型大板桌家用餐厅饭桌餐桌椅组合</t>
        </is>
      </c>
      <c r="K154" t="inlineStr">
        <is>
          <t>尺寸定制</t>
        </is>
      </c>
      <c r="M154" t="n">
        <v>1</v>
      </c>
      <c r="O154" t="inlineStr">
        <is>
          <t>商家配送</t>
        </is>
      </c>
      <c r="P154" t="inlineStr">
        <is>
          <t>LP00817292073607</t>
        </is>
      </c>
      <c r="R154">
        <f>IFERROR(SUMPRODUCT(('2-定价总表'!$A$3:$A$493="PPS"&amp;MID(I154,2,99))*('2-定价总表'!$C$3:$C$493=K154)*('2-定价总表'!$T$3:$T$493))*IF(M154="",1,M154),"")</f>
        <v/>
      </c>
      <c r="AB154">
        <f>SUM(S154:AA154)</f>
        <v/>
      </c>
      <c r="AC154" t="inlineStr">
        <is>
          <t>17.00</t>
        </is>
      </c>
      <c r="AD154">
        <f>AC154*0.006</f>
        <v/>
      </c>
      <c r="AE154">
        <f>AC154*0.02</f>
        <v/>
      </c>
      <c r="AF154">
        <f>AC154-AD154-AE154</f>
        <v/>
      </c>
      <c r="AI154">
        <f>SUM(AG154:AH154)</f>
        <v/>
      </c>
      <c r="AJ154">
        <f>AF154-AB154+AI154</f>
        <v/>
      </c>
      <c r="AK154">
        <f>IF(C154="是","杭州","江西工厂")</f>
        <v/>
      </c>
      <c r="AL154" t="inlineStr">
        <is>
          <t>卖家已发货，等待买家确认</t>
        </is>
      </c>
      <c r="AM154" t="inlineStr">
        <is>
          <t>待匹配</t>
        </is>
      </c>
      <c r="AN154" t="inlineStr">
        <is>
          <t>没有申请退款</t>
        </is>
      </c>
      <c r="AO154" t="inlineStr">
        <is>
          <t>无退款申请</t>
        </is>
      </c>
      <c r="AR154" t="inlineStr">
        <is>
          <t>⚠️ 无商家编码,产品编码待补</t>
        </is>
      </c>
    </row>
    <row r="155">
      <c r="A155" t="inlineStr">
        <is>
          <t>淘宝</t>
        </is>
      </c>
      <c r="B155" t="inlineStr">
        <is>
          <t>3302823109878020386</t>
        </is>
      </c>
      <c r="D155" s="182" t="n">
        <v>46161</v>
      </c>
      <c r="G155" t="inlineStr">
        <is>
          <t>河北省 邯郸市 丛台区 尚璧镇紫*****************************</t>
        </is>
      </c>
      <c r="I155" t="inlineStr">
        <is>
          <t>P23210020201</t>
        </is>
      </c>
      <c r="J155" t="inlineStr">
        <is>
          <t>畔色 岩板实木餐桌日式简约长方形榉木书桌家用饭桌原木小户型桌</t>
        </is>
      </c>
      <c r="K155" t="inlineStr">
        <is>
          <t>砂白色1.8米岩板餐桌</t>
        </is>
      </c>
      <c r="M155" t="n">
        <v>1</v>
      </c>
      <c r="O155" t="inlineStr">
        <is>
          <t>壹米滴答快运</t>
        </is>
      </c>
      <c r="P155" t="inlineStr">
        <is>
          <t>700910317234</t>
        </is>
      </c>
      <c r="R155">
        <f>IFERROR(SUMPRODUCT(('2-定价总表'!$A$3:$A$493="PPS"&amp;MID(I155,2,99))*('2-定价总表'!$C$3:$C$493=K155)*('2-定价总表'!$T$3:$T$493))*IF(M155="",1,M155),"")</f>
        <v/>
      </c>
      <c r="AB155">
        <f>SUM(S155:AA155)</f>
        <v/>
      </c>
      <c r="AC155" t="inlineStr">
        <is>
          <t>2832.75</t>
        </is>
      </c>
      <c r="AD155">
        <f>AC155*0.006</f>
        <v/>
      </c>
      <c r="AE155">
        <f>AC155*0.02</f>
        <v/>
      </c>
      <c r="AF155">
        <f>AC155-AD155-AE155</f>
        <v/>
      </c>
      <c r="AI155">
        <f>SUM(AG155:AH155)</f>
        <v/>
      </c>
      <c r="AJ155">
        <f>AF155-AB155+AI155</f>
        <v/>
      </c>
      <c r="AK155">
        <f>IF(C155="是","杭州","江西工厂")</f>
        <v/>
      </c>
      <c r="AL155" t="inlineStr">
        <is>
          <t>卖家已发货，等待买家确认</t>
        </is>
      </c>
      <c r="AM155" t="inlineStr">
        <is>
          <t>待匹配</t>
        </is>
      </c>
      <c r="AN155" t="inlineStr">
        <is>
          <t>没有申请退款</t>
        </is>
      </c>
      <c r="AO155" t="inlineStr">
        <is>
          <t>无退款申请</t>
        </is>
      </c>
      <c r="AR155" t="inlineStr">
        <is>
          <t>✓</t>
        </is>
      </c>
    </row>
    <row r="156">
      <c r="A156" t="inlineStr">
        <is>
          <t>淘宝</t>
        </is>
      </c>
      <c r="B156" t="inlineStr">
        <is>
          <t>5116469832014018538</t>
        </is>
      </c>
      <c r="D156" s="182" t="n">
        <v>46161</v>
      </c>
      <c r="G156" t="inlineStr">
        <is>
          <t>上海 上海市 浦东新区 唐镇春泉******************</t>
        </is>
      </c>
      <c r="I156" t="inlineStr"/>
      <c r="J156" t="inlineStr">
        <is>
          <t>畔色樱桃木靠墙一体实木岩板餐厅收纳咖啡柜小户型小柜窄柜餐边柜</t>
        </is>
      </c>
      <c r="K156" t="inlineStr">
        <is>
          <t>其他定制</t>
        </is>
      </c>
      <c r="M156" t="n">
        <v>1</v>
      </c>
      <c r="O156" t="inlineStr">
        <is>
          <t>圆通速递</t>
        </is>
      </c>
      <c r="P156" t="inlineStr">
        <is>
          <t>YT2588094086221</t>
        </is>
      </c>
      <c r="R156">
        <f>IFERROR(SUMPRODUCT(('2-定价总表'!$A$3:$A$493="PPS"&amp;MID(I156,2,99))*('2-定价总表'!$C$3:$C$493=K156)*('2-定价总表'!$T$3:$T$493))*IF(M156="",1,M156),"")</f>
        <v/>
      </c>
      <c r="AB156">
        <f>SUM(S156:AA156)</f>
        <v/>
      </c>
      <c r="AC156" t="inlineStr">
        <is>
          <t>100.00</t>
        </is>
      </c>
      <c r="AD156">
        <f>AC156*0.006</f>
        <v/>
      </c>
      <c r="AE156">
        <f>AC156*0.02</f>
        <v/>
      </c>
      <c r="AF156">
        <f>AC156-AD156-AE156</f>
        <v/>
      </c>
      <c r="AI156">
        <f>SUM(AG156:AH156)</f>
        <v/>
      </c>
      <c r="AJ156">
        <f>AF156-AB156+AI156</f>
        <v/>
      </c>
      <c r="AK156">
        <f>IF(C156="是","杭州","江西工厂")</f>
        <v/>
      </c>
      <c r="AL156" t="inlineStr">
        <is>
          <t>交易成功</t>
        </is>
      </c>
      <c r="AM156" t="inlineStr">
        <is>
          <t>待匹配</t>
        </is>
      </c>
      <c r="AN156" t="inlineStr">
        <is>
          <t>没有申请退款</t>
        </is>
      </c>
      <c r="AO156" t="inlineStr">
        <is>
          <t>无退款申请</t>
        </is>
      </c>
      <c r="AR156" t="inlineStr">
        <is>
          <t>⚠️ 无商家编码,产品编码待补</t>
        </is>
      </c>
    </row>
    <row r="157">
      <c r="A157" t="inlineStr">
        <is>
          <t>淘宝</t>
        </is>
      </c>
      <c r="B157" t="inlineStr">
        <is>
          <t>5116487257108037944</t>
        </is>
      </c>
      <c r="D157" s="182" t="n">
        <v>46160</v>
      </c>
      <c r="E157" t="inlineStr">
        <is>
          <t>阿哲</t>
        </is>
      </c>
      <c r="F157" t="inlineStr">
        <is>
          <t>13120949264-1058</t>
        </is>
      </c>
      <c r="G157" t="inlineStr">
        <is>
          <t>陕西省 西安市 长安区 高桥街道万科沣华锦鸣3栋(000000)</t>
        </is>
      </c>
      <c r="I157" t="inlineStr"/>
      <c r="J157" t="inlineStr">
        <is>
          <t>畔色双人床实木床家用小户型北欧简约1.8m樱桃木主卧日式双人大床</t>
        </is>
      </c>
      <c r="K157" t="inlineStr">
        <is>
          <t>樱桃木静音床-1.8米</t>
        </is>
      </c>
      <c r="M157" t="n">
        <v>1</v>
      </c>
      <c r="O157" t="inlineStr"/>
      <c r="P157" t="inlineStr"/>
      <c r="R157">
        <f>IFERROR(SUMPRODUCT(('2-定价总表'!$A$3:$A$493="PPS"&amp;MID(I157,2,99))*('2-定价总表'!$C$3:$C$493=K157)*('2-定价总表'!$T$3:$T$493))*IF(M157="",1,M157),"")</f>
        <v/>
      </c>
      <c r="AB157">
        <f>SUM(S157:AA157)</f>
        <v/>
      </c>
      <c r="AC157" t="inlineStr">
        <is>
          <t>3917.02</t>
        </is>
      </c>
      <c r="AD157">
        <f>AC157*0.006</f>
        <v/>
      </c>
      <c r="AE157">
        <f>AC157*0.02</f>
        <v/>
      </c>
      <c r="AF157">
        <f>AC157-AD157-AE157</f>
        <v/>
      </c>
      <c r="AI157">
        <f>SUM(AG157:AH157)</f>
        <v/>
      </c>
      <c r="AJ157">
        <f>AF157-AB157+AI157</f>
        <v/>
      </c>
      <c r="AK157">
        <f>IF(C157="是","杭州","江西工厂")</f>
        <v/>
      </c>
      <c r="AL157" t="inlineStr">
        <is>
          <t>买家已付款,等待卖家发货</t>
        </is>
      </c>
      <c r="AM157" t="inlineStr">
        <is>
          <t>待匹配</t>
        </is>
      </c>
      <c r="AN157" t="inlineStr">
        <is>
          <t>没有申请退款</t>
        </is>
      </c>
      <c r="AO157" t="inlineStr">
        <is>
          <t>无退款申请</t>
        </is>
      </c>
      <c r="AR157" t="inlineStr">
        <is>
          <t>⚠️ 无商家编码,产品编码待补</t>
        </is>
      </c>
    </row>
    <row r="158">
      <c r="A158" t="inlineStr">
        <is>
          <t>淘宝</t>
        </is>
      </c>
      <c r="B158" t="inlineStr">
        <is>
          <t>5116482109951045234</t>
        </is>
      </c>
      <c r="D158" s="182" t="n">
        <v>46160</v>
      </c>
      <c r="G158" t="inlineStr">
        <is>
          <t>河南省 焦作市 中站区 许衡街道************************</t>
        </is>
      </c>
      <c r="I158" t="inlineStr"/>
      <c r="J158" t="inlineStr">
        <is>
          <t>畔色实木九斗柜樱桃木边柜北欧风日式卧室客厅收纳储物客厅床尾柜</t>
        </is>
      </c>
      <c r="K158" t="inlineStr">
        <is>
          <t>其他材质定制咨询</t>
        </is>
      </c>
      <c r="M158" t="n">
        <v>1</v>
      </c>
      <c r="O158" t="inlineStr">
        <is>
          <t>圆通速递</t>
        </is>
      </c>
      <c r="P158" t="inlineStr">
        <is>
          <t>YT2588129810401</t>
        </is>
      </c>
      <c r="R158">
        <f>IFERROR(SUMPRODUCT(('2-定价总表'!$A$3:$A$493="PPS"&amp;MID(I158,2,99))*('2-定价总表'!$C$3:$C$493=K158)*('2-定价总表'!$T$3:$T$493))*IF(M158="",1,M158),"")</f>
        <v/>
      </c>
      <c r="AB158">
        <f>SUM(S158:AA158)</f>
        <v/>
      </c>
      <c r="AC158" t="inlineStr">
        <is>
          <t>19.00</t>
        </is>
      </c>
      <c r="AD158">
        <f>AC158*0.006</f>
        <v/>
      </c>
      <c r="AE158">
        <f>AC158*0.02</f>
        <v/>
      </c>
      <c r="AF158">
        <f>AC158-AD158-AE158</f>
        <v/>
      </c>
      <c r="AI158">
        <f>SUM(AG158:AH158)</f>
        <v/>
      </c>
      <c r="AJ158">
        <f>AF158-AB158+AI158</f>
        <v/>
      </c>
      <c r="AK158">
        <f>IF(C158="是","杭州","江西工厂")</f>
        <v/>
      </c>
      <c r="AL158" t="inlineStr">
        <is>
          <t>交易成功</t>
        </is>
      </c>
      <c r="AM158" t="inlineStr">
        <is>
          <t>待匹配</t>
        </is>
      </c>
      <c r="AN158" t="inlineStr">
        <is>
          <t>没有申请退款</t>
        </is>
      </c>
      <c r="AO158" t="inlineStr">
        <is>
          <t>无退款申请</t>
        </is>
      </c>
      <c r="AR158" t="inlineStr">
        <is>
          <t>⚠️ 无商家编码,产品编码待补</t>
        </is>
      </c>
    </row>
    <row r="159">
      <c r="A159" t="inlineStr">
        <is>
          <t>淘宝</t>
        </is>
      </c>
      <c r="B159" t="inlineStr">
        <is>
          <t>5116178666155001126</t>
        </is>
      </c>
      <c r="D159" s="182" t="n">
        <v>46160</v>
      </c>
      <c r="G159" t="inlineStr">
        <is>
          <t>广东省 揭阳市 榕城区 仙桥街道****************</t>
        </is>
      </c>
      <c r="I159" t="inlineStr"/>
      <c r="J159" t="inlineStr">
        <is>
          <t>畔色实木北欧樱桃木岩板餐桌小户型大板桌家用餐厅饭桌餐桌椅组合</t>
        </is>
      </c>
      <c r="K159" t="inlineStr">
        <is>
          <t>尺寸定制</t>
        </is>
      </c>
      <c r="M159" t="n">
        <v>1</v>
      </c>
      <c r="O159" t="inlineStr">
        <is>
          <t>商家配送</t>
        </is>
      </c>
      <c r="P159" t="inlineStr">
        <is>
          <t>LP00818567041481</t>
        </is>
      </c>
      <c r="R159">
        <f>IFERROR(SUMPRODUCT(('2-定价总表'!$A$3:$A$493="PPS"&amp;MID(I159,2,99))*('2-定价总表'!$C$3:$C$493=K159)*('2-定价总表'!$T$3:$T$493))*IF(M159="",1,M159),"")</f>
        <v/>
      </c>
      <c r="AB159">
        <f>SUM(S159:AA159)</f>
        <v/>
      </c>
      <c r="AC159" t="inlineStr">
        <is>
          <t>17.00</t>
        </is>
      </c>
      <c r="AD159">
        <f>AC159*0.006</f>
        <v/>
      </c>
      <c r="AE159">
        <f>AC159*0.02</f>
        <v/>
      </c>
      <c r="AF159">
        <f>AC159-AD159-AE159</f>
        <v/>
      </c>
      <c r="AI159">
        <f>SUM(AG159:AH159)</f>
        <v/>
      </c>
      <c r="AJ159">
        <f>AF159-AB159+AI159</f>
        <v/>
      </c>
      <c r="AK159">
        <f>IF(C159="是","杭州","江西工厂")</f>
        <v/>
      </c>
      <c r="AL159" t="inlineStr">
        <is>
          <t>交易成功</t>
        </is>
      </c>
      <c r="AM159" t="inlineStr">
        <is>
          <t>待匹配</t>
        </is>
      </c>
      <c r="AN159" t="inlineStr">
        <is>
          <t>没有申请退款</t>
        </is>
      </c>
      <c r="AO159" t="inlineStr">
        <is>
          <t>无退款申请</t>
        </is>
      </c>
      <c r="AR159" t="inlineStr">
        <is>
          <t>⚠️ 无商家编码,产品编码待补</t>
        </is>
      </c>
    </row>
    <row r="160">
      <c r="A160" t="inlineStr">
        <is>
          <t>淘宝</t>
        </is>
      </c>
      <c r="B160" t="inlineStr">
        <is>
          <t>5115998487622001126</t>
        </is>
      </c>
      <c r="D160" s="182" t="n">
        <v>46160</v>
      </c>
      <c r="G160" t="inlineStr">
        <is>
          <t>广东省 揭阳市 榕城区 仙桥街道****************</t>
        </is>
      </c>
      <c r="I160" t="inlineStr">
        <is>
          <t>P23210020201</t>
        </is>
      </c>
      <c r="J160" t="inlineStr">
        <is>
          <t>畔色 岩板实木餐桌日式简约长方形榉木书桌家用饭桌原木小户型桌</t>
        </is>
      </c>
      <c r="K160" t="inlineStr">
        <is>
          <t>其他材质定制咨询</t>
        </is>
      </c>
      <c r="M160" t="n">
        <v>1</v>
      </c>
      <c r="O160" t="inlineStr"/>
      <c r="P160" t="inlineStr"/>
      <c r="R160">
        <f>IFERROR(SUMPRODUCT(('2-定价总表'!$A$3:$A$493="PPS"&amp;MID(I160,2,99))*('2-定价总表'!$C$3:$C$493=K160)*('2-定价总表'!$T$3:$T$493))*IF(M160="",1,M160),"")</f>
        <v/>
      </c>
      <c r="AB160">
        <f>SUM(S160:AA160)</f>
        <v/>
      </c>
      <c r="AC160" t="inlineStr">
        <is>
          <t>18.00</t>
        </is>
      </c>
      <c r="AD160">
        <f>AC160*0.006</f>
        <v/>
      </c>
      <c r="AE160">
        <f>AC160*0.02</f>
        <v/>
      </c>
      <c r="AF160">
        <f>AC160-AD160-AE160</f>
        <v/>
      </c>
      <c r="AI160">
        <f>SUM(AG160:AH160)</f>
        <v/>
      </c>
      <c r="AJ160">
        <f>AF160-AB160+AI160</f>
        <v/>
      </c>
      <c r="AK160">
        <f>IF(C160="是","杭州","江西工厂")</f>
        <v/>
      </c>
      <c r="AL160" t="inlineStr">
        <is>
          <t>交易关闭</t>
        </is>
      </c>
      <c r="AM160" t="inlineStr">
        <is>
          <t>待匹配</t>
        </is>
      </c>
      <c r="AN160" t="inlineStr">
        <is>
          <t>退款成功</t>
        </is>
      </c>
      <c r="AO160" t="inlineStr">
        <is>
          <t>18.00</t>
        </is>
      </c>
      <c r="AR160" t="inlineStr">
        <is>
          <t>✓</t>
        </is>
      </c>
    </row>
    <row r="161">
      <c r="A161" t="inlineStr">
        <is>
          <t>淘宝</t>
        </is>
      </c>
      <c r="B161" t="inlineStr">
        <is>
          <t>5115998487622001126</t>
        </is>
      </c>
      <c r="D161" s="182" t="n">
        <v>46160</v>
      </c>
      <c r="G161" t="inlineStr">
        <is>
          <t>广东省 揭阳市 榕城区 仙桥街道****************</t>
        </is>
      </c>
      <c r="I161" t="inlineStr"/>
      <c r="J161" t="inlineStr">
        <is>
          <t>畔色北欧樱桃木实木餐厅岩板洞洞板收纳储物柜高柜一体靠墙餐边柜</t>
        </is>
      </c>
      <c r="K161" t="inlineStr">
        <is>
          <t>尺寸定制</t>
        </is>
      </c>
      <c r="M161" t="n">
        <v>1</v>
      </c>
      <c r="O161" t="inlineStr"/>
      <c r="P161" t="inlineStr"/>
      <c r="R161">
        <f>IFERROR(SUMPRODUCT(('2-定价总表'!$A$3:$A$493="PPS"&amp;MID(I161,2,99))*('2-定价总表'!$C$3:$C$493=K161)*('2-定价总表'!$T$3:$T$493))*IF(M161="",1,M161),"")</f>
        <v/>
      </c>
      <c r="AB161">
        <f>SUM(S161:AA161)</f>
        <v/>
      </c>
      <c r="AC161" t="inlineStr">
        <is>
          <t>20.00</t>
        </is>
      </c>
      <c r="AD161">
        <f>AC161*0.006</f>
        <v/>
      </c>
      <c r="AE161">
        <f>AC161*0.02</f>
        <v/>
      </c>
      <c r="AF161">
        <f>AC161-AD161-AE161</f>
        <v/>
      </c>
      <c r="AI161">
        <f>SUM(AG161:AH161)</f>
        <v/>
      </c>
      <c r="AJ161">
        <f>AF161-AB161+AI161</f>
        <v/>
      </c>
      <c r="AK161">
        <f>IF(C161="是","杭州","江西工厂")</f>
        <v/>
      </c>
      <c r="AL161" t="inlineStr">
        <is>
          <t>交易关闭</t>
        </is>
      </c>
      <c r="AM161" t="inlineStr">
        <is>
          <t>待匹配</t>
        </is>
      </c>
      <c r="AN161" t="inlineStr">
        <is>
          <t>退款成功</t>
        </is>
      </c>
      <c r="AO161" t="inlineStr">
        <is>
          <t>20.00</t>
        </is>
      </c>
      <c r="AR161" t="inlineStr">
        <is>
          <t>⚠️ 无商家编码,产品编码待补</t>
        </is>
      </c>
    </row>
    <row r="162">
      <c r="A162" t="inlineStr">
        <is>
          <t>淘宝</t>
        </is>
      </c>
      <c r="B162" t="inlineStr">
        <is>
          <t>5115998487622001126</t>
        </is>
      </c>
      <c r="D162" s="182" t="n">
        <v>46160</v>
      </c>
      <c r="G162" t="inlineStr">
        <is>
          <t>广东省 揭阳市 榕城区 仙桥街道****************</t>
        </is>
      </c>
      <c r="I162" t="inlineStr"/>
      <c r="J162" t="inlineStr">
        <is>
          <t>畔色实木九斗柜樱桃木边柜北欧风日式卧室客厅收纳储物客厅床尾柜</t>
        </is>
      </c>
      <c r="K162" t="inlineStr">
        <is>
          <t>其他材质定制咨询</t>
        </is>
      </c>
      <c r="M162" t="n">
        <v>1</v>
      </c>
      <c r="O162" t="inlineStr"/>
      <c r="P162" t="inlineStr"/>
      <c r="R162">
        <f>IFERROR(SUMPRODUCT(('2-定价总表'!$A$3:$A$493="PPS"&amp;MID(I162,2,99))*('2-定价总表'!$C$3:$C$493=K162)*('2-定价总表'!$T$3:$T$493))*IF(M162="",1,M162),"")</f>
        <v/>
      </c>
      <c r="AB162">
        <f>SUM(S162:AA162)</f>
        <v/>
      </c>
      <c r="AC162" t="inlineStr">
        <is>
          <t>19.00</t>
        </is>
      </c>
      <c r="AD162">
        <f>AC162*0.006</f>
        <v/>
      </c>
      <c r="AE162">
        <f>AC162*0.02</f>
        <v/>
      </c>
      <c r="AF162">
        <f>AC162-AD162-AE162</f>
        <v/>
      </c>
      <c r="AI162">
        <f>SUM(AG162:AH162)</f>
        <v/>
      </c>
      <c r="AJ162">
        <f>AF162-AB162+AI162</f>
        <v/>
      </c>
      <c r="AK162">
        <f>IF(C162="是","杭州","江西工厂")</f>
        <v/>
      </c>
      <c r="AL162" t="inlineStr">
        <is>
          <t>交易关闭</t>
        </is>
      </c>
      <c r="AM162" t="inlineStr">
        <is>
          <t>待匹配</t>
        </is>
      </c>
      <c r="AN162" t="inlineStr">
        <is>
          <t>退款成功</t>
        </is>
      </c>
      <c r="AO162" t="inlineStr">
        <is>
          <t>19.00</t>
        </is>
      </c>
      <c r="AR162" t="inlineStr">
        <is>
          <t>⚠️ 无商家编码,产品编码待补</t>
        </is>
      </c>
    </row>
    <row r="163">
      <c r="A163" t="inlineStr">
        <is>
          <t>淘宝</t>
        </is>
      </c>
      <c r="B163" t="inlineStr">
        <is>
          <t>5115998487622001126</t>
        </is>
      </c>
      <c r="D163" s="182" t="n">
        <v>46160</v>
      </c>
      <c r="G163" t="inlineStr">
        <is>
          <t>广东省 揭阳市 榕城区 仙桥街道****************</t>
        </is>
      </c>
      <c r="I163" t="inlineStr"/>
      <c r="J163" t="inlineStr">
        <is>
          <t>畔色实木北欧樱桃木岩板餐桌小户型大板桌家用餐厅饭桌餐桌椅组合</t>
        </is>
      </c>
      <c r="K163" t="inlineStr">
        <is>
          <t>尺寸定制</t>
        </is>
      </c>
      <c r="M163" t="n">
        <v>1</v>
      </c>
      <c r="O163" t="inlineStr"/>
      <c r="P163" t="inlineStr"/>
      <c r="R163">
        <f>IFERROR(SUMPRODUCT(('2-定价总表'!$A$3:$A$493="PPS"&amp;MID(I163,2,99))*('2-定价总表'!$C$3:$C$493=K163)*('2-定价总表'!$T$3:$T$493))*IF(M163="",1,M163),"")</f>
        <v/>
      </c>
      <c r="AB163">
        <f>SUM(S163:AA163)</f>
        <v/>
      </c>
      <c r="AC163" t="inlineStr">
        <is>
          <t>17.00</t>
        </is>
      </c>
      <c r="AD163">
        <f>AC163*0.006</f>
        <v/>
      </c>
      <c r="AE163">
        <f>AC163*0.02</f>
        <v/>
      </c>
      <c r="AF163">
        <f>AC163-AD163-AE163</f>
        <v/>
      </c>
      <c r="AI163">
        <f>SUM(AG163:AH163)</f>
        <v/>
      </c>
      <c r="AJ163">
        <f>AF163-AB163+AI163</f>
        <v/>
      </c>
      <c r="AK163">
        <f>IF(C163="是","杭州","江西工厂")</f>
        <v/>
      </c>
      <c r="AL163" t="inlineStr">
        <is>
          <t>交易关闭</t>
        </is>
      </c>
      <c r="AM163" t="inlineStr">
        <is>
          <t>待匹配</t>
        </is>
      </c>
      <c r="AN163" t="inlineStr">
        <is>
          <t>退款成功</t>
        </is>
      </c>
      <c r="AO163" t="inlineStr">
        <is>
          <t>17.00</t>
        </is>
      </c>
      <c r="AR163" t="inlineStr">
        <is>
          <t>⚠️ 无商家编码,产品编码待补</t>
        </is>
      </c>
    </row>
    <row r="164">
      <c r="A164" t="inlineStr">
        <is>
          <t>淘宝</t>
        </is>
      </c>
      <c r="B164" t="inlineStr">
        <is>
          <t>5115998487622001126</t>
        </is>
      </c>
      <c r="D164" s="182" t="n">
        <v>46160</v>
      </c>
      <c r="G164" t="inlineStr">
        <is>
          <t>广东省 揭阳市 榕城区 仙桥街道****************</t>
        </is>
      </c>
      <c r="I164" t="inlineStr"/>
      <c r="J164" t="inlineStr">
        <is>
          <t>畔色 樱桃木九斗柜实木电视柜北欧卧室边柜客厅储物收纳柜床尾柜</t>
        </is>
      </c>
      <c r="K164" t="inlineStr">
        <is>
          <t>尺寸定制</t>
        </is>
      </c>
      <c r="M164" t="n">
        <v>1</v>
      </c>
      <c r="O164" t="inlineStr"/>
      <c r="P164" t="inlineStr"/>
      <c r="R164">
        <f>IFERROR(SUMPRODUCT(('2-定价总表'!$A$3:$A$493="PPS"&amp;MID(I164,2,99))*('2-定价总表'!$C$3:$C$493=K164)*('2-定价总表'!$T$3:$T$493))*IF(M164="",1,M164),"")</f>
        <v/>
      </c>
      <c r="AB164">
        <f>SUM(S164:AA164)</f>
        <v/>
      </c>
      <c r="AC164" t="inlineStr">
        <is>
          <t>16.00</t>
        </is>
      </c>
      <c r="AD164">
        <f>AC164*0.006</f>
        <v/>
      </c>
      <c r="AE164">
        <f>AC164*0.02</f>
        <v/>
      </c>
      <c r="AF164">
        <f>AC164-AD164-AE164</f>
        <v/>
      </c>
      <c r="AI164">
        <f>SUM(AG164:AH164)</f>
        <v/>
      </c>
      <c r="AJ164">
        <f>AF164-AB164+AI164</f>
        <v/>
      </c>
      <c r="AK164">
        <f>IF(C164="是","杭州","江西工厂")</f>
        <v/>
      </c>
      <c r="AL164" t="inlineStr">
        <is>
          <t>交易关闭</t>
        </is>
      </c>
      <c r="AM164" t="inlineStr">
        <is>
          <t>待匹配</t>
        </is>
      </c>
      <c r="AN164" t="inlineStr">
        <is>
          <t>退款成功</t>
        </is>
      </c>
      <c r="AO164" t="inlineStr">
        <is>
          <t>16.00</t>
        </is>
      </c>
      <c r="AR164" t="inlineStr">
        <is>
          <t>⚠️ 无商家编码,产品编码待补</t>
        </is>
      </c>
    </row>
    <row r="165">
      <c r="A165" t="inlineStr">
        <is>
          <t>淘宝</t>
        </is>
      </c>
      <c r="B165" t="inlineStr">
        <is>
          <t>5115998487622001126</t>
        </is>
      </c>
      <c r="D165" s="182" t="n">
        <v>46160</v>
      </c>
      <c r="G165" t="inlineStr">
        <is>
          <t>广东省 揭阳市 榕城区 仙桥街道****************</t>
        </is>
      </c>
      <c r="I165" t="inlineStr">
        <is>
          <t>P23780020201</t>
        </is>
      </c>
      <c r="J165" t="inlineStr">
        <is>
          <t>畔色实木中岛台北欧餐桌日式可伸缩小户型一体吧台岩板储物餐边柜</t>
        </is>
      </c>
      <c r="K165" t="inlineStr">
        <is>
          <t>樱桃木其他尺寸定制咨询</t>
        </is>
      </c>
      <c r="M165" t="n">
        <v>1</v>
      </c>
      <c r="O165" t="inlineStr"/>
      <c r="P165" t="inlineStr"/>
      <c r="R165">
        <f>IFERROR(SUMPRODUCT(('2-定价总表'!$A$3:$A$493="PPS"&amp;MID(I165,2,99))*('2-定价总表'!$C$3:$C$493=K165)*('2-定价总表'!$T$3:$T$493))*IF(M165="",1,M165),"")</f>
        <v/>
      </c>
      <c r="AB165">
        <f>SUM(S165:AA165)</f>
        <v/>
      </c>
      <c r="AC165" t="inlineStr">
        <is>
          <t>19.00</t>
        </is>
      </c>
      <c r="AD165">
        <f>AC165*0.006</f>
        <v/>
      </c>
      <c r="AE165">
        <f>AC165*0.02</f>
        <v/>
      </c>
      <c r="AF165">
        <f>AC165-AD165-AE165</f>
        <v/>
      </c>
      <c r="AI165">
        <f>SUM(AG165:AH165)</f>
        <v/>
      </c>
      <c r="AJ165">
        <f>AF165-AB165+AI165</f>
        <v/>
      </c>
      <c r="AK165">
        <f>IF(C165="是","杭州","江西工厂")</f>
        <v/>
      </c>
      <c r="AL165" t="inlineStr">
        <is>
          <t>交易关闭</t>
        </is>
      </c>
      <c r="AM165" t="inlineStr">
        <is>
          <t>待匹配</t>
        </is>
      </c>
      <c r="AN165" t="inlineStr">
        <is>
          <t>退款成功</t>
        </is>
      </c>
      <c r="AO165" t="inlineStr">
        <is>
          <t>19.00</t>
        </is>
      </c>
      <c r="AR165" t="inlineStr">
        <is>
          <t>✓</t>
        </is>
      </c>
    </row>
    <row r="166">
      <c r="A166" t="inlineStr">
        <is>
          <t>淘宝</t>
        </is>
      </c>
      <c r="B166" t="inlineStr">
        <is>
          <t>5115998487622001126</t>
        </is>
      </c>
      <c r="D166" s="182" t="n">
        <v>46160</v>
      </c>
      <c r="G166" t="inlineStr">
        <is>
          <t>广东省 揭阳市 榕城区 仙桥街道****************</t>
        </is>
      </c>
      <c r="I166" t="inlineStr"/>
      <c r="J166" t="inlineStr">
        <is>
          <t>畔色北欧卧室床头柜实木原木小型收纳柜樱桃木家用超窄极窄床边柜</t>
        </is>
      </c>
      <c r="K166" t="inlineStr">
        <is>
          <t>尺寸微定制</t>
        </is>
      </c>
      <c r="M166" t="n">
        <v>1</v>
      </c>
      <c r="O166" t="inlineStr"/>
      <c r="P166" t="inlineStr"/>
      <c r="R166">
        <f>IFERROR(SUMPRODUCT(('2-定价总表'!$A$3:$A$493="PPS"&amp;MID(I166,2,99))*('2-定价总表'!$C$3:$C$493=K166)*('2-定价总表'!$T$3:$T$493))*IF(M166="",1,M166),"")</f>
        <v/>
      </c>
      <c r="AB166">
        <f>SUM(S166:AA166)</f>
        <v/>
      </c>
      <c r="AC166" t="inlineStr">
        <is>
          <t>210.00</t>
        </is>
      </c>
      <c r="AD166">
        <f>AC166*0.006</f>
        <v/>
      </c>
      <c r="AE166">
        <f>AC166*0.02</f>
        <v/>
      </c>
      <c r="AF166">
        <f>AC166-AD166-AE166</f>
        <v/>
      </c>
      <c r="AI166">
        <f>SUM(AG166:AH166)</f>
        <v/>
      </c>
      <c r="AJ166">
        <f>AF166-AB166+AI166</f>
        <v/>
      </c>
      <c r="AK166">
        <f>IF(C166="是","杭州","江西工厂")</f>
        <v/>
      </c>
      <c r="AL166" t="inlineStr">
        <is>
          <t>交易关闭</t>
        </is>
      </c>
      <c r="AM166" t="inlineStr">
        <is>
          <t>待匹配</t>
        </is>
      </c>
      <c r="AN166" t="inlineStr">
        <is>
          <t>退款成功</t>
        </is>
      </c>
      <c r="AO166" t="inlineStr">
        <is>
          <t>210.00</t>
        </is>
      </c>
      <c r="AR166" t="inlineStr">
        <is>
          <t>⚠️ 无商家编码,产品编码待补</t>
        </is>
      </c>
    </row>
    <row r="167">
      <c r="A167" t="inlineStr">
        <is>
          <t>淘宝</t>
        </is>
      </c>
      <c r="B167" t="inlineStr">
        <is>
          <t>5115998487622001126</t>
        </is>
      </c>
      <c r="D167" s="182" t="n">
        <v>46160</v>
      </c>
      <c r="G167" t="inlineStr">
        <is>
          <t>广东省 揭阳市 榕城区 仙桥街道****************</t>
        </is>
      </c>
      <c r="I167" t="inlineStr"/>
      <c r="J167" t="inlineStr">
        <is>
          <t>商家安装 商家安装</t>
        </is>
      </c>
      <c r="K167" t="inlineStr">
        <is>
          <t>商家安装</t>
        </is>
      </c>
      <c r="M167" t="n">
        <v>1</v>
      </c>
      <c r="O167" t="inlineStr"/>
      <c r="P167" t="inlineStr"/>
      <c r="R167">
        <f>IFERROR(SUMPRODUCT(('2-定价总表'!$A$3:$A$493="PPS"&amp;MID(I167,2,99))*('2-定价总表'!$C$3:$C$493=K167)*('2-定价总表'!$T$3:$T$493))*IF(M167="",1,M167),"")</f>
        <v/>
      </c>
      <c r="AB167">
        <f>SUM(S167:AA167)</f>
        <v/>
      </c>
      <c r="AC167" t="inlineStr">
        <is>
          <t>0.00</t>
        </is>
      </c>
      <c r="AD167">
        <f>AC167*0.006</f>
        <v/>
      </c>
      <c r="AE167">
        <f>AC167*0.02</f>
        <v/>
      </c>
      <c r="AF167">
        <f>AC167-AD167-AE167</f>
        <v/>
      </c>
      <c r="AI167">
        <f>SUM(AG167:AH167)</f>
        <v/>
      </c>
      <c r="AJ167">
        <f>AF167-AB167+AI167</f>
        <v/>
      </c>
      <c r="AK167">
        <f>IF(C167="是","杭州","江西工厂")</f>
        <v/>
      </c>
      <c r="AL167" t="inlineStr">
        <is>
          <t>交易关闭</t>
        </is>
      </c>
      <c r="AM167" t="inlineStr">
        <is>
          <t>待匹配</t>
        </is>
      </c>
      <c r="AN167" t="inlineStr">
        <is>
          <t>没有申请退款</t>
        </is>
      </c>
      <c r="AO167" t="inlineStr">
        <is>
          <t>无退款申请</t>
        </is>
      </c>
      <c r="AR167" t="inlineStr">
        <is>
          <t>⚠️ 无商家编码,产品编码待补</t>
        </is>
      </c>
    </row>
    <row r="168">
      <c r="A168" t="inlineStr">
        <is>
          <t>淘宝</t>
        </is>
      </c>
      <c r="B168" t="inlineStr">
        <is>
          <t>5115998487622001126</t>
        </is>
      </c>
      <c r="D168" s="182" t="n">
        <v>46160</v>
      </c>
      <c r="G168" t="inlineStr">
        <is>
          <t>广东省 揭阳市 榕城区 仙桥街道****************</t>
        </is>
      </c>
      <c r="I168" t="inlineStr"/>
      <c r="J168" t="inlineStr">
        <is>
          <t>送货入户</t>
        </is>
      </c>
      <c r="K168" t="inlineStr"/>
      <c r="M168" t="n">
        <v>1</v>
      </c>
      <c r="O168" t="inlineStr"/>
      <c r="P168" t="inlineStr"/>
      <c r="R168">
        <f>IFERROR(SUMPRODUCT(('2-定价总表'!$A$3:$A$493="PPS"&amp;MID(I168,2,99))*('2-定价总表'!$C$3:$C$493=K168)*('2-定价总表'!$T$3:$T$493))*IF(M168="",1,M168),"")</f>
        <v/>
      </c>
      <c r="AB168">
        <f>SUM(S168:AA168)</f>
        <v/>
      </c>
      <c r="AC168" t="inlineStr">
        <is>
          <t>0.00</t>
        </is>
      </c>
      <c r="AD168">
        <f>AC168*0.006</f>
        <v/>
      </c>
      <c r="AE168">
        <f>AC168*0.02</f>
        <v/>
      </c>
      <c r="AF168">
        <f>AC168-AD168-AE168</f>
        <v/>
      </c>
      <c r="AI168">
        <f>SUM(AG168:AH168)</f>
        <v/>
      </c>
      <c r="AJ168">
        <f>AF168-AB168+AI168</f>
        <v/>
      </c>
      <c r="AK168">
        <f>IF(C168="是","杭州","江西工厂")</f>
        <v/>
      </c>
      <c r="AL168" t="inlineStr">
        <is>
          <t>交易关闭</t>
        </is>
      </c>
      <c r="AM168" t="inlineStr">
        <is>
          <t>待匹配</t>
        </is>
      </c>
      <c r="AN168" t="inlineStr">
        <is>
          <t>没有申请退款</t>
        </is>
      </c>
      <c r="AO168" t="inlineStr">
        <is>
          <t>无退款申请</t>
        </is>
      </c>
      <c r="AR168" t="inlineStr">
        <is>
          <t>⚠️ 无商家编码,产品编码待补</t>
        </is>
      </c>
    </row>
    <row r="169">
      <c r="A169" t="inlineStr">
        <is>
          <t>淘宝</t>
        </is>
      </c>
      <c r="B169" t="inlineStr">
        <is>
          <t>5116356756639056317</t>
        </is>
      </c>
      <c r="D169" s="182" t="n">
        <v>46160</v>
      </c>
      <c r="G169" t="inlineStr"/>
      <c r="I169" t="inlineStr"/>
      <c r="J169" t="inlineStr">
        <is>
          <t>畔色北欧樱桃木实木餐厅岩板洞洞板收纳储物柜高柜一体靠墙餐边柜</t>
        </is>
      </c>
      <c r="K169" t="inlineStr">
        <is>
          <t>尺寸定制</t>
        </is>
      </c>
      <c r="M169" t="n">
        <v>1</v>
      </c>
      <c r="O169" t="inlineStr"/>
      <c r="P169" t="inlineStr"/>
      <c r="R169">
        <f>IFERROR(SUMPRODUCT(('2-定价总表'!$A$3:$A$493="PPS"&amp;MID(I169,2,99))*('2-定价总表'!$C$3:$C$493=K169)*('2-定价总表'!$T$3:$T$493))*IF(M169="",1,M169),"")</f>
        <v/>
      </c>
      <c r="AB169">
        <f>SUM(S169:AA169)</f>
        <v/>
      </c>
      <c r="AC169" t="inlineStr"/>
      <c r="AD169">
        <f>AC169*0.006</f>
        <v/>
      </c>
      <c r="AE169">
        <f>AC169*0.02</f>
        <v/>
      </c>
      <c r="AF169">
        <f>AC169-AD169-AE169</f>
        <v/>
      </c>
      <c r="AI169">
        <f>SUM(AG169:AH169)</f>
        <v/>
      </c>
      <c r="AJ169">
        <f>AF169-AB169+AI169</f>
        <v/>
      </c>
      <c r="AK169">
        <f>IF(C169="是","杭州","江西工厂")</f>
        <v/>
      </c>
      <c r="AL169" t="inlineStr">
        <is>
          <t>交易关闭</t>
        </is>
      </c>
      <c r="AM169" t="inlineStr">
        <is>
          <t>待匹配</t>
        </is>
      </c>
      <c r="AN169" t="inlineStr">
        <is>
          <t>没有申请退款</t>
        </is>
      </c>
      <c r="AO169" t="inlineStr">
        <is>
          <t>无退款申请</t>
        </is>
      </c>
      <c r="AR169" t="inlineStr">
        <is>
          <t>⚠️ 无商家编码,产品编码待补</t>
        </is>
      </c>
    </row>
    <row r="170">
      <c r="A170" t="inlineStr">
        <is>
          <t>淘宝</t>
        </is>
      </c>
      <c r="B170" t="inlineStr">
        <is>
          <t>5116356756639056317</t>
        </is>
      </c>
      <c r="D170" s="182" t="n">
        <v>46160</v>
      </c>
      <c r="G170" t="inlineStr"/>
      <c r="I170" t="inlineStr"/>
      <c r="J170" t="inlineStr">
        <is>
          <t>畔色 樱桃木九斗柜实木电视柜北欧卧室边柜客厅储物收纳柜床尾柜</t>
        </is>
      </c>
      <c r="K170" t="inlineStr">
        <is>
          <t>尺寸定制</t>
        </is>
      </c>
      <c r="M170" t="n">
        <v>1</v>
      </c>
      <c r="O170" t="inlineStr"/>
      <c r="P170" t="inlineStr"/>
      <c r="R170">
        <f>IFERROR(SUMPRODUCT(('2-定价总表'!$A$3:$A$493="PPS"&amp;MID(I170,2,99))*('2-定价总表'!$C$3:$C$493=K170)*('2-定价总表'!$T$3:$T$493))*IF(M170="",1,M170),"")</f>
        <v/>
      </c>
      <c r="AB170">
        <f>SUM(S170:AA170)</f>
        <v/>
      </c>
      <c r="AC170" t="inlineStr"/>
      <c r="AD170">
        <f>AC170*0.006</f>
        <v/>
      </c>
      <c r="AE170">
        <f>AC170*0.02</f>
        <v/>
      </c>
      <c r="AF170">
        <f>AC170-AD170-AE170</f>
        <v/>
      </c>
      <c r="AI170">
        <f>SUM(AG170:AH170)</f>
        <v/>
      </c>
      <c r="AJ170">
        <f>AF170-AB170+AI170</f>
        <v/>
      </c>
      <c r="AK170">
        <f>IF(C170="是","杭州","江西工厂")</f>
        <v/>
      </c>
      <c r="AL170" t="inlineStr">
        <is>
          <t>交易关闭</t>
        </is>
      </c>
      <c r="AM170" t="inlineStr">
        <is>
          <t>待匹配</t>
        </is>
      </c>
      <c r="AN170" t="inlineStr">
        <is>
          <t>没有申请退款</t>
        </is>
      </c>
      <c r="AO170" t="inlineStr">
        <is>
          <t>无退款申请</t>
        </is>
      </c>
      <c r="AR170" t="inlineStr">
        <is>
          <t>⚠️ 无商家编码,产品编码待补</t>
        </is>
      </c>
    </row>
    <row r="171">
      <c r="A171" t="inlineStr">
        <is>
          <t>淘宝</t>
        </is>
      </c>
      <c r="B171" t="inlineStr">
        <is>
          <t>5116356756639056317</t>
        </is>
      </c>
      <c r="D171" s="182" t="n">
        <v>46160</v>
      </c>
      <c r="G171" t="inlineStr"/>
      <c r="I171" t="inlineStr"/>
      <c r="J171" t="inlineStr">
        <is>
          <t>畔色北欧卧室床头柜实木原木小型收纳柜樱桃木家用超窄极窄床边柜</t>
        </is>
      </c>
      <c r="K171" t="inlineStr">
        <is>
          <t>尺寸微定制</t>
        </is>
      </c>
      <c r="M171" t="n">
        <v>1</v>
      </c>
      <c r="O171" t="inlineStr"/>
      <c r="P171" t="inlineStr"/>
      <c r="R171">
        <f>IFERROR(SUMPRODUCT(('2-定价总表'!$A$3:$A$493="PPS"&amp;MID(I171,2,99))*('2-定价总表'!$C$3:$C$493=K171)*('2-定价总表'!$T$3:$T$493))*IF(M171="",1,M171),"")</f>
        <v/>
      </c>
      <c r="AB171">
        <f>SUM(S171:AA171)</f>
        <v/>
      </c>
      <c r="AC171" t="inlineStr"/>
      <c r="AD171">
        <f>AC171*0.006</f>
        <v/>
      </c>
      <c r="AE171">
        <f>AC171*0.02</f>
        <v/>
      </c>
      <c r="AF171">
        <f>AC171-AD171-AE171</f>
        <v/>
      </c>
      <c r="AI171">
        <f>SUM(AG171:AH171)</f>
        <v/>
      </c>
      <c r="AJ171">
        <f>AF171-AB171+AI171</f>
        <v/>
      </c>
      <c r="AK171">
        <f>IF(C171="是","杭州","江西工厂")</f>
        <v/>
      </c>
      <c r="AL171" t="inlineStr">
        <is>
          <t>交易关闭</t>
        </is>
      </c>
      <c r="AM171" t="inlineStr">
        <is>
          <t>待匹配</t>
        </is>
      </c>
      <c r="AN171" t="inlineStr">
        <is>
          <t>没有申请退款</t>
        </is>
      </c>
      <c r="AO171" t="inlineStr">
        <is>
          <t>无退款申请</t>
        </is>
      </c>
      <c r="AR171" t="inlineStr">
        <is>
          <t>⚠️ 无商家编码,产品编码待补</t>
        </is>
      </c>
    </row>
    <row r="172">
      <c r="A172" t="inlineStr">
        <is>
          <t>淘宝</t>
        </is>
      </c>
      <c r="B172" t="inlineStr">
        <is>
          <t>5116356756639056317</t>
        </is>
      </c>
      <c r="D172" s="182" t="n">
        <v>46160</v>
      </c>
      <c r="G172" t="inlineStr"/>
      <c r="I172" t="inlineStr"/>
      <c r="J172" t="inlineStr">
        <is>
          <t>畔色实木北欧樱桃木岩板餐桌小户型大板桌家用餐厅饭桌餐桌椅组合</t>
        </is>
      </c>
      <c r="K172" t="inlineStr">
        <is>
          <t>尺寸定制</t>
        </is>
      </c>
      <c r="M172" t="n">
        <v>1</v>
      </c>
      <c r="O172" t="inlineStr"/>
      <c r="P172" t="inlineStr"/>
      <c r="R172">
        <f>IFERROR(SUMPRODUCT(('2-定价总表'!$A$3:$A$493="PPS"&amp;MID(I172,2,99))*('2-定价总表'!$C$3:$C$493=K172)*('2-定价总表'!$T$3:$T$493))*IF(M172="",1,M172),"")</f>
        <v/>
      </c>
      <c r="AB172">
        <f>SUM(S172:AA172)</f>
        <v/>
      </c>
      <c r="AC172" t="inlineStr"/>
      <c r="AD172">
        <f>AC172*0.006</f>
        <v/>
      </c>
      <c r="AE172">
        <f>AC172*0.02</f>
        <v/>
      </c>
      <c r="AF172">
        <f>AC172-AD172-AE172</f>
        <v/>
      </c>
      <c r="AI172">
        <f>SUM(AG172:AH172)</f>
        <v/>
      </c>
      <c r="AJ172">
        <f>AF172-AB172+AI172</f>
        <v/>
      </c>
      <c r="AK172">
        <f>IF(C172="是","杭州","江西工厂")</f>
        <v/>
      </c>
      <c r="AL172" t="inlineStr">
        <is>
          <t>交易关闭</t>
        </is>
      </c>
      <c r="AM172" t="inlineStr">
        <is>
          <t>待匹配</t>
        </is>
      </c>
      <c r="AN172" t="inlineStr">
        <is>
          <t>没有申请退款</t>
        </is>
      </c>
      <c r="AO172" t="inlineStr">
        <is>
          <t>无退款申请</t>
        </is>
      </c>
      <c r="AR172" t="inlineStr">
        <is>
          <t>⚠️ 无商家编码,产品编码待补</t>
        </is>
      </c>
    </row>
    <row r="173">
      <c r="A173" t="inlineStr">
        <is>
          <t>淘宝</t>
        </is>
      </c>
      <c r="B173" t="inlineStr">
        <is>
          <t>5116356756639056317</t>
        </is>
      </c>
      <c r="D173" s="182" t="n">
        <v>46160</v>
      </c>
      <c r="G173" t="inlineStr"/>
      <c r="I173" t="inlineStr">
        <is>
          <t>P23210020201</t>
        </is>
      </c>
      <c r="J173" t="inlineStr">
        <is>
          <t>畔色 岩板实木餐桌日式简约长方形榉木书桌家用饭桌原木小户型桌</t>
        </is>
      </c>
      <c r="K173" t="inlineStr">
        <is>
          <t>其他材质定制咨询</t>
        </is>
      </c>
      <c r="M173" t="n">
        <v>1</v>
      </c>
      <c r="O173" t="inlineStr"/>
      <c r="P173" t="inlineStr"/>
      <c r="R173">
        <f>IFERROR(SUMPRODUCT(('2-定价总表'!$A$3:$A$493="PPS"&amp;MID(I173,2,99))*('2-定价总表'!$C$3:$C$493=K173)*('2-定价总表'!$T$3:$T$493))*IF(M173="",1,M173),"")</f>
        <v/>
      </c>
      <c r="AB173">
        <f>SUM(S173:AA173)</f>
        <v/>
      </c>
      <c r="AC173" t="inlineStr"/>
      <c r="AD173">
        <f>AC173*0.006</f>
        <v/>
      </c>
      <c r="AE173">
        <f>AC173*0.02</f>
        <v/>
      </c>
      <c r="AF173">
        <f>AC173-AD173-AE173</f>
        <v/>
      </c>
      <c r="AI173">
        <f>SUM(AG173:AH173)</f>
        <v/>
      </c>
      <c r="AJ173">
        <f>AF173-AB173+AI173</f>
        <v/>
      </c>
      <c r="AK173">
        <f>IF(C173="是","杭州","江西工厂")</f>
        <v/>
      </c>
      <c r="AL173" t="inlineStr">
        <is>
          <t>交易关闭</t>
        </is>
      </c>
      <c r="AM173" t="inlineStr">
        <is>
          <t>待匹配</t>
        </is>
      </c>
      <c r="AN173" t="inlineStr">
        <is>
          <t>没有申请退款</t>
        </is>
      </c>
      <c r="AO173" t="inlineStr">
        <is>
          <t>无退款申请</t>
        </is>
      </c>
      <c r="AR173" t="inlineStr">
        <is>
          <t>✓</t>
        </is>
      </c>
    </row>
    <row r="174">
      <c r="A174" t="inlineStr">
        <is>
          <t>淘宝</t>
        </is>
      </c>
      <c r="B174" t="inlineStr">
        <is>
          <t>5116356756639056317</t>
        </is>
      </c>
      <c r="D174" s="182" t="n">
        <v>46160</v>
      </c>
      <c r="G174" t="inlineStr"/>
      <c r="I174" t="inlineStr"/>
      <c r="J174" t="inlineStr">
        <is>
          <t>畔色实木九斗柜樱桃木边柜北欧风日式卧室客厅收纳储物客厅床尾柜</t>
        </is>
      </c>
      <c r="K174" t="inlineStr">
        <is>
          <t>其他材质定制咨询</t>
        </is>
      </c>
      <c r="M174" t="n">
        <v>1</v>
      </c>
      <c r="O174" t="inlineStr"/>
      <c r="P174" t="inlineStr"/>
      <c r="R174">
        <f>IFERROR(SUMPRODUCT(('2-定价总表'!$A$3:$A$493="PPS"&amp;MID(I174,2,99))*('2-定价总表'!$C$3:$C$493=K174)*('2-定价总表'!$T$3:$T$493))*IF(M174="",1,M174),"")</f>
        <v/>
      </c>
      <c r="AB174">
        <f>SUM(S174:AA174)</f>
        <v/>
      </c>
      <c r="AC174" t="inlineStr"/>
      <c r="AD174">
        <f>AC174*0.006</f>
        <v/>
      </c>
      <c r="AE174">
        <f>AC174*0.02</f>
        <v/>
      </c>
      <c r="AF174">
        <f>AC174-AD174-AE174</f>
        <v/>
      </c>
      <c r="AI174">
        <f>SUM(AG174:AH174)</f>
        <v/>
      </c>
      <c r="AJ174">
        <f>AF174-AB174+AI174</f>
        <v/>
      </c>
      <c r="AK174">
        <f>IF(C174="是","杭州","江西工厂")</f>
        <v/>
      </c>
      <c r="AL174" t="inlineStr">
        <is>
          <t>交易关闭</t>
        </is>
      </c>
      <c r="AM174" t="inlineStr">
        <is>
          <t>待匹配</t>
        </is>
      </c>
      <c r="AN174" t="inlineStr">
        <is>
          <t>没有申请退款</t>
        </is>
      </c>
      <c r="AO174" t="inlineStr">
        <is>
          <t>无退款申请</t>
        </is>
      </c>
      <c r="AR174" t="inlineStr">
        <is>
          <t>⚠️ 无商家编码,产品编码待补</t>
        </is>
      </c>
    </row>
    <row r="175">
      <c r="A175" t="inlineStr">
        <is>
          <t>淘宝</t>
        </is>
      </c>
      <c r="B175" t="inlineStr">
        <is>
          <t>5116356756639056317</t>
        </is>
      </c>
      <c r="D175" s="182" t="n">
        <v>46160</v>
      </c>
      <c r="G175" t="inlineStr"/>
      <c r="I175" t="inlineStr">
        <is>
          <t>P23780020201</t>
        </is>
      </c>
      <c r="J175" t="inlineStr">
        <is>
          <t>畔色实木中岛台北欧餐桌日式可伸缩小户型一体吧台岩板储物餐边柜</t>
        </is>
      </c>
      <c r="K175" t="inlineStr">
        <is>
          <t>樱桃木其他尺寸定制咨询</t>
        </is>
      </c>
      <c r="M175" t="n">
        <v>1</v>
      </c>
      <c r="O175" t="inlineStr"/>
      <c r="P175" t="inlineStr"/>
      <c r="R175">
        <f>IFERROR(SUMPRODUCT(('2-定价总表'!$A$3:$A$493="PPS"&amp;MID(I175,2,99))*('2-定价总表'!$C$3:$C$493=K175)*('2-定价总表'!$T$3:$T$493))*IF(M175="",1,M175),"")</f>
        <v/>
      </c>
      <c r="AB175">
        <f>SUM(S175:AA175)</f>
        <v/>
      </c>
      <c r="AC175" t="inlineStr"/>
      <c r="AD175">
        <f>AC175*0.006</f>
        <v/>
      </c>
      <c r="AE175">
        <f>AC175*0.02</f>
        <v/>
      </c>
      <c r="AF175">
        <f>AC175-AD175-AE175</f>
        <v/>
      </c>
      <c r="AI175">
        <f>SUM(AG175:AH175)</f>
        <v/>
      </c>
      <c r="AJ175">
        <f>AF175-AB175+AI175</f>
        <v/>
      </c>
      <c r="AK175">
        <f>IF(C175="是","杭州","江西工厂")</f>
        <v/>
      </c>
      <c r="AL175" t="inlineStr">
        <is>
          <t>交易关闭</t>
        </is>
      </c>
      <c r="AM175" t="inlineStr">
        <is>
          <t>待匹配</t>
        </is>
      </c>
      <c r="AN175" t="inlineStr">
        <is>
          <t>没有申请退款</t>
        </is>
      </c>
      <c r="AO175" t="inlineStr">
        <is>
          <t>无退款申请</t>
        </is>
      </c>
      <c r="AR175" t="inlineStr">
        <is>
          <t>✓</t>
        </is>
      </c>
    </row>
    <row r="176">
      <c r="A176" t="inlineStr">
        <is>
          <t>淘宝</t>
        </is>
      </c>
      <c r="B176" t="inlineStr">
        <is>
          <t>5116356756639056317</t>
        </is>
      </c>
      <c r="D176" s="182" t="n">
        <v>46160</v>
      </c>
      <c r="G176" t="inlineStr"/>
      <c r="I176" t="inlineStr"/>
      <c r="J176" t="inlineStr">
        <is>
          <t>商家安装 商家安装</t>
        </is>
      </c>
      <c r="K176" t="inlineStr">
        <is>
          <t>商家安装</t>
        </is>
      </c>
      <c r="M176" t="n">
        <v>1</v>
      </c>
      <c r="O176" t="inlineStr"/>
      <c r="P176" t="inlineStr"/>
      <c r="R176">
        <f>IFERROR(SUMPRODUCT(('2-定价总表'!$A$3:$A$493="PPS"&amp;MID(I176,2,99))*('2-定价总表'!$C$3:$C$493=K176)*('2-定价总表'!$T$3:$T$493))*IF(M176="",1,M176),"")</f>
        <v/>
      </c>
      <c r="AB176">
        <f>SUM(S176:AA176)</f>
        <v/>
      </c>
      <c r="AC176" t="inlineStr"/>
      <c r="AD176">
        <f>AC176*0.006</f>
        <v/>
      </c>
      <c r="AE176">
        <f>AC176*0.02</f>
        <v/>
      </c>
      <c r="AF176">
        <f>AC176-AD176-AE176</f>
        <v/>
      </c>
      <c r="AI176">
        <f>SUM(AG176:AH176)</f>
        <v/>
      </c>
      <c r="AJ176">
        <f>AF176-AB176+AI176</f>
        <v/>
      </c>
      <c r="AK176">
        <f>IF(C176="是","杭州","江西工厂")</f>
        <v/>
      </c>
      <c r="AL176" t="inlineStr">
        <is>
          <t>交易关闭</t>
        </is>
      </c>
      <c r="AM176" t="inlineStr">
        <is>
          <t>待匹配</t>
        </is>
      </c>
      <c r="AN176" t="inlineStr">
        <is>
          <t>没有申请退款</t>
        </is>
      </c>
      <c r="AO176" t="inlineStr">
        <is>
          <t>无退款申请</t>
        </is>
      </c>
      <c r="AR176" t="inlineStr">
        <is>
          <t>⚠️ 无商家编码,产品编码待补</t>
        </is>
      </c>
    </row>
    <row r="177">
      <c r="A177" t="inlineStr">
        <is>
          <t>淘宝</t>
        </is>
      </c>
      <c r="B177" t="inlineStr">
        <is>
          <t>5116356756639056317</t>
        </is>
      </c>
      <c r="D177" s="182" t="n">
        <v>46160</v>
      </c>
      <c r="G177" t="inlineStr"/>
      <c r="I177" t="inlineStr"/>
      <c r="J177" t="inlineStr">
        <is>
          <t>送货入户</t>
        </is>
      </c>
      <c r="K177" t="inlineStr"/>
      <c r="M177" t="n">
        <v>1</v>
      </c>
      <c r="O177" t="inlineStr"/>
      <c r="P177" t="inlineStr"/>
      <c r="R177">
        <f>IFERROR(SUMPRODUCT(('2-定价总表'!$A$3:$A$493="PPS"&amp;MID(I177,2,99))*('2-定价总表'!$C$3:$C$493=K177)*('2-定价总表'!$T$3:$T$493))*IF(M177="",1,M177),"")</f>
        <v/>
      </c>
      <c r="AB177">
        <f>SUM(S177:AA177)</f>
        <v/>
      </c>
      <c r="AC177" t="inlineStr"/>
      <c r="AD177">
        <f>AC177*0.006</f>
        <v/>
      </c>
      <c r="AE177">
        <f>AC177*0.02</f>
        <v/>
      </c>
      <c r="AF177">
        <f>AC177-AD177-AE177</f>
        <v/>
      </c>
      <c r="AI177">
        <f>SUM(AG177:AH177)</f>
        <v/>
      </c>
      <c r="AJ177">
        <f>AF177-AB177+AI177</f>
        <v/>
      </c>
      <c r="AK177">
        <f>IF(C177="是","杭州","江西工厂")</f>
        <v/>
      </c>
      <c r="AL177" t="inlineStr">
        <is>
          <t>交易关闭</t>
        </is>
      </c>
      <c r="AM177" t="inlineStr">
        <is>
          <t>待匹配</t>
        </is>
      </c>
      <c r="AN177" t="inlineStr">
        <is>
          <t>没有申请退款</t>
        </is>
      </c>
      <c r="AO177" t="inlineStr">
        <is>
          <t>无退款申请</t>
        </is>
      </c>
      <c r="AR177" t="inlineStr">
        <is>
          <t>⚠️ 无商家编码,产品编码待补</t>
        </is>
      </c>
    </row>
    <row r="178">
      <c r="A178" t="inlineStr">
        <is>
          <t>淘宝</t>
        </is>
      </c>
      <c r="B178" t="inlineStr">
        <is>
          <t>5115981891001008636</t>
        </is>
      </c>
      <c r="D178" s="182" t="n">
        <v>46160</v>
      </c>
      <c r="G178" t="inlineStr">
        <is>
          <t>河北省 衡水市 桃城区 中华大街*********************</t>
        </is>
      </c>
      <c r="I178" t="inlineStr"/>
      <c r="J178" t="inlineStr">
        <is>
          <t>畔色 樱桃木九斗柜实木电视柜北欧卧室边柜客厅储物收纳柜床尾柜</t>
        </is>
      </c>
      <c r="K178" t="inlineStr">
        <is>
          <t>尺寸定制</t>
        </is>
      </c>
      <c r="M178" t="n">
        <v>1</v>
      </c>
      <c r="O178" t="inlineStr">
        <is>
          <t>圆通速递</t>
        </is>
      </c>
      <c r="P178" t="inlineStr">
        <is>
          <t>YT2547266445024</t>
        </is>
      </c>
      <c r="R178">
        <f>IFERROR(SUMPRODUCT(('2-定价总表'!$A$3:$A$493="PPS"&amp;MID(I178,2,99))*('2-定价总表'!$C$3:$C$493=K178)*('2-定价总表'!$T$3:$T$493))*IF(M178="",1,M178),"")</f>
        <v/>
      </c>
      <c r="AB178">
        <f>SUM(S178:AA178)</f>
        <v/>
      </c>
      <c r="AC178" t="inlineStr">
        <is>
          <t>16.00</t>
        </is>
      </c>
      <c r="AD178">
        <f>AC178*0.006</f>
        <v/>
      </c>
      <c r="AE178">
        <f>AC178*0.02</f>
        <v/>
      </c>
      <c r="AF178">
        <f>AC178-AD178-AE178</f>
        <v/>
      </c>
      <c r="AI178">
        <f>SUM(AG178:AH178)</f>
        <v/>
      </c>
      <c r="AJ178">
        <f>AF178-AB178+AI178</f>
        <v/>
      </c>
      <c r="AK178">
        <f>IF(C178="是","杭州","江西工厂")</f>
        <v/>
      </c>
      <c r="AL178" t="inlineStr">
        <is>
          <t>交易成功</t>
        </is>
      </c>
      <c r="AM178" t="inlineStr">
        <is>
          <t>待匹配</t>
        </is>
      </c>
      <c r="AN178" t="inlineStr">
        <is>
          <t>没有申请退款</t>
        </is>
      </c>
      <c r="AO178" t="inlineStr">
        <is>
          <t>无退款申请</t>
        </is>
      </c>
      <c r="AR178" t="inlineStr">
        <is>
          <t>⚠️ 无商家编码,产品编码待补</t>
        </is>
      </c>
    </row>
    <row r="179">
      <c r="A179" t="inlineStr">
        <is>
          <t>淘宝</t>
        </is>
      </c>
      <c r="B179" t="inlineStr">
        <is>
          <t>3302273930002005376</t>
        </is>
      </c>
      <c r="D179" s="182" t="n">
        <v>46160</v>
      </c>
      <c r="G179" t="inlineStr">
        <is>
          <t>江苏省 常州市 武进区 湖塘镇宝***********</t>
        </is>
      </c>
      <c r="I179" t="inlineStr"/>
      <c r="J179" t="inlineStr">
        <is>
          <t>畔色北欧卧室床头柜实木原木小型收纳柜樱桃木家用超窄极窄床边柜</t>
        </is>
      </c>
      <c r="K179" t="inlineStr">
        <is>
          <t>材质定制</t>
        </is>
      </c>
      <c r="M179" t="n">
        <v>1</v>
      </c>
      <c r="O179" t="inlineStr">
        <is>
          <t>圆通速递</t>
        </is>
      </c>
      <c r="P179" t="inlineStr">
        <is>
          <t>YT2542223924563</t>
        </is>
      </c>
      <c r="R179">
        <f>IFERROR(SUMPRODUCT(('2-定价总表'!$A$3:$A$493="PPS"&amp;MID(I179,2,99))*('2-定价总表'!$C$3:$C$493=K179)*('2-定价总表'!$T$3:$T$493))*IF(M179="",1,M179),"")</f>
        <v/>
      </c>
      <c r="AB179">
        <f>SUM(S179:AA179)</f>
        <v/>
      </c>
      <c r="AC179" t="inlineStr">
        <is>
          <t>16.00</t>
        </is>
      </c>
      <c r="AD179">
        <f>AC179*0.006</f>
        <v/>
      </c>
      <c r="AE179">
        <f>AC179*0.02</f>
        <v/>
      </c>
      <c r="AF179">
        <f>AC179-AD179-AE179</f>
        <v/>
      </c>
      <c r="AI179">
        <f>SUM(AG179:AH179)</f>
        <v/>
      </c>
      <c r="AJ179">
        <f>AF179-AB179+AI179</f>
        <v/>
      </c>
      <c r="AK179">
        <f>IF(C179="是","杭州","江西工厂")</f>
        <v/>
      </c>
      <c r="AL179" t="inlineStr">
        <is>
          <t>交易成功</t>
        </is>
      </c>
      <c r="AM179" t="inlineStr">
        <is>
          <t>待匹配</t>
        </is>
      </c>
      <c r="AN179" t="inlineStr">
        <is>
          <t>没有申请退款</t>
        </is>
      </c>
      <c r="AO179" t="inlineStr">
        <is>
          <t>无退款申请</t>
        </is>
      </c>
      <c r="AR179" t="inlineStr">
        <is>
          <t>⚠️ 无商家编码,产品编码待补</t>
        </is>
      </c>
    </row>
    <row r="180">
      <c r="A180" t="inlineStr">
        <is>
          <t>淘宝</t>
        </is>
      </c>
      <c r="B180" t="inlineStr">
        <is>
          <t>5116339476823007122</t>
        </is>
      </c>
      <c r="D180" s="182" t="n">
        <v>46160</v>
      </c>
      <c r="E180" t="inlineStr">
        <is>
          <t>陈莹</t>
        </is>
      </c>
      <c r="F180" t="inlineStr">
        <is>
          <t>18466864066-7854</t>
        </is>
      </c>
      <c r="G180" t="inlineStr">
        <is>
          <t>浙江省 杭州市 余杭区 闲林街道新时代城市家园5幢一单元903室(000000)</t>
        </is>
      </c>
      <c r="I180" t="inlineStr"/>
      <c r="J180" t="inlineStr">
        <is>
          <t>畔色全实木原木德国榉木极简床头柜家用卧室床边柜北欧白色收纳柜</t>
        </is>
      </c>
      <c r="K180" t="inlineStr">
        <is>
          <t>榉木床头柜-标准</t>
        </is>
      </c>
      <c r="M180" t="n">
        <v>2</v>
      </c>
      <c r="O180" t="inlineStr"/>
      <c r="P180" t="inlineStr"/>
      <c r="R180">
        <f>IFERROR(SUMPRODUCT(('2-定价总表'!$A$3:$A$493="PPS"&amp;MID(I180,2,99))*('2-定价总表'!$C$3:$C$493=K180)*('2-定价总表'!$T$3:$T$493))*IF(M180="",1,M180),"")</f>
        <v/>
      </c>
      <c r="AB180">
        <f>SUM(S180:AA180)</f>
        <v/>
      </c>
      <c r="AC180" t="inlineStr">
        <is>
          <t>2109.80</t>
        </is>
      </c>
      <c r="AD180">
        <f>AC180*0.006</f>
        <v/>
      </c>
      <c r="AE180">
        <f>AC180*0.02</f>
        <v/>
      </c>
      <c r="AF180">
        <f>AC180-AD180-AE180</f>
        <v/>
      </c>
      <c r="AI180">
        <f>SUM(AG180:AH180)</f>
        <v/>
      </c>
      <c r="AJ180">
        <f>AF180-AB180+AI180</f>
        <v/>
      </c>
      <c r="AK180">
        <f>IF(C180="是","杭州","江西工厂")</f>
        <v/>
      </c>
      <c r="AL180" t="inlineStr">
        <is>
          <t>买家已付款,等待卖家发货</t>
        </is>
      </c>
      <c r="AM180" t="inlineStr">
        <is>
          <t>待匹配</t>
        </is>
      </c>
      <c r="AN180" t="inlineStr">
        <is>
          <t>没有申请退款</t>
        </is>
      </c>
      <c r="AO180" t="inlineStr">
        <is>
          <t>无退款申请</t>
        </is>
      </c>
      <c r="AR180" t="inlineStr">
        <is>
          <t>⚠️ 无商家编码,产品编码待补</t>
        </is>
      </c>
    </row>
    <row r="181">
      <c r="A181" t="inlineStr">
        <is>
          <t>淘宝</t>
        </is>
      </c>
      <c r="B181" t="inlineStr">
        <is>
          <t>3302197790370020583</t>
        </is>
      </c>
      <c r="D181" s="182" t="n">
        <v>46160</v>
      </c>
      <c r="G181" t="inlineStr">
        <is>
          <t>福建省 泉州市 惠安县 黄塘镇布************</t>
        </is>
      </c>
      <c r="I181" t="inlineStr"/>
      <c r="J181" t="inlineStr">
        <is>
          <t>畔色北欧卧室床头柜实木原木小型收纳柜樱桃木家用超窄极窄床边柜</t>
        </is>
      </c>
      <c r="K181" t="inlineStr">
        <is>
          <t>材质定制</t>
        </is>
      </c>
      <c r="M181" t="n">
        <v>1</v>
      </c>
      <c r="O181" t="inlineStr">
        <is>
          <t>圆通速递</t>
        </is>
      </c>
      <c r="P181" t="inlineStr">
        <is>
          <t>YT2588129807858</t>
        </is>
      </c>
      <c r="R181">
        <f>IFERROR(SUMPRODUCT(('2-定价总表'!$A$3:$A$493="PPS"&amp;MID(I181,2,99))*('2-定价总表'!$C$3:$C$493=K181)*('2-定价总表'!$T$3:$T$493))*IF(M181="",1,M181),"")</f>
        <v/>
      </c>
      <c r="AB181">
        <f>SUM(S181:AA181)</f>
        <v/>
      </c>
      <c r="AC181" t="inlineStr">
        <is>
          <t>16.00</t>
        </is>
      </c>
      <c r="AD181">
        <f>AC181*0.006</f>
        <v/>
      </c>
      <c r="AE181">
        <f>AC181*0.02</f>
        <v/>
      </c>
      <c r="AF181">
        <f>AC181-AD181-AE181</f>
        <v/>
      </c>
      <c r="AI181">
        <f>SUM(AG181:AH181)</f>
        <v/>
      </c>
      <c r="AJ181">
        <f>AF181-AB181+AI181</f>
        <v/>
      </c>
      <c r="AK181">
        <f>IF(C181="是","杭州","江西工厂")</f>
        <v/>
      </c>
      <c r="AL181" t="inlineStr">
        <is>
          <t>交易成功</t>
        </is>
      </c>
      <c r="AM181" t="inlineStr">
        <is>
          <t>待匹配</t>
        </is>
      </c>
      <c r="AN181" t="inlineStr">
        <is>
          <t>没有申请退款</t>
        </is>
      </c>
      <c r="AO181" t="inlineStr">
        <is>
          <t>无退款申请</t>
        </is>
      </c>
      <c r="AR181" t="inlineStr">
        <is>
          <t>⚠️ 无商家编码,产品编码待补</t>
        </is>
      </c>
    </row>
    <row r="182">
      <c r="A182" t="inlineStr">
        <is>
          <t>淘宝</t>
        </is>
      </c>
      <c r="B182" t="inlineStr">
        <is>
          <t>3302113947234021665</t>
        </is>
      </c>
      <c r="D182" s="182" t="n">
        <v>46160</v>
      </c>
      <c r="G182" t="inlineStr">
        <is>
          <t>浙江省 宁波市 鄞州区 邱隘镇绿**********************</t>
        </is>
      </c>
      <c r="I182" t="inlineStr"/>
      <c r="J182" t="inlineStr">
        <is>
          <t>畔色樱桃木靠墙一体实木岩板餐厅收纳咖啡柜小户型小柜窄柜餐边柜</t>
        </is>
      </c>
      <c r="K182" t="inlineStr">
        <is>
          <t>1米洞石款窄柜</t>
        </is>
      </c>
      <c r="M182" t="n">
        <v>1</v>
      </c>
      <c r="O182" t="inlineStr">
        <is>
          <t>壹米滴答快运</t>
        </is>
      </c>
      <c r="P182" t="inlineStr">
        <is>
          <t>700907242769</t>
        </is>
      </c>
      <c r="R182">
        <f>IFERROR(SUMPRODUCT(('2-定价总表'!$A$3:$A$493="PPS"&amp;MID(I182,2,99))*('2-定价总表'!$C$3:$C$493=K182)*('2-定价总表'!$T$3:$T$493))*IF(M182="",1,M182),"")</f>
        <v/>
      </c>
      <c r="AB182">
        <f>SUM(S182:AA182)</f>
        <v/>
      </c>
      <c r="AC182" t="inlineStr">
        <is>
          <t>5657.79</t>
        </is>
      </c>
      <c r="AD182">
        <f>AC182*0.006</f>
        <v/>
      </c>
      <c r="AE182">
        <f>AC182*0.02</f>
        <v/>
      </c>
      <c r="AF182">
        <f>AC182-AD182-AE182</f>
        <v/>
      </c>
      <c r="AI182">
        <f>SUM(AG182:AH182)</f>
        <v/>
      </c>
      <c r="AJ182">
        <f>AF182-AB182+AI182</f>
        <v/>
      </c>
      <c r="AK182">
        <f>IF(C182="是","杭州","江西工厂")</f>
        <v/>
      </c>
      <c r="AL182" t="inlineStr">
        <is>
          <t>卖家已发货，等待买家确认</t>
        </is>
      </c>
      <c r="AM182" t="inlineStr">
        <is>
          <t>待匹配</t>
        </is>
      </c>
      <c r="AN182" t="inlineStr">
        <is>
          <t>没有申请退款</t>
        </is>
      </c>
      <c r="AO182" t="inlineStr">
        <is>
          <t>无退款申请</t>
        </is>
      </c>
      <c r="AR182" t="inlineStr">
        <is>
          <t>⚠️ 无商家编码,产品编码待补</t>
        </is>
      </c>
    </row>
    <row r="183">
      <c r="A183" t="inlineStr">
        <is>
          <t>淘宝</t>
        </is>
      </c>
      <c r="B183" t="inlineStr">
        <is>
          <t>3302151170511012483</t>
        </is>
      </c>
      <c r="D183" s="182" t="n">
        <v>46160</v>
      </c>
      <c r="G183" t="inlineStr"/>
      <c r="I183" t="inlineStr"/>
      <c r="J183" t="inlineStr">
        <is>
          <t>畔色樱桃木靠墙一体实木岩板餐厅收纳咖啡柜小户型小柜窄柜餐边柜</t>
        </is>
      </c>
      <c r="K183" t="inlineStr">
        <is>
          <t>1米洞石款窄柜</t>
        </is>
      </c>
      <c r="M183" t="n">
        <v>1</v>
      </c>
      <c r="O183" t="inlineStr"/>
      <c r="P183" t="inlineStr"/>
      <c r="R183">
        <f>IFERROR(SUMPRODUCT(('2-定价总表'!$A$3:$A$493="PPS"&amp;MID(I183,2,99))*('2-定价总表'!$C$3:$C$493=K183)*('2-定价总表'!$T$3:$T$493))*IF(M183="",1,M183),"")</f>
        <v/>
      </c>
      <c r="AB183">
        <f>SUM(S183:AA183)</f>
        <v/>
      </c>
      <c r="AC183" t="inlineStr"/>
      <c r="AD183">
        <f>AC183*0.006</f>
        <v/>
      </c>
      <c r="AE183">
        <f>AC183*0.02</f>
        <v/>
      </c>
      <c r="AF183">
        <f>AC183-AD183-AE183</f>
        <v/>
      </c>
      <c r="AI183">
        <f>SUM(AG183:AH183)</f>
        <v/>
      </c>
      <c r="AJ183">
        <f>AF183-AB183+AI183</f>
        <v/>
      </c>
      <c r="AK183">
        <f>IF(C183="是","杭州","江西工厂")</f>
        <v/>
      </c>
      <c r="AL183" t="inlineStr">
        <is>
          <t>交易关闭</t>
        </is>
      </c>
      <c r="AM183" t="inlineStr">
        <is>
          <t>待匹配</t>
        </is>
      </c>
      <c r="AN183" t="inlineStr">
        <is>
          <t>没有申请退款</t>
        </is>
      </c>
      <c r="AO183" t="inlineStr">
        <is>
          <t>无退款申请</t>
        </is>
      </c>
      <c r="AR183" t="inlineStr">
        <is>
          <t>⚠️ 无商家编码,产品编码待补</t>
        </is>
      </c>
    </row>
    <row r="184">
      <c r="A184" t="inlineStr">
        <is>
          <t>淘宝</t>
        </is>
      </c>
      <c r="B184" t="inlineStr">
        <is>
          <t>3302773068596012483</t>
        </is>
      </c>
      <c r="D184" s="182" t="n">
        <v>46160</v>
      </c>
      <c r="G184" t="inlineStr">
        <is>
          <t>浙江省 宁波市 鄞州区 中河街道************************</t>
        </is>
      </c>
      <c r="I184" t="inlineStr"/>
      <c r="J184" t="inlineStr">
        <is>
          <t>畔色樱桃木靠墙一体实木岩板餐厅收纳咖啡柜小户型小柜窄柜餐边柜</t>
        </is>
      </c>
      <c r="K184" t="inlineStr">
        <is>
          <t>1米洞石款窄柜</t>
        </is>
      </c>
      <c r="M184" t="n">
        <v>1</v>
      </c>
      <c r="O184" t="inlineStr"/>
      <c r="P184" t="inlineStr"/>
      <c r="R184">
        <f>IFERROR(SUMPRODUCT(('2-定价总表'!$A$3:$A$493="PPS"&amp;MID(I184,2,99))*('2-定价总表'!$C$3:$C$493=K184)*('2-定价总表'!$T$3:$T$493))*IF(M184="",1,M184),"")</f>
        <v/>
      </c>
      <c r="AB184">
        <f>SUM(S184:AA184)</f>
        <v/>
      </c>
      <c r="AC184" t="inlineStr">
        <is>
          <t>5657.79</t>
        </is>
      </c>
      <c r="AD184">
        <f>AC184*0.006</f>
        <v/>
      </c>
      <c r="AE184">
        <f>AC184*0.02</f>
        <v/>
      </c>
      <c r="AF184">
        <f>AC184-AD184-AE184</f>
        <v/>
      </c>
      <c r="AI184">
        <f>SUM(AG184:AH184)</f>
        <v/>
      </c>
      <c r="AJ184">
        <f>AF184-AB184+AI184</f>
        <v/>
      </c>
      <c r="AK184">
        <f>IF(C184="是","杭州","江西工厂")</f>
        <v/>
      </c>
      <c r="AL184" t="inlineStr">
        <is>
          <t>交易关闭</t>
        </is>
      </c>
      <c r="AM184" t="inlineStr">
        <is>
          <t>待匹配</t>
        </is>
      </c>
      <c r="AN184" t="inlineStr">
        <is>
          <t>退款成功</t>
        </is>
      </c>
      <c r="AO184" t="inlineStr">
        <is>
          <t>5657.79</t>
        </is>
      </c>
      <c r="AR184" t="inlineStr">
        <is>
          <t>⚠️ 无商家编码,产品编码待补</t>
        </is>
      </c>
    </row>
    <row r="185">
      <c r="A185" t="inlineStr">
        <is>
          <t>淘宝</t>
        </is>
      </c>
      <c r="B185" t="inlineStr">
        <is>
          <t>5115837567532023840</t>
        </is>
      </c>
      <c r="D185" s="182" t="n">
        <v>46160</v>
      </c>
      <c r="G185" t="inlineStr">
        <is>
          <t>上海 上海市 杨浦区 长海路街***********************</t>
        </is>
      </c>
      <c r="I185" t="inlineStr"/>
      <c r="J185" t="inlineStr">
        <is>
          <t>畔色北欧卧室床头柜实木原木小型收纳柜樱桃木家用超窄极窄床边柜</t>
        </is>
      </c>
      <c r="K185" t="inlineStr">
        <is>
          <t>材质定制</t>
        </is>
      </c>
      <c r="M185" t="n">
        <v>1</v>
      </c>
      <c r="O185" t="inlineStr">
        <is>
          <t>商家配送</t>
        </is>
      </c>
      <c r="P185" t="inlineStr">
        <is>
          <t>LP00815743078693</t>
        </is>
      </c>
      <c r="R185">
        <f>IFERROR(SUMPRODUCT(('2-定价总表'!$A$3:$A$493="PPS"&amp;MID(I185,2,99))*('2-定价总表'!$C$3:$C$493=K185)*('2-定价总表'!$T$3:$T$493))*IF(M185="",1,M185),"")</f>
        <v/>
      </c>
      <c r="AB185">
        <f>SUM(S185:AA185)</f>
        <v/>
      </c>
      <c r="AC185" t="inlineStr">
        <is>
          <t>16.00</t>
        </is>
      </c>
      <c r="AD185">
        <f>AC185*0.006</f>
        <v/>
      </c>
      <c r="AE185">
        <f>AC185*0.02</f>
        <v/>
      </c>
      <c r="AF185">
        <f>AC185-AD185-AE185</f>
        <v/>
      </c>
      <c r="AI185">
        <f>SUM(AG185:AH185)</f>
        <v/>
      </c>
      <c r="AJ185">
        <f>AF185-AB185+AI185</f>
        <v/>
      </c>
      <c r="AK185">
        <f>IF(C185="是","杭州","江西工厂")</f>
        <v/>
      </c>
      <c r="AL185" t="inlineStr">
        <is>
          <t>交易成功</t>
        </is>
      </c>
      <c r="AM185" t="inlineStr">
        <is>
          <t>待匹配</t>
        </is>
      </c>
      <c r="AN185" t="inlineStr">
        <is>
          <t>没有申请退款</t>
        </is>
      </c>
      <c r="AO185" t="inlineStr">
        <is>
          <t>无退款申请</t>
        </is>
      </c>
      <c r="AR185" t="inlineStr">
        <is>
          <t>⚠️ 无商家编码,产品编码待补</t>
        </is>
      </c>
    </row>
    <row r="186">
      <c r="A186" t="inlineStr">
        <is>
          <t>淘宝</t>
        </is>
      </c>
      <c r="B186" t="inlineStr">
        <is>
          <t>5115832563833005931</t>
        </is>
      </c>
      <c r="D186" s="182" t="n">
        <v>46159</v>
      </c>
      <c r="G186" t="inlineStr">
        <is>
          <t>上海 上海市 奉贤区 南桥镇光**************************</t>
        </is>
      </c>
      <c r="I186" t="inlineStr"/>
      <c r="J186" t="inlineStr">
        <is>
          <t>畔色樱桃木靠墙一体实木岩板餐厅收纳咖啡柜小户型小柜窄柜餐边柜</t>
        </is>
      </c>
      <c r="K186" t="inlineStr">
        <is>
          <t>1.2米洞石款窄柜</t>
        </is>
      </c>
      <c r="M186" t="n">
        <v>1</v>
      </c>
      <c r="O186" t="inlineStr">
        <is>
          <t>商家配送</t>
        </is>
      </c>
      <c r="P186" t="inlineStr">
        <is>
          <t>LP00816912339415</t>
        </is>
      </c>
      <c r="R186">
        <f>IFERROR(SUMPRODUCT(('2-定价总表'!$A$3:$A$493="PPS"&amp;MID(I186,2,99))*('2-定价总表'!$C$3:$C$493=K186)*('2-定价总表'!$T$3:$T$493))*IF(M186="",1,M186),"")</f>
        <v/>
      </c>
      <c r="AB186">
        <f>SUM(S186:AA186)</f>
        <v/>
      </c>
      <c r="AC186" t="inlineStr">
        <is>
          <t>5895.35</t>
        </is>
      </c>
      <c r="AD186">
        <f>AC186*0.006</f>
        <v/>
      </c>
      <c r="AE186">
        <f>AC186*0.02</f>
        <v/>
      </c>
      <c r="AF186">
        <f>AC186-AD186-AE186</f>
        <v/>
      </c>
      <c r="AI186">
        <f>SUM(AG186:AH186)</f>
        <v/>
      </c>
      <c r="AJ186">
        <f>AF186-AB186+AI186</f>
        <v/>
      </c>
      <c r="AK186">
        <f>IF(C186="是","杭州","江西工厂")</f>
        <v/>
      </c>
      <c r="AL186" t="inlineStr">
        <is>
          <t>交易成功</t>
        </is>
      </c>
      <c r="AM186" t="inlineStr">
        <is>
          <t>待匹配</t>
        </is>
      </c>
      <c r="AN186" t="inlineStr">
        <is>
          <t>没有申请退款</t>
        </is>
      </c>
      <c r="AO186" t="inlineStr">
        <is>
          <t>无退款申请</t>
        </is>
      </c>
      <c r="AR186" t="inlineStr">
        <is>
          <t>⚠️ 无商家编码,产品编码待补</t>
        </is>
      </c>
    </row>
    <row r="187">
      <c r="A187" t="inlineStr">
        <is>
          <t>淘宝</t>
        </is>
      </c>
      <c r="B187" t="inlineStr">
        <is>
          <t>3302042235100039185</t>
        </is>
      </c>
      <c r="D187" s="182" t="n">
        <v>46159</v>
      </c>
      <c r="G187" t="inlineStr">
        <is>
          <t>江苏省 扬州市 江都区 宜陵镇尚***************</t>
        </is>
      </c>
      <c r="I187" t="inlineStr"/>
      <c r="J187" t="inlineStr">
        <is>
          <t>畔色北欧卧室床头柜实木原木小型收纳柜樱桃木家用超窄极窄床边柜</t>
        </is>
      </c>
      <c r="K187" t="inlineStr">
        <is>
          <t>尺寸微定制</t>
        </is>
      </c>
      <c r="M187" t="n">
        <v>1</v>
      </c>
      <c r="O187" t="inlineStr">
        <is>
          <t>圆通速递</t>
        </is>
      </c>
      <c r="P187" t="inlineStr">
        <is>
          <t>YT2587968327060</t>
        </is>
      </c>
      <c r="R187">
        <f>IFERROR(SUMPRODUCT(('2-定价总表'!$A$3:$A$493="PPS"&amp;MID(I187,2,99))*('2-定价总表'!$C$3:$C$493=K187)*('2-定价总表'!$T$3:$T$493))*IF(M187="",1,M187),"")</f>
        <v/>
      </c>
      <c r="AB187">
        <f>SUM(S187:AA187)</f>
        <v/>
      </c>
      <c r="AC187" t="inlineStr">
        <is>
          <t>20.00</t>
        </is>
      </c>
      <c r="AD187">
        <f>AC187*0.006</f>
        <v/>
      </c>
      <c r="AE187">
        <f>AC187*0.02</f>
        <v/>
      </c>
      <c r="AF187">
        <f>AC187-AD187-AE187</f>
        <v/>
      </c>
      <c r="AI187">
        <f>SUM(AG187:AH187)</f>
        <v/>
      </c>
      <c r="AJ187">
        <f>AF187-AB187+AI187</f>
        <v/>
      </c>
      <c r="AK187">
        <f>IF(C187="是","杭州","江西工厂")</f>
        <v/>
      </c>
      <c r="AL187" t="inlineStr">
        <is>
          <t>交易成功</t>
        </is>
      </c>
      <c r="AM187" t="inlineStr">
        <is>
          <t>待匹配</t>
        </is>
      </c>
      <c r="AN187" t="inlineStr">
        <is>
          <t>没有申请退款</t>
        </is>
      </c>
      <c r="AO187" t="inlineStr">
        <is>
          <t>无退款申请</t>
        </is>
      </c>
      <c r="AR187" t="inlineStr">
        <is>
          <t>⚠️ 无商家编码,产品编码待补</t>
        </is>
      </c>
    </row>
    <row r="188">
      <c r="A188" t="inlineStr">
        <is>
          <t>淘宝</t>
        </is>
      </c>
      <c r="B188" t="inlineStr">
        <is>
          <t>5115834543376041941</t>
        </is>
      </c>
      <c r="D188" s="182" t="n">
        <v>46159</v>
      </c>
      <c r="G188" t="inlineStr">
        <is>
          <t>上海 上海市 奉贤区 南桥镇光**************************</t>
        </is>
      </c>
      <c r="I188" t="inlineStr"/>
      <c r="J188" t="inlineStr">
        <is>
          <t>畔色樱桃木靠墙一体实木岩板餐厅收纳咖啡柜小户型小柜窄柜餐边柜</t>
        </is>
      </c>
      <c r="K188" t="inlineStr">
        <is>
          <t>其他定制</t>
        </is>
      </c>
      <c r="M188" t="n">
        <v>1</v>
      </c>
      <c r="O188" t="inlineStr">
        <is>
          <t>商家配送</t>
        </is>
      </c>
      <c r="P188" t="inlineStr">
        <is>
          <t>LP00816912321187</t>
        </is>
      </c>
      <c r="R188">
        <f>IFERROR(SUMPRODUCT(('2-定价总表'!$A$3:$A$493="PPS"&amp;MID(I188,2,99))*('2-定价总表'!$C$3:$C$493=K188)*('2-定价总表'!$T$3:$T$493))*IF(M188="",1,M188),"")</f>
        <v/>
      </c>
      <c r="AB188">
        <f>SUM(S188:AA188)</f>
        <v/>
      </c>
      <c r="AC188" t="inlineStr">
        <is>
          <t>100.00</t>
        </is>
      </c>
      <c r="AD188">
        <f>AC188*0.006</f>
        <v/>
      </c>
      <c r="AE188">
        <f>AC188*0.02</f>
        <v/>
      </c>
      <c r="AF188">
        <f>AC188-AD188-AE188</f>
        <v/>
      </c>
      <c r="AI188">
        <f>SUM(AG188:AH188)</f>
        <v/>
      </c>
      <c r="AJ188">
        <f>AF188-AB188+AI188</f>
        <v/>
      </c>
      <c r="AK188">
        <f>IF(C188="是","杭州","江西工厂")</f>
        <v/>
      </c>
      <c r="AL188" t="inlineStr">
        <is>
          <t>交易成功</t>
        </is>
      </c>
      <c r="AM188" t="inlineStr">
        <is>
          <t>待匹配</t>
        </is>
      </c>
      <c r="AN188" t="inlineStr">
        <is>
          <t>没有申请退款</t>
        </is>
      </c>
      <c r="AO188" t="inlineStr">
        <is>
          <t>无退款申请</t>
        </is>
      </c>
      <c r="AR188" t="inlineStr">
        <is>
          <t>⚠️ 无商家编码,产品编码待补</t>
        </is>
      </c>
    </row>
    <row r="189">
      <c r="A189" t="inlineStr">
        <is>
          <t>淘宝</t>
        </is>
      </c>
      <c r="B189" t="inlineStr">
        <is>
          <t>3302682132645002358</t>
        </is>
      </c>
      <c r="D189" s="182" t="n">
        <v>46159</v>
      </c>
      <c r="G189" t="inlineStr"/>
      <c r="I189" t="inlineStr"/>
      <c r="J189" t="inlineStr">
        <is>
          <t>畔色北欧卧室床头柜实木原木小型收纳柜樱桃木家用超窄极窄床边柜</t>
        </is>
      </c>
      <c r="K189" t="inlineStr">
        <is>
          <t>尺寸微定制</t>
        </is>
      </c>
      <c r="M189" t="n">
        <v>1</v>
      </c>
      <c r="O189" t="inlineStr"/>
      <c r="P189" t="inlineStr"/>
      <c r="R189">
        <f>IFERROR(SUMPRODUCT(('2-定价总表'!$A$3:$A$493="PPS"&amp;MID(I189,2,99))*('2-定价总表'!$C$3:$C$493=K189)*('2-定价总表'!$T$3:$T$493))*IF(M189="",1,M189),"")</f>
        <v/>
      </c>
      <c r="AB189">
        <f>SUM(S189:AA189)</f>
        <v/>
      </c>
      <c r="AC189" t="inlineStr"/>
      <c r="AD189">
        <f>AC189*0.006</f>
        <v/>
      </c>
      <c r="AE189">
        <f>AC189*0.02</f>
        <v/>
      </c>
      <c r="AF189">
        <f>AC189-AD189-AE189</f>
        <v/>
      </c>
      <c r="AI189">
        <f>SUM(AG189:AH189)</f>
        <v/>
      </c>
      <c r="AJ189">
        <f>AF189-AB189+AI189</f>
        <v/>
      </c>
      <c r="AK189">
        <f>IF(C189="是","杭州","江西工厂")</f>
        <v/>
      </c>
      <c r="AL189" t="inlineStr">
        <is>
          <t>交易关闭</t>
        </is>
      </c>
      <c r="AM189" t="inlineStr">
        <is>
          <t>待匹配</t>
        </is>
      </c>
      <c r="AN189" t="inlineStr">
        <is>
          <t>没有申请退款</t>
        </is>
      </c>
      <c r="AO189" t="inlineStr">
        <is>
          <t>无退款申请</t>
        </is>
      </c>
      <c r="AR189" t="inlineStr">
        <is>
          <t>⚠️ 无商家编码,产品编码待补</t>
        </is>
      </c>
    </row>
    <row r="190">
      <c r="A190" t="inlineStr">
        <is>
          <t>淘宝</t>
        </is>
      </c>
      <c r="B190" t="inlineStr">
        <is>
          <t>5116240980905005931</t>
        </is>
      </c>
      <c r="D190" s="182" t="n">
        <v>46159</v>
      </c>
      <c r="G190" t="inlineStr"/>
      <c r="I190" t="inlineStr"/>
      <c r="J190" t="inlineStr">
        <is>
          <t>畔色樱桃木靠墙一体实木岩板餐厅收纳咖啡柜小户型小柜窄柜餐边柜</t>
        </is>
      </c>
      <c r="K190" t="inlineStr">
        <is>
          <t>其他定制</t>
        </is>
      </c>
      <c r="M190" t="n">
        <v>1</v>
      </c>
      <c r="O190" t="inlineStr"/>
      <c r="P190" t="inlineStr"/>
      <c r="R190">
        <f>IFERROR(SUMPRODUCT(('2-定价总表'!$A$3:$A$493="PPS"&amp;MID(I190,2,99))*('2-定价总表'!$C$3:$C$493=K190)*('2-定价总表'!$T$3:$T$493))*IF(M190="",1,M190),"")</f>
        <v/>
      </c>
      <c r="AB190">
        <f>SUM(S190:AA190)</f>
        <v/>
      </c>
      <c r="AC190" t="inlineStr"/>
      <c r="AD190">
        <f>AC190*0.006</f>
        <v/>
      </c>
      <c r="AE190">
        <f>AC190*0.02</f>
        <v/>
      </c>
      <c r="AF190">
        <f>AC190-AD190-AE190</f>
        <v/>
      </c>
      <c r="AI190">
        <f>SUM(AG190:AH190)</f>
        <v/>
      </c>
      <c r="AJ190">
        <f>AF190-AB190+AI190</f>
        <v/>
      </c>
      <c r="AK190">
        <f>IF(C190="是","杭州","江西工厂")</f>
        <v/>
      </c>
      <c r="AL190" t="inlineStr">
        <is>
          <t>交易关闭</t>
        </is>
      </c>
      <c r="AM190" t="inlineStr">
        <is>
          <t>待匹配</t>
        </is>
      </c>
      <c r="AN190" t="inlineStr">
        <is>
          <t>没有申请退款</t>
        </is>
      </c>
      <c r="AO190" t="inlineStr">
        <is>
          <t>无退款申请</t>
        </is>
      </c>
      <c r="AR190" t="inlineStr">
        <is>
          <t>⚠️ 无商家编码,产品编码待补</t>
        </is>
      </c>
    </row>
    <row r="191">
      <c r="A191" t="inlineStr">
        <is>
          <t>淘宝</t>
        </is>
      </c>
      <c r="B191" t="inlineStr">
        <is>
          <t>5116038230318016604</t>
        </is>
      </c>
      <c r="D191" s="182" t="n">
        <v>46159</v>
      </c>
      <c r="G191" t="inlineStr">
        <is>
          <t>河北省 唐山市 曹妃甸区 垦丰街道*******************</t>
        </is>
      </c>
      <c r="I191" t="inlineStr">
        <is>
          <t>P23250050202</t>
        </is>
      </c>
      <c r="J191" t="inlineStr">
        <is>
          <t>畔色实木岩板餐边柜樱桃木收纳储物柜北欧酒柜置物柜餐桌一体靠墙</t>
        </is>
      </c>
      <c r="K191" t="inlineStr">
        <is>
          <t>定制尺寸</t>
        </is>
      </c>
      <c r="M191" t="n">
        <v>1</v>
      </c>
      <c r="O191" t="inlineStr">
        <is>
          <t>圆通速递</t>
        </is>
      </c>
      <c r="P191" t="inlineStr">
        <is>
          <t>YT2542061095698</t>
        </is>
      </c>
      <c r="R191">
        <f>IFERROR(SUMPRODUCT(('2-定价总表'!$A$3:$A$493="PPS"&amp;MID(I191,2,99))*('2-定价总表'!$C$3:$C$493=K191)*('2-定价总表'!$T$3:$T$493))*IF(M191="",1,M191),"")</f>
        <v/>
      </c>
      <c r="AB191">
        <f>SUM(S191:AA191)</f>
        <v/>
      </c>
      <c r="AC191" t="inlineStr">
        <is>
          <t>25.00</t>
        </is>
      </c>
      <c r="AD191">
        <f>AC191*0.006</f>
        <v/>
      </c>
      <c r="AE191">
        <f>AC191*0.02</f>
        <v/>
      </c>
      <c r="AF191">
        <f>AC191-AD191-AE191</f>
        <v/>
      </c>
      <c r="AI191">
        <f>SUM(AG191:AH191)</f>
        <v/>
      </c>
      <c r="AJ191">
        <f>AF191-AB191+AI191</f>
        <v/>
      </c>
      <c r="AK191">
        <f>IF(C191="是","杭州","江西工厂")</f>
        <v/>
      </c>
      <c r="AL191" t="inlineStr">
        <is>
          <t>交易成功</t>
        </is>
      </c>
      <c r="AM191" t="inlineStr">
        <is>
          <t>待匹配</t>
        </is>
      </c>
      <c r="AN191" t="inlineStr">
        <is>
          <t>没有申请退款</t>
        </is>
      </c>
      <c r="AO191" t="inlineStr">
        <is>
          <t>无退款申请</t>
        </is>
      </c>
      <c r="AR191" t="inlineStr">
        <is>
          <t>✓</t>
        </is>
      </c>
    </row>
    <row r="192">
      <c r="A192" t="inlineStr">
        <is>
          <t>淘宝</t>
        </is>
      </c>
      <c r="B192" t="inlineStr">
        <is>
          <t>3302506489410022157</t>
        </is>
      </c>
      <c r="D192" s="182" t="n">
        <v>46159</v>
      </c>
      <c r="G192" t="inlineStr"/>
      <c r="I192" t="inlineStr"/>
      <c r="J192" t="inlineStr">
        <is>
          <t>畔色智能实木电动升降桌北欧家用办公电脑桌樱桃木书桌可升降桌</t>
        </is>
      </c>
      <c r="K192" t="inlineStr">
        <is>
          <t>追加插排/其他配件</t>
        </is>
      </c>
      <c r="M192" t="n">
        <v>1</v>
      </c>
      <c r="O192" t="inlineStr"/>
      <c r="P192" t="inlineStr"/>
      <c r="R192">
        <f>IFERROR(SUMPRODUCT(('2-定价总表'!$A$3:$A$493="PPS"&amp;MID(I192,2,99))*('2-定价总表'!$C$3:$C$493=K192)*('2-定价总表'!$T$3:$T$493))*IF(M192="",1,M192),"")</f>
        <v/>
      </c>
      <c r="AB192">
        <f>SUM(S192:AA192)</f>
        <v/>
      </c>
      <c r="AC192" t="inlineStr"/>
      <c r="AD192">
        <f>AC192*0.006</f>
        <v/>
      </c>
      <c r="AE192">
        <f>AC192*0.02</f>
        <v/>
      </c>
      <c r="AF192">
        <f>AC192-AD192-AE192</f>
        <v/>
      </c>
      <c r="AI192">
        <f>SUM(AG192:AH192)</f>
        <v/>
      </c>
      <c r="AJ192">
        <f>AF192-AB192+AI192</f>
        <v/>
      </c>
      <c r="AK192">
        <f>IF(C192="是","杭州","江西工厂")</f>
        <v/>
      </c>
      <c r="AL192" t="inlineStr">
        <is>
          <t>交易关闭</t>
        </is>
      </c>
      <c r="AM192" t="inlineStr">
        <is>
          <t>待匹配</t>
        </is>
      </c>
      <c r="AN192" t="inlineStr">
        <is>
          <t>没有申请退款</t>
        </is>
      </c>
      <c r="AO192" t="inlineStr">
        <is>
          <t>无退款申请</t>
        </is>
      </c>
      <c r="AR192" t="inlineStr">
        <is>
          <t>⚠️ 无商家编码,产品编码待补</t>
        </is>
      </c>
    </row>
    <row r="193">
      <c r="A193" t="inlineStr">
        <is>
          <t>淘宝</t>
        </is>
      </c>
      <c r="B193" t="inlineStr">
        <is>
          <t>5116030418972001831</t>
        </is>
      </c>
      <c r="D193" s="182" t="n">
        <v>46159</v>
      </c>
      <c r="G193" t="inlineStr">
        <is>
          <t>浙江省 杭州市 余杭区 仓前街道**********************</t>
        </is>
      </c>
      <c r="I193" t="inlineStr">
        <is>
          <t>P23250050202</t>
        </is>
      </c>
      <c r="J193" t="inlineStr">
        <is>
          <t>畔色实木岩板餐边柜樱桃木收纳储物柜北欧酒柜置物柜餐桌一体靠墙</t>
        </is>
      </c>
      <c r="K193" t="inlineStr">
        <is>
          <t>定制尺寸</t>
        </is>
      </c>
      <c r="M193" t="n">
        <v>1</v>
      </c>
      <c r="O193" t="inlineStr">
        <is>
          <t>圆通速递</t>
        </is>
      </c>
      <c r="P193" t="inlineStr">
        <is>
          <t>YT2546986956867</t>
        </is>
      </c>
      <c r="R193">
        <f>IFERROR(SUMPRODUCT(('2-定价总表'!$A$3:$A$493="PPS"&amp;MID(I193,2,99))*('2-定价总表'!$C$3:$C$493=K193)*('2-定价总表'!$T$3:$T$493))*IF(M193="",1,M193),"")</f>
        <v/>
      </c>
      <c r="AB193">
        <f>SUM(S193:AA193)</f>
        <v/>
      </c>
      <c r="AC193" t="inlineStr">
        <is>
          <t>300.00</t>
        </is>
      </c>
      <c r="AD193">
        <f>AC193*0.006</f>
        <v/>
      </c>
      <c r="AE193">
        <f>AC193*0.02</f>
        <v/>
      </c>
      <c r="AF193">
        <f>AC193-AD193-AE193</f>
        <v/>
      </c>
      <c r="AI193">
        <f>SUM(AG193:AH193)</f>
        <v/>
      </c>
      <c r="AJ193">
        <f>AF193-AB193+AI193</f>
        <v/>
      </c>
      <c r="AK193">
        <f>IF(C193="是","杭州","江西工厂")</f>
        <v/>
      </c>
      <c r="AL193" t="inlineStr">
        <is>
          <t>交易成功</t>
        </is>
      </c>
      <c r="AM193" t="inlineStr">
        <is>
          <t>待匹配</t>
        </is>
      </c>
      <c r="AN193" t="inlineStr">
        <is>
          <t>没有申请退款</t>
        </is>
      </c>
      <c r="AO193" t="inlineStr">
        <is>
          <t>无退款申请</t>
        </is>
      </c>
      <c r="AR193" t="inlineStr">
        <is>
          <t>✓</t>
        </is>
      </c>
    </row>
    <row r="194">
      <c r="A194" t="inlineStr">
        <is>
          <t>淘宝</t>
        </is>
      </c>
      <c r="B194" t="inlineStr">
        <is>
          <t>3302006414245071789</t>
        </is>
      </c>
      <c r="D194" s="182" t="n">
        <v>46159</v>
      </c>
      <c r="E194" t="inlineStr">
        <is>
          <t>孙健</t>
        </is>
      </c>
      <c r="F194" t="inlineStr">
        <is>
          <t>18425115528-3762</t>
        </is>
      </c>
      <c r="G194" t="inlineStr">
        <is>
          <t>江苏省 常州市 溧阳市 古县街道御湖城1-1-1103(000000)</t>
        </is>
      </c>
      <c r="I194" t="inlineStr">
        <is>
          <t>P23250050202</t>
        </is>
      </c>
      <c r="J194" t="inlineStr">
        <is>
          <t>畔色实木岩板餐边柜樱桃木收纳储物柜北欧酒柜置物柜餐桌一体靠墙</t>
        </is>
      </c>
      <c r="K194" t="inlineStr">
        <is>
          <t>定制尺寸</t>
        </is>
      </c>
      <c r="M194" t="n">
        <v>1</v>
      </c>
      <c r="O194" t="inlineStr"/>
      <c r="P194" t="inlineStr"/>
      <c r="R194">
        <f>IFERROR(SUMPRODUCT(('2-定价总表'!$A$3:$A$493="PPS"&amp;MID(I194,2,99))*('2-定价总表'!$C$3:$C$493=K194)*('2-定价总表'!$T$3:$T$493))*IF(M194="",1,M194),"")</f>
        <v/>
      </c>
      <c r="AB194">
        <f>SUM(S194:AA194)</f>
        <v/>
      </c>
      <c r="AC194" t="inlineStr">
        <is>
          <t>11000.00</t>
        </is>
      </c>
      <c r="AD194">
        <f>AC194*0.006</f>
        <v/>
      </c>
      <c r="AE194">
        <f>AC194*0.02</f>
        <v/>
      </c>
      <c r="AF194">
        <f>AC194-AD194-AE194</f>
        <v/>
      </c>
      <c r="AI194">
        <f>SUM(AG194:AH194)</f>
        <v/>
      </c>
      <c r="AJ194">
        <f>AF194-AB194+AI194</f>
        <v/>
      </c>
      <c r="AK194">
        <f>IF(C194="是","杭州","江西工厂")</f>
        <v/>
      </c>
      <c r="AL194" t="inlineStr">
        <is>
          <t>买家已付款,等待卖家发货</t>
        </is>
      </c>
      <c r="AM194" t="inlineStr">
        <is>
          <t>待匹配</t>
        </is>
      </c>
      <c r="AN194" t="inlineStr">
        <is>
          <t>没有申请退款</t>
        </is>
      </c>
      <c r="AO194" t="inlineStr">
        <is>
          <t>无退款申请</t>
        </is>
      </c>
      <c r="AR194" t="inlineStr">
        <is>
          <t>✓</t>
        </is>
      </c>
    </row>
    <row r="195">
      <c r="A195" t="inlineStr">
        <is>
          <t>淘宝</t>
        </is>
      </c>
      <c r="B195" t="inlineStr">
        <is>
          <t>3302464081615008951</t>
        </is>
      </c>
      <c r="D195" s="182" t="n">
        <v>46159</v>
      </c>
      <c r="G195" t="inlineStr"/>
      <c r="I195" t="inlineStr">
        <is>
          <t>P23250050202</t>
        </is>
      </c>
      <c r="J195" t="inlineStr">
        <is>
          <t>畔色实木岩板餐边柜樱桃木收纳储物柜北欧酒柜置物柜餐桌一体靠墙</t>
        </is>
      </c>
      <c r="K195" t="inlineStr">
        <is>
          <t>定制尺寸</t>
        </is>
      </c>
      <c r="M195" t="n">
        <v>1</v>
      </c>
      <c r="O195" t="inlineStr"/>
      <c r="P195" t="inlineStr"/>
      <c r="R195">
        <f>IFERROR(SUMPRODUCT(('2-定价总表'!$A$3:$A$493="PPS"&amp;MID(I195,2,99))*('2-定价总表'!$C$3:$C$493=K195)*('2-定价总表'!$T$3:$T$493))*IF(M195="",1,M195),"")</f>
        <v/>
      </c>
      <c r="AB195">
        <f>SUM(S195:AA195)</f>
        <v/>
      </c>
      <c r="AC195" t="inlineStr"/>
      <c r="AD195">
        <f>AC195*0.006</f>
        <v/>
      </c>
      <c r="AE195">
        <f>AC195*0.02</f>
        <v/>
      </c>
      <c r="AF195">
        <f>AC195-AD195-AE195</f>
        <v/>
      </c>
      <c r="AI195">
        <f>SUM(AG195:AH195)</f>
        <v/>
      </c>
      <c r="AJ195">
        <f>AF195-AB195+AI195</f>
        <v/>
      </c>
      <c r="AK195">
        <f>IF(C195="是","杭州","江西工厂")</f>
        <v/>
      </c>
      <c r="AL195" t="inlineStr">
        <is>
          <t>交易关闭</t>
        </is>
      </c>
      <c r="AM195" t="inlineStr">
        <is>
          <t>待匹配</t>
        </is>
      </c>
      <c r="AN195" t="inlineStr">
        <is>
          <t>没有申请退款</t>
        </is>
      </c>
      <c r="AO195" t="inlineStr">
        <is>
          <t>无退款申请</t>
        </is>
      </c>
      <c r="AR195" t="inlineStr">
        <is>
          <t>✓</t>
        </is>
      </c>
    </row>
    <row r="196">
      <c r="A196" t="inlineStr">
        <is>
          <t>淘宝</t>
        </is>
      </c>
      <c r="B196" t="inlineStr">
        <is>
          <t>5115819387933109739</t>
        </is>
      </c>
      <c r="D196" s="182" t="n">
        <v>46159</v>
      </c>
      <c r="E196" t="inlineStr">
        <is>
          <t>周陈虹</t>
        </is>
      </c>
      <c r="F196" t="inlineStr">
        <is>
          <t>18466743025-7411</t>
        </is>
      </c>
      <c r="G196" t="inlineStr">
        <is>
          <t>上海 上海市 浦东新区 唐镇春泉路45弄56号802(000000)</t>
        </is>
      </c>
      <c r="I196" t="inlineStr"/>
      <c r="J196" t="inlineStr">
        <is>
          <t>畔色1.8米箱体床樱桃木全实木高脚床箱式床离地储物床悬浮高箱床</t>
        </is>
      </c>
      <c r="K196" t="inlineStr">
        <is>
          <t>樱桃木箱体床-无床头-1.8米</t>
        </is>
      </c>
      <c r="M196" t="n">
        <v>1</v>
      </c>
      <c r="O196" t="inlineStr"/>
      <c r="P196" t="inlineStr"/>
      <c r="R196">
        <f>IFERROR(SUMPRODUCT(('2-定价总表'!$A$3:$A$493="PPS"&amp;MID(I196,2,99))*('2-定价总表'!$C$3:$C$493=K196)*('2-定价总表'!$T$3:$T$493))*IF(M196="",1,M196),"")</f>
        <v/>
      </c>
      <c r="AB196">
        <f>SUM(S196:AA196)</f>
        <v/>
      </c>
      <c r="AC196" t="inlineStr">
        <is>
          <t>3699.00</t>
        </is>
      </c>
      <c r="AD196">
        <f>AC196*0.006</f>
        <v/>
      </c>
      <c r="AE196">
        <f>AC196*0.02</f>
        <v/>
      </c>
      <c r="AF196">
        <f>AC196-AD196-AE196</f>
        <v/>
      </c>
      <c r="AI196">
        <f>SUM(AG196:AH196)</f>
        <v/>
      </c>
      <c r="AJ196">
        <f>AF196-AB196+AI196</f>
        <v/>
      </c>
      <c r="AK196">
        <f>IF(C196="是","杭州","江西工厂")</f>
        <v/>
      </c>
      <c r="AL196" t="inlineStr">
        <is>
          <t>买家已付款,等待卖家发货</t>
        </is>
      </c>
      <c r="AM196" t="inlineStr">
        <is>
          <t>待匹配</t>
        </is>
      </c>
      <c r="AN196" t="inlineStr">
        <is>
          <t>退款成功</t>
        </is>
      </c>
      <c r="AO196" t="inlineStr">
        <is>
          <t>6.31</t>
        </is>
      </c>
      <c r="AR196" t="inlineStr">
        <is>
          <t>⚠️ 无商家编码,产品编码待补</t>
        </is>
      </c>
    </row>
    <row r="197">
      <c r="A197" t="inlineStr">
        <is>
          <t>淘宝</t>
        </is>
      </c>
      <c r="B197" t="inlineStr">
        <is>
          <t>5116226760080186910</t>
        </is>
      </c>
      <c r="D197" s="182" t="n">
        <v>46159</v>
      </c>
      <c r="E197" t="inlineStr">
        <is>
          <t>饼干</t>
        </is>
      </c>
      <c r="F197" t="inlineStr">
        <is>
          <t>18466326324-8922</t>
        </is>
      </c>
      <c r="G197" t="inlineStr">
        <is>
          <t>广东省 佛山市 禅城区 石湾镇街道三龙湾1号，T2栋4202(528000)</t>
        </is>
      </c>
      <c r="I197" t="inlineStr"/>
      <c r="J197" t="inlineStr">
        <is>
          <t>畔色北欧实木餐边柜餐厅岩板樱桃木高柜一体靠墙橱柜收纳储物柜</t>
        </is>
      </c>
      <c r="K197" t="inlineStr">
        <is>
          <t>1.5米AA柱款</t>
        </is>
      </c>
      <c r="M197" t="n">
        <v>1</v>
      </c>
      <c r="O197" t="inlineStr"/>
      <c r="P197" t="inlineStr"/>
      <c r="R197">
        <f>IFERROR(SUMPRODUCT(('2-定价总表'!$A$3:$A$493="PPS"&amp;MID(I197,2,99))*('2-定价总表'!$C$3:$C$493=K197)*('2-定价总表'!$T$3:$T$493))*IF(M197="",1,M197),"")</f>
        <v/>
      </c>
      <c r="AB197">
        <f>SUM(S197:AA197)</f>
        <v/>
      </c>
      <c r="AC197" t="inlineStr">
        <is>
          <t>8258.18</t>
        </is>
      </c>
      <c r="AD197">
        <f>AC197*0.006</f>
        <v/>
      </c>
      <c r="AE197">
        <f>AC197*0.02</f>
        <v/>
      </c>
      <c r="AF197">
        <f>AC197-AD197-AE197</f>
        <v/>
      </c>
      <c r="AI197">
        <f>SUM(AG197:AH197)</f>
        <v/>
      </c>
      <c r="AJ197">
        <f>AF197-AB197+AI197</f>
        <v/>
      </c>
      <c r="AK197">
        <f>IF(C197="是","杭州","江西工厂")</f>
        <v/>
      </c>
      <c r="AL197" t="inlineStr">
        <is>
          <t>买家已付款,等待卖家发货</t>
        </is>
      </c>
      <c r="AM197" t="inlineStr">
        <is>
          <t>待匹配</t>
        </is>
      </c>
      <c r="AN197" t="inlineStr">
        <is>
          <t>退款成功</t>
        </is>
      </c>
      <c r="AO197" t="inlineStr">
        <is>
          <t>13.07</t>
        </is>
      </c>
      <c r="AR197" t="inlineStr">
        <is>
          <t>⚠️ 无商家编码,产品编码待补</t>
        </is>
      </c>
    </row>
    <row r="198">
      <c r="A198" t="inlineStr">
        <is>
          <t>淘宝</t>
        </is>
      </c>
      <c r="B198" t="inlineStr">
        <is>
          <t>5115817515416065627</t>
        </is>
      </c>
      <c r="D198" s="182" t="n">
        <v>46159</v>
      </c>
      <c r="G198" t="inlineStr">
        <is>
          <t>福建省 泉州市 鲤城区 浮桥街道**********************************************</t>
        </is>
      </c>
      <c r="I198" t="inlineStr"/>
      <c r="J198" t="inlineStr">
        <is>
          <t>畔色北欧实木餐边柜餐厅岩板樱桃木高柜一体靠墙橱柜收纳储物柜</t>
        </is>
      </c>
      <c r="K198" t="inlineStr">
        <is>
          <t>1.5米AA柱款</t>
        </is>
      </c>
      <c r="M198" t="n">
        <v>1</v>
      </c>
      <c r="O198" t="inlineStr">
        <is>
          <t>壹米滴答快运</t>
        </is>
      </c>
      <c r="P198" t="inlineStr">
        <is>
          <t>700907241756</t>
        </is>
      </c>
      <c r="R198">
        <f>IFERROR(SUMPRODUCT(('2-定价总表'!$A$3:$A$493="PPS"&amp;MID(I198,2,99))*('2-定价总表'!$C$3:$C$493=K198)*('2-定价总表'!$T$3:$T$493))*IF(M198="",1,M198),"")</f>
        <v/>
      </c>
      <c r="AB198">
        <f>SUM(S198:AA198)</f>
        <v/>
      </c>
      <c r="AC198" t="inlineStr">
        <is>
          <t>8258.18</t>
        </is>
      </c>
      <c r="AD198">
        <f>AC198*0.006</f>
        <v/>
      </c>
      <c r="AE198">
        <f>AC198*0.02</f>
        <v/>
      </c>
      <c r="AF198">
        <f>AC198-AD198-AE198</f>
        <v/>
      </c>
      <c r="AI198">
        <f>SUM(AG198:AH198)</f>
        <v/>
      </c>
      <c r="AJ198">
        <f>AF198-AB198+AI198</f>
        <v/>
      </c>
      <c r="AK198">
        <f>IF(C198="是","杭州","江西工厂")</f>
        <v/>
      </c>
      <c r="AL198" t="inlineStr">
        <is>
          <t>交易成功</t>
        </is>
      </c>
      <c r="AM198" t="inlineStr">
        <is>
          <t>待匹配</t>
        </is>
      </c>
      <c r="AN198" t="inlineStr">
        <is>
          <t>没有申请退款</t>
        </is>
      </c>
      <c r="AO198" t="inlineStr">
        <is>
          <t>无退款申请</t>
        </is>
      </c>
      <c r="AR198" t="inlineStr">
        <is>
          <t>⚠️ 无商家编码,产品编码待补</t>
        </is>
      </c>
    </row>
    <row r="199">
      <c r="A199" t="inlineStr">
        <is>
          <t>淘宝</t>
        </is>
      </c>
      <c r="B199" t="inlineStr">
        <is>
          <t>5115814923692101845</t>
        </is>
      </c>
      <c r="D199" s="182" t="n">
        <v>46158</v>
      </c>
      <c r="E199" t="inlineStr">
        <is>
          <t>Mika</t>
        </is>
      </c>
      <c r="F199" t="inlineStr">
        <is>
          <t>13162920654-3098</t>
        </is>
      </c>
      <c r="G199" t="inlineStr">
        <is>
          <t>浙江省 杭州市 上城区 彭埠街道金隅会潮悦府 4-1-1102（放家门口）(000000)</t>
        </is>
      </c>
      <c r="I199" t="inlineStr"/>
      <c r="J199" t="inlineStr">
        <is>
          <t>畔色全实木原木德国榉木极简床头柜家用卧室床边柜北欧白色收纳柜</t>
        </is>
      </c>
      <c r="K199" t="inlineStr">
        <is>
          <t>榉木床头柜-标准</t>
        </is>
      </c>
      <c r="M199" t="n">
        <v>1</v>
      </c>
      <c r="O199" t="inlineStr"/>
      <c r="P199" t="inlineStr"/>
      <c r="R199">
        <f>IFERROR(SUMPRODUCT(('2-定价总表'!$A$3:$A$493="PPS"&amp;MID(I199,2,99))*('2-定价总表'!$C$3:$C$493=K199)*('2-定价总表'!$T$3:$T$493))*IF(M199="",1,M199),"")</f>
        <v/>
      </c>
      <c r="AB199">
        <f>SUM(S199:AA199)</f>
        <v/>
      </c>
      <c r="AC199" t="inlineStr">
        <is>
          <t>1049.90</t>
        </is>
      </c>
      <c r="AD199">
        <f>AC199*0.006</f>
        <v/>
      </c>
      <c r="AE199">
        <f>AC199*0.02</f>
        <v/>
      </c>
      <c r="AF199">
        <f>AC199-AD199-AE199</f>
        <v/>
      </c>
      <c r="AI199">
        <f>SUM(AG199:AH199)</f>
        <v/>
      </c>
      <c r="AJ199">
        <f>AF199-AB199+AI199</f>
        <v/>
      </c>
      <c r="AK199">
        <f>IF(C199="是","杭州","江西工厂")</f>
        <v/>
      </c>
      <c r="AL199" t="inlineStr">
        <is>
          <t>买家已付款,等待卖家发货</t>
        </is>
      </c>
      <c r="AM199" t="inlineStr">
        <is>
          <t>待匹配</t>
        </is>
      </c>
      <c r="AN199" t="inlineStr">
        <is>
          <t>没有申请退款</t>
        </is>
      </c>
      <c r="AO199" t="inlineStr">
        <is>
          <t>无退款申请</t>
        </is>
      </c>
      <c r="AR199" t="inlineStr">
        <is>
          <t>⚠️ 无商家编码,产品编码待补</t>
        </is>
      </c>
    </row>
    <row r="200">
      <c r="A200" t="inlineStr">
        <is>
          <t>淘宝</t>
        </is>
      </c>
      <c r="B200" t="inlineStr">
        <is>
          <t>5116221108816041717</t>
        </is>
      </c>
      <c r="D200" s="182" t="n">
        <v>46158</v>
      </c>
      <c r="G200" t="inlineStr">
        <is>
          <t>重庆 重庆市 渝北区 悦来街道**********************</t>
        </is>
      </c>
      <c r="I200" t="inlineStr"/>
      <c r="J200" t="inlineStr">
        <is>
          <t>畔色全实木原木德国榉木极简床头柜家用卧室床边柜北欧白色收纳柜</t>
        </is>
      </c>
      <c r="K200" t="inlineStr">
        <is>
          <t>榉木床头柜-标准</t>
        </is>
      </c>
      <c r="M200" t="n">
        <v>1</v>
      </c>
      <c r="O200" t="inlineStr"/>
      <c r="P200" t="inlineStr"/>
      <c r="R200">
        <f>IFERROR(SUMPRODUCT(('2-定价总表'!$A$3:$A$493="PPS"&amp;MID(I200,2,99))*('2-定价总表'!$C$3:$C$493=K200)*('2-定价总表'!$T$3:$T$493))*IF(M200="",1,M200),"")</f>
        <v/>
      </c>
      <c r="AB200">
        <f>SUM(S200:AA200)</f>
        <v/>
      </c>
      <c r="AC200" t="inlineStr">
        <is>
          <t>1054.90</t>
        </is>
      </c>
      <c r="AD200">
        <f>AC200*0.006</f>
        <v/>
      </c>
      <c r="AE200">
        <f>AC200*0.02</f>
        <v/>
      </c>
      <c r="AF200">
        <f>AC200-AD200-AE200</f>
        <v/>
      </c>
      <c r="AI200">
        <f>SUM(AG200:AH200)</f>
        <v/>
      </c>
      <c r="AJ200">
        <f>AF200-AB200+AI200</f>
        <v/>
      </c>
      <c r="AK200">
        <f>IF(C200="是","杭州","江西工厂")</f>
        <v/>
      </c>
      <c r="AL200" t="inlineStr">
        <is>
          <t>交易关闭</t>
        </is>
      </c>
      <c r="AM200" t="inlineStr">
        <is>
          <t>待匹配</t>
        </is>
      </c>
      <c r="AN200" t="inlineStr">
        <is>
          <t>退款成功</t>
        </is>
      </c>
      <c r="AO200" t="inlineStr">
        <is>
          <t>1054.90</t>
        </is>
      </c>
      <c r="AR200" t="inlineStr">
        <is>
          <t>⚠️ 无商家编码,产品编码待补</t>
        </is>
      </c>
    </row>
    <row r="201">
      <c r="A201" t="inlineStr">
        <is>
          <t>淘宝</t>
        </is>
      </c>
      <c r="B201" t="inlineStr">
        <is>
          <t>5116222656517039520</t>
        </is>
      </c>
      <c r="D201" s="182" t="n">
        <v>46158</v>
      </c>
      <c r="G201" t="inlineStr">
        <is>
          <t>山东省 济宁市 邹城市 千泉街道*******************</t>
        </is>
      </c>
      <c r="I201" t="inlineStr">
        <is>
          <t>P23250050202</t>
        </is>
      </c>
      <c r="J201" t="inlineStr">
        <is>
          <t>畔色榉木实木餐边柜储物靠墙高柜一体收纳柜厨房客厅茶水柜酒柜</t>
        </is>
      </c>
      <c r="K201" t="inlineStr">
        <is>
          <t>插座配件单拍咨询客服</t>
        </is>
      </c>
      <c r="M201" t="n">
        <v>1</v>
      </c>
      <c r="O201" t="inlineStr">
        <is>
          <t>圆通速递</t>
        </is>
      </c>
      <c r="P201" t="inlineStr">
        <is>
          <t>YT2542061109250</t>
        </is>
      </c>
      <c r="R201">
        <f>IFERROR(SUMPRODUCT(('2-定价总表'!$A$3:$A$493="PPS"&amp;MID(I201,2,99))*('2-定价总表'!$C$3:$C$493=K201)*('2-定价总表'!$T$3:$T$493))*IF(M201="",1,M201),"")</f>
        <v/>
      </c>
      <c r="AB201">
        <f>SUM(S201:AA201)</f>
        <v/>
      </c>
      <c r="AC201" t="inlineStr">
        <is>
          <t>20.00</t>
        </is>
      </c>
      <c r="AD201">
        <f>AC201*0.006</f>
        <v/>
      </c>
      <c r="AE201">
        <f>AC201*0.02</f>
        <v/>
      </c>
      <c r="AF201">
        <f>AC201-AD201-AE201</f>
        <v/>
      </c>
      <c r="AI201">
        <f>SUM(AG201:AH201)</f>
        <v/>
      </c>
      <c r="AJ201">
        <f>AF201-AB201+AI201</f>
        <v/>
      </c>
      <c r="AK201">
        <f>IF(C201="是","杭州","江西工厂")</f>
        <v/>
      </c>
      <c r="AL201" t="inlineStr">
        <is>
          <t>交易成功</t>
        </is>
      </c>
      <c r="AM201" t="inlineStr">
        <is>
          <t>待匹配</t>
        </is>
      </c>
      <c r="AN201" t="inlineStr">
        <is>
          <t>没有申请退款</t>
        </is>
      </c>
      <c r="AO201" t="inlineStr">
        <is>
          <t>无退款申请</t>
        </is>
      </c>
      <c r="AR201" t="inlineStr">
        <is>
          <t>✓</t>
        </is>
      </c>
    </row>
    <row r="202">
      <c r="A202" t="inlineStr">
        <is>
          <t>淘宝</t>
        </is>
      </c>
      <c r="B202" t="inlineStr">
        <is>
          <t>5116211352918038030</t>
        </is>
      </c>
      <c r="D202" s="182" t="n">
        <v>46158</v>
      </c>
      <c r="G202" t="inlineStr">
        <is>
          <t>广东省 佛山市 禅城区 石湾镇街***************</t>
        </is>
      </c>
      <c r="I202" t="inlineStr"/>
      <c r="J202" t="inlineStr">
        <is>
          <t>畔色实木九斗柜樱桃木边柜北欧风日式卧室客厅收纳储物客厅床尾柜</t>
        </is>
      </c>
      <c r="K202" t="inlineStr">
        <is>
          <t>其他材质定制咨询</t>
        </is>
      </c>
      <c r="M202" t="n">
        <v>1</v>
      </c>
      <c r="O202" t="inlineStr">
        <is>
          <t>圆通速递</t>
        </is>
      </c>
      <c r="P202" t="inlineStr">
        <is>
          <t>YT2547104755946</t>
        </is>
      </c>
      <c r="R202">
        <f>IFERROR(SUMPRODUCT(('2-定价总表'!$A$3:$A$493="PPS"&amp;MID(I202,2,99))*('2-定价总表'!$C$3:$C$493=K202)*('2-定价总表'!$T$3:$T$493))*IF(M202="",1,M202),"")</f>
        <v/>
      </c>
      <c r="AB202">
        <f>SUM(S202:AA202)</f>
        <v/>
      </c>
      <c r="AC202" t="inlineStr">
        <is>
          <t>20.00</t>
        </is>
      </c>
      <c r="AD202">
        <f>AC202*0.006</f>
        <v/>
      </c>
      <c r="AE202">
        <f>AC202*0.02</f>
        <v/>
      </c>
      <c r="AF202">
        <f>AC202-AD202-AE202</f>
        <v/>
      </c>
      <c r="AI202">
        <f>SUM(AG202:AH202)</f>
        <v/>
      </c>
      <c r="AJ202">
        <f>AF202-AB202+AI202</f>
        <v/>
      </c>
      <c r="AK202">
        <f>IF(C202="是","杭州","江西工厂")</f>
        <v/>
      </c>
      <c r="AL202" t="inlineStr">
        <is>
          <t>交易成功</t>
        </is>
      </c>
      <c r="AM202" t="inlineStr">
        <is>
          <t>待匹配</t>
        </is>
      </c>
      <c r="AN202" t="inlineStr">
        <is>
          <t>没有申请退款</t>
        </is>
      </c>
      <c r="AO202" t="inlineStr">
        <is>
          <t>无退款申请</t>
        </is>
      </c>
      <c r="AR202" t="inlineStr">
        <is>
          <t>⚠️ 无商家编码,产品编码待补</t>
        </is>
      </c>
    </row>
    <row r="203">
      <c r="A203" t="inlineStr">
        <is>
          <t>淘宝</t>
        </is>
      </c>
      <c r="B203" t="inlineStr">
        <is>
          <t>5116214088402012205</t>
        </is>
      </c>
      <c r="D203" s="182" t="n">
        <v>46158</v>
      </c>
      <c r="G203" t="inlineStr">
        <is>
          <t>浙江省 绍兴市 上虞区 百官街道*******************</t>
        </is>
      </c>
      <c r="I203" t="inlineStr"/>
      <c r="J203" t="inlineStr">
        <is>
          <t>畔色实木北欧樱桃木岩板餐桌小户型大板桌家用餐厅饭桌餐桌椅组合</t>
        </is>
      </c>
      <c r="K203" t="inlineStr">
        <is>
          <t>尺寸定制</t>
        </is>
      </c>
      <c r="M203" t="n">
        <v>1</v>
      </c>
      <c r="O203" t="inlineStr">
        <is>
          <t>圆通速递</t>
        </is>
      </c>
      <c r="P203" t="inlineStr">
        <is>
          <t>YT2587968336004</t>
        </is>
      </c>
      <c r="R203">
        <f>IFERROR(SUMPRODUCT(('2-定价总表'!$A$3:$A$493="PPS"&amp;MID(I203,2,99))*('2-定价总表'!$C$3:$C$493=K203)*('2-定价总表'!$T$3:$T$493))*IF(M203="",1,M203),"")</f>
        <v/>
      </c>
      <c r="AB203">
        <f>SUM(S203:AA203)</f>
        <v/>
      </c>
      <c r="AC203" t="inlineStr">
        <is>
          <t>17.00</t>
        </is>
      </c>
      <c r="AD203">
        <f>AC203*0.006</f>
        <v/>
      </c>
      <c r="AE203">
        <f>AC203*0.02</f>
        <v/>
      </c>
      <c r="AF203">
        <f>AC203-AD203-AE203</f>
        <v/>
      </c>
      <c r="AI203">
        <f>SUM(AG203:AH203)</f>
        <v/>
      </c>
      <c r="AJ203">
        <f>AF203-AB203+AI203</f>
        <v/>
      </c>
      <c r="AK203">
        <f>IF(C203="是","杭州","江西工厂")</f>
        <v/>
      </c>
      <c r="AL203" t="inlineStr">
        <is>
          <t>交易成功</t>
        </is>
      </c>
      <c r="AM203" t="inlineStr">
        <is>
          <t>待匹配</t>
        </is>
      </c>
      <c r="AN203" t="inlineStr">
        <is>
          <t>没有申请退款</t>
        </is>
      </c>
      <c r="AO203" t="inlineStr">
        <is>
          <t>无退款申请</t>
        </is>
      </c>
      <c r="AR203" t="inlineStr">
        <is>
          <t>⚠️ 无商家编码,产品编码待补</t>
        </is>
      </c>
    </row>
    <row r="204">
      <c r="A204" t="inlineStr">
        <is>
          <t>淘宝</t>
        </is>
      </c>
      <c r="B204" t="inlineStr">
        <is>
          <t>3301928871737001497</t>
        </is>
      </c>
      <c r="D204" s="182" t="n">
        <v>46158</v>
      </c>
      <c r="G204" t="inlineStr">
        <is>
          <t>浙江省 宁波市 镇海区 庄市街道****************</t>
        </is>
      </c>
      <c r="I204" t="inlineStr">
        <is>
          <t>P23250050202</t>
        </is>
      </c>
      <c r="J204" t="inlineStr">
        <is>
          <t>畔色榉木实木餐边柜储物靠墙高柜一体收纳柜厨房客厅茶水柜酒柜</t>
        </is>
      </c>
      <c r="K204" t="inlineStr">
        <is>
          <t>插座配件单拍咨询客服</t>
        </is>
      </c>
      <c r="M204" t="n">
        <v>1</v>
      </c>
      <c r="O204" t="inlineStr">
        <is>
          <t>圆通速递</t>
        </is>
      </c>
      <c r="P204" t="inlineStr">
        <is>
          <t>YT2542061113994</t>
        </is>
      </c>
      <c r="R204">
        <f>IFERROR(SUMPRODUCT(('2-定价总表'!$A$3:$A$493="PPS"&amp;MID(I204,2,99))*('2-定价总表'!$C$3:$C$493=K204)*('2-定价总表'!$T$3:$T$493))*IF(M204="",1,M204),"")</f>
        <v/>
      </c>
      <c r="AB204">
        <f>SUM(S204:AA204)</f>
        <v/>
      </c>
      <c r="AC204" t="inlineStr">
        <is>
          <t>20.00</t>
        </is>
      </c>
      <c r="AD204">
        <f>AC204*0.006</f>
        <v/>
      </c>
      <c r="AE204">
        <f>AC204*0.02</f>
        <v/>
      </c>
      <c r="AF204">
        <f>AC204-AD204-AE204</f>
        <v/>
      </c>
      <c r="AI204">
        <f>SUM(AG204:AH204)</f>
        <v/>
      </c>
      <c r="AJ204">
        <f>AF204-AB204+AI204</f>
        <v/>
      </c>
      <c r="AK204">
        <f>IF(C204="是","杭州","江西工厂")</f>
        <v/>
      </c>
      <c r="AL204" t="inlineStr">
        <is>
          <t>交易成功</t>
        </is>
      </c>
      <c r="AM204" t="inlineStr">
        <is>
          <t>待匹配</t>
        </is>
      </c>
      <c r="AN204" t="inlineStr">
        <is>
          <t>没有申请退款</t>
        </is>
      </c>
      <c r="AO204" t="inlineStr">
        <is>
          <t>无退款申请</t>
        </is>
      </c>
      <c r="AR204" t="inlineStr">
        <is>
          <t>✓</t>
        </is>
      </c>
    </row>
    <row r="205">
      <c r="A205" t="inlineStr">
        <is>
          <t>淘宝</t>
        </is>
      </c>
      <c r="B205" t="inlineStr">
        <is>
          <t>5116298077126007039</t>
        </is>
      </c>
      <c r="D205" s="182" t="n">
        <v>46158</v>
      </c>
      <c r="G205" t="inlineStr">
        <is>
          <t>广东省 中山市 null 坦洲镇彩*******************</t>
        </is>
      </c>
      <c r="I205" t="inlineStr">
        <is>
          <t>P23250050202</t>
        </is>
      </c>
      <c r="J205" t="inlineStr">
        <is>
          <t>畔色实木岩板餐边柜樱桃木收纳储物柜北欧酒柜置物柜餐桌一体靠墙</t>
        </is>
      </c>
      <c r="K205" t="inlineStr">
        <is>
          <t>洞石餐边柜整柜2.1米（全景组合）</t>
        </is>
      </c>
      <c r="M205" t="n">
        <v>1</v>
      </c>
      <c r="O205" t="inlineStr">
        <is>
          <t>商家配送</t>
        </is>
      </c>
      <c r="P205" t="inlineStr">
        <is>
          <t>LP00818043042952</t>
        </is>
      </c>
      <c r="R205">
        <f>IFERROR(SUMPRODUCT(('2-定价总表'!$A$3:$A$493="PPS"&amp;MID(I205,2,99))*('2-定价总表'!$C$3:$C$493=K205)*('2-定价总表'!$T$3:$T$493))*IF(M205="",1,M205),"")</f>
        <v/>
      </c>
      <c r="AB205">
        <f>SUM(S205:AA205)</f>
        <v/>
      </c>
      <c r="AC205" t="inlineStr">
        <is>
          <t>12081.15</t>
        </is>
      </c>
      <c r="AD205">
        <f>AC205*0.006</f>
        <v/>
      </c>
      <c r="AE205">
        <f>AC205*0.02</f>
        <v/>
      </c>
      <c r="AF205">
        <f>AC205-AD205-AE205</f>
        <v/>
      </c>
      <c r="AI205">
        <f>SUM(AG205:AH205)</f>
        <v/>
      </c>
      <c r="AJ205">
        <f>AF205-AB205+AI205</f>
        <v/>
      </c>
      <c r="AK205">
        <f>IF(C205="是","杭州","江西工厂")</f>
        <v/>
      </c>
      <c r="AL205" t="inlineStr">
        <is>
          <t>交易成功</t>
        </is>
      </c>
      <c r="AM205" t="inlineStr">
        <is>
          <t>待匹配</t>
        </is>
      </c>
      <c r="AN205" t="inlineStr">
        <is>
          <t>没有申请退款</t>
        </is>
      </c>
      <c r="AO205" t="inlineStr">
        <is>
          <t>无退款申请</t>
        </is>
      </c>
      <c r="AR205" t="inlineStr">
        <is>
          <t>✓</t>
        </is>
      </c>
    </row>
    <row r="206">
      <c r="A206" t="inlineStr">
        <is>
          <t>淘宝</t>
        </is>
      </c>
      <c r="B206" t="inlineStr">
        <is>
          <t>3302519412047065795</t>
        </is>
      </c>
      <c r="D206" s="182" t="n">
        <v>46158</v>
      </c>
      <c r="G206" t="inlineStr"/>
      <c r="I206" t="inlineStr"/>
      <c r="J206" t="inlineStr">
        <is>
          <t>畔色樱桃木靠墙一体实木岩板餐厅收纳咖啡柜小户型小柜窄柜餐边柜</t>
        </is>
      </c>
      <c r="K206" t="inlineStr">
        <is>
          <t>1.2米洞洞板窄柜</t>
        </is>
      </c>
      <c r="M206" t="n">
        <v>1</v>
      </c>
      <c r="O206" t="inlineStr"/>
      <c r="P206" t="inlineStr"/>
      <c r="R206">
        <f>IFERROR(SUMPRODUCT(('2-定价总表'!$A$3:$A$493="PPS"&amp;MID(I206,2,99))*('2-定价总表'!$C$3:$C$493=K206)*('2-定价总表'!$T$3:$T$493))*IF(M206="",1,M206),"")</f>
        <v/>
      </c>
      <c r="AB206">
        <f>SUM(S206:AA206)</f>
        <v/>
      </c>
      <c r="AC206" t="inlineStr"/>
      <c r="AD206">
        <f>AC206*0.006</f>
        <v/>
      </c>
      <c r="AE206">
        <f>AC206*0.02</f>
        <v/>
      </c>
      <c r="AF206">
        <f>AC206-AD206-AE206</f>
        <v/>
      </c>
      <c r="AI206">
        <f>SUM(AG206:AH206)</f>
        <v/>
      </c>
      <c r="AJ206">
        <f>AF206-AB206+AI206</f>
        <v/>
      </c>
      <c r="AK206">
        <f>IF(C206="是","杭州","江西工厂")</f>
        <v/>
      </c>
      <c r="AL206" t="inlineStr">
        <is>
          <t>交易关闭</t>
        </is>
      </c>
      <c r="AM206" t="inlineStr">
        <is>
          <t>待匹配</t>
        </is>
      </c>
      <c r="AN206" t="inlineStr">
        <is>
          <t>没有申请退款</t>
        </is>
      </c>
      <c r="AO206" t="inlineStr">
        <is>
          <t>无退款申请</t>
        </is>
      </c>
      <c r="AR206" t="inlineStr">
        <is>
          <t>⚠️ 无商家编码,产品编码待补</t>
        </is>
      </c>
    </row>
    <row r="207">
      <c r="A207" t="inlineStr">
        <is>
          <t>淘宝</t>
        </is>
      </c>
      <c r="B207" t="inlineStr">
        <is>
          <t>5115957770583002307</t>
        </is>
      </c>
      <c r="D207" s="182" t="n">
        <v>46158</v>
      </c>
      <c r="G207" t="inlineStr">
        <is>
          <t>上海 上海市 浦东新区 金桥镇金*********************</t>
        </is>
      </c>
      <c r="I207" t="inlineStr">
        <is>
          <t>P23250050202</t>
        </is>
      </c>
      <c r="J207" t="inlineStr">
        <is>
          <t>畔色实木岩板餐边柜樱桃木收纳储物柜北欧酒柜置物柜餐桌一体靠墙</t>
        </is>
      </c>
      <c r="K207" t="inlineStr">
        <is>
          <t>洞石餐边柜整柜1.8米（视界组合）</t>
        </is>
      </c>
      <c r="M207" t="n">
        <v>1</v>
      </c>
      <c r="O207" t="inlineStr">
        <is>
          <t>商家配送</t>
        </is>
      </c>
      <c r="P207" t="inlineStr">
        <is>
          <t>LP00816494432343</t>
        </is>
      </c>
      <c r="R207">
        <f>IFERROR(SUMPRODUCT(('2-定价总表'!$A$3:$A$493="PPS"&amp;MID(I207,2,99))*('2-定价总表'!$C$3:$C$493=K207)*('2-定价总表'!$T$3:$T$493))*IF(M207="",1,M207),"")</f>
        <v/>
      </c>
      <c r="AB207">
        <f>SUM(S207:AA207)</f>
        <v/>
      </c>
      <c r="AC207" t="inlineStr">
        <is>
          <t>11749.89</t>
        </is>
      </c>
      <c r="AD207">
        <f>AC207*0.006</f>
        <v/>
      </c>
      <c r="AE207">
        <f>AC207*0.02</f>
        <v/>
      </c>
      <c r="AF207">
        <f>AC207-AD207-AE207</f>
        <v/>
      </c>
      <c r="AI207">
        <f>SUM(AG207:AH207)</f>
        <v/>
      </c>
      <c r="AJ207">
        <f>AF207-AB207+AI207</f>
        <v/>
      </c>
      <c r="AK207">
        <f>IF(C207="是","杭州","江西工厂")</f>
        <v/>
      </c>
      <c r="AL207" t="inlineStr">
        <is>
          <t>交易成功</t>
        </is>
      </c>
      <c r="AM207" t="inlineStr">
        <is>
          <t>待匹配</t>
        </is>
      </c>
      <c r="AN207" t="inlineStr">
        <is>
          <t>退款成功</t>
        </is>
      </c>
      <c r="AO207" t="inlineStr">
        <is>
          <t>520.36</t>
        </is>
      </c>
      <c r="AR207" t="inlineStr">
        <is>
          <t>✓</t>
        </is>
      </c>
    </row>
    <row r="208">
      <c r="A208" t="inlineStr">
        <is>
          <t>淘宝</t>
        </is>
      </c>
      <c r="B208" t="inlineStr">
        <is>
          <t>3302291749372142173</t>
        </is>
      </c>
      <c r="D208" s="182" t="n">
        <v>46157</v>
      </c>
      <c r="E208" t="inlineStr">
        <is>
          <t>胡图图</t>
        </is>
      </c>
      <c r="F208" t="inlineStr">
        <is>
          <t>15786745525-3036</t>
        </is>
      </c>
      <c r="G208" t="inlineStr">
        <is>
          <t>浙江省 温州市 瓯海区 南白象街道半岛九号7幢1002室(000000)</t>
        </is>
      </c>
      <c r="I208" t="inlineStr">
        <is>
          <t>P23210020201</t>
        </is>
      </c>
      <c r="J208" t="inlineStr">
        <is>
          <t>畔色 岩板实木餐桌日式简约长方形榉木书桌家用饭桌原木小户型桌</t>
        </is>
      </c>
      <c r="K208" t="inlineStr">
        <is>
          <t>配置岩板（联系客服）</t>
        </is>
      </c>
      <c r="M208" t="n">
        <v>1</v>
      </c>
      <c r="O208" t="inlineStr"/>
      <c r="P208" t="inlineStr"/>
      <c r="R208">
        <f>IFERROR(SUMPRODUCT(('2-定价总表'!$A$3:$A$493="PPS"&amp;MID(I208,2,99))*('2-定价总表'!$C$3:$C$493=K208)*('2-定价总表'!$T$3:$T$493))*IF(M208="",1,M208),"")</f>
        <v/>
      </c>
      <c r="AB208">
        <f>SUM(S208:AA208)</f>
        <v/>
      </c>
      <c r="AC208" t="inlineStr">
        <is>
          <t>230.00</t>
        </is>
      </c>
      <c r="AD208">
        <f>AC208*0.006</f>
        <v/>
      </c>
      <c r="AE208">
        <f>AC208*0.02</f>
        <v/>
      </c>
      <c r="AF208">
        <f>AC208-AD208-AE208</f>
        <v/>
      </c>
      <c r="AI208">
        <f>SUM(AG208:AH208)</f>
        <v/>
      </c>
      <c r="AJ208">
        <f>AF208-AB208+AI208</f>
        <v/>
      </c>
      <c r="AK208">
        <f>IF(C208="是","杭州","江西工厂")</f>
        <v/>
      </c>
      <c r="AL208" t="inlineStr">
        <is>
          <t>买家已付款,等待卖家发货</t>
        </is>
      </c>
      <c r="AM208" t="inlineStr">
        <is>
          <t>待匹配</t>
        </is>
      </c>
      <c r="AN208" t="inlineStr">
        <is>
          <t>没有申请退款</t>
        </is>
      </c>
      <c r="AO208" t="inlineStr">
        <is>
          <t>无退款申请</t>
        </is>
      </c>
      <c r="AR208" t="inlineStr">
        <is>
          <t>✓</t>
        </is>
      </c>
    </row>
    <row r="209">
      <c r="A209" t="inlineStr">
        <is>
          <t>淘宝</t>
        </is>
      </c>
      <c r="B209" t="inlineStr">
        <is>
          <t>3301836926888050972</t>
        </is>
      </c>
      <c r="D209" s="182" t="n">
        <v>46157</v>
      </c>
      <c r="E209" t="inlineStr">
        <is>
          <t>胡图图</t>
        </is>
      </c>
      <c r="F209" t="inlineStr">
        <is>
          <t>15786745525-3036</t>
        </is>
      </c>
      <c r="G209" t="inlineStr">
        <is>
          <t>浙江省 温州市 瓯海区 南白象街道半岛九号7幢1002室(000000)</t>
        </is>
      </c>
      <c r="I209" t="inlineStr">
        <is>
          <t>P23210020201</t>
        </is>
      </c>
      <c r="J209" t="inlineStr">
        <is>
          <t>畔色 岩板实木餐桌日式简约长方形榉木书桌家用饭桌原木小户型桌</t>
        </is>
      </c>
      <c r="K209" t="inlineStr">
        <is>
          <t>砂白色1.4米岩板餐桌</t>
        </is>
      </c>
      <c r="M209" t="n">
        <v>1</v>
      </c>
      <c r="O209" t="inlineStr"/>
      <c r="P209" t="inlineStr"/>
      <c r="R209">
        <f>IFERROR(SUMPRODUCT(('2-定价总表'!$A$3:$A$493="PPS"&amp;MID(I209,2,99))*('2-定价总表'!$C$3:$C$493=K209)*('2-定价总表'!$T$3:$T$493))*IF(M209="",1,M209),"")</f>
        <v/>
      </c>
      <c r="AB209">
        <f>SUM(S209:AA209)</f>
        <v/>
      </c>
      <c r="AC209" t="inlineStr">
        <is>
          <t>2635.45</t>
        </is>
      </c>
      <c r="AD209">
        <f>AC209*0.006</f>
        <v/>
      </c>
      <c r="AE209">
        <f>AC209*0.02</f>
        <v/>
      </c>
      <c r="AF209">
        <f>AC209-AD209-AE209</f>
        <v/>
      </c>
      <c r="AI209">
        <f>SUM(AG209:AH209)</f>
        <v/>
      </c>
      <c r="AJ209">
        <f>AF209-AB209+AI209</f>
        <v/>
      </c>
      <c r="AK209">
        <f>IF(C209="是","杭州","江西工厂")</f>
        <v/>
      </c>
      <c r="AL209" t="inlineStr">
        <is>
          <t>买家已付款,等待卖家发货</t>
        </is>
      </c>
      <c r="AM209" t="inlineStr">
        <is>
          <t>待匹配</t>
        </is>
      </c>
      <c r="AN209" t="inlineStr">
        <is>
          <t>退款成功</t>
        </is>
      </c>
      <c r="AO209" t="inlineStr">
        <is>
          <t>2.79</t>
        </is>
      </c>
      <c r="AR209" t="inlineStr">
        <is>
          <t>✓</t>
        </is>
      </c>
    </row>
    <row r="210">
      <c r="A210" t="inlineStr">
        <is>
          <t>淘宝</t>
        </is>
      </c>
      <c r="B210" t="inlineStr">
        <is>
          <t>3301813347681014962</t>
        </is>
      </c>
      <c r="D210" s="182" t="n">
        <v>46157</v>
      </c>
      <c r="G210" t="inlineStr">
        <is>
          <t>浙江省 温州市 瓯海区 南白象街********************</t>
        </is>
      </c>
      <c r="I210" t="inlineStr">
        <is>
          <t>P23210020201</t>
        </is>
      </c>
      <c r="J210" t="inlineStr">
        <is>
          <t>畔色 岩板实木餐桌日式简约长方形榉木书桌家用饭桌原木小户型桌</t>
        </is>
      </c>
      <c r="K210" t="inlineStr">
        <is>
          <t>砂白色1.4米岩板餐桌</t>
        </is>
      </c>
      <c r="M210" t="n">
        <v>1</v>
      </c>
      <c r="O210" t="inlineStr"/>
      <c r="P210" t="inlineStr"/>
      <c r="R210">
        <f>IFERROR(SUMPRODUCT(('2-定价总表'!$A$3:$A$493="PPS"&amp;MID(I210,2,99))*('2-定价总表'!$C$3:$C$493=K210)*('2-定价总表'!$T$3:$T$493))*IF(M210="",1,M210),"")</f>
        <v/>
      </c>
      <c r="AB210">
        <f>SUM(S210:AA210)</f>
        <v/>
      </c>
      <c r="AC210" t="inlineStr">
        <is>
          <t>2640.45</t>
        </is>
      </c>
      <c r="AD210">
        <f>AC210*0.006</f>
        <v/>
      </c>
      <c r="AE210">
        <f>AC210*0.02</f>
        <v/>
      </c>
      <c r="AF210">
        <f>AC210-AD210-AE210</f>
        <v/>
      </c>
      <c r="AI210">
        <f>SUM(AG210:AH210)</f>
        <v/>
      </c>
      <c r="AJ210">
        <f>AF210-AB210+AI210</f>
        <v/>
      </c>
      <c r="AK210">
        <f>IF(C210="是","杭州","江西工厂")</f>
        <v/>
      </c>
      <c r="AL210" t="inlineStr">
        <is>
          <t>交易关闭</t>
        </is>
      </c>
      <c r="AM210" t="inlineStr">
        <is>
          <t>待匹配</t>
        </is>
      </c>
      <c r="AN210" t="inlineStr">
        <is>
          <t>退款成功</t>
        </is>
      </c>
      <c r="AO210" t="inlineStr">
        <is>
          <t>2640.45</t>
        </is>
      </c>
      <c r="AR210" t="inlineStr">
        <is>
          <t>✓</t>
        </is>
      </c>
    </row>
    <row r="211">
      <c r="A211" t="inlineStr">
        <is>
          <t>淘宝</t>
        </is>
      </c>
      <c r="B211" t="inlineStr">
        <is>
          <t>5116231549776225017</t>
        </is>
      </c>
      <c r="D211" s="182" t="n">
        <v>46157</v>
      </c>
      <c r="G211" t="inlineStr">
        <is>
          <t>北京 北京市 东城区 龙潭街道**********************</t>
        </is>
      </c>
      <c r="I211" t="inlineStr">
        <is>
          <t>P23210020201</t>
        </is>
      </c>
      <c r="J211" t="inlineStr">
        <is>
          <t>畔色 岩板实木餐桌日式简约长方形榉木书桌家用饭桌原木小户型桌</t>
        </is>
      </c>
      <c r="K211" t="inlineStr">
        <is>
          <t>砂白色1.4米岩板餐桌</t>
        </is>
      </c>
      <c r="M211" t="n">
        <v>1</v>
      </c>
      <c r="O211" t="inlineStr"/>
      <c r="P211" t="inlineStr"/>
      <c r="R211">
        <f>IFERROR(SUMPRODUCT(('2-定价总表'!$A$3:$A$493="PPS"&amp;MID(I211,2,99))*('2-定价总表'!$C$3:$C$493=K211)*('2-定价总表'!$T$3:$T$493))*IF(M211="",1,M211),"")</f>
        <v/>
      </c>
      <c r="AB211">
        <f>SUM(S211:AA211)</f>
        <v/>
      </c>
      <c r="AC211" t="inlineStr">
        <is>
          <t>2635.45</t>
        </is>
      </c>
      <c r="AD211">
        <f>AC211*0.006</f>
        <v/>
      </c>
      <c r="AE211">
        <f>AC211*0.02</f>
        <v/>
      </c>
      <c r="AF211">
        <f>AC211-AD211-AE211</f>
        <v/>
      </c>
      <c r="AI211">
        <f>SUM(AG211:AH211)</f>
        <v/>
      </c>
      <c r="AJ211">
        <f>AF211-AB211+AI211</f>
        <v/>
      </c>
      <c r="AK211">
        <f>IF(C211="是","杭州","江西工厂")</f>
        <v/>
      </c>
      <c r="AL211" t="inlineStr">
        <is>
          <t>交易关闭</t>
        </is>
      </c>
      <c r="AM211" t="inlineStr">
        <is>
          <t>待匹配</t>
        </is>
      </c>
      <c r="AN211" t="inlineStr">
        <is>
          <t>退款成功</t>
        </is>
      </c>
      <c r="AO211" t="inlineStr">
        <is>
          <t>2635.45</t>
        </is>
      </c>
      <c r="AR211" t="inlineStr">
        <is>
          <t>✓</t>
        </is>
      </c>
    </row>
    <row r="212">
      <c r="A212" t="inlineStr">
        <is>
          <t>淘宝</t>
        </is>
      </c>
      <c r="B212" t="inlineStr">
        <is>
          <t>5116132836926001117</t>
        </is>
      </c>
      <c r="D212" s="182" t="n">
        <v>46157</v>
      </c>
      <c r="G212" t="inlineStr">
        <is>
          <t>陕西省 西安市 长安区 高桥街道****************</t>
        </is>
      </c>
      <c r="I212" t="inlineStr"/>
      <c r="J212" t="inlineStr">
        <is>
          <t>畔色双人床实木床家用小户型北欧简约1.8米榉木主卧日式双人大床</t>
        </is>
      </c>
      <c r="K212" t="inlineStr">
        <is>
          <t>榉木无边床-1.5米</t>
        </is>
      </c>
      <c r="M212" t="n">
        <v>1</v>
      </c>
      <c r="O212" t="inlineStr"/>
      <c r="P212" t="inlineStr"/>
      <c r="R212">
        <f>IFERROR(SUMPRODUCT(('2-定价总表'!$A$3:$A$493="PPS"&amp;MID(I212,2,99))*('2-定价总表'!$C$3:$C$493=K212)*('2-定价总表'!$T$3:$T$493))*IF(M212="",1,M212),"")</f>
        <v/>
      </c>
      <c r="AB212">
        <f>SUM(S212:AA212)</f>
        <v/>
      </c>
      <c r="AC212" t="inlineStr">
        <is>
          <t>3253.01</t>
        </is>
      </c>
      <c r="AD212">
        <f>AC212*0.006</f>
        <v/>
      </c>
      <c r="AE212">
        <f>AC212*0.02</f>
        <v/>
      </c>
      <c r="AF212">
        <f>AC212-AD212-AE212</f>
        <v/>
      </c>
      <c r="AI212">
        <f>SUM(AG212:AH212)</f>
        <v/>
      </c>
      <c r="AJ212">
        <f>AF212-AB212+AI212</f>
        <v/>
      </c>
      <c r="AK212">
        <f>IF(C212="是","杭州","江西工厂")</f>
        <v/>
      </c>
      <c r="AL212" t="inlineStr">
        <is>
          <t>交易关闭</t>
        </is>
      </c>
      <c r="AM212" t="inlineStr">
        <is>
          <t>待匹配</t>
        </is>
      </c>
      <c r="AN212" t="inlineStr">
        <is>
          <t>退款成功</t>
        </is>
      </c>
      <c r="AO212" t="inlineStr">
        <is>
          <t>3253.01</t>
        </is>
      </c>
      <c r="AR212" t="inlineStr">
        <is>
          <t>⚠️ 无商家编码,产品编码待补</t>
        </is>
      </c>
    </row>
    <row r="213">
      <c r="A213" t="inlineStr">
        <is>
          <t>淘宝</t>
        </is>
      </c>
      <c r="B213" t="inlineStr">
        <is>
          <t>5115729279126013610</t>
        </is>
      </c>
      <c r="D213" s="182" t="n">
        <v>46157</v>
      </c>
      <c r="G213" t="inlineStr">
        <is>
          <t>上海 上海市 徐汇区 漕河泾街********************</t>
        </is>
      </c>
      <c r="I213" t="inlineStr"/>
      <c r="J213" t="inlineStr">
        <is>
          <t>畔色北欧樱桃木实木餐厅岩板洞洞板收纳储物柜高柜一体靠墙餐边柜</t>
        </is>
      </c>
      <c r="K213" t="inlineStr">
        <is>
          <t>尺寸微定制</t>
        </is>
      </c>
      <c r="M213" t="n">
        <v>1</v>
      </c>
      <c r="O213" t="inlineStr">
        <is>
          <t>圆通速递</t>
        </is>
      </c>
      <c r="P213" t="inlineStr">
        <is>
          <t>YT2547056053194</t>
        </is>
      </c>
      <c r="R213">
        <f>IFERROR(SUMPRODUCT(('2-定价总表'!$A$3:$A$493="PPS"&amp;MID(I213,2,99))*('2-定价总表'!$C$3:$C$493=K213)*('2-定价总表'!$T$3:$T$493))*IF(M213="",1,M213),"")</f>
        <v/>
      </c>
      <c r="AB213">
        <f>SUM(S213:AA213)</f>
        <v/>
      </c>
      <c r="AC213" t="inlineStr">
        <is>
          <t>20.00</t>
        </is>
      </c>
      <c r="AD213">
        <f>AC213*0.006</f>
        <v/>
      </c>
      <c r="AE213">
        <f>AC213*0.02</f>
        <v/>
      </c>
      <c r="AF213">
        <f>AC213-AD213-AE213</f>
        <v/>
      </c>
      <c r="AI213">
        <f>SUM(AG213:AH213)</f>
        <v/>
      </c>
      <c r="AJ213">
        <f>AF213-AB213+AI213</f>
        <v/>
      </c>
      <c r="AK213">
        <f>IF(C213="是","杭州","江西工厂")</f>
        <v/>
      </c>
      <c r="AL213" t="inlineStr">
        <is>
          <t>交易成功</t>
        </is>
      </c>
      <c r="AM213" t="inlineStr">
        <is>
          <t>待匹配</t>
        </is>
      </c>
      <c r="AN213" t="inlineStr">
        <is>
          <t>没有申请退款</t>
        </is>
      </c>
      <c r="AO213" t="inlineStr">
        <is>
          <t>无退款申请</t>
        </is>
      </c>
      <c r="AR213" t="inlineStr">
        <is>
          <t>⚠️ 无商家编码,产品编码待补</t>
        </is>
      </c>
    </row>
    <row r="214">
      <c r="A214" t="inlineStr">
        <is>
          <t>淘宝</t>
        </is>
      </c>
      <c r="B214" t="inlineStr">
        <is>
          <t>5116207969748059619</t>
        </is>
      </c>
      <c r="D214" s="182" t="n">
        <v>46157</v>
      </c>
      <c r="G214" t="inlineStr">
        <is>
          <t>上海 上海市 徐汇区 漕河泾街********************</t>
        </is>
      </c>
      <c r="I214" t="inlineStr"/>
      <c r="J214" t="inlineStr">
        <is>
          <t>畔色樱桃木实木落地矮柜书柜客厅组合柜电视柜飘窗柜储物置物柜</t>
        </is>
      </c>
      <c r="K214" t="inlineStr">
        <is>
          <t>尺寸微定制</t>
        </is>
      </c>
      <c r="M214" t="n">
        <v>1</v>
      </c>
      <c r="O214" t="inlineStr"/>
      <c r="P214" t="inlineStr"/>
      <c r="R214">
        <f>IFERROR(SUMPRODUCT(('2-定价总表'!$A$3:$A$493="PPS"&amp;MID(I214,2,99))*('2-定价总表'!$C$3:$C$493=K214)*('2-定价总表'!$T$3:$T$493))*IF(M214="",1,M214),"")</f>
        <v/>
      </c>
      <c r="AB214">
        <f>SUM(S214:AA214)</f>
        <v/>
      </c>
      <c r="AC214" t="inlineStr">
        <is>
          <t>105.00</t>
        </is>
      </c>
      <c r="AD214">
        <f>AC214*0.006</f>
        <v/>
      </c>
      <c r="AE214">
        <f>AC214*0.02</f>
        <v/>
      </c>
      <c r="AF214">
        <f>AC214-AD214-AE214</f>
        <v/>
      </c>
      <c r="AI214">
        <f>SUM(AG214:AH214)</f>
        <v/>
      </c>
      <c r="AJ214">
        <f>AF214-AB214+AI214</f>
        <v/>
      </c>
      <c r="AK214">
        <f>IF(C214="是","杭州","江西工厂")</f>
        <v/>
      </c>
      <c r="AL214" t="inlineStr">
        <is>
          <t>交易关闭</t>
        </is>
      </c>
      <c r="AM214" t="inlineStr">
        <is>
          <t>待匹配</t>
        </is>
      </c>
      <c r="AN214" t="inlineStr">
        <is>
          <t>退款成功</t>
        </is>
      </c>
      <c r="AO214" t="inlineStr">
        <is>
          <t>105.00</t>
        </is>
      </c>
      <c r="AR214" t="inlineStr">
        <is>
          <t>⚠️ 无商家编码,产品编码待补</t>
        </is>
      </c>
    </row>
    <row r="215">
      <c r="A215" t="inlineStr">
        <is>
          <t>淘宝</t>
        </is>
      </c>
      <c r="B215" t="inlineStr">
        <is>
          <t>5116213477224023144</t>
        </is>
      </c>
      <c r="D215" s="182" t="n">
        <v>46157</v>
      </c>
      <c r="G215" t="inlineStr">
        <is>
          <t>浙江省 绍兴市 上虞区 曹娥街道***********************</t>
        </is>
      </c>
      <c r="I215" t="inlineStr">
        <is>
          <t>P23250050202</t>
        </is>
      </c>
      <c r="J215" t="inlineStr">
        <is>
          <t>畔色实木岩板餐边柜樱桃木收纳储物柜北欧酒柜置物柜餐桌一体靠墙</t>
        </is>
      </c>
      <c r="K215" t="inlineStr">
        <is>
          <t>定制尺寸</t>
        </is>
      </c>
      <c r="M215" t="n">
        <v>1</v>
      </c>
      <c r="O215" t="inlineStr">
        <is>
          <t>圆通速递</t>
        </is>
      </c>
      <c r="P215" t="inlineStr">
        <is>
          <t>YT2587919705617</t>
        </is>
      </c>
      <c r="R215">
        <f>IFERROR(SUMPRODUCT(('2-定价总表'!$A$3:$A$493="PPS"&amp;MID(I215,2,99))*('2-定价总表'!$C$3:$C$493=K215)*('2-定价总表'!$T$3:$T$493))*IF(M215="",1,M215),"")</f>
        <v/>
      </c>
      <c r="AB215">
        <f>SUM(S215:AA215)</f>
        <v/>
      </c>
      <c r="AC215" t="inlineStr">
        <is>
          <t>25.00</t>
        </is>
      </c>
      <c r="AD215">
        <f>AC215*0.006</f>
        <v/>
      </c>
      <c r="AE215">
        <f>AC215*0.02</f>
        <v/>
      </c>
      <c r="AF215">
        <f>AC215-AD215-AE215</f>
        <v/>
      </c>
      <c r="AI215">
        <f>SUM(AG215:AH215)</f>
        <v/>
      </c>
      <c r="AJ215">
        <f>AF215-AB215+AI215</f>
        <v/>
      </c>
      <c r="AK215">
        <f>IF(C215="是","杭州","江西工厂")</f>
        <v/>
      </c>
      <c r="AL215" t="inlineStr">
        <is>
          <t>交易成功</t>
        </is>
      </c>
      <c r="AM215" t="inlineStr">
        <is>
          <t>待匹配</t>
        </is>
      </c>
      <c r="AN215" t="inlineStr">
        <is>
          <t>没有申请退款</t>
        </is>
      </c>
      <c r="AO215" t="inlineStr">
        <is>
          <t>无退款申请</t>
        </is>
      </c>
      <c r="AR215" t="inlineStr">
        <is>
          <t>✓</t>
        </is>
      </c>
    </row>
    <row r="216">
      <c r="A216" t="inlineStr">
        <is>
          <t>淘宝</t>
        </is>
      </c>
      <c r="B216" t="inlineStr">
        <is>
          <t>3302418144492002393</t>
        </is>
      </c>
      <c r="D216" s="182" t="n">
        <v>46157</v>
      </c>
      <c r="G216" t="inlineStr">
        <is>
          <t>福建省 宁德市 周宁县 狮城镇新*************</t>
        </is>
      </c>
      <c r="I216" t="inlineStr">
        <is>
          <t>P23250050202</t>
        </is>
      </c>
      <c r="J216" t="inlineStr">
        <is>
          <t>畔色榉木实木餐边柜储物靠墙高柜一体收纳柜厨房客厅茶水柜酒柜</t>
        </is>
      </c>
      <c r="K216" t="inlineStr">
        <is>
          <t>插座配件单拍咨询客服</t>
        </is>
      </c>
      <c r="M216" t="n">
        <v>1</v>
      </c>
      <c r="O216" t="inlineStr">
        <is>
          <t>圆通速递</t>
        </is>
      </c>
      <c r="P216" t="inlineStr">
        <is>
          <t>YT2547056052021</t>
        </is>
      </c>
      <c r="R216">
        <f>IFERROR(SUMPRODUCT(('2-定价总表'!$A$3:$A$493="PPS"&amp;MID(I216,2,99))*('2-定价总表'!$C$3:$C$493=K216)*('2-定价总表'!$T$3:$T$493))*IF(M216="",1,M216),"")</f>
        <v/>
      </c>
      <c r="AB216">
        <f>SUM(S216:AA216)</f>
        <v/>
      </c>
      <c r="AC216" t="inlineStr">
        <is>
          <t>20.00</t>
        </is>
      </c>
      <c r="AD216">
        <f>AC216*0.006</f>
        <v/>
      </c>
      <c r="AE216">
        <f>AC216*0.02</f>
        <v/>
      </c>
      <c r="AF216">
        <f>AC216-AD216-AE216</f>
        <v/>
      </c>
      <c r="AI216">
        <f>SUM(AG216:AH216)</f>
        <v/>
      </c>
      <c r="AJ216">
        <f>AF216-AB216+AI216</f>
        <v/>
      </c>
      <c r="AK216">
        <f>IF(C216="是","杭州","江西工厂")</f>
        <v/>
      </c>
      <c r="AL216" t="inlineStr">
        <is>
          <t>交易成功</t>
        </is>
      </c>
      <c r="AM216" t="inlineStr">
        <is>
          <t>待匹配</t>
        </is>
      </c>
      <c r="AN216" t="inlineStr">
        <is>
          <t>没有申请退款</t>
        </is>
      </c>
      <c r="AO216" t="inlineStr">
        <is>
          <t>无退款申请</t>
        </is>
      </c>
      <c r="AR216" t="inlineStr">
        <is>
          <t>✓</t>
        </is>
      </c>
    </row>
    <row r="217">
      <c r="A217" t="inlineStr">
        <is>
          <t>淘宝</t>
        </is>
      </c>
      <c r="B217" t="inlineStr">
        <is>
          <t>3302246497791002393</t>
        </is>
      </c>
      <c r="D217" s="182" t="n">
        <v>46157</v>
      </c>
      <c r="G217" t="inlineStr"/>
      <c r="I217" t="inlineStr">
        <is>
          <t>P23250050202</t>
        </is>
      </c>
      <c r="J217" t="inlineStr">
        <is>
          <t>畔色榉木实木餐边柜储物靠墙高柜一体收纳柜厨房客厅茶水柜酒柜</t>
        </is>
      </c>
      <c r="K217" t="inlineStr">
        <is>
          <t>插座配件单拍咨询客服</t>
        </is>
      </c>
      <c r="M217" t="n">
        <v>1</v>
      </c>
      <c r="O217" t="inlineStr"/>
      <c r="P217" t="inlineStr"/>
      <c r="R217">
        <f>IFERROR(SUMPRODUCT(('2-定价总表'!$A$3:$A$493="PPS"&amp;MID(I217,2,99))*('2-定价总表'!$C$3:$C$493=K217)*('2-定价总表'!$T$3:$T$493))*IF(M217="",1,M217),"")</f>
        <v/>
      </c>
      <c r="AB217">
        <f>SUM(S217:AA217)</f>
        <v/>
      </c>
      <c r="AC217" t="inlineStr"/>
      <c r="AD217">
        <f>AC217*0.006</f>
        <v/>
      </c>
      <c r="AE217">
        <f>AC217*0.02</f>
        <v/>
      </c>
      <c r="AF217">
        <f>AC217-AD217-AE217</f>
        <v/>
      </c>
      <c r="AI217">
        <f>SUM(AG217:AH217)</f>
        <v/>
      </c>
      <c r="AJ217">
        <f>AF217-AB217+AI217</f>
        <v/>
      </c>
      <c r="AK217">
        <f>IF(C217="是","杭州","江西工厂")</f>
        <v/>
      </c>
      <c r="AL217" t="inlineStr">
        <is>
          <t>交易关闭</t>
        </is>
      </c>
      <c r="AM217" t="inlineStr">
        <is>
          <t>待匹配</t>
        </is>
      </c>
      <c r="AN217" t="inlineStr">
        <is>
          <t>没有申请退款</t>
        </is>
      </c>
      <c r="AO217" t="inlineStr">
        <is>
          <t>无退款申请</t>
        </is>
      </c>
      <c r="AR217" t="inlineStr">
        <is>
          <t>✓</t>
        </is>
      </c>
    </row>
    <row r="218">
      <c r="A218" t="inlineStr">
        <is>
          <t>淘宝</t>
        </is>
      </c>
      <c r="B218" t="inlineStr">
        <is>
          <t>5116173121058143637</t>
        </is>
      </c>
      <c r="D218" s="182" t="n">
        <v>46157</v>
      </c>
      <c r="G218" t="inlineStr"/>
      <c r="I218" t="inlineStr">
        <is>
          <t>P23250050202</t>
        </is>
      </c>
      <c r="J218" t="inlineStr">
        <is>
          <t>畔色实木餐边柜日式樱桃木家用餐桌一体客厅储物柜小户型多功能柜</t>
        </is>
      </c>
      <c r="K218" t="inlineStr">
        <is>
          <t>白色岩板定制</t>
        </is>
      </c>
      <c r="M218" t="n">
        <v>1</v>
      </c>
      <c r="O218" t="inlineStr"/>
      <c r="P218" t="inlineStr"/>
      <c r="R218">
        <f>IFERROR(SUMPRODUCT(('2-定价总表'!$A$3:$A$493="PPS"&amp;MID(I218,2,99))*('2-定价总表'!$C$3:$C$493=K218)*('2-定价总表'!$T$3:$T$493))*IF(M218="",1,M218),"")</f>
        <v/>
      </c>
      <c r="AB218">
        <f>SUM(S218:AA218)</f>
        <v/>
      </c>
      <c r="AC218" t="inlineStr"/>
      <c r="AD218">
        <f>AC218*0.006</f>
        <v/>
      </c>
      <c r="AE218">
        <f>AC218*0.02</f>
        <v/>
      </c>
      <c r="AF218">
        <f>AC218-AD218-AE218</f>
        <v/>
      </c>
      <c r="AI218">
        <f>SUM(AG218:AH218)</f>
        <v/>
      </c>
      <c r="AJ218">
        <f>AF218-AB218+AI218</f>
        <v/>
      </c>
      <c r="AK218">
        <f>IF(C218="是","杭州","江西工厂")</f>
        <v/>
      </c>
      <c r="AL218" t="inlineStr">
        <is>
          <t>交易关闭</t>
        </is>
      </c>
      <c r="AM218" t="inlineStr">
        <is>
          <t>待匹配</t>
        </is>
      </c>
      <c r="AN218" t="inlineStr">
        <is>
          <t>没有申请退款</t>
        </is>
      </c>
      <c r="AO218" t="inlineStr">
        <is>
          <t>无退款申请</t>
        </is>
      </c>
      <c r="AR218" t="inlineStr">
        <is>
          <t>✓</t>
        </is>
      </c>
    </row>
    <row r="219">
      <c r="A219" t="inlineStr">
        <is>
          <t>淘宝</t>
        </is>
      </c>
      <c r="B219" t="inlineStr">
        <is>
          <t>5116173121058143637</t>
        </is>
      </c>
      <c r="D219" s="182" t="n">
        <v>46157</v>
      </c>
      <c r="G219" t="inlineStr"/>
      <c r="I219" t="inlineStr"/>
      <c r="J219" t="inlineStr">
        <is>
          <t>商家安装 商家安装</t>
        </is>
      </c>
      <c r="K219" t="inlineStr">
        <is>
          <t>商家安装</t>
        </is>
      </c>
      <c r="M219" t="n">
        <v>1</v>
      </c>
      <c r="O219" t="inlineStr"/>
      <c r="P219" t="inlineStr"/>
      <c r="R219">
        <f>IFERROR(SUMPRODUCT(('2-定价总表'!$A$3:$A$493="PPS"&amp;MID(I219,2,99))*('2-定价总表'!$C$3:$C$493=K219)*('2-定价总表'!$T$3:$T$493))*IF(M219="",1,M219),"")</f>
        <v/>
      </c>
      <c r="AB219">
        <f>SUM(S219:AA219)</f>
        <v/>
      </c>
      <c r="AC219" t="inlineStr"/>
      <c r="AD219">
        <f>AC219*0.006</f>
        <v/>
      </c>
      <c r="AE219">
        <f>AC219*0.02</f>
        <v/>
      </c>
      <c r="AF219">
        <f>AC219-AD219-AE219</f>
        <v/>
      </c>
      <c r="AI219">
        <f>SUM(AG219:AH219)</f>
        <v/>
      </c>
      <c r="AJ219">
        <f>AF219-AB219+AI219</f>
        <v/>
      </c>
      <c r="AK219">
        <f>IF(C219="是","杭州","江西工厂")</f>
        <v/>
      </c>
      <c r="AL219" t="inlineStr">
        <is>
          <t>交易关闭</t>
        </is>
      </c>
      <c r="AM219" t="inlineStr">
        <is>
          <t>待匹配</t>
        </is>
      </c>
      <c r="AN219" t="inlineStr">
        <is>
          <t>没有申请退款</t>
        </is>
      </c>
      <c r="AO219" t="inlineStr">
        <is>
          <t>无退款申请</t>
        </is>
      </c>
      <c r="AR219" t="inlineStr">
        <is>
          <t>⚠️ 无商家编码,产品编码待补</t>
        </is>
      </c>
    </row>
    <row r="220">
      <c r="A220" t="inlineStr">
        <is>
          <t>淘宝</t>
        </is>
      </c>
      <c r="B220" t="inlineStr">
        <is>
          <t>5116173121058143637</t>
        </is>
      </c>
      <c r="D220" s="182" t="n">
        <v>46157</v>
      </c>
      <c r="G220" t="inlineStr"/>
      <c r="I220" t="inlineStr"/>
      <c r="J220" t="inlineStr">
        <is>
          <t>送货入户</t>
        </is>
      </c>
      <c r="K220" t="inlineStr"/>
      <c r="M220" t="n">
        <v>1</v>
      </c>
      <c r="O220" t="inlineStr"/>
      <c r="P220" t="inlineStr"/>
      <c r="R220">
        <f>IFERROR(SUMPRODUCT(('2-定价总表'!$A$3:$A$493="PPS"&amp;MID(I220,2,99))*('2-定价总表'!$C$3:$C$493=K220)*('2-定价总表'!$T$3:$T$493))*IF(M220="",1,M220),"")</f>
        <v/>
      </c>
      <c r="AB220">
        <f>SUM(S220:AA220)</f>
        <v/>
      </c>
      <c r="AC220" t="inlineStr"/>
      <c r="AD220">
        <f>AC220*0.006</f>
        <v/>
      </c>
      <c r="AE220">
        <f>AC220*0.02</f>
        <v/>
      </c>
      <c r="AF220">
        <f>AC220-AD220-AE220</f>
        <v/>
      </c>
      <c r="AI220">
        <f>SUM(AG220:AH220)</f>
        <v/>
      </c>
      <c r="AJ220">
        <f>AF220-AB220+AI220</f>
        <v/>
      </c>
      <c r="AK220">
        <f>IF(C220="是","杭州","江西工厂")</f>
        <v/>
      </c>
      <c r="AL220" t="inlineStr">
        <is>
          <t>交易关闭</t>
        </is>
      </c>
      <c r="AM220" t="inlineStr">
        <is>
          <t>待匹配</t>
        </is>
      </c>
      <c r="AN220" t="inlineStr">
        <is>
          <t>没有申请退款</t>
        </is>
      </c>
      <c r="AO220" t="inlineStr">
        <is>
          <t>无退款申请</t>
        </is>
      </c>
      <c r="AR220" t="inlineStr">
        <is>
          <t>⚠️ 无商家编码,产品编码待补</t>
        </is>
      </c>
    </row>
    <row r="221">
      <c r="A221" t="inlineStr">
        <is>
          <t>淘宝</t>
        </is>
      </c>
      <c r="B221" t="inlineStr">
        <is>
          <t>5116097557974057317</t>
        </is>
      </c>
      <c r="D221" s="182" t="n">
        <v>46156</v>
      </c>
      <c r="G221" t="inlineStr">
        <is>
          <t>北京 北京市 东城区 体育馆路************************</t>
        </is>
      </c>
      <c r="I221" t="inlineStr"/>
      <c r="J221" t="inlineStr">
        <is>
          <t>畔色木作木块小样樱桃木黑胡桃木白蜡木榉木红白橡木样品样块</t>
        </is>
      </c>
      <c r="K221" t="inlineStr">
        <is>
          <t>黑胡桃木样块</t>
        </is>
      </c>
      <c r="M221" t="n">
        <v>1</v>
      </c>
      <c r="O221" t="inlineStr">
        <is>
          <t>圆通速递</t>
        </is>
      </c>
      <c r="P221" t="inlineStr">
        <is>
          <t>YT2587735046013</t>
        </is>
      </c>
      <c r="R221">
        <f>IFERROR(SUMPRODUCT(('2-定价总表'!$A$3:$A$493="PPS"&amp;MID(I221,2,99))*('2-定价总表'!$C$3:$C$493=K221)*('2-定价总表'!$T$3:$T$493))*IF(M221="",1,M221),"")</f>
        <v/>
      </c>
      <c r="AB221">
        <f>SUM(S221:AA221)</f>
        <v/>
      </c>
      <c r="AC221" t="inlineStr">
        <is>
          <t>21.20</t>
        </is>
      </c>
      <c r="AD221">
        <f>AC221*0.006</f>
        <v/>
      </c>
      <c r="AE221">
        <f>AC221*0.02</f>
        <v/>
      </c>
      <c r="AF221">
        <f>AC221-AD221-AE221</f>
        <v/>
      </c>
      <c r="AI221">
        <f>SUM(AG221:AH221)</f>
        <v/>
      </c>
      <c r="AJ221">
        <f>AF221-AB221+AI221</f>
        <v/>
      </c>
      <c r="AK221">
        <f>IF(C221="是","杭州","江西工厂")</f>
        <v/>
      </c>
      <c r="AL221" t="inlineStr">
        <is>
          <t>交易成功</t>
        </is>
      </c>
      <c r="AM221" t="inlineStr">
        <is>
          <t>待匹配</t>
        </is>
      </c>
      <c r="AN221" t="inlineStr">
        <is>
          <t>没有申请退款</t>
        </is>
      </c>
      <c r="AO221" t="inlineStr">
        <is>
          <t>无退款申请</t>
        </is>
      </c>
      <c r="AR221" t="inlineStr">
        <is>
          <t>⚠️ 无商家编码,产品编码待补</t>
        </is>
      </c>
    </row>
    <row r="222">
      <c r="A222" t="inlineStr">
        <is>
          <t>淘宝</t>
        </is>
      </c>
      <c r="B222" t="inlineStr">
        <is>
          <t>3302220108001091675</t>
        </is>
      </c>
      <c r="D222" s="182" t="n">
        <v>46156</v>
      </c>
      <c r="G222" t="inlineStr">
        <is>
          <t>湖南省 娄底市 冷水江市 冷水江街***************************</t>
        </is>
      </c>
      <c r="I222" t="inlineStr">
        <is>
          <t>P23210020201</t>
        </is>
      </c>
      <c r="J222" t="inlineStr">
        <is>
          <t>畔色 岩板实木餐桌日式简约长方形榉木书桌家用饭桌原木小户型桌</t>
        </is>
      </c>
      <c r="K222" t="inlineStr">
        <is>
          <t>其他材质定制咨询</t>
        </is>
      </c>
      <c r="M222" t="n">
        <v>1</v>
      </c>
      <c r="O222" t="inlineStr">
        <is>
          <t>圆通速递</t>
        </is>
      </c>
      <c r="P222" t="inlineStr">
        <is>
          <t>YT2547056060819</t>
        </is>
      </c>
      <c r="R222">
        <f>IFERROR(SUMPRODUCT(('2-定价总表'!$A$3:$A$493="PPS"&amp;MID(I222,2,99))*('2-定价总表'!$C$3:$C$493=K222)*('2-定价总表'!$T$3:$T$493))*IF(M222="",1,M222),"")</f>
        <v/>
      </c>
      <c r="AB222">
        <f>SUM(S222:AA222)</f>
        <v/>
      </c>
      <c r="AC222" t="inlineStr">
        <is>
          <t>20.00</t>
        </is>
      </c>
      <c r="AD222">
        <f>AC222*0.006</f>
        <v/>
      </c>
      <c r="AE222">
        <f>AC222*0.02</f>
        <v/>
      </c>
      <c r="AF222">
        <f>AC222-AD222-AE222</f>
        <v/>
      </c>
      <c r="AI222">
        <f>SUM(AG222:AH222)</f>
        <v/>
      </c>
      <c r="AJ222">
        <f>AF222-AB222+AI222</f>
        <v/>
      </c>
      <c r="AK222">
        <f>IF(C222="是","杭州","江西工厂")</f>
        <v/>
      </c>
      <c r="AL222" t="inlineStr">
        <is>
          <t>交易成功</t>
        </is>
      </c>
      <c r="AM222" t="inlineStr">
        <is>
          <t>待匹配</t>
        </is>
      </c>
      <c r="AN222" t="inlineStr">
        <is>
          <t>没有申请退款</t>
        </is>
      </c>
      <c r="AO222" t="inlineStr">
        <is>
          <t>无退款申请</t>
        </is>
      </c>
      <c r="AR222" t="inlineStr">
        <is>
          <t>✓</t>
        </is>
      </c>
    </row>
    <row r="223">
      <c r="A223" t="inlineStr">
        <is>
          <t>淘宝</t>
        </is>
      </c>
      <c r="B223" t="inlineStr">
        <is>
          <t>3302077657827009561</t>
        </is>
      </c>
      <c r="D223" s="182" t="n">
        <v>46156</v>
      </c>
      <c r="G223" t="inlineStr">
        <is>
          <t>湖北省 武汉市 洪山区 关东街道********************</t>
        </is>
      </c>
      <c r="I223" t="inlineStr"/>
      <c r="J223" t="inlineStr">
        <is>
          <t>畔色 樱桃木九斗柜实木电视柜北欧卧室边柜客厅储物收纳柜床尾柜</t>
        </is>
      </c>
      <c r="K223" t="inlineStr">
        <is>
          <t>尺寸定制</t>
        </is>
      </c>
      <c r="M223" t="n">
        <v>1</v>
      </c>
      <c r="O223" t="inlineStr">
        <is>
          <t>圆通速递</t>
        </is>
      </c>
      <c r="P223" t="inlineStr">
        <is>
          <t>YT2542012086162</t>
        </is>
      </c>
      <c r="R223">
        <f>IFERROR(SUMPRODUCT(('2-定价总表'!$A$3:$A$493="PPS"&amp;MID(I223,2,99))*('2-定价总表'!$C$3:$C$493=K223)*('2-定价总表'!$T$3:$T$493))*IF(M223="",1,M223),"")</f>
        <v/>
      </c>
      <c r="AB223">
        <f>SUM(S223:AA223)</f>
        <v/>
      </c>
      <c r="AC223" t="inlineStr">
        <is>
          <t>15.00</t>
        </is>
      </c>
      <c r="AD223">
        <f>AC223*0.006</f>
        <v/>
      </c>
      <c r="AE223">
        <f>AC223*0.02</f>
        <v/>
      </c>
      <c r="AF223">
        <f>AC223-AD223-AE223</f>
        <v/>
      </c>
      <c r="AI223">
        <f>SUM(AG223:AH223)</f>
        <v/>
      </c>
      <c r="AJ223">
        <f>AF223-AB223+AI223</f>
        <v/>
      </c>
      <c r="AK223">
        <f>IF(C223="是","杭州","江西工厂")</f>
        <v/>
      </c>
      <c r="AL223" t="inlineStr">
        <is>
          <t>交易成功</t>
        </is>
      </c>
      <c r="AM223" t="inlineStr">
        <is>
          <t>待匹配</t>
        </is>
      </c>
      <c r="AN223" t="inlineStr">
        <is>
          <t>没有申请退款</t>
        </is>
      </c>
      <c r="AO223" t="inlineStr">
        <is>
          <t>无退款申请</t>
        </is>
      </c>
      <c r="AR223" t="inlineStr">
        <is>
          <t>⚠️ 无商家编码,产品编码待补</t>
        </is>
      </c>
    </row>
    <row r="224">
      <c r="A224" t="inlineStr">
        <is>
          <t>淘宝</t>
        </is>
      </c>
      <c r="B224" t="inlineStr">
        <is>
          <t>5115985776203019347</t>
        </is>
      </c>
      <c r="D224" s="182" t="n">
        <v>46156</v>
      </c>
      <c r="G224" t="inlineStr"/>
      <c r="I224" t="inlineStr">
        <is>
          <t>P23210020201</t>
        </is>
      </c>
      <c r="J224" t="inlineStr">
        <is>
          <t>畔色 岩板实木餐桌日式简约长方形榉木书桌家用饭桌原木小户型桌</t>
        </is>
      </c>
      <c r="K224" t="inlineStr">
        <is>
          <t>配置岩板（联系客服）</t>
        </is>
      </c>
      <c r="M224" t="n">
        <v>1</v>
      </c>
      <c r="O224" t="inlineStr"/>
      <c r="P224" t="inlineStr"/>
      <c r="R224">
        <f>IFERROR(SUMPRODUCT(('2-定价总表'!$A$3:$A$493="PPS"&amp;MID(I224,2,99))*('2-定价总表'!$C$3:$C$493=K224)*('2-定价总表'!$T$3:$T$493))*IF(M224="",1,M224),"")</f>
        <v/>
      </c>
      <c r="AB224">
        <f>SUM(S224:AA224)</f>
        <v/>
      </c>
      <c r="AC224" t="inlineStr"/>
      <c r="AD224">
        <f>AC224*0.006</f>
        <v/>
      </c>
      <c r="AE224">
        <f>AC224*0.02</f>
        <v/>
      </c>
      <c r="AF224">
        <f>AC224-AD224-AE224</f>
        <v/>
      </c>
      <c r="AI224">
        <f>SUM(AG224:AH224)</f>
        <v/>
      </c>
      <c r="AJ224">
        <f>AF224-AB224+AI224</f>
        <v/>
      </c>
      <c r="AK224">
        <f>IF(C224="是","杭州","江西工厂")</f>
        <v/>
      </c>
      <c r="AL224" t="inlineStr">
        <is>
          <t>交易关闭</t>
        </is>
      </c>
      <c r="AM224" t="inlineStr">
        <is>
          <t>待匹配</t>
        </is>
      </c>
      <c r="AN224" t="inlineStr">
        <is>
          <t>没有申请退款</t>
        </is>
      </c>
      <c r="AO224" t="inlineStr">
        <is>
          <t>无退款申请</t>
        </is>
      </c>
      <c r="AR224" t="inlineStr">
        <is>
          <t>✓</t>
        </is>
      </c>
    </row>
    <row r="225">
      <c r="A225" t="inlineStr">
        <is>
          <t>淘宝</t>
        </is>
      </c>
      <c r="B225" t="inlineStr">
        <is>
          <t>3302007997697008166</t>
        </is>
      </c>
      <c r="D225" s="182" t="n">
        <v>46156</v>
      </c>
      <c r="G225" t="inlineStr">
        <is>
          <t>广西壮族自治区 南宁市 宾阳县 宾州镇阳*******************</t>
        </is>
      </c>
      <c r="I225" t="inlineStr"/>
      <c r="J225" t="inlineStr">
        <is>
          <t>畔色实木九斗柜樱桃木边柜北欧风日式卧室客厅收纳储物客厅床尾柜</t>
        </is>
      </c>
      <c r="K225" t="inlineStr">
        <is>
          <t>其他材质定制咨询</t>
        </is>
      </c>
      <c r="M225" t="n">
        <v>1</v>
      </c>
      <c r="O225" t="inlineStr">
        <is>
          <t>圆通速递</t>
        </is>
      </c>
      <c r="P225" t="inlineStr">
        <is>
          <t>YT2547056077462</t>
        </is>
      </c>
      <c r="R225">
        <f>IFERROR(SUMPRODUCT(('2-定价总表'!$A$3:$A$493="PPS"&amp;MID(I225,2,99))*('2-定价总表'!$C$3:$C$493=K225)*('2-定价总表'!$T$3:$T$493))*IF(M225="",1,M225),"")</f>
        <v/>
      </c>
      <c r="AB225">
        <f>SUM(S225:AA225)</f>
        <v/>
      </c>
      <c r="AC225" t="inlineStr">
        <is>
          <t>20.00</t>
        </is>
      </c>
      <c r="AD225">
        <f>AC225*0.006</f>
        <v/>
      </c>
      <c r="AE225">
        <f>AC225*0.02</f>
        <v/>
      </c>
      <c r="AF225">
        <f>AC225-AD225-AE225</f>
        <v/>
      </c>
      <c r="AI225">
        <f>SUM(AG225:AH225)</f>
        <v/>
      </c>
      <c r="AJ225">
        <f>AF225-AB225+AI225</f>
        <v/>
      </c>
      <c r="AK225">
        <f>IF(C225="是","杭州","江西工厂")</f>
        <v/>
      </c>
      <c r="AL225" t="inlineStr">
        <is>
          <t>交易成功</t>
        </is>
      </c>
      <c r="AM225" t="inlineStr">
        <is>
          <t>待匹配</t>
        </is>
      </c>
      <c r="AN225" t="inlineStr">
        <is>
          <t>没有申请退款</t>
        </is>
      </c>
      <c r="AO225" t="inlineStr">
        <is>
          <t>无退款申请</t>
        </is>
      </c>
      <c r="AR225" t="inlineStr">
        <is>
          <t>⚠️ 无商家编码,产品编码待补</t>
        </is>
      </c>
    </row>
    <row r="226">
      <c r="A226" t="inlineStr">
        <is>
          <t>淘宝</t>
        </is>
      </c>
      <c r="B226" t="inlineStr">
        <is>
          <t>3302171112538013890</t>
        </is>
      </c>
      <c r="D226" s="182" t="n">
        <v>46156</v>
      </c>
      <c r="G226" t="inlineStr">
        <is>
          <t>山东省 济宁市 曲阜市 小雪街道*****************</t>
        </is>
      </c>
      <c r="I226" t="inlineStr"/>
      <c r="J226" t="inlineStr">
        <is>
          <t>畔色实木北欧樱桃木岩板餐桌小户型大板桌家用餐厅饭桌餐桌椅组合</t>
        </is>
      </c>
      <c r="K226" t="inlineStr">
        <is>
          <t>尺寸微定制</t>
        </is>
      </c>
      <c r="M226" t="n">
        <v>1</v>
      </c>
      <c r="O226" t="inlineStr">
        <is>
          <t>圆通速递</t>
        </is>
      </c>
      <c r="P226" t="inlineStr">
        <is>
          <t>YT2542012089613</t>
        </is>
      </c>
      <c r="R226">
        <f>IFERROR(SUMPRODUCT(('2-定价总表'!$A$3:$A$493="PPS"&amp;MID(I226,2,99))*('2-定价总表'!$C$3:$C$493=K226)*('2-定价总表'!$T$3:$T$493))*IF(M226="",1,M226),"")</f>
        <v/>
      </c>
      <c r="AB226">
        <f>SUM(S226:AA226)</f>
        <v/>
      </c>
      <c r="AC226" t="inlineStr">
        <is>
          <t>17.00</t>
        </is>
      </c>
      <c r="AD226">
        <f>AC226*0.006</f>
        <v/>
      </c>
      <c r="AE226">
        <f>AC226*0.02</f>
        <v/>
      </c>
      <c r="AF226">
        <f>AC226-AD226-AE226</f>
        <v/>
      </c>
      <c r="AI226">
        <f>SUM(AG226:AH226)</f>
        <v/>
      </c>
      <c r="AJ226">
        <f>AF226-AB226+AI226</f>
        <v/>
      </c>
      <c r="AK226">
        <f>IF(C226="是","杭州","江西工厂")</f>
        <v/>
      </c>
      <c r="AL226" t="inlineStr">
        <is>
          <t>交易成功</t>
        </is>
      </c>
      <c r="AM226" t="inlineStr">
        <is>
          <t>待匹配</t>
        </is>
      </c>
      <c r="AN226" t="inlineStr">
        <is>
          <t>没有申请退款</t>
        </is>
      </c>
      <c r="AO226" t="inlineStr">
        <is>
          <t>无退款申请</t>
        </is>
      </c>
      <c r="AR226" t="inlineStr">
        <is>
          <t>⚠️ 无商家编码,产品编码待补</t>
        </is>
      </c>
    </row>
    <row r="227">
      <c r="A227" t="inlineStr">
        <is>
          <t>淘宝</t>
        </is>
      </c>
      <c r="B227" t="inlineStr">
        <is>
          <t>5115485343893009802</t>
        </is>
      </c>
      <c r="D227" s="182" t="n">
        <v>46156</v>
      </c>
      <c r="G227" t="inlineStr">
        <is>
          <t>江苏省 扬州市 江都区 宜陵镇创*****************</t>
        </is>
      </c>
      <c r="I227" t="inlineStr">
        <is>
          <t>P23250050202</t>
        </is>
      </c>
      <c r="J227" t="inlineStr">
        <is>
          <t>畔色实木岩板餐边柜樱桃木收纳储物柜北欧酒柜置物柜餐桌一体靠墙</t>
        </is>
      </c>
      <c r="K227" t="inlineStr">
        <is>
          <t>定制尺寸</t>
        </is>
      </c>
      <c r="M227" t="n">
        <v>1</v>
      </c>
      <c r="O227" t="inlineStr">
        <is>
          <t>圆通速递</t>
        </is>
      </c>
      <c r="P227" t="inlineStr">
        <is>
          <t>YT2587919735285</t>
        </is>
      </c>
      <c r="R227">
        <f>IFERROR(SUMPRODUCT(('2-定价总表'!$A$3:$A$493="PPS"&amp;MID(I227,2,99))*('2-定价总表'!$C$3:$C$493=K227)*('2-定价总表'!$T$3:$T$493))*IF(M227="",1,M227),"")</f>
        <v/>
      </c>
      <c r="AB227">
        <f>SUM(S227:AA227)</f>
        <v/>
      </c>
      <c r="AC227" t="inlineStr">
        <is>
          <t>25.00</t>
        </is>
      </c>
      <c r="AD227">
        <f>AC227*0.006</f>
        <v/>
      </c>
      <c r="AE227">
        <f>AC227*0.02</f>
        <v/>
      </c>
      <c r="AF227">
        <f>AC227-AD227-AE227</f>
        <v/>
      </c>
      <c r="AI227">
        <f>SUM(AG227:AH227)</f>
        <v/>
      </c>
      <c r="AJ227">
        <f>AF227-AB227+AI227</f>
        <v/>
      </c>
      <c r="AK227">
        <f>IF(C227="是","杭州","江西工厂")</f>
        <v/>
      </c>
      <c r="AL227" t="inlineStr">
        <is>
          <t>交易成功</t>
        </is>
      </c>
      <c r="AM227" t="inlineStr">
        <is>
          <t>待匹配</t>
        </is>
      </c>
      <c r="AN227" t="inlineStr">
        <is>
          <t>没有申请退款</t>
        </is>
      </c>
      <c r="AO227" t="inlineStr">
        <is>
          <t>无退款申请</t>
        </is>
      </c>
      <c r="AR227" t="inlineStr">
        <is>
          <t>✓</t>
        </is>
      </c>
    </row>
    <row r="228">
      <c r="A228" t="inlineStr">
        <is>
          <t>淘宝</t>
        </is>
      </c>
      <c r="B228" t="inlineStr">
        <is>
          <t>3302094540948035471</t>
        </is>
      </c>
      <c r="D228" s="182" t="n">
        <v>46156</v>
      </c>
      <c r="G228" t="inlineStr">
        <is>
          <t>湖南省 益阳市 资阳区 汽车路街***********************</t>
        </is>
      </c>
      <c r="I228" t="inlineStr"/>
      <c r="J228" t="inlineStr">
        <is>
          <t>畔色北欧樱桃木实木餐厅岩板洞洞板收纳储物柜高柜一体靠墙餐边柜</t>
        </is>
      </c>
      <c r="K228" t="inlineStr">
        <is>
          <t>尺寸定制</t>
        </is>
      </c>
      <c r="M228" t="n">
        <v>1</v>
      </c>
      <c r="O228" t="inlineStr">
        <is>
          <t>圆通速递</t>
        </is>
      </c>
      <c r="P228" t="inlineStr">
        <is>
          <t>YT2547056073659</t>
        </is>
      </c>
      <c r="R228">
        <f>IFERROR(SUMPRODUCT(('2-定价总表'!$A$3:$A$493="PPS"&amp;MID(I228,2,99))*('2-定价总表'!$C$3:$C$493=K228)*('2-定价总表'!$T$3:$T$493))*IF(M228="",1,M228),"")</f>
        <v/>
      </c>
      <c r="AB228">
        <f>SUM(S228:AA228)</f>
        <v/>
      </c>
      <c r="AC228" t="inlineStr">
        <is>
          <t>20.00</t>
        </is>
      </c>
      <c r="AD228">
        <f>AC228*0.006</f>
        <v/>
      </c>
      <c r="AE228">
        <f>AC228*0.02</f>
        <v/>
      </c>
      <c r="AF228">
        <f>AC228-AD228-AE228</f>
        <v/>
      </c>
      <c r="AI228">
        <f>SUM(AG228:AH228)</f>
        <v/>
      </c>
      <c r="AJ228">
        <f>AF228-AB228+AI228</f>
        <v/>
      </c>
      <c r="AK228">
        <f>IF(C228="是","杭州","江西工厂")</f>
        <v/>
      </c>
      <c r="AL228" t="inlineStr">
        <is>
          <t>交易成功</t>
        </is>
      </c>
      <c r="AM228" t="inlineStr">
        <is>
          <t>待匹配</t>
        </is>
      </c>
      <c r="AN228" t="inlineStr">
        <is>
          <t>没有申请退款</t>
        </is>
      </c>
      <c r="AO228" t="inlineStr">
        <is>
          <t>无退款申请</t>
        </is>
      </c>
      <c r="AR228" t="inlineStr">
        <is>
          <t>⚠️ 无商家编码,产品编码待补</t>
        </is>
      </c>
    </row>
    <row r="229">
      <c r="A229" t="inlineStr">
        <is>
          <t>淘宝</t>
        </is>
      </c>
      <c r="B229" t="inlineStr">
        <is>
          <t>3301848769349029983</t>
        </is>
      </c>
      <c r="D229" s="182" t="n">
        <v>46156</v>
      </c>
      <c r="E229" t="inlineStr">
        <is>
          <t>孙福气</t>
        </is>
      </c>
      <c r="F229" t="inlineStr">
        <is>
          <t>18433974476-2065</t>
        </is>
      </c>
      <c r="G229" t="inlineStr">
        <is>
          <t>河北省 沧州市 新华区 建设北街街道交通北大街颐和博园19-2-402(000000)</t>
        </is>
      </c>
      <c r="I229" t="inlineStr"/>
      <c r="J229" t="inlineStr">
        <is>
          <t>畔色北欧钢化玻璃设计师卧室床头柜实木收纳柜樱桃木家用床边柜</t>
        </is>
      </c>
      <c r="K229" t="inlineStr">
        <is>
          <t>轻盈边柜-樱桃木-原木底座</t>
        </is>
      </c>
      <c r="M229" t="n">
        <v>1</v>
      </c>
      <c r="O229" t="inlineStr"/>
      <c r="P229" t="inlineStr"/>
      <c r="R229">
        <f>IFERROR(SUMPRODUCT(('2-定价总表'!$A$3:$A$493="PPS"&amp;MID(I229,2,99))*('2-定价总表'!$C$3:$C$493=K229)*('2-定价总表'!$T$3:$T$493))*IF(M229="",1,M229),"")</f>
        <v/>
      </c>
      <c r="AB229">
        <f>SUM(S229:AA229)</f>
        <v/>
      </c>
      <c r="AC229" t="inlineStr">
        <is>
          <t>538.38</t>
        </is>
      </c>
      <c r="AD229">
        <f>AC229*0.006</f>
        <v/>
      </c>
      <c r="AE229">
        <f>AC229*0.02</f>
        <v/>
      </c>
      <c r="AF229">
        <f>AC229-AD229-AE229</f>
        <v/>
      </c>
      <c r="AI229">
        <f>SUM(AG229:AH229)</f>
        <v/>
      </c>
      <c r="AJ229">
        <f>AF229-AB229+AI229</f>
        <v/>
      </c>
      <c r="AK229">
        <f>IF(C229="是","杭州","江西工厂")</f>
        <v/>
      </c>
      <c r="AL229" t="inlineStr">
        <is>
          <t>买家已付款,等待卖家发货</t>
        </is>
      </c>
      <c r="AM229" t="inlineStr">
        <is>
          <t>待匹配</t>
        </is>
      </c>
      <c r="AN229" t="inlineStr">
        <is>
          <t>没有申请退款</t>
        </is>
      </c>
      <c r="AO229" t="inlineStr">
        <is>
          <t>无退款申请</t>
        </is>
      </c>
      <c r="AR229" t="inlineStr">
        <is>
          <t>⚠️ 无商家编码,产品编码待补</t>
        </is>
      </c>
    </row>
    <row r="230">
      <c r="A230" t="inlineStr">
        <is>
          <t>淘宝</t>
        </is>
      </c>
      <c r="B230" t="inlineStr">
        <is>
          <t>3302020884660022953</t>
        </is>
      </c>
      <c r="D230" s="182" t="n">
        <v>46156</v>
      </c>
      <c r="G230" t="inlineStr">
        <is>
          <t>上海 上海市 静安区 曹家渡街***********************</t>
        </is>
      </c>
      <c r="I230" t="inlineStr">
        <is>
          <t>P23210020201</t>
        </is>
      </c>
      <c r="J230" t="inlineStr">
        <is>
          <t>畔色 岩板实木餐桌日式简约长方形榉木书桌家用饭桌原木小户型桌</t>
        </is>
      </c>
      <c r="K230" t="inlineStr">
        <is>
          <t>砂白色1.6米岩板餐桌</t>
        </is>
      </c>
      <c r="M230" t="n">
        <v>1</v>
      </c>
      <c r="O230" t="inlineStr">
        <is>
          <t>商家配送</t>
        </is>
      </c>
      <c r="P230" t="inlineStr">
        <is>
          <t>LP00814761904799</t>
        </is>
      </c>
      <c r="R230">
        <f>IFERROR(SUMPRODUCT(('2-定价总表'!$A$3:$A$493="PPS"&amp;MID(I230,2,99))*('2-定价总表'!$C$3:$C$493=K230)*('2-定价总表'!$T$3:$T$493))*IF(M230="",1,M230),"")</f>
        <v/>
      </c>
      <c r="AB230">
        <f>SUM(S230:AA230)</f>
        <v/>
      </c>
      <c r="AC230" t="inlineStr">
        <is>
          <t>2716.05</t>
        </is>
      </c>
      <c r="AD230">
        <f>AC230*0.006</f>
        <v/>
      </c>
      <c r="AE230">
        <f>AC230*0.02</f>
        <v/>
      </c>
      <c r="AF230">
        <f>AC230-AD230-AE230</f>
        <v/>
      </c>
      <c r="AI230">
        <f>SUM(AG230:AH230)</f>
        <v/>
      </c>
      <c r="AJ230">
        <f>AF230-AB230+AI230</f>
        <v/>
      </c>
      <c r="AK230">
        <f>IF(C230="是","杭州","江西工厂")</f>
        <v/>
      </c>
      <c r="AL230" t="inlineStr">
        <is>
          <t>卖家已发货，等待买家确认</t>
        </is>
      </c>
      <c r="AM230" t="inlineStr">
        <is>
          <t>待匹配</t>
        </is>
      </c>
      <c r="AN230" t="inlineStr">
        <is>
          <t>没有申请退款</t>
        </is>
      </c>
      <c r="AO230" t="inlineStr">
        <is>
          <t>无退款申请</t>
        </is>
      </c>
      <c r="AR230" t="inlineStr">
        <is>
          <t>✓</t>
        </is>
      </c>
    </row>
    <row r="231">
      <c r="A231" t="inlineStr">
        <is>
          <t>淘宝</t>
        </is>
      </c>
      <c r="B231" t="inlineStr">
        <is>
          <t>5115619190250004822</t>
        </is>
      </c>
      <c r="D231" s="182" t="n">
        <v>46156</v>
      </c>
      <c r="E231" t="inlineStr">
        <is>
          <t>山海</t>
        </is>
      </c>
      <c r="F231" t="inlineStr">
        <is>
          <t>18418965345-2122</t>
        </is>
      </c>
      <c r="G231" t="inlineStr">
        <is>
          <t>四川省 成都市 成华区 府青路街道汇融名城C区4栋1单元18楼72号(000000)</t>
        </is>
      </c>
      <c r="I231" t="inlineStr">
        <is>
          <t>P23210020201</t>
        </is>
      </c>
      <c r="J231" t="inlineStr">
        <is>
          <t>畔色 岩板实木餐桌日式简约长方形榉木书桌家用饭桌原木小户型桌</t>
        </is>
      </c>
      <c r="K231" t="inlineStr">
        <is>
          <t>配置岩板（联系客服）</t>
        </is>
      </c>
      <c r="M231" t="n">
        <v>1</v>
      </c>
      <c r="O231" t="inlineStr"/>
      <c r="P231" t="inlineStr"/>
      <c r="R231">
        <f>IFERROR(SUMPRODUCT(('2-定价总表'!$A$3:$A$493="PPS"&amp;MID(I231,2,99))*('2-定价总表'!$C$3:$C$493=K231)*('2-定价总表'!$T$3:$T$493))*IF(M231="",1,M231),"")</f>
        <v/>
      </c>
      <c r="AB231">
        <f>SUM(S231:AA231)</f>
        <v/>
      </c>
      <c r="AC231" t="inlineStr">
        <is>
          <t>220.00</t>
        </is>
      </c>
      <c r="AD231">
        <f>AC231*0.006</f>
        <v/>
      </c>
      <c r="AE231">
        <f>AC231*0.02</f>
        <v/>
      </c>
      <c r="AF231">
        <f>AC231-AD231-AE231</f>
        <v/>
      </c>
      <c r="AI231">
        <f>SUM(AG231:AH231)</f>
        <v/>
      </c>
      <c r="AJ231">
        <f>AF231-AB231+AI231</f>
        <v/>
      </c>
      <c r="AK231">
        <f>IF(C231="是","杭州","江西工厂")</f>
        <v/>
      </c>
      <c r="AL231" t="inlineStr">
        <is>
          <t>买家已付款,等待卖家发货</t>
        </is>
      </c>
      <c r="AM231" t="inlineStr">
        <is>
          <t>待匹配</t>
        </is>
      </c>
      <c r="AN231" t="inlineStr">
        <is>
          <t>没有申请退款</t>
        </is>
      </c>
      <c r="AO231" t="inlineStr">
        <is>
          <t>无退款申请</t>
        </is>
      </c>
      <c r="AR231" t="inlineStr">
        <is>
          <t>✓</t>
        </is>
      </c>
    </row>
    <row r="232">
      <c r="A232" t="inlineStr">
        <is>
          <t>淘宝</t>
        </is>
      </c>
      <c r="B232" t="inlineStr">
        <is>
          <t>5115823596865014004</t>
        </is>
      </c>
      <c r="D232" s="182" t="n">
        <v>46156</v>
      </c>
      <c r="G232" t="inlineStr"/>
      <c r="I232" t="inlineStr">
        <is>
          <t>P23210020201</t>
        </is>
      </c>
      <c r="J232" t="inlineStr">
        <is>
          <t>畔色 岩板实木餐桌日式简约长方形榉木书桌家用饭桌原木小户型桌</t>
        </is>
      </c>
      <c r="K232" t="inlineStr">
        <is>
          <t>配置岩板（联系客服）</t>
        </is>
      </c>
      <c r="M232" t="n">
        <v>1</v>
      </c>
      <c r="O232" t="inlineStr"/>
      <c r="P232" t="inlineStr"/>
      <c r="R232">
        <f>IFERROR(SUMPRODUCT(('2-定价总表'!$A$3:$A$493="PPS"&amp;MID(I232,2,99))*('2-定价总表'!$C$3:$C$493=K232)*('2-定价总表'!$T$3:$T$493))*IF(M232="",1,M232),"")</f>
        <v/>
      </c>
      <c r="AB232">
        <f>SUM(S232:AA232)</f>
        <v/>
      </c>
      <c r="AC232" t="inlineStr"/>
      <c r="AD232">
        <f>AC232*0.006</f>
        <v/>
      </c>
      <c r="AE232">
        <f>AC232*0.02</f>
        <v/>
      </c>
      <c r="AF232">
        <f>AC232-AD232-AE232</f>
        <v/>
      </c>
      <c r="AI232">
        <f>SUM(AG232:AH232)</f>
        <v/>
      </c>
      <c r="AJ232">
        <f>AF232-AB232+AI232</f>
        <v/>
      </c>
      <c r="AK232">
        <f>IF(C232="是","杭州","江西工厂")</f>
        <v/>
      </c>
      <c r="AL232" t="inlineStr">
        <is>
          <t>交易关闭</t>
        </is>
      </c>
      <c r="AM232" t="inlineStr">
        <is>
          <t>待匹配</t>
        </is>
      </c>
      <c r="AN232" t="inlineStr">
        <is>
          <t>没有申请退款</t>
        </is>
      </c>
      <c r="AO232" t="inlineStr">
        <is>
          <t>无退款申请</t>
        </is>
      </c>
      <c r="AR232" t="inlineStr">
        <is>
          <t>✓</t>
        </is>
      </c>
    </row>
    <row r="233">
      <c r="A233" t="inlineStr">
        <is>
          <t>淘宝</t>
        </is>
      </c>
      <c r="B233" t="inlineStr">
        <is>
          <t>5115417627826040832</t>
        </is>
      </c>
      <c r="D233" s="182" t="n">
        <v>46156</v>
      </c>
      <c r="E233" t="inlineStr">
        <is>
          <t>山海</t>
        </is>
      </c>
      <c r="F233" t="inlineStr">
        <is>
          <t>18418965345-2122</t>
        </is>
      </c>
      <c r="G233" t="inlineStr">
        <is>
          <t>四川省 成都市 成华区 府青路街道汇融名城C区4栋1单元18楼72号(000000)</t>
        </is>
      </c>
      <c r="I233" t="inlineStr">
        <is>
          <t>P23210020201</t>
        </is>
      </c>
      <c r="J233" t="inlineStr">
        <is>
          <t>畔色 岩板实木餐桌日式简约长方形榉木书桌家用饭桌原木小户型桌</t>
        </is>
      </c>
      <c r="K233" t="inlineStr">
        <is>
          <t>砂白色1.4米岩板餐桌</t>
        </is>
      </c>
      <c r="M233" t="n">
        <v>1</v>
      </c>
      <c r="O233" t="inlineStr"/>
      <c r="P233" t="inlineStr"/>
      <c r="R233">
        <f>IFERROR(SUMPRODUCT(('2-定价总表'!$A$3:$A$493="PPS"&amp;MID(I233,2,99))*('2-定价总表'!$C$3:$C$493=K233)*('2-定价总表'!$T$3:$T$493))*IF(M233="",1,M233),"")</f>
        <v/>
      </c>
      <c r="AB233">
        <f>SUM(S233:AA233)</f>
        <v/>
      </c>
      <c r="AC233" t="inlineStr">
        <is>
          <t>2640.45</t>
        </is>
      </c>
      <c r="AD233">
        <f>AC233*0.006</f>
        <v/>
      </c>
      <c r="AE233">
        <f>AC233*0.02</f>
        <v/>
      </c>
      <c r="AF233">
        <f>AC233-AD233-AE233</f>
        <v/>
      </c>
      <c r="AI233">
        <f>SUM(AG233:AH233)</f>
        <v/>
      </c>
      <c r="AJ233">
        <f>AF233-AB233+AI233</f>
        <v/>
      </c>
      <c r="AK233">
        <f>IF(C233="是","杭州","江西工厂")</f>
        <v/>
      </c>
      <c r="AL233" t="inlineStr">
        <is>
          <t>买家已付款,等待卖家发货</t>
        </is>
      </c>
      <c r="AM233" t="inlineStr">
        <is>
          <t>待匹配</t>
        </is>
      </c>
      <c r="AN233" t="inlineStr">
        <is>
          <t>退款成功</t>
        </is>
      </c>
      <c r="AO233" t="inlineStr">
        <is>
          <t>7.74</t>
        </is>
      </c>
      <c r="AR233" t="inlineStr">
        <is>
          <t>✓</t>
        </is>
      </c>
    </row>
    <row r="234">
      <c r="A234" t="inlineStr">
        <is>
          <t>淘宝</t>
        </is>
      </c>
      <c r="B234" t="inlineStr">
        <is>
          <t>3301369395809001593</t>
        </is>
      </c>
      <c r="D234" s="182" t="n">
        <v>46156</v>
      </c>
      <c r="G234" t="inlineStr">
        <is>
          <t>山东省 德州市 平原县 龙门街道**************</t>
        </is>
      </c>
      <c r="I234" t="inlineStr">
        <is>
          <t>P23250050202</t>
        </is>
      </c>
      <c r="J234" t="inlineStr">
        <is>
          <t>畔色榉木实木餐边柜储物靠墙高柜一体收纳柜厨房客厅茶水柜酒柜</t>
        </is>
      </c>
      <c r="K234" t="inlineStr">
        <is>
          <t>插座配件单拍咨询客服</t>
        </is>
      </c>
      <c r="M234" t="n">
        <v>1</v>
      </c>
      <c r="O234" t="inlineStr">
        <is>
          <t>圆通速递</t>
        </is>
      </c>
      <c r="P234" t="inlineStr">
        <is>
          <t>YT2587919732851</t>
        </is>
      </c>
      <c r="R234">
        <f>IFERROR(SUMPRODUCT(('2-定价总表'!$A$3:$A$493="PPS"&amp;MID(I234,2,99))*('2-定价总表'!$C$3:$C$493=K234)*('2-定价总表'!$T$3:$T$493))*IF(M234="",1,M234),"")</f>
        <v/>
      </c>
      <c r="AB234">
        <f>SUM(S234:AA234)</f>
        <v/>
      </c>
      <c r="AC234" t="inlineStr">
        <is>
          <t>20.00</t>
        </is>
      </c>
      <c r="AD234">
        <f>AC234*0.006</f>
        <v/>
      </c>
      <c r="AE234">
        <f>AC234*0.02</f>
        <v/>
      </c>
      <c r="AF234">
        <f>AC234-AD234-AE234</f>
        <v/>
      </c>
      <c r="AI234">
        <f>SUM(AG234:AH234)</f>
        <v/>
      </c>
      <c r="AJ234">
        <f>AF234-AB234+AI234</f>
        <v/>
      </c>
      <c r="AK234">
        <f>IF(C234="是","杭州","江西工厂")</f>
        <v/>
      </c>
      <c r="AL234" t="inlineStr">
        <is>
          <t>交易成功</t>
        </is>
      </c>
      <c r="AM234" t="inlineStr">
        <is>
          <t>待匹配</t>
        </is>
      </c>
      <c r="AN234" t="inlineStr">
        <is>
          <t>没有申请退款</t>
        </is>
      </c>
      <c r="AO234" t="inlineStr">
        <is>
          <t>无退款申请</t>
        </is>
      </c>
      <c r="AR234" t="inlineStr">
        <is>
          <t>✓</t>
        </is>
      </c>
    </row>
    <row r="235">
      <c r="A235" t="inlineStr">
        <is>
          <t>淘宝</t>
        </is>
      </c>
      <c r="B235" t="inlineStr">
        <is>
          <t>5115405459114032248</t>
        </is>
      </c>
      <c r="D235" s="182" t="n">
        <v>46155</v>
      </c>
      <c r="E235" t="inlineStr">
        <is>
          <t>周婷婷</t>
        </is>
      </c>
      <c r="F235" t="inlineStr">
        <is>
          <t>18413273870-8190</t>
        </is>
      </c>
      <c r="G235" t="inlineStr">
        <is>
          <t>浙江省 杭州市 上城区 采荷街道凯旋新村15幢4单元202室(000000)</t>
        </is>
      </c>
      <c r="I235" t="inlineStr"/>
      <c r="J235" t="inlineStr">
        <is>
          <t>畔色智能实木电动升降桌北欧家用办公电脑桌樱桃木书桌可升降桌</t>
        </is>
      </c>
      <c r="K235" t="inlineStr">
        <is>
          <t>追加置物架</t>
        </is>
      </c>
      <c r="M235" t="n">
        <v>1</v>
      </c>
      <c r="O235" t="inlineStr"/>
      <c r="P235" t="inlineStr"/>
      <c r="R235">
        <f>IFERROR(SUMPRODUCT(('2-定价总表'!$A$3:$A$493="PPS"&amp;MID(I235,2,99))*('2-定价总表'!$C$3:$C$493=K235)*('2-定价总表'!$T$3:$T$493))*IF(M235="",1,M235),"")</f>
        <v/>
      </c>
      <c r="AB235">
        <f>SUM(S235:AA235)</f>
        <v/>
      </c>
      <c r="AC235" t="inlineStr">
        <is>
          <t>758.20</t>
        </is>
      </c>
      <c r="AD235">
        <f>AC235*0.006</f>
        <v/>
      </c>
      <c r="AE235">
        <f>AC235*0.02</f>
        <v/>
      </c>
      <c r="AF235">
        <f>AC235-AD235-AE235</f>
        <v/>
      </c>
      <c r="AI235">
        <f>SUM(AG235:AH235)</f>
        <v/>
      </c>
      <c r="AJ235">
        <f>AF235-AB235+AI235</f>
        <v/>
      </c>
      <c r="AK235">
        <f>IF(C235="是","杭州","江西工厂")</f>
        <v/>
      </c>
      <c r="AL235" t="inlineStr">
        <is>
          <t>买家已付款,等待卖家发货</t>
        </is>
      </c>
      <c r="AM235" t="inlineStr">
        <is>
          <t>待匹配</t>
        </is>
      </c>
      <c r="AN235" t="inlineStr">
        <is>
          <t>没有申请退款</t>
        </is>
      </c>
      <c r="AO235" t="inlineStr">
        <is>
          <t>无退款申请</t>
        </is>
      </c>
      <c r="AR235" t="inlineStr">
        <is>
          <t>⚠️ 无商家编码,产品编码待补</t>
        </is>
      </c>
    </row>
    <row r="236">
      <c r="A236" t="inlineStr">
        <is>
          <t>淘宝</t>
        </is>
      </c>
      <c r="B236" t="inlineStr">
        <is>
          <t>5115400239579026506</t>
        </is>
      </c>
      <c r="D236" s="182" t="n">
        <v>46155</v>
      </c>
      <c r="G236" t="inlineStr"/>
      <c r="I236" t="inlineStr"/>
      <c r="J236" t="inlineStr">
        <is>
          <t>畔色北欧樱桃木实木餐厅岩板洞洞板收纳储物柜高柜一体靠墙餐边柜</t>
        </is>
      </c>
      <c r="K236" t="inlineStr">
        <is>
          <t>1.5米洞洞板款</t>
        </is>
      </c>
      <c r="M236" t="n">
        <v>1</v>
      </c>
      <c r="O236" t="inlineStr"/>
      <c r="P236" t="inlineStr"/>
      <c r="R236">
        <f>IFERROR(SUMPRODUCT(('2-定价总表'!$A$3:$A$493="PPS"&amp;MID(I236,2,99))*('2-定价总表'!$C$3:$C$493=K236)*('2-定价总表'!$T$3:$T$493))*IF(M236="",1,M236),"")</f>
        <v/>
      </c>
      <c r="AB236">
        <f>SUM(S236:AA236)</f>
        <v/>
      </c>
      <c r="AC236" t="inlineStr"/>
      <c r="AD236">
        <f>AC236*0.006</f>
        <v/>
      </c>
      <c r="AE236">
        <f>AC236*0.02</f>
        <v/>
      </c>
      <c r="AF236">
        <f>AC236-AD236-AE236</f>
        <v/>
      </c>
      <c r="AI236">
        <f>SUM(AG236:AH236)</f>
        <v/>
      </c>
      <c r="AJ236">
        <f>AF236-AB236+AI236</f>
        <v/>
      </c>
      <c r="AK236">
        <f>IF(C236="是","杭州","江西工厂")</f>
        <v/>
      </c>
      <c r="AL236" t="inlineStr">
        <is>
          <t>交易关闭</t>
        </is>
      </c>
      <c r="AM236" t="inlineStr">
        <is>
          <t>待匹配</t>
        </is>
      </c>
      <c r="AN236" t="inlineStr">
        <is>
          <t>没有申请退款</t>
        </is>
      </c>
      <c r="AO236" t="inlineStr">
        <is>
          <t>无退款申请</t>
        </is>
      </c>
      <c r="AR236" t="inlineStr">
        <is>
          <t>⚠️ 无商家编码,产品编码待补</t>
        </is>
      </c>
    </row>
    <row r="237">
      <c r="A237" t="inlineStr">
        <is>
          <t>淘宝</t>
        </is>
      </c>
      <c r="B237" t="inlineStr">
        <is>
          <t>3301283499079029275</t>
        </is>
      </c>
      <c r="D237" s="182" t="n">
        <v>46155</v>
      </c>
      <c r="E237" t="inlineStr">
        <is>
          <t>青青</t>
        </is>
      </c>
      <c r="F237" t="inlineStr">
        <is>
          <t>13282275964-5892</t>
        </is>
      </c>
      <c r="G237" t="inlineStr">
        <is>
          <t>浙江省 宁波市 镇海区 骆驼街道新兴岚湾75幢704(315200)</t>
        </is>
      </c>
      <c r="I237" t="inlineStr"/>
      <c r="J237" t="inlineStr">
        <is>
          <t>畔色全实木北美黑胡桃木大板桌岩板长方形家用饭桌书桌茶桌餐桌</t>
        </is>
      </c>
      <c r="K237" t="inlineStr">
        <is>
          <t>尺寸微定制</t>
        </is>
      </c>
      <c r="M237" t="n">
        <v>5</v>
      </c>
      <c r="O237" t="inlineStr"/>
      <c r="P237" t="inlineStr"/>
      <c r="R237">
        <f>IFERROR(SUMPRODUCT(('2-定价总表'!$A$3:$A$493="PPS"&amp;MID(I237,2,99))*('2-定价总表'!$C$3:$C$493=K237)*('2-定价总表'!$T$3:$T$493))*IF(M237="",1,M237),"")</f>
        <v/>
      </c>
      <c r="AB237">
        <f>SUM(S237:AA237)</f>
        <v/>
      </c>
      <c r="AC237" t="inlineStr">
        <is>
          <t>3290.00</t>
        </is>
      </c>
      <c r="AD237">
        <f>AC237*0.006</f>
        <v/>
      </c>
      <c r="AE237">
        <f>AC237*0.02</f>
        <v/>
      </c>
      <c r="AF237">
        <f>AC237-AD237-AE237</f>
        <v/>
      </c>
      <c r="AI237">
        <f>SUM(AG237:AH237)</f>
        <v/>
      </c>
      <c r="AJ237">
        <f>AF237-AB237+AI237</f>
        <v/>
      </c>
      <c r="AK237">
        <f>IF(C237="是","杭州","江西工厂")</f>
        <v/>
      </c>
      <c r="AL237" t="inlineStr">
        <is>
          <t>买家已付款,等待卖家发货</t>
        </is>
      </c>
      <c r="AM237" t="inlineStr">
        <is>
          <t>待匹配</t>
        </is>
      </c>
      <c r="AN237" t="inlineStr">
        <is>
          <t>没有申请退款</t>
        </is>
      </c>
      <c r="AO237" t="inlineStr">
        <is>
          <t>无退款申请</t>
        </is>
      </c>
      <c r="AR237" t="inlineStr">
        <is>
          <t>⚠️ 无商家编码,产品编码待补</t>
        </is>
      </c>
    </row>
    <row r="238">
      <c r="A238" t="inlineStr">
        <is>
          <t>淘宝</t>
        </is>
      </c>
      <c r="B238" t="inlineStr">
        <is>
          <t>5115359703469010436</t>
        </is>
      </c>
      <c r="D238" s="182" t="n">
        <v>46155</v>
      </c>
      <c r="G238" t="inlineStr">
        <is>
          <t>福建省 泉州市 鲤城区 浮桥街道**********************************************</t>
        </is>
      </c>
      <c r="I238" t="inlineStr"/>
      <c r="J238" t="inlineStr">
        <is>
          <t>畔色樱桃木靠墙一体实木岩板餐厅收纳咖啡柜小户型小柜窄柜餐边柜</t>
        </is>
      </c>
      <c r="K238" t="inlineStr">
        <is>
          <t>0.8米洞石款窄柜</t>
        </is>
      </c>
      <c r="M238" t="n">
        <v>1</v>
      </c>
      <c r="O238" t="inlineStr">
        <is>
          <t>壹米滴答快运</t>
        </is>
      </c>
      <c r="P238" t="inlineStr">
        <is>
          <t>700907241756</t>
        </is>
      </c>
      <c r="R238">
        <f>IFERROR(SUMPRODUCT(('2-定价总表'!$A$3:$A$493="PPS"&amp;MID(I238,2,99))*('2-定价总表'!$C$3:$C$493=K238)*('2-定价总表'!$T$3:$T$493))*IF(M238="",1,M238),"")</f>
        <v/>
      </c>
      <c r="AB238">
        <f>SUM(S238:AA238)</f>
        <v/>
      </c>
      <c r="AC238" t="inlineStr">
        <is>
          <t>5461.11</t>
        </is>
      </c>
      <c r="AD238">
        <f>AC238*0.006</f>
        <v/>
      </c>
      <c r="AE238">
        <f>AC238*0.02</f>
        <v/>
      </c>
      <c r="AF238">
        <f>AC238-AD238-AE238</f>
        <v/>
      </c>
      <c r="AI238">
        <f>SUM(AG238:AH238)</f>
        <v/>
      </c>
      <c r="AJ238">
        <f>AF238-AB238+AI238</f>
        <v/>
      </c>
      <c r="AK238">
        <f>IF(C238="是","杭州","江西工厂")</f>
        <v/>
      </c>
      <c r="AL238" t="inlineStr">
        <is>
          <t>交易成功</t>
        </is>
      </c>
      <c r="AM238" t="inlineStr">
        <is>
          <t>待匹配</t>
        </is>
      </c>
      <c r="AN238" t="inlineStr">
        <is>
          <t>没有申请退款</t>
        </is>
      </c>
      <c r="AO238" t="inlineStr">
        <is>
          <t>无退款申请</t>
        </is>
      </c>
      <c r="AR238" t="inlineStr">
        <is>
          <t>⚠️ 无商家编码,产品编码待补</t>
        </is>
      </c>
    </row>
    <row r="239">
      <c r="A239" t="inlineStr">
        <is>
          <t>淘宝</t>
        </is>
      </c>
      <c r="B239" t="inlineStr">
        <is>
          <t>5115783241340027720</t>
        </is>
      </c>
      <c r="D239" s="182" t="n">
        <v>46155</v>
      </c>
      <c r="E239" t="inlineStr">
        <is>
          <t>周陈虹</t>
        </is>
      </c>
      <c r="F239" t="inlineStr">
        <is>
          <t>18466948445-5537</t>
        </is>
      </c>
      <c r="G239" t="inlineStr">
        <is>
          <t>上海 上海市 浦东新区 唐镇春泉路45弄56号802(000000)</t>
        </is>
      </c>
      <c r="I239" t="inlineStr"/>
      <c r="J239" t="inlineStr">
        <is>
          <t>畔色1.8米箱体床樱桃木全实木高脚床箱式床离地储物床悬浮高箱床</t>
        </is>
      </c>
      <c r="K239" t="inlineStr">
        <is>
          <t>樱桃木箱体床-无床头-1.8米</t>
        </is>
      </c>
      <c r="M239" t="n">
        <v>1</v>
      </c>
      <c r="O239" t="inlineStr"/>
      <c r="P239" t="inlineStr"/>
      <c r="R239">
        <f>IFERROR(SUMPRODUCT(('2-定价总表'!$A$3:$A$493="PPS"&amp;MID(I239,2,99))*('2-定价总表'!$C$3:$C$493=K239)*('2-定价总表'!$T$3:$T$493))*IF(M239="",1,M239),"")</f>
        <v/>
      </c>
      <c r="AB239">
        <f>SUM(S239:AA239)</f>
        <v/>
      </c>
      <c r="AC239" t="inlineStr">
        <is>
          <t>3699.00</t>
        </is>
      </c>
      <c r="AD239">
        <f>AC239*0.006</f>
        <v/>
      </c>
      <c r="AE239">
        <f>AC239*0.02</f>
        <v/>
      </c>
      <c r="AF239">
        <f>AC239-AD239-AE239</f>
        <v/>
      </c>
      <c r="AI239">
        <f>SUM(AG239:AH239)</f>
        <v/>
      </c>
      <c r="AJ239">
        <f>AF239-AB239+AI239</f>
        <v/>
      </c>
      <c r="AK239">
        <f>IF(C239="是","杭州","江西工厂")</f>
        <v/>
      </c>
      <c r="AL239" t="inlineStr">
        <is>
          <t>交易关闭</t>
        </is>
      </c>
      <c r="AM239" t="inlineStr">
        <is>
          <t>待匹配</t>
        </is>
      </c>
      <c r="AN239" t="inlineStr">
        <is>
          <t>退款成功</t>
        </is>
      </c>
      <c r="AO239" t="inlineStr">
        <is>
          <t>3699.00</t>
        </is>
      </c>
      <c r="AR239" t="inlineStr">
        <is>
          <t>⚠️ 无商家编码,产品编码待补</t>
        </is>
      </c>
    </row>
    <row r="240">
      <c r="A240" t="inlineStr">
        <is>
          <t>淘宝</t>
        </is>
      </c>
      <c r="B240" t="inlineStr">
        <is>
          <t>5115783241340027720</t>
        </is>
      </c>
      <c r="D240" s="182" t="n">
        <v>46155</v>
      </c>
      <c r="E240" t="inlineStr">
        <is>
          <t>周陈虹</t>
        </is>
      </c>
      <c r="F240" t="inlineStr">
        <is>
          <t>18466948445-5537</t>
        </is>
      </c>
      <c r="G240" t="inlineStr">
        <is>
          <t>上海 上海市 浦东新区 唐镇春泉路45弄56号802(000000)</t>
        </is>
      </c>
      <c r="I240" t="inlineStr"/>
      <c r="J240" t="inlineStr">
        <is>
          <t>畔色全实木原木德国榉木极简床头柜家用卧室床边柜北欧白色收纳柜</t>
        </is>
      </c>
      <c r="K240" t="inlineStr">
        <is>
          <t>榉木床头柜-窄款</t>
        </is>
      </c>
      <c r="M240" t="n">
        <v>1</v>
      </c>
      <c r="O240" t="inlineStr"/>
      <c r="P240" t="inlineStr"/>
      <c r="R240">
        <f>IFERROR(SUMPRODUCT(('2-定价总表'!$A$3:$A$493="PPS"&amp;MID(I240,2,99))*('2-定价总表'!$C$3:$C$493=K240)*('2-定价总表'!$T$3:$T$493))*IF(M240="",1,M240),"")</f>
        <v/>
      </c>
      <c r="AB240">
        <f>SUM(S240:AA240)</f>
        <v/>
      </c>
      <c r="AC240" t="inlineStr">
        <is>
          <t>989.67</t>
        </is>
      </c>
      <c r="AD240">
        <f>AC240*0.006</f>
        <v/>
      </c>
      <c r="AE240">
        <f>AC240*0.02</f>
        <v/>
      </c>
      <c r="AF240">
        <f>AC240-AD240-AE240</f>
        <v/>
      </c>
      <c r="AI240">
        <f>SUM(AG240:AH240)</f>
        <v/>
      </c>
      <c r="AJ240">
        <f>AF240-AB240+AI240</f>
        <v/>
      </c>
      <c r="AK240">
        <f>IF(C240="是","杭州","江西工厂")</f>
        <v/>
      </c>
      <c r="AL240" t="inlineStr">
        <is>
          <t>买家已付款,等待卖家发货</t>
        </is>
      </c>
      <c r="AM240" t="inlineStr">
        <is>
          <t>待匹配</t>
        </is>
      </c>
      <c r="AN240" t="inlineStr">
        <is>
          <t>没有申请退款</t>
        </is>
      </c>
      <c r="AO240" t="inlineStr">
        <is>
          <t>无退款申请</t>
        </is>
      </c>
      <c r="AR240" t="inlineStr">
        <is>
          <t>⚠️ 无商家编码,产品编码待补</t>
        </is>
      </c>
    </row>
    <row r="241">
      <c r="A241" t="inlineStr">
        <is>
          <t>淘宝</t>
        </is>
      </c>
      <c r="B241" t="inlineStr">
        <is>
          <t>5115445778921100605</t>
        </is>
      </c>
      <c r="D241" s="182" t="n">
        <v>46155</v>
      </c>
      <c r="G241" t="inlineStr">
        <is>
          <t>云南省 德宏傣族景颇族自治州 瑞丽市 勐卯街道*****************</t>
        </is>
      </c>
      <c r="I241" t="inlineStr">
        <is>
          <t>P23210020201</t>
        </is>
      </c>
      <c r="J241" t="inlineStr">
        <is>
          <t>畔色 岩板实木餐桌日式简约长方形榉木书桌家用饭桌原木小户型桌</t>
        </is>
      </c>
      <c r="K241" t="inlineStr">
        <is>
          <t>砂白色1.6米岩板餐桌</t>
        </is>
      </c>
      <c r="M241" t="n">
        <v>1</v>
      </c>
      <c r="O241" t="inlineStr"/>
      <c r="P241" t="inlineStr"/>
      <c r="R241">
        <f>IFERROR(SUMPRODUCT(('2-定价总表'!$A$3:$A$493="PPS"&amp;MID(I241,2,99))*('2-定价总表'!$C$3:$C$493=K241)*('2-定价总表'!$T$3:$T$493))*IF(M241="",1,M241),"")</f>
        <v/>
      </c>
      <c r="AB241">
        <f>SUM(S241:AA241)</f>
        <v/>
      </c>
      <c r="AC241" t="inlineStr">
        <is>
          <t>2711.05</t>
        </is>
      </c>
      <c r="AD241">
        <f>AC241*0.006</f>
        <v/>
      </c>
      <c r="AE241">
        <f>AC241*0.02</f>
        <v/>
      </c>
      <c r="AF241">
        <f>AC241-AD241-AE241</f>
        <v/>
      </c>
      <c r="AI241">
        <f>SUM(AG241:AH241)</f>
        <v/>
      </c>
      <c r="AJ241">
        <f>AF241-AB241+AI241</f>
        <v/>
      </c>
      <c r="AK241">
        <f>IF(C241="是","杭州","江西工厂")</f>
        <v/>
      </c>
      <c r="AL241" t="inlineStr">
        <is>
          <t>交易关闭</t>
        </is>
      </c>
      <c r="AM241" t="inlineStr">
        <is>
          <t>待匹配</t>
        </is>
      </c>
      <c r="AN241" t="inlineStr">
        <is>
          <t>退款成功</t>
        </is>
      </c>
      <c r="AO241" t="inlineStr">
        <is>
          <t>2961.05</t>
        </is>
      </c>
      <c r="AR241" t="inlineStr">
        <is>
          <t>✓</t>
        </is>
      </c>
    </row>
    <row r="242">
      <c r="A242" t="inlineStr">
        <is>
          <t>淘宝</t>
        </is>
      </c>
      <c r="B242" t="inlineStr">
        <is>
          <t>3301619629617000485</t>
        </is>
      </c>
      <c r="D242" s="182" t="n">
        <v>46155</v>
      </c>
      <c r="G242" t="inlineStr">
        <is>
          <t>北京 北京市 昌平区 天通苑南*******************</t>
        </is>
      </c>
      <c r="I242" t="inlineStr">
        <is>
          <t>P23250050202</t>
        </is>
      </c>
      <c r="J242" t="inlineStr">
        <is>
          <t>畔色榉木实木餐边柜储物靠墙高柜一体收纳柜厨房客厅茶水柜酒柜</t>
        </is>
      </c>
      <c r="K242" t="inlineStr">
        <is>
          <t>插座配件单拍咨询客服</t>
        </is>
      </c>
      <c r="M242" t="n">
        <v>1</v>
      </c>
      <c r="O242" t="inlineStr">
        <is>
          <t>商家配送</t>
        </is>
      </c>
      <c r="P242" t="inlineStr">
        <is>
          <t>LP00814490441435</t>
        </is>
      </c>
      <c r="R242">
        <f>IFERROR(SUMPRODUCT(('2-定价总表'!$A$3:$A$493="PPS"&amp;MID(I242,2,99))*('2-定价总表'!$C$3:$C$493=K242)*('2-定价总表'!$T$3:$T$493))*IF(M242="",1,M242),"")</f>
        <v/>
      </c>
      <c r="AB242">
        <f>SUM(S242:AA242)</f>
        <v/>
      </c>
      <c r="AC242" t="inlineStr">
        <is>
          <t>20.00</t>
        </is>
      </c>
      <c r="AD242">
        <f>AC242*0.006</f>
        <v/>
      </c>
      <c r="AE242">
        <f>AC242*0.02</f>
        <v/>
      </c>
      <c r="AF242">
        <f>AC242-AD242-AE242</f>
        <v/>
      </c>
      <c r="AI242">
        <f>SUM(AG242:AH242)</f>
        <v/>
      </c>
      <c r="AJ242">
        <f>AF242-AB242+AI242</f>
        <v/>
      </c>
      <c r="AK242">
        <f>IF(C242="是","杭州","江西工厂")</f>
        <v/>
      </c>
      <c r="AL242" t="inlineStr">
        <is>
          <t>交易成功</t>
        </is>
      </c>
      <c r="AM242" t="inlineStr">
        <is>
          <t>待匹配</t>
        </is>
      </c>
      <c r="AN242" t="inlineStr">
        <is>
          <t>没有申请退款</t>
        </is>
      </c>
      <c r="AO242" t="inlineStr">
        <is>
          <t>无退款申请</t>
        </is>
      </c>
      <c r="AR242" t="inlineStr">
        <is>
          <t>✓</t>
        </is>
      </c>
    </row>
    <row r="243">
      <c r="A243" t="inlineStr">
        <is>
          <t>淘宝</t>
        </is>
      </c>
      <c r="B243" t="inlineStr">
        <is>
          <t>3301614517496024670</t>
        </is>
      </c>
      <c r="D243" s="182" t="n">
        <v>46155</v>
      </c>
      <c r="G243" t="inlineStr">
        <is>
          <t>上海 上海市 浦东新区 唐镇张江******************</t>
        </is>
      </c>
      <c r="I243" t="inlineStr"/>
      <c r="J243" t="inlineStr">
        <is>
          <t>畔色北欧樱桃木带玻璃门实木展示柜落地收纳组合柜绘本柜整墙书柜</t>
        </is>
      </c>
      <c r="K243" t="inlineStr">
        <is>
          <t>灵感抽屉窄柜（4块横隔板）</t>
        </is>
      </c>
      <c r="M243" t="n">
        <v>1</v>
      </c>
      <c r="O243" t="inlineStr">
        <is>
          <t>商家配送</t>
        </is>
      </c>
      <c r="P243" t="inlineStr">
        <is>
          <t>LP00814478242619</t>
        </is>
      </c>
      <c r="R243">
        <f>IFERROR(SUMPRODUCT(('2-定价总表'!$A$3:$A$493="PPS"&amp;MID(I243,2,99))*('2-定价总表'!$C$3:$C$493=K243)*('2-定价总表'!$T$3:$T$493))*IF(M243="",1,M243),"")</f>
        <v/>
      </c>
      <c r="AB243">
        <f>SUM(S243:AA243)</f>
        <v/>
      </c>
      <c r="AC243" t="inlineStr">
        <is>
          <t>2720.71</t>
        </is>
      </c>
      <c r="AD243">
        <f>AC243*0.006</f>
        <v/>
      </c>
      <c r="AE243">
        <f>AC243*0.02</f>
        <v/>
      </c>
      <c r="AF243">
        <f>AC243-AD243-AE243</f>
        <v/>
      </c>
      <c r="AI243">
        <f>SUM(AG243:AH243)</f>
        <v/>
      </c>
      <c r="AJ243">
        <f>AF243-AB243+AI243</f>
        <v/>
      </c>
      <c r="AK243">
        <f>IF(C243="是","杭州","江西工厂")</f>
        <v/>
      </c>
      <c r="AL243" t="inlineStr">
        <is>
          <t>交易成功</t>
        </is>
      </c>
      <c r="AM243" t="inlineStr">
        <is>
          <t>待匹配</t>
        </is>
      </c>
      <c r="AN243" t="inlineStr">
        <is>
          <t>没有申请退款</t>
        </is>
      </c>
      <c r="AO243" t="inlineStr">
        <is>
          <t>无退款申请</t>
        </is>
      </c>
      <c r="AR243" t="inlineStr">
        <is>
          <t>⚠️ 无商家编码,产品编码待补</t>
        </is>
      </c>
    </row>
    <row r="244">
      <c r="A244" t="inlineStr">
        <is>
          <t>淘宝</t>
        </is>
      </c>
      <c r="B244" t="inlineStr">
        <is>
          <t>3301125783549079861</t>
        </is>
      </c>
      <c r="D244" s="182" t="n">
        <v>46155</v>
      </c>
      <c r="G244" t="inlineStr">
        <is>
          <t>上海 上海市 浦东新区 唐镇张江******************</t>
        </is>
      </c>
      <c r="I244" t="inlineStr"/>
      <c r="J244" t="inlineStr">
        <is>
          <t>畔色樱桃木靠墙一体实木岩板餐厅收纳咖啡柜小户型小柜窄柜餐边柜</t>
        </is>
      </c>
      <c r="K244" t="inlineStr">
        <is>
          <t>1.2米洞石款窄柜</t>
        </is>
      </c>
      <c r="M244" t="n">
        <v>1</v>
      </c>
      <c r="O244" t="inlineStr">
        <is>
          <t>商家配送</t>
        </is>
      </c>
      <c r="P244" t="inlineStr">
        <is>
          <t>LP00815751657877</t>
        </is>
      </c>
      <c r="R244">
        <f>IFERROR(SUMPRODUCT(('2-定价总表'!$A$3:$A$493="PPS"&amp;MID(I244,2,99))*('2-定价总表'!$C$3:$C$493=K244)*('2-定价总表'!$T$3:$T$493))*IF(M244="",1,M244),"")</f>
        <v/>
      </c>
      <c r="AB244">
        <f>SUM(S244:AA244)</f>
        <v/>
      </c>
      <c r="AC244" t="inlineStr">
        <is>
          <t>5900.35</t>
        </is>
      </c>
      <c r="AD244">
        <f>AC244*0.006</f>
        <v/>
      </c>
      <c r="AE244">
        <f>AC244*0.02</f>
        <v/>
      </c>
      <c r="AF244">
        <f>AC244-AD244-AE244</f>
        <v/>
      </c>
      <c r="AI244">
        <f>SUM(AG244:AH244)</f>
        <v/>
      </c>
      <c r="AJ244">
        <f>AF244-AB244+AI244</f>
        <v/>
      </c>
      <c r="AK244">
        <f>IF(C244="是","杭州","江西工厂")</f>
        <v/>
      </c>
      <c r="AL244" t="inlineStr">
        <is>
          <t>交易成功</t>
        </is>
      </c>
      <c r="AM244" t="inlineStr">
        <is>
          <t>待匹配</t>
        </is>
      </c>
      <c r="AN244" t="inlineStr">
        <is>
          <t>没有申请退款</t>
        </is>
      </c>
      <c r="AO244" t="inlineStr">
        <is>
          <t>无退款申请</t>
        </is>
      </c>
      <c r="AR244" t="inlineStr">
        <is>
          <t>⚠️ 无商家编码,产品编码待补</t>
        </is>
      </c>
    </row>
    <row r="245">
      <c r="A245" t="inlineStr">
        <is>
          <t>淘宝</t>
        </is>
      </c>
      <c r="B245" t="inlineStr">
        <is>
          <t>5115752389264096621</t>
        </is>
      </c>
      <c r="D245" s="182" t="n">
        <v>46155</v>
      </c>
      <c r="E245" t="inlineStr">
        <is>
          <t>周婷婷</t>
        </is>
      </c>
      <c r="F245" t="inlineStr">
        <is>
          <t>18413273870-8190</t>
        </is>
      </c>
      <c r="G245" t="inlineStr">
        <is>
          <t>浙江省 杭州市 上城区 采荷街道凯旋新村15幢4单元202室(000000)</t>
        </is>
      </c>
      <c r="I245" t="inlineStr"/>
      <c r="J245" t="inlineStr">
        <is>
          <t>畔色智能实木电动升降桌北欧家用办公电脑桌樱桃木书桌可升降桌</t>
        </is>
      </c>
      <c r="K245" t="inlineStr">
        <is>
          <t>190cm 基础版</t>
        </is>
      </c>
      <c r="M245" t="n">
        <v>1</v>
      </c>
      <c r="O245" t="inlineStr"/>
      <c r="P245" t="inlineStr"/>
      <c r="R245">
        <f>IFERROR(SUMPRODUCT(('2-定价总表'!$A$3:$A$493="PPS"&amp;MID(I245,2,99))*('2-定价总表'!$C$3:$C$493=K245)*('2-定价总表'!$T$3:$T$493))*IF(M245="",1,M245),"")</f>
        <v/>
      </c>
      <c r="AB245">
        <f>SUM(S245:AA245)</f>
        <v/>
      </c>
      <c r="AC245" t="inlineStr">
        <is>
          <t>3701.52</t>
        </is>
      </c>
      <c r="AD245">
        <f>AC245*0.006</f>
        <v/>
      </c>
      <c r="AE245">
        <f>AC245*0.02</f>
        <v/>
      </c>
      <c r="AF245">
        <f>AC245-AD245-AE245</f>
        <v/>
      </c>
      <c r="AI245">
        <f>SUM(AG245:AH245)</f>
        <v/>
      </c>
      <c r="AJ245">
        <f>AF245-AB245+AI245</f>
        <v/>
      </c>
      <c r="AK245">
        <f>IF(C245="是","杭州","江西工厂")</f>
        <v/>
      </c>
      <c r="AL245" t="inlineStr">
        <is>
          <t>买家已付款,等待卖家发货</t>
        </is>
      </c>
      <c r="AM245" t="inlineStr">
        <is>
          <t>待匹配</t>
        </is>
      </c>
      <c r="AN245" t="inlineStr">
        <is>
          <t>没有申请退款</t>
        </is>
      </c>
      <c r="AO245" t="inlineStr">
        <is>
          <t>无退款申请</t>
        </is>
      </c>
      <c r="AR245" t="inlineStr">
        <is>
          <t>⚠️ 无商家编码,产品编码待补</t>
        </is>
      </c>
    </row>
    <row r="246">
      <c r="A246" t="inlineStr">
        <is>
          <t>淘宝</t>
        </is>
      </c>
      <c r="B246" t="inlineStr">
        <is>
          <t>5115460898340037049</t>
        </is>
      </c>
      <c r="D246" s="182" t="n">
        <v>46155</v>
      </c>
      <c r="G246" t="inlineStr"/>
      <c r="I246" t="inlineStr">
        <is>
          <t>P23210020201</t>
        </is>
      </c>
      <c r="J246" t="inlineStr">
        <is>
          <t>畔色 岩板实木餐桌日式简约长方形榉木书桌家用饭桌原木小户型桌</t>
        </is>
      </c>
      <c r="K246" t="inlineStr">
        <is>
          <t>砂白色1.8米岩板餐桌</t>
        </is>
      </c>
      <c r="M246" t="n">
        <v>1</v>
      </c>
      <c r="O246" t="inlineStr"/>
      <c r="P246" t="inlineStr"/>
      <c r="R246">
        <f>IFERROR(SUMPRODUCT(('2-定价总表'!$A$3:$A$493="PPS"&amp;MID(I246,2,99))*('2-定价总表'!$C$3:$C$493=K246)*('2-定价总表'!$T$3:$T$493))*IF(M246="",1,M246),"")</f>
        <v/>
      </c>
      <c r="AB246">
        <f>SUM(S246:AA246)</f>
        <v/>
      </c>
      <c r="AC246" t="inlineStr"/>
      <c r="AD246">
        <f>AC246*0.006</f>
        <v/>
      </c>
      <c r="AE246">
        <f>AC246*0.02</f>
        <v/>
      </c>
      <c r="AF246">
        <f>AC246-AD246-AE246</f>
        <v/>
      </c>
      <c r="AI246">
        <f>SUM(AG246:AH246)</f>
        <v/>
      </c>
      <c r="AJ246">
        <f>AF246-AB246+AI246</f>
        <v/>
      </c>
      <c r="AK246">
        <f>IF(C246="是","杭州","江西工厂")</f>
        <v/>
      </c>
      <c r="AL246" t="inlineStr">
        <is>
          <t>交易关闭</t>
        </is>
      </c>
      <c r="AM246" t="inlineStr">
        <is>
          <t>待匹配</t>
        </is>
      </c>
      <c r="AN246" t="inlineStr">
        <is>
          <t>没有申请退款</t>
        </is>
      </c>
      <c r="AO246" t="inlineStr">
        <is>
          <t>无退款申请</t>
        </is>
      </c>
      <c r="AR246" t="inlineStr">
        <is>
          <t>✓</t>
        </is>
      </c>
    </row>
    <row r="247">
      <c r="A247" t="inlineStr">
        <is>
          <t>淘宝</t>
        </is>
      </c>
      <c r="B247" t="inlineStr">
        <is>
          <t>5115252963560004004</t>
        </is>
      </c>
      <c r="D247" s="182" t="n">
        <v>46155</v>
      </c>
      <c r="E247" t="inlineStr">
        <is>
          <t>王晓晓</t>
        </is>
      </c>
      <c r="F247" t="inlineStr">
        <is>
          <t>18400678419-9977</t>
        </is>
      </c>
      <c r="G247" t="inlineStr">
        <is>
          <t>北京 北京市 朝阳区 大屯街道金泉家园3号楼1单元303(100011)</t>
        </is>
      </c>
      <c r="I247" t="inlineStr"/>
      <c r="J247" t="inlineStr">
        <is>
          <t>畔色樱桃木靠墙一体实木岩板餐厅收纳咖啡柜小户型小柜窄柜餐边柜</t>
        </is>
      </c>
      <c r="K247" t="inlineStr">
        <is>
          <t>1.2米洞石款窄柜</t>
        </is>
      </c>
      <c r="M247" t="n">
        <v>1</v>
      </c>
      <c r="O247" t="inlineStr"/>
      <c r="P247" t="inlineStr"/>
      <c r="R247">
        <f>IFERROR(SUMPRODUCT(('2-定价总表'!$A$3:$A$493="PPS"&amp;MID(I247,2,99))*('2-定价总表'!$C$3:$C$493=K247)*('2-定价总表'!$T$3:$T$493))*IF(M247="",1,M247),"")</f>
        <v/>
      </c>
      <c r="AB247">
        <f>SUM(S247:AA247)</f>
        <v/>
      </c>
      <c r="AC247" t="inlineStr">
        <is>
          <t>5900.35</t>
        </is>
      </c>
      <c r="AD247">
        <f>AC247*0.006</f>
        <v/>
      </c>
      <c r="AE247">
        <f>AC247*0.02</f>
        <v/>
      </c>
      <c r="AF247">
        <f>AC247-AD247-AE247</f>
        <v/>
      </c>
      <c r="AI247">
        <f>SUM(AG247:AH247)</f>
        <v/>
      </c>
      <c r="AJ247">
        <f>AF247-AB247+AI247</f>
        <v/>
      </c>
      <c r="AK247">
        <f>IF(C247="是","杭州","江西工厂")</f>
        <v/>
      </c>
      <c r="AL247" t="inlineStr">
        <is>
          <t>买家已付款,等待卖家发货</t>
        </is>
      </c>
      <c r="AM247" t="inlineStr">
        <is>
          <t>待匹配</t>
        </is>
      </c>
      <c r="AN247" t="inlineStr">
        <is>
          <t>没有申请退款</t>
        </is>
      </c>
      <c r="AO247" t="inlineStr">
        <is>
          <t>无退款申请</t>
        </is>
      </c>
      <c r="AR247" t="inlineStr">
        <is>
          <t>⚠️ 无商家编码,产品编码待补</t>
        </is>
      </c>
    </row>
    <row r="248">
      <c r="A248" t="inlineStr">
        <is>
          <t>淘宝</t>
        </is>
      </c>
      <c r="B248" t="inlineStr">
        <is>
          <t>5115249867680004004</t>
        </is>
      </c>
      <c r="D248" s="182" t="n">
        <v>46155</v>
      </c>
      <c r="E248" t="inlineStr">
        <is>
          <t>王晓晓</t>
        </is>
      </c>
      <c r="F248" t="inlineStr">
        <is>
          <t>18400740166-1956</t>
        </is>
      </c>
      <c r="G248" t="inlineStr">
        <is>
          <t>北京 北京市 西城区 德胜街道六铺炕小区二区36号楼1单元1门101(000000)</t>
        </is>
      </c>
      <c r="I248" t="inlineStr"/>
      <c r="J248" t="inlineStr">
        <is>
          <t>畔色实木北欧樱桃木岩板餐桌小户型大板桌家用餐厅饭桌餐桌椅组合</t>
        </is>
      </c>
      <c r="K248" t="inlineStr">
        <is>
          <t>洞石白 长1400*宽850mm</t>
        </is>
      </c>
      <c r="M248" t="n">
        <v>1</v>
      </c>
      <c r="O248" t="inlineStr"/>
      <c r="P248" t="inlineStr"/>
      <c r="R248">
        <f>IFERROR(SUMPRODUCT(('2-定价总表'!$A$3:$A$493="PPS"&amp;MID(I248,2,99))*('2-定价总表'!$C$3:$C$493=K248)*('2-定价总表'!$T$3:$T$493))*IF(M248="",1,M248),"")</f>
        <v/>
      </c>
      <c r="AB248">
        <f>SUM(S248:AA248)</f>
        <v/>
      </c>
      <c r="AC248" t="inlineStr">
        <is>
          <t>2683.78</t>
        </is>
      </c>
      <c r="AD248">
        <f>AC248*0.006</f>
        <v/>
      </c>
      <c r="AE248">
        <f>AC248*0.02</f>
        <v/>
      </c>
      <c r="AF248">
        <f>AC248-AD248-AE248</f>
        <v/>
      </c>
      <c r="AI248">
        <f>SUM(AG248:AH248)</f>
        <v/>
      </c>
      <c r="AJ248">
        <f>AF248-AB248+AI248</f>
        <v/>
      </c>
      <c r="AK248">
        <f>IF(C248="是","杭州","江西工厂")</f>
        <v/>
      </c>
      <c r="AL248" t="inlineStr">
        <is>
          <t>买家已付款,等待卖家发货</t>
        </is>
      </c>
      <c r="AM248" t="inlineStr">
        <is>
          <t>待匹配</t>
        </is>
      </c>
      <c r="AN248" t="inlineStr">
        <is>
          <t>没有申请退款</t>
        </is>
      </c>
      <c r="AO248" t="inlineStr">
        <is>
          <t>无退款申请</t>
        </is>
      </c>
      <c r="AR248" t="inlineStr">
        <is>
          <t>⚠️ 无商家编码,产品编码待补</t>
        </is>
      </c>
    </row>
    <row r="249">
      <c r="A249" t="inlineStr">
        <is>
          <t>淘宝</t>
        </is>
      </c>
      <c r="B249" t="inlineStr">
        <is>
          <t>5115755413028001233</t>
        </is>
      </c>
      <c r="D249" s="182" t="n">
        <v>46155</v>
      </c>
      <c r="G249" t="inlineStr">
        <is>
          <t>上海 上海市 浦东新区 三林镇天************</t>
        </is>
      </c>
      <c r="I249" t="inlineStr">
        <is>
          <t>P23210020201</t>
        </is>
      </c>
      <c r="J249" t="inlineStr">
        <is>
          <t>畔色 岩板实木餐桌日式简约长方形榉木书桌家用饭桌原木小户型桌</t>
        </is>
      </c>
      <c r="K249" t="inlineStr">
        <is>
          <t>曜黑色1.6米岩板餐桌</t>
        </is>
      </c>
      <c r="M249" t="n">
        <v>1</v>
      </c>
      <c r="O249" t="inlineStr"/>
      <c r="P249" t="inlineStr"/>
      <c r="R249">
        <f>IFERROR(SUMPRODUCT(('2-定价总表'!$A$3:$A$493="PPS"&amp;MID(I249,2,99))*('2-定价总表'!$C$3:$C$493=K249)*('2-定价总表'!$T$3:$T$493))*IF(M249="",1,M249),"")</f>
        <v/>
      </c>
      <c r="AB249">
        <f>SUM(S249:AA249)</f>
        <v/>
      </c>
      <c r="AC249" t="inlineStr">
        <is>
          <t>2711.05</t>
        </is>
      </c>
      <c r="AD249">
        <f>AC249*0.006</f>
        <v/>
      </c>
      <c r="AE249">
        <f>AC249*0.02</f>
        <v/>
      </c>
      <c r="AF249">
        <f>AC249-AD249-AE249</f>
        <v/>
      </c>
      <c r="AI249">
        <f>SUM(AG249:AH249)</f>
        <v/>
      </c>
      <c r="AJ249">
        <f>AF249-AB249+AI249</f>
        <v/>
      </c>
      <c r="AK249">
        <f>IF(C249="是","杭州","江西工厂")</f>
        <v/>
      </c>
      <c r="AL249" t="inlineStr">
        <is>
          <t>交易关闭</t>
        </is>
      </c>
      <c r="AM249" t="inlineStr">
        <is>
          <t>待匹配</t>
        </is>
      </c>
      <c r="AN249" t="inlineStr">
        <is>
          <t>退款成功</t>
        </is>
      </c>
      <c r="AO249" t="inlineStr">
        <is>
          <t>2711.05</t>
        </is>
      </c>
      <c r="AR249" t="inlineStr">
        <is>
          <t>✓</t>
        </is>
      </c>
    </row>
    <row r="250">
      <c r="A250" t="inlineStr">
        <is>
          <t>淘宝</t>
        </is>
      </c>
      <c r="B250" t="inlineStr">
        <is>
          <t>5115251847589085033</t>
        </is>
      </c>
      <c r="D250" s="182" t="n">
        <v>46155</v>
      </c>
      <c r="G250" t="inlineStr">
        <is>
          <t>上海 上海市 黄浦区 五里桥街**********************</t>
        </is>
      </c>
      <c r="I250" t="inlineStr">
        <is>
          <t>P23210020201</t>
        </is>
      </c>
      <c r="J250" t="inlineStr">
        <is>
          <t>畔色 岩板实木餐桌日式简约长方形榉木书桌家用饭桌原木小户型桌</t>
        </is>
      </c>
      <c r="K250" t="inlineStr">
        <is>
          <t>砂白色1.6米岩板餐桌</t>
        </is>
      </c>
      <c r="M250" t="n">
        <v>1</v>
      </c>
      <c r="O250" t="inlineStr"/>
      <c r="P250" t="inlineStr"/>
      <c r="R250">
        <f>IFERROR(SUMPRODUCT(('2-定价总表'!$A$3:$A$493="PPS"&amp;MID(I250,2,99))*('2-定价总表'!$C$3:$C$493=K250)*('2-定价总表'!$T$3:$T$493))*IF(M250="",1,M250),"")</f>
        <v/>
      </c>
      <c r="AB250">
        <f>SUM(S250:AA250)</f>
        <v/>
      </c>
      <c r="AC250" t="inlineStr">
        <is>
          <t>2711.05</t>
        </is>
      </c>
      <c r="AD250">
        <f>AC250*0.006</f>
        <v/>
      </c>
      <c r="AE250">
        <f>AC250*0.02</f>
        <v/>
      </c>
      <c r="AF250">
        <f>AC250-AD250-AE250</f>
        <v/>
      </c>
      <c r="AI250">
        <f>SUM(AG250:AH250)</f>
        <v/>
      </c>
      <c r="AJ250">
        <f>AF250-AB250+AI250</f>
        <v/>
      </c>
      <c r="AK250">
        <f>IF(C250="是","杭州","江西工厂")</f>
        <v/>
      </c>
      <c r="AL250" t="inlineStr">
        <is>
          <t>交易关闭</t>
        </is>
      </c>
      <c r="AM250" t="inlineStr">
        <is>
          <t>待匹配</t>
        </is>
      </c>
      <c r="AN250" t="inlineStr">
        <is>
          <t>退款成功</t>
        </is>
      </c>
      <c r="AO250" t="inlineStr">
        <is>
          <t>2711.05</t>
        </is>
      </c>
      <c r="AR250" t="inlineStr">
        <is>
          <t>✓</t>
        </is>
      </c>
    </row>
    <row r="251">
      <c r="A251" t="inlineStr">
        <is>
          <t>淘宝</t>
        </is>
      </c>
      <c r="B251" t="inlineStr">
        <is>
          <t>3301116782060013898</t>
        </is>
      </c>
      <c r="D251" s="182" t="n">
        <v>46154</v>
      </c>
      <c r="G251" t="inlineStr">
        <is>
          <t>安徽省 阜阳市 颍州区 文峰街道*****************************</t>
        </is>
      </c>
      <c r="I251" t="inlineStr"/>
      <c r="J251" t="inlineStr">
        <is>
          <t>畔色全实木原木德国榉木极简床头柜家用卧室床边柜北欧白色收纳柜</t>
        </is>
      </c>
      <c r="K251" t="inlineStr">
        <is>
          <t>材质定制</t>
        </is>
      </c>
      <c r="M251" t="n">
        <v>1</v>
      </c>
      <c r="O251" t="inlineStr"/>
      <c r="P251" t="inlineStr"/>
      <c r="R251">
        <f>IFERROR(SUMPRODUCT(('2-定价总表'!$A$3:$A$493="PPS"&amp;MID(I251,2,99))*('2-定价总表'!$C$3:$C$493=K251)*('2-定价总表'!$T$3:$T$493))*IF(M251="",1,M251),"")</f>
        <v/>
      </c>
      <c r="AB251">
        <f>SUM(S251:AA251)</f>
        <v/>
      </c>
      <c r="AC251" t="inlineStr">
        <is>
          <t>494.75</t>
        </is>
      </c>
      <c r="AD251">
        <f>AC251*0.006</f>
        <v/>
      </c>
      <c r="AE251">
        <f>AC251*0.02</f>
        <v/>
      </c>
      <c r="AF251">
        <f>AC251-AD251-AE251</f>
        <v/>
      </c>
      <c r="AI251">
        <f>SUM(AG251:AH251)</f>
        <v/>
      </c>
      <c r="AJ251">
        <f>AF251-AB251+AI251</f>
        <v/>
      </c>
      <c r="AK251">
        <f>IF(C251="是","杭州","江西工厂")</f>
        <v/>
      </c>
      <c r="AL251" t="inlineStr">
        <is>
          <t>交易关闭</t>
        </is>
      </c>
      <c r="AM251" t="inlineStr">
        <is>
          <t>待匹配</t>
        </is>
      </c>
      <c r="AN251" t="inlineStr">
        <is>
          <t>退款成功</t>
        </is>
      </c>
      <c r="AO251" t="inlineStr">
        <is>
          <t>494.75</t>
        </is>
      </c>
      <c r="AR251" t="inlineStr">
        <is>
          <t>⚠️ 无商家编码,产品编码待补</t>
        </is>
      </c>
    </row>
    <row r="252">
      <c r="A252" t="inlineStr">
        <is>
          <t>淘宝</t>
        </is>
      </c>
      <c r="B252" t="inlineStr">
        <is>
          <t>5115732661244003014</t>
        </is>
      </c>
      <c r="D252" s="182" t="n">
        <v>46154</v>
      </c>
      <c r="G252" t="inlineStr"/>
      <c r="I252" t="inlineStr">
        <is>
          <t>P23210020201</t>
        </is>
      </c>
      <c r="J252" t="inlineStr">
        <is>
          <t>畔色 岩板实木餐桌日式简约长方形榉木书桌家用饭桌原木小户型桌</t>
        </is>
      </c>
      <c r="K252" t="inlineStr">
        <is>
          <t>砂白色1.6米岩板餐桌</t>
        </is>
      </c>
      <c r="M252" t="n">
        <v>1</v>
      </c>
      <c r="O252" t="inlineStr"/>
      <c r="P252" t="inlineStr"/>
      <c r="R252">
        <f>IFERROR(SUMPRODUCT(('2-定价总表'!$A$3:$A$493="PPS"&amp;MID(I252,2,99))*('2-定价总表'!$C$3:$C$493=K252)*('2-定价总表'!$T$3:$T$493))*IF(M252="",1,M252),"")</f>
        <v/>
      </c>
      <c r="AB252">
        <f>SUM(S252:AA252)</f>
        <v/>
      </c>
      <c r="AC252" t="inlineStr"/>
      <c r="AD252">
        <f>AC252*0.006</f>
        <v/>
      </c>
      <c r="AE252">
        <f>AC252*0.02</f>
        <v/>
      </c>
      <c r="AF252">
        <f>AC252-AD252-AE252</f>
        <v/>
      </c>
      <c r="AI252">
        <f>SUM(AG252:AH252)</f>
        <v/>
      </c>
      <c r="AJ252">
        <f>AF252-AB252+AI252</f>
        <v/>
      </c>
      <c r="AK252">
        <f>IF(C252="是","杭州","江西工厂")</f>
        <v/>
      </c>
      <c r="AL252" t="inlineStr">
        <is>
          <t>交易关闭</t>
        </is>
      </c>
      <c r="AM252" t="inlineStr">
        <is>
          <t>待匹配</t>
        </is>
      </c>
      <c r="AN252" t="inlineStr">
        <is>
          <t>没有申请退款</t>
        </is>
      </c>
      <c r="AO252" t="inlineStr">
        <is>
          <t>无退款申请</t>
        </is>
      </c>
      <c r="AR252" t="inlineStr">
        <is>
          <t>✓</t>
        </is>
      </c>
    </row>
    <row r="253">
      <c r="A253" t="inlineStr">
        <is>
          <t>淘宝</t>
        </is>
      </c>
      <c r="B253" t="inlineStr">
        <is>
          <t>3301043739203101295</t>
        </is>
      </c>
      <c r="D253" s="182" t="n">
        <v>46154</v>
      </c>
      <c r="G253" t="inlineStr">
        <is>
          <t>浙江省 宁波市 镇海区 骆驼街道*******************</t>
        </is>
      </c>
      <c r="I253" t="inlineStr"/>
      <c r="J253" t="inlineStr">
        <is>
          <t>畔色木作木块小样樱桃木黑胡桃木白蜡木榉木红白橡木样品样块</t>
        </is>
      </c>
      <c r="K253" t="inlineStr">
        <is>
          <t>樱桃木样块</t>
        </is>
      </c>
      <c r="M253" t="n">
        <v>1</v>
      </c>
      <c r="O253" t="inlineStr">
        <is>
          <t>圆通速递</t>
        </is>
      </c>
      <c r="P253" t="inlineStr">
        <is>
          <t>YT2541650391823</t>
        </is>
      </c>
      <c r="R253">
        <f>IFERROR(SUMPRODUCT(('2-定价总表'!$A$3:$A$493="PPS"&amp;MID(I253,2,99))*('2-定价总表'!$C$3:$C$493=K253)*('2-定价总表'!$T$3:$T$493))*IF(M253="",1,M253),"")</f>
        <v/>
      </c>
      <c r="AB253">
        <f>SUM(S253:AA253)</f>
        <v/>
      </c>
      <c r="AC253" t="inlineStr">
        <is>
          <t>19.54</t>
        </is>
      </c>
      <c r="AD253">
        <f>AC253*0.006</f>
        <v/>
      </c>
      <c r="AE253">
        <f>AC253*0.02</f>
        <v/>
      </c>
      <c r="AF253">
        <f>AC253-AD253-AE253</f>
        <v/>
      </c>
      <c r="AI253">
        <f>SUM(AG253:AH253)</f>
        <v/>
      </c>
      <c r="AJ253">
        <f>AF253-AB253+AI253</f>
        <v/>
      </c>
      <c r="AK253">
        <f>IF(C253="是","杭州","江西工厂")</f>
        <v/>
      </c>
      <c r="AL253" t="inlineStr">
        <is>
          <t>交易关闭</t>
        </is>
      </c>
      <c r="AM253" t="inlineStr">
        <is>
          <t>待匹配</t>
        </is>
      </c>
      <c r="AN253" t="inlineStr">
        <is>
          <t>退款成功</t>
        </is>
      </c>
      <c r="AO253" t="inlineStr">
        <is>
          <t>19.54</t>
        </is>
      </c>
      <c r="AR253" t="inlineStr">
        <is>
          <t>⚠️ 无商家编码,产品编码待补</t>
        </is>
      </c>
    </row>
    <row r="254">
      <c r="A254" t="inlineStr">
        <is>
          <t>淘宝</t>
        </is>
      </c>
      <c r="B254" t="inlineStr">
        <is>
          <t>3301043739203101295</t>
        </is>
      </c>
      <c r="D254" s="182" t="n">
        <v>46154</v>
      </c>
      <c r="G254" t="inlineStr">
        <is>
          <t>浙江省 宁波市 镇海区 骆驼街道*******************</t>
        </is>
      </c>
      <c r="I254" t="inlineStr"/>
      <c r="J254" t="inlineStr">
        <is>
          <t>畔色木作木块小样樱桃木黑胡桃木白蜡木榉木红白橡木样品样块</t>
        </is>
      </c>
      <c r="K254" t="inlineStr">
        <is>
          <t>蜜蜡色榉木样块</t>
        </is>
      </c>
      <c r="M254" t="n">
        <v>1</v>
      </c>
      <c r="O254" t="inlineStr">
        <is>
          <t>圆通速递</t>
        </is>
      </c>
      <c r="P254" t="inlineStr">
        <is>
          <t>YT2541650391823</t>
        </is>
      </c>
      <c r="R254">
        <f>IFERROR(SUMPRODUCT(('2-定价总表'!$A$3:$A$493="PPS"&amp;MID(I254,2,99))*('2-定价总表'!$C$3:$C$493=K254)*('2-定价总表'!$T$3:$T$493))*IF(M254="",1,M254),"")</f>
        <v/>
      </c>
      <c r="AB254">
        <f>SUM(S254:AA254)</f>
        <v/>
      </c>
      <c r="AC254" t="inlineStr">
        <is>
          <t>19.53</t>
        </is>
      </c>
      <c r="AD254">
        <f>AC254*0.006</f>
        <v/>
      </c>
      <c r="AE254">
        <f>AC254*0.02</f>
        <v/>
      </c>
      <c r="AF254">
        <f>AC254-AD254-AE254</f>
        <v/>
      </c>
      <c r="AI254">
        <f>SUM(AG254:AH254)</f>
        <v/>
      </c>
      <c r="AJ254">
        <f>AF254-AB254+AI254</f>
        <v/>
      </c>
      <c r="AK254">
        <f>IF(C254="是","杭州","江西工厂")</f>
        <v/>
      </c>
      <c r="AL254" t="inlineStr">
        <is>
          <t>交易关闭</t>
        </is>
      </c>
      <c r="AM254" t="inlineStr">
        <is>
          <t>待匹配</t>
        </is>
      </c>
      <c r="AN254" t="inlineStr">
        <is>
          <t>退款成功</t>
        </is>
      </c>
      <c r="AO254" t="inlineStr">
        <is>
          <t>19.53</t>
        </is>
      </c>
      <c r="AR254" t="inlineStr">
        <is>
          <t>⚠️ 无商家编码,产品编码待补</t>
        </is>
      </c>
    </row>
    <row r="255">
      <c r="A255" t="inlineStr">
        <is>
          <t>淘宝</t>
        </is>
      </c>
      <c r="B255" t="inlineStr">
        <is>
          <t>3301043739203101295</t>
        </is>
      </c>
      <c r="D255" s="182" t="n">
        <v>46154</v>
      </c>
      <c r="G255" t="inlineStr">
        <is>
          <t>浙江省 宁波市 镇海区 骆驼街道*******************</t>
        </is>
      </c>
      <c r="I255" t="inlineStr"/>
      <c r="J255" t="inlineStr">
        <is>
          <t>畔色木作木块小样樱桃木黑胡桃木白蜡木榉木红白橡木样品样块</t>
        </is>
      </c>
      <c r="K255" t="inlineStr">
        <is>
          <t>榉木样块</t>
        </is>
      </c>
      <c r="M255" t="n">
        <v>1</v>
      </c>
      <c r="O255" t="inlineStr">
        <is>
          <t>圆通速递</t>
        </is>
      </c>
      <c r="P255" t="inlineStr">
        <is>
          <t>YT2541650391823</t>
        </is>
      </c>
      <c r="R255">
        <f>IFERROR(SUMPRODUCT(('2-定价总表'!$A$3:$A$493="PPS"&amp;MID(I255,2,99))*('2-定价总表'!$C$3:$C$493=K255)*('2-定价总表'!$T$3:$T$493))*IF(M255="",1,M255),"")</f>
        <v/>
      </c>
      <c r="AB255">
        <f>SUM(S255:AA255)</f>
        <v/>
      </c>
      <c r="AC255" t="inlineStr">
        <is>
          <t>19.53</t>
        </is>
      </c>
      <c r="AD255">
        <f>AC255*0.006</f>
        <v/>
      </c>
      <c r="AE255">
        <f>AC255*0.02</f>
        <v/>
      </c>
      <c r="AF255">
        <f>AC255-AD255-AE255</f>
        <v/>
      </c>
      <c r="AI255">
        <f>SUM(AG255:AH255)</f>
        <v/>
      </c>
      <c r="AJ255">
        <f>AF255-AB255+AI255</f>
        <v/>
      </c>
      <c r="AK255">
        <f>IF(C255="是","杭州","江西工厂")</f>
        <v/>
      </c>
      <c r="AL255" t="inlineStr">
        <is>
          <t>交易关闭</t>
        </is>
      </c>
      <c r="AM255" t="inlineStr">
        <is>
          <t>待匹配</t>
        </is>
      </c>
      <c r="AN255" t="inlineStr">
        <is>
          <t>退款成功</t>
        </is>
      </c>
      <c r="AO255" t="inlineStr">
        <is>
          <t>19.53</t>
        </is>
      </c>
      <c r="AR255" t="inlineStr">
        <is>
          <t>⚠️ 无商家编码,产品编码待补</t>
        </is>
      </c>
    </row>
    <row r="256">
      <c r="A256" t="inlineStr">
        <is>
          <t>淘宝</t>
        </is>
      </c>
      <c r="B256" t="inlineStr">
        <is>
          <t>3301048922094012182</t>
        </is>
      </c>
      <c r="D256" s="182" t="n">
        <v>46154</v>
      </c>
      <c r="G256" t="inlineStr">
        <is>
          <t>江苏省 南京市 秦淮区 夫子庙街**********************</t>
        </is>
      </c>
      <c r="I256" t="inlineStr"/>
      <c r="J256" t="inlineStr">
        <is>
          <t>畔色木作木块小样樱桃木黑胡桃木白蜡木榉木红白橡木样品样块</t>
        </is>
      </c>
      <c r="K256" t="inlineStr">
        <is>
          <t>蜜蜡色榉木样块</t>
        </is>
      </c>
      <c r="M256" t="n">
        <v>1</v>
      </c>
      <c r="O256" t="inlineStr">
        <is>
          <t>圆通速递</t>
        </is>
      </c>
      <c r="P256" t="inlineStr">
        <is>
          <t>YT2546696756902</t>
        </is>
      </c>
      <c r="R256">
        <f>IFERROR(SUMPRODUCT(('2-定价总表'!$A$3:$A$493="PPS"&amp;MID(I256,2,99))*('2-定价总表'!$C$3:$C$493=K256)*('2-定价总表'!$T$3:$T$493))*IF(M256="",1,M256),"")</f>
        <v/>
      </c>
      <c r="AB256">
        <f>SUM(S256:AA256)</f>
        <v/>
      </c>
      <c r="AC256" t="inlineStr">
        <is>
          <t>19.54</t>
        </is>
      </c>
      <c r="AD256">
        <f>AC256*0.006</f>
        <v/>
      </c>
      <c r="AE256">
        <f>AC256*0.02</f>
        <v/>
      </c>
      <c r="AF256">
        <f>AC256-AD256-AE256</f>
        <v/>
      </c>
      <c r="AI256">
        <f>SUM(AG256:AH256)</f>
        <v/>
      </c>
      <c r="AJ256">
        <f>AF256-AB256+AI256</f>
        <v/>
      </c>
      <c r="AK256">
        <f>IF(C256="是","杭州","江西工厂")</f>
        <v/>
      </c>
      <c r="AL256" t="inlineStr">
        <is>
          <t>交易关闭</t>
        </is>
      </c>
      <c r="AM256" t="inlineStr">
        <is>
          <t>待匹配</t>
        </is>
      </c>
      <c r="AN256" t="inlineStr">
        <is>
          <t>退款成功</t>
        </is>
      </c>
      <c r="AO256" t="inlineStr">
        <is>
          <t>19.54</t>
        </is>
      </c>
      <c r="AR256" t="inlineStr">
        <is>
          <t>⚠️ 无商家编码,产品编码待补</t>
        </is>
      </c>
    </row>
    <row r="257">
      <c r="A257" t="inlineStr">
        <is>
          <t>淘宝</t>
        </is>
      </c>
      <c r="B257" t="inlineStr">
        <is>
          <t>3301048922094012182</t>
        </is>
      </c>
      <c r="D257" s="182" t="n">
        <v>46154</v>
      </c>
      <c r="G257" t="inlineStr">
        <is>
          <t>江苏省 南京市 秦淮区 夫子庙街**********************</t>
        </is>
      </c>
      <c r="I257" t="inlineStr"/>
      <c r="J257" t="inlineStr">
        <is>
          <t>畔色木作木块小样樱桃木黑胡桃木白蜡木榉木红白橡木样品样块</t>
        </is>
      </c>
      <c r="K257" t="inlineStr">
        <is>
          <t>榉木样块</t>
        </is>
      </c>
      <c r="M257" t="n">
        <v>1</v>
      </c>
      <c r="O257" t="inlineStr">
        <is>
          <t>圆通速递</t>
        </is>
      </c>
      <c r="P257" t="inlineStr">
        <is>
          <t>YT2546696756902</t>
        </is>
      </c>
      <c r="R257">
        <f>IFERROR(SUMPRODUCT(('2-定价总表'!$A$3:$A$493="PPS"&amp;MID(I257,2,99))*('2-定价总表'!$C$3:$C$493=K257)*('2-定价总表'!$T$3:$T$493))*IF(M257="",1,M257),"")</f>
        <v/>
      </c>
      <c r="AB257">
        <f>SUM(S257:AA257)</f>
        <v/>
      </c>
      <c r="AC257" t="inlineStr">
        <is>
          <t>19.53</t>
        </is>
      </c>
      <c r="AD257">
        <f>AC257*0.006</f>
        <v/>
      </c>
      <c r="AE257">
        <f>AC257*0.02</f>
        <v/>
      </c>
      <c r="AF257">
        <f>AC257-AD257-AE257</f>
        <v/>
      </c>
      <c r="AI257">
        <f>SUM(AG257:AH257)</f>
        <v/>
      </c>
      <c r="AJ257">
        <f>AF257-AB257+AI257</f>
        <v/>
      </c>
      <c r="AK257">
        <f>IF(C257="是","杭州","江西工厂")</f>
        <v/>
      </c>
      <c r="AL257" t="inlineStr">
        <is>
          <t>交易关闭</t>
        </is>
      </c>
      <c r="AM257" t="inlineStr">
        <is>
          <t>待匹配</t>
        </is>
      </c>
      <c r="AN257" t="inlineStr">
        <is>
          <t>退款成功</t>
        </is>
      </c>
      <c r="AO257" t="inlineStr">
        <is>
          <t>19.53</t>
        </is>
      </c>
      <c r="AR257" t="inlineStr">
        <is>
          <t>⚠️ 无商家编码,产品编码待补</t>
        </is>
      </c>
    </row>
    <row r="258">
      <c r="A258" t="inlineStr">
        <is>
          <t>淘宝</t>
        </is>
      </c>
      <c r="B258" t="inlineStr">
        <is>
          <t>3301048922094012182</t>
        </is>
      </c>
      <c r="D258" s="182" t="n">
        <v>46154</v>
      </c>
      <c r="G258" t="inlineStr">
        <is>
          <t>江苏省 南京市 秦淮区 夫子庙街**********************</t>
        </is>
      </c>
      <c r="I258" t="inlineStr"/>
      <c r="J258" t="inlineStr">
        <is>
          <t>畔色木作木块小样樱桃木黑胡桃木白蜡木榉木红白橡木样品样块</t>
        </is>
      </c>
      <c r="K258" t="inlineStr">
        <is>
          <t>樱桃木样块</t>
        </is>
      </c>
      <c r="M258" t="n">
        <v>1</v>
      </c>
      <c r="O258" t="inlineStr">
        <is>
          <t>圆通速递</t>
        </is>
      </c>
      <c r="P258" t="inlineStr">
        <is>
          <t>YT2546696756902</t>
        </is>
      </c>
      <c r="R258">
        <f>IFERROR(SUMPRODUCT(('2-定价总表'!$A$3:$A$493="PPS"&amp;MID(I258,2,99))*('2-定价总表'!$C$3:$C$493=K258)*('2-定价总表'!$T$3:$T$493))*IF(M258="",1,M258),"")</f>
        <v/>
      </c>
      <c r="AB258">
        <f>SUM(S258:AA258)</f>
        <v/>
      </c>
      <c r="AC258" t="inlineStr">
        <is>
          <t>19.53</t>
        </is>
      </c>
      <c r="AD258">
        <f>AC258*0.006</f>
        <v/>
      </c>
      <c r="AE258">
        <f>AC258*0.02</f>
        <v/>
      </c>
      <c r="AF258">
        <f>AC258-AD258-AE258</f>
        <v/>
      </c>
      <c r="AI258">
        <f>SUM(AG258:AH258)</f>
        <v/>
      </c>
      <c r="AJ258">
        <f>AF258-AB258+AI258</f>
        <v/>
      </c>
      <c r="AK258">
        <f>IF(C258="是","杭州","江西工厂")</f>
        <v/>
      </c>
      <c r="AL258" t="inlineStr">
        <is>
          <t>交易关闭</t>
        </is>
      </c>
      <c r="AM258" t="inlineStr">
        <is>
          <t>待匹配</t>
        </is>
      </c>
      <c r="AN258" t="inlineStr">
        <is>
          <t>退款成功</t>
        </is>
      </c>
      <c r="AO258" t="inlineStr">
        <is>
          <t>19.53</t>
        </is>
      </c>
      <c r="AR258" t="inlineStr">
        <is>
          <t>⚠️ 无商家编码,产品编码待补</t>
        </is>
      </c>
    </row>
    <row r="259">
      <c r="A259" t="inlineStr">
        <is>
          <t>淘宝</t>
        </is>
      </c>
      <c r="B259" t="inlineStr">
        <is>
          <t>5115612672204005539</t>
        </is>
      </c>
      <c r="D259" s="182" t="n">
        <v>46153</v>
      </c>
      <c r="G259" t="inlineStr">
        <is>
          <t>河南省 漯河市 召陵区 后谢镇湘******************</t>
        </is>
      </c>
      <c r="I259" t="inlineStr">
        <is>
          <t>P23250050202</t>
        </is>
      </c>
      <c r="J259" t="inlineStr">
        <is>
          <t>畔色榉木实木餐边柜储物靠墙高柜一体收纳柜厨房客厅茶水柜酒柜</t>
        </is>
      </c>
      <c r="K259" t="inlineStr">
        <is>
          <t>插座配件单拍咨询客服</t>
        </is>
      </c>
      <c r="M259" t="n">
        <v>1</v>
      </c>
      <c r="O259" t="inlineStr">
        <is>
          <t>圆通速递</t>
        </is>
      </c>
      <c r="P259" t="inlineStr">
        <is>
          <t>YT2587744218843</t>
        </is>
      </c>
      <c r="R259">
        <f>IFERROR(SUMPRODUCT(('2-定价总表'!$A$3:$A$493="PPS"&amp;MID(I259,2,99))*('2-定价总表'!$C$3:$C$493=K259)*('2-定价总表'!$T$3:$T$493))*IF(M259="",1,M259),"")</f>
        <v/>
      </c>
      <c r="AB259">
        <f>SUM(S259:AA259)</f>
        <v/>
      </c>
      <c r="AC259" t="inlineStr">
        <is>
          <t>20.00</t>
        </is>
      </c>
      <c r="AD259">
        <f>AC259*0.006</f>
        <v/>
      </c>
      <c r="AE259">
        <f>AC259*0.02</f>
        <v/>
      </c>
      <c r="AF259">
        <f>AC259-AD259-AE259</f>
        <v/>
      </c>
      <c r="AI259">
        <f>SUM(AG259:AH259)</f>
        <v/>
      </c>
      <c r="AJ259">
        <f>AF259-AB259+AI259</f>
        <v/>
      </c>
      <c r="AK259">
        <f>IF(C259="是","杭州","江西工厂")</f>
        <v/>
      </c>
      <c r="AL259" t="inlineStr">
        <is>
          <t>交易成功</t>
        </is>
      </c>
      <c r="AM259" t="inlineStr">
        <is>
          <t>待匹配</t>
        </is>
      </c>
      <c r="AN259" t="inlineStr">
        <is>
          <t>没有申请退款</t>
        </is>
      </c>
      <c r="AO259" t="inlineStr">
        <is>
          <t>无退款申请</t>
        </is>
      </c>
      <c r="AR259" t="inlineStr">
        <is>
          <t>✓</t>
        </is>
      </c>
    </row>
    <row r="260">
      <c r="A260" t="inlineStr">
        <is>
          <t>淘宝</t>
        </is>
      </c>
      <c r="B260" t="inlineStr">
        <is>
          <t>5115392354605003538</t>
        </is>
      </c>
      <c r="D260" s="182" t="n">
        <v>46153</v>
      </c>
      <c r="G260" t="inlineStr">
        <is>
          <t>上海 上海市 闵行区 华漕镇许*************************</t>
        </is>
      </c>
      <c r="I260" t="inlineStr">
        <is>
          <t>P23250050202</t>
        </is>
      </c>
      <c r="J260" t="inlineStr">
        <is>
          <t>畔色榉木实木餐边柜储物靠墙高柜一体收纳柜厨房客厅茶水柜酒柜</t>
        </is>
      </c>
      <c r="K260" t="inlineStr">
        <is>
          <t>插座配件单拍咨询客服</t>
        </is>
      </c>
      <c r="M260" t="n">
        <v>1</v>
      </c>
      <c r="O260" t="inlineStr">
        <is>
          <t>圆通速递</t>
        </is>
      </c>
      <c r="P260" t="inlineStr">
        <is>
          <t>YT2587744211109</t>
        </is>
      </c>
      <c r="R260">
        <f>IFERROR(SUMPRODUCT(('2-定价总表'!$A$3:$A$493="PPS"&amp;MID(I260,2,99))*('2-定价总表'!$C$3:$C$493=K260)*('2-定价总表'!$T$3:$T$493))*IF(M260="",1,M260),"")</f>
        <v/>
      </c>
      <c r="AB260">
        <f>SUM(S260:AA260)</f>
        <v/>
      </c>
      <c r="AC260" t="inlineStr">
        <is>
          <t>20.00</t>
        </is>
      </c>
      <c r="AD260">
        <f>AC260*0.006</f>
        <v/>
      </c>
      <c r="AE260">
        <f>AC260*0.02</f>
        <v/>
      </c>
      <c r="AF260">
        <f>AC260-AD260-AE260</f>
        <v/>
      </c>
      <c r="AI260">
        <f>SUM(AG260:AH260)</f>
        <v/>
      </c>
      <c r="AJ260">
        <f>AF260-AB260+AI260</f>
        <v/>
      </c>
      <c r="AK260">
        <f>IF(C260="是","杭州","江西工厂")</f>
        <v/>
      </c>
      <c r="AL260" t="inlineStr">
        <is>
          <t>交易成功</t>
        </is>
      </c>
      <c r="AM260" t="inlineStr">
        <is>
          <t>待匹配</t>
        </is>
      </c>
      <c r="AN260" t="inlineStr">
        <is>
          <t>没有申请退款</t>
        </is>
      </c>
      <c r="AO260" t="inlineStr">
        <is>
          <t>无退款申请</t>
        </is>
      </c>
      <c r="AR260" t="inlineStr">
        <is>
          <t>✓</t>
        </is>
      </c>
    </row>
    <row r="261">
      <c r="A261" t="inlineStr">
        <is>
          <t>淘宝</t>
        </is>
      </c>
      <c r="B261" t="inlineStr">
        <is>
          <t>3300871838634089653</t>
        </is>
      </c>
      <c r="D261" s="182" t="n">
        <v>46153</v>
      </c>
      <c r="G261" t="inlineStr">
        <is>
          <t>广东省 深圳市 福田区 沙头街道********************************</t>
        </is>
      </c>
      <c r="I261" t="inlineStr"/>
      <c r="J261" t="inlineStr">
        <is>
          <t>畔色实木九斗柜樱桃木边柜北欧风日式卧室客厅收纳储物客厅床尾柜</t>
        </is>
      </c>
      <c r="K261" t="inlineStr">
        <is>
          <t>其他材质定制咨询</t>
        </is>
      </c>
      <c r="M261" t="n">
        <v>1</v>
      </c>
      <c r="O261" t="inlineStr">
        <is>
          <t>圆通速递</t>
        </is>
      </c>
      <c r="P261" t="inlineStr">
        <is>
          <t>YT2587744213987</t>
        </is>
      </c>
      <c r="R261">
        <f>IFERROR(SUMPRODUCT(('2-定价总表'!$A$3:$A$493="PPS"&amp;MID(I261,2,99))*('2-定价总表'!$C$3:$C$493=K261)*('2-定价总表'!$T$3:$T$493))*IF(M261="",1,M261),"")</f>
        <v/>
      </c>
      <c r="AB261">
        <f>SUM(S261:AA261)</f>
        <v/>
      </c>
      <c r="AC261" t="inlineStr">
        <is>
          <t>20.00</t>
        </is>
      </c>
      <c r="AD261">
        <f>AC261*0.006</f>
        <v/>
      </c>
      <c r="AE261">
        <f>AC261*0.02</f>
        <v/>
      </c>
      <c r="AF261">
        <f>AC261-AD261-AE261</f>
        <v/>
      </c>
      <c r="AI261">
        <f>SUM(AG261:AH261)</f>
        <v/>
      </c>
      <c r="AJ261">
        <f>AF261-AB261+AI261</f>
        <v/>
      </c>
      <c r="AK261">
        <f>IF(C261="是","杭州","江西工厂")</f>
        <v/>
      </c>
      <c r="AL261" t="inlineStr">
        <is>
          <t>交易成功</t>
        </is>
      </c>
      <c r="AM261" t="inlineStr">
        <is>
          <t>待匹配</t>
        </is>
      </c>
      <c r="AN261" t="inlineStr">
        <is>
          <t>没有申请退款</t>
        </is>
      </c>
      <c r="AO261" t="inlineStr">
        <is>
          <t>无退款申请</t>
        </is>
      </c>
      <c r="AR261" t="inlineStr">
        <is>
          <t>⚠️ 无商家编码,产品编码待补</t>
        </is>
      </c>
    </row>
    <row r="262">
      <c r="A262" t="inlineStr">
        <is>
          <t>淘宝</t>
        </is>
      </c>
      <c r="B262" t="inlineStr">
        <is>
          <t>3300783711997001396</t>
        </is>
      </c>
      <c r="D262" s="182" t="n">
        <v>46152</v>
      </c>
      <c r="G262" t="inlineStr">
        <is>
          <t>江苏省 扬州市 江都区 宜陵镇园**************</t>
        </is>
      </c>
      <c r="I262" t="inlineStr"/>
      <c r="J262" t="inlineStr">
        <is>
          <t>畔色全实木北美黑胡桃木大板桌岩板长方形家用饭桌书桌茶桌餐桌</t>
        </is>
      </c>
      <c r="K262" t="inlineStr">
        <is>
          <t>定制尺寸</t>
        </is>
      </c>
      <c r="M262" t="n">
        <v>1</v>
      </c>
      <c r="O262" t="inlineStr">
        <is>
          <t>圆通速递</t>
        </is>
      </c>
      <c r="P262" t="inlineStr">
        <is>
          <t>YT2541717369167</t>
        </is>
      </c>
      <c r="R262">
        <f>IFERROR(SUMPRODUCT(('2-定价总表'!$A$3:$A$493="PPS"&amp;MID(I262,2,99))*('2-定价总表'!$C$3:$C$493=K262)*('2-定价总表'!$T$3:$T$493))*IF(M262="",1,M262),"")</f>
        <v/>
      </c>
      <c r="AB262">
        <f>SUM(S262:AA262)</f>
        <v/>
      </c>
      <c r="AC262" t="inlineStr">
        <is>
          <t>20.00</t>
        </is>
      </c>
      <c r="AD262">
        <f>AC262*0.006</f>
        <v/>
      </c>
      <c r="AE262">
        <f>AC262*0.02</f>
        <v/>
      </c>
      <c r="AF262">
        <f>AC262-AD262-AE262</f>
        <v/>
      </c>
      <c r="AI262">
        <f>SUM(AG262:AH262)</f>
        <v/>
      </c>
      <c r="AJ262">
        <f>AF262-AB262+AI262</f>
        <v/>
      </c>
      <c r="AK262">
        <f>IF(C262="是","杭州","江西工厂")</f>
        <v/>
      </c>
      <c r="AL262" t="inlineStr">
        <is>
          <t>交易成功</t>
        </is>
      </c>
      <c r="AM262" t="inlineStr">
        <is>
          <t>待匹配</t>
        </is>
      </c>
      <c r="AN262" t="inlineStr">
        <is>
          <t>没有申请退款</t>
        </is>
      </c>
      <c r="AO262" t="inlineStr">
        <is>
          <t>无退款申请</t>
        </is>
      </c>
      <c r="AR262" t="inlineStr">
        <is>
          <t>⚠️ 无商家编码,产品编码待补</t>
        </is>
      </c>
    </row>
    <row r="263">
      <c r="A263" t="inlineStr">
        <is>
          <t>淘宝</t>
        </is>
      </c>
      <c r="B263" t="inlineStr">
        <is>
          <t>3301260817576006297</t>
        </is>
      </c>
      <c r="D263" s="182" t="n">
        <v>46152</v>
      </c>
      <c r="G263" t="inlineStr">
        <is>
          <t>湖南省 益阳市 沅江市 琼湖街道******************************************</t>
        </is>
      </c>
      <c r="I263" t="inlineStr"/>
      <c r="J263" t="inlineStr">
        <is>
          <t>畔色全实木北美黑胡桃木大板桌岩板长方形家用饭桌书桌茶桌餐桌</t>
        </is>
      </c>
      <c r="K263" t="inlineStr">
        <is>
          <t>定制尺寸</t>
        </is>
      </c>
      <c r="M263" t="n">
        <v>1</v>
      </c>
      <c r="O263" t="inlineStr">
        <is>
          <t>圆通速递</t>
        </is>
      </c>
      <c r="P263" t="inlineStr">
        <is>
          <t>YT2541717360827</t>
        </is>
      </c>
      <c r="R263">
        <f>IFERROR(SUMPRODUCT(('2-定价总表'!$A$3:$A$493="PPS"&amp;MID(I263,2,99))*('2-定价总表'!$C$3:$C$493=K263)*('2-定价总表'!$T$3:$T$493))*IF(M263="",1,M263),"")</f>
        <v/>
      </c>
      <c r="AB263">
        <f>SUM(S263:AA263)</f>
        <v/>
      </c>
      <c r="AC263" t="inlineStr">
        <is>
          <t>20.00</t>
        </is>
      </c>
      <c r="AD263">
        <f>AC263*0.006</f>
        <v/>
      </c>
      <c r="AE263">
        <f>AC263*0.02</f>
        <v/>
      </c>
      <c r="AF263">
        <f>AC263-AD263-AE263</f>
        <v/>
      </c>
      <c r="AI263">
        <f>SUM(AG263:AH263)</f>
        <v/>
      </c>
      <c r="AJ263">
        <f>AF263-AB263+AI263</f>
        <v/>
      </c>
      <c r="AK263">
        <f>IF(C263="是","杭州","江西工厂")</f>
        <v/>
      </c>
      <c r="AL263" t="inlineStr">
        <is>
          <t>交易成功</t>
        </is>
      </c>
      <c r="AM263" t="inlineStr">
        <is>
          <t>待匹配</t>
        </is>
      </c>
      <c r="AN263" t="inlineStr">
        <is>
          <t>没有申请退款</t>
        </is>
      </c>
      <c r="AO263" t="inlineStr">
        <is>
          <t>无退款申请</t>
        </is>
      </c>
      <c r="AR263" t="inlineStr">
        <is>
          <t>⚠️ 无商家编码,产品编码待补</t>
        </is>
      </c>
    </row>
    <row r="264">
      <c r="A264" t="inlineStr">
        <is>
          <t>淘宝</t>
        </is>
      </c>
      <c r="B264" t="inlineStr">
        <is>
          <t>5115526957492043236</t>
        </is>
      </c>
      <c r="D264" s="182" t="n">
        <v>46152</v>
      </c>
      <c r="G264" t="inlineStr">
        <is>
          <t>河南省 焦作市 武陟县 龙泉街道************************</t>
        </is>
      </c>
      <c r="I264" t="inlineStr"/>
      <c r="J264" t="inlineStr">
        <is>
          <t>畔色全实木北美黑胡桃木大板桌岩板长方形家用饭桌书桌茶桌餐桌</t>
        </is>
      </c>
      <c r="K264" t="inlineStr">
        <is>
          <t>定制尺寸</t>
        </is>
      </c>
      <c r="M264" t="n">
        <v>1</v>
      </c>
      <c r="O264" t="inlineStr">
        <is>
          <t>圆通速递</t>
        </is>
      </c>
      <c r="P264" t="inlineStr">
        <is>
          <t>YT2546763278546</t>
        </is>
      </c>
      <c r="R264">
        <f>IFERROR(SUMPRODUCT(('2-定价总表'!$A$3:$A$493="PPS"&amp;MID(I264,2,99))*('2-定价总表'!$C$3:$C$493=K264)*('2-定价总表'!$T$3:$T$493))*IF(M264="",1,M264),"")</f>
        <v/>
      </c>
      <c r="AB264">
        <f>SUM(S264:AA264)</f>
        <v/>
      </c>
      <c r="AC264" t="inlineStr">
        <is>
          <t>20.00</t>
        </is>
      </c>
      <c r="AD264">
        <f>AC264*0.006</f>
        <v/>
      </c>
      <c r="AE264">
        <f>AC264*0.02</f>
        <v/>
      </c>
      <c r="AF264">
        <f>AC264-AD264-AE264</f>
        <v/>
      </c>
      <c r="AI264">
        <f>SUM(AG264:AH264)</f>
        <v/>
      </c>
      <c r="AJ264">
        <f>AF264-AB264+AI264</f>
        <v/>
      </c>
      <c r="AK264">
        <f>IF(C264="是","杭州","江西工厂")</f>
        <v/>
      </c>
      <c r="AL264" t="inlineStr">
        <is>
          <t>交易成功</t>
        </is>
      </c>
      <c r="AM264" t="inlineStr">
        <is>
          <t>待匹配</t>
        </is>
      </c>
      <c r="AN264" t="inlineStr">
        <is>
          <t>没有申请退款</t>
        </is>
      </c>
      <c r="AO264" t="inlineStr">
        <is>
          <t>无退款申请</t>
        </is>
      </c>
      <c r="AR264" t="inlineStr">
        <is>
          <t>⚠️ 无商家编码,产品编码待补</t>
        </is>
      </c>
    </row>
    <row r="265">
      <c r="A265" t="inlineStr">
        <is>
          <t>淘宝</t>
        </is>
      </c>
      <c r="B265" t="inlineStr">
        <is>
          <t>5115445704648027841</t>
        </is>
      </c>
      <c r="D265" s="182" t="n">
        <v>46152</v>
      </c>
      <c r="G265" t="inlineStr">
        <is>
          <t>安徽省 合肥市 巢湖市 槐林镇巢**************</t>
        </is>
      </c>
      <c r="I265" t="inlineStr"/>
      <c r="J265" t="inlineStr">
        <is>
          <t>畔色樱桃木实木落地矮柜书柜客厅组合柜电视柜飘窗柜储物置物柜</t>
        </is>
      </c>
      <c r="K265" t="inlineStr">
        <is>
          <t>金属腿底座</t>
        </is>
      </c>
      <c r="M265" t="n">
        <v>1</v>
      </c>
      <c r="O265" t="inlineStr">
        <is>
          <t>圆通速递</t>
        </is>
      </c>
      <c r="P265" t="inlineStr">
        <is>
          <t>YT2546763293758</t>
        </is>
      </c>
      <c r="R265">
        <f>IFERROR(SUMPRODUCT(('2-定价总表'!$A$3:$A$493="PPS"&amp;MID(I265,2,99))*('2-定价总表'!$C$3:$C$493=K265)*('2-定价总表'!$T$3:$T$493))*IF(M265="",1,M265),"")</f>
        <v/>
      </c>
      <c r="AB265">
        <f>SUM(S265:AA265)</f>
        <v/>
      </c>
      <c r="AC265" t="inlineStr">
        <is>
          <t>15.00</t>
        </is>
      </c>
      <c r="AD265">
        <f>AC265*0.006</f>
        <v/>
      </c>
      <c r="AE265">
        <f>AC265*0.02</f>
        <v/>
      </c>
      <c r="AF265">
        <f>AC265-AD265-AE265</f>
        <v/>
      </c>
      <c r="AI265">
        <f>SUM(AG265:AH265)</f>
        <v/>
      </c>
      <c r="AJ265">
        <f>AF265-AB265+AI265</f>
        <v/>
      </c>
      <c r="AK265">
        <f>IF(C265="是","杭州","江西工厂")</f>
        <v/>
      </c>
      <c r="AL265" t="inlineStr">
        <is>
          <t>交易成功</t>
        </is>
      </c>
      <c r="AM265" t="inlineStr">
        <is>
          <t>待匹配</t>
        </is>
      </c>
      <c r="AN265" t="inlineStr">
        <is>
          <t>没有申请退款</t>
        </is>
      </c>
      <c r="AO265" t="inlineStr">
        <is>
          <t>无退款申请</t>
        </is>
      </c>
      <c r="AR265" t="inlineStr">
        <is>
          <t>⚠️ 无商家编码,产品编码待补</t>
        </is>
      </c>
    </row>
    <row r="266">
      <c r="A266" t="inlineStr">
        <is>
          <t>淘宝</t>
        </is>
      </c>
      <c r="B266" t="inlineStr">
        <is>
          <t>5115032319524027841</t>
        </is>
      </c>
      <c r="D266" s="182" t="n">
        <v>46152</v>
      </c>
      <c r="G266" t="inlineStr">
        <is>
          <t>安徽省 合肥市 巢湖市 槐林镇巢**************</t>
        </is>
      </c>
      <c r="I266" t="inlineStr"/>
      <c r="J266" t="inlineStr">
        <is>
          <t>畔色樱桃木实木落地矮柜书柜客厅组合柜电视柜飘窗柜储物置物柜</t>
        </is>
      </c>
      <c r="K266" t="inlineStr">
        <is>
          <t>其它材质定制</t>
        </is>
      </c>
      <c r="M266" t="n">
        <v>1</v>
      </c>
      <c r="O266" t="inlineStr"/>
      <c r="P266" t="inlineStr"/>
      <c r="R266">
        <f>IFERROR(SUMPRODUCT(('2-定价总表'!$A$3:$A$493="PPS"&amp;MID(I266,2,99))*('2-定价总表'!$C$3:$C$493=K266)*('2-定价总表'!$T$3:$T$493))*IF(M266="",1,M266),"")</f>
        <v/>
      </c>
      <c r="AB266">
        <f>SUM(S266:AA266)</f>
        <v/>
      </c>
      <c r="AC266" t="inlineStr">
        <is>
          <t>215.00</t>
        </is>
      </c>
      <c r="AD266">
        <f>AC266*0.006</f>
        <v/>
      </c>
      <c r="AE266">
        <f>AC266*0.02</f>
        <v/>
      </c>
      <c r="AF266">
        <f>AC266-AD266-AE266</f>
        <v/>
      </c>
      <c r="AI266">
        <f>SUM(AG266:AH266)</f>
        <v/>
      </c>
      <c r="AJ266">
        <f>AF266-AB266+AI266</f>
        <v/>
      </c>
      <c r="AK266">
        <f>IF(C266="是","杭州","江西工厂")</f>
        <v/>
      </c>
      <c r="AL266" t="inlineStr">
        <is>
          <t>交易关闭</t>
        </is>
      </c>
      <c r="AM266" t="inlineStr">
        <is>
          <t>待匹配</t>
        </is>
      </c>
      <c r="AN266" t="inlineStr">
        <is>
          <t>退款成功</t>
        </is>
      </c>
      <c r="AO266" t="inlineStr">
        <is>
          <t>215.00</t>
        </is>
      </c>
      <c r="AR266" t="inlineStr">
        <is>
          <t>⚠️ 无商家编码,产品编码待补</t>
        </is>
      </c>
    </row>
    <row r="267">
      <c r="A267" t="inlineStr">
        <is>
          <t>淘宝</t>
        </is>
      </c>
      <c r="B267" t="inlineStr">
        <is>
          <t>5115225638961018937</t>
        </is>
      </c>
      <c r="D267" s="182" t="n">
        <v>46152</v>
      </c>
      <c r="G267" t="inlineStr">
        <is>
          <t>河北省 衡水市 桃城区 中华大街****************</t>
        </is>
      </c>
      <c r="I267" t="inlineStr"/>
      <c r="J267" t="inlineStr">
        <is>
          <t>畔色智能实木电动升降桌北欧家用办公电脑桌樱桃木书桌可升降桌</t>
        </is>
      </c>
      <c r="K267" t="inlineStr">
        <is>
          <t>尺寸定制</t>
        </is>
      </c>
      <c r="M267" t="n">
        <v>1</v>
      </c>
      <c r="O267" t="inlineStr">
        <is>
          <t>圆通速递</t>
        </is>
      </c>
      <c r="P267" t="inlineStr">
        <is>
          <t>YT2541717357618</t>
        </is>
      </c>
      <c r="R267">
        <f>IFERROR(SUMPRODUCT(('2-定价总表'!$A$3:$A$493="PPS"&amp;MID(I267,2,99))*('2-定价总表'!$C$3:$C$493=K267)*('2-定价总表'!$T$3:$T$493))*IF(M267="",1,M267),"")</f>
        <v/>
      </c>
      <c r="AB267">
        <f>SUM(S267:AA267)</f>
        <v/>
      </c>
      <c r="AC267" t="inlineStr">
        <is>
          <t>20.00</t>
        </is>
      </c>
      <c r="AD267">
        <f>AC267*0.006</f>
        <v/>
      </c>
      <c r="AE267">
        <f>AC267*0.02</f>
        <v/>
      </c>
      <c r="AF267">
        <f>AC267-AD267-AE267</f>
        <v/>
      </c>
      <c r="AI267">
        <f>SUM(AG267:AH267)</f>
        <v/>
      </c>
      <c r="AJ267">
        <f>AF267-AB267+AI267</f>
        <v/>
      </c>
      <c r="AK267">
        <f>IF(C267="是","杭州","江西工厂")</f>
        <v/>
      </c>
      <c r="AL267" t="inlineStr">
        <is>
          <t>交易成功</t>
        </is>
      </c>
      <c r="AM267" t="inlineStr">
        <is>
          <t>待匹配</t>
        </is>
      </c>
      <c r="AN267" t="inlineStr">
        <is>
          <t>没有申请退款</t>
        </is>
      </c>
      <c r="AO267" t="inlineStr">
        <is>
          <t>无退款申请</t>
        </is>
      </c>
      <c r="AR267" t="inlineStr">
        <is>
          <t>⚠️ 无商家编码,产品编码待补</t>
        </is>
      </c>
    </row>
    <row r="268">
      <c r="A268" t="inlineStr">
        <is>
          <t>淘宝</t>
        </is>
      </c>
      <c r="B268" t="inlineStr">
        <is>
          <t>5115030627465019249</t>
        </is>
      </c>
      <c r="D268" s="182" t="n">
        <v>46152</v>
      </c>
      <c r="G268" t="inlineStr">
        <is>
          <t>河北省 廊坊市 三河市 康城街道********************</t>
        </is>
      </c>
      <c r="I268" t="inlineStr"/>
      <c r="J268" t="inlineStr">
        <is>
          <t>畔色黑胡桃木全实木超厚加厚桌面餐桌北欧饭桌大长桌工作台大板桌</t>
        </is>
      </c>
      <c r="K268" t="inlineStr">
        <is>
          <t>其他尺寸材质定制</t>
        </is>
      </c>
      <c r="M268" t="n">
        <v>1</v>
      </c>
      <c r="O268" t="inlineStr">
        <is>
          <t>圆通速递</t>
        </is>
      </c>
      <c r="P268" t="inlineStr">
        <is>
          <t>YT2587627181585</t>
        </is>
      </c>
      <c r="R268">
        <f>IFERROR(SUMPRODUCT(('2-定价总表'!$A$3:$A$493="PPS"&amp;MID(I268,2,99))*('2-定价总表'!$C$3:$C$493=K268)*('2-定价总表'!$T$3:$T$493))*IF(M268="",1,M268),"")</f>
        <v/>
      </c>
      <c r="AB268">
        <f>SUM(S268:AA268)</f>
        <v/>
      </c>
      <c r="AC268" t="inlineStr">
        <is>
          <t>20.00</t>
        </is>
      </c>
      <c r="AD268">
        <f>AC268*0.006</f>
        <v/>
      </c>
      <c r="AE268">
        <f>AC268*0.02</f>
        <v/>
      </c>
      <c r="AF268">
        <f>AC268-AD268-AE268</f>
        <v/>
      </c>
      <c r="AI268">
        <f>SUM(AG268:AH268)</f>
        <v/>
      </c>
      <c r="AJ268">
        <f>AF268-AB268+AI268</f>
        <v/>
      </c>
      <c r="AK268">
        <f>IF(C268="是","杭州","江西工厂")</f>
        <v/>
      </c>
      <c r="AL268" t="inlineStr">
        <is>
          <t>交易成功</t>
        </is>
      </c>
      <c r="AM268" t="inlineStr">
        <is>
          <t>待匹配</t>
        </is>
      </c>
      <c r="AN268" t="inlineStr">
        <is>
          <t>没有申请退款</t>
        </is>
      </c>
      <c r="AO268" t="inlineStr">
        <is>
          <t>无退款申请</t>
        </is>
      </c>
      <c r="AR268" t="inlineStr">
        <is>
          <t>⚠️ 无商家编码,产品编码待补</t>
        </is>
      </c>
    </row>
    <row r="269">
      <c r="A269" t="inlineStr">
        <is>
          <t>淘宝</t>
        </is>
      </c>
      <c r="B269" t="inlineStr">
        <is>
          <t>3301409316873070182</t>
        </is>
      </c>
      <c r="D269" s="182" t="n">
        <v>46152</v>
      </c>
      <c r="G269" t="inlineStr">
        <is>
          <t>天津 天津市 河东区 二号桥街*****************</t>
        </is>
      </c>
      <c r="I269" t="inlineStr">
        <is>
          <t>P23250050202</t>
        </is>
      </c>
      <c r="J269" t="inlineStr">
        <is>
          <t>畔色实木岩板餐边柜樱桃木收纳储物柜北欧酒柜置物柜餐桌一体靠墙</t>
        </is>
      </c>
      <c r="K269" t="inlineStr">
        <is>
          <t>定制尺寸</t>
        </is>
      </c>
      <c r="M269" t="n">
        <v>1</v>
      </c>
      <c r="O269" t="inlineStr">
        <is>
          <t>圆通速递</t>
        </is>
      </c>
      <c r="P269" t="inlineStr">
        <is>
          <t>YT2587627187404</t>
        </is>
      </c>
      <c r="R269">
        <f>IFERROR(SUMPRODUCT(('2-定价总表'!$A$3:$A$493="PPS"&amp;MID(I269,2,99))*('2-定价总表'!$C$3:$C$493=K269)*('2-定价总表'!$T$3:$T$493))*IF(M269="",1,M269),"")</f>
        <v/>
      </c>
      <c r="AB269">
        <f>SUM(S269:AA269)</f>
        <v/>
      </c>
      <c r="AC269" t="inlineStr">
        <is>
          <t>25.00</t>
        </is>
      </c>
      <c r="AD269">
        <f>AC269*0.006</f>
        <v/>
      </c>
      <c r="AE269">
        <f>AC269*0.02</f>
        <v/>
      </c>
      <c r="AF269">
        <f>AC269-AD269-AE269</f>
        <v/>
      </c>
      <c r="AI269">
        <f>SUM(AG269:AH269)</f>
        <v/>
      </c>
      <c r="AJ269">
        <f>AF269-AB269+AI269</f>
        <v/>
      </c>
      <c r="AK269">
        <f>IF(C269="是","杭州","江西工厂")</f>
        <v/>
      </c>
      <c r="AL269" t="inlineStr">
        <is>
          <t>交易成功</t>
        </is>
      </c>
      <c r="AM269" t="inlineStr">
        <is>
          <t>待匹配</t>
        </is>
      </c>
      <c r="AN269" t="inlineStr">
        <is>
          <t>没有申请退款</t>
        </is>
      </c>
      <c r="AO269" t="inlineStr">
        <is>
          <t>无退款申请</t>
        </is>
      </c>
      <c r="AR269" t="inlineStr">
        <is>
          <t>✓</t>
        </is>
      </c>
    </row>
    <row r="270">
      <c r="A270" t="inlineStr">
        <is>
          <t>淘宝</t>
        </is>
      </c>
      <c r="B270" t="inlineStr">
        <is>
          <t>5115029259809048316</t>
        </is>
      </c>
      <c r="D270" s="182" t="n">
        <v>46152</v>
      </c>
      <c r="G270" t="inlineStr">
        <is>
          <t>上海 上海市 浦东新区 金桥镇金*********************</t>
        </is>
      </c>
      <c r="I270" t="inlineStr">
        <is>
          <t>P23250050202</t>
        </is>
      </c>
      <c r="J270" t="inlineStr">
        <is>
          <t>畔色实木岩板餐边柜樱桃木收纳储物柜北欧酒柜置物柜餐桌一体靠墙</t>
        </is>
      </c>
      <c r="K270" t="inlineStr">
        <is>
          <t>定制尺寸</t>
        </is>
      </c>
      <c r="M270" t="n">
        <v>1</v>
      </c>
      <c r="O270" t="inlineStr">
        <is>
          <t>商家配送</t>
        </is>
      </c>
      <c r="P270" t="inlineStr">
        <is>
          <t>LP00816639924902</t>
        </is>
      </c>
      <c r="R270">
        <f>IFERROR(SUMPRODUCT(('2-定价总表'!$A$3:$A$493="PPS"&amp;MID(I270,2,99))*('2-定价总表'!$C$3:$C$493=K270)*('2-定价总表'!$T$3:$T$493))*IF(M270="",1,M270),"")</f>
        <v/>
      </c>
      <c r="AB270">
        <f>SUM(S270:AA270)</f>
        <v/>
      </c>
      <c r="AC270" t="inlineStr">
        <is>
          <t>3596.20</t>
        </is>
      </c>
      <c r="AD270">
        <f>AC270*0.006</f>
        <v/>
      </c>
      <c r="AE270">
        <f>AC270*0.02</f>
        <v/>
      </c>
      <c r="AF270">
        <f>AC270-AD270-AE270</f>
        <v/>
      </c>
      <c r="AI270">
        <f>SUM(AG270:AH270)</f>
        <v/>
      </c>
      <c r="AJ270">
        <f>AF270-AB270+AI270</f>
        <v/>
      </c>
      <c r="AK270">
        <f>IF(C270="是","杭州","江西工厂")</f>
        <v/>
      </c>
      <c r="AL270" t="inlineStr">
        <is>
          <t>交易成功</t>
        </is>
      </c>
      <c r="AM270" t="inlineStr">
        <is>
          <t>待匹配</t>
        </is>
      </c>
      <c r="AN270" t="inlineStr">
        <is>
          <t>退款成功</t>
        </is>
      </c>
      <c r="AO270" t="inlineStr">
        <is>
          <t>159.28</t>
        </is>
      </c>
      <c r="AR270" t="inlineStr">
        <is>
          <t>✓</t>
        </is>
      </c>
    </row>
    <row r="271">
      <c r="A271" t="inlineStr">
        <is>
          <t>淘宝</t>
        </is>
      </c>
      <c r="B271" t="inlineStr">
        <is>
          <t>5115223298389128141</t>
        </is>
      </c>
      <c r="D271" s="182" t="n">
        <v>46152</v>
      </c>
      <c r="G271" t="inlineStr">
        <is>
          <t>湖北省 武汉市 蔡甸区 军山街道********************************</t>
        </is>
      </c>
      <c r="I271" t="inlineStr">
        <is>
          <t>P23210020201</t>
        </is>
      </c>
      <c r="J271" t="inlineStr">
        <is>
          <t>畔色 岩板实木餐桌日式简约长方形榉木书桌家用饭桌原木小户型桌</t>
        </is>
      </c>
      <c r="K271" t="inlineStr">
        <is>
          <t>其他尺寸定制咨询</t>
        </is>
      </c>
      <c r="M271" t="n">
        <v>1</v>
      </c>
      <c r="O271" t="inlineStr">
        <is>
          <t>圆通速递</t>
        </is>
      </c>
      <c r="P271" t="inlineStr">
        <is>
          <t>YT2546763292379</t>
        </is>
      </c>
      <c r="R271">
        <f>IFERROR(SUMPRODUCT(('2-定价总表'!$A$3:$A$493="PPS"&amp;MID(I271,2,99))*('2-定价总表'!$C$3:$C$493=K271)*('2-定价总表'!$T$3:$T$493))*IF(M271="",1,M271),"")</f>
        <v/>
      </c>
      <c r="AB271">
        <f>SUM(S271:AA271)</f>
        <v/>
      </c>
      <c r="AC271" t="inlineStr">
        <is>
          <t>20.00</t>
        </is>
      </c>
      <c r="AD271">
        <f>AC271*0.006</f>
        <v/>
      </c>
      <c r="AE271">
        <f>AC271*0.02</f>
        <v/>
      </c>
      <c r="AF271">
        <f>AC271-AD271-AE271</f>
        <v/>
      </c>
      <c r="AI271">
        <f>SUM(AG271:AH271)</f>
        <v/>
      </c>
      <c r="AJ271">
        <f>AF271-AB271+AI271</f>
        <v/>
      </c>
      <c r="AK271">
        <f>IF(C271="是","杭州","江西工厂")</f>
        <v/>
      </c>
      <c r="AL271" t="inlineStr">
        <is>
          <t>交易成功</t>
        </is>
      </c>
      <c r="AM271" t="inlineStr">
        <is>
          <t>待匹配</t>
        </is>
      </c>
      <c r="AN271" t="inlineStr">
        <is>
          <t>没有申请退款</t>
        </is>
      </c>
      <c r="AO271" t="inlineStr">
        <is>
          <t>无退款申请</t>
        </is>
      </c>
      <c r="AR271" t="inlineStr">
        <is>
          <t>✓</t>
        </is>
      </c>
    </row>
    <row r="272">
      <c r="A272" t="inlineStr">
        <is>
          <t>淘宝</t>
        </is>
      </c>
      <c r="B272" t="inlineStr">
        <is>
          <t>3300805526920035386</t>
        </is>
      </c>
      <c r="D272" s="182" t="n">
        <v>46152</v>
      </c>
      <c r="G272" t="inlineStr">
        <is>
          <t>浙江省 湖州市 安吉县 昌硕街道********************</t>
        </is>
      </c>
      <c r="I272" t="inlineStr">
        <is>
          <t>P23250050202</t>
        </is>
      </c>
      <c r="J272" t="inlineStr">
        <is>
          <t>畔色榉木实木餐边柜储物靠墙高柜一体收纳柜厨房客厅茶水柜酒柜</t>
        </is>
      </c>
      <c r="K272" t="inlineStr">
        <is>
          <t>插座配件单拍咨询客服</t>
        </is>
      </c>
      <c r="M272" t="n">
        <v>1</v>
      </c>
      <c r="O272" t="inlineStr">
        <is>
          <t>圆通速递</t>
        </is>
      </c>
      <c r="P272" t="inlineStr">
        <is>
          <t>YT2541717364937</t>
        </is>
      </c>
      <c r="R272">
        <f>IFERROR(SUMPRODUCT(('2-定价总表'!$A$3:$A$493="PPS"&amp;MID(I272,2,99))*('2-定价总表'!$C$3:$C$493=K272)*('2-定价总表'!$T$3:$T$493))*IF(M272="",1,M272),"")</f>
        <v/>
      </c>
      <c r="AB272">
        <f>SUM(S272:AA272)</f>
        <v/>
      </c>
      <c r="AC272" t="inlineStr">
        <is>
          <t>20.00</t>
        </is>
      </c>
      <c r="AD272">
        <f>AC272*0.006</f>
        <v/>
      </c>
      <c r="AE272">
        <f>AC272*0.02</f>
        <v/>
      </c>
      <c r="AF272">
        <f>AC272-AD272-AE272</f>
        <v/>
      </c>
      <c r="AI272">
        <f>SUM(AG272:AH272)</f>
        <v/>
      </c>
      <c r="AJ272">
        <f>AF272-AB272+AI272</f>
        <v/>
      </c>
      <c r="AK272">
        <f>IF(C272="是","杭州","江西工厂")</f>
        <v/>
      </c>
      <c r="AL272" t="inlineStr">
        <is>
          <t>交易成功</t>
        </is>
      </c>
      <c r="AM272" t="inlineStr">
        <is>
          <t>待匹配</t>
        </is>
      </c>
      <c r="AN272" t="inlineStr">
        <is>
          <t>没有申请退款</t>
        </is>
      </c>
      <c r="AO272" t="inlineStr">
        <is>
          <t>无退款申请</t>
        </is>
      </c>
      <c r="AR272" t="inlineStr">
        <is>
          <t>✓</t>
        </is>
      </c>
    </row>
    <row r="273">
      <c r="A273" t="inlineStr">
        <is>
          <t>淘宝</t>
        </is>
      </c>
      <c r="B273" t="inlineStr">
        <is>
          <t>3301252681075048768</t>
        </is>
      </c>
      <c r="D273" s="182" t="n">
        <v>46152</v>
      </c>
      <c r="G273" t="inlineStr">
        <is>
          <t>辽宁省 大连市 甘井子区 辛寨子街**************************</t>
        </is>
      </c>
      <c r="I273" t="inlineStr"/>
      <c r="J273" t="inlineStr">
        <is>
          <t>畔色北欧卧室床头柜实木原木小型收纳柜樱桃木家用超窄极窄床边柜</t>
        </is>
      </c>
      <c r="K273" t="inlineStr">
        <is>
          <t>尺寸微定制</t>
        </is>
      </c>
      <c r="M273" t="n">
        <v>1</v>
      </c>
      <c r="O273" t="inlineStr">
        <is>
          <t>圆通速递</t>
        </is>
      </c>
      <c r="P273" t="inlineStr">
        <is>
          <t>YT2546763287845</t>
        </is>
      </c>
      <c r="R273">
        <f>IFERROR(SUMPRODUCT(('2-定价总表'!$A$3:$A$493="PPS"&amp;MID(I273,2,99))*('2-定价总表'!$C$3:$C$493=K273)*('2-定价总表'!$T$3:$T$493))*IF(M273="",1,M273),"")</f>
        <v/>
      </c>
      <c r="AB273">
        <f>SUM(S273:AA273)</f>
        <v/>
      </c>
      <c r="AC273" t="inlineStr">
        <is>
          <t>104.52</t>
        </is>
      </c>
      <c r="AD273">
        <f>AC273*0.006</f>
        <v/>
      </c>
      <c r="AE273">
        <f>AC273*0.02</f>
        <v/>
      </c>
      <c r="AF273">
        <f>AC273-AD273-AE273</f>
        <v/>
      </c>
      <c r="AI273">
        <f>SUM(AG273:AH273)</f>
        <v/>
      </c>
      <c r="AJ273">
        <f>AF273-AB273+AI273</f>
        <v/>
      </c>
      <c r="AK273">
        <f>IF(C273="是","杭州","江西工厂")</f>
        <v/>
      </c>
      <c r="AL273" t="inlineStr">
        <is>
          <t>交易成功</t>
        </is>
      </c>
      <c r="AM273" t="inlineStr">
        <is>
          <t>待匹配</t>
        </is>
      </c>
      <c r="AN273" t="inlineStr">
        <is>
          <t>没有申请退款</t>
        </is>
      </c>
      <c r="AO273" t="inlineStr">
        <is>
          <t>无退款申请</t>
        </is>
      </c>
      <c r="AR273" t="inlineStr">
        <is>
          <t>⚠️ 无商家编码,产品编码待补</t>
        </is>
      </c>
    </row>
    <row r="274">
      <c r="A274" t="inlineStr">
        <is>
          <t>淘宝</t>
        </is>
      </c>
      <c r="B274" t="inlineStr">
        <is>
          <t>5115421116886003726</t>
        </is>
      </c>
      <c r="D274" s="182" t="n">
        <v>46152</v>
      </c>
      <c r="G274" t="inlineStr">
        <is>
          <t>湖南省 长沙市 望城区 金山桥街*******************************</t>
        </is>
      </c>
      <c r="I274" t="inlineStr"/>
      <c r="J274" t="inlineStr">
        <is>
          <t>畔色全实木原木德国榉木极简床头柜家用卧室床边柜北欧白色收纳柜</t>
        </is>
      </c>
      <c r="K274" t="inlineStr">
        <is>
          <t>榉木床头柜-标准</t>
        </is>
      </c>
      <c r="M274" t="n">
        <v>1</v>
      </c>
      <c r="O274" t="inlineStr">
        <is>
          <t>顺丰速运</t>
        </is>
      </c>
      <c r="P274" t="inlineStr">
        <is>
          <t>SF1464848181891</t>
        </is>
      </c>
      <c r="R274">
        <f>IFERROR(SUMPRODUCT(('2-定价总表'!$A$3:$A$493="PPS"&amp;MID(I274,2,99))*('2-定价总表'!$C$3:$C$493=K274)*('2-定价总表'!$T$3:$T$493))*IF(M274="",1,M274),"")</f>
        <v/>
      </c>
      <c r="AB274">
        <f>SUM(S274:AA274)</f>
        <v/>
      </c>
      <c r="AC274" t="inlineStr">
        <is>
          <t>1054.90</t>
        </is>
      </c>
      <c r="AD274">
        <f>AC274*0.006</f>
        <v/>
      </c>
      <c r="AE274">
        <f>AC274*0.02</f>
        <v/>
      </c>
      <c r="AF274">
        <f>AC274-AD274-AE274</f>
        <v/>
      </c>
      <c r="AI274">
        <f>SUM(AG274:AH274)</f>
        <v/>
      </c>
      <c r="AJ274">
        <f>AF274-AB274+AI274</f>
        <v/>
      </c>
      <c r="AK274">
        <f>IF(C274="是","杭州","江西工厂")</f>
        <v/>
      </c>
      <c r="AL274" t="inlineStr">
        <is>
          <t>交易成功</t>
        </is>
      </c>
      <c r="AM274" t="inlineStr">
        <is>
          <t>待匹配</t>
        </is>
      </c>
      <c r="AN274" t="inlineStr">
        <is>
          <t>没有申请退款</t>
        </is>
      </c>
      <c r="AO274" t="inlineStr">
        <is>
          <t>无退款申请</t>
        </is>
      </c>
      <c r="AR274" t="inlineStr">
        <is>
          <t>⚠️ 无商家编码,产品编码待补</t>
        </is>
      </c>
    </row>
    <row r="275">
      <c r="A275" t="inlineStr">
        <is>
          <t>淘宝</t>
        </is>
      </c>
      <c r="B275" t="inlineStr">
        <is>
          <t>3300778454318013783</t>
        </is>
      </c>
      <c r="D275" s="182" t="n">
        <v>46152</v>
      </c>
      <c r="G275" t="inlineStr">
        <is>
          <t>浙江省 杭州市 萧山区 南阳街道****************************************</t>
        </is>
      </c>
      <c r="I275" t="inlineStr"/>
      <c r="J275" t="inlineStr">
        <is>
          <t>畔色樱桃木实木落地矮柜书柜客厅组合柜电视柜飘窗柜储物置物柜</t>
        </is>
      </c>
      <c r="K275" t="inlineStr">
        <is>
          <t>尺寸微定制</t>
        </is>
      </c>
      <c r="M275" t="n">
        <v>1</v>
      </c>
      <c r="O275" t="inlineStr">
        <is>
          <t>圆通速递</t>
        </is>
      </c>
      <c r="P275" t="inlineStr">
        <is>
          <t>YT2546763293035</t>
        </is>
      </c>
      <c r="R275">
        <f>IFERROR(SUMPRODUCT(('2-定价总表'!$A$3:$A$493="PPS"&amp;MID(I275,2,99))*('2-定价总表'!$C$3:$C$493=K275)*('2-定价总表'!$T$3:$T$493))*IF(M275="",1,M275),"")</f>
        <v/>
      </c>
      <c r="AB275">
        <f>SUM(S275:AA275)</f>
        <v/>
      </c>
      <c r="AC275" t="inlineStr">
        <is>
          <t>105.00</t>
        </is>
      </c>
      <c r="AD275">
        <f>AC275*0.006</f>
        <v/>
      </c>
      <c r="AE275">
        <f>AC275*0.02</f>
        <v/>
      </c>
      <c r="AF275">
        <f>AC275-AD275-AE275</f>
        <v/>
      </c>
      <c r="AI275">
        <f>SUM(AG275:AH275)</f>
        <v/>
      </c>
      <c r="AJ275">
        <f>AF275-AB275+AI275</f>
        <v/>
      </c>
      <c r="AK275">
        <f>IF(C275="是","杭州","江西工厂")</f>
        <v/>
      </c>
      <c r="AL275" t="inlineStr">
        <is>
          <t>交易成功</t>
        </is>
      </c>
      <c r="AM275" t="inlineStr">
        <is>
          <t>待匹配</t>
        </is>
      </c>
      <c r="AN275" t="inlineStr">
        <is>
          <t>没有申请退款</t>
        </is>
      </c>
      <c r="AO275" t="inlineStr">
        <is>
          <t>无退款申请</t>
        </is>
      </c>
      <c r="AR275" t="inlineStr">
        <is>
          <t>⚠️ 无商家编码,产品编码待补</t>
        </is>
      </c>
    </row>
    <row r="276">
      <c r="A276" t="inlineStr">
        <is>
          <t>淘宝</t>
        </is>
      </c>
      <c r="B276" t="inlineStr">
        <is>
          <t>3300709839236096975</t>
        </is>
      </c>
      <c r="D276" s="182" t="n">
        <v>46152</v>
      </c>
      <c r="G276" t="inlineStr">
        <is>
          <t>山东省 济南市 市中区 七贤街道**************************</t>
        </is>
      </c>
      <c r="I276" t="inlineStr"/>
      <c r="J276" t="inlineStr">
        <is>
          <t>畔色双人床实木床家用小户型北欧简约1.8m樱桃木主卧日式双人大床</t>
        </is>
      </c>
      <c r="K276" t="inlineStr">
        <is>
          <t>尺寸微定制</t>
        </is>
      </c>
      <c r="M276" t="n">
        <v>1</v>
      </c>
      <c r="O276" t="inlineStr">
        <is>
          <t>圆通速递</t>
        </is>
      </c>
      <c r="P276" t="inlineStr">
        <is>
          <t>YT2541717363042</t>
        </is>
      </c>
      <c r="R276">
        <f>IFERROR(SUMPRODUCT(('2-定价总表'!$A$3:$A$493="PPS"&amp;MID(I276,2,99))*('2-定价总表'!$C$3:$C$493=K276)*('2-定价总表'!$T$3:$T$493))*IF(M276="",1,M276),"")</f>
        <v/>
      </c>
      <c r="AB276">
        <f>SUM(S276:AA276)</f>
        <v/>
      </c>
      <c r="AC276" t="inlineStr">
        <is>
          <t>101.00</t>
        </is>
      </c>
      <c r="AD276">
        <f>AC276*0.006</f>
        <v/>
      </c>
      <c r="AE276">
        <f>AC276*0.02</f>
        <v/>
      </c>
      <c r="AF276">
        <f>AC276-AD276-AE276</f>
        <v/>
      </c>
      <c r="AI276">
        <f>SUM(AG276:AH276)</f>
        <v/>
      </c>
      <c r="AJ276">
        <f>AF276-AB276+AI276</f>
        <v/>
      </c>
      <c r="AK276">
        <f>IF(C276="是","杭州","江西工厂")</f>
        <v/>
      </c>
      <c r="AL276" t="inlineStr">
        <is>
          <t>交易成功</t>
        </is>
      </c>
      <c r="AM276" t="inlineStr">
        <is>
          <t>待匹配</t>
        </is>
      </c>
      <c r="AN276" t="inlineStr">
        <is>
          <t>没有申请退款</t>
        </is>
      </c>
      <c r="AO276" t="inlineStr">
        <is>
          <t>无退款申请</t>
        </is>
      </c>
      <c r="AR276" t="inlineStr">
        <is>
          <t>⚠️ 无商家编码,产品编码待补</t>
        </is>
      </c>
    </row>
    <row r="277">
      <c r="A277" t="inlineStr">
        <is>
          <t>淘宝</t>
        </is>
      </c>
      <c r="B277" t="inlineStr">
        <is>
          <t>5115444661767092300</t>
        </is>
      </c>
      <c r="D277" s="182" t="n">
        <v>46152</v>
      </c>
      <c r="G277" t="inlineStr">
        <is>
          <t>上海 上海市 虹口区 嘉兴路街************************</t>
        </is>
      </c>
      <c r="I277" t="inlineStr"/>
      <c r="J277" t="inlineStr">
        <is>
          <t>畔色悬浮床全实木床北美黑胡桃木1.8米1.5米原木侘寂双人主卧大床</t>
        </is>
      </c>
      <c r="K277" t="inlineStr">
        <is>
          <t>尺寸微定制</t>
        </is>
      </c>
      <c r="M277" t="n">
        <v>1</v>
      </c>
      <c r="O277" t="inlineStr">
        <is>
          <t>圆通速递</t>
        </is>
      </c>
      <c r="P277" t="inlineStr">
        <is>
          <t>YT2546763286734</t>
        </is>
      </c>
      <c r="R277">
        <f>IFERROR(SUMPRODUCT(('2-定价总表'!$A$3:$A$493="PPS"&amp;MID(I277,2,99))*('2-定价总表'!$C$3:$C$493=K277)*('2-定价总表'!$T$3:$T$493))*IF(M277="",1,M277),"")</f>
        <v/>
      </c>
      <c r="AB277">
        <f>SUM(S277:AA277)</f>
        <v/>
      </c>
      <c r="AC277" t="inlineStr">
        <is>
          <t>103.00</t>
        </is>
      </c>
      <c r="AD277">
        <f>AC277*0.006</f>
        <v/>
      </c>
      <c r="AE277">
        <f>AC277*0.02</f>
        <v/>
      </c>
      <c r="AF277">
        <f>AC277-AD277-AE277</f>
        <v/>
      </c>
      <c r="AI277">
        <f>SUM(AG277:AH277)</f>
        <v/>
      </c>
      <c r="AJ277">
        <f>AF277-AB277+AI277</f>
        <v/>
      </c>
      <c r="AK277">
        <f>IF(C277="是","杭州","江西工厂")</f>
        <v/>
      </c>
      <c r="AL277" t="inlineStr">
        <is>
          <t>交易成功</t>
        </is>
      </c>
      <c r="AM277" t="inlineStr">
        <is>
          <t>待匹配</t>
        </is>
      </c>
      <c r="AN277" t="inlineStr">
        <is>
          <t>没有申请退款</t>
        </is>
      </c>
      <c r="AO277" t="inlineStr">
        <is>
          <t>无退款申请</t>
        </is>
      </c>
      <c r="AR277" t="inlineStr">
        <is>
          <t>⚠️ 无商家编码,产品编码待补</t>
        </is>
      </c>
    </row>
    <row r="278">
      <c r="A278" t="inlineStr">
        <is>
          <t>淘宝</t>
        </is>
      </c>
      <c r="B278" t="inlineStr">
        <is>
          <t>5115466225418037926</t>
        </is>
      </c>
      <c r="D278" s="182" t="n">
        <v>46152</v>
      </c>
      <c r="G278" t="inlineStr"/>
      <c r="I278" t="inlineStr"/>
      <c r="J278" t="inlineStr">
        <is>
          <t>畔色悬浮床全实木床北美黑胡桃木1.8米1.5米原木侘寂双人主卧大床</t>
        </is>
      </c>
      <c r="K278" t="inlineStr">
        <is>
          <t>尺寸微定制</t>
        </is>
      </c>
      <c r="M278" t="n">
        <v>1</v>
      </c>
      <c r="O278" t="inlineStr"/>
      <c r="P278" t="inlineStr"/>
      <c r="R278">
        <f>IFERROR(SUMPRODUCT(('2-定价总表'!$A$3:$A$493="PPS"&amp;MID(I278,2,99))*('2-定价总表'!$C$3:$C$493=K278)*('2-定价总表'!$T$3:$T$493))*IF(M278="",1,M278),"")</f>
        <v/>
      </c>
      <c r="AB278">
        <f>SUM(S278:AA278)</f>
        <v/>
      </c>
      <c r="AC278" t="inlineStr"/>
      <c r="AD278">
        <f>AC278*0.006</f>
        <v/>
      </c>
      <c r="AE278">
        <f>AC278*0.02</f>
        <v/>
      </c>
      <c r="AF278">
        <f>AC278-AD278-AE278</f>
        <v/>
      </c>
      <c r="AI278">
        <f>SUM(AG278:AH278)</f>
        <v/>
      </c>
      <c r="AJ278">
        <f>AF278-AB278+AI278</f>
        <v/>
      </c>
      <c r="AK278">
        <f>IF(C278="是","杭州","江西工厂")</f>
        <v/>
      </c>
      <c r="AL278" t="inlineStr">
        <is>
          <t>交易关闭</t>
        </is>
      </c>
      <c r="AM278" t="inlineStr">
        <is>
          <t>待匹配</t>
        </is>
      </c>
      <c r="AN278" t="inlineStr">
        <is>
          <t>没有申请退款</t>
        </is>
      </c>
      <c r="AO278" t="inlineStr">
        <is>
          <t>无退款申请</t>
        </is>
      </c>
      <c r="AR278" t="inlineStr">
        <is>
          <t>⚠️ 无商家编码,产品编码待补</t>
        </is>
      </c>
    </row>
    <row r="279">
      <c r="A279" t="inlineStr">
        <is>
          <t>淘宝</t>
        </is>
      </c>
      <c r="B279" t="inlineStr">
        <is>
          <t>3301141873121005096</t>
        </is>
      </c>
      <c r="D279" s="182" t="n">
        <v>46151</v>
      </c>
      <c r="G279" t="inlineStr">
        <is>
          <t>福建省 莆田市 城厢区 凤凰山街*******************</t>
        </is>
      </c>
      <c r="I279" t="inlineStr"/>
      <c r="J279" t="inlineStr">
        <is>
          <t>畔色樱桃木靠墙一体实木岩板餐厅收纳咖啡柜小户型小柜窄柜餐边柜</t>
        </is>
      </c>
      <c r="K279" t="inlineStr">
        <is>
          <t>尺寸微定制</t>
        </is>
      </c>
      <c r="M279" t="n">
        <v>1</v>
      </c>
      <c r="O279" t="inlineStr">
        <is>
          <t>圆通速递</t>
        </is>
      </c>
      <c r="P279" t="inlineStr">
        <is>
          <t>YT2541650381921</t>
        </is>
      </c>
      <c r="R279">
        <f>IFERROR(SUMPRODUCT(('2-定价总表'!$A$3:$A$493="PPS"&amp;MID(I279,2,99))*('2-定价总表'!$C$3:$C$493=K279)*('2-定价总表'!$T$3:$T$493))*IF(M279="",1,M279),"")</f>
        <v/>
      </c>
      <c r="AB279">
        <f>SUM(S279:AA279)</f>
        <v/>
      </c>
      <c r="AC279" t="inlineStr">
        <is>
          <t>105.00</t>
        </is>
      </c>
      <c r="AD279">
        <f>AC279*0.006</f>
        <v/>
      </c>
      <c r="AE279">
        <f>AC279*0.02</f>
        <v/>
      </c>
      <c r="AF279">
        <f>AC279-AD279-AE279</f>
        <v/>
      </c>
      <c r="AI279">
        <f>SUM(AG279:AH279)</f>
        <v/>
      </c>
      <c r="AJ279">
        <f>AF279-AB279+AI279</f>
        <v/>
      </c>
      <c r="AK279">
        <f>IF(C279="是","杭州","江西工厂")</f>
        <v/>
      </c>
      <c r="AL279" t="inlineStr">
        <is>
          <t>交易成功</t>
        </is>
      </c>
      <c r="AM279" t="inlineStr">
        <is>
          <t>待匹配</t>
        </is>
      </c>
      <c r="AN279" t="inlineStr">
        <is>
          <t>没有申请退款</t>
        </is>
      </c>
      <c r="AO279" t="inlineStr">
        <is>
          <t>无退款申请</t>
        </is>
      </c>
      <c r="AR279" t="inlineStr">
        <is>
          <t>⚠️ 无商家编码,产品编码待补</t>
        </is>
      </c>
    </row>
    <row r="280">
      <c r="A280" t="inlineStr">
        <is>
          <t>淘宝</t>
        </is>
      </c>
      <c r="B280" t="inlineStr">
        <is>
          <t>3300690578444005096</t>
        </is>
      </c>
      <c r="D280" s="182" t="n">
        <v>46151</v>
      </c>
      <c r="G280" t="inlineStr"/>
      <c r="I280" t="inlineStr"/>
      <c r="J280" t="inlineStr">
        <is>
          <t>畔色樱桃木靠墙一体实木岩板餐厅收纳咖啡柜小户型小柜窄柜餐边柜</t>
        </is>
      </c>
      <c r="K280" t="inlineStr">
        <is>
          <t>其他定制</t>
        </is>
      </c>
      <c r="M280" t="n">
        <v>1</v>
      </c>
      <c r="O280" t="inlineStr"/>
      <c r="P280" t="inlineStr"/>
      <c r="R280">
        <f>IFERROR(SUMPRODUCT(('2-定价总表'!$A$3:$A$493="PPS"&amp;MID(I280,2,99))*('2-定价总表'!$C$3:$C$493=K280)*('2-定价总表'!$T$3:$T$493))*IF(M280="",1,M280),"")</f>
        <v/>
      </c>
      <c r="AB280">
        <f>SUM(S280:AA280)</f>
        <v/>
      </c>
      <c r="AC280" t="inlineStr"/>
      <c r="AD280">
        <f>AC280*0.006</f>
        <v/>
      </c>
      <c r="AE280">
        <f>AC280*0.02</f>
        <v/>
      </c>
      <c r="AF280">
        <f>AC280-AD280-AE280</f>
        <v/>
      </c>
      <c r="AI280">
        <f>SUM(AG280:AH280)</f>
        <v/>
      </c>
      <c r="AJ280">
        <f>AF280-AB280+AI280</f>
        <v/>
      </c>
      <c r="AK280">
        <f>IF(C280="是","杭州","江西工厂")</f>
        <v/>
      </c>
      <c r="AL280" t="inlineStr">
        <is>
          <t>交易关闭</t>
        </is>
      </c>
      <c r="AM280" t="inlineStr">
        <is>
          <t>待匹配</t>
        </is>
      </c>
      <c r="AN280" t="inlineStr">
        <is>
          <t>没有申请退款</t>
        </is>
      </c>
      <c r="AO280" t="inlineStr">
        <is>
          <t>无退款申请</t>
        </is>
      </c>
      <c r="AR280" t="inlineStr">
        <is>
          <t>⚠️ 无商家编码,产品编码待补</t>
        </is>
      </c>
    </row>
    <row r="281">
      <c r="A281" t="inlineStr">
        <is>
          <t>淘宝</t>
        </is>
      </c>
      <c r="B281" t="inlineStr">
        <is>
          <t>3301279212716050288</t>
        </is>
      </c>
      <c r="D281" s="182" t="n">
        <v>46151</v>
      </c>
      <c r="G281" t="inlineStr"/>
      <c r="I281" t="inlineStr"/>
      <c r="J281" t="inlineStr">
        <is>
          <t>畔色樱桃木靠墙一体实木岩板餐厅收纳咖啡柜小户型小柜窄柜餐边柜</t>
        </is>
      </c>
      <c r="K281" t="inlineStr">
        <is>
          <t>尺寸微定制</t>
        </is>
      </c>
      <c r="M281" t="n">
        <v>1</v>
      </c>
      <c r="O281" t="inlineStr"/>
      <c r="P281" t="inlineStr"/>
      <c r="R281">
        <f>IFERROR(SUMPRODUCT(('2-定价总表'!$A$3:$A$493="PPS"&amp;MID(I281,2,99))*('2-定价总表'!$C$3:$C$493=K281)*('2-定价总表'!$T$3:$T$493))*IF(M281="",1,M281),"")</f>
        <v/>
      </c>
      <c r="AB281">
        <f>SUM(S281:AA281)</f>
        <v/>
      </c>
      <c r="AC281" t="inlineStr"/>
      <c r="AD281">
        <f>AC281*0.006</f>
        <v/>
      </c>
      <c r="AE281">
        <f>AC281*0.02</f>
        <v/>
      </c>
      <c r="AF281">
        <f>AC281-AD281-AE281</f>
        <v/>
      </c>
      <c r="AI281">
        <f>SUM(AG281:AH281)</f>
        <v/>
      </c>
      <c r="AJ281">
        <f>AF281-AB281+AI281</f>
        <v/>
      </c>
      <c r="AK281">
        <f>IF(C281="是","杭州","江西工厂")</f>
        <v/>
      </c>
      <c r="AL281" t="inlineStr">
        <is>
          <t>交易关闭</t>
        </is>
      </c>
      <c r="AM281" t="inlineStr">
        <is>
          <t>待匹配</t>
        </is>
      </c>
      <c r="AN281" t="inlineStr">
        <is>
          <t>没有申请退款</t>
        </is>
      </c>
      <c r="AO281" t="inlineStr">
        <is>
          <t>无退款申请</t>
        </is>
      </c>
      <c r="AR281" t="inlineStr">
        <is>
          <t>⚠️ 无商家编码,产品编码待补</t>
        </is>
      </c>
    </row>
    <row r="282">
      <c r="A282" t="inlineStr">
        <is>
          <t>淘宝</t>
        </is>
      </c>
      <c r="B282" t="inlineStr">
        <is>
          <t>5114927199553003103</t>
        </is>
      </c>
      <c r="D282" s="182" t="n">
        <v>46151</v>
      </c>
      <c r="G282" t="inlineStr">
        <is>
          <t>山东省 潍坊市 奎文区 清池街道***********************</t>
        </is>
      </c>
      <c r="I282" t="inlineStr"/>
      <c r="J282" t="inlineStr">
        <is>
          <t>畔色全实木北美黑胡桃木大板桌岩板长方形家用饭桌书桌茶桌餐桌</t>
        </is>
      </c>
      <c r="K282" t="inlineStr">
        <is>
          <t>尺寸微定制</t>
        </is>
      </c>
      <c r="M282" t="n">
        <v>1</v>
      </c>
      <c r="O282" t="inlineStr">
        <is>
          <t>圆通速递</t>
        </is>
      </c>
      <c r="P282" t="inlineStr">
        <is>
          <t>YT2587560772897</t>
        </is>
      </c>
      <c r="R282">
        <f>IFERROR(SUMPRODUCT(('2-定价总表'!$A$3:$A$493="PPS"&amp;MID(I282,2,99))*('2-定价总表'!$C$3:$C$493=K282)*('2-定价总表'!$T$3:$T$493))*IF(M282="",1,M282),"")</f>
        <v/>
      </c>
      <c r="AB282">
        <f>SUM(S282:AA282)</f>
        <v/>
      </c>
      <c r="AC282" t="inlineStr">
        <is>
          <t>130.00</t>
        </is>
      </c>
      <c r="AD282">
        <f>AC282*0.006</f>
        <v/>
      </c>
      <c r="AE282">
        <f>AC282*0.02</f>
        <v/>
      </c>
      <c r="AF282">
        <f>AC282-AD282-AE282</f>
        <v/>
      </c>
      <c r="AI282">
        <f>SUM(AG282:AH282)</f>
        <v/>
      </c>
      <c r="AJ282">
        <f>AF282-AB282+AI282</f>
        <v/>
      </c>
      <c r="AK282">
        <f>IF(C282="是","杭州","江西工厂")</f>
        <v/>
      </c>
      <c r="AL282" t="inlineStr">
        <is>
          <t>交易成功</t>
        </is>
      </c>
      <c r="AM282" t="inlineStr">
        <is>
          <t>待匹配</t>
        </is>
      </c>
      <c r="AN282" t="inlineStr">
        <is>
          <t>没有申请退款</t>
        </is>
      </c>
      <c r="AO282" t="inlineStr">
        <is>
          <t>无退款申请</t>
        </is>
      </c>
      <c r="AR282" t="inlineStr">
        <is>
          <t>⚠️ 无商家编码,产品编码待补</t>
        </is>
      </c>
    </row>
    <row r="283">
      <c r="A283" t="inlineStr">
        <is>
          <t>淘宝</t>
        </is>
      </c>
      <c r="B283" t="inlineStr">
        <is>
          <t>3300671174363028187</t>
        </is>
      </c>
      <c r="D283" s="182" t="n">
        <v>46151</v>
      </c>
      <c r="G283" t="inlineStr">
        <is>
          <t>广东省 广州市 黄埔区 联和街道***************************</t>
        </is>
      </c>
      <c r="I283" t="inlineStr"/>
      <c r="J283" t="inlineStr">
        <is>
          <t>畔色樱桃木实木落地矮柜书柜客厅组合柜电视柜飘窗柜储物置物柜</t>
        </is>
      </c>
      <c r="K283" t="inlineStr">
        <is>
          <t>尺寸微定制</t>
        </is>
      </c>
      <c r="M283" t="n">
        <v>1</v>
      </c>
      <c r="O283" t="inlineStr"/>
      <c r="P283" t="inlineStr"/>
      <c r="R283">
        <f>IFERROR(SUMPRODUCT(('2-定价总表'!$A$3:$A$493="PPS"&amp;MID(I283,2,99))*('2-定价总表'!$C$3:$C$493=K283)*('2-定价总表'!$T$3:$T$493))*IF(M283="",1,M283),"")</f>
        <v/>
      </c>
      <c r="AB283">
        <f>SUM(S283:AA283)</f>
        <v/>
      </c>
      <c r="AC283" t="inlineStr">
        <is>
          <t>105.00</t>
        </is>
      </c>
      <c r="AD283">
        <f>AC283*0.006</f>
        <v/>
      </c>
      <c r="AE283">
        <f>AC283*0.02</f>
        <v/>
      </c>
      <c r="AF283">
        <f>AC283-AD283-AE283</f>
        <v/>
      </c>
      <c r="AI283">
        <f>SUM(AG283:AH283)</f>
        <v/>
      </c>
      <c r="AJ283">
        <f>AF283-AB283+AI283</f>
        <v/>
      </c>
      <c r="AK283">
        <f>IF(C283="是","杭州","江西工厂")</f>
        <v/>
      </c>
      <c r="AL283" t="inlineStr">
        <is>
          <t>交易关闭</t>
        </is>
      </c>
      <c r="AM283" t="inlineStr">
        <is>
          <t>待匹配</t>
        </is>
      </c>
      <c r="AN283" t="inlineStr">
        <is>
          <t>退款成功</t>
        </is>
      </c>
      <c r="AO283" t="inlineStr">
        <is>
          <t>105.00</t>
        </is>
      </c>
      <c r="AR283" t="inlineStr">
        <is>
          <t>⚠️ 无商家编码,产品编码待补</t>
        </is>
      </c>
    </row>
    <row r="284">
      <c r="A284" t="inlineStr">
        <is>
          <t>淘宝</t>
        </is>
      </c>
      <c r="B284" t="inlineStr">
        <is>
          <t>3300663074248103951</t>
        </is>
      </c>
      <c r="D284" s="182" t="n">
        <v>46151</v>
      </c>
      <c r="G284" t="inlineStr">
        <is>
          <t>河北省 石家庄市 晋州市 晋州镇富*****************</t>
        </is>
      </c>
      <c r="I284" t="inlineStr">
        <is>
          <t>P23250050202</t>
        </is>
      </c>
      <c r="J284" t="inlineStr">
        <is>
          <t>畔色榉木实木餐边柜储物靠墙高柜一体收纳柜厨房客厅茶水柜酒柜</t>
        </is>
      </c>
      <c r="K284" t="inlineStr">
        <is>
          <t>插座配件单拍咨询客服</t>
        </is>
      </c>
      <c r="M284" t="n">
        <v>1</v>
      </c>
      <c r="O284" t="inlineStr">
        <is>
          <t>圆通速递</t>
        </is>
      </c>
      <c r="P284" t="inlineStr">
        <is>
          <t>YT2546696757053</t>
        </is>
      </c>
      <c r="R284">
        <f>IFERROR(SUMPRODUCT(('2-定价总表'!$A$3:$A$493="PPS"&amp;MID(I284,2,99))*('2-定价总表'!$C$3:$C$493=K284)*('2-定价总表'!$T$3:$T$493))*IF(M284="",1,M284),"")</f>
        <v/>
      </c>
      <c r="AB284">
        <f>SUM(S284:AA284)</f>
        <v/>
      </c>
      <c r="AC284" t="inlineStr">
        <is>
          <t>352.56</t>
        </is>
      </c>
      <c r="AD284">
        <f>AC284*0.006</f>
        <v/>
      </c>
      <c r="AE284">
        <f>AC284*0.02</f>
        <v/>
      </c>
      <c r="AF284">
        <f>AC284-AD284-AE284</f>
        <v/>
      </c>
      <c r="AI284">
        <f>SUM(AG284:AH284)</f>
        <v/>
      </c>
      <c r="AJ284">
        <f>AF284-AB284+AI284</f>
        <v/>
      </c>
      <c r="AK284">
        <f>IF(C284="是","杭州","江西工厂")</f>
        <v/>
      </c>
      <c r="AL284" t="inlineStr">
        <is>
          <t>交易成功</t>
        </is>
      </c>
      <c r="AM284" t="inlineStr">
        <is>
          <t>待匹配</t>
        </is>
      </c>
      <c r="AN284" t="inlineStr">
        <is>
          <t>没有申请退款</t>
        </is>
      </c>
      <c r="AO284" t="inlineStr">
        <is>
          <t>无退款申请</t>
        </is>
      </c>
      <c r="AR284" t="inlineStr">
        <is>
          <t>✓</t>
        </is>
      </c>
    </row>
    <row r="285">
      <c r="A285" t="inlineStr">
        <is>
          <t>淘宝</t>
        </is>
      </c>
      <c r="B285" t="inlineStr">
        <is>
          <t>5115280392332056700</t>
        </is>
      </c>
      <c r="D285" s="182" t="n">
        <v>46151</v>
      </c>
      <c r="G285" t="inlineStr">
        <is>
          <t>福建省 厦门市 湖里区 江头街道*******************</t>
        </is>
      </c>
      <c r="I285" t="inlineStr">
        <is>
          <t>P23250050202</t>
        </is>
      </c>
      <c r="J285" t="inlineStr">
        <is>
          <t>畔色实木岩板餐边柜樱桃木收纳储物柜北欧酒柜置物柜餐桌一体靠墙</t>
        </is>
      </c>
      <c r="K285" t="inlineStr">
        <is>
          <t>尺寸微定制</t>
        </is>
      </c>
      <c r="M285" t="n">
        <v>1</v>
      </c>
      <c r="O285" t="inlineStr"/>
      <c r="P285" t="inlineStr"/>
      <c r="R285">
        <f>IFERROR(SUMPRODUCT(('2-定价总表'!$A$3:$A$493="PPS"&amp;MID(I285,2,99))*('2-定价总表'!$C$3:$C$493=K285)*('2-定价总表'!$T$3:$T$493))*IF(M285="",1,M285),"")</f>
        <v/>
      </c>
      <c r="AB285">
        <f>SUM(S285:AA285)</f>
        <v/>
      </c>
      <c r="AC285" t="inlineStr">
        <is>
          <t>102.00</t>
        </is>
      </c>
      <c r="AD285">
        <f>AC285*0.006</f>
        <v/>
      </c>
      <c r="AE285">
        <f>AC285*0.02</f>
        <v/>
      </c>
      <c r="AF285">
        <f>AC285-AD285-AE285</f>
        <v/>
      </c>
      <c r="AI285">
        <f>SUM(AG285:AH285)</f>
        <v/>
      </c>
      <c r="AJ285">
        <f>AF285-AB285+AI285</f>
        <v/>
      </c>
      <c r="AK285">
        <f>IF(C285="是","杭州","江西工厂")</f>
        <v/>
      </c>
      <c r="AL285" t="inlineStr">
        <is>
          <t>交易关闭</t>
        </is>
      </c>
      <c r="AM285" t="inlineStr">
        <is>
          <t>待匹配</t>
        </is>
      </c>
      <c r="AN285" t="inlineStr">
        <is>
          <t>退款成功</t>
        </is>
      </c>
      <c r="AO285" t="inlineStr">
        <is>
          <t>102.00</t>
        </is>
      </c>
      <c r="AR285" t="inlineStr">
        <is>
          <t>✓</t>
        </is>
      </c>
    </row>
    <row r="286">
      <c r="A286" t="inlineStr">
        <is>
          <t>淘宝</t>
        </is>
      </c>
      <c r="B286" t="inlineStr">
        <is>
          <t>5115360061249047518</t>
        </is>
      </c>
      <c r="D286" s="182" t="n">
        <v>46151</v>
      </c>
      <c r="G286" t="inlineStr"/>
      <c r="I286" t="inlineStr">
        <is>
          <t>P23250050202</t>
        </is>
      </c>
      <c r="J286" t="inlineStr">
        <is>
          <t>畔色实木岩板餐边柜樱桃木收纳储物柜北欧酒柜置物柜餐桌一体靠墙</t>
        </is>
      </c>
      <c r="K286" t="inlineStr">
        <is>
          <t>尺寸微定制</t>
        </is>
      </c>
      <c r="M286" t="n">
        <v>1</v>
      </c>
      <c r="O286" t="inlineStr"/>
      <c r="P286" t="inlineStr"/>
      <c r="R286">
        <f>IFERROR(SUMPRODUCT(('2-定价总表'!$A$3:$A$493="PPS"&amp;MID(I286,2,99))*('2-定价总表'!$C$3:$C$493=K286)*('2-定价总表'!$T$3:$T$493))*IF(M286="",1,M286),"")</f>
        <v/>
      </c>
      <c r="AB286">
        <f>SUM(S286:AA286)</f>
        <v/>
      </c>
      <c r="AC286" t="inlineStr"/>
      <c r="AD286">
        <f>AC286*0.006</f>
        <v/>
      </c>
      <c r="AE286">
        <f>AC286*0.02</f>
        <v/>
      </c>
      <c r="AF286">
        <f>AC286-AD286-AE286</f>
        <v/>
      </c>
      <c r="AI286">
        <f>SUM(AG286:AH286)</f>
        <v/>
      </c>
      <c r="AJ286">
        <f>AF286-AB286+AI286</f>
        <v/>
      </c>
      <c r="AK286">
        <f>IF(C286="是","杭州","江西工厂")</f>
        <v/>
      </c>
      <c r="AL286" t="inlineStr">
        <is>
          <t>交易关闭</t>
        </is>
      </c>
      <c r="AM286" t="inlineStr">
        <is>
          <t>待匹配</t>
        </is>
      </c>
      <c r="AN286" t="inlineStr">
        <is>
          <t>没有申请退款</t>
        </is>
      </c>
      <c r="AO286" t="inlineStr">
        <is>
          <t>无退款申请</t>
        </is>
      </c>
      <c r="AR286" t="inlineStr">
        <is>
          <t>✓</t>
        </is>
      </c>
    </row>
    <row r="287">
      <c r="A287" t="inlineStr">
        <is>
          <t>淘宝</t>
        </is>
      </c>
      <c r="B287" t="inlineStr">
        <is>
          <t>3300627146738011284</t>
        </is>
      </c>
      <c r="D287" s="182" t="n">
        <v>46151</v>
      </c>
      <c r="G287" t="inlineStr">
        <is>
          <t>浙江省 杭州市 拱墅区 大关街道******************</t>
        </is>
      </c>
      <c r="I287" t="inlineStr"/>
      <c r="J287" t="inlineStr">
        <is>
          <t>畔色北欧卧室床头柜实木原木小型收纳柜樱桃木家用超窄极窄床边柜</t>
        </is>
      </c>
      <c r="K287" t="inlineStr">
        <is>
          <t>尺寸微定制</t>
        </is>
      </c>
      <c r="M287" t="n">
        <v>1</v>
      </c>
      <c r="O287" t="inlineStr"/>
      <c r="P287" t="inlineStr"/>
      <c r="R287">
        <f>IFERROR(SUMPRODUCT(('2-定价总表'!$A$3:$A$493="PPS"&amp;MID(I287,2,99))*('2-定价总表'!$C$3:$C$493=K287)*('2-定价总表'!$T$3:$T$493))*IF(M287="",1,M287),"")</f>
        <v/>
      </c>
      <c r="AB287">
        <f>SUM(S287:AA287)</f>
        <v/>
      </c>
      <c r="AC287" t="inlineStr">
        <is>
          <t>104.52</t>
        </is>
      </c>
      <c r="AD287">
        <f>AC287*0.006</f>
        <v/>
      </c>
      <c r="AE287">
        <f>AC287*0.02</f>
        <v/>
      </c>
      <c r="AF287">
        <f>AC287-AD287-AE287</f>
        <v/>
      </c>
      <c r="AI287">
        <f>SUM(AG287:AH287)</f>
        <v/>
      </c>
      <c r="AJ287">
        <f>AF287-AB287+AI287</f>
        <v/>
      </c>
      <c r="AK287">
        <f>IF(C287="是","杭州","江西工厂")</f>
        <v/>
      </c>
      <c r="AL287" t="inlineStr">
        <is>
          <t>交易关闭</t>
        </is>
      </c>
      <c r="AM287" t="inlineStr">
        <is>
          <t>待匹配</t>
        </is>
      </c>
      <c r="AN287" t="inlineStr">
        <is>
          <t>退款成功</t>
        </is>
      </c>
      <c r="AO287" t="inlineStr">
        <is>
          <t>104.52</t>
        </is>
      </c>
      <c r="AR287" t="inlineStr">
        <is>
          <t>⚠️ 无商家编码,产品编码待补</t>
        </is>
      </c>
    </row>
    <row r="288">
      <c r="A288" t="inlineStr">
        <is>
          <t>淘宝</t>
        </is>
      </c>
      <c r="B288" t="inlineStr">
        <is>
          <t>5115065294054001933</t>
        </is>
      </c>
      <c r="D288" s="182" t="n">
        <v>46151</v>
      </c>
      <c r="G288" t="inlineStr">
        <is>
          <t>重庆 重庆市 南岸区 铜元局街**************************</t>
        </is>
      </c>
      <c r="I288" t="inlineStr">
        <is>
          <t>P23210020201</t>
        </is>
      </c>
      <c r="J288" t="inlineStr">
        <is>
          <t>畔色 岩板实木餐桌日式简约长方形榉木书桌家用饭桌原木小户型桌</t>
        </is>
      </c>
      <c r="K288" t="inlineStr">
        <is>
          <t>砂白色1.8米岩板餐桌</t>
        </is>
      </c>
      <c r="M288" t="n">
        <v>1</v>
      </c>
      <c r="O288" t="inlineStr">
        <is>
          <t>德邦快递</t>
        </is>
      </c>
      <c r="P288" t="inlineStr">
        <is>
          <t>DPK212351452044</t>
        </is>
      </c>
      <c r="R288">
        <f>IFERROR(SUMPRODUCT(('2-定价总表'!$A$3:$A$493="PPS"&amp;MID(I288,2,99))*('2-定价总表'!$C$3:$C$493=K288)*('2-定价总表'!$T$3:$T$493))*IF(M288="",1,M288),"")</f>
        <v/>
      </c>
      <c r="AB288">
        <f>SUM(S288:AA288)</f>
        <v/>
      </c>
      <c r="AC288" t="inlineStr">
        <is>
          <t>2837.75</t>
        </is>
      </c>
      <c r="AD288">
        <f>AC288*0.006</f>
        <v/>
      </c>
      <c r="AE288">
        <f>AC288*0.02</f>
        <v/>
      </c>
      <c r="AF288">
        <f>AC288-AD288-AE288</f>
        <v/>
      </c>
      <c r="AI288">
        <f>SUM(AG288:AH288)</f>
        <v/>
      </c>
      <c r="AJ288">
        <f>AF288-AB288+AI288</f>
        <v/>
      </c>
      <c r="AK288">
        <f>IF(C288="是","杭州","江西工厂")</f>
        <v/>
      </c>
      <c r="AL288" t="inlineStr">
        <is>
          <t>交易成功</t>
        </is>
      </c>
      <c r="AM288" t="inlineStr">
        <is>
          <t>待匹配</t>
        </is>
      </c>
      <c r="AN288" t="inlineStr">
        <is>
          <t>没有申请退款</t>
        </is>
      </c>
      <c r="AO288" t="inlineStr">
        <is>
          <t>无退款申请</t>
        </is>
      </c>
      <c r="AR288" t="inlineStr">
        <is>
          <t>✓</t>
        </is>
      </c>
    </row>
    <row r="289">
      <c r="A289" t="inlineStr">
        <is>
          <t>淘宝</t>
        </is>
      </c>
      <c r="B289" t="inlineStr">
        <is>
          <t>5115052910177142011</t>
        </is>
      </c>
      <c r="D289" s="182" t="n">
        <v>46151</v>
      </c>
      <c r="G289" t="inlineStr">
        <is>
          <t>山东省 济南市 槐荫区 吴家堡街*******************</t>
        </is>
      </c>
      <c r="I289" t="inlineStr"/>
      <c r="J289" t="inlineStr">
        <is>
          <t>畔色北欧风北美黑胡桃全实木中古风布艺软包床主卧齐边双人大床</t>
        </is>
      </c>
      <c r="K289" t="inlineStr">
        <is>
          <t>尺寸微定制</t>
        </is>
      </c>
      <c r="M289" t="n">
        <v>1</v>
      </c>
      <c r="O289" t="inlineStr">
        <is>
          <t>圆通速递</t>
        </is>
      </c>
      <c r="P289" t="inlineStr">
        <is>
          <t>YT2587560773377</t>
        </is>
      </c>
      <c r="R289">
        <f>IFERROR(SUMPRODUCT(('2-定价总表'!$A$3:$A$493="PPS"&amp;MID(I289,2,99))*('2-定价总表'!$C$3:$C$493=K289)*('2-定价总表'!$T$3:$T$493))*IF(M289="",1,M289),"")</f>
        <v/>
      </c>
      <c r="AB289">
        <f>SUM(S289:AA289)</f>
        <v/>
      </c>
      <c r="AC289" t="inlineStr">
        <is>
          <t>101.00</t>
        </is>
      </c>
      <c r="AD289">
        <f>AC289*0.006</f>
        <v/>
      </c>
      <c r="AE289">
        <f>AC289*0.02</f>
        <v/>
      </c>
      <c r="AF289">
        <f>AC289-AD289-AE289</f>
        <v/>
      </c>
      <c r="AI289">
        <f>SUM(AG289:AH289)</f>
        <v/>
      </c>
      <c r="AJ289">
        <f>AF289-AB289+AI289</f>
        <v/>
      </c>
      <c r="AK289">
        <f>IF(C289="是","杭州","江西工厂")</f>
        <v/>
      </c>
      <c r="AL289" t="inlineStr">
        <is>
          <t>交易成功</t>
        </is>
      </c>
      <c r="AM289" t="inlineStr">
        <is>
          <t>待匹配</t>
        </is>
      </c>
      <c r="AN289" t="inlineStr">
        <is>
          <t>没有申请退款</t>
        </is>
      </c>
      <c r="AO289" t="inlineStr">
        <is>
          <t>无退款申请</t>
        </is>
      </c>
      <c r="AR289" t="inlineStr">
        <is>
          <t>⚠️ 无商家编码,产品编码待补</t>
        </is>
      </c>
    </row>
    <row r="290">
      <c r="A290" t="inlineStr">
        <is>
          <t>淘宝</t>
        </is>
      </c>
      <c r="B290" t="inlineStr">
        <is>
          <t>5115249504039075407</t>
        </is>
      </c>
      <c r="D290" s="182" t="n">
        <v>46151</v>
      </c>
      <c r="G290" t="inlineStr">
        <is>
          <t>福建省 宁德市 福鼎市 桐城街道*****************</t>
        </is>
      </c>
      <c r="I290" t="inlineStr"/>
      <c r="J290" t="inlineStr">
        <is>
          <t>畔色北欧钢化玻璃设计师卧室床头柜实木收纳柜樱桃木家用床边柜</t>
        </is>
      </c>
      <c r="K290" t="inlineStr">
        <is>
          <t>尺寸微定制</t>
        </is>
      </c>
      <c r="M290" t="n">
        <v>1</v>
      </c>
      <c r="O290" t="inlineStr"/>
      <c r="P290" t="inlineStr"/>
      <c r="R290">
        <f>IFERROR(SUMPRODUCT(('2-定价总表'!$A$3:$A$493="PPS"&amp;MID(I290,2,99))*('2-定价总表'!$C$3:$C$493=K290)*('2-定价总表'!$T$3:$T$493))*IF(M290="",1,M290),"")</f>
        <v/>
      </c>
      <c r="AB290">
        <f>SUM(S290:AA290)</f>
        <v/>
      </c>
      <c r="AC290" t="inlineStr">
        <is>
          <t>107.88</t>
        </is>
      </c>
      <c r="AD290">
        <f>AC290*0.006</f>
        <v/>
      </c>
      <c r="AE290">
        <f>AC290*0.02</f>
        <v/>
      </c>
      <c r="AF290">
        <f>AC290-AD290-AE290</f>
        <v/>
      </c>
      <c r="AI290">
        <f>SUM(AG290:AH290)</f>
        <v/>
      </c>
      <c r="AJ290">
        <f>AF290-AB290+AI290</f>
        <v/>
      </c>
      <c r="AK290">
        <f>IF(C290="是","杭州","江西工厂")</f>
        <v/>
      </c>
      <c r="AL290" t="inlineStr">
        <is>
          <t>交易关闭</t>
        </is>
      </c>
      <c r="AM290" t="inlineStr">
        <is>
          <t>待匹配</t>
        </is>
      </c>
      <c r="AN290" t="inlineStr">
        <is>
          <t>退款成功</t>
        </is>
      </c>
      <c r="AO290" t="inlineStr">
        <is>
          <t>107.88</t>
        </is>
      </c>
      <c r="AR290" t="inlineStr">
        <is>
          <t>⚠️ 无商家编码,产品编码待补</t>
        </is>
      </c>
    </row>
    <row r="291">
      <c r="A291" t="inlineStr">
        <is>
          <t>淘宝</t>
        </is>
      </c>
      <c r="B291" t="inlineStr">
        <is>
          <t>5115341845500008423</t>
        </is>
      </c>
      <c r="D291" s="182" t="n">
        <v>46151</v>
      </c>
      <c r="G291" t="inlineStr">
        <is>
          <t>江苏省 常州市 武进区 湖塘镇宝***********</t>
        </is>
      </c>
      <c r="I291" t="inlineStr"/>
      <c r="J291" t="inlineStr">
        <is>
          <t>畔色1.8米箱体床樱桃木全实木高脚床箱式床离地储物床悬浮高箱床</t>
        </is>
      </c>
      <c r="K291" t="inlineStr">
        <is>
          <t>尺寸微定制</t>
        </is>
      </c>
      <c r="M291" t="n">
        <v>1</v>
      </c>
      <c r="O291" t="inlineStr">
        <is>
          <t>圆通速递</t>
        </is>
      </c>
      <c r="P291" t="inlineStr">
        <is>
          <t>YT2587560768399</t>
        </is>
      </c>
      <c r="R291">
        <f>IFERROR(SUMPRODUCT(('2-定价总表'!$A$3:$A$493="PPS"&amp;MID(I291,2,99))*('2-定价总表'!$C$3:$C$493=K291)*('2-定价总表'!$T$3:$T$493))*IF(M291="",1,M291),"")</f>
        <v/>
      </c>
      <c r="AB291">
        <f>SUM(S291:AA291)</f>
        <v/>
      </c>
      <c r="AC291" t="inlineStr">
        <is>
          <t>106.00</t>
        </is>
      </c>
      <c r="AD291">
        <f>AC291*0.006</f>
        <v/>
      </c>
      <c r="AE291">
        <f>AC291*0.02</f>
        <v/>
      </c>
      <c r="AF291">
        <f>AC291-AD291-AE291</f>
        <v/>
      </c>
      <c r="AI291">
        <f>SUM(AG291:AH291)</f>
        <v/>
      </c>
      <c r="AJ291">
        <f>AF291-AB291+AI291</f>
        <v/>
      </c>
      <c r="AK291">
        <f>IF(C291="是","杭州","江西工厂")</f>
        <v/>
      </c>
      <c r="AL291" t="inlineStr">
        <is>
          <t>交易成功</t>
        </is>
      </c>
      <c r="AM291" t="inlineStr">
        <is>
          <t>待匹配</t>
        </is>
      </c>
      <c r="AN291" t="inlineStr">
        <is>
          <t>没有申请退款</t>
        </is>
      </c>
      <c r="AO291" t="inlineStr">
        <is>
          <t>无退款申请</t>
        </is>
      </c>
      <c r="AR291" t="inlineStr">
        <is>
          <t>⚠️ 无商家编码,产品编码待补</t>
        </is>
      </c>
    </row>
    <row r="292">
      <c r="A292" t="inlineStr">
        <is>
          <t>淘宝</t>
        </is>
      </c>
      <c r="B292" t="inlineStr">
        <is>
          <t>5115341089151005618</t>
        </is>
      </c>
      <c r="D292" s="182" t="n">
        <v>46151</v>
      </c>
      <c r="G292" t="inlineStr"/>
      <c r="I292" t="inlineStr"/>
      <c r="J292" t="inlineStr">
        <is>
          <t>畔色北欧风北美黑胡桃全实木中古风布艺软包床主卧齐边双人大床</t>
        </is>
      </c>
      <c r="K292" t="inlineStr">
        <is>
          <t>尺寸微定制</t>
        </is>
      </c>
      <c r="M292" t="n">
        <v>1</v>
      </c>
      <c r="O292" t="inlineStr"/>
      <c r="P292" t="inlineStr"/>
      <c r="R292">
        <f>IFERROR(SUMPRODUCT(('2-定价总表'!$A$3:$A$493="PPS"&amp;MID(I292,2,99))*('2-定价总表'!$C$3:$C$493=K292)*('2-定价总表'!$T$3:$T$493))*IF(M292="",1,M292),"")</f>
        <v/>
      </c>
      <c r="AB292">
        <f>SUM(S292:AA292)</f>
        <v/>
      </c>
      <c r="AC292" t="inlineStr"/>
      <c r="AD292">
        <f>AC292*0.006</f>
        <v/>
      </c>
      <c r="AE292">
        <f>AC292*0.02</f>
        <v/>
      </c>
      <c r="AF292">
        <f>AC292-AD292-AE292</f>
        <v/>
      </c>
      <c r="AI292">
        <f>SUM(AG292:AH292)</f>
        <v/>
      </c>
      <c r="AJ292">
        <f>AF292-AB292+AI292</f>
        <v/>
      </c>
      <c r="AK292">
        <f>IF(C292="是","杭州","江西工厂")</f>
        <v/>
      </c>
      <c r="AL292" t="inlineStr">
        <is>
          <t>交易关闭</t>
        </is>
      </c>
      <c r="AM292" t="inlineStr">
        <is>
          <t>待匹配</t>
        </is>
      </c>
      <c r="AN292" t="inlineStr">
        <is>
          <t>没有申请退款</t>
        </is>
      </c>
      <c r="AO292" t="inlineStr">
        <is>
          <t>无退款申请</t>
        </is>
      </c>
      <c r="AR292" t="inlineStr">
        <is>
          <t>⚠️ 无商家编码,产品编码待补</t>
        </is>
      </c>
    </row>
    <row r="293">
      <c r="A293" t="inlineStr">
        <is>
          <t>淘宝</t>
        </is>
      </c>
      <c r="B293" t="inlineStr">
        <is>
          <t>5115251916807078346</t>
        </is>
      </c>
      <c r="D293" s="182" t="n">
        <v>46151</v>
      </c>
      <c r="G293" t="inlineStr">
        <is>
          <t>浙江省 金华市 婺城区 新狮街道********************</t>
        </is>
      </c>
      <c r="I293" t="inlineStr"/>
      <c r="J293" t="inlineStr">
        <is>
          <t>畔色北欧卧室床头柜实木原木小型收纳柜樱桃木家用超窄极窄床边柜</t>
        </is>
      </c>
      <c r="K293" t="inlineStr">
        <is>
          <t>尺寸微定制</t>
        </is>
      </c>
      <c r="M293" t="n">
        <v>1</v>
      </c>
      <c r="O293" t="inlineStr"/>
      <c r="P293" t="inlineStr"/>
      <c r="R293">
        <f>IFERROR(SUMPRODUCT(('2-定价总表'!$A$3:$A$493="PPS"&amp;MID(I293,2,99))*('2-定价总表'!$C$3:$C$493=K293)*('2-定价总表'!$T$3:$T$493))*IF(M293="",1,M293),"")</f>
        <v/>
      </c>
      <c r="AB293">
        <f>SUM(S293:AA293)</f>
        <v/>
      </c>
      <c r="AC293" t="inlineStr">
        <is>
          <t>99.52</t>
        </is>
      </c>
      <c r="AD293">
        <f>AC293*0.006</f>
        <v/>
      </c>
      <c r="AE293">
        <f>AC293*0.02</f>
        <v/>
      </c>
      <c r="AF293">
        <f>AC293-AD293-AE293</f>
        <v/>
      </c>
      <c r="AI293">
        <f>SUM(AG293:AH293)</f>
        <v/>
      </c>
      <c r="AJ293">
        <f>AF293-AB293+AI293</f>
        <v/>
      </c>
      <c r="AK293">
        <f>IF(C293="是","杭州","江西工厂")</f>
        <v/>
      </c>
      <c r="AL293" t="inlineStr">
        <is>
          <t>交易关闭</t>
        </is>
      </c>
      <c r="AM293" t="inlineStr">
        <is>
          <t>待匹配</t>
        </is>
      </c>
      <c r="AN293" t="inlineStr">
        <is>
          <t>退款成功</t>
        </is>
      </c>
      <c r="AO293" t="inlineStr">
        <is>
          <t>99.52</t>
        </is>
      </c>
      <c r="AR293" t="inlineStr">
        <is>
          <t>⚠️ 无商家编码,产品编码待补</t>
        </is>
      </c>
    </row>
    <row r="294">
      <c r="A294" t="inlineStr">
        <is>
          <t>淘宝</t>
        </is>
      </c>
      <c r="B294" t="inlineStr">
        <is>
          <t>5114836983469104106</t>
        </is>
      </c>
      <c r="D294" s="182" t="n">
        <v>46151</v>
      </c>
      <c r="G294" t="inlineStr">
        <is>
          <t xml:space="preserve"> null null 不需要收***********</t>
        </is>
      </c>
      <c r="I294" t="inlineStr"/>
      <c r="J294" t="inlineStr">
        <is>
          <t>补差价专用</t>
        </is>
      </c>
      <c r="K294" t="inlineStr"/>
      <c r="M294" t="n">
        <v>500</v>
      </c>
      <c r="O294" t="inlineStr">
        <is>
          <t>VIRTUAL</t>
        </is>
      </c>
      <c r="P294" t="inlineStr">
        <is>
          <t>0000</t>
        </is>
      </c>
      <c r="R294">
        <f>IFERROR(SUMPRODUCT(('2-定价总表'!$A$3:$A$493="PPS"&amp;MID(I294,2,99))*('2-定价总表'!$C$3:$C$493=K294)*('2-定价总表'!$T$3:$T$493))*IF(M294="",1,M294),"")</f>
        <v/>
      </c>
      <c r="AB294">
        <f>SUM(S294:AA294)</f>
        <v/>
      </c>
      <c r="AC294" t="inlineStr">
        <is>
          <t>5.00</t>
        </is>
      </c>
      <c r="AD294">
        <f>AC294*0.006</f>
        <v/>
      </c>
      <c r="AE294">
        <f>AC294*0.02</f>
        <v/>
      </c>
      <c r="AF294">
        <f>AC294-AD294-AE294</f>
        <v/>
      </c>
      <c r="AI294">
        <f>SUM(AG294:AH294)</f>
        <v/>
      </c>
      <c r="AJ294">
        <f>AF294-AB294+AI294</f>
        <v/>
      </c>
      <c r="AK294">
        <f>IF(C294="是","杭州","江西工厂")</f>
        <v/>
      </c>
      <c r="AL294" t="inlineStr">
        <is>
          <t>交易成功</t>
        </is>
      </c>
      <c r="AM294" t="inlineStr">
        <is>
          <t>待匹配</t>
        </is>
      </c>
      <c r="AN294" t="inlineStr">
        <is>
          <t>没有申请退款</t>
        </is>
      </c>
      <c r="AO294" t="inlineStr">
        <is>
          <t>无退款申请</t>
        </is>
      </c>
      <c r="AR294" t="inlineStr">
        <is>
          <t>⚠️ 无商家编码,产品编码待补</t>
        </is>
      </c>
    </row>
    <row r="295">
      <c r="A295" t="inlineStr">
        <is>
          <t>淘宝</t>
        </is>
      </c>
      <c r="B295" t="inlineStr">
        <is>
          <t>5115226500392058914</t>
        </is>
      </c>
      <c r="D295" s="182" t="n">
        <v>46151</v>
      </c>
      <c r="G295" t="inlineStr">
        <is>
          <t>浙江省 台州市 椒江区 葭沚街道*******************</t>
        </is>
      </c>
      <c r="I295" t="inlineStr"/>
      <c r="J295" t="inlineStr">
        <is>
          <t>畔色木作木块小样樱桃木黑胡桃木白蜡木榉木红白橡木样品样块</t>
        </is>
      </c>
      <c r="K295" t="inlineStr">
        <is>
          <t>榉木样块</t>
        </is>
      </c>
      <c r="M295" t="n">
        <v>1</v>
      </c>
      <c r="O295" t="inlineStr">
        <is>
          <t>顺丰速运</t>
        </is>
      </c>
      <c r="P295" t="inlineStr">
        <is>
          <t>SF0219451782093</t>
        </is>
      </c>
      <c r="R295">
        <f>IFERROR(SUMPRODUCT(('2-定价总表'!$A$3:$A$493="PPS"&amp;MID(I295,2,99))*('2-定价总表'!$C$3:$C$493=K295)*('2-定价总表'!$T$3:$T$493))*IF(M295="",1,M295),"")</f>
        <v/>
      </c>
      <c r="AB295">
        <f>SUM(S295:AA295)</f>
        <v/>
      </c>
      <c r="AC295" t="inlineStr">
        <is>
          <t>16.20</t>
        </is>
      </c>
      <c r="AD295">
        <f>AC295*0.006</f>
        <v/>
      </c>
      <c r="AE295">
        <f>AC295*0.02</f>
        <v/>
      </c>
      <c r="AF295">
        <f>AC295-AD295-AE295</f>
        <v/>
      </c>
      <c r="AI295">
        <f>SUM(AG295:AH295)</f>
        <v/>
      </c>
      <c r="AJ295">
        <f>AF295-AB295+AI295</f>
        <v/>
      </c>
      <c r="AK295">
        <f>IF(C295="是","杭州","江西工厂")</f>
        <v/>
      </c>
      <c r="AL295" t="inlineStr">
        <is>
          <t>交易成功</t>
        </is>
      </c>
      <c r="AM295" t="inlineStr">
        <is>
          <t>待匹配</t>
        </is>
      </c>
      <c r="AN295" t="inlineStr">
        <is>
          <t>没有申请退款</t>
        </is>
      </c>
      <c r="AO295" t="inlineStr">
        <is>
          <t>无退款申请</t>
        </is>
      </c>
      <c r="AR295" t="inlineStr">
        <is>
          <t>⚠️ 无商家编码,产品编码待补</t>
        </is>
      </c>
    </row>
    <row r="296">
      <c r="A296" t="inlineStr">
        <is>
          <t>淘宝</t>
        </is>
      </c>
      <c r="B296" t="inlineStr">
        <is>
          <t>5115314377914012547</t>
        </is>
      </c>
      <c r="D296" s="182" t="n">
        <v>46151</v>
      </c>
      <c r="G296" t="inlineStr">
        <is>
          <t>辽宁省 大连市 甘井子区 七贤岭街*****************************</t>
        </is>
      </c>
      <c r="I296" t="inlineStr">
        <is>
          <t>P23210020201</t>
        </is>
      </c>
      <c r="J296" t="inlineStr">
        <is>
          <t>畔色 岩板实木餐桌日式简约长方形榉木书桌家用饭桌原木小户型桌</t>
        </is>
      </c>
      <c r="K296" t="inlineStr">
        <is>
          <t>砂白色1.8米岩板餐桌</t>
        </is>
      </c>
      <c r="M296" t="n">
        <v>1</v>
      </c>
      <c r="O296" t="inlineStr">
        <is>
          <t>德邦快递</t>
        </is>
      </c>
      <c r="P296" t="inlineStr">
        <is>
          <t>DPK212351452041</t>
        </is>
      </c>
      <c r="R296">
        <f>IFERROR(SUMPRODUCT(('2-定价总表'!$A$3:$A$493="PPS"&amp;MID(I296,2,99))*('2-定价总表'!$C$3:$C$493=K296)*('2-定价总表'!$T$3:$T$493))*IF(M296="",1,M296),"")</f>
        <v/>
      </c>
      <c r="AB296">
        <f>SUM(S296:AA296)</f>
        <v/>
      </c>
      <c r="AC296" t="inlineStr">
        <is>
          <t>2832.75</t>
        </is>
      </c>
      <c r="AD296">
        <f>AC296*0.006</f>
        <v/>
      </c>
      <c r="AE296">
        <f>AC296*0.02</f>
        <v/>
      </c>
      <c r="AF296">
        <f>AC296-AD296-AE296</f>
        <v/>
      </c>
      <c r="AI296">
        <f>SUM(AG296:AH296)</f>
        <v/>
      </c>
      <c r="AJ296">
        <f>AF296-AB296+AI296</f>
        <v/>
      </c>
      <c r="AK296">
        <f>IF(C296="是","杭州","江西工厂")</f>
        <v/>
      </c>
      <c r="AL296" t="inlineStr">
        <is>
          <t>交易成功</t>
        </is>
      </c>
      <c r="AM296" t="inlineStr">
        <is>
          <t>待匹配</t>
        </is>
      </c>
      <c r="AN296" t="inlineStr">
        <is>
          <t>没有申请退款</t>
        </is>
      </c>
      <c r="AO296" t="inlineStr">
        <is>
          <t>无退款申请</t>
        </is>
      </c>
      <c r="AR296" t="inlineStr">
        <is>
          <t>✓</t>
        </is>
      </c>
    </row>
    <row r="297">
      <c r="A297" t="inlineStr">
        <is>
          <t>淘宝</t>
        </is>
      </c>
      <c r="B297" t="inlineStr">
        <is>
          <t>5115010934853018039</t>
        </is>
      </c>
      <c r="D297" s="182" t="n">
        <v>46151</v>
      </c>
      <c r="G297" t="inlineStr">
        <is>
          <t>福建省 龙岩市 武平县 平川街道*********************</t>
        </is>
      </c>
      <c r="I297" t="inlineStr"/>
      <c r="J297" t="inlineStr">
        <is>
          <t>畔色双人床高靠背软包床现代樱桃木北欧实木1.8米主卧悬浮实木床</t>
        </is>
      </c>
      <c r="K297" t="inlineStr">
        <is>
          <t>尺寸微定制</t>
        </is>
      </c>
      <c r="M297" t="n">
        <v>1</v>
      </c>
      <c r="O297" t="inlineStr"/>
      <c r="P297" t="inlineStr"/>
      <c r="R297">
        <f>IFERROR(SUMPRODUCT(('2-定价总表'!$A$3:$A$493="PPS"&amp;MID(I297,2,99))*('2-定价总表'!$C$3:$C$493=K297)*('2-定价总表'!$T$3:$T$493))*IF(M297="",1,M297),"")</f>
        <v/>
      </c>
      <c r="AB297">
        <f>SUM(S297:AA297)</f>
        <v/>
      </c>
      <c r="AC297" t="inlineStr">
        <is>
          <t>101.00</t>
        </is>
      </c>
      <c r="AD297">
        <f>AC297*0.006</f>
        <v/>
      </c>
      <c r="AE297">
        <f>AC297*0.02</f>
        <v/>
      </c>
      <c r="AF297">
        <f>AC297-AD297-AE297</f>
        <v/>
      </c>
      <c r="AI297">
        <f>SUM(AG297:AH297)</f>
        <v/>
      </c>
      <c r="AJ297">
        <f>AF297-AB297+AI297</f>
        <v/>
      </c>
      <c r="AK297">
        <f>IF(C297="是","杭州","江西工厂")</f>
        <v/>
      </c>
      <c r="AL297" t="inlineStr">
        <is>
          <t>交易关闭</t>
        </is>
      </c>
      <c r="AM297" t="inlineStr">
        <is>
          <t>待匹配</t>
        </is>
      </c>
      <c r="AN297" t="inlineStr">
        <is>
          <t>退款成功</t>
        </is>
      </c>
      <c r="AO297" t="inlineStr">
        <is>
          <t>101.00</t>
        </is>
      </c>
      <c r="AR297" t="inlineStr">
        <is>
          <t>⚠️ 无商家编码,产品编码待补</t>
        </is>
      </c>
    </row>
    <row r="298">
      <c r="A298" t="inlineStr">
        <is>
          <t>淘宝</t>
        </is>
      </c>
      <c r="B298" t="inlineStr">
        <is>
          <t>3301158576095004771</t>
        </is>
      </c>
      <c r="D298" s="182" t="n">
        <v>46150</v>
      </c>
      <c r="G298" t="inlineStr">
        <is>
          <t>山东省 潍坊市 坊子区 坊城街道**********************</t>
        </is>
      </c>
      <c r="I298" t="inlineStr"/>
      <c r="J298" t="inlineStr">
        <is>
          <t>畔色北欧日式现代侘寂轻奢实木软包床黑胡桃木1.8米主卧双人床</t>
        </is>
      </c>
      <c r="K298" t="inlineStr">
        <is>
          <t>尺寸微定制</t>
        </is>
      </c>
      <c r="M298" t="n">
        <v>1</v>
      </c>
      <c r="O298" t="inlineStr">
        <is>
          <t>圆通速递</t>
        </is>
      </c>
      <c r="P298" t="inlineStr">
        <is>
          <t>YT2587503767553</t>
        </is>
      </c>
      <c r="R298">
        <f>IFERROR(SUMPRODUCT(('2-定价总表'!$A$3:$A$493="PPS"&amp;MID(I298,2,99))*('2-定价总表'!$C$3:$C$493=K298)*('2-定价总表'!$T$3:$T$493))*IF(M298="",1,M298),"")</f>
        <v/>
      </c>
      <c r="AB298">
        <f>SUM(S298:AA298)</f>
        <v/>
      </c>
      <c r="AC298" t="inlineStr">
        <is>
          <t>140.00</t>
        </is>
      </c>
      <c r="AD298">
        <f>AC298*0.006</f>
        <v/>
      </c>
      <c r="AE298">
        <f>AC298*0.02</f>
        <v/>
      </c>
      <c r="AF298">
        <f>AC298-AD298-AE298</f>
        <v/>
      </c>
      <c r="AI298">
        <f>SUM(AG298:AH298)</f>
        <v/>
      </c>
      <c r="AJ298">
        <f>AF298-AB298+AI298</f>
        <v/>
      </c>
      <c r="AK298">
        <f>IF(C298="是","杭州","江西工厂")</f>
        <v/>
      </c>
      <c r="AL298" t="inlineStr">
        <is>
          <t>交易成功</t>
        </is>
      </c>
      <c r="AM298" t="inlineStr">
        <is>
          <t>待匹配</t>
        </is>
      </c>
      <c r="AN298" t="inlineStr">
        <is>
          <t>没有申请退款</t>
        </is>
      </c>
      <c r="AO298" t="inlineStr">
        <is>
          <t>无退款申请</t>
        </is>
      </c>
      <c r="AR298" t="inlineStr">
        <is>
          <t>⚠️ 无商家编码,产品编码待补</t>
        </is>
      </c>
    </row>
    <row r="299">
      <c r="A299" t="inlineStr">
        <is>
          <t>淘宝</t>
        </is>
      </c>
      <c r="B299" t="inlineStr">
        <is>
          <t>3300517527591004771</t>
        </is>
      </c>
      <c r="D299" s="182" t="n">
        <v>46150</v>
      </c>
      <c r="G299" t="inlineStr"/>
      <c r="I299" t="inlineStr"/>
      <c r="J299" t="inlineStr">
        <is>
          <t>畔色北欧日式现代侘寂轻奢实木软包床黑胡桃木1.8米主卧双人床</t>
        </is>
      </c>
      <c r="K299" t="inlineStr">
        <is>
          <t>尺寸微定制</t>
        </is>
      </c>
      <c r="M299" t="n">
        <v>1</v>
      </c>
      <c r="O299" t="inlineStr"/>
      <c r="P299" t="inlineStr"/>
      <c r="R299">
        <f>IFERROR(SUMPRODUCT(('2-定价总表'!$A$3:$A$493="PPS"&amp;MID(I299,2,99))*('2-定价总表'!$C$3:$C$493=K299)*('2-定价总表'!$T$3:$T$493))*IF(M299="",1,M299),"")</f>
        <v/>
      </c>
      <c r="AB299">
        <f>SUM(S299:AA299)</f>
        <v/>
      </c>
      <c r="AC299" t="inlineStr"/>
      <c r="AD299">
        <f>AC299*0.006</f>
        <v/>
      </c>
      <c r="AE299">
        <f>AC299*0.02</f>
        <v/>
      </c>
      <c r="AF299">
        <f>AC299-AD299-AE299</f>
        <v/>
      </c>
      <c r="AI299">
        <f>SUM(AG299:AH299)</f>
        <v/>
      </c>
      <c r="AJ299">
        <f>AF299-AB299+AI299</f>
        <v/>
      </c>
      <c r="AK299">
        <f>IF(C299="是","杭州","江西工厂")</f>
        <v/>
      </c>
      <c r="AL299" t="inlineStr">
        <is>
          <t>交易关闭</t>
        </is>
      </c>
      <c r="AM299" t="inlineStr">
        <is>
          <t>待匹配</t>
        </is>
      </c>
      <c r="AN299" t="inlineStr">
        <is>
          <t>没有申请退款</t>
        </is>
      </c>
      <c r="AO299" t="inlineStr">
        <is>
          <t>无退款申请</t>
        </is>
      </c>
      <c r="AR299" t="inlineStr">
        <is>
          <t>⚠️ 无商家编码,产品编码待补</t>
        </is>
      </c>
    </row>
    <row r="300">
      <c r="A300" t="inlineStr">
        <is>
          <t>淘宝</t>
        </is>
      </c>
      <c r="B300" t="inlineStr">
        <is>
          <t>3300486243574001978</t>
        </is>
      </c>
      <c r="D300" s="182" t="n">
        <v>46150</v>
      </c>
      <c r="G300" t="inlineStr">
        <is>
          <t>浙江省 金华市 永康市 西城街道*****************</t>
        </is>
      </c>
      <c r="I300" t="inlineStr">
        <is>
          <t>P23210020201</t>
        </is>
      </c>
      <c r="J300" t="inlineStr">
        <is>
          <t>畔色 岩板实木餐桌日式简约长方形榉木书桌家用饭桌原木小户型桌</t>
        </is>
      </c>
      <c r="K300" t="inlineStr">
        <is>
          <t>配置岩板（联系客服）</t>
        </is>
      </c>
      <c r="M300" t="n">
        <v>1</v>
      </c>
      <c r="O300" t="inlineStr">
        <is>
          <t>商家配送</t>
        </is>
      </c>
      <c r="P300" t="inlineStr">
        <is>
          <t>LP00816164316761</t>
        </is>
      </c>
      <c r="R300">
        <f>IFERROR(SUMPRODUCT(('2-定价总表'!$A$3:$A$493="PPS"&amp;MID(I300,2,99))*('2-定价总表'!$C$3:$C$493=K300)*('2-定价总表'!$T$3:$T$493))*IF(M300="",1,M300),"")</f>
        <v/>
      </c>
      <c r="AB300">
        <f>SUM(S300:AA300)</f>
        <v/>
      </c>
      <c r="AC300" t="inlineStr">
        <is>
          <t>105.00</t>
        </is>
      </c>
      <c r="AD300">
        <f>AC300*0.006</f>
        <v/>
      </c>
      <c r="AE300">
        <f>AC300*0.02</f>
        <v/>
      </c>
      <c r="AF300">
        <f>AC300-AD300-AE300</f>
        <v/>
      </c>
      <c r="AI300">
        <f>SUM(AG300:AH300)</f>
        <v/>
      </c>
      <c r="AJ300">
        <f>AF300-AB300+AI300</f>
        <v/>
      </c>
      <c r="AK300">
        <f>IF(C300="是","杭州","江西工厂")</f>
        <v/>
      </c>
      <c r="AL300" t="inlineStr">
        <is>
          <t>交易成功</t>
        </is>
      </c>
      <c r="AM300" t="inlineStr">
        <is>
          <t>待匹配</t>
        </is>
      </c>
      <c r="AN300" t="inlineStr">
        <is>
          <t>没有申请退款</t>
        </is>
      </c>
      <c r="AO300" t="inlineStr">
        <is>
          <t>无退款申请</t>
        </is>
      </c>
      <c r="AR300" t="inlineStr">
        <is>
          <t>✓</t>
        </is>
      </c>
    </row>
    <row r="301">
      <c r="A301" t="inlineStr">
        <is>
          <t>淘宝</t>
        </is>
      </c>
      <c r="B301" t="inlineStr">
        <is>
          <t>3301114584973011160</t>
        </is>
      </c>
      <c r="D301" s="182" t="n">
        <v>46150</v>
      </c>
      <c r="G301" t="inlineStr">
        <is>
          <t>山东省 淄博市 张店区 马尚街道**************************</t>
        </is>
      </c>
      <c r="I301" t="inlineStr">
        <is>
          <t>P23210020201</t>
        </is>
      </c>
      <c r="J301" t="inlineStr">
        <is>
          <t>畔色 岩板实木餐桌日式简约长方形榉木书桌家用饭桌原木小户型桌</t>
        </is>
      </c>
      <c r="K301" t="inlineStr">
        <is>
          <t>配置岩板（联系客服）</t>
        </is>
      </c>
      <c r="M301" t="n">
        <v>1</v>
      </c>
      <c r="O301" t="inlineStr"/>
      <c r="P301" t="inlineStr"/>
      <c r="R301">
        <f>IFERROR(SUMPRODUCT(('2-定价总表'!$A$3:$A$493="PPS"&amp;MID(I301,2,99))*('2-定价总表'!$C$3:$C$493=K301)*('2-定价总表'!$T$3:$T$493))*IF(M301="",1,M301),"")</f>
        <v/>
      </c>
      <c r="AB301">
        <f>SUM(S301:AA301)</f>
        <v/>
      </c>
      <c r="AC301" t="inlineStr">
        <is>
          <t>454.08</t>
        </is>
      </c>
      <c r="AD301">
        <f>AC301*0.006</f>
        <v/>
      </c>
      <c r="AE301">
        <f>AC301*0.02</f>
        <v/>
      </c>
      <c r="AF301">
        <f>AC301-AD301-AE301</f>
        <v/>
      </c>
      <c r="AI301">
        <f>SUM(AG301:AH301)</f>
        <v/>
      </c>
      <c r="AJ301">
        <f>AF301-AB301+AI301</f>
        <v/>
      </c>
      <c r="AK301">
        <f>IF(C301="是","杭州","江西工厂")</f>
        <v/>
      </c>
      <c r="AL301" t="inlineStr">
        <is>
          <t>交易关闭</t>
        </is>
      </c>
      <c r="AM301" t="inlineStr">
        <is>
          <t>待匹配</t>
        </is>
      </c>
      <c r="AN301" t="inlineStr">
        <is>
          <t>退款成功</t>
        </is>
      </c>
      <c r="AO301" t="inlineStr">
        <is>
          <t>454.08</t>
        </is>
      </c>
      <c r="AR301" t="inlineStr">
        <is>
          <t>✓</t>
        </is>
      </c>
    </row>
    <row r="302">
      <c r="A302" t="inlineStr">
        <is>
          <t>淘宝</t>
        </is>
      </c>
      <c r="B302" t="inlineStr">
        <is>
          <t>3300479907549001978</t>
        </is>
      </c>
      <c r="D302" s="182" t="n">
        <v>46150</v>
      </c>
      <c r="G302" t="inlineStr"/>
      <c r="I302" t="inlineStr">
        <is>
          <t>P23210020201</t>
        </is>
      </c>
      <c r="J302" t="inlineStr">
        <is>
          <t>畔色 岩板实木餐桌日式简约长方形榉木书桌家用饭桌原木小户型桌</t>
        </is>
      </c>
      <c r="K302" t="inlineStr">
        <is>
          <t>配置岩板（联系客服）</t>
        </is>
      </c>
      <c r="M302" t="n">
        <v>1</v>
      </c>
      <c r="O302" t="inlineStr"/>
      <c r="P302" t="inlineStr"/>
      <c r="R302">
        <f>IFERROR(SUMPRODUCT(('2-定价总表'!$A$3:$A$493="PPS"&amp;MID(I302,2,99))*('2-定价总表'!$C$3:$C$493=K302)*('2-定价总表'!$T$3:$T$493))*IF(M302="",1,M302),"")</f>
        <v/>
      </c>
      <c r="AB302">
        <f>SUM(S302:AA302)</f>
        <v/>
      </c>
      <c r="AC302" t="inlineStr"/>
      <c r="AD302">
        <f>AC302*0.006</f>
        <v/>
      </c>
      <c r="AE302">
        <f>AC302*0.02</f>
        <v/>
      </c>
      <c r="AF302">
        <f>AC302-AD302-AE302</f>
        <v/>
      </c>
      <c r="AI302">
        <f>SUM(AG302:AH302)</f>
        <v/>
      </c>
      <c r="AJ302">
        <f>AF302-AB302+AI302</f>
        <v/>
      </c>
      <c r="AK302">
        <f>IF(C302="是","杭州","江西工厂")</f>
        <v/>
      </c>
      <c r="AL302" t="inlineStr">
        <is>
          <t>交易关闭</t>
        </is>
      </c>
      <c r="AM302" t="inlineStr">
        <is>
          <t>待匹配</t>
        </is>
      </c>
      <c r="AN302" t="inlineStr">
        <is>
          <t>没有申请退款</t>
        </is>
      </c>
      <c r="AO302" t="inlineStr">
        <is>
          <t>无退款申请</t>
        </is>
      </c>
      <c r="AR302" t="inlineStr">
        <is>
          <t>✓</t>
        </is>
      </c>
    </row>
    <row r="303">
      <c r="A303" t="inlineStr">
        <is>
          <t>淘宝</t>
        </is>
      </c>
      <c r="B303" t="inlineStr">
        <is>
          <t>5114958878641004210</t>
        </is>
      </c>
      <c r="D303" s="182" t="n">
        <v>46150</v>
      </c>
      <c r="G303" t="inlineStr">
        <is>
          <t>湖南省 株洲市 醴陵市 国瓷街道*******************</t>
        </is>
      </c>
      <c r="I303" t="inlineStr">
        <is>
          <t>P23210020201</t>
        </is>
      </c>
      <c r="J303" t="inlineStr">
        <is>
          <t>畔色 岩板实木餐桌日式简约长方形榉木书桌家用饭桌原木小户型桌</t>
        </is>
      </c>
      <c r="K303" t="inlineStr">
        <is>
          <t>配置岩板（联系客服）</t>
        </is>
      </c>
      <c r="M303" t="n">
        <v>1</v>
      </c>
      <c r="O303" t="inlineStr">
        <is>
          <t>商家配送</t>
        </is>
      </c>
      <c r="P303" t="inlineStr">
        <is>
          <t>LP00814747239390</t>
        </is>
      </c>
      <c r="R303">
        <f>IFERROR(SUMPRODUCT(('2-定价总表'!$A$3:$A$493="PPS"&amp;MID(I303,2,99))*('2-定价总表'!$C$3:$C$493=K303)*('2-定价总表'!$T$3:$T$493))*IF(M303="",1,M303),"")</f>
        <v/>
      </c>
      <c r="AB303">
        <f>SUM(S303:AA303)</f>
        <v/>
      </c>
      <c r="AC303" t="inlineStr">
        <is>
          <t>103.00</t>
        </is>
      </c>
      <c r="AD303">
        <f>AC303*0.006</f>
        <v/>
      </c>
      <c r="AE303">
        <f>AC303*0.02</f>
        <v/>
      </c>
      <c r="AF303">
        <f>AC303-AD303-AE303</f>
        <v/>
      </c>
      <c r="AI303">
        <f>SUM(AG303:AH303)</f>
        <v/>
      </c>
      <c r="AJ303">
        <f>AF303-AB303+AI303</f>
        <v/>
      </c>
      <c r="AK303">
        <f>IF(C303="是","杭州","江西工厂")</f>
        <v/>
      </c>
      <c r="AL303" t="inlineStr">
        <is>
          <t>交易成功</t>
        </is>
      </c>
      <c r="AM303" t="inlineStr">
        <is>
          <t>待匹配</t>
        </is>
      </c>
      <c r="AN303" t="inlineStr">
        <is>
          <t>没有申请退款</t>
        </is>
      </c>
      <c r="AO303" t="inlineStr">
        <is>
          <t>无退款申请</t>
        </is>
      </c>
      <c r="AR303" t="inlineStr">
        <is>
          <t>✓</t>
        </is>
      </c>
    </row>
    <row r="304">
      <c r="A304" t="inlineStr">
        <is>
          <t>淘宝</t>
        </is>
      </c>
      <c r="B304" t="inlineStr">
        <is>
          <t>5114756307985103747</t>
        </is>
      </c>
      <c r="D304" s="182" t="n">
        <v>46150</v>
      </c>
      <c r="G304" t="inlineStr">
        <is>
          <t>江苏省 盐城市 亭湖区 东亭湖街**********************</t>
        </is>
      </c>
      <c r="I304" t="inlineStr">
        <is>
          <t>P23210020201</t>
        </is>
      </c>
      <c r="J304" t="inlineStr">
        <is>
          <t>畔色 岩板实木餐桌日式简约长方形榉木书桌家用饭桌原木小户型桌</t>
        </is>
      </c>
      <c r="K304" t="inlineStr">
        <is>
          <t>配置岩板（联系客服）</t>
        </is>
      </c>
      <c r="M304" t="n">
        <v>1</v>
      </c>
      <c r="O304" t="inlineStr">
        <is>
          <t>德邦快递</t>
        </is>
      </c>
      <c r="P304" t="inlineStr">
        <is>
          <t>DPK212534094670</t>
        </is>
      </c>
      <c r="R304">
        <f>IFERROR(SUMPRODUCT(('2-定价总表'!$A$3:$A$493="PPS"&amp;MID(I304,2,99))*('2-定价总表'!$C$3:$C$493=K304)*('2-定价总表'!$T$3:$T$493))*IF(M304="",1,M304),"")</f>
        <v/>
      </c>
      <c r="AB304">
        <f>SUM(S304:AA304)</f>
        <v/>
      </c>
      <c r="AC304" t="inlineStr">
        <is>
          <t>275.00</t>
        </is>
      </c>
      <c r="AD304">
        <f>AC304*0.006</f>
        <v/>
      </c>
      <c r="AE304">
        <f>AC304*0.02</f>
        <v/>
      </c>
      <c r="AF304">
        <f>AC304-AD304-AE304</f>
        <v/>
      </c>
      <c r="AI304">
        <f>SUM(AG304:AH304)</f>
        <v/>
      </c>
      <c r="AJ304">
        <f>AF304-AB304+AI304</f>
        <v/>
      </c>
      <c r="AK304">
        <f>IF(C304="是","杭州","江西工厂")</f>
        <v/>
      </c>
      <c r="AL304" t="inlineStr">
        <is>
          <t>交易成功</t>
        </is>
      </c>
      <c r="AM304" t="inlineStr">
        <is>
          <t>待匹配</t>
        </is>
      </c>
      <c r="AN304" t="inlineStr">
        <is>
          <t>没有申请退款</t>
        </is>
      </c>
      <c r="AO304" t="inlineStr">
        <is>
          <t>无退款申请</t>
        </is>
      </c>
      <c r="AR304" t="inlineStr">
        <is>
          <t>✓</t>
        </is>
      </c>
    </row>
    <row r="305">
      <c r="A305" t="inlineStr">
        <is>
          <t>淘宝</t>
        </is>
      </c>
      <c r="B305" t="inlineStr">
        <is>
          <t>5114757351786012546</t>
        </is>
      </c>
      <c r="D305" s="182" t="n">
        <v>46150</v>
      </c>
      <c r="G305" t="inlineStr"/>
      <c r="I305" t="inlineStr">
        <is>
          <t>P23210020201</t>
        </is>
      </c>
      <c r="J305" t="inlineStr">
        <is>
          <t>畔色 岩板实木餐桌日式简约长方形榉木书桌家用饭桌原木小户型桌</t>
        </is>
      </c>
      <c r="K305" t="inlineStr">
        <is>
          <t>配置岩板（联系客服）</t>
        </is>
      </c>
      <c r="M305" t="n">
        <v>1</v>
      </c>
      <c r="O305" t="inlineStr"/>
      <c r="P305" t="inlineStr"/>
      <c r="R305">
        <f>IFERROR(SUMPRODUCT(('2-定价总表'!$A$3:$A$493="PPS"&amp;MID(I305,2,99))*('2-定价总表'!$C$3:$C$493=K305)*('2-定价总表'!$T$3:$T$493))*IF(M305="",1,M305),"")</f>
        <v/>
      </c>
      <c r="AB305">
        <f>SUM(S305:AA305)</f>
        <v/>
      </c>
      <c r="AC305" t="inlineStr"/>
      <c r="AD305">
        <f>AC305*0.006</f>
        <v/>
      </c>
      <c r="AE305">
        <f>AC305*0.02</f>
        <v/>
      </c>
      <c r="AF305">
        <f>AC305-AD305-AE305</f>
        <v/>
      </c>
      <c r="AI305">
        <f>SUM(AG305:AH305)</f>
        <v/>
      </c>
      <c r="AJ305">
        <f>AF305-AB305+AI305</f>
        <v/>
      </c>
      <c r="AK305">
        <f>IF(C305="是","杭州","江西工厂")</f>
        <v/>
      </c>
      <c r="AL305" t="inlineStr">
        <is>
          <t>交易关闭</t>
        </is>
      </c>
      <c r="AM305" t="inlineStr">
        <is>
          <t>待匹配</t>
        </is>
      </c>
      <c r="AN305" t="inlineStr">
        <is>
          <t>没有申请退款</t>
        </is>
      </c>
      <c r="AO305" t="inlineStr">
        <is>
          <t>无退款申请</t>
        </is>
      </c>
      <c r="AR305" t="inlineStr">
        <is>
          <t>✓</t>
        </is>
      </c>
    </row>
    <row r="306">
      <c r="A306" t="inlineStr">
        <is>
          <t>淘宝</t>
        </is>
      </c>
      <c r="B306" t="inlineStr">
        <is>
          <t>5115157488435067737</t>
        </is>
      </c>
      <c r="D306" s="182" t="n">
        <v>46150</v>
      </c>
      <c r="G306" t="inlineStr"/>
      <c r="I306" t="inlineStr">
        <is>
          <t>P23210020201</t>
        </is>
      </c>
      <c r="J306" t="inlineStr">
        <is>
          <t>畔色 岩板实木餐桌日式简约长方形榉木书桌家用饭桌原木小户型桌</t>
        </is>
      </c>
      <c r="K306" t="inlineStr">
        <is>
          <t>配置岩板（联系客服）</t>
        </is>
      </c>
      <c r="M306" t="n">
        <v>1</v>
      </c>
      <c r="O306" t="inlineStr"/>
      <c r="P306" t="inlineStr"/>
      <c r="R306">
        <f>IFERROR(SUMPRODUCT(('2-定价总表'!$A$3:$A$493="PPS"&amp;MID(I306,2,99))*('2-定价总表'!$C$3:$C$493=K306)*('2-定价总表'!$T$3:$T$493))*IF(M306="",1,M306),"")</f>
        <v/>
      </c>
      <c r="AB306">
        <f>SUM(S306:AA306)</f>
        <v/>
      </c>
      <c r="AC306" t="inlineStr"/>
      <c r="AD306">
        <f>AC306*0.006</f>
        <v/>
      </c>
      <c r="AE306">
        <f>AC306*0.02</f>
        <v/>
      </c>
      <c r="AF306">
        <f>AC306-AD306-AE306</f>
        <v/>
      </c>
      <c r="AI306">
        <f>SUM(AG306:AH306)</f>
        <v/>
      </c>
      <c r="AJ306">
        <f>AF306-AB306+AI306</f>
        <v/>
      </c>
      <c r="AK306">
        <f>IF(C306="是","杭州","江西工厂")</f>
        <v/>
      </c>
      <c r="AL306" t="inlineStr">
        <is>
          <t>交易关闭</t>
        </is>
      </c>
      <c r="AM306" t="inlineStr">
        <is>
          <t>待匹配</t>
        </is>
      </c>
      <c r="AN306" t="inlineStr">
        <is>
          <t>没有申请退款</t>
        </is>
      </c>
      <c r="AO306" t="inlineStr">
        <is>
          <t>无退款申请</t>
        </is>
      </c>
      <c r="AR306" t="inlineStr">
        <is>
          <t>✓</t>
        </is>
      </c>
    </row>
    <row r="307">
      <c r="A307" t="inlineStr">
        <is>
          <t>淘宝</t>
        </is>
      </c>
      <c r="B307" t="inlineStr">
        <is>
          <t>5115237121779012546</t>
        </is>
      </c>
      <c r="D307" s="182" t="n">
        <v>46150</v>
      </c>
      <c r="G307" t="inlineStr">
        <is>
          <t>江苏省 盐城市 亭湖区 东亭湖街**********************</t>
        </is>
      </c>
      <c r="I307" t="inlineStr">
        <is>
          <t>P23210020201</t>
        </is>
      </c>
      <c r="J307" t="inlineStr">
        <is>
          <t>畔色 岩板实木餐桌日式简约长方形榉木书桌家用饭桌原木小户型桌</t>
        </is>
      </c>
      <c r="K307" t="inlineStr">
        <is>
          <t>配置岩板（联系客服）</t>
        </is>
      </c>
      <c r="M307" t="n">
        <v>2</v>
      </c>
      <c r="O307" t="inlineStr">
        <is>
          <t>德邦快递</t>
        </is>
      </c>
      <c r="P307" t="inlineStr">
        <is>
          <t>DPK212534094670</t>
        </is>
      </c>
      <c r="R307">
        <f>IFERROR(SUMPRODUCT(('2-定价总表'!$A$3:$A$493="PPS"&amp;MID(I307,2,99))*('2-定价总表'!$C$3:$C$493=K307)*('2-定价总表'!$T$3:$T$493))*IF(M307="",1,M307),"")</f>
        <v/>
      </c>
      <c r="AB307">
        <f>SUM(S307:AA307)</f>
        <v/>
      </c>
      <c r="AC307" t="inlineStr">
        <is>
          <t>906.88</t>
        </is>
      </c>
      <c r="AD307">
        <f>AC307*0.006</f>
        <v/>
      </c>
      <c r="AE307">
        <f>AC307*0.02</f>
        <v/>
      </c>
      <c r="AF307">
        <f>AC307-AD307-AE307</f>
        <v/>
      </c>
      <c r="AI307">
        <f>SUM(AG307:AH307)</f>
        <v/>
      </c>
      <c r="AJ307">
        <f>AF307-AB307+AI307</f>
        <v/>
      </c>
      <c r="AK307">
        <f>IF(C307="是","杭州","江西工厂")</f>
        <v/>
      </c>
      <c r="AL307" t="inlineStr">
        <is>
          <t>交易关闭</t>
        </is>
      </c>
      <c r="AM307" t="inlineStr">
        <is>
          <t>待匹配</t>
        </is>
      </c>
      <c r="AN307" t="inlineStr">
        <is>
          <t>退款成功</t>
        </is>
      </c>
      <c r="AO307" t="inlineStr">
        <is>
          <t>906.88</t>
        </is>
      </c>
      <c r="AR307" t="inlineStr">
        <is>
          <t>✓</t>
        </is>
      </c>
    </row>
    <row r="308">
      <c r="A308" t="inlineStr">
        <is>
          <t>淘宝</t>
        </is>
      </c>
      <c r="B308" t="inlineStr">
        <is>
          <t>5115237121779012546</t>
        </is>
      </c>
      <c r="D308" s="182" t="n">
        <v>46150</v>
      </c>
      <c r="G308" t="inlineStr">
        <is>
          <t>江苏省 盐城市 亭湖区 东亭湖街**********************</t>
        </is>
      </c>
      <c r="I308" t="inlineStr">
        <is>
          <t>P23210020201</t>
        </is>
      </c>
      <c r="J308" t="inlineStr">
        <is>
          <t>畔色 岩板实木餐桌日式简约长方形榉木书桌家用饭桌原木小户型桌</t>
        </is>
      </c>
      <c r="K308" t="inlineStr">
        <is>
          <t>砂白色1.4米岩板餐桌</t>
        </is>
      </c>
      <c r="M308" t="n">
        <v>1</v>
      </c>
      <c r="O308" t="inlineStr">
        <is>
          <t>德邦快递</t>
        </is>
      </c>
      <c r="P308" t="inlineStr">
        <is>
          <t>DPK212534094670</t>
        </is>
      </c>
      <c r="R308">
        <f>IFERROR(SUMPRODUCT(('2-定价总表'!$A$3:$A$493="PPS"&amp;MID(I308,2,99))*('2-定价总表'!$C$3:$C$493=K308)*('2-定价总表'!$T$3:$T$493))*IF(M308="",1,M308),"")</f>
        <v/>
      </c>
      <c r="AB308">
        <f>SUM(S308:AA308)</f>
        <v/>
      </c>
      <c r="AC308" t="inlineStr">
        <is>
          <t>2636.73</t>
        </is>
      </c>
      <c r="AD308">
        <f>AC308*0.006</f>
        <v/>
      </c>
      <c r="AE308">
        <f>AC308*0.02</f>
        <v/>
      </c>
      <c r="AF308">
        <f>AC308-AD308-AE308</f>
        <v/>
      </c>
      <c r="AI308">
        <f>SUM(AG308:AH308)</f>
        <v/>
      </c>
      <c r="AJ308">
        <f>AF308-AB308+AI308</f>
        <v/>
      </c>
      <c r="AK308">
        <f>IF(C308="是","杭州","江西工厂")</f>
        <v/>
      </c>
      <c r="AL308" t="inlineStr">
        <is>
          <t>交易成功</t>
        </is>
      </c>
      <c r="AM308" t="inlineStr">
        <is>
          <t>待匹配</t>
        </is>
      </c>
      <c r="AN308" t="inlineStr">
        <is>
          <t>没有申请退款</t>
        </is>
      </c>
      <c r="AO308" t="inlineStr">
        <is>
          <t>无退款申请</t>
        </is>
      </c>
      <c r="AR308" t="inlineStr">
        <is>
          <t>✓</t>
        </is>
      </c>
    </row>
    <row r="309">
      <c r="A309" t="inlineStr">
        <is>
          <t>淘宝</t>
        </is>
      </c>
      <c r="B309" t="inlineStr">
        <is>
          <t>3300951109731004771</t>
        </is>
      </c>
      <c r="D309" s="182" t="n">
        <v>46150</v>
      </c>
      <c r="G309" t="inlineStr">
        <is>
          <t>山东省 潍坊市 坊子区 坊城街道**********************</t>
        </is>
      </c>
      <c r="I309" t="inlineStr"/>
      <c r="J309" t="inlineStr">
        <is>
          <t>畔色北欧日式现代侘寂轻奢实木软包床黑胡桃木1.8米主卧双人床</t>
        </is>
      </c>
      <c r="K309" t="inlineStr">
        <is>
          <t>尺寸微定制</t>
        </is>
      </c>
      <c r="M309" t="n">
        <v>1</v>
      </c>
      <c r="O309" t="inlineStr"/>
      <c r="P309" t="inlineStr"/>
      <c r="R309">
        <f>IFERROR(SUMPRODUCT(('2-定价总表'!$A$3:$A$493="PPS"&amp;MID(I309,2,99))*('2-定价总表'!$C$3:$C$493=K309)*('2-定价总表'!$T$3:$T$493))*IF(M309="",1,M309),"")</f>
        <v/>
      </c>
      <c r="AB309">
        <f>SUM(S309:AA309)</f>
        <v/>
      </c>
      <c r="AC309" t="inlineStr">
        <is>
          <t>497.50</t>
        </is>
      </c>
      <c r="AD309">
        <f>AC309*0.006</f>
        <v/>
      </c>
      <c r="AE309">
        <f>AC309*0.02</f>
        <v/>
      </c>
      <c r="AF309">
        <f>AC309-AD309-AE309</f>
        <v/>
      </c>
      <c r="AI309">
        <f>SUM(AG309:AH309)</f>
        <v/>
      </c>
      <c r="AJ309">
        <f>AF309-AB309+AI309</f>
        <v/>
      </c>
      <c r="AK309">
        <f>IF(C309="是","杭州","江西工厂")</f>
        <v/>
      </c>
      <c r="AL309" t="inlineStr">
        <is>
          <t>交易关闭</t>
        </is>
      </c>
      <c r="AM309" t="inlineStr">
        <is>
          <t>待匹配</t>
        </is>
      </c>
      <c r="AN309" t="inlineStr">
        <is>
          <t>退款成功</t>
        </is>
      </c>
      <c r="AO309" t="inlineStr">
        <is>
          <t>497.50</t>
        </is>
      </c>
      <c r="AR309" t="inlineStr">
        <is>
          <t>⚠️ 无商家编码,产品编码待补</t>
        </is>
      </c>
    </row>
    <row r="310">
      <c r="A310" t="inlineStr">
        <is>
          <t>淘宝</t>
        </is>
      </c>
      <c r="B310" t="inlineStr">
        <is>
          <t>5114748459701002107</t>
        </is>
      </c>
      <c r="D310" s="182" t="n">
        <v>46150</v>
      </c>
      <c r="G310" t="inlineStr">
        <is>
          <t>福建省 泉州市 惠安县 黄塘镇黄****************</t>
        </is>
      </c>
      <c r="I310" t="inlineStr"/>
      <c r="J310" t="inlineStr">
        <is>
          <t>畔色全实木原木德国榉木极简床头柜家用卧室床边柜北欧白色收纳柜</t>
        </is>
      </c>
      <c r="K310" t="inlineStr">
        <is>
          <t>尺寸微定制</t>
        </is>
      </c>
      <c r="M310" t="n">
        <v>1</v>
      </c>
      <c r="O310" t="inlineStr">
        <is>
          <t>商家配送</t>
        </is>
      </c>
      <c r="P310" t="inlineStr">
        <is>
          <t>LP00813484678026</t>
        </is>
      </c>
      <c r="R310">
        <f>IFERROR(SUMPRODUCT(('2-定价总表'!$A$3:$A$493="PPS"&amp;MID(I310,2,99))*('2-定价总表'!$C$3:$C$493=K310)*('2-定价总表'!$T$3:$T$493))*IF(M310="",1,M310),"")</f>
        <v/>
      </c>
      <c r="AB310">
        <f>SUM(S310:AA310)</f>
        <v/>
      </c>
      <c r="AC310" t="inlineStr">
        <is>
          <t>120.00</t>
        </is>
      </c>
      <c r="AD310">
        <f>AC310*0.006</f>
        <v/>
      </c>
      <c r="AE310">
        <f>AC310*0.02</f>
        <v/>
      </c>
      <c r="AF310">
        <f>AC310-AD310-AE310</f>
        <v/>
      </c>
      <c r="AI310">
        <f>SUM(AG310:AH310)</f>
        <v/>
      </c>
      <c r="AJ310">
        <f>AF310-AB310+AI310</f>
        <v/>
      </c>
      <c r="AK310">
        <f>IF(C310="是","杭州","江西工厂")</f>
        <v/>
      </c>
      <c r="AL310" t="inlineStr">
        <is>
          <t>交易成功</t>
        </is>
      </c>
      <c r="AM310" t="inlineStr">
        <is>
          <t>待匹配</t>
        </is>
      </c>
      <c r="AN310" t="inlineStr">
        <is>
          <t>没有申请退款</t>
        </is>
      </c>
      <c r="AO310" t="inlineStr">
        <is>
          <t>无退款申请</t>
        </is>
      </c>
      <c r="AR310" t="inlineStr">
        <is>
          <t>⚠️ 无商家编码,产品编码待补</t>
        </is>
      </c>
    </row>
    <row r="311">
      <c r="A311" t="inlineStr">
        <is>
          <t>淘宝</t>
        </is>
      </c>
      <c r="B311" t="inlineStr">
        <is>
          <t>3301100148001004964</t>
        </is>
      </c>
      <c r="D311" s="182" t="n">
        <v>46150</v>
      </c>
      <c r="G311" t="inlineStr">
        <is>
          <t>四川省 成都市 成华区 青龙街道***************************</t>
        </is>
      </c>
      <c r="I311" t="inlineStr"/>
      <c r="J311" t="inlineStr">
        <is>
          <t>畔色北欧风北美黑胡桃全实木中古风布艺软包床主卧齐边双人大床</t>
        </is>
      </c>
      <c r="K311" t="inlineStr">
        <is>
          <t>尺寸微定制</t>
        </is>
      </c>
      <c r="M311" t="n">
        <v>1</v>
      </c>
      <c r="O311" t="inlineStr">
        <is>
          <t>圆通速递</t>
        </is>
      </c>
      <c r="P311" t="inlineStr">
        <is>
          <t>YT2546639695796</t>
        </is>
      </c>
      <c r="R311">
        <f>IFERROR(SUMPRODUCT(('2-定价总表'!$A$3:$A$493="PPS"&amp;MID(I311,2,99))*('2-定价总表'!$C$3:$C$493=K311)*('2-定价总表'!$T$3:$T$493))*IF(M311="",1,M311),"")</f>
        <v/>
      </c>
      <c r="AB311">
        <f>SUM(S311:AA311)</f>
        <v/>
      </c>
      <c r="AC311" t="inlineStr">
        <is>
          <t>130.00</t>
        </is>
      </c>
      <c r="AD311">
        <f>AC311*0.006</f>
        <v/>
      </c>
      <c r="AE311">
        <f>AC311*0.02</f>
        <v/>
      </c>
      <c r="AF311">
        <f>AC311-AD311-AE311</f>
        <v/>
      </c>
      <c r="AI311">
        <f>SUM(AG311:AH311)</f>
        <v/>
      </c>
      <c r="AJ311">
        <f>AF311-AB311+AI311</f>
        <v/>
      </c>
      <c r="AK311">
        <f>IF(C311="是","杭州","江西工厂")</f>
        <v/>
      </c>
      <c r="AL311" t="inlineStr">
        <is>
          <t>交易成功</t>
        </is>
      </c>
      <c r="AM311" t="inlineStr">
        <is>
          <t>待匹配</t>
        </is>
      </c>
      <c r="AN311" t="inlineStr">
        <is>
          <t>没有申请退款</t>
        </is>
      </c>
      <c r="AO311" t="inlineStr">
        <is>
          <t>无退款申请</t>
        </is>
      </c>
      <c r="AR311" t="inlineStr">
        <is>
          <t>⚠️ 无商家编码,产品编码待补</t>
        </is>
      </c>
    </row>
    <row r="312">
      <c r="A312" t="inlineStr">
        <is>
          <t>淘宝</t>
        </is>
      </c>
      <c r="B312" t="inlineStr">
        <is>
          <t>3300494810001119575</t>
        </is>
      </c>
      <c r="D312" s="182" t="n">
        <v>46150</v>
      </c>
      <c r="G312" t="inlineStr">
        <is>
          <t>河北省 张家口市 桥西区 堡子里街***************</t>
        </is>
      </c>
      <c r="I312" t="inlineStr"/>
      <c r="J312" t="inlineStr">
        <is>
          <t>畔色双人床实木床家用小户型北欧简约1.8m樱桃木主卧日式双人大床</t>
        </is>
      </c>
      <c r="K312" t="inlineStr">
        <is>
          <t>尺寸微定制</t>
        </is>
      </c>
      <c r="M312" t="n">
        <v>1</v>
      </c>
      <c r="O312" t="inlineStr">
        <is>
          <t>商家配送</t>
        </is>
      </c>
      <c r="P312" t="inlineStr">
        <is>
          <t>LP00814713285704</t>
        </is>
      </c>
      <c r="R312">
        <f>IFERROR(SUMPRODUCT(('2-定价总表'!$A$3:$A$493="PPS"&amp;MID(I312,2,99))*('2-定价总表'!$C$3:$C$493=K312)*('2-定价总表'!$T$3:$T$493))*IF(M312="",1,M312),"")</f>
        <v/>
      </c>
      <c r="AB312">
        <f>SUM(S312:AA312)</f>
        <v/>
      </c>
      <c r="AC312" t="inlineStr">
        <is>
          <t>140.00</t>
        </is>
      </c>
      <c r="AD312">
        <f>AC312*0.006</f>
        <v/>
      </c>
      <c r="AE312">
        <f>AC312*0.02</f>
        <v/>
      </c>
      <c r="AF312">
        <f>AC312-AD312-AE312</f>
        <v/>
      </c>
      <c r="AI312">
        <f>SUM(AG312:AH312)</f>
        <v/>
      </c>
      <c r="AJ312">
        <f>AF312-AB312+AI312</f>
        <v/>
      </c>
      <c r="AK312">
        <f>IF(C312="是","杭州","江西工厂")</f>
        <v/>
      </c>
      <c r="AL312" t="inlineStr">
        <is>
          <t>交易成功</t>
        </is>
      </c>
      <c r="AM312" t="inlineStr">
        <is>
          <t>待匹配</t>
        </is>
      </c>
      <c r="AN312" t="inlineStr">
        <is>
          <t>没有申请退款</t>
        </is>
      </c>
      <c r="AO312" t="inlineStr">
        <is>
          <t>无退款申请</t>
        </is>
      </c>
      <c r="AR312" t="inlineStr">
        <is>
          <t>⚠️ 无商家编码,产品编码待补</t>
        </is>
      </c>
    </row>
    <row r="313">
      <c r="A313" t="inlineStr">
        <is>
          <t>淘宝</t>
        </is>
      </c>
      <c r="B313" t="inlineStr">
        <is>
          <t>5114685855348050612</t>
        </is>
      </c>
      <c r="D313" s="182" t="n">
        <v>46150</v>
      </c>
      <c r="G313" t="inlineStr">
        <is>
          <t>浙江省 杭州市 上城区 采荷街道**********************</t>
        </is>
      </c>
      <c r="I313" t="inlineStr"/>
      <c r="J313" t="inlineStr">
        <is>
          <t>畔色智能实木电动升降桌北欧家用办公电脑桌樱桃木书桌可升降桌</t>
        </is>
      </c>
      <c r="K313" t="inlineStr">
        <is>
          <t>190cm 基础版</t>
        </is>
      </c>
      <c r="M313" t="n">
        <v>1</v>
      </c>
      <c r="O313" t="inlineStr"/>
      <c r="P313" t="inlineStr"/>
      <c r="R313">
        <f>IFERROR(SUMPRODUCT(('2-定价总表'!$A$3:$A$493="PPS"&amp;MID(I313,2,99))*('2-定价总表'!$C$3:$C$493=K313)*('2-定价总表'!$T$3:$T$493))*IF(M313="",1,M313),"")</f>
        <v/>
      </c>
      <c r="AB313">
        <f>SUM(S313:AA313)</f>
        <v/>
      </c>
      <c r="AC313" t="inlineStr">
        <is>
          <t>3696.52</t>
        </is>
      </c>
      <c r="AD313">
        <f>AC313*0.006</f>
        <v/>
      </c>
      <c r="AE313">
        <f>AC313*0.02</f>
        <v/>
      </c>
      <c r="AF313">
        <f>AC313-AD313-AE313</f>
        <v/>
      </c>
      <c r="AI313">
        <f>SUM(AG313:AH313)</f>
        <v/>
      </c>
      <c r="AJ313">
        <f>AF313-AB313+AI313</f>
        <v/>
      </c>
      <c r="AK313">
        <f>IF(C313="是","杭州","江西工厂")</f>
        <v/>
      </c>
      <c r="AL313" t="inlineStr">
        <is>
          <t>交易关闭</t>
        </is>
      </c>
      <c r="AM313" t="inlineStr">
        <is>
          <t>待匹配</t>
        </is>
      </c>
      <c r="AN313" t="inlineStr">
        <is>
          <t>退款成功</t>
        </is>
      </c>
      <c r="AO313" t="inlineStr">
        <is>
          <t>3696.52</t>
        </is>
      </c>
      <c r="AR313" t="inlineStr">
        <is>
          <t>⚠️ 无商家编码,产品编码待补</t>
        </is>
      </c>
    </row>
    <row r="314">
      <c r="A314" t="inlineStr">
        <is>
          <t>淘宝</t>
        </is>
      </c>
      <c r="B314" t="inlineStr">
        <is>
          <t>5114865746591025245</t>
        </is>
      </c>
      <c r="D314" s="182" t="n">
        <v>46150</v>
      </c>
      <c r="G314" t="inlineStr">
        <is>
          <t>广东省 广州市 番禺区 钟村街道************************</t>
        </is>
      </c>
      <c r="I314" t="inlineStr"/>
      <c r="J314" t="inlineStr">
        <is>
          <t>畔色双人床实木床家用小户型北欧简约1.8米榉木主卧日式双人大床</t>
        </is>
      </c>
      <c r="K314" t="inlineStr">
        <is>
          <t>尺寸微定制</t>
        </is>
      </c>
      <c r="M314" t="n">
        <v>1</v>
      </c>
      <c r="O314" t="inlineStr">
        <is>
          <t>圆通速递</t>
        </is>
      </c>
      <c r="P314" t="inlineStr">
        <is>
          <t>YT2541592897876</t>
        </is>
      </c>
      <c r="R314">
        <f>IFERROR(SUMPRODUCT(('2-定价总表'!$A$3:$A$493="PPS"&amp;MID(I314,2,99))*('2-定价总表'!$C$3:$C$493=K314)*('2-定价总表'!$T$3:$T$493))*IF(M314="",1,M314),"")</f>
        <v/>
      </c>
      <c r="AB314">
        <f>SUM(S314:AA314)</f>
        <v/>
      </c>
      <c r="AC314" t="inlineStr">
        <is>
          <t>105.00</t>
        </is>
      </c>
      <c r="AD314">
        <f>AC314*0.006</f>
        <v/>
      </c>
      <c r="AE314">
        <f>AC314*0.02</f>
        <v/>
      </c>
      <c r="AF314">
        <f>AC314-AD314-AE314</f>
        <v/>
      </c>
      <c r="AI314">
        <f>SUM(AG314:AH314)</f>
        <v/>
      </c>
      <c r="AJ314">
        <f>AF314-AB314+AI314</f>
        <v/>
      </c>
      <c r="AK314">
        <f>IF(C314="是","杭州","江西工厂")</f>
        <v/>
      </c>
      <c r="AL314" t="inlineStr">
        <is>
          <t>交易成功</t>
        </is>
      </c>
      <c r="AM314" t="inlineStr">
        <is>
          <t>待匹配</t>
        </is>
      </c>
      <c r="AN314" t="inlineStr">
        <is>
          <t>没有申请退款</t>
        </is>
      </c>
      <c r="AO314" t="inlineStr">
        <is>
          <t>无退款申请</t>
        </is>
      </c>
      <c r="AR314" t="inlineStr">
        <is>
          <t>⚠️ 无商家编码,产品编码待补</t>
        </is>
      </c>
    </row>
    <row r="315">
      <c r="A315" t="inlineStr">
        <is>
          <t>淘宝</t>
        </is>
      </c>
      <c r="B315" t="inlineStr">
        <is>
          <t>5115081492243025245</t>
        </is>
      </c>
      <c r="D315" s="182" t="n">
        <v>46150</v>
      </c>
      <c r="G315" t="inlineStr"/>
      <c r="I315" t="inlineStr"/>
      <c r="J315" t="inlineStr">
        <is>
          <t>畔色双人床实木床家用小户型北欧简约1.8米榉木主卧日式双人大床</t>
        </is>
      </c>
      <c r="K315" t="inlineStr">
        <is>
          <t>榉木无边床-1.8米</t>
        </is>
      </c>
      <c r="M315" t="n">
        <v>1</v>
      </c>
      <c r="O315" t="inlineStr"/>
      <c r="P315" t="inlineStr"/>
      <c r="R315">
        <f>IFERROR(SUMPRODUCT(('2-定价总表'!$A$3:$A$493="PPS"&amp;MID(I315,2,99))*('2-定价总表'!$C$3:$C$493=K315)*('2-定价总表'!$T$3:$T$493))*IF(M315="",1,M315),"")</f>
        <v/>
      </c>
      <c r="AB315">
        <f>SUM(S315:AA315)</f>
        <v/>
      </c>
      <c r="AC315" t="inlineStr"/>
      <c r="AD315">
        <f>AC315*0.006</f>
        <v/>
      </c>
      <c r="AE315">
        <f>AC315*0.02</f>
        <v/>
      </c>
      <c r="AF315">
        <f>AC315-AD315-AE315</f>
        <v/>
      </c>
      <c r="AI315">
        <f>SUM(AG315:AH315)</f>
        <v/>
      </c>
      <c r="AJ315">
        <f>AF315-AB315+AI315</f>
        <v/>
      </c>
      <c r="AK315">
        <f>IF(C315="是","杭州","江西工厂")</f>
        <v/>
      </c>
      <c r="AL315" t="inlineStr">
        <is>
          <t>交易关闭</t>
        </is>
      </c>
      <c r="AM315" t="inlineStr">
        <is>
          <t>待匹配</t>
        </is>
      </c>
      <c r="AN315" t="inlineStr">
        <is>
          <t>没有申请退款</t>
        </is>
      </c>
      <c r="AO315" t="inlineStr">
        <is>
          <t>无退款申请</t>
        </is>
      </c>
      <c r="AR315" t="inlineStr">
        <is>
          <t>⚠️ 无商家编码,产品编码待补</t>
        </is>
      </c>
    </row>
    <row r="316">
      <c r="A316" t="inlineStr">
        <is>
          <t>淘宝</t>
        </is>
      </c>
      <c r="B316" t="inlineStr">
        <is>
          <t>5115065472657025245</t>
        </is>
      </c>
      <c r="D316" s="182" t="n">
        <v>46150</v>
      </c>
      <c r="G316" t="inlineStr"/>
      <c r="I316" t="inlineStr"/>
      <c r="J316" t="inlineStr">
        <is>
          <t>畔色双人床实木床家用小户型北欧简约1.8米榉木主卧日式双人大床</t>
        </is>
      </c>
      <c r="K316" t="inlineStr">
        <is>
          <t>榉木无边床-1.8米</t>
        </is>
      </c>
      <c r="M316" t="n">
        <v>1</v>
      </c>
      <c r="O316" t="inlineStr"/>
      <c r="P316" t="inlineStr"/>
      <c r="R316">
        <f>IFERROR(SUMPRODUCT(('2-定价总表'!$A$3:$A$493="PPS"&amp;MID(I316,2,99))*('2-定价总表'!$C$3:$C$493=K316)*('2-定价总表'!$T$3:$T$493))*IF(M316="",1,M316),"")</f>
        <v/>
      </c>
      <c r="AB316">
        <f>SUM(S316:AA316)</f>
        <v/>
      </c>
      <c r="AC316" t="inlineStr"/>
      <c r="AD316">
        <f>AC316*0.006</f>
        <v/>
      </c>
      <c r="AE316">
        <f>AC316*0.02</f>
        <v/>
      </c>
      <c r="AF316">
        <f>AC316-AD316-AE316</f>
        <v/>
      </c>
      <c r="AI316">
        <f>SUM(AG316:AH316)</f>
        <v/>
      </c>
      <c r="AJ316">
        <f>AF316-AB316+AI316</f>
        <v/>
      </c>
      <c r="AK316">
        <f>IF(C316="是","杭州","江西工厂")</f>
        <v/>
      </c>
      <c r="AL316" t="inlineStr">
        <is>
          <t>交易关闭</t>
        </is>
      </c>
      <c r="AM316" t="inlineStr">
        <is>
          <t>待匹配</t>
        </is>
      </c>
      <c r="AN316" t="inlineStr">
        <is>
          <t>没有申请退款</t>
        </is>
      </c>
      <c r="AO316" t="inlineStr">
        <is>
          <t>无退款申请</t>
        </is>
      </c>
      <c r="AR316" t="inlineStr">
        <is>
          <t>⚠️ 无商家编码,产品编码待补</t>
        </is>
      </c>
    </row>
    <row r="317">
      <c r="A317" t="inlineStr">
        <is>
          <t>淘宝</t>
        </is>
      </c>
      <c r="B317" t="inlineStr">
        <is>
          <t>5115079692401025245</t>
        </is>
      </c>
      <c r="D317" s="182" t="n">
        <v>46150</v>
      </c>
      <c r="G317" t="inlineStr"/>
      <c r="I317" t="inlineStr"/>
      <c r="J317" t="inlineStr">
        <is>
          <t>畔色双人床实木床家用小户型北欧简约1.8米榉木主卧日式双人大床</t>
        </is>
      </c>
      <c r="K317" t="inlineStr">
        <is>
          <t>尺寸微定制</t>
        </is>
      </c>
      <c r="M317" t="n">
        <v>1</v>
      </c>
      <c r="O317" t="inlineStr"/>
      <c r="P317" t="inlineStr"/>
      <c r="R317">
        <f>IFERROR(SUMPRODUCT(('2-定价总表'!$A$3:$A$493="PPS"&amp;MID(I317,2,99))*('2-定价总表'!$C$3:$C$493=K317)*('2-定价总表'!$T$3:$T$493))*IF(M317="",1,M317),"")</f>
        <v/>
      </c>
      <c r="AB317">
        <f>SUM(S317:AA317)</f>
        <v/>
      </c>
      <c r="AC317" t="inlineStr"/>
      <c r="AD317">
        <f>AC317*0.006</f>
        <v/>
      </c>
      <c r="AE317">
        <f>AC317*0.02</f>
        <v/>
      </c>
      <c r="AF317">
        <f>AC317-AD317-AE317</f>
        <v/>
      </c>
      <c r="AI317">
        <f>SUM(AG317:AH317)</f>
        <v/>
      </c>
      <c r="AJ317">
        <f>AF317-AB317+AI317</f>
        <v/>
      </c>
      <c r="AK317">
        <f>IF(C317="是","杭州","江西工厂")</f>
        <v/>
      </c>
      <c r="AL317" t="inlineStr">
        <is>
          <t>交易关闭</t>
        </is>
      </c>
      <c r="AM317" t="inlineStr">
        <is>
          <t>待匹配</t>
        </is>
      </c>
      <c r="AN317" t="inlineStr">
        <is>
          <t>没有申请退款</t>
        </is>
      </c>
      <c r="AO317" t="inlineStr">
        <is>
          <t>无退款申请</t>
        </is>
      </c>
      <c r="AR317" t="inlineStr">
        <is>
          <t>⚠️ 无商家编码,产品编码待补</t>
        </is>
      </c>
    </row>
    <row r="318">
      <c r="A318" t="inlineStr">
        <is>
          <t>淘宝</t>
        </is>
      </c>
      <c r="B318" t="inlineStr">
        <is>
          <t>3300395702123059292</t>
        </is>
      </c>
      <c r="D318" s="182" t="n">
        <v>46149</v>
      </c>
      <c r="G318" t="inlineStr">
        <is>
          <t>河南省 南阳市 桐柏县 清淮街道**************************</t>
        </is>
      </c>
      <c r="I318" t="inlineStr"/>
      <c r="J318" t="inlineStr">
        <is>
          <t>畔色北欧卧室床头柜实木原木小型收纳柜樱桃木家用超窄极窄床边柜</t>
        </is>
      </c>
      <c r="K318" t="inlineStr">
        <is>
          <t>尺寸微定制</t>
        </is>
      </c>
      <c r="M318" t="n">
        <v>1</v>
      </c>
      <c r="O318" t="inlineStr">
        <is>
          <t>商家配送</t>
        </is>
      </c>
      <c r="P318" t="inlineStr">
        <is>
          <t>LP00814558833006</t>
        </is>
      </c>
      <c r="R318">
        <f>IFERROR(SUMPRODUCT(('2-定价总表'!$A$3:$A$493="PPS"&amp;MID(I318,2,99))*('2-定价总表'!$C$3:$C$493=K318)*('2-定价总表'!$T$3:$T$493))*IF(M318="",1,M318),"")</f>
        <v/>
      </c>
      <c r="AB318">
        <f>SUM(S318:AA318)</f>
        <v/>
      </c>
      <c r="AC318" t="inlineStr">
        <is>
          <t>131.00</t>
        </is>
      </c>
      <c r="AD318">
        <f>AC318*0.006</f>
        <v/>
      </c>
      <c r="AE318">
        <f>AC318*0.02</f>
        <v/>
      </c>
      <c r="AF318">
        <f>AC318-AD318-AE318</f>
        <v/>
      </c>
      <c r="AI318">
        <f>SUM(AG318:AH318)</f>
        <v/>
      </c>
      <c r="AJ318">
        <f>AF318-AB318+AI318</f>
        <v/>
      </c>
      <c r="AK318">
        <f>IF(C318="是","杭州","江西工厂")</f>
        <v/>
      </c>
      <c r="AL318" t="inlineStr">
        <is>
          <t>交易成功</t>
        </is>
      </c>
      <c r="AM318" t="inlineStr">
        <is>
          <t>待匹配</t>
        </is>
      </c>
      <c r="AN318" t="inlineStr">
        <is>
          <t>没有申请退款</t>
        </is>
      </c>
      <c r="AO318" t="inlineStr">
        <is>
          <t>无退款申请</t>
        </is>
      </c>
      <c r="AR318" t="inlineStr">
        <is>
          <t>⚠️ 无商家编码,产品编码待补</t>
        </is>
      </c>
    </row>
    <row r="319">
      <c r="A319" t="inlineStr">
        <is>
          <t>淘宝</t>
        </is>
      </c>
      <c r="B319" t="inlineStr">
        <is>
          <t>5115010068001011126</t>
        </is>
      </c>
      <c r="D319" s="182" t="n">
        <v>46149</v>
      </c>
      <c r="G319" t="inlineStr">
        <is>
          <t>浙江省 绍兴市 柯桥区 兰亭街道*************************</t>
        </is>
      </c>
      <c r="I319" t="inlineStr"/>
      <c r="J319" t="inlineStr">
        <is>
          <t>畔色北欧卧室床头柜实木原木小型收纳柜樱桃木家用超窄极窄床边柜</t>
        </is>
      </c>
      <c r="K319" t="inlineStr">
        <is>
          <t>尺寸微定制</t>
        </is>
      </c>
      <c r="M319" t="n">
        <v>1</v>
      </c>
      <c r="O319" t="inlineStr">
        <is>
          <t>圆通速递</t>
        </is>
      </c>
      <c r="P319" t="inlineStr">
        <is>
          <t>YT2546639708245</t>
        </is>
      </c>
      <c r="R319">
        <f>IFERROR(SUMPRODUCT(('2-定价总表'!$A$3:$A$493="PPS"&amp;MID(I319,2,99))*('2-定价总表'!$C$3:$C$493=K319)*('2-定价总表'!$T$3:$T$493))*IF(M319="",1,M319),"")</f>
        <v/>
      </c>
      <c r="AB319">
        <f>SUM(S319:AA319)</f>
        <v/>
      </c>
      <c r="AC319" t="inlineStr">
        <is>
          <t>130.00</t>
        </is>
      </c>
      <c r="AD319">
        <f>AC319*0.006</f>
        <v/>
      </c>
      <c r="AE319">
        <f>AC319*0.02</f>
        <v/>
      </c>
      <c r="AF319">
        <f>AC319-AD319-AE319</f>
        <v/>
      </c>
      <c r="AI319">
        <f>SUM(AG319:AH319)</f>
        <v/>
      </c>
      <c r="AJ319">
        <f>AF319-AB319+AI319</f>
        <v/>
      </c>
      <c r="AK319">
        <f>IF(C319="是","杭州","江西工厂")</f>
        <v/>
      </c>
      <c r="AL319" t="inlineStr">
        <is>
          <t>交易成功</t>
        </is>
      </c>
      <c r="AM319" t="inlineStr">
        <is>
          <t>待匹配</t>
        </is>
      </c>
      <c r="AN319" t="inlineStr">
        <is>
          <t>没有申请退款</t>
        </is>
      </c>
      <c r="AO319" t="inlineStr">
        <is>
          <t>无退款申请</t>
        </is>
      </c>
      <c r="AR319" t="inlineStr">
        <is>
          <t>⚠️ 无商家编码,产品编码待补</t>
        </is>
      </c>
    </row>
    <row r="320">
      <c r="A320" t="inlineStr">
        <is>
          <t>淘宝</t>
        </is>
      </c>
      <c r="B320" t="inlineStr">
        <is>
          <t>5114577027752013907</t>
        </is>
      </c>
      <c r="D320" s="182" t="n">
        <v>46149</v>
      </c>
      <c r="E320" t="inlineStr">
        <is>
          <t>王恒炜</t>
        </is>
      </c>
      <c r="F320" t="inlineStr">
        <is>
          <t>15784262385-4860</t>
        </is>
      </c>
      <c r="G320" t="inlineStr">
        <is>
          <t>江苏省 无锡市 滨湖区 华庄街道华发中央首府28栋29单元404(000000)</t>
        </is>
      </c>
      <c r="I320" t="inlineStr">
        <is>
          <t>P23210020201</t>
        </is>
      </c>
      <c r="J320" t="inlineStr">
        <is>
          <t>畔色 岩板实木餐桌日式简约长方形榉木书桌家用饭桌原木小户型桌</t>
        </is>
      </c>
      <c r="K320" t="inlineStr">
        <is>
          <t>砂白色1.6米岩板餐桌</t>
        </is>
      </c>
      <c r="M320" t="n">
        <v>1</v>
      </c>
      <c r="O320" t="inlineStr"/>
      <c r="P320" t="inlineStr"/>
      <c r="R320">
        <f>IFERROR(SUMPRODUCT(('2-定价总表'!$A$3:$A$493="PPS"&amp;MID(I320,2,99))*('2-定价总表'!$C$3:$C$493=K320)*('2-定价总表'!$T$3:$T$493))*IF(M320="",1,M320),"")</f>
        <v/>
      </c>
      <c r="AB320">
        <f>SUM(S320:AA320)</f>
        <v/>
      </c>
      <c r="AC320" t="inlineStr">
        <is>
          <t>2716.05</t>
        </is>
      </c>
      <c r="AD320">
        <f>AC320*0.006</f>
        <v/>
      </c>
      <c r="AE320">
        <f>AC320*0.02</f>
        <v/>
      </c>
      <c r="AF320">
        <f>AC320-AD320-AE320</f>
        <v/>
      </c>
      <c r="AI320">
        <f>SUM(AG320:AH320)</f>
        <v/>
      </c>
      <c r="AJ320">
        <f>AF320-AB320+AI320</f>
        <v/>
      </c>
      <c r="AK320">
        <f>IF(C320="是","杭州","江西工厂")</f>
        <v/>
      </c>
      <c r="AL320" t="inlineStr">
        <is>
          <t>买家已付款,等待卖家发货</t>
        </is>
      </c>
      <c r="AM320" t="inlineStr">
        <is>
          <t>待匹配</t>
        </is>
      </c>
      <c r="AN320" t="inlineStr">
        <is>
          <t>没有申请退款</t>
        </is>
      </c>
      <c r="AO320" t="inlineStr">
        <is>
          <t>无退款申请</t>
        </is>
      </c>
      <c r="AR320" t="inlineStr">
        <is>
          <t>✓</t>
        </is>
      </c>
    </row>
    <row r="321">
      <c r="A321" t="inlineStr">
        <is>
          <t>淘宝</t>
        </is>
      </c>
      <c r="B321" t="inlineStr">
        <is>
          <t>3300715777382053969</t>
        </is>
      </c>
      <c r="D321" s="182" t="n">
        <v>46149</v>
      </c>
      <c r="G321" t="inlineStr">
        <is>
          <t>山东省 烟台市 莱山区 黄海路街**************</t>
        </is>
      </c>
      <c r="I321" t="inlineStr">
        <is>
          <t>P23250050202</t>
        </is>
      </c>
      <c r="J321" t="inlineStr">
        <is>
          <t>畔色榉木实木餐边柜储物靠墙高柜一体收纳柜厨房客厅茶水柜酒柜</t>
        </is>
      </c>
      <c r="K321" t="inlineStr">
        <is>
          <t>其它尺寸定制</t>
        </is>
      </c>
      <c r="M321" t="n">
        <v>1</v>
      </c>
      <c r="O321" t="inlineStr">
        <is>
          <t>商家配送</t>
        </is>
      </c>
      <c r="P321" t="inlineStr">
        <is>
          <t>LP00814481649569</t>
        </is>
      </c>
      <c r="R321">
        <f>IFERROR(SUMPRODUCT(('2-定价总表'!$A$3:$A$493="PPS"&amp;MID(I321,2,99))*('2-定价总表'!$C$3:$C$493=K321)*('2-定价总表'!$T$3:$T$493))*IF(M321="",1,M321),"")</f>
        <v/>
      </c>
      <c r="AB321">
        <f>SUM(S321:AA321)</f>
        <v/>
      </c>
      <c r="AC321" t="inlineStr">
        <is>
          <t>101.00</t>
        </is>
      </c>
      <c r="AD321">
        <f>AC321*0.006</f>
        <v/>
      </c>
      <c r="AE321">
        <f>AC321*0.02</f>
        <v/>
      </c>
      <c r="AF321">
        <f>AC321-AD321-AE321</f>
        <v/>
      </c>
      <c r="AI321">
        <f>SUM(AG321:AH321)</f>
        <v/>
      </c>
      <c r="AJ321">
        <f>AF321-AB321+AI321</f>
        <v/>
      </c>
      <c r="AK321">
        <f>IF(C321="是","杭州","江西工厂")</f>
        <v/>
      </c>
      <c r="AL321" t="inlineStr">
        <is>
          <t>交易成功</t>
        </is>
      </c>
      <c r="AM321" t="inlineStr">
        <is>
          <t>待匹配</t>
        </is>
      </c>
      <c r="AN321" t="inlineStr">
        <is>
          <t>没有申请退款</t>
        </is>
      </c>
      <c r="AO321" t="inlineStr">
        <is>
          <t>无退款申请</t>
        </is>
      </c>
      <c r="AR321" t="inlineStr">
        <is>
          <t>✓</t>
        </is>
      </c>
    </row>
    <row r="322">
      <c r="A322" t="inlineStr">
        <is>
          <t>淘宝</t>
        </is>
      </c>
      <c r="B322" t="inlineStr">
        <is>
          <t>5114930040989003219</t>
        </is>
      </c>
      <c r="D322" s="182" t="n">
        <v>46149</v>
      </c>
      <c r="G322" t="inlineStr"/>
      <c r="I322" t="inlineStr">
        <is>
          <t>P23250050202</t>
        </is>
      </c>
      <c r="J322" t="inlineStr">
        <is>
          <t>畔色榉木实木餐边柜储物靠墙高柜一体收纳柜厨房客厅茶水柜酒柜</t>
        </is>
      </c>
      <c r="K322" t="inlineStr">
        <is>
          <t>其它尺寸定制</t>
        </is>
      </c>
      <c r="M322" t="n">
        <v>1</v>
      </c>
      <c r="O322" t="inlineStr"/>
      <c r="P322" t="inlineStr"/>
      <c r="R322">
        <f>IFERROR(SUMPRODUCT(('2-定价总表'!$A$3:$A$493="PPS"&amp;MID(I322,2,99))*('2-定价总表'!$C$3:$C$493=K322)*('2-定价总表'!$T$3:$T$493))*IF(M322="",1,M322),"")</f>
        <v/>
      </c>
      <c r="AB322">
        <f>SUM(S322:AA322)</f>
        <v/>
      </c>
      <c r="AC322" t="inlineStr"/>
      <c r="AD322">
        <f>AC322*0.006</f>
        <v/>
      </c>
      <c r="AE322">
        <f>AC322*0.02</f>
        <v/>
      </c>
      <c r="AF322">
        <f>AC322-AD322-AE322</f>
        <v/>
      </c>
      <c r="AI322">
        <f>SUM(AG322:AH322)</f>
        <v/>
      </c>
      <c r="AJ322">
        <f>AF322-AB322+AI322</f>
        <v/>
      </c>
      <c r="AK322">
        <f>IF(C322="是","杭州","江西工厂")</f>
        <v/>
      </c>
      <c r="AL322" t="inlineStr">
        <is>
          <t>交易关闭</t>
        </is>
      </c>
      <c r="AM322" t="inlineStr">
        <is>
          <t>待匹配</t>
        </is>
      </c>
      <c r="AN322" t="inlineStr">
        <is>
          <t>没有申请退款</t>
        </is>
      </c>
      <c r="AO322" t="inlineStr">
        <is>
          <t>无退款申请</t>
        </is>
      </c>
      <c r="AR322" t="inlineStr">
        <is>
          <t>✓</t>
        </is>
      </c>
    </row>
    <row r="323">
      <c r="A323" t="inlineStr">
        <is>
          <t>淘宝</t>
        </is>
      </c>
      <c r="B323" t="inlineStr">
        <is>
          <t>3300840948441004572</t>
        </is>
      </c>
      <c r="D323" s="182" t="n">
        <v>46149</v>
      </c>
      <c r="G323" t="inlineStr">
        <is>
          <t>广东省 广州市 番禺区 大石街道***************</t>
        </is>
      </c>
      <c r="I323" t="inlineStr"/>
      <c r="J323" t="inlineStr">
        <is>
          <t>畔色樱桃木靠墙一体实木岩板餐厅收纳咖啡柜小户型小柜窄柜餐边柜</t>
        </is>
      </c>
      <c r="K323" t="inlineStr">
        <is>
          <t>尺寸微定制</t>
        </is>
      </c>
      <c r="M323" t="n">
        <v>1</v>
      </c>
      <c r="O323" t="inlineStr">
        <is>
          <t>商家配送</t>
        </is>
      </c>
      <c r="P323" t="inlineStr">
        <is>
          <t>LP00813204629505</t>
        </is>
      </c>
      <c r="R323">
        <f>IFERROR(SUMPRODUCT(('2-定价总表'!$A$3:$A$493="PPS"&amp;MID(I323,2,99))*('2-定价总表'!$C$3:$C$493=K323)*('2-定价总表'!$T$3:$T$493))*IF(M323="",1,M323),"")</f>
        <v/>
      </c>
      <c r="AB323">
        <f>SUM(S323:AA323)</f>
        <v/>
      </c>
      <c r="AC323" t="inlineStr">
        <is>
          <t>102.00</t>
        </is>
      </c>
      <c r="AD323">
        <f>AC323*0.006</f>
        <v/>
      </c>
      <c r="AE323">
        <f>AC323*0.02</f>
        <v/>
      </c>
      <c r="AF323">
        <f>AC323-AD323-AE323</f>
        <v/>
      </c>
      <c r="AI323">
        <f>SUM(AG323:AH323)</f>
        <v/>
      </c>
      <c r="AJ323">
        <f>AF323-AB323+AI323</f>
        <v/>
      </c>
      <c r="AK323">
        <f>IF(C323="是","杭州","江西工厂")</f>
        <v/>
      </c>
      <c r="AL323" t="inlineStr">
        <is>
          <t>交易成功</t>
        </is>
      </c>
      <c r="AM323" t="inlineStr">
        <is>
          <t>待匹配</t>
        </is>
      </c>
      <c r="AN323" t="inlineStr">
        <is>
          <t>没有申请退款</t>
        </is>
      </c>
      <c r="AO323" t="inlineStr">
        <is>
          <t>无退款申请</t>
        </is>
      </c>
      <c r="AR323" t="inlineStr">
        <is>
          <t>⚠️ 无商家编码,产品编码待补</t>
        </is>
      </c>
    </row>
    <row r="324">
      <c r="A324" t="inlineStr">
        <is>
          <t>淘宝</t>
        </is>
      </c>
      <c r="B324" t="inlineStr">
        <is>
          <t>3300165627049005492</t>
        </is>
      </c>
      <c r="D324" s="182" t="n">
        <v>46149</v>
      </c>
      <c r="G324" t="inlineStr">
        <is>
          <t>山东省 青岛市 黄岛区 长江路街********************</t>
        </is>
      </c>
      <c r="I324" t="inlineStr">
        <is>
          <t>P23210020201</t>
        </is>
      </c>
      <c r="J324" t="inlineStr">
        <is>
          <t>畔色 岩板实木餐桌日式简约长方形榉木书桌家用饭桌原木小户型桌</t>
        </is>
      </c>
      <c r="K324" t="inlineStr">
        <is>
          <t>砂白色1.6米岩板餐桌</t>
        </is>
      </c>
      <c r="M324" t="n">
        <v>1</v>
      </c>
      <c r="O324" t="inlineStr">
        <is>
          <t>德邦快递</t>
        </is>
      </c>
      <c r="P324" t="inlineStr">
        <is>
          <t>DPK212351452040</t>
        </is>
      </c>
      <c r="R324">
        <f>IFERROR(SUMPRODUCT(('2-定价总表'!$A$3:$A$493="PPS"&amp;MID(I324,2,99))*('2-定价总表'!$C$3:$C$493=K324)*('2-定价总表'!$T$3:$T$493))*IF(M324="",1,M324),"")</f>
        <v/>
      </c>
      <c r="AB324">
        <f>SUM(S324:AA324)</f>
        <v/>
      </c>
      <c r="AC324" t="inlineStr">
        <is>
          <t>2711.05</t>
        </is>
      </c>
      <c r="AD324">
        <f>AC324*0.006</f>
        <v/>
      </c>
      <c r="AE324">
        <f>AC324*0.02</f>
        <v/>
      </c>
      <c r="AF324">
        <f>AC324-AD324-AE324</f>
        <v/>
      </c>
      <c r="AI324">
        <f>SUM(AG324:AH324)</f>
        <v/>
      </c>
      <c r="AJ324">
        <f>AF324-AB324+AI324</f>
        <v/>
      </c>
      <c r="AK324">
        <f>IF(C324="是","杭州","江西工厂")</f>
        <v/>
      </c>
      <c r="AL324" t="inlineStr">
        <is>
          <t>交易成功</t>
        </is>
      </c>
      <c r="AM324" t="inlineStr">
        <is>
          <t>待匹配</t>
        </is>
      </c>
      <c r="AN324" t="inlineStr">
        <is>
          <t>退款成功</t>
        </is>
      </c>
      <c r="AO324" t="inlineStr">
        <is>
          <t>500.00</t>
        </is>
      </c>
      <c r="AR324" t="inlineStr">
        <is>
          <t>✓</t>
        </is>
      </c>
    </row>
    <row r="325">
      <c r="A325" t="inlineStr">
        <is>
          <t>淘宝</t>
        </is>
      </c>
      <c r="B325" t="inlineStr">
        <is>
          <t>3300590965206004572</t>
        </is>
      </c>
      <c r="D325" s="182" t="n">
        <v>46149</v>
      </c>
      <c r="G325" t="inlineStr">
        <is>
          <t>广东省 广州市 番禺区 大石街道***************</t>
        </is>
      </c>
      <c r="I325" t="inlineStr"/>
      <c r="J325" t="inlineStr">
        <is>
          <t>畔色樱桃木靠墙一体实木岩板餐厅收纳咖啡柜小户型小柜窄柜餐边柜</t>
        </is>
      </c>
      <c r="K325" t="inlineStr">
        <is>
          <t>尺寸微定制</t>
        </is>
      </c>
      <c r="M325" t="n">
        <v>1</v>
      </c>
      <c r="O325" t="inlineStr"/>
      <c r="P325" t="inlineStr"/>
      <c r="R325">
        <f>IFERROR(SUMPRODUCT(('2-定价总表'!$A$3:$A$493="PPS"&amp;MID(I325,2,99))*('2-定价总表'!$C$3:$C$493=K325)*('2-定价总表'!$T$3:$T$493))*IF(M325="",1,M325),"")</f>
        <v/>
      </c>
      <c r="AB325">
        <f>SUM(S325:AA325)</f>
        <v/>
      </c>
      <c r="AC325" t="inlineStr">
        <is>
          <t>705.00</t>
        </is>
      </c>
      <c r="AD325">
        <f>AC325*0.006</f>
        <v/>
      </c>
      <c r="AE325">
        <f>AC325*0.02</f>
        <v/>
      </c>
      <c r="AF325">
        <f>AC325-AD325-AE325</f>
        <v/>
      </c>
      <c r="AI325">
        <f>SUM(AG325:AH325)</f>
        <v/>
      </c>
      <c r="AJ325">
        <f>AF325-AB325+AI325</f>
        <v/>
      </c>
      <c r="AK325">
        <f>IF(C325="是","杭州","江西工厂")</f>
        <v/>
      </c>
      <c r="AL325" t="inlineStr">
        <is>
          <t>交易关闭</t>
        </is>
      </c>
      <c r="AM325" t="inlineStr">
        <is>
          <t>待匹配</t>
        </is>
      </c>
      <c r="AN325" t="inlineStr">
        <is>
          <t>退款成功</t>
        </is>
      </c>
      <c r="AO325" t="inlineStr">
        <is>
          <t>705.00</t>
        </is>
      </c>
      <c r="AR325" t="inlineStr">
        <is>
          <t>⚠️ 无商家编码,产品编码待补</t>
        </is>
      </c>
    </row>
    <row r="326">
      <c r="A326" t="inlineStr">
        <is>
          <t>淘宝</t>
        </is>
      </c>
      <c r="B326" t="inlineStr">
        <is>
          <t>5114565650573083727</t>
        </is>
      </c>
      <c r="D326" s="182" t="n">
        <v>46149</v>
      </c>
      <c r="G326" t="inlineStr">
        <is>
          <t>山东省 青岛市 市南区 青岛市漳********************</t>
        </is>
      </c>
      <c r="I326" t="inlineStr"/>
      <c r="J326" t="inlineStr">
        <is>
          <t>畔色北欧实木餐边柜餐厅岩板樱桃木高柜一体靠墙橱柜收纳储物柜</t>
        </is>
      </c>
      <c r="K326" t="inlineStr">
        <is>
          <t>尺寸定制</t>
        </is>
      </c>
      <c r="M326" t="n">
        <v>1</v>
      </c>
      <c r="O326" t="inlineStr">
        <is>
          <t>壹米滴答快运</t>
        </is>
      </c>
      <c r="P326" t="inlineStr">
        <is>
          <t>700910317912</t>
        </is>
      </c>
      <c r="R326">
        <f>IFERROR(SUMPRODUCT(('2-定价总表'!$A$3:$A$493="PPS"&amp;MID(I326,2,99))*('2-定价总表'!$C$3:$C$493=K326)*('2-定价总表'!$T$3:$T$493))*IF(M326="",1,M326),"")</f>
        <v/>
      </c>
      <c r="AB326">
        <f>SUM(S326:AA326)</f>
        <v/>
      </c>
      <c r="AC326" t="inlineStr">
        <is>
          <t>123.00</t>
        </is>
      </c>
      <c r="AD326">
        <f>AC326*0.006</f>
        <v/>
      </c>
      <c r="AE326">
        <f>AC326*0.02</f>
        <v/>
      </c>
      <c r="AF326">
        <f>AC326-AD326-AE326</f>
        <v/>
      </c>
      <c r="AI326">
        <f>SUM(AG326:AH326)</f>
        <v/>
      </c>
      <c r="AJ326">
        <f>AF326-AB326+AI326</f>
        <v/>
      </c>
      <c r="AK326">
        <f>IF(C326="是","杭州","江西工厂")</f>
        <v/>
      </c>
      <c r="AL326" t="inlineStr">
        <is>
          <t>卖家已发货，等待买家确认</t>
        </is>
      </c>
      <c r="AM326" t="inlineStr">
        <is>
          <t>待匹配</t>
        </is>
      </c>
      <c r="AN326" t="inlineStr">
        <is>
          <t>没有申请退款</t>
        </is>
      </c>
      <c r="AO326" t="inlineStr">
        <is>
          <t>无退款申请</t>
        </is>
      </c>
      <c r="AR326" t="inlineStr">
        <is>
          <t>⚠️ 无商家编码,产品编码待补</t>
        </is>
      </c>
    </row>
    <row r="327">
      <c r="A327" t="inlineStr">
        <is>
          <t>淘宝</t>
        </is>
      </c>
      <c r="B327" t="inlineStr">
        <is>
          <t>5114567306071038535</t>
        </is>
      </c>
      <c r="D327" s="182" t="n">
        <v>46149</v>
      </c>
      <c r="G327" t="inlineStr"/>
      <c r="I327" t="inlineStr"/>
      <c r="J327" t="inlineStr">
        <is>
          <t>畔色北欧实木餐边柜餐厅岩板樱桃木高柜一体靠墙橱柜收纳储物柜</t>
        </is>
      </c>
      <c r="K327" t="inlineStr">
        <is>
          <t>尺寸定制</t>
        </is>
      </c>
      <c r="M327" t="n">
        <v>1</v>
      </c>
      <c r="O327" t="inlineStr"/>
      <c r="P327" t="inlineStr"/>
      <c r="R327">
        <f>IFERROR(SUMPRODUCT(('2-定价总表'!$A$3:$A$493="PPS"&amp;MID(I327,2,99))*('2-定价总表'!$C$3:$C$493=K327)*('2-定价总表'!$T$3:$T$493))*IF(M327="",1,M327),"")</f>
        <v/>
      </c>
      <c r="AB327">
        <f>SUM(S327:AA327)</f>
        <v/>
      </c>
      <c r="AC327" t="inlineStr"/>
      <c r="AD327">
        <f>AC327*0.006</f>
        <v/>
      </c>
      <c r="AE327">
        <f>AC327*0.02</f>
        <v/>
      </c>
      <c r="AF327">
        <f>AC327-AD327-AE327</f>
        <v/>
      </c>
      <c r="AI327">
        <f>SUM(AG327:AH327)</f>
        <v/>
      </c>
      <c r="AJ327">
        <f>AF327-AB327+AI327</f>
        <v/>
      </c>
      <c r="AK327">
        <f>IF(C327="是","杭州","江西工厂")</f>
        <v/>
      </c>
      <c r="AL327" t="inlineStr">
        <is>
          <t>交易关闭</t>
        </is>
      </c>
      <c r="AM327" t="inlineStr">
        <is>
          <t>待匹配</t>
        </is>
      </c>
      <c r="AN327" t="inlineStr">
        <is>
          <t>没有申请退款</t>
        </is>
      </c>
      <c r="AO327" t="inlineStr">
        <is>
          <t>无退款申请</t>
        </is>
      </c>
      <c r="AR327" t="inlineStr">
        <is>
          <t>⚠️ 无商家编码,产品编码待补</t>
        </is>
      </c>
    </row>
    <row r="328">
      <c r="A328" t="inlineStr">
        <is>
          <t>淘宝</t>
        </is>
      </c>
      <c r="B328" t="inlineStr">
        <is>
          <t>3300096506772006273</t>
        </is>
      </c>
      <c r="D328" s="182" t="n">
        <v>46149</v>
      </c>
      <c r="G328" t="inlineStr"/>
      <c r="I328" t="inlineStr">
        <is>
          <t>P23250050202</t>
        </is>
      </c>
      <c r="J328" t="inlineStr">
        <is>
          <t>畔色实木岩板餐边柜樱桃木收纳储物柜北欧酒柜置物柜餐桌一体靠墙</t>
        </is>
      </c>
      <c r="K328" t="inlineStr">
        <is>
          <t>尺寸微定制</t>
        </is>
      </c>
      <c r="M328" t="n">
        <v>1</v>
      </c>
      <c r="O328" t="inlineStr"/>
      <c r="P328" t="inlineStr"/>
      <c r="R328">
        <f>IFERROR(SUMPRODUCT(('2-定价总表'!$A$3:$A$493="PPS"&amp;MID(I328,2,99))*('2-定价总表'!$C$3:$C$493=K328)*('2-定价总表'!$T$3:$T$493))*IF(M328="",1,M328),"")</f>
        <v/>
      </c>
      <c r="AB328">
        <f>SUM(S328:AA328)</f>
        <v/>
      </c>
      <c r="AC328" t="inlineStr"/>
      <c r="AD328">
        <f>AC328*0.006</f>
        <v/>
      </c>
      <c r="AE328">
        <f>AC328*0.02</f>
        <v/>
      </c>
      <c r="AF328">
        <f>AC328-AD328-AE328</f>
        <v/>
      </c>
      <c r="AI328">
        <f>SUM(AG328:AH328)</f>
        <v/>
      </c>
      <c r="AJ328">
        <f>AF328-AB328+AI328</f>
        <v/>
      </c>
      <c r="AK328">
        <f>IF(C328="是","杭州","江西工厂")</f>
        <v/>
      </c>
      <c r="AL328" t="inlineStr">
        <is>
          <t>交易关闭</t>
        </is>
      </c>
      <c r="AM328" t="inlineStr">
        <is>
          <t>待匹配</t>
        </is>
      </c>
      <c r="AN328" t="inlineStr">
        <is>
          <t>没有申请退款</t>
        </is>
      </c>
      <c r="AO328" t="inlineStr">
        <is>
          <t>无退款申请</t>
        </is>
      </c>
      <c r="AR328" t="inlineStr">
        <is>
          <t>✓</t>
        </is>
      </c>
    </row>
    <row r="329">
      <c r="A329" t="inlineStr">
        <is>
          <t>淘宝</t>
        </is>
      </c>
      <c r="B329" t="inlineStr">
        <is>
          <t>5114451890956257211</t>
        </is>
      </c>
      <c r="D329" s="182" t="n">
        <v>46149</v>
      </c>
      <c r="G329" t="inlineStr">
        <is>
          <t>福建省 泉州市 鲤城区 浮桥街道**********************************************</t>
        </is>
      </c>
      <c r="I329" t="inlineStr"/>
      <c r="J329" t="inlineStr">
        <is>
          <t>畔色樱桃木靠墙一体实木岩板餐厅收纳咖啡柜小户型小柜窄柜餐边柜</t>
        </is>
      </c>
      <c r="K329" t="inlineStr">
        <is>
          <t>0.8米洞石款窄柜</t>
        </is>
      </c>
      <c r="M329" t="n">
        <v>1</v>
      </c>
      <c r="O329" t="inlineStr"/>
      <c r="P329" t="inlineStr"/>
      <c r="R329">
        <f>IFERROR(SUMPRODUCT(('2-定价总表'!$A$3:$A$493="PPS"&amp;MID(I329,2,99))*('2-定价总表'!$C$3:$C$493=K329)*('2-定价总表'!$T$3:$T$493))*IF(M329="",1,M329),"")</f>
        <v/>
      </c>
      <c r="AB329">
        <f>SUM(S329:AA329)</f>
        <v/>
      </c>
      <c r="AC329" t="inlineStr">
        <is>
          <t>5461.11</t>
        </is>
      </c>
      <c r="AD329">
        <f>AC329*0.006</f>
        <v/>
      </c>
      <c r="AE329">
        <f>AC329*0.02</f>
        <v/>
      </c>
      <c r="AF329">
        <f>AC329-AD329-AE329</f>
        <v/>
      </c>
      <c r="AI329">
        <f>SUM(AG329:AH329)</f>
        <v/>
      </c>
      <c r="AJ329">
        <f>AF329-AB329+AI329</f>
        <v/>
      </c>
      <c r="AK329">
        <f>IF(C329="是","杭州","江西工厂")</f>
        <v/>
      </c>
      <c r="AL329" t="inlineStr">
        <is>
          <t>交易关闭</t>
        </is>
      </c>
      <c r="AM329" t="inlineStr">
        <is>
          <t>待匹配</t>
        </is>
      </c>
      <c r="AN329" t="inlineStr">
        <is>
          <t>退款成功</t>
        </is>
      </c>
      <c r="AO329" t="inlineStr">
        <is>
          <t>5461.11</t>
        </is>
      </c>
      <c r="AR329" t="inlineStr">
        <is>
          <t>⚠️ 无商家编码,产品编码待补</t>
        </is>
      </c>
    </row>
    <row r="330">
      <c r="A330" t="inlineStr">
        <is>
          <t>淘宝</t>
        </is>
      </c>
      <c r="B330" t="inlineStr">
        <is>
          <t>3300467593767009598</t>
        </is>
      </c>
      <c r="D330" s="182" t="n">
        <v>46149</v>
      </c>
      <c r="G330" t="inlineStr">
        <is>
          <t>福建省 宁德市 蕉城区 漳湾镇天****************</t>
        </is>
      </c>
      <c r="I330" t="inlineStr"/>
      <c r="J330" t="inlineStr">
        <is>
          <t>畔色木作木块小样樱桃木黑胡桃木白蜡木榉木红白橡木样品样块</t>
        </is>
      </c>
      <c r="K330" t="inlineStr">
        <is>
          <t>樱桃木样块</t>
        </is>
      </c>
      <c r="M330" t="n">
        <v>1</v>
      </c>
      <c r="O330" t="inlineStr">
        <is>
          <t>圆通速递</t>
        </is>
      </c>
      <c r="P330" t="inlineStr">
        <is>
          <t>YT2546418661589</t>
        </is>
      </c>
      <c r="R330">
        <f>IFERROR(SUMPRODUCT(('2-定价总表'!$A$3:$A$493="PPS"&amp;MID(I330,2,99))*('2-定价总表'!$C$3:$C$493=K330)*('2-定价总表'!$T$3:$T$493))*IF(M330="",1,M330),"")</f>
        <v/>
      </c>
      <c r="AB330">
        <f>SUM(S330:AA330)</f>
        <v/>
      </c>
      <c r="AC330" t="inlineStr">
        <is>
          <t>16.20</t>
        </is>
      </c>
      <c r="AD330">
        <f>AC330*0.006</f>
        <v/>
      </c>
      <c r="AE330">
        <f>AC330*0.02</f>
        <v/>
      </c>
      <c r="AF330">
        <f>AC330-AD330-AE330</f>
        <v/>
      </c>
      <c r="AI330">
        <f>SUM(AG330:AH330)</f>
        <v/>
      </c>
      <c r="AJ330">
        <f>AF330-AB330+AI330</f>
        <v/>
      </c>
      <c r="AK330">
        <f>IF(C330="是","杭州","江西工厂")</f>
        <v/>
      </c>
      <c r="AL330" t="inlineStr">
        <is>
          <t>交易成功</t>
        </is>
      </c>
      <c r="AM330" t="inlineStr">
        <is>
          <t>待匹配</t>
        </is>
      </c>
      <c r="AN330" t="inlineStr">
        <is>
          <t>没有申请退款</t>
        </is>
      </c>
      <c r="AO330" t="inlineStr">
        <is>
          <t>无退款申请</t>
        </is>
      </c>
      <c r="AR330" t="inlineStr">
        <is>
          <t>⚠️ 无商家编码,产品编码待补</t>
        </is>
      </c>
    </row>
    <row r="331">
      <c r="A331" t="inlineStr">
        <is>
          <t>淘宝</t>
        </is>
      </c>
      <c r="B331" t="inlineStr">
        <is>
          <t>3300470077127020292</t>
        </is>
      </c>
      <c r="D331" s="182" t="n">
        <v>46148</v>
      </c>
      <c r="G331" t="inlineStr">
        <is>
          <t>上海 上海市 青浦区 徐泾镇绿*******************</t>
        </is>
      </c>
      <c r="I331" t="inlineStr"/>
      <c r="J331" t="inlineStr">
        <is>
          <t>畔色樱桃木实木落地矮柜书柜客厅组合柜电视柜飘窗柜储物置物柜</t>
        </is>
      </c>
      <c r="K331" t="inlineStr">
        <is>
          <t>开放柜</t>
        </is>
      </c>
      <c r="M331" t="n">
        <v>1</v>
      </c>
      <c r="O331" t="inlineStr"/>
      <c r="P331" t="inlineStr"/>
      <c r="R331">
        <f>IFERROR(SUMPRODUCT(('2-定价总表'!$A$3:$A$493="PPS"&amp;MID(I331,2,99))*('2-定价总表'!$C$3:$C$493=K331)*('2-定价总表'!$T$3:$T$493))*IF(M331="",1,M331),"")</f>
        <v/>
      </c>
      <c r="AB331">
        <f>SUM(S331:AA331)</f>
        <v/>
      </c>
      <c r="AC331" t="inlineStr">
        <is>
          <t>801.01</t>
        </is>
      </c>
      <c r="AD331">
        <f>AC331*0.006</f>
        <v/>
      </c>
      <c r="AE331">
        <f>AC331*0.02</f>
        <v/>
      </c>
      <c r="AF331">
        <f>AC331-AD331-AE331</f>
        <v/>
      </c>
      <c r="AI331">
        <f>SUM(AG331:AH331)</f>
        <v/>
      </c>
      <c r="AJ331">
        <f>AF331-AB331+AI331</f>
        <v/>
      </c>
      <c r="AK331">
        <f>IF(C331="是","杭州","江西工厂")</f>
        <v/>
      </c>
      <c r="AL331" t="inlineStr">
        <is>
          <t>交易关闭</t>
        </is>
      </c>
      <c r="AM331" t="inlineStr">
        <is>
          <t>待匹配</t>
        </is>
      </c>
      <c r="AN331" t="inlineStr">
        <is>
          <t>退款成功</t>
        </is>
      </c>
      <c r="AO331" t="inlineStr">
        <is>
          <t>801.01</t>
        </is>
      </c>
      <c r="AR331" t="inlineStr">
        <is>
          <t>⚠️ 无商家编码,产品编码待补</t>
        </is>
      </c>
    </row>
    <row r="332">
      <c r="A332" t="inlineStr">
        <is>
          <t>淘宝</t>
        </is>
      </c>
      <c r="B332" t="inlineStr">
        <is>
          <t>3300470077127020292</t>
        </is>
      </c>
      <c r="D332" s="182" t="n">
        <v>46148</v>
      </c>
      <c r="G332" t="inlineStr">
        <is>
          <t>上海 上海市 青浦区 徐泾镇绿*******************</t>
        </is>
      </c>
      <c r="I332" t="inlineStr"/>
      <c r="J332" t="inlineStr">
        <is>
          <t>畔色樱桃木实木落地矮柜书柜客厅组合柜电视柜飘窗柜储物置物柜</t>
        </is>
      </c>
      <c r="K332" t="inlineStr">
        <is>
          <t>金属腿底座</t>
        </is>
      </c>
      <c r="M332" t="n">
        <v>2</v>
      </c>
      <c r="O332" t="inlineStr"/>
      <c r="P332" t="inlineStr"/>
      <c r="R332">
        <f>IFERROR(SUMPRODUCT(('2-定价总表'!$A$3:$A$493="PPS"&amp;MID(I332,2,99))*('2-定价总表'!$C$3:$C$493=K332)*('2-定价总表'!$T$3:$T$493))*IF(M332="",1,M332),"")</f>
        <v/>
      </c>
      <c r="AB332">
        <f>SUM(S332:AA332)</f>
        <v/>
      </c>
      <c r="AC332" t="inlineStr">
        <is>
          <t>569.86</t>
        </is>
      </c>
      <c r="AD332">
        <f>AC332*0.006</f>
        <v/>
      </c>
      <c r="AE332">
        <f>AC332*0.02</f>
        <v/>
      </c>
      <c r="AF332">
        <f>AC332-AD332-AE332</f>
        <v/>
      </c>
      <c r="AI332">
        <f>SUM(AG332:AH332)</f>
        <v/>
      </c>
      <c r="AJ332">
        <f>AF332-AB332+AI332</f>
        <v/>
      </c>
      <c r="AK332">
        <f>IF(C332="是","杭州","江西工厂")</f>
        <v/>
      </c>
      <c r="AL332" t="inlineStr">
        <is>
          <t>交易关闭</t>
        </is>
      </c>
      <c r="AM332" t="inlineStr">
        <is>
          <t>待匹配</t>
        </is>
      </c>
      <c r="AN332" t="inlineStr">
        <is>
          <t>退款成功</t>
        </is>
      </c>
      <c r="AO332" t="inlineStr">
        <is>
          <t>569.86</t>
        </is>
      </c>
      <c r="AR332" t="inlineStr">
        <is>
          <t>⚠️ 无商家编码,产品编码待补</t>
        </is>
      </c>
    </row>
    <row r="333">
      <c r="A333" t="inlineStr">
        <is>
          <t>淘宝</t>
        </is>
      </c>
      <c r="B333" t="inlineStr">
        <is>
          <t>5114226315012178620</t>
        </is>
      </c>
      <c r="D333" s="182" t="n">
        <v>46148</v>
      </c>
      <c r="G333" t="inlineStr">
        <is>
          <t>广东省 惠州市 博罗县 罗阳街道****************</t>
        </is>
      </c>
      <c r="I333" t="inlineStr"/>
      <c r="J333" t="inlineStr">
        <is>
          <t>畔色双人床高靠背软包床现代樱桃木北欧实木1.8米主卧悬浮实木床</t>
        </is>
      </c>
      <c r="K333" t="inlineStr">
        <is>
          <t>尺寸微定制</t>
        </is>
      </c>
      <c r="M333" t="n">
        <v>1</v>
      </c>
      <c r="O333" t="inlineStr">
        <is>
          <t>圆通速递</t>
        </is>
      </c>
      <c r="P333" t="inlineStr">
        <is>
          <t>YT2541485352224</t>
        </is>
      </c>
      <c r="R333">
        <f>IFERROR(SUMPRODUCT(('2-定价总表'!$A$3:$A$493="PPS"&amp;MID(I333,2,99))*('2-定价总表'!$C$3:$C$493=K333)*('2-定价总表'!$T$3:$T$493))*IF(M333="",1,M333),"")</f>
        <v/>
      </c>
      <c r="AB333">
        <f>SUM(S333:AA333)</f>
        <v/>
      </c>
      <c r="AC333" t="inlineStr">
        <is>
          <t>104.00</t>
        </is>
      </c>
      <c r="AD333">
        <f>AC333*0.006</f>
        <v/>
      </c>
      <c r="AE333">
        <f>AC333*0.02</f>
        <v/>
      </c>
      <c r="AF333">
        <f>AC333-AD333-AE333</f>
        <v/>
      </c>
      <c r="AI333">
        <f>SUM(AG333:AH333)</f>
        <v/>
      </c>
      <c r="AJ333">
        <f>AF333-AB333+AI333</f>
        <v/>
      </c>
      <c r="AK333">
        <f>IF(C333="是","杭州","江西工厂")</f>
        <v/>
      </c>
      <c r="AL333" t="inlineStr">
        <is>
          <t>交易成功</t>
        </is>
      </c>
      <c r="AM333" t="inlineStr">
        <is>
          <t>待匹配</t>
        </is>
      </c>
      <c r="AN333" t="inlineStr">
        <is>
          <t>没有申请退款</t>
        </is>
      </c>
      <c r="AO333" t="inlineStr">
        <is>
          <t>无退款申请</t>
        </is>
      </c>
      <c r="AR333" t="inlineStr">
        <is>
          <t>⚠️ 无商家编码,产品编码待补</t>
        </is>
      </c>
    </row>
    <row r="334">
      <c r="A334" t="inlineStr">
        <is>
          <t>淘宝</t>
        </is>
      </c>
      <c r="B334" t="inlineStr">
        <is>
          <t>5114708389361017338</t>
        </is>
      </c>
      <c r="D334" s="182" t="n">
        <v>46148</v>
      </c>
      <c r="G334" t="inlineStr">
        <is>
          <t>江苏省 常州市 天宁区 雕庄街道*********************</t>
        </is>
      </c>
      <c r="I334" t="inlineStr"/>
      <c r="J334" t="inlineStr">
        <is>
          <t>畔色双人床实木床家用小户型北欧简约1.8m樱桃木主卧日式双人大床</t>
        </is>
      </c>
      <c r="K334" t="inlineStr">
        <is>
          <t>尺寸微定制</t>
        </is>
      </c>
      <c r="M334" t="n">
        <v>1</v>
      </c>
      <c r="O334" t="inlineStr">
        <is>
          <t>圆通速递</t>
        </is>
      </c>
      <c r="P334" t="inlineStr">
        <is>
          <t>YT2541485350123</t>
        </is>
      </c>
      <c r="R334">
        <f>IFERROR(SUMPRODUCT(('2-定价总表'!$A$3:$A$493="PPS"&amp;MID(I334,2,99))*('2-定价总表'!$C$3:$C$493=K334)*('2-定价总表'!$T$3:$T$493))*IF(M334="",1,M334),"")</f>
        <v/>
      </c>
      <c r="AB334">
        <f>SUM(S334:AA334)</f>
        <v/>
      </c>
      <c r="AC334" t="inlineStr">
        <is>
          <t>104.00</t>
        </is>
      </c>
      <c r="AD334">
        <f>AC334*0.006</f>
        <v/>
      </c>
      <c r="AE334">
        <f>AC334*0.02</f>
        <v/>
      </c>
      <c r="AF334">
        <f>AC334-AD334-AE334</f>
        <v/>
      </c>
      <c r="AI334">
        <f>SUM(AG334:AH334)</f>
        <v/>
      </c>
      <c r="AJ334">
        <f>AF334-AB334+AI334</f>
        <v/>
      </c>
      <c r="AK334">
        <f>IF(C334="是","杭州","江西工厂")</f>
        <v/>
      </c>
      <c r="AL334" t="inlineStr">
        <is>
          <t>交易成功</t>
        </is>
      </c>
      <c r="AM334" t="inlineStr">
        <is>
          <t>待匹配</t>
        </is>
      </c>
      <c r="AN334" t="inlineStr">
        <is>
          <t>没有申请退款</t>
        </is>
      </c>
      <c r="AO334" t="inlineStr">
        <is>
          <t>无退款申请</t>
        </is>
      </c>
      <c r="AR334" t="inlineStr">
        <is>
          <t>⚠️ 无商家编码,产品编码待补</t>
        </is>
      </c>
    </row>
    <row r="335">
      <c r="A335" t="inlineStr">
        <is>
          <t>淘宝</t>
        </is>
      </c>
      <c r="B335" t="inlineStr">
        <is>
          <t>5114613780489017338</t>
        </is>
      </c>
      <c r="D335" s="182" t="n">
        <v>46148</v>
      </c>
      <c r="G335" t="inlineStr"/>
      <c r="I335" t="inlineStr"/>
      <c r="J335" t="inlineStr">
        <is>
          <t>畔色双人床实木床家用小户型北欧简约1.8m樱桃木主卧日式双人大床</t>
        </is>
      </c>
      <c r="K335" t="inlineStr">
        <is>
          <t>尺寸微定制</t>
        </is>
      </c>
      <c r="M335" t="n">
        <v>1</v>
      </c>
      <c r="O335" t="inlineStr"/>
      <c r="P335" t="inlineStr"/>
      <c r="R335">
        <f>IFERROR(SUMPRODUCT(('2-定价总表'!$A$3:$A$493="PPS"&amp;MID(I335,2,99))*('2-定价总表'!$C$3:$C$493=K335)*('2-定价总表'!$T$3:$T$493))*IF(M335="",1,M335),"")</f>
        <v/>
      </c>
      <c r="AB335">
        <f>SUM(S335:AA335)</f>
        <v/>
      </c>
      <c r="AC335" t="inlineStr"/>
      <c r="AD335">
        <f>AC335*0.006</f>
        <v/>
      </c>
      <c r="AE335">
        <f>AC335*0.02</f>
        <v/>
      </c>
      <c r="AF335">
        <f>AC335-AD335-AE335</f>
        <v/>
      </c>
      <c r="AI335">
        <f>SUM(AG335:AH335)</f>
        <v/>
      </c>
      <c r="AJ335">
        <f>AF335-AB335+AI335</f>
        <v/>
      </c>
      <c r="AK335">
        <f>IF(C335="是","杭州","江西工厂")</f>
        <v/>
      </c>
      <c r="AL335" t="inlineStr">
        <is>
          <t>交易关闭</t>
        </is>
      </c>
      <c r="AM335" t="inlineStr">
        <is>
          <t>待匹配</t>
        </is>
      </c>
      <c r="AN335" t="inlineStr">
        <is>
          <t>没有申请退款</t>
        </is>
      </c>
      <c r="AO335" t="inlineStr">
        <is>
          <t>无退款申请</t>
        </is>
      </c>
      <c r="AR335" t="inlineStr">
        <is>
          <t>⚠️ 无商家编码,产品编码待补</t>
        </is>
      </c>
    </row>
    <row r="336">
      <c r="A336" t="inlineStr">
        <is>
          <t>淘宝</t>
        </is>
      </c>
      <c r="B336" t="inlineStr">
        <is>
          <t>3300563712504048550</t>
        </is>
      </c>
      <c r="D336" s="182" t="n">
        <v>46148</v>
      </c>
      <c r="G336" t="inlineStr">
        <is>
          <t>广东省 深圳市 宝安区 西乡街道****************</t>
        </is>
      </c>
      <c r="I336" t="inlineStr"/>
      <c r="J336" t="inlineStr">
        <is>
          <t>畔色双人床实木床家用小户型北欧简约1.8m樱桃木主卧日式双人大床</t>
        </is>
      </c>
      <c r="K336" t="inlineStr">
        <is>
          <t>尺寸微定制</t>
        </is>
      </c>
      <c r="M336" t="n">
        <v>1</v>
      </c>
      <c r="O336" t="inlineStr">
        <is>
          <t>圆通速递</t>
        </is>
      </c>
      <c r="P336" t="inlineStr">
        <is>
          <t>YT2546532893512</t>
        </is>
      </c>
      <c r="R336">
        <f>IFERROR(SUMPRODUCT(('2-定价总表'!$A$3:$A$493="PPS"&amp;MID(I336,2,99))*('2-定价总表'!$C$3:$C$493=K336)*('2-定价总表'!$T$3:$T$493))*IF(M336="",1,M336),"")</f>
        <v/>
      </c>
      <c r="AB336">
        <f>SUM(S336:AA336)</f>
        <v/>
      </c>
      <c r="AC336" t="inlineStr">
        <is>
          <t>102.00</t>
        </is>
      </c>
      <c r="AD336">
        <f>AC336*0.006</f>
        <v/>
      </c>
      <c r="AE336">
        <f>AC336*0.02</f>
        <v/>
      </c>
      <c r="AF336">
        <f>AC336-AD336-AE336</f>
        <v/>
      </c>
      <c r="AI336">
        <f>SUM(AG336:AH336)</f>
        <v/>
      </c>
      <c r="AJ336">
        <f>AF336-AB336+AI336</f>
        <v/>
      </c>
      <c r="AK336">
        <f>IF(C336="是","杭州","江西工厂")</f>
        <v/>
      </c>
      <c r="AL336" t="inlineStr">
        <is>
          <t>交易成功</t>
        </is>
      </c>
      <c r="AM336" t="inlineStr">
        <is>
          <t>待匹配</t>
        </is>
      </c>
      <c r="AN336" t="inlineStr">
        <is>
          <t>没有申请退款</t>
        </is>
      </c>
      <c r="AO336" t="inlineStr">
        <is>
          <t>无退款申请</t>
        </is>
      </c>
      <c r="AR336" t="inlineStr">
        <is>
          <t>⚠️ 无商家编码,产品编码待补</t>
        </is>
      </c>
    </row>
    <row r="337">
      <c r="A337" t="inlineStr">
        <is>
          <t>淘宝</t>
        </is>
      </c>
      <c r="B337" t="inlineStr">
        <is>
          <t>3299983322266002983</t>
        </is>
      </c>
      <c r="D337" s="182" t="n">
        <v>46148</v>
      </c>
      <c r="G337" t="inlineStr">
        <is>
          <t>山东省 济宁市 汶上县 中都街道************</t>
        </is>
      </c>
      <c r="I337" t="inlineStr"/>
      <c r="J337" t="inlineStr">
        <is>
          <t>畔色双人床高靠背软包床现代樱桃木北欧实木1.8米主卧悬浮实木床</t>
        </is>
      </c>
      <c r="K337" t="inlineStr">
        <is>
          <t>尺寸微定制</t>
        </is>
      </c>
      <c r="M337" t="n">
        <v>1</v>
      </c>
      <c r="O337" t="inlineStr">
        <is>
          <t>圆通速递</t>
        </is>
      </c>
      <c r="P337" t="inlineStr">
        <is>
          <t>YT2546532887308</t>
        </is>
      </c>
      <c r="R337">
        <f>IFERROR(SUMPRODUCT(('2-定价总表'!$A$3:$A$493="PPS"&amp;MID(I337,2,99))*('2-定价总表'!$C$3:$C$493=K337)*('2-定价总表'!$T$3:$T$493))*IF(M337="",1,M337),"")</f>
        <v/>
      </c>
      <c r="AB337">
        <f>SUM(S337:AA337)</f>
        <v/>
      </c>
      <c r="AC337" t="inlineStr">
        <is>
          <t>105.00</t>
        </is>
      </c>
      <c r="AD337">
        <f>AC337*0.006</f>
        <v/>
      </c>
      <c r="AE337">
        <f>AC337*0.02</f>
        <v/>
      </c>
      <c r="AF337">
        <f>AC337-AD337-AE337</f>
        <v/>
      </c>
      <c r="AI337">
        <f>SUM(AG337:AH337)</f>
        <v/>
      </c>
      <c r="AJ337">
        <f>AF337-AB337+AI337</f>
        <v/>
      </c>
      <c r="AK337">
        <f>IF(C337="是","杭州","江西工厂")</f>
        <v/>
      </c>
      <c r="AL337" t="inlineStr">
        <is>
          <t>交易成功</t>
        </is>
      </c>
      <c r="AM337" t="inlineStr">
        <is>
          <t>待匹配</t>
        </is>
      </c>
      <c r="AN337" t="inlineStr">
        <is>
          <t>没有申请退款</t>
        </is>
      </c>
      <c r="AO337" t="inlineStr">
        <is>
          <t>无退款申请</t>
        </is>
      </c>
      <c r="AR337" t="inlineStr">
        <is>
          <t>⚠️ 无商家编码,产品编码待补</t>
        </is>
      </c>
    </row>
    <row r="338">
      <c r="A338" t="inlineStr">
        <is>
          <t>淘宝</t>
        </is>
      </c>
      <c r="B338" t="inlineStr">
        <is>
          <t>3300372553333038966</t>
        </is>
      </c>
      <c r="D338" s="182" t="n">
        <v>46148</v>
      </c>
      <c r="G338" t="inlineStr">
        <is>
          <t>山东省 济南市 市中区 十六里河*************************</t>
        </is>
      </c>
      <c r="I338" t="inlineStr"/>
      <c r="J338" t="inlineStr">
        <is>
          <t>畔色木作木块小样樱桃木黑胡桃木白蜡木榉木红白橡木样品样块</t>
        </is>
      </c>
      <c r="K338" t="inlineStr">
        <is>
          <t>樱桃木样块</t>
        </is>
      </c>
      <c r="M338" t="n">
        <v>1</v>
      </c>
      <c r="O338" t="inlineStr">
        <is>
          <t>圆通速递</t>
        </is>
      </c>
      <c r="P338" t="inlineStr">
        <is>
          <t>YT2546418686544</t>
        </is>
      </c>
      <c r="R338">
        <f>IFERROR(SUMPRODUCT(('2-定价总表'!$A$3:$A$493="PPS"&amp;MID(I338,2,99))*('2-定价总表'!$C$3:$C$493=K338)*('2-定价总表'!$T$3:$T$493))*IF(M338="",1,M338),"")</f>
        <v/>
      </c>
      <c r="AB338">
        <f>SUM(S338:AA338)</f>
        <v/>
      </c>
      <c r="AC338" t="inlineStr">
        <is>
          <t>21.20</t>
        </is>
      </c>
      <c r="AD338">
        <f>AC338*0.006</f>
        <v/>
      </c>
      <c r="AE338">
        <f>AC338*0.02</f>
        <v/>
      </c>
      <c r="AF338">
        <f>AC338-AD338-AE338</f>
        <v/>
      </c>
      <c r="AI338">
        <f>SUM(AG338:AH338)</f>
        <v/>
      </c>
      <c r="AJ338">
        <f>AF338-AB338+AI338</f>
        <v/>
      </c>
      <c r="AK338">
        <f>IF(C338="是","杭州","江西工厂")</f>
        <v/>
      </c>
      <c r="AL338" t="inlineStr">
        <is>
          <t>交易成功</t>
        </is>
      </c>
      <c r="AM338" t="inlineStr">
        <is>
          <t>待匹配</t>
        </is>
      </c>
      <c r="AN338" t="inlineStr">
        <is>
          <t>没有申请退款</t>
        </is>
      </c>
      <c r="AO338" t="inlineStr">
        <is>
          <t>无退款申请</t>
        </is>
      </c>
      <c r="AR338" t="inlineStr">
        <is>
          <t>⚠️ 无商家编码,产品编码待补</t>
        </is>
      </c>
    </row>
    <row r="339">
      <c r="A339" t="inlineStr">
        <is>
          <t>淘宝</t>
        </is>
      </c>
      <c r="B339" t="inlineStr">
        <is>
          <t>3300497364107013376</t>
        </is>
      </c>
      <c r="D339" s="182" t="n">
        <v>46148</v>
      </c>
      <c r="G339" t="inlineStr">
        <is>
          <t>福建省 福州市 鼓楼区 洪山镇左*********************</t>
        </is>
      </c>
      <c r="I339" t="inlineStr"/>
      <c r="J339" t="inlineStr">
        <is>
          <t>畔色北美黑胡桃木实木床头柜北欧简约床边柜卧室收纳置物柜储物柜</t>
        </is>
      </c>
      <c r="K339" t="inlineStr">
        <is>
          <t>尺寸微定制</t>
        </is>
      </c>
      <c r="M339" t="n">
        <v>1</v>
      </c>
      <c r="O339" t="inlineStr"/>
      <c r="P339" t="inlineStr"/>
      <c r="R339">
        <f>IFERROR(SUMPRODUCT(('2-定价总表'!$A$3:$A$493="PPS"&amp;MID(I339,2,99))*('2-定价总表'!$C$3:$C$493=K339)*('2-定价总表'!$T$3:$T$493))*IF(M339="",1,M339),"")</f>
        <v/>
      </c>
      <c r="AB339">
        <f>SUM(S339:AA339)</f>
        <v/>
      </c>
      <c r="AC339" t="inlineStr">
        <is>
          <t>124.38</t>
        </is>
      </c>
      <c r="AD339">
        <f>AC339*0.006</f>
        <v/>
      </c>
      <c r="AE339">
        <f>AC339*0.02</f>
        <v/>
      </c>
      <c r="AF339">
        <f>AC339-AD339-AE339</f>
        <v/>
      </c>
      <c r="AI339">
        <f>SUM(AG339:AH339)</f>
        <v/>
      </c>
      <c r="AJ339">
        <f>AF339-AB339+AI339</f>
        <v/>
      </c>
      <c r="AK339">
        <f>IF(C339="是","杭州","江西工厂")</f>
        <v/>
      </c>
      <c r="AL339" t="inlineStr">
        <is>
          <t>交易关闭</t>
        </is>
      </c>
      <c r="AM339" t="inlineStr">
        <is>
          <t>待匹配</t>
        </is>
      </c>
      <c r="AN339" t="inlineStr">
        <is>
          <t>退款成功</t>
        </is>
      </c>
      <c r="AO339" t="inlineStr">
        <is>
          <t>124.38</t>
        </is>
      </c>
      <c r="AR339" t="inlineStr">
        <is>
          <t>⚠️ 无商家编码,产品编码待补</t>
        </is>
      </c>
    </row>
    <row r="340">
      <c r="A340" t="inlineStr">
        <is>
          <t>淘宝</t>
        </is>
      </c>
      <c r="B340" t="inlineStr">
        <is>
          <t>3300444588151012698</t>
        </is>
      </c>
      <c r="D340" s="182" t="n">
        <v>46148</v>
      </c>
      <c r="G340" t="inlineStr">
        <is>
          <t>上海 上海市 青浦区 徐泾镇绿*********************</t>
        </is>
      </c>
      <c r="I340" t="inlineStr">
        <is>
          <t>P23210020201</t>
        </is>
      </c>
      <c r="J340" t="inlineStr">
        <is>
          <t>畔色 岩板实木餐桌日式简约长方形榉木书桌家用饭桌原木小户型桌</t>
        </is>
      </c>
      <c r="K340" t="inlineStr">
        <is>
          <t>砂白色1.6米岩板餐桌</t>
        </is>
      </c>
      <c r="M340" t="n">
        <v>1</v>
      </c>
      <c r="O340" t="inlineStr">
        <is>
          <t>德邦快递</t>
        </is>
      </c>
      <c r="P340" t="inlineStr">
        <is>
          <t>DPK212534095092</t>
        </is>
      </c>
      <c r="R340">
        <f>IFERROR(SUMPRODUCT(('2-定价总表'!$A$3:$A$493="PPS"&amp;MID(I340,2,99))*('2-定价总表'!$C$3:$C$493=K340)*('2-定价总表'!$T$3:$T$493))*IF(M340="",1,M340),"")</f>
        <v/>
      </c>
      <c r="AB340">
        <f>SUM(S340:AA340)</f>
        <v/>
      </c>
      <c r="AC340" t="inlineStr">
        <is>
          <t>2716.05</t>
        </is>
      </c>
      <c r="AD340">
        <f>AC340*0.006</f>
        <v/>
      </c>
      <c r="AE340">
        <f>AC340*0.02</f>
        <v/>
      </c>
      <c r="AF340">
        <f>AC340-AD340-AE340</f>
        <v/>
      </c>
      <c r="AI340">
        <f>SUM(AG340:AH340)</f>
        <v/>
      </c>
      <c r="AJ340">
        <f>AF340-AB340+AI340</f>
        <v/>
      </c>
      <c r="AK340">
        <f>IF(C340="是","杭州","江西工厂")</f>
        <v/>
      </c>
      <c r="AL340" t="inlineStr">
        <is>
          <t>交易成功</t>
        </is>
      </c>
      <c r="AM340" t="inlineStr">
        <is>
          <t>待匹配</t>
        </is>
      </c>
      <c r="AN340" t="inlineStr">
        <is>
          <t>没有申请退款</t>
        </is>
      </c>
      <c r="AO340" t="inlineStr">
        <is>
          <t>无退款申请</t>
        </is>
      </c>
      <c r="AR340" t="inlineStr">
        <is>
          <t>✓</t>
        </is>
      </c>
    </row>
    <row r="341">
      <c r="A341" t="inlineStr">
        <is>
          <t>淘宝</t>
        </is>
      </c>
      <c r="B341" t="inlineStr">
        <is>
          <t>5114245394538007426</t>
        </is>
      </c>
      <c r="D341" s="182" t="n">
        <v>46148</v>
      </c>
      <c r="E341" t="inlineStr">
        <is>
          <t>陈小耿</t>
        </is>
      </c>
      <c r="F341" t="inlineStr">
        <is>
          <t>13172452948-2153</t>
        </is>
      </c>
      <c r="G341" t="inlineStr">
        <is>
          <t>广东省 深圳市 龙华区 观澜街道大布巷阳光花园彩虹阁B902(518131)</t>
        </is>
      </c>
      <c r="I341" t="inlineStr"/>
      <c r="J341" t="inlineStr">
        <is>
          <t>畔色樱桃木靠墙一体实木岩板餐厅收纳咖啡柜小户型小柜窄柜餐边柜</t>
        </is>
      </c>
      <c r="K341" t="inlineStr">
        <is>
          <t>其他定制</t>
        </is>
      </c>
      <c r="M341" t="n">
        <v>4</v>
      </c>
      <c r="O341" t="inlineStr"/>
      <c r="P341" t="inlineStr"/>
      <c r="R341">
        <f>IFERROR(SUMPRODUCT(('2-定价总表'!$A$3:$A$493="PPS"&amp;MID(I341,2,99))*('2-定价总表'!$C$3:$C$493=K341)*('2-定价总表'!$T$3:$T$493))*IF(M341="",1,M341),"")</f>
        <v/>
      </c>
      <c r="AB341">
        <f>SUM(S341:AA341)</f>
        <v/>
      </c>
      <c r="AC341" t="inlineStr">
        <is>
          <t>6424.60</t>
        </is>
      </c>
      <c r="AD341">
        <f>AC341*0.006</f>
        <v/>
      </c>
      <c r="AE341">
        <f>AC341*0.02</f>
        <v/>
      </c>
      <c r="AF341">
        <f>AC341-AD341-AE341</f>
        <v/>
      </c>
      <c r="AI341">
        <f>SUM(AG341:AH341)</f>
        <v/>
      </c>
      <c r="AJ341">
        <f>AF341-AB341+AI341</f>
        <v/>
      </c>
      <c r="AK341">
        <f>IF(C341="是","杭州","江西工厂")</f>
        <v/>
      </c>
      <c r="AL341" t="inlineStr">
        <is>
          <t>买家已付款,等待卖家发货</t>
        </is>
      </c>
      <c r="AM341" t="inlineStr">
        <is>
          <t>待匹配</t>
        </is>
      </c>
      <c r="AN341" t="inlineStr">
        <is>
          <t>退款成功</t>
        </is>
      </c>
      <c r="AO341" t="inlineStr">
        <is>
          <t>4.12</t>
        </is>
      </c>
      <c r="AR341" t="inlineStr">
        <is>
          <t>⚠️ 无商家编码,产品编码待补</t>
        </is>
      </c>
    </row>
    <row r="342">
      <c r="A342" t="inlineStr">
        <is>
          <t>淘宝</t>
        </is>
      </c>
      <c r="B342" t="inlineStr">
        <is>
          <t>5114345400992038535</t>
        </is>
      </c>
      <c r="D342" s="182" t="n">
        <v>46148</v>
      </c>
      <c r="G342" t="inlineStr">
        <is>
          <t>山东省 青岛市 市南区 青岛市漳********************</t>
        </is>
      </c>
      <c r="I342" t="inlineStr"/>
      <c r="J342" t="inlineStr">
        <is>
          <t>畔色北欧实木餐边柜餐厅岩板樱桃木高柜一体靠墙橱柜收纳储物柜</t>
        </is>
      </c>
      <c r="K342" t="inlineStr">
        <is>
          <t>1.8米AA柱款</t>
        </is>
      </c>
      <c r="M342" t="n">
        <v>1</v>
      </c>
      <c r="O342" t="inlineStr">
        <is>
          <t>壹米滴答快运</t>
        </is>
      </c>
      <c r="P342" t="inlineStr">
        <is>
          <t>700910317912</t>
        </is>
      </c>
      <c r="R342">
        <f>IFERROR(SUMPRODUCT(('2-定价总表'!$A$3:$A$493="PPS"&amp;MID(I342,2,99))*('2-定价总表'!$C$3:$C$493=K342)*('2-定价总表'!$T$3:$T$493))*IF(M342="",1,M342),"")</f>
        <v/>
      </c>
      <c r="AB342">
        <f>SUM(S342:AA342)</f>
        <v/>
      </c>
      <c r="AC342" t="inlineStr">
        <is>
          <t>8953.57</t>
        </is>
      </c>
      <c r="AD342">
        <f>AC342*0.006</f>
        <v/>
      </c>
      <c r="AE342">
        <f>AC342*0.02</f>
        <v/>
      </c>
      <c r="AF342">
        <f>AC342-AD342-AE342</f>
        <v/>
      </c>
      <c r="AI342">
        <f>SUM(AG342:AH342)</f>
        <v/>
      </c>
      <c r="AJ342">
        <f>AF342-AB342+AI342</f>
        <v/>
      </c>
      <c r="AK342">
        <f>IF(C342="是","杭州","江西工厂")</f>
        <v/>
      </c>
      <c r="AL342" t="inlineStr">
        <is>
          <t>卖家已发货，等待买家确认</t>
        </is>
      </c>
      <c r="AM342" t="inlineStr">
        <is>
          <t>待匹配</t>
        </is>
      </c>
      <c r="AN342" t="inlineStr">
        <is>
          <t>没有申请退款</t>
        </is>
      </c>
      <c r="AO342" t="inlineStr">
        <is>
          <t>无退款申请</t>
        </is>
      </c>
      <c r="AR342" t="inlineStr">
        <is>
          <t>⚠️ 无商家编码,产品编码待补</t>
        </is>
      </c>
    </row>
    <row r="343">
      <c r="A343" t="inlineStr">
        <is>
          <t>淘宝</t>
        </is>
      </c>
      <c r="B343" t="inlineStr">
        <is>
          <t>3299694026699015351</t>
        </is>
      </c>
      <c r="D343" s="182" t="n">
        <v>46148</v>
      </c>
      <c r="G343" t="inlineStr">
        <is>
          <t>上海 上海市 浦东新区 花木街道***********************</t>
        </is>
      </c>
      <c r="I343" t="inlineStr"/>
      <c r="J343" t="inlineStr">
        <is>
          <t>畔色木作木块小样樱桃木黑胡桃木白蜡木榉木红白橡木样品样块</t>
        </is>
      </c>
      <c r="K343" t="inlineStr">
        <is>
          <t>蜜蜡色榉木样块</t>
        </is>
      </c>
      <c r="M343" t="n">
        <v>1</v>
      </c>
      <c r="O343" t="inlineStr">
        <is>
          <t>圆通速递</t>
        </is>
      </c>
      <c r="P343" t="inlineStr">
        <is>
          <t>YT2587223173685</t>
        </is>
      </c>
      <c r="R343">
        <f>IFERROR(SUMPRODUCT(('2-定价总表'!$A$3:$A$493="PPS"&amp;MID(I343,2,99))*('2-定价总表'!$C$3:$C$493=K343)*('2-定价总表'!$T$3:$T$493))*IF(M343="",1,M343),"")</f>
        <v/>
      </c>
      <c r="AB343">
        <f>SUM(S343:AA343)</f>
        <v/>
      </c>
      <c r="AC343" t="inlineStr">
        <is>
          <t>18.70</t>
        </is>
      </c>
      <c r="AD343">
        <f>AC343*0.006</f>
        <v/>
      </c>
      <c r="AE343">
        <f>AC343*0.02</f>
        <v/>
      </c>
      <c r="AF343">
        <f>AC343-AD343-AE343</f>
        <v/>
      </c>
      <c r="AI343">
        <f>SUM(AG343:AH343)</f>
        <v/>
      </c>
      <c r="AJ343">
        <f>AF343-AB343+AI343</f>
        <v/>
      </c>
      <c r="AK343">
        <f>IF(C343="是","杭州","江西工厂")</f>
        <v/>
      </c>
      <c r="AL343" t="inlineStr">
        <is>
          <t>交易成功</t>
        </is>
      </c>
      <c r="AM343" t="inlineStr">
        <is>
          <t>待匹配</t>
        </is>
      </c>
      <c r="AN343" t="inlineStr">
        <is>
          <t>没有申请退款</t>
        </is>
      </c>
      <c r="AO343" t="inlineStr">
        <is>
          <t>无退款申请</t>
        </is>
      </c>
      <c r="AR343" t="inlineStr">
        <is>
          <t>⚠️ 无商家编码,产品编码待补</t>
        </is>
      </c>
    </row>
    <row r="344">
      <c r="A344" t="inlineStr">
        <is>
          <t>淘宝</t>
        </is>
      </c>
      <c r="B344" t="inlineStr">
        <is>
          <t>3299694026699015351</t>
        </is>
      </c>
      <c r="D344" s="182" t="n">
        <v>46148</v>
      </c>
      <c r="G344" t="inlineStr">
        <is>
          <t>上海 上海市 浦东新区 花木街道***********************</t>
        </is>
      </c>
      <c r="I344" t="inlineStr"/>
      <c r="J344" t="inlineStr">
        <is>
          <t>畔色木作木块小样樱桃木黑胡桃木白蜡木榉木红白橡木样品样块</t>
        </is>
      </c>
      <c r="K344" t="inlineStr">
        <is>
          <t>榉木样块</t>
        </is>
      </c>
      <c r="M344" t="n">
        <v>1</v>
      </c>
      <c r="O344" t="inlineStr">
        <is>
          <t>圆通速递</t>
        </is>
      </c>
      <c r="P344" t="inlineStr">
        <is>
          <t>YT2587223173685</t>
        </is>
      </c>
      <c r="R344">
        <f>IFERROR(SUMPRODUCT(('2-定价总表'!$A$3:$A$493="PPS"&amp;MID(I344,2,99))*('2-定价总表'!$C$3:$C$493=K344)*('2-定价总表'!$T$3:$T$493))*IF(M344="",1,M344),"")</f>
        <v/>
      </c>
      <c r="AB344">
        <f>SUM(S344:AA344)</f>
        <v/>
      </c>
      <c r="AC344" t="inlineStr">
        <is>
          <t>18.70</t>
        </is>
      </c>
      <c r="AD344">
        <f>AC344*0.006</f>
        <v/>
      </c>
      <c r="AE344">
        <f>AC344*0.02</f>
        <v/>
      </c>
      <c r="AF344">
        <f>AC344-AD344-AE344</f>
        <v/>
      </c>
      <c r="AI344">
        <f>SUM(AG344:AH344)</f>
        <v/>
      </c>
      <c r="AJ344">
        <f>AF344-AB344+AI344</f>
        <v/>
      </c>
      <c r="AK344">
        <f>IF(C344="是","杭州","江西工厂")</f>
        <v/>
      </c>
      <c r="AL344" t="inlineStr">
        <is>
          <t>交易成功</t>
        </is>
      </c>
      <c r="AM344" t="inlineStr">
        <is>
          <t>待匹配</t>
        </is>
      </c>
      <c r="AN344" t="inlineStr">
        <is>
          <t>没有申请退款</t>
        </is>
      </c>
      <c r="AO344" t="inlineStr">
        <is>
          <t>无退款申请</t>
        </is>
      </c>
      <c r="AR344" t="inlineStr">
        <is>
          <t>⚠️ 无商家编码,产品编码待补</t>
        </is>
      </c>
    </row>
    <row r="345">
      <c r="A345" t="inlineStr">
        <is>
          <t>淘宝</t>
        </is>
      </c>
      <c r="B345" t="inlineStr">
        <is>
          <t>5113879383665058226</t>
        </is>
      </c>
      <c r="D345" s="182" t="n">
        <v>46148</v>
      </c>
      <c r="G345" t="inlineStr">
        <is>
          <t>上海 上海市 浦东新区 金桥镇云************************</t>
        </is>
      </c>
      <c r="I345" t="inlineStr"/>
      <c r="J345" t="inlineStr">
        <is>
          <t>畔色实木九斗柜樱桃木边柜北欧风日式卧室客厅收纳储物客厅床尾柜</t>
        </is>
      </c>
      <c r="K345" t="inlineStr">
        <is>
          <t>岩板台面9斗柜樱桃木</t>
        </is>
      </c>
      <c r="M345" t="n">
        <v>1</v>
      </c>
      <c r="O345" t="inlineStr">
        <is>
          <t>壹米滴答快运</t>
        </is>
      </c>
      <c r="P345" t="inlineStr">
        <is>
          <t>700910317793</t>
        </is>
      </c>
      <c r="R345">
        <f>IFERROR(SUMPRODUCT(('2-定价总表'!$A$3:$A$493="PPS"&amp;MID(I345,2,99))*('2-定价总表'!$C$3:$C$493=K345)*('2-定价总表'!$T$3:$T$493))*IF(M345="",1,M345),"")</f>
        <v/>
      </c>
      <c r="AB345">
        <f>SUM(S345:AA345)</f>
        <v/>
      </c>
      <c r="AC345" t="inlineStr">
        <is>
          <t>4051.63</t>
        </is>
      </c>
      <c r="AD345">
        <f>AC345*0.006</f>
        <v/>
      </c>
      <c r="AE345">
        <f>AC345*0.02</f>
        <v/>
      </c>
      <c r="AF345">
        <f>AC345-AD345-AE345</f>
        <v/>
      </c>
      <c r="AI345">
        <f>SUM(AG345:AH345)</f>
        <v/>
      </c>
      <c r="AJ345">
        <f>AF345-AB345+AI345</f>
        <v/>
      </c>
      <c r="AK345">
        <f>IF(C345="是","杭州","江西工厂")</f>
        <v/>
      </c>
      <c r="AL345" t="inlineStr">
        <is>
          <t>卖家已发货，等待买家确认</t>
        </is>
      </c>
      <c r="AM345" t="inlineStr">
        <is>
          <t>待匹配</t>
        </is>
      </c>
      <c r="AN345" t="inlineStr">
        <is>
          <t>没有申请退款</t>
        </is>
      </c>
      <c r="AO345" t="inlineStr">
        <is>
          <t>无退款申请</t>
        </is>
      </c>
      <c r="AR345" t="inlineStr">
        <is>
          <t>⚠️ 无商家编码,产品编码待补</t>
        </is>
      </c>
    </row>
    <row r="346">
      <c r="A346" t="inlineStr">
        <is>
          <t>淘宝</t>
        </is>
      </c>
      <c r="B346" t="inlineStr">
        <is>
          <t>5114339929060020932</t>
        </is>
      </c>
      <c r="D346" s="182" t="n">
        <v>46148</v>
      </c>
      <c r="G346" t="inlineStr">
        <is>
          <t>广东省 揭阳市 揭西县 凤江镇韵***********</t>
        </is>
      </c>
      <c r="I346" t="inlineStr"/>
      <c r="J346" t="inlineStr">
        <is>
          <t>畔色日式悬浮床榉木布艺床主卧地台奶油风实木双人床实木原木床</t>
        </is>
      </c>
      <c r="K346" t="inlineStr">
        <is>
          <t>尺寸微定制</t>
        </is>
      </c>
      <c r="M346" t="n">
        <v>1</v>
      </c>
      <c r="O346" t="inlineStr">
        <is>
          <t>圆通速递</t>
        </is>
      </c>
      <c r="P346" t="inlineStr">
        <is>
          <t>YT2587397056478</t>
        </is>
      </c>
      <c r="R346">
        <f>IFERROR(SUMPRODUCT(('2-定价总表'!$A$3:$A$493="PPS"&amp;MID(I346,2,99))*('2-定价总表'!$C$3:$C$493=K346)*('2-定价总表'!$T$3:$T$493))*IF(M346="",1,M346),"")</f>
        <v/>
      </c>
      <c r="AB346">
        <f>SUM(S346:AA346)</f>
        <v/>
      </c>
      <c r="AC346" t="inlineStr">
        <is>
          <t>102.00</t>
        </is>
      </c>
      <c r="AD346">
        <f>AC346*0.006</f>
        <v/>
      </c>
      <c r="AE346">
        <f>AC346*0.02</f>
        <v/>
      </c>
      <c r="AF346">
        <f>AC346-AD346-AE346</f>
        <v/>
      </c>
      <c r="AI346">
        <f>SUM(AG346:AH346)</f>
        <v/>
      </c>
      <c r="AJ346">
        <f>AF346-AB346+AI346</f>
        <v/>
      </c>
      <c r="AK346">
        <f>IF(C346="是","杭州","江西工厂")</f>
        <v/>
      </c>
      <c r="AL346" t="inlineStr">
        <is>
          <t>交易成功</t>
        </is>
      </c>
      <c r="AM346" t="inlineStr">
        <is>
          <t>待匹配</t>
        </is>
      </c>
      <c r="AN346" t="inlineStr">
        <is>
          <t>没有申请退款</t>
        </is>
      </c>
      <c r="AO346" t="inlineStr">
        <is>
          <t>无退款申请</t>
        </is>
      </c>
      <c r="AR346" t="inlineStr">
        <is>
          <t>⚠️ 无商家编码,产品编码待补</t>
        </is>
      </c>
    </row>
    <row r="347">
      <c r="A347" t="inlineStr">
        <is>
          <t>淘宝</t>
        </is>
      </c>
      <c r="B347" t="inlineStr">
        <is>
          <t>3299652698658028390</t>
        </is>
      </c>
      <c r="D347" s="182" t="n">
        <v>46148</v>
      </c>
      <c r="G347" t="inlineStr">
        <is>
          <t>河北省 廊坊市 三河市 燕郊镇1*************************</t>
        </is>
      </c>
      <c r="I347" t="inlineStr"/>
      <c r="J347" t="inlineStr">
        <is>
          <t>畔色双人床实木床家用小户型北欧简约1.8米榉木主卧日式双人大床</t>
        </is>
      </c>
      <c r="K347" t="inlineStr">
        <is>
          <t>尺寸微定制</t>
        </is>
      </c>
      <c r="M347" t="n">
        <v>1</v>
      </c>
      <c r="O347" t="inlineStr">
        <is>
          <t>圆通速递</t>
        </is>
      </c>
      <c r="P347" t="inlineStr">
        <is>
          <t>YT2546532895521</t>
        </is>
      </c>
      <c r="R347">
        <f>IFERROR(SUMPRODUCT(('2-定价总表'!$A$3:$A$493="PPS"&amp;MID(I347,2,99))*('2-定价总表'!$C$3:$C$493=K347)*('2-定价总表'!$T$3:$T$493))*IF(M347="",1,M347),"")</f>
        <v/>
      </c>
      <c r="AB347">
        <f>SUM(S347:AA347)</f>
        <v/>
      </c>
      <c r="AC347" t="inlineStr">
        <is>
          <t>102.00</t>
        </is>
      </c>
      <c r="AD347">
        <f>AC347*0.006</f>
        <v/>
      </c>
      <c r="AE347">
        <f>AC347*0.02</f>
        <v/>
      </c>
      <c r="AF347">
        <f>AC347-AD347-AE347</f>
        <v/>
      </c>
      <c r="AI347">
        <f>SUM(AG347:AH347)</f>
        <v/>
      </c>
      <c r="AJ347">
        <f>AF347-AB347+AI347</f>
        <v/>
      </c>
      <c r="AK347">
        <f>IF(C347="是","杭州","江西工厂")</f>
        <v/>
      </c>
      <c r="AL347" t="inlineStr">
        <is>
          <t>交易成功</t>
        </is>
      </c>
      <c r="AM347" t="inlineStr">
        <is>
          <t>待匹配</t>
        </is>
      </c>
      <c r="AN347" t="inlineStr">
        <is>
          <t>没有申请退款</t>
        </is>
      </c>
      <c r="AO347" t="inlineStr">
        <is>
          <t>无退款申请</t>
        </is>
      </c>
      <c r="AR347" t="inlineStr">
        <is>
          <t>⚠️ 无商家编码,产品编码待补</t>
        </is>
      </c>
    </row>
    <row r="348">
      <c r="A348" t="inlineStr">
        <is>
          <t>淘宝</t>
        </is>
      </c>
      <c r="B348" t="inlineStr">
        <is>
          <t>3299648558786133953</t>
        </is>
      </c>
      <c r="D348" s="182" t="n">
        <v>46148</v>
      </c>
      <c r="G348" t="inlineStr">
        <is>
          <t>浙江省 杭州市 钱塘区 河庄街道********************</t>
        </is>
      </c>
      <c r="I348" t="inlineStr">
        <is>
          <t>P23210020201</t>
        </is>
      </c>
      <c r="J348" t="inlineStr">
        <is>
          <t>畔色 岩板实木餐桌日式简约长方形榉木书桌家用饭桌原木小户型桌</t>
        </is>
      </c>
      <c r="K348" t="inlineStr">
        <is>
          <t>配置岩板（联系客服）</t>
        </is>
      </c>
      <c r="M348" t="n">
        <v>7</v>
      </c>
      <c r="O348" t="inlineStr">
        <is>
          <t>德邦快递</t>
        </is>
      </c>
      <c r="P348" t="inlineStr">
        <is>
          <t>DPK212534096039</t>
        </is>
      </c>
      <c r="R348">
        <f>IFERROR(SUMPRODUCT(('2-定价总表'!$A$3:$A$493="PPS"&amp;MID(I348,2,99))*('2-定价总表'!$C$3:$C$493=K348)*('2-定价总表'!$T$3:$T$493))*IF(M348="",1,M348),"")</f>
        <v/>
      </c>
      <c r="AB348">
        <f>SUM(S348:AA348)</f>
        <v/>
      </c>
      <c r="AC348" t="inlineStr">
        <is>
          <t>3178.56</t>
        </is>
      </c>
      <c r="AD348">
        <f>AC348*0.006</f>
        <v/>
      </c>
      <c r="AE348">
        <f>AC348*0.02</f>
        <v/>
      </c>
      <c r="AF348">
        <f>AC348-AD348-AE348</f>
        <v/>
      </c>
      <c r="AI348">
        <f>SUM(AG348:AH348)</f>
        <v/>
      </c>
      <c r="AJ348">
        <f>AF348-AB348+AI348</f>
        <v/>
      </c>
      <c r="AK348">
        <f>IF(C348="是","杭州","江西工厂")</f>
        <v/>
      </c>
      <c r="AL348" t="inlineStr">
        <is>
          <t>交易成功</t>
        </is>
      </c>
      <c r="AM348" t="inlineStr">
        <is>
          <t>待匹配</t>
        </is>
      </c>
      <c r="AN348" t="inlineStr">
        <is>
          <t>没有申请退款</t>
        </is>
      </c>
      <c r="AO348" t="inlineStr">
        <is>
          <t>无退款申请</t>
        </is>
      </c>
      <c r="AR348" t="inlineStr">
        <is>
          <t>✓</t>
        </is>
      </c>
    </row>
    <row r="349">
      <c r="A349" t="inlineStr">
        <is>
          <t>淘宝</t>
        </is>
      </c>
      <c r="B349" t="inlineStr">
        <is>
          <t>3300197160319175459</t>
        </is>
      </c>
      <c r="D349" s="182" t="n">
        <v>46148</v>
      </c>
      <c r="G349" t="inlineStr">
        <is>
          <t>北京 北京市 丰台区 六里桥街*******************</t>
        </is>
      </c>
      <c r="I349" t="inlineStr"/>
      <c r="J349" t="inlineStr">
        <is>
          <t>畔色木作木块小样樱桃木黑胡桃木白蜡木榉木红白橡木样品样块</t>
        </is>
      </c>
      <c r="K349" t="inlineStr">
        <is>
          <t>蜜蜡色榉木样块</t>
        </is>
      </c>
      <c r="M349" t="n">
        <v>1</v>
      </c>
      <c r="O349" t="inlineStr">
        <is>
          <t>圆通速递</t>
        </is>
      </c>
      <c r="P349" t="inlineStr">
        <is>
          <t>YT2587223176831</t>
        </is>
      </c>
      <c r="R349">
        <f>IFERROR(SUMPRODUCT(('2-定价总表'!$A$3:$A$493="PPS"&amp;MID(I349,2,99))*('2-定价总表'!$C$3:$C$493=K349)*('2-定价总表'!$T$3:$T$493))*IF(M349="",1,M349),"")</f>
        <v/>
      </c>
      <c r="AB349">
        <f>SUM(S349:AA349)</f>
        <v/>
      </c>
      <c r="AC349" t="inlineStr">
        <is>
          <t>21.20</t>
        </is>
      </c>
      <c r="AD349">
        <f>AC349*0.006</f>
        <v/>
      </c>
      <c r="AE349">
        <f>AC349*0.02</f>
        <v/>
      </c>
      <c r="AF349">
        <f>AC349-AD349-AE349</f>
        <v/>
      </c>
      <c r="AI349">
        <f>SUM(AG349:AH349)</f>
        <v/>
      </c>
      <c r="AJ349">
        <f>AF349-AB349+AI349</f>
        <v/>
      </c>
      <c r="AK349">
        <f>IF(C349="是","杭州","江西工厂")</f>
        <v/>
      </c>
      <c r="AL349" t="inlineStr">
        <is>
          <t>交易成功</t>
        </is>
      </c>
      <c r="AM349" t="inlineStr">
        <is>
          <t>待匹配</t>
        </is>
      </c>
      <c r="AN349" t="inlineStr">
        <is>
          <t>没有申请退款</t>
        </is>
      </c>
      <c r="AO349" t="inlineStr">
        <is>
          <t>无退款申请</t>
        </is>
      </c>
      <c r="AR349" t="inlineStr">
        <is>
          <t>⚠️ 无商家编码,产品编码待补</t>
        </is>
      </c>
    </row>
    <row r="350">
      <c r="A350" t="inlineStr">
        <is>
          <t>淘宝</t>
        </is>
      </c>
      <c r="B350" t="inlineStr">
        <is>
          <t>3299601110094215972</t>
        </is>
      </c>
      <c r="D350" s="182" t="n">
        <v>46147</v>
      </c>
      <c r="G350" t="inlineStr">
        <is>
          <t>浙江省 杭州市 钱塘区 河庄街道********************</t>
        </is>
      </c>
      <c r="I350" t="inlineStr">
        <is>
          <t>P23210020201</t>
        </is>
      </c>
      <c r="J350" t="inlineStr">
        <is>
          <t>畔色 岩板实木餐桌日式简约长方形榉木书桌家用饭桌原木小户型桌</t>
        </is>
      </c>
      <c r="K350" t="inlineStr">
        <is>
          <t>配置岩板（联系客服）</t>
        </is>
      </c>
      <c r="M350" t="n">
        <v>1</v>
      </c>
      <c r="O350" t="inlineStr"/>
      <c r="P350" t="inlineStr"/>
      <c r="R350">
        <f>IFERROR(SUMPRODUCT(('2-定价总表'!$A$3:$A$493="PPS"&amp;MID(I350,2,99))*('2-定价总表'!$C$3:$C$493=K350)*('2-定价总表'!$T$3:$T$493))*IF(M350="",1,M350),"")</f>
        <v/>
      </c>
      <c r="AB350">
        <f>SUM(S350:AA350)</f>
        <v/>
      </c>
      <c r="AC350" t="inlineStr">
        <is>
          <t>3100.00</t>
        </is>
      </c>
      <c r="AD350">
        <f>AC350*0.006</f>
        <v/>
      </c>
      <c r="AE350">
        <f>AC350*0.02</f>
        <v/>
      </c>
      <c r="AF350">
        <f>AC350-AD350-AE350</f>
        <v/>
      </c>
      <c r="AI350">
        <f>SUM(AG350:AH350)</f>
        <v/>
      </c>
      <c r="AJ350">
        <f>AF350-AB350+AI350</f>
        <v/>
      </c>
      <c r="AK350">
        <f>IF(C350="是","杭州","江西工厂")</f>
        <v/>
      </c>
      <c r="AL350" t="inlineStr">
        <is>
          <t>交易关闭</t>
        </is>
      </c>
      <c r="AM350" t="inlineStr">
        <is>
          <t>待匹配</t>
        </is>
      </c>
      <c r="AN350" t="inlineStr">
        <is>
          <t>退款成功</t>
        </is>
      </c>
      <c r="AO350" t="inlineStr">
        <is>
          <t>3100.00</t>
        </is>
      </c>
      <c r="AR350" t="inlineStr">
        <is>
          <t>✓</t>
        </is>
      </c>
    </row>
    <row r="351">
      <c r="A351" t="inlineStr">
        <is>
          <t>淘宝</t>
        </is>
      </c>
      <c r="B351" t="inlineStr">
        <is>
          <t>3299606762049013057</t>
        </is>
      </c>
      <c r="D351" s="182" t="n">
        <v>46147</v>
      </c>
      <c r="G351" t="inlineStr">
        <is>
          <t>江苏省 扬州市 江都区 宜陵镇创*********************</t>
        </is>
      </c>
      <c r="I351" t="inlineStr"/>
      <c r="J351" t="inlineStr">
        <is>
          <t>畔色北欧日式现代侘寂轻奢实木软包床黑胡桃木1.8米主卧双人床</t>
        </is>
      </c>
      <c r="K351" t="inlineStr">
        <is>
          <t>尺寸微定制</t>
        </is>
      </c>
      <c r="M351" t="n">
        <v>1</v>
      </c>
      <c r="O351" t="inlineStr">
        <is>
          <t>圆通速递</t>
        </is>
      </c>
      <c r="P351" t="inlineStr">
        <is>
          <t>YT2587344671196</t>
        </is>
      </c>
      <c r="R351">
        <f>IFERROR(SUMPRODUCT(('2-定价总表'!$A$3:$A$493="PPS"&amp;MID(I351,2,99))*('2-定价总表'!$C$3:$C$493=K351)*('2-定价总表'!$T$3:$T$493))*IF(M351="",1,M351),"")</f>
        <v/>
      </c>
      <c r="AB351">
        <f>SUM(S351:AA351)</f>
        <v/>
      </c>
      <c r="AC351" t="inlineStr">
        <is>
          <t>102.00</t>
        </is>
      </c>
      <c r="AD351">
        <f>AC351*0.006</f>
        <v/>
      </c>
      <c r="AE351">
        <f>AC351*0.02</f>
        <v/>
      </c>
      <c r="AF351">
        <f>AC351-AD351-AE351</f>
        <v/>
      </c>
      <c r="AI351">
        <f>SUM(AG351:AH351)</f>
        <v/>
      </c>
      <c r="AJ351">
        <f>AF351-AB351+AI351</f>
        <v/>
      </c>
      <c r="AK351">
        <f>IF(C351="是","杭州","江西工厂")</f>
        <v/>
      </c>
      <c r="AL351" t="inlineStr">
        <is>
          <t>交易成功</t>
        </is>
      </c>
      <c r="AM351" t="inlineStr">
        <is>
          <t>待匹配</t>
        </is>
      </c>
      <c r="AN351" t="inlineStr">
        <is>
          <t>没有申请退款</t>
        </is>
      </c>
      <c r="AO351" t="inlineStr">
        <is>
          <t>无退款申请</t>
        </is>
      </c>
      <c r="AR351" t="inlineStr">
        <is>
          <t>⚠️ 无商家编码,产品编码待补</t>
        </is>
      </c>
    </row>
    <row r="352">
      <c r="A352" t="inlineStr">
        <is>
          <t>淘宝</t>
        </is>
      </c>
      <c r="B352" t="inlineStr">
        <is>
          <t>5114283085794029136</t>
        </is>
      </c>
      <c r="D352" s="182" t="n">
        <v>46147</v>
      </c>
      <c r="G352" t="inlineStr">
        <is>
          <t>湖北省 武汉市 东西湖区 径河街道*******************</t>
        </is>
      </c>
      <c r="I352" t="inlineStr"/>
      <c r="J352" t="inlineStr">
        <is>
          <t>畔色木作北欧实木岩板饭桌长方形可伸缩樱桃木可折叠小户型餐桌</t>
        </is>
      </c>
      <c r="K352" t="inlineStr">
        <is>
          <t>尺寸定制</t>
        </is>
      </c>
      <c r="M352" t="n">
        <v>1</v>
      </c>
      <c r="O352" t="inlineStr">
        <is>
          <t>圆通速递</t>
        </is>
      </c>
      <c r="P352" t="inlineStr">
        <is>
          <t>YT2587179274773</t>
        </is>
      </c>
      <c r="R352">
        <f>IFERROR(SUMPRODUCT(('2-定价总表'!$A$3:$A$493="PPS"&amp;MID(I352,2,99))*('2-定价总表'!$C$3:$C$493=K352)*('2-定价总表'!$T$3:$T$493))*IF(M352="",1,M352),"")</f>
        <v/>
      </c>
      <c r="AB352">
        <f>SUM(S352:AA352)</f>
        <v/>
      </c>
      <c r="AC352" t="inlineStr">
        <is>
          <t>101.00</t>
        </is>
      </c>
      <c r="AD352">
        <f>AC352*0.006</f>
        <v/>
      </c>
      <c r="AE352">
        <f>AC352*0.02</f>
        <v/>
      </c>
      <c r="AF352">
        <f>AC352-AD352-AE352</f>
        <v/>
      </c>
      <c r="AI352">
        <f>SUM(AG352:AH352)</f>
        <v/>
      </c>
      <c r="AJ352">
        <f>AF352-AB352+AI352</f>
        <v/>
      </c>
      <c r="AK352">
        <f>IF(C352="是","杭州","江西工厂")</f>
        <v/>
      </c>
      <c r="AL352" t="inlineStr">
        <is>
          <t>交易成功</t>
        </is>
      </c>
      <c r="AM352" t="inlineStr">
        <is>
          <t>待匹配</t>
        </is>
      </c>
      <c r="AN352" t="inlineStr">
        <is>
          <t>没有申请退款</t>
        </is>
      </c>
      <c r="AO352" t="inlineStr">
        <is>
          <t>无退款申请</t>
        </is>
      </c>
      <c r="AR352" t="inlineStr">
        <is>
          <t>⚠️ 无商家编码,产品编码待补</t>
        </is>
      </c>
    </row>
    <row r="353">
      <c r="A353" t="inlineStr">
        <is>
          <t>淘宝</t>
        </is>
      </c>
      <c r="B353" t="inlineStr">
        <is>
          <t>3299554995457089683</t>
        </is>
      </c>
      <c r="D353" s="182" t="n">
        <v>46147</v>
      </c>
      <c r="G353" t="inlineStr">
        <is>
          <t>山东省 济宁市 曲阜市 小雪街道**************</t>
        </is>
      </c>
      <c r="I353" t="inlineStr"/>
      <c r="J353" t="inlineStr">
        <is>
          <t>畔色樱桃木实木落地矮柜书柜客厅组合柜电视柜飘窗柜储物置物柜</t>
        </is>
      </c>
      <c r="K353" t="inlineStr">
        <is>
          <t>木脚底座</t>
        </is>
      </c>
      <c r="M353" t="n">
        <v>1</v>
      </c>
      <c r="O353" t="inlineStr">
        <is>
          <t>圆通速递</t>
        </is>
      </c>
      <c r="P353" t="inlineStr">
        <is>
          <t>YT2541432578202</t>
        </is>
      </c>
      <c r="R353">
        <f>IFERROR(SUMPRODUCT(('2-定价总表'!$A$3:$A$493="PPS"&amp;MID(I353,2,99))*('2-定价总表'!$C$3:$C$493=K353)*('2-定价总表'!$T$3:$T$493))*IF(M353="",1,M353),"")</f>
        <v/>
      </c>
      <c r="AB353">
        <f>SUM(S353:AA353)</f>
        <v/>
      </c>
      <c r="AC353" t="inlineStr">
        <is>
          <t>148.05</t>
        </is>
      </c>
      <c r="AD353">
        <f>AC353*0.006</f>
        <v/>
      </c>
      <c r="AE353">
        <f>AC353*0.02</f>
        <v/>
      </c>
      <c r="AF353">
        <f>AC353-AD353-AE353</f>
        <v/>
      </c>
      <c r="AI353">
        <f>SUM(AG353:AH353)</f>
        <v/>
      </c>
      <c r="AJ353">
        <f>AF353-AB353+AI353</f>
        <v/>
      </c>
      <c r="AK353">
        <f>IF(C353="是","杭州","江西工厂")</f>
        <v/>
      </c>
      <c r="AL353" t="inlineStr">
        <is>
          <t>交易成功</t>
        </is>
      </c>
      <c r="AM353" t="inlineStr">
        <is>
          <t>待匹配</t>
        </is>
      </c>
      <c r="AN353" t="inlineStr">
        <is>
          <t>没有申请退款</t>
        </is>
      </c>
      <c r="AO353" t="inlineStr">
        <is>
          <t>无退款申请</t>
        </is>
      </c>
      <c r="AR353" t="inlineStr">
        <is>
          <t>⚠️ 无商家编码,产品编码待补</t>
        </is>
      </c>
    </row>
    <row r="354">
      <c r="A354" t="inlineStr">
        <is>
          <t>淘宝</t>
        </is>
      </c>
      <c r="B354" t="inlineStr">
        <is>
          <t>3299518131608017185</t>
        </is>
      </c>
      <c r="D354" s="182" t="n">
        <v>46147</v>
      </c>
      <c r="E354" t="inlineStr">
        <is>
          <t>景巧英</t>
        </is>
      </c>
      <c r="F354" t="inlineStr">
        <is>
          <t>14735148326-4376</t>
        </is>
      </c>
      <c r="G354" t="inlineStr">
        <is>
          <t>山西省 太原市 晋源区 金胜镇恒大青运城7-2-1102(000000)</t>
        </is>
      </c>
      <c r="I354" t="inlineStr"/>
      <c r="J354" t="inlineStr">
        <is>
          <t>畔色樱桃木靠墙一体实木岩板餐厅收纳咖啡柜小户型小柜窄柜餐边柜</t>
        </is>
      </c>
      <c r="K354" t="inlineStr">
        <is>
          <t>尺寸微定制</t>
        </is>
      </c>
      <c r="M354" t="n">
        <v>1</v>
      </c>
      <c r="O354" t="inlineStr"/>
      <c r="P354" t="inlineStr"/>
      <c r="R354">
        <f>IFERROR(SUMPRODUCT(('2-定价总表'!$A$3:$A$493="PPS"&amp;MID(I354,2,99))*('2-定价总表'!$C$3:$C$493=K354)*('2-定价总表'!$T$3:$T$493))*IF(M354="",1,M354),"")</f>
        <v/>
      </c>
      <c r="AB354">
        <f>SUM(S354:AA354)</f>
        <v/>
      </c>
      <c r="AC354" t="inlineStr">
        <is>
          <t>125.00</t>
        </is>
      </c>
      <c r="AD354">
        <f>AC354*0.006</f>
        <v/>
      </c>
      <c r="AE354">
        <f>AC354*0.02</f>
        <v/>
      </c>
      <c r="AF354">
        <f>AC354-AD354-AE354</f>
        <v/>
      </c>
      <c r="AI354">
        <f>SUM(AG354:AH354)</f>
        <v/>
      </c>
      <c r="AJ354">
        <f>AF354-AB354+AI354</f>
        <v/>
      </c>
      <c r="AK354">
        <f>IF(C354="是","杭州","江西工厂")</f>
        <v/>
      </c>
      <c r="AL354" t="inlineStr">
        <is>
          <t>买家已付款,等待卖家发货</t>
        </is>
      </c>
      <c r="AM354" t="inlineStr">
        <is>
          <t>待匹配</t>
        </is>
      </c>
      <c r="AN354" t="inlineStr">
        <is>
          <t>没有申请退款</t>
        </is>
      </c>
      <c r="AO354" t="inlineStr">
        <is>
          <t>无退款申请</t>
        </is>
      </c>
      <c r="AR354" t="inlineStr">
        <is>
          <t>⚠️ 无商家编码,产品编码待补</t>
        </is>
      </c>
    </row>
    <row r="355">
      <c r="A355" t="inlineStr">
        <is>
          <t>淘宝</t>
        </is>
      </c>
      <c r="B355" t="inlineStr">
        <is>
          <t>3299993293428008886</t>
        </is>
      </c>
      <c r="D355" s="182" t="n">
        <v>46147</v>
      </c>
      <c r="G355" t="inlineStr"/>
      <c r="I355" t="inlineStr">
        <is>
          <t>P23250050202</t>
        </is>
      </c>
      <c r="J355" t="inlineStr">
        <is>
          <t>畔色实木餐边柜日式樱桃木家用餐桌一体客厅储物柜小户型多功能柜</t>
        </is>
      </c>
      <c r="K355" t="inlineStr">
        <is>
          <t>白色岩板定制</t>
        </is>
      </c>
      <c r="M355" t="n">
        <v>1</v>
      </c>
      <c r="O355" t="inlineStr"/>
      <c r="P355" t="inlineStr"/>
      <c r="R355">
        <f>IFERROR(SUMPRODUCT(('2-定价总表'!$A$3:$A$493="PPS"&amp;MID(I355,2,99))*('2-定价总表'!$C$3:$C$493=K355)*('2-定价总表'!$T$3:$T$493))*IF(M355="",1,M355),"")</f>
        <v/>
      </c>
      <c r="AB355">
        <f>SUM(S355:AA355)</f>
        <v/>
      </c>
      <c r="AC355" t="inlineStr"/>
      <c r="AD355">
        <f>AC355*0.006</f>
        <v/>
      </c>
      <c r="AE355">
        <f>AC355*0.02</f>
        <v/>
      </c>
      <c r="AF355">
        <f>AC355-AD355-AE355</f>
        <v/>
      </c>
      <c r="AI355">
        <f>SUM(AG355:AH355)</f>
        <v/>
      </c>
      <c r="AJ355">
        <f>AF355-AB355+AI355</f>
        <v/>
      </c>
      <c r="AK355">
        <f>IF(C355="是","杭州","江西工厂")</f>
        <v/>
      </c>
      <c r="AL355" t="inlineStr">
        <is>
          <t>交易关闭</t>
        </is>
      </c>
      <c r="AM355" t="inlineStr">
        <is>
          <t>待匹配</t>
        </is>
      </c>
      <c r="AN355" t="inlineStr">
        <is>
          <t>没有申请退款</t>
        </is>
      </c>
      <c r="AO355" t="inlineStr">
        <is>
          <t>无退款申请</t>
        </is>
      </c>
      <c r="AR355" t="inlineStr">
        <is>
          <t>✓</t>
        </is>
      </c>
    </row>
    <row r="356">
      <c r="A356" t="inlineStr">
        <is>
          <t>淘宝</t>
        </is>
      </c>
      <c r="B356" t="inlineStr">
        <is>
          <t>3299993293428008886</t>
        </is>
      </c>
      <c r="D356" s="182" t="n">
        <v>46147</v>
      </c>
      <c r="G356" t="inlineStr"/>
      <c r="I356" t="inlineStr"/>
      <c r="J356" t="inlineStr">
        <is>
          <t>商家安装 商家安装</t>
        </is>
      </c>
      <c r="K356" t="inlineStr">
        <is>
          <t>商家安装</t>
        </is>
      </c>
      <c r="M356" t="n">
        <v>1</v>
      </c>
      <c r="O356" t="inlineStr"/>
      <c r="P356" t="inlineStr"/>
      <c r="R356">
        <f>IFERROR(SUMPRODUCT(('2-定价总表'!$A$3:$A$493="PPS"&amp;MID(I356,2,99))*('2-定价总表'!$C$3:$C$493=K356)*('2-定价总表'!$T$3:$T$493))*IF(M356="",1,M356),"")</f>
        <v/>
      </c>
      <c r="AB356">
        <f>SUM(S356:AA356)</f>
        <v/>
      </c>
      <c r="AC356" t="inlineStr"/>
      <c r="AD356">
        <f>AC356*0.006</f>
        <v/>
      </c>
      <c r="AE356">
        <f>AC356*0.02</f>
        <v/>
      </c>
      <c r="AF356">
        <f>AC356-AD356-AE356</f>
        <v/>
      </c>
      <c r="AI356">
        <f>SUM(AG356:AH356)</f>
        <v/>
      </c>
      <c r="AJ356">
        <f>AF356-AB356+AI356</f>
        <v/>
      </c>
      <c r="AK356">
        <f>IF(C356="是","杭州","江西工厂")</f>
        <v/>
      </c>
      <c r="AL356" t="inlineStr">
        <is>
          <t>交易关闭</t>
        </is>
      </c>
      <c r="AM356" t="inlineStr">
        <is>
          <t>待匹配</t>
        </is>
      </c>
      <c r="AN356" t="inlineStr">
        <is>
          <t>没有申请退款</t>
        </is>
      </c>
      <c r="AO356" t="inlineStr">
        <is>
          <t>无退款申请</t>
        </is>
      </c>
      <c r="AR356" t="inlineStr">
        <is>
          <t>⚠️ 无商家编码,产品编码待补</t>
        </is>
      </c>
    </row>
    <row r="357">
      <c r="A357" t="inlineStr">
        <is>
          <t>淘宝</t>
        </is>
      </c>
      <c r="B357" t="inlineStr">
        <is>
          <t>3300144492664009089</t>
        </is>
      </c>
      <c r="D357" s="182" t="n">
        <v>46147</v>
      </c>
      <c r="G357" t="inlineStr">
        <is>
          <t>江西省 南昌市 南昌县 莲塘镇保**************</t>
        </is>
      </c>
      <c r="I357" t="inlineStr"/>
      <c r="J357" t="inlineStr">
        <is>
          <t>畔色实木藤编北欧入户玄关柜大容量储物柜超薄樱桃木换鞋凳鞋柜</t>
        </is>
      </c>
      <c r="K357" t="inlineStr">
        <is>
          <t>尺寸微定制</t>
        </is>
      </c>
      <c r="M357" t="n">
        <v>1</v>
      </c>
      <c r="O357" t="inlineStr">
        <is>
          <t>圆通速递</t>
        </is>
      </c>
      <c r="P357" t="inlineStr">
        <is>
          <t>YT2541256846817</t>
        </is>
      </c>
      <c r="R357">
        <f>IFERROR(SUMPRODUCT(('2-定价总表'!$A$3:$A$493="PPS"&amp;MID(I357,2,99))*('2-定价总表'!$C$3:$C$493=K357)*('2-定价总表'!$T$3:$T$493))*IF(M357="",1,M357),"")</f>
        <v/>
      </c>
      <c r="AB357">
        <f>SUM(S357:AA357)</f>
        <v/>
      </c>
      <c r="AC357" t="inlineStr">
        <is>
          <t>103.00</t>
        </is>
      </c>
      <c r="AD357">
        <f>AC357*0.006</f>
        <v/>
      </c>
      <c r="AE357">
        <f>AC357*0.02</f>
        <v/>
      </c>
      <c r="AF357">
        <f>AC357-AD357-AE357</f>
        <v/>
      </c>
      <c r="AI357">
        <f>SUM(AG357:AH357)</f>
        <v/>
      </c>
      <c r="AJ357">
        <f>AF357-AB357+AI357</f>
        <v/>
      </c>
      <c r="AK357">
        <f>IF(C357="是","杭州","江西工厂")</f>
        <v/>
      </c>
      <c r="AL357" t="inlineStr">
        <is>
          <t>卖家已发货，等待买家确认</t>
        </is>
      </c>
      <c r="AM357" t="inlineStr">
        <is>
          <t>待匹配</t>
        </is>
      </c>
      <c r="AN357" t="inlineStr">
        <is>
          <t>没有申请退款</t>
        </is>
      </c>
      <c r="AO357" t="inlineStr">
        <is>
          <t>无退款申请</t>
        </is>
      </c>
      <c r="AR357" t="inlineStr">
        <is>
          <t>⚠️ 无商家编码,产品编码待补</t>
        </is>
      </c>
    </row>
    <row r="358">
      <c r="A358" t="inlineStr">
        <is>
          <t>淘宝</t>
        </is>
      </c>
      <c r="B358" t="inlineStr">
        <is>
          <t>3300087864416010782</t>
        </is>
      </c>
      <c r="D358" s="182" t="n">
        <v>46147</v>
      </c>
      <c r="G358" t="inlineStr">
        <is>
          <t>广东省 广州市 南沙区 东涌镇广*********************</t>
        </is>
      </c>
      <c r="I358" t="inlineStr"/>
      <c r="J358" t="inlineStr">
        <is>
          <t>畔色北美黑胡桃木实木床头柜北欧简约床边柜卧室收纳置物柜储物柜</t>
        </is>
      </c>
      <c r="K358" t="inlineStr">
        <is>
          <t>尺寸微定制</t>
        </is>
      </c>
      <c r="M358" t="n">
        <v>1</v>
      </c>
      <c r="O358" t="inlineStr">
        <is>
          <t>圆通速递</t>
        </is>
      </c>
      <c r="P358" t="inlineStr">
        <is>
          <t>YT2541432576226</t>
        </is>
      </c>
      <c r="R358">
        <f>IFERROR(SUMPRODUCT(('2-定价总表'!$A$3:$A$493="PPS"&amp;MID(I358,2,99))*('2-定价总表'!$C$3:$C$493=K358)*('2-定价总表'!$T$3:$T$493))*IF(M358="",1,M358),"")</f>
        <v/>
      </c>
      <c r="AB358">
        <f>SUM(S358:AA358)</f>
        <v/>
      </c>
      <c r="AC358" t="inlineStr">
        <is>
          <t>127.25</t>
        </is>
      </c>
      <c r="AD358">
        <f>AC358*0.006</f>
        <v/>
      </c>
      <c r="AE358">
        <f>AC358*0.02</f>
        <v/>
      </c>
      <c r="AF358">
        <f>AC358-AD358-AE358</f>
        <v/>
      </c>
      <c r="AI358">
        <f>SUM(AG358:AH358)</f>
        <v/>
      </c>
      <c r="AJ358">
        <f>AF358-AB358+AI358</f>
        <v/>
      </c>
      <c r="AK358">
        <f>IF(C358="是","杭州","江西工厂")</f>
        <v/>
      </c>
      <c r="AL358" t="inlineStr">
        <is>
          <t>交易成功</t>
        </is>
      </c>
      <c r="AM358" t="inlineStr">
        <is>
          <t>待匹配</t>
        </is>
      </c>
      <c r="AN358" t="inlineStr">
        <is>
          <t>没有申请退款</t>
        </is>
      </c>
      <c r="AO358" t="inlineStr">
        <is>
          <t>无退款申请</t>
        </is>
      </c>
      <c r="AR358" t="inlineStr">
        <is>
          <t>⚠️ 无商家编码,产品编码待补</t>
        </is>
      </c>
    </row>
    <row r="359">
      <c r="A359" t="inlineStr">
        <is>
          <t>淘宝</t>
        </is>
      </c>
      <c r="B359" t="inlineStr">
        <is>
          <t>5113831214494003348</t>
        </is>
      </c>
      <c r="D359" s="182" t="n">
        <v>46147</v>
      </c>
      <c r="G359" t="inlineStr">
        <is>
          <t>四川省 成都市 双流区 西航港街********************************</t>
        </is>
      </c>
      <c r="I359" t="inlineStr"/>
      <c r="J359" t="inlineStr">
        <is>
          <t>畔色北欧钢化玻璃设计师卧室床头柜实木收纳柜樱桃木家用床边柜</t>
        </is>
      </c>
      <c r="K359" t="inlineStr">
        <is>
          <t>尺寸微定制</t>
        </is>
      </c>
      <c r="M359" t="n">
        <v>1</v>
      </c>
      <c r="O359" t="inlineStr">
        <is>
          <t>圆通速递</t>
        </is>
      </c>
      <c r="P359" t="inlineStr">
        <is>
          <t>YT2587344672069</t>
        </is>
      </c>
      <c r="R359">
        <f>IFERROR(SUMPRODUCT(('2-定价总表'!$A$3:$A$493="PPS"&amp;MID(I359,2,99))*('2-定价总表'!$C$3:$C$493=K359)*('2-定价总表'!$T$3:$T$493))*IF(M359="",1,M359),"")</f>
        <v/>
      </c>
      <c r="AB359">
        <f>SUM(S359:AA359)</f>
        <v/>
      </c>
      <c r="AC359" t="inlineStr">
        <is>
          <t>128.19</t>
        </is>
      </c>
      <c r="AD359">
        <f>AC359*0.006</f>
        <v/>
      </c>
      <c r="AE359">
        <f>AC359*0.02</f>
        <v/>
      </c>
      <c r="AF359">
        <f>AC359-AD359-AE359</f>
        <v/>
      </c>
      <c r="AI359">
        <f>SUM(AG359:AH359)</f>
        <v/>
      </c>
      <c r="AJ359">
        <f>AF359-AB359+AI359</f>
        <v/>
      </c>
      <c r="AK359">
        <f>IF(C359="是","杭州","江西工厂")</f>
        <v/>
      </c>
      <c r="AL359" t="inlineStr">
        <is>
          <t>交易成功</t>
        </is>
      </c>
      <c r="AM359" t="inlineStr">
        <is>
          <t>待匹配</t>
        </is>
      </c>
      <c r="AN359" t="inlineStr">
        <is>
          <t>没有申请退款</t>
        </is>
      </c>
      <c r="AO359" t="inlineStr">
        <is>
          <t>无退款申请</t>
        </is>
      </c>
      <c r="AR359" t="inlineStr">
        <is>
          <t>⚠️ 无商家编码,产品编码待补</t>
        </is>
      </c>
    </row>
    <row r="360">
      <c r="A360" t="inlineStr">
        <is>
          <t>淘宝</t>
        </is>
      </c>
      <c r="B360" t="inlineStr">
        <is>
          <t>5114099665489013941</t>
        </is>
      </c>
      <c r="D360" s="182" t="n">
        <v>46147</v>
      </c>
      <c r="G360" t="inlineStr">
        <is>
          <t>广东省 东莞市 null 长安镇O*************************</t>
        </is>
      </c>
      <c r="I360" t="inlineStr"/>
      <c r="J360" t="inlineStr">
        <is>
          <t>畔色木作木块小样樱桃木黑胡桃木白蜡木榉木红白橡木样品样块</t>
        </is>
      </c>
      <c r="K360" t="inlineStr">
        <is>
          <t>榉木样块</t>
        </is>
      </c>
      <c r="M360" t="n">
        <v>1</v>
      </c>
      <c r="O360" t="inlineStr">
        <is>
          <t>圆通速递</t>
        </is>
      </c>
      <c r="P360" t="inlineStr">
        <is>
          <t>YT2541253860131</t>
        </is>
      </c>
      <c r="R360">
        <f>IFERROR(SUMPRODUCT(('2-定价总表'!$A$3:$A$493="PPS"&amp;MID(I360,2,99))*('2-定价总表'!$C$3:$C$493=K360)*('2-定价总表'!$T$3:$T$493))*IF(M360="",1,M360),"")</f>
        <v/>
      </c>
      <c r="AB360">
        <f>SUM(S360:AA360)</f>
        <v/>
      </c>
      <c r="AC360" t="inlineStr">
        <is>
          <t>25.00</t>
        </is>
      </c>
      <c r="AD360">
        <f>AC360*0.006</f>
        <v/>
      </c>
      <c r="AE360">
        <f>AC360*0.02</f>
        <v/>
      </c>
      <c r="AF360">
        <f>AC360-AD360-AE360</f>
        <v/>
      </c>
      <c r="AI360">
        <f>SUM(AG360:AH360)</f>
        <v/>
      </c>
      <c r="AJ360">
        <f>AF360-AB360+AI360</f>
        <v/>
      </c>
      <c r="AK360">
        <f>IF(C360="是","杭州","江西工厂")</f>
        <v/>
      </c>
      <c r="AL360" t="inlineStr">
        <is>
          <t>交易成功</t>
        </is>
      </c>
      <c r="AM360" t="inlineStr">
        <is>
          <t>待匹配</t>
        </is>
      </c>
      <c r="AN360" t="inlineStr">
        <is>
          <t>没有申请退款</t>
        </is>
      </c>
      <c r="AO360" t="inlineStr">
        <is>
          <t>无退款申请</t>
        </is>
      </c>
      <c r="AR360" t="inlineStr">
        <is>
          <t>⚠️ 无商家编码,产品编码待补</t>
        </is>
      </c>
    </row>
    <row r="361">
      <c r="A361" t="inlineStr">
        <is>
          <t>淘宝</t>
        </is>
      </c>
      <c r="B361" t="inlineStr">
        <is>
          <t>3299432522479021193</t>
        </is>
      </c>
      <c r="D361" s="182" t="n">
        <v>46147</v>
      </c>
      <c r="G361" t="inlineStr">
        <is>
          <t>山东省 枣庄市 市中区 文化路街************************</t>
        </is>
      </c>
      <c r="I361" t="inlineStr">
        <is>
          <t>P23210020201</t>
        </is>
      </c>
      <c r="J361" t="inlineStr">
        <is>
          <t>畔色 岩板实木餐桌日式简约长方形榉木书桌家用饭桌原木小户型桌</t>
        </is>
      </c>
      <c r="K361" t="inlineStr">
        <is>
          <t>配置岩板（联系客服）</t>
        </is>
      </c>
      <c r="M361" t="n">
        <v>1</v>
      </c>
      <c r="O361" t="inlineStr">
        <is>
          <t>圆通速递</t>
        </is>
      </c>
      <c r="P361" t="inlineStr">
        <is>
          <t>YT2546418675953</t>
        </is>
      </c>
      <c r="R361">
        <f>IFERROR(SUMPRODUCT(('2-定价总表'!$A$3:$A$493="PPS"&amp;MID(I361,2,99))*('2-定价总表'!$C$3:$C$493=K361)*('2-定价总表'!$T$3:$T$493))*IF(M361="",1,M361),"")</f>
        <v/>
      </c>
      <c r="AB361">
        <f>SUM(S361:AA361)</f>
        <v/>
      </c>
      <c r="AC361" t="inlineStr">
        <is>
          <t>103.00</t>
        </is>
      </c>
      <c r="AD361">
        <f>AC361*0.006</f>
        <v/>
      </c>
      <c r="AE361">
        <f>AC361*0.02</f>
        <v/>
      </c>
      <c r="AF361">
        <f>AC361-AD361-AE361</f>
        <v/>
      </c>
      <c r="AI361">
        <f>SUM(AG361:AH361)</f>
        <v/>
      </c>
      <c r="AJ361">
        <f>AF361-AB361+AI361</f>
        <v/>
      </c>
      <c r="AK361">
        <f>IF(C361="是","杭州","江西工厂")</f>
        <v/>
      </c>
      <c r="AL361" t="inlineStr">
        <is>
          <t>交易成功</t>
        </is>
      </c>
      <c r="AM361" t="inlineStr">
        <is>
          <t>待匹配</t>
        </is>
      </c>
      <c r="AN361" t="inlineStr">
        <is>
          <t>没有申请退款</t>
        </is>
      </c>
      <c r="AO361" t="inlineStr">
        <is>
          <t>无退款申请</t>
        </is>
      </c>
      <c r="AR361" t="inlineStr">
        <is>
          <t>✓</t>
        </is>
      </c>
    </row>
    <row r="362">
      <c r="A362" t="inlineStr">
        <is>
          <t>淘宝</t>
        </is>
      </c>
      <c r="B362" t="inlineStr">
        <is>
          <t>3299343927079124961</t>
        </is>
      </c>
      <c r="D362" s="182" t="n">
        <v>46146</v>
      </c>
      <c r="G362" t="inlineStr"/>
      <c r="I362" t="inlineStr"/>
      <c r="J362" t="inlineStr">
        <is>
          <t>畔色樱桃木实木落地矮柜书柜客厅组合柜电视柜飘窗柜储物置物柜</t>
        </is>
      </c>
      <c r="K362" t="inlineStr">
        <is>
          <t>灵感柜</t>
        </is>
      </c>
      <c r="M362" t="n">
        <v>1</v>
      </c>
      <c r="O362" t="inlineStr"/>
      <c r="P362" t="inlineStr"/>
      <c r="R362">
        <f>IFERROR(SUMPRODUCT(('2-定价总表'!$A$3:$A$493="PPS"&amp;MID(I362,2,99))*('2-定价总表'!$C$3:$C$493=K362)*('2-定价总表'!$T$3:$T$493))*IF(M362="",1,M362),"")</f>
        <v/>
      </c>
      <c r="AB362">
        <f>SUM(S362:AA362)</f>
        <v/>
      </c>
      <c r="AC362" t="inlineStr"/>
      <c r="AD362">
        <f>AC362*0.006</f>
        <v/>
      </c>
      <c r="AE362">
        <f>AC362*0.02</f>
        <v/>
      </c>
      <c r="AF362">
        <f>AC362-AD362-AE362</f>
        <v/>
      </c>
      <c r="AI362">
        <f>SUM(AG362:AH362)</f>
        <v/>
      </c>
      <c r="AJ362">
        <f>AF362-AB362+AI362</f>
        <v/>
      </c>
      <c r="AK362">
        <f>IF(C362="是","杭州","江西工厂")</f>
        <v/>
      </c>
      <c r="AL362" t="inlineStr">
        <is>
          <t>交易关闭</t>
        </is>
      </c>
      <c r="AM362" t="inlineStr">
        <is>
          <t>待匹配</t>
        </is>
      </c>
      <c r="AN362" t="inlineStr">
        <is>
          <t>没有申请退款</t>
        </is>
      </c>
      <c r="AO362" t="inlineStr">
        <is>
          <t>无退款申请</t>
        </is>
      </c>
      <c r="AR362" t="inlineStr">
        <is>
          <t>⚠️ 无商家编码,产品编码待补</t>
        </is>
      </c>
    </row>
    <row r="363">
      <c r="A363" t="inlineStr">
        <is>
          <t>淘宝</t>
        </is>
      </c>
      <c r="B363" t="inlineStr">
        <is>
          <t>3299345223073013454</t>
        </is>
      </c>
      <c r="D363" s="182" t="n">
        <v>46146</v>
      </c>
      <c r="G363" t="inlineStr">
        <is>
          <t>上海 上海市 宝山区 大场镇鄂**************************</t>
        </is>
      </c>
      <c r="I363" t="inlineStr"/>
      <c r="J363" t="inlineStr">
        <is>
          <t>畔色北欧卧室床头柜实木原木小型收纳柜樱桃木家用超窄极窄床边柜</t>
        </is>
      </c>
      <c r="K363" t="inlineStr">
        <is>
          <t>尺寸微定制</t>
        </is>
      </c>
      <c r="M363" t="n">
        <v>1</v>
      </c>
      <c r="O363" t="inlineStr">
        <is>
          <t>圆通速递</t>
        </is>
      </c>
      <c r="P363" t="inlineStr">
        <is>
          <t>YT2541370363272</t>
        </is>
      </c>
      <c r="R363">
        <f>IFERROR(SUMPRODUCT(('2-定价总表'!$A$3:$A$493="PPS"&amp;MID(I363,2,99))*('2-定价总表'!$C$3:$C$493=K363)*('2-定价总表'!$T$3:$T$493))*IF(M363="",1,M363),"")</f>
        <v/>
      </c>
      <c r="AB363">
        <f>SUM(S363:AA363)</f>
        <v/>
      </c>
      <c r="AC363" t="inlineStr">
        <is>
          <t>106.85</t>
        </is>
      </c>
      <c r="AD363">
        <f>AC363*0.006</f>
        <v/>
      </c>
      <c r="AE363">
        <f>AC363*0.02</f>
        <v/>
      </c>
      <c r="AF363">
        <f>AC363-AD363-AE363</f>
        <v/>
      </c>
      <c r="AI363">
        <f>SUM(AG363:AH363)</f>
        <v/>
      </c>
      <c r="AJ363">
        <f>AF363-AB363+AI363</f>
        <v/>
      </c>
      <c r="AK363">
        <f>IF(C363="是","杭州","江西工厂")</f>
        <v/>
      </c>
      <c r="AL363" t="inlineStr">
        <is>
          <t>交易成功</t>
        </is>
      </c>
      <c r="AM363" t="inlineStr">
        <is>
          <t>待匹配</t>
        </is>
      </c>
      <c r="AN363" t="inlineStr">
        <is>
          <t>没有申请退款</t>
        </is>
      </c>
      <c r="AO363" t="inlineStr">
        <is>
          <t>无退款申请</t>
        </is>
      </c>
      <c r="AR363" t="inlineStr">
        <is>
          <t>⚠️ 无商家编码,产品编码待补</t>
        </is>
      </c>
    </row>
    <row r="364">
      <c r="A364" t="inlineStr">
        <is>
          <t>淘宝</t>
        </is>
      </c>
      <c r="B364" t="inlineStr">
        <is>
          <t>3299349794751032185</t>
        </is>
      </c>
      <c r="D364" s="182" t="n">
        <v>46146</v>
      </c>
      <c r="G364" t="inlineStr">
        <is>
          <t>广东省 清远市 连州市 连州镇天*************</t>
        </is>
      </c>
      <c r="I364" t="inlineStr"/>
      <c r="J364" t="inlineStr">
        <is>
          <t>畔色智能实木电动升降桌北欧家用办公电脑桌樱桃木书桌可升降桌</t>
        </is>
      </c>
      <c r="K364" t="inlineStr">
        <is>
          <t>追加插排/其他配件</t>
        </is>
      </c>
      <c r="M364" t="n">
        <v>1</v>
      </c>
      <c r="O364" t="inlineStr">
        <is>
          <t>圆通速递</t>
        </is>
      </c>
      <c r="P364" t="inlineStr">
        <is>
          <t>YT2587283003076</t>
        </is>
      </c>
      <c r="R364">
        <f>IFERROR(SUMPRODUCT(('2-定价总表'!$A$3:$A$493="PPS"&amp;MID(I364,2,99))*('2-定价总表'!$C$3:$C$493=K364)*('2-定价总表'!$T$3:$T$493))*IF(M364="",1,M364),"")</f>
        <v/>
      </c>
      <c r="AB364">
        <f>SUM(S364:AA364)</f>
        <v/>
      </c>
      <c r="AC364" t="inlineStr">
        <is>
          <t>102.00</t>
        </is>
      </c>
      <c r="AD364">
        <f>AC364*0.006</f>
        <v/>
      </c>
      <c r="AE364">
        <f>AC364*0.02</f>
        <v/>
      </c>
      <c r="AF364">
        <f>AC364-AD364-AE364</f>
        <v/>
      </c>
      <c r="AI364">
        <f>SUM(AG364:AH364)</f>
        <v/>
      </c>
      <c r="AJ364">
        <f>AF364-AB364+AI364</f>
        <v/>
      </c>
      <c r="AK364">
        <f>IF(C364="是","杭州","江西工厂")</f>
        <v/>
      </c>
      <c r="AL364" t="inlineStr">
        <is>
          <t>交易成功</t>
        </is>
      </c>
      <c r="AM364" t="inlineStr">
        <is>
          <t>待匹配</t>
        </is>
      </c>
      <c r="AN364" t="inlineStr">
        <is>
          <t>没有申请退款</t>
        </is>
      </c>
      <c r="AO364" t="inlineStr">
        <is>
          <t>无退款申请</t>
        </is>
      </c>
      <c r="AR364" t="inlineStr">
        <is>
          <t>⚠️ 无商家编码,产品编码待补</t>
        </is>
      </c>
    </row>
    <row r="365">
      <c r="A365" t="inlineStr">
        <is>
          <t>淘宝</t>
        </is>
      </c>
      <c r="B365" t="inlineStr">
        <is>
          <t>5113698446826008404</t>
        </is>
      </c>
      <c r="D365" s="182" t="n">
        <v>46146</v>
      </c>
      <c r="G365" t="inlineStr">
        <is>
          <t>辽宁省 沈阳市 铁西区 大青中朝***************************</t>
        </is>
      </c>
      <c r="I365" t="inlineStr">
        <is>
          <t>P23250050202</t>
        </is>
      </c>
      <c r="J365" t="inlineStr">
        <is>
          <t>畔色榉木实木餐边柜储物靠墙高柜一体收纳柜厨房客厅茶水柜酒柜</t>
        </is>
      </c>
      <c r="K365" t="inlineStr">
        <is>
          <t>插座配件单拍咨询客服</t>
        </is>
      </c>
      <c r="M365" t="n">
        <v>1</v>
      </c>
      <c r="O365" t="inlineStr">
        <is>
          <t>圆通速递</t>
        </is>
      </c>
      <c r="P365" t="inlineStr">
        <is>
          <t>YT2546418670853</t>
        </is>
      </c>
      <c r="R365">
        <f>IFERROR(SUMPRODUCT(('2-定价总表'!$A$3:$A$493="PPS"&amp;MID(I365,2,99))*('2-定价总表'!$C$3:$C$493=K365)*('2-定价总表'!$T$3:$T$493))*IF(M365="",1,M365),"")</f>
        <v/>
      </c>
      <c r="AB365">
        <f>SUM(S365:AA365)</f>
        <v/>
      </c>
      <c r="AC365" t="inlineStr">
        <is>
          <t>101.00</t>
        </is>
      </c>
      <c r="AD365">
        <f>AC365*0.006</f>
        <v/>
      </c>
      <c r="AE365">
        <f>AC365*0.02</f>
        <v/>
      </c>
      <c r="AF365">
        <f>AC365-AD365-AE365</f>
        <v/>
      </c>
      <c r="AI365">
        <f>SUM(AG365:AH365)</f>
        <v/>
      </c>
      <c r="AJ365">
        <f>AF365-AB365+AI365</f>
        <v/>
      </c>
      <c r="AK365">
        <f>IF(C365="是","杭州","江西工厂")</f>
        <v/>
      </c>
      <c r="AL365" t="inlineStr">
        <is>
          <t>交易成功</t>
        </is>
      </c>
      <c r="AM365" t="inlineStr">
        <is>
          <t>待匹配</t>
        </is>
      </c>
      <c r="AN365" t="inlineStr">
        <is>
          <t>没有申请退款</t>
        </is>
      </c>
      <c r="AO365" t="inlineStr">
        <is>
          <t>无退款申请</t>
        </is>
      </c>
      <c r="AR365" t="inlineStr">
        <is>
          <t>✓</t>
        </is>
      </c>
    </row>
    <row r="366">
      <c r="A366" t="inlineStr">
        <is>
          <t>淘宝</t>
        </is>
      </c>
      <c r="B366" t="inlineStr">
        <is>
          <t>3299301699024059088</t>
        </is>
      </c>
      <c r="D366" s="182" t="n">
        <v>46146</v>
      </c>
      <c r="G366" t="inlineStr">
        <is>
          <t>福建省 泉州市 南安市 石井镇老***************</t>
        </is>
      </c>
      <c r="I366" t="inlineStr"/>
      <c r="J366" t="inlineStr">
        <is>
          <t>畔色 岩板餐桌北欧实木樱桃木客厅纯白黑色大理石长桌樱桃木饭桌</t>
        </is>
      </c>
      <c r="K366" t="inlineStr">
        <is>
          <t>定制专拍</t>
        </is>
      </c>
      <c r="M366" t="n">
        <v>1</v>
      </c>
      <c r="O366" t="inlineStr">
        <is>
          <t>圆通速递</t>
        </is>
      </c>
      <c r="P366" t="inlineStr">
        <is>
          <t>YT2587283006282</t>
        </is>
      </c>
      <c r="R366">
        <f>IFERROR(SUMPRODUCT(('2-定价总表'!$A$3:$A$493="PPS"&amp;MID(I366,2,99))*('2-定价总表'!$C$3:$C$493=K366)*('2-定价总表'!$T$3:$T$493))*IF(M366="",1,M366),"")</f>
        <v/>
      </c>
      <c r="AB366">
        <f>SUM(S366:AA366)</f>
        <v/>
      </c>
      <c r="AC366" t="inlineStr">
        <is>
          <t>104.00</t>
        </is>
      </c>
      <c r="AD366">
        <f>AC366*0.006</f>
        <v/>
      </c>
      <c r="AE366">
        <f>AC366*0.02</f>
        <v/>
      </c>
      <c r="AF366">
        <f>AC366-AD366-AE366</f>
        <v/>
      </c>
      <c r="AI366">
        <f>SUM(AG366:AH366)</f>
        <v/>
      </c>
      <c r="AJ366">
        <f>AF366-AB366+AI366</f>
        <v/>
      </c>
      <c r="AK366">
        <f>IF(C366="是","杭州","江西工厂")</f>
        <v/>
      </c>
      <c r="AL366" t="inlineStr">
        <is>
          <t>交易成功</t>
        </is>
      </c>
      <c r="AM366" t="inlineStr">
        <is>
          <t>待匹配</t>
        </is>
      </c>
      <c r="AN366" t="inlineStr">
        <is>
          <t>没有申请退款</t>
        </is>
      </c>
      <c r="AO366" t="inlineStr">
        <is>
          <t>无退款申请</t>
        </is>
      </c>
      <c r="AR366" t="inlineStr">
        <is>
          <t>⚠️ 无商家编码,产品编码待补</t>
        </is>
      </c>
    </row>
    <row r="367">
      <c r="A367" t="inlineStr">
        <is>
          <t>淘宝</t>
        </is>
      </c>
      <c r="B367" t="inlineStr">
        <is>
          <t>3299780353178030375</t>
        </is>
      </c>
      <c r="D367" s="182" t="n">
        <v>46146</v>
      </c>
      <c r="G367" t="inlineStr">
        <is>
          <t>山东省 枣庄市 市中区 文化路街************************</t>
        </is>
      </c>
      <c r="I367" t="inlineStr">
        <is>
          <t>P23210020201</t>
        </is>
      </c>
      <c r="J367" t="inlineStr">
        <is>
          <t>畔色 岩板实木餐桌日式简约长方形榉木书桌家用饭桌原木小户型桌</t>
        </is>
      </c>
      <c r="K367" t="inlineStr">
        <is>
          <t>配置岩板（联系客服）</t>
        </is>
      </c>
      <c r="M367" t="n">
        <v>1</v>
      </c>
      <c r="O367" t="inlineStr"/>
      <c r="P367" t="inlineStr"/>
      <c r="R367">
        <f>IFERROR(SUMPRODUCT(('2-定价总表'!$A$3:$A$493="PPS"&amp;MID(I367,2,99))*('2-定价总表'!$C$3:$C$493=K367)*('2-定价总表'!$T$3:$T$493))*IF(M367="",1,M367),"")</f>
        <v/>
      </c>
      <c r="AB367">
        <f>SUM(S367:AA367)</f>
        <v/>
      </c>
      <c r="AC367" t="inlineStr">
        <is>
          <t>103.00</t>
        </is>
      </c>
      <c r="AD367">
        <f>AC367*0.006</f>
        <v/>
      </c>
      <c r="AE367">
        <f>AC367*0.02</f>
        <v/>
      </c>
      <c r="AF367">
        <f>AC367-AD367-AE367</f>
        <v/>
      </c>
      <c r="AI367">
        <f>SUM(AG367:AH367)</f>
        <v/>
      </c>
      <c r="AJ367">
        <f>AF367-AB367+AI367</f>
        <v/>
      </c>
      <c r="AK367">
        <f>IF(C367="是","杭州","江西工厂")</f>
        <v/>
      </c>
      <c r="AL367" t="inlineStr">
        <is>
          <t>交易关闭</t>
        </is>
      </c>
      <c r="AM367" t="inlineStr">
        <is>
          <t>待匹配</t>
        </is>
      </c>
      <c r="AN367" t="inlineStr">
        <is>
          <t>退款成功</t>
        </is>
      </c>
      <c r="AO367" t="inlineStr">
        <is>
          <t>103.00</t>
        </is>
      </c>
      <c r="AR367" t="inlineStr">
        <is>
          <t>✓</t>
        </is>
      </c>
    </row>
    <row r="368">
      <c r="A368" t="inlineStr">
        <is>
          <t>淘宝</t>
        </is>
      </c>
      <c r="B368" t="inlineStr">
        <is>
          <t>3299768437830172486</t>
        </is>
      </c>
      <c r="D368" s="182" t="n">
        <v>46146</v>
      </c>
      <c r="G368" t="inlineStr">
        <is>
          <t>浙江省 金华市 婺城区 城北街道****************************</t>
        </is>
      </c>
      <c r="I368" t="inlineStr"/>
      <c r="J368" t="inlineStr">
        <is>
          <t>畔色 樱桃木九斗柜实木电视柜北欧卧室边柜客厅储物收纳柜床尾柜</t>
        </is>
      </c>
      <c r="K368" t="inlineStr">
        <is>
          <t>尺寸定制</t>
        </is>
      </c>
      <c r="M368" t="n">
        <v>1</v>
      </c>
      <c r="O368" t="inlineStr">
        <is>
          <t>圆通速递</t>
        </is>
      </c>
      <c r="P368" t="inlineStr">
        <is>
          <t>YT2587283006914</t>
        </is>
      </c>
      <c r="R368">
        <f>IFERROR(SUMPRODUCT(('2-定价总表'!$A$3:$A$493="PPS"&amp;MID(I368,2,99))*('2-定价总表'!$C$3:$C$493=K368)*('2-定价总表'!$T$3:$T$493))*IF(M368="",1,M368),"")</f>
        <v/>
      </c>
      <c r="AB368">
        <f>SUM(S368:AA368)</f>
        <v/>
      </c>
      <c r="AC368" t="inlineStr">
        <is>
          <t>102.00</t>
        </is>
      </c>
      <c r="AD368">
        <f>AC368*0.006</f>
        <v/>
      </c>
      <c r="AE368">
        <f>AC368*0.02</f>
        <v/>
      </c>
      <c r="AF368">
        <f>AC368-AD368-AE368</f>
        <v/>
      </c>
      <c r="AI368">
        <f>SUM(AG368:AH368)</f>
        <v/>
      </c>
      <c r="AJ368">
        <f>AF368-AB368+AI368</f>
        <v/>
      </c>
      <c r="AK368">
        <f>IF(C368="是","杭州","江西工厂")</f>
        <v/>
      </c>
      <c r="AL368" t="inlineStr">
        <is>
          <t>交易成功</t>
        </is>
      </c>
      <c r="AM368" t="inlineStr">
        <is>
          <t>待匹配</t>
        </is>
      </c>
      <c r="AN368" t="inlineStr">
        <is>
          <t>没有申请退款</t>
        </is>
      </c>
      <c r="AO368" t="inlineStr">
        <is>
          <t>无退款申请</t>
        </is>
      </c>
      <c r="AR368" t="inlineStr">
        <is>
          <t>⚠️ 无商家编码,产品编码待补</t>
        </is>
      </c>
    </row>
    <row r="369">
      <c r="A369" t="inlineStr">
        <is>
          <t>淘宝</t>
        </is>
      </c>
      <c r="B369" t="inlineStr">
        <is>
          <t>5113758240062113040</t>
        </is>
      </c>
      <c r="D369" s="182" t="n">
        <v>46145</v>
      </c>
      <c r="G369" t="inlineStr">
        <is>
          <t>北京 北京市 丰台区 大红门街**************************</t>
        </is>
      </c>
      <c r="I369" t="inlineStr"/>
      <c r="J369" t="inlineStr">
        <is>
          <t>畔色樱桃木靠墙一体实木岩板餐厅收纳咖啡柜小户型小柜窄柜餐边柜</t>
        </is>
      </c>
      <c r="K369" t="inlineStr">
        <is>
          <t>尺寸微定制</t>
        </is>
      </c>
      <c r="M369" t="n">
        <v>1</v>
      </c>
      <c r="O369" t="inlineStr">
        <is>
          <t>圆通速递</t>
        </is>
      </c>
      <c r="P369" t="inlineStr">
        <is>
          <t>YT2587229797836</t>
        </is>
      </c>
      <c r="R369">
        <f>IFERROR(SUMPRODUCT(('2-定价总表'!$A$3:$A$493="PPS"&amp;MID(I369,2,99))*('2-定价总表'!$C$3:$C$493=K369)*('2-定价总表'!$T$3:$T$493))*IF(M369="",1,M369),"")</f>
        <v/>
      </c>
      <c r="AB369">
        <f>SUM(S369:AA369)</f>
        <v/>
      </c>
      <c r="AC369" t="inlineStr">
        <is>
          <t>102.00</t>
        </is>
      </c>
      <c r="AD369">
        <f>AC369*0.006</f>
        <v/>
      </c>
      <c r="AE369">
        <f>AC369*0.02</f>
        <v/>
      </c>
      <c r="AF369">
        <f>AC369-AD369-AE369</f>
        <v/>
      </c>
      <c r="AI369">
        <f>SUM(AG369:AH369)</f>
        <v/>
      </c>
      <c r="AJ369">
        <f>AF369-AB369+AI369</f>
        <v/>
      </c>
      <c r="AK369">
        <f>IF(C369="是","杭州","江西工厂")</f>
        <v/>
      </c>
      <c r="AL369" t="inlineStr">
        <is>
          <t>交易成功</t>
        </is>
      </c>
      <c r="AM369" t="inlineStr">
        <is>
          <t>待匹配</t>
        </is>
      </c>
      <c r="AN369" t="inlineStr">
        <is>
          <t>没有申请退款</t>
        </is>
      </c>
      <c r="AO369" t="inlineStr">
        <is>
          <t>无退款申请</t>
        </is>
      </c>
      <c r="AR369" t="inlineStr">
        <is>
          <t>⚠️ 无商家编码,产品编码待补</t>
        </is>
      </c>
    </row>
    <row r="370">
      <c r="A370" t="inlineStr">
        <is>
          <t>淘宝</t>
        </is>
      </c>
      <c r="B370" t="inlineStr">
        <is>
          <t>5113541702269018511</t>
        </is>
      </c>
      <c r="D370" s="182" t="n">
        <v>46145</v>
      </c>
      <c r="G370" t="inlineStr">
        <is>
          <t>浙江省 杭州市 富阳区 场口镇公*****************</t>
        </is>
      </c>
      <c r="I370" t="inlineStr"/>
      <c r="J370" t="inlineStr">
        <is>
          <t>畔色黑胡桃木全实木超厚加厚桌面餐桌北欧饭桌大长桌工作台大板桌</t>
        </is>
      </c>
      <c r="K370" t="inlineStr">
        <is>
          <t>尺寸微定制</t>
        </is>
      </c>
      <c r="M370" t="n">
        <v>1</v>
      </c>
      <c r="O370" t="inlineStr">
        <is>
          <t>圆通速递</t>
        </is>
      </c>
      <c r="P370" t="inlineStr">
        <is>
          <t>YT2541316775686</t>
        </is>
      </c>
      <c r="R370">
        <f>IFERROR(SUMPRODUCT(('2-定价总表'!$A$3:$A$493="PPS"&amp;MID(I370,2,99))*('2-定价总表'!$C$3:$C$493=K370)*('2-定价总表'!$T$3:$T$493))*IF(M370="",1,M370),"")</f>
        <v/>
      </c>
      <c r="AB370">
        <f>SUM(S370:AA370)</f>
        <v/>
      </c>
      <c r="AC370" t="inlineStr">
        <is>
          <t>103.00</t>
        </is>
      </c>
      <c r="AD370">
        <f>AC370*0.006</f>
        <v/>
      </c>
      <c r="AE370">
        <f>AC370*0.02</f>
        <v/>
      </c>
      <c r="AF370">
        <f>AC370-AD370-AE370</f>
        <v/>
      </c>
      <c r="AI370">
        <f>SUM(AG370:AH370)</f>
        <v/>
      </c>
      <c r="AJ370">
        <f>AF370-AB370+AI370</f>
        <v/>
      </c>
      <c r="AK370">
        <f>IF(C370="是","杭州","江西工厂")</f>
        <v/>
      </c>
      <c r="AL370" t="inlineStr">
        <is>
          <t>交易成功</t>
        </is>
      </c>
      <c r="AM370" t="inlineStr">
        <is>
          <t>待匹配</t>
        </is>
      </c>
      <c r="AN370" t="inlineStr">
        <is>
          <t>没有申请退款</t>
        </is>
      </c>
      <c r="AO370" t="inlineStr">
        <is>
          <t>无退款申请</t>
        </is>
      </c>
      <c r="AR370" t="inlineStr">
        <is>
          <t>⚠️ 无商家编码,产品编码待补</t>
        </is>
      </c>
    </row>
    <row r="371">
      <c r="A371" t="inlineStr">
        <is>
          <t>淘宝</t>
        </is>
      </c>
      <c r="B371" t="inlineStr">
        <is>
          <t>5113744632324004613</t>
        </is>
      </c>
      <c r="D371" s="182" t="n">
        <v>46145</v>
      </c>
      <c r="G371" t="inlineStr">
        <is>
          <t>云南省 昆明市 嵩明县 嵩阳街道***************************</t>
        </is>
      </c>
      <c r="I371" t="inlineStr"/>
      <c r="J371" t="inlineStr">
        <is>
          <t>畔色北欧樱桃木实木餐厅岩板洞洞板收纳储物柜高柜一体靠墙餐边柜</t>
        </is>
      </c>
      <c r="K371" t="inlineStr">
        <is>
          <t>尺寸微定制</t>
        </is>
      </c>
      <c r="M371" t="n">
        <v>1</v>
      </c>
      <c r="O371" t="inlineStr">
        <is>
          <t>圆通速递</t>
        </is>
      </c>
      <c r="P371" t="inlineStr">
        <is>
          <t>YT2546365434959</t>
        </is>
      </c>
      <c r="R371">
        <f>IFERROR(SUMPRODUCT(('2-定价总表'!$A$3:$A$493="PPS"&amp;MID(I371,2,99))*('2-定价总表'!$C$3:$C$493=K371)*('2-定价总表'!$T$3:$T$493))*IF(M371="",1,M371),"")</f>
        <v/>
      </c>
      <c r="AB371">
        <f>SUM(S371:AA371)</f>
        <v/>
      </c>
      <c r="AC371" t="inlineStr">
        <is>
          <t>104.00</t>
        </is>
      </c>
      <c r="AD371">
        <f>AC371*0.006</f>
        <v/>
      </c>
      <c r="AE371">
        <f>AC371*0.02</f>
        <v/>
      </c>
      <c r="AF371">
        <f>AC371-AD371-AE371</f>
        <v/>
      </c>
      <c r="AI371">
        <f>SUM(AG371:AH371)</f>
        <v/>
      </c>
      <c r="AJ371">
        <f>AF371-AB371+AI371</f>
        <v/>
      </c>
      <c r="AK371">
        <f>IF(C371="是","杭州","江西工厂")</f>
        <v/>
      </c>
      <c r="AL371" t="inlineStr">
        <is>
          <t>交易成功</t>
        </is>
      </c>
      <c r="AM371" t="inlineStr">
        <is>
          <t>待匹配</t>
        </is>
      </c>
      <c r="AN371" t="inlineStr">
        <is>
          <t>没有申请退款</t>
        </is>
      </c>
      <c r="AO371" t="inlineStr">
        <is>
          <t>无退款申请</t>
        </is>
      </c>
      <c r="AR371" t="inlineStr">
        <is>
          <t>⚠️ 无商家编码,产品编码待补</t>
        </is>
      </c>
    </row>
    <row r="372">
      <c r="A372" t="inlineStr">
        <is>
          <t>淘宝</t>
        </is>
      </c>
      <c r="B372" t="inlineStr">
        <is>
          <t>3299785968813021791</t>
        </is>
      </c>
      <c r="D372" s="182" t="n">
        <v>46145</v>
      </c>
      <c r="G372" t="inlineStr">
        <is>
          <t>浙江省 宁波市 象山县 泗洲头镇*******************</t>
        </is>
      </c>
      <c r="I372" t="inlineStr"/>
      <c r="J372" t="inlineStr">
        <is>
          <t>畔色全实木北美黑胡桃木大板桌岩板长方形家用饭桌书桌茶桌餐桌</t>
        </is>
      </c>
      <c r="K372" t="inlineStr">
        <is>
          <t>尺寸微定制</t>
        </is>
      </c>
      <c r="M372" t="n">
        <v>1</v>
      </c>
      <c r="O372" t="inlineStr">
        <is>
          <t>圆通速递</t>
        </is>
      </c>
      <c r="P372" t="inlineStr">
        <is>
          <t>YT2587229796361</t>
        </is>
      </c>
      <c r="R372">
        <f>IFERROR(SUMPRODUCT(('2-定价总表'!$A$3:$A$493="PPS"&amp;MID(I372,2,99))*('2-定价总表'!$C$3:$C$493=K372)*('2-定价总表'!$T$3:$T$493))*IF(M372="",1,M372),"")</f>
        <v/>
      </c>
      <c r="AB372">
        <f>SUM(S372:AA372)</f>
        <v/>
      </c>
      <c r="AC372" t="inlineStr">
        <is>
          <t>107.00</t>
        </is>
      </c>
      <c r="AD372">
        <f>AC372*0.006</f>
        <v/>
      </c>
      <c r="AE372">
        <f>AC372*0.02</f>
        <v/>
      </c>
      <c r="AF372">
        <f>AC372-AD372-AE372</f>
        <v/>
      </c>
      <c r="AI372">
        <f>SUM(AG372:AH372)</f>
        <v/>
      </c>
      <c r="AJ372">
        <f>AF372-AB372+AI372</f>
        <v/>
      </c>
      <c r="AK372">
        <f>IF(C372="是","杭州","江西工厂")</f>
        <v/>
      </c>
      <c r="AL372" t="inlineStr">
        <is>
          <t>交易成功</t>
        </is>
      </c>
      <c r="AM372" t="inlineStr">
        <is>
          <t>待匹配</t>
        </is>
      </c>
      <c r="AN372" t="inlineStr">
        <is>
          <t>没有申请退款</t>
        </is>
      </c>
      <c r="AO372" t="inlineStr">
        <is>
          <t>无退款申请</t>
        </is>
      </c>
      <c r="AR372" t="inlineStr">
        <is>
          <t>⚠️ 无商家编码,产品编码待补</t>
        </is>
      </c>
    </row>
    <row r="373">
      <c r="A373" t="inlineStr">
        <is>
          <t>淘宝</t>
        </is>
      </c>
      <c r="B373" t="inlineStr">
        <is>
          <t>5113826353475018511</t>
        </is>
      </c>
      <c r="D373" s="182" t="n">
        <v>46145</v>
      </c>
      <c r="G373" t="inlineStr"/>
      <c r="I373" t="inlineStr"/>
      <c r="J373" t="inlineStr">
        <is>
          <t>畔色黑胡桃木全实木超厚加厚桌面餐桌北欧饭桌大长桌工作台大板桌</t>
        </is>
      </c>
      <c r="K373" t="inlineStr">
        <is>
          <t>其他尺寸材质定制</t>
        </is>
      </c>
      <c r="M373" t="n">
        <v>1</v>
      </c>
      <c r="O373" t="inlineStr"/>
      <c r="P373" t="inlineStr"/>
      <c r="R373">
        <f>IFERROR(SUMPRODUCT(('2-定价总表'!$A$3:$A$493="PPS"&amp;MID(I373,2,99))*('2-定价总表'!$C$3:$C$493=K373)*('2-定价总表'!$T$3:$T$493))*IF(M373="",1,M373),"")</f>
        <v/>
      </c>
      <c r="AB373">
        <f>SUM(S373:AA373)</f>
        <v/>
      </c>
      <c r="AC373" t="inlineStr"/>
      <c r="AD373">
        <f>AC373*0.006</f>
        <v/>
      </c>
      <c r="AE373">
        <f>AC373*0.02</f>
        <v/>
      </c>
      <c r="AF373">
        <f>AC373-AD373-AE373</f>
        <v/>
      </c>
      <c r="AI373">
        <f>SUM(AG373:AH373)</f>
        <v/>
      </c>
      <c r="AJ373">
        <f>AF373-AB373+AI373</f>
        <v/>
      </c>
      <c r="AK373">
        <f>IF(C373="是","杭州","江西工厂")</f>
        <v/>
      </c>
      <c r="AL373" t="inlineStr">
        <is>
          <t>交易关闭</t>
        </is>
      </c>
      <c r="AM373" t="inlineStr">
        <is>
          <t>待匹配</t>
        </is>
      </c>
      <c r="AN373" t="inlineStr">
        <is>
          <t>没有申请退款</t>
        </is>
      </c>
      <c r="AO373" t="inlineStr">
        <is>
          <t>无退款申请</t>
        </is>
      </c>
      <c r="AR373" t="inlineStr">
        <is>
          <t>⚠️ 无商家编码,产品编码待补</t>
        </is>
      </c>
    </row>
    <row r="374">
      <c r="A374" t="inlineStr">
        <is>
          <t>淘宝</t>
        </is>
      </c>
      <c r="B374" t="inlineStr">
        <is>
          <t>3299633149422081672</t>
        </is>
      </c>
      <c r="D374" s="182" t="n">
        <v>46145</v>
      </c>
      <c r="G374" t="inlineStr">
        <is>
          <t>广东省 汕尾市 海丰县 海城镇夏*************</t>
        </is>
      </c>
      <c r="I374" t="inlineStr">
        <is>
          <t>P23250050202</t>
        </is>
      </c>
      <c r="J374" t="inlineStr">
        <is>
          <t>畔色实木岩板餐边柜樱桃木收纳储物柜北欧酒柜置物柜餐桌一体靠墙</t>
        </is>
      </c>
      <c r="K374" t="inlineStr">
        <is>
          <t>尺寸微定制</t>
        </is>
      </c>
      <c r="M374" t="n">
        <v>1</v>
      </c>
      <c r="O374" t="inlineStr">
        <is>
          <t>圆通速递</t>
        </is>
      </c>
      <c r="P374" t="inlineStr">
        <is>
          <t>YT2587229799962</t>
        </is>
      </c>
      <c r="R374">
        <f>IFERROR(SUMPRODUCT(('2-定价总表'!$A$3:$A$493="PPS"&amp;MID(I374,2,99))*('2-定价总表'!$C$3:$C$493=K374)*('2-定价总表'!$T$3:$T$493))*IF(M374="",1,M374),"")</f>
        <v/>
      </c>
      <c r="AB374">
        <f>SUM(S374:AA374)</f>
        <v/>
      </c>
      <c r="AC374" t="inlineStr">
        <is>
          <t>100.00</t>
        </is>
      </c>
      <c r="AD374">
        <f>AC374*0.006</f>
        <v/>
      </c>
      <c r="AE374">
        <f>AC374*0.02</f>
        <v/>
      </c>
      <c r="AF374">
        <f>AC374-AD374-AE374</f>
        <v/>
      </c>
      <c r="AI374">
        <f>SUM(AG374:AH374)</f>
        <v/>
      </c>
      <c r="AJ374">
        <f>AF374-AB374+AI374</f>
        <v/>
      </c>
      <c r="AK374">
        <f>IF(C374="是","杭州","江西工厂")</f>
        <v/>
      </c>
      <c r="AL374" t="inlineStr">
        <is>
          <t>交易成功</t>
        </is>
      </c>
      <c r="AM374" t="inlineStr">
        <is>
          <t>待匹配</t>
        </is>
      </c>
      <c r="AN374" t="inlineStr">
        <is>
          <t>没有申请退款</t>
        </is>
      </c>
      <c r="AO374" t="inlineStr">
        <is>
          <t>无退款申请</t>
        </is>
      </c>
      <c r="AR374" t="inlineStr">
        <is>
          <t>✓</t>
        </is>
      </c>
    </row>
    <row r="375">
      <c r="A375" t="inlineStr">
        <is>
          <t>淘宝</t>
        </is>
      </c>
      <c r="B375" t="inlineStr">
        <is>
          <t>5113715473571031108</t>
        </is>
      </c>
      <c r="D375" s="182" t="n">
        <v>46144</v>
      </c>
      <c r="G375" t="inlineStr">
        <is>
          <t>广东省 汕头市 濠江区 滨海街道****************</t>
        </is>
      </c>
      <c r="I375" t="inlineStr"/>
      <c r="J375" t="inlineStr">
        <is>
          <t>畔色樱桃木实木落地矮柜书柜客厅组合柜电视柜飘窗柜储物置物柜</t>
        </is>
      </c>
      <c r="K375" t="inlineStr">
        <is>
          <t>尺寸微定制</t>
        </is>
      </c>
      <c r="M375" t="n">
        <v>1</v>
      </c>
      <c r="O375" t="inlineStr">
        <is>
          <t>圆通速递</t>
        </is>
      </c>
      <c r="P375" t="inlineStr">
        <is>
          <t>YT2587166893651</t>
        </is>
      </c>
      <c r="R375">
        <f>IFERROR(SUMPRODUCT(('2-定价总表'!$A$3:$A$493="PPS"&amp;MID(I375,2,99))*('2-定价总表'!$C$3:$C$493=K375)*('2-定价总表'!$T$3:$T$493))*IF(M375="",1,M375),"")</f>
        <v/>
      </c>
      <c r="AB375">
        <f>SUM(S375:AA375)</f>
        <v/>
      </c>
      <c r="AC375" t="inlineStr">
        <is>
          <t>100.00</t>
        </is>
      </c>
      <c r="AD375">
        <f>AC375*0.006</f>
        <v/>
      </c>
      <c r="AE375">
        <f>AC375*0.02</f>
        <v/>
      </c>
      <c r="AF375">
        <f>AC375-AD375-AE375</f>
        <v/>
      </c>
      <c r="AI375">
        <f>SUM(AG375:AH375)</f>
        <v/>
      </c>
      <c r="AJ375">
        <f>AF375-AB375+AI375</f>
        <v/>
      </c>
      <c r="AK375">
        <f>IF(C375="是","杭州","江西工厂")</f>
        <v/>
      </c>
      <c r="AL375" t="inlineStr">
        <is>
          <t>交易成功</t>
        </is>
      </c>
      <c r="AM375" t="inlineStr">
        <is>
          <t>待匹配</t>
        </is>
      </c>
      <c r="AN375" t="inlineStr">
        <is>
          <t>没有申请退款</t>
        </is>
      </c>
      <c r="AO375" t="inlineStr">
        <is>
          <t>无退款申请</t>
        </is>
      </c>
      <c r="AR375" t="inlineStr">
        <is>
          <t>⚠️ 无商家编码,产品编码待补</t>
        </is>
      </c>
    </row>
    <row r="376">
      <c r="A376" t="inlineStr">
        <is>
          <t>淘宝</t>
        </is>
      </c>
      <c r="B376" t="inlineStr">
        <is>
          <t>5113243047539019127</t>
        </is>
      </c>
      <c r="D376" s="182" t="n">
        <v>46144</v>
      </c>
      <c r="G376" t="inlineStr">
        <is>
          <t>河北省 唐山市 曹妃甸区 垦丰街道*******************</t>
        </is>
      </c>
      <c r="I376" t="inlineStr">
        <is>
          <t>P23210020201</t>
        </is>
      </c>
      <c r="J376" t="inlineStr">
        <is>
          <t>畔色 岩板实木餐桌日式简约长方形榉木书桌家用饭桌原木小户型桌</t>
        </is>
      </c>
      <c r="K376" t="inlineStr">
        <is>
          <t>配置岩板（联系客服）</t>
        </is>
      </c>
      <c r="M376" t="n">
        <v>1</v>
      </c>
      <c r="O376" t="inlineStr">
        <is>
          <t>圆通速递</t>
        </is>
      </c>
      <c r="P376" t="inlineStr">
        <is>
          <t>YT2587166894162</t>
        </is>
      </c>
      <c r="R376">
        <f>IFERROR(SUMPRODUCT(('2-定价总表'!$A$3:$A$493="PPS"&amp;MID(I376,2,99))*('2-定价总表'!$C$3:$C$493=K376)*('2-定价总表'!$T$3:$T$493))*IF(M376="",1,M376),"")</f>
        <v/>
      </c>
      <c r="AB376">
        <f>SUM(S376:AA376)</f>
        <v/>
      </c>
      <c r="AC376" t="inlineStr">
        <is>
          <t>101.00</t>
        </is>
      </c>
      <c r="AD376">
        <f>AC376*0.006</f>
        <v/>
      </c>
      <c r="AE376">
        <f>AC376*0.02</f>
        <v/>
      </c>
      <c r="AF376">
        <f>AC376-AD376-AE376</f>
        <v/>
      </c>
      <c r="AI376">
        <f>SUM(AG376:AH376)</f>
        <v/>
      </c>
      <c r="AJ376">
        <f>AF376-AB376+AI376</f>
        <v/>
      </c>
      <c r="AK376">
        <f>IF(C376="是","杭州","江西工厂")</f>
        <v/>
      </c>
      <c r="AL376" t="inlineStr">
        <is>
          <t>交易成功</t>
        </is>
      </c>
      <c r="AM376" t="inlineStr">
        <is>
          <t>待匹配</t>
        </is>
      </c>
      <c r="AN376" t="inlineStr">
        <is>
          <t>没有申请退款</t>
        </is>
      </c>
      <c r="AO376" t="inlineStr">
        <is>
          <t>无退款申请</t>
        </is>
      </c>
      <c r="AR376" t="inlineStr">
        <is>
          <t>✓</t>
        </is>
      </c>
    </row>
    <row r="377">
      <c r="A377" t="inlineStr">
        <is>
          <t>淘宝</t>
        </is>
      </c>
      <c r="B377" t="inlineStr">
        <is>
          <t>3299096066067003064</t>
        </is>
      </c>
      <c r="D377" s="182" t="n">
        <v>46144</v>
      </c>
      <c r="E377" t="inlineStr">
        <is>
          <t>栀子</t>
        </is>
      </c>
      <c r="F377" t="inlineStr">
        <is>
          <t>17895362116-3775</t>
        </is>
      </c>
      <c r="G377" t="inlineStr">
        <is>
          <t>山东省 潍坊市 奎文区 新城街道枫丹兰亭荟8-2-1402(000000)</t>
        </is>
      </c>
      <c r="I377" t="inlineStr"/>
      <c r="J377" t="inlineStr">
        <is>
          <t>畔色全实木原木德国榉木极简床头柜家用卧室床边柜北欧白色收纳柜</t>
        </is>
      </c>
      <c r="K377" t="inlineStr">
        <is>
          <t>榉木床头柜-标准</t>
        </is>
      </c>
      <c r="M377" t="n">
        <v>1</v>
      </c>
      <c r="O377" t="inlineStr"/>
      <c r="P377" t="inlineStr"/>
      <c r="R377">
        <f>IFERROR(SUMPRODUCT(('2-定价总表'!$A$3:$A$493="PPS"&amp;MID(I377,2,99))*('2-定价总表'!$C$3:$C$493=K377)*('2-定价总表'!$T$3:$T$493))*IF(M377="",1,M377),"")</f>
        <v/>
      </c>
      <c r="AB377">
        <f>SUM(S377:AA377)</f>
        <v/>
      </c>
      <c r="AC377" t="inlineStr">
        <is>
          <t>1078.52</t>
        </is>
      </c>
      <c r="AD377">
        <f>AC377*0.006</f>
        <v/>
      </c>
      <c r="AE377">
        <f>AC377*0.02</f>
        <v/>
      </c>
      <c r="AF377">
        <f>AC377-AD377-AE377</f>
        <v/>
      </c>
      <c r="AI377">
        <f>SUM(AG377:AH377)</f>
        <v/>
      </c>
      <c r="AJ377">
        <f>AF377-AB377+AI377</f>
        <v/>
      </c>
      <c r="AK377">
        <f>IF(C377="是","杭州","江西工厂")</f>
        <v/>
      </c>
      <c r="AL377" t="inlineStr">
        <is>
          <t>买家已付款,等待卖家发货</t>
        </is>
      </c>
      <c r="AM377" t="inlineStr">
        <is>
          <t>待匹配</t>
        </is>
      </c>
      <c r="AN377" t="inlineStr">
        <is>
          <t>没有申请退款</t>
        </is>
      </c>
      <c r="AO377" t="inlineStr">
        <is>
          <t>无退款申请</t>
        </is>
      </c>
      <c r="AR377" t="inlineStr">
        <is>
          <t>⚠️ 无商家编码,产品编码待补</t>
        </is>
      </c>
    </row>
    <row r="378">
      <c r="A378" t="inlineStr">
        <is>
          <t>淘宝</t>
        </is>
      </c>
      <c r="B378" t="inlineStr">
        <is>
          <t>5113401518660022020</t>
        </is>
      </c>
      <c r="D378" s="182" t="n">
        <v>46144</v>
      </c>
      <c r="G378" t="inlineStr">
        <is>
          <t>浙江省 宁波市 鄞州区 邱隘镇金******************</t>
        </is>
      </c>
      <c r="I378" t="inlineStr"/>
      <c r="J378" t="inlineStr">
        <is>
          <t>畔色北欧樱桃木实木餐厅岩板洞洞板收纳储物柜高柜一体靠墙餐边柜</t>
        </is>
      </c>
      <c r="K378" t="inlineStr">
        <is>
          <t>尺寸定制</t>
        </is>
      </c>
      <c r="M378" t="n">
        <v>1</v>
      </c>
      <c r="O378" t="inlineStr"/>
      <c r="P378" t="inlineStr"/>
      <c r="R378">
        <f>IFERROR(SUMPRODUCT(('2-定价总表'!$A$3:$A$493="PPS"&amp;MID(I378,2,99))*('2-定价总表'!$C$3:$C$493=K378)*('2-定价总表'!$T$3:$T$493))*IF(M378="",1,M378),"")</f>
        <v/>
      </c>
      <c r="AB378">
        <f>SUM(S378:AA378)</f>
        <v/>
      </c>
      <c r="AC378" t="inlineStr">
        <is>
          <t>101.00</t>
        </is>
      </c>
      <c r="AD378">
        <f>AC378*0.006</f>
        <v/>
      </c>
      <c r="AE378">
        <f>AC378*0.02</f>
        <v/>
      </c>
      <c r="AF378">
        <f>AC378-AD378-AE378</f>
        <v/>
      </c>
      <c r="AI378">
        <f>SUM(AG378:AH378)</f>
        <v/>
      </c>
      <c r="AJ378">
        <f>AF378-AB378+AI378</f>
        <v/>
      </c>
      <c r="AK378">
        <f>IF(C378="是","杭州","江西工厂")</f>
        <v/>
      </c>
      <c r="AL378" t="inlineStr">
        <is>
          <t>交易关闭</t>
        </is>
      </c>
      <c r="AM378" t="inlineStr">
        <is>
          <t>待匹配</t>
        </is>
      </c>
      <c r="AN378" t="inlineStr">
        <is>
          <t>退款成功</t>
        </is>
      </c>
      <c r="AO378" t="inlineStr">
        <is>
          <t>101.00</t>
        </is>
      </c>
      <c r="AR378" t="inlineStr">
        <is>
          <t>⚠️ 无商家编码,产品编码待补</t>
        </is>
      </c>
    </row>
    <row r="379">
      <c r="A379" t="inlineStr">
        <is>
          <t>淘宝</t>
        </is>
      </c>
      <c r="B379" t="inlineStr">
        <is>
          <t>5113608624259008512</t>
        </is>
      </c>
      <c r="D379" s="182" t="n">
        <v>46144</v>
      </c>
      <c r="G379" t="inlineStr">
        <is>
          <t>广东省 东莞市 null 塘厦镇岭****************</t>
        </is>
      </c>
      <c r="I379" t="inlineStr">
        <is>
          <t>P23250050202</t>
        </is>
      </c>
      <c r="J379" t="inlineStr">
        <is>
          <t>畔色实木岩板餐边柜樱桃木收纳储物柜北欧酒柜置物柜餐桌一体靠墙</t>
        </is>
      </c>
      <c r="K379" t="inlineStr">
        <is>
          <t>定制尺寸</t>
        </is>
      </c>
      <c r="M379" t="n">
        <v>1</v>
      </c>
      <c r="O379" t="inlineStr">
        <is>
          <t>圆通速递</t>
        </is>
      </c>
      <c r="P379" t="inlineStr">
        <is>
          <t>YT2587166892757</t>
        </is>
      </c>
      <c r="R379">
        <f>IFERROR(SUMPRODUCT(('2-定价总表'!$A$3:$A$493="PPS"&amp;MID(I379,2,99))*('2-定价总表'!$C$3:$C$493=K379)*('2-定价总表'!$T$3:$T$493))*IF(M379="",1,M379),"")</f>
        <v/>
      </c>
      <c r="AB379">
        <f>SUM(S379:AA379)</f>
        <v/>
      </c>
      <c r="AC379" t="inlineStr">
        <is>
          <t>105.00</t>
        </is>
      </c>
      <c r="AD379">
        <f>AC379*0.006</f>
        <v/>
      </c>
      <c r="AE379">
        <f>AC379*0.02</f>
        <v/>
      </c>
      <c r="AF379">
        <f>AC379-AD379-AE379</f>
        <v/>
      </c>
      <c r="AI379">
        <f>SUM(AG379:AH379)</f>
        <v/>
      </c>
      <c r="AJ379">
        <f>AF379-AB379+AI379</f>
        <v/>
      </c>
      <c r="AK379">
        <f>IF(C379="是","杭州","江西工厂")</f>
        <v/>
      </c>
      <c r="AL379" t="inlineStr">
        <is>
          <t>交易成功</t>
        </is>
      </c>
      <c r="AM379" t="inlineStr">
        <is>
          <t>待匹配</t>
        </is>
      </c>
      <c r="AN379" t="inlineStr">
        <is>
          <t>没有申请退款</t>
        </is>
      </c>
      <c r="AO379" t="inlineStr">
        <is>
          <t>无退款申请</t>
        </is>
      </c>
      <c r="AR379" t="inlineStr">
        <is>
          <t>✓</t>
        </is>
      </c>
    </row>
    <row r="380">
      <c r="A380" t="inlineStr">
        <is>
          <t>淘宝</t>
        </is>
      </c>
      <c r="B380" t="inlineStr">
        <is>
          <t>5113606932953087114</t>
        </is>
      </c>
      <c r="D380" s="182" t="n">
        <v>46144</v>
      </c>
      <c r="G380" t="inlineStr">
        <is>
          <t>浙江省 宁波市 北仑区 梅山街道****************************</t>
        </is>
      </c>
      <c r="I380" t="inlineStr"/>
      <c r="J380" t="inlineStr">
        <is>
          <t>畔色樱桃木靠墙一体实木岩板餐厅收纳咖啡柜小户型小柜窄柜餐边柜</t>
        </is>
      </c>
      <c r="K380" t="inlineStr">
        <is>
          <t>其他定制</t>
        </is>
      </c>
      <c r="M380" t="n">
        <v>1</v>
      </c>
      <c r="O380" t="inlineStr"/>
      <c r="P380" t="inlineStr"/>
      <c r="R380">
        <f>IFERROR(SUMPRODUCT(('2-定价总表'!$A$3:$A$493="PPS"&amp;MID(I380,2,99))*('2-定价总表'!$C$3:$C$493=K380)*('2-定价总表'!$T$3:$T$493))*IF(M380="",1,M380),"")</f>
        <v/>
      </c>
      <c r="AB380">
        <f>SUM(S380:AA380)</f>
        <v/>
      </c>
      <c r="AC380" t="inlineStr">
        <is>
          <t>103.00</t>
        </is>
      </c>
      <c r="AD380">
        <f>AC380*0.006</f>
        <v/>
      </c>
      <c r="AE380">
        <f>AC380*0.02</f>
        <v/>
      </c>
      <c r="AF380">
        <f>AC380-AD380-AE380</f>
        <v/>
      </c>
      <c r="AI380">
        <f>SUM(AG380:AH380)</f>
        <v/>
      </c>
      <c r="AJ380">
        <f>AF380-AB380+AI380</f>
        <v/>
      </c>
      <c r="AK380">
        <f>IF(C380="是","杭州","江西工厂")</f>
        <v/>
      </c>
      <c r="AL380" t="inlineStr">
        <is>
          <t>交易关闭</t>
        </is>
      </c>
      <c r="AM380" t="inlineStr">
        <is>
          <t>待匹配</t>
        </is>
      </c>
      <c r="AN380" t="inlineStr">
        <is>
          <t>退款成功</t>
        </is>
      </c>
      <c r="AO380" t="inlineStr">
        <is>
          <t>103.00</t>
        </is>
      </c>
      <c r="AR380" t="inlineStr">
        <is>
          <t>⚠️ 无商家编码,产品编码待补</t>
        </is>
      </c>
    </row>
    <row r="381">
      <c r="A381" t="inlineStr">
        <is>
          <t>淘宝</t>
        </is>
      </c>
      <c r="B381" t="inlineStr">
        <is>
          <t>5113682677506145735</t>
        </is>
      </c>
      <c r="D381" s="182" t="n">
        <v>46144</v>
      </c>
      <c r="G381" t="inlineStr">
        <is>
          <t>河南省 信阳市 商城县 赤城街道**************************</t>
        </is>
      </c>
      <c r="I381" t="inlineStr">
        <is>
          <t>P23210020201</t>
        </is>
      </c>
      <c r="J381" t="inlineStr">
        <is>
          <t>畔色 岩板实木餐桌日式简约长方形榉木书桌家用饭桌原木小户型桌</t>
        </is>
      </c>
      <c r="K381" t="inlineStr">
        <is>
          <t>砂白色1.4米岩板餐桌</t>
        </is>
      </c>
      <c r="M381" t="n">
        <v>1</v>
      </c>
      <c r="O381" t="inlineStr">
        <is>
          <t>德邦快递</t>
        </is>
      </c>
      <c r="P381" t="inlineStr">
        <is>
          <t>DPK212351452154</t>
        </is>
      </c>
      <c r="R381">
        <f>IFERROR(SUMPRODUCT(('2-定价总表'!$A$3:$A$493="PPS"&amp;MID(I381,2,99))*('2-定价总表'!$C$3:$C$493=K381)*('2-定价总表'!$T$3:$T$493))*IF(M381="",1,M381),"")</f>
        <v/>
      </c>
      <c r="AB381">
        <f>SUM(S381:AA381)</f>
        <v/>
      </c>
      <c r="AC381" t="inlineStr">
        <is>
          <t>2760.35</t>
        </is>
      </c>
      <c r="AD381">
        <f>AC381*0.006</f>
        <v/>
      </c>
      <c r="AE381">
        <f>AC381*0.02</f>
        <v/>
      </c>
      <c r="AF381">
        <f>AC381-AD381-AE381</f>
        <v/>
      </c>
      <c r="AI381">
        <f>SUM(AG381:AH381)</f>
        <v/>
      </c>
      <c r="AJ381">
        <f>AF381-AB381+AI381</f>
        <v/>
      </c>
      <c r="AK381">
        <f>IF(C381="是","杭州","江西工厂")</f>
        <v/>
      </c>
      <c r="AL381" t="inlineStr">
        <is>
          <t>交易成功</t>
        </is>
      </c>
      <c r="AM381" t="inlineStr">
        <is>
          <t>待匹配</t>
        </is>
      </c>
      <c r="AN381" t="inlineStr">
        <is>
          <t>没有申请退款</t>
        </is>
      </c>
      <c r="AO381" t="inlineStr">
        <is>
          <t>无退款申请</t>
        </is>
      </c>
      <c r="AR381" t="inlineStr">
        <is>
          <t>✓</t>
        </is>
      </c>
    </row>
    <row r="382">
      <c r="A382" t="inlineStr">
        <is>
          <t>淘宝</t>
        </is>
      </c>
      <c r="B382" t="inlineStr">
        <is>
          <t>5113385138219003004</t>
        </is>
      </c>
      <c r="D382" s="182" t="n">
        <v>46144</v>
      </c>
      <c r="G382" t="inlineStr"/>
      <c r="I382" t="inlineStr"/>
      <c r="J382" t="inlineStr">
        <is>
          <t>畔色北美黑胡桃木餐边柜靠墙一体实木岩板高酒柜收纳储物橱柜</t>
        </is>
      </c>
      <c r="K382" t="inlineStr">
        <is>
          <t>定制尺寸</t>
        </is>
      </c>
      <c r="M382" t="n">
        <v>1</v>
      </c>
      <c r="O382" t="inlineStr"/>
      <c r="P382" t="inlineStr"/>
      <c r="R382">
        <f>IFERROR(SUMPRODUCT(('2-定价总表'!$A$3:$A$493="PPS"&amp;MID(I382,2,99))*('2-定价总表'!$C$3:$C$493=K382)*('2-定价总表'!$T$3:$T$493))*IF(M382="",1,M382),"")</f>
        <v/>
      </c>
      <c r="AB382">
        <f>SUM(S382:AA382)</f>
        <v/>
      </c>
      <c r="AC382" t="inlineStr"/>
      <c r="AD382">
        <f>AC382*0.006</f>
        <v/>
      </c>
      <c r="AE382">
        <f>AC382*0.02</f>
        <v/>
      </c>
      <c r="AF382">
        <f>AC382-AD382-AE382</f>
        <v/>
      </c>
      <c r="AI382">
        <f>SUM(AG382:AH382)</f>
        <v/>
      </c>
      <c r="AJ382">
        <f>AF382-AB382+AI382</f>
        <v/>
      </c>
      <c r="AK382">
        <f>IF(C382="是","杭州","江西工厂")</f>
        <v/>
      </c>
      <c r="AL382" t="inlineStr">
        <is>
          <t>交易关闭</t>
        </is>
      </c>
      <c r="AM382" t="inlineStr">
        <is>
          <t>待匹配</t>
        </is>
      </c>
      <c r="AN382" t="inlineStr">
        <is>
          <t>没有申请退款</t>
        </is>
      </c>
      <c r="AO382" t="inlineStr">
        <is>
          <t>无退款申请</t>
        </is>
      </c>
      <c r="AR382" t="inlineStr">
        <is>
          <t>⚠️ 无商家编码,产品编码待补</t>
        </is>
      </c>
    </row>
    <row r="383">
      <c r="A383" t="inlineStr">
        <is>
          <t>淘宝</t>
        </is>
      </c>
      <c r="B383" t="inlineStr">
        <is>
          <t>3299504809876023885</t>
        </is>
      </c>
      <c r="D383" s="182" t="n">
        <v>46144</v>
      </c>
      <c r="G383" t="inlineStr"/>
      <c r="I383" t="inlineStr"/>
      <c r="J383" t="inlineStr">
        <is>
          <t>畔色樱桃木靠墙一体实木岩板餐厅收纳咖啡柜小户型小柜窄柜餐边柜</t>
        </is>
      </c>
      <c r="K383" t="inlineStr">
        <is>
          <t>1米洞石款窄柜</t>
        </is>
      </c>
      <c r="M383" t="n">
        <v>1</v>
      </c>
      <c r="O383" t="inlineStr"/>
      <c r="P383" t="inlineStr"/>
      <c r="R383">
        <f>IFERROR(SUMPRODUCT(('2-定价总表'!$A$3:$A$493="PPS"&amp;MID(I383,2,99))*('2-定价总表'!$C$3:$C$493=K383)*('2-定价总表'!$T$3:$T$493))*IF(M383="",1,M383),"")</f>
        <v/>
      </c>
      <c r="AB383">
        <f>SUM(S383:AA383)</f>
        <v/>
      </c>
      <c r="AC383" t="inlineStr"/>
      <c r="AD383">
        <f>AC383*0.006</f>
        <v/>
      </c>
      <c r="AE383">
        <f>AC383*0.02</f>
        <v/>
      </c>
      <c r="AF383">
        <f>AC383-AD383-AE383</f>
        <v/>
      </c>
      <c r="AI383">
        <f>SUM(AG383:AH383)</f>
        <v/>
      </c>
      <c r="AJ383">
        <f>AF383-AB383+AI383</f>
        <v/>
      </c>
      <c r="AK383">
        <f>IF(C383="是","杭州","江西工厂")</f>
        <v/>
      </c>
      <c r="AL383" t="inlineStr">
        <is>
          <t>交易关闭</t>
        </is>
      </c>
      <c r="AM383" t="inlineStr">
        <is>
          <t>待匹配</t>
        </is>
      </c>
      <c r="AN383" t="inlineStr">
        <is>
          <t>没有申请退款</t>
        </is>
      </c>
      <c r="AO383" t="inlineStr">
        <is>
          <t>无退款申请</t>
        </is>
      </c>
      <c r="AR383" t="inlineStr">
        <is>
          <t>⚠️ 无商家编码,产品编码待补</t>
        </is>
      </c>
    </row>
    <row r="384">
      <c r="A384" t="inlineStr">
        <is>
          <t>淘宝</t>
        </is>
      </c>
      <c r="B384" t="inlineStr">
        <is>
          <t>5113089075089017640</t>
        </is>
      </c>
      <c r="D384" s="182" t="n">
        <v>46143</v>
      </c>
      <c r="G384" t="inlineStr">
        <is>
          <t>上海 上海市 长宁区 仙霞新村**********************</t>
        </is>
      </c>
      <c r="I384" t="inlineStr"/>
      <c r="J384" t="inlineStr">
        <is>
          <t>畔色北欧日式现代侘寂轻奢实木软包床黑胡桃木1.8米主卧双人床</t>
        </is>
      </c>
      <c r="K384" t="inlineStr">
        <is>
          <t>尺寸微定制</t>
        </is>
      </c>
      <c r="M384" t="n">
        <v>1</v>
      </c>
      <c r="O384" t="inlineStr"/>
      <c r="P384" t="inlineStr"/>
      <c r="R384">
        <f>IFERROR(SUMPRODUCT(('2-定价总表'!$A$3:$A$493="PPS"&amp;MID(I384,2,99))*('2-定价总表'!$C$3:$C$493=K384)*('2-定价总表'!$T$3:$T$493))*IF(M384="",1,M384),"")</f>
        <v/>
      </c>
      <c r="AB384">
        <f>SUM(S384:AA384)</f>
        <v/>
      </c>
      <c r="AC384" t="inlineStr">
        <is>
          <t>510.00</t>
        </is>
      </c>
      <c r="AD384">
        <f>AC384*0.006</f>
        <v/>
      </c>
      <c r="AE384">
        <f>AC384*0.02</f>
        <v/>
      </c>
      <c r="AF384">
        <f>AC384-AD384-AE384</f>
        <v/>
      </c>
      <c r="AI384">
        <f>SUM(AG384:AH384)</f>
        <v/>
      </c>
      <c r="AJ384">
        <f>AF384-AB384+AI384</f>
        <v/>
      </c>
      <c r="AK384">
        <f>IF(C384="是","杭州","江西工厂")</f>
        <v/>
      </c>
      <c r="AL384" t="inlineStr">
        <is>
          <t>交易关闭</t>
        </is>
      </c>
      <c r="AM384" t="inlineStr">
        <is>
          <t>待匹配</t>
        </is>
      </c>
      <c r="AN384" t="inlineStr">
        <is>
          <t>退款成功</t>
        </is>
      </c>
      <c r="AO384" t="inlineStr">
        <is>
          <t>510.00</t>
        </is>
      </c>
      <c r="AR384" t="inlineStr">
        <is>
          <t>⚠️ 无商家编码,产品编码待补</t>
        </is>
      </c>
    </row>
    <row r="385">
      <c r="A385" t="inlineStr">
        <is>
          <t>淘宝</t>
        </is>
      </c>
      <c r="B385" t="inlineStr">
        <is>
          <t>5113461456531017640</t>
        </is>
      </c>
      <c r="D385" s="182" t="n">
        <v>46143</v>
      </c>
      <c r="G385" t="inlineStr">
        <is>
          <t>上海 上海市 长宁区 仙霞新村**********************</t>
        </is>
      </c>
      <c r="I385" t="inlineStr"/>
      <c r="J385" t="inlineStr">
        <is>
          <t>畔色北欧日式现代侘寂轻奢实木软包床黑胡桃木1.8米主卧双人床</t>
        </is>
      </c>
      <c r="K385" t="inlineStr">
        <is>
          <t>黑胡桃木材质定制咨询</t>
        </is>
      </c>
      <c r="M385" t="n">
        <v>1</v>
      </c>
      <c r="O385" t="inlineStr"/>
      <c r="P385" t="inlineStr"/>
      <c r="R385">
        <f>IFERROR(SUMPRODUCT(('2-定价总表'!$A$3:$A$493="PPS"&amp;MID(I385,2,99))*('2-定价总表'!$C$3:$C$493=K385)*('2-定价总表'!$T$3:$T$493))*IF(M385="",1,M385),"")</f>
        <v/>
      </c>
      <c r="AB385">
        <f>SUM(S385:AA385)</f>
        <v/>
      </c>
      <c r="AC385" t="inlineStr">
        <is>
          <t>135.00</t>
        </is>
      </c>
      <c r="AD385">
        <f>AC385*0.006</f>
        <v/>
      </c>
      <c r="AE385">
        <f>AC385*0.02</f>
        <v/>
      </c>
      <c r="AF385">
        <f>AC385-AD385-AE385</f>
        <v/>
      </c>
      <c r="AI385">
        <f>SUM(AG385:AH385)</f>
        <v/>
      </c>
      <c r="AJ385">
        <f>AF385-AB385+AI385</f>
        <v/>
      </c>
      <c r="AK385">
        <f>IF(C385="是","杭州","江西工厂")</f>
        <v/>
      </c>
      <c r="AL385" t="inlineStr">
        <is>
          <t>交易关闭</t>
        </is>
      </c>
      <c r="AM385" t="inlineStr">
        <is>
          <t>待匹配</t>
        </is>
      </c>
      <c r="AN385" t="inlineStr">
        <is>
          <t>退款成功</t>
        </is>
      </c>
      <c r="AO385" t="inlineStr">
        <is>
          <t>135.00</t>
        </is>
      </c>
      <c r="AR385" t="inlineStr">
        <is>
          <t>⚠️ 无商家编码,产品编码待补</t>
        </is>
      </c>
    </row>
    <row r="386">
      <c r="A386" t="inlineStr">
        <is>
          <t>淘宝</t>
        </is>
      </c>
      <c r="B386" t="inlineStr">
        <is>
          <t>5113455408430028845</t>
        </is>
      </c>
      <c r="D386" s="182" t="n">
        <v>46143</v>
      </c>
      <c r="E386" t="inlineStr">
        <is>
          <t>朱</t>
        </is>
      </c>
      <c r="F386" t="inlineStr">
        <is>
          <t>18400814036-2848</t>
        </is>
      </c>
      <c r="G386" t="inlineStr">
        <is>
          <t>北京 北京市 朝阳区 双井街道天力街5号楼501室（富力城B区西区）(100000)</t>
        </is>
      </c>
      <c r="I386" t="inlineStr">
        <is>
          <t>P23210020201</t>
        </is>
      </c>
      <c r="J386" t="inlineStr">
        <is>
          <t>畔色 岩板实木餐桌日式简约长方形榉木书桌家用饭桌原木小户型桌</t>
        </is>
      </c>
      <c r="K386" t="inlineStr">
        <is>
          <t>其他尺寸定制咨询</t>
        </is>
      </c>
      <c r="M386" t="n">
        <v>1</v>
      </c>
      <c r="O386" t="inlineStr"/>
      <c r="P386" t="inlineStr"/>
      <c r="R386">
        <f>IFERROR(SUMPRODUCT(('2-定价总表'!$A$3:$A$493="PPS"&amp;MID(I386,2,99))*('2-定价总表'!$C$3:$C$493=K386)*('2-定价总表'!$T$3:$T$493))*IF(M386="",1,M386),"")</f>
        <v/>
      </c>
      <c r="AB386">
        <f>SUM(S386:AA386)</f>
        <v/>
      </c>
      <c r="AC386" t="inlineStr">
        <is>
          <t>2545.00</t>
        </is>
      </c>
      <c r="AD386">
        <f>AC386*0.006</f>
        <v/>
      </c>
      <c r="AE386">
        <f>AC386*0.02</f>
        <v/>
      </c>
      <c r="AF386">
        <f>AC386-AD386-AE386</f>
        <v/>
      </c>
      <c r="AI386">
        <f>SUM(AG386:AH386)</f>
        <v/>
      </c>
      <c r="AJ386">
        <f>AF386-AB386+AI386</f>
        <v/>
      </c>
      <c r="AK386">
        <f>IF(C386="是","杭州","江西工厂")</f>
        <v/>
      </c>
      <c r="AL386" t="inlineStr">
        <is>
          <t>买家已付款,等待卖家发货</t>
        </is>
      </c>
      <c r="AM386" t="inlineStr">
        <is>
          <t>待匹配</t>
        </is>
      </c>
      <c r="AN386" t="inlineStr">
        <is>
          <t>没有申请退款</t>
        </is>
      </c>
      <c r="AO386" t="inlineStr">
        <is>
          <t>无退款申请</t>
        </is>
      </c>
      <c r="AR386" t="inlineStr">
        <is>
          <t>✓</t>
        </is>
      </c>
    </row>
    <row r="387">
      <c r="A387" t="inlineStr">
        <is>
          <t>淘宝</t>
        </is>
      </c>
      <c r="B387" t="inlineStr">
        <is>
          <t>3299553264630001584</t>
        </is>
      </c>
      <c r="D387" s="182" t="n">
        <v>46143</v>
      </c>
      <c r="G387" t="inlineStr">
        <is>
          <t>广东省 潮州市 潮安区 庵埠镇建****************</t>
        </is>
      </c>
      <c r="I387" t="inlineStr"/>
      <c r="J387" t="inlineStr">
        <is>
          <t>畔色全实木原木德国榉木极简床头柜家用卧室床边柜北欧白色收纳柜</t>
        </is>
      </c>
      <c r="K387" t="inlineStr">
        <is>
          <t>尺寸微定制</t>
        </is>
      </c>
      <c r="M387" t="n">
        <v>1</v>
      </c>
      <c r="O387" t="inlineStr">
        <is>
          <t>圆通速递</t>
        </is>
      </c>
      <c r="P387" t="inlineStr">
        <is>
          <t>YT2587113610746</t>
        </is>
      </c>
      <c r="R387">
        <f>IFERROR(SUMPRODUCT(('2-定价总表'!$A$3:$A$493="PPS"&amp;MID(I387,2,99))*('2-定价总表'!$C$3:$C$493=K387)*('2-定价总表'!$T$3:$T$493))*IF(M387="",1,M387),"")</f>
        <v/>
      </c>
      <c r="AB387">
        <f>SUM(S387:AA387)</f>
        <v/>
      </c>
      <c r="AC387" t="inlineStr">
        <is>
          <t>144.00</t>
        </is>
      </c>
      <c r="AD387">
        <f>AC387*0.006</f>
        <v/>
      </c>
      <c r="AE387">
        <f>AC387*0.02</f>
        <v/>
      </c>
      <c r="AF387">
        <f>AC387-AD387-AE387</f>
        <v/>
      </c>
      <c r="AI387">
        <f>SUM(AG387:AH387)</f>
        <v/>
      </c>
      <c r="AJ387">
        <f>AF387-AB387+AI387</f>
        <v/>
      </c>
      <c r="AK387">
        <f>IF(C387="是","杭州","江西工厂")</f>
        <v/>
      </c>
      <c r="AL387" t="inlineStr">
        <is>
          <t>交易成功</t>
        </is>
      </c>
      <c r="AM387" t="inlineStr">
        <is>
          <t>待匹配</t>
        </is>
      </c>
      <c r="AN387" t="inlineStr">
        <is>
          <t>没有申请退款</t>
        </is>
      </c>
      <c r="AO387" t="inlineStr">
        <is>
          <t>无退款申请</t>
        </is>
      </c>
      <c r="AR387" t="inlineStr">
        <is>
          <t>⚠️ 无商家编码,产品编码待补</t>
        </is>
      </c>
    </row>
    <row r="388">
      <c r="A388" t="inlineStr">
        <is>
          <t>淘宝</t>
        </is>
      </c>
      <c r="B388" t="inlineStr">
        <is>
          <t>5113526869564029617</t>
        </is>
      </c>
      <c r="D388" s="182" t="n">
        <v>46143</v>
      </c>
      <c r="G388" t="inlineStr">
        <is>
          <t>福建省 泉州市 鲤城区 浮桥街道**********************************************</t>
        </is>
      </c>
      <c r="I388" t="inlineStr"/>
      <c r="J388" t="inlineStr">
        <is>
          <t>畔色北欧实木餐边柜餐厅岩板樱桃木高柜一体靠墙橱柜收纳储物柜</t>
        </is>
      </c>
      <c r="K388" t="inlineStr">
        <is>
          <t>尺寸定制</t>
        </is>
      </c>
      <c r="M388" t="n">
        <v>1</v>
      </c>
      <c r="O388" t="inlineStr">
        <is>
          <t>壹米滴答快运</t>
        </is>
      </c>
      <c r="P388" t="inlineStr">
        <is>
          <t>700907241756</t>
        </is>
      </c>
      <c r="R388">
        <f>IFERROR(SUMPRODUCT(('2-定价总表'!$A$3:$A$493="PPS"&amp;MID(I388,2,99))*('2-定价总表'!$C$3:$C$493=K388)*('2-定价总表'!$T$3:$T$493))*IF(M388="",1,M388),"")</f>
        <v/>
      </c>
      <c r="AB388">
        <f>SUM(S388:AA388)</f>
        <v/>
      </c>
      <c r="AC388" t="inlineStr">
        <is>
          <t>255.00</t>
        </is>
      </c>
      <c r="AD388">
        <f>AC388*0.006</f>
        <v/>
      </c>
      <c r="AE388">
        <f>AC388*0.02</f>
        <v/>
      </c>
      <c r="AF388">
        <f>AC388-AD388-AE388</f>
        <v/>
      </c>
      <c r="AI388">
        <f>SUM(AG388:AH388)</f>
        <v/>
      </c>
      <c r="AJ388">
        <f>AF388-AB388+AI388</f>
        <v/>
      </c>
      <c r="AK388">
        <f>IF(C388="是","杭州","江西工厂")</f>
        <v/>
      </c>
      <c r="AL388" t="inlineStr">
        <is>
          <t>交易成功</t>
        </is>
      </c>
      <c r="AM388" t="inlineStr">
        <is>
          <t>待匹配</t>
        </is>
      </c>
      <c r="AN388" t="inlineStr">
        <is>
          <t>没有申请退款</t>
        </is>
      </c>
      <c r="AO388" t="inlineStr">
        <is>
          <t>无退款申请</t>
        </is>
      </c>
      <c r="AR388" t="inlineStr">
        <is>
          <t>⚠️ 无商家编码,产品编码待补</t>
        </is>
      </c>
    </row>
    <row r="389">
      <c r="A389" t="inlineStr">
        <is>
          <t>淘宝</t>
        </is>
      </c>
      <c r="B389" t="inlineStr">
        <is>
          <t>3299551140716009479</t>
        </is>
      </c>
      <c r="D389" s="182" t="n">
        <v>46143</v>
      </c>
      <c r="G389" t="inlineStr">
        <is>
          <t>浙江省 杭州市 上城区 彭埠街道***********************</t>
        </is>
      </c>
      <c r="I389" t="inlineStr"/>
      <c r="J389" t="inlineStr">
        <is>
          <t>畔色北欧日式现代侘寂轻奢实木软包床黑胡桃木1.8米主卧双人床</t>
        </is>
      </c>
      <c r="K389" t="inlineStr">
        <is>
          <t>尺寸微定制</t>
        </is>
      </c>
      <c r="M389" t="n">
        <v>1</v>
      </c>
      <c r="O389" t="inlineStr"/>
      <c r="P389" t="inlineStr"/>
      <c r="R389">
        <f>IFERROR(SUMPRODUCT(('2-定价总表'!$A$3:$A$493="PPS"&amp;MID(I389,2,99))*('2-定价总表'!$C$3:$C$493=K389)*('2-定价总表'!$T$3:$T$493))*IF(M389="",1,M389),"")</f>
        <v/>
      </c>
      <c r="AB389">
        <f>SUM(S389:AA389)</f>
        <v/>
      </c>
      <c r="AC389" t="inlineStr">
        <is>
          <t>155.00</t>
        </is>
      </c>
      <c r="AD389">
        <f>AC389*0.006</f>
        <v/>
      </c>
      <c r="AE389">
        <f>AC389*0.02</f>
        <v/>
      </c>
      <c r="AF389">
        <f>AC389-AD389-AE389</f>
        <v/>
      </c>
      <c r="AI389">
        <f>SUM(AG389:AH389)</f>
        <v/>
      </c>
      <c r="AJ389">
        <f>AF389-AB389+AI389</f>
        <v/>
      </c>
      <c r="AK389">
        <f>IF(C389="是","杭州","江西工厂")</f>
        <v/>
      </c>
      <c r="AL389" t="inlineStr">
        <is>
          <t>交易关闭</t>
        </is>
      </c>
      <c r="AM389" t="inlineStr">
        <is>
          <t>待匹配</t>
        </is>
      </c>
      <c r="AN389" t="inlineStr">
        <is>
          <t>退款成功</t>
        </is>
      </c>
      <c r="AO389" t="inlineStr">
        <is>
          <t>155.00</t>
        </is>
      </c>
      <c r="AR389" t="inlineStr">
        <is>
          <t>⚠️ 无商家编码,产品编码待补</t>
        </is>
      </c>
    </row>
    <row r="390">
      <c r="A390" t="inlineStr">
        <is>
          <t>淘宝</t>
        </is>
      </c>
      <c r="B390" t="inlineStr">
        <is>
          <t>3299399797462027392</t>
        </is>
      </c>
      <c r="D390" s="182" t="n">
        <v>46143</v>
      </c>
      <c r="G390" t="inlineStr"/>
      <c r="I390" t="inlineStr"/>
      <c r="J390" t="inlineStr">
        <is>
          <t>畔色樱桃木靠墙一体实木岩板餐厅收纳咖啡柜小户型小柜窄柜餐边柜</t>
        </is>
      </c>
      <c r="K390" t="inlineStr">
        <is>
          <t>0.8米洞石款窄柜</t>
        </is>
      </c>
      <c r="M390" t="n">
        <v>1</v>
      </c>
      <c r="O390" t="inlineStr"/>
      <c r="P390" t="inlineStr"/>
      <c r="R390">
        <f>IFERROR(SUMPRODUCT(('2-定价总表'!$A$3:$A$493="PPS"&amp;MID(I390,2,99))*('2-定价总表'!$C$3:$C$493=K390)*('2-定价总表'!$T$3:$T$493))*IF(M390="",1,M390),"")</f>
        <v/>
      </c>
      <c r="AB390">
        <f>SUM(S390:AA390)</f>
        <v/>
      </c>
      <c r="AC390" t="inlineStr"/>
      <c r="AD390">
        <f>AC390*0.006</f>
        <v/>
      </c>
      <c r="AE390">
        <f>AC390*0.02</f>
        <v/>
      </c>
      <c r="AF390">
        <f>AC390-AD390-AE390</f>
        <v/>
      </c>
      <c r="AI390">
        <f>SUM(AG390:AH390)</f>
        <v/>
      </c>
      <c r="AJ390">
        <f>AF390-AB390+AI390</f>
        <v/>
      </c>
      <c r="AK390">
        <f>IF(C390="是","杭州","江西工厂")</f>
        <v/>
      </c>
      <c r="AL390" t="inlineStr">
        <is>
          <t>交易关闭</t>
        </is>
      </c>
      <c r="AM390" t="inlineStr">
        <is>
          <t>待匹配</t>
        </is>
      </c>
      <c r="AN390" t="inlineStr">
        <is>
          <t>没有申请退款</t>
        </is>
      </c>
      <c r="AO390" t="inlineStr">
        <is>
          <t>无退款申请</t>
        </is>
      </c>
      <c r="AR390" t="inlineStr">
        <is>
          <t>⚠️ 无商家编码,产品编码待补</t>
        </is>
      </c>
    </row>
    <row r="391">
      <c r="A391" t="inlineStr">
        <is>
          <t>淘宝</t>
        </is>
      </c>
      <c r="B391" t="inlineStr">
        <is>
          <t>5112989175143066306</t>
        </is>
      </c>
      <c r="D391" s="182" t="n">
        <v>46142</v>
      </c>
      <c r="G391" t="inlineStr">
        <is>
          <t>重庆 重庆市 南岸区 南坪街道******************</t>
        </is>
      </c>
      <c r="I391" t="inlineStr">
        <is>
          <t>P23210020201</t>
        </is>
      </c>
      <c r="J391" t="inlineStr">
        <is>
          <t>畔色 岩板实木餐桌日式简约长方形榉木书桌家用饭桌原木小户型桌</t>
        </is>
      </c>
      <c r="K391" t="inlineStr">
        <is>
          <t>砂白色1.8米岩板餐桌</t>
        </is>
      </c>
      <c r="M391" t="n">
        <v>1</v>
      </c>
      <c r="O391" t="inlineStr"/>
      <c r="P391" t="inlineStr"/>
      <c r="R391">
        <f>IFERROR(SUMPRODUCT(('2-定价总表'!$A$3:$A$493="PPS"&amp;MID(I391,2,99))*('2-定价总表'!$C$3:$C$493=K391)*('2-定价总表'!$T$3:$T$493))*IF(M391="",1,M391),"")</f>
        <v/>
      </c>
      <c r="AB391">
        <f>SUM(S391:AA391)</f>
        <v/>
      </c>
      <c r="AC391" t="inlineStr">
        <is>
          <t>2820.63</t>
        </is>
      </c>
      <c r="AD391">
        <f>AC391*0.006</f>
        <v/>
      </c>
      <c r="AE391">
        <f>AC391*0.02</f>
        <v/>
      </c>
      <c r="AF391">
        <f>AC391-AD391-AE391</f>
        <v/>
      </c>
      <c r="AI391">
        <f>SUM(AG391:AH391)</f>
        <v/>
      </c>
      <c r="AJ391">
        <f>AF391-AB391+AI391</f>
        <v/>
      </c>
      <c r="AK391">
        <f>IF(C391="是","杭州","江西工厂")</f>
        <v/>
      </c>
      <c r="AL391" t="inlineStr">
        <is>
          <t>交易关闭</t>
        </is>
      </c>
      <c r="AM391" t="inlineStr">
        <is>
          <t>待匹配</t>
        </is>
      </c>
      <c r="AN391" t="inlineStr">
        <is>
          <t>退款成功</t>
        </is>
      </c>
      <c r="AO391" t="inlineStr">
        <is>
          <t>2820.63</t>
        </is>
      </c>
      <c r="AR391" t="inlineStr">
        <is>
          <t>✓</t>
        </is>
      </c>
    </row>
    <row r="392">
      <c r="A392" t="inlineStr">
        <is>
          <t>淘宝</t>
        </is>
      </c>
      <c r="B392" t="inlineStr">
        <is>
          <t>3299323009447015591</t>
        </is>
      </c>
      <c r="D392" s="182" t="n">
        <v>46142</v>
      </c>
      <c r="G392" t="inlineStr"/>
      <c r="I392" t="inlineStr">
        <is>
          <t>P23210020201</t>
        </is>
      </c>
      <c r="J392" t="inlineStr">
        <is>
          <t>畔色 岩板实木餐桌日式简约长方形榉木书桌家用饭桌原木小户型桌</t>
        </is>
      </c>
      <c r="K392" t="inlineStr">
        <is>
          <t>曜黑色2.0米岩板餐桌</t>
        </is>
      </c>
      <c r="M392" t="n">
        <v>1</v>
      </c>
      <c r="O392" t="inlineStr"/>
      <c r="P392" t="inlineStr"/>
      <c r="R392">
        <f>IFERROR(SUMPRODUCT(('2-定价总表'!$A$3:$A$493="PPS"&amp;MID(I392,2,99))*('2-定价总表'!$C$3:$C$493=K392)*('2-定价总表'!$T$3:$T$493))*IF(M392="",1,M392),"")</f>
        <v/>
      </c>
      <c r="AB392">
        <f>SUM(S392:AA392)</f>
        <v/>
      </c>
      <c r="AC392" t="inlineStr"/>
      <c r="AD392">
        <f>AC392*0.006</f>
        <v/>
      </c>
      <c r="AE392">
        <f>AC392*0.02</f>
        <v/>
      </c>
      <c r="AF392">
        <f>AC392-AD392-AE392</f>
        <v/>
      </c>
      <c r="AI392">
        <f>SUM(AG392:AH392)</f>
        <v/>
      </c>
      <c r="AJ392">
        <f>AF392-AB392+AI392</f>
        <v/>
      </c>
      <c r="AK392">
        <f>IF(C392="是","杭州","江西工厂")</f>
        <v/>
      </c>
      <c r="AL392" t="inlineStr">
        <is>
          <t>交易关闭</t>
        </is>
      </c>
      <c r="AM392" t="inlineStr">
        <is>
          <t>待匹配</t>
        </is>
      </c>
      <c r="AN392" t="inlineStr">
        <is>
          <t>没有申请退款</t>
        </is>
      </c>
      <c r="AO392" t="inlineStr">
        <is>
          <t>无退款申请</t>
        </is>
      </c>
      <c r="AR392" t="inlineStr">
        <is>
          <t>✓</t>
        </is>
      </c>
    </row>
    <row r="393">
      <c r="A393" t="inlineStr">
        <is>
          <t>淘宝</t>
        </is>
      </c>
      <c r="B393" t="inlineStr">
        <is>
          <t>3299469528508013197</t>
        </is>
      </c>
      <c r="D393" s="182" t="n">
        <v>46142</v>
      </c>
      <c r="G393" t="inlineStr">
        <is>
          <t>广东省 潮州市 潮安区 龙湖镇东***************</t>
        </is>
      </c>
      <c r="I393" t="inlineStr"/>
      <c r="J393" t="inlineStr">
        <is>
          <t>畔色北欧日式现代侘寂轻奢实木软包床黑胡桃木1.8米主卧双人床</t>
        </is>
      </c>
      <c r="K393" t="inlineStr">
        <is>
          <t>尺寸微定制</t>
        </is>
      </c>
      <c r="M393" t="n">
        <v>1</v>
      </c>
      <c r="O393" t="inlineStr"/>
      <c r="P393" t="inlineStr"/>
      <c r="R393">
        <f>IFERROR(SUMPRODUCT(('2-定价总表'!$A$3:$A$493="PPS"&amp;MID(I393,2,99))*('2-定价总表'!$C$3:$C$493=K393)*('2-定价总表'!$T$3:$T$493))*IF(M393="",1,M393),"")</f>
        <v/>
      </c>
      <c r="AB393">
        <f>SUM(S393:AA393)</f>
        <v/>
      </c>
      <c r="AC393" t="inlineStr">
        <is>
          <t>140.00</t>
        </is>
      </c>
      <c r="AD393">
        <f>AC393*0.006</f>
        <v/>
      </c>
      <c r="AE393">
        <f>AC393*0.02</f>
        <v/>
      </c>
      <c r="AF393">
        <f>AC393-AD393-AE393</f>
        <v/>
      </c>
      <c r="AI393">
        <f>SUM(AG393:AH393)</f>
        <v/>
      </c>
      <c r="AJ393">
        <f>AF393-AB393+AI393</f>
        <v/>
      </c>
      <c r="AK393">
        <f>IF(C393="是","杭州","江西工厂")</f>
        <v/>
      </c>
      <c r="AL393" t="inlineStr">
        <is>
          <t>交易关闭</t>
        </is>
      </c>
      <c r="AM393" t="inlineStr">
        <is>
          <t>待匹配</t>
        </is>
      </c>
      <c r="AN393" t="inlineStr">
        <is>
          <t>退款成功</t>
        </is>
      </c>
      <c r="AO393" t="inlineStr">
        <is>
          <t>140.00</t>
        </is>
      </c>
      <c r="AR393" t="inlineStr">
        <is>
          <t>⚠️ 无商家编码,产品编码待补</t>
        </is>
      </c>
    </row>
    <row r="394">
      <c r="A394" t="inlineStr">
        <is>
          <t>淘宝</t>
        </is>
      </c>
      <c r="B394" t="inlineStr">
        <is>
          <t>5113416889907038916</t>
        </is>
      </c>
      <c r="D394" s="182" t="n">
        <v>46142</v>
      </c>
      <c r="G394" t="inlineStr">
        <is>
          <t>北京 北京市 海淀区 北下关街********************</t>
        </is>
      </c>
      <c r="I394" t="inlineStr"/>
      <c r="J394" t="inlineStr">
        <is>
          <t>畔色 岩板餐桌北欧实木樱桃木客厅纯白黑色大理石长桌樱桃木饭桌</t>
        </is>
      </c>
      <c r="K394" t="inlineStr">
        <is>
          <t>定制专拍</t>
        </is>
      </c>
      <c r="M394" t="n">
        <v>1</v>
      </c>
      <c r="O394" t="inlineStr">
        <is>
          <t>德邦快递</t>
        </is>
      </c>
      <c r="P394" t="inlineStr">
        <is>
          <t>DPK212534095930</t>
        </is>
      </c>
      <c r="R394">
        <f>IFERROR(SUMPRODUCT(('2-定价总表'!$A$3:$A$493="PPS"&amp;MID(I394,2,99))*('2-定价总表'!$C$3:$C$493=K394)*('2-定价总表'!$T$3:$T$493))*IF(M394="",1,M394),"")</f>
        <v/>
      </c>
      <c r="AB394">
        <f>SUM(S394:AA394)</f>
        <v/>
      </c>
      <c r="AC394" t="inlineStr">
        <is>
          <t>150.00</t>
        </is>
      </c>
      <c r="AD394">
        <f>AC394*0.006</f>
        <v/>
      </c>
      <c r="AE394">
        <f>AC394*0.02</f>
        <v/>
      </c>
      <c r="AF394">
        <f>AC394-AD394-AE394</f>
        <v/>
      </c>
      <c r="AI394">
        <f>SUM(AG394:AH394)</f>
        <v/>
      </c>
      <c r="AJ394">
        <f>AF394-AB394+AI394</f>
        <v/>
      </c>
      <c r="AK394">
        <f>IF(C394="是","杭州","江西工厂")</f>
        <v/>
      </c>
      <c r="AL394" t="inlineStr">
        <is>
          <t>卖家已发货，等待买家确认</t>
        </is>
      </c>
      <c r="AM394" t="inlineStr">
        <is>
          <t>待匹配</t>
        </is>
      </c>
      <c r="AN394" t="inlineStr">
        <is>
          <t>没有申请退款</t>
        </is>
      </c>
      <c r="AO394" t="inlineStr">
        <is>
          <t>无退款申请</t>
        </is>
      </c>
      <c r="AR394" t="inlineStr">
        <is>
          <t>⚠️ 无商家编码,产品编码待补</t>
        </is>
      </c>
    </row>
    <row r="395">
      <c r="A395" t="inlineStr">
        <is>
          <t>淘宝</t>
        </is>
      </c>
      <c r="B395" t="inlineStr">
        <is>
          <t>3298879814742004691</t>
        </is>
      </c>
      <c r="D395" s="182" t="n">
        <v>46142</v>
      </c>
      <c r="G395" t="inlineStr">
        <is>
          <t>湖北省 襄阳市 襄城区 古城街道*************************</t>
        </is>
      </c>
      <c r="I395" t="inlineStr"/>
      <c r="J395" t="inlineStr">
        <is>
          <t>畔色木作木块小样樱桃木黑胡桃木白蜡木榉木红白橡木样品样块</t>
        </is>
      </c>
      <c r="K395" t="inlineStr">
        <is>
          <t>黑胡桃木样块</t>
        </is>
      </c>
      <c r="M395" t="n">
        <v>1</v>
      </c>
      <c r="O395" t="inlineStr">
        <is>
          <t>顺丰速运</t>
        </is>
      </c>
      <c r="P395" t="inlineStr">
        <is>
          <t>SF0218141449936</t>
        </is>
      </c>
      <c r="R395">
        <f>IFERROR(SUMPRODUCT(('2-定价总表'!$A$3:$A$493="PPS"&amp;MID(I395,2,99))*('2-定价总表'!$C$3:$C$493=K395)*('2-定价总表'!$T$3:$T$493))*IF(M395="",1,M395),"")</f>
        <v/>
      </c>
      <c r="AB395">
        <f>SUM(S395:AA395)</f>
        <v/>
      </c>
      <c r="AC395" t="inlineStr">
        <is>
          <t>17.00</t>
        </is>
      </c>
      <c r="AD395">
        <f>AC395*0.006</f>
        <v/>
      </c>
      <c r="AE395">
        <f>AC395*0.02</f>
        <v/>
      </c>
      <c r="AF395">
        <f>AC395-AD395-AE395</f>
        <v/>
      </c>
      <c r="AI395">
        <f>SUM(AG395:AH395)</f>
        <v/>
      </c>
      <c r="AJ395">
        <f>AF395-AB395+AI395</f>
        <v/>
      </c>
      <c r="AK395">
        <f>IF(C395="是","杭州","江西工厂")</f>
        <v/>
      </c>
      <c r="AL395" t="inlineStr">
        <is>
          <t>交易关闭</t>
        </is>
      </c>
      <c r="AM395" t="inlineStr">
        <is>
          <t>待匹配</t>
        </is>
      </c>
      <c r="AN395" t="inlineStr">
        <is>
          <t>退款成功</t>
        </is>
      </c>
      <c r="AO395" t="inlineStr">
        <is>
          <t>17.00</t>
        </is>
      </c>
      <c r="AR395" t="inlineStr">
        <is>
          <t>⚠️ 无商家编码,产品编码待补</t>
        </is>
      </c>
    </row>
    <row r="396">
      <c r="A396" t="inlineStr">
        <is>
          <t>淘宝</t>
        </is>
      </c>
      <c r="B396" t="inlineStr">
        <is>
          <t>5113143434965012238</t>
        </is>
      </c>
      <c r="D396" s="182" t="n">
        <v>46142</v>
      </c>
      <c r="G396" t="inlineStr">
        <is>
          <t>重庆 重庆市 永川区 中山路街******************</t>
        </is>
      </c>
      <c r="I396" t="inlineStr"/>
      <c r="J396" t="inlineStr">
        <is>
          <t>畔色1.8米箱体床樱桃木全实木高脚床箱式床离地储物床悬浮高箱床</t>
        </is>
      </c>
      <c r="K396" t="inlineStr">
        <is>
          <t>尺寸微定制</t>
        </is>
      </c>
      <c r="M396" t="n">
        <v>1</v>
      </c>
      <c r="O396" t="inlineStr"/>
      <c r="P396" t="inlineStr"/>
      <c r="R396">
        <f>IFERROR(SUMPRODUCT(('2-定价总表'!$A$3:$A$493="PPS"&amp;MID(I396,2,99))*('2-定价总表'!$C$3:$C$493=K396)*('2-定价总表'!$T$3:$T$493))*IF(M396="",1,M396),"")</f>
        <v/>
      </c>
      <c r="AB396">
        <f>SUM(S396:AA396)</f>
        <v/>
      </c>
      <c r="AC396" t="inlineStr">
        <is>
          <t>147.00</t>
        </is>
      </c>
      <c r="AD396">
        <f>AC396*0.006</f>
        <v/>
      </c>
      <c r="AE396">
        <f>AC396*0.02</f>
        <v/>
      </c>
      <c r="AF396">
        <f>AC396-AD396-AE396</f>
        <v/>
      </c>
      <c r="AI396">
        <f>SUM(AG396:AH396)</f>
        <v/>
      </c>
      <c r="AJ396">
        <f>AF396-AB396+AI396</f>
        <v/>
      </c>
      <c r="AK396">
        <f>IF(C396="是","杭州","江西工厂")</f>
        <v/>
      </c>
      <c r="AL396" t="inlineStr">
        <is>
          <t>交易关闭</t>
        </is>
      </c>
      <c r="AM396" t="inlineStr">
        <is>
          <t>待匹配</t>
        </is>
      </c>
      <c r="AN396" t="inlineStr">
        <is>
          <t>退款成功</t>
        </is>
      </c>
      <c r="AO396" t="inlineStr">
        <is>
          <t>147.00</t>
        </is>
      </c>
      <c r="AR396" t="inlineStr">
        <is>
          <t>⚠️ 无商家编码,产品编码待补</t>
        </is>
      </c>
    </row>
    <row r="397">
      <c r="A397" t="inlineStr">
        <is>
          <t>淘宝</t>
        </is>
      </c>
      <c r="B397" t="inlineStr">
        <is>
          <t>5113377109140026643</t>
        </is>
      </c>
      <c r="D397" s="182" t="n">
        <v>46142</v>
      </c>
      <c r="E397" t="inlineStr">
        <is>
          <t>齐萌楠</t>
        </is>
      </c>
      <c r="F397" t="inlineStr">
        <is>
          <t>15783456075-2468</t>
        </is>
      </c>
      <c r="G397" t="inlineStr">
        <is>
          <t>湖北省 武汉市 汉阳区 龙阳街道保利香颂二期G9栋(000000)</t>
        </is>
      </c>
      <c r="I397" t="inlineStr"/>
      <c r="J397" t="inlineStr">
        <is>
          <t>畔色樱桃木靠墙一体实木岩板餐厅收纳咖啡柜小户型小柜窄柜餐边柜</t>
        </is>
      </c>
      <c r="K397" t="inlineStr">
        <is>
          <t>1米洞石款窄柜</t>
        </is>
      </c>
      <c r="M397" t="n">
        <v>1</v>
      </c>
      <c r="O397" t="inlineStr"/>
      <c r="P397" t="inlineStr"/>
      <c r="R397">
        <f>IFERROR(SUMPRODUCT(('2-定价总表'!$A$3:$A$493="PPS"&amp;MID(I397,2,99))*('2-定价总表'!$C$3:$C$493=K397)*('2-定价总表'!$T$3:$T$493))*IF(M397="",1,M397),"")</f>
        <v/>
      </c>
      <c r="AB397">
        <f>SUM(S397:AA397)</f>
        <v/>
      </c>
      <c r="AC397" t="inlineStr">
        <is>
          <t>5620.60</t>
        </is>
      </c>
      <c r="AD397">
        <f>AC397*0.006</f>
        <v/>
      </c>
      <c r="AE397">
        <f>AC397*0.02</f>
        <v/>
      </c>
      <c r="AF397">
        <f>AC397-AD397-AE397</f>
        <v/>
      </c>
      <c r="AI397">
        <f>SUM(AG397:AH397)</f>
        <v/>
      </c>
      <c r="AJ397">
        <f>AF397-AB397+AI397</f>
        <v/>
      </c>
      <c r="AK397">
        <f>IF(C397="是","杭州","江西工厂")</f>
        <v/>
      </c>
      <c r="AL397" t="inlineStr">
        <is>
          <t>买家已付款,等待卖家发货</t>
        </is>
      </c>
      <c r="AM397" t="inlineStr">
        <is>
          <t>待匹配</t>
        </is>
      </c>
      <c r="AN397" t="inlineStr">
        <is>
          <t>没有申请退款</t>
        </is>
      </c>
      <c r="AO397" t="inlineStr">
        <is>
          <t>无退款申请</t>
        </is>
      </c>
      <c r="AR397" t="inlineStr">
        <is>
          <t>⚠️ 无商家编码,产品编码待补</t>
        </is>
      </c>
    </row>
    <row r="398">
      <c r="A398" t="inlineStr">
        <is>
          <t>淘宝</t>
        </is>
      </c>
      <c r="B398" t="inlineStr">
        <is>
          <t>5113376029001026643</t>
        </is>
      </c>
      <c r="D398" s="182" t="n">
        <v>46142</v>
      </c>
      <c r="G398" t="inlineStr">
        <is>
          <t>湖北省 武汉市 汉阳区 龙阳街道*****************</t>
        </is>
      </c>
      <c r="I398" t="inlineStr"/>
      <c r="J398" t="inlineStr">
        <is>
          <t>畔色樱桃木靠墙一体实木岩板餐厅收纳咖啡柜小户型小柜窄柜餐边柜</t>
        </is>
      </c>
      <c r="K398" t="inlineStr">
        <is>
          <t>1米洞石款窄柜</t>
        </is>
      </c>
      <c r="M398" t="n">
        <v>1</v>
      </c>
      <c r="O398" t="inlineStr"/>
      <c r="P398" t="inlineStr"/>
      <c r="R398">
        <f>IFERROR(SUMPRODUCT(('2-定价总表'!$A$3:$A$493="PPS"&amp;MID(I398,2,99))*('2-定价总表'!$C$3:$C$493=K398)*('2-定价总表'!$T$3:$T$493))*IF(M398="",1,M398),"")</f>
        <v/>
      </c>
      <c r="AB398">
        <f>SUM(S398:AA398)</f>
        <v/>
      </c>
      <c r="AC398" t="inlineStr">
        <is>
          <t>5615.60</t>
        </is>
      </c>
      <c r="AD398">
        <f>AC398*0.006</f>
        <v/>
      </c>
      <c r="AE398">
        <f>AC398*0.02</f>
        <v/>
      </c>
      <c r="AF398">
        <f>AC398-AD398-AE398</f>
        <v/>
      </c>
      <c r="AI398">
        <f>SUM(AG398:AH398)</f>
        <v/>
      </c>
      <c r="AJ398">
        <f>AF398-AB398+AI398</f>
        <v/>
      </c>
      <c r="AK398">
        <f>IF(C398="是","杭州","江西工厂")</f>
        <v/>
      </c>
      <c r="AL398" t="inlineStr">
        <is>
          <t>交易关闭</t>
        </is>
      </c>
      <c r="AM398" t="inlineStr">
        <is>
          <t>待匹配</t>
        </is>
      </c>
      <c r="AN398" t="inlineStr">
        <is>
          <t>退款成功</t>
        </is>
      </c>
      <c r="AO398" t="inlineStr">
        <is>
          <t>5615.60</t>
        </is>
      </c>
      <c r="AR398" t="inlineStr">
        <is>
          <t>⚠️ 无商家编码,产品编码待补</t>
        </is>
      </c>
    </row>
    <row r="399">
      <c r="A399" t="inlineStr">
        <is>
          <t>淘宝</t>
        </is>
      </c>
      <c r="B399" t="inlineStr">
        <is>
          <t>5113368037049010247</t>
        </is>
      </c>
      <c r="D399" s="182" t="n">
        <v>46142</v>
      </c>
      <c r="G399" t="inlineStr"/>
      <c r="I399" t="inlineStr">
        <is>
          <t>P23250050202</t>
        </is>
      </c>
      <c r="J399" t="inlineStr">
        <is>
          <t>畔色实木岩板餐边柜樱桃木收纳储物柜北欧酒柜置物柜餐桌一体靠墙</t>
        </is>
      </c>
      <c r="K399" t="inlineStr">
        <is>
          <t>洞石餐边柜整柜2.1米（全景组合）</t>
        </is>
      </c>
      <c r="M399" t="n">
        <v>1</v>
      </c>
      <c r="O399" t="inlineStr"/>
      <c r="P399" t="inlineStr"/>
      <c r="R399">
        <f>IFERROR(SUMPRODUCT(('2-定价总表'!$A$3:$A$493="PPS"&amp;MID(I399,2,99))*('2-定价总表'!$C$3:$C$493=K399)*('2-定价总表'!$T$3:$T$493))*IF(M399="",1,M399),"")</f>
        <v/>
      </c>
      <c r="AB399">
        <f>SUM(S399:AA399)</f>
        <v/>
      </c>
      <c r="AC399" t="inlineStr"/>
      <c r="AD399">
        <f>AC399*0.006</f>
        <v/>
      </c>
      <c r="AE399">
        <f>AC399*0.02</f>
        <v/>
      </c>
      <c r="AF399">
        <f>AC399-AD399-AE399</f>
        <v/>
      </c>
      <c r="AI399">
        <f>SUM(AG399:AH399)</f>
        <v/>
      </c>
      <c r="AJ399">
        <f>AF399-AB399+AI399</f>
        <v/>
      </c>
      <c r="AK399">
        <f>IF(C399="是","杭州","江西工厂")</f>
        <v/>
      </c>
      <c r="AL399" t="inlineStr">
        <is>
          <t>交易关闭</t>
        </is>
      </c>
      <c r="AM399" t="inlineStr">
        <is>
          <t>待匹配</t>
        </is>
      </c>
      <c r="AN399" t="inlineStr">
        <is>
          <t>没有申请退款</t>
        </is>
      </c>
      <c r="AO399" t="inlineStr">
        <is>
          <t>无退款申请</t>
        </is>
      </c>
      <c r="AR399" t="inlineStr">
        <is>
          <t>✓</t>
        </is>
      </c>
    </row>
    <row r="400">
      <c r="A400" t="inlineStr">
        <is>
          <t>淘宝</t>
        </is>
      </c>
      <c r="B400" t="inlineStr">
        <is>
          <t>5113312453508001534</t>
        </is>
      </c>
      <c r="D400" s="182" t="n">
        <v>46142</v>
      </c>
      <c r="G400" t="inlineStr">
        <is>
          <t>河南省 南阳市 邓州市 十林镇喜************</t>
        </is>
      </c>
      <c r="I400" t="inlineStr"/>
      <c r="J400" t="inlineStr">
        <is>
          <t>畔色北美黑胡桃木实木床头柜北欧简约床边柜卧室收纳置物柜储物柜</t>
        </is>
      </c>
      <c r="K400" t="inlineStr">
        <is>
          <t>材质定制</t>
        </is>
      </c>
      <c r="M400" t="n">
        <v>1</v>
      </c>
      <c r="O400" t="inlineStr"/>
      <c r="P400" t="inlineStr"/>
      <c r="R400">
        <f>IFERROR(SUMPRODUCT(('2-定价总表'!$A$3:$A$493="PPS"&amp;MID(I400,2,99))*('2-定价总表'!$C$3:$C$493=K400)*('2-定价总表'!$T$3:$T$493))*IF(M400="",1,M400),"")</f>
        <v/>
      </c>
      <c r="AB400">
        <f>SUM(S400:AA400)</f>
        <v/>
      </c>
      <c r="AC400" t="inlineStr">
        <is>
          <t>150.00</t>
        </is>
      </c>
      <c r="AD400">
        <f>AC400*0.006</f>
        <v/>
      </c>
      <c r="AE400">
        <f>AC400*0.02</f>
        <v/>
      </c>
      <c r="AF400">
        <f>AC400-AD400-AE400</f>
        <v/>
      </c>
      <c r="AI400">
        <f>SUM(AG400:AH400)</f>
        <v/>
      </c>
      <c r="AJ400">
        <f>AF400-AB400+AI400</f>
        <v/>
      </c>
      <c r="AK400">
        <f>IF(C400="是","杭州","江西工厂")</f>
        <v/>
      </c>
      <c r="AL400" t="inlineStr">
        <is>
          <t>交易关闭</t>
        </is>
      </c>
      <c r="AM400" t="inlineStr">
        <is>
          <t>待匹配</t>
        </is>
      </c>
      <c r="AN400" t="inlineStr">
        <is>
          <t>退款成功</t>
        </is>
      </c>
      <c r="AO400" t="inlineStr">
        <is>
          <t>150.00</t>
        </is>
      </c>
      <c r="AR400" t="inlineStr">
        <is>
          <t>⚠️ 无商家编码,产品编码待补</t>
        </is>
      </c>
    </row>
    <row r="401">
      <c r="A401" t="inlineStr">
        <is>
          <t>淘宝</t>
        </is>
      </c>
      <c r="B401" t="inlineStr">
        <is>
          <t>3299215369490022196</t>
        </is>
      </c>
      <c r="D401" s="182" t="n">
        <v>46142</v>
      </c>
      <c r="G401" t="inlineStr">
        <is>
          <t>福建省 厦门市 湖里区 江头街道*******************</t>
        </is>
      </c>
      <c r="I401" t="inlineStr"/>
      <c r="J401" t="inlineStr">
        <is>
          <t>畔色北欧钢化玻璃设计师卧室床头柜实木收纳柜樱桃木家用床边柜</t>
        </is>
      </c>
      <c r="K401" t="inlineStr">
        <is>
          <t>尺寸微定制</t>
        </is>
      </c>
      <c r="M401" t="n">
        <v>1</v>
      </c>
      <c r="O401" t="inlineStr"/>
      <c r="P401" t="inlineStr"/>
      <c r="R401">
        <f>IFERROR(SUMPRODUCT(('2-定价总表'!$A$3:$A$493="PPS"&amp;MID(I401,2,99))*('2-定价总表'!$C$3:$C$493=K401)*('2-定价总表'!$T$3:$T$493))*IF(M401="",1,M401),"")</f>
        <v/>
      </c>
      <c r="AB401">
        <f>SUM(S401:AA401)</f>
        <v/>
      </c>
      <c r="AC401" t="inlineStr">
        <is>
          <t>135.00</t>
        </is>
      </c>
      <c r="AD401">
        <f>AC401*0.006</f>
        <v/>
      </c>
      <c r="AE401">
        <f>AC401*0.02</f>
        <v/>
      </c>
      <c r="AF401">
        <f>AC401-AD401-AE401</f>
        <v/>
      </c>
      <c r="AI401">
        <f>SUM(AG401:AH401)</f>
        <v/>
      </c>
      <c r="AJ401">
        <f>AF401-AB401+AI401</f>
        <v/>
      </c>
      <c r="AK401">
        <f>IF(C401="是","杭州","江西工厂")</f>
        <v/>
      </c>
      <c r="AL401" t="inlineStr">
        <is>
          <t>交易关闭</t>
        </is>
      </c>
      <c r="AM401" t="inlineStr">
        <is>
          <t>待匹配</t>
        </is>
      </c>
      <c r="AN401" t="inlineStr">
        <is>
          <t>退款成功</t>
        </is>
      </c>
      <c r="AO401" t="inlineStr">
        <is>
          <t>135.00</t>
        </is>
      </c>
      <c r="AR401" t="inlineStr">
        <is>
          <t>⚠️ 无商家编码,产品编码待补</t>
        </is>
      </c>
    </row>
    <row r="402">
      <c r="A402" t="inlineStr">
        <is>
          <t>淘宝</t>
        </is>
      </c>
      <c r="B402" t="inlineStr">
        <is>
          <t>5113018622686060332</t>
        </is>
      </c>
      <c r="D402" s="182" t="n">
        <v>46142</v>
      </c>
      <c r="G402" t="inlineStr">
        <is>
          <t>上海 上海市 浦东新区 航头镇航******************************</t>
        </is>
      </c>
      <c r="I402" t="inlineStr"/>
      <c r="J402" t="inlineStr">
        <is>
          <t>畔色木作木块小样樱桃木黑胡桃木白蜡木榉木红白橡木样品样块</t>
        </is>
      </c>
      <c r="K402" t="inlineStr">
        <is>
          <t>樱桃木样块</t>
        </is>
      </c>
      <c r="M402" t="n">
        <v>1</v>
      </c>
      <c r="O402" t="inlineStr">
        <is>
          <t>圆通速递</t>
        </is>
      </c>
      <c r="P402" t="inlineStr">
        <is>
          <t>YT2586934103406</t>
        </is>
      </c>
      <c r="R402">
        <f>IFERROR(SUMPRODUCT(('2-定价总表'!$A$3:$A$493="PPS"&amp;MID(I402,2,99))*('2-定价总表'!$C$3:$C$493=K402)*('2-定价总表'!$T$3:$T$493))*IF(M402="",1,M402),"")</f>
        <v/>
      </c>
      <c r="AB402">
        <f>SUM(S402:AA402)</f>
        <v/>
      </c>
      <c r="AC402" t="inlineStr">
        <is>
          <t>22.00</t>
        </is>
      </c>
      <c r="AD402">
        <f>AC402*0.006</f>
        <v/>
      </c>
      <c r="AE402">
        <f>AC402*0.02</f>
        <v/>
      </c>
      <c r="AF402">
        <f>AC402-AD402-AE402</f>
        <v/>
      </c>
      <c r="AI402">
        <f>SUM(AG402:AH402)</f>
        <v/>
      </c>
      <c r="AJ402">
        <f>AF402-AB402+AI402</f>
        <v/>
      </c>
      <c r="AK402">
        <f>IF(C402="是","杭州","江西工厂")</f>
        <v/>
      </c>
      <c r="AL402" t="inlineStr">
        <is>
          <t>交易成功</t>
        </is>
      </c>
      <c r="AM402" t="inlineStr">
        <is>
          <t>待匹配</t>
        </is>
      </c>
      <c r="AN402" t="inlineStr">
        <is>
          <t>没有申请退款</t>
        </is>
      </c>
      <c r="AO402" t="inlineStr">
        <is>
          <t>无退款申请</t>
        </is>
      </c>
      <c r="AR402" t="inlineStr">
        <is>
          <t>⚠️ 无商家编码,产品编码待补</t>
        </is>
      </c>
    </row>
    <row r="403">
      <c r="A403" t="inlineStr">
        <is>
          <t>淘宝</t>
        </is>
      </c>
      <c r="B403" t="inlineStr">
        <is>
          <t>3298720335113005950</t>
        </is>
      </c>
      <c r="D403" s="182" t="n">
        <v>46142</v>
      </c>
      <c r="G403" t="inlineStr"/>
      <c r="I403" t="inlineStr">
        <is>
          <t>P23250050202</t>
        </is>
      </c>
      <c r="J403" t="inlineStr">
        <is>
          <t>畔色实木岩板餐边柜樱桃木收纳储物柜北欧酒柜置物柜餐桌一体靠墙</t>
        </is>
      </c>
      <c r="K403" t="inlineStr">
        <is>
          <t>定制尺寸</t>
        </is>
      </c>
      <c r="M403" t="n">
        <v>1</v>
      </c>
      <c r="O403" t="inlineStr"/>
      <c r="P403" t="inlineStr"/>
      <c r="R403">
        <f>IFERROR(SUMPRODUCT(('2-定价总表'!$A$3:$A$493="PPS"&amp;MID(I403,2,99))*('2-定价总表'!$C$3:$C$493=K403)*('2-定价总表'!$T$3:$T$493))*IF(M403="",1,M403),"")</f>
        <v/>
      </c>
      <c r="AB403">
        <f>SUM(S403:AA403)</f>
        <v/>
      </c>
      <c r="AC403" t="inlineStr"/>
      <c r="AD403">
        <f>AC403*0.006</f>
        <v/>
      </c>
      <c r="AE403">
        <f>AC403*0.02</f>
        <v/>
      </c>
      <c r="AF403">
        <f>AC403-AD403-AE403</f>
        <v/>
      </c>
      <c r="AI403">
        <f>SUM(AG403:AH403)</f>
        <v/>
      </c>
      <c r="AJ403">
        <f>AF403-AB403+AI403</f>
        <v/>
      </c>
      <c r="AK403">
        <f>IF(C403="是","杭州","江西工厂")</f>
        <v/>
      </c>
      <c r="AL403" t="inlineStr">
        <is>
          <t>交易关闭</t>
        </is>
      </c>
      <c r="AM403" t="inlineStr">
        <is>
          <t>待匹配</t>
        </is>
      </c>
      <c r="AN403" t="inlineStr">
        <is>
          <t>没有申请退款</t>
        </is>
      </c>
      <c r="AO403" t="inlineStr">
        <is>
          <t>无退款申请</t>
        </is>
      </c>
      <c r="AR403" t="inlineStr">
        <is>
          <t>✓</t>
        </is>
      </c>
    </row>
    <row r="404">
      <c r="A404" t="inlineStr">
        <is>
          <t>淘宝</t>
        </is>
      </c>
      <c r="B404" t="inlineStr">
        <is>
          <t>3299342376163036859</t>
        </is>
      </c>
      <c r="D404" s="182" t="n">
        <v>46142</v>
      </c>
      <c r="G404" t="inlineStr"/>
      <c r="I404" t="inlineStr"/>
      <c r="J404" t="inlineStr">
        <is>
          <t>畔色北欧卧室床头柜实木原木小型收纳柜樱桃木家用超窄极窄床边柜</t>
        </is>
      </c>
      <c r="K404" t="inlineStr">
        <is>
          <t>樱桃木床头窄柜</t>
        </is>
      </c>
      <c r="M404" t="n">
        <v>1</v>
      </c>
      <c r="O404" t="inlineStr"/>
      <c r="P404" t="inlineStr"/>
      <c r="R404">
        <f>IFERROR(SUMPRODUCT(('2-定价总表'!$A$3:$A$493="PPS"&amp;MID(I404,2,99))*('2-定价总表'!$C$3:$C$493=K404)*('2-定价总表'!$T$3:$T$493))*IF(M404="",1,M404),"")</f>
        <v/>
      </c>
      <c r="AB404">
        <f>SUM(S404:AA404)</f>
        <v/>
      </c>
      <c r="AC404" t="inlineStr"/>
      <c r="AD404">
        <f>AC404*0.006</f>
        <v/>
      </c>
      <c r="AE404">
        <f>AC404*0.02</f>
        <v/>
      </c>
      <c r="AF404">
        <f>AC404-AD404-AE404</f>
        <v/>
      </c>
      <c r="AI404">
        <f>SUM(AG404:AH404)</f>
        <v/>
      </c>
      <c r="AJ404">
        <f>AF404-AB404+AI404</f>
        <v/>
      </c>
      <c r="AK404">
        <f>IF(C404="是","杭州","江西工厂")</f>
        <v/>
      </c>
      <c r="AL404" t="inlineStr">
        <is>
          <t>交易关闭</t>
        </is>
      </c>
      <c r="AM404" t="inlineStr">
        <is>
          <t>待匹配</t>
        </is>
      </c>
      <c r="AN404" t="inlineStr">
        <is>
          <t>没有申请退款</t>
        </is>
      </c>
      <c r="AO404" t="inlineStr">
        <is>
          <t>无退款申请</t>
        </is>
      </c>
      <c r="AR404" t="inlineStr">
        <is>
          <t>⚠️ 无商家编码,产品编码待补</t>
        </is>
      </c>
    </row>
    <row r="405">
      <c r="A405" t="inlineStr">
        <is>
          <t>淘宝</t>
        </is>
      </c>
      <c r="B405" t="inlineStr">
        <is>
          <t>3299190241780029884</t>
        </is>
      </c>
      <c r="D405" s="182" t="n">
        <v>46141</v>
      </c>
      <c r="G405" t="inlineStr">
        <is>
          <t>河北省 廊坊市 广阳区 南尖塔镇***********************************</t>
        </is>
      </c>
      <c r="I405" t="inlineStr"/>
      <c r="J405" t="inlineStr">
        <is>
          <t>畔色木作木块小样樱桃木黑胡桃木白蜡木榉木红白橡木样品样块</t>
        </is>
      </c>
      <c r="K405" t="inlineStr">
        <is>
          <t>榉木样块</t>
        </is>
      </c>
      <c r="M405" t="n">
        <v>1</v>
      </c>
      <c r="O405" t="inlineStr">
        <is>
          <t>商家配送</t>
        </is>
      </c>
      <c r="P405" t="inlineStr">
        <is>
          <t>LP00812954930074</t>
        </is>
      </c>
      <c r="R405">
        <f>IFERROR(SUMPRODUCT(('2-定价总表'!$A$3:$A$493="PPS"&amp;MID(I405,2,99))*('2-定价总表'!$C$3:$C$493=K405)*('2-定价总表'!$T$3:$T$493))*IF(M405="",1,M405),"")</f>
        <v/>
      </c>
      <c r="AB405">
        <f>SUM(S405:AA405)</f>
        <v/>
      </c>
      <c r="AC405" t="inlineStr">
        <is>
          <t>22.00</t>
        </is>
      </c>
      <c r="AD405">
        <f>AC405*0.006</f>
        <v/>
      </c>
      <c r="AE405">
        <f>AC405*0.02</f>
        <v/>
      </c>
      <c r="AF405">
        <f>AC405-AD405-AE405</f>
        <v/>
      </c>
      <c r="AI405">
        <f>SUM(AG405:AH405)</f>
        <v/>
      </c>
      <c r="AJ405">
        <f>AF405-AB405+AI405</f>
        <v/>
      </c>
      <c r="AK405">
        <f>IF(C405="是","杭州","江西工厂")</f>
        <v/>
      </c>
      <c r="AL405" t="inlineStr">
        <is>
          <t>交易成功</t>
        </is>
      </c>
      <c r="AM405" t="inlineStr">
        <is>
          <t>待匹配</t>
        </is>
      </c>
      <c r="AN405" t="inlineStr">
        <is>
          <t>没有申请退款</t>
        </is>
      </c>
      <c r="AO405" t="inlineStr">
        <is>
          <t>无退款申请</t>
        </is>
      </c>
      <c r="AR405" t="inlineStr">
        <is>
          <t>⚠️ 无商家编码,产品编码待补</t>
        </is>
      </c>
    </row>
    <row r="406">
      <c r="A406" t="inlineStr">
        <is>
          <t>淘宝</t>
        </is>
      </c>
      <c r="B406" t="inlineStr">
        <is>
          <t>3299175805559001368</t>
        </is>
      </c>
      <c r="D406" s="182" t="n">
        <v>46141</v>
      </c>
      <c r="G406" t="inlineStr"/>
      <c r="I406" t="inlineStr"/>
      <c r="J406" t="inlineStr">
        <is>
          <t>畔色樱桃木实木落地矮柜书柜客厅组合柜电视柜飘窗柜储物置物柜</t>
        </is>
      </c>
      <c r="K406" t="inlineStr">
        <is>
          <t>双竖隔板柜</t>
        </is>
      </c>
      <c r="M406" t="n">
        <v>1</v>
      </c>
      <c r="O406" t="inlineStr"/>
      <c r="P406" t="inlineStr"/>
      <c r="R406">
        <f>IFERROR(SUMPRODUCT(('2-定价总表'!$A$3:$A$493="PPS"&amp;MID(I406,2,99))*('2-定价总表'!$C$3:$C$493=K406)*('2-定价总表'!$T$3:$T$493))*IF(M406="",1,M406),"")</f>
        <v/>
      </c>
      <c r="AB406">
        <f>SUM(S406:AA406)</f>
        <v/>
      </c>
      <c r="AC406" t="inlineStr"/>
      <c r="AD406">
        <f>AC406*0.006</f>
        <v/>
      </c>
      <c r="AE406">
        <f>AC406*0.02</f>
        <v/>
      </c>
      <c r="AF406">
        <f>AC406-AD406-AE406</f>
        <v/>
      </c>
      <c r="AI406">
        <f>SUM(AG406:AH406)</f>
        <v/>
      </c>
      <c r="AJ406">
        <f>AF406-AB406+AI406</f>
        <v/>
      </c>
      <c r="AK406">
        <f>IF(C406="是","杭州","江西工厂")</f>
        <v/>
      </c>
      <c r="AL406" t="inlineStr">
        <is>
          <t>交易关闭</t>
        </is>
      </c>
      <c r="AM406" t="inlineStr">
        <is>
          <t>待匹配</t>
        </is>
      </c>
      <c r="AN406" t="inlineStr">
        <is>
          <t>没有申请退款</t>
        </is>
      </c>
      <c r="AO406" t="inlineStr">
        <is>
          <t>无退款申请</t>
        </is>
      </c>
      <c r="AR406" t="inlineStr">
        <is>
          <t>⚠️ 无商家编码,产品编码待补</t>
        </is>
      </c>
    </row>
    <row r="407">
      <c r="A407" t="inlineStr">
        <is>
          <t>淘宝</t>
        </is>
      </c>
      <c r="B407" t="inlineStr">
        <is>
          <t>5113161468075000222</t>
        </is>
      </c>
      <c r="D407" s="182" t="n">
        <v>46141</v>
      </c>
      <c r="G407" t="inlineStr">
        <is>
          <t>云南省 德宏傣族景颇族自治州 瑞丽市 勐卯街道*****************</t>
        </is>
      </c>
      <c r="I407" t="inlineStr">
        <is>
          <t>P23210020201</t>
        </is>
      </c>
      <c r="J407" t="inlineStr">
        <is>
          <t>畔色 岩板实木餐桌日式简约长方形榉木书桌家用饭桌原木小户型桌</t>
        </is>
      </c>
      <c r="K407" t="inlineStr">
        <is>
          <t>砂白色1.8米岩板餐桌</t>
        </is>
      </c>
      <c r="M407" t="n">
        <v>1</v>
      </c>
      <c r="O407" t="inlineStr">
        <is>
          <t>德邦快递</t>
        </is>
      </c>
      <c r="P407" t="inlineStr">
        <is>
          <t>DPK212534094642</t>
        </is>
      </c>
      <c r="R407">
        <f>IFERROR(SUMPRODUCT(('2-定价总表'!$A$3:$A$493="PPS"&amp;MID(I407,2,99))*('2-定价总表'!$C$3:$C$493=K407)*('2-定价总表'!$T$3:$T$493))*IF(M407="",1,M407),"")</f>
        <v/>
      </c>
      <c r="AB407">
        <f>SUM(S407:AA407)</f>
        <v/>
      </c>
      <c r="AC407" t="inlineStr">
        <is>
          <t>2825.63</t>
        </is>
      </c>
      <c r="AD407">
        <f>AC407*0.006</f>
        <v/>
      </c>
      <c r="AE407">
        <f>AC407*0.02</f>
        <v/>
      </c>
      <c r="AF407">
        <f>AC407-AD407-AE407</f>
        <v/>
      </c>
      <c r="AI407">
        <f>SUM(AG407:AH407)</f>
        <v/>
      </c>
      <c r="AJ407">
        <f>AF407-AB407+AI407</f>
        <v/>
      </c>
      <c r="AK407">
        <f>IF(C407="是","杭州","江西工厂")</f>
        <v/>
      </c>
      <c r="AL407" t="inlineStr">
        <is>
          <t>交易成功</t>
        </is>
      </c>
      <c r="AM407" t="inlineStr">
        <is>
          <t>待匹配</t>
        </is>
      </c>
      <c r="AN407" t="inlineStr">
        <is>
          <t>退款关闭</t>
        </is>
      </c>
      <c r="AO407" t="inlineStr">
        <is>
          <t>0.00</t>
        </is>
      </c>
      <c r="AR407" t="inlineStr">
        <is>
          <t>✓</t>
        </is>
      </c>
    </row>
    <row r="408">
      <c r="A408" t="inlineStr">
        <is>
          <t>淘宝</t>
        </is>
      </c>
      <c r="B408" t="inlineStr">
        <is>
          <t>3298711658774022491</t>
        </is>
      </c>
      <c r="D408" s="182" t="n">
        <v>46141</v>
      </c>
      <c r="G408" t="inlineStr"/>
      <c r="I408" t="inlineStr">
        <is>
          <t>P23250050202</t>
        </is>
      </c>
      <c r="J408" t="inlineStr">
        <is>
          <t>畔色实木岩板餐边柜樱桃木收纳储物柜北欧酒柜置物柜餐桌一体靠墙</t>
        </is>
      </c>
      <c r="K408" t="inlineStr">
        <is>
          <t>洞石餐边柜整柜2.1米（全景组合）</t>
        </is>
      </c>
      <c r="M408" t="n">
        <v>1</v>
      </c>
      <c r="O408" t="inlineStr"/>
      <c r="P408" t="inlineStr"/>
      <c r="R408">
        <f>IFERROR(SUMPRODUCT(('2-定价总表'!$A$3:$A$493="PPS"&amp;MID(I408,2,99))*('2-定价总表'!$C$3:$C$493=K408)*('2-定价总表'!$T$3:$T$493))*IF(M408="",1,M408),"")</f>
        <v/>
      </c>
      <c r="AB408">
        <f>SUM(S408:AA408)</f>
        <v/>
      </c>
      <c r="AC408" t="inlineStr"/>
      <c r="AD408">
        <f>AC408*0.006</f>
        <v/>
      </c>
      <c r="AE408">
        <f>AC408*0.02</f>
        <v/>
      </c>
      <c r="AF408">
        <f>AC408-AD408-AE408</f>
        <v/>
      </c>
      <c r="AI408">
        <f>SUM(AG408:AH408)</f>
        <v/>
      </c>
      <c r="AJ408">
        <f>AF408-AB408+AI408</f>
        <v/>
      </c>
      <c r="AK408">
        <f>IF(C408="是","杭州","江西工厂")</f>
        <v/>
      </c>
      <c r="AL408" t="inlineStr">
        <is>
          <t>交易关闭</t>
        </is>
      </c>
      <c r="AM408" t="inlineStr">
        <is>
          <t>待匹配</t>
        </is>
      </c>
      <c r="AN408" t="inlineStr">
        <is>
          <t>没有申请退款</t>
        </is>
      </c>
      <c r="AO408" t="inlineStr">
        <is>
          <t>无退款申请</t>
        </is>
      </c>
      <c r="AR408" t="inlineStr">
        <is>
          <t>✓</t>
        </is>
      </c>
    </row>
    <row r="409">
      <c r="A409" t="inlineStr">
        <is>
          <t>淘宝</t>
        </is>
      </c>
      <c r="B409" t="inlineStr">
        <is>
          <t>3299289708955022491</t>
        </is>
      </c>
      <c r="D409" s="182" t="n">
        <v>46141</v>
      </c>
      <c r="G409" t="inlineStr"/>
      <c r="I409" t="inlineStr">
        <is>
          <t>P23250050202</t>
        </is>
      </c>
      <c r="J409" t="inlineStr">
        <is>
          <t>畔色实木岩板餐边柜樱桃木收纳储物柜北欧酒柜置物柜餐桌一体靠墙</t>
        </is>
      </c>
      <c r="K409" t="inlineStr">
        <is>
          <t>定制尺寸</t>
        </is>
      </c>
      <c r="M409" t="n">
        <v>1</v>
      </c>
      <c r="O409" t="inlineStr"/>
      <c r="P409" t="inlineStr"/>
      <c r="R409">
        <f>IFERROR(SUMPRODUCT(('2-定价总表'!$A$3:$A$493="PPS"&amp;MID(I409,2,99))*('2-定价总表'!$C$3:$C$493=K409)*('2-定价总表'!$T$3:$T$493))*IF(M409="",1,M409),"")</f>
        <v/>
      </c>
      <c r="AB409">
        <f>SUM(S409:AA409)</f>
        <v/>
      </c>
      <c r="AC409" t="inlineStr"/>
      <c r="AD409">
        <f>AC409*0.006</f>
        <v/>
      </c>
      <c r="AE409">
        <f>AC409*0.02</f>
        <v/>
      </c>
      <c r="AF409">
        <f>AC409-AD409-AE409</f>
        <v/>
      </c>
      <c r="AI409">
        <f>SUM(AG409:AH409)</f>
        <v/>
      </c>
      <c r="AJ409">
        <f>AF409-AB409+AI409</f>
        <v/>
      </c>
      <c r="AK409">
        <f>IF(C409="是","杭州","江西工厂")</f>
        <v/>
      </c>
      <c r="AL409" t="inlineStr">
        <is>
          <t>交易关闭</t>
        </is>
      </c>
      <c r="AM409" t="inlineStr">
        <is>
          <t>待匹配</t>
        </is>
      </c>
      <c r="AN409" t="inlineStr">
        <is>
          <t>没有申请退款</t>
        </is>
      </c>
      <c r="AO409" t="inlineStr">
        <is>
          <t>无退款申请</t>
        </is>
      </c>
      <c r="AR409" t="inlineStr">
        <is>
          <t>✓</t>
        </is>
      </c>
    </row>
    <row r="410">
      <c r="A410" t="inlineStr">
        <is>
          <t>淘宝</t>
        </is>
      </c>
      <c r="B410" t="inlineStr">
        <is>
          <t>5113102500106013123</t>
        </is>
      </c>
      <c r="D410" s="182" t="n">
        <v>46141</v>
      </c>
      <c r="G410" t="inlineStr">
        <is>
          <t>河北省 衡水市 桃城区 中华大街*****************</t>
        </is>
      </c>
      <c r="I410" t="inlineStr"/>
      <c r="J410" t="inlineStr">
        <is>
          <t>畔色双人床实木床家用小户型北欧简约1.8m樱桃木主卧日式双人大床</t>
        </is>
      </c>
      <c r="K410" t="inlineStr">
        <is>
          <t>尺寸微定制</t>
        </is>
      </c>
      <c r="M410" t="n">
        <v>1</v>
      </c>
      <c r="O410" t="inlineStr">
        <is>
          <t>圆通速递</t>
        </is>
      </c>
      <c r="P410" t="inlineStr">
        <is>
          <t>YT2546202873837</t>
        </is>
      </c>
      <c r="R410">
        <f>IFERROR(SUMPRODUCT(('2-定价总表'!$A$3:$A$493="PPS"&amp;MID(I410,2,99))*('2-定价总表'!$C$3:$C$493=K410)*('2-定价总表'!$T$3:$T$493))*IF(M410="",1,M410),"")</f>
        <v/>
      </c>
      <c r="AB410">
        <f>SUM(S410:AA410)</f>
        <v/>
      </c>
      <c r="AC410" t="inlineStr">
        <is>
          <t>145.00</t>
        </is>
      </c>
      <c r="AD410">
        <f>AC410*0.006</f>
        <v/>
      </c>
      <c r="AE410">
        <f>AC410*0.02</f>
        <v/>
      </c>
      <c r="AF410">
        <f>AC410-AD410-AE410</f>
        <v/>
      </c>
      <c r="AI410">
        <f>SUM(AG410:AH410)</f>
        <v/>
      </c>
      <c r="AJ410">
        <f>AF410-AB410+AI410</f>
        <v/>
      </c>
      <c r="AK410">
        <f>IF(C410="是","杭州","江西工厂")</f>
        <v/>
      </c>
      <c r="AL410" t="inlineStr">
        <is>
          <t>交易成功</t>
        </is>
      </c>
      <c r="AM410" t="inlineStr">
        <is>
          <t>待匹配</t>
        </is>
      </c>
      <c r="AN410" t="inlineStr">
        <is>
          <t>没有申请退款</t>
        </is>
      </c>
      <c r="AO410" t="inlineStr">
        <is>
          <t>无退款申请</t>
        </is>
      </c>
      <c r="AR410" t="inlineStr">
        <is>
          <t>⚠️ 无商家编码,产品编码待补</t>
        </is>
      </c>
    </row>
    <row r="411">
      <c r="A411" t="inlineStr">
        <is>
          <t>淘宝</t>
        </is>
      </c>
      <c r="B411" t="inlineStr">
        <is>
          <t>3299080477743037592</t>
        </is>
      </c>
      <c r="D411" s="182" t="n">
        <v>46141</v>
      </c>
      <c r="G411" t="inlineStr">
        <is>
          <t>北京 北京市 房山区 拱辰街道*********************************</t>
        </is>
      </c>
      <c r="I411" t="inlineStr"/>
      <c r="J411" t="inlineStr">
        <is>
          <t>畔色双人床实木床家用小户型北欧简约1.8米榉木主卧日式双人大床</t>
        </is>
      </c>
      <c r="K411" t="inlineStr">
        <is>
          <t>尺寸微定制</t>
        </is>
      </c>
      <c r="M411" t="n">
        <v>1</v>
      </c>
      <c r="O411" t="inlineStr">
        <is>
          <t>圆通速递</t>
        </is>
      </c>
      <c r="P411" t="inlineStr">
        <is>
          <t>YT2541153168647</t>
        </is>
      </c>
      <c r="R411">
        <f>IFERROR(SUMPRODUCT(('2-定价总表'!$A$3:$A$493="PPS"&amp;MID(I411,2,99))*('2-定价总表'!$C$3:$C$493=K411)*('2-定价总表'!$T$3:$T$493))*IF(M411="",1,M411),"")</f>
        <v/>
      </c>
      <c r="AB411">
        <f>SUM(S411:AA411)</f>
        <v/>
      </c>
      <c r="AC411" t="inlineStr">
        <is>
          <t>135.00</t>
        </is>
      </c>
      <c r="AD411">
        <f>AC411*0.006</f>
        <v/>
      </c>
      <c r="AE411">
        <f>AC411*0.02</f>
        <v/>
      </c>
      <c r="AF411">
        <f>AC411-AD411-AE411</f>
        <v/>
      </c>
      <c r="AI411">
        <f>SUM(AG411:AH411)</f>
        <v/>
      </c>
      <c r="AJ411">
        <f>AF411-AB411+AI411</f>
        <v/>
      </c>
      <c r="AK411">
        <f>IF(C411="是","杭州","江西工厂")</f>
        <v/>
      </c>
      <c r="AL411" t="inlineStr">
        <is>
          <t>交易成功</t>
        </is>
      </c>
      <c r="AM411" t="inlineStr">
        <is>
          <t>待匹配</t>
        </is>
      </c>
      <c r="AN411" t="inlineStr">
        <is>
          <t>没有申请退款</t>
        </is>
      </c>
      <c r="AO411" t="inlineStr">
        <is>
          <t>无退款申请</t>
        </is>
      </c>
      <c r="AR411" t="inlineStr">
        <is>
          <t>⚠️ 无商家编码,产品编码待补</t>
        </is>
      </c>
    </row>
    <row r="412">
      <c r="A412" t="inlineStr">
        <is>
          <t>淘宝</t>
        </is>
      </c>
      <c r="B412" t="inlineStr">
        <is>
          <t>5112699231393003219</t>
        </is>
      </c>
      <c r="D412" s="182" t="n">
        <v>46141</v>
      </c>
      <c r="G412" t="inlineStr">
        <is>
          <t>上海 上海市 长宁区 江苏路街****************************</t>
        </is>
      </c>
      <c r="I412" t="inlineStr"/>
      <c r="J412" t="inlineStr">
        <is>
          <t>畔色日式悬浮床榉木布艺床主卧地台奶油风实木双人床实木原木床</t>
        </is>
      </c>
      <c r="K412" t="inlineStr">
        <is>
          <t>尺寸微定制</t>
        </is>
      </c>
      <c r="M412" t="n">
        <v>1</v>
      </c>
      <c r="O412" t="inlineStr">
        <is>
          <t>圆通速递</t>
        </is>
      </c>
      <c r="P412" t="inlineStr">
        <is>
          <t>YT2546202877460</t>
        </is>
      </c>
      <c r="R412">
        <f>IFERROR(SUMPRODUCT(('2-定价总表'!$A$3:$A$493="PPS"&amp;MID(I412,2,99))*('2-定价总表'!$C$3:$C$493=K412)*('2-定价总表'!$T$3:$T$493))*IF(M412="",1,M412),"")</f>
        <v/>
      </c>
      <c r="AB412">
        <f>SUM(S412:AA412)</f>
        <v/>
      </c>
      <c r="AC412" t="inlineStr">
        <is>
          <t>135.00</t>
        </is>
      </c>
      <c r="AD412">
        <f>AC412*0.006</f>
        <v/>
      </c>
      <c r="AE412">
        <f>AC412*0.02</f>
        <v/>
      </c>
      <c r="AF412">
        <f>AC412-AD412-AE412</f>
        <v/>
      </c>
      <c r="AI412">
        <f>SUM(AG412:AH412)</f>
        <v/>
      </c>
      <c r="AJ412">
        <f>AF412-AB412+AI412</f>
        <v/>
      </c>
      <c r="AK412">
        <f>IF(C412="是","杭州","江西工厂")</f>
        <v/>
      </c>
      <c r="AL412" t="inlineStr">
        <is>
          <t>交易成功</t>
        </is>
      </c>
      <c r="AM412" t="inlineStr">
        <is>
          <t>待匹配</t>
        </is>
      </c>
      <c r="AN412" t="inlineStr">
        <is>
          <t>没有申请退款</t>
        </is>
      </c>
      <c r="AO412" t="inlineStr">
        <is>
          <t>无退款申请</t>
        </is>
      </c>
      <c r="AR412" t="inlineStr">
        <is>
          <t>⚠️ 无商家编码,产品编码待补</t>
        </is>
      </c>
    </row>
    <row r="413">
      <c r="A413" t="inlineStr">
        <is>
          <t>淘宝</t>
        </is>
      </c>
      <c r="B413" t="inlineStr">
        <is>
          <t>3299238192365014596</t>
        </is>
      </c>
      <c r="D413" s="182" t="n">
        <v>46141</v>
      </c>
      <c r="G413" t="inlineStr">
        <is>
          <t>浙江省 金华市 婺城区 苏孟乡寺**********************************</t>
        </is>
      </c>
      <c r="I413" t="inlineStr"/>
      <c r="J413" t="inlineStr">
        <is>
          <t>畔色日式悬浮床榉木布艺床主卧地台奶油风实木双人床实木原木床</t>
        </is>
      </c>
      <c r="K413" t="inlineStr">
        <is>
          <t>尺寸微定制</t>
        </is>
      </c>
      <c r="M413" t="n">
        <v>1</v>
      </c>
      <c r="O413" t="inlineStr">
        <is>
          <t>圆通速递</t>
        </is>
      </c>
      <c r="P413" t="inlineStr">
        <is>
          <t>YT2546202890667</t>
        </is>
      </c>
      <c r="R413">
        <f>IFERROR(SUMPRODUCT(('2-定价总表'!$A$3:$A$493="PPS"&amp;MID(I413,2,99))*('2-定价总表'!$C$3:$C$493=K413)*('2-定价总表'!$T$3:$T$493))*IF(M413="",1,M413),"")</f>
        <v/>
      </c>
      <c r="AB413">
        <f>SUM(S413:AA413)</f>
        <v/>
      </c>
      <c r="AC413" t="inlineStr">
        <is>
          <t>140.00</t>
        </is>
      </c>
      <c r="AD413">
        <f>AC413*0.006</f>
        <v/>
      </c>
      <c r="AE413">
        <f>AC413*0.02</f>
        <v/>
      </c>
      <c r="AF413">
        <f>AC413-AD413-AE413</f>
        <v/>
      </c>
      <c r="AI413">
        <f>SUM(AG413:AH413)</f>
        <v/>
      </c>
      <c r="AJ413">
        <f>AF413-AB413+AI413</f>
        <v/>
      </c>
      <c r="AK413">
        <f>IF(C413="是","杭州","江西工厂")</f>
        <v/>
      </c>
      <c r="AL413" t="inlineStr">
        <is>
          <t>交易成功</t>
        </is>
      </c>
      <c r="AM413" t="inlineStr">
        <is>
          <t>待匹配</t>
        </is>
      </c>
      <c r="AN413" t="inlineStr">
        <is>
          <t>没有申请退款</t>
        </is>
      </c>
      <c r="AO413" t="inlineStr">
        <is>
          <t>无退款申请</t>
        </is>
      </c>
      <c r="AR413" t="inlineStr">
        <is>
          <t>⚠️ 无商家编码,产品编码待补</t>
        </is>
      </c>
    </row>
    <row r="414">
      <c r="A414" t="inlineStr">
        <is>
          <t>淘宝</t>
        </is>
      </c>
      <c r="B414" t="inlineStr">
        <is>
          <t>3299076301844007070</t>
        </is>
      </c>
      <c r="D414" s="182" t="n">
        <v>46141</v>
      </c>
      <c r="G414" t="inlineStr"/>
      <c r="I414" t="inlineStr"/>
      <c r="J414" t="inlineStr">
        <is>
          <t>畔色北美黑胡桃木餐边柜靠墙一体实木岩板高酒柜收纳储物橱柜</t>
        </is>
      </c>
      <c r="K414" t="inlineStr">
        <is>
          <t>曜黑餐边柜-整柜-1.5米</t>
        </is>
      </c>
      <c r="M414" t="n">
        <v>1</v>
      </c>
      <c r="O414" t="inlineStr"/>
      <c r="P414" t="inlineStr"/>
      <c r="R414">
        <f>IFERROR(SUMPRODUCT(('2-定价总表'!$A$3:$A$493="PPS"&amp;MID(I414,2,99))*('2-定价总表'!$C$3:$C$493=K414)*('2-定价总表'!$T$3:$T$493))*IF(M414="",1,M414),"")</f>
        <v/>
      </c>
      <c r="AB414">
        <f>SUM(S414:AA414)</f>
        <v/>
      </c>
      <c r="AC414" t="inlineStr"/>
      <c r="AD414">
        <f>AC414*0.006</f>
        <v/>
      </c>
      <c r="AE414">
        <f>AC414*0.02</f>
        <v/>
      </c>
      <c r="AF414">
        <f>AC414-AD414-AE414</f>
        <v/>
      </c>
      <c r="AI414">
        <f>SUM(AG414:AH414)</f>
        <v/>
      </c>
      <c r="AJ414">
        <f>AF414-AB414+AI414</f>
        <v/>
      </c>
      <c r="AK414">
        <f>IF(C414="是","杭州","江西工厂")</f>
        <v/>
      </c>
      <c r="AL414" t="inlineStr">
        <is>
          <t>交易关闭</t>
        </is>
      </c>
      <c r="AM414" t="inlineStr">
        <is>
          <t>待匹配</t>
        </is>
      </c>
      <c r="AN414" t="inlineStr">
        <is>
          <t>没有申请退款</t>
        </is>
      </c>
      <c r="AO414" t="inlineStr">
        <is>
          <t>无退款申请</t>
        </is>
      </c>
      <c r="AR414" t="inlineStr">
        <is>
          <t>⚠️ 无商家编码,产品编码待补</t>
        </is>
      </c>
    </row>
    <row r="415">
      <c r="A415" t="inlineStr">
        <is>
          <t>淘宝</t>
        </is>
      </c>
      <c r="B415" t="inlineStr">
        <is>
          <t>3298596494363008085</t>
        </is>
      </c>
      <c r="D415" s="182" t="n">
        <v>46141</v>
      </c>
      <c r="G415" t="inlineStr"/>
      <c r="I415" t="inlineStr">
        <is>
          <t>P23210020201</t>
        </is>
      </c>
      <c r="J415" t="inlineStr">
        <is>
          <t>畔色 岩板实木餐桌日式简约长方形榉木书桌家用饭桌原木小户型桌</t>
        </is>
      </c>
      <c r="K415" t="inlineStr">
        <is>
          <t>砂白色1.6米岩板餐桌</t>
        </is>
      </c>
      <c r="M415" t="n">
        <v>1</v>
      </c>
      <c r="O415" t="inlineStr"/>
      <c r="P415" t="inlineStr"/>
      <c r="R415">
        <f>IFERROR(SUMPRODUCT(('2-定价总表'!$A$3:$A$493="PPS"&amp;MID(I415,2,99))*('2-定价总表'!$C$3:$C$493=K415)*('2-定价总表'!$T$3:$T$493))*IF(M415="",1,M415),"")</f>
        <v/>
      </c>
      <c r="AB415">
        <f>SUM(S415:AA415)</f>
        <v/>
      </c>
      <c r="AC415" t="inlineStr"/>
      <c r="AD415">
        <f>AC415*0.006</f>
        <v/>
      </c>
      <c r="AE415">
        <f>AC415*0.02</f>
        <v/>
      </c>
      <c r="AF415">
        <f>AC415-AD415-AE415</f>
        <v/>
      </c>
      <c r="AI415">
        <f>SUM(AG415:AH415)</f>
        <v/>
      </c>
      <c r="AJ415">
        <f>AF415-AB415+AI415</f>
        <v/>
      </c>
      <c r="AK415">
        <f>IF(C415="是","杭州","江西工厂")</f>
        <v/>
      </c>
      <c r="AL415" t="inlineStr">
        <is>
          <t>交易关闭</t>
        </is>
      </c>
      <c r="AM415" t="inlineStr">
        <is>
          <t>待匹配</t>
        </is>
      </c>
      <c r="AN415" t="inlineStr">
        <is>
          <t>没有申请退款</t>
        </is>
      </c>
      <c r="AO415" t="inlineStr">
        <is>
          <t>无退款申请</t>
        </is>
      </c>
      <c r="AR415" t="inlineStr">
        <is>
          <t>✓</t>
        </is>
      </c>
    </row>
    <row r="416">
      <c r="A416" t="inlineStr">
        <is>
          <t>淘宝</t>
        </is>
      </c>
      <c r="B416" t="inlineStr">
        <is>
          <t>5112986112721004116</t>
        </is>
      </c>
      <c r="D416" s="182" t="n">
        <v>46141</v>
      </c>
      <c r="G416" t="inlineStr"/>
      <c r="I416" t="inlineStr"/>
      <c r="J416" t="inlineStr">
        <is>
          <t>畔色北美黑胡桃木实木床头柜北欧简约床边柜卧室收纳置物柜储物柜</t>
        </is>
      </c>
      <c r="K416" t="inlineStr">
        <is>
          <t>尺寸微定制</t>
        </is>
      </c>
      <c r="M416" t="n">
        <v>1</v>
      </c>
      <c r="O416" t="inlineStr"/>
      <c r="P416" t="inlineStr"/>
      <c r="R416">
        <f>IFERROR(SUMPRODUCT(('2-定价总表'!$A$3:$A$493="PPS"&amp;MID(I416,2,99))*('2-定价总表'!$C$3:$C$493=K416)*('2-定价总表'!$T$3:$T$493))*IF(M416="",1,M416),"")</f>
        <v/>
      </c>
      <c r="AB416">
        <f>SUM(S416:AA416)</f>
        <v/>
      </c>
      <c r="AC416" t="inlineStr"/>
      <c r="AD416">
        <f>AC416*0.006</f>
        <v/>
      </c>
      <c r="AE416">
        <f>AC416*0.02</f>
        <v/>
      </c>
      <c r="AF416">
        <f>AC416-AD416-AE416</f>
        <v/>
      </c>
      <c r="AI416">
        <f>SUM(AG416:AH416)</f>
        <v/>
      </c>
      <c r="AJ416">
        <f>AF416-AB416+AI416</f>
        <v/>
      </c>
      <c r="AK416">
        <f>IF(C416="是","杭州","江西工厂")</f>
        <v/>
      </c>
      <c r="AL416" t="inlineStr">
        <is>
          <t>交易关闭</t>
        </is>
      </c>
      <c r="AM416" t="inlineStr">
        <is>
          <t>待匹配</t>
        </is>
      </c>
      <c r="AN416" t="inlineStr">
        <is>
          <t>没有申请退款</t>
        </is>
      </c>
      <c r="AO416" t="inlineStr">
        <is>
          <t>无退款申请</t>
        </is>
      </c>
      <c r="AR416" t="inlineStr">
        <is>
          <t>⚠️ 无商家编码,产品编码待补</t>
        </is>
      </c>
    </row>
    <row r="417">
      <c r="A417" t="inlineStr">
        <is>
          <t>淘宝</t>
        </is>
      </c>
      <c r="B417" t="inlineStr">
        <is>
          <t>5112981036453029116</t>
        </is>
      </c>
      <c r="D417" s="182" t="n">
        <v>46141</v>
      </c>
      <c r="G417" t="inlineStr">
        <is>
          <t>山东省 日照市 东港区 日照街道**************</t>
        </is>
      </c>
      <c r="I417" t="inlineStr"/>
      <c r="J417" t="inlineStr">
        <is>
          <t>畔色木作木块小样樱桃木黑胡桃木白蜡木榉木红白橡木样品样块</t>
        </is>
      </c>
      <c r="K417" t="inlineStr">
        <is>
          <t>榉木样块</t>
        </is>
      </c>
      <c r="M417" t="n">
        <v>1</v>
      </c>
      <c r="O417" t="inlineStr">
        <is>
          <t>圆通速递</t>
        </is>
      </c>
      <c r="P417" t="inlineStr">
        <is>
          <t>YT2586892110300</t>
        </is>
      </c>
      <c r="R417">
        <f>IFERROR(SUMPRODUCT(('2-定价总表'!$A$3:$A$493="PPS"&amp;MID(I417,2,99))*('2-定价总表'!$C$3:$C$493=K417)*('2-定价总表'!$T$3:$T$493))*IF(M417="",1,M417),"")</f>
        <v/>
      </c>
      <c r="AB417">
        <f>SUM(S417:AA417)</f>
        <v/>
      </c>
      <c r="AC417" t="inlineStr">
        <is>
          <t>22.00</t>
        </is>
      </c>
      <c r="AD417">
        <f>AC417*0.006</f>
        <v/>
      </c>
      <c r="AE417">
        <f>AC417*0.02</f>
        <v/>
      </c>
      <c r="AF417">
        <f>AC417-AD417-AE417</f>
        <v/>
      </c>
      <c r="AI417">
        <f>SUM(AG417:AH417)</f>
        <v/>
      </c>
      <c r="AJ417">
        <f>AF417-AB417+AI417</f>
        <v/>
      </c>
      <c r="AK417">
        <f>IF(C417="是","杭州","江西工厂")</f>
        <v/>
      </c>
      <c r="AL417" t="inlineStr">
        <is>
          <t>交易成功</t>
        </is>
      </c>
      <c r="AM417" t="inlineStr">
        <is>
          <t>待匹配</t>
        </is>
      </c>
      <c r="AN417" t="inlineStr">
        <is>
          <t>没有申请退款</t>
        </is>
      </c>
      <c r="AO417" t="inlineStr">
        <is>
          <t>无退款申请</t>
        </is>
      </c>
      <c r="AR417" t="inlineStr">
        <is>
          <t>⚠️ 无商家编码,产品编码待补</t>
        </is>
      </c>
    </row>
    <row r="418">
      <c r="A418" t="inlineStr">
        <is>
          <t>淘宝</t>
        </is>
      </c>
      <c r="B418" t="inlineStr">
        <is>
          <t>5112779834852019934</t>
        </is>
      </c>
      <c r="D418" s="182" t="n">
        <v>46141</v>
      </c>
      <c r="G418" t="inlineStr">
        <is>
          <t>山东省 日照市 东港区 日照街道**************</t>
        </is>
      </c>
      <c r="I418" t="inlineStr"/>
      <c r="J418" t="inlineStr">
        <is>
          <t>畔色木作木块小样樱桃木黑胡桃木白蜡木榉木红白橡木样品样块</t>
        </is>
      </c>
      <c r="K418" t="inlineStr">
        <is>
          <t>樱桃木样块</t>
        </is>
      </c>
      <c r="M418" t="n">
        <v>1</v>
      </c>
      <c r="O418" t="inlineStr">
        <is>
          <t>圆通速递</t>
        </is>
      </c>
      <c r="P418" t="inlineStr">
        <is>
          <t>YT2586892110300</t>
        </is>
      </c>
      <c r="R418">
        <f>IFERROR(SUMPRODUCT(('2-定价总表'!$A$3:$A$493="PPS"&amp;MID(I418,2,99))*('2-定价总表'!$C$3:$C$493=K418)*('2-定价总表'!$T$3:$T$493))*IF(M418="",1,M418),"")</f>
        <v/>
      </c>
      <c r="AB418">
        <f>SUM(S418:AA418)</f>
        <v/>
      </c>
      <c r="AC418" t="inlineStr">
        <is>
          <t>17.00</t>
        </is>
      </c>
      <c r="AD418">
        <f>AC418*0.006</f>
        <v/>
      </c>
      <c r="AE418">
        <f>AC418*0.02</f>
        <v/>
      </c>
      <c r="AF418">
        <f>AC418-AD418-AE418</f>
        <v/>
      </c>
      <c r="AI418">
        <f>SUM(AG418:AH418)</f>
        <v/>
      </c>
      <c r="AJ418">
        <f>AF418-AB418+AI418</f>
        <v/>
      </c>
      <c r="AK418">
        <f>IF(C418="是","杭州","江西工厂")</f>
        <v/>
      </c>
      <c r="AL418" t="inlineStr">
        <is>
          <t>交易成功</t>
        </is>
      </c>
      <c r="AM418" t="inlineStr">
        <is>
          <t>待匹配</t>
        </is>
      </c>
      <c r="AN418" t="inlineStr">
        <is>
          <t>没有申请退款</t>
        </is>
      </c>
      <c r="AO418" t="inlineStr">
        <is>
          <t>无退款申请</t>
        </is>
      </c>
      <c r="AR418" t="inlineStr">
        <is>
          <t>⚠️ 无商家编码,产品编码待补</t>
        </is>
      </c>
    </row>
    <row r="419">
      <c r="A419" t="inlineStr">
        <is>
          <t>淘宝</t>
        </is>
      </c>
      <c r="B419" t="inlineStr">
        <is>
          <t>3299117196001067590</t>
        </is>
      </c>
      <c r="D419" s="182" t="n">
        <v>46140</v>
      </c>
      <c r="G419" t="inlineStr">
        <is>
          <t>江苏省 泰州市 靖江市 靖城街道**************</t>
        </is>
      </c>
      <c r="I419" t="inlineStr"/>
      <c r="J419" t="inlineStr">
        <is>
          <t>畔色日式悬浮床榉木布艺床主卧地台奶油风实木双人床实木原木床</t>
        </is>
      </c>
      <c r="K419" t="inlineStr">
        <is>
          <t>尺寸微定制</t>
        </is>
      </c>
      <c r="M419" t="n">
        <v>1</v>
      </c>
      <c r="O419" t="inlineStr">
        <is>
          <t>圆通速递</t>
        </is>
      </c>
      <c r="P419" t="inlineStr">
        <is>
          <t>YT2587067390259</t>
        </is>
      </c>
      <c r="R419">
        <f>IFERROR(SUMPRODUCT(('2-定价总表'!$A$3:$A$493="PPS"&amp;MID(I419,2,99))*('2-定价总表'!$C$3:$C$493=K419)*('2-定价总表'!$T$3:$T$493))*IF(M419="",1,M419),"")</f>
        <v/>
      </c>
      <c r="AB419">
        <f>SUM(S419:AA419)</f>
        <v/>
      </c>
      <c r="AC419" t="inlineStr">
        <is>
          <t>150.00</t>
        </is>
      </c>
      <c r="AD419">
        <f>AC419*0.006</f>
        <v/>
      </c>
      <c r="AE419">
        <f>AC419*0.02</f>
        <v/>
      </c>
      <c r="AF419">
        <f>AC419-AD419-AE419</f>
        <v/>
      </c>
      <c r="AI419">
        <f>SUM(AG419:AH419)</f>
        <v/>
      </c>
      <c r="AJ419">
        <f>AF419-AB419+AI419</f>
        <v/>
      </c>
      <c r="AK419">
        <f>IF(C419="是","杭州","江西工厂")</f>
        <v/>
      </c>
      <c r="AL419" t="inlineStr">
        <is>
          <t>交易成功</t>
        </is>
      </c>
      <c r="AM419" t="inlineStr">
        <is>
          <t>待匹配</t>
        </is>
      </c>
      <c r="AN419" t="inlineStr">
        <is>
          <t>没有申请退款</t>
        </is>
      </c>
      <c r="AO419" t="inlineStr">
        <is>
          <t>无退款申请</t>
        </is>
      </c>
      <c r="AR419" t="inlineStr">
        <is>
          <t>⚠️ 无商家编码,产品编码待补</t>
        </is>
      </c>
    </row>
    <row r="420">
      <c r="A420" t="inlineStr">
        <is>
          <t>淘宝</t>
        </is>
      </c>
      <c r="B420" t="inlineStr">
        <is>
          <t>5112556779800029428</t>
        </is>
      </c>
      <c r="D420" s="182" t="n">
        <v>46140</v>
      </c>
      <c r="G420" t="inlineStr"/>
      <c r="I420" t="inlineStr">
        <is>
          <t>P23250050202</t>
        </is>
      </c>
      <c r="J420" t="inlineStr">
        <is>
          <t>畔色实木岩板餐边柜樱桃木收纳储物柜北欧酒柜置物柜餐桌一体靠墙</t>
        </is>
      </c>
      <c r="K420" t="inlineStr">
        <is>
          <t>洞石餐边柜整柜1.8米（视界组合）</t>
        </is>
      </c>
      <c r="M420" t="n">
        <v>1</v>
      </c>
      <c r="O420" t="inlineStr"/>
      <c r="P420" t="inlineStr"/>
      <c r="R420">
        <f>IFERROR(SUMPRODUCT(('2-定价总表'!$A$3:$A$493="PPS"&amp;MID(I420,2,99))*('2-定价总表'!$C$3:$C$493=K420)*('2-定价总表'!$T$3:$T$493))*IF(M420="",1,M420),"")</f>
        <v/>
      </c>
      <c r="AB420">
        <f>SUM(S420:AA420)</f>
        <v/>
      </c>
      <c r="AC420" t="inlineStr"/>
      <c r="AD420">
        <f>AC420*0.006</f>
        <v/>
      </c>
      <c r="AE420">
        <f>AC420*0.02</f>
        <v/>
      </c>
      <c r="AF420">
        <f>AC420-AD420-AE420</f>
        <v/>
      </c>
      <c r="AI420">
        <f>SUM(AG420:AH420)</f>
        <v/>
      </c>
      <c r="AJ420">
        <f>AF420-AB420+AI420</f>
        <v/>
      </c>
      <c r="AK420">
        <f>IF(C420="是","杭州","江西工厂")</f>
        <v/>
      </c>
      <c r="AL420" t="inlineStr">
        <is>
          <t>交易关闭</t>
        </is>
      </c>
      <c r="AM420" t="inlineStr">
        <is>
          <t>待匹配</t>
        </is>
      </c>
      <c r="AN420" t="inlineStr">
        <is>
          <t>没有申请退款</t>
        </is>
      </c>
      <c r="AO420" t="inlineStr">
        <is>
          <t>无退款申请</t>
        </is>
      </c>
      <c r="AR420" t="inlineStr">
        <is>
          <t>✓</t>
        </is>
      </c>
    </row>
    <row r="421">
      <c r="A421" t="inlineStr">
        <is>
          <t>淘宝</t>
        </is>
      </c>
      <c r="B421" t="inlineStr">
        <is>
          <t>3298481799325047773</t>
        </is>
      </c>
      <c r="D421" s="182" t="n">
        <v>46140</v>
      </c>
      <c r="G421" t="inlineStr">
        <is>
          <t>江苏省 连云港市 海州区 新浦街道************</t>
        </is>
      </c>
      <c r="I421" t="inlineStr"/>
      <c r="J421" t="inlineStr">
        <is>
          <t>畔色北美黑胡桃木实木床头柜北欧简约床边柜卧室收纳置物柜储物柜</t>
        </is>
      </c>
      <c r="K421" t="inlineStr">
        <is>
          <t>尺寸微定制</t>
        </is>
      </c>
      <c r="M421" t="n">
        <v>1</v>
      </c>
      <c r="O421" t="inlineStr">
        <is>
          <t>圆通速递</t>
        </is>
      </c>
      <c r="P421" t="inlineStr">
        <is>
          <t>YT2541153165732</t>
        </is>
      </c>
      <c r="R421">
        <f>IFERROR(SUMPRODUCT(('2-定价总表'!$A$3:$A$493="PPS"&amp;MID(I421,2,99))*('2-定价总表'!$C$3:$C$493=K421)*('2-定价总表'!$T$3:$T$493))*IF(M421="",1,M421),"")</f>
        <v/>
      </c>
      <c r="AB421">
        <f>SUM(S421:AA421)</f>
        <v/>
      </c>
      <c r="AC421" t="inlineStr">
        <is>
          <t>124.75</t>
        </is>
      </c>
      <c r="AD421">
        <f>AC421*0.006</f>
        <v/>
      </c>
      <c r="AE421">
        <f>AC421*0.02</f>
        <v/>
      </c>
      <c r="AF421">
        <f>AC421-AD421-AE421</f>
        <v/>
      </c>
      <c r="AI421">
        <f>SUM(AG421:AH421)</f>
        <v/>
      </c>
      <c r="AJ421">
        <f>AF421-AB421+AI421</f>
        <v/>
      </c>
      <c r="AK421">
        <f>IF(C421="是","杭州","江西工厂")</f>
        <v/>
      </c>
      <c r="AL421" t="inlineStr">
        <is>
          <t>交易成功</t>
        </is>
      </c>
      <c r="AM421" t="inlineStr">
        <is>
          <t>待匹配</t>
        </is>
      </c>
      <c r="AN421" t="inlineStr">
        <is>
          <t>没有申请退款</t>
        </is>
      </c>
      <c r="AO421" t="inlineStr">
        <is>
          <t>无退款申请</t>
        </is>
      </c>
      <c r="AR421" t="inlineStr">
        <is>
          <t>⚠️ 无商家编码,产品编码待补</t>
        </is>
      </c>
    </row>
    <row r="422">
      <c r="A422" t="inlineStr">
        <is>
          <t>淘宝</t>
        </is>
      </c>
      <c r="B422" t="inlineStr">
        <is>
          <t>5113009405789009305</t>
        </is>
      </c>
      <c r="D422" s="182" t="n">
        <v>46140</v>
      </c>
      <c r="G422" t="inlineStr"/>
      <c r="I422" t="inlineStr"/>
      <c r="J422" t="inlineStr">
        <is>
          <t>畔色北美黑胡桃木实木床头柜北欧简约床边柜卧室收纳置物柜储物柜</t>
        </is>
      </c>
      <c r="K422" t="inlineStr">
        <is>
          <t>尺寸微定制</t>
        </is>
      </c>
      <c r="M422" t="n">
        <v>1</v>
      </c>
      <c r="O422" t="inlineStr"/>
      <c r="P422" t="inlineStr"/>
      <c r="R422">
        <f>IFERROR(SUMPRODUCT(('2-定价总表'!$A$3:$A$493="PPS"&amp;MID(I422,2,99))*('2-定价总表'!$C$3:$C$493=K422)*('2-定价总表'!$T$3:$T$493))*IF(M422="",1,M422),"")</f>
        <v/>
      </c>
      <c r="AB422">
        <f>SUM(S422:AA422)</f>
        <v/>
      </c>
      <c r="AC422" t="inlineStr"/>
      <c r="AD422">
        <f>AC422*0.006</f>
        <v/>
      </c>
      <c r="AE422">
        <f>AC422*0.02</f>
        <v/>
      </c>
      <c r="AF422">
        <f>AC422-AD422-AE422</f>
        <v/>
      </c>
      <c r="AI422">
        <f>SUM(AG422:AH422)</f>
        <v/>
      </c>
      <c r="AJ422">
        <f>AF422-AB422+AI422</f>
        <v/>
      </c>
      <c r="AK422">
        <f>IF(C422="是","杭州","江西工厂")</f>
        <v/>
      </c>
      <c r="AL422" t="inlineStr">
        <is>
          <t>交易关闭</t>
        </is>
      </c>
      <c r="AM422" t="inlineStr">
        <is>
          <t>待匹配</t>
        </is>
      </c>
      <c r="AN422" t="inlineStr">
        <is>
          <t>没有申请退款</t>
        </is>
      </c>
      <c r="AO422" t="inlineStr">
        <is>
          <t>无退款申请</t>
        </is>
      </c>
      <c r="AR422" t="inlineStr">
        <is>
          <t>⚠️ 无商家编码,产品编码待补</t>
        </is>
      </c>
    </row>
    <row r="423">
      <c r="A423" t="inlineStr">
        <is>
          <t>淘宝</t>
        </is>
      </c>
      <c r="B423" t="inlineStr">
        <is>
          <t>5112529671001056445</t>
        </is>
      </c>
      <c r="D423" s="182" t="n">
        <v>46140</v>
      </c>
      <c r="G423" t="inlineStr">
        <is>
          <t>福建省 泉州市 鲤城区 浮桥街道**********************************************</t>
        </is>
      </c>
      <c r="I423" t="inlineStr"/>
      <c r="J423" t="inlineStr">
        <is>
          <t>畔色樱桃木靠墙一体实木岩板餐厅收纳咖啡柜小户型小柜窄柜餐边柜</t>
        </is>
      </c>
      <c r="K423" t="inlineStr">
        <is>
          <t>0.8米洞石款窄柜</t>
        </is>
      </c>
      <c r="M423" t="n">
        <v>1</v>
      </c>
      <c r="O423" t="inlineStr"/>
      <c r="P423" t="inlineStr"/>
      <c r="R423">
        <f>IFERROR(SUMPRODUCT(('2-定价总表'!$A$3:$A$493="PPS"&amp;MID(I423,2,99))*('2-定价总表'!$C$3:$C$493=K423)*('2-定价总表'!$T$3:$T$493))*IF(M423="",1,M423),"")</f>
        <v/>
      </c>
      <c r="AB423">
        <f>SUM(S423:AA423)</f>
        <v/>
      </c>
      <c r="AC423" t="inlineStr">
        <is>
          <t>5422.95</t>
        </is>
      </c>
      <c r="AD423">
        <f>AC423*0.006</f>
        <v/>
      </c>
      <c r="AE423">
        <f>AC423*0.02</f>
        <v/>
      </c>
      <c r="AF423">
        <f>AC423-AD423-AE423</f>
        <v/>
      </c>
      <c r="AI423">
        <f>SUM(AG423:AH423)</f>
        <v/>
      </c>
      <c r="AJ423">
        <f>AF423-AB423+AI423</f>
        <v/>
      </c>
      <c r="AK423">
        <f>IF(C423="是","杭州","江西工厂")</f>
        <v/>
      </c>
      <c r="AL423" t="inlineStr">
        <is>
          <t>交易关闭</t>
        </is>
      </c>
      <c r="AM423" t="inlineStr">
        <is>
          <t>待匹配</t>
        </is>
      </c>
      <c r="AN423" t="inlineStr">
        <is>
          <t>退款成功</t>
        </is>
      </c>
      <c r="AO423" t="inlineStr">
        <is>
          <t>5422.95</t>
        </is>
      </c>
      <c r="AR423" t="inlineStr">
        <is>
          <t>⚠️ 无商家编码,产品编码待补</t>
        </is>
      </c>
    </row>
    <row r="424">
      <c r="A424" t="inlineStr">
        <is>
          <t>淘宝</t>
        </is>
      </c>
      <c r="B424" t="inlineStr">
        <is>
          <t>3298496882684008368</t>
        </is>
      </c>
      <c r="D424" s="182" t="n">
        <v>46140</v>
      </c>
      <c r="G424" t="inlineStr">
        <is>
          <t>河北省 唐山市 丰南区 王兰庄镇*********************</t>
        </is>
      </c>
      <c r="I424" t="inlineStr"/>
      <c r="J424" t="inlineStr">
        <is>
          <t>畔色北欧钢化玻璃设计师卧室床头柜实木收纳柜樱桃木家用床边柜</t>
        </is>
      </c>
      <c r="K424" t="inlineStr">
        <is>
          <t>尺寸微定制</t>
        </is>
      </c>
      <c r="M424" t="n">
        <v>1</v>
      </c>
      <c r="O424" t="inlineStr">
        <is>
          <t>圆通速递</t>
        </is>
      </c>
      <c r="P424" t="inlineStr">
        <is>
          <t>YT2587013541519</t>
        </is>
      </c>
      <c r="R424">
        <f>IFERROR(SUMPRODUCT(('2-定价总表'!$A$3:$A$493="PPS"&amp;MID(I424,2,99))*('2-定价总表'!$C$3:$C$493=K424)*('2-定价总表'!$T$3:$T$493))*IF(M424="",1,M424),"")</f>
        <v/>
      </c>
      <c r="AB424">
        <f>SUM(S424:AA424)</f>
        <v/>
      </c>
      <c r="AC424" t="inlineStr">
        <is>
          <t>103.81</t>
        </is>
      </c>
      <c r="AD424">
        <f>AC424*0.006</f>
        <v/>
      </c>
      <c r="AE424">
        <f>AC424*0.02</f>
        <v/>
      </c>
      <c r="AF424">
        <f>AC424-AD424-AE424</f>
        <v/>
      </c>
      <c r="AI424">
        <f>SUM(AG424:AH424)</f>
        <v/>
      </c>
      <c r="AJ424">
        <f>AF424-AB424+AI424</f>
        <v/>
      </c>
      <c r="AK424">
        <f>IF(C424="是","杭州","江西工厂")</f>
        <v/>
      </c>
      <c r="AL424" t="inlineStr">
        <is>
          <t>交易成功</t>
        </is>
      </c>
      <c r="AM424" t="inlineStr">
        <is>
          <t>待匹配</t>
        </is>
      </c>
      <c r="AN424" t="inlineStr">
        <is>
          <t>没有申请退款</t>
        </is>
      </c>
      <c r="AO424" t="inlineStr">
        <is>
          <t>无退款申请</t>
        </is>
      </c>
      <c r="AR424" t="inlineStr">
        <is>
          <t>⚠️ 无商家编码,产品编码待补</t>
        </is>
      </c>
    </row>
    <row r="425">
      <c r="A425" t="inlineStr">
        <is>
          <t>淘宝</t>
        </is>
      </c>
      <c r="B425" t="inlineStr">
        <is>
          <t>5112498747284065627</t>
        </is>
      </c>
      <c r="D425" s="182" t="n">
        <v>46140</v>
      </c>
      <c r="G425" t="inlineStr">
        <is>
          <t>福建省 泉州市 鲤城区 浮桥街道**********************************************</t>
        </is>
      </c>
      <c r="I425" t="inlineStr"/>
      <c r="J425" t="inlineStr">
        <is>
          <t>畔色樱桃木靠墙一体实木岩板餐厅收纳咖啡柜小户型小柜窄柜餐边柜</t>
        </is>
      </c>
      <c r="K425" t="inlineStr">
        <is>
          <t>其他定制</t>
        </is>
      </c>
      <c r="M425" t="n">
        <v>1</v>
      </c>
      <c r="O425" t="inlineStr"/>
      <c r="P425" t="inlineStr"/>
      <c r="R425">
        <f>IFERROR(SUMPRODUCT(('2-定价总表'!$A$3:$A$493="PPS"&amp;MID(I425,2,99))*('2-定价总表'!$C$3:$C$493=K425)*('2-定价总表'!$T$3:$T$493))*IF(M425="",1,M425),"")</f>
        <v/>
      </c>
      <c r="AB425">
        <f>SUM(S425:AA425)</f>
        <v/>
      </c>
      <c r="AC425" t="inlineStr">
        <is>
          <t>6305.00</t>
        </is>
      </c>
      <c r="AD425">
        <f>AC425*0.006</f>
        <v/>
      </c>
      <c r="AE425">
        <f>AC425*0.02</f>
        <v/>
      </c>
      <c r="AF425">
        <f>AC425-AD425-AE425</f>
        <v/>
      </c>
      <c r="AI425">
        <f>SUM(AG425:AH425)</f>
        <v/>
      </c>
      <c r="AJ425">
        <f>AF425-AB425+AI425</f>
        <v/>
      </c>
      <c r="AK425">
        <f>IF(C425="是","杭州","江西工厂")</f>
        <v/>
      </c>
      <c r="AL425" t="inlineStr">
        <is>
          <t>交易关闭</t>
        </is>
      </c>
      <c r="AM425" t="inlineStr">
        <is>
          <t>待匹配</t>
        </is>
      </c>
      <c r="AN425" t="inlineStr">
        <is>
          <t>退款成功</t>
        </is>
      </c>
      <c r="AO425" t="inlineStr">
        <is>
          <t>6305.00</t>
        </is>
      </c>
      <c r="AR425" t="inlineStr">
        <is>
          <t>⚠️ 无商家编码,产品编码待补</t>
        </is>
      </c>
    </row>
    <row r="426">
      <c r="A426" t="inlineStr">
        <is>
          <t>淘宝</t>
        </is>
      </c>
      <c r="B426" t="inlineStr">
        <is>
          <t>5112698870475010436</t>
        </is>
      </c>
      <c r="D426" s="182" t="n">
        <v>46140</v>
      </c>
      <c r="G426" t="inlineStr"/>
      <c r="I426" t="inlineStr"/>
      <c r="J426" t="inlineStr">
        <is>
          <t>畔色樱桃木靠墙一体实木岩板餐厅收纳咖啡柜小户型小柜窄柜餐边柜</t>
        </is>
      </c>
      <c r="K426" t="inlineStr">
        <is>
          <t>其他定制</t>
        </is>
      </c>
      <c r="M426" t="n">
        <v>1</v>
      </c>
      <c r="O426" t="inlineStr"/>
      <c r="P426" t="inlineStr"/>
      <c r="R426">
        <f>IFERROR(SUMPRODUCT(('2-定价总表'!$A$3:$A$493="PPS"&amp;MID(I426,2,99))*('2-定价总表'!$C$3:$C$493=K426)*('2-定价总表'!$T$3:$T$493))*IF(M426="",1,M426),"")</f>
        <v/>
      </c>
      <c r="AB426">
        <f>SUM(S426:AA426)</f>
        <v/>
      </c>
      <c r="AC426" t="inlineStr"/>
      <c r="AD426">
        <f>AC426*0.006</f>
        <v/>
      </c>
      <c r="AE426">
        <f>AC426*0.02</f>
        <v/>
      </c>
      <c r="AF426">
        <f>AC426-AD426-AE426</f>
        <v/>
      </c>
      <c r="AI426">
        <f>SUM(AG426:AH426)</f>
        <v/>
      </c>
      <c r="AJ426">
        <f>AF426-AB426+AI426</f>
        <v/>
      </c>
      <c r="AK426">
        <f>IF(C426="是","杭州","江西工厂")</f>
        <v/>
      </c>
      <c r="AL426" t="inlineStr">
        <is>
          <t>交易关闭</t>
        </is>
      </c>
      <c r="AM426" t="inlineStr">
        <is>
          <t>待匹配</t>
        </is>
      </c>
      <c r="AN426" t="inlineStr">
        <is>
          <t>没有申请退款</t>
        </is>
      </c>
      <c r="AO426" t="inlineStr">
        <is>
          <t>无退款申请</t>
        </is>
      </c>
      <c r="AR426" t="inlineStr">
        <is>
          <t>⚠️ 无商家编码,产品编码待补</t>
        </is>
      </c>
    </row>
    <row r="427">
      <c r="A427" t="inlineStr">
        <is>
          <t>淘宝</t>
        </is>
      </c>
      <c r="B427" t="inlineStr">
        <is>
          <t>5112984421408010436</t>
        </is>
      </c>
      <c r="D427" s="182" t="n">
        <v>46140</v>
      </c>
      <c r="G427" t="inlineStr"/>
      <c r="I427" t="inlineStr"/>
      <c r="J427" t="inlineStr">
        <is>
          <t>畔色樱桃木靠墙一体实木岩板餐厅收纳咖啡柜小户型小柜窄柜餐边柜</t>
        </is>
      </c>
      <c r="K427" t="inlineStr">
        <is>
          <t>其他定制</t>
        </is>
      </c>
      <c r="M427" t="n">
        <v>1</v>
      </c>
      <c r="O427" t="inlineStr"/>
      <c r="P427" t="inlineStr"/>
      <c r="R427">
        <f>IFERROR(SUMPRODUCT(('2-定价总表'!$A$3:$A$493="PPS"&amp;MID(I427,2,99))*('2-定价总表'!$C$3:$C$493=K427)*('2-定价总表'!$T$3:$T$493))*IF(M427="",1,M427),"")</f>
        <v/>
      </c>
      <c r="AB427">
        <f>SUM(S427:AA427)</f>
        <v/>
      </c>
      <c r="AC427" t="inlineStr"/>
      <c r="AD427">
        <f>AC427*0.006</f>
        <v/>
      </c>
      <c r="AE427">
        <f>AC427*0.02</f>
        <v/>
      </c>
      <c r="AF427">
        <f>AC427-AD427-AE427</f>
        <v/>
      </c>
      <c r="AI427">
        <f>SUM(AG427:AH427)</f>
        <v/>
      </c>
      <c r="AJ427">
        <f>AF427-AB427+AI427</f>
        <v/>
      </c>
      <c r="AK427">
        <f>IF(C427="是","杭州","江西工厂")</f>
        <v/>
      </c>
      <c r="AL427" t="inlineStr">
        <is>
          <t>交易关闭</t>
        </is>
      </c>
      <c r="AM427" t="inlineStr">
        <is>
          <t>待匹配</t>
        </is>
      </c>
      <c r="AN427" t="inlineStr">
        <is>
          <t>没有申请退款</t>
        </is>
      </c>
      <c r="AO427" t="inlineStr">
        <is>
          <t>无退款申请</t>
        </is>
      </c>
      <c r="AR427" t="inlineStr">
        <is>
          <t>⚠️ 无商家编码,产品编码待补</t>
        </is>
      </c>
    </row>
    <row r="428">
      <c r="A428" t="inlineStr">
        <is>
          <t>淘宝</t>
        </is>
      </c>
      <c r="B428" t="inlineStr">
        <is>
          <t>5112955225333004648</t>
        </is>
      </c>
      <c r="D428" s="182" t="n">
        <v>46140</v>
      </c>
      <c r="G428" t="inlineStr">
        <is>
          <t>上海 上海市 宝山区 淞南镇淞*******************</t>
        </is>
      </c>
      <c r="I428" t="inlineStr"/>
      <c r="J428" t="inlineStr">
        <is>
          <t>畔色北欧卧室床头柜实木原木小型收纳柜樱桃木家用超窄极窄床边柜</t>
        </is>
      </c>
      <c r="K428" t="inlineStr">
        <is>
          <t>尺寸微定制</t>
        </is>
      </c>
      <c r="M428" t="n">
        <v>1</v>
      </c>
      <c r="O428" t="inlineStr">
        <is>
          <t>圆通速递</t>
        </is>
      </c>
      <c r="P428" t="inlineStr">
        <is>
          <t>YT2546149016241</t>
        </is>
      </c>
      <c r="R428">
        <f>IFERROR(SUMPRODUCT(('2-定价总表'!$A$3:$A$493="PPS"&amp;MID(I428,2,99))*('2-定价总表'!$C$3:$C$493=K428)*('2-定价总表'!$T$3:$T$493))*IF(M428="",1,M428),"")</f>
        <v/>
      </c>
      <c r="AB428">
        <f>SUM(S428:AA428)</f>
        <v/>
      </c>
      <c r="AC428" t="inlineStr">
        <is>
          <t>99.80</t>
        </is>
      </c>
      <c r="AD428">
        <f>AC428*0.006</f>
        <v/>
      </c>
      <c r="AE428">
        <f>AC428*0.02</f>
        <v/>
      </c>
      <c r="AF428">
        <f>AC428-AD428-AE428</f>
        <v/>
      </c>
      <c r="AI428">
        <f>SUM(AG428:AH428)</f>
        <v/>
      </c>
      <c r="AJ428">
        <f>AF428-AB428+AI428</f>
        <v/>
      </c>
      <c r="AK428">
        <f>IF(C428="是","杭州","江西工厂")</f>
        <v/>
      </c>
      <c r="AL428" t="inlineStr">
        <is>
          <t>交易成功</t>
        </is>
      </c>
      <c r="AM428" t="inlineStr">
        <is>
          <t>待匹配</t>
        </is>
      </c>
      <c r="AN428" t="inlineStr">
        <is>
          <t>没有申请退款</t>
        </is>
      </c>
      <c r="AO428" t="inlineStr">
        <is>
          <t>无退款申请</t>
        </is>
      </c>
      <c r="AR428" t="inlineStr">
        <is>
          <t>⚠️ 无商家编码,产品编码待补</t>
        </is>
      </c>
    </row>
    <row r="429">
      <c r="A429" t="inlineStr">
        <is>
          <t>淘宝</t>
        </is>
      </c>
      <c r="B429" t="inlineStr">
        <is>
          <t>3298909765526005983</t>
        </is>
      </c>
      <c r="D429" s="182" t="n">
        <v>46140</v>
      </c>
      <c r="G429" t="inlineStr"/>
      <c r="I429" t="inlineStr"/>
      <c r="J429" t="inlineStr">
        <is>
          <t>畔色樱桃木靠墙一体实木岩板餐厅收纳咖啡柜小户型小柜窄柜餐边柜</t>
        </is>
      </c>
      <c r="K429" t="inlineStr">
        <is>
          <t>其他定制</t>
        </is>
      </c>
      <c r="M429" t="n">
        <v>1</v>
      </c>
      <c r="O429" t="inlineStr"/>
      <c r="P429" t="inlineStr"/>
      <c r="R429">
        <f>IFERROR(SUMPRODUCT(('2-定价总表'!$A$3:$A$493="PPS"&amp;MID(I429,2,99))*('2-定价总表'!$C$3:$C$493=K429)*('2-定价总表'!$T$3:$T$493))*IF(M429="",1,M429),"")</f>
        <v/>
      </c>
      <c r="AB429">
        <f>SUM(S429:AA429)</f>
        <v/>
      </c>
      <c r="AC429" t="inlineStr"/>
      <c r="AD429">
        <f>AC429*0.006</f>
        <v/>
      </c>
      <c r="AE429">
        <f>AC429*0.02</f>
        <v/>
      </c>
      <c r="AF429">
        <f>AC429-AD429-AE429</f>
        <v/>
      </c>
      <c r="AI429">
        <f>SUM(AG429:AH429)</f>
        <v/>
      </c>
      <c r="AJ429">
        <f>AF429-AB429+AI429</f>
        <v/>
      </c>
      <c r="AK429">
        <f>IF(C429="是","杭州","江西工厂")</f>
        <v/>
      </c>
      <c r="AL429" t="inlineStr">
        <is>
          <t>交易关闭</t>
        </is>
      </c>
      <c r="AM429" t="inlineStr">
        <is>
          <t>待匹配</t>
        </is>
      </c>
      <c r="AN429" t="inlineStr">
        <is>
          <t>没有申请退款</t>
        </is>
      </c>
      <c r="AO429" t="inlineStr">
        <is>
          <t>无退款申请</t>
        </is>
      </c>
      <c r="AR429" t="inlineStr">
        <is>
          <t>⚠️ 无商家编码,产品编码待补</t>
        </is>
      </c>
    </row>
    <row r="430">
      <c r="A430" t="inlineStr">
        <is>
          <t>淘宝</t>
        </is>
      </c>
      <c r="B430" t="inlineStr">
        <is>
          <t>5112861625016010242</t>
        </is>
      </c>
      <c r="D430" s="182" t="n">
        <v>46140</v>
      </c>
      <c r="G430" t="inlineStr">
        <is>
          <t>广东省 深圳市 龙岗区 布吉街道***********************</t>
        </is>
      </c>
      <c r="I430" t="inlineStr"/>
      <c r="J430" t="inlineStr">
        <is>
          <t>畔色全实木原木德国榉木极简床头柜家用卧室床边柜北欧白色收纳柜</t>
        </is>
      </c>
      <c r="K430" t="inlineStr">
        <is>
          <t>尺寸微定制</t>
        </is>
      </c>
      <c r="M430" t="n">
        <v>1</v>
      </c>
      <c r="O430" t="inlineStr">
        <is>
          <t>圆通速递</t>
        </is>
      </c>
      <c r="P430" t="inlineStr">
        <is>
          <t>YT2587013540253</t>
        </is>
      </c>
      <c r="R430">
        <f>IFERROR(SUMPRODUCT(('2-定价总表'!$A$3:$A$493="PPS"&amp;MID(I430,2,99))*('2-定价总表'!$C$3:$C$493=K430)*('2-定价总表'!$T$3:$T$493))*IF(M430="",1,M430),"")</f>
        <v/>
      </c>
      <c r="AB430">
        <f>SUM(S430:AA430)</f>
        <v/>
      </c>
      <c r="AC430" t="inlineStr">
        <is>
          <t>125.00</t>
        </is>
      </c>
      <c r="AD430">
        <f>AC430*0.006</f>
        <v/>
      </c>
      <c r="AE430">
        <f>AC430*0.02</f>
        <v/>
      </c>
      <c r="AF430">
        <f>AC430-AD430-AE430</f>
        <v/>
      </c>
      <c r="AI430">
        <f>SUM(AG430:AH430)</f>
        <v/>
      </c>
      <c r="AJ430">
        <f>AF430-AB430+AI430</f>
        <v/>
      </c>
      <c r="AK430">
        <f>IF(C430="是","杭州","江西工厂")</f>
        <v/>
      </c>
      <c r="AL430" t="inlineStr">
        <is>
          <t>交易成功</t>
        </is>
      </c>
      <c r="AM430" t="inlineStr">
        <is>
          <t>待匹配</t>
        </is>
      </c>
      <c r="AN430" t="inlineStr">
        <is>
          <t>没有申请退款</t>
        </is>
      </c>
      <c r="AO430" t="inlineStr">
        <is>
          <t>无退款申请</t>
        </is>
      </c>
      <c r="AR430" t="inlineStr">
        <is>
          <t>⚠️ 无商家编码,产品编码待补</t>
        </is>
      </c>
    </row>
    <row r="431">
      <c r="A431" t="inlineStr">
        <is>
          <t>淘宝</t>
        </is>
      </c>
      <c r="B431" t="inlineStr">
        <is>
          <t>5112569342173038640</t>
        </is>
      </c>
      <c r="D431" s="182" t="n">
        <v>46140</v>
      </c>
      <c r="G431" t="inlineStr">
        <is>
          <t>北京 北京市 昌平区 天通苑南********************</t>
        </is>
      </c>
      <c r="I431" t="inlineStr"/>
      <c r="J431" t="inlineStr">
        <is>
          <t>畔色全实木原木德国榉木极简床头柜家用卧室床边柜北欧白色收纳柜</t>
        </is>
      </c>
      <c r="K431" t="inlineStr">
        <is>
          <t>尺寸微定制</t>
        </is>
      </c>
      <c r="M431" t="n">
        <v>1</v>
      </c>
      <c r="O431" t="inlineStr">
        <is>
          <t>圆通速递</t>
        </is>
      </c>
      <c r="P431" t="inlineStr">
        <is>
          <t>YT2541098982827</t>
        </is>
      </c>
      <c r="R431">
        <f>IFERROR(SUMPRODUCT(('2-定价总表'!$A$3:$A$493="PPS"&amp;MID(I431,2,99))*('2-定价总表'!$C$3:$C$493=K431)*('2-定价总表'!$T$3:$T$493))*IF(M431="",1,M431),"")</f>
        <v/>
      </c>
      <c r="AB431">
        <f>SUM(S431:AA431)</f>
        <v/>
      </c>
      <c r="AC431" t="inlineStr">
        <is>
          <t>130.00</t>
        </is>
      </c>
      <c r="AD431">
        <f>AC431*0.006</f>
        <v/>
      </c>
      <c r="AE431">
        <f>AC431*0.02</f>
        <v/>
      </c>
      <c r="AF431">
        <f>AC431-AD431-AE431</f>
        <v/>
      </c>
      <c r="AI431">
        <f>SUM(AG431:AH431)</f>
        <v/>
      </c>
      <c r="AJ431">
        <f>AF431-AB431+AI431</f>
        <v/>
      </c>
      <c r="AK431">
        <f>IF(C431="是","杭州","江西工厂")</f>
        <v/>
      </c>
      <c r="AL431" t="inlineStr">
        <is>
          <t>交易成功</t>
        </is>
      </c>
      <c r="AM431" t="inlineStr">
        <is>
          <t>待匹配</t>
        </is>
      </c>
      <c r="AN431" t="inlineStr">
        <is>
          <t>没有申请退款</t>
        </is>
      </c>
      <c r="AO431" t="inlineStr">
        <is>
          <t>无退款申请</t>
        </is>
      </c>
      <c r="AR431" t="inlineStr">
        <is>
          <t>⚠️ 无商家编码,产品编码待补</t>
        </is>
      </c>
    </row>
    <row r="432">
      <c r="A432" t="inlineStr">
        <is>
          <t>淘宝</t>
        </is>
      </c>
      <c r="B432" t="inlineStr">
        <is>
          <t>5112652752011065810</t>
        </is>
      </c>
      <c r="D432" s="182" t="n">
        <v>46139</v>
      </c>
      <c r="G432" t="inlineStr">
        <is>
          <t>湖北省 武汉市 洪山区 花山街道********************************</t>
        </is>
      </c>
      <c r="I432" t="inlineStr"/>
      <c r="J432" t="inlineStr">
        <is>
          <t>畔色北欧日式现代侘寂轻奢实木软包床黑胡桃木1.8米主卧双人床</t>
        </is>
      </c>
      <c r="K432" t="inlineStr">
        <is>
          <t>尺寸微定制</t>
        </is>
      </c>
      <c r="M432" t="n">
        <v>1</v>
      </c>
      <c r="O432" t="inlineStr">
        <is>
          <t>圆通速递</t>
        </is>
      </c>
      <c r="P432" t="inlineStr">
        <is>
          <t>YT2546480460770</t>
        </is>
      </c>
      <c r="R432">
        <f>IFERROR(SUMPRODUCT(('2-定价总表'!$A$3:$A$493="PPS"&amp;MID(I432,2,99))*('2-定价总表'!$C$3:$C$493=K432)*('2-定价总表'!$T$3:$T$493))*IF(M432="",1,M432),"")</f>
        <v/>
      </c>
      <c r="AB432">
        <f>SUM(S432:AA432)</f>
        <v/>
      </c>
      <c r="AC432" t="inlineStr">
        <is>
          <t>135.00</t>
        </is>
      </c>
      <c r="AD432">
        <f>AC432*0.006</f>
        <v/>
      </c>
      <c r="AE432">
        <f>AC432*0.02</f>
        <v/>
      </c>
      <c r="AF432">
        <f>AC432-AD432-AE432</f>
        <v/>
      </c>
      <c r="AI432">
        <f>SUM(AG432:AH432)</f>
        <v/>
      </c>
      <c r="AJ432">
        <f>AF432-AB432+AI432</f>
        <v/>
      </c>
      <c r="AK432">
        <f>IF(C432="是","杭州","江西工厂")</f>
        <v/>
      </c>
      <c r="AL432" t="inlineStr">
        <is>
          <t>交易成功</t>
        </is>
      </c>
      <c r="AM432" t="inlineStr">
        <is>
          <t>待匹配</t>
        </is>
      </c>
      <c r="AN432" t="inlineStr">
        <is>
          <t>没有申请退款</t>
        </is>
      </c>
      <c r="AO432" t="inlineStr">
        <is>
          <t>无退款申请</t>
        </is>
      </c>
      <c r="AR432" t="inlineStr">
        <is>
          <t>⚠️ 无商家编码,产品编码待补</t>
        </is>
      </c>
    </row>
    <row r="433">
      <c r="A433" t="inlineStr">
        <is>
          <t>淘宝</t>
        </is>
      </c>
      <c r="B433" t="inlineStr">
        <is>
          <t>3298876896325006651</t>
        </is>
      </c>
      <c r="D433" s="182" t="n">
        <v>46139</v>
      </c>
      <c r="G433" t="inlineStr">
        <is>
          <t>广东省 广州市 番禺区 钟村街道**************************</t>
        </is>
      </c>
      <c r="I433" t="inlineStr"/>
      <c r="J433" t="inlineStr">
        <is>
          <t>畔色北欧风北美黑胡桃全实木中古风布艺软包床主卧齐边双人大床</t>
        </is>
      </c>
      <c r="K433" t="inlineStr">
        <is>
          <t>尺寸微定制</t>
        </is>
      </c>
      <c r="M433" t="n">
        <v>1</v>
      </c>
      <c r="O433" t="inlineStr">
        <is>
          <t>圆通速递</t>
        </is>
      </c>
      <c r="P433" t="inlineStr">
        <is>
          <t>YT2541098985822</t>
        </is>
      </c>
      <c r="R433">
        <f>IFERROR(SUMPRODUCT(('2-定价总表'!$A$3:$A$493="PPS"&amp;MID(I433,2,99))*('2-定价总表'!$C$3:$C$493=K433)*('2-定价总表'!$T$3:$T$493))*IF(M433="",1,M433),"")</f>
        <v/>
      </c>
      <c r="AB433">
        <f>SUM(S433:AA433)</f>
        <v/>
      </c>
      <c r="AC433" t="inlineStr">
        <is>
          <t>135.00</t>
        </is>
      </c>
      <c r="AD433">
        <f>AC433*0.006</f>
        <v/>
      </c>
      <c r="AE433">
        <f>AC433*0.02</f>
        <v/>
      </c>
      <c r="AF433">
        <f>AC433-AD433-AE433</f>
        <v/>
      </c>
      <c r="AI433">
        <f>SUM(AG433:AH433)</f>
        <v/>
      </c>
      <c r="AJ433">
        <f>AF433-AB433+AI433</f>
        <v/>
      </c>
      <c r="AK433">
        <f>IF(C433="是","杭州","江西工厂")</f>
        <v/>
      </c>
      <c r="AL433" t="inlineStr">
        <is>
          <t>交易成功</t>
        </is>
      </c>
      <c r="AM433" t="inlineStr">
        <is>
          <t>待匹配</t>
        </is>
      </c>
      <c r="AN433" t="inlineStr">
        <is>
          <t>没有申请退款</t>
        </is>
      </c>
      <c r="AO433" t="inlineStr">
        <is>
          <t>无退款申请</t>
        </is>
      </c>
      <c r="AR433" t="inlineStr">
        <is>
          <t>⚠️ 无商家编码,产品编码待补</t>
        </is>
      </c>
    </row>
    <row r="434">
      <c r="A434" t="inlineStr">
        <is>
          <t>淘宝</t>
        </is>
      </c>
      <c r="B434" t="inlineStr">
        <is>
          <t>3298725733920005454</t>
        </is>
      </c>
      <c r="D434" s="182" t="n">
        <v>46139</v>
      </c>
      <c r="G434" t="inlineStr">
        <is>
          <t>浙江省 金华市 婺城区 城北街道**************************</t>
        </is>
      </c>
      <c r="I434" t="inlineStr"/>
      <c r="J434" t="inlineStr">
        <is>
          <t>畔色北欧风北美黑胡桃全实木中古风布艺软包床主卧齐边双人大床</t>
        </is>
      </c>
      <c r="K434" t="inlineStr">
        <is>
          <t>尺寸微定制</t>
        </is>
      </c>
      <c r="M434" t="n">
        <v>1</v>
      </c>
      <c r="O434" t="inlineStr">
        <is>
          <t>圆通速递</t>
        </is>
      </c>
      <c r="P434" t="inlineStr">
        <is>
          <t>YT2546058884722</t>
        </is>
      </c>
      <c r="R434">
        <f>IFERROR(SUMPRODUCT(('2-定价总表'!$A$3:$A$493="PPS"&amp;MID(I434,2,99))*('2-定价总表'!$C$3:$C$493=K434)*('2-定价总表'!$T$3:$T$493))*IF(M434="",1,M434),"")</f>
        <v/>
      </c>
      <c r="AB434">
        <f>SUM(S434:AA434)</f>
        <v/>
      </c>
      <c r="AC434" t="inlineStr">
        <is>
          <t>145.00</t>
        </is>
      </c>
      <c r="AD434">
        <f>AC434*0.006</f>
        <v/>
      </c>
      <c r="AE434">
        <f>AC434*0.02</f>
        <v/>
      </c>
      <c r="AF434">
        <f>AC434-AD434-AE434</f>
        <v/>
      </c>
      <c r="AI434">
        <f>SUM(AG434:AH434)</f>
        <v/>
      </c>
      <c r="AJ434">
        <f>AF434-AB434+AI434</f>
        <v/>
      </c>
      <c r="AK434">
        <f>IF(C434="是","杭州","江西工厂")</f>
        <v/>
      </c>
      <c r="AL434" t="inlineStr">
        <is>
          <t>交易成功</t>
        </is>
      </c>
      <c r="AM434" t="inlineStr">
        <is>
          <t>待匹配</t>
        </is>
      </c>
      <c r="AN434" t="inlineStr">
        <is>
          <t>没有申请退款</t>
        </is>
      </c>
      <c r="AO434" t="inlineStr">
        <is>
          <t>无退款申请</t>
        </is>
      </c>
      <c r="AR434" t="inlineStr">
        <is>
          <t>⚠️ 无商家编码,产品编码待补</t>
        </is>
      </c>
    </row>
    <row r="435">
      <c r="A435" t="inlineStr">
        <is>
          <t>淘宝</t>
        </is>
      </c>
      <c r="B435" t="inlineStr">
        <is>
          <t>3298279766097109089</t>
        </is>
      </c>
      <c r="D435" s="182" t="n">
        <v>46139</v>
      </c>
      <c r="G435" t="inlineStr">
        <is>
          <t>安徽省 池州市 石台县 小河镇尧**************</t>
        </is>
      </c>
      <c r="I435" t="inlineStr"/>
      <c r="J435" t="inlineStr">
        <is>
          <t>畔色日式悬浮床榉木布艺床主卧地台奶油风实木双人床实木原木床</t>
        </is>
      </c>
      <c r="K435" t="inlineStr">
        <is>
          <t>尺寸微定制</t>
        </is>
      </c>
      <c r="M435" t="n">
        <v>1</v>
      </c>
      <c r="O435" t="inlineStr">
        <is>
          <t>圆通速递</t>
        </is>
      </c>
      <c r="P435" t="inlineStr">
        <is>
          <t>YT2587013543915</t>
        </is>
      </c>
      <c r="R435">
        <f>IFERROR(SUMPRODUCT(('2-定价总表'!$A$3:$A$493="PPS"&amp;MID(I435,2,99))*('2-定价总表'!$C$3:$C$493=K435)*('2-定价总表'!$T$3:$T$493))*IF(M435="",1,M435),"")</f>
        <v/>
      </c>
      <c r="AB435">
        <f>SUM(S435:AA435)</f>
        <v/>
      </c>
      <c r="AC435" t="inlineStr">
        <is>
          <t>140.00</t>
        </is>
      </c>
      <c r="AD435">
        <f>AC435*0.006</f>
        <v/>
      </c>
      <c r="AE435">
        <f>AC435*0.02</f>
        <v/>
      </c>
      <c r="AF435">
        <f>AC435-AD435-AE435</f>
        <v/>
      </c>
      <c r="AI435">
        <f>SUM(AG435:AH435)</f>
        <v/>
      </c>
      <c r="AJ435">
        <f>AF435-AB435+AI435</f>
        <v/>
      </c>
      <c r="AK435">
        <f>IF(C435="是","杭州","江西工厂")</f>
        <v/>
      </c>
      <c r="AL435" t="inlineStr">
        <is>
          <t>交易成功</t>
        </is>
      </c>
      <c r="AM435" t="inlineStr">
        <is>
          <t>待匹配</t>
        </is>
      </c>
      <c r="AN435" t="inlineStr">
        <is>
          <t>没有申请退款</t>
        </is>
      </c>
      <c r="AO435" t="inlineStr">
        <is>
          <t>无退款申请</t>
        </is>
      </c>
      <c r="AR435" t="inlineStr">
        <is>
          <t>⚠️ 无商家编码,产品编码待补</t>
        </is>
      </c>
    </row>
    <row r="436">
      <c r="A436" t="inlineStr">
        <is>
          <t>淘宝</t>
        </is>
      </c>
      <c r="B436" t="inlineStr">
        <is>
          <t>3298243479011007570</t>
        </is>
      </c>
      <c r="D436" s="182" t="n">
        <v>46139</v>
      </c>
      <c r="G436" t="inlineStr">
        <is>
          <t>江苏省 常州市 武进区 湖塘镇降*******************</t>
        </is>
      </c>
      <c r="I436" t="inlineStr"/>
      <c r="J436" t="inlineStr">
        <is>
          <t>畔色双人床高靠背软包床现代樱桃木北欧实木1.8米主卧悬浮实木床</t>
        </is>
      </c>
      <c r="K436" t="inlineStr">
        <is>
          <t>尺寸微定制</t>
        </is>
      </c>
      <c r="M436" t="n">
        <v>1</v>
      </c>
      <c r="O436" t="inlineStr">
        <is>
          <t>圆通速递</t>
        </is>
      </c>
      <c r="P436" t="inlineStr">
        <is>
          <t>YT2541008275067</t>
        </is>
      </c>
      <c r="R436">
        <f>IFERROR(SUMPRODUCT(('2-定价总表'!$A$3:$A$493="PPS"&amp;MID(I436,2,99))*('2-定价总表'!$C$3:$C$493=K436)*('2-定价总表'!$T$3:$T$493))*IF(M436="",1,M436),"")</f>
        <v/>
      </c>
      <c r="AB436">
        <f>SUM(S436:AA436)</f>
        <v/>
      </c>
      <c r="AC436" t="inlineStr">
        <is>
          <t>135.00</t>
        </is>
      </c>
      <c r="AD436">
        <f>AC436*0.006</f>
        <v/>
      </c>
      <c r="AE436">
        <f>AC436*0.02</f>
        <v/>
      </c>
      <c r="AF436">
        <f>AC436-AD436-AE436</f>
        <v/>
      </c>
      <c r="AI436">
        <f>SUM(AG436:AH436)</f>
        <v/>
      </c>
      <c r="AJ436">
        <f>AF436-AB436+AI436</f>
        <v/>
      </c>
      <c r="AK436">
        <f>IF(C436="是","杭州","江西工厂")</f>
        <v/>
      </c>
      <c r="AL436" t="inlineStr">
        <is>
          <t>交易成功</t>
        </is>
      </c>
      <c r="AM436" t="inlineStr">
        <is>
          <t>待匹配</t>
        </is>
      </c>
      <c r="AN436" t="inlineStr">
        <is>
          <t>没有申请退款</t>
        </is>
      </c>
      <c r="AO436" t="inlineStr">
        <is>
          <t>无退款申请</t>
        </is>
      </c>
      <c r="AR436" t="inlineStr">
        <is>
          <t>⚠️ 无商家编码,产品编码待补</t>
        </is>
      </c>
    </row>
    <row r="437">
      <c r="A437" t="inlineStr">
        <is>
          <t>淘宝</t>
        </is>
      </c>
      <c r="B437" t="inlineStr">
        <is>
          <t>5112439634806022840</t>
        </is>
      </c>
      <c r="D437" s="182" t="n">
        <v>46139</v>
      </c>
      <c r="G437" t="inlineStr">
        <is>
          <t>上海 上海市 静安区 彭浦镇交***********************</t>
        </is>
      </c>
      <c r="I437" t="inlineStr"/>
      <c r="J437" t="inlineStr">
        <is>
          <t>畔色日式悬浮床榉木布艺床主卧地台奶油风实木双人床实木原木床</t>
        </is>
      </c>
      <c r="K437" t="inlineStr">
        <is>
          <t>尺寸微定制</t>
        </is>
      </c>
      <c r="M437" t="n">
        <v>1</v>
      </c>
      <c r="O437" t="inlineStr">
        <is>
          <t>圆通速递</t>
        </is>
      </c>
      <c r="P437" t="inlineStr">
        <is>
          <t>YT2587013541571</t>
        </is>
      </c>
      <c r="R437">
        <f>IFERROR(SUMPRODUCT(('2-定价总表'!$A$3:$A$493="PPS"&amp;MID(I437,2,99))*('2-定价总表'!$C$3:$C$493=K437)*('2-定价总表'!$T$3:$T$493))*IF(M437="",1,M437),"")</f>
        <v/>
      </c>
      <c r="AB437">
        <f>SUM(S437:AA437)</f>
        <v/>
      </c>
      <c r="AC437" t="inlineStr">
        <is>
          <t>140.00</t>
        </is>
      </c>
      <c r="AD437">
        <f>AC437*0.006</f>
        <v/>
      </c>
      <c r="AE437">
        <f>AC437*0.02</f>
        <v/>
      </c>
      <c r="AF437">
        <f>AC437-AD437-AE437</f>
        <v/>
      </c>
      <c r="AI437">
        <f>SUM(AG437:AH437)</f>
        <v/>
      </c>
      <c r="AJ437">
        <f>AF437-AB437+AI437</f>
        <v/>
      </c>
      <c r="AK437">
        <f>IF(C437="是","杭州","江西工厂")</f>
        <v/>
      </c>
      <c r="AL437" t="inlineStr">
        <is>
          <t>交易成功</t>
        </is>
      </c>
      <c r="AM437" t="inlineStr">
        <is>
          <t>待匹配</t>
        </is>
      </c>
      <c r="AN437" t="inlineStr">
        <is>
          <t>没有申请退款</t>
        </is>
      </c>
      <c r="AO437" t="inlineStr">
        <is>
          <t>无退款申请</t>
        </is>
      </c>
      <c r="AR437" t="inlineStr">
        <is>
          <t>⚠️ 无商家编码,产品编码待补</t>
        </is>
      </c>
    </row>
    <row r="438">
      <c r="A438" t="inlineStr">
        <is>
          <t>淘宝</t>
        </is>
      </c>
      <c r="B438" t="inlineStr">
        <is>
          <t>5112729289164006409</t>
        </is>
      </c>
      <c r="D438" s="182" t="n">
        <v>46139</v>
      </c>
      <c r="G438" t="inlineStr">
        <is>
          <t>河南省 郑州市 中牟县 九龙镇经*********************************</t>
        </is>
      </c>
      <c r="I438" t="inlineStr"/>
      <c r="J438" t="inlineStr">
        <is>
          <t>畔色1.8米箱体床樱桃木全实木高脚床箱式床离地储物床悬浮高箱床</t>
        </is>
      </c>
      <c r="K438" t="inlineStr">
        <is>
          <t>尺寸微定制</t>
        </is>
      </c>
      <c r="M438" t="n">
        <v>1</v>
      </c>
      <c r="O438" t="inlineStr">
        <is>
          <t>圆通速递</t>
        </is>
      </c>
      <c r="P438" t="inlineStr">
        <is>
          <t>YT2586923438913</t>
        </is>
      </c>
      <c r="R438">
        <f>IFERROR(SUMPRODUCT(('2-定价总表'!$A$3:$A$493="PPS"&amp;MID(I438,2,99))*('2-定价总表'!$C$3:$C$493=K438)*('2-定价总表'!$T$3:$T$493))*IF(M438="",1,M438),"")</f>
        <v/>
      </c>
      <c r="AB438">
        <f>SUM(S438:AA438)</f>
        <v/>
      </c>
      <c r="AC438" t="inlineStr">
        <is>
          <t>135.00</t>
        </is>
      </c>
      <c r="AD438">
        <f>AC438*0.006</f>
        <v/>
      </c>
      <c r="AE438">
        <f>AC438*0.02</f>
        <v/>
      </c>
      <c r="AF438">
        <f>AC438-AD438-AE438</f>
        <v/>
      </c>
      <c r="AI438">
        <f>SUM(AG438:AH438)</f>
        <v/>
      </c>
      <c r="AJ438">
        <f>AF438-AB438+AI438</f>
        <v/>
      </c>
      <c r="AK438">
        <f>IF(C438="是","杭州","江西工厂")</f>
        <v/>
      </c>
      <c r="AL438" t="inlineStr">
        <is>
          <t>交易成功</t>
        </is>
      </c>
      <c r="AM438" t="inlineStr">
        <is>
          <t>待匹配</t>
        </is>
      </c>
      <c r="AN438" t="inlineStr">
        <is>
          <t>没有申请退款</t>
        </is>
      </c>
      <c r="AO438" t="inlineStr">
        <is>
          <t>无退款申请</t>
        </is>
      </c>
      <c r="AR438" t="inlineStr">
        <is>
          <t>⚠️ 无商家编码,产品编码待补</t>
        </is>
      </c>
    </row>
    <row r="439">
      <c r="A439" t="inlineStr">
        <is>
          <t>淘宝</t>
        </is>
      </c>
      <c r="B439" t="inlineStr">
        <is>
          <t>5112439310119001717</t>
        </is>
      </c>
      <c r="D439" s="182" t="n">
        <v>46139</v>
      </c>
      <c r="G439" t="inlineStr">
        <is>
          <t>上海 上海市 浦东新区 北蔡镇浦************************</t>
        </is>
      </c>
      <c r="I439" t="inlineStr"/>
      <c r="J439" t="inlineStr">
        <is>
          <t>畔色双人床实木床家用小户型北欧简约1.8m樱桃木主卧日式双人大床</t>
        </is>
      </c>
      <c r="K439" t="inlineStr">
        <is>
          <t>尺寸微定制</t>
        </is>
      </c>
      <c r="M439" t="n">
        <v>1</v>
      </c>
      <c r="O439" t="inlineStr">
        <is>
          <t>圆通速递</t>
        </is>
      </c>
      <c r="P439" t="inlineStr">
        <is>
          <t>YT2541008272752</t>
        </is>
      </c>
      <c r="R439">
        <f>IFERROR(SUMPRODUCT(('2-定价总表'!$A$3:$A$493="PPS"&amp;MID(I439,2,99))*('2-定价总表'!$C$3:$C$493=K439)*('2-定价总表'!$T$3:$T$493))*IF(M439="",1,M439),"")</f>
        <v/>
      </c>
      <c r="AB439">
        <f>SUM(S439:AA439)</f>
        <v/>
      </c>
      <c r="AC439" t="inlineStr">
        <is>
          <t>140.00</t>
        </is>
      </c>
      <c r="AD439">
        <f>AC439*0.006</f>
        <v/>
      </c>
      <c r="AE439">
        <f>AC439*0.02</f>
        <v/>
      </c>
      <c r="AF439">
        <f>AC439-AD439-AE439</f>
        <v/>
      </c>
      <c r="AI439">
        <f>SUM(AG439:AH439)</f>
        <v/>
      </c>
      <c r="AJ439">
        <f>AF439-AB439+AI439</f>
        <v/>
      </c>
      <c r="AK439">
        <f>IF(C439="是","杭州","江西工厂")</f>
        <v/>
      </c>
      <c r="AL439" t="inlineStr">
        <is>
          <t>交易成功</t>
        </is>
      </c>
      <c r="AM439" t="inlineStr">
        <is>
          <t>待匹配</t>
        </is>
      </c>
      <c r="AN439" t="inlineStr">
        <is>
          <t>没有申请退款</t>
        </is>
      </c>
      <c r="AO439" t="inlineStr">
        <is>
          <t>无退款申请</t>
        </is>
      </c>
      <c r="AR439" t="inlineStr">
        <is>
          <t>⚠️ 无商家编码,产品编码待补</t>
        </is>
      </c>
    </row>
    <row r="440">
      <c r="A440" t="inlineStr">
        <is>
          <t>淘宝</t>
        </is>
      </c>
      <c r="B440" t="inlineStr">
        <is>
          <t>5112253803643001717</t>
        </is>
      </c>
      <c r="D440" s="182" t="n">
        <v>46139</v>
      </c>
      <c r="G440" t="inlineStr"/>
      <c r="I440" t="inlineStr"/>
      <c r="J440" t="inlineStr">
        <is>
          <t>畔色双人床实木床家用小户型北欧简约1.8m樱桃木主卧日式双人大床</t>
        </is>
      </c>
      <c r="K440" t="inlineStr">
        <is>
          <t>尺寸微定制</t>
        </is>
      </c>
      <c r="M440" t="n">
        <v>1</v>
      </c>
      <c r="O440" t="inlineStr"/>
      <c r="P440" t="inlineStr"/>
      <c r="R440">
        <f>IFERROR(SUMPRODUCT(('2-定价总表'!$A$3:$A$493="PPS"&amp;MID(I440,2,99))*('2-定价总表'!$C$3:$C$493=K440)*('2-定价总表'!$T$3:$T$493))*IF(M440="",1,M440),"")</f>
        <v/>
      </c>
      <c r="AB440">
        <f>SUM(S440:AA440)</f>
        <v/>
      </c>
      <c r="AC440" t="inlineStr"/>
      <c r="AD440">
        <f>AC440*0.006</f>
        <v/>
      </c>
      <c r="AE440">
        <f>AC440*0.02</f>
        <v/>
      </c>
      <c r="AF440">
        <f>AC440-AD440-AE440</f>
        <v/>
      </c>
      <c r="AI440">
        <f>SUM(AG440:AH440)</f>
        <v/>
      </c>
      <c r="AJ440">
        <f>AF440-AB440+AI440</f>
        <v/>
      </c>
      <c r="AK440">
        <f>IF(C440="是","杭州","江西工厂")</f>
        <v/>
      </c>
      <c r="AL440" t="inlineStr">
        <is>
          <t>交易关闭</t>
        </is>
      </c>
      <c r="AM440" t="inlineStr">
        <is>
          <t>待匹配</t>
        </is>
      </c>
      <c r="AN440" t="inlineStr">
        <is>
          <t>没有申请退款</t>
        </is>
      </c>
      <c r="AO440" t="inlineStr">
        <is>
          <t>无退款申请</t>
        </is>
      </c>
      <c r="AR440" t="inlineStr">
        <is>
          <t>⚠️ 无商家编码,产品编码待补</t>
        </is>
      </c>
    </row>
    <row r="441">
      <c r="A441" t="inlineStr">
        <is>
          <t>淘宝</t>
        </is>
      </c>
      <c r="B441" t="inlineStr">
        <is>
          <t>5112254343548022840</t>
        </is>
      </c>
      <c r="D441" s="182" t="n">
        <v>46139</v>
      </c>
      <c r="G441" t="inlineStr">
        <is>
          <t>上海 上海市 静安区 彭浦镇交***********************</t>
        </is>
      </c>
      <c r="I441" t="inlineStr"/>
      <c r="J441" t="inlineStr">
        <is>
          <t>畔色日式悬浮床榉木布艺床主卧地台奶油风实木双人床实木原木床</t>
        </is>
      </c>
      <c r="K441" t="inlineStr">
        <is>
          <t>尺寸微定制</t>
        </is>
      </c>
      <c r="M441" t="n">
        <v>1</v>
      </c>
      <c r="O441" t="inlineStr"/>
      <c r="P441" t="inlineStr"/>
      <c r="R441">
        <f>IFERROR(SUMPRODUCT(('2-定价总表'!$A$3:$A$493="PPS"&amp;MID(I441,2,99))*('2-定价总表'!$C$3:$C$493=K441)*('2-定价总表'!$T$3:$T$493))*IF(M441="",1,M441),"")</f>
        <v/>
      </c>
      <c r="AB441">
        <f>SUM(S441:AA441)</f>
        <v/>
      </c>
      <c r="AC441" t="inlineStr">
        <is>
          <t>454.50</t>
        </is>
      </c>
      <c r="AD441">
        <f>AC441*0.006</f>
        <v/>
      </c>
      <c r="AE441">
        <f>AC441*0.02</f>
        <v/>
      </c>
      <c r="AF441">
        <f>AC441-AD441-AE441</f>
        <v/>
      </c>
      <c r="AI441">
        <f>SUM(AG441:AH441)</f>
        <v/>
      </c>
      <c r="AJ441">
        <f>AF441-AB441+AI441</f>
        <v/>
      </c>
      <c r="AK441">
        <f>IF(C441="是","杭州","江西工厂")</f>
        <v/>
      </c>
      <c r="AL441" t="inlineStr">
        <is>
          <t>交易关闭</t>
        </is>
      </c>
      <c r="AM441" t="inlineStr">
        <is>
          <t>待匹配</t>
        </is>
      </c>
      <c r="AN441" t="inlineStr">
        <is>
          <t>退款成功</t>
        </is>
      </c>
      <c r="AO441" t="inlineStr">
        <is>
          <t>454.50</t>
        </is>
      </c>
      <c r="AR441" t="inlineStr">
        <is>
          <t>⚠️ 无商家编码,产品编码待补</t>
        </is>
      </c>
    </row>
    <row r="442">
      <c r="A442" t="inlineStr">
        <is>
          <t>淘宝</t>
        </is>
      </c>
      <c r="B442" t="inlineStr">
        <is>
          <t>5112246603721108923</t>
        </is>
      </c>
      <c r="D442" s="182" t="n">
        <v>46139</v>
      </c>
      <c r="G442" t="inlineStr"/>
      <c r="I442" t="inlineStr"/>
      <c r="J442" t="inlineStr">
        <is>
          <t>畔色北欧卧室床头柜实木原木小型收纳柜樱桃木家用超窄极窄床边柜</t>
        </is>
      </c>
      <c r="K442" t="inlineStr">
        <is>
          <t>樱桃木床头窄柜</t>
        </is>
      </c>
      <c r="M442" t="n">
        <v>1</v>
      </c>
      <c r="O442" t="inlineStr"/>
      <c r="P442" t="inlineStr"/>
      <c r="R442">
        <f>IFERROR(SUMPRODUCT(('2-定价总表'!$A$3:$A$493="PPS"&amp;MID(I442,2,99))*('2-定价总表'!$C$3:$C$493=K442)*('2-定价总表'!$T$3:$T$493))*IF(M442="",1,M442),"")</f>
        <v/>
      </c>
      <c r="AB442">
        <f>SUM(S442:AA442)</f>
        <v/>
      </c>
      <c r="AC442" t="inlineStr"/>
      <c r="AD442">
        <f>AC442*0.006</f>
        <v/>
      </c>
      <c r="AE442">
        <f>AC442*0.02</f>
        <v/>
      </c>
      <c r="AF442">
        <f>AC442-AD442-AE442</f>
        <v/>
      </c>
      <c r="AI442">
        <f>SUM(AG442:AH442)</f>
        <v/>
      </c>
      <c r="AJ442">
        <f>AF442-AB442+AI442</f>
        <v/>
      </c>
      <c r="AK442">
        <f>IF(C442="是","杭州","江西工厂")</f>
        <v/>
      </c>
      <c r="AL442" t="inlineStr">
        <is>
          <t>交易关闭</t>
        </is>
      </c>
      <c r="AM442" t="inlineStr">
        <is>
          <t>待匹配</t>
        </is>
      </c>
      <c r="AN442" t="inlineStr">
        <is>
          <t>没有申请退款</t>
        </is>
      </c>
      <c r="AO442" t="inlineStr">
        <is>
          <t>无退款申请</t>
        </is>
      </c>
      <c r="AR442" t="inlineStr">
        <is>
          <t>⚠️ 无商家编码,产品编码待补</t>
        </is>
      </c>
    </row>
    <row r="443">
      <c r="A443" t="inlineStr">
        <is>
          <t>淘宝</t>
        </is>
      </c>
      <c r="B443" t="inlineStr">
        <is>
          <t>3298648729849018797</t>
        </is>
      </c>
      <c r="D443" s="182" t="n">
        <v>46139</v>
      </c>
      <c r="G443" t="inlineStr">
        <is>
          <t>北京 北京市 丰台区 南苑街道******************************</t>
        </is>
      </c>
      <c r="I443" t="inlineStr"/>
      <c r="J443" t="inlineStr">
        <is>
          <t>畔色樱桃木靠墙一体实木岩板餐厅收纳咖啡柜小户型小柜窄柜餐边柜</t>
        </is>
      </c>
      <c r="K443" t="inlineStr">
        <is>
          <t>1.2米洞石款窄柜</t>
        </is>
      </c>
      <c r="M443" t="n">
        <v>1</v>
      </c>
      <c r="O443" t="inlineStr">
        <is>
          <t>壹米滴答快运</t>
        </is>
      </c>
      <c r="P443" t="inlineStr">
        <is>
          <t>700907242786</t>
        </is>
      </c>
      <c r="R443">
        <f>IFERROR(SUMPRODUCT(('2-定价总表'!$A$3:$A$493="PPS"&amp;MID(I443,2,99))*('2-定价总表'!$C$3:$C$493=K443)*('2-定价总表'!$T$3:$T$493))*IF(M443="",1,M443),"")</f>
        <v/>
      </c>
      <c r="AB443">
        <f>SUM(S443:AA443)</f>
        <v/>
      </c>
      <c r="AC443" t="inlineStr">
        <is>
          <t>5853.40</t>
        </is>
      </c>
      <c r="AD443">
        <f>AC443*0.006</f>
        <v/>
      </c>
      <c r="AE443">
        <f>AC443*0.02</f>
        <v/>
      </c>
      <c r="AF443">
        <f>AC443-AD443-AE443</f>
        <v/>
      </c>
      <c r="AI443">
        <f>SUM(AG443:AH443)</f>
        <v/>
      </c>
      <c r="AJ443">
        <f>AF443-AB443+AI443</f>
        <v/>
      </c>
      <c r="AK443">
        <f>IF(C443="是","杭州","江西工厂")</f>
        <v/>
      </c>
      <c r="AL443" t="inlineStr">
        <is>
          <t>卖家已发货，等待买家确认</t>
        </is>
      </c>
      <c r="AM443" t="inlineStr">
        <is>
          <t>待匹配</t>
        </is>
      </c>
      <c r="AN443" t="inlineStr">
        <is>
          <t>没有申请退款</t>
        </is>
      </c>
      <c r="AO443" t="inlineStr">
        <is>
          <t>无退款申请</t>
        </is>
      </c>
      <c r="AR443" t="inlineStr">
        <is>
          <t>⚠️ 无商家编码,产品编码待补</t>
        </is>
      </c>
    </row>
    <row r="444">
      <c r="A444" t="inlineStr">
        <is>
          <t>淘宝</t>
        </is>
      </c>
      <c r="B444" t="inlineStr">
        <is>
          <t>3298155063399334952</t>
        </is>
      </c>
      <c r="D444" s="182" t="n">
        <v>46139</v>
      </c>
      <c r="G444" t="inlineStr">
        <is>
          <t>上海 上海市 闵行区 七宝镇青*****************************************</t>
        </is>
      </c>
      <c r="I444" t="inlineStr"/>
      <c r="J444" t="inlineStr">
        <is>
          <t>畔色樱桃木靠墙一体实木岩板餐厅收纳咖啡柜小户型小柜窄柜餐边柜</t>
        </is>
      </c>
      <c r="K444" t="inlineStr">
        <is>
          <t>0.8米洞石款窄柜</t>
        </is>
      </c>
      <c r="M444" t="n">
        <v>1</v>
      </c>
      <c r="O444" t="inlineStr"/>
      <c r="P444" t="inlineStr"/>
      <c r="R444">
        <f>IFERROR(SUMPRODUCT(('2-定价总表'!$A$3:$A$493="PPS"&amp;MID(I444,2,99))*('2-定价总表'!$C$3:$C$493=K444)*('2-定价总表'!$T$3:$T$493))*IF(M444="",1,M444),"")</f>
        <v/>
      </c>
      <c r="AB444">
        <f>SUM(S444:AA444)</f>
        <v/>
      </c>
      <c r="AC444" t="inlineStr">
        <is>
          <t>5422.95</t>
        </is>
      </c>
      <c r="AD444">
        <f>AC444*0.006</f>
        <v/>
      </c>
      <c r="AE444">
        <f>AC444*0.02</f>
        <v/>
      </c>
      <c r="AF444">
        <f>AC444-AD444-AE444</f>
        <v/>
      </c>
      <c r="AI444">
        <f>SUM(AG444:AH444)</f>
        <v/>
      </c>
      <c r="AJ444">
        <f>AF444-AB444+AI444</f>
        <v/>
      </c>
      <c r="AK444">
        <f>IF(C444="是","杭州","江西工厂")</f>
        <v/>
      </c>
      <c r="AL444" t="inlineStr">
        <is>
          <t>交易关闭</t>
        </is>
      </c>
      <c r="AM444" t="inlineStr">
        <is>
          <t>待匹配</t>
        </is>
      </c>
      <c r="AN444" t="inlineStr">
        <is>
          <t>退款成功</t>
        </is>
      </c>
      <c r="AO444" t="inlineStr">
        <is>
          <t>5422.95</t>
        </is>
      </c>
      <c r="AR444" t="inlineStr">
        <is>
          <t>⚠️ 无商家编码,产品编码待补</t>
        </is>
      </c>
    </row>
    <row r="445">
      <c r="A445" t="inlineStr">
        <is>
          <t>淘宝</t>
        </is>
      </c>
      <c r="B445" t="inlineStr">
        <is>
          <t>3298637569433006975</t>
        </is>
      </c>
      <c r="D445" s="182" t="n">
        <v>46139</v>
      </c>
      <c r="G445" t="inlineStr"/>
      <c r="I445" t="inlineStr"/>
      <c r="J445" t="inlineStr">
        <is>
          <t>畔色樱桃木靠墙一体实木岩板餐厅收纳咖啡柜小户型小柜窄柜餐边柜</t>
        </is>
      </c>
      <c r="K445" t="inlineStr">
        <is>
          <t>0.8米洞石款窄柜</t>
        </is>
      </c>
      <c r="M445" t="n">
        <v>1</v>
      </c>
      <c r="O445" t="inlineStr"/>
      <c r="P445" t="inlineStr"/>
      <c r="R445">
        <f>IFERROR(SUMPRODUCT(('2-定价总表'!$A$3:$A$493="PPS"&amp;MID(I445,2,99))*('2-定价总表'!$C$3:$C$493=K445)*('2-定价总表'!$T$3:$T$493))*IF(M445="",1,M445),"")</f>
        <v/>
      </c>
      <c r="AB445">
        <f>SUM(S445:AA445)</f>
        <v/>
      </c>
      <c r="AC445" t="inlineStr"/>
      <c r="AD445">
        <f>AC445*0.006</f>
        <v/>
      </c>
      <c r="AE445">
        <f>AC445*0.02</f>
        <v/>
      </c>
      <c r="AF445">
        <f>AC445-AD445-AE445</f>
        <v/>
      </c>
      <c r="AI445">
        <f>SUM(AG445:AH445)</f>
        <v/>
      </c>
      <c r="AJ445">
        <f>AF445-AB445+AI445</f>
        <v/>
      </c>
      <c r="AK445">
        <f>IF(C445="是","杭州","江西工厂")</f>
        <v/>
      </c>
      <c r="AL445" t="inlineStr">
        <is>
          <t>交易关闭</t>
        </is>
      </c>
      <c r="AM445" t="inlineStr">
        <is>
          <t>待匹配</t>
        </is>
      </c>
      <c r="AN445" t="inlineStr">
        <is>
          <t>没有申请退款</t>
        </is>
      </c>
      <c r="AO445" t="inlineStr">
        <is>
          <t>无退款申请</t>
        </is>
      </c>
      <c r="AR445" t="inlineStr">
        <is>
          <t>⚠️ 无商家编码,产品编码待补</t>
        </is>
      </c>
    </row>
    <row r="446">
      <c r="A446" t="inlineStr">
        <is>
          <t>淘宝</t>
        </is>
      </c>
      <c r="B446" t="inlineStr">
        <is>
          <t>5112276194329029734</t>
        </is>
      </c>
      <c r="D446" s="182" t="n">
        <v>46138</v>
      </c>
      <c r="G446" t="inlineStr">
        <is>
          <t>北京 北京市 海淀区 北下关街********************</t>
        </is>
      </c>
      <c r="I446" t="inlineStr"/>
      <c r="J446" t="inlineStr">
        <is>
          <t>畔色 岩板餐桌北欧实木樱桃木客厅纯白黑色大理石长桌樱桃木饭桌</t>
        </is>
      </c>
      <c r="K446" t="inlineStr">
        <is>
          <t>定制专拍</t>
        </is>
      </c>
      <c r="M446" t="n">
        <v>1</v>
      </c>
      <c r="O446" t="inlineStr">
        <is>
          <t>德邦快递</t>
        </is>
      </c>
      <c r="P446" t="inlineStr">
        <is>
          <t>DPK212534095930</t>
        </is>
      </c>
      <c r="R446">
        <f>IFERROR(SUMPRODUCT(('2-定价总表'!$A$3:$A$493="PPS"&amp;MID(I446,2,99))*('2-定价总表'!$C$3:$C$493=K446)*('2-定价总表'!$T$3:$T$493))*IF(M446="",1,M446),"")</f>
        <v/>
      </c>
      <c r="AB446">
        <f>SUM(S446:AA446)</f>
        <v/>
      </c>
      <c r="AC446" t="inlineStr">
        <is>
          <t>1694.00</t>
        </is>
      </c>
      <c r="AD446">
        <f>AC446*0.006</f>
        <v/>
      </c>
      <c r="AE446">
        <f>AC446*0.02</f>
        <v/>
      </c>
      <c r="AF446">
        <f>AC446-AD446-AE446</f>
        <v/>
      </c>
      <c r="AI446">
        <f>SUM(AG446:AH446)</f>
        <v/>
      </c>
      <c r="AJ446">
        <f>AF446-AB446+AI446</f>
        <v/>
      </c>
      <c r="AK446">
        <f>IF(C446="是","杭州","江西工厂")</f>
        <v/>
      </c>
      <c r="AL446" t="inlineStr">
        <is>
          <t>卖家已发货，等待买家确认</t>
        </is>
      </c>
      <c r="AM446" t="inlineStr">
        <is>
          <t>待匹配</t>
        </is>
      </c>
      <c r="AN446" t="inlineStr">
        <is>
          <t>没有申请退款</t>
        </is>
      </c>
      <c r="AO446" t="inlineStr">
        <is>
          <t>无退款申请</t>
        </is>
      </c>
      <c r="AR446" t="inlineStr">
        <is>
          <t>⚠️ 无商家编码,产品编码待补</t>
        </is>
      </c>
    </row>
    <row r="447">
      <c r="A447" t="inlineStr">
        <is>
          <t>淘宝</t>
        </is>
      </c>
      <c r="B447" t="inlineStr">
        <is>
          <t>3298701864615034287</t>
        </is>
      </c>
      <c r="D447" s="182" t="n">
        <v>46138</v>
      </c>
      <c r="G447" t="inlineStr">
        <is>
          <t>广东省 佛山市 南海区 大沥镇沥************************</t>
        </is>
      </c>
      <c r="I447" t="inlineStr"/>
      <c r="J447" t="inlineStr">
        <is>
          <t>畔色樱桃木靠墙一体实木岩板餐厅收纳咖啡柜小户型小柜窄柜餐边柜</t>
        </is>
      </c>
      <c r="K447" t="inlineStr">
        <is>
          <t>其他定制</t>
        </is>
      </c>
      <c r="M447" t="n">
        <v>1</v>
      </c>
      <c r="O447" t="inlineStr"/>
      <c r="P447" t="inlineStr"/>
      <c r="R447">
        <f>IFERROR(SUMPRODUCT(('2-定价总表'!$A$3:$A$493="PPS"&amp;MID(I447,2,99))*('2-定价总表'!$C$3:$C$493=K447)*('2-定价总表'!$T$3:$T$493))*IF(M447="",1,M447),"")</f>
        <v/>
      </c>
      <c r="AB447">
        <f>SUM(S447:AA447)</f>
        <v/>
      </c>
      <c r="AC447" t="inlineStr">
        <is>
          <t>8523.00</t>
        </is>
      </c>
      <c r="AD447">
        <f>AC447*0.006</f>
        <v/>
      </c>
      <c r="AE447">
        <f>AC447*0.02</f>
        <v/>
      </c>
      <c r="AF447">
        <f>AC447-AD447-AE447</f>
        <v/>
      </c>
      <c r="AI447">
        <f>SUM(AG447:AH447)</f>
        <v/>
      </c>
      <c r="AJ447">
        <f>AF447-AB447+AI447</f>
        <v/>
      </c>
      <c r="AK447">
        <f>IF(C447="是","杭州","江西工厂")</f>
        <v/>
      </c>
      <c r="AL447" t="inlineStr">
        <is>
          <t>交易关闭</t>
        </is>
      </c>
      <c r="AM447" t="inlineStr">
        <is>
          <t>待匹配</t>
        </is>
      </c>
      <c r="AN447" t="inlineStr">
        <is>
          <t>退款成功</t>
        </is>
      </c>
      <c r="AO447" t="inlineStr">
        <is>
          <t>8523.00</t>
        </is>
      </c>
      <c r="AR447" t="inlineStr">
        <is>
          <t>⚠️ 无商家编码,产品编码待补</t>
        </is>
      </c>
    </row>
    <row r="448">
      <c r="A448" t="inlineStr">
        <is>
          <t>淘宝</t>
        </is>
      </c>
      <c r="B448" t="inlineStr">
        <is>
          <t>3298082415116007459</t>
        </is>
      </c>
      <c r="D448" s="182" t="n">
        <v>46138</v>
      </c>
      <c r="G448" t="inlineStr"/>
      <c r="I448" t="inlineStr"/>
      <c r="J448" t="inlineStr">
        <is>
          <t>畔色樱桃木靠墙一体实木岩板餐厅收纳咖啡柜小户型小柜窄柜餐边柜</t>
        </is>
      </c>
      <c r="K448" t="inlineStr">
        <is>
          <t>其他定制</t>
        </is>
      </c>
      <c r="M448" t="n">
        <v>1</v>
      </c>
      <c r="O448" t="inlineStr"/>
      <c r="P448" t="inlineStr"/>
      <c r="R448">
        <f>IFERROR(SUMPRODUCT(('2-定价总表'!$A$3:$A$493="PPS"&amp;MID(I448,2,99))*('2-定价总表'!$C$3:$C$493=K448)*('2-定价总表'!$T$3:$T$493))*IF(M448="",1,M448),"")</f>
        <v/>
      </c>
      <c r="AB448">
        <f>SUM(S448:AA448)</f>
        <v/>
      </c>
      <c r="AC448" t="inlineStr"/>
      <c r="AD448">
        <f>AC448*0.006</f>
        <v/>
      </c>
      <c r="AE448">
        <f>AC448*0.02</f>
        <v/>
      </c>
      <c r="AF448">
        <f>AC448-AD448-AE448</f>
        <v/>
      </c>
      <c r="AI448">
        <f>SUM(AG448:AH448)</f>
        <v/>
      </c>
      <c r="AJ448">
        <f>AF448-AB448+AI448</f>
        <v/>
      </c>
      <c r="AK448">
        <f>IF(C448="是","杭州","江西工厂")</f>
        <v/>
      </c>
      <c r="AL448" t="inlineStr">
        <is>
          <t>交易关闭</t>
        </is>
      </c>
      <c r="AM448" t="inlineStr">
        <is>
          <t>待匹配</t>
        </is>
      </c>
      <c r="AN448" t="inlineStr">
        <is>
          <t>没有申请退款</t>
        </is>
      </c>
      <c r="AO448" t="inlineStr">
        <is>
          <t>无退款申请</t>
        </is>
      </c>
      <c r="AR448" t="inlineStr">
        <is>
          <t>⚠️ 无商家编码,产品编码待补</t>
        </is>
      </c>
    </row>
    <row r="449">
      <c r="A449" t="inlineStr">
        <is>
          <t>淘宝</t>
        </is>
      </c>
      <c r="B449" t="inlineStr">
        <is>
          <t>5112212978370005224</t>
        </is>
      </c>
      <c r="D449" s="182" t="n">
        <v>46138</v>
      </c>
      <c r="G449" t="inlineStr"/>
      <c r="I449" t="inlineStr"/>
      <c r="J449" t="inlineStr">
        <is>
          <t>畔色悬浮床全实木床北美黑胡桃木1.8米1.5米原木侘寂双人主卧大床</t>
        </is>
      </c>
      <c r="K449" t="inlineStr">
        <is>
          <t>黑胡桃木大板床-1.5米</t>
        </is>
      </c>
      <c r="M449" t="n">
        <v>1</v>
      </c>
      <c r="O449" t="inlineStr"/>
      <c r="P449" t="inlineStr"/>
      <c r="R449">
        <f>IFERROR(SUMPRODUCT(('2-定价总表'!$A$3:$A$493="PPS"&amp;MID(I449,2,99))*('2-定价总表'!$C$3:$C$493=K449)*('2-定价总表'!$T$3:$T$493))*IF(M449="",1,M449),"")</f>
        <v/>
      </c>
      <c r="AB449">
        <f>SUM(S449:AA449)</f>
        <v/>
      </c>
      <c r="AC449" t="inlineStr"/>
      <c r="AD449">
        <f>AC449*0.006</f>
        <v/>
      </c>
      <c r="AE449">
        <f>AC449*0.02</f>
        <v/>
      </c>
      <c r="AF449">
        <f>AC449-AD449-AE449</f>
        <v/>
      </c>
      <c r="AI449">
        <f>SUM(AG449:AH449)</f>
        <v/>
      </c>
      <c r="AJ449">
        <f>AF449-AB449+AI449</f>
        <v/>
      </c>
      <c r="AK449">
        <f>IF(C449="是","杭州","江西工厂")</f>
        <v/>
      </c>
      <c r="AL449" t="inlineStr">
        <is>
          <t>交易关闭</t>
        </is>
      </c>
      <c r="AM449" t="inlineStr">
        <is>
          <t>待匹配</t>
        </is>
      </c>
      <c r="AN449" t="inlineStr">
        <is>
          <t>没有申请退款</t>
        </is>
      </c>
      <c r="AO449" t="inlineStr">
        <is>
          <t>无退款申请</t>
        </is>
      </c>
      <c r="AR449" t="inlineStr">
        <is>
          <t>⚠️ 无商家编码,产品编码待补</t>
        </is>
      </c>
    </row>
    <row r="450">
      <c r="A450" t="inlineStr">
        <is>
          <t>淘宝</t>
        </is>
      </c>
      <c r="B450" t="inlineStr">
        <is>
          <t>5112213842585003315</t>
        </is>
      </c>
      <c r="D450" s="182" t="n">
        <v>46138</v>
      </c>
      <c r="G450" t="inlineStr">
        <is>
          <t>广东省 广州市 南沙区 东涌镇农***************</t>
        </is>
      </c>
      <c r="I450" t="inlineStr"/>
      <c r="J450" t="inlineStr">
        <is>
          <t>畔色北欧日式现代侘寂轻奢实木软包床黑胡桃木1.8米主卧双人床</t>
        </is>
      </c>
      <c r="K450" t="inlineStr">
        <is>
          <t>尺寸微定制</t>
        </is>
      </c>
      <c r="M450" t="n">
        <v>1</v>
      </c>
      <c r="O450" t="inlineStr">
        <is>
          <t>圆通速递</t>
        </is>
      </c>
      <c r="P450" t="inlineStr">
        <is>
          <t>YT2546058878123</t>
        </is>
      </c>
      <c r="R450">
        <f>IFERROR(SUMPRODUCT(('2-定价总表'!$A$3:$A$493="PPS"&amp;MID(I450,2,99))*('2-定价总表'!$C$3:$C$493=K450)*('2-定价总表'!$T$3:$T$493))*IF(M450="",1,M450),"")</f>
        <v/>
      </c>
      <c r="AB450">
        <f>SUM(S450:AA450)</f>
        <v/>
      </c>
      <c r="AC450" t="inlineStr">
        <is>
          <t>145.00</t>
        </is>
      </c>
      <c r="AD450">
        <f>AC450*0.006</f>
        <v/>
      </c>
      <c r="AE450">
        <f>AC450*0.02</f>
        <v/>
      </c>
      <c r="AF450">
        <f>AC450-AD450-AE450</f>
        <v/>
      </c>
      <c r="AI450">
        <f>SUM(AG450:AH450)</f>
        <v/>
      </c>
      <c r="AJ450">
        <f>AF450-AB450+AI450</f>
        <v/>
      </c>
      <c r="AK450">
        <f>IF(C450="是","杭州","江西工厂")</f>
        <v/>
      </c>
      <c r="AL450" t="inlineStr">
        <is>
          <t>交易成功</t>
        </is>
      </c>
      <c r="AM450" t="inlineStr">
        <is>
          <t>待匹配</t>
        </is>
      </c>
      <c r="AN450" t="inlineStr">
        <is>
          <t>没有申请退款</t>
        </is>
      </c>
      <c r="AO450" t="inlineStr">
        <is>
          <t>无退款申请</t>
        </is>
      </c>
      <c r="AR450" t="inlineStr">
        <is>
          <t>⚠️ 无商家编码,产品编码待补</t>
        </is>
      </c>
    </row>
    <row r="451">
      <c r="A451" t="inlineStr">
        <is>
          <t>淘宝</t>
        </is>
      </c>
      <c r="B451" t="inlineStr">
        <is>
          <t>3298034462623008977</t>
        </is>
      </c>
      <c r="D451" s="182" t="n">
        <v>46138</v>
      </c>
      <c r="G451" t="inlineStr">
        <is>
          <t>广东省 深圳市 宝安区 石岩街道************************</t>
        </is>
      </c>
      <c r="I451" t="inlineStr"/>
      <c r="J451" t="inlineStr">
        <is>
          <t>畔色北欧风北美黑胡桃全实木中古风布艺软包床主卧齐边双人大床</t>
        </is>
      </c>
      <c r="K451" t="inlineStr">
        <is>
          <t>尺寸微定制</t>
        </is>
      </c>
      <c r="M451" t="n">
        <v>1</v>
      </c>
      <c r="O451" t="inlineStr">
        <is>
          <t>圆通速递</t>
        </is>
      </c>
      <c r="P451" t="inlineStr">
        <is>
          <t>YT2546058882568</t>
        </is>
      </c>
      <c r="R451">
        <f>IFERROR(SUMPRODUCT(('2-定价总表'!$A$3:$A$493="PPS"&amp;MID(I451,2,99))*('2-定价总表'!$C$3:$C$493=K451)*('2-定价总表'!$T$3:$T$493))*IF(M451="",1,M451),"")</f>
        <v/>
      </c>
      <c r="AB451">
        <f>SUM(S451:AA451)</f>
        <v/>
      </c>
      <c r="AC451" t="inlineStr">
        <is>
          <t>145.00</t>
        </is>
      </c>
      <c r="AD451">
        <f>AC451*0.006</f>
        <v/>
      </c>
      <c r="AE451">
        <f>AC451*0.02</f>
        <v/>
      </c>
      <c r="AF451">
        <f>AC451-AD451-AE451</f>
        <v/>
      </c>
      <c r="AI451">
        <f>SUM(AG451:AH451)</f>
        <v/>
      </c>
      <c r="AJ451">
        <f>AF451-AB451+AI451</f>
        <v/>
      </c>
      <c r="AK451">
        <f>IF(C451="是","杭州","江西工厂")</f>
        <v/>
      </c>
      <c r="AL451" t="inlineStr">
        <is>
          <t>交易成功</t>
        </is>
      </c>
      <c r="AM451" t="inlineStr">
        <is>
          <t>待匹配</t>
        </is>
      </c>
      <c r="AN451" t="inlineStr">
        <is>
          <t>没有申请退款</t>
        </is>
      </c>
      <c r="AO451" t="inlineStr">
        <is>
          <t>无退款申请</t>
        </is>
      </c>
      <c r="AR451" t="inlineStr">
        <is>
          <t>⚠️ 无商家编码,产品编码待补</t>
        </is>
      </c>
    </row>
    <row r="452">
      <c r="A452" t="inlineStr">
        <is>
          <t>淘宝</t>
        </is>
      </c>
      <c r="B452" t="inlineStr">
        <is>
          <t>5112323136333117949</t>
        </is>
      </c>
      <c r="D452" s="182" t="n">
        <v>46138</v>
      </c>
      <c r="G452" t="inlineStr">
        <is>
          <t>河北省 廊坊市 广阳区 新源道街**********************</t>
        </is>
      </c>
      <c r="I452" t="inlineStr"/>
      <c r="J452" t="inlineStr">
        <is>
          <t>畔色木作木块小样樱桃木黑胡桃木白蜡木榉木红白橡木样品样块</t>
        </is>
      </c>
      <c r="K452" t="inlineStr">
        <is>
          <t>榉木样块</t>
        </is>
      </c>
      <c r="M452" t="n">
        <v>1</v>
      </c>
      <c r="O452" t="inlineStr">
        <is>
          <t>圆通速递</t>
        </is>
      </c>
      <c r="P452" t="inlineStr">
        <is>
          <t>YT2545828310991</t>
        </is>
      </c>
      <c r="R452">
        <f>IFERROR(SUMPRODUCT(('2-定价总表'!$A$3:$A$493="PPS"&amp;MID(I452,2,99))*('2-定价总表'!$C$3:$C$493=K452)*('2-定价总表'!$T$3:$T$493))*IF(M452="",1,M452),"")</f>
        <v/>
      </c>
      <c r="AB452">
        <f>SUM(S452:AA452)</f>
        <v/>
      </c>
      <c r="AC452" t="inlineStr">
        <is>
          <t>22.00</t>
        </is>
      </c>
      <c r="AD452">
        <f>AC452*0.006</f>
        <v/>
      </c>
      <c r="AE452">
        <f>AC452*0.02</f>
        <v/>
      </c>
      <c r="AF452">
        <f>AC452-AD452-AE452</f>
        <v/>
      </c>
      <c r="AI452">
        <f>SUM(AG452:AH452)</f>
        <v/>
      </c>
      <c r="AJ452">
        <f>AF452-AB452+AI452</f>
        <v/>
      </c>
      <c r="AK452">
        <f>IF(C452="是","杭州","江西工厂")</f>
        <v/>
      </c>
      <c r="AL452" t="inlineStr">
        <is>
          <t>交易成功</t>
        </is>
      </c>
      <c r="AM452" t="inlineStr">
        <is>
          <t>待匹配</t>
        </is>
      </c>
      <c r="AN452" t="inlineStr">
        <is>
          <t>没有申请退款</t>
        </is>
      </c>
      <c r="AO452" t="inlineStr">
        <is>
          <t>无退款申请</t>
        </is>
      </c>
      <c r="AR452" t="inlineStr">
        <is>
          <t>⚠️ 无商家编码,产品编码待补</t>
        </is>
      </c>
    </row>
    <row r="453">
      <c r="A453" t="inlineStr">
        <is>
          <t>淘宝</t>
        </is>
      </c>
      <c r="B453" t="inlineStr">
        <is>
          <t>5112323136333117949</t>
        </is>
      </c>
      <c r="D453" s="182" t="n">
        <v>46138</v>
      </c>
      <c r="G453" t="inlineStr">
        <is>
          <t>河北省 廊坊市 广阳区 新源道街**********************</t>
        </is>
      </c>
      <c r="I453" t="inlineStr"/>
      <c r="J453" t="inlineStr">
        <is>
          <t>畔色木作木块小样樱桃木黑胡桃木白蜡木榉木红白橡木样品样块</t>
        </is>
      </c>
      <c r="K453" t="inlineStr">
        <is>
          <t>蜜蜡色榉木样块</t>
        </is>
      </c>
      <c r="M453" t="n">
        <v>1</v>
      </c>
      <c r="O453" t="inlineStr">
        <is>
          <t>圆通速递</t>
        </is>
      </c>
      <c r="P453" t="inlineStr">
        <is>
          <t>YT2545828310991</t>
        </is>
      </c>
      <c r="R453">
        <f>IFERROR(SUMPRODUCT(('2-定价总表'!$A$3:$A$493="PPS"&amp;MID(I453,2,99))*('2-定价总表'!$C$3:$C$493=K453)*('2-定价总表'!$T$3:$T$493))*IF(M453="",1,M453),"")</f>
        <v/>
      </c>
      <c r="AB453">
        <f>SUM(S453:AA453)</f>
        <v/>
      </c>
      <c r="AC453" t="inlineStr">
        <is>
          <t>22.00</t>
        </is>
      </c>
      <c r="AD453">
        <f>AC453*0.006</f>
        <v/>
      </c>
      <c r="AE453">
        <f>AC453*0.02</f>
        <v/>
      </c>
      <c r="AF453">
        <f>AC453-AD453-AE453</f>
        <v/>
      </c>
      <c r="AI453">
        <f>SUM(AG453:AH453)</f>
        <v/>
      </c>
      <c r="AJ453">
        <f>AF453-AB453+AI453</f>
        <v/>
      </c>
      <c r="AK453">
        <f>IF(C453="是","杭州","江西工厂")</f>
        <v/>
      </c>
      <c r="AL453" t="inlineStr">
        <is>
          <t>交易成功</t>
        </is>
      </c>
      <c r="AM453" t="inlineStr">
        <is>
          <t>待匹配</t>
        </is>
      </c>
      <c r="AN453" t="inlineStr">
        <is>
          <t>没有申请退款</t>
        </is>
      </c>
      <c r="AO453" t="inlineStr">
        <is>
          <t>无退款申请</t>
        </is>
      </c>
      <c r="AR453" t="inlineStr">
        <is>
          <t>⚠️ 无商家编码,产品编码待补</t>
        </is>
      </c>
    </row>
    <row r="454">
      <c r="A454" t="inlineStr">
        <is>
          <t>淘宝</t>
        </is>
      </c>
      <c r="B454" t="inlineStr">
        <is>
          <t>5112223848540017018</t>
        </is>
      </c>
      <c r="D454" s="182" t="n">
        <v>46137</v>
      </c>
      <c r="G454" t="inlineStr">
        <is>
          <t>江苏省 无锡市 锡山区 安镇街道**************************************</t>
        </is>
      </c>
      <c r="I454" t="inlineStr"/>
      <c r="J454" t="inlineStr">
        <is>
          <t>畔色樱桃木实木落地矮柜书柜客厅组合柜电视柜飘窗柜储物置物柜</t>
        </is>
      </c>
      <c r="K454" t="inlineStr">
        <is>
          <t>木脚底座</t>
        </is>
      </c>
      <c r="M454" t="n">
        <v>1</v>
      </c>
      <c r="O454" t="inlineStr">
        <is>
          <t>壹米滴答快运</t>
        </is>
      </c>
      <c r="P454" t="inlineStr">
        <is>
          <t>700907572717</t>
        </is>
      </c>
      <c r="R454">
        <f>IFERROR(SUMPRODUCT(('2-定价总表'!$A$3:$A$493="PPS"&amp;MID(I454,2,99))*('2-定价总表'!$C$3:$C$493=K454)*('2-定价总表'!$T$3:$T$493))*IF(M454="",1,M454),"")</f>
        <v/>
      </c>
      <c r="AB454">
        <f>SUM(S454:AA454)</f>
        <v/>
      </c>
      <c r="AC454" t="inlineStr">
        <is>
          <t>142.00</t>
        </is>
      </c>
      <c r="AD454">
        <f>AC454*0.006</f>
        <v/>
      </c>
      <c r="AE454">
        <f>AC454*0.02</f>
        <v/>
      </c>
      <c r="AF454">
        <f>AC454-AD454-AE454</f>
        <v/>
      </c>
      <c r="AI454">
        <f>SUM(AG454:AH454)</f>
        <v/>
      </c>
      <c r="AJ454">
        <f>AF454-AB454+AI454</f>
        <v/>
      </c>
      <c r="AK454">
        <f>IF(C454="是","杭州","江西工厂")</f>
        <v/>
      </c>
      <c r="AL454" t="inlineStr">
        <is>
          <t>交易成功</t>
        </is>
      </c>
      <c r="AM454" t="inlineStr">
        <is>
          <t>待匹配</t>
        </is>
      </c>
      <c r="AN454" t="inlineStr">
        <is>
          <t>没有申请退款</t>
        </is>
      </c>
      <c r="AO454" t="inlineStr">
        <is>
          <t>无退款申请</t>
        </is>
      </c>
      <c r="AR454" t="inlineStr">
        <is>
          <t>⚠️ 无商家编码,产品编码待补</t>
        </is>
      </c>
    </row>
    <row r="455">
      <c r="A455" t="inlineStr">
        <is>
          <t>淘宝</t>
        </is>
      </c>
      <c r="B455" t="inlineStr">
        <is>
          <t>3298392733703000475</t>
        </is>
      </c>
      <c r="D455" s="182" t="n">
        <v>46137</v>
      </c>
      <c r="G455" t="inlineStr">
        <is>
          <t>广东省 深圳市 福田区 沙头街道****************</t>
        </is>
      </c>
      <c r="I455" t="inlineStr"/>
      <c r="J455" t="inlineStr">
        <is>
          <t>畔色1.8米箱体床樱桃木全实木高脚床箱式床离地储物床悬浮高箱床</t>
        </is>
      </c>
      <c r="K455" t="inlineStr">
        <is>
          <t>尺寸微定制</t>
        </is>
      </c>
      <c r="M455" t="n">
        <v>1</v>
      </c>
      <c r="O455" t="inlineStr">
        <is>
          <t>圆通速递</t>
        </is>
      </c>
      <c r="P455" t="inlineStr">
        <is>
          <t>YT2540839690632</t>
        </is>
      </c>
      <c r="R455">
        <f>IFERROR(SUMPRODUCT(('2-定价总表'!$A$3:$A$493="PPS"&amp;MID(I455,2,99))*('2-定价总表'!$C$3:$C$493=K455)*('2-定价总表'!$T$3:$T$493))*IF(M455="",1,M455),"")</f>
        <v/>
      </c>
      <c r="AB455">
        <f>SUM(S455:AA455)</f>
        <v/>
      </c>
      <c r="AC455" t="inlineStr">
        <is>
          <t>125.00</t>
        </is>
      </c>
      <c r="AD455">
        <f>AC455*0.006</f>
        <v/>
      </c>
      <c r="AE455">
        <f>AC455*0.02</f>
        <v/>
      </c>
      <c r="AF455">
        <f>AC455-AD455-AE455</f>
        <v/>
      </c>
      <c r="AI455">
        <f>SUM(AG455:AH455)</f>
        <v/>
      </c>
      <c r="AJ455">
        <f>AF455-AB455+AI455</f>
        <v/>
      </c>
      <c r="AK455">
        <f>IF(C455="是","杭州","江西工厂")</f>
        <v/>
      </c>
      <c r="AL455" t="inlineStr">
        <is>
          <t>交易成功</t>
        </is>
      </c>
      <c r="AM455" t="inlineStr">
        <is>
          <t>待匹配</t>
        </is>
      </c>
      <c r="AN455" t="inlineStr">
        <is>
          <t>没有申请退款</t>
        </is>
      </c>
      <c r="AO455" t="inlineStr">
        <is>
          <t>无退款申请</t>
        </is>
      </c>
      <c r="AR455" t="inlineStr">
        <is>
          <t>⚠️ 无商家编码,产品编码待补</t>
        </is>
      </c>
    </row>
    <row r="456">
      <c r="A456" t="inlineStr">
        <is>
          <t>淘宝</t>
        </is>
      </c>
      <c r="B456" t="inlineStr">
        <is>
          <t>5112009002364027720</t>
        </is>
      </c>
      <c r="D456" s="182" t="n">
        <v>46137</v>
      </c>
      <c r="G456" t="inlineStr">
        <is>
          <t>上海 上海市 浦东新区 唐镇春泉******************</t>
        </is>
      </c>
      <c r="I456" t="inlineStr"/>
      <c r="J456" t="inlineStr">
        <is>
          <t>畔色1.8米箱体床樱桃木全实木高脚床箱式床离地储物床悬浮高箱床</t>
        </is>
      </c>
      <c r="K456" t="inlineStr">
        <is>
          <t>樱桃木箱体床-无床头-1.8米</t>
        </is>
      </c>
      <c r="M456" t="n">
        <v>1</v>
      </c>
      <c r="O456" t="inlineStr"/>
      <c r="P456" t="inlineStr"/>
      <c r="R456">
        <f>IFERROR(SUMPRODUCT(('2-定价总表'!$A$3:$A$493="PPS"&amp;MID(I456,2,99))*('2-定价总表'!$C$3:$C$493=K456)*('2-定价总表'!$T$3:$T$493))*IF(M456="",1,M456),"")</f>
        <v/>
      </c>
      <c r="AB456">
        <f>SUM(S456:AA456)</f>
        <v/>
      </c>
      <c r="AC456" t="inlineStr">
        <is>
          <t>3699.23</t>
        </is>
      </c>
      <c r="AD456">
        <f>AC456*0.006</f>
        <v/>
      </c>
      <c r="AE456">
        <f>AC456*0.02</f>
        <v/>
      </c>
      <c r="AF456">
        <f>AC456-AD456-AE456</f>
        <v/>
      </c>
      <c r="AI456">
        <f>SUM(AG456:AH456)</f>
        <v/>
      </c>
      <c r="AJ456">
        <f>AF456-AB456+AI456</f>
        <v/>
      </c>
      <c r="AK456">
        <f>IF(C456="是","杭州","江西工厂")</f>
        <v/>
      </c>
      <c r="AL456" t="inlineStr">
        <is>
          <t>交易关闭</t>
        </is>
      </c>
      <c r="AM456" t="inlineStr">
        <is>
          <t>待匹配</t>
        </is>
      </c>
      <c r="AN456" t="inlineStr">
        <is>
          <t>退款成功</t>
        </is>
      </c>
      <c r="AO456" t="inlineStr">
        <is>
          <t>3699.23</t>
        </is>
      </c>
      <c r="AR456" t="inlineStr">
        <is>
          <t>⚠️ 无商家编码,产品编码待补</t>
        </is>
      </c>
    </row>
    <row r="457">
      <c r="A457" t="inlineStr">
        <is>
          <t>淘宝</t>
        </is>
      </c>
      <c r="B457" t="inlineStr">
        <is>
          <t>5111793723849086403</t>
        </is>
      </c>
      <c r="D457" s="182" t="n">
        <v>46137</v>
      </c>
      <c r="G457" t="inlineStr">
        <is>
          <t>福建省 福州市 晋安区 茶园街道*******************</t>
        </is>
      </c>
      <c r="I457" t="inlineStr"/>
      <c r="J457" t="inlineStr">
        <is>
          <t>畔色双人床实木床家用小户型北欧简约1.8米榉木主卧日式双人大床</t>
        </is>
      </c>
      <c r="K457" t="inlineStr">
        <is>
          <t>尺寸微定制</t>
        </is>
      </c>
      <c r="M457" t="n">
        <v>1</v>
      </c>
      <c r="O457" t="inlineStr"/>
      <c r="P457" t="inlineStr"/>
      <c r="R457">
        <f>IFERROR(SUMPRODUCT(('2-定价总表'!$A$3:$A$493="PPS"&amp;MID(I457,2,99))*('2-定价总表'!$C$3:$C$493=K457)*('2-定价总表'!$T$3:$T$493))*IF(M457="",1,M457),"")</f>
        <v/>
      </c>
      <c r="AB457">
        <f>SUM(S457:AA457)</f>
        <v/>
      </c>
      <c r="AC457" t="inlineStr">
        <is>
          <t>132.00</t>
        </is>
      </c>
      <c r="AD457">
        <f>AC457*0.006</f>
        <v/>
      </c>
      <c r="AE457">
        <f>AC457*0.02</f>
        <v/>
      </c>
      <c r="AF457">
        <f>AC457-AD457-AE457</f>
        <v/>
      </c>
      <c r="AI457">
        <f>SUM(AG457:AH457)</f>
        <v/>
      </c>
      <c r="AJ457">
        <f>AF457-AB457+AI457</f>
        <v/>
      </c>
      <c r="AK457">
        <f>IF(C457="是","杭州","江西工厂")</f>
        <v/>
      </c>
      <c r="AL457" t="inlineStr">
        <is>
          <t>交易关闭</t>
        </is>
      </c>
      <c r="AM457" t="inlineStr">
        <is>
          <t>待匹配</t>
        </is>
      </c>
      <c r="AN457" t="inlineStr">
        <is>
          <t>退款成功</t>
        </is>
      </c>
      <c r="AO457" t="inlineStr">
        <is>
          <t>132.00</t>
        </is>
      </c>
      <c r="AR457" t="inlineStr">
        <is>
          <t>⚠️ 无商家编码,产品编码待补</t>
        </is>
      </c>
    </row>
    <row r="458">
      <c r="A458" t="inlineStr">
        <is>
          <t>淘宝</t>
        </is>
      </c>
      <c r="B458" t="inlineStr">
        <is>
          <t>5112168624852018824</t>
        </is>
      </c>
      <c r="D458" s="182" t="n">
        <v>46137</v>
      </c>
      <c r="G458" t="inlineStr">
        <is>
          <t>河南省 郑州市 新郑市 龙湖镇绿************</t>
        </is>
      </c>
      <c r="I458" t="inlineStr"/>
      <c r="J458" t="inlineStr">
        <is>
          <t>畔色日式悬浮床榉木布艺床主卧地台奶油风实木双人床实木原木床</t>
        </is>
      </c>
      <c r="K458" t="inlineStr">
        <is>
          <t>尺寸微定制</t>
        </is>
      </c>
      <c r="M458" t="n">
        <v>1</v>
      </c>
      <c r="O458" t="inlineStr">
        <is>
          <t>圆通速递</t>
        </is>
      </c>
      <c r="P458" t="inlineStr">
        <is>
          <t>YT2545891467831</t>
        </is>
      </c>
      <c r="R458">
        <f>IFERROR(SUMPRODUCT(('2-定价总表'!$A$3:$A$493="PPS"&amp;MID(I458,2,99))*('2-定价总表'!$C$3:$C$493=K458)*('2-定价总表'!$T$3:$T$493))*IF(M458="",1,M458),"")</f>
        <v/>
      </c>
      <c r="AB458">
        <f>SUM(S458:AA458)</f>
        <v/>
      </c>
      <c r="AC458" t="inlineStr">
        <is>
          <t>128.00</t>
        </is>
      </c>
      <c r="AD458">
        <f>AC458*0.006</f>
        <v/>
      </c>
      <c r="AE458">
        <f>AC458*0.02</f>
        <v/>
      </c>
      <c r="AF458">
        <f>AC458-AD458-AE458</f>
        <v/>
      </c>
      <c r="AI458">
        <f>SUM(AG458:AH458)</f>
        <v/>
      </c>
      <c r="AJ458">
        <f>AF458-AB458+AI458</f>
        <v/>
      </c>
      <c r="AK458">
        <f>IF(C458="是","杭州","江西工厂")</f>
        <v/>
      </c>
      <c r="AL458" t="inlineStr">
        <is>
          <t>交易成功</t>
        </is>
      </c>
      <c r="AM458" t="inlineStr">
        <is>
          <t>待匹配</t>
        </is>
      </c>
      <c r="AN458" t="inlineStr">
        <is>
          <t>没有申请退款</t>
        </is>
      </c>
      <c r="AO458" t="inlineStr">
        <is>
          <t>无退款申请</t>
        </is>
      </c>
      <c r="AR458" t="inlineStr">
        <is>
          <t>⚠️ 无商家编码,产品编码待补</t>
        </is>
      </c>
    </row>
    <row r="459">
      <c r="A459" t="inlineStr">
        <is>
          <t>淘宝</t>
        </is>
      </c>
      <c r="B459" t="inlineStr">
        <is>
          <t>5111960006238027720</t>
        </is>
      </c>
      <c r="D459" s="182" t="n">
        <v>46137</v>
      </c>
      <c r="E459" t="inlineStr">
        <is>
          <t>周陈虹</t>
        </is>
      </c>
      <c r="F459" t="inlineStr">
        <is>
          <t>18466707603-9303</t>
        </is>
      </c>
      <c r="G459" t="inlineStr">
        <is>
          <t>上海 上海市 浦东新区 唐镇春泉路45弄56号802(000000)</t>
        </is>
      </c>
      <c r="I459" t="inlineStr"/>
      <c r="J459" t="inlineStr">
        <is>
          <t>畔色1.8米箱体床樱桃木全实木高脚床箱式床离地储物床悬浮高箱床</t>
        </is>
      </c>
      <c r="K459" t="inlineStr">
        <is>
          <t>黑胡桃木材质定制咨询</t>
        </is>
      </c>
      <c r="M459" t="n">
        <v>1</v>
      </c>
      <c r="O459" t="inlineStr"/>
      <c r="P459" t="inlineStr"/>
      <c r="R459">
        <f>IFERROR(SUMPRODUCT(('2-定价总表'!$A$3:$A$493="PPS"&amp;MID(I459,2,99))*('2-定价总表'!$C$3:$C$493=K459)*('2-定价总表'!$T$3:$T$493))*IF(M459="",1,M459),"")</f>
        <v/>
      </c>
      <c r="AB459">
        <f>SUM(S459:AA459)</f>
        <v/>
      </c>
      <c r="AC459" t="inlineStr">
        <is>
          <t>686.00</t>
        </is>
      </c>
      <c r="AD459">
        <f>AC459*0.006</f>
        <v/>
      </c>
      <c r="AE459">
        <f>AC459*0.02</f>
        <v/>
      </c>
      <c r="AF459">
        <f>AC459-AD459-AE459</f>
        <v/>
      </c>
      <c r="AI459">
        <f>SUM(AG459:AH459)</f>
        <v/>
      </c>
      <c r="AJ459">
        <f>AF459-AB459+AI459</f>
        <v/>
      </c>
      <c r="AK459">
        <f>IF(C459="是","杭州","江西工厂")</f>
        <v/>
      </c>
      <c r="AL459" t="inlineStr">
        <is>
          <t>买家已付款,等待卖家发货</t>
        </is>
      </c>
      <c r="AM459" t="inlineStr">
        <is>
          <t>待匹配</t>
        </is>
      </c>
      <c r="AN459" t="inlineStr">
        <is>
          <t>没有申请退款</t>
        </is>
      </c>
      <c r="AO459" t="inlineStr">
        <is>
          <t>无退款申请</t>
        </is>
      </c>
      <c r="AR459" t="inlineStr">
        <is>
          <t>⚠️ 无商家编码,产品编码待补</t>
        </is>
      </c>
    </row>
    <row r="460">
      <c r="A460" t="inlineStr">
        <is>
          <t>淘宝</t>
        </is>
      </c>
      <c r="B460" t="inlineStr">
        <is>
          <t>5112161064468018538</t>
        </is>
      </c>
      <c r="D460" s="182" t="n">
        <v>46137</v>
      </c>
      <c r="G460" t="inlineStr">
        <is>
          <t>上海 上海市 浦东新区 唐镇春泉******************</t>
        </is>
      </c>
      <c r="I460" t="inlineStr"/>
      <c r="J460" t="inlineStr">
        <is>
          <t>畔色1.8米箱体床樱桃木全实木高脚床箱式床离地储物床悬浮高箱床</t>
        </is>
      </c>
      <c r="K460" t="inlineStr">
        <is>
          <t>尺寸微定制</t>
        </is>
      </c>
      <c r="M460" t="n">
        <v>1</v>
      </c>
      <c r="O460" t="inlineStr"/>
      <c r="P460" t="inlineStr"/>
      <c r="R460">
        <f>IFERROR(SUMPRODUCT(('2-定价总表'!$A$3:$A$493="PPS"&amp;MID(I460,2,99))*('2-定价总表'!$C$3:$C$493=K460)*('2-定价总表'!$T$3:$T$493))*IF(M460="",1,M460),"")</f>
        <v/>
      </c>
      <c r="AB460">
        <f>SUM(S460:AA460)</f>
        <v/>
      </c>
      <c r="AC460" t="inlineStr">
        <is>
          <t>454.50</t>
        </is>
      </c>
      <c r="AD460">
        <f>AC460*0.006</f>
        <v/>
      </c>
      <c r="AE460">
        <f>AC460*0.02</f>
        <v/>
      </c>
      <c r="AF460">
        <f>AC460-AD460-AE460</f>
        <v/>
      </c>
      <c r="AI460">
        <f>SUM(AG460:AH460)</f>
        <v/>
      </c>
      <c r="AJ460">
        <f>AF460-AB460+AI460</f>
        <v/>
      </c>
      <c r="AK460">
        <f>IF(C460="是","杭州","江西工厂")</f>
        <v/>
      </c>
      <c r="AL460" t="inlineStr">
        <is>
          <t>交易关闭</t>
        </is>
      </c>
      <c r="AM460" t="inlineStr">
        <is>
          <t>待匹配</t>
        </is>
      </c>
      <c r="AN460" t="inlineStr">
        <is>
          <t>退款成功</t>
        </is>
      </c>
      <c r="AO460" t="inlineStr">
        <is>
          <t>454.50</t>
        </is>
      </c>
      <c r="AR460" t="inlineStr">
        <is>
          <t>⚠️ 无商家编码,产品编码待补</t>
        </is>
      </c>
    </row>
    <row r="461">
      <c r="A461" t="inlineStr">
        <is>
          <t>淘宝</t>
        </is>
      </c>
      <c r="B461" t="inlineStr">
        <is>
          <t>5112161064468018538</t>
        </is>
      </c>
      <c r="D461" s="182" t="n">
        <v>46137</v>
      </c>
      <c r="G461" t="inlineStr">
        <is>
          <t>上海 上海市 浦东新区 唐镇春泉******************</t>
        </is>
      </c>
      <c r="I461" t="inlineStr"/>
      <c r="J461" t="inlineStr">
        <is>
          <t>畔色1.8米箱体床樱桃木全实木高脚床箱式床离地储物床悬浮高箱床</t>
        </is>
      </c>
      <c r="K461" t="inlineStr">
        <is>
          <t>樱桃木箱体床-无床头-1.8米</t>
        </is>
      </c>
      <c r="M461" t="n">
        <v>1</v>
      </c>
      <c r="O461" t="inlineStr"/>
      <c r="P461" t="inlineStr"/>
      <c r="R461">
        <f>IFERROR(SUMPRODUCT(('2-定价总表'!$A$3:$A$493="PPS"&amp;MID(I461,2,99))*('2-定价总表'!$C$3:$C$493=K461)*('2-定价总表'!$T$3:$T$493))*IF(M461="",1,M461),"")</f>
        <v/>
      </c>
      <c r="AB461">
        <f>SUM(S461:AA461)</f>
        <v/>
      </c>
      <c r="AC461" t="inlineStr">
        <is>
          <t>3699.23</t>
        </is>
      </c>
      <c r="AD461">
        <f>AC461*0.006</f>
        <v/>
      </c>
      <c r="AE461">
        <f>AC461*0.02</f>
        <v/>
      </c>
      <c r="AF461">
        <f>AC461-AD461-AE461</f>
        <v/>
      </c>
      <c r="AI461">
        <f>SUM(AG461:AH461)</f>
        <v/>
      </c>
      <c r="AJ461">
        <f>AF461-AB461+AI461</f>
        <v/>
      </c>
      <c r="AK461">
        <f>IF(C461="是","杭州","江西工厂")</f>
        <v/>
      </c>
      <c r="AL461" t="inlineStr">
        <is>
          <t>交易关闭</t>
        </is>
      </c>
      <c r="AM461" t="inlineStr">
        <is>
          <t>待匹配</t>
        </is>
      </c>
      <c r="AN461" t="inlineStr">
        <is>
          <t>退款成功</t>
        </is>
      </c>
      <c r="AO461" t="inlineStr">
        <is>
          <t>3699.23</t>
        </is>
      </c>
      <c r="AR461" t="inlineStr">
        <is>
          <t>⚠️ 无商家编码,产品编码待补</t>
        </is>
      </c>
    </row>
    <row r="462">
      <c r="A462" t="inlineStr">
        <is>
          <t>淘宝</t>
        </is>
      </c>
      <c r="B462" t="inlineStr">
        <is>
          <t>5112033912614130842</t>
        </is>
      </c>
      <c r="D462" s="182" t="n">
        <v>46137</v>
      </c>
      <c r="G462" t="inlineStr">
        <is>
          <t>广东省 河源市 源城区 东埔街道*****************</t>
        </is>
      </c>
      <c r="I462" t="inlineStr"/>
      <c r="J462" t="inlineStr">
        <is>
          <t>畔色北美黑胡桃木实木床头柜北欧简约床边柜卧室收纳置物柜储物柜</t>
        </is>
      </c>
      <c r="K462" t="inlineStr">
        <is>
          <t>尺寸微定制</t>
        </is>
      </c>
      <c r="M462" t="n">
        <v>1</v>
      </c>
      <c r="O462" t="inlineStr">
        <is>
          <t>圆通速递</t>
        </is>
      </c>
      <c r="P462" t="inlineStr">
        <is>
          <t>YT2545891470116</t>
        </is>
      </c>
      <c r="R462">
        <f>IFERROR(SUMPRODUCT(('2-定价总表'!$A$3:$A$493="PPS"&amp;MID(I462,2,99))*('2-定价总表'!$C$3:$C$493=K462)*('2-定价总表'!$T$3:$T$493))*IF(M462="",1,M462),"")</f>
        <v/>
      </c>
      <c r="AB462">
        <f>SUM(S462:AA462)</f>
        <v/>
      </c>
      <c r="AC462" t="inlineStr">
        <is>
          <t>124.75</t>
        </is>
      </c>
      <c r="AD462">
        <f>AC462*0.006</f>
        <v/>
      </c>
      <c r="AE462">
        <f>AC462*0.02</f>
        <v/>
      </c>
      <c r="AF462">
        <f>AC462-AD462-AE462</f>
        <v/>
      </c>
      <c r="AI462">
        <f>SUM(AG462:AH462)</f>
        <v/>
      </c>
      <c r="AJ462">
        <f>AF462-AB462+AI462</f>
        <v/>
      </c>
      <c r="AK462">
        <f>IF(C462="是","杭州","江西工厂")</f>
        <v/>
      </c>
      <c r="AL462" t="inlineStr">
        <is>
          <t>交易成功</t>
        </is>
      </c>
      <c r="AM462" t="inlineStr">
        <is>
          <t>待匹配</t>
        </is>
      </c>
      <c r="AN462" t="inlineStr">
        <is>
          <t>没有申请退款</t>
        </is>
      </c>
      <c r="AO462" t="inlineStr">
        <is>
          <t>无退款申请</t>
        </is>
      </c>
      <c r="AR462" t="inlineStr">
        <is>
          <t>⚠️ 无商家编码,产品编码待补</t>
        </is>
      </c>
    </row>
    <row r="463">
      <c r="A463" t="inlineStr">
        <is>
          <t>淘宝</t>
        </is>
      </c>
      <c r="B463" t="inlineStr">
        <is>
          <t>5112011664509008824</t>
        </is>
      </c>
      <c r="D463" s="182" t="n">
        <v>46137</v>
      </c>
      <c r="G463" t="inlineStr">
        <is>
          <t>北京 北京市 海淀区 马连洼街***********************</t>
        </is>
      </c>
      <c r="I463" t="inlineStr"/>
      <c r="J463" t="inlineStr">
        <is>
          <t>畔色樱桃木靠墙一体实木岩板餐厅收纳咖啡柜小户型小柜窄柜餐边柜</t>
        </is>
      </c>
      <c r="K463" t="inlineStr">
        <is>
          <t>其他定制</t>
        </is>
      </c>
      <c r="M463" t="n">
        <v>1</v>
      </c>
      <c r="O463" t="inlineStr">
        <is>
          <t>圆通速递</t>
        </is>
      </c>
      <c r="P463" t="inlineStr">
        <is>
          <t>YT2540776158251</t>
        </is>
      </c>
      <c r="R463">
        <f>IFERROR(SUMPRODUCT(('2-定价总表'!$A$3:$A$493="PPS"&amp;MID(I463,2,99))*('2-定价总表'!$C$3:$C$493=K463)*('2-定价总表'!$T$3:$T$493))*IF(M463="",1,M463),"")</f>
        <v/>
      </c>
      <c r="AB463">
        <f>SUM(S463:AA463)</f>
        <v/>
      </c>
      <c r="AC463" t="inlineStr">
        <is>
          <t>200.00</t>
        </is>
      </c>
      <c r="AD463">
        <f>AC463*0.006</f>
        <v/>
      </c>
      <c r="AE463">
        <f>AC463*0.02</f>
        <v/>
      </c>
      <c r="AF463">
        <f>AC463-AD463-AE463</f>
        <v/>
      </c>
      <c r="AI463">
        <f>SUM(AG463:AH463)</f>
        <v/>
      </c>
      <c r="AJ463">
        <f>AF463-AB463+AI463</f>
        <v/>
      </c>
      <c r="AK463">
        <f>IF(C463="是","杭州","江西工厂")</f>
        <v/>
      </c>
      <c r="AL463" t="inlineStr">
        <is>
          <t>交易成功</t>
        </is>
      </c>
      <c r="AM463" t="inlineStr">
        <is>
          <t>待匹配</t>
        </is>
      </c>
      <c r="AN463" t="inlineStr">
        <is>
          <t>没有申请退款</t>
        </is>
      </c>
      <c r="AO463" t="inlineStr">
        <is>
          <t>无退款申请</t>
        </is>
      </c>
      <c r="AR463" t="inlineStr">
        <is>
          <t>⚠️ 无商家编码,产品编码待补</t>
        </is>
      </c>
    </row>
    <row r="464">
      <c r="A464" t="inlineStr">
        <is>
          <t>淘宝</t>
        </is>
      </c>
      <c r="B464" t="inlineStr">
        <is>
          <t>5112090253165008824</t>
        </is>
      </c>
      <c r="D464" s="182" t="n">
        <v>46137</v>
      </c>
      <c r="G464" t="inlineStr"/>
      <c r="I464" t="inlineStr"/>
      <c r="J464" t="inlineStr">
        <is>
          <t>畔色樱桃木靠墙一体实木岩板餐厅收纳咖啡柜小户型小柜窄柜餐边柜</t>
        </is>
      </c>
      <c r="K464" t="inlineStr">
        <is>
          <t>其他定制</t>
        </is>
      </c>
      <c r="M464" t="n">
        <v>1</v>
      </c>
      <c r="O464" t="inlineStr"/>
      <c r="P464" t="inlineStr"/>
      <c r="R464">
        <f>IFERROR(SUMPRODUCT(('2-定价总表'!$A$3:$A$493="PPS"&amp;MID(I464,2,99))*('2-定价总表'!$C$3:$C$493=K464)*('2-定价总表'!$T$3:$T$493))*IF(M464="",1,M464),"")</f>
        <v/>
      </c>
      <c r="AB464">
        <f>SUM(S464:AA464)</f>
        <v/>
      </c>
      <c r="AC464" t="inlineStr"/>
      <c r="AD464">
        <f>AC464*0.006</f>
        <v/>
      </c>
      <c r="AE464">
        <f>AC464*0.02</f>
        <v/>
      </c>
      <c r="AF464">
        <f>AC464-AD464-AE464</f>
        <v/>
      </c>
      <c r="AI464">
        <f>SUM(AG464:AH464)</f>
        <v/>
      </c>
      <c r="AJ464">
        <f>AF464-AB464+AI464</f>
        <v/>
      </c>
      <c r="AK464">
        <f>IF(C464="是","杭州","江西工厂")</f>
        <v/>
      </c>
      <c r="AL464" t="inlineStr">
        <is>
          <t>交易关闭</t>
        </is>
      </c>
      <c r="AM464" t="inlineStr">
        <is>
          <t>待匹配</t>
        </is>
      </c>
      <c r="AN464" t="inlineStr">
        <is>
          <t>没有申请退款</t>
        </is>
      </c>
      <c r="AO464" t="inlineStr">
        <is>
          <t>无退款申请</t>
        </is>
      </c>
      <c r="AR464" t="inlineStr">
        <is>
          <t>⚠️ 无商家编码,产品编码待补</t>
        </is>
      </c>
    </row>
    <row r="465">
      <c r="A465" t="inlineStr">
        <is>
          <t>淘宝</t>
        </is>
      </c>
      <c r="B465" t="inlineStr">
        <is>
          <t>3298315008325006465</t>
        </is>
      </c>
      <c r="D465" s="182" t="n">
        <v>46136</v>
      </c>
      <c r="G465" t="inlineStr">
        <is>
          <t>广东省 湛江市 赤坎区 中山街道************</t>
        </is>
      </c>
      <c r="I465" t="inlineStr"/>
      <c r="J465" t="inlineStr">
        <is>
          <t>畔色日式悬浮床榉木布艺床主卧地台奶油风实木双人床实木原木床</t>
        </is>
      </c>
      <c r="K465" t="inlineStr">
        <is>
          <t>尺寸微定制</t>
        </is>
      </c>
      <c r="M465" t="n">
        <v>1</v>
      </c>
      <c r="O465" t="inlineStr"/>
      <c r="P465" t="inlineStr"/>
      <c r="R465">
        <f>IFERROR(SUMPRODUCT(('2-定价总表'!$A$3:$A$493="PPS"&amp;MID(I465,2,99))*('2-定价总表'!$C$3:$C$493=K465)*('2-定价总表'!$T$3:$T$493))*IF(M465="",1,M465),"")</f>
        <v/>
      </c>
      <c r="AB465">
        <f>SUM(S465:AA465)</f>
        <v/>
      </c>
      <c r="AC465" t="inlineStr">
        <is>
          <t>145.00</t>
        </is>
      </c>
      <c r="AD465">
        <f>AC465*0.006</f>
        <v/>
      </c>
      <c r="AE465">
        <f>AC465*0.02</f>
        <v/>
      </c>
      <c r="AF465">
        <f>AC465-AD465-AE465</f>
        <v/>
      </c>
      <c r="AI465">
        <f>SUM(AG465:AH465)</f>
        <v/>
      </c>
      <c r="AJ465">
        <f>AF465-AB465+AI465</f>
        <v/>
      </c>
      <c r="AK465">
        <f>IF(C465="是","杭州","江西工厂")</f>
        <v/>
      </c>
      <c r="AL465" t="inlineStr">
        <is>
          <t>交易关闭</t>
        </is>
      </c>
      <c r="AM465" t="inlineStr">
        <is>
          <t>待匹配</t>
        </is>
      </c>
      <c r="AN465" t="inlineStr">
        <is>
          <t>退款成功</t>
        </is>
      </c>
      <c r="AO465" t="inlineStr">
        <is>
          <t>145.00</t>
        </is>
      </c>
      <c r="AR465" t="inlineStr">
        <is>
          <t>⚠️ 无商家编码,产品编码待补</t>
        </is>
      </c>
    </row>
    <row r="466">
      <c r="A466" t="inlineStr">
        <is>
          <t>淘宝</t>
        </is>
      </c>
      <c r="B466" t="inlineStr">
        <is>
          <t>3297641702705027792</t>
        </is>
      </c>
      <c r="D466" s="182" t="n">
        <v>46136</v>
      </c>
      <c r="G466" t="inlineStr">
        <is>
          <t>上海 上海市 杨浦区 长海路街***********************</t>
        </is>
      </c>
      <c r="I466" t="inlineStr"/>
      <c r="J466" t="inlineStr">
        <is>
          <t>畔色日式悬浮床榉木布艺床主卧地台奶油风实木双人床实木原木床</t>
        </is>
      </c>
      <c r="K466" t="inlineStr">
        <is>
          <t>尺寸微定制</t>
        </is>
      </c>
      <c r="M466" t="n">
        <v>1</v>
      </c>
      <c r="O466" t="inlineStr"/>
      <c r="P466" t="inlineStr"/>
      <c r="R466">
        <f>IFERROR(SUMPRODUCT(('2-定价总表'!$A$3:$A$493="PPS"&amp;MID(I466,2,99))*('2-定价总表'!$C$3:$C$493=K466)*('2-定价总表'!$T$3:$T$493))*IF(M466="",1,M466),"")</f>
        <v/>
      </c>
      <c r="AB466">
        <f>SUM(S466:AA466)</f>
        <v/>
      </c>
      <c r="AC466" t="inlineStr">
        <is>
          <t>150.00</t>
        </is>
      </c>
      <c r="AD466">
        <f>AC466*0.006</f>
        <v/>
      </c>
      <c r="AE466">
        <f>AC466*0.02</f>
        <v/>
      </c>
      <c r="AF466">
        <f>AC466-AD466-AE466</f>
        <v/>
      </c>
      <c r="AI466">
        <f>SUM(AG466:AH466)</f>
        <v/>
      </c>
      <c r="AJ466">
        <f>AF466-AB466+AI466</f>
        <v/>
      </c>
      <c r="AK466">
        <f>IF(C466="是","杭州","江西工厂")</f>
        <v/>
      </c>
      <c r="AL466" t="inlineStr">
        <is>
          <t>交易关闭</t>
        </is>
      </c>
      <c r="AM466" t="inlineStr">
        <is>
          <t>待匹配</t>
        </is>
      </c>
      <c r="AN466" t="inlineStr">
        <is>
          <t>退款成功</t>
        </is>
      </c>
      <c r="AO466" t="inlineStr">
        <is>
          <t>150.00</t>
        </is>
      </c>
      <c r="AR466" t="inlineStr">
        <is>
          <t>⚠️ 无商家编码,产品编码待补</t>
        </is>
      </c>
    </row>
    <row r="467">
      <c r="A467" t="inlineStr">
        <is>
          <t>淘宝</t>
        </is>
      </c>
      <c r="B467" t="inlineStr">
        <is>
          <t>3298204164625108151</t>
        </is>
      </c>
      <c r="D467" s="182" t="n">
        <v>46136</v>
      </c>
      <c r="G467" t="inlineStr">
        <is>
          <t>浙江省 台州市 三门县 海游街道*************************</t>
        </is>
      </c>
      <c r="I467" t="inlineStr"/>
      <c r="J467" t="inlineStr">
        <is>
          <t>畔色北欧樱桃木实木餐厅岩板洞洞板收纳储物柜高柜一体靠墙餐边柜</t>
        </is>
      </c>
      <c r="K467" t="inlineStr">
        <is>
          <t>尺寸定制</t>
        </is>
      </c>
      <c r="M467" t="n">
        <v>1</v>
      </c>
      <c r="O467" t="inlineStr">
        <is>
          <t>顺丰速运</t>
        </is>
      </c>
      <c r="P467" t="inlineStr">
        <is>
          <t>SF0212231799742</t>
        </is>
      </c>
      <c r="R467">
        <f>IFERROR(SUMPRODUCT(('2-定价总表'!$A$3:$A$493="PPS"&amp;MID(I467,2,99))*('2-定价总表'!$C$3:$C$493=K467)*('2-定价总表'!$T$3:$T$493))*IF(M467="",1,M467),"")</f>
        <v/>
      </c>
      <c r="AB467">
        <f>SUM(S467:AA467)</f>
        <v/>
      </c>
      <c r="AC467" t="inlineStr">
        <is>
          <t>439.60</t>
        </is>
      </c>
      <c r="AD467">
        <f>AC467*0.006</f>
        <v/>
      </c>
      <c r="AE467">
        <f>AC467*0.02</f>
        <v/>
      </c>
      <c r="AF467">
        <f>AC467-AD467-AE467</f>
        <v/>
      </c>
      <c r="AI467">
        <f>SUM(AG467:AH467)</f>
        <v/>
      </c>
      <c r="AJ467">
        <f>AF467-AB467+AI467</f>
        <v/>
      </c>
      <c r="AK467">
        <f>IF(C467="是","杭州","江西工厂")</f>
        <v/>
      </c>
      <c r="AL467" t="inlineStr">
        <is>
          <t>交易成功</t>
        </is>
      </c>
      <c r="AM467" t="inlineStr">
        <is>
          <t>待匹配</t>
        </is>
      </c>
      <c r="AN467" t="inlineStr">
        <is>
          <t>退款成功</t>
        </is>
      </c>
      <c r="AO467" t="inlineStr">
        <is>
          <t>6.93</t>
        </is>
      </c>
      <c r="AR467" t="inlineStr">
        <is>
          <t>⚠️ 无商家编码,产品编码待补</t>
        </is>
      </c>
    </row>
    <row r="468">
      <c r="A468" t="inlineStr">
        <is>
          <t>淘宝</t>
        </is>
      </c>
      <c r="B468" t="inlineStr">
        <is>
          <t>5111426631650009715</t>
        </is>
      </c>
      <c r="D468" s="182" t="n">
        <v>46136</v>
      </c>
      <c r="G468" t="inlineStr">
        <is>
          <t>河北省 邯郸市 永年区 临洺关镇***********************</t>
        </is>
      </c>
      <c r="I468" t="inlineStr"/>
      <c r="J468" t="inlineStr">
        <is>
          <t>畔色北欧钢化玻璃设计师卧室床头柜实木收纳柜樱桃木家用床边柜</t>
        </is>
      </c>
      <c r="K468" t="inlineStr">
        <is>
          <t>尺寸微定制</t>
        </is>
      </c>
      <c r="M468" t="n">
        <v>1</v>
      </c>
      <c r="O468" t="inlineStr"/>
      <c r="P468" t="inlineStr"/>
      <c r="R468">
        <f>IFERROR(SUMPRODUCT(('2-定价总表'!$A$3:$A$493="PPS"&amp;MID(I468,2,99))*('2-定价总表'!$C$3:$C$493=K468)*('2-定价总表'!$T$3:$T$493))*IF(M468="",1,M468),"")</f>
        <v/>
      </c>
      <c r="AB468">
        <f>SUM(S468:AA468)</f>
        <v/>
      </c>
      <c r="AC468" t="inlineStr">
        <is>
          <t>103.81</t>
        </is>
      </c>
      <c r="AD468">
        <f>AC468*0.006</f>
        <v/>
      </c>
      <c r="AE468">
        <f>AC468*0.02</f>
        <v/>
      </c>
      <c r="AF468">
        <f>AC468-AD468-AE468</f>
        <v/>
      </c>
      <c r="AI468">
        <f>SUM(AG468:AH468)</f>
        <v/>
      </c>
      <c r="AJ468">
        <f>AF468-AB468+AI468</f>
        <v/>
      </c>
      <c r="AK468">
        <f>IF(C468="是","杭州","江西工厂")</f>
        <v/>
      </c>
      <c r="AL468" t="inlineStr">
        <is>
          <t>交易关闭</t>
        </is>
      </c>
      <c r="AM468" t="inlineStr">
        <is>
          <t>待匹配</t>
        </is>
      </c>
      <c r="AN468" t="inlineStr">
        <is>
          <t>退款成功</t>
        </is>
      </c>
      <c r="AO468" t="inlineStr">
        <is>
          <t>103.81</t>
        </is>
      </c>
      <c r="AR468" t="inlineStr">
        <is>
          <t>⚠️ 无商家编码,产品编码待补</t>
        </is>
      </c>
    </row>
    <row r="469">
      <c r="A469" t="inlineStr">
        <is>
          <t>淘宝</t>
        </is>
      </c>
      <c r="B469" t="inlineStr">
        <is>
          <t>3297637490278016950</t>
        </is>
      </c>
      <c r="D469" s="182" t="n">
        <v>46136</v>
      </c>
      <c r="G469" t="inlineStr"/>
      <c r="I469" t="inlineStr"/>
      <c r="J469" t="inlineStr">
        <is>
          <t>畔色北欧樱桃木实木餐厅岩板洞洞板收纳储物柜高柜一体靠墙餐边柜</t>
        </is>
      </c>
      <c r="K469" t="inlineStr">
        <is>
          <t>尺寸定制</t>
        </is>
      </c>
      <c r="M469" t="n">
        <v>1</v>
      </c>
      <c r="O469" t="inlineStr"/>
      <c r="P469" t="inlineStr"/>
      <c r="R469">
        <f>IFERROR(SUMPRODUCT(('2-定价总表'!$A$3:$A$493="PPS"&amp;MID(I469,2,99))*('2-定价总表'!$C$3:$C$493=K469)*('2-定价总表'!$T$3:$T$493))*IF(M469="",1,M469),"")</f>
        <v/>
      </c>
      <c r="AB469">
        <f>SUM(S469:AA469)</f>
        <v/>
      </c>
      <c r="AC469" t="inlineStr"/>
      <c r="AD469">
        <f>AC469*0.006</f>
        <v/>
      </c>
      <c r="AE469">
        <f>AC469*0.02</f>
        <v/>
      </c>
      <c r="AF469">
        <f>AC469-AD469-AE469</f>
        <v/>
      </c>
      <c r="AI469">
        <f>SUM(AG469:AH469)</f>
        <v/>
      </c>
      <c r="AJ469">
        <f>AF469-AB469+AI469</f>
        <v/>
      </c>
      <c r="AK469">
        <f>IF(C469="是","杭州","江西工厂")</f>
        <v/>
      </c>
      <c r="AL469" t="inlineStr">
        <is>
          <t>交易关闭</t>
        </is>
      </c>
      <c r="AM469" t="inlineStr">
        <is>
          <t>待匹配</t>
        </is>
      </c>
      <c r="AN469" t="inlineStr">
        <is>
          <t>没有申请退款</t>
        </is>
      </c>
      <c r="AO469" t="inlineStr">
        <is>
          <t>无退款申请</t>
        </is>
      </c>
      <c r="AR469" t="inlineStr">
        <is>
          <t>⚠️ 无商家编码,产品编码待补</t>
        </is>
      </c>
    </row>
    <row r="470">
      <c r="A470" t="inlineStr">
        <is>
          <t>淘宝</t>
        </is>
      </c>
      <c r="B470" t="inlineStr">
        <is>
          <t>5111601338631009715</t>
        </is>
      </c>
      <c r="D470" s="182" t="n">
        <v>46136</v>
      </c>
      <c r="G470" t="inlineStr"/>
      <c r="I470" t="inlineStr"/>
      <c r="J470" t="inlineStr">
        <is>
          <t>畔色北欧钢化玻璃设计师卧室床头柜实木收纳柜樱桃木家用床边柜</t>
        </is>
      </c>
      <c r="K470" t="inlineStr">
        <is>
          <t>尺寸微定制</t>
        </is>
      </c>
      <c r="M470" t="n">
        <v>1</v>
      </c>
      <c r="O470" t="inlineStr"/>
      <c r="P470" t="inlineStr"/>
      <c r="R470">
        <f>IFERROR(SUMPRODUCT(('2-定价总表'!$A$3:$A$493="PPS"&amp;MID(I470,2,99))*('2-定价总表'!$C$3:$C$493=K470)*('2-定价总表'!$T$3:$T$493))*IF(M470="",1,M470),"")</f>
        <v/>
      </c>
      <c r="AB470">
        <f>SUM(S470:AA470)</f>
        <v/>
      </c>
      <c r="AC470" t="inlineStr"/>
      <c r="AD470">
        <f>AC470*0.006</f>
        <v/>
      </c>
      <c r="AE470">
        <f>AC470*0.02</f>
        <v/>
      </c>
      <c r="AF470">
        <f>AC470-AD470-AE470</f>
        <v/>
      </c>
      <c r="AI470">
        <f>SUM(AG470:AH470)</f>
        <v/>
      </c>
      <c r="AJ470">
        <f>AF470-AB470+AI470</f>
        <v/>
      </c>
      <c r="AK470">
        <f>IF(C470="是","杭州","江西工厂")</f>
        <v/>
      </c>
      <c r="AL470" t="inlineStr">
        <is>
          <t>交易关闭</t>
        </is>
      </c>
      <c r="AM470" t="inlineStr">
        <is>
          <t>待匹配</t>
        </is>
      </c>
      <c r="AN470" t="inlineStr">
        <is>
          <t>没有申请退款</t>
        </is>
      </c>
      <c r="AO470" t="inlineStr">
        <is>
          <t>无退款申请</t>
        </is>
      </c>
      <c r="AR470" t="inlineStr">
        <is>
          <t>⚠️ 无商家编码,产品编码待补</t>
        </is>
      </c>
    </row>
    <row r="471">
      <c r="A471" t="inlineStr">
        <is>
          <t>淘宝</t>
        </is>
      </c>
      <c r="B471" t="inlineStr">
        <is>
          <t>5111872885452044332</t>
        </is>
      </c>
      <c r="D471" s="182" t="n">
        <v>46136</v>
      </c>
      <c r="G471" t="inlineStr">
        <is>
          <t>江西省 南昌市 新建区 蛟桥街道*************************</t>
        </is>
      </c>
      <c r="I471" t="inlineStr"/>
      <c r="J471" t="inlineStr">
        <is>
          <t>畔色双人床实木床家用小户型北欧简约1.8米榉木主卧日式双人大床</t>
        </is>
      </c>
      <c r="K471" t="inlineStr">
        <is>
          <t>尺寸微定制</t>
        </is>
      </c>
      <c r="M471" t="n">
        <v>1</v>
      </c>
      <c r="O471" t="inlineStr"/>
      <c r="P471" t="inlineStr"/>
      <c r="R471">
        <f>IFERROR(SUMPRODUCT(('2-定价总表'!$A$3:$A$493="PPS"&amp;MID(I471,2,99))*('2-定价总表'!$C$3:$C$493=K471)*('2-定价总表'!$T$3:$T$493))*IF(M471="",1,M471),"")</f>
        <v/>
      </c>
      <c r="AB471">
        <f>SUM(S471:AA471)</f>
        <v/>
      </c>
      <c r="AC471" t="inlineStr">
        <is>
          <t>135.00</t>
        </is>
      </c>
      <c r="AD471">
        <f>AC471*0.006</f>
        <v/>
      </c>
      <c r="AE471">
        <f>AC471*0.02</f>
        <v/>
      </c>
      <c r="AF471">
        <f>AC471-AD471-AE471</f>
        <v/>
      </c>
      <c r="AI471">
        <f>SUM(AG471:AH471)</f>
        <v/>
      </c>
      <c r="AJ471">
        <f>AF471-AB471+AI471</f>
        <v/>
      </c>
      <c r="AK471">
        <f>IF(C471="是","杭州","江西工厂")</f>
        <v/>
      </c>
      <c r="AL471" t="inlineStr">
        <is>
          <t>交易关闭</t>
        </is>
      </c>
      <c r="AM471" t="inlineStr">
        <is>
          <t>待匹配</t>
        </is>
      </c>
      <c r="AN471" t="inlineStr">
        <is>
          <t>退款成功</t>
        </is>
      </c>
      <c r="AO471" t="inlineStr">
        <is>
          <t>135.00</t>
        </is>
      </c>
      <c r="AR471" t="inlineStr">
        <is>
          <t>⚠️ 无商家编码,产品编码待补</t>
        </is>
      </c>
    </row>
    <row r="472">
      <c r="A472" t="inlineStr">
        <is>
          <t>淘宝</t>
        </is>
      </c>
      <c r="B472" t="inlineStr">
        <is>
          <t>5111377995747029643</t>
        </is>
      </c>
      <c r="D472" s="182" t="n">
        <v>46136</v>
      </c>
      <c r="G472" t="inlineStr"/>
      <c r="I472" t="inlineStr">
        <is>
          <t>P23210020201</t>
        </is>
      </c>
      <c r="J472" t="inlineStr">
        <is>
          <t>畔色 岩板实木餐桌日式简约长方形榉木书桌家用饭桌原木小户型桌</t>
        </is>
      </c>
      <c r="K472" t="inlineStr">
        <is>
          <t>砂白色1.6米岩板餐桌</t>
        </is>
      </c>
      <c r="M472" t="n">
        <v>1</v>
      </c>
      <c r="O472" t="inlineStr"/>
      <c r="P472" t="inlineStr"/>
      <c r="R472">
        <f>IFERROR(SUMPRODUCT(('2-定价总表'!$A$3:$A$493="PPS"&amp;MID(I472,2,99))*('2-定价总表'!$C$3:$C$493=K472)*('2-定价总表'!$T$3:$T$493))*IF(M472="",1,M472),"")</f>
        <v/>
      </c>
      <c r="AB472">
        <f>SUM(S472:AA472)</f>
        <v/>
      </c>
      <c r="AC472" t="inlineStr"/>
      <c r="AD472">
        <f>AC472*0.006</f>
        <v/>
      </c>
      <c r="AE472">
        <f>AC472*0.02</f>
        <v/>
      </c>
      <c r="AF472">
        <f>AC472-AD472-AE472</f>
        <v/>
      </c>
      <c r="AI472">
        <f>SUM(AG472:AH472)</f>
        <v/>
      </c>
      <c r="AJ472">
        <f>AF472-AB472+AI472</f>
        <v/>
      </c>
      <c r="AK472">
        <f>IF(C472="是","杭州","江西工厂")</f>
        <v/>
      </c>
      <c r="AL472" t="inlineStr">
        <is>
          <t>交易关闭</t>
        </is>
      </c>
      <c r="AM472" t="inlineStr">
        <is>
          <t>待匹配</t>
        </is>
      </c>
      <c r="AN472" t="inlineStr">
        <is>
          <t>没有申请退款</t>
        </is>
      </c>
      <c r="AO472" t="inlineStr">
        <is>
          <t>无退款申请</t>
        </is>
      </c>
      <c r="AR472" t="inlineStr">
        <is>
          <t>✓</t>
        </is>
      </c>
    </row>
    <row r="473">
      <c r="A473" t="inlineStr">
        <is>
          <t>淘宝</t>
        </is>
      </c>
      <c r="B473" t="inlineStr">
        <is>
          <t>5111700192157001837</t>
        </is>
      </c>
      <c r="D473" s="182" t="n">
        <v>46136</v>
      </c>
      <c r="G473" t="inlineStr">
        <is>
          <t>河北省 唐山市 古冶区 赵各庄街****************</t>
        </is>
      </c>
      <c r="I473" t="inlineStr"/>
      <c r="J473" t="inlineStr">
        <is>
          <t>畔色日式悬浮床榉木布艺床主卧地台奶油风实木双人床实木原木床</t>
        </is>
      </c>
      <c r="K473" t="inlineStr">
        <is>
          <t>尺寸微定制</t>
        </is>
      </c>
      <c r="M473" t="n">
        <v>1</v>
      </c>
      <c r="O473" t="inlineStr"/>
      <c r="P473" t="inlineStr"/>
      <c r="R473">
        <f>IFERROR(SUMPRODUCT(('2-定价总表'!$A$3:$A$493="PPS"&amp;MID(I473,2,99))*('2-定价总表'!$C$3:$C$493=K473)*('2-定价总表'!$T$3:$T$493))*IF(M473="",1,M473),"")</f>
        <v/>
      </c>
      <c r="AB473">
        <f>SUM(S473:AA473)</f>
        <v/>
      </c>
      <c r="AC473" t="inlineStr">
        <is>
          <t>125.00</t>
        </is>
      </c>
      <c r="AD473">
        <f>AC473*0.006</f>
        <v/>
      </c>
      <c r="AE473">
        <f>AC473*0.02</f>
        <v/>
      </c>
      <c r="AF473">
        <f>AC473-AD473-AE473</f>
        <v/>
      </c>
      <c r="AI473">
        <f>SUM(AG473:AH473)</f>
        <v/>
      </c>
      <c r="AJ473">
        <f>AF473-AB473+AI473</f>
        <v/>
      </c>
      <c r="AK473">
        <f>IF(C473="是","杭州","江西工厂")</f>
        <v/>
      </c>
      <c r="AL473" t="inlineStr">
        <is>
          <t>交易关闭</t>
        </is>
      </c>
      <c r="AM473" t="inlineStr">
        <is>
          <t>待匹配</t>
        </is>
      </c>
      <c r="AN473" t="inlineStr">
        <is>
          <t>退款成功</t>
        </is>
      </c>
      <c r="AO473" t="inlineStr">
        <is>
          <t>125.00</t>
        </is>
      </c>
      <c r="AR473" t="inlineStr">
        <is>
          <t>⚠️ 无商家编码,产品编码待补</t>
        </is>
      </c>
    </row>
    <row r="474">
      <c r="A474" t="inlineStr">
        <is>
          <t>淘宝</t>
        </is>
      </c>
      <c r="B474" t="inlineStr">
        <is>
          <t>5111693857623132635</t>
        </is>
      </c>
      <c r="D474" s="182" t="n">
        <v>46136</v>
      </c>
      <c r="G474" t="inlineStr">
        <is>
          <t>安徽省 亳州市 谯城区 安徽亳州*************************</t>
        </is>
      </c>
      <c r="I474" t="inlineStr"/>
      <c r="J474" t="inlineStr">
        <is>
          <t>畔色木作木块小样樱桃木黑胡桃木白蜡木榉木红白橡木样品样块</t>
        </is>
      </c>
      <c r="K474" t="inlineStr">
        <is>
          <t>樱桃木样块</t>
        </is>
      </c>
      <c r="M474" t="n">
        <v>1</v>
      </c>
      <c r="O474" t="inlineStr">
        <is>
          <t>圆通速递</t>
        </is>
      </c>
      <c r="P474" t="inlineStr">
        <is>
          <t>YT2586594595803</t>
        </is>
      </c>
      <c r="R474">
        <f>IFERROR(SUMPRODUCT(('2-定价总表'!$A$3:$A$493="PPS"&amp;MID(I474,2,99))*('2-定价总表'!$C$3:$C$493=K474)*('2-定价总表'!$T$3:$T$493))*IF(M474="",1,M474),"")</f>
        <v/>
      </c>
      <c r="AB474">
        <f>SUM(S474:AA474)</f>
        <v/>
      </c>
      <c r="AC474" t="inlineStr">
        <is>
          <t>17.00</t>
        </is>
      </c>
      <c r="AD474">
        <f>AC474*0.006</f>
        <v/>
      </c>
      <c r="AE474">
        <f>AC474*0.02</f>
        <v/>
      </c>
      <c r="AF474">
        <f>AC474-AD474-AE474</f>
        <v/>
      </c>
      <c r="AI474">
        <f>SUM(AG474:AH474)</f>
        <v/>
      </c>
      <c r="AJ474">
        <f>AF474-AB474+AI474</f>
        <v/>
      </c>
      <c r="AK474">
        <f>IF(C474="是","杭州","江西工厂")</f>
        <v/>
      </c>
      <c r="AL474" t="inlineStr">
        <is>
          <t>交易成功</t>
        </is>
      </c>
      <c r="AM474" t="inlineStr">
        <is>
          <t>待匹配</t>
        </is>
      </c>
      <c r="AN474" t="inlineStr">
        <is>
          <t>没有申请退款</t>
        </is>
      </c>
      <c r="AO474" t="inlineStr">
        <is>
          <t>无退款申请</t>
        </is>
      </c>
      <c r="AR474" t="inlineStr">
        <is>
          <t>⚠️ 无商家编码,产品编码待补</t>
        </is>
      </c>
    </row>
    <row r="475">
      <c r="A475" t="inlineStr">
        <is>
          <t>淘宝</t>
        </is>
      </c>
      <c r="B475" t="inlineStr">
        <is>
          <t>5111409638660032724</t>
        </is>
      </c>
      <c r="D475" s="182" t="n">
        <v>46135</v>
      </c>
      <c r="E475" t="inlineStr">
        <is>
          <t>汤星译</t>
        </is>
      </c>
      <c r="F475" t="inlineStr">
        <is>
          <t>18468318171-5948</t>
        </is>
      </c>
      <c r="G475" t="inlineStr">
        <is>
          <t>江苏省 无锡市 江阴市 澄江街道水岸新都北区418号503室(000000)</t>
        </is>
      </c>
      <c r="I475" t="inlineStr">
        <is>
          <t>P23210020201</t>
        </is>
      </c>
      <c r="J475" t="inlineStr">
        <is>
          <t>畔色 岩板实木餐桌日式简约长方形榉木书桌家用饭桌原木小户型桌</t>
        </is>
      </c>
      <c r="K475" t="inlineStr">
        <is>
          <t>砂白色1.6米岩板餐桌</t>
        </is>
      </c>
      <c r="M475" t="n">
        <v>1</v>
      </c>
      <c r="O475" t="inlineStr"/>
      <c r="P475" t="inlineStr"/>
      <c r="R475">
        <f>IFERROR(SUMPRODUCT(('2-定价总表'!$A$3:$A$493="PPS"&amp;MID(I475,2,99))*('2-定价总表'!$C$3:$C$493=K475)*('2-定价总表'!$T$3:$T$493))*IF(M475="",1,M475),"")</f>
        <v/>
      </c>
      <c r="AB475">
        <f>SUM(S475:AA475)</f>
        <v/>
      </c>
      <c r="AC475" t="inlineStr">
        <is>
          <t>2699.74</t>
        </is>
      </c>
      <c r="AD475">
        <f>AC475*0.006</f>
        <v/>
      </c>
      <c r="AE475">
        <f>AC475*0.02</f>
        <v/>
      </c>
      <c r="AF475">
        <f>AC475-AD475-AE475</f>
        <v/>
      </c>
      <c r="AI475">
        <f>SUM(AG475:AH475)</f>
        <v/>
      </c>
      <c r="AJ475">
        <f>AF475-AB475+AI475</f>
        <v/>
      </c>
      <c r="AK475">
        <f>IF(C475="是","杭州","江西工厂")</f>
        <v/>
      </c>
      <c r="AL475" t="inlineStr">
        <is>
          <t>买家已付款,等待卖家发货</t>
        </is>
      </c>
      <c r="AM475" t="inlineStr">
        <is>
          <t>待匹配</t>
        </is>
      </c>
      <c r="AN475" t="inlineStr">
        <is>
          <t>退款成功</t>
        </is>
      </c>
      <c r="AO475" t="inlineStr">
        <is>
          <t>59.29</t>
        </is>
      </c>
      <c r="AR475" t="inlineStr">
        <is>
          <t>✓</t>
        </is>
      </c>
    </row>
    <row r="476">
      <c r="A476" t="inlineStr">
        <is>
          <t>淘宝</t>
        </is>
      </c>
      <c r="B476" t="inlineStr">
        <is>
          <t>5111225679759002307</t>
        </is>
      </c>
      <c r="D476" s="182" t="n">
        <v>46135</v>
      </c>
      <c r="G476" t="inlineStr">
        <is>
          <t>上海 上海市 浦东新区 金桥镇金*********************</t>
        </is>
      </c>
      <c r="I476" t="inlineStr">
        <is>
          <t>P23250050202</t>
        </is>
      </c>
      <c r="J476" t="inlineStr">
        <is>
          <t>畔色实木岩板餐边柜樱桃木收纳储物柜北欧酒柜置物柜餐桌一体靠墙</t>
        </is>
      </c>
      <c r="K476" t="inlineStr">
        <is>
          <t>洞石餐边柜整柜1.8米（视界组合）</t>
        </is>
      </c>
      <c r="M476" t="n">
        <v>1</v>
      </c>
      <c r="O476" t="inlineStr"/>
      <c r="P476" t="inlineStr"/>
      <c r="R476">
        <f>IFERROR(SUMPRODUCT(('2-定价总表'!$A$3:$A$493="PPS"&amp;MID(I476,2,99))*('2-定价总表'!$C$3:$C$493=K476)*('2-定价总表'!$T$3:$T$493))*IF(M476="",1,M476),"")</f>
        <v/>
      </c>
      <c r="AB476">
        <f>SUM(S476:AA476)</f>
        <v/>
      </c>
      <c r="AC476" t="inlineStr">
        <is>
          <t>11895.39</t>
        </is>
      </c>
      <c r="AD476">
        <f>AC476*0.006</f>
        <v/>
      </c>
      <c r="AE476">
        <f>AC476*0.02</f>
        <v/>
      </c>
      <c r="AF476">
        <f>AC476-AD476-AE476</f>
        <v/>
      </c>
      <c r="AI476">
        <f>SUM(AG476:AH476)</f>
        <v/>
      </c>
      <c r="AJ476">
        <f>AF476-AB476+AI476</f>
        <v/>
      </c>
      <c r="AK476">
        <f>IF(C476="是","杭州","江西工厂")</f>
        <v/>
      </c>
      <c r="AL476" t="inlineStr">
        <is>
          <t>交易关闭</t>
        </is>
      </c>
      <c r="AM476" t="inlineStr">
        <is>
          <t>待匹配</t>
        </is>
      </c>
      <c r="AN476" t="inlineStr">
        <is>
          <t>退款成功</t>
        </is>
      </c>
      <c r="AO476" t="inlineStr">
        <is>
          <t>11895.39</t>
        </is>
      </c>
      <c r="AR476" t="inlineStr">
        <is>
          <t>✓</t>
        </is>
      </c>
    </row>
    <row r="477">
      <c r="A477" t="inlineStr">
        <is>
          <t>淘宝</t>
        </is>
      </c>
      <c r="B477" t="inlineStr">
        <is>
          <t>3297451730717013888</t>
        </is>
      </c>
      <c r="D477" s="182" t="n">
        <v>46135</v>
      </c>
      <c r="G477" t="inlineStr">
        <is>
          <t>山东省 济南市 市中区 七贤街道**********************</t>
        </is>
      </c>
      <c r="I477" t="inlineStr"/>
      <c r="J477" t="inlineStr">
        <is>
          <t>畔色双人床实木床家用小户型北欧简约1.8m樱桃木主卧日式双人大床</t>
        </is>
      </c>
      <c r="K477" t="inlineStr">
        <is>
          <t>尺寸微定制</t>
        </is>
      </c>
      <c r="M477" t="n">
        <v>1</v>
      </c>
      <c r="O477" t="inlineStr">
        <is>
          <t>圆通速递</t>
        </is>
      </c>
      <c r="P477" t="inlineStr">
        <is>
          <t>YT2586756120931</t>
        </is>
      </c>
      <c r="R477">
        <f>IFERROR(SUMPRODUCT(('2-定价总表'!$A$3:$A$493="PPS"&amp;MID(I477,2,99))*('2-定价总表'!$C$3:$C$493=K477)*('2-定价总表'!$T$3:$T$493))*IF(M477="",1,M477),"")</f>
        <v/>
      </c>
      <c r="AB477">
        <f>SUM(S477:AA477)</f>
        <v/>
      </c>
      <c r="AC477" t="inlineStr">
        <is>
          <t>135.00</t>
        </is>
      </c>
      <c r="AD477">
        <f>AC477*0.006</f>
        <v/>
      </c>
      <c r="AE477">
        <f>AC477*0.02</f>
        <v/>
      </c>
      <c r="AF477">
        <f>AC477-AD477-AE477</f>
        <v/>
      </c>
      <c r="AI477">
        <f>SUM(AG477:AH477)</f>
        <v/>
      </c>
      <c r="AJ477">
        <f>AF477-AB477+AI477</f>
        <v/>
      </c>
      <c r="AK477">
        <f>IF(C477="是","杭州","江西工厂")</f>
        <v/>
      </c>
      <c r="AL477" t="inlineStr">
        <is>
          <t>交易成功</t>
        </is>
      </c>
      <c r="AM477" t="inlineStr">
        <is>
          <t>待匹配</t>
        </is>
      </c>
      <c r="AN477" t="inlineStr">
        <is>
          <t>没有申请退款</t>
        </is>
      </c>
      <c r="AO477" t="inlineStr">
        <is>
          <t>无退款申请</t>
        </is>
      </c>
      <c r="AR477" t="inlineStr">
        <is>
          <t>⚠️ 无商家编码,产品编码待补</t>
        </is>
      </c>
    </row>
    <row r="478">
      <c r="A478" t="inlineStr">
        <is>
          <t>淘宝</t>
        </is>
      </c>
      <c r="B478" t="inlineStr">
        <is>
          <t>3297443054244029653</t>
        </is>
      </c>
      <c r="D478" s="182" t="n">
        <v>46135</v>
      </c>
      <c r="G478" t="inlineStr">
        <is>
          <t>福建省 福州市 台江区 上海街道**********************</t>
        </is>
      </c>
      <c r="I478" t="inlineStr">
        <is>
          <t>P23210020201</t>
        </is>
      </c>
      <c r="J478" t="inlineStr">
        <is>
          <t>畔色 岩板实木餐桌日式简约长方形榉木书桌家用饭桌原木小户型桌</t>
        </is>
      </c>
      <c r="K478" t="inlineStr">
        <is>
          <t>砂白色1.6米岩板餐桌</t>
        </is>
      </c>
      <c r="M478" t="n">
        <v>1</v>
      </c>
      <c r="O478" t="inlineStr">
        <is>
          <t>德邦快递</t>
        </is>
      </c>
      <c r="P478" t="inlineStr">
        <is>
          <t>DPK212534095131</t>
        </is>
      </c>
      <c r="R478">
        <f>IFERROR(SUMPRODUCT(('2-定价总表'!$A$3:$A$493="PPS"&amp;MID(I478,2,99))*('2-定价总表'!$C$3:$C$493=K478)*('2-定价总表'!$T$3:$T$493))*IF(M478="",1,M478),"")</f>
        <v/>
      </c>
      <c r="AB478">
        <f>SUM(S478:AA478)</f>
        <v/>
      </c>
      <c r="AC478" t="inlineStr">
        <is>
          <t>2699.74</t>
        </is>
      </c>
      <c r="AD478">
        <f>AC478*0.006</f>
        <v/>
      </c>
      <c r="AE478">
        <f>AC478*0.02</f>
        <v/>
      </c>
      <c r="AF478">
        <f>AC478-AD478-AE478</f>
        <v/>
      </c>
      <c r="AI478">
        <f>SUM(AG478:AH478)</f>
        <v/>
      </c>
      <c r="AJ478">
        <f>AF478-AB478+AI478</f>
        <v/>
      </c>
      <c r="AK478">
        <f>IF(C478="是","杭州","江西工厂")</f>
        <v/>
      </c>
      <c r="AL478" t="inlineStr">
        <is>
          <t>交易成功</t>
        </is>
      </c>
      <c r="AM478" t="inlineStr">
        <is>
          <t>待匹配</t>
        </is>
      </c>
      <c r="AN478" t="inlineStr">
        <is>
          <t>没有申请退款</t>
        </is>
      </c>
      <c r="AO478" t="inlineStr">
        <is>
          <t>无退款申请</t>
        </is>
      </c>
      <c r="AR478" t="inlineStr">
        <is>
          <t>✓</t>
        </is>
      </c>
    </row>
    <row r="479">
      <c r="A479" t="inlineStr">
        <is>
          <t>淘宝</t>
        </is>
      </c>
      <c r="B479" t="inlineStr">
        <is>
          <t>3297358923196092281</t>
        </is>
      </c>
      <c r="D479" s="182" t="n">
        <v>46135</v>
      </c>
      <c r="G479" t="inlineStr">
        <is>
          <t>湖南省 衡阳市 石鼓区 青山街道*****************</t>
        </is>
      </c>
      <c r="I479" t="inlineStr"/>
      <c r="J479" t="inlineStr">
        <is>
          <t>畔色北美黑胡桃木实木床头柜北欧简约床边柜卧室收纳置物柜储物柜</t>
        </is>
      </c>
      <c r="K479" t="inlineStr">
        <is>
          <t>尺寸微定制</t>
        </is>
      </c>
      <c r="M479" t="n">
        <v>1</v>
      </c>
      <c r="O479" t="inlineStr">
        <is>
          <t>圆通速递</t>
        </is>
      </c>
      <c r="P479" t="inlineStr">
        <is>
          <t>YT2540776055868</t>
        </is>
      </c>
      <c r="R479">
        <f>IFERROR(SUMPRODUCT(('2-定价总表'!$A$3:$A$493="PPS"&amp;MID(I479,2,99))*('2-定价总表'!$C$3:$C$493=K479)*('2-定价总表'!$T$3:$T$493))*IF(M479="",1,M479),"")</f>
        <v/>
      </c>
      <c r="AB479">
        <f>SUM(S479:AA479)</f>
        <v/>
      </c>
      <c r="AC479" t="inlineStr">
        <is>
          <t>124.75</t>
        </is>
      </c>
      <c r="AD479">
        <f>AC479*0.006</f>
        <v/>
      </c>
      <c r="AE479">
        <f>AC479*0.02</f>
        <v/>
      </c>
      <c r="AF479">
        <f>AC479-AD479-AE479</f>
        <v/>
      </c>
      <c r="AI479">
        <f>SUM(AG479:AH479)</f>
        <v/>
      </c>
      <c r="AJ479">
        <f>AF479-AB479+AI479</f>
        <v/>
      </c>
      <c r="AK479">
        <f>IF(C479="是","杭州","江西工厂")</f>
        <v/>
      </c>
      <c r="AL479" t="inlineStr">
        <is>
          <t>交易成功</t>
        </is>
      </c>
      <c r="AM479" t="inlineStr">
        <is>
          <t>待匹配</t>
        </is>
      </c>
      <c r="AN479" t="inlineStr">
        <is>
          <t>没有申请退款</t>
        </is>
      </c>
      <c r="AO479" t="inlineStr">
        <is>
          <t>无退款申请</t>
        </is>
      </c>
      <c r="AR479" t="inlineStr">
        <is>
          <t>⚠️ 无商家编码,产品编码待补</t>
        </is>
      </c>
    </row>
    <row r="480">
      <c r="A480" t="inlineStr">
        <is>
          <t>淘宝</t>
        </is>
      </c>
      <c r="B480" t="inlineStr">
        <is>
          <t>3297977256965003364</t>
        </is>
      </c>
      <c r="D480" s="182" t="n">
        <v>46135</v>
      </c>
      <c r="G480" t="inlineStr">
        <is>
          <t>河南省 开封市 龙亭区 城西街道*****************************</t>
        </is>
      </c>
      <c r="I480" t="inlineStr"/>
      <c r="J480" t="inlineStr">
        <is>
          <t>畔色北欧卧室床头柜实木原木小型收纳柜樱桃木家用超窄极窄床边柜</t>
        </is>
      </c>
      <c r="K480" t="inlineStr">
        <is>
          <t>尺寸微定制</t>
        </is>
      </c>
      <c r="M480" t="n">
        <v>1</v>
      </c>
      <c r="O480" t="inlineStr">
        <is>
          <t>圆通速递</t>
        </is>
      </c>
      <c r="P480" t="inlineStr">
        <is>
          <t>YT2586692988750</t>
        </is>
      </c>
      <c r="R480">
        <f>IFERROR(SUMPRODUCT(('2-定价总表'!$A$3:$A$493="PPS"&amp;MID(I480,2,99))*('2-定价总表'!$C$3:$C$493=K480)*('2-定价总表'!$T$3:$T$493))*IF(M480="",1,M480),"")</f>
        <v/>
      </c>
      <c r="AB480">
        <f>SUM(S480:AA480)</f>
        <v/>
      </c>
      <c r="AC480" t="inlineStr">
        <is>
          <t>104.80</t>
        </is>
      </c>
      <c r="AD480">
        <f>AC480*0.006</f>
        <v/>
      </c>
      <c r="AE480">
        <f>AC480*0.02</f>
        <v/>
      </c>
      <c r="AF480">
        <f>AC480-AD480-AE480</f>
        <v/>
      </c>
      <c r="AI480">
        <f>SUM(AG480:AH480)</f>
        <v/>
      </c>
      <c r="AJ480">
        <f>AF480-AB480+AI480</f>
        <v/>
      </c>
      <c r="AK480">
        <f>IF(C480="是","杭州","江西工厂")</f>
        <v/>
      </c>
      <c r="AL480" t="inlineStr">
        <is>
          <t>交易成功</t>
        </is>
      </c>
      <c r="AM480" t="inlineStr">
        <is>
          <t>待匹配</t>
        </is>
      </c>
      <c r="AN480" t="inlineStr">
        <is>
          <t>没有申请退款</t>
        </is>
      </c>
      <c r="AO480" t="inlineStr">
        <is>
          <t>无退款申请</t>
        </is>
      </c>
      <c r="AR480" t="inlineStr">
        <is>
          <t>⚠️ 无商家编码,产品编码待补</t>
        </is>
      </c>
    </row>
    <row r="481">
      <c r="A481" t="inlineStr">
        <is>
          <t>淘宝</t>
        </is>
      </c>
      <c r="B481" t="inlineStr">
        <is>
          <t>3297833221542006881</t>
        </is>
      </c>
      <c r="D481" s="182" t="n">
        <v>46135</v>
      </c>
      <c r="G481" t="inlineStr"/>
      <c r="I481" t="inlineStr"/>
      <c r="J481" t="inlineStr">
        <is>
          <t>畔色樱桃木靠墙一体实木岩板餐厅收纳咖啡柜小户型小柜窄柜餐边柜</t>
        </is>
      </c>
      <c r="K481" t="inlineStr">
        <is>
          <t>0.8米洞石款窄柜</t>
        </is>
      </c>
      <c r="M481" t="n">
        <v>1</v>
      </c>
      <c r="O481" t="inlineStr"/>
      <c r="P481" t="inlineStr"/>
      <c r="R481">
        <f>IFERROR(SUMPRODUCT(('2-定价总表'!$A$3:$A$493="PPS"&amp;MID(I481,2,99))*('2-定价总表'!$C$3:$C$493=K481)*('2-定价总表'!$T$3:$T$493))*IF(M481="",1,M481),"")</f>
        <v/>
      </c>
      <c r="AB481">
        <f>SUM(S481:AA481)</f>
        <v/>
      </c>
      <c r="AC481" t="inlineStr"/>
      <c r="AD481">
        <f>AC481*0.006</f>
        <v/>
      </c>
      <c r="AE481">
        <f>AC481*0.02</f>
        <v/>
      </c>
      <c r="AF481">
        <f>AC481-AD481-AE481</f>
        <v/>
      </c>
      <c r="AI481">
        <f>SUM(AG481:AH481)</f>
        <v/>
      </c>
      <c r="AJ481">
        <f>AF481-AB481+AI481</f>
        <v/>
      </c>
      <c r="AK481">
        <f>IF(C481="是","杭州","江西工厂")</f>
        <v/>
      </c>
      <c r="AL481" t="inlineStr">
        <is>
          <t>交易关闭</t>
        </is>
      </c>
      <c r="AM481" t="inlineStr">
        <is>
          <t>待匹配</t>
        </is>
      </c>
      <c r="AN481" t="inlineStr">
        <is>
          <t>没有申请退款</t>
        </is>
      </c>
      <c r="AO481" t="inlineStr">
        <is>
          <t>无退款申请</t>
        </is>
      </c>
      <c r="AR481" t="inlineStr">
        <is>
          <t>⚠️ 无商家编码,产品编码待补</t>
        </is>
      </c>
    </row>
    <row r="482">
      <c r="A482" t="inlineStr">
        <is>
          <t>淘宝</t>
        </is>
      </c>
      <c r="B482" t="inlineStr">
        <is>
          <t>5111128947989010436</t>
        </is>
      </c>
      <c r="D482" s="182" t="n">
        <v>46135</v>
      </c>
      <c r="G482" t="inlineStr">
        <is>
          <t>福建省 泉州市 鲤城区 浮桥街道**********************************************</t>
        </is>
      </c>
      <c r="I482" t="inlineStr"/>
      <c r="J482" t="inlineStr">
        <is>
          <t>畔色北欧实木餐边柜餐厅岩板樱桃木高柜一体靠墙橱柜收纳储物柜</t>
        </is>
      </c>
      <c r="K482" t="inlineStr">
        <is>
          <t>1.5米AA柱款</t>
        </is>
      </c>
      <c r="M482" t="n">
        <v>1</v>
      </c>
      <c r="O482" t="inlineStr"/>
      <c r="P482" t="inlineStr"/>
      <c r="R482">
        <f>IFERROR(SUMPRODUCT(('2-定价总表'!$A$3:$A$493="PPS"&amp;MID(I482,2,99))*('2-定价总表'!$C$3:$C$493=K482)*('2-定价总表'!$T$3:$T$493))*IF(M482="",1,M482),"")</f>
        <v/>
      </c>
      <c r="AB482">
        <f>SUM(S482:AA482)</f>
        <v/>
      </c>
      <c r="AC482" t="inlineStr">
        <is>
          <t>8205.86</t>
        </is>
      </c>
      <c r="AD482">
        <f>AC482*0.006</f>
        <v/>
      </c>
      <c r="AE482">
        <f>AC482*0.02</f>
        <v/>
      </c>
      <c r="AF482">
        <f>AC482-AD482-AE482</f>
        <v/>
      </c>
      <c r="AI482">
        <f>SUM(AG482:AH482)</f>
        <v/>
      </c>
      <c r="AJ482">
        <f>AF482-AB482+AI482</f>
        <v/>
      </c>
      <c r="AK482">
        <f>IF(C482="是","杭州","江西工厂")</f>
        <v/>
      </c>
      <c r="AL482" t="inlineStr">
        <is>
          <t>交易关闭</t>
        </is>
      </c>
      <c r="AM482" t="inlineStr">
        <is>
          <t>待匹配</t>
        </is>
      </c>
      <c r="AN482" t="inlineStr">
        <is>
          <t>退款成功</t>
        </is>
      </c>
      <c r="AO482" t="inlineStr">
        <is>
          <t>8205.86</t>
        </is>
      </c>
      <c r="AR482" t="inlineStr">
        <is>
          <t>⚠️ 无商家编码,产品编码待补</t>
        </is>
      </c>
    </row>
    <row r="483">
      <c r="A483" t="inlineStr">
        <is>
          <t>淘宝</t>
        </is>
      </c>
      <c r="B483" t="inlineStr">
        <is>
          <t>5111524945460016644</t>
        </is>
      </c>
      <c r="D483" s="182" t="n">
        <v>46135</v>
      </c>
      <c r="G483" t="inlineStr">
        <is>
          <t>河南省 郑州市 新郑市 龙湖镇华************</t>
        </is>
      </c>
      <c r="I483" t="inlineStr"/>
      <c r="J483" t="inlineStr">
        <is>
          <t>畔色全实木原木德国榉木极简床头柜家用卧室床边柜北欧白色收纳柜</t>
        </is>
      </c>
      <c r="K483" t="inlineStr">
        <is>
          <t>榉木床头柜-标准</t>
        </is>
      </c>
      <c r="M483" t="n">
        <v>1</v>
      </c>
      <c r="O483" t="inlineStr">
        <is>
          <t>圆通速递</t>
        </is>
      </c>
      <c r="P483" t="inlineStr">
        <is>
          <t>YT2545828311477</t>
        </is>
      </c>
      <c r="R483">
        <f>IFERROR(SUMPRODUCT(('2-定价总表'!$A$3:$A$493="PPS"&amp;MID(I483,2,99))*('2-定价总表'!$C$3:$C$493=K483)*('2-定价总表'!$T$3:$T$493))*IF(M483="",1,M483),"")</f>
        <v/>
      </c>
      <c r="AB483">
        <f>SUM(S483:AA483)</f>
        <v/>
      </c>
      <c r="AC483" t="inlineStr">
        <is>
          <t>135.00</t>
        </is>
      </c>
      <c r="AD483">
        <f>AC483*0.006</f>
        <v/>
      </c>
      <c r="AE483">
        <f>AC483*0.02</f>
        <v/>
      </c>
      <c r="AF483">
        <f>AC483-AD483-AE483</f>
        <v/>
      </c>
      <c r="AI483">
        <f>SUM(AG483:AH483)</f>
        <v/>
      </c>
      <c r="AJ483">
        <f>AF483-AB483+AI483</f>
        <v/>
      </c>
      <c r="AK483">
        <f>IF(C483="是","杭州","江西工厂")</f>
        <v/>
      </c>
      <c r="AL483" t="inlineStr">
        <is>
          <t>交易成功</t>
        </is>
      </c>
      <c r="AM483" t="inlineStr">
        <is>
          <t>待匹配</t>
        </is>
      </c>
      <c r="AN483" t="inlineStr">
        <is>
          <t>没有申请退款</t>
        </is>
      </c>
      <c r="AO483" t="inlineStr">
        <is>
          <t>无退款申请</t>
        </is>
      </c>
      <c r="AR483" t="inlineStr">
        <is>
          <t>⚠️ 无商家编码,产品编码待补</t>
        </is>
      </c>
    </row>
    <row r="484">
      <c r="A484" t="inlineStr">
        <is>
          <t>淘宝</t>
        </is>
      </c>
      <c r="B484" t="inlineStr">
        <is>
          <t>5111173982824026244</t>
        </is>
      </c>
      <c r="D484" s="182" t="n">
        <v>46135</v>
      </c>
      <c r="G484" t="inlineStr">
        <is>
          <t>辽宁省 大连市 沙河口区 黑石礁街***********************</t>
        </is>
      </c>
      <c r="I484" t="inlineStr"/>
      <c r="J484" t="inlineStr">
        <is>
          <t>畔色北欧日式现代侘寂轻奢实木软包床黑胡桃木1.8米主卧双人床</t>
        </is>
      </c>
      <c r="K484" t="inlineStr">
        <is>
          <t>尺寸微定制</t>
        </is>
      </c>
      <c r="M484" t="n">
        <v>1</v>
      </c>
      <c r="O484" t="inlineStr">
        <is>
          <t>圆通速递</t>
        </is>
      </c>
      <c r="P484" t="inlineStr">
        <is>
          <t>YT2545891466694</t>
        </is>
      </c>
      <c r="R484">
        <f>IFERROR(SUMPRODUCT(('2-定价总表'!$A$3:$A$493="PPS"&amp;MID(I484,2,99))*('2-定价总表'!$C$3:$C$493=K484)*('2-定价总表'!$T$3:$T$493))*IF(M484="",1,M484),"")</f>
        <v/>
      </c>
      <c r="AB484">
        <f>SUM(S484:AA484)</f>
        <v/>
      </c>
      <c r="AC484" t="inlineStr">
        <is>
          <t>75.00</t>
        </is>
      </c>
      <c r="AD484">
        <f>AC484*0.006</f>
        <v/>
      </c>
      <c r="AE484">
        <f>AC484*0.02</f>
        <v/>
      </c>
      <c r="AF484">
        <f>AC484-AD484-AE484</f>
        <v/>
      </c>
      <c r="AI484">
        <f>SUM(AG484:AH484)</f>
        <v/>
      </c>
      <c r="AJ484">
        <f>AF484-AB484+AI484</f>
        <v/>
      </c>
      <c r="AK484">
        <f>IF(C484="是","杭州","江西工厂")</f>
        <v/>
      </c>
      <c r="AL484" t="inlineStr">
        <is>
          <t>交易成功</t>
        </is>
      </c>
      <c r="AM484" t="inlineStr">
        <is>
          <t>待匹配</t>
        </is>
      </c>
      <c r="AN484" t="inlineStr">
        <is>
          <t>没有申请退款</t>
        </is>
      </c>
      <c r="AO484" t="inlineStr">
        <is>
          <t>无退款申请</t>
        </is>
      </c>
      <c r="AR484" t="inlineStr">
        <is>
          <t>⚠️ 无商家编码,产品编码待补</t>
        </is>
      </c>
    </row>
    <row r="485">
      <c r="A485" t="inlineStr">
        <is>
          <t>淘宝</t>
        </is>
      </c>
      <c r="B485" t="inlineStr">
        <is>
          <t>3297180650318012195</t>
        </is>
      </c>
      <c r="D485" s="182" t="n">
        <v>46135</v>
      </c>
      <c r="G485" t="inlineStr">
        <is>
          <t>湖南省 娄底市 娄星区 大科街道*****************</t>
        </is>
      </c>
      <c r="I485" t="inlineStr"/>
      <c r="J485" t="inlineStr">
        <is>
          <t>畔色北美黑胡桃木餐边柜靠墙一体实木岩板高酒柜收纳储物橱柜</t>
        </is>
      </c>
      <c r="K485" t="inlineStr">
        <is>
          <t>尺寸微定制</t>
        </is>
      </c>
      <c r="M485" t="n">
        <v>1</v>
      </c>
      <c r="O485" t="inlineStr">
        <is>
          <t>圆通速递</t>
        </is>
      </c>
      <c r="P485" t="inlineStr">
        <is>
          <t>YT2586692988060</t>
        </is>
      </c>
      <c r="R485">
        <f>IFERROR(SUMPRODUCT(('2-定价总表'!$A$3:$A$493="PPS"&amp;MID(I485,2,99))*('2-定价总表'!$C$3:$C$493=K485)*('2-定价总表'!$T$3:$T$493))*IF(M485="",1,M485),"")</f>
        <v/>
      </c>
      <c r="AB485">
        <f>SUM(S485:AA485)</f>
        <v/>
      </c>
      <c r="AC485" t="inlineStr">
        <is>
          <t>102.04</t>
        </is>
      </c>
      <c r="AD485">
        <f>AC485*0.006</f>
        <v/>
      </c>
      <c r="AE485">
        <f>AC485*0.02</f>
        <v/>
      </c>
      <c r="AF485">
        <f>AC485-AD485-AE485</f>
        <v/>
      </c>
      <c r="AI485">
        <f>SUM(AG485:AH485)</f>
        <v/>
      </c>
      <c r="AJ485">
        <f>AF485-AB485+AI485</f>
        <v/>
      </c>
      <c r="AK485">
        <f>IF(C485="是","杭州","江西工厂")</f>
        <v/>
      </c>
      <c r="AL485" t="inlineStr">
        <is>
          <t>交易成功</t>
        </is>
      </c>
      <c r="AM485" t="inlineStr">
        <is>
          <t>待匹配</t>
        </is>
      </c>
      <c r="AN485" t="inlineStr">
        <is>
          <t>没有申请退款</t>
        </is>
      </c>
      <c r="AO485" t="inlineStr">
        <is>
          <t>无退款申请</t>
        </is>
      </c>
      <c r="AR485" t="inlineStr">
        <is>
          <t>⚠️ 无商家编码,产品编码待补</t>
        </is>
      </c>
    </row>
    <row r="486">
      <c r="A486" t="inlineStr">
        <is>
          <t>淘宝</t>
        </is>
      </c>
      <c r="B486" t="inlineStr">
        <is>
          <t>3297759996216072459</t>
        </is>
      </c>
      <c r="D486" s="182" t="n">
        <v>46135</v>
      </c>
      <c r="G486" t="inlineStr">
        <is>
          <t>广东省 东莞市 null 东城街道**********************</t>
        </is>
      </c>
      <c r="I486" t="inlineStr">
        <is>
          <t>P23210020201</t>
        </is>
      </c>
      <c r="J486" t="inlineStr">
        <is>
          <t>畔色 岩板实木餐桌日式简约长方形榉木书桌家用饭桌原木小户型桌</t>
        </is>
      </c>
      <c r="K486" t="inlineStr">
        <is>
          <t>配置岩板（联系客服）</t>
        </is>
      </c>
      <c r="M486" t="n">
        <v>6</v>
      </c>
      <c r="O486" t="inlineStr">
        <is>
          <t>德邦快递</t>
        </is>
      </c>
      <c r="P486" t="inlineStr">
        <is>
          <t>DPK212351452043</t>
        </is>
      </c>
      <c r="R486">
        <f>IFERROR(SUMPRODUCT(('2-定价总表'!$A$3:$A$493="PPS"&amp;MID(I486,2,99))*('2-定价总表'!$C$3:$C$493=K486)*('2-定价总表'!$T$3:$T$493))*IF(M486="",1,M486),"")</f>
        <v/>
      </c>
      <c r="AB486">
        <f>SUM(S486:AA486)</f>
        <v/>
      </c>
      <c r="AC486" t="inlineStr">
        <is>
          <t>2726.98</t>
        </is>
      </c>
      <c r="AD486">
        <f>AC486*0.006</f>
        <v/>
      </c>
      <c r="AE486">
        <f>AC486*0.02</f>
        <v/>
      </c>
      <c r="AF486">
        <f>AC486-AD486-AE486</f>
        <v/>
      </c>
      <c r="AI486">
        <f>SUM(AG486:AH486)</f>
        <v/>
      </c>
      <c r="AJ486">
        <f>AF486-AB486+AI486</f>
        <v/>
      </c>
      <c r="AK486">
        <f>IF(C486="是","杭州","江西工厂")</f>
        <v/>
      </c>
      <c r="AL486" t="inlineStr">
        <is>
          <t>交易成功</t>
        </is>
      </c>
      <c r="AM486" t="inlineStr">
        <is>
          <t>待匹配</t>
        </is>
      </c>
      <c r="AN486" t="inlineStr">
        <is>
          <t>没有申请退款</t>
        </is>
      </c>
      <c r="AO486" t="inlineStr">
        <is>
          <t>无退款申请</t>
        </is>
      </c>
      <c r="AR486" t="inlineStr">
        <is>
          <t>✓</t>
        </is>
      </c>
    </row>
    <row r="487">
      <c r="A487" t="inlineStr">
        <is>
          <t>淘宝</t>
        </is>
      </c>
      <c r="B487" t="inlineStr">
        <is>
          <t>3297601885350061899</t>
        </is>
      </c>
      <c r="D487" s="182" t="n">
        <v>46135</v>
      </c>
      <c r="G487" t="inlineStr">
        <is>
          <t>浙江省 绍兴市 柯桥区 杨汛桥街***************</t>
        </is>
      </c>
      <c r="I487" t="inlineStr"/>
      <c r="J487" t="inlineStr">
        <is>
          <t>畔色北美黑胡桃木餐边柜靠墙一体实木岩板高酒柜收纳储物橱柜</t>
        </is>
      </c>
      <c r="K487" t="inlineStr">
        <is>
          <t>尺寸微定制</t>
        </is>
      </c>
      <c r="M487" t="n">
        <v>1</v>
      </c>
      <c r="O487" t="inlineStr">
        <is>
          <t>圆通速递</t>
        </is>
      </c>
      <c r="P487" t="inlineStr">
        <is>
          <t>YT2586692992052</t>
        </is>
      </c>
      <c r="R487">
        <f>IFERROR(SUMPRODUCT(('2-定价总表'!$A$3:$A$493="PPS"&amp;MID(I487,2,99))*('2-定价总表'!$C$3:$C$493=K487)*('2-定价总表'!$T$3:$T$493))*IF(M487="",1,M487),"")</f>
        <v/>
      </c>
      <c r="AB487">
        <f>SUM(S487:AA487)</f>
        <v/>
      </c>
      <c r="AC487" t="inlineStr">
        <is>
          <t>102.04</t>
        </is>
      </c>
      <c r="AD487">
        <f>AC487*0.006</f>
        <v/>
      </c>
      <c r="AE487">
        <f>AC487*0.02</f>
        <v/>
      </c>
      <c r="AF487">
        <f>AC487-AD487-AE487</f>
        <v/>
      </c>
      <c r="AI487">
        <f>SUM(AG487:AH487)</f>
        <v/>
      </c>
      <c r="AJ487">
        <f>AF487-AB487+AI487</f>
        <v/>
      </c>
      <c r="AK487">
        <f>IF(C487="是","杭州","江西工厂")</f>
        <v/>
      </c>
      <c r="AL487" t="inlineStr">
        <is>
          <t>交易成功</t>
        </is>
      </c>
      <c r="AM487" t="inlineStr">
        <is>
          <t>待匹配</t>
        </is>
      </c>
      <c r="AN487" t="inlineStr">
        <is>
          <t>没有申请退款</t>
        </is>
      </c>
      <c r="AO487" t="inlineStr">
        <is>
          <t>无退款申请</t>
        </is>
      </c>
      <c r="AR487" t="inlineStr">
        <is>
          <t>⚠️ 无商家编码,产品编码待补</t>
        </is>
      </c>
    </row>
    <row r="488">
      <c r="A488" t="inlineStr">
        <is>
          <t>淘宝</t>
        </is>
      </c>
      <c r="B488" t="inlineStr">
        <is>
          <t>5111287237787002105</t>
        </is>
      </c>
      <c r="D488" s="182" t="n">
        <v>46134</v>
      </c>
      <c r="G488" t="inlineStr">
        <is>
          <t>河南省 安阳市 殷都区 清风街街*****************************</t>
        </is>
      </c>
      <c r="I488" t="inlineStr"/>
      <c r="J488" t="inlineStr">
        <is>
          <t>畔色1.8米箱体床樱桃木全实木高脚床箱式床离地储物床悬浮高箱床</t>
        </is>
      </c>
      <c r="K488" t="inlineStr">
        <is>
          <t>尺寸微定制</t>
        </is>
      </c>
      <c r="M488" t="n">
        <v>1</v>
      </c>
      <c r="O488" t="inlineStr">
        <is>
          <t>圆通速递</t>
        </is>
      </c>
      <c r="P488" t="inlineStr">
        <is>
          <t>YT2540776062910</t>
        </is>
      </c>
      <c r="R488">
        <f>IFERROR(SUMPRODUCT(('2-定价总表'!$A$3:$A$493="PPS"&amp;MID(I488,2,99))*('2-定价总表'!$C$3:$C$493=K488)*('2-定价总表'!$T$3:$T$493))*IF(M488="",1,M488),"")</f>
        <v/>
      </c>
      <c r="AB488">
        <f>SUM(S488:AA488)</f>
        <v/>
      </c>
      <c r="AC488" t="inlineStr">
        <is>
          <t>145.00</t>
        </is>
      </c>
      <c r="AD488">
        <f>AC488*0.006</f>
        <v/>
      </c>
      <c r="AE488">
        <f>AC488*0.02</f>
        <v/>
      </c>
      <c r="AF488">
        <f>AC488-AD488-AE488</f>
        <v/>
      </c>
      <c r="AI488">
        <f>SUM(AG488:AH488)</f>
        <v/>
      </c>
      <c r="AJ488">
        <f>AF488-AB488+AI488</f>
        <v/>
      </c>
      <c r="AK488">
        <f>IF(C488="是","杭州","江西工厂")</f>
        <v/>
      </c>
      <c r="AL488" t="inlineStr">
        <is>
          <t>交易成功</t>
        </is>
      </c>
      <c r="AM488" t="inlineStr">
        <is>
          <t>待匹配</t>
        </is>
      </c>
      <c r="AN488" t="inlineStr">
        <is>
          <t>没有申请退款</t>
        </is>
      </c>
      <c r="AO488" t="inlineStr">
        <is>
          <t>无退款申请</t>
        </is>
      </c>
      <c r="AR488" t="inlineStr">
        <is>
          <t>⚠️ 无商家编码,产品编码待补</t>
        </is>
      </c>
    </row>
    <row r="489">
      <c r="A489" t="inlineStr">
        <is>
          <t>淘宝</t>
        </is>
      </c>
      <c r="B489" t="inlineStr">
        <is>
          <t>3297080103606029188</t>
        </is>
      </c>
      <c r="D489" s="182" t="n">
        <v>46134</v>
      </c>
      <c r="G489" t="inlineStr">
        <is>
          <t>辽宁省 大连市 甘井子区 辛寨子街*******************</t>
        </is>
      </c>
      <c r="I489" t="inlineStr"/>
      <c r="J489" t="inlineStr">
        <is>
          <t>畔色双人床实木床家用小户型北欧简约1.8m樱桃木主卧日式双人大床</t>
        </is>
      </c>
      <c r="K489" t="inlineStr">
        <is>
          <t>尺寸微定制</t>
        </is>
      </c>
      <c r="M489" t="n">
        <v>1</v>
      </c>
      <c r="O489" t="inlineStr">
        <is>
          <t>圆通速递</t>
        </is>
      </c>
      <c r="P489" t="inlineStr">
        <is>
          <t>YT2545828312670</t>
        </is>
      </c>
      <c r="R489">
        <f>IFERROR(SUMPRODUCT(('2-定价总表'!$A$3:$A$493="PPS"&amp;MID(I489,2,99))*('2-定价总表'!$C$3:$C$493=K489)*('2-定价总表'!$T$3:$T$493))*IF(M489="",1,M489),"")</f>
        <v/>
      </c>
      <c r="AB489">
        <f>SUM(S489:AA489)</f>
        <v/>
      </c>
      <c r="AC489" t="inlineStr">
        <is>
          <t>154.00</t>
        </is>
      </c>
      <c r="AD489">
        <f>AC489*0.006</f>
        <v/>
      </c>
      <c r="AE489">
        <f>AC489*0.02</f>
        <v/>
      </c>
      <c r="AF489">
        <f>AC489-AD489-AE489</f>
        <v/>
      </c>
      <c r="AI489">
        <f>SUM(AG489:AH489)</f>
        <v/>
      </c>
      <c r="AJ489">
        <f>AF489-AB489+AI489</f>
        <v/>
      </c>
      <c r="AK489">
        <f>IF(C489="是","杭州","江西工厂")</f>
        <v/>
      </c>
      <c r="AL489" t="inlineStr">
        <is>
          <t>交易成功</t>
        </is>
      </c>
      <c r="AM489" t="inlineStr">
        <is>
          <t>待匹配</t>
        </is>
      </c>
      <c r="AN489" t="inlineStr">
        <is>
          <t>没有申请退款</t>
        </is>
      </c>
      <c r="AO489" t="inlineStr">
        <is>
          <t>无退款申请</t>
        </is>
      </c>
      <c r="AR489" t="inlineStr">
        <is>
          <t>⚠️ 无商家编码,产品编码待补</t>
        </is>
      </c>
    </row>
    <row r="490">
      <c r="A490" t="inlineStr">
        <is>
          <t>淘宝</t>
        </is>
      </c>
      <c r="B490" t="inlineStr">
        <is>
          <t>5111242741496008325</t>
        </is>
      </c>
      <c r="D490" s="182" t="n">
        <v>46134</v>
      </c>
      <c r="G490" t="inlineStr">
        <is>
          <t>广东省 东莞市 null 石龙镇西***********************</t>
        </is>
      </c>
      <c r="I490" t="inlineStr"/>
      <c r="J490" t="inlineStr">
        <is>
          <t>畔色双人床高靠背软包床现代樱桃木北欧实木1.8米主卧悬浮实木床</t>
        </is>
      </c>
      <c r="K490" t="inlineStr">
        <is>
          <t>尺寸微定制</t>
        </is>
      </c>
      <c r="M490" t="n">
        <v>1</v>
      </c>
      <c r="O490" t="inlineStr">
        <is>
          <t>圆通速递</t>
        </is>
      </c>
      <c r="P490" t="inlineStr">
        <is>
          <t>YT2545828318641</t>
        </is>
      </c>
      <c r="R490">
        <f>IFERROR(SUMPRODUCT(('2-定价总表'!$A$3:$A$493="PPS"&amp;MID(I490,2,99))*('2-定价总表'!$C$3:$C$493=K490)*('2-定价总表'!$T$3:$T$493))*IF(M490="",1,M490),"")</f>
        <v/>
      </c>
      <c r="AB490">
        <f>SUM(S490:AA490)</f>
        <v/>
      </c>
      <c r="AC490" t="inlineStr">
        <is>
          <t>135.00</t>
        </is>
      </c>
      <c r="AD490">
        <f>AC490*0.006</f>
        <v/>
      </c>
      <c r="AE490">
        <f>AC490*0.02</f>
        <v/>
      </c>
      <c r="AF490">
        <f>AC490-AD490-AE490</f>
        <v/>
      </c>
      <c r="AI490">
        <f>SUM(AG490:AH490)</f>
        <v/>
      </c>
      <c r="AJ490">
        <f>AF490-AB490+AI490</f>
        <v/>
      </c>
      <c r="AK490">
        <f>IF(C490="是","杭州","江西工厂")</f>
        <v/>
      </c>
      <c r="AL490" t="inlineStr">
        <is>
          <t>交易成功</t>
        </is>
      </c>
      <c r="AM490" t="inlineStr">
        <is>
          <t>待匹配</t>
        </is>
      </c>
      <c r="AN490" t="inlineStr">
        <is>
          <t>没有申请退款</t>
        </is>
      </c>
      <c r="AO490" t="inlineStr">
        <is>
          <t>无退款申请</t>
        </is>
      </c>
      <c r="AR490" t="inlineStr">
        <is>
          <t>⚠️ 无商家编码,产品编码待补</t>
        </is>
      </c>
    </row>
    <row r="491">
      <c r="A491" t="inlineStr">
        <is>
          <t>淘宝</t>
        </is>
      </c>
      <c r="B491" t="inlineStr">
        <is>
          <t>3297588672424021587</t>
        </is>
      </c>
      <c r="D491" s="182" t="n">
        <v>46134</v>
      </c>
      <c r="G491" t="inlineStr">
        <is>
          <t>广东省 佛山市 南海区 大沥镇黄*******************</t>
        </is>
      </c>
      <c r="I491" t="inlineStr"/>
      <c r="J491" t="inlineStr">
        <is>
          <t>畔色双人床实木床家用小户型北欧简约1.8米榉木主卧日式双人大床</t>
        </is>
      </c>
      <c r="K491" t="inlineStr">
        <is>
          <t>尺寸微定制</t>
        </is>
      </c>
      <c r="M491" t="n">
        <v>1</v>
      </c>
      <c r="O491" t="inlineStr">
        <is>
          <t>圆通速递</t>
        </is>
      </c>
      <c r="P491" t="inlineStr">
        <is>
          <t>YT2545828315523</t>
        </is>
      </c>
      <c r="R491">
        <f>IFERROR(SUMPRODUCT(('2-定价总表'!$A$3:$A$493="PPS"&amp;MID(I491,2,99))*('2-定价总表'!$C$3:$C$493=K491)*('2-定价总表'!$T$3:$T$493))*IF(M491="",1,M491),"")</f>
        <v/>
      </c>
      <c r="AB491">
        <f>SUM(S491:AA491)</f>
        <v/>
      </c>
      <c r="AC491" t="inlineStr">
        <is>
          <t>473.25</t>
        </is>
      </c>
      <c r="AD491">
        <f>AC491*0.006</f>
        <v/>
      </c>
      <c r="AE491">
        <f>AC491*0.02</f>
        <v/>
      </c>
      <c r="AF491">
        <f>AC491-AD491-AE491</f>
        <v/>
      </c>
      <c r="AI491">
        <f>SUM(AG491:AH491)</f>
        <v/>
      </c>
      <c r="AJ491">
        <f>AF491-AB491+AI491</f>
        <v/>
      </c>
      <c r="AK491">
        <f>IF(C491="是","杭州","江西工厂")</f>
        <v/>
      </c>
      <c r="AL491" t="inlineStr">
        <is>
          <t>交易成功</t>
        </is>
      </c>
      <c r="AM491" t="inlineStr">
        <is>
          <t>待匹配</t>
        </is>
      </c>
      <c r="AN491" t="inlineStr">
        <is>
          <t>没有申请退款</t>
        </is>
      </c>
      <c r="AO491" t="inlineStr">
        <is>
          <t>无退款申请</t>
        </is>
      </c>
      <c r="AR491" t="inlineStr">
        <is>
          <t>⚠️ 无商家编码,产品编码待补</t>
        </is>
      </c>
    </row>
    <row r="492">
      <c r="A492" t="inlineStr">
        <is>
          <t>淘宝</t>
        </is>
      </c>
      <c r="B492" t="inlineStr">
        <is>
          <t>5111113825885036039</t>
        </is>
      </c>
      <c r="D492" s="182" t="n">
        <v>46134</v>
      </c>
      <c r="G492" t="inlineStr">
        <is>
          <t>海南省 五指山市 null 通什镇正*****************</t>
        </is>
      </c>
      <c r="I492" t="inlineStr"/>
      <c r="J492" t="inlineStr">
        <is>
          <t>畔色日式悬浮床榉木布艺床主卧地台奶油风实木双人床实木原木床</t>
        </is>
      </c>
      <c r="K492" t="inlineStr">
        <is>
          <t>尺寸微定制</t>
        </is>
      </c>
      <c r="M492" t="n">
        <v>1</v>
      </c>
      <c r="O492" t="inlineStr">
        <is>
          <t>圆通速递</t>
        </is>
      </c>
      <c r="P492" t="inlineStr">
        <is>
          <t>YT2586692989959</t>
        </is>
      </c>
      <c r="R492">
        <f>IFERROR(SUMPRODUCT(('2-定价总表'!$A$3:$A$493="PPS"&amp;MID(I492,2,99))*('2-定价总表'!$C$3:$C$493=K492)*('2-定价总表'!$T$3:$T$493))*IF(M492="",1,M492),"")</f>
        <v/>
      </c>
      <c r="AB492">
        <f>SUM(S492:AA492)</f>
        <v/>
      </c>
      <c r="AC492" t="inlineStr">
        <is>
          <t>135.00</t>
        </is>
      </c>
      <c r="AD492">
        <f>AC492*0.006</f>
        <v/>
      </c>
      <c r="AE492">
        <f>AC492*0.02</f>
        <v/>
      </c>
      <c r="AF492">
        <f>AC492-AD492-AE492</f>
        <v/>
      </c>
      <c r="AI492">
        <f>SUM(AG492:AH492)</f>
        <v/>
      </c>
      <c r="AJ492">
        <f>AF492-AB492+AI492</f>
        <v/>
      </c>
      <c r="AK492">
        <f>IF(C492="是","杭州","江西工厂")</f>
        <v/>
      </c>
      <c r="AL492" t="inlineStr">
        <is>
          <t>交易成功</t>
        </is>
      </c>
      <c r="AM492" t="inlineStr">
        <is>
          <t>待匹配</t>
        </is>
      </c>
      <c r="AN492" t="inlineStr">
        <is>
          <t>没有申请退款</t>
        </is>
      </c>
      <c r="AO492" t="inlineStr">
        <is>
          <t>无退款申请</t>
        </is>
      </c>
      <c r="AR492" t="inlineStr">
        <is>
          <t>⚠️ 无商家编码,产品编码待补</t>
        </is>
      </c>
    </row>
    <row r="493">
      <c r="A493" t="inlineStr">
        <is>
          <t>淘宝</t>
        </is>
      </c>
      <c r="B493" t="inlineStr">
        <is>
          <t>2701874245042028988</t>
        </is>
      </c>
      <c r="D493" s="182" t="n">
        <v>46133</v>
      </c>
      <c r="G493" t="inlineStr">
        <is>
          <t>陕西省 西安市 长安区 斗门街道*****************</t>
        </is>
      </c>
      <c r="I493" t="inlineStr"/>
      <c r="J493" t="inlineStr">
        <is>
          <t>畔色北美黑胡桃木餐边柜靠墙一体实木岩板高酒柜收纳储物橱柜</t>
        </is>
      </c>
      <c r="K493" t="inlineStr">
        <is>
          <t>尺寸微定制</t>
        </is>
      </c>
      <c r="M493" t="n">
        <v>1</v>
      </c>
      <c r="O493" t="inlineStr">
        <is>
          <t>圆通速递</t>
        </is>
      </c>
      <c r="P493" t="inlineStr">
        <is>
          <t>YT2540723608093</t>
        </is>
      </c>
      <c r="R493">
        <f>IFERROR(SUMPRODUCT(('2-定价总表'!$A$3:$A$493="PPS"&amp;MID(I493,2,99))*('2-定价总表'!$C$3:$C$493=K493)*('2-定价总表'!$T$3:$T$493))*IF(M493="",1,M493),"")</f>
        <v/>
      </c>
      <c r="AB493">
        <f>SUM(S493:AA493)</f>
        <v/>
      </c>
      <c r="AC493" t="inlineStr">
        <is>
          <t>129.31</t>
        </is>
      </c>
      <c r="AD493">
        <f>AC493*0.006</f>
        <v/>
      </c>
      <c r="AE493">
        <f>AC493*0.02</f>
        <v/>
      </c>
      <c r="AF493">
        <f>AC493-AD493-AE493</f>
        <v/>
      </c>
      <c r="AI493">
        <f>SUM(AG493:AH493)</f>
        <v/>
      </c>
      <c r="AJ493">
        <f>AF493-AB493+AI493</f>
        <v/>
      </c>
      <c r="AK493">
        <f>IF(C493="是","杭州","江西工厂")</f>
        <v/>
      </c>
      <c r="AL493" t="inlineStr">
        <is>
          <t>交易成功</t>
        </is>
      </c>
      <c r="AM493" t="inlineStr">
        <is>
          <t>待匹配</t>
        </is>
      </c>
      <c r="AN493" t="inlineStr">
        <is>
          <t>没有申请退款</t>
        </is>
      </c>
      <c r="AO493" t="inlineStr">
        <is>
          <t>无退款申请</t>
        </is>
      </c>
      <c r="AR493" t="inlineStr">
        <is>
          <t>⚠️ 无商家编码,产品编码待补</t>
        </is>
      </c>
    </row>
    <row r="494">
      <c r="A494" t="inlineStr">
        <is>
          <t>淘宝</t>
        </is>
      </c>
      <c r="B494" t="inlineStr">
        <is>
          <t>3297525276082028988</t>
        </is>
      </c>
      <c r="D494" s="182" t="n">
        <v>46133</v>
      </c>
      <c r="G494" t="inlineStr"/>
      <c r="I494" t="inlineStr"/>
      <c r="J494" t="inlineStr">
        <is>
          <t>畔色北美黑胡桃木餐边柜靠墙一体实木岩板高酒柜收纳储物橱柜</t>
        </is>
      </c>
      <c r="K494" t="inlineStr">
        <is>
          <t>定制尺寸</t>
        </is>
      </c>
      <c r="M494" t="n">
        <v>1</v>
      </c>
      <c r="O494" t="inlineStr"/>
      <c r="P494" t="inlineStr"/>
      <c r="R494">
        <f>IFERROR(SUMPRODUCT(('2-定价总表'!$A$3:$A$493="PPS"&amp;MID(I494,2,99))*('2-定价总表'!$C$3:$C$493=K494)*('2-定价总表'!$T$3:$T$493))*IF(M494="",1,M494),"")</f>
        <v/>
      </c>
      <c r="AB494">
        <f>SUM(S494:AA494)</f>
        <v/>
      </c>
      <c r="AC494" t="inlineStr"/>
      <c r="AD494">
        <f>AC494*0.006</f>
        <v/>
      </c>
      <c r="AE494">
        <f>AC494*0.02</f>
        <v/>
      </c>
      <c r="AF494">
        <f>AC494-AD494-AE494</f>
        <v/>
      </c>
      <c r="AI494">
        <f>SUM(AG494:AH494)</f>
        <v/>
      </c>
      <c r="AJ494">
        <f>AF494-AB494+AI494</f>
        <v/>
      </c>
      <c r="AK494">
        <f>IF(C494="是","杭州","江西工厂")</f>
        <v/>
      </c>
      <c r="AL494" t="inlineStr">
        <is>
          <t>交易关闭</t>
        </is>
      </c>
      <c r="AM494" t="inlineStr">
        <is>
          <t>待匹配</t>
        </is>
      </c>
      <c r="AN494" t="inlineStr">
        <is>
          <t>没有申请退款</t>
        </is>
      </c>
      <c r="AO494" t="inlineStr">
        <is>
          <t>无退款申请</t>
        </is>
      </c>
      <c r="AR494" t="inlineStr">
        <is>
          <t>⚠️ 无商家编码,产品编码待补</t>
        </is>
      </c>
    </row>
    <row r="495">
      <c r="A495" t="inlineStr">
        <is>
          <t>淘宝</t>
        </is>
      </c>
      <c r="B495" t="inlineStr">
        <is>
          <t>2701871510031025482</t>
        </is>
      </c>
      <c r="D495" s="182" t="n">
        <v>46133</v>
      </c>
      <c r="G495" t="inlineStr">
        <is>
          <t>四川省 成都市 双流区 黄龙溪镇***********</t>
        </is>
      </c>
      <c r="I495" t="inlineStr">
        <is>
          <t>P23210020201</t>
        </is>
      </c>
      <c r="J495" t="inlineStr">
        <is>
          <t>畔色 岩板实木餐桌日式简约长方形榉木书桌家用饭桌原木小户型桌</t>
        </is>
      </c>
      <c r="K495" t="inlineStr">
        <is>
          <t>砂白色2.0米岩板餐桌</t>
        </is>
      </c>
      <c r="M495" t="n">
        <v>1</v>
      </c>
      <c r="O495" t="inlineStr">
        <is>
          <t>德邦快递</t>
        </is>
      </c>
      <c r="P495" t="inlineStr">
        <is>
          <t>DPK212534097596</t>
        </is>
      </c>
      <c r="R495">
        <f>IFERROR(SUMPRODUCT(('2-定价总表'!$A$3:$A$493="PPS"&amp;MID(I495,2,99))*('2-定价总表'!$C$3:$C$493=K495)*('2-定价总表'!$T$3:$T$493))*IF(M495="",1,M495),"")</f>
        <v/>
      </c>
      <c r="AB495">
        <f>SUM(S495:AA495)</f>
        <v/>
      </c>
      <c r="AC495" t="inlineStr">
        <is>
          <t>3024.03</t>
        </is>
      </c>
      <c r="AD495">
        <f>AC495*0.006</f>
        <v/>
      </c>
      <c r="AE495">
        <f>AC495*0.02</f>
        <v/>
      </c>
      <c r="AF495">
        <f>AC495-AD495-AE495</f>
        <v/>
      </c>
      <c r="AI495">
        <f>SUM(AG495:AH495)</f>
        <v/>
      </c>
      <c r="AJ495">
        <f>AF495-AB495+AI495</f>
        <v/>
      </c>
      <c r="AK495">
        <f>IF(C495="是","杭州","江西工厂")</f>
        <v/>
      </c>
      <c r="AL495" t="inlineStr">
        <is>
          <t>交易成功</t>
        </is>
      </c>
      <c r="AM495" t="inlineStr">
        <is>
          <t>待匹配</t>
        </is>
      </c>
      <c r="AN495" t="inlineStr">
        <is>
          <t>退款成功</t>
        </is>
      </c>
      <c r="AO495" t="inlineStr">
        <is>
          <t>138.77</t>
        </is>
      </c>
      <c r="AR495" t="inlineStr">
        <is>
          <t>✓</t>
        </is>
      </c>
    </row>
    <row r="496">
      <c r="A496" t="inlineStr">
        <is>
          <t>淘宝</t>
        </is>
      </c>
      <c r="B496" t="inlineStr">
        <is>
          <t>2701861824041089685</t>
        </is>
      </c>
      <c r="D496" s="182" t="n">
        <v>46133</v>
      </c>
      <c r="G496" t="inlineStr">
        <is>
          <t>山西省 晋中市 平遥县 古陶镇曙*******************</t>
        </is>
      </c>
      <c r="I496" t="inlineStr"/>
      <c r="J496" t="inlineStr">
        <is>
          <t>畔色北欧日式现代侘寂轻奢实木软包床黑胡桃木1.8米主卧双人床</t>
        </is>
      </c>
      <c r="K496" t="inlineStr">
        <is>
          <t>尺寸微定制</t>
        </is>
      </c>
      <c r="M496" t="n">
        <v>1</v>
      </c>
      <c r="O496" t="inlineStr">
        <is>
          <t>圆通速递</t>
        </is>
      </c>
      <c r="P496" t="inlineStr">
        <is>
          <t>YT2540723610463</t>
        </is>
      </c>
      <c r="R496">
        <f>IFERROR(SUMPRODUCT(('2-定价总表'!$A$3:$A$493="PPS"&amp;MID(I496,2,99))*('2-定价总表'!$C$3:$C$493=K496)*('2-定价总表'!$T$3:$T$493))*IF(M496="",1,M496),"")</f>
        <v/>
      </c>
      <c r="AB496">
        <f>SUM(S496:AA496)</f>
        <v/>
      </c>
      <c r="AC496" t="inlineStr">
        <is>
          <t>140.00</t>
        </is>
      </c>
      <c r="AD496">
        <f>AC496*0.006</f>
        <v/>
      </c>
      <c r="AE496">
        <f>AC496*0.02</f>
        <v/>
      </c>
      <c r="AF496">
        <f>AC496-AD496-AE496</f>
        <v/>
      </c>
      <c r="AI496">
        <f>SUM(AG496:AH496)</f>
        <v/>
      </c>
      <c r="AJ496">
        <f>AF496-AB496+AI496</f>
        <v/>
      </c>
      <c r="AK496">
        <f>IF(C496="是","杭州","江西工厂")</f>
        <v/>
      </c>
      <c r="AL496" t="inlineStr">
        <is>
          <t>交易成功</t>
        </is>
      </c>
      <c r="AM496" t="inlineStr">
        <is>
          <t>待匹配</t>
        </is>
      </c>
      <c r="AN496" t="inlineStr">
        <is>
          <t>没有申请退款</t>
        </is>
      </c>
      <c r="AO496" t="inlineStr">
        <is>
          <t>无退款申请</t>
        </is>
      </c>
      <c r="AR496" t="inlineStr">
        <is>
          <t>⚠️ 无商家编码,产品编码待补</t>
        </is>
      </c>
    </row>
    <row r="497">
      <c r="A497" t="inlineStr">
        <is>
          <t>淘宝</t>
        </is>
      </c>
      <c r="B497" t="inlineStr">
        <is>
          <t>2701870646040026671</t>
        </is>
      </c>
      <c r="D497" s="182" t="n">
        <v>46133</v>
      </c>
      <c r="G497" t="inlineStr">
        <is>
          <t>江西省 抚州市 临川区 荣山镇容*****************</t>
        </is>
      </c>
      <c r="I497" t="inlineStr"/>
      <c r="J497" t="inlineStr">
        <is>
          <t>畔色悬浮床全实木床北美黑胡桃木1.8米1.5米原木侘寂双人主卧大床</t>
        </is>
      </c>
      <c r="K497" t="inlineStr">
        <is>
          <t>尺寸微定制</t>
        </is>
      </c>
      <c r="M497" t="n">
        <v>1</v>
      </c>
      <c r="O497" t="inlineStr">
        <is>
          <t>圆通速递</t>
        </is>
      </c>
      <c r="P497" t="inlineStr">
        <is>
          <t>YT2545776208409</t>
        </is>
      </c>
      <c r="R497">
        <f>IFERROR(SUMPRODUCT(('2-定价总表'!$A$3:$A$493="PPS"&amp;MID(I497,2,99))*('2-定价总表'!$C$3:$C$493=K497)*('2-定价总表'!$T$3:$T$493))*IF(M497="",1,M497),"")</f>
        <v/>
      </c>
      <c r="AB497">
        <f>SUM(S497:AA497)</f>
        <v/>
      </c>
      <c r="AC497" t="inlineStr">
        <is>
          <t>153.00</t>
        </is>
      </c>
      <c r="AD497">
        <f>AC497*0.006</f>
        <v/>
      </c>
      <c r="AE497">
        <f>AC497*0.02</f>
        <v/>
      </c>
      <c r="AF497">
        <f>AC497-AD497-AE497</f>
        <v/>
      </c>
      <c r="AI497">
        <f>SUM(AG497:AH497)</f>
        <v/>
      </c>
      <c r="AJ497">
        <f>AF497-AB497+AI497</f>
        <v/>
      </c>
      <c r="AK497">
        <f>IF(C497="是","杭州","江西工厂")</f>
        <v/>
      </c>
      <c r="AL497" t="inlineStr">
        <is>
          <t>交易成功</t>
        </is>
      </c>
      <c r="AM497" t="inlineStr">
        <is>
          <t>待匹配</t>
        </is>
      </c>
      <c r="AN497" t="inlineStr">
        <is>
          <t>没有申请退款</t>
        </is>
      </c>
      <c r="AO497" t="inlineStr">
        <is>
          <t>无退款申请</t>
        </is>
      </c>
      <c r="AR497" t="inlineStr">
        <is>
          <t>⚠️ 无商家编码,产品编码待补</t>
        </is>
      </c>
    </row>
    <row r="498">
      <c r="A498" t="inlineStr">
        <is>
          <t>淘宝</t>
        </is>
      </c>
      <c r="B498" t="inlineStr">
        <is>
          <t>2701861752034036259</t>
        </is>
      </c>
      <c r="D498" s="182" t="n">
        <v>46133</v>
      </c>
      <c r="G498" t="inlineStr">
        <is>
          <t>江苏省 扬州市 高邮市 高邮街道****************************</t>
        </is>
      </c>
      <c r="I498" t="inlineStr"/>
      <c r="J498" t="inlineStr">
        <is>
          <t>畔色双人床实木床家用小户型北欧简约1.8m樱桃木主卧日式双人大床</t>
        </is>
      </c>
      <c r="K498" t="inlineStr">
        <is>
          <t>尺寸微定制</t>
        </is>
      </c>
      <c r="M498" t="n">
        <v>1</v>
      </c>
      <c r="O498" t="inlineStr">
        <is>
          <t>圆通速递</t>
        </is>
      </c>
      <c r="P498" t="inlineStr">
        <is>
          <t>YT2586640905336</t>
        </is>
      </c>
      <c r="R498">
        <f>IFERROR(SUMPRODUCT(('2-定价总表'!$A$3:$A$493="PPS"&amp;MID(I498,2,99))*('2-定价总表'!$C$3:$C$493=K498)*('2-定价总表'!$T$3:$T$493))*IF(M498="",1,M498),"")</f>
        <v/>
      </c>
      <c r="AB498">
        <f>SUM(S498:AA498)</f>
        <v/>
      </c>
      <c r="AC498" t="inlineStr">
        <is>
          <t>154.50</t>
        </is>
      </c>
      <c r="AD498">
        <f>AC498*0.006</f>
        <v/>
      </c>
      <c r="AE498">
        <f>AC498*0.02</f>
        <v/>
      </c>
      <c r="AF498">
        <f>AC498-AD498-AE498</f>
        <v/>
      </c>
      <c r="AI498">
        <f>SUM(AG498:AH498)</f>
        <v/>
      </c>
      <c r="AJ498">
        <f>AF498-AB498+AI498</f>
        <v/>
      </c>
      <c r="AK498">
        <f>IF(C498="是","杭州","江西工厂")</f>
        <v/>
      </c>
      <c r="AL498" t="inlineStr">
        <is>
          <t>交易成功</t>
        </is>
      </c>
      <c r="AM498" t="inlineStr">
        <is>
          <t>待匹配</t>
        </is>
      </c>
      <c r="AN498" t="inlineStr">
        <is>
          <t>没有申请退款</t>
        </is>
      </c>
      <c r="AO498" t="inlineStr">
        <is>
          <t>无退款申请</t>
        </is>
      </c>
      <c r="AR498" t="inlineStr">
        <is>
          <t>⚠️ 无商家编码,产品编码待补</t>
        </is>
      </c>
    </row>
    <row r="499">
      <c r="A499" t="inlineStr">
        <is>
          <t>淘宝</t>
        </is>
      </c>
      <c r="B499" t="inlineStr">
        <is>
          <t>2701867191029027183</t>
        </is>
      </c>
      <c r="D499" s="182" t="n">
        <v>46133</v>
      </c>
      <c r="G499" t="inlineStr">
        <is>
          <t>广东省 佛山市 南海区 狮山镇水************</t>
        </is>
      </c>
      <c r="I499" t="inlineStr"/>
      <c r="J499" t="inlineStr">
        <is>
          <t>畔色北欧风北美黑胡桃全实木中古风布艺软包床主卧齐边双人大床</t>
        </is>
      </c>
      <c r="K499" t="inlineStr">
        <is>
          <t>尺寸微定制</t>
        </is>
      </c>
      <c r="M499" t="n">
        <v>1</v>
      </c>
      <c r="O499" t="inlineStr">
        <is>
          <t>圆通速递</t>
        </is>
      </c>
      <c r="P499" t="inlineStr">
        <is>
          <t>YT2545776202885</t>
        </is>
      </c>
      <c r="R499">
        <f>IFERROR(SUMPRODUCT(('2-定价总表'!$A$3:$A$493="PPS"&amp;MID(I499,2,99))*('2-定价总表'!$C$3:$C$493=K499)*('2-定价总表'!$T$3:$T$493))*IF(M499="",1,M499),"")</f>
        <v/>
      </c>
      <c r="AB499">
        <f>SUM(S499:AA499)</f>
        <v/>
      </c>
      <c r="AC499" t="inlineStr">
        <is>
          <t>137.00</t>
        </is>
      </c>
      <c r="AD499">
        <f>AC499*0.006</f>
        <v/>
      </c>
      <c r="AE499">
        <f>AC499*0.02</f>
        <v/>
      </c>
      <c r="AF499">
        <f>AC499-AD499-AE499</f>
        <v/>
      </c>
      <c r="AI499">
        <f>SUM(AG499:AH499)</f>
        <v/>
      </c>
      <c r="AJ499">
        <f>AF499-AB499+AI499</f>
        <v/>
      </c>
      <c r="AK499">
        <f>IF(C499="是","杭州","江西工厂")</f>
        <v/>
      </c>
      <c r="AL499" t="inlineStr">
        <is>
          <t>交易成功</t>
        </is>
      </c>
      <c r="AM499" t="inlineStr">
        <is>
          <t>待匹配</t>
        </is>
      </c>
      <c r="AN499" t="inlineStr">
        <is>
          <t>没有申请退款</t>
        </is>
      </c>
      <c r="AO499" t="inlineStr">
        <is>
          <t>无退款申请</t>
        </is>
      </c>
      <c r="AR499" t="inlineStr">
        <is>
          <t>⚠️ 无商家编码,产品编码待补</t>
        </is>
      </c>
    </row>
    <row r="500">
      <c r="A500" t="inlineStr">
        <is>
          <t>淘宝</t>
        </is>
      </c>
      <c r="B500" t="inlineStr">
        <is>
          <t>4502300400159017902</t>
        </is>
      </c>
      <c r="D500" s="182" t="n">
        <v>46133</v>
      </c>
      <c r="G500" t="inlineStr">
        <is>
          <t>浙江省 杭州市 萧山区 盈丰街道************************</t>
        </is>
      </c>
      <c r="I500" t="inlineStr"/>
      <c r="J500" t="inlineStr">
        <is>
          <t>畔色1.8米箱体床樱桃木全实木高脚床箱式床离地储物床悬浮高箱床</t>
        </is>
      </c>
      <c r="K500" t="inlineStr">
        <is>
          <t>尺寸微定制</t>
        </is>
      </c>
      <c r="M500" t="n">
        <v>1</v>
      </c>
      <c r="O500" t="inlineStr">
        <is>
          <t>圆通速递</t>
        </is>
      </c>
      <c r="P500" t="inlineStr">
        <is>
          <t>YT2545776208522</t>
        </is>
      </c>
      <c r="R500">
        <f>IFERROR(SUMPRODUCT(('2-定价总表'!$A$3:$A$493="PPS"&amp;MID(I500,2,99))*('2-定价总表'!$C$3:$C$493=K500)*('2-定价总表'!$T$3:$T$493))*IF(M500="",1,M500),"")</f>
        <v/>
      </c>
      <c r="AB500">
        <f>SUM(S500:AA500)</f>
        <v/>
      </c>
      <c r="AC500" t="inlineStr">
        <is>
          <t>148.00</t>
        </is>
      </c>
      <c r="AD500">
        <f>AC500*0.006</f>
        <v/>
      </c>
      <c r="AE500">
        <f>AC500*0.02</f>
        <v/>
      </c>
      <c r="AF500">
        <f>AC500-AD500-AE500</f>
        <v/>
      </c>
      <c r="AI500">
        <f>SUM(AG500:AH500)</f>
        <v/>
      </c>
      <c r="AJ500">
        <f>AF500-AB500+AI500</f>
        <v/>
      </c>
      <c r="AK500">
        <f>IF(C500="是","杭州","江西工厂")</f>
        <v/>
      </c>
      <c r="AL500" t="inlineStr">
        <is>
          <t>交易成功</t>
        </is>
      </c>
      <c r="AM500" t="inlineStr">
        <is>
          <t>待匹配</t>
        </is>
      </c>
      <c r="AN500" t="inlineStr">
        <is>
          <t>没有申请退款</t>
        </is>
      </c>
      <c r="AO500" t="inlineStr">
        <is>
          <t>无退款申请</t>
        </is>
      </c>
      <c r="AR500" t="inlineStr">
        <is>
          <t>⚠️ 无商家编码,产品编码待补</t>
        </is>
      </c>
    </row>
    <row r="501">
      <c r="A501" t="inlineStr">
        <is>
          <t>淘宝</t>
        </is>
      </c>
      <c r="B501" t="inlineStr">
        <is>
          <t>4502299428151000840</t>
        </is>
      </c>
      <c r="D501" s="182" t="n">
        <v>46132</v>
      </c>
      <c r="G501" t="inlineStr">
        <is>
          <t>江苏省 常州市 武进区 湖塘镇江***********</t>
        </is>
      </c>
      <c r="I501" t="inlineStr"/>
      <c r="J501" t="inlineStr">
        <is>
          <t>畔色日式悬浮床榉木布艺床主卧地台奶油风实木双人床实木原木床</t>
        </is>
      </c>
      <c r="K501" t="inlineStr">
        <is>
          <t>尺寸微定制</t>
        </is>
      </c>
      <c r="M501" t="n">
        <v>1</v>
      </c>
      <c r="O501" t="inlineStr">
        <is>
          <t>圆通速递</t>
        </is>
      </c>
      <c r="P501" t="inlineStr">
        <is>
          <t>YT2586521121183</t>
        </is>
      </c>
      <c r="R501">
        <f>IFERROR(SUMPRODUCT(('2-定价总表'!$A$3:$A$493="PPS"&amp;MID(I501,2,99))*('2-定价总表'!$C$3:$C$493=K501)*('2-定价总表'!$T$3:$T$493))*IF(M501="",1,M501),"")</f>
        <v/>
      </c>
      <c r="AB501">
        <f>SUM(S501:AA501)</f>
        <v/>
      </c>
      <c r="AC501" t="inlineStr">
        <is>
          <t>145.00</t>
        </is>
      </c>
      <c r="AD501">
        <f>AC501*0.006</f>
        <v/>
      </c>
      <c r="AE501">
        <f>AC501*0.02</f>
        <v/>
      </c>
      <c r="AF501">
        <f>AC501-AD501-AE501</f>
        <v/>
      </c>
      <c r="AI501">
        <f>SUM(AG501:AH501)</f>
        <v/>
      </c>
      <c r="AJ501">
        <f>AF501-AB501+AI501</f>
        <v/>
      </c>
      <c r="AK501">
        <f>IF(C501="是","杭州","江西工厂")</f>
        <v/>
      </c>
      <c r="AL501" t="inlineStr">
        <is>
          <t>交易成功</t>
        </is>
      </c>
      <c r="AM501" t="inlineStr">
        <is>
          <t>待匹配</t>
        </is>
      </c>
      <c r="AN501" t="inlineStr">
        <is>
          <t>没有申请退款</t>
        </is>
      </c>
      <c r="AO501" t="inlineStr">
        <is>
          <t>无退款申请</t>
        </is>
      </c>
      <c r="AR501" t="inlineStr">
        <is>
          <t>⚠️ 无商家编码,产品编码待补</t>
        </is>
      </c>
    </row>
    <row r="502">
      <c r="A502" t="inlineStr">
        <is>
          <t>淘宝</t>
        </is>
      </c>
      <c r="B502" t="inlineStr">
        <is>
          <t>4502315880006002615</t>
        </is>
      </c>
      <c r="D502" s="182" t="n">
        <v>46132</v>
      </c>
      <c r="G502" t="inlineStr">
        <is>
          <t>湖南省 益阳市 资阳区 汽车路街**************************</t>
        </is>
      </c>
      <c r="I502" t="inlineStr"/>
      <c r="J502" t="inlineStr">
        <is>
          <t>畔色北欧钢化玻璃设计师卧室床头柜实木收纳柜樱桃木家用床边柜</t>
        </is>
      </c>
      <c r="K502" t="inlineStr">
        <is>
          <t>尺寸微定制</t>
        </is>
      </c>
      <c r="M502" t="n">
        <v>1</v>
      </c>
      <c r="O502" t="inlineStr">
        <is>
          <t>圆通速递</t>
        </is>
      </c>
      <c r="P502" t="inlineStr">
        <is>
          <t>YT2586521108403</t>
        </is>
      </c>
      <c r="R502">
        <f>IFERROR(SUMPRODUCT(('2-定价总表'!$A$3:$A$493="PPS"&amp;MID(I502,2,99))*('2-定价总表'!$C$3:$C$493=K502)*('2-定价总表'!$T$3:$T$493))*IF(M502="",1,M502),"")</f>
        <v/>
      </c>
      <c r="AB502">
        <f>SUM(S502:AA502)</f>
        <v/>
      </c>
      <c r="AC502" t="inlineStr">
        <is>
          <t>150.00</t>
        </is>
      </c>
      <c r="AD502">
        <f>AC502*0.006</f>
        <v/>
      </c>
      <c r="AE502">
        <f>AC502*0.02</f>
        <v/>
      </c>
      <c r="AF502">
        <f>AC502-AD502-AE502</f>
        <v/>
      </c>
      <c r="AI502">
        <f>SUM(AG502:AH502)</f>
        <v/>
      </c>
      <c r="AJ502">
        <f>AF502-AB502+AI502</f>
        <v/>
      </c>
      <c r="AK502">
        <f>IF(C502="是","杭州","江西工厂")</f>
        <v/>
      </c>
      <c r="AL502" t="inlineStr">
        <is>
          <t>交易成功</t>
        </is>
      </c>
      <c r="AM502" t="inlineStr">
        <is>
          <t>待匹配</t>
        </is>
      </c>
      <c r="AN502" t="inlineStr">
        <is>
          <t>没有申请退款</t>
        </is>
      </c>
      <c r="AO502" t="inlineStr">
        <is>
          <t>无退款申请</t>
        </is>
      </c>
      <c r="AR502" t="inlineStr">
        <is>
          <t>⚠️ 无商家编码,产品编码待补</t>
        </is>
      </c>
    </row>
    <row r="503">
      <c r="A503" t="inlineStr">
        <is>
          <t>淘宝</t>
        </is>
      </c>
      <c r="B503" t="inlineStr">
        <is>
          <t>4502316494125276727</t>
        </is>
      </c>
      <c r="D503" s="182" t="n">
        <v>46132</v>
      </c>
      <c r="G503" t="inlineStr">
        <is>
          <t>河南省 郑州市 中原区 林山寨街*******************************</t>
        </is>
      </c>
      <c r="I503" t="inlineStr"/>
      <c r="J503" t="inlineStr">
        <is>
          <t>畔色木作木块小样樱桃木黑胡桃木白蜡木榉木红白橡木样品样块</t>
        </is>
      </c>
      <c r="K503" t="inlineStr">
        <is>
          <t>樱桃木样块</t>
        </is>
      </c>
      <c r="M503" t="n">
        <v>1</v>
      </c>
      <c r="O503" t="inlineStr">
        <is>
          <t>圆通速递</t>
        </is>
      </c>
      <c r="P503" t="inlineStr">
        <is>
          <t>YT2586410270318</t>
        </is>
      </c>
      <c r="R503">
        <f>IFERROR(SUMPRODUCT(('2-定价总表'!$A$3:$A$493="PPS"&amp;MID(I503,2,99))*('2-定价总表'!$C$3:$C$493=K503)*('2-定价总表'!$T$3:$T$493))*IF(M503="",1,M503),"")</f>
        <v/>
      </c>
      <c r="AB503">
        <f>SUM(S503:AA503)</f>
        <v/>
      </c>
      <c r="AC503" t="inlineStr">
        <is>
          <t>25.00</t>
        </is>
      </c>
      <c r="AD503">
        <f>AC503*0.006</f>
        <v/>
      </c>
      <c r="AE503">
        <f>AC503*0.02</f>
        <v/>
      </c>
      <c r="AF503">
        <f>AC503-AD503-AE503</f>
        <v/>
      </c>
      <c r="AI503">
        <f>SUM(AG503:AH503)</f>
        <v/>
      </c>
      <c r="AJ503">
        <f>AF503-AB503+AI503</f>
        <v/>
      </c>
      <c r="AK503">
        <f>IF(C503="是","杭州","江西工厂")</f>
        <v/>
      </c>
      <c r="AL503" t="inlineStr">
        <is>
          <t>交易成功</t>
        </is>
      </c>
      <c r="AM503" t="inlineStr">
        <is>
          <t>待匹配</t>
        </is>
      </c>
      <c r="AN503" t="inlineStr">
        <is>
          <t>没有申请退款</t>
        </is>
      </c>
      <c r="AO503" t="inlineStr">
        <is>
          <t>无退款申请</t>
        </is>
      </c>
      <c r="AR503" t="inlineStr">
        <is>
          <t>⚠️ 无商家编码,产品编码待补</t>
        </is>
      </c>
    </row>
    <row r="504">
      <c r="A504" t="inlineStr">
        <is>
          <t>淘宝</t>
        </is>
      </c>
      <c r="B504" t="inlineStr">
        <is>
          <t>4502316494125276727</t>
        </is>
      </c>
      <c r="D504" s="182" t="n">
        <v>46132</v>
      </c>
      <c r="G504" t="inlineStr">
        <is>
          <t>河南省 郑州市 中原区 林山寨街*******************************</t>
        </is>
      </c>
      <c r="I504" t="inlineStr"/>
      <c r="J504" t="inlineStr">
        <is>
          <t>畔色木作木块小样樱桃木黑胡桃木白蜡木榉木红白橡木样品样块</t>
        </is>
      </c>
      <c r="K504" t="inlineStr">
        <is>
          <t>蜜蜡色榉木样块</t>
        </is>
      </c>
      <c r="M504" t="n">
        <v>1</v>
      </c>
      <c r="O504" t="inlineStr">
        <is>
          <t>圆通速递</t>
        </is>
      </c>
      <c r="P504" t="inlineStr">
        <is>
          <t>YT2586410270318</t>
        </is>
      </c>
      <c r="R504">
        <f>IFERROR(SUMPRODUCT(('2-定价总表'!$A$3:$A$493="PPS"&amp;MID(I504,2,99))*('2-定价总表'!$C$3:$C$493=K504)*('2-定价总表'!$T$3:$T$493))*IF(M504="",1,M504),"")</f>
        <v/>
      </c>
      <c r="AB504">
        <f>SUM(S504:AA504)</f>
        <v/>
      </c>
      <c r="AC504" t="inlineStr">
        <is>
          <t>25.00</t>
        </is>
      </c>
      <c r="AD504">
        <f>AC504*0.006</f>
        <v/>
      </c>
      <c r="AE504">
        <f>AC504*0.02</f>
        <v/>
      </c>
      <c r="AF504">
        <f>AC504-AD504-AE504</f>
        <v/>
      </c>
      <c r="AI504">
        <f>SUM(AG504:AH504)</f>
        <v/>
      </c>
      <c r="AJ504">
        <f>AF504-AB504+AI504</f>
        <v/>
      </c>
      <c r="AK504">
        <f>IF(C504="是","杭州","江西工厂")</f>
        <v/>
      </c>
      <c r="AL504" t="inlineStr">
        <is>
          <t>交易成功</t>
        </is>
      </c>
      <c r="AM504" t="inlineStr">
        <is>
          <t>待匹配</t>
        </is>
      </c>
      <c r="AN504" t="inlineStr">
        <is>
          <t>没有申请退款</t>
        </is>
      </c>
      <c r="AO504" t="inlineStr">
        <is>
          <t>无退款申请</t>
        </is>
      </c>
      <c r="AR504" t="inlineStr">
        <is>
          <t>⚠️ 无商家编码,产品编码待补</t>
        </is>
      </c>
    </row>
    <row r="505">
      <c r="A505" t="inlineStr">
        <is>
          <t>淘宝</t>
        </is>
      </c>
      <c r="B505" t="inlineStr">
        <is>
          <t>4502298168153009533</t>
        </is>
      </c>
      <c r="D505" s="182" t="n">
        <v>46132</v>
      </c>
      <c r="G505" t="inlineStr">
        <is>
          <t>广东省 广州市 荔湾区 岭南街道**************************</t>
        </is>
      </c>
      <c r="I505" t="inlineStr"/>
      <c r="J505" t="inlineStr">
        <is>
          <t>畔色北美黑胡桃木餐边柜靠墙一体实木岩板高酒柜收纳储物橱柜</t>
        </is>
      </c>
      <c r="K505" t="inlineStr">
        <is>
          <t>尺寸微定制</t>
        </is>
      </c>
      <c r="M505" t="n">
        <v>1</v>
      </c>
      <c r="O505" t="inlineStr">
        <is>
          <t>圆通速递</t>
        </is>
      </c>
      <c r="P505" t="inlineStr">
        <is>
          <t>YT2540602824190</t>
        </is>
      </c>
      <c r="R505">
        <f>IFERROR(SUMPRODUCT(('2-定价总表'!$A$3:$A$493="PPS"&amp;MID(I505,2,99))*('2-定价总表'!$C$3:$C$493=K505)*('2-定价总表'!$T$3:$T$493))*IF(M505="",1,M505),"")</f>
        <v/>
      </c>
      <c r="AB505">
        <f>SUM(S505:AA505)</f>
        <v/>
      </c>
      <c r="AC505" t="inlineStr">
        <is>
          <t>129.31</t>
        </is>
      </c>
      <c r="AD505">
        <f>AC505*0.006</f>
        <v/>
      </c>
      <c r="AE505">
        <f>AC505*0.02</f>
        <v/>
      </c>
      <c r="AF505">
        <f>AC505-AD505-AE505</f>
        <v/>
      </c>
      <c r="AI505">
        <f>SUM(AG505:AH505)</f>
        <v/>
      </c>
      <c r="AJ505">
        <f>AF505-AB505+AI505</f>
        <v/>
      </c>
      <c r="AK505">
        <f>IF(C505="是","杭州","江西工厂")</f>
        <v/>
      </c>
      <c r="AL505" t="inlineStr">
        <is>
          <t>交易成功</t>
        </is>
      </c>
      <c r="AM505" t="inlineStr">
        <is>
          <t>待匹配</t>
        </is>
      </c>
      <c r="AN505" t="inlineStr">
        <is>
          <t>没有申请退款</t>
        </is>
      </c>
      <c r="AO505" t="inlineStr">
        <is>
          <t>无退款申请</t>
        </is>
      </c>
      <c r="AR505" t="inlineStr">
        <is>
          <t>⚠️ 无商家编码,产品编码待补</t>
        </is>
      </c>
    </row>
    <row r="506">
      <c r="A506" t="inlineStr">
        <is>
          <t>淘宝</t>
        </is>
      </c>
      <c r="B506" t="inlineStr">
        <is>
          <t>4502318113141018715</t>
        </is>
      </c>
      <c r="D506" s="182" t="n">
        <v>46132</v>
      </c>
      <c r="G506" t="inlineStr"/>
      <c r="I506" t="inlineStr"/>
      <c r="J506" t="inlineStr">
        <is>
          <t>畔色北美黑胡桃木餐边柜靠墙一体实木岩板高酒柜收纳储物橱柜</t>
        </is>
      </c>
      <c r="K506" t="inlineStr">
        <is>
          <t>尺寸微定制</t>
        </is>
      </c>
      <c r="M506" t="n">
        <v>1</v>
      </c>
      <c r="O506" t="inlineStr"/>
      <c r="P506" t="inlineStr"/>
      <c r="R506">
        <f>IFERROR(SUMPRODUCT(('2-定价总表'!$A$3:$A$493="PPS"&amp;MID(I506,2,99))*('2-定价总表'!$C$3:$C$493=K506)*('2-定价总表'!$T$3:$T$493))*IF(M506="",1,M506),"")</f>
        <v/>
      </c>
      <c r="AB506">
        <f>SUM(S506:AA506)</f>
        <v/>
      </c>
      <c r="AC506" t="inlineStr"/>
      <c r="AD506">
        <f>AC506*0.006</f>
        <v/>
      </c>
      <c r="AE506">
        <f>AC506*0.02</f>
        <v/>
      </c>
      <c r="AF506">
        <f>AC506-AD506-AE506</f>
        <v/>
      </c>
      <c r="AI506">
        <f>SUM(AG506:AH506)</f>
        <v/>
      </c>
      <c r="AJ506">
        <f>AF506-AB506+AI506</f>
        <v/>
      </c>
      <c r="AK506">
        <f>IF(C506="是","杭州","江西工厂")</f>
        <v/>
      </c>
      <c r="AL506" t="inlineStr">
        <is>
          <t>交易关闭</t>
        </is>
      </c>
      <c r="AM506" t="inlineStr">
        <is>
          <t>待匹配</t>
        </is>
      </c>
      <c r="AN506" t="inlineStr">
        <is>
          <t>没有申请退款</t>
        </is>
      </c>
      <c r="AO506" t="inlineStr">
        <is>
          <t>无退款申请</t>
        </is>
      </c>
      <c r="AR506" t="inlineStr">
        <is>
          <t>⚠️ 无商家编码,产品编码待补</t>
        </is>
      </c>
    </row>
    <row r="507">
      <c r="A507" t="inlineStr">
        <is>
          <t>淘宝</t>
        </is>
      </c>
      <c r="B507" t="inlineStr">
        <is>
          <t>2701869133177024357</t>
        </is>
      </c>
      <c r="D507" s="182" t="n">
        <v>46132</v>
      </c>
      <c r="G507" t="inlineStr">
        <is>
          <t>河南省 焦作市 武陟县 龙泉街道***************************</t>
        </is>
      </c>
      <c r="I507" t="inlineStr"/>
      <c r="J507" t="inlineStr">
        <is>
          <t>畔色北欧日式现代侘寂轻奢实木软包床黑胡桃木1.8米主卧双人床</t>
        </is>
      </c>
      <c r="K507" t="inlineStr">
        <is>
          <t>尺寸微定制</t>
        </is>
      </c>
      <c r="M507" t="n">
        <v>1</v>
      </c>
      <c r="O507" t="inlineStr">
        <is>
          <t>圆通速递</t>
        </is>
      </c>
      <c r="P507" t="inlineStr">
        <is>
          <t>YT2540602823087</t>
        </is>
      </c>
      <c r="R507">
        <f>IFERROR(SUMPRODUCT(('2-定价总表'!$A$3:$A$493="PPS"&amp;MID(I507,2,99))*('2-定价总表'!$C$3:$C$493=K507)*('2-定价总表'!$T$3:$T$493))*IF(M507="",1,M507),"")</f>
        <v/>
      </c>
      <c r="AB507">
        <f>SUM(S507:AA507)</f>
        <v/>
      </c>
      <c r="AC507" t="inlineStr">
        <is>
          <t>135.00</t>
        </is>
      </c>
      <c r="AD507">
        <f>AC507*0.006</f>
        <v/>
      </c>
      <c r="AE507">
        <f>AC507*0.02</f>
        <v/>
      </c>
      <c r="AF507">
        <f>AC507-AD507-AE507</f>
        <v/>
      </c>
      <c r="AI507">
        <f>SUM(AG507:AH507)</f>
        <v/>
      </c>
      <c r="AJ507">
        <f>AF507-AB507+AI507</f>
        <v/>
      </c>
      <c r="AK507">
        <f>IF(C507="是","杭州","江西工厂")</f>
        <v/>
      </c>
      <c r="AL507" t="inlineStr">
        <is>
          <t>交易成功</t>
        </is>
      </c>
      <c r="AM507" t="inlineStr">
        <is>
          <t>待匹配</t>
        </is>
      </c>
      <c r="AN507" t="inlineStr">
        <is>
          <t>没有申请退款</t>
        </is>
      </c>
      <c r="AO507" t="inlineStr">
        <is>
          <t>无退款申请</t>
        </is>
      </c>
      <c r="AR507" t="inlineStr">
        <is>
          <t>⚠️ 无商家编码,产品编码待补</t>
        </is>
      </c>
    </row>
    <row r="508">
      <c r="A508" t="inlineStr">
        <is>
          <t>淘宝</t>
        </is>
      </c>
      <c r="B508" t="inlineStr">
        <is>
          <t>4502307207110063141</t>
        </is>
      </c>
      <c r="D508" s="182" t="n">
        <v>46132</v>
      </c>
      <c r="G508" t="inlineStr"/>
      <c r="I508" t="inlineStr">
        <is>
          <t>P23210020201</t>
        </is>
      </c>
      <c r="J508" t="inlineStr">
        <is>
          <t>畔色 岩板实木餐桌日式简约长方形榉木书桌家用饭桌原木小户型桌</t>
        </is>
      </c>
      <c r="K508" t="inlineStr">
        <is>
          <t>曜黑色1.4米岩板餐桌</t>
        </is>
      </c>
      <c r="M508" t="n">
        <v>1</v>
      </c>
      <c r="O508" t="inlineStr"/>
      <c r="P508" t="inlineStr"/>
      <c r="R508">
        <f>IFERROR(SUMPRODUCT(('2-定价总表'!$A$3:$A$493="PPS"&amp;MID(I508,2,99))*('2-定价总表'!$C$3:$C$493=K508)*('2-定价总表'!$T$3:$T$493))*IF(M508="",1,M508),"")</f>
        <v/>
      </c>
      <c r="AB508">
        <f>SUM(S508:AA508)</f>
        <v/>
      </c>
      <c r="AC508" t="inlineStr"/>
      <c r="AD508">
        <f>AC508*0.006</f>
        <v/>
      </c>
      <c r="AE508">
        <f>AC508*0.02</f>
        <v/>
      </c>
      <c r="AF508">
        <f>AC508-AD508-AE508</f>
        <v/>
      </c>
      <c r="AI508">
        <f>SUM(AG508:AH508)</f>
        <v/>
      </c>
      <c r="AJ508">
        <f>AF508-AB508+AI508</f>
        <v/>
      </c>
      <c r="AK508">
        <f>IF(C508="是","杭州","江西工厂")</f>
        <v/>
      </c>
      <c r="AL508" t="inlineStr">
        <is>
          <t>交易关闭</t>
        </is>
      </c>
      <c r="AM508" t="inlineStr">
        <is>
          <t>待匹配</t>
        </is>
      </c>
      <c r="AN508" t="inlineStr">
        <is>
          <t>没有申请退款</t>
        </is>
      </c>
      <c r="AO508" t="inlineStr">
        <is>
          <t>无退款申请</t>
        </is>
      </c>
      <c r="AR508" t="inlineStr">
        <is>
          <t>✓</t>
        </is>
      </c>
    </row>
    <row r="509">
      <c r="A509" t="inlineStr">
        <is>
          <t>淘宝</t>
        </is>
      </c>
      <c r="B509" t="inlineStr">
        <is>
          <t>4502312065119023542</t>
        </is>
      </c>
      <c r="D509" s="182" t="n">
        <v>46131</v>
      </c>
      <c r="G509" t="inlineStr">
        <is>
          <t>江苏省 无锡市 江阴市 澄江街道**********************</t>
        </is>
      </c>
      <c r="I509" t="inlineStr">
        <is>
          <t>P23210020201</t>
        </is>
      </c>
      <c r="J509" t="inlineStr">
        <is>
          <t>畔色 岩板实木餐桌日式简约长方形榉木书桌家用饭桌原木小户型桌</t>
        </is>
      </c>
      <c r="K509" t="inlineStr">
        <is>
          <t>砂白色1.6米岩板餐桌</t>
        </is>
      </c>
      <c r="M509" t="n">
        <v>1</v>
      </c>
      <c r="O509" t="inlineStr"/>
      <c r="P509" t="inlineStr"/>
      <c r="R509">
        <f>IFERROR(SUMPRODUCT(('2-定价总表'!$A$3:$A$493="PPS"&amp;MID(I509,2,99))*('2-定价总表'!$C$3:$C$493=K509)*('2-定价总表'!$T$3:$T$493))*IF(M509="",1,M509),"")</f>
        <v/>
      </c>
      <c r="AB509">
        <f>SUM(S509:AA509)</f>
        <v/>
      </c>
      <c r="AC509" t="inlineStr">
        <is>
          <t>2699.74</t>
        </is>
      </c>
      <c r="AD509">
        <f>AC509*0.006</f>
        <v/>
      </c>
      <c r="AE509">
        <f>AC509*0.02</f>
        <v/>
      </c>
      <c r="AF509">
        <f>AC509-AD509-AE509</f>
        <v/>
      </c>
      <c r="AI509">
        <f>SUM(AG509:AH509)</f>
        <v/>
      </c>
      <c r="AJ509">
        <f>AF509-AB509+AI509</f>
        <v/>
      </c>
      <c r="AK509">
        <f>IF(C509="是","杭州","江西工厂")</f>
        <v/>
      </c>
      <c r="AL509" t="inlineStr">
        <is>
          <t>交易关闭</t>
        </is>
      </c>
      <c r="AM509" t="inlineStr">
        <is>
          <t>待匹配</t>
        </is>
      </c>
      <c r="AN509" t="inlineStr">
        <is>
          <t>退款成功</t>
        </is>
      </c>
      <c r="AO509" t="inlineStr">
        <is>
          <t>2699.74</t>
        </is>
      </c>
      <c r="AR509" t="inlineStr">
        <is>
          <t>✓</t>
        </is>
      </c>
    </row>
    <row r="510">
      <c r="A510" t="inlineStr">
        <is>
          <t>淘宝</t>
        </is>
      </c>
      <c r="B510" t="inlineStr">
        <is>
          <t>4502310771110033538</t>
        </is>
      </c>
      <c r="D510" s="182" t="n">
        <v>46131</v>
      </c>
      <c r="G510" t="inlineStr">
        <is>
          <t>广东省 东莞市 null 万江街道******************</t>
        </is>
      </c>
      <c r="I510" t="inlineStr"/>
      <c r="J510" t="inlineStr">
        <is>
          <t>畔色樱桃木靠墙一体实木岩板餐厅收纳咖啡柜小户型小柜窄柜餐边柜</t>
        </is>
      </c>
      <c r="K510" t="inlineStr">
        <is>
          <t>1.2米洞石款窄柜</t>
        </is>
      </c>
      <c r="M510" t="n">
        <v>1</v>
      </c>
      <c r="O510" t="inlineStr">
        <is>
          <t>壹米滴答快运</t>
        </is>
      </c>
      <c r="P510" t="inlineStr">
        <is>
          <t>700907239164</t>
        </is>
      </c>
      <c r="R510">
        <f>IFERROR(SUMPRODUCT(('2-定价总表'!$A$3:$A$493="PPS"&amp;MID(I510,2,99))*('2-定价总表'!$C$3:$C$493=K510)*('2-定价总表'!$T$3:$T$493))*IF(M510="",1,M510),"")</f>
        <v/>
      </c>
      <c r="AB510">
        <f>SUM(S510:AA510)</f>
        <v/>
      </c>
      <c r="AC510" t="inlineStr">
        <is>
          <t>5858.40</t>
        </is>
      </c>
      <c r="AD510">
        <f>AC510*0.006</f>
        <v/>
      </c>
      <c r="AE510">
        <f>AC510*0.02</f>
        <v/>
      </c>
      <c r="AF510">
        <f>AC510-AD510-AE510</f>
        <v/>
      </c>
      <c r="AI510">
        <f>SUM(AG510:AH510)</f>
        <v/>
      </c>
      <c r="AJ510">
        <f>AF510-AB510+AI510</f>
        <v/>
      </c>
      <c r="AK510">
        <f>IF(C510="是","杭州","江西工厂")</f>
        <v/>
      </c>
      <c r="AL510" t="inlineStr">
        <is>
          <t>交易成功</t>
        </is>
      </c>
      <c r="AM510" t="inlineStr">
        <is>
          <t>待匹配</t>
        </is>
      </c>
      <c r="AN510" t="inlineStr">
        <is>
          <t>没有申请退款</t>
        </is>
      </c>
      <c r="AO510" t="inlineStr">
        <is>
          <t>无退款申请</t>
        </is>
      </c>
      <c r="AR510" t="inlineStr">
        <is>
          <t>⚠️ 无商家编码,产品编码待补</t>
        </is>
      </c>
    </row>
    <row r="511">
      <c r="A511" t="inlineStr">
        <is>
          <t>淘宝</t>
        </is>
      </c>
      <c r="B511" t="inlineStr">
        <is>
          <t>4502313073110007619</t>
        </is>
      </c>
      <c r="D511" s="182" t="n">
        <v>46131</v>
      </c>
      <c r="G511" t="inlineStr">
        <is>
          <t>北京 北京市 朝阳区 潘家园街***********************</t>
        </is>
      </c>
      <c r="I511" t="inlineStr"/>
      <c r="J511" t="inlineStr">
        <is>
          <t>畔色北美黑胡桃木实木床头柜北欧简约床边柜卧室收纳置物柜储物柜</t>
        </is>
      </c>
      <c r="K511" t="inlineStr">
        <is>
          <t>尺寸微定制</t>
        </is>
      </c>
      <c r="M511" t="n">
        <v>1</v>
      </c>
      <c r="O511" t="inlineStr">
        <is>
          <t>圆通速递</t>
        </is>
      </c>
      <c r="P511" t="inlineStr">
        <is>
          <t>YT2545656270656</t>
        </is>
      </c>
      <c r="R511">
        <f>IFERROR(SUMPRODUCT(('2-定价总表'!$A$3:$A$493="PPS"&amp;MID(I511,2,99))*('2-定价总表'!$C$3:$C$493=K511)*('2-定价总表'!$T$3:$T$493))*IF(M511="",1,M511),"")</f>
        <v/>
      </c>
      <c r="AB511">
        <f>SUM(S511:AA511)</f>
        <v/>
      </c>
      <c r="AC511" t="inlineStr">
        <is>
          <t>147.00</t>
        </is>
      </c>
      <c r="AD511">
        <f>AC511*0.006</f>
        <v/>
      </c>
      <c r="AE511">
        <f>AC511*0.02</f>
        <v/>
      </c>
      <c r="AF511">
        <f>AC511-AD511-AE511</f>
        <v/>
      </c>
      <c r="AI511">
        <f>SUM(AG511:AH511)</f>
        <v/>
      </c>
      <c r="AJ511">
        <f>AF511-AB511+AI511</f>
        <v/>
      </c>
      <c r="AK511">
        <f>IF(C511="是","杭州","江西工厂")</f>
        <v/>
      </c>
      <c r="AL511" t="inlineStr">
        <is>
          <t>交易成功</t>
        </is>
      </c>
      <c r="AM511" t="inlineStr">
        <is>
          <t>待匹配</t>
        </is>
      </c>
      <c r="AN511" t="inlineStr">
        <is>
          <t>没有申请退款</t>
        </is>
      </c>
      <c r="AO511" t="inlineStr">
        <is>
          <t>无退款申请</t>
        </is>
      </c>
      <c r="AR511" t="inlineStr">
        <is>
          <t>⚠️ 无商家编码,产品编码待补</t>
        </is>
      </c>
    </row>
    <row r="512">
      <c r="A512" t="inlineStr">
        <is>
          <t>淘宝</t>
        </is>
      </c>
      <c r="B512" t="inlineStr">
        <is>
          <t>4502298168115000143</t>
        </is>
      </c>
      <c r="D512" s="182" t="n">
        <v>46131</v>
      </c>
      <c r="G512" t="inlineStr">
        <is>
          <t>江苏省 淮安市 盱眙县 太和街道****************************</t>
        </is>
      </c>
      <c r="I512" t="inlineStr"/>
      <c r="J512" t="inlineStr">
        <is>
          <t>畔色双人床实木床家用小户型北欧简约1.8m樱桃木主卧日式双人大床</t>
        </is>
      </c>
      <c r="K512" t="inlineStr">
        <is>
          <t>尺寸微定制</t>
        </is>
      </c>
      <c r="M512" t="n">
        <v>1</v>
      </c>
      <c r="O512" t="inlineStr">
        <is>
          <t>圆通速递</t>
        </is>
      </c>
      <c r="P512" t="inlineStr">
        <is>
          <t>YT2540602820299</t>
        </is>
      </c>
      <c r="R512">
        <f>IFERROR(SUMPRODUCT(('2-定价总表'!$A$3:$A$493="PPS"&amp;MID(I512,2,99))*('2-定价总表'!$C$3:$C$493=K512)*('2-定价总表'!$T$3:$T$493))*IF(M512="",1,M512),"")</f>
        <v/>
      </c>
      <c r="AB512">
        <f>SUM(S512:AA512)</f>
        <v/>
      </c>
      <c r="AC512" t="inlineStr">
        <is>
          <t>123.00</t>
        </is>
      </c>
      <c r="AD512">
        <f>AC512*0.006</f>
        <v/>
      </c>
      <c r="AE512">
        <f>AC512*0.02</f>
        <v/>
      </c>
      <c r="AF512">
        <f>AC512-AD512-AE512</f>
        <v/>
      </c>
      <c r="AI512">
        <f>SUM(AG512:AH512)</f>
        <v/>
      </c>
      <c r="AJ512">
        <f>AF512-AB512+AI512</f>
        <v/>
      </c>
      <c r="AK512">
        <f>IF(C512="是","杭州","江西工厂")</f>
        <v/>
      </c>
      <c r="AL512" t="inlineStr">
        <is>
          <t>交易成功</t>
        </is>
      </c>
      <c r="AM512" t="inlineStr">
        <is>
          <t>待匹配</t>
        </is>
      </c>
      <c r="AN512" t="inlineStr">
        <is>
          <t>没有申请退款</t>
        </is>
      </c>
      <c r="AO512" t="inlineStr">
        <is>
          <t>无退款申请</t>
        </is>
      </c>
      <c r="AR512" t="inlineStr">
        <is>
          <t>⚠️ 无商家编码,产品编码待补</t>
        </is>
      </c>
    </row>
    <row r="513">
      <c r="A513" t="inlineStr">
        <is>
          <t>淘宝</t>
        </is>
      </c>
      <c r="B513" t="inlineStr">
        <is>
          <t>4502313686095021915</t>
        </is>
      </c>
      <c r="D513" s="182" t="n">
        <v>46131</v>
      </c>
      <c r="G513" t="inlineStr">
        <is>
          <t>贵州省 黔南布依族苗族自治州 瓮安县 瓮水街道**********************</t>
        </is>
      </c>
      <c r="I513" t="inlineStr">
        <is>
          <t>P23250050202</t>
        </is>
      </c>
      <c r="J513" t="inlineStr">
        <is>
          <t>畔色榉木实木餐边柜储物靠墙高柜一体收纳柜厨房客厅茶水柜酒柜</t>
        </is>
      </c>
      <c r="K513" t="inlineStr">
        <is>
          <t>整柜实木背板-1.8米</t>
        </is>
      </c>
      <c r="M513" t="n">
        <v>1</v>
      </c>
      <c r="O513" t="inlineStr">
        <is>
          <t>壹米滴答快运</t>
        </is>
      </c>
      <c r="P513" t="inlineStr">
        <is>
          <t>700907241268</t>
        </is>
      </c>
      <c r="R513">
        <f>IFERROR(SUMPRODUCT(('2-定价总表'!$A$3:$A$493="PPS"&amp;MID(I513,2,99))*('2-定价总表'!$C$3:$C$493=K513)*('2-定价总表'!$T$3:$T$493))*IF(M513="",1,M513),"")</f>
        <v/>
      </c>
      <c r="AB513">
        <f>SUM(S513:AA513)</f>
        <v/>
      </c>
      <c r="AC513" t="inlineStr">
        <is>
          <t>8168.45</t>
        </is>
      </c>
      <c r="AD513">
        <f>AC513*0.006</f>
        <v/>
      </c>
      <c r="AE513">
        <f>AC513*0.02</f>
        <v/>
      </c>
      <c r="AF513">
        <f>AC513-AD513-AE513</f>
        <v/>
      </c>
      <c r="AI513">
        <f>SUM(AG513:AH513)</f>
        <v/>
      </c>
      <c r="AJ513">
        <f>AF513-AB513+AI513</f>
        <v/>
      </c>
      <c r="AK513">
        <f>IF(C513="是","杭州","江西工厂")</f>
        <v/>
      </c>
      <c r="AL513" t="inlineStr">
        <is>
          <t>交易成功</t>
        </is>
      </c>
      <c r="AM513" t="inlineStr">
        <is>
          <t>待匹配</t>
        </is>
      </c>
      <c r="AN513" t="inlineStr">
        <is>
          <t>没有申请退款</t>
        </is>
      </c>
      <c r="AO513" t="inlineStr">
        <is>
          <t>无退款申请</t>
        </is>
      </c>
      <c r="AR513" t="inlineStr">
        <is>
          <t>✓</t>
        </is>
      </c>
    </row>
    <row r="514">
      <c r="A514" t="inlineStr">
        <is>
          <t>淘宝</t>
        </is>
      </c>
      <c r="B514" t="inlineStr">
        <is>
          <t>4502307205105103822</t>
        </is>
      </c>
      <c r="D514" s="182" t="n">
        <v>46131</v>
      </c>
      <c r="G514" t="inlineStr">
        <is>
          <t>广东省 广州市 黄埔区 文冲街道**********************</t>
        </is>
      </c>
      <c r="I514" t="inlineStr"/>
      <c r="J514" t="inlineStr">
        <is>
          <t>畔色木作 差价邮费补拍专链</t>
        </is>
      </c>
      <c r="K514" t="inlineStr">
        <is>
          <t>1㎡</t>
        </is>
      </c>
      <c r="M514" t="n">
        <v>227</v>
      </c>
      <c r="O514" t="inlineStr">
        <is>
          <t>圆通速递</t>
        </is>
      </c>
      <c r="P514" t="inlineStr">
        <is>
          <t>YT2540424564522</t>
        </is>
      </c>
      <c r="R514">
        <f>IFERROR(SUMPRODUCT(('2-定价总表'!$A$3:$A$493="PPS"&amp;MID(I514,2,99))*('2-定价总表'!$C$3:$C$493=K514)*('2-定价总表'!$T$3:$T$493))*IF(M514="",1,M514),"")</f>
        <v/>
      </c>
      <c r="AB514">
        <f>SUM(S514:AA514)</f>
        <v/>
      </c>
      <c r="AC514" t="inlineStr">
        <is>
          <t>199.76</t>
        </is>
      </c>
      <c r="AD514">
        <f>AC514*0.006</f>
        <v/>
      </c>
      <c r="AE514">
        <f>AC514*0.02</f>
        <v/>
      </c>
      <c r="AF514">
        <f>AC514-AD514-AE514</f>
        <v/>
      </c>
      <c r="AI514">
        <f>SUM(AG514:AH514)</f>
        <v/>
      </c>
      <c r="AJ514">
        <f>AF514-AB514+AI514</f>
        <v/>
      </c>
      <c r="AK514">
        <f>IF(C514="是","杭州","江西工厂")</f>
        <v/>
      </c>
      <c r="AL514" t="inlineStr">
        <is>
          <t>交易成功</t>
        </is>
      </c>
      <c r="AM514" t="inlineStr">
        <is>
          <t>待匹配</t>
        </is>
      </c>
      <c r="AN514" t="inlineStr">
        <is>
          <t>没有申请退款</t>
        </is>
      </c>
      <c r="AO514" t="inlineStr">
        <is>
          <t>无退款申请</t>
        </is>
      </c>
      <c r="AR514" t="inlineStr">
        <is>
          <t>⚠️ 无商家编码,产品编码待补</t>
        </is>
      </c>
    </row>
    <row r="515">
      <c r="A515" t="inlineStr">
        <is>
          <t>淘宝</t>
        </is>
      </c>
      <c r="B515" t="inlineStr">
        <is>
          <t>2701851492140020684</t>
        </is>
      </c>
      <c r="D515" s="182" t="n">
        <v>46131</v>
      </c>
      <c r="G515" t="inlineStr">
        <is>
          <t>湖北省 孝感市 孝南区 孝感开发*************************</t>
        </is>
      </c>
      <c r="I515" t="inlineStr">
        <is>
          <t>P23210020201</t>
        </is>
      </c>
      <c r="J515" t="inlineStr">
        <is>
          <t>畔色 岩板实木餐桌日式简约长方形榉木书桌家用饭桌原木小户型桌</t>
        </is>
      </c>
      <c r="K515" t="inlineStr">
        <is>
          <t>砂白色1.6米岩板餐桌</t>
        </is>
      </c>
      <c r="M515" t="n">
        <v>1</v>
      </c>
      <c r="O515" t="inlineStr">
        <is>
          <t>德邦快递</t>
        </is>
      </c>
      <c r="P515" t="inlineStr">
        <is>
          <t>DPK212534096593</t>
        </is>
      </c>
      <c r="R515">
        <f>IFERROR(SUMPRODUCT(('2-定价总表'!$A$3:$A$493="PPS"&amp;MID(I515,2,99))*('2-定价总表'!$C$3:$C$493=K515)*('2-定价总表'!$T$3:$T$493))*IF(M515="",1,M515),"")</f>
        <v/>
      </c>
      <c r="AB515">
        <f>SUM(S515:AA515)</f>
        <v/>
      </c>
      <c r="AC515" t="inlineStr">
        <is>
          <t>2699.74</t>
        </is>
      </c>
      <c r="AD515">
        <f>AC515*0.006</f>
        <v/>
      </c>
      <c r="AE515">
        <f>AC515*0.02</f>
        <v/>
      </c>
      <c r="AF515">
        <f>AC515-AD515-AE515</f>
        <v/>
      </c>
      <c r="AI515">
        <f>SUM(AG515:AH515)</f>
        <v/>
      </c>
      <c r="AJ515">
        <f>AF515-AB515+AI515</f>
        <v/>
      </c>
      <c r="AK515">
        <f>IF(C515="是","杭州","江西工厂")</f>
        <v/>
      </c>
      <c r="AL515" t="inlineStr">
        <is>
          <t>交易成功</t>
        </is>
      </c>
      <c r="AM515" t="inlineStr">
        <is>
          <t>待匹配</t>
        </is>
      </c>
      <c r="AN515" t="inlineStr">
        <is>
          <t>没有申请退款</t>
        </is>
      </c>
      <c r="AO515" t="inlineStr">
        <is>
          <t>无退款申请</t>
        </is>
      </c>
      <c r="AR515" t="inlineStr">
        <is>
          <t>✓</t>
        </is>
      </c>
    </row>
    <row r="516">
      <c r="A516" t="inlineStr">
        <is>
          <t>淘宝</t>
        </is>
      </c>
      <c r="B516" t="inlineStr">
        <is>
          <t>2701864417136002153</t>
        </is>
      </c>
      <c r="D516" s="182" t="n">
        <v>46131</v>
      </c>
      <c r="G516" t="inlineStr">
        <is>
          <t>江苏省 无锡市 梁溪区 金星街道****************</t>
        </is>
      </c>
      <c r="I516" t="inlineStr"/>
      <c r="J516" t="inlineStr">
        <is>
          <t>畔色北美黑胡桃木实木床头柜北欧简约床边柜卧室收纳置物柜储物柜</t>
        </is>
      </c>
      <c r="K516" t="inlineStr">
        <is>
          <t>尺寸微定制</t>
        </is>
      </c>
      <c r="M516" t="n">
        <v>1</v>
      </c>
      <c r="O516" t="inlineStr">
        <is>
          <t>圆通速递</t>
        </is>
      </c>
      <c r="P516" t="inlineStr">
        <is>
          <t>YT2540602828631</t>
        </is>
      </c>
      <c r="R516">
        <f>IFERROR(SUMPRODUCT(('2-定价总表'!$A$3:$A$493="PPS"&amp;MID(I516,2,99))*('2-定价总表'!$C$3:$C$493=K516)*('2-定价总表'!$T$3:$T$493))*IF(M516="",1,M516),"")</f>
        <v/>
      </c>
      <c r="AB516">
        <f>SUM(S516:AA516)</f>
        <v/>
      </c>
      <c r="AC516" t="inlineStr">
        <is>
          <t>135.00</t>
        </is>
      </c>
      <c r="AD516">
        <f>AC516*0.006</f>
        <v/>
      </c>
      <c r="AE516">
        <f>AC516*0.02</f>
        <v/>
      </c>
      <c r="AF516">
        <f>AC516-AD516-AE516</f>
        <v/>
      </c>
      <c r="AI516">
        <f>SUM(AG516:AH516)</f>
        <v/>
      </c>
      <c r="AJ516">
        <f>AF516-AB516+AI516</f>
        <v/>
      </c>
      <c r="AK516">
        <f>IF(C516="是","杭州","江西工厂")</f>
        <v/>
      </c>
      <c r="AL516" t="inlineStr">
        <is>
          <t>交易成功</t>
        </is>
      </c>
      <c r="AM516" t="inlineStr">
        <is>
          <t>待匹配</t>
        </is>
      </c>
      <c r="AN516" t="inlineStr">
        <is>
          <t>没有申请退款</t>
        </is>
      </c>
      <c r="AO516" t="inlineStr">
        <is>
          <t>无退款申请</t>
        </is>
      </c>
      <c r="AR516" t="inlineStr">
        <is>
          <t>⚠️ 无商家编码,产品编码待补</t>
        </is>
      </c>
    </row>
    <row r="517">
      <c r="A517" t="inlineStr">
        <is>
          <t>淘宝</t>
        </is>
      </c>
      <c r="B517" t="inlineStr">
        <is>
          <t>2701853364123220565</t>
        </is>
      </c>
      <c r="D517" s="182" t="n">
        <v>46131</v>
      </c>
      <c r="G517" t="inlineStr"/>
      <c r="I517" t="inlineStr"/>
      <c r="J517" t="inlineStr">
        <is>
          <t>畔色北美黑胡桃木实木床头柜北欧简约床边柜卧室收纳置物柜储物柜</t>
        </is>
      </c>
      <c r="K517" t="inlineStr">
        <is>
          <t>尺寸微定制</t>
        </is>
      </c>
      <c r="M517" t="n">
        <v>1</v>
      </c>
      <c r="O517" t="inlineStr"/>
      <c r="P517" t="inlineStr"/>
      <c r="R517">
        <f>IFERROR(SUMPRODUCT(('2-定价总表'!$A$3:$A$493="PPS"&amp;MID(I517,2,99))*('2-定价总表'!$C$3:$C$493=K517)*('2-定价总表'!$T$3:$T$493))*IF(M517="",1,M517),"")</f>
        <v/>
      </c>
      <c r="AB517">
        <f>SUM(S517:AA517)</f>
        <v/>
      </c>
      <c r="AC517" t="inlineStr"/>
      <c r="AD517">
        <f>AC517*0.006</f>
        <v/>
      </c>
      <c r="AE517">
        <f>AC517*0.02</f>
        <v/>
      </c>
      <c r="AF517">
        <f>AC517-AD517-AE517</f>
        <v/>
      </c>
      <c r="AI517">
        <f>SUM(AG517:AH517)</f>
        <v/>
      </c>
      <c r="AJ517">
        <f>AF517-AB517+AI517</f>
        <v/>
      </c>
      <c r="AK517">
        <f>IF(C517="是","杭州","江西工厂")</f>
        <v/>
      </c>
      <c r="AL517" t="inlineStr">
        <is>
          <t>交易关闭</t>
        </is>
      </c>
      <c r="AM517" t="inlineStr">
        <is>
          <t>待匹配</t>
        </is>
      </c>
      <c r="AN517" t="inlineStr">
        <is>
          <t>没有申请退款</t>
        </is>
      </c>
      <c r="AO517" t="inlineStr">
        <is>
          <t>无退款申请</t>
        </is>
      </c>
      <c r="AR517" t="inlineStr">
        <is>
          <t>⚠️ 无商家编码,产品编码待补</t>
        </is>
      </c>
    </row>
    <row r="518">
      <c r="A518" t="inlineStr">
        <is>
          <t>淘宝</t>
        </is>
      </c>
      <c r="B518" t="inlineStr">
        <is>
          <t>2701851420107045874</t>
        </is>
      </c>
      <c r="D518" s="182" t="n">
        <v>46130</v>
      </c>
      <c r="G518" t="inlineStr">
        <is>
          <t>山东省 淄博市 临淄区 雪宫街道******************************</t>
        </is>
      </c>
      <c r="I518" t="inlineStr"/>
      <c r="J518" t="inlineStr">
        <is>
          <t>畔色木作木块小样樱桃木黑胡桃木白蜡木榉木红白橡木样品样块</t>
        </is>
      </c>
      <c r="K518" t="inlineStr">
        <is>
          <t>黑胡桃木样块</t>
        </is>
      </c>
      <c r="M518" t="n">
        <v>1</v>
      </c>
      <c r="O518" t="inlineStr">
        <is>
          <t>圆通速递</t>
        </is>
      </c>
      <c r="P518" t="inlineStr">
        <is>
          <t>YT2545423684163</t>
        </is>
      </c>
      <c r="R518">
        <f>IFERROR(SUMPRODUCT(('2-定价总表'!$A$3:$A$493="PPS"&amp;MID(I518,2,99))*('2-定价总表'!$C$3:$C$493=K518)*('2-定价总表'!$T$3:$T$493))*IF(M518="",1,M518),"")</f>
        <v/>
      </c>
      <c r="AB518">
        <f>SUM(S518:AA518)</f>
        <v/>
      </c>
      <c r="AC518" t="inlineStr">
        <is>
          <t>17.00</t>
        </is>
      </c>
      <c r="AD518">
        <f>AC518*0.006</f>
        <v/>
      </c>
      <c r="AE518">
        <f>AC518*0.02</f>
        <v/>
      </c>
      <c r="AF518">
        <f>AC518-AD518-AE518</f>
        <v/>
      </c>
      <c r="AI518">
        <f>SUM(AG518:AH518)</f>
        <v/>
      </c>
      <c r="AJ518">
        <f>AF518-AB518+AI518</f>
        <v/>
      </c>
      <c r="AK518">
        <f>IF(C518="是","杭州","江西工厂")</f>
        <v/>
      </c>
      <c r="AL518" t="inlineStr">
        <is>
          <t>交易成功</t>
        </is>
      </c>
      <c r="AM518" t="inlineStr">
        <is>
          <t>待匹配</t>
        </is>
      </c>
      <c r="AN518" t="inlineStr">
        <is>
          <t>没有申请退款</t>
        </is>
      </c>
      <c r="AO518" t="inlineStr">
        <is>
          <t>无退款申请</t>
        </is>
      </c>
      <c r="AR518" t="inlineStr">
        <is>
          <t>⚠️ 无商家编码,产品编码待补</t>
        </is>
      </c>
    </row>
    <row r="519">
      <c r="A519" t="inlineStr">
        <is>
          <t>淘宝</t>
        </is>
      </c>
      <c r="B519" t="inlineStr">
        <is>
          <t>4502310012082025524</t>
        </is>
      </c>
      <c r="D519" s="182" t="n">
        <v>46130</v>
      </c>
      <c r="G519" t="inlineStr">
        <is>
          <t>陕西省 延安市 洛川县 凤栖街道***************************</t>
        </is>
      </c>
      <c r="I519" t="inlineStr"/>
      <c r="J519" t="inlineStr">
        <is>
          <t>畔色北美黑胡桃木实木床头柜北欧简约床边柜卧室收纳置物柜储物柜</t>
        </is>
      </c>
      <c r="K519" t="inlineStr">
        <is>
          <t>尺寸定制</t>
        </is>
      </c>
      <c r="M519" t="n">
        <v>1</v>
      </c>
      <c r="O519" t="inlineStr">
        <is>
          <t>圆通速递</t>
        </is>
      </c>
      <c r="P519" t="inlineStr">
        <is>
          <t>YT2540482941468</t>
        </is>
      </c>
      <c r="R519">
        <f>IFERROR(SUMPRODUCT(('2-定价总表'!$A$3:$A$493="PPS"&amp;MID(I519,2,99))*('2-定价总表'!$C$3:$C$493=K519)*('2-定价总表'!$T$3:$T$493))*IF(M519="",1,M519),"")</f>
        <v/>
      </c>
      <c r="AB519">
        <f>SUM(S519:AA519)</f>
        <v/>
      </c>
      <c r="AC519" t="inlineStr">
        <is>
          <t>125.00</t>
        </is>
      </c>
      <c r="AD519">
        <f>AC519*0.006</f>
        <v/>
      </c>
      <c r="AE519">
        <f>AC519*0.02</f>
        <v/>
      </c>
      <c r="AF519">
        <f>AC519-AD519-AE519</f>
        <v/>
      </c>
      <c r="AI519">
        <f>SUM(AG519:AH519)</f>
        <v/>
      </c>
      <c r="AJ519">
        <f>AF519-AB519+AI519</f>
        <v/>
      </c>
      <c r="AK519">
        <f>IF(C519="是","杭州","江西工厂")</f>
        <v/>
      </c>
      <c r="AL519" t="inlineStr">
        <is>
          <t>交易成功</t>
        </is>
      </c>
      <c r="AM519" t="inlineStr">
        <is>
          <t>待匹配</t>
        </is>
      </c>
      <c r="AN519" t="inlineStr">
        <is>
          <t>没有申请退款</t>
        </is>
      </c>
      <c r="AO519" t="inlineStr">
        <is>
          <t>无退款申请</t>
        </is>
      </c>
      <c r="AR519" t="inlineStr">
        <is>
          <t>⚠️ 无商家编码,产品编码待补</t>
        </is>
      </c>
    </row>
    <row r="520">
      <c r="A520" t="inlineStr">
        <is>
          <t>淘宝</t>
        </is>
      </c>
      <c r="B520" t="inlineStr">
        <is>
          <t>4502319230070015422</t>
        </is>
      </c>
      <c r="D520" s="182" t="n">
        <v>46130</v>
      </c>
      <c r="G520" t="inlineStr">
        <is>
          <t>江西省 上饶市 鄱阳县 田畈街镇*************</t>
        </is>
      </c>
      <c r="I520" t="inlineStr"/>
      <c r="J520" t="inlineStr">
        <is>
          <t>畔色北欧风北美黑胡桃全实木中古风布艺软包床主卧齐边双人大床</t>
        </is>
      </c>
      <c r="K520" t="inlineStr">
        <is>
          <t>尺寸微定制</t>
        </is>
      </c>
      <c r="M520" t="n">
        <v>1</v>
      </c>
      <c r="O520" t="inlineStr">
        <is>
          <t>圆通速递</t>
        </is>
      </c>
      <c r="P520" t="inlineStr">
        <is>
          <t>YT2540482933609</t>
        </is>
      </c>
      <c r="R520">
        <f>IFERROR(SUMPRODUCT(('2-定价总表'!$A$3:$A$493="PPS"&amp;MID(I520,2,99))*('2-定价总表'!$C$3:$C$493=K520)*('2-定价总表'!$T$3:$T$493))*IF(M520="",1,M520),"")</f>
        <v/>
      </c>
      <c r="AB520">
        <f>SUM(S520:AA520)</f>
        <v/>
      </c>
      <c r="AC520" t="inlineStr">
        <is>
          <t>125.00</t>
        </is>
      </c>
      <c r="AD520">
        <f>AC520*0.006</f>
        <v/>
      </c>
      <c r="AE520">
        <f>AC520*0.02</f>
        <v/>
      </c>
      <c r="AF520">
        <f>AC520-AD520-AE520</f>
        <v/>
      </c>
      <c r="AI520">
        <f>SUM(AG520:AH520)</f>
        <v/>
      </c>
      <c r="AJ520">
        <f>AF520-AB520+AI520</f>
        <v/>
      </c>
      <c r="AK520">
        <f>IF(C520="是","杭州","江西工厂")</f>
        <v/>
      </c>
      <c r="AL520" t="inlineStr">
        <is>
          <t>交易成功</t>
        </is>
      </c>
      <c r="AM520" t="inlineStr">
        <is>
          <t>待匹配</t>
        </is>
      </c>
      <c r="AN520" t="inlineStr">
        <is>
          <t>没有申请退款</t>
        </is>
      </c>
      <c r="AO520" t="inlineStr">
        <is>
          <t>无退款申请</t>
        </is>
      </c>
      <c r="AR520" t="inlineStr">
        <is>
          <t>⚠️ 无商家编码,产品编码待补</t>
        </is>
      </c>
    </row>
    <row r="521">
      <c r="A521" t="inlineStr">
        <is>
          <t>淘宝</t>
        </is>
      </c>
      <c r="B521" t="inlineStr">
        <is>
          <t>2701856642099020982</t>
        </is>
      </c>
      <c r="D521" s="182" t="n">
        <v>46130</v>
      </c>
      <c r="G521" t="inlineStr">
        <is>
          <t>贵州省 贵阳市 观山湖区 长岭街道***************</t>
        </is>
      </c>
      <c r="I521" t="inlineStr"/>
      <c r="J521" t="inlineStr">
        <is>
          <t>畔色北美黑胡桃木实木床头柜北欧简约床边柜卧室收纳置物柜储物柜</t>
        </is>
      </c>
      <c r="K521" t="inlineStr">
        <is>
          <t>尺寸微定制</t>
        </is>
      </c>
      <c r="M521" t="n">
        <v>1</v>
      </c>
      <c r="O521" t="inlineStr">
        <is>
          <t>圆通速递</t>
        </is>
      </c>
      <c r="P521" t="inlineStr">
        <is>
          <t>YT2545537224299</t>
        </is>
      </c>
      <c r="R521">
        <f>IFERROR(SUMPRODUCT(('2-定价总表'!$A$3:$A$493="PPS"&amp;MID(I521,2,99))*('2-定价总表'!$C$3:$C$493=K521)*('2-定价总表'!$T$3:$T$493))*IF(M521="",1,M521),"")</f>
        <v/>
      </c>
      <c r="AB521">
        <f>SUM(S521:AA521)</f>
        <v/>
      </c>
      <c r="AC521" t="inlineStr">
        <is>
          <t>126.00</t>
        </is>
      </c>
      <c r="AD521">
        <f>AC521*0.006</f>
        <v/>
      </c>
      <c r="AE521">
        <f>AC521*0.02</f>
        <v/>
      </c>
      <c r="AF521">
        <f>AC521-AD521-AE521</f>
        <v/>
      </c>
      <c r="AI521">
        <f>SUM(AG521:AH521)</f>
        <v/>
      </c>
      <c r="AJ521">
        <f>AF521-AB521+AI521</f>
        <v/>
      </c>
      <c r="AK521">
        <f>IF(C521="是","杭州","江西工厂")</f>
        <v/>
      </c>
      <c r="AL521" t="inlineStr">
        <is>
          <t>交易成功</t>
        </is>
      </c>
      <c r="AM521" t="inlineStr">
        <is>
          <t>待匹配</t>
        </is>
      </c>
      <c r="AN521" t="inlineStr">
        <is>
          <t>没有申请退款</t>
        </is>
      </c>
      <c r="AO521" t="inlineStr">
        <is>
          <t>无退款申请</t>
        </is>
      </c>
      <c r="AR521" t="inlineStr">
        <is>
          <t>⚠️ 无商家编码,产品编码待补</t>
        </is>
      </c>
    </row>
    <row r="522">
      <c r="A522" t="inlineStr">
        <is>
          <t>淘宝</t>
        </is>
      </c>
      <c r="B522" t="inlineStr">
        <is>
          <t>2701860637095008459</t>
        </is>
      </c>
      <c r="D522" s="182" t="n">
        <v>46130</v>
      </c>
      <c r="G522" t="inlineStr"/>
      <c r="I522" t="inlineStr">
        <is>
          <t>P23250050202</t>
        </is>
      </c>
      <c r="J522" t="inlineStr">
        <is>
          <t>畔色实木岩板餐边柜樱桃木收纳储物柜北欧酒柜置物柜餐桌一体靠墙</t>
        </is>
      </c>
      <c r="K522" t="inlineStr">
        <is>
          <t>定制尺寸</t>
        </is>
      </c>
      <c r="M522" t="n">
        <v>1</v>
      </c>
      <c r="O522" t="inlineStr"/>
      <c r="P522" t="inlineStr"/>
      <c r="R522">
        <f>IFERROR(SUMPRODUCT(('2-定价总表'!$A$3:$A$493="PPS"&amp;MID(I522,2,99))*('2-定价总表'!$C$3:$C$493=K522)*('2-定价总表'!$T$3:$T$493))*IF(M522="",1,M522),"")</f>
        <v/>
      </c>
      <c r="AB522">
        <f>SUM(S522:AA522)</f>
        <v/>
      </c>
      <c r="AC522" t="inlineStr"/>
      <c r="AD522">
        <f>AC522*0.006</f>
        <v/>
      </c>
      <c r="AE522">
        <f>AC522*0.02</f>
        <v/>
      </c>
      <c r="AF522">
        <f>AC522-AD522-AE522</f>
        <v/>
      </c>
      <c r="AI522">
        <f>SUM(AG522:AH522)</f>
        <v/>
      </c>
      <c r="AJ522">
        <f>AF522-AB522+AI522</f>
        <v/>
      </c>
      <c r="AK522">
        <f>IF(C522="是","杭州","江西工厂")</f>
        <v/>
      </c>
      <c r="AL522" t="inlineStr">
        <is>
          <t>交易关闭</t>
        </is>
      </c>
      <c r="AM522" t="inlineStr">
        <is>
          <t>待匹配</t>
        </is>
      </c>
      <c r="AN522" t="inlineStr">
        <is>
          <t>没有申请退款</t>
        </is>
      </c>
      <c r="AO522" t="inlineStr">
        <is>
          <t>无退款申请</t>
        </is>
      </c>
      <c r="AR522" t="inlineStr">
        <is>
          <t>✓</t>
        </is>
      </c>
    </row>
    <row r="523">
      <c r="A523" t="inlineStr">
        <is>
          <t>淘宝</t>
        </is>
      </c>
      <c r="B523" t="inlineStr">
        <is>
          <t>2701862727091026282</t>
        </is>
      </c>
      <c r="D523" s="182" t="n">
        <v>46130</v>
      </c>
      <c r="G523" t="inlineStr"/>
      <c r="I523" t="inlineStr"/>
      <c r="J523" t="inlineStr">
        <is>
          <t>畔色北美黑胡桃木实木床头柜北欧简约床边柜卧室收纳置物柜储物柜</t>
        </is>
      </c>
      <c r="K523" t="inlineStr">
        <is>
          <t>尺寸定制</t>
        </is>
      </c>
      <c r="M523" t="n">
        <v>1</v>
      </c>
      <c r="O523" t="inlineStr"/>
      <c r="P523" t="inlineStr"/>
      <c r="R523">
        <f>IFERROR(SUMPRODUCT(('2-定价总表'!$A$3:$A$493="PPS"&amp;MID(I523,2,99))*('2-定价总表'!$C$3:$C$493=K523)*('2-定价总表'!$T$3:$T$493))*IF(M523="",1,M523),"")</f>
        <v/>
      </c>
      <c r="AB523">
        <f>SUM(S523:AA523)</f>
        <v/>
      </c>
      <c r="AC523" t="inlineStr"/>
      <c r="AD523">
        <f>AC523*0.006</f>
        <v/>
      </c>
      <c r="AE523">
        <f>AC523*0.02</f>
        <v/>
      </c>
      <c r="AF523">
        <f>AC523-AD523-AE523</f>
        <v/>
      </c>
      <c r="AI523">
        <f>SUM(AG523:AH523)</f>
        <v/>
      </c>
      <c r="AJ523">
        <f>AF523-AB523+AI523</f>
        <v/>
      </c>
      <c r="AK523">
        <f>IF(C523="是","杭州","江西工厂")</f>
        <v/>
      </c>
      <c r="AL523" t="inlineStr">
        <is>
          <t>交易关闭</t>
        </is>
      </c>
      <c r="AM523" t="inlineStr">
        <is>
          <t>待匹配</t>
        </is>
      </c>
      <c r="AN523" t="inlineStr">
        <is>
          <t>没有申请退款</t>
        </is>
      </c>
      <c r="AO523" t="inlineStr">
        <is>
          <t>无退款申请</t>
        </is>
      </c>
      <c r="AR523" t="inlineStr">
        <is>
          <t>⚠️ 无商家编码,产品编码待补</t>
        </is>
      </c>
    </row>
    <row r="524">
      <c r="A524" t="inlineStr">
        <is>
          <t>淘宝</t>
        </is>
      </c>
      <c r="B524" t="inlineStr">
        <is>
          <t>4502315234066002214</t>
        </is>
      </c>
      <c r="D524" s="182" t="n">
        <v>46130</v>
      </c>
      <c r="G524" t="inlineStr">
        <is>
          <t>湖南省 株洲市 炎陵县 霞阳镇马*******************</t>
        </is>
      </c>
      <c r="I524" t="inlineStr"/>
      <c r="J524" t="inlineStr">
        <is>
          <t>畔色北美黑胡桃木餐边柜靠墙一体实木岩板高酒柜收纳储物橱柜</t>
        </is>
      </c>
      <c r="K524" t="inlineStr">
        <is>
          <t>尺寸微定制</t>
        </is>
      </c>
      <c r="M524" t="n">
        <v>1</v>
      </c>
      <c r="O524" t="inlineStr">
        <is>
          <t>圆通速递</t>
        </is>
      </c>
      <c r="P524" t="inlineStr">
        <is>
          <t>YT2540482949358</t>
        </is>
      </c>
      <c r="R524">
        <f>IFERROR(SUMPRODUCT(('2-定价总表'!$A$3:$A$493="PPS"&amp;MID(I524,2,99))*('2-定价总表'!$C$3:$C$493=K524)*('2-定价总表'!$T$3:$T$493))*IF(M524="",1,M524),"")</f>
        <v/>
      </c>
      <c r="AB524">
        <f>SUM(S524:AA524)</f>
        <v/>
      </c>
      <c r="AC524" t="inlineStr">
        <is>
          <t>119.38</t>
        </is>
      </c>
      <c r="AD524">
        <f>AC524*0.006</f>
        <v/>
      </c>
      <c r="AE524">
        <f>AC524*0.02</f>
        <v/>
      </c>
      <c r="AF524">
        <f>AC524-AD524-AE524</f>
        <v/>
      </c>
      <c r="AI524">
        <f>SUM(AG524:AH524)</f>
        <v/>
      </c>
      <c r="AJ524">
        <f>AF524-AB524+AI524</f>
        <v/>
      </c>
      <c r="AK524">
        <f>IF(C524="是","杭州","江西工厂")</f>
        <v/>
      </c>
      <c r="AL524" t="inlineStr">
        <is>
          <t>交易成功</t>
        </is>
      </c>
      <c r="AM524" t="inlineStr">
        <is>
          <t>待匹配</t>
        </is>
      </c>
      <c r="AN524" t="inlineStr">
        <is>
          <t>没有申请退款</t>
        </is>
      </c>
      <c r="AO524" t="inlineStr">
        <is>
          <t>无退款申请</t>
        </is>
      </c>
      <c r="AR524" t="inlineStr">
        <is>
          <t>⚠️ 无商家编码,产品编码待补</t>
        </is>
      </c>
    </row>
    <row r="525">
      <c r="A525" t="inlineStr">
        <is>
          <t>淘宝</t>
        </is>
      </c>
      <c r="B525" t="inlineStr">
        <is>
          <t>4502311814059010347</t>
        </is>
      </c>
      <c r="D525" s="182" t="n">
        <v>46130</v>
      </c>
      <c r="G525" t="inlineStr">
        <is>
          <t>广东省 珠海市 香洲区 凤山街道*******************************</t>
        </is>
      </c>
      <c r="I525" t="inlineStr"/>
      <c r="J525" t="inlineStr">
        <is>
          <t>畔色北欧钢化玻璃设计师卧室床头柜实木收纳柜樱桃木家用床边柜</t>
        </is>
      </c>
      <c r="K525" t="inlineStr">
        <is>
          <t>尺寸微定制</t>
        </is>
      </c>
      <c r="M525" t="n">
        <v>1</v>
      </c>
      <c r="O525" t="inlineStr">
        <is>
          <t>圆通速递</t>
        </is>
      </c>
      <c r="P525" t="inlineStr">
        <is>
          <t>YT2540482942603</t>
        </is>
      </c>
      <c r="R525">
        <f>IFERROR(SUMPRODUCT(('2-定价总表'!$A$3:$A$493="PPS"&amp;MID(I525,2,99))*('2-定价总表'!$C$3:$C$493=K525)*('2-定价总表'!$T$3:$T$493))*IF(M525="",1,M525),"")</f>
        <v/>
      </c>
      <c r="AB525">
        <f>SUM(S525:AA525)</f>
        <v/>
      </c>
      <c r="AC525" t="inlineStr">
        <is>
          <t>127.00</t>
        </is>
      </c>
      <c r="AD525">
        <f>AC525*0.006</f>
        <v/>
      </c>
      <c r="AE525">
        <f>AC525*0.02</f>
        <v/>
      </c>
      <c r="AF525">
        <f>AC525-AD525-AE525</f>
        <v/>
      </c>
      <c r="AI525">
        <f>SUM(AG525:AH525)</f>
        <v/>
      </c>
      <c r="AJ525">
        <f>AF525-AB525+AI525</f>
        <v/>
      </c>
      <c r="AK525">
        <f>IF(C525="是","杭州","江西工厂")</f>
        <v/>
      </c>
      <c r="AL525" t="inlineStr">
        <is>
          <t>交易成功</t>
        </is>
      </c>
      <c r="AM525" t="inlineStr">
        <is>
          <t>待匹配</t>
        </is>
      </c>
      <c r="AN525" t="inlineStr">
        <is>
          <t>没有申请退款</t>
        </is>
      </c>
      <c r="AO525" t="inlineStr">
        <is>
          <t>无退款申请</t>
        </is>
      </c>
      <c r="AR525" t="inlineStr">
        <is>
          <t>⚠️ 无商家编码,产品编码待补</t>
        </is>
      </c>
    </row>
    <row r="526">
      <c r="A526" t="inlineStr">
        <is>
          <t>淘宝</t>
        </is>
      </c>
      <c r="B526" t="inlineStr">
        <is>
          <t>4502299863079024140</t>
        </is>
      </c>
      <c r="D526" s="182" t="n">
        <v>46130</v>
      </c>
      <c r="G526" t="inlineStr">
        <is>
          <t>湖北省 鄂州市 鄂城区 花湖镇湖***********************</t>
        </is>
      </c>
      <c r="I526" t="inlineStr"/>
      <c r="J526" t="inlineStr">
        <is>
          <t>畔色北欧风北美黑胡桃全实木中古风布艺软包床主卧齐边双人大床</t>
        </is>
      </c>
      <c r="K526" t="inlineStr">
        <is>
          <t>尺寸微定制</t>
        </is>
      </c>
      <c r="M526" t="n">
        <v>1</v>
      </c>
      <c r="O526" t="inlineStr">
        <is>
          <t>圆通速递</t>
        </is>
      </c>
      <c r="P526" t="inlineStr">
        <is>
          <t>YT2545537234348</t>
        </is>
      </c>
      <c r="R526">
        <f>IFERROR(SUMPRODUCT(('2-定价总表'!$A$3:$A$493="PPS"&amp;MID(I526,2,99))*('2-定价总表'!$C$3:$C$493=K526)*('2-定价总表'!$T$3:$T$493))*IF(M526="",1,M526),"")</f>
        <v/>
      </c>
      <c r="AB526">
        <f>SUM(S526:AA526)</f>
        <v/>
      </c>
      <c r="AC526" t="inlineStr">
        <is>
          <t>145.00</t>
        </is>
      </c>
      <c r="AD526">
        <f>AC526*0.006</f>
        <v/>
      </c>
      <c r="AE526">
        <f>AC526*0.02</f>
        <v/>
      </c>
      <c r="AF526">
        <f>AC526-AD526-AE526</f>
        <v/>
      </c>
      <c r="AI526">
        <f>SUM(AG526:AH526)</f>
        <v/>
      </c>
      <c r="AJ526">
        <f>AF526-AB526+AI526</f>
        <v/>
      </c>
      <c r="AK526">
        <f>IF(C526="是","杭州","江西工厂")</f>
        <v/>
      </c>
      <c r="AL526" t="inlineStr">
        <is>
          <t>交易成功</t>
        </is>
      </c>
      <c r="AM526" t="inlineStr">
        <is>
          <t>待匹配</t>
        </is>
      </c>
      <c r="AN526" t="inlineStr">
        <is>
          <t>没有申请退款</t>
        </is>
      </c>
      <c r="AO526" t="inlineStr">
        <is>
          <t>无退款申请</t>
        </is>
      </c>
      <c r="AR526" t="inlineStr">
        <is>
          <t>⚠️ 无商家编码,产品编码待补</t>
        </is>
      </c>
    </row>
    <row r="527">
      <c r="A527" t="inlineStr">
        <is>
          <t>淘宝</t>
        </is>
      </c>
      <c r="B527" t="inlineStr">
        <is>
          <t>4502312065066046528</t>
        </is>
      </c>
      <c r="D527" s="182" t="n">
        <v>46130</v>
      </c>
      <c r="G527" t="inlineStr">
        <is>
          <t>广东省 深圳市 宝安区 沙井街道************************</t>
        </is>
      </c>
      <c r="I527" t="inlineStr"/>
      <c r="J527" t="inlineStr">
        <is>
          <t>畔色木作木块小样樱桃木黑胡桃木白蜡木榉木红白橡木样品样块</t>
        </is>
      </c>
      <c r="K527" t="inlineStr">
        <is>
          <t>樱桃木样块</t>
        </is>
      </c>
      <c r="M527" t="n">
        <v>1</v>
      </c>
      <c r="O527" t="inlineStr">
        <is>
          <t>圆通速递</t>
        </is>
      </c>
      <c r="P527" t="inlineStr">
        <is>
          <t>YT2540312225629</t>
        </is>
      </c>
      <c r="R527">
        <f>IFERROR(SUMPRODUCT(('2-定价总表'!$A$3:$A$493="PPS"&amp;MID(I527,2,99))*('2-定价总表'!$C$3:$C$493=K527)*('2-定价总表'!$T$3:$T$493))*IF(M527="",1,M527),"")</f>
        <v/>
      </c>
      <c r="AB527">
        <f>SUM(S527:AA527)</f>
        <v/>
      </c>
      <c r="AC527" t="inlineStr">
        <is>
          <t>17.00</t>
        </is>
      </c>
      <c r="AD527">
        <f>AC527*0.006</f>
        <v/>
      </c>
      <c r="AE527">
        <f>AC527*0.02</f>
        <v/>
      </c>
      <c r="AF527">
        <f>AC527-AD527-AE527</f>
        <v/>
      </c>
      <c r="AI527">
        <f>SUM(AG527:AH527)</f>
        <v/>
      </c>
      <c r="AJ527">
        <f>AF527-AB527+AI527</f>
        <v/>
      </c>
      <c r="AK527">
        <f>IF(C527="是","杭州","江西工厂")</f>
        <v/>
      </c>
      <c r="AL527" t="inlineStr">
        <is>
          <t>交易成功</t>
        </is>
      </c>
      <c r="AM527" t="inlineStr">
        <is>
          <t>待匹配</t>
        </is>
      </c>
      <c r="AN527" t="inlineStr">
        <is>
          <t>没有申请退款</t>
        </is>
      </c>
      <c r="AO527" t="inlineStr">
        <is>
          <t>无退款申请</t>
        </is>
      </c>
      <c r="AR527" t="inlineStr">
        <is>
          <t>⚠️ 无商家编码,产品编码待补</t>
        </is>
      </c>
    </row>
    <row r="528">
      <c r="A528" t="inlineStr">
        <is>
          <t>淘宝</t>
        </is>
      </c>
      <c r="B528" t="inlineStr">
        <is>
          <t>2701851708084028767</t>
        </is>
      </c>
      <c r="D528" s="182" t="n">
        <v>46130</v>
      </c>
      <c r="G528" t="inlineStr">
        <is>
          <t>浙江省 金华市 婺城区 城北街道****************************</t>
        </is>
      </c>
      <c r="I528" t="inlineStr"/>
      <c r="J528" t="inlineStr">
        <is>
          <t>畔色北欧风北美黑胡桃全实木中古风布艺软包床主卧齐边双人大床</t>
        </is>
      </c>
      <c r="K528" t="inlineStr">
        <is>
          <t>尺寸微定制</t>
        </is>
      </c>
      <c r="M528" t="n">
        <v>1</v>
      </c>
      <c r="O528" t="inlineStr">
        <is>
          <t>圆通速递</t>
        </is>
      </c>
      <c r="P528" t="inlineStr">
        <is>
          <t>YT2586402205740</t>
        </is>
      </c>
      <c r="R528">
        <f>IFERROR(SUMPRODUCT(('2-定价总表'!$A$3:$A$493="PPS"&amp;MID(I528,2,99))*('2-定价总表'!$C$3:$C$493=K528)*('2-定价总表'!$T$3:$T$493))*IF(M528="",1,M528),"")</f>
        <v/>
      </c>
      <c r="AB528">
        <f>SUM(S528:AA528)</f>
        <v/>
      </c>
      <c r="AC528" t="inlineStr">
        <is>
          <t>123.00</t>
        </is>
      </c>
      <c r="AD528">
        <f>AC528*0.006</f>
        <v/>
      </c>
      <c r="AE528">
        <f>AC528*0.02</f>
        <v/>
      </c>
      <c r="AF528">
        <f>AC528-AD528-AE528</f>
        <v/>
      </c>
      <c r="AI528">
        <f>SUM(AG528:AH528)</f>
        <v/>
      </c>
      <c r="AJ528">
        <f>AF528-AB528+AI528</f>
        <v/>
      </c>
      <c r="AK528">
        <f>IF(C528="是","杭州","江西工厂")</f>
        <v/>
      </c>
      <c r="AL528" t="inlineStr">
        <is>
          <t>交易成功</t>
        </is>
      </c>
      <c r="AM528" t="inlineStr">
        <is>
          <t>待匹配</t>
        </is>
      </c>
      <c r="AN528" t="inlineStr">
        <is>
          <t>没有申请退款</t>
        </is>
      </c>
      <c r="AO528" t="inlineStr">
        <is>
          <t>无退款申请</t>
        </is>
      </c>
      <c r="AR528" t="inlineStr">
        <is>
          <t>⚠️ 无商家编码,产品编码待补</t>
        </is>
      </c>
    </row>
    <row r="529">
      <c r="A529" t="inlineStr">
        <is>
          <t>淘宝</t>
        </is>
      </c>
      <c r="B529" t="inlineStr">
        <is>
          <t>2701851962079145069</t>
        </is>
      </c>
      <c r="D529" s="182" t="n">
        <v>46130</v>
      </c>
      <c r="G529" t="inlineStr">
        <is>
          <t>广东省 广州市 荔湾区 岭南街道***********************</t>
        </is>
      </c>
      <c r="I529" t="inlineStr"/>
      <c r="J529" t="inlineStr">
        <is>
          <t>畔色北欧卧室床头柜实木原木小型收纳柜樱桃木家用超窄极窄床边柜</t>
        </is>
      </c>
      <c r="K529" t="inlineStr">
        <is>
          <t>尺寸微定制</t>
        </is>
      </c>
      <c r="M529" t="n">
        <v>1</v>
      </c>
      <c r="O529" t="inlineStr">
        <is>
          <t>圆通速递</t>
        </is>
      </c>
      <c r="P529" t="inlineStr">
        <is>
          <t>YT2545537230656</t>
        </is>
      </c>
      <c r="R529">
        <f>IFERROR(SUMPRODUCT(('2-定价总表'!$A$3:$A$493="PPS"&amp;MID(I529,2,99))*('2-定价总表'!$C$3:$C$493=K529)*('2-定价总表'!$T$3:$T$493))*IF(M529="",1,M529),"")</f>
        <v/>
      </c>
      <c r="AB529">
        <f>SUM(S529:AA529)</f>
        <v/>
      </c>
      <c r="AC529" t="inlineStr">
        <is>
          <t>138.50</t>
        </is>
      </c>
      <c r="AD529">
        <f>AC529*0.006</f>
        <v/>
      </c>
      <c r="AE529">
        <f>AC529*0.02</f>
        <v/>
      </c>
      <c r="AF529">
        <f>AC529-AD529-AE529</f>
        <v/>
      </c>
      <c r="AI529">
        <f>SUM(AG529:AH529)</f>
        <v/>
      </c>
      <c r="AJ529">
        <f>AF529-AB529+AI529</f>
        <v/>
      </c>
      <c r="AK529">
        <f>IF(C529="是","杭州","江西工厂")</f>
        <v/>
      </c>
      <c r="AL529" t="inlineStr">
        <is>
          <t>交易成功</t>
        </is>
      </c>
      <c r="AM529" t="inlineStr">
        <is>
          <t>待匹配</t>
        </is>
      </c>
      <c r="AN529" t="inlineStr">
        <is>
          <t>没有申请退款</t>
        </is>
      </c>
      <c r="AO529" t="inlineStr">
        <is>
          <t>无退款申请</t>
        </is>
      </c>
      <c r="AR529" t="inlineStr">
        <is>
          <t>⚠️ 无商家编码,产品编码待补</t>
        </is>
      </c>
    </row>
    <row r="530">
      <c r="A530" t="inlineStr">
        <is>
          <t>淘宝</t>
        </is>
      </c>
      <c r="B530" t="inlineStr">
        <is>
          <t>4502306666060008704</t>
        </is>
      </c>
      <c r="D530" s="182" t="n">
        <v>46129</v>
      </c>
      <c r="G530" t="inlineStr">
        <is>
          <t>江西省 萍乡市 芦溪县 芦溪镇宇******************</t>
        </is>
      </c>
      <c r="I530" t="inlineStr"/>
      <c r="J530" t="inlineStr">
        <is>
          <t>畔色全实木原木德国榉木极简床头柜家用卧室床边柜北欧白色收纳柜</t>
        </is>
      </c>
      <c r="K530" t="inlineStr">
        <is>
          <t>尺寸微定制</t>
        </is>
      </c>
      <c r="M530" t="n">
        <v>1</v>
      </c>
      <c r="O530" t="inlineStr">
        <is>
          <t>圆通速递</t>
        </is>
      </c>
      <c r="P530" t="inlineStr">
        <is>
          <t>YT2545537231916</t>
        </is>
      </c>
      <c r="R530">
        <f>IFERROR(SUMPRODUCT(('2-定价总表'!$A$3:$A$493="PPS"&amp;MID(I530,2,99))*('2-定价总表'!$C$3:$C$493=K530)*('2-定价总表'!$T$3:$T$493))*IF(M530="",1,M530),"")</f>
        <v/>
      </c>
      <c r="AB530">
        <f>SUM(S530:AA530)</f>
        <v/>
      </c>
      <c r="AC530" t="inlineStr">
        <is>
          <t>147.00</t>
        </is>
      </c>
      <c r="AD530">
        <f>AC530*0.006</f>
        <v/>
      </c>
      <c r="AE530">
        <f>AC530*0.02</f>
        <v/>
      </c>
      <c r="AF530">
        <f>AC530-AD530-AE530</f>
        <v/>
      </c>
      <c r="AI530">
        <f>SUM(AG530:AH530)</f>
        <v/>
      </c>
      <c r="AJ530">
        <f>AF530-AB530+AI530</f>
        <v/>
      </c>
      <c r="AK530">
        <f>IF(C530="是","杭州","江西工厂")</f>
        <v/>
      </c>
      <c r="AL530" t="inlineStr">
        <is>
          <t>交易成功</t>
        </is>
      </c>
      <c r="AM530" t="inlineStr">
        <is>
          <t>待匹配</t>
        </is>
      </c>
      <c r="AN530" t="inlineStr">
        <is>
          <t>没有申请退款</t>
        </is>
      </c>
      <c r="AO530" t="inlineStr">
        <is>
          <t>无退款申请</t>
        </is>
      </c>
      <c r="AR530" t="inlineStr">
        <is>
          <t>⚠️ 无商家编码,产品编码待补</t>
        </is>
      </c>
    </row>
    <row r="531">
      <c r="A531" t="inlineStr">
        <is>
          <t>淘宝</t>
        </is>
      </c>
      <c r="B531" t="inlineStr">
        <is>
          <t>2701860637054005993</t>
        </is>
      </c>
      <c r="D531" s="182" t="n">
        <v>46129</v>
      </c>
      <c r="G531" t="inlineStr"/>
      <c r="I531" t="inlineStr"/>
      <c r="J531" t="inlineStr">
        <is>
          <t>畔色北欧日式现代侘寂轻奢实木软包床黑胡桃木1.8米主卧双人床</t>
        </is>
      </c>
      <c r="K531" t="inlineStr">
        <is>
          <t>尺寸微定制</t>
        </is>
      </c>
      <c r="M531" t="n">
        <v>1</v>
      </c>
      <c r="O531" t="inlineStr"/>
      <c r="P531" t="inlineStr"/>
      <c r="R531">
        <f>IFERROR(SUMPRODUCT(('2-定价总表'!$A$3:$A$493="PPS"&amp;MID(I531,2,99))*('2-定价总表'!$C$3:$C$493=K531)*('2-定价总表'!$T$3:$T$493))*IF(M531="",1,M531),"")</f>
        <v/>
      </c>
      <c r="AB531">
        <f>SUM(S531:AA531)</f>
        <v/>
      </c>
      <c r="AC531" t="inlineStr"/>
      <c r="AD531">
        <f>AC531*0.006</f>
        <v/>
      </c>
      <c r="AE531">
        <f>AC531*0.02</f>
        <v/>
      </c>
      <c r="AF531">
        <f>AC531-AD531-AE531</f>
        <v/>
      </c>
      <c r="AI531">
        <f>SUM(AG531:AH531)</f>
        <v/>
      </c>
      <c r="AJ531">
        <f>AF531-AB531+AI531</f>
        <v/>
      </c>
      <c r="AK531">
        <f>IF(C531="是","杭州","江西工厂")</f>
        <v/>
      </c>
      <c r="AL531" t="inlineStr">
        <is>
          <t>交易关闭</t>
        </is>
      </c>
      <c r="AM531" t="inlineStr">
        <is>
          <t>待匹配</t>
        </is>
      </c>
      <c r="AN531" t="inlineStr">
        <is>
          <t>没有申请退款</t>
        </is>
      </c>
      <c r="AO531" t="inlineStr">
        <is>
          <t>无退款申请</t>
        </is>
      </c>
      <c r="AR531" t="inlineStr">
        <is>
          <t>⚠️ 无商家编码,产品编码待补</t>
        </is>
      </c>
    </row>
    <row r="532">
      <c r="A532" t="inlineStr">
        <is>
          <t>淘宝</t>
        </is>
      </c>
      <c r="B532" t="inlineStr">
        <is>
          <t>4502312966049004529</t>
        </is>
      </c>
      <c r="D532" s="182" t="n">
        <v>46129</v>
      </c>
      <c r="G532" t="inlineStr">
        <is>
          <t>河南省 平顶山市 新华区 西高皇街**************************</t>
        </is>
      </c>
      <c r="I532" t="inlineStr"/>
      <c r="J532" t="inlineStr">
        <is>
          <t>畔色北欧风北美黑胡桃全实木中古风布艺软包床主卧齐边双人大床</t>
        </is>
      </c>
      <c r="K532" t="inlineStr">
        <is>
          <t>尺寸微定制</t>
        </is>
      </c>
      <c r="M532" t="n">
        <v>1</v>
      </c>
      <c r="O532" t="inlineStr"/>
      <c r="P532" t="inlineStr"/>
      <c r="R532">
        <f>IFERROR(SUMPRODUCT(('2-定价总表'!$A$3:$A$493="PPS"&amp;MID(I532,2,99))*('2-定价总表'!$C$3:$C$493=K532)*('2-定价总表'!$T$3:$T$493))*IF(M532="",1,M532),"")</f>
        <v/>
      </c>
      <c r="AB532">
        <f>SUM(S532:AA532)</f>
        <v/>
      </c>
      <c r="AC532" t="inlineStr">
        <is>
          <t>135.00</t>
        </is>
      </c>
      <c r="AD532">
        <f>AC532*0.006</f>
        <v/>
      </c>
      <c r="AE532">
        <f>AC532*0.02</f>
        <v/>
      </c>
      <c r="AF532">
        <f>AC532-AD532-AE532</f>
        <v/>
      </c>
      <c r="AI532">
        <f>SUM(AG532:AH532)</f>
        <v/>
      </c>
      <c r="AJ532">
        <f>AF532-AB532+AI532</f>
        <v/>
      </c>
      <c r="AK532">
        <f>IF(C532="是","杭州","江西工厂")</f>
        <v/>
      </c>
      <c r="AL532" t="inlineStr">
        <is>
          <t>交易关闭</t>
        </is>
      </c>
      <c r="AM532" t="inlineStr">
        <is>
          <t>待匹配</t>
        </is>
      </c>
      <c r="AN532" t="inlineStr">
        <is>
          <t>退款成功</t>
        </is>
      </c>
      <c r="AO532" t="inlineStr">
        <is>
          <t>135.00</t>
        </is>
      </c>
      <c r="AR532" t="inlineStr">
        <is>
          <t>⚠️ 无商家编码,产品编码待补</t>
        </is>
      </c>
    </row>
    <row r="533">
      <c r="A533" t="inlineStr">
        <is>
          <t>淘宝</t>
        </is>
      </c>
      <c r="B533" t="inlineStr">
        <is>
          <t>2701858335046004077</t>
        </is>
      </c>
      <c r="D533" s="182" t="n">
        <v>46129</v>
      </c>
      <c r="G533" t="inlineStr">
        <is>
          <t>广东省 广州市 增城区 石滩镇绿*************</t>
        </is>
      </c>
      <c r="I533" t="inlineStr"/>
      <c r="J533" t="inlineStr">
        <is>
          <t>畔色北欧风北美黑胡桃全实木中古风布艺软包床主卧齐边双人大床</t>
        </is>
      </c>
      <c r="K533" t="inlineStr">
        <is>
          <t>尺寸微定制</t>
        </is>
      </c>
      <c r="M533" t="n">
        <v>1</v>
      </c>
      <c r="O533" t="inlineStr"/>
      <c r="P533" t="inlineStr"/>
      <c r="R533">
        <f>IFERROR(SUMPRODUCT(('2-定价总表'!$A$3:$A$493="PPS"&amp;MID(I533,2,99))*('2-定价总表'!$C$3:$C$493=K533)*('2-定价总表'!$T$3:$T$493))*IF(M533="",1,M533),"")</f>
        <v/>
      </c>
      <c r="AB533">
        <f>SUM(S533:AA533)</f>
        <v/>
      </c>
      <c r="AC533" t="inlineStr">
        <is>
          <t>135.00</t>
        </is>
      </c>
      <c r="AD533">
        <f>AC533*0.006</f>
        <v/>
      </c>
      <c r="AE533">
        <f>AC533*0.02</f>
        <v/>
      </c>
      <c r="AF533">
        <f>AC533-AD533-AE533</f>
        <v/>
      </c>
      <c r="AI533">
        <f>SUM(AG533:AH533)</f>
        <v/>
      </c>
      <c r="AJ533">
        <f>AF533-AB533+AI533</f>
        <v/>
      </c>
      <c r="AK533">
        <f>IF(C533="是","杭州","江西工厂")</f>
        <v/>
      </c>
      <c r="AL533" t="inlineStr">
        <is>
          <t>交易关闭</t>
        </is>
      </c>
      <c r="AM533" t="inlineStr">
        <is>
          <t>待匹配</t>
        </is>
      </c>
      <c r="AN533" t="inlineStr">
        <is>
          <t>退款成功</t>
        </is>
      </c>
      <c r="AO533" t="inlineStr">
        <is>
          <t>135.00</t>
        </is>
      </c>
      <c r="AR533" t="inlineStr">
        <is>
          <t>⚠️ 无商家编码,产品编码待补</t>
        </is>
      </c>
    </row>
    <row r="534">
      <c r="A534" t="inlineStr">
        <is>
          <t>淘宝</t>
        </is>
      </c>
      <c r="B534" t="inlineStr">
        <is>
          <t>4502302884049048710</t>
        </is>
      </c>
      <c r="D534" s="182" t="n">
        <v>46129</v>
      </c>
      <c r="G534" t="inlineStr">
        <is>
          <t>广东省 深圳市 龙华区 民治街道******************</t>
        </is>
      </c>
      <c r="I534" t="inlineStr"/>
      <c r="J534" t="inlineStr">
        <is>
          <t>畔色木作木块小样樱桃木黑胡桃木白蜡木榉木红白橡木样品样块</t>
        </is>
      </c>
      <c r="K534" t="inlineStr">
        <is>
          <t>樱桃木样块</t>
        </is>
      </c>
      <c r="M534" t="n">
        <v>1</v>
      </c>
      <c r="O534" t="inlineStr">
        <is>
          <t>圆通速递</t>
        </is>
      </c>
      <c r="P534" t="inlineStr">
        <is>
          <t>YT2540312225683</t>
        </is>
      </c>
      <c r="R534">
        <f>IFERROR(SUMPRODUCT(('2-定价总表'!$A$3:$A$493="PPS"&amp;MID(I534,2,99))*('2-定价总表'!$C$3:$C$493=K534)*('2-定价总表'!$T$3:$T$493))*IF(M534="",1,M534),"")</f>
        <v/>
      </c>
      <c r="AB534">
        <f>SUM(S534:AA534)</f>
        <v/>
      </c>
      <c r="AC534" t="inlineStr">
        <is>
          <t>22.00</t>
        </is>
      </c>
      <c r="AD534">
        <f>AC534*0.006</f>
        <v/>
      </c>
      <c r="AE534">
        <f>AC534*0.02</f>
        <v/>
      </c>
      <c r="AF534">
        <f>AC534-AD534-AE534</f>
        <v/>
      </c>
      <c r="AI534">
        <f>SUM(AG534:AH534)</f>
        <v/>
      </c>
      <c r="AJ534">
        <f>AF534-AB534+AI534</f>
        <v/>
      </c>
      <c r="AK534">
        <f>IF(C534="是","杭州","江西工厂")</f>
        <v/>
      </c>
      <c r="AL534" t="inlineStr">
        <is>
          <t>交易成功</t>
        </is>
      </c>
      <c r="AM534" t="inlineStr">
        <is>
          <t>待匹配</t>
        </is>
      </c>
      <c r="AN534" t="inlineStr">
        <is>
          <t>没有申请退款</t>
        </is>
      </c>
      <c r="AO534" t="inlineStr">
        <is>
          <t>无退款申请</t>
        </is>
      </c>
      <c r="AR534" t="inlineStr">
        <is>
          <t>⚠️ 无商家编码,产品编码待补</t>
        </is>
      </c>
    </row>
    <row r="535">
      <c r="A535" t="inlineStr">
        <is>
          <t>淘宝</t>
        </is>
      </c>
      <c r="B535" t="inlineStr">
        <is>
          <t>2701852502048050474</t>
        </is>
      </c>
      <c r="D535" s="182" t="n">
        <v>46129</v>
      </c>
      <c r="G535" t="inlineStr">
        <is>
          <t>广东省 东莞市 null 万江街道******************************</t>
        </is>
      </c>
      <c r="I535" t="inlineStr">
        <is>
          <t>P23210020201</t>
        </is>
      </c>
      <c r="J535" t="inlineStr">
        <is>
          <t>畔色 岩板实木餐桌日式简约长方形榉木书桌家用饭桌原木小户型桌</t>
        </is>
      </c>
      <c r="K535" t="inlineStr">
        <is>
          <t>其他尺寸定制咨询</t>
        </is>
      </c>
      <c r="M535" t="n">
        <v>5</v>
      </c>
      <c r="O535" t="inlineStr">
        <is>
          <t>壹米滴答快运</t>
        </is>
      </c>
      <c r="P535" t="inlineStr">
        <is>
          <t>700907238830</t>
        </is>
      </c>
      <c r="R535">
        <f>IFERROR(SUMPRODUCT(('2-定价总表'!$A$3:$A$493="PPS"&amp;MID(I535,2,99))*('2-定价总表'!$C$3:$C$493=K535)*('2-定价总表'!$T$3:$T$493))*IF(M535="",1,M535),"")</f>
        <v/>
      </c>
      <c r="AB535">
        <f>SUM(S535:AA535)</f>
        <v/>
      </c>
      <c r="AC535" t="inlineStr">
        <is>
          <t>3420.00</t>
        </is>
      </c>
      <c r="AD535">
        <f>AC535*0.006</f>
        <v/>
      </c>
      <c r="AE535">
        <f>AC535*0.02</f>
        <v/>
      </c>
      <c r="AF535">
        <f>AC535-AD535-AE535</f>
        <v/>
      </c>
      <c r="AI535">
        <f>SUM(AG535:AH535)</f>
        <v/>
      </c>
      <c r="AJ535">
        <f>AF535-AB535+AI535</f>
        <v/>
      </c>
      <c r="AK535">
        <f>IF(C535="是","杭州","江西工厂")</f>
        <v/>
      </c>
      <c r="AL535" t="inlineStr">
        <is>
          <t>交易成功</t>
        </is>
      </c>
      <c r="AM535" t="inlineStr">
        <is>
          <t>待匹配</t>
        </is>
      </c>
      <c r="AN535" t="inlineStr">
        <is>
          <t>没有申请退款</t>
        </is>
      </c>
      <c r="AO535" t="inlineStr">
        <is>
          <t>无退款申请</t>
        </is>
      </c>
      <c r="AR535" t="inlineStr">
        <is>
          <t>✓</t>
        </is>
      </c>
    </row>
    <row r="536">
      <c r="A536" t="inlineStr">
        <is>
          <t>淘宝</t>
        </is>
      </c>
      <c r="B536" t="inlineStr">
        <is>
          <t>4502306917033002131</t>
        </is>
      </c>
      <c r="D536" s="182" t="n">
        <v>46129</v>
      </c>
      <c r="G536" t="inlineStr">
        <is>
          <t>浙江省 宁波市 鄞州区 中河街道********************</t>
        </is>
      </c>
      <c r="I536" t="inlineStr"/>
      <c r="J536" t="inlineStr">
        <is>
          <t>畔色1.8米箱体床樱桃木全实木高脚床箱式床离地储物床悬浮高箱床</t>
        </is>
      </c>
      <c r="K536" t="inlineStr">
        <is>
          <t>尺寸微定制</t>
        </is>
      </c>
      <c r="M536" t="n">
        <v>1</v>
      </c>
      <c r="O536" t="inlineStr"/>
      <c r="P536" t="inlineStr"/>
      <c r="R536">
        <f>IFERROR(SUMPRODUCT(('2-定价总表'!$A$3:$A$493="PPS"&amp;MID(I536,2,99))*('2-定价总表'!$C$3:$C$493=K536)*('2-定价总表'!$T$3:$T$493))*IF(M536="",1,M536),"")</f>
        <v/>
      </c>
      <c r="AB536">
        <f>SUM(S536:AA536)</f>
        <v/>
      </c>
      <c r="AC536" t="inlineStr">
        <is>
          <t>132.00</t>
        </is>
      </c>
      <c r="AD536">
        <f>AC536*0.006</f>
        <v/>
      </c>
      <c r="AE536">
        <f>AC536*0.02</f>
        <v/>
      </c>
      <c r="AF536">
        <f>AC536-AD536-AE536</f>
        <v/>
      </c>
      <c r="AI536">
        <f>SUM(AG536:AH536)</f>
        <v/>
      </c>
      <c r="AJ536">
        <f>AF536-AB536+AI536</f>
        <v/>
      </c>
      <c r="AK536">
        <f>IF(C536="是","杭州","江西工厂")</f>
        <v/>
      </c>
      <c r="AL536" t="inlineStr">
        <is>
          <t>交易关闭</t>
        </is>
      </c>
      <c r="AM536" t="inlineStr">
        <is>
          <t>待匹配</t>
        </is>
      </c>
      <c r="AN536" t="inlineStr">
        <is>
          <t>退款成功</t>
        </is>
      </c>
      <c r="AO536" t="inlineStr">
        <is>
          <t>132.00</t>
        </is>
      </c>
      <c r="AR536" t="inlineStr">
        <is>
          <t>⚠️ 无商家编码,产品编码待补</t>
        </is>
      </c>
    </row>
    <row r="537">
      <c r="A537" t="inlineStr">
        <is>
          <t>淘宝</t>
        </is>
      </c>
      <c r="B537" t="inlineStr">
        <is>
          <t>2701857831025015586</t>
        </is>
      </c>
      <c r="D537" s="182" t="n">
        <v>46129</v>
      </c>
      <c r="G537" t="inlineStr">
        <is>
          <t>河南省 郑州市 新郑市 新建路街*************************</t>
        </is>
      </c>
      <c r="I537" t="inlineStr"/>
      <c r="J537" t="inlineStr">
        <is>
          <t>畔色双人床实木床家用小户型北欧简约1.8m樱桃木主卧日式双人大床</t>
        </is>
      </c>
      <c r="K537" t="inlineStr">
        <is>
          <t>尺寸微定制</t>
        </is>
      </c>
      <c r="M537" t="n">
        <v>1</v>
      </c>
      <c r="O537" t="inlineStr"/>
      <c r="P537" t="inlineStr"/>
      <c r="R537">
        <f>IFERROR(SUMPRODUCT(('2-定价总表'!$A$3:$A$493="PPS"&amp;MID(I537,2,99))*('2-定价总表'!$C$3:$C$493=K537)*('2-定价总表'!$T$3:$T$493))*IF(M537="",1,M537),"")</f>
        <v/>
      </c>
      <c r="AB537">
        <f>SUM(S537:AA537)</f>
        <v/>
      </c>
      <c r="AC537" t="inlineStr">
        <is>
          <t>118.00</t>
        </is>
      </c>
      <c r="AD537">
        <f>AC537*0.006</f>
        <v/>
      </c>
      <c r="AE537">
        <f>AC537*0.02</f>
        <v/>
      </c>
      <c r="AF537">
        <f>AC537-AD537-AE537</f>
        <v/>
      </c>
      <c r="AI537">
        <f>SUM(AG537:AH537)</f>
        <v/>
      </c>
      <c r="AJ537">
        <f>AF537-AB537+AI537</f>
        <v/>
      </c>
      <c r="AK537">
        <f>IF(C537="是","杭州","江西工厂")</f>
        <v/>
      </c>
      <c r="AL537" t="inlineStr">
        <is>
          <t>交易关闭</t>
        </is>
      </c>
      <c r="AM537" t="inlineStr">
        <is>
          <t>待匹配</t>
        </is>
      </c>
      <c r="AN537" t="inlineStr">
        <is>
          <t>退款成功</t>
        </is>
      </c>
      <c r="AO537" t="inlineStr">
        <is>
          <t>118.00</t>
        </is>
      </c>
      <c r="AR537" t="inlineStr">
        <is>
          <t>⚠️ 无商家编码,产品编码待补</t>
        </is>
      </c>
    </row>
    <row r="538">
      <c r="A538" t="inlineStr">
        <is>
          <t>淘宝</t>
        </is>
      </c>
      <c r="B538" t="inlineStr">
        <is>
          <t>4502306810025058847</t>
        </is>
      </c>
      <c r="D538" s="182" t="n">
        <v>46129</v>
      </c>
      <c r="G538" t="inlineStr">
        <is>
          <t>浙江省 宁波市 鄞州区 邱隘镇金******************</t>
        </is>
      </c>
      <c r="I538" t="inlineStr"/>
      <c r="J538" t="inlineStr">
        <is>
          <t>畔色双人床高靠背软包床现代樱桃木北欧实木1.8米主卧悬浮实木床</t>
        </is>
      </c>
      <c r="K538" t="inlineStr">
        <is>
          <t>尺寸微定制</t>
        </is>
      </c>
      <c r="M538" t="n">
        <v>1</v>
      </c>
      <c r="O538" t="inlineStr"/>
      <c r="P538" t="inlineStr"/>
      <c r="R538">
        <f>IFERROR(SUMPRODUCT(('2-定价总表'!$A$3:$A$493="PPS"&amp;MID(I538,2,99))*('2-定价总表'!$C$3:$C$493=K538)*('2-定价总表'!$T$3:$T$493))*IF(M538="",1,M538),"")</f>
        <v/>
      </c>
      <c r="AB538">
        <f>SUM(S538:AA538)</f>
        <v/>
      </c>
      <c r="AC538" t="inlineStr">
        <is>
          <t>132.00</t>
        </is>
      </c>
      <c r="AD538">
        <f>AC538*0.006</f>
        <v/>
      </c>
      <c r="AE538">
        <f>AC538*0.02</f>
        <v/>
      </c>
      <c r="AF538">
        <f>AC538-AD538-AE538</f>
        <v/>
      </c>
      <c r="AI538">
        <f>SUM(AG538:AH538)</f>
        <v/>
      </c>
      <c r="AJ538">
        <f>AF538-AB538+AI538</f>
        <v/>
      </c>
      <c r="AK538">
        <f>IF(C538="是","杭州","江西工厂")</f>
        <v/>
      </c>
      <c r="AL538" t="inlineStr">
        <is>
          <t>交易关闭</t>
        </is>
      </c>
      <c r="AM538" t="inlineStr">
        <is>
          <t>待匹配</t>
        </is>
      </c>
      <c r="AN538" t="inlineStr">
        <is>
          <t>退款成功</t>
        </is>
      </c>
      <c r="AO538" t="inlineStr">
        <is>
          <t>132.00</t>
        </is>
      </c>
      <c r="AR538" t="inlineStr">
        <is>
          <t>⚠️ 无商家编码,产品编码待补</t>
        </is>
      </c>
    </row>
    <row r="539">
      <c r="A539" t="inlineStr">
        <is>
          <t>淘宝</t>
        </is>
      </c>
      <c r="B539" t="inlineStr">
        <is>
          <t>2701851962020074773</t>
        </is>
      </c>
      <c r="D539" s="182" t="n">
        <v>46129</v>
      </c>
      <c r="G539" t="inlineStr">
        <is>
          <t>福建省 泉州市 惠安县 辋川镇源******************</t>
        </is>
      </c>
      <c r="I539" t="inlineStr"/>
      <c r="J539" t="inlineStr">
        <is>
          <t>畔色日式悬浮床榉木布艺床主卧地台奶油风实木双人床实木原木床</t>
        </is>
      </c>
      <c r="K539" t="inlineStr">
        <is>
          <t>尺寸微定制</t>
        </is>
      </c>
      <c r="M539" t="n">
        <v>1</v>
      </c>
      <c r="O539" t="inlineStr"/>
      <c r="P539" t="inlineStr"/>
      <c r="R539">
        <f>IFERROR(SUMPRODUCT(('2-定价总表'!$A$3:$A$493="PPS"&amp;MID(I539,2,99))*('2-定价总表'!$C$3:$C$493=K539)*('2-定价总表'!$T$3:$T$493))*IF(M539="",1,M539),"")</f>
        <v/>
      </c>
      <c r="AB539">
        <f>SUM(S539:AA539)</f>
        <v/>
      </c>
      <c r="AC539" t="inlineStr">
        <is>
          <t>148.00</t>
        </is>
      </c>
      <c r="AD539">
        <f>AC539*0.006</f>
        <v/>
      </c>
      <c r="AE539">
        <f>AC539*0.02</f>
        <v/>
      </c>
      <c r="AF539">
        <f>AC539-AD539-AE539</f>
        <v/>
      </c>
      <c r="AI539">
        <f>SUM(AG539:AH539)</f>
        <v/>
      </c>
      <c r="AJ539">
        <f>AF539-AB539+AI539</f>
        <v/>
      </c>
      <c r="AK539">
        <f>IF(C539="是","杭州","江西工厂")</f>
        <v/>
      </c>
      <c r="AL539" t="inlineStr">
        <is>
          <t>交易关闭</t>
        </is>
      </c>
      <c r="AM539" t="inlineStr">
        <is>
          <t>待匹配</t>
        </is>
      </c>
      <c r="AN539" t="inlineStr">
        <is>
          <t>退款成功</t>
        </is>
      </c>
      <c r="AO539" t="inlineStr">
        <is>
          <t>148.00</t>
        </is>
      </c>
      <c r="AR539" t="inlineStr">
        <is>
          <t>⚠️ 无商家编码,产品编码待补</t>
        </is>
      </c>
    </row>
    <row r="540">
      <c r="A540" t="inlineStr">
        <is>
          <t>淘宝</t>
        </is>
      </c>
      <c r="B540" t="inlineStr">
        <is>
          <t>4502316817007060327</t>
        </is>
      </c>
      <c r="D540" s="182" t="n">
        <v>46128</v>
      </c>
      <c r="G540" t="inlineStr">
        <is>
          <t>湖北省 武汉市 武昌区 中南路街**************************</t>
        </is>
      </c>
      <c r="I540" t="inlineStr"/>
      <c r="J540" t="inlineStr">
        <is>
          <t>畔色樱桃木靠墙一体实木岩板餐厅收纳咖啡柜小户型小柜窄柜餐边柜</t>
        </is>
      </c>
      <c r="K540" t="inlineStr">
        <is>
          <t>1米洞石款窄柜</t>
        </is>
      </c>
      <c r="M540" t="n">
        <v>1</v>
      </c>
      <c r="O540" t="inlineStr">
        <is>
          <t>壹米滴答快运</t>
        </is>
      </c>
      <c r="P540" t="inlineStr">
        <is>
          <t>700907239206</t>
        </is>
      </c>
      <c r="R540">
        <f>IFERROR(SUMPRODUCT(('2-定价总表'!$A$3:$A$493="PPS"&amp;MID(I540,2,99))*('2-定价总表'!$C$3:$C$493=K540)*('2-定价总表'!$T$3:$T$493))*IF(M540="",1,M540),"")</f>
        <v/>
      </c>
      <c r="AB540">
        <f>SUM(S540:AA540)</f>
        <v/>
      </c>
      <c r="AC540" t="inlineStr">
        <is>
          <t>5620.60</t>
        </is>
      </c>
      <c r="AD540">
        <f>AC540*0.006</f>
        <v/>
      </c>
      <c r="AE540">
        <f>AC540*0.02</f>
        <v/>
      </c>
      <c r="AF540">
        <f>AC540-AD540-AE540</f>
        <v/>
      </c>
      <c r="AI540">
        <f>SUM(AG540:AH540)</f>
        <v/>
      </c>
      <c r="AJ540">
        <f>AF540-AB540+AI540</f>
        <v/>
      </c>
      <c r="AK540">
        <f>IF(C540="是","杭州","江西工厂")</f>
        <v/>
      </c>
      <c r="AL540" t="inlineStr">
        <is>
          <t>交易成功</t>
        </is>
      </c>
      <c r="AM540" t="inlineStr">
        <is>
          <t>待匹配</t>
        </is>
      </c>
      <c r="AN540" t="inlineStr">
        <is>
          <t>没有申请退款</t>
        </is>
      </c>
      <c r="AO540" t="inlineStr">
        <is>
          <t>无退款申请</t>
        </is>
      </c>
      <c r="AR540" t="inlineStr">
        <is>
          <t>⚠️ 无商家编码,产品编码待补</t>
        </is>
      </c>
    </row>
    <row r="541">
      <c r="A541" t="inlineStr">
        <is>
          <t>淘宝</t>
        </is>
      </c>
      <c r="B541" t="inlineStr">
        <is>
          <t>2701864489004126192</t>
        </is>
      </c>
      <c r="D541" s="182" t="n">
        <v>46128</v>
      </c>
      <c r="G541" t="inlineStr">
        <is>
          <t>广东省 佛山市 顺德区 北滘镇桂******************</t>
        </is>
      </c>
      <c r="I541" t="inlineStr"/>
      <c r="J541" t="inlineStr">
        <is>
          <t>畔色北美黑胡桃木餐边柜靠墙一体实木岩板高酒柜收纳储物橱柜</t>
        </is>
      </c>
      <c r="K541" t="inlineStr">
        <is>
          <t>尺寸微定制</t>
        </is>
      </c>
      <c r="M541" t="n">
        <v>1</v>
      </c>
      <c r="O541" t="inlineStr">
        <is>
          <t>圆通速递</t>
        </is>
      </c>
      <c r="P541" t="inlineStr">
        <is>
          <t>YT2540309166317</t>
        </is>
      </c>
      <c r="R541">
        <f>IFERROR(SUMPRODUCT(('2-定价总表'!$A$3:$A$493="PPS"&amp;MID(I541,2,99))*('2-定价总表'!$C$3:$C$493=K541)*('2-定价总表'!$T$3:$T$493))*IF(M541="",1,M541),"")</f>
        <v/>
      </c>
      <c r="AB541">
        <f>SUM(S541:AA541)</f>
        <v/>
      </c>
      <c r="AC541" t="inlineStr">
        <is>
          <t>124.38</t>
        </is>
      </c>
      <c r="AD541">
        <f>AC541*0.006</f>
        <v/>
      </c>
      <c r="AE541">
        <f>AC541*0.02</f>
        <v/>
      </c>
      <c r="AF541">
        <f>AC541-AD541-AE541</f>
        <v/>
      </c>
      <c r="AI541">
        <f>SUM(AG541:AH541)</f>
        <v/>
      </c>
      <c r="AJ541">
        <f>AF541-AB541+AI541</f>
        <v/>
      </c>
      <c r="AK541">
        <f>IF(C541="是","杭州","江西工厂")</f>
        <v/>
      </c>
      <c r="AL541" t="inlineStr">
        <is>
          <t>交易成功</t>
        </is>
      </c>
      <c r="AM541" t="inlineStr">
        <is>
          <t>待匹配</t>
        </is>
      </c>
      <c r="AN541" t="inlineStr">
        <is>
          <t>没有申请退款</t>
        </is>
      </c>
      <c r="AO541" t="inlineStr">
        <is>
          <t>无退款申请</t>
        </is>
      </c>
      <c r="AR541" t="inlineStr">
        <is>
          <t>⚠️ 无商家编码,产品编码待补</t>
        </is>
      </c>
    </row>
    <row r="542">
      <c r="A542" t="inlineStr">
        <is>
          <t>淘宝</t>
        </is>
      </c>
      <c r="B542" t="inlineStr">
        <is>
          <t>2701862187001017764</t>
        </is>
      </c>
      <c r="D542" s="182" t="n">
        <v>46128</v>
      </c>
      <c r="G542" t="inlineStr">
        <is>
          <t>山东省 济南市 市中区 七贤街道*******************</t>
        </is>
      </c>
      <c r="I542" t="inlineStr"/>
      <c r="J542" t="inlineStr">
        <is>
          <t>畔色北美黑胡桃木餐边柜靠墙一体实木岩板高酒柜收纳储物橱柜</t>
        </is>
      </c>
      <c r="K542" t="inlineStr">
        <is>
          <t>定制尺寸</t>
        </is>
      </c>
      <c r="M542" t="n">
        <v>1</v>
      </c>
      <c r="O542" t="inlineStr">
        <is>
          <t>圆通速递</t>
        </is>
      </c>
      <c r="P542" t="inlineStr">
        <is>
          <t>YT2586229841792</t>
        </is>
      </c>
      <c r="R542">
        <f>IFERROR(SUMPRODUCT(('2-定价总表'!$A$3:$A$493="PPS"&amp;MID(I542,2,99))*('2-定价总表'!$C$3:$C$493=K542)*('2-定价总表'!$T$3:$T$493))*IF(M542="",1,M542),"")</f>
        <v/>
      </c>
      <c r="AB542">
        <f>SUM(S542:AA542)</f>
        <v/>
      </c>
      <c r="AC542" t="inlineStr">
        <is>
          <t>145.00</t>
        </is>
      </c>
      <c r="AD542">
        <f>AC542*0.006</f>
        <v/>
      </c>
      <c r="AE542">
        <f>AC542*0.02</f>
        <v/>
      </c>
      <c r="AF542">
        <f>AC542-AD542-AE542</f>
        <v/>
      </c>
      <c r="AI542">
        <f>SUM(AG542:AH542)</f>
        <v/>
      </c>
      <c r="AJ542">
        <f>AF542-AB542+AI542</f>
        <v/>
      </c>
      <c r="AK542">
        <f>IF(C542="是","杭州","江西工厂")</f>
        <v/>
      </c>
      <c r="AL542" t="inlineStr">
        <is>
          <t>交易成功</t>
        </is>
      </c>
      <c r="AM542" t="inlineStr">
        <is>
          <t>待匹配</t>
        </is>
      </c>
      <c r="AN542" t="inlineStr">
        <is>
          <t>没有申请退款</t>
        </is>
      </c>
      <c r="AO542" t="inlineStr">
        <is>
          <t>无退款申请</t>
        </is>
      </c>
      <c r="AR542" t="inlineStr">
        <is>
          <t>⚠️ 无商家编码,产品编码待补</t>
        </is>
      </c>
    </row>
    <row r="543">
      <c r="A543" t="inlineStr">
        <is>
          <t>淘宝</t>
        </is>
      </c>
      <c r="B543" t="inlineStr">
        <is>
          <t>4502293021047112610</t>
        </is>
      </c>
      <c r="D543" s="182" t="n">
        <v>46128</v>
      </c>
      <c r="G543" t="inlineStr">
        <is>
          <t>河南省 平顶山市 新华区 光明路街***********************</t>
        </is>
      </c>
      <c r="I543" t="inlineStr"/>
      <c r="J543" t="inlineStr">
        <is>
          <t>畔色日式悬浮床榉木布艺床主卧地台奶油风实木双人床实木原木床</t>
        </is>
      </c>
      <c r="K543" t="inlineStr">
        <is>
          <t>尺寸微定制</t>
        </is>
      </c>
      <c r="M543" t="n">
        <v>1</v>
      </c>
      <c r="O543" t="inlineStr">
        <is>
          <t>圆通速递</t>
        </is>
      </c>
      <c r="P543" t="inlineStr">
        <is>
          <t>YT2540309160702</t>
        </is>
      </c>
      <c r="R543">
        <f>IFERROR(SUMPRODUCT(('2-定价总表'!$A$3:$A$493="PPS"&amp;MID(I543,2,99))*('2-定价总表'!$C$3:$C$493=K543)*('2-定价总表'!$T$3:$T$493))*IF(M543="",1,M543),"")</f>
        <v/>
      </c>
      <c r="AB543">
        <f>SUM(S543:AA543)</f>
        <v/>
      </c>
      <c r="AC543" t="inlineStr">
        <is>
          <t>130.00</t>
        </is>
      </c>
      <c r="AD543">
        <f>AC543*0.006</f>
        <v/>
      </c>
      <c r="AE543">
        <f>AC543*0.02</f>
        <v/>
      </c>
      <c r="AF543">
        <f>AC543-AD543-AE543</f>
        <v/>
      </c>
      <c r="AI543">
        <f>SUM(AG543:AH543)</f>
        <v/>
      </c>
      <c r="AJ543">
        <f>AF543-AB543+AI543</f>
        <v/>
      </c>
      <c r="AK543">
        <f>IF(C543="是","杭州","江西工厂")</f>
        <v/>
      </c>
      <c r="AL543" t="inlineStr">
        <is>
          <t>交易成功</t>
        </is>
      </c>
      <c r="AM543" t="inlineStr">
        <is>
          <t>待匹配</t>
        </is>
      </c>
      <c r="AN543" t="inlineStr">
        <is>
          <t>没有申请退款</t>
        </is>
      </c>
      <c r="AO543" t="inlineStr">
        <is>
          <t>无退款申请</t>
        </is>
      </c>
      <c r="AR543" t="inlineStr">
        <is>
          <t>⚠️ 无商家编码,产品编码待补</t>
        </is>
      </c>
    </row>
    <row r="544">
      <c r="A544" t="inlineStr">
        <is>
          <t>淘宝</t>
        </is>
      </c>
      <c r="B544" t="inlineStr">
        <is>
          <t>4502286255043032433</t>
        </is>
      </c>
      <c r="D544" s="182" t="n">
        <v>46128</v>
      </c>
      <c r="G544" t="inlineStr">
        <is>
          <t>浙江省 丽水市 松阳县 望松街道******************</t>
        </is>
      </c>
      <c r="I544" t="inlineStr"/>
      <c r="J544" t="inlineStr">
        <is>
          <t>畔色木作木块小样樱桃木黑胡桃木白蜡木榉木红白橡木样品样块</t>
        </is>
      </c>
      <c r="K544" t="inlineStr">
        <is>
          <t>榉木样块</t>
        </is>
      </c>
      <c r="M544" t="n">
        <v>1</v>
      </c>
      <c r="O544" t="inlineStr">
        <is>
          <t>圆通速递</t>
        </is>
      </c>
      <c r="P544" t="inlineStr">
        <is>
          <t>YT2586114281438</t>
        </is>
      </c>
      <c r="R544">
        <f>IFERROR(SUMPRODUCT(('2-定价总表'!$A$3:$A$493="PPS"&amp;MID(I544,2,99))*('2-定价总表'!$C$3:$C$493=K544)*('2-定价总表'!$T$3:$T$493))*IF(M544="",1,M544),"")</f>
        <v/>
      </c>
      <c r="AB544">
        <f>SUM(S544:AA544)</f>
        <v/>
      </c>
      <c r="AC544" t="inlineStr">
        <is>
          <t>22.00</t>
        </is>
      </c>
      <c r="AD544">
        <f>AC544*0.006</f>
        <v/>
      </c>
      <c r="AE544">
        <f>AC544*0.02</f>
        <v/>
      </c>
      <c r="AF544">
        <f>AC544-AD544-AE544</f>
        <v/>
      </c>
      <c r="AI544">
        <f>SUM(AG544:AH544)</f>
        <v/>
      </c>
      <c r="AJ544">
        <f>AF544-AB544+AI544</f>
        <v/>
      </c>
      <c r="AK544">
        <f>IF(C544="是","杭州","江西工厂")</f>
        <v/>
      </c>
      <c r="AL544" t="inlineStr">
        <is>
          <t>交易成功</t>
        </is>
      </c>
      <c r="AM544" t="inlineStr">
        <is>
          <t>待匹配</t>
        </is>
      </c>
      <c r="AN544" t="inlineStr">
        <is>
          <t>没有申请退款</t>
        </is>
      </c>
      <c r="AO544" t="inlineStr">
        <is>
          <t>无退款申请</t>
        </is>
      </c>
      <c r="AR544" t="inlineStr">
        <is>
          <t>⚠️ 无商家编码,产品编码待补</t>
        </is>
      </c>
    </row>
    <row r="545">
      <c r="A545" t="inlineStr">
        <is>
          <t>淘宝</t>
        </is>
      </c>
      <c r="B545" t="inlineStr">
        <is>
          <t>4502293851032101637</t>
        </is>
      </c>
      <c r="D545" s="182" t="n">
        <v>46128</v>
      </c>
      <c r="G545" t="inlineStr">
        <is>
          <t>福建省 泉州市 鲤城区 浮桥街道**********************************************</t>
        </is>
      </c>
      <c r="I545" t="inlineStr"/>
      <c r="J545" t="inlineStr">
        <is>
          <t>畔色北欧实木餐边柜餐厅岩板樱桃木高柜一体靠墙橱柜收纳储物柜</t>
        </is>
      </c>
      <c r="K545" t="inlineStr">
        <is>
          <t>1.5米AA柱款</t>
        </is>
      </c>
      <c r="M545" t="n">
        <v>1</v>
      </c>
      <c r="O545" t="inlineStr"/>
      <c r="P545" t="inlineStr"/>
      <c r="R545">
        <f>IFERROR(SUMPRODUCT(('2-定价总表'!$A$3:$A$493="PPS"&amp;MID(I545,2,99))*('2-定价总表'!$C$3:$C$493=K545)*('2-定价总表'!$T$3:$T$493))*IF(M545="",1,M545),"")</f>
        <v/>
      </c>
      <c r="AB545">
        <f>SUM(S545:AA545)</f>
        <v/>
      </c>
      <c r="AC545" t="inlineStr">
        <is>
          <t>8205.86</t>
        </is>
      </c>
      <c r="AD545">
        <f>AC545*0.006</f>
        <v/>
      </c>
      <c r="AE545">
        <f>AC545*0.02</f>
        <v/>
      </c>
      <c r="AF545">
        <f>AC545-AD545-AE545</f>
        <v/>
      </c>
      <c r="AI545">
        <f>SUM(AG545:AH545)</f>
        <v/>
      </c>
      <c r="AJ545">
        <f>AF545-AB545+AI545</f>
        <v/>
      </c>
      <c r="AK545">
        <f>IF(C545="是","杭州","江西工厂")</f>
        <v/>
      </c>
      <c r="AL545" t="inlineStr">
        <is>
          <t>交易关闭</t>
        </is>
      </c>
      <c r="AM545" t="inlineStr">
        <is>
          <t>待匹配</t>
        </is>
      </c>
      <c r="AN545" t="inlineStr">
        <is>
          <t>退款成功</t>
        </is>
      </c>
      <c r="AO545" t="inlineStr">
        <is>
          <t>8205.86</t>
        </is>
      </c>
      <c r="AR545" t="inlineStr">
        <is>
          <t>⚠️ 无商家编码,产品编码待补</t>
        </is>
      </c>
    </row>
    <row r="546">
      <c r="A546" t="inlineStr">
        <is>
          <t>淘宝</t>
        </is>
      </c>
      <c r="B546" t="inlineStr">
        <is>
          <t>4502290717036010436</t>
        </is>
      </c>
      <c r="D546" s="182" t="n">
        <v>46128</v>
      </c>
      <c r="G546" t="inlineStr">
        <is>
          <t>福建省 泉州市 鲤城区 浮桥街道**********************************************</t>
        </is>
      </c>
      <c r="I546" t="inlineStr"/>
      <c r="J546" t="inlineStr">
        <is>
          <t>畔色樱桃木靠墙一体实木岩板餐厅收纳咖啡柜小户型小柜窄柜餐边柜</t>
        </is>
      </c>
      <c r="K546" t="inlineStr">
        <is>
          <t>0.8米洞石款窄柜</t>
        </is>
      </c>
      <c r="M546" t="n">
        <v>1</v>
      </c>
      <c r="O546" t="inlineStr"/>
      <c r="P546" t="inlineStr"/>
      <c r="R546">
        <f>IFERROR(SUMPRODUCT(('2-定价总表'!$A$3:$A$493="PPS"&amp;MID(I546,2,99))*('2-定价总表'!$C$3:$C$493=K546)*('2-定价总表'!$T$3:$T$493))*IF(M546="",1,M546),"")</f>
        <v/>
      </c>
      <c r="AB546">
        <f>SUM(S546:AA546)</f>
        <v/>
      </c>
      <c r="AC546" t="inlineStr">
        <is>
          <t>5422.95</t>
        </is>
      </c>
      <c r="AD546">
        <f>AC546*0.006</f>
        <v/>
      </c>
      <c r="AE546">
        <f>AC546*0.02</f>
        <v/>
      </c>
      <c r="AF546">
        <f>AC546-AD546-AE546</f>
        <v/>
      </c>
      <c r="AI546">
        <f>SUM(AG546:AH546)</f>
        <v/>
      </c>
      <c r="AJ546">
        <f>AF546-AB546+AI546</f>
        <v/>
      </c>
      <c r="AK546">
        <f>IF(C546="是","杭州","江西工厂")</f>
        <v/>
      </c>
      <c r="AL546" t="inlineStr">
        <is>
          <t>交易关闭</t>
        </is>
      </c>
      <c r="AM546" t="inlineStr">
        <is>
          <t>待匹配</t>
        </is>
      </c>
      <c r="AN546" t="inlineStr">
        <is>
          <t>退款成功</t>
        </is>
      </c>
      <c r="AO546" t="inlineStr">
        <is>
          <t>5422.95</t>
        </is>
      </c>
      <c r="AR546" t="inlineStr">
        <is>
          <t>⚠️ 无商家编码,产品编码待补</t>
        </is>
      </c>
    </row>
    <row r="547">
      <c r="A547" t="inlineStr">
        <is>
          <t>淘宝</t>
        </is>
      </c>
      <c r="B547" t="inlineStr">
        <is>
          <t>4502291582038183509</t>
        </is>
      </c>
      <c r="D547" s="182" t="n">
        <v>46128</v>
      </c>
      <c r="G547" t="inlineStr">
        <is>
          <t>天津 天津市 南开区 体育中心******************************</t>
        </is>
      </c>
      <c r="I547" t="inlineStr"/>
      <c r="J547" t="inlineStr">
        <is>
          <t>畔色北美黑胡桃木餐边柜靠墙一体实木岩板高酒柜收纳储物橱柜</t>
        </is>
      </c>
      <c r="K547" t="inlineStr">
        <is>
          <t>尺寸微定制</t>
        </is>
      </c>
      <c r="M547" t="n">
        <v>1</v>
      </c>
      <c r="O547" t="inlineStr">
        <is>
          <t>圆通速递</t>
        </is>
      </c>
      <c r="P547" t="inlineStr">
        <is>
          <t>YT2586229839249</t>
        </is>
      </c>
      <c r="R547">
        <f>IFERROR(SUMPRODUCT(('2-定价总表'!$A$3:$A$493="PPS"&amp;MID(I547,2,99))*('2-定价总表'!$C$3:$C$493=K547)*('2-定价总表'!$T$3:$T$493))*IF(M547="",1,M547),"")</f>
        <v/>
      </c>
      <c r="AB547">
        <f>SUM(S547:AA547)</f>
        <v/>
      </c>
      <c r="AC547" t="inlineStr">
        <is>
          <t>130.00</t>
        </is>
      </c>
      <c r="AD547">
        <f>AC547*0.006</f>
        <v/>
      </c>
      <c r="AE547">
        <f>AC547*0.02</f>
        <v/>
      </c>
      <c r="AF547">
        <f>AC547-AD547-AE547</f>
        <v/>
      </c>
      <c r="AI547">
        <f>SUM(AG547:AH547)</f>
        <v/>
      </c>
      <c r="AJ547">
        <f>AF547-AB547+AI547</f>
        <v/>
      </c>
      <c r="AK547">
        <f>IF(C547="是","杭州","江西工厂")</f>
        <v/>
      </c>
      <c r="AL547" t="inlineStr">
        <is>
          <t>交易成功</t>
        </is>
      </c>
      <c r="AM547" t="inlineStr">
        <is>
          <t>待匹配</t>
        </is>
      </c>
      <c r="AN547" t="inlineStr">
        <is>
          <t>没有申请退款</t>
        </is>
      </c>
      <c r="AO547" t="inlineStr">
        <is>
          <t>无退款申请</t>
        </is>
      </c>
      <c r="AR547" t="inlineStr">
        <is>
          <t>⚠️ 无商家编码,产品编码待补</t>
        </is>
      </c>
    </row>
    <row r="548">
      <c r="A548" t="inlineStr">
        <is>
          <t>淘宝</t>
        </is>
      </c>
      <c r="B548" t="inlineStr">
        <is>
          <t>4502295900033001531</t>
        </is>
      </c>
      <c r="D548" s="182" t="n">
        <v>46128</v>
      </c>
      <c r="G548" t="inlineStr">
        <is>
          <t>江西省 九江市 庐山市 南康镇庐**********************</t>
        </is>
      </c>
      <c r="I548" t="inlineStr">
        <is>
          <t>P23210020201</t>
        </is>
      </c>
      <c r="J548" t="inlineStr">
        <is>
          <t>畔色 岩板实木餐桌日式简约长方形榉木书桌家用饭桌原木小户型桌</t>
        </is>
      </c>
      <c r="K548" t="inlineStr">
        <is>
          <t>砂白色1.6米岩板餐桌</t>
        </is>
      </c>
      <c r="M548" t="n">
        <v>1</v>
      </c>
      <c r="O548" t="inlineStr">
        <is>
          <t>德邦快递</t>
        </is>
      </c>
      <c r="P548" t="inlineStr">
        <is>
          <t>DPK212534097579</t>
        </is>
      </c>
      <c r="R548">
        <f>IFERROR(SUMPRODUCT(('2-定价总表'!$A$3:$A$493="PPS"&amp;MID(I548,2,99))*('2-定价总表'!$C$3:$C$493=K548)*('2-定价总表'!$T$3:$T$493))*IF(M548="",1,M548),"")</f>
        <v/>
      </c>
      <c r="AB548">
        <f>SUM(S548:AA548)</f>
        <v/>
      </c>
      <c r="AC548" t="inlineStr">
        <is>
          <t>2699.74</t>
        </is>
      </c>
      <c r="AD548">
        <f>AC548*0.006</f>
        <v/>
      </c>
      <c r="AE548">
        <f>AC548*0.02</f>
        <v/>
      </c>
      <c r="AF548">
        <f>AC548-AD548-AE548</f>
        <v/>
      </c>
      <c r="AI548">
        <f>SUM(AG548:AH548)</f>
        <v/>
      </c>
      <c r="AJ548">
        <f>AF548-AB548+AI548</f>
        <v/>
      </c>
      <c r="AK548">
        <f>IF(C548="是","杭州","江西工厂")</f>
        <v/>
      </c>
      <c r="AL548" t="inlineStr">
        <is>
          <t>交易成功</t>
        </is>
      </c>
      <c r="AM548" t="inlineStr">
        <is>
          <t>待匹配</t>
        </is>
      </c>
      <c r="AN548" t="inlineStr">
        <is>
          <t>没有申请退款</t>
        </is>
      </c>
      <c r="AO548" t="inlineStr">
        <is>
          <t>无退款申请</t>
        </is>
      </c>
      <c r="AR548" t="inlineStr">
        <is>
          <t>✓</t>
        </is>
      </c>
    </row>
    <row r="549">
      <c r="A549" t="inlineStr">
        <is>
          <t>淘宝</t>
        </is>
      </c>
      <c r="B549" t="inlineStr">
        <is>
          <t>2701846743044003458</t>
        </is>
      </c>
      <c r="D549" s="182" t="n">
        <v>46128</v>
      </c>
      <c r="G549" t="inlineStr">
        <is>
          <t>广东省 东莞市 null 塘厦镇奥********************</t>
        </is>
      </c>
      <c r="I549" t="inlineStr"/>
      <c r="J549" t="inlineStr">
        <is>
          <t>畔色北欧风北美黑胡桃全实木中古风布艺软包床主卧齐边双人大床</t>
        </is>
      </c>
      <c r="K549" t="inlineStr">
        <is>
          <t>尺寸微定制</t>
        </is>
      </c>
      <c r="M549" t="n">
        <v>1</v>
      </c>
      <c r="O549" t="inlineStr">
        <is>
          <t>圆通速递</t>
        </is>
      </c>
      <c r="P549" t="inlineStr">
        <is>
          <t>YT2540309171865</t>
        </is>
      </c>
      <c r="R549">
        <f>IFERROR(SUMPRODUCT(('2-定价总表'!$A$3:$A$493="PPS"&amp;MID(I549,2,99))*('2-定价总表'!$C$3:$C$493=K549)*('2-定价总表'!$T$3:$T$493))*IF(M549="",1,M549),"")</f>
        <v/>
      </c>
      <c r="AB549">
        <f>SUM(S549:AA549)</f>
        <v/>
      </c>
      <c r="AC549" t="inlineStr">
        <is>
          <t>140.00</t>
        </is>
      </c>
      <c r="AD549">
        <f>AC549*0.006</f>
        <v/>
      </c>
      <c r="AE549">
        <f>AC549*0.02</f>
        <v/>
      </c>
      <c r="AF549">
        <f>AC549-AD549-AE549</f>
        <v/>
      </c>
      <c r="AI549">
        <f>SUM(AG549:AH549)</f>
        <v/>
      </c>
      <c r="AJ549">
        <f>AF549-AB549+AI549</f>
        <v/>
      </c>
      <c r="AK549">
        <f>IF(C549="是","杭州","江西工厂")</f>
        <v/>
      </c>
      <c r="AL549" t="inlineStr">
        <is>
          <t>交易成功</t>
        </is>
      </c>
      <c r="AM549" t="inlineStr">
        <is>
          <t>待匹配</t>
        </is>
      </c>
      <c r="AN549" t="inlineStr">
        <is>
          <t>没有申请退款</t>
        </is>
      </c>
      <c r="AO549" t="inlineStr">
        <is>
          <t>无退款申请</t>
        </is>
      </c>
      <c r="AR549" t="inlineStr">
        <is>
          <t>⚠️ 无商家编码,产品编码待补</t>
        </is>
      </c>
    </row>
    <row r="550">
      <c r="A550" t="inlineStr">
        <is>
          <t>淘宝</t>
        </is>
      </c>
      <c r="B550" t="inlineStr">
        <is>
          <t>4502304146030001531</t>
        </is>
      </c>
      <c r="D550" s="182" t="n">
        <v>46128</v>
      </c>
      <c r="G550" t="inlineStr">
        <is>
          <t>江西省 九江市 庐山市 南康镇冰*****************</t>
        </is>
      </c>
      <c r="I550" t="inlineStr"/>
      <c r="J550" t="inlineStr">
        <is>
          <t>畔色木作 差价邮费补拍专链</t>
        </is>
      </c>
      <c r="K550" t="inlineStr">
        <is>
          <t>1㎡</t>
        </is>
      </c>
      <c r="M550" t="n">
        <v>363</v>
      </c>
      <c r="O550" t="inlineStr">
        <is>
          <t>德邦快递</t>
        </is>
      </c>
      <c r="P550" t="inlineStr">
        <is>
          <t>DPK212534097597</t>
        </is>
      </c>
      <c r="R550">
        <f>IFERROR(SUMPRODUCT(('2-定价总表'!$A$3:$A$493="PPS"&amp;MID(I550,2,99))*('2-定价总表'!$C$3:$C$493=K550)*('2-定价总表'!$T$3:$T$493))*IF(M550="",1,M550),"")</f>
        <v/>
      </c>
      <c r="AB550">
        <f>SUM(S550:AA550)</f>
        <v/>
      </c>
      <c r="AC550" t="inlineStr">
        <is>
          <t>319.44</t>
        </is>
      </c>
      <c r="AD550">
        <f>AC550*0.006</f>
        <v/>
      </c>
      <c r="AE550">
        <f>AC550*0.02</f>
        <v/>
      </c>
      <c r="AF550">
        <f>AC550-AD550-AE550</f>
        <v/>
      </c>
      <c r="AI550">
        <f>SUM(AG550:AH550)</f>
        <v/>
      </c>
      <c r="AJ550">
        <f>AF550-AB550+AI550</f>
        <v/>
      </c>
      <c r="AK550">
        <f>IF(C550="是","杭州","江西工厂")</f>
        <v/>
      </c>
      <c r="AL550" t="inlineStr">
        <is>
          <t>交易成功</t>
        </is>
      </c>
      <c r="AM550" t="inlineStr">
        <is>
          <t>待匹配</t>
        </is>
      </c>
      <c r="AN550" t="inlineStr">
        <is>
          <t>没有申请退款</t>
        </is>
      </c>
      <c r="AO550" t="inlineStr">
        <is>
          <t>无退款申请</t>
        </is>
      </c>
      <c r="AR550" t="inlineStr">
        <is>
          <t>⚠️ 无商家编码,产品编码待补</t>
        </is>
      </c>
    </row>
    <row r="551">
      <c r="A551" t="inlineStr">
        <is>
          <t>淘宝</t>
        </is>
      </c>
      <c r="B551" t="inlineStr">
        <is>
          <t>2701844222039017769</t>
        </is>
      </c>
      <c r="D551" s="182" t="n">
        <v>46128</v>
      </c>
      <c r="G551" t="inlineStr">
        <is>
          <t>福建省 宁德市 福鼎市 山前街道**********************</t>
        </is>
      </c>
      <c r="I551" t="inlineStr"/>
      <c r="J551" t="inlineStr">
        <is>
          <t>畔色北美黑胡桃木餐边柜靠墙一体实木岩板高酒柜收纳储物橱柜</t>
        </is>
      </c>
      <c r="K551" t="inlineStr">
        <is>
          <t>尺寸微定制</t>
        </is>
      </c>
      <c r="M551" t="n">
        <v>1</v>
      </c>
      <c r="O551" t="inlineStr"/>
      <c r="P551" t="inlineStr"/>
      <c r="R551">
        <f>IFERROR(SUMPRODUCT(('2-定价总表'!$A$3:$A$493="PPS"&amp;MID(I551,2,99))*('2-定价总表'!$C$3:$C$493=K551)*('2-定价总表'!$T$3:$T$493))*IF(M551="",1,M551),"")</f>
        <v/>
      </c>
      <c r="AB551">
        <f>SUM(S551:AA551)</f>
        <v/>
      </c>
      <c r="AC551" t="inlineStr">
        <is>
          <t>124.38</t>
        </is>
      </c>
      <c r="AD551">
        <f>AC551*0.006</f>
        <v/>
      </c>
      <c r="AE551">
        <f>AC551*0.02</f>
        <v/>
      </c>
      <c r="AF551">
        <f>AC551-AD551-AE551</f>
        <v/>
      </c>
      <c r="AI551">
        <f>SUM(AG551:AH551)</f>
        <v/>
      </c>
      <c r="AJ551">
        <f>AF551-AB551+AI551</f>
        <v/>
      </c>
      <c r="AK551">
        <f>IF(C551="是","杭州","江西工厂")</f>
        <v/>
      </c>
      <c r="AL551" t="inlineStr">
        <is>
          <t>交易关闭</t>
        </is>
      </c>
      <c r="AM551" t="inlineStr">
        <is>
          <t>待匹配</t>
        </is>
      </c>
      <c r="AN551" t="inlineStr">
        <is>
          <t>退款成功</t>
        </is>
      </c>
      <c r="AO551" t="inlineStr">
        <is>
          <t>124.38</t>
        </is>
      </c>
      <c r="AR551" t="inlineStr">
        <is>
          <t>⚠️ 无商家编码,产品编码待补</t>
        </is>
      </c>
    </row>
    <row r="552">
      <c r="A552" t="inlineStr">
        <is>
          <t>淘宝</t>
        </is>
      </c>
      <c r="B552" t="inlineStr">
        <is>
          <t>4502297701037001531</t>
        </is>
      </c>
      <c r="D552" s="182" t="n">
        <v>46128</v>
      </c>
      <c r="G552" t="inlineStr"/>
      <c r="I552" t="inlineStr">
        <is>
          <t>P23210020201</t>
        </is>
      </c>
      <c r="J552" t="inlineStr">
        <is>
          <t>畔色 岩板实木餐桌日式简约长方形榉木书桌家用饭桌原木小户型桌</t>
        </is>
      </c>
      <c r="K552" t="inlineStr">
        <is>
          <t>其他尺寸定制咨询</t>
        </is>
      </c>
      <c r="M552" t="n">
        <v>1</v>
      </c>
      <c r="O552" t="inlineStr"/>
      <c r="P552" t="inlineStr"/>
      <c r="R552">
        <f>IFERROR(SUMPRODUCT(('2-定价总表'!$A$3:$A$493="PPS"&amp;MID(I552,2,99))*('2-定价总表'!$C$3:$C$493=K552)*('2-定价总表'!$T$3:$T$493))*IF(M552="",1,M552),"")</f>
        <v/>
      </c>
      <c r="AB552">
        <f>SUM(S552:AA552)</f>
        <v/>
      </c>
      <c r="AC552" t="inlineStr"/>
      <c r="AD552">
        <f>AC552*0.006</f>
        <v/>
      </c>
      <c r="AE552">
        <f>AC552*0.02</f>
        <v/>
      </c>
      <c r="AF552">
        <f>AC552-AD552-AE552</f>
        <v/>
      </c>
      <c r="AI552">
        <f>SUM(AG552:AH552)</f>
        <v/>
      </c>
      <c r="AJ552">
        <f>AF552-AB552+AI552</f>
        <v/>
      </c>
      <c r="AK552">
        <f>IF(C552="是","杭州","江西工厂")</f>
        <v/>
      </c>
      <c r="AL552" t="inlineStr">
        <is>
          <t>交易关闭</t>
        </is>
      </c>
      <c r="AM552" t="inlineStr">
        <is>
          <t>待匹配</t>
        </is>
      </c>
      <c r="AN552" t="inlineStr">
        <is>
          <t>没有申请退款</t>
        </is>
      </c>
      <c r="AO552" t="inlineStr">
        <is>
          <t>无退款申请</t>
        </is>
      </c>
      <c r="AR552" t="inlineStr">
        <is>
          <t>✓</t>
        </is>
      </c>
    </row>
    <row r="553">
      <c r="A553" t="inlineStr">
        <is>
          <t>淘宝</t>
        </is>
      </c>
      <c r="B553" t="inlineStr">
        <is>
          <t>4502296837029101914</t>
        </is>
      </c>
      <c r="D553" s="182" t="n">
        <v>46128</v>
      </c>
      <c r="G553" t="inlineStr"/>
      <c r="I553" t="inlineStr">
        <is>
          <t>P23210020201</t>
        </is>
      </c>
      <c r="J553" t="inlineStr">
        <is>
          <t>畔色 岩板实木餐桌日式简约长方形榉木书桌家用饭桌原木小户型桌</t>
        </is>
      </c>
      <c r="K553" t="inlineStr">
        <is>
          <t>其他尺寸定制咨询</t>
        </is>
      </c>
      <c r="M553" t="n">
        <v>1</v>
      </c>
      <c r="O553" t="inlineStr"/>
      <c r="P553" t="inlineStr"/>
      <c r="R553">
        <f>IFERROR(SUMPRODUCT(('2-定价总表'!$A$3:$A$493="PPS"&amp;MID(I553,2,99))*('2-定价总表'!$C$3:$C$493=K553)*('2-定价总表'!$T$3:$T$493))*IF(M553="",1,M553),"")</f>
        <v/>
      </c>
      <c r="AB553">
        <f>SUM(S553:AA553)</f>
        <v/>
      </c>
      <c r="AC553" t="inlineStr"/>
      <c r="AD553">
        <f>AC553*0.006</f>
        <v/>
      </c>
      <c r="AE553">
        <f>AC553*0.02</f>
        <v/>
      </c>
      <c r="AF553">
        <f>AC553-AD553-AE553</f>
        <v/>
      </c>
      <c r="AI553">
        <f>SUM(AG553:AH553)</f>
        <v/>
      </c>
      <c r="AJ553">
        <f>AF553-AB553+AI553</f>
        <v/>
      </c>
      <c r="AK553">
        <f>IF(C553="是","杭州","江西工厂")</f>
        <v/>
      </c>
      <c r="AL553" t="inlineStr">
        <is>
          <t>交易关闭</t>
        </is>
      </c>
      <c r="AM553" t="inlineStr">
        <is>
          <t>待匹配</t>
        </is>
      </c>
      <c r="AN553" t="inlineStr">
        <is>
          <t>没有申请退款</t>
        </is>
      </c>
      <c r="AO553" t="inlineStr">
        <is>
          <t>无退款申请</t>
        </is>
      </c>
      <c r="AR553" t="inlineStr">
        <is>
          <t>✓</t>
        </is>
      </c>
    </row>
    <row r="554">
      <c r="A554" t="inlineStr">
        <is>
          <t>淘宝</t>
        </is>
      </c>
      <c r="B554" t="inlineStr">
        <is>
          <t>2701849657028016669</t>
        </is>
      </c>
      <c r="D554" s="182" t="n">
        <v>46128</v>
      </c>
      <c r="G554" t="inlineStr">
        <is>
          <t>广西壮族自治区 北海市 海城区 高德街道**********************</t>
        </is>
      </c>
      <c r="I554" t="inlineStr">
        <is>
          <t>P23210020201</t>
        </is>
      </c>
      <c r="J554" t="inlineStr">
        <is>
          <t>畔色 岩板实木餐桌日式简约长方形榉木书桌家用饭桌原木小户型桌</t>
        </is>
      </c>
      <c r="K554" t="inlineStr">
        <is>
          <t>砂白色1.6米岩板餐桌</t>
        </is>
      </c>
      <c r="M554" t="n">
        <v>1</v>
      </c>
      <c r="O554" t="inlineStr">
        <is>
          <t>德邦快递</t>
        </is>
      </c>
      <c r="P554" t="inlineStr">
        <is>
          <t>DPK212534095130</t>
        </is>
      </c>
      <c r="R554">
        <f>IFERROR(SUMPRODUCT(('2-定价总表'!$A$3:$A$493="PPS"&amp;MID(I554,2,99))*('2-定价总表'!$C$3:$C$493=K554)*('2-定价总表'!$T$3:$T$493))*IF(M554="",1,M554),"")</f>
        <v/>
      </c>
      <c r="AB554">
        <f>SUM(S554:AA554)</f>
        <v/>
      </c>
      <c r="AC554" t="inlineStr">
        <is>
          <t>2699.74</t>
        </is>
      </c>
      <c r="AD554">
        <f>AC554*0.006</f>
        <v/>
      </c>
      <c r="AE554">
        <f>AC554*0.02</f>
        <v/>
      </c>
      <c r="AF554">
        <f>AC554-AD554-AE554</f>
        <v/>
      </c>
      <c r="AI554">
        <f>SUM(AG554:AH554)</f>
        <v/>
      </c>
      <c r="AJ554">
        <f>AF554-AB554+AI554</f>
        <v/>
      </c>
      <c r="AK554">
        <f>IF(C554="是","杭州","江西工厂")</f>
        <v/>
      </c>
      <c r="AL554" t="inlineStr">
        <is>
          <t>交易成功</t>
        </is>
      </c>
      <c r="AM554" t="inlineStr">
        <is>
          <t>待匹配</t>
        </is>
      </c>
      <c r="AN554" t="inlineStr">
        <is>
          <t>没有申请退款</t>
        </is>
      </c>
      <c r="AO554" t="inlineStr">
        <is>
          <t>无退款申请</t>
        </is>
      </c>
      <c r="AR554" t="inlineStr">
        <is>
          <t>✓</t>
        </is>
      </c>
    </row>
    <row r="555">
      <c r="A555" t="inlineStr">
        <is>
          <t>淘宝</t>
        </is>
      </c>
      <c r="B555" t="inlineStr">
        <is>
          <t>2701843824031012599</t>
        </is>
      </c>
      <c r="D555" s="182" t="n">
        <v>46127</v>
      </c>
      <c r="G555" t="inlineStr">
        <is>
          <t>天津 天津市 南开区 兴南街道*******************************************</t>
        </is>
      </c>
      <c r="I555" t="inlineStr"/>
      <c r="J555" t="inlineStr">
        <is>
          <t>畔色北美黑胡桃木餐边柜靠墙一体实木岩板高酒柜收纳储物橱柜</t>
        </is>
      </c>
      <c r="K555" t="inlineStr">
        <is>
          <t>尺寸微定制</t>
        </is>
      </c>
      <c r="M555" t="n">
        <v>1</v>
      </c>
      <c r="O555" t="inlineStr">
        <is>
          <t>圆通速递</t>
        </is>
      </c>
      <c r="P555" t="inlineStr">
        <is>
          <t>YT2586229872510</t>
        </is>
      </c>
      <c r="R555">
        <f>IFERROR(SUMPRODUCT(('2-定价总表'!$A$3:$A$493="PPS"&amp;MID(I555,2,99))*('2-定价总表'!$C$3:$C$493=K555)*('2-定价总表'!$T$3:$T$493))*IF(M555="",1,M555),"")</f>
        <v/>
      </c>
      <c r="AB555">
        <f>SUM(S555:AA555)</f>
        <v/>
      </c>
      <c r="AC555" t="inlineStr">
        <is>
          <t>124.38</t>
        </is>
      </c>
      <c r="AD555">
        <f>AC555*0.006</f>
        <v/>
      </c>
      <c r="AE555">
        <f>AC555*0.02</f>
        <v/>
      </c>
      <c r="AF555">
        <f>AC555-AD555-AE555</f>
        <v/>
      </c>
      <c r="AI555">
        <f>SUM(AG555:AH555)</f>
        <v/>
      </c>
      <c r="AJ555">
        <f>AF555-AB555+AI555</f>
        <v/>
      </c>
      <c r="AK555">
        <f>IF(C555="是","杭州","江西工厂")</f>
        <v/>
      </c>
      <c r="AL555" t="inlineStr">
        <is>
          <t>交易成功</t>
        </is>
      </c>
      <c r="AM555" t="inlineStr">
        <is>
          <t>待匹配</t>
        </is>
      </c>
      <c r="AN555" t="inlineStr">
        <is>
          <t>没有申请退款</t>
        </is>
      </c>
      <c r="AO555" t="inlineStr">
        <is>
          <t>无退款申请</t>
        </is>
      </c>
      <c r="AR555" t="inlineStr">
        <is>
          <t>⚠️ 无商家编码,产品编码待补</t>
        </is>
      </c>
    </row>
    <row r="556">
      <c r="A556" t="inlineStr">
        <is>
          <t>淘宝</t>
        </is>
      </c>
      <c r="B556" t="inlineStr">
        <is>
          <t>4502289386048016133</t>
        </is>
      </c>
      <c r="D556" s="182" t="n">
        <v>46127</v>
      </c>
      <c r="G556" t="inlineStr">
        <is>
          <t>广东省 深圳市 宝安区 燕罗街道************</t>
        </is>
      </c>
      <c r="I556" t="inlineStr"/>
      <c r="J556" t="inlineStr">
        <is>
          <t>畔色北美黑胡桃木餐边柜靠墙一体实木岩板高酒柜收纳储物橱柜</t>
        </is>
      </c>
      <c r="K556" t="inlineStr">
        <is>
          <t>尺寸微定制</t>
        </is>
      </c>
      <c r="M556" t="n">
        <v>1</v>
      </c>
      <c r="O556" t="inlineStr">
        <is>
          <t>圆通速递</t>
        </is>
      </c>
      <c r="P556" t="inlineStr">
        <is>
          <t>YT2586229869789</t>
        </is>
      </c>
      <c r="R556">
        <f>IFERROR(SUMPRODUCT(('2-定价总表'!$A$3:$A$493="PPS"&amp;MID(I556,2,99))*('2-定价总表'!$C$3:$C$493=K556)*('2-定价总表'!$T$3:$T$493))*IF(M556="",1,M556),"")</f>
        <v/>
      </c>
      <c r="AB556">
        <f>SUM(S556:AA556)</f>
        <v/>
      </c>
      <c r="AC556" t="inlineStr">
        <is>
          <t>119.38</t>
        </is>
      </c>
      <c r="AD556">
        <f>AC556*0.006</f>
        <v/>
      </c>
      <c r="AE556">
        <f>AC556*0.02</f>
        <v/>
      </c>
      <c r="AF556">
        <f>AC556-AD556-AE556</f>
        <v/>
      </c>
      <c r="AI556">
        <f>SUM(AG556:AH556)</f>
        <v/>
      </c>
      <c r="AJ556">
        <f>AF556-AB556+AI556</f>
        <v/>
      </c>
      <c r="AK556">
        <f>IF(C556="是","杭州","江西工厂")</f>
        <v/>
      </c>
      <c r="AL556" t="inlineStr">
        <is>
          <t>交易成功</t>
        </is>
      </c>
      <c r="AM556" t="inlineStr">
        <is>
          <t>待匹配</t>
        </is>
      </c>
      <c r="AN556" t="inlineStr">
        <is>
          <t>没有申请退款</t>
        </is>
      </c>
      <c r="AO556" t="inlineStr">
        <is>
          <t>无退款申请</t>
        </is>
      </c>
      <c r="AR556" t="inlineStr">
        <is>
          <t>⚠️ 无商家编码,产品编码待补</t>
        </is>
      </c>
    </row>
    <row r="557">
      <c r="A557" t="inlineStr">
        <is>
          <t>淘宝</t>
        </is>
      </c>
      <c r="B557" t="inlineStr">
        <is>
          <t>2701847643028083565</t>
        </is>
      </c>
      <c r="D557" s="182" t="n">
        <v>46127</v>
      </c>
      <c r="G557" t="inlineStr">
        <is>
          <t>贵州省 贵阳市 观山湖区 长岭街道********************</t>
        </is>
      </c>
      <c r="I557" t="inlineStr"/>
      <c r="J557" t="inlineStr">
        <is>
          <t>畔色北美黑胡桃木餐边柜靠墙一体实木岩板高酒柜收纳储物橱柜</t>
        </is>
      </c>
      <c r="K557" t="inlineStr">
        <is>
          <t>尺寸微定制</t>
        </is>
      </c>
      <c r="M557" t="n">
        <v>1</v>
      </c>
      <c r="O557" t="inlineStr">
        <is>
          <t>圆通速递</t>
        </is>
      </c>
      <c r="P557" t="inlineStr">
        <is>
          <t>YT2545364664532</t>
        </is>
      </c>
      <c r="R557">
        <f>IFERROR(SUMPRODUCT(('2-定价总表'!$A$3:$A$493="PPS"&amp;MID(I557,2,99))*('2-定价总表'!$C$3:$C$493=K557)*('2-定价总表'!$T$3:$T$493))*IF(M557="",1,M557),"")</f>
        <v/>
      </c>
      <c r="AB557">
        <f>SUM(S557:AA557)</f>
        <v/>
      </c>
      <c r="AC557" t="inlineStr">
        <is>
          <t>124.38</t>
        </is>
      </c>
      <c r="AD557">
        <f>AC557*0.006</f>
        <v/>
      </c>
      <c r="AE557">
        <f>AC557*0.02</f>
        <v/>
      </c>
      <c r="AF557">
        <f>AC557-AD557-AE557</f>
        <v/>
      </c>
      <c r="AI557">
        <f>SUM(AG557:AH557)</f>
        <v/>
      </c>
      <c r="AJ557">
        <f>AF557-AB557+AI557</f>
        <v/>
      </c>
      <c r="AK557">
        <f>IF(C557="是","杭州","江西工厂")</f>
        <v/>
      </c>
      <c r="AL557" t="inlineStr">
        <is>
          <t>交易成功</t>
        </is>
      </c>
      <c r="AM557" t="inlineStr">
        <is>
          <t>待匹配</t>
        </is>
      </c>
      <c r="AN557" t="inlineStr">
        <is>
          <t>没有申请退款</t>
        </is>
      </c>
      <c r="AO557" t="inlineStr">
        <is>
          <t>无退款申请</t>
        </is>
      </c>
      <c r="AR557" t="inlineStr">
        <is>
          <t>⚠️ 无商家编码,产品编码待补</t>
        </is>
      </c>
    </row>
    <row r="558">
      <c r="A558" t="inlineStr">
        <is>
          <t>淘宝</t>
        </is>
      </c>
      <c r="B558" t="inlineStr">
        <is>
          <t>2701846635029001070</t>
        </is>
      </c>
      <c r="D558" s="182" t="n">
        <v>46127</v>
      </c>
      <c r="G558" t="inlineStr">
        <is>
          <t>广东省 汕头市 澄海区 澄华街道*****************</t>
        </is>
      </c>
      <c r="I558" t="inlineStr"/>
      <c r="J558" t="inlineStr">
        <is>
          <t>畔色北欧钢化玻璃设计师卧室床头柜实木收纳柜樱桃木家用床边柜</t>
        </is>
      </c>
      <c r="K558" t="inlineStr">
        <is>
          <t>尺寸微定制</t>
        </is>
      </c>
      <c r="M558" t="n">
        <v>1</v>
      </c>
      <c r="O558" t="inlineStr">
        <is>
          <t>圆通速递</t>
        </is>
      </c>
      <c r="P558" t="inlineStr">
        <is>
          <t>YT2540309165657</t>
        </is>
      </c>
      <c r="R558">
        <f>IFERROR(SUMPRODUCT(('2-定价总表'!$A$3:$A$493="PPS"&amp;MID(I558,2,99))*('2-定价总表'!$C$3:$C$493=K558)*('2-定价总表'!$T$3:$T$493))*IF(M558="",1,M558),"")</f>
        <v/>
      </c>
      <c r="AB558">
        <f>SUM(S558:AA558)</f>
        <v/>
      </c>
      <c r="AC558" t="inlineStr">
        <is>
          <t>127.00</t>
        </is>
      </c>
      <c r="AD558">
        <f>AC558*0.006</f>
        <v/>
      </c>
      <c r="AE558">
        <f>AC558*0.02</f>
        <v/>
      </c>
      <c r="AF558">
        <f>AC558-AD558-AE558</f>
        <v/>
      </c>
      <c r="AI558">
        <f>SUM(AG558:AH558)</f>
        <v/>
      </c>
      <c r="AJ558">
        <f>AF558-AB558+AI558</f>
        <v/>
      </c>
      <c r="AK558">
        <f>IF(C558="是","杭州","江西工厂")</f>
        <v/>
      </c>
      <c r="AL558" t="inlineStr">
        <is>
          <t>交易成功</t>
        </is>
      </c>
      <c r="AM558" t="inlineStr">
        <is>
          <t>待匹配</t>
        </is>
      </c>
      <c r="AN558" t="inlineStr">
        <is>
          <t>没有申请退款</t>
        </is>
      </c>
      <c r="AO558" t="inlineStr">
        <is>
          <t>无退款申请</t>
        </is>
      </c>
      <c r="AR558" t="inlineStr">
        <is>
          <t>⚠️ 无商家编码,产品编码待补</t>
        </is>
      </c>
    </row>
    <row r="559">
      <c r="A559" t="inlineStr">
        <is>
          <t>淘宝</t>
        </is>
      </c>
      <c r="B559" t="inlineStr">
        <is>
          <t>2701847928025009286</t>
        </is>
      </c>
      <c r="D559" s="182" t="n">
        <v>46127</v>
      </c>
      <c r="G559" t="inlineStr">
        <is>
          <t>广东省 深圳市 光明区 新湖街道********************</t>
        </is>
      </c>
      <c r="I559" t="inlineStr"/>
      <c r="J559" t="inlineStr">
        <is>
          <t>畔色北美黑胡桃木餐边柜靠墙一体实木岩板高酒柜收纳储物橱柜</t>
        </is>
      </c>
      <c r="K559" t="inlineStr">
        <is>
          <t>尺寸微定制</t>
        </is>
      </c>
      <c r="M559" t="n">
        <v>1</v>
      </c>
      <c r="O559" t="inlineStr">
        <is>
          <t>圆通速递</t>
        </is>
      </c>
      <c r="P559" t="inlineStr">
        <is>
          <t>YT2540309153292</t>
        </is>
      </c>
      <c r="R559">
        <f>IFERROR(SUMPRODUCT(('2-定价总表'!$A$3:$A$493="PPS"&amp;MID(I559,2,99))*('2-定价总表'!$C$3:$C$493=K559)*('2-定价总表'!$T$3:$T$493))*IF(M559="",1,M559),"")</f>
        <v/>
      </c>
      <c r="AB559">
        <f>SUM(S559:AA559)</f>
        <v/>
      </c>
      <c r="AC559" t="inlineStr">
        <is>
          <t>124.38</t>
        </is>
      </c>
      <c r="AD559">
        <f>AC559*0.006</f>
        <v/>
      </c>
      <c r="AE559">
        <f>AC559*0.02</f>
        <v/>
      </c>
      <c r="AF559">
        <f>AC559-AD559-AE559</f>
        <v/>
      </c>
      <c r="AI559">
        <f>SUM(AG559:AH559)</f>
        <v/>
      </c>
      <c r="AJ559">
        <f>AF559-AB559+AI559</f>
        <v/>
      </c>
      <c r="AK559">
        <f>IF(C559="是","杭州","江西工厂")</f>
        <v/>
      </c>
      <c r="AL559" t="inlineStr">
        <is>
          <t>交易成功</t>
        </is>
      </c>
      <c r="AM559" t="inlineStr">
        <is>
          <t>待匹配</t>
        </is>
      </c>
      <c r="AN559" t="inlineStr">
        <is>
          <t>没有申请退款</t>
        </is>
      </c>
      <c r="AO559" t="inlineStr">
        <is>
          <t>无退款申请</t>
        </is>
      </c>
      <c r="AR559" t="inlineStr">
        <is>
          <t>⚠️ 无商家编码,产品编码待补</t>
        </is>
      </c>
    </row>
    <row r="560">
      <c r="A560" t="inlineStr">
        <is>
          <t>淘宝</t>
        </is>
      </c>
      <c r="B560" t="inlineStr">
        <is>
          <t>4502290357027043141</t>
        </is>
      </c>
      <c r="D560" s="182" t="n">
        <v>46127</v>
      </c>
      <c r="G560" t="inlineStr">
        <is>
          <t>安徽省 合肥市 瑶海区 七里塘街**********************</t>
        </is>
      </c>
      <c r="I560" t="inlineStr"/>
      <c r="J560" t="inlineStr">
        <is>
          <t>畔色全实木北美黑胡桃木大板桌岩板长方形家用饭桌书桌茶桌餐桌</t>
        </is>
      </c>
      <c r="K560" t="inlineStr">
        <is>
          <t>黑胡桃木岩板餐桌-1.6米</t>
        </is>
      </c>
      <c r="M560" t="n">
        <v>1</v>
      </c>
      <c r="O560" t="inlineStr">
        <is>
          <t>德邦快递</t>
        </is>
      </c>
      <c r="P560" t="inlineStr">
        <is>
          <t>DPK212534097586</t>
        </is>
      </c>
      <c r="R560">
        <f>IFERROR(SUMPRODUCT(('2-定价总表'!$A$3:$A$493="PPS"&amp;MID(I560,2,99))*('2-定价总表'!$C$3:$C$493=K560)*('2-定价总表'!$T$3:$T$493))*IF(M560="",1,M560),"")</f>
        <v/>
      </c>
      <c r="AB560">
        <f>SUM(S560:AA560)</f>
        <v/>
      </c>
      <c r="AC560" t="inlineStr">
        <is>
          <t>3343.07</t>
        </is>
      </c>
      <c r="AD560">
        <f>AC560*0.006</f>
        <v/>
      </c>
      <c r="AE560">
        <f>AC560*0.02</f>
        <v/>
      </c>
      <c r="AF560">
        <f>AC560-AD560-AE560</f>
        <v/>
      </c>
      <c r="AI560">
        <f>SUM(AG560:AH560)</f>
        <v/>
      </c>
      <c r="AJ560">
        <f>AF560-AB560+AI560</f>
        <v/>
      </c>
      <c r="AK560">
        <f>IF(C560="是","杭州","江西工厂")</f>
        <v/>
      </c>
      <c r="AL560" t="inlineStr">
        <is>
          <t>交易成功</t>
        </is>
      </c>
      <c r="AM560" t="inlineStr">
        <is>
          <t>待匹配</t>
        </is>
      </c>
      <c r="AN560" t="inlineStr">
        <is>
          <t>没有申请退款</t>
        </is>
      </c>
      <c r="AO560" t="inlineStr">
        <is>
          <t>无退款申请</t>
        </is>
      </c>
      <c r="AR560" t="inlineStr">
        <is>
          <t>⚠️ 无商家编码,产品编码待补</t>
        </is>
      </c>
    </row>
    <row r="561">
      <c r="A561" t="inlineStr">
        <is>
          <t>淘宝</t>
        </is>
      </c>
      <c r="B561" t="inlineStr">
        <is>
          <t>2701847064019017769</t>
        </is>
      </c>
      <c r="D561" s="182" t="n">
        <v>46127</v>
      </c>
      <c r="G561" t="inlineStr"/>
      <c r="I561" t="inlineStr"/>
      <c r="J561" t="inlineStr">
        <is>
          <t>畔色北美黑胡桃木餐边柜靠墙一体实木岩板高酒柜收纳储物橱柜</t>
        </is>
      </c>
      <c r="K561" t="inlineStr">
        <is>
          <t>定制尺寸</t>
        </is>
      </c>
      <c r="M561" t="n">
        <v>1</v>
      </c>
      <c r="O561" t="inlineStr"/>
      <c r="P561" t="inlineStr"/>
      <c r="R561">
        <f>IFERROR(SUMPRODUCT(('2-定价总表'!$A$3:$A$493="PPS"&amp;MID(I561,2,99))*('2-定价总表'!$C$3:$C$493=K561)*('2-定价总表'!$T$3:$T$493))*IF(M561="",1,M561),"")</f>
        <v/>
      </c>
      <c r="AB561">
        <f>SUM(S561:AA561)</f>
        <v/>
      </c>
      <c r="AC561" t="inlineStr"/>
      <c r="AD561">
        <f>AC561*0.006</f>
        <v/>
      </c>
      <c r="AE561">
        <f>AC561*0.02</f>
        <v/>
      </c>
      <c r="AF561">
        <f>AC561-AD561-AE561</f>
        <v/>
      </c>
      <c r="AI561">
        <f>SUM(AG561:AH561)</f>
        <v/>
      </c>
      <c r="AJ561">
        <f>AF561-AB561+AI561</f>
        <v/>
      </c>
      <c r="AK561">
        <f>IF(C561="是","杭州","江西工厂")</f>
        <v/>
      </c>
      <c r="AL561" t="inlineStr">
        <is>
          <t>交易关闭</t>
        </is>
      </c>
      <c r="AM561" t="inlineStr">
        <is>
          <t>待匹配</t>
        </is>
      </c>
      <c r="AN561" t="inlineStr">
        <is>
          <t>没有申请退款</t>
        </is>
      </c>
      <c r="AO561" t="inlineStr">
        <is>
          <t>无退款申请</t>
        </is>
      </c>
      <c r="AR561" t="inlineStr">
        <is>
          <t>⚠️ 无商家编码,产品编码待补</t>
        </is>
      </c>
    </row>
    <row r="562">
      <c r="A562" t="inlineStr">
        <is>
          <t>淘宝</t>
        </is>
      </c>
      <c r="B562" t="inlineStr">
        <is>
          <t>2701847643025008587</t>
        </is>
      </c>
      <c r="D562" s="182" t="n">
        <v>46127</v>
      </c>
      <c r="G562" t="inlineStr"/>
      <c r="I562" t="inlineStr"/>
      <c r="J562" t="inlineStr">
        <is>
          <t>畔色北美黑胡桃木餐边柜靠墙一体实木岩板高酒柜收纳储物橱柜</t>
        </is>
      </c>
      <c r="K562" t="inlineStr">
        <is>
          <t>定制尺寸</t>
        </is>
      </c>
      <c r="M562" t="n">
        <v>1</v>
      </c>
      <c r="O562" t="inlineStr"/>
      <c r="P562" t="inlineStr"/>
      <c r="R562">
        <f>IFERROR(SUMPRODUCT(('2-定价总表'!$A$3:$A$493="PPS"&amp;MID(I562,2,99))*('2-定价总表'!$C$3:$C$493=K562)*('2-定价总表'!$T$3:$T$493))*IF(M562="",1,M562),"")</f>
        <v/>
      </c>
      <c r="AB562">
        <f>SUM(S562:AA562)</f>
        <v/>
      </c>
      <c r="AC562" t="inlineStr"/>
      <c r="AD562">
        <f>AC562*0.006</f>
        <v/>
      </c>
      <c r="AE562">
        <f>AC562*0.02</f>
        <v/>
      </c>
      <c r="AF562">
        <f>AC562-AD562-AE562</f>
        <v/>
      </c>
      <c r="AI562">
        <f>SUM(AG562:AH562)</f>
        <v/>
      </c>
      <c r="AJ562">
        <f>AF562-AB562+AI562</f>
        <v/>
      </c>
      <c r="AK562">
        <f>IF(C562="是","杭州","江西工厂")</f>
        <v/>
      </c>
      <c r="AL562" t="inlineStr">
        <is>
          <t>交易关闭</t>
        </is>
      </c>
      <c r="AM562" t="inlineStr">
        <is>
          <t>待匹配</t>
        </is>
      </c>
      <c r="AN562" t="inlineStr">
        <is>
          <t>没有申请退款</t>
        </is>
      </c>
      <c r="AO562" t="inlineStr">
        <is>
          <t>无退款申请</t>
        </is>
      </c>
      <c r="AR562" t="inlineStr">
        <is>
          <t>⚠️ 无商家编码,产品编码待补</t>
        </is>
      </c>
    </row>
    <row r="563">
      <c r="A563" t="inlineStr">
        <is>
          <t>淘宝</t>
        </is>
      </c>
      <c r="B563" t="inlineStr">
        <is>
          <t>4502300366014006036</t>
        </is>
      </c>
      <c r="D563" s="182" t="n">
        <v>46127</v>
      </c>
      <c r="G563" t="inlineStr">
        <is>
          <t>广东省 深圳市 宝安区 沙井街道*******************</t>
        </is>
      </c>
      <c r="I563" t="inlineStr"/>
      <c r="J563" t="inlineStr">
        <is>
          <t>畔色北美黑胡桃木餐边柜靠墙一体实木岩板高酒柜收纳储物橱柜</t>
        </is>
      </c>
      <c r="K563" t="inlineStr">
        <is>
          <t>尺寸微定制</t>
        </is>
      </c>
      <c r="M563" t="n">
        <v>1</v>
      </c>
      <c r="O563" t="inlineStr">
        <is>
          <t>圆通速递</t>
        </is>
      </c>
      <c r="P563" t="inlineStr">
        <is>
          <t>YT2545364660840</t>
        </is>
      </c>
      <c r="R563">
        <f>IFERROR(SUMPRODUCT(('2-定价总表'!$A$3:$A$493="PPS"&amp;MID(I563,2,99))*('2-定价总表'!$C$3:$C$493=K563)*('2-定价总表'!$T$3:$T$493))*IF(M563="",1,M563),"")</f>
        <v/>
      </c>
      <c r="AB563">
        <f>SUM(S563:AA563)</f>
        <v/>
      </c>
      <c r="AC563" t="inlineStr">
        <is>
          <t>121.88</t>
        </is>
      </c>
      <c r="AD563">
        <f>AC563*0.006</f>
        <v/>
      </c>
      <c r="AE563">
        <f>AC563*0.02</f>
        <v/>
      </c>
      <c r="AF563">
        <f>AC563-AD563-AE563</f>
        <v/>
      </c>
      <c r="AI563">
        <f>SUM(AG563:AH563)</f>
        <v/>
      </c>
      <c r="AJ563">
        <f>AF563-AB563+AI563</f>
        <v/>
      </c>
      <c r="AK563">
        <f>IF(C563="是","杭州","江西工厂")</f>
        <v/>
      </c>
      <c r="AL563" t="inlineStr">
        <is>
          <t>交易成功</t>
        </is>
      </c>
      <c r="AM563" t="inlineStr">
        <is>
          <t>待匹配</t>
        </is>
      </c>
      <c r="AN563" t="inlineStr">
        <is>
          <t>没有申请退款</t>
        </is>
      </c>
      <c r="AO563" t="inlineStr">
        <is>
          <t>无退款申请</t>
        </is>
      </c>
      <c r="AR563" t="inlineStr">
        <is>
          <t>⚠️ 无商家编码,产品编码待补</t>
        </is>
      </c>
    </row>
    <row r="564">
      <c r="A564" t="inlineStr">
        <is>
          <t>淘宝</t>
        </is>
      </c>
      <c r="B564" t="inlineStr">
        <is>
          <t>4502300366014006036</t>
        </is>
      </c>
      <c r="D564" s="182" t="n">
        <v>46127</v>
      </c>
      <c r="G564" t="inlineStr">
        <is>
          <t>广东省 深圳市 宝安区 沙井街道*******************</t>
        </is>
      </c>
      <c r="I564" t="inlineStr"/>
      <c r="J564" t="inlineStr">
        <is>
          <t>畔色北欧钢化玻璃设计师卧室床头柜实木收纳柜樱桃木家用床边柜</t>
        </is>
      </c>
      <c r="K564" t="inlineStr">
        <is>
          <t>尺寸微定制</t>
        </is>
      </c>
      <c r="M564" t="n">
        <v>1</v>
      </c>
      <c r="O564" t="inlineStr">
        <is>
          <t>圆通速递</t>
        </is>
      </c>
      <c r="P564" t="inlineStr">
        <is>
          <t>YT2545364660840</t>
        </is>
      </c>
      <c r="R564">
        <f>IFERROR(SUMPRODUCT(('2-定价总表'!$A$3:$A$493="PPS"&amp;MID(I564,2,99))*('2-定价总表'!$C$3:$C$493=K564)*('2-定价总表'!$T$3:$T$493))*IF(M564="",1,M564),"")</f>
        <v/>
      </c>
      <c r="AB564">
        <f>SUM(S564:AA564)</f>
        <v/>
      </c>
      <c r="AC564" t="inlineStr">
        <is>
          <t>124.50</t>
        </is>
      </c>
      <c r="AD564">
        <f>AC564*0.006</f>
        <v/>
      </c>
      <c r="AE564">
        <f>AC564*0.02</f>
        <v/>
      </c>
      <c r="AF564">
        <f>AC564-AD564-AE564</f>
        <v/>
      </c>
      <c r="AI564">
        <f>SUM(AG564:AH564)</f>
        <v/>
      </c>
      <c r="AJ564">
        <f>AF564-AB564+AI564</f>
        <v/>
      </c>
      <c r="AK564">
        <f>IF(C564="是","杭州","江西工厂")</f>
        <v/>
      </c>
      <c r="AL564" t="inlineStr">
        <is>
          <t>交易成功</t>
        </is>
      </c>
      <c r="AM564" t="inlineStr">
        <is>
          <t>待匹配</t>
        </is>
      </c>
      <c r="AN564" t="inlineStr">
        <is>
          <t>没有申请退款</t>
        </is>
      </c>
      <c r="AO564" t="inlineStr">
        <is>
          <t>无退款申请</t>
        </is>
      </c>
      <c r="AR564" t="inlineStr">
        <is>
          <t>⚠️ 无商家编码,产品编码待补</t>
        </is>
      </c>
    </row>
    <row r="565">
      <c r="A565" t="inlineStr">
        <is>
          <t>淘宝</t>
        </is>
      </c>
      <c r="B565" t="inlineStr">
        <is>
          <t>4502288990028001319</t>
        </is>
      </c>
      <c r="D565" s="182" t="n">
        <v>46127</v>
      </c>
      <c r="G565" t="inlineStr">
        <is>
          <t>安徽省 铜陵市 义安区 五松镇观****************</t>
        </is>
      </c>
      <c r="I565" t="inlineStr"/>
      <c r="J565" t="inlineStr">
        <is>
          <t>畔色北美黑胡桃木餐边柜靠墙一体实木岩板高酒柜收纳储物橱柜</t>
        </is>
      </c>
      <c r="K565" t="inlineStr">
        <is>
          <t>尺寸微定制</t>
        </is>
      </c>
      <c r="M565" t="n">
        <v>1</v>
      </c>
      <c r="O565" t="inlineStr">
        <is>
          <t>圆通速递</t>
        </is>
      </c>
      <c r="P565" t="inlineStr">
        <is>
          <t>YT2545364645067</t>
        </is>
      </c>
      <c r="R565">
        <f>IFERROR(SUMPRODUCT(('2-定价总表'!$A$3:$A$493="PPS"&amp;MID(I565,2,99))*('2-定价总表'!$C$3:$C$493=K565)*('2-定价总表'!$T$3:$T$493))*IF(M565="",1,M565),"")</f>
        <v/>
      </c>
      <c r="AB565">
        <f>SUM(S565:AA565)</f>
        <v/>
      </c>
      <c r="AC565" t="inlineStr">
        <is>
          <t>124.38</t>
        </is>
      </c>
      <c r="AD565">
        <f>AC565*0.006</f>
        <v/>
      </c>
      <c r="AE565">
        <f>AC565*0.02</f>
        <v/>
      </c>
      <c r="AF565">
        <f>AC565-AD565-AE565</f>
        <v/>
      </c>
      <c r="AI565">
        <f>SUM(AG565:AH565)</f>
        <v/>
      </c>
      <c r="AJ565">
        <f>AF565-AB565+AI565</f>
        <v/>
      </c>
      <c r="AK565">
        <f>IF(C565="是","杭州","江西工厂")</f>
        <v/>
      </c>
      <c r="AL565" t="inlineStr">
        <is>
          <t>交易成功</t>
        </is>
      </c>
      <c r="AM565" t="inlineStr">
        <is>
          <t>待匹配</t>
        </is>
      </c>
      <c r="AN565" t="inlineStr">
        <is>
          <t>没有申请退款</t>
        </is>
      </c>
      <c r="AO565" t="inlineStr">
        <is>
          <t>无退款申请</t>
        </is>
      </c>
      <c r="AR565" t="inlineStr">
        <is>
          <t>⚠️ 无商家编码,产品编码待补</t>
        </is>
      </c>
    </row>
    <row r="566">
      <c r="A566" t="inlineStr">
        <is>
          <t>淘宝</t>
        </is>
      </c>
      <c r="B566" t="inlineStr">
        <is>
          <t>4502300401005030412</t>
        </is>
      </c>
      <c r="D566" s="182" t="n">
        <v>46127</v>
      </c>
      <c r="G566" t="inlineStr">
        <is>
          <t>广东省 广州市 越秀区 登峰街道*************************</t>
        </is>
      </c>
      <c r="I566" t="inlineStr">
        <is>
          <t>P23210020201</t>
        </is>
      </c>
      <c r="J566" t="inlineStr">
        <is>
          <t>畔色 岩板实木餐桌日式简约长方形榉木书桌家用饭桌原木小户型桌</t>
        </is>
      </c>
      <c r="K566" t="inlineStr">
        <is>
          <t>其他尺寸定制咨询</t>
        </is>
      </c>
      <c r="M566" t="n">
        <v>1</v>
      </c>
      <c r="O566" t="inlineStr">
        <is>
          <t>德邦快递</t>
        </is>
      </c>
      <c r="P566" t="inlineStr">
        <is>
          <t>DPK212534095922</t>
        </is>
      </c>
      <c r="R566">
        <f>IFERROR(SUMPRODUCT(('2-定价总表'!$A$3:$A$493="PPS"&amp;MID(I566,2,99))*('2-定价总表'!$C$3:$C$493=K566)*('2-定价总表'!$T$3:$T$493))*IF(M566="",1,M566),"")</f>
        <v/>
      </c>
      <c r="AB566">
        <f>SUM(S566:AA566)</f>
        <v/>
      </c>
      <c r="AC566" t="inlineStr">
        <is>
          <t>2739.00</t>
        </is>
      </c>
      <c r="AD566">
        <f>AC566*0.006</f>
        <v/>
      </c>
      <c r="AE566">
        <f>AC566*0.02</f>
        <v/>
      </c>
      <c r="AF566">
        <f>AC566-AD566-AE566</f>
        <v/>
      </c>
      <c r="AI566">
        <f>SUM(AG566:AH566)</f>
        <v/>
      </c>
      <c r="AJ566">
        <f>AF566-AB566+AI566</f>
        <v/>
      </c>
      <c r="AK566">
        <f>IF(C566="是","杭州","江西工厂")</f>
        <v/>
      </c>
      <c r="AL566" t="inlineStr">
        <is>
          <t>交易成功</t>
        </is>
      </c>
      <c r="AM566" t="inlineStr">
        <is>
          <t>待匹配</t>
        </is>
      </c>
      <c r="AN566" t="inlineStr">
        <is>
          <t>没有申请退款</t>
        </is>
      </c>
      <c r="AO566" t="inlineStr">
        <is>
          <t>无退款申请</t>
        </is>
      </c>
      <c r="AR566" t="inlineStr">
        <is>
          <t>✓</t>
        </is>
      </c>
    </row>
    <row r="567">
      <c r="A567" t="inlineStr">
        <is>
          <t>淘宝</t>
        </is>
      </c>
      <c r="B567" t="inlineStr">
        <is>
          <t>4502285391009012048</t>
        </is>
      </c>
      <c r="D567" s="182" t="n">
        <v>46127</v>
      </c>
      <c r="G567" t="inlineStr"/>
      <c r="I567" t="inlineStr">
        <is>
          <t>P23210020201</t>
        </is>
      </c>
      <c r="J567" t="inlineStr">
        <is>
          <t>畔色 岩板实木餐桌日式简约长方形榉木书桌家用饭桌原木小户型桌</t>
        </is>
      </c>
      <c r="K567" t="inlineStr">
        <is>
          <t>其他尺寸定制咨询</t>
        </is>
      </c>
      <c r="M567" t="n">
        <v>1</v>
      </c>
      <c r="O567" t="inlineStr"/>
      <c r="P567" t="inlineStr"/>
      <c r="R567">
        <f>IFERROR(SUMPRODUCT(('2-定价总表'!$A$3:$A$493="PPS"&amp;MID(I567,2,99))*('2-定价总表'!$C$3:$C$493=K567)*('2-定价总表'!$T$3:$T$493))*IF(M567="",1,M567),"")</f>
        <v/>
      </c>
      <c r="AB567">
        <f>SUM(S567:AA567)</f>
        <v/>
      </c>
      <c r="AC567" t="inlineStr"/>
      <c r="AD567">
        <f>AC567*0.006</f>
        <v/>
      </c>
      <c r="AE567">
        <f>AC567*0.02</f>
        <v/>
      </c>
      <c r="AF567">
        <f>AC567-AD567-AE567</f>
        <v/>
      </c>
      <c r="AI567">
        <f>SUM(AG567:AH567)</f>
        <v/>
      </c>
      <c r="AJ567">
        <f>AF567-AB567+AI567</f>
        <v/>
      </c>
      <c r="AK567">
        <f>IF(C567="是","杭州","江西工厂")</f>
        <v/>
      </c>
      <c r="AL567" t="inlineStr">
        <is>
          <t>交易关闭</t>
        </is>
      </c>
      <c r="AM567" t="inlineStr">
        <is>
          <t>待匹配</t>
        </is>
      </c>
      <c r="AN567" t="inlineStr">
        <is>
          <t>没有申请退款</t>
        </is>
      </c>
      <c r="AO567" t="inlineStr">
        <is>
          <t>无退款申请</t>
        </is>
      </c>
      <c r="AR567" t="inlineStr">
        <is>
          <t>✓</t>
        </is>
      </c>
    </row>
    <row r="568">
      <c r="A568" t="inlineStr">
        <is>
          <t>淘宝</t>
        </is>
      </c>
      <c r="B568" t="inlineStr">
        <is>
          <t>4502295433007002910</t>
        </is>
      </c>
      <c r="D568" s="182" t="n">
        <v>46127</v>
      </c>
      <c r="G568" t="inlineStr">
        <is>
          <t>安徽省 合肥市 庐阳区 三孝口街**************************************</t>
        </is>
      </c>
      <c r="I568" t="inlineStr">
        <is>
          <t>P23250050202</t>
        </is>
      </c>
      <c r="J568" t="inlineStr">
        <is>
          <t>畔色实木岩板餐边柜樱桃木收纳储物柜北欧酒柜置物柜餐桌一体靠墙</t>
        </is>
      </c>
      <c r="K568" t="inlineStr">
        <is>
          <t>洞石餐边柜整柜2.1米（多抽组合）</t>
        </is>
      </c>
      <c r="M568" t="n">
        <v>1</v>
      </c>
      <c r="O568" t="inlineStr"/>
      <c r="P568" t="inlineStr"/>
      <c r="R568">
        <f>IFERROR(SUMPRODUCT(('2-定价总表'!$A$3:$A$493="PPS"&amp;MID(I568,2,99))*('2-定价总表'!$C$3:$C$493=K568)*('2-定价总表'!$T$3:$T$493))*IF(M568="",1,M568),"")</f>
        <v/>
      </c>
      <c r="AB568">
        <f>SUM(S568:AA568)</f>
        <v/>
      </c>
      <c r="AC568" t="inlineStr">
        <is>
          <t>12363.53</t>
        </is>
      </c>
      <c r="AD568">
        <f>AC568*0.006</f>
        <v/>
      </c>
      <c r="AE568">
        <f>AC568*0.02</f>
        <v/>
      </c>
      <c r="AF568">
        <f>AC568-AD568-AE568</f>
        <v/>
      </c>
      <c r="AI568">
        <f>SUM(AG568:AH568)</f>
        <v/>
      </c>
      <c r="AJ568">
        <f>AF568-AB568+AI568</f>
        <v/>
      </c>
      <c r="AK568">
        <f>IF(C568="是","杭州","江西工厂")</f>
        <v/>
      </c>
      <c r="AL568" t="inlineStr">
        <is>
          <t>交易关闭</t>
        </is>
      </c>
      <c r="AM568" t="inlineStr">
        <is>
          <t>待匹配</t>
        </is>
      </c>
      <c r="AN568" t="inlineStr">
        <is>
          <t>退款成功</t>
        </is>
      </c>
      <c r="AO568" t="inlineStr">
        <is>
          <t>12363.53</t>
        </is>
      </c>
      <c r="AR568" t="inlineStr">
        <is>
          <t>✓</t>
        </is>
      </c>
    </row>
    <row r="569">
      <c r="A569" t="inlineStr">
        <is>
          <t>淘宝</t>
        </is>
      </c>
      <c r="B569" t="inlineStr">
        <is>
          <t>2701850667002008857</t>
        </is>
      </c>
      <c r="D569" s="182" t="n">
        <v>46127</v>
      </c>
      <c r="G569" t="inlineStr">
        <is>
          <t>江西省 九江市 浔阳区 向阳街道****************************************</t>
        </is>
      </c>
      <c r="I569" t="inlineStr"/>
      <c r="J569" t="inlineStr">
        <is>
          <t>畔色北欧钢化玻璃设计师卧室床头柜实木收纳柜樱桃木家用床边柜</t>
        </is>
      </c>
      <c r="K569" t="inlineStr">
        <is>
          <t>尺寸微定制</t>
        </is>
      </c>
      <c r="M569" t="n">
        <v>1</v>
      </c>
      <c r="O569" t="inlineStr">
        <is>
          <t>圆通速递</t>
        </is>
      </c>
      <c r="P569" t="inlineStr">
        <is>
          <t>YT2545364656467</t>
        </is>
      </c>
      <c r="R569">
        <f>IFERROR(SUMPRODUCT(('2-定价总表'!$A$3:$A$493="PPS"&amp;MID(I569,2,99))*('2-定价总表'!$C$3:$C$493=K569)*('2-定价总表'!$T$3:$T$493))*IF(M569="",1,M569),"")</f>
        <v/>
      </c>
      <c r="AB569">
        <f>SUM(S569:AA569)</f>
        <v/>
      </c>
      <c r="AC569" t="inlineStr">
        <is>
          <t>127.00</t>
        </is>
      </c>
      <c r="AD569">
        <f>AC569*0.006</f>
        <v/>
      </c>
      <c r="AE569">
        <f>AC569*0.02</f>
        <v/>
      </c>
      <c r="AF569">
        <f>AC569-AD569-AE569</f>
        <v/>
      </c>
      <c r="AI569">
        <f>SUM(AG569:AH569)</f>
        <v/>
      </c>
      <c r="AJ569">
        <f>AF569-AB569+AI569</f>
        <v/>
      </c>
      <c r="AK569">
        <f>IF(C569="是","杭州","江西工厂")</f>
        <v/>
      </c>
      <c r="AL569" t="inlineStr">
        <is>
          <t>交易成功</t>
        </is>
      </c>
      <c r="AM569" t="inlineStr">
        <is>
          <t>待匹配</t>
        </is>
      </c>
      <c r="AN569" t="inlineStr">
        <is>
          <t>没有申请退款</t>
        </is>
      </c>
      <c r="AO569" t="inlineStr">
        <is>
          <t>无退款申请</t>
        </is>
      </c>
      <c r="AR569" t="inlineStr">
        <is>
          <t>⚠️ 无商家编码,产品编码待补</t>
        </is>
      </c>
    </row>
    <row r="570">
      <c r="A570" t="inlineStr">
        <is>
          <t>淘宝</t>
        </is>
      </c>
      <c r="B570" t="inlineStr">
        <is>
          <t>2701834464069015386</t>
        </is>
      </c>
      <c r="D570" s="182" t="n">
        <v>46127</v>
      </c>
      <c r="G570" t="inlineStr">
        <is>
          <t>河北省 衡水市 桃城区 中华大街****************</t>
        </is>
      </c>
      <c r="I570" t="inlineStr"/>
      <c r="J570" t="inlineStr">
        <is>
          <t>畔色日式悬浮床榉木布艺床主卧地台奶油风实木双人床实木原木床</t>
        </is>
      </c>
      <c r="K570" t="inlineStr">
        <is>
          <t>尺寸微定制</t>
        </is>
      </c>
      <c r="M570" t="n">
        <v>1</v>
      </c>
      <c r="O570" t="inlineStr">
        <is>
          <t>圆通速递</t>
        </is>
      </c>
      <c r="P570" t="inlineStr">
        <is>
          <t>YT2586229837980</t>
        </is>
      </c>
      <c r="R570">
        <f>IFERROR(SUMPRODUCT(('2-定价总表'!$A$3:$A$493="PPS"&amp;MID(I570,2,99))*('2-定价总表'!$C$3:$C$493=K570)*('2-定价总表'!$T$3:$T$493))*IF(M570="",1,M570),"")</f>
        <v/>
      </c>
      <c r="AB570">
        <f>SUM(S570:AA570)</f>
        <v/>
      </c>
      <c r="AC570" t="inlineStr">
        <is>
          <t>150.00</t>
        </is>
      </c>
      <c r="AD570">
        <f>AC570*0.006</f>
        <v/>
      </c>
      <c r="AE570">
        <f>AC570*0.02</f>
        <v/>
      </c>
      <c r="AF570">
        <f>AC570-AD570-AE570</f>
        <v/>
      </c>
      <c r="AI570">
        <f>SUM(AG570:AH570)</f>
        <v/>
      </c>
      <c r="AJ570">
        <f>AF570-AB570+AI570</f>
        <v/>
      </c>
      <c r="AK570">
        <f>IF(C570="是","杭州","江西工厂")</f>
        <v/>
      </c>
      <c r="AL570" t="inlineStr">
        <is>
          <t>交易成功</t>
        </is>
      </c>
      <c r="AM570" t="inlineStr">
        <is>
          <t>待匹配</t>
        </is>
      </c>
      <c r="AN570" t="inlineStr">
        <is>
          <t>没有申请退款</t>
        </is>
      </c>
      <c r="AO570" t="inlineStr">
        <is>
          <t>无退款申请</t>
        </is>
      </c>
      <c r="AR570" t="inlineStr">
        <is>
          <t>⚠️ 无商家编码,产品编码待补</t>
        </is>
      </c>
    </row>
    <row r="571">
      <c r="A571" t="inlineStr">
        <is>
          <t>淘宝</t>
        </is>
      </c>
      <c r="B571" t="inlineStr">
        <is>
          <t>4502289638016036132</t>
        </is>
      </c>
      <c r="D571" s="182" t="n">
        <v>46127</v>
      </c>
      <c r="G571" t="inlineStr">
        <is>
          <t>山东省 青岛市 黄岛区 隐珠街道 黄岛区海景路398*************</t>
        </is>
      </c>
      <c r="I571" t="inlineStr"/>
      <c r="J571" t="inlineStr">
        <is>
          <t>畔色樱桃木靠墙一体实木岩板餐厅收纳咖啡柜小户型小柜窄柜餐边柜</t>
        </is>
      </c>
      <c r="K571" t="inlineStr">
        <is>
          <t>1米洞石款窄柜</t>
        </is>
      </c>
      <c r="M571" t="n">
        <v>1</v>
      </c>
      <c r="O571" t="inlineStr">
        <is>
          <t>壹米滴答快运</t>
        </is>
      </c>
      <c r="P571" t="inlineStr">
        <is>
          <t>700907238903</t>
        </is>
      </c>
      <c r="R571">
        <f>IFERROR(SUMPRODUCT(('2-定价总表'!$A$3:$A$493="PPS"&amp;MID(I571,2,99))*('2-定价总表'!$C$3:$C$493=K571)*('2-定价总表'!$T$3:$T$493))*IF(M571="",1,M571),"")</f>
        <v/>
      </c>
      <c r="AB571">
        <f>SUM(S571:AA571)</f>
        <v/>
      </c>
      <c r="AC571" t="inlineStr">
        <is>
          <t>5620.60</t>
        </is>
      </c>
      <c r="AD571">
        <f>AC571*0.006</f>
        <v/>
      </c>
      <c r="AE571">
        <f>AC571*0.02</f>
        <v/>
      </c>
      <c r="AF571">
        <f>AC571-AD571-AE571</f>
        <v/>
      </c>
      <c r="AI571">
        <f>SUM(AG571:AH571)</f>
        <v/>
      </c>
      <c r="AJ571">
        <f>AF571-AB571+AI571</f>
        <v/>
      </c>
      <c r="AK571">
        <f>IF(C571="是","杭州","江西工厂")</f>
        <v/>
      </c>
      <c r="AL571" t="inlineStr">
        <is>
          <t>交易成功</t>
        </is>
      </c>
      <c r="AM571" t="inlineStr">
        <is>
          <t>待匹配</t>
        </is>
      </c>
      <c r="AN571" t="inlineStr">
        <is>
          <t>没有申请退款</t>
        </is>
      </c>
      <c r="AO571" t="inlineStr">
        <is>
          <t>无退款申请</t>
        </is>
      </c>
      <c r="AR571" t="inlineStr">
        <is>
          <t>⚠️ 无商家编码,产品编码待补</t>
        </is>
      </c>
    </row>
    <row r="572">
      <c r="A572" t="inlineStr">
        <is>
          <t>淘宝</t>
        </is>
      </c>
      <c r="B572" t="inlineStr">
        <is>
          <t>4502264544224044709</t>
        </is>
      </c>
      <c r="D572" s="182" t="n">
        <v>46127</v>
      </c>
      <c r="G572" t="inlineStr">
        <is>
          <t>山东省 济宁市 汶上县 中都街道************</t>
        </is>
      </c>
      <c r="I572" t="inlineStr"/>
      <c r="J572" t="inlineStr">
        <is>
          <t>畔色北欧钢化玻璃设计师卧室床头柜实木收纳柜樱桃木家用床边柜</t>
        </is>
      </c>
      <c r="K572" t="inlineStr">
        <is>
          <t>尺寸微定制</t>
        </is>
      </c>
      <c r="M572" t="n">
        <v>1</v>
      </c>
      <c r="O572" t="inlineStr">
        <is>
          <t>圆通速递</t>
        </is>
      </c>
      <c r="P572" t="inlineStr">
        <is>
          <t>YT2540309168029</t>
        </is>
      </c>
      <c r="R572">
        <f>IFERROR(SUMPRODUCT(('2-定价总表'!$A$3:$A$493="PPS"&amp;MID(I572,2,99))*('2-定价总表'!$C$3:$C$493=K572)*('2-定价总表'!$T$3:$T$493))*IF(M572="",1,M572),"")</f>
        <v/>
      </c>
      <c r="AB572">
        <f>SUM(S572:AA572)</f>
        <v/>
      </c>
      <c r="AC572" t="inlineStr">
        <is>
          <t>127.00</t>
        </is>
      </c>
      <c r="AD572">
        <f>AC572*0.006</f>
        <v/>
      </c>
      <c r="AE572">
        <f>AC572*0.02</f>
        <v/>
      </c>
      <c r="AF572">
        <f>AC572-AD572-AE572</f>
        <v/>
      </c>
      <c r="AI572">
        <f>SUM(AG572:AH572)</f>
        <v/>
      </c>
      <c r="AJ572">
        <f>AF572-AB572+AI572</f>
        <v/>
      </c>
      <c r="AK572">
        <f>IF(C572="是","杭州","江西工厂")</f>
        <v/>
      </c>
      <c r="AL572" t="inlineStr">
        <is>
          <t>交易成功</t>
        </is>
      </c>
      <c r="AM572" t="inlineStr">
        <is>
          <t>待匹配</t>
        </is>
      </c>
      <c r="AN572" t="inlineStr">
        <is>
          <t>没有申请退款</t>
        </is>
      </c>
      <c r="AO572" t="inlineStr">
        <is>
          <t>无退款申请</t>
        </is>
      </c>
      <c r="AR572" t="inlineStr">
        <is>
          <t>⚠️ 无商家编码,产品编码待补</t>
        </is>
      </c>
    </row>
    <row r="573">
      <c r="A573" t="inlineStr">
        <is>
          <t>淘宝</t>
        </is>
      </c>
      <c r="B573" t="inlineStr">
        <is>
          <t>4502277612069006240</t>
        </is>
      </c>
      <c r="D573" s="182" t="n">
        <v>46127</v>
      </c>
      <c r="G573" t="inlineStr">
        <is>
          <t>山东省 淄博市 临淄区 雪宫街道******************</t>
        </is>
      </c>
      <c r="I573" t="inlineStr"/>
      <c r="J573" t="inlineStr">
        <is>
          <t>畔色全实木原木德国榉木极简床头柜家用卧室床边柜北欧白色收纳柜</t>
        </is>
      </c>
      <c r="K573" t="inlineStr">
        <is>
          <t>尺寸微定制</t>
        </is>
      </c>
      <c r="M573" t="n">
        <v>1</v>
      </c>
      <c r="O573" t="inlineStr">
        <is>
          <t>圆通速递</t>
        </is>
      </c>
      <c r="P573" t="inlineStr">
        <is>
          <t>YT2545364646295</t>
        </is>
      </c>
      <c r="R573">
        <f>IFERROR(SUMPRODUCT(('2-定价总表'!$A$3:$A$493="PPS"&amp;MID(I573,2,99))*('2-定价总表'!$C$3:$C$493=K573)*('2-定价总表'!$T$3:$T$493))*IF(M573="",1,M573),"")</f>
        <v/>
      </c>
      <c r="AB573">
        <f>SUM(S573:AA573)</f>
        <v/>
      </c>
      <c r="AC573" t="inlineStr">
        <is>
          <t>142.00</t>
        </is>
      </c>
      <c r="AD573">
        <f>AC573*0.006</f>
        <v/>
      </c>
      <c r="AE573">
        <f>AC573*0.02</f>
        <v/>
      </c>
      <c r="AF573">
        <f>AC573-AD573-AE573</f>
        <v/>
      </c>
      <c r="AI573">
        <f>SUM(AG573:AH573)</f>
        <v/>
      </c>
      <c r="AJ573">
        <f>AF573-AB573+AI573</f>
        <v/>
      </c>
      <c r="AK573">
        <f>IF(C573="是","杭州","江西工厂")</f>
        <v/>
      </c>
      <c r="AL573" t="inlineStr">
        <is>
          <t>交易成功</t>
        </is>
      </c>
      <c r="AM573" t="inlineStr">
        <is>
          <t>待匹配</t>
        </is>
      </c>
      <c r="AN573" t="inlineStr">
        <is>
          <t>没有申请退款</t>
        </is>
      </c>
      <c r="AO573" t="inlineStr">
        <is>
          <t>无退款申请</t>
        </is>
      </c>
      <c r="AR573" t="inlineStr">
        <is>
          <t>⚠️ 无商家编码,产品编码待补</t>
        </is>
      </c>
    </row>
    <row r="574">
      <c r="A574" t="inlineStr">
        <is>
          <t>淘宝</t>
        </is>
      </c>
      <c r="B574" t="inlineStr">
        <is>
          <t>2701841665056026156</t>
        </is>
      </c>
      <c r="D574" s="182" t="n">
        <v>46126</v>
      </c>
      <c r="G574" t="inlineStr">
        <is>
          <t>江苏省 扬州市 江都区 宜陵镇创****************</t>
        </is>
      </c>
      <c r="I574" t="inlineStr"/>
      <c r="J574" t="inlineStr">
        <is>
          <t>畔色双人床实木床家用小户型北欧简约1.8米榉木主卧日式双人大床</t>
        </is>
      </c>
      <c r="K574" t="inlineStr">
        <is>
          <t>尺寸微定制</t>
        </is>
      </c>
      <c r="M574" t="n">
        <v>1</v>
      </c>
      <c r="O574" t="inlineStr">
        <is>
          <t>圆通速递</t>
        </is>
      </c>
      <c r="P574" t="inlineStr">
        <is>
          <t>YT2540249006290</t>
        </is>
      </c>
      <c r="R574">
        <f>IFERROR(SUMPRODUCT(('2-定价总表'!$A$3:$A$493="PPS"&amp;MID(I574,2,99))*('2-定价总表'!$C$3:$C$493=K574)*('2-定价总表'!$T$3:$T$493))*IF(M574="",1,M574),"")</f>
        <v/>
      </c>
      <c r="AB574">
        <f>SUM(S574:AA574)</f>
        <v/>
      </c>
      <c r="AC574" t="inlineStr">
        <is>
          <t>150.00</t>
        </is>
      </c>
      <c r="AD574">
        <f>AC574*0.006</f>
        <v/>
      </c>
      <c r="AE574">
        <f>AC574*0.02</f>
        <v/>
      </c>
      <c r="AF574">
        <f>AC574-AD574-AE574</f>
        <v/>
      </c>
      <c r="AI574">
        <f>SUM(AG574:AH574)</f>
        <v/>
      </c>
      <c r="AJ574">
        <f>AF574-AB574+AI574</f>
        <v/>
      </c>
      <c r="AK574">
        <f>IF(C574="是","杭州","江西工厂")</f>
        <v/>
      </c>
      <c r="AL574" t="inlineStr">
        <is>
          <t>交易成功</t>
        </is>
      </c>
      <c r="AM574" t="inlineStr">
        <is>
          <t>待匹配</t>
        </is>
      </c>
      <c r="AN574" t="inlineStr">
        <is>
          <t>没有申请退款</t>
        </is>
      </c>
      <c r="AO574" t="inlineStr">
        <is>
          <t>无退款申请</t>
        </is>
      </c>
      <c r="AR574" t="inlineStr">
        <is>
          <t>⚠️ 无商家编码,产品编码待补</t>
        </is>
      </c>
    </row>
    <row r="575">
      <c r="A575" t="inlineStr">
        <is>
          <t>淘宝</t>
        </is>
      </c>
      <c r="B575" t="inlineStr">
        <is>
          <t>2701838103074005377</t>
        </is>
      </c>
      <c r="D575" s="182" t="n">
        <v>46126</v>
      </c>
      <c r="G575" t="inlineStr">
        <is>
          <t>广东省 广州市 天河区 石牌街道****************************</t>
        </is>
      </c>
      <c r="I575" t="inlineStr"/>
      <c r="J575" t="inlineStr">
        <is>
          <t>畔色北欧风北美黑胡桃全实木中古风布艺软包床主卧齐边双人大床</t>
        </is>
      </c>
      <c r="K575" t="inlineStr">
        <is>
          <t>尺寸微定制</t>
        </is>
      </c>
      <c r="M575" t="n">
        <v>1</v>
      </c>
      <c r="O575" t="inlineStr">
        <is>
          <t>圆通速递</t>
        </is>
      </c>
      <c r="P575" t="inlineStr">
        <is>
          <t>YT2540249018026</t>
        </is>
      </c>
      <c r="R575">
        <f>IFERROR(SUMPRODUCT(('2-定价总表'!$A$3:$A$493="PPS"&amp;MID(I575,2,99))*('2-定价总表'!$C$3:$C$493=K575)*('2-定价总表'!$T$3:$T$493))*IF(M575="",1,M575),"")</f>
        <v/>
      </c>
      <c r="AB575">
        <f>SUM(S575:AA575)</f>
        <v/>
      </c>
      <c r="AC575" t="inlineStr">
        <is>
          <t>135.00</t>
        </is>
      </c>
      <c r="AD575">
        <f>AC575*0.006</f>
        <v/>
      </c>
      <c r="AE575">
        <f>AC575*0.02</f>
        <v/>
      </c>
      <c r="AF575">
        <f>AC575-AD575-AE575</f>
        <v/>
      </c>
      <c r="AI575">
        <f>SUM(AG575:AH575)</f>
        <v/>
      </c>
      <c r="AJ575">
        <f>AF575-AB575+AI575</f>
        <v/>
      </c>
      <c r="AK575">
        <f>IF(C575="是","杭州","江西工厂")</f>
        <v/>
      </c>
      <c r="AL575" t="inlineStr">
        <is>
          <t>交易成功</t>
        </is>
      </c>
      <c r="AM575" t="inlineStr">
        <is>
          <t>待匹配</t>
        </is>
      </c>
      <c r="AN575" t="inlineStr">
        <is>
          <t>没有申请退款</t>
        </is>
      </c>
      <c r="AO575" t="inlineStr">
        <is>
          <t>无退款申请</t>
        </is>
      </c>
      <c r="AR575" t="inlineStr">
        <is>
          <t>⚠️ 无商家编码,产品编码待补</t>
        </is>
      </c>
    </row>
    <row r="576">
      <c r="A576" t="inlineStr">
        <is>
          <t>淘宝</t>
        </is>
      </c>
      <c r="B576" t="inlineStr">
        <is>
          <t>4502284921058147421</t>
        </is>
      </c>
      <c r="D576" s="182" t="n">
        <v>46126</v>
      </c>
      <c r="G576" t="inlineStr">
        <is>
          <t>山东省 济南市 长清区 文昌街道****************</t>
        </is>
      </c>
      <c r="I576" t="inlineStr"/>
      <c r="J576" t="inlineStr">
        <is>
          <t>畔色北欧风北美黑胡桃全实木中古风布艺软包床主卧齐边双人大床</t>
        </is>
      </c>
      <c r="K576" t="inlineStr">
        <is>
          <t>尺寸微定制</t>
        </is>
      </c>
      <c r="M576" t="n">
        <v>1</v>
      </c>
      <c r="O576" t="inlineStr">
        <is>
          <t>圆通速递</t>
        </is>
      </c>
      <c r="P576" t="inlineStr">
        <is>
          <t>YT2540249015920</t>
        </is>
      </c>
      <c r="R576">
        <f>IFERROR(SUMPRODUCT(('2-定价总表'!$A$3:$A$493="PPS"&amp;MID(I576,2,99))*('2-定价总表'!$C$3:$C$493=K576)*('2-定价总表'!$T$3:$T$493))*IF(M576="",1,M576),"")</f>
        <v/>
      </c>
      <c r="AB576">
        <f>SUM(S576:AA576)</f>
        <v/>
      </c>
      <c r="AC576" t="inlineStr">
        <is>
          <t>146.00</t>
        </is>
      </c>
      <c r="AD576">
        <f>AC576*0.006</f>
        <v/>
      </c>
      <c r="AE576">
        <f>AC576*0.02</f>
        <v/>
      </c>
      <c r="AF576">
        <f>AC576-AD576-AE576</f>
        <v/>
      </c>
      <c r="AI576">
        <f>SUM(AG576:AH576)</f>
        <v/>
      </c>
      <c r="AJ576">
        <f>AF576-AB576+AI576</f>
        <v/>
      </c>
      <c r="AK576">
        <f>IF(C576="是","杭州","江西工厂")</f>
        <v/>
      </c>
      <c r="AL576" t="inlineStr">
        <is>
          <t>交易成功</t>
        </is>
      </c>
      <c r="AM576" t="inlineStr">
        <is>
          <t>待匹配</t>
        </is>
      </c>
      <c r="AN576" t="inlineStr">
        <is>
          <t>没有申请退款</t>
        </is>
      </c>
      <c r="AO576" t="inlineStr">
        <is>
          <t>无退款申请</t>
        </is>
      </c>
      <c r="AR576" t="inlineStr">
        <is>
          <t>⚠️ 无商家编码,产品编码待补</t>
        </is>
      </c>
    </row>
    <row r="577">
      <c r="A577" t="inlineStr">
        <is>
          <t>淘宝</t>
        </is>
      </c>
      <c r="B577" t="inlineStr">
        <is>
          <t>4502282331055005242</t>
        </is>
      </c>
      <c r="D577" s="182" t="n">
        <v>46126</v>
      </c>
      <c r="G577" t="inlineStr">
        <is>
          <t>广东省 广州市 荔湾区 岭南街道**********************</t>
        </is>
      </c>
      <c r="I577" t="inlineStr"/>
      <c r="J577" t="inlineStr">
        <is>
          <t>畔色1.8米箱体床樱桃木全实木高脚床箱式床离地储物床悬浮高箱床</t>
        </is>
      </c>
      <c r="K577" t="inlineStr">
        <is>
          <t>尺寸微定制</t>
        </is>
      </c>
      <c r="M577" t="n">
        <v>1</v>
      </c>
      <c r="O577" t="inlineStr">
        <is>
          <t>圆通速递</t>
        </is>
      </c>
      <c r="P577" t="inlineStr">
        <is>
          <t>YT2540249011876</t>
        </is>
      </c>
      <c r="R577">
        <f>IFERROR(SUMPRODUCT(('2-定价总表'!$A$3:$A$493="PPS"&amp;MID(I577,2,99))*('2-定价总表'!$C$3:$C$493=K577)*('2-定价总表'!$T$3:$T$493))*IF(M577="",1,M577),"")</f>
        <v/>
      </c>
      <c r="AB577">
        <f>SUM(S577:AA577)</f>
        <v/>
      </c>
      <c r="AC577" t="inlineStr">
        <is>
          <t>135.00</t>
        </is>
      </c>
      <c r="AD577">
        <f>AC577*0.006</f>
        <v/>
      </c>
      <c r="AE577">
        <f>AC577*0.02</f>
        <v/>
      </c>
      <c r="AF577">
        <f>AC577-AD577-AE577</f>
        <v/>
      </c>
      <c r="AI577">
        <f>SUM(AG577:AH577)</f>
        <v/>
      </c>
      <c r="AJ577">
        <f>AF577-AB577+AI577</f>
        <v/>
      </c>
      <c r="AK577">
        <f>IF(C577="是","杭州","江西工厂")</f>
        <v/>
      </c>
      <c r="AL577" t="inlineStr">
        <is>
          <t>交易成功</t>
        </is>
      </c>
      <c r="AM577" t="inlineStr">
        <is>
          <t>待匹配</t>
        </is>
      </c>
      <c r="AN577" t="inlineStr">
        <is>
          <t>没有申请退款</t>
        </is>
      </c>
      <c r="AO577" t="inlineStr">
        <is>
          <t>无退款申请</t>
        </is>
      </c>
      <c r="AR577" t="inlineStr">
        <is>
          <t>⚠️ 无商家编码,产品编码待补</t>
        </is>
      </c>
    </row>
    <row r="578">
      <c r="A578" t="inlineStr">
        <is>
          <t>淘宝</t>
        </is>
      </c>
      <c r="B578" t="inlineStr">
        <is>
          <t>4502279088050010312</t>
        </is>
      </c>
      <c r="D578" s="182" t="n">
        <v>46126</v>
      </c>
      <c r="G578" t="inlineStr">
        <is>
          <t>浙江省 金华市 婺城区 新狮街道***********************</t>
        </is>
      </c>
      <c r="I578" t="inlineStr"/>
      <c r="J578" t="inlineStr">
        <is>
          <t>畔色双人床高靠背软包床现代樱桃木北欧实木1.8米主卧悬浮实木床</t>
        </is>
      </c>
      <c r="K578" t="inlineStr">
        <is>
          <t>尺寸微定制</t>
        </is>
      </c>
      <c r="M578" t="n">
        <v>1</v>
      </c>
      <c r="O578" t="inlineStr">
        <is>
          <t>圆通速递</t>
        </is>
      </c>
      <c r="P578" t="inlineStr">
        <is>
          <t>YT2545304960818</t>
        </is>
      </c>
      <c r="R578">
        <f>IFERROR(SUMPRODUCT(('2-定价总表'!$A$3:$A$493="PPS"&amp;MID(I578,2,99))*('2-定价总表'!$C$3:$C$493=K578)*('2-定价总表'!$T$3:$T$493))*IF(M578="",1,M578),"")</f>
        <v/>
      </c>
      <c r="AB578">
        <f>SUM(S578:AA578)</f>
        <v/>
      </c>
      <c r="AC578" t="inlineStr">
        <is>
          <t>168.50</t>
        </is>
      </c>
      <c r="AD578">
        <f>AC578*0.006</f>
        <v/>
      </c>
      <c r="AE578">
        <f>AC578*0.02</f>
        <v/>
      </c>
      <c r="AF578">
        <f>AC578-AD578-AE578</f>
        <v/>
      </c>
      <c r="AI578">
        <f>SUM(AG578:AH578)</f>
        <v/>
      </c>
      <c r="AJ578">
        <f>AF578-AB578+AI578</f>
        <v/>
      </c>
      <c r="AK578">
        <f>IF(C578="是","杭州","江西工厂")</f>
        <v/>
      </c>
      <c r="AL578" t="inlineStr">
        <is>
          <t>交易成功</t>
        </is>
      </c>
      <c r="AM578" t="inlineStr">
        <is>
          <t>待匹配</t>
        </is>
      </c>
      <c r="AN578" t="inlineStr">
        <is>
          <t>没有申请退款</t>
        </is>
      </c>
      <c r="AO578" t="inlineStr">
        <is>
          <t>无退款申请</t>
        </is>
      </c>
      <c r="AR578" t="inlineStr">
        <is>
          <t>⚠️ 无商家编码,产品编码待补</t>
        </is>
      </c>
    </row>
    <row r="579">
      <c r="A579" t="inlineStr">
        <is>
          <t>淘宝</t>
        </is>
      </c>
      <c r="B579" t="inlineStr">
        <is>
          <t>2701829138152018187</t>
        </is>
      </c>
      <c r="D579" s="182" t="n">
        <v>46126</v>
      </c>
      <c r="G579" t="inlineStr">
        <is>
          <t>四川省 广安市 前锋区 龙塘街道********************</t>
        </is>
      </c>
      <c r="I579" t="inlineStr"/>
      <c r="J579" t="inlineStr">
        <is>
          <t>畔色双人床实木床家用小户型北欧简约1.8米榉木主卧日式双人大床</t>
        </is>
      </c>
      <c r="K579" t="inlineStr">
        <is>
          <t>尺寸微定制</t>
        </is>
      </c>
      <c r="M579" t="n">
        <v>1</v>
      </c>
      <c r="O579" t="inlineStr">
        <is>
          <t>圆通速递</t>
        </is>
      </c>
      <c r="P579" t="inlineStr">
        <is>
          <t>YT2586170206747</t>
        </is>
      </c>
      <c r="R579">
        <f>IFERROR(SUMPRODUCT(('2-定价总表'!$A$3:$A$493="PPS"&amp;MID(I579,2,99))*('2-定价总表'!$C$3:$C$493=K579)*('2-定价总表'!$T$3:$T$493))*IF(M579="",1,M579),"")</f>
        <v/>
      </c>
      <c r="AB579">
        <f>SUM(S579:AA579)</f>
        <v/>
      </c>
      <c r="AC579" t="inlineStr">
        <is>
          <t>132.00</t>
        </is>
      </c>
      <c r="AD579">
        <f>AC579*0.006</f>
        <v/>
      </c>
      <c r="AE579">
        <f>AC579*0.02</f>
        <v/>
      </c>
      <c r="AF579">
        <f>AC579-AD579-AE579</f>
        <v/>
      </c>
      <c r="AI579">
        <f>SUM(AG579:AH579)</f>
        <v/>
      </c>
      <c r="AJ579">
        <f>AF579-AB579+AI579</f>
        <v/>
      </c>
      <c r="AK579">
        <f>IF(C579="是","杭州","江西工厂")</f>
        <v/>
      </c>
      <c r="AL579" t="inlineStr">
        <is>
          <t>交易成功</t>
        </is>
      </c>
      <c r="AM579" t="inlineStr">
        <is>
          <t>待匹配</t>
        </is>
      </c>
      <c r="AN579" t="inlineStr">
        <is>
          <t>没有申请退款</t>
        </is>
      </c>
      <c r="AO579" t="inlineStr">
        <is>
          <t>无退款申请</t>
        </is>
      </c>
      <c r="AR579" t="inlineStr">
        <is>
          <t>⚠️ 无商家编码,产品编码待补</t>
        </is>
      </c>
    </row>
    <row r="580">
      <c r="A580" t="inlineStr">
        <is>
          <t>淘宝</t>
        </is>
      </c>
      <c r="B580" t="inlineStr">
        <is>
          <t>4502279196053025339</t>
        </is>
      </c>
      <c r="D580" s="182" t="n">
        <v>46126</v>
      </c>
      <c r="G580" t="inlineStr">
        <is>
          <t>广东省 汕头市 濠江区 玉新街道*************</t>
        </is>
      </c>
      <c r="I580" t="inlineStr"/>
      <c r="J580" t="inlineStr">
        <is>
          <t>畔色日式悬浮床榉木布艺床主卧地台奶油风实木双人床实木原木床</t>
        </is>
      </c>
      <c r="K580" t="inlineStr">
        <is>
          <t>尺寸微定制</t>
        </is>
      </c>
      <c r="M580" t="n">
        <v>1</v>
      </c>
      <c r="O580" t="inlineStr">
        <is>
          <t>圆通速递</t>
        </is>
      </c>
      <c r="P580" t="inlineStr">
        <is>
          <t>YT2586170197535</t>
        </is>
      </c>
      <c r="R580">
        <f>IFERROR(SUMPRODUCT(('2-定价总表'!$A$3:$A$493="PPS"&amp;MID(I580,2,99))*('2-定价总表'!$C$3:$C$493=K580)*('2-定价总表'!$T$3:$T$493))*IF(M580="",1,M580),"")</f>
        <v/>
      </c>
      <c r="AB580">
        <f>SUM(S580:AA580)</f>
        <v/>
      </c>
      <c r="AC580" t="inlineStr">
        <is>
          <t>150.00</t>
        </is>
      </c>
      <c r="AD580">
        <f>AC580*0.006</f>
        <v/>
      </c>
      <c r="AE580">
        <f>AC580*0.02</f>
        <v/>
      </c>
      <c r="AF580">
        <f>AC580-AD580-AE580</f>
        <v/>
      </c>
      <c r="AI580">
        <f>SUM(AG580:AH580)</f>
        <v/>
      </c>
      <c r="AJ580">
        <f>AF580-AB580+AI580</f>
        <v/>
      </c>
      <c r="AK580">
        <f>IF(C580="是","杭州","江西工厂")</f>
        <v/>
      </c>
      <c r="AL580" t="inlineStr">
        <is>
          <t>交易成功</t>
        </is>
      </c>
      <c r="AM580" t="inlineStr">
        <is>
          <t>待匹配</t>
        </is>
      </c>
      <c r="AN580" t="inlineStr">
        <is>
          <t>没有申请退款</t>
        </is>
      </c>
      <c r="AO580" t="inlineStr">
        <is>
          <t>无退款申请</t>
        </is>
      </c>
      <c r="AR580" t="inlineStr">
        <is>
          <t>⚠️ 无商家编码,产品编码待补</t>
        </is>
      </c>
    </row>
    <row r="581">
      <c r="A581" t="inlineStr">
        <is>
          <t>淘宝</t>
        </is>
      </c>
      <c r="B581" t="inlineStr">
        <is>
          <t>2701836734027036082</t>
        </is>
      </c>
      <c r="D581" s="182" t="n">
        <v>46125</v>
      </c>
      <c r="G581" t="inlineStr">
        <is>
          <t>安徽省 宣城市 旌德县 旌阳镇赤******************</t>
        </is>
      </c>
      <c r="I581" t="inlineStr"/>
      <c r="J581" t="inlineStr">
        <is>
          <t>畔色日式悬浮床榉木布艺床主卧地台奶油风实木双人床实木原木床</t>
        </is>
      </c>
      <c r="K581" t="inlineStr">
        <is>
          <t>尺寸微定制</t>
        </is>
      </c>
      <c r="M581" t="n">
        <v>1</v>
      </c>
      <c r="O581" t="inlineStr">
        <is>
          <t>圆通速递</t>
        </is>
      </c>
      <c r="P581" t="inlineStr">
        <is>
          <t>YT2586111223563</t>
        </is>
      </c>
      <c r="R581">
        <f>IFERROR(SUMPRODUCT(('2-定价总表'!$A$3:$A$493="PPS"&amp;MID(I581,2,99))*('2-定价总表'!$C$3:$C$493=K581)*('2-定价总表'!$T$3:$T$493))*IF(M581="",1,M581),"")</f>
        <v/>
      </c>
      <c r="AB581">
        <f>SUM(S581:AA581)</f>
        <v/>
      </c>
      <c r="AC581" t="inlineStr">
        <is>
          <t>140.00</t>
        </is>
      </c>
      <c r="AD581">
        <f>AC581*0.006</f>
        <v/>
      </c>
      <c r="AE581">
        <f>AC581*0.02</f>
        <v/>
      </c>
      <c r="AF581">
        <f>AC581-AD581-AE581</f>
        <v/>
      </c>
      <c r="AI581">
        <f>SUM(AG581:AH581)</f>
        <v/>
      </c>
      <c r="AJ581">
        <f>AF581-AB581+AI581</f>
        <v/>
      </c>
      <c r="AK581">
        <f>IF(C581="是","杭州","江西工厂")</f>
        <v/>
      </c>
      <c r="AL581" t="inlineStr">
        <is>
          <t>交易成功</t>
        </is>
      </c>
      <c r="AM581" t="inlineStr">
        <is>
          <t>待匹配</t>
        </is>
      </c>
      <c r="AN581" t="inlineStr">
        <is>
          <t>没有申请退款</t>
        </is>
      </c>
      <c r="AO581" t="inlineStr">
        <is>
          <t>无退款申请</t>
        </is>
      </c>
      <c r="AR581" t="inlineStr">
        <is>
          <t>⚠️ 无商家编码,产品编码待补</t>
        </is>
      </c>
    </row>
    <row r="582">
      <c r="A582" t="inlineStr">
        <is>
          <t>淘宝</t>
        </is>
      </c>
      <c r="B582" t="inlineStr">
        <is>
          <t>4502277614107110819</t>
        </is>
      </c>
      <c r="D582" s="182" t="n">
        <v>46124</v>
      </c>
      <c r="G582" t="inlineStr">
        <is>
          <t>福建省 泉州市 鲤城区 浮桥街道**********************************************</t>
        </is>
      </c>
      <c r="I582" t="inlineStr"/>
      <c r="J582" t="inlineStr">
        <is>
          <t>畔色樱桃木靠墙一体实木岩板餐厅收纳咖啡柜小户型小柜窄柜餐边柜</t>
        </is>
      </c>
      <c r="K582" t="inlineStr">
        <is>
          <t>0.8米洞石款窄柜</t>
        </is>
      </c>
      <c r="M582" t="n">
        <v>1</v>
      </c>
      <c r="O582" t="inlineStr"/>
      <c r="P582" t="inlineStr"/>
      <c r="R582">
        <f>IFERROR(SUMPRODUCT(('2-定价总表'!$A$3:$A$493="PPS"&amp;MID(I582,2,99))*('2-定价总表'!$C$3:$C$493=K582)*('2-定价总表'!$T$3:$T$493))*IF(M582="",1,M582),"")</f>
        <v/>
      </c>
      <c r="AB582">
        <f>SUM(S582:AA582)</f>
        <v/>
      </c>
      <c r="AC582" t="inlineStr">
        <is>
          <t>5678.67</t>
        </is>
      </c>
      <c r="AD582">
        <f>AC582*0.006</f>
        <v/>
      </c>
      <c r="AE582">
        <f>AC582*0.02</f>
        <v/>
      </c>
      <c r="AF582">
        <f>AC582-AD582-AE582</f>
        <v/>
      </c>
      <c r="AI582">
        <f>SUM(AG582:AH582)</f>
        <v/>
      </c>
      <c r="AJ582">
        <f>AF582-AB582+AI582</f>
        <v/>
      </c>
      <c r="AK582">
        <f>IF(C582="是","杭州","江西工厂")</f>
        <v/>
      </c>
      <c r="AL582" t="inlineStr">
        <is>
          <t>交易关闭</t>
        </is>
      </c>
      <c r="AM582" t="inlineStr">
        <is>
          <t>待匹配</t>
        </is>
      </c>
      <c r="AN582" t="inlineStr">
        <is>
          <t>退款成功</t>
        </is>
      </c>
      <c r="AO582" t="inlineStr">
        <is>
          <t>5678.67</t>
        </is>
      </c>
      <c r="AR582" t="inlineStr">
        <is>
          <t>⚠️ 无商家编码,产品编码待补</t>
        </is>
      </c>
    </row>
    <row r="583">
      <c r="A583" t="inlineStr">
        <is>
          <t>淘宝</t>
        </is>
      </c>
      <c r="B583" t="inlineStr">
        <is>
          <t>4502277614107110819</t>
        </is>
      </c>
      <c r="D583" s="182" t="n">
        <v>46124</v>
      </c>
      <c r="G583" t="inlineStr">
        <is>
          <t>福建省 泉州市 鲤城区 浮桥街道**********************************************</t>
        </is>
      </c>
      <c r="I583" t="inlineStr"/>
      <c r="J583" t="inlineStr">
        <is>
          <t>畔色北欧实木餐边柜餐厅岩板樱桃木高柜一体靠墙橱柜收纳储物柜</t>
        </is>
      </c>
      <c r="K583" t="inlineStr">
        <is>
          <t>1.5米AA柱款</t>
        </is>
      </c>
      <c r="M583" t="n">
        <v>1</v>
      </c>
      <c r="O583" t="inlineStr"/>
      <c r="P583" t="inlineStr"/>
      <c r="R583">
        <f>IFERROR(SUMPRODUCT(('2-定价总表'!$A$3:$A$493="PPS"&amp;MID(I583,2,99))*('2-定价总表'!$C$3:$C$493=K583)*('2-定价总表'!$T$3:$T$493))*IF(M583="",1,M583),"")</f>
        <v/>
      </c>
      <c r="AB583">
        <f>SUM(S583:AA583)</f>
        <v/>
      </c>
      <c r="AC583" t="inlineStr">
        <is>
          <t>8598.54</t>
        </is>
      </c>
      <c r="AD583">
        <f>AC583*0.006</f>
        <v/>
      </c>
      <c r="AE583">
        <f>AC583*0.02</f>
        <v/>
      </c>
      <c r="AF583">
        <f>AC583-AD583-AE583</f>
        <v/>
      </c>
      <c r="AI583">
        <f>SUM(AG583:AH583)</f>
        <v/>
      </c>
      <c r="AJ583">
        <f>AF583-AB583+AI583</f>
        <v/>
      </c>
      <c r="AK583">
        <f>IF(C583="是","杭州","江西工厂")</f>
        <v/>
      </c>
      <c r="AL583" t="inlineStr">
        <is>
          <t>交易关闭</t>
        </is>
      </c>
      <c r="AM583" t="inlineStr">
        <is>
          <t>待匹配</t>
        </is>
      </c>
      <c r="AN583" t="inlineStr">
        <is>
          <t>退款成功</t>
        </is>
      </c>
      <c r="AO583" t="inlineStr">
        <is>
          <t>8598.54</t>
        </is>
      </c>
      <c r="AR583" t="inlineStr">
        <is>
          <t>⚠️ 无商家编码,产品编码待补</t>
        </is>
      </c>
    </row>
    <row r="584">
      <c r="A584" t="inlineStr">
        <is>
          <t>淘宝</t>
        </is>
      </c>
      <c r="B584" t="inlineStr">
        <is>
          <t>2701829496060028490</t>
        </is>
      </c>
      <c r="D584" s="182" t="n">
        <v>46123</v>
      </c>
      <c r="G584" t="inlineStr">
        <is>
          <t>福建省 泉州市 惠安县 黄塘镇布************</t>
        </is>
      </c>
      <c r="I584" t="inlineStr"/>
      <c r="J584" t="inlineStr">
        <is>
          <t>畔色北美黑胡桃木餐边柜靠墙一体实木岩板高酒柜收纳储物橱柜</t>
        </is>
      </c>
      <c r="K584" t="inlineStr">
        <is>
          <t>尺寸微定制</t>
        </is>
      </c>
      <c r="M584" t="n">
        <v>1</v>
      </c>
      <c r="O584" t="inlineStr">
        <is>
          <t>圆通速递</t>
        </is>
      </c>
      <c r="P584" t="inlineStr">
        <is>
          <t>YT2540189603562</t>
        </is>
      </c>
      <c r="R584">
        <f>IFERROR(SUMPRODUCT(('2-定价总表'!$A$3:$A$493="PPS"&amp;MID(I584,2,99))*('2-定价总表'!$C$3:$C$493=K584)*('2-定价总表'!$T$3:$T$493))*IF(M584="",1,M584),"")</f>
        <v/>
      </c>
      <c r="AB584">
        <f>SUM(S584:AA584)</f>
        <v/>
      </c>
      <c r="AC584" t="inlineStr">
        <is>
          <t>125.00</t>
        </is>
      </c>
      <c r="AD584">
        <f>AC584*0.006</f>
        <v/>
      </c>
      <c r="AE584">
        <f>AC584*0.02</f>
        <v/>
      </c>
      <c r="AF584">
        <f>AC584-AD584-AE584</f>
        <v/>
      </c>
      <c r="AI584">
        <f>SUM(AG584:AH584)</f>
        <v/>
      </c>
      <c r="AJ584">
        <f>AF584-AB584+AI584</f>
        <v/>
      </c>
      <c r="AK584">
        <f>IF(C584="是","杭州","江西工厂")</f>
        <v/>
      </c>
      <c r="AL584" t="inlineStr">
        <is>
          <t>交易成功</t>
        </is>
      </c>
      <c r="AM584" t="inlineStr">
        <is>
          <t>待匹配</t>
        </is>
      </c>
      <c r="AN584" t="inlineStr">
        <is>
          <t>没有申请退款</t>
        </is>
      </c>
      <c r="AO584" t="inlineStr">
        <is>
          <t>无退款申请</t>
        </is>
      </c>
      <c r="AR584" t="inlineStr">
        <is>
          <t>⚠️ 无商家编码,产品编码待补</t>
        </is>
      </c>
    </row>
    <row r="585">
      <c r="A585" t="inlineStr">
        <is>
          <t>淘宝</t>
        </is>
      </c>
      <c r="B585" t="inlineStr">
        <is>
          <t>4502280422066013832</t>
        </is>
      </c>
      <c r="D585" s="182" t="n">
        <v>46123</v>
      </c>
      <c r="G585" t="inlineStr">
        <is>
          <t>江西省 景德镇市 乐平市 洎阳街道*********************</t>
        </is>
      </c>
      <c r="I585" t="inlineStr">
        <is>
          <t>P23250050202</t>
        </is>
      </c>
      <c r="J585" t="inlineStr">
        <is>
          <t>畔色实木岩板餐边柜樱桃木收纳储物柜北欧酒柜置物柜餐桌一体靠墙</t>
        </is>
      </c>
      <c r="K585" t="inlineStr">
        <is>
          <t>尺寸微定制</t>
        </is>
      </c>
      <c r="M585" t="n">
        <v>1</v>
      </c>
      <c r="O585" t="inlineStr">
        <is>
          <t>圆通速递</t>
        </is>
      </c>
      <c r="P585" t="inlineStr">
        <is>
          <t>YT2586111223594</t>
        </is>
      </c>
      <c r="R585">
        <f>IFERROR(SUMPRODUCT(('2-定价总表'!$A$3:$A$493="PPS"&amp;MID(I585,2,99))*('2-定价总表'!$C$3:$C$493=K585)*('2-定价总表'!$T$3:$T$493))*IF(M585="",1,M585),"")</f>
        <v/>
      </c>
      <c r="AB585">
        <f>SUM(S585:AA585)</f>
        <v/>
      </c>
      <c r="AC585" t="inlineStr">
        <is>
          <t>128.00</t>
        </is>
      </c>
      <c r="AD585">
        <f>AC585*0.006</f>
        <v/>
      </c>
      <c r="AE585">
        <f>AC585*0.02</f>
        <v/>
      </c>
      <c r="AF585">
        <f>AC585-AD585-AE585</f>
        <v/>
      </c>
      <c r="AI585">
        <f>SUM(AG585:AH585)</f>
        <v/>
      </c>
      <c r="AJ585">
        <f>AF585-AB585+AI585</f>
        <v/>
      </c>
      <c r="AK585">
        <f>IF(C585="是","杭州","江西工厂")</f>
        <v/>
      </c>
      <c r="AL585" t="inlineStr">
        <is>
          <t>交易成功</t>
        </is>
      </c>
      <c r="AM585" t="inlineStr">
        <is>
          <t>待匹配</t>
        </is>
      </c>
      <c r="AN585" t="inlineStr">
        <is>
          <t>没有申请退款</t>
        </is>
      </c>
      <c r="AO585" t="inlineStr">
        <is>
          <t>无退款申请</t>
        </is>
      </c>
      <c r="AR585" t="inlineStr">
        <is>
          <t>✓</t>
        </is>
      </c>
    </row>
    <row r="586">
      <c r="A586" t="inlineStr">
        <is>
          <t>淘宝</t>
        </is>
      </c>
      <c r="B586" t="inlineStr">
        <is>
          <t>4502268432041001505</t>
        </is>
      </c>
      <c r="D586" s="182" t="n">
        <v>46122</v>
      </c>
      <c r="G586" t="inlineStr">
        <is>
          <t>河北省 保定市 高碑店市 肖官营镇***********</t>
        </is>
      </c>
      <c r="I586" t="inlineStr"/>
      <c r="J586" t="inlineStr">
        <is>
          <t>畔色北欧钢化玻璃设计师卧室床头柜实木收纳柜樱桃木家用床边柜</t>
        </is>
      </c>
      <c r="K586" t="inlineStr">
        <is>
          <t>尺寸微定制</t>
        </is>
      </c>
      <c r="M586" t="n">
        <v>1</v>
      </c>
      <c r="O586" t="inlineStr">
        <is>
          <t>圆通速递</t>
        </is>
      </c>
      <c r="P586" t="inlineStr">
        <is>
          <t>YT2585987502635</t>
        </is>
      </c>
      <c r="R586">
        <f>IFERROR(SUMPRODUCT(('2-定价总表'!$A$3:$A$493="PPS"&amp;MID(I586,2,99))*('2-定价总表'!$C$3:$C$493=K586)*('2-定价总表'!$T$3:$T$493))*IF(M586="",1,M586),"")</f>
        <v/>
      </c>
      <c r="AB586">
        <f>SUM(S586:AA586)</f>
        <v/>
      </c>
      <c r="AC586" t="inlineStr">
        <is>
          <t>130.00</t>
        </is>
      </c>
      <c r="AD586">
        <f>AC586*0.006</f>
        <v/>
      </c>
      <c r="AE586">
        <f>AC586*0.02</f>
        <v/>
      </c>
      <c r="AF586">
        <f>AC586-AD586-AE586</f>
        <v/>
      </c>
      <c r="AI586">
        <f>SUM(AG586:AH586)</f>
        <v/>
      </c>
      <c r="AJ586">
        <f>AF586-AB586+AI586</f>
        <v/>
      </c>
      <c r="AK586">
        <f>IF(C586="是","杭州","江西工厂")</f>
        <v/>
      </c>
      <c r="AL586" t="inlineStr">
        <is>
          <t>交易成功</t>
        </is>
      </c>
      <c r="AM586" t="inlineStr">
        <is>
          <t>待匹配</t>
        </is>
      </c>
      <c r="AN586" t="inlineStr">
        <is>
          <t>没有申请退款</t>
        </is>
      </c>
      <c r="AO586" t="inlineStr">
        <is>
          <t>无退款申请</t>
        </is>
      </c>
      <c r="AR586" t="inlineStr">
        <is>
          <t>⚠️ 无商家编码,产品编码待补</t>
        </is>
      </c>
    </row>
    <row r="587">
      <c r="A587" t="inlineStr">
        <is>
          <t>淘宝</t>
        </is>
      </c>
      <c r="B587" t="inlineStr">
        <is>
          <t>2701822980031045772</t>
        </is>
      </c>
      <c r="D587" s="182" t="n">
        <v>46122</v>
      </c>
      <c r="G587" t="inlineStr">
        <is>
          <t>重庆 重庆市 永川区 中山路街*******************************</t>
        </is>
      </c>
      <c r="I587" t="inlineStr"/>
      <c r="J587" t="inlineStr">
        <is>
          <t>畔色双人床高靠背软包床现代樱桃木北欧实木1.8米主卧悬浮实木床</t>
        </is>
      </c>
      <c r="K587" t="inlineStr">
        <is>
          <t>尺寸微定制</t>
        </is>
      </c>
      <c r="M587" t="n">
        <v>1</v>
      </c>
      <c r="O587" t="inlineStr">
        <is>
          <t>圆通速递</t>
        </is>
      </c>
      <c r="P587" t="inlineStr">
        <is>
          <t>YT2585987508248</t>
        </is>
      </c>
      <c r="R587">
        <f>IFERROR(SUMPRODUCT(('2-定价总表'!$A$3:$A$493="PPS"&amp;MID(I587,2,99))*('2-定价总表'!$C$3:$C$493=K587)*('2-定价总表'!$T$3:$T$493))*IF(M587="",1,M587),"")</f>
        <v/>
      </c>
      <c r="AB587">
        <f>SUM(S587:AA587)</f>
        <v/>
      </c>
      <c r="AC587" t="inlineStr">
        <is>
          <t>150.00</t>
        </is>
      </c>
      <c r="AD587">
        <f>AC587*0.006</f>
        <v/>
      </c>
      <c r="AE587">
        <f>AC587*0.02</f>
        <v/>
      </c>
      <c r="AF587">
        <f>AC587-AD587-AE587</f>
        <v/>
      </c>
      <c r="AI587">
        <f>SUM(AG587:AH587)</f>
        <v/>
      </c>
      <c r="AJ587">
        <f>AF587-AB587+AI587</f>
        <v/>
      </c>
      <c r="AK587">
        <f>IF(C587="是","杭州","江西工厂")</f>
        <v/>
      </c>
      <c r="AL587" t="inlineStr">
        <is>
          <t>交易成功</t>
        </is>
      </c>
      <c r="AM587" t="inlineStr">
        <is>
          <t>待匹配</t>
        </is>
      </c>
      <c r="AN587" t="inlineStr">
        <is>
          <t>没有申请退款</t>
        </is>
      </c>
      <c r="AO587" t="inlineStr">
        <is>
          <t>无退款申请</t>
        </is>
      </c>
      <c r="AR587" t="inlineStr">
        <is>
          <t>⚠️ 无商家编码,产品编码待补</t>
        </is>
      </c>
    </row>
    <row r="588">
      <c r="A588" t="inlineStr">
        <is>
          <t>淘宝</t>
        </is>
      </c>
      <c r="B588" t="inlineStr">
        <is>
          <t>4502271132029006747</t>
        </is>
      </c>
      <c r="D588" s="182" t="n">
        <v>46122</v>
      </c>
      <c r="G588" t="inlineStr">
        <is>
          <t>湖北省 武汉市 硚口区 长丰街道*************************</t>
        </is>
      </c>
      <c r="I588" t="inlineStr"/>
      <c r="J588" t="inlineStr">
        <is>
          <t>畔色北美黑胡桃木餐边柜靠墙一体实木岩板高酒柜收纳储物橱柜</t>
        </is>
      </c>
      <c r="K588" t="inlineStr">
        <is>
          <t>尺寸微定制</t>
        </is>
      </c>
      <c r="M588" t="n">
        <v>1</v>
      </c>
      <c r="O588" t="inlineStr">
        <is>
          <t>圆通速递</t>
        </is>
      </c>
      <c r="P588" t="inlineStr">
        <is>
          <t>YT2545122139946</t>
        </is>
      </c>
      <c r="R588">
        <f>IFERROR(SUMPRODUCT(('2-定价总表'!$A$3:$A$493="PPS"&amp;MID(I588,2,99))*('2-定价总表'!$C$3:$C$493=K588)*('2-定价总表'!$T$3:$T$493))*IF(M588="",1,M588),"")</f>
        <v/>
      </c>
      <c r="AB588">
        <f>SUM(S588:AA588)</f>
        <v/>
      </c>
      <c r="AC588" t="inlineStr">
        <is>
          <t>140.00</t>
        </is>
      </c>
      <c r="AD588">
        <f>AC588*0.006</f>
        <v/>
      </c>
      <c r="AE588">
        <f>AC588*0.02</f>
        <v/>
      </c>
      <c r="AF588">
        <f>AC588-AD588-AE588</f>
        <v/>
      </c>
      <c r="AI588">
        <f>SUM(AG588:AH588)</f>
        <v/>
      </c>
      <c r="AJ588">
        <f>AF588-AB588+AI588</f>
        <v/>
      </c>
      <c r="AK588">
        <f>IF(C588="是","杭州","江西工厂")</f>
        <v/>
      </c>
      <c r="AL588" t="inlineStr">
        <is>
          <t>交易成功</t>
        </is>
      </c>
      <c r="AM588" t="inlineStr">
        <is>
          <t>待匹配</t>
        </is>
      </c>
      <c r="AN588" t="inlineStr">
        <is>
          <t>没有申请退款</t>
        </is>
      </c>
      <c r="AO588" t="inlineStr">
        <is>
          <t>无退款申请</t>
        </is>
      </c>
      <c r="AR588" t="inlineStr">
        <is>
          <t>⚠️ 无商家编码,产品编码待补</t>
        </is>
      </c>
    </row>
    <row r="589">
      <c r="A589" t="inlineStr">
        <is>
          <t>淘宝</t>
        </is>
      </c>
      <c r="B589" t="inlineStr">
        <is>
          <t>2701833745025114593</t>
        </is>
      </c>
      <c r="D589" s="182" t="n">
        <v>46122</v>
      </c>
      <c r="G589" t="inlineStr">
        <is>
          <t>河北省 石家庄市 无极县 无极镇正*******************</t>
        </is>
      </c>
      <c r="I589" t="inlineStr">
        <is>
          <t>P23250050202</t>
        </is>
      </c>
      <c r="J589" t="inlineStr">
        <is>
          <t>畔色实木岩板餐边柜樱桃木收纳储物柜北欧酒柜置物柜餐桌一体靠墙</t>
        </is>
      </c>
      <c r="K589" t="inlineStr">
        <is>
          <t>定制尺寸</t>
        </is>
      </c>
      <c r="M589" t="n">
        <v>1</v>
      </c>
      <c r="O589" t="inlineStr">
        <is>
          <t>圆通速递</t>
        </is>
      </c>
      <c r="P589" t="inlineStr">
        <is>
          <t>YT2545122131609</t>
        </is>
      </c>
      <c r="R589">
        <f>IFERROR(SUMPRODUCT(('2-定价总表'!$A$3:$A$493="PPS"&amp;MID(I589,2,99))*('2-定价总表'!$C$3:$C$493=K589)*('2-定价总表'!$T$3:$T$493))*IF(M589="",1,M589),"")</f>
        <v/>
      </c>
      <c r="AB589">
        <f>SUM(S589:AA589)</f>
        <v/>
      </c>
      <c r="AC589" t="inlineStr">
        <is>
          <t>130.00</t>
        </is>
      </c>
      <c r="AD589">
        <f>AC589*0.006</f>
        <v/>
      </c>
      <c r="AE589">
        <f>AC589*0.02</f>
        <v/>
      </c>
      <c r="AF589">
        <f>AC589-AD589-AE589</f>
        <v/>
      </c>
      <c r="AI589">
        <f>SUM(AG589:AH589)</f>
        <v/>
      </c>
      <c r="AJ589">
        <f>AF589-AB589+AI589</f>
        <v/>
      </c>
      <c r="AK589">
        <f>IF(C589="是","杭州","江西工厂")</f>
        <v/>
      </c>
      <c r="AL589" t="inlineStr">
        <is>
          <t>交易成功</t>
        </is>
      </c>
      <c r="AM589" t="inlineStr">
        <is>
          <t>待匹配</t>
        </is>
      </c>
      <c r="AN589" t="inlineStr">
        <is>
          <t>没有申请退款</t>
        </is>
      </c>
      <c r="AO589" t="inlineStr">
        <is>
          <t>无退款申请</t>
        </is>
      </c>
      <c r="AR589" t="inlineStr">
        <is>
          <t>✓</t>
        </is>
      </c>
    </row>
    <row r="590">
      <c r="A590" t="inlineStr">
        <is>
          <t>淘宝</t>
        </is>
      </c>
      <c r="B590" t="inlineStr">
        <is>
          <t>4502277865025002839</t>
        </is>
      </c>
      <c r="D590" s="182" t="n">
        <v>46122</v>
      </c>
      <c r="G590" t="inlineStr">
        <is>
          <t>广东省 佛山市 南海区 大沥镇黄*******************</t>
        </is>
      </c>
      <c r="I590" t="inlineStr">
        <is>
          <t>P23250050202</t>
        </is>
      </c>
      <c r="J590" t="inlineStr">
        <is>
          <t>畔色实木岩板餐边柜樱桃木收纳储物柜北欧酒柜置物柜餐桌一体靠墙</t>
        </is>
      </c>
      <c r="K590" t="inlineStr">
        <is>
          <t>尺寸微定制</t>
        </is>
      </c>
      <c r="M590" t="n">
        <v>1</v>
      </c>
      <c r="O590" t="inlineStr">
        <is>
          <t>圆通速递</t>
        </is>
      </c>
      <c r="P590" t="inlineStr">
        <is>
          <t>YT2540064903738</t>
        </is>
      </c>
      <c r="R590">
        <f>IFERROR(SUMPRODUCT(('2-定价总表'!$A$3:$A$493="PPS"&amp;MID(I590,2,99))*('2-定价总表'!$C$3:$C$493=K590)*('2-定价总表'!$T$3:$T$493))*IF(M590="",1,M590),"")</f>
        <v/>
      </c>
      <c r="AB590">
        <f>SUM(S590:AA590)</f>
        <v/>
      </c>
      <c r="AC590" t="inlineStr">
        <is>
          <t>150.00</t>
        </is>
      </c>
      <c r="AD590">
        <f>AC590*0.006</f>
        <v/>
      </c>
      <c r="AE590">
        <f>AC590*0.02</f>
        <v/>
      </c>
      <c r="AF590">
        <f>AC590-AD590-AE590</f>
        <v/>
      </c>
      <c r="AI590">
        <f>SUM(AG590:AH590)</f>
        <v/>
      </c>
      <c r="AJ590">
        <f>AF590-AB590+AI590</f>
        <v/>
      </c>
      <c r="AK590">
        <f>IF(C590="是","杭州","江西工厂")</f>
        <v/>
      </c>
      <c r="AL590" t="inlineStr">
        <is>
          <t>交易成功</t>
        </is>
      </c>
      <c r="AM590" t="inlineStr">
        <is>
          <t>待匹配</t>
        </is>
      </c>
      <c r="AN590" t="inlineStr">
        <is>
          <t>没有申请退款</t>
        </is>
      </c>
      <c r="AO590" t="inlineStr">
        <is>
          <t>无退款申请</t>
        </is>
      </c>
      <c r="AR590" t="inlineStr">
        <is>
          <t>✓</t>
        </is>
      </c>
    </row>
    <row r="591">
      <c r="A591" t="inlineStr">
        <is>
          <t>淘宝</t>
        </is>
      </c>
      <c r="B591" t="inlineStr">
        <is>
          <t>2701837345019001767</t>
        </is>
      </c>
      <c r="D591" s="182" t="n">
        <v>46122</v>
      </c>
      <c r="G591" t="inlineStr">
        <is>
          <t>广东省 广州市 番禺区 东环街道*****************************************</t>
        </is>
      </c>
      <c r="I591" t="inlineStr"/>
      <c r="J591" t="inlineStr">
        <is>
          <t>畔色樱桃木实木落地矮柜书柜客厅组合柜电视柜飘窗柜储物置物柜</t>
        </is>
      </c>
      <c r="K591" t="inlineStr">
        <is>
          <t>木脚底座</t>
        </is>
      </c>
      <c r="M591" t="n">
        <v>1</v>
      </c>
      <c r="O591" t="inlineStr">
        <is>
          <t>壹米滴答快运</t>
        </is>
      </c>
      <c r="P591" t="inlineStr">
        <is>
          <t>700907649138</t>
        </is>
      </c>
      <c r="R591">
        <f>IFERROR(SUMPRODUCT(('2-定价总表'!$A$3:$A$493="PPS"&amp;MID(I591,2,99))*('2-定价总表'!$C$3:$C$493=K591)*('2-定价总表'!$T$3:$T$493))*IF(M591="",1,M591),"")</f>
        <v/>
      </c>
      <c r="AB591">
        <f>SUM(S591:AA591)</f>
        <v/>
      </c>
      <c r="AC591" t="inlineStr">
        <is>
          <t>146.00</t>
        </is>
      </c>
      <c r="AD591">
        <f>AC591*0.006</f>
        <v/>
      </c>
      <c r="AE591">
        <f>AC591*0.02</f>
        <v/>
      </c>
      <c r="AF591">
        <f>AC591-AD591-AE591</f>
        <v/>
      </c>
      <c r="AI591">
        <f>SUM(AG591:AH591)</f>
        <v/>
      </c>
      <c r="AJ591">
        <f>AF591-AB591+AI591</f>
        <v/>
      </c>
      <c r="AK591">
        <f>IF(C591="是","杭州","江西工厂")</f>
        <v/>
      </c>
      <c r="AL591" t="inlineStr">
        <is>
          <t>交易成功</t>
        </is>
      </c>
      <c r="AM591" t="inlineStr">
        <is>
          <t>待匹配</t>
        </is>
      </c>
      <c r="AN591" t="inlineStr">
        <is>
          <t>没有申请退款</t>
        </is>
      </c>
      <c r="AO591" t="inlineStr">
        <is>
          <t>无退款申请</t>
        </is>
      </c>
      <c r="AR591" t="inlineStr">
        <is>
          <t>⚠️ 无商家编码,产品编码待补</t>
        </is>
      </c>
    </row>
    <row r="592">
      <c r="A592" t="inlineStr">
        <is>
          <t>淘宝</t>
        </is>
      </c>
      <c r="B592" t="inlineStr">
        <is>
          <t>4502280493003037723</t>
        </is>
      </c>
      <c r="D592" s="182" t="n">
        <v>46121</v>
      </c>
      <c r="G592" t="inlineStr">
        <is>
          <t>河南省 漯河市 召陵区 后谢镇湘******************</t>
        </is>
      </c>
      <c r="I592" t="inlineStr"/>
      <c r="J592" t="inlineStr">
        <is>
          <t>畔色北欧钢化玻璃设计师卧室床头柜实木收纳柜樱桃木家用床边柜</t>
        </is>
      </c>
      <c r="K592" t="inlineStr">
        <is>
          <t>尺寸微定制</t>
        </is>
      </c>
      <c r="M592" t="n">
        <v>1</v>
      </c>
      <c r="O592" t="inlineStr">
        <is>
          <t>圆通速递</t>
        </is>
      </c>
      <c r="P592" t="inlineStr">
        <is>
          <t>YT2585987511004</t>
        </is>
      </c>
      <c r="R592">
        <f>IFERROR(SUMPRODUCT(('2-定价总表'!$A$3:$A$493="PPS"&amp;MID(I592,2,99))*('2-定价总表'!$C$3:$C$493=K592)*('2-定价总表'!$T$3:$T$493))*IF(M592="",1,M592),"")</f>
        <v/>
      </c>
      <c r="AB592">
        <f>SUM(S592:AA592)</f>
        <v/>
      </c>
      <c r="AC592" t="inlineStr">
        <is>
          <t>120.00</t>
        </is>
      </c>
      <c r="AD592">
        <f>AC592*0.006</f>
        <v/>
      </c>
      <c r="AE592">
        <f>AC592*0.02</f>
        <v/>
      </c>
      <c r="AF592">
        <f>AC592-AD592-AE592</f>
        <v/>
      </c>
      <c r="AI592">
        <f>SUM(AG592:AH592)</f>
        <v/>
      </c>
      <c r="AJ592">
        <f>AF592-AB592+AI592</f>
        <v/>
      </c>
      <c r="AK592">
        <f>IF(C592="是","杭州","江西工厂")</f>
        <v/>
      </c>
      <c r="AL592" t="inlineStr">
        <is>
          <t>交易成功</t>
        </is>
      </c>
      <c r="AM592" t="inlineStr">
        <is>
          <t>待匹配</t>
        </is>
      </c>
      <c r="AN592" t="inlineStr">
        <is>
          <t>没有申请退款</t>
        </is>
      </c>
      <c r="AO592" t="inlineStr">
        <is>
          <t>无退款申请</t>
        </is>
      </c>
      <c r="AR592" t="inlineStr">
        <is>
          <t>⚠️ 无商家编码,产品编码待补</t>
        </is>
      </c>
    </row>
    <row r="593">
      <c r="A593" t="inlineStr">
        <is>
          <t>淘宝</t>
        </is>
      </c>
      <c r="B593" t="inlineStr">
        <is>
          <t>2701822478010000551</t>
        </is>
      </c>
      <c r="D593" s="182" t="n">
        <v>46121</v>
      </c>
      <c r="G593" t="inlineStr">
        <is>
          <t>广东省 广州市 黄埔区 龙湖街道******************************</t>
        </is>
      </c>
      <c r="I593" t="inlineStr"/>
      <c r="J593" t="inlineStr">
        <is>
          <t>畔色双人床实木床家用小户型北欧简约1.8m樱桃木主卧日式双人大床</t>
        </is>
      </c>
      <c r="K593" t="inlineStr">
        <is>
          <t>尺寸微定制</t>
        </is>
      </c>
      <c r="M593" t="n">
        <v>1</v>
      </c>
      <c r="O593" t="inlineStr"/>
      <c r="P593" t="inlineStr"/>
      <c r="R593">
        <f>IFERROR(SUMPRODUCT(('2-定价总表'!$A$3:$A$493="PPS"&amp;MID(I593,2,99))*('2-定价总表'!$C$3:$C$493=K593)*('2-定价总表'!$T$3:$T$493))*IF(M593="",1,M593),"")</f>
        <v/>
      </c>
      <c r="AB593">
        <f>SUM(S593:AA593)</f>
        <v/>
      </c>
      <c r="AC593" t="inlineStr">
        <is>
          <t>150.00</t>
        </is>
      </c>
      <c r="AD593">
        <f>AC593*0.006</f>
        <v/>
      </c>
      <c r="AE593">
        <f>AC593*0.02</f>
        <v/>
      </c>
      <c r="AF593">
        <f>AC593-AD593-AE593</f>
        <v/>
      </c>
      <c r="AI593">
        <f>SUM(AG593:AH593)</f>
        <v/>
      </c>
      <c r="AJ593">
        <f>AF593-AB593+AI593</f>
        <v/>
      </c>
      <c r="AK593">
        <f>IF(C593="是","杭州","江西工厂")</f>
        <v/>
      </c>
      <c r="AL593" t="inlineStr">
        <is>
          <t>交易关闭</t>
        </is>
      </c>
      <c r="AM593" t="inlineStr">
        <is>
          <t>待匹配</t>
        </is>
      </c>
      <c r="AN593" t="inlineStr">
        <is>
          <t>退款成功</t>
        </is>
      </c>
      <c r="AO593" t="inlineStr">
        <is>
          <t>150.00</t>
        </is>
      </c>
      <c r="AR593" t="inlineStr">
        <is>
          <t>⚠️ 无商家编码,产品编码待补</t>
        </is>
      </c>
    </row>
    <row r="594">
      <c r="A594" t="inlineStr">
        <is>
          <t>淘宝</t>
        </is>
      </c>
      <c r="B594" t="inlineStr">
        <is>
          <t>2701822980012079582</t>
        </is>
      </c>
      <c r="D594" s="182" t="n">
        <v>46121</v>
      </c>
      <c r="G594" t="inlineStr">
        <is>
          <t>广东省 汕头市 龙湖区 珠池街道************************************************</t>
        </is>
      </c>
      <c r="I594" t="inlineStr"/>
      <c r="J594" t="inlineStr">
        <is>
          <t>畔色北欧钢化玻璃设计师卧室床头柜实木收纳柜樱桃木家用床边柜</t>
        </is>
      </c>
      <c r="K594" t="inlineStr">
        <is>
          <t>尺寸微定制</t>
        </is>
      </c>
      <c r="M594" t="n">
        <v>1</v>
      </c>
      <c r="O594" t="inlineStr">
        <is>
          <t>圆通速递</t>
        </is>
      </c>
      <c r="P594" t="inlineStr">
        <is>
          <t>YT2540064911472</t>
        </is>
      </c>
      <c r="R594">
        <f>IFERROR(SUMPRODUCT(('2-定价总表'!$A$3:$A$493="PPS"&amp;MID(I594,2,99))*('2-定价总表'!$C$3:$C$493=K594)*('2-定价总表'!$T$3:$T$493))*IF(M594="",1,M594),"")</f>
        <v/>
      </c>
      <c r="AB594">
        <f>SUM(S594:AA594)</f>
        <v/>
      </c>
      <c r="AC594" t="inlineStr">
        <is>
          <t>140.00</t>
        </is>
      </c>
      <c r="AD594">
        <f>AC594*0.006</f>
        <v/>
      </c>
      <c r="AE594">
        <f>AC594*0.02</f>
        <v/>
      </c>
      <c r="AF594">
        <f>AC594-AD594-AE594</f>
        <v/>
      </c>
      <c r="AI594">
        <f>SUM(AG594:AH594)</f>
        <v/>
      </c>
      <c r="AJ594">
        <f>AF594-AB594+AI594</f>
        <v/>
      </c>
      <c r="AK594">
        <f>IF(C594="是","杭州","江西工厂")</f>
        <v/>
      </c>
      <c r="AL594" t="inlineStr">
        <is>
          <t>交易成功</t>
        </is>
      </c>
      <c r="AM594" t="inlineStr">
        <is>
          <t>待匹配</t>
        </is>
      </c>
      <c r="AN594" t="inlineStr">
        <is>
          <t>没有申请退款</t>
        </is>
      </c>
      <c r="AO594" t="inlineStr">
        <is>
          <t>无退款申请</t>
        </is>
      </c>
      <c r="AR594" t="inlineStr">
        <is>
          <t>⚠️ 无商家编码,产品编码待补</t>
        </is>
      </c>
    </row>
    <row r="595">
      <c r="A595" t="inlineStr">
        <is>
          <t>淘宝</t>
        </is>
      </c>
      <c r="B595" t="inlineStr">
        <is>
          <t>4502256696231028541</t>
        </is>
      </c>
      <c r="D595" s="182" t="n">
        <v>46121</v>
      </c>
      <c r="G595" t="inlineStr">
        <is>
          <t>河南省 漯河市 召陵区 后谢镇湘******************</t>
        </is>
      </c>
      <c r="I595" t="inlineStr"/>
      <c r="J595" t="inlineStr">
        <is>
          <t>畔色北欧钢化玻璃设计师卧室床头柜实木收纳柜樱桃木家用床边柜</t>
        </is>
      </c>
      <c r="K595" t="inlineStr">
        <is>
          <t>尺寸微定制</t>
        </is>
      </c>
      <c r="M595" t="n">
        <v>1</v>
      </c>
      <c r="O595" t="inlineStr"/>
      <c r="P595" t="inlineStr"/>
      <c r="R595">
        <f>IFERROR(SUMPRODUCT(('2-定价总表'!$A$3:$A$493="PPS"&amp;MID(I595,2,99))*('2-定价总表'!$C$3:$C$493=K595)*('2-定价总表'!$T$3:$T$493))*IF(M595="",1,M595),"")</f>
        <v/>
      </c>
      <c r="AB595">
        <f>SUM(S595:AA595)</f>
        <v/>
      </c>
      <c r="AC595" t="inlineStr">
        <is>
          <t>1012.00</t>
        </is>
      </c>
      <c r="AD595">
        <f>AC595*0.006</f>
        <v/>
      </c>
      <c r="AE595">
        <f>AC595*0.02</f>
        <v/>
      </c>
      <c r="AF595">
        <f>AC595-AD595-AE595</f>
        <v/>
      </c>
      <c r="AI595">
        <f>SUM(AG595:AH595)</f>
        <v/>
      </c>
      <c r="AJ595">
        <f>AF595-AB595+AI595</f>
        <v/>
      </c>
      <c r="AK595">
        <f>IF(C595="是","杭州","江西工厂")</f>
        <v/>
      </c>
      <c r="AL595" t="inlineStr">
        <is>
          <t>交易关闭</t>
        </is>
      </c>
      <c r="AM595" t="inlineStr">
        <is>
          <t>待匹配</t>
        </is>
      </c>
      <c r="AN595" t="inlineStr">
        <is>
          <t>退款成功</t>
        </is>
      </c>
      <c r="AO595" t="inlineStr">
        <is>
          <t>1012.00</t>
        </is>
      </c>
      <c r="AR595" t="inlineStr">
        <is>
          <t>⚠️ 无商家编码,产品编码待补</t>
        </is>
      </c>
    </row>
    <row r="596">
      <c r="A596" t="inlineStr">
        <is>
          <t>淘宝</t>
        </is>
      </c>
      <c r="B596" t="inlineStr">
        <is>
          <t>4502264871009027631</t>
        </is>
      </c>
      <c r="D596" s="182" t="n">
        <v>46121</v>
      </c>
      <c r="G596" t="inlineStr">
        <is>
          <t>江西省 萍乡市 安源区 八一街道************************</t>
        </is>
      </c>
      <c r="I596" t="inlineStr"/>
      <c r="J596" t="inlineStr">
        <is>
          <t>畔色北欧日式现代侘寂轻奢实木软包床黑胡桃木1.8米主卧双人床</t>
        </is>
      </c>
      <c r="K596" t="inlineStr">
        <is>
          <t>尺寸微定制</t>
        </is>
      </c>
      <c r="M596" t="n">
        <v>1</v>
      </c>
      <c r="O596" t="inlineStr">
        <is>
          <t>圆通速递</t>
        </is>
      </c>
      <c r="P596" t="inlineStr">
        <is>
          <t>YT2545122142430</t>
        </is>
      </c>
      <c r="R596">
        <f>IFERROR(SUMPRODUCT(('2-定价总表'!$A$3:$A$493="PPS"&amp;MID(I596,2,99))*('2-定价总表'!$C$3:$C$493=K596)*('2-定价总表'!$T$3:$T$493))*IF(M596="",1,M596),"")</f>
        <v/>
      </c>
      <c r="AB596">
        <f>SUM(S596:AA596)</f>
        <v/>
      </c>
      <c r="AC596" t="inlineStr">
        <is>
          <t>140.00</t>
        </is>
      </c>
      <c r="AD596">
        <f>AC596*0.006</f>
        <v/>
      </c>
      <c r="AE596">
        <f>AC596*0.02</f>
        <v/>
      </c>
      <c r="AF596">
        <f>AC596-AD596-AE596</f>
        <v/>
      </c>
      <c r="AI596">
        <f>SUM(AG596:AH596)</f>
        <v/>
      </c>
      <c r="AJ596">
        <f>AF596-AB596+AI596</f>
        <v/>
      </c>
      <c r="AK596">
        <f>IF(C596="是","杭州","江西工厂")</f>
        <v/>
      </c>
      <c r="AL596" t="inlineStr">
        <is>
          <t>交易成功</t>
        </is>
      </c>
      <c r="AM596" t="inlineStr">
        <is>
          <t>待匹配</t>
        </is>
      </c>
      <c r="AN596" t="inlineStr">
        <is>
          <t>没有申请退款</t>
        </is>
      </c>
      <c r="AO596" t="inlineStr">
        <is>
          <t>无退款申请</t>
        </is>
      </c>
      <c r="AR596" t="inlineStr">
        <is>
          <t>⚠️ 无商家编码,产品编码待补</t>
        </is>
      </c>
    </row>
    <row r="597">
      <c r="A597" t="inlineStr">
        <is>
          <t>淘宝</t>
        </is>
      </c>
      <c r="B597" t="inlineStr">
        <is>
          <t>4502262132012020544</t>
        </is>
      </c>
      <c r="D597" s="182" t="n">
        <v>46121</v>
      </c>
      <c r="G597" t="inlineStr">
        <is>
          <t>广东省 佛山市 顺德区 北滘镇三*****************</t>
        </is>
      </c>
      <c r="I597" t="inlineStr"/>
      <c r="J597" t="inlineStr">
        <is>
          <t>畔色北美黑胡桃木实木床头柜北欧简约床边柜卧室收纳置物柜储物柜</t>
        </is>
      </c>
      <c r="K597" t="inlineStr">
        <is>
          <t>尺寸微定制</t>
        </is>
      </c>
      <c r="M597" t="n">
        <v>1</v>
      </c>
      <c r="O597" t="inlineStr">
        <is>
          <t>圆通速递</t>
        </is>
      </c>
      <c r="P597" t="inlineStr">
        <is>
          <t>YT2585987508996</t>
        </is>
      </c>
      <c r="R597">
        <f>IFERROR(SUMPRODUCT(('2-定价总表'!$A$3:$A$493="PPS"&amp;MID(I597,2,99))*('2-定价总表'!$C$3:$C$493=K597)*('2-定价总表'!$T$3:$T$493))*IF(M597="",1,M597),"")</f>
        <v/>
      </c>
      <c r="AB597">
        <f>SUM(S597:AA597)</f>
        <v/>
      </c>
      <c r="AC597" t="inlineStr">
        <is>
          <t>150.00</t>
        </is>
      </c>
      <c r="AD597">
        <f>AC597*0.006</f>
        <v/>
      </c>
      <c r="AE597">
        <f>AC597*0.02</f>
        <v/>
      </c>
      <c r="AF597">
        <f>AC597-AD597-AE597</f>
        <v/>
      </c>
      <c r="AI597">
        <f>SUM(AG597:AH597)</f>
        <v/>
      </c>
      <c r="AJ597">
        <f>AF597-AB597+AI597</f>
        <v/>
      </c>
      <c r="AK597">
        <f>IF(C597="是","杭州","江西工厂")</f>
        <v/>
      </c>
      <c r="AL597" t="inlineStr">
        <is>
          <t>交易成功</t>
        </is>
      </c>
      <c r="AM597" t="inlineStr">
        <is>
          <t>待匹配</t>
        </is>
      </c>
      <c r="AN597" t="inlineStr">
        <is>
          <t>没有申请退款</t>
        </is>
      </c>
      <c r="AO597" t="inlineStr">
        <is>
          <t>无退款申请</t>
        </is>
      </c>
      <c r="AR597" t="inlineStr">
        <is>
          <t>⚠️ 无商家编码,产品编码待补</t>
        </is>
      </c>
    </row>
    <row r="598">
      <c r="A598" t="inlineStr">
        <is>
          <t>淘宝</t>
        </is>
      </c>
      <c r="B598" t="inlineStr">
        <is>
          <t>4502267389005010533</t>
        </is>
      </c>
      <c r="D598" s="182" t="n">
        <v>46121</v>
      </c>
      <c r="G598" t="inlineStr">
        <is>
          <t>上海 上海市 杨浦区 五角场街*************************</t>
        </is>
      </c>
      <c r="I598" t="inlineStr"/>
      <c r="J598" t="inlineStr">
        <is>
          <t>畔色北美黑胡桃木实木床头柜北欧简约床边柜卧室收纳置物柜储物柜</t>
        </is>
      </c>
      <c r="K598" t="inlineStr">
        <is>
          <t>尺寸微定制</t>
        </is>
      </c>
      <c r="M598" t="n">
        <v>1</v>
      </c>
      <c r="O598" t="inlineStr">
        <is>
          <t>圆通速递</t>
        </is>
      </c>
      <c r="P598" t="inlineStr">
        <is>
          <t>YT2540064907062</t>
        </is>
      </c>
      <c r="R598">
        <f>IFERROR(SUMPRODUCT(('2-定价总表'!$A$3:$A$493="PPS"&amp;MID(I598,2,99))*('2-定价总表'!$C$3:$C$493=K598)*('2-定价总表'!$T$3:$T$493))*IF(M598="",1,M598),"")</f>
        <v/>
      </c>
      <c r="AB598">
        <f>SUM(S598:AA598)</f>
        <v/>
      </c>
      <c r="AC598" t="inlineStr">
        <is>
          <t>130.00</t>
        </is>
      </c>
      <c r="AD598">
        <f>AC598*0.006</f>
        <v/>
      </c>
      <c r="AE598">
        <f>AC598*0.02</f>
        <v/>
      </c>
      <c r="AF598">
        <f>AC598-AD598-AE598</f>
        <v/>
      </c>
      <c r="AI598">
        <f>SUM(AG598:AH598)</f>
        <v/>
      </c>
      <c r="AJ598">
        <f>AF598-AB598+AI598</f>
        <v/>
      </c>
      <c r="AK598">
        <f>IF(C598="是","杭州","江西工厂")</f>
        <v/>
      </c>
      <c r="AL598" t="inlineStr">
        <is>
          <t>交易成功</t>
        </is>
      </c>
      <c r="AM598" t="inlineStr">
        <is>
          <t>待匹配</t>
        </is>
      </c>
      <c r="AN598" t="inlineStr">
        <is>
          <t>没有申请退款</t>
        </is>
      </c>
      <c r="AO598" t="inlineStr">
        <is>
          <t>无退款申请</t>
        </is>
      </c>
      <c r="AR598" t="inlineStr">
        <is>
          <t>⚠️ 无商家编码,产品编码待补</t>
        </is>
      </c>
    </row>
    <row r="599">
      <c r="A599" t="inlineStr">
        <is>
          <t>淘宝</t>
        </is>
      </c>
      <c r="B599" t="inlineStr">
        <is>
          <t>2701818588226029881</t>
        </is>
      </c>
      <c r="D599" s="182" t="n">
        <v>46121</v>
      </c>
      <c r="G599" t="inlineStr">
        <is>
          <t>江苏省 南京市 鼓楼区 中央门街*******************************</t>
        </is>
      </c>
      <c r="I599" t="inlineStr"/>
      <c r="J599" t="inlineStr">
        <is>
          <t>畔色双人床实木床家用小户型北欧简约1.8米榉木主卧日式双人大床</t>
        </is>
      </c>
      <c r="K599" t="inlineStr">
        <is>
          <t>尺寸微定制</t>
        </is>
      </c>
      <c r="M599" t="n">
        <v>1</v>
      </c>
      <c r="O599" t="inlineStr"/>
      <c r="P599" t="inlineStr"/>
      <c r="R599">
        <f>IFERROR(SUMPRODUCT(('2-定价总表'!$A$3:$A$493="PPS"&amp;MID(I599,2,99))*('2-定价总表'!$C$3:$C$493=K599)*('2-定价总表'!$T$3:$T$493))*IF(M599="",1,M599),"")</f>
        <v/>
      </c>
      <c r="AB599">
        <f>SUM(S599:AA599)</f>
        <v/>
      </c>
      <c r="AC599" t="inlineStr">
        <is>
          <t>120.00</t>
        </is>
      </c>
      <c r="AD599">
        <f>AC599*0.006</f>
        <v/>
      </c>
      <c r="AE599">
        <f>AC599*0.02</f>
        <v/>
      </c>
      <c r="AF599">
        <f>AC599-AD599-AE599</f>
        <v/>
      </c>
      <c r="AI599">
        <f>SUM(AG599:AH599)</f>
        <v/>
      </c>
      <c r="AJ599">
        <f>AF599-AB599+AI599</f>
        <v/>
      </c>
      <c r="AK599">
        <f>IF(C599="是","杭州","江西工厂")</f>
        <v/>
      </c>
      <c r="AL599" t="inlineStr">
        <is>
          <t>交易关闭</t>
        </is>
      </c>
      <c r="AM599" t="inlineStr">
        <is>
          <t>待匹配</t>
        </is>
      </c>
      <c r="AN599" t="inlineStr">
        <is>
          <t>退款成功</t>
        </is>
      </c>
      <c r="AO599" t="inlineStr">
        <is>
          <t>120.00</t>
        </is>
      </c>
      <c r="AR599" t="inlineStr">
        <is>
          <t>⚠️ 无商家编码,产品编码待补</t>
        </is>
      </c>
    </row>
    <row r="600">
      <c r="A600" t="inlineStr">
        <is>
          <t>淘宝</t>
        </is>
      </c>
      <c r="B600" t="inlineStr">
        <is>
          <t>4502257598223006103</t>
        </is>
      </c>
      <c r="D600" s="182" t="n">
        <v>46121</v>
      </c>
      <c r="G600" t="inlineStr">
        <is>
          <t>陕西省 西安市 灞桥区 纺织城街*********************</t>
        </is>
      </c>
      <c r="I600" t="inlineStr"/>
      <c r="J600" t="inlineStr">
        <is>
          <t>畔色北美黑胡桃木餐边柜靠墙一体实木岩板高酒柜收纳储物橱柜</t>
        </is>
      </c>
      <c r="K600" t="inlineStr">
        <is>
          <t>尺寸微定制</t>
        </is>
      </c>
      <c r="M600" t="n">
        <v>1</v>
      </c>
      <c r="O600" t="inlineStr"/>
      <c r="P600" t="inlineStr"/>
      <c r="R600">
        <f>IFERROR(SUMPRODUCT(('2-定价总表'!$A$3:$A$493="PPS"&amp;MID(I600,2,99))*('2-定价总表'!$C$3:$C$493=K600)*('2-定价总表'!$T$3:$T$493))*IF(M600="",1,M600),"")</f>
        <v/>
      </c>
      <c r="AB600">
        <f>SUM(S600:AA600)</f>
        <v/>
      </c>
      <c r="AC600" t="inlineStr">
        <is>
          <t>130.00</t>
        </is>
      </c>
      <c r="AD600">
        <f>AC600*0.006</f>
        <v/>
      </c>
      <c r="AE600">
        <f>AC600*0.02</f>
        <v/>
      </c>
      <c r="AF600">
        <f>AC600-AD600-AE600</f>
        <v/>
      </c>
      <c r="AI600">
        <f>SUM(AG600:AH600)</f>
        <v/>
      </c>
      <c r="AJ600">
        <f>AF600-AB600+AI600</f>
        <v/>
      </c>
      <c r="AK600">
        <f>IF(C600="是","杭州","江西工厂")</f>
        <v/>
      </c>
      <c r="AL600" t="inlineStr">
        <is>
          <t>交易关闭</t>
        </is>
      </c>
      <c r="AM600" t="inlineStr">
        <is>
          <t>待匹配</t>
        </is>
      </c>
      <c r="AN600" t="inlineStr">
        <is>
          <t>退款成功</t>
        </is>
      </c>
      <c r="AO600" t="inlineStr">
        <is>
          <t>130.00</t>
        </is>
      </c>
      <c r="AR600" t="inlineStr">
        <is>
          <t>⚠️ 无商家编码,产品编码待补</t>
        </is>
      </c>
    </row>
    <row r="601">
      <c r="A601" t="inlineStr">
        <is>
          <t>淘宝</t>
        </is>
      </c>
      <c r="B601" t="inlineStr">
        <is>
          <t>2701814916219004855</t>
        </is>
      </c>
      <c r="D601" s="182" t="n">
        <v>46121</v>
      </c>
      <c r="G601" t="inlineStr">
        <is>
          <t>福建省 宁德市 福鼎市 桐城街道******************</t>
        </is>
      </c>
      <c r="I601" t="inlineStr"/>
      <c r="J601" t="inlineStr">
        <is>
          <t>畔色日式悬浮床榉木布艺床主卧地台奶油风实木双人床实木原木床</t>
        </is>
      </c>
      <c r="K601" t="inlineStr">
        <is>
          <t>尺寸微定制</t>
        </is>
      </c>
      <c r="M601" t="n">
        <v>1</v>
      </c>
      <c r="O601" t="inlineStr"/>
      <c r="P601" t="inlineStr"/>
      <c r="R601">
        <f>IFERROR(SUMPRODUCT(('2-定价总表'!$A$3:$A$493="PPS"&amp;MID(I601,2,99))*('2-定价总表'!$C$3:$C$493=K601)*('2-定价总表'!$T$3:$T$493))*IF(M601="",1,M601),"")</f>
        <v/>
      </c>
      <c r="AB601">
        <f>SUM(S601:AA601)</f>
        <v/>
      </c>
      <c r="AC601" t="inlineStr">
        <is>
          <t>130.00</t>
        </is>
      </c>
      <c r="AD601">
        <f>AC601*0.006</f>
        <v/>
      </c>
      <c r="AE601">
        <f>AC601*0.02</f>
        <v/>
      </c>
      <c r="AF601">
        <f>AC601-AD601-AE601</f>
        <v/>
      </c>
      <c r="AI601">
        <f>SUM(AG601:AH601)</f>
        <v/>
      </c>
      <c r="AJ601">
        <f>AF601-AB601+AI601</f>
        <v/>
      </c>
      <c r="AK601">
        <f>IF(C601="是","杭州","江西工厂")</f>
        <v/>
      </c>
      <c r="AL601" t="inlineStr">
        <is>
          <t>交易关闭</t>
        </is>
      </c>
      <c r="AM601" t="inlineStr">
        <is>
          <t>待匹配</t>
        </is>
      </c>
      <c r="AN601" t="inlineStr">
        <is>
          <t>退款成功</t>
        </is>
      </c>
      <c r="AO601" t="inlineStr">
        <is>
          <t>130.00</t>
        </is>
      </c>
      <c r="AR601" t="inlineStr">
        <is>
          <t>⚠️ 无商家编码,产品编码待补</t>
        </is>
      </c>
    </row>
    <row r="602">
      <c r="A602" t="inlineStr">
        <is>
          <t>淘宝</t>
        </is>
      </c>
      <c r="B602" t="inlineStr">
        <is>
          <t>4502261702217008306</t>
        </is>
      </c>
      <c r="D602" s="182" t="n">
        <v>46121</v>
      </c>
      <c r="G602" t="inlineStr">
        <is>
          <t>广东省 广州市 天河区 石牌街道**********************</t>
        </is>
      </c>
      <c r="I602" t="inlineStr">
        <is>
          <t>P23250050202</t>
        </is>
      </c>
      <c r="J602" t="inlineStr">
        <is>
          <t>畔色实木岩板餐边柜樱桃木收纳储物柜北欧酒柜置物柜餐桌一体靠墙</t>
        </is>
      </c>
      <c r="K602" t="inlineStr">
        <is>
          <t>尺寸微定制</t>
        </is>
      </c>
      <c r="M602" t="n">
        <v>1</v>
      </c>
      <c r="O602" t="inlineStr">
        <is>
          <t>圆通速递</t>
        </is>
      </c>
      <c r="P602" t="inlineStr">
        <is>
          <t>YT2545122142256</t>
        </is>
      </c>
      <c r="R602">
        <f>IFERROR(SUMPRODUCT(('2-定价总表'!$A$3:$A$493="PPS"&amp;MID(I602,2,99))*('2-定价总表'!$C$3:$C$493=K602)*('2-定价总表'!$T$3:$T$493))*IF(M602="",1,M602),"")</f>
        <v/>
      </c>
      <c r="AB602">
        <f>SUM(S602:AA602)</f>
        <v/>
      </c>
      <c r="AC602" t="inlineStr">
        <is>
          <t>130.00</t>
        </is>
      </c>
      <c r="AD602">
        <f>AC602*0.006</f>
        <v/>
      </c>
      <c r="AE602">
        <f>AC602*0.02</f>
        <v/>
      </c>
      <c r="AF602">
        <f>AC602-AD602-AE602</f>
        <v/>
      </c>
      <c r="AI602">
        <f>SUM(AG602:AH602)</f>
        <v/>
      </c>
      <c r="AJ602">
        <f>AF602-AB602+AI602</f>
        <v/>
      </c>
      <c r="AK602">
        <f>IF(C602="是","杭州","江西工厂")</f>
        <v/>
      </c>
      <c r="AL602" t="inlineStr">
        <is>
          <t>交易成功</t>
        </is>
      </c>
      <c r="AM602" t="inlineStr">
        <is>
          <t>待匹配</t>
        </is>
      </c>
      <c r="AN602" t="inlineStr">
        <is>
          <t>没有申请退款</t>
        </is>
      </c>
      <c r="AO602" t="inlineStr">
        <is>
          <t>无退款申请</t>
        </is>
      </c>
      <c r="AR602" t="inlineStr">
        <is>
          <t>✓</t>
        </is>
      </c>
    </row>
    <row r="603">
      <c r="A603" t="inlineStr">
        <is>
          <t>淘宝</t>
        </is>
      </c>
      <c r="B603" t="inlineStr">
        <is>
          <t>2701820065192001871</t>
        </is>
      </c>
      <c r="D603" s="182" t="n">
        <v>46120</v>
      </c>
      <c r="G603" t="inlineStr">
        <is>
          <t>四川省 成都市 锦江区 柳江街道****************************</t>
        </is>
      </c>
      <c r="I603" t="inlineStr"/>
      <c r="J603" t="inlineStr">
        <is>
          <t>畔色樱桃木靠墙一体实木岩板餐厅收纳咖啡柜小户型小柜窄柜餐边柜</t>
        </is>
      </c>
      <c r="K603" t="inlineStr">
        <is>
          <t>1.2米洞石款窄柜</t>
        </is>
      </c>
      <c r="M603" t="n">
        <v>1</v>
      </c>
      <c r="O603" t="inlineStr">
        <is>
          <t>壹米滴答快运</t>
        </is>
      </c>
      <c r="P603" t="inlineStr">
        <is>
          <t>700907647781</t>
        </is>
      </c>
      <c r="R603">
        <f>IFERROR(SUMPRODUCT(('2-定价总表'!$A$3:$A$493="PPS"&amp;MID(I603,2,99))*('2-定价总表'!$C$3:$C$493=K603)*('2-定价总表'!$T$3:$T$493))*IF(M603="",1,M603),"")</f>
        <v/>
      </c>
      <c r="AB603">
        <f>SUM(S603:AA603)</f>
        <v/>
      </c>
      <c r="AC603" t="inlineStr">
        <is>
          <t>5858.40</t>
        </is>
      </c>
      <c r="AD603">
        <f>AC603*0.006</f>
        <v/>
      </c>
      <c r="AE603">
        <f>AC603*0.02</f>
        <v/>
      </c>
      <c r="AF603">
        <f>AC603-AD603-AE603</f>
        <v/>
      </c>
      <c r="AI603">
        <f>SUM(AG603:AH603)</f>
        <v/>
      </c>
      <c r="AJ603">
        <f>AF603-AB603+AI603</f>
        <v/>
      </c>
      <c r="AK603">
        <f>IF(C603="是","杭州","江西工厂")</f>
        <v/>
      </c>
      <c r="AL603" t="inlineStr">
        <is>
          <t>交易成功</t>
        </is>
      </c>
      <c r="AM603" t="inlineStr">
        <is>
          <t>待匹配</t>
        </is>
      </c>
      <c r="AN603" t="inlineStr">
        <is>
          <t>没有申请退款</t>
        </is>
      </c>
      <c r="AO603" t="inlineStr">
        <is>
          <t>无退款申请</t>
        </is>
      </c>
      <c r="AR603" t="inlineStr">
        <is>
          <t>⚠️ 无商家编码,产品编码待补</t>
        </is>
      </c>
    </row>
    <row r="604">
      <c r="A604" t="inlineStr">
        <is>
          <t>淘宝</t>
        </is>
      </c>
      <c r="B604" t="inlineStr">
        <is>
          <t>2701815855205006455</t>
        </is>
      </c>
      <c r="D604" s="182" t="n">
        <v>46120</v>
      </c>
      <c r="G604" t="inlineStr">
        <is>
          <t>浙江省 杭州市 上城区 彭埠街道*************************</t>
        </is>
      </c>
      <c r="I604" t="inlineStr">
        <is>
          <t>P23250050202</t>
        </is>
      </c>
      <c r="J604" t="inlineStr">
        <is>
          <t>畔色实木岩板餐边柜樱桃木收纳储物柜北欧酒柜置物柜餐桌一体靠墙</t>
        </is>
      </c>
      <c r="K604" t="inlineStr">
        <is>
          <t>定制尺寸</t>
        </is>
      </c>
      <c r="M604" t="n">
        <v>1</v>
      </c>
      <c r="O604" t="inlineStr">
        <is>
          <t>圆通速递</t>
        </is>
      </c>
      <c r="P604" t="inlineStr">
        <is>
          <t>YT2544867992001</t>
        </is>
      </c>
      <c r="R604">
        <f>IFERROR(SUMPRODUCT(('2-定价总表'!$A$3:$A$493="PPS"&amp;MID(I604,2,99))*('2-定价总表'!$C$3:$C$493=K604)*('2-定价总表'!$T$3:$T$493))*IF(M604="",1,M604),"")</f>
        <v/>
      </c>
      <c r="AB604">
        <f>SUM(S604:AA604)</f>
        <v/>
      </c>
      <c r="AC604" t="inlineStr">
        <is>
          <t>130.00</t>
        </is>
      </c>
      <c r="AD604">
        <f>AC604*0.006</f>
        <v/>
      </c>
      <c r="AE604">
        <f>AC604*0.02</f>
        <v/>
      </c>
      <c r="AF604">
        <f>AC604-AD604-AE604</f>
        <v/>
      </c>
      <c r="AI604">
        <f>SUM(AG604:AH604)</f>
        <v/>
      </c>
      <c r="AJ604">
        <f>AF604-AB604+AI604</f>
        <v/>
      </c>
      <c r="AK604">
        <f>IF(C604="是","杭州","江西工厂")</f>
        <v/>
      </c>
      <c r="AL604" t="inlineStr">
        <is>
          <t>交易成功</t>
        </is>
      </c>
      <c r="AM604" t="inlineStr">
        <is>
          <t>待匹配</t>
        </is>
      </c>
      <c r="AN604" t="inlineStr">
        <is>
          <t>没有申请退款</t>
        </is>
      </c>
      <c r="AO604" t="inlineStr">
        <is>
          <t>无退款申请</t>
        </is>
      </c>
      <c r="AR604" t="inlineStr">
        <is>
          <t>✓</t>
        </is>
      </c>
    </row>
    <row r="605">
      <c r="A605" t="inlineStr">
        <is>
          <t>淘宝</t>
        </is>
      </c>
      <c r="B605" t="inlineStr">
        <is>
          <t>2701817472174006273</t>
        </is>
      </c>
      <c r="D605" s="182" t="n">
        <v>46120</v>
      </c>
      <c r="G605" t="inlineStr">
        <is>
          <t>河北省 邯郸市 永年区 临洺关镇******************</t>
        </is>
      </c>
      <c r="I605" t="inlineStr"/>
      <c r="J605" t="inlineStr">
        <is>
          <t>畔色双人床高靠背软包床现代樱桃木北欧实木1.8米主卧悬浮实木床</t>
        </is>
      </c>
      <c r="K605" t="inlineStr">
        <is>
          <t>尺寸微定制</t>
        </is>
      </c>
      <c r="M605" t="n">
        <v>1</v>
      </c>
      <c r="O605" t="inlineStr"/>
      <c r="P605" t="inlineStr"/>
      <c r="R605">
        <f>IFERROR(SUMPRODUCT(('2-定价总表'!$A$3:$A$493="PPS"&amp;MID(I605,2,99))*('2-定价总表'!$C$3:$C$493=K605)*('2-定价总表'!$T$3:$T$493))*IF(M605="",1,M605),"")</f>
        <v/>
      </c>
      <c r="AB605">
        <f>SUM(S605:AA605)</f>
        <v/>
      </c>
      <c r="AC605" t="inlineStr">
        <is>
          <t>170.00</t>
        </is>
      </c>
      <c r="AD605">
        <f>AC605*0.006</f>
        <v/>
      </c>
      <c r="AE605">
        <f>AC605*0.02</f>
        <v/>
      </c>
      <c r="AF605">
        <f>AC605-AD605-AE605</f>
        <v/>
      </c>
      <c r="AI605">
        <f>SUM(AG605:AH605)</f>
        <v/>
      </c>
      <c r="AJ605">
        <f>AF605-AB605+AI605</f>
        <v/>
      </c>
      <c r="AK605">
        <f>IF(C605="是","杭州","江西工厂")</f>
        <v/>
      </c>
      <c r="AL605" t="inlineStr">
        <is>
          <t>交易关闭</t>
        </is>
      </c>
      <c r="AM605" t="inlineStr">
        <is>
          <t>待匹配</t>
        </is>
      </c>
      <c r="AN605" t="inlineStr">
        <is>
          <t>退款成功</t>
        </is>
      </c>
      <c r="AO605" t="inlineStr">
        <is>
          <t>170.00</t>
        </is>
      </c>
      <c r="AR605" t="inlineStr">
        <is>
          <t>⚠️ 无商家编码,产品编码待补</t>
        </is>
      </c>
    </row>
    <row r="606">
      <c r="A606" t="inlineStr">
        <is>
          <t>淘宝</t>
        </is>
      </c>
      <c r="B606" t="inlineStr">
        <is>
          <t>4502257741188033804</t>
        </is>
      </c>
      <c r="D606" s="182" t="n">
        <v>46120</v>
      </c>
      <c r="G606" t="inlineStr">
        <is>
          <t>广东省 广州市 越秀区 洪桥街道***********************************</t>
        </is>
      </c>
      <c r="I606" t="inlineStr"/>
      <c r="J606" t="inlineStr">
        <is>
          <t>畔色北美黑胡桃木餐边柜靠墙一体实木岩板高酒柜收纳储物橱柜</t>
        </is>
      </c>
      <c r="K606" t="inlineStr">
        <is>
          <t>定制尺寸</t>
        </is>
      </c>
      <c r="M606" t="n">
        <v>1</v>
      </c>
      <c r="O606" t="inlineStr">
        <is>
          <t>圆通速递</t>
        </is>
      </c>
      <c r="P606" t="inlineStr">
        <is>
          <t>YT2544867992786</t>
        </is>
      </c>
      <c r="R606">
        <f>IFERROR(SUMPRODUCT(('2-定价总表'!$A$3:$A$493="PPS"&amp;MID(I606,2,99))*('2-定价总表'!$C$3:$C$493=K606)*('2-定价总表'!$T$3:$T$493))*IF(M606="",1,M606),"")</f>
        <v/>
      </c>
      <c r="AB606">
        <f>SUM(S606:AA606)</f>
        <v/>
      </c>
      <c r="AC606" t="inlineStr">
        <is>
          <t>130.00</t>
        </is>
      </c>
      <c r="AD606">
        <f>AC606*0.006</f>
        <v/>
      </c>
      <c r="AE606">
        <f>AC606*0.02</f>
        <v/>
      </c>
      <c r="AF606">
        <f>AC606-AD606-AE606</f>
        <v/>
      </c>
      <c r="AI606">
        <f>SUM(AG606:AH606)</f>
        <v/>
      </c>
      <c r="AJ606">
        <f>AF606-AB606+AI606</f>
        <v/>
      </c>
      <c r="AK606">
        <f>IF(C606="是","杭州","江西工厂")</f>
        <v/>
      </c>
      <c r="AL606" t="inlineStr">
        <is>
          <t>交易成功</t>
        </is>
      </c>
      <c r="AM606" t="inlineStr">
        <is>
          <t>待匹配</t>
        </is>
      </c>
      <c r="AN606" t="inlineStr">
        <is>
          <t>没有申请退款</t>
        </is>
      </c>
      <c r="AO606" t="inlineStr">
        <is>
          <t>无退款申请</t>
        </is>
      </c>
      <c r="AR606" t="inlineStr">
        <is>
          <t>⚠️ 无商家编码,产品编码待补</t>
        </is>
      </c>
    </row>
    <row r="607">
      <c r="A607" t="inlineStr">
        <is>
          <t>淘宝</t>
        </is>
      </c>
      <c r="B607" t="inlineStr">
        <is>
          <t>4502244744029025148</t>
        </is>
      </c>
      <c r="D607" s="182" t="n">
        <v>46120</v>
      </c>
      <c r="G607" t="inlineStr">
        <is>
          <t>上海 上海市 杨浦区 长海路街***********************</t>
        </is>
      </c>
      <c r="I607" t="inlineStr"/>
      <c r="J607" t="inlineStr">
        <is>
          <t>畔色日式悬浮床榉木布艺床主卧地台奶油风实木双人床实木原木床</t>
        </is>
      </c>
      <c r="K607" t="inlineStr">
        <is>
          <t>尺寸微定制</t>
        </is>
      </c>
      <c r="M607" t="n">
        <v>1</v>
      </c>
      <c r="O607" t="inlineStr"/>
      <c r="P607" t="inlineStr"/>
      <c r="R607">
        <f>IFERROR(SUMPRODUCT(('2-定价总表'!$A$3:$A$493="PPS"&amp;MID(I607,2,99))*('2-定价总表'!$C$3:$C$493=K607)*('2-定价总表'!$T$3:$T$493))*IF(M607="",1,M607),"")</f>
        <v/>
      </c>
      <c r="AB607">
        <f>SUM(S607:AA607)</f>
        <v/>
      </c>
      <c r="AC607" t="inlineStr">
        <is>
          <t>150.00</t>
        </is>
      </c>
      <c r="AD607">
        <f>AC607*0.006</f>
        <v/>
      </c>
      <c r="AE607">
        <f>AC607*0.02</f>
        <v/>
      </c>
      <c r="AF607">
        <f>AC607-AD607-AE607</f>
        <v/>
      </c>
      <c r="AI607">
        <f>SUM(AG607:AH607)</f>
        <v/>
      </c>
      <c r="AJ607">
        <f>AF607-AB607+AI607</f>
        <v/>
      </c>
      <c r="AK607">
        <f>IF(C607="是","杭州","江西工厂")</f>
        <v/>
      </c>
      <c r="AL607" t="inlineStr">
        <is>
          <t>交易关闭</t>
        </is>
      </c>
      <c r="AM607" t="inlineStr">
        <is>
          <t>待匹配</t>
        </is>
      </c>
      <c r="AN607" t="inlineStr">
        <is>
          <t>退款成功</t>
        </is>
      </c>
      <c r="AO607" t="inlineStr">
        <is>
          <t>150.00</t>
        </is>
      </c>
      <c r="AR607" t="inlineStr">
        <is>
          <t>⚠️ 无商家编码,产品编码待补</t>
        </is>
      </c>
    </row>
    <row r="608">
      <c r="A608" t="inlineStr">
        <is>
          <t>淘宝</t>
        </is>
      </c>
      <c r="B608" t="inlineStr">
        <is>
          <t>4502258533186047624</t>
        </is>
      </c>
      <c r="D608" s="182" t="n">
        <v>46120</v>
      </c>
      <c r="G608" t="inlineStr">
        <is>
          <t>山西省 太原市 小店区 平阳路街*****************</t>
        </is>
      </c>
      <c r="I608" t="inlineStr"/>
      <c r="J608" t="inlineStr">
        <is>
          <t>畔色双人床实木床家用小户型北欧简约1.8米榉木主卧日式双人大床</t>
        </is>
      </c>
      <c r="K608" t="inlineStr">
        <is>
          <t>尺寸微定制</t>
        </is>
      </c>
      <c r="M608" t="n">
        <v>1</v>
      </c>
      <c r="O608" t="inlineStr"/>
      <c r="P608" t="inlineStr"/>
      <c r="R608">
        <f>IFERROR(SUMPRODUCT(('2-定价总表'!$A$3:$A$493="PPS"&amp;MID(I608,2,99))*('2-定价总表'!$C$3:$C$493=K608)*('2-定价总表'!$T$3:$T$493))*IF(M608="",1,M608),"")</f>
        <v/>
      </c>
      <c r="AB608">
        <f>SUM(S608:AA608)</f>
        <v/>
      </c>
      <c r="AC608" t="inlineStr">
        <is>
          <t>130.00</t>
        </is>
      </c>
      <c r="AD608">
        <f>AC608*0.006</f>
        <v/>
      </c>
      <c r="AE608">
        <f>AC608*0.02</f>
        <v/>
      </c>
      <c r="AF608">
        <f>AC608-AD608-AE608</f>
        <v/>
      </c>
      <c r="AI608">
        <f>SUM(AG608:AH608)</f>
        <v/>
      </c>
      <c r="AJ608">
        <f>AF608-AB608+AI608</f>
        <v/>
      </c>
      <c r="AK608">
        <f>IF(C608="是","杭州","江西工厂")</f>
        <v/>
      </c>
      <c r="AL608" t="inlineStr">
        <is>
          <t>交易关闭</t>
        </is>
      </c>
      <c r="AM608" t="inlineStr">
        <is>
          <t>待匹配</t>
        </is>
      </c>
      <c r="AN608" t="inlineStr">
        <is>
          <t>退款成功</t>
        </is>
      </c>
      <c r="AO608" t="inlineStr">
        <is>
          <t>130.00</t>
        </is>
      </c>
      <c r="AR608" t="inlineStr">
        <is>
          <t>⚠️ 无商家编码,产品编码待补</t>
        </is>
      </c>
    </row>
    <row r="609">
      <c r="A609" t="inlineStr">
        <is>
          <t>淘宝</t>
        </is>
      </c>
      <c r="B609" t="inlineStr">
        <is>
          <t>4502252988189013146</t>
        </is>
      </c>
      <c r="D609" s="182" t="n">
        <v>46120</v>
      </c>
      <c r="G609" t="inlineStr">
        <is>
          <t>安徽省 铜陵市 义安区 五松镇观*****************</t>
        </is>
      </c>
      <c r="I609" t="inlineStr">
        <is>
          <t>P23250050202</t>
        </is>
      </c>
      <c r="J609" t="inlineStr">
        <is>
          <t>畔色实木岩板餐边柜樱桃木收纳储物柜北欧酒柜置物柜餐桌一体靠墙</t>
        </is>
      </c>
      <c r="K609" t="inlineStr">
        <is>
          <t>尺寸微定制</t>
        </is>
      </c>
      <c r="M609" t="n">
        <v>1</v>
      </c>
      <c r="O609" t="inlineStr">
        <is>
          <t>圆通速递</t>
        </is>
      </c>
      <c r="P609" t="inlineStr">
        <is>
          <t>YT2544867998542</t>
        </is>
      </c>
      <c r="R609">
        <f>IFERROR(SUMPRODUCT(('2-定价总表'!$A$3:$A$493="PPS"&amp;MID(I609,2,99))*('2-定价总表'!$C$3:$C$493=K609)*('2-定价总表'!$T$3:$T$493))*IF(M609="",1,M609),"")</f>
        <v/>
      </c>
      <c r="AB609">
        <f>SUM(S609:AA609)</f>
        <v/>
      </c>
      <c r="AC609" t="inlineStr">
        <is>
          <t>160.00</t>
        </is>
      </c>
      <c r="AD609">
        <f>AC609*0.006</f>
        <v/>
      </c>
      <c r="AE609">
        <f>AC609*0.02</f>
        <v/>
      </c>
      <c r="AF609">
        <f>AC609-AD609-AE609</f>
        <v/>
      </c>
      <c r="AI609">
        <f>SUM(AG609:AH609)</f>
        <v/>
      </c>
      <c r="AJ609">
        <f>AF609-AB609+AI609</f>
        <v/>
      </c>
      <c r="AK609">
        <f>IF(C609="是","杭州","江西工厂")</f>
        <v/>
      </c>
      <c r="AL609" t="inlineStr">
        <is>
          <t>交易成功</t>
        </is>
      </c>
      <c r="AM609" t="inlineStr">
        <is>
          <t>待匹配</t>
        </is>
      </c>
      <c r="AN609" t="inlineStr">
        <is>
          <t>没有申请退款</t>
        </is>
      </c>
      <c r="AO609" t="inlineStr">
        <is>
          <t>无退款申请</t>
        </is>
      </c>
      <c r="AR609" t="inlineStr">
        <is>
          <t>✓</t>
        </is>
      </c>
    </row>
    <row r="610">
      <c r="A610" t="inlineStr">
        <is>
          <t>淘宝</t>
        </is>
      </c>
      <c r="B610" t="inlineStr">
        <is>
          <t>4502263969196013146</t>
        </is>
      </c>
      <c r="D610" s="182" t="n">
        <v>46120</v>
      </c>
      <c r="G610" t="inlineStr"/>
      <c r="I610" t="inlineStr">
        <is>
          <t>P23250050202</t>
        </is>
      </c>
      <c r="J610" t="inlineStr">
        <is>
          <t>畔色实木岩板餐边柜樱桃木收纳储物柜北欧酒柜置物柜餐桌一体靠墙</t>
        </is>
      </c>
      <c r="K610" t="inlineStr">
        <is>
          <t>洞石餐边柜整柜1.5米（全景组合）</t>
        </is>
      </c>
      <c r="M610" t="n">
        <v>1</v>
      </c>
      <c r="O610" t="inlineStr"/>
      <c r="P610" t="inlineStr"/>
      <c r="R610">
        <f>IFERROR(SUMPRODUCT(('2-定价总表'!$A$3:$A$493="PPS"&amp;MID(I610,2,99))*('2-定价总表'!$C$3:$C$493=K610)*('2-定价总表'!$T$3:$T$493))*IF(M610="",1,M610),"")</f>
        <v/>
      </c>
      <c r="AB610">
        <f>SUM(S610:AA610)</f>
        <v/>
      </c>
      <c r="AC610" t="inlineStr"/>
      <c r="AD610">
        <f>AC610*0.006</f>
        <v/>
      </c>
      <c r="AE610">
        <f>AC610*0.02</f>
        <v/>
      </c>
      <c r="AF610">
        <f>AC610-AD610-AE610</f>
        <v/>
      </c>
      <c r="AI610">
        <f>SUM(AG610:AH610)</f>
        <v/>
      </c>
      <c r="AJ610">
        <f>AF610-AB610+AI610</f>
        <v/>
      </c>
      <c r="AK610">
        <f>IF(C610="是","杭州","江西工厂")</f>
        <v/>
      </c>
      <c r="AL610" t="inlineStr">
        <is>
          <t>交易关闭</t>
        </is>
      </c>
      <c r="AM610" t="inlineStr">
        <is>
          <t>待匹配</t>
        </is>
      </c>
      <c r="AN610" t="inlineStr">
        <is>
          <t>没有申请退款</t>
        </is>
      </c>
      <c r="AO610" t="inlineStr">
        <is>
          <t>无退款申请</t>
        </is>
      </c>
      <c r="AR610" t="inlineStr">
        <is>
          <t>✓</t>
        </is>
      </c>
    </row>
    <row r="611">
      <c r="A611" t="inlineStr">
        <is>
          <t>淘宝</t>
        </is>
      </c>
      <c r="B611" t="inlineStr">
        <is>
          <t>4502256300180001734</t>
        </is>
      </c>
      <c r="D611" s="182" t="n">
        <v>46120</v>
      </c>
      <c r="G611" t="inlineStr">
        <is>
          <t>福建省 福州市 晋安区 茶园街道******************</t>
        </is>
      </c>
      <c r="I611" t="inlineStr"/>
      <c r="J611" t="inlineStr">
        <is>
          <t>畔色北美黑胡桃木餐边柜靠墙一体实木岩板高酒柜收纳储物橱柜</t>
        </is>
      </c>
      <c r="K611" t="inlineStr">
        <is>
          <t>定制尺寸</t>
        </is>
      </c>
      <c r="M611" t="n">
        <v>1</v>
      </c>
      <c r="O611" t="inlineStr">
        <is>
          <t>圆通速递</t>
        </is>
      </c>
      <c r="P611" t="inlineStr">
        <is>
          <t>YT2544867999295</t>
        </is>
      </c>
      <c r="R611">
        <f>IFERROR(SUMPRODUCT(('2-定价总表'!$A$3:$A$493="PPS"&amp;MID(I611,2,99))*('2-定价总表'!$C$3:$C$493=K611)*('2-定价总表'!$T$3:$T$493))*IF(M611="",1,M611),"")</f>
        <v/>
      </c>
      <c r="AB611">
        <f>SUM(S611:AA611)</f>
        <v/>
      </c>
      <c r="AC611" t="inlineStr">
        <is>
          <t>160.00</t>
        </is>
      </c>
      <c r="AD611">
        <f>AC611*0.006</f>
        <v/>
      </c>
      <c r="AE611">
        <f>AC611*0.02</f>
        <v/>
      </c>
      <c r="AF611">
        <f>AC611-AD611-AE611</f>
        <v/>
      </c>
      <c r="AI611">
        <f>SUM(AG611:AH611)</f>
        <v/>
      </c>
      <c r="AJ611">
        <f>AF611-AB611+AI611</f>
        <v/>
      </c>
      <c r="AK611">
        <f>IF(C611="是","杭州","江西工厂")</f>
        <v/>
      </c>
      <c r="AL611" t="inlineStr">
        <is>
          <t>交易成功</t>
        </is>
      </c>
      <c r="AM611" t="inlineStr">
        <is>
          <t>待匹配</t>
        </is>
      </c>
      <c r="AN611" t="inlineStr">
        <is>
          <t>没有申请退款</t>
        </is>
      </c>
      <c r="AO611" t="inlineStr">
        <is>
          <t>无退款申请</t>
        </is>
      </c>
      <c r="AR611" t="inlineStr">
        <is>
          <t>⚠️ 无商家编码,产品编码待补</t>
        </is>
      </c>
    </row>
    <row r="612">
      <c r="A612" t="inlineStr">
        <is>
          <t>淘宝</t>
        </is>
      </c>
      <c r="B612" t="inlineStr">
        <is>
          <t>4502252772196043049</t>
        </is>
      </c>
      <c r="D612" s="182" t="n">
        <v>46120</v>
      </c>
      <c r="G612" t="inlineStr">
        <is>
          <t>广东省 珠海市 香洲区 南屏镇广******************************</t>
        </is>
      </c>
      <c r="I612" t="inlineStr">
        <is>
          <t>P23250050202</t>
        </is>
      </c>
      <c r="J612" t="inlineStr">
        <is>
          <t>畔色实木岩板餐边柜樱桃木收纳储物柜北欧酒柜置物柜餐桌一体靠墙</t>
        </is>
      </c>
      <c r="K612" t="inlineStr">
        <is>
          <t>洞石餐边柜整柜2.1米（全景组合）</t>
        </is>
      </c>
      <c r="M612" t="n">
        <v>1</v>
      </c>
      <c r="O612" t="inlineStr">
        <is>
          <t>壹米滴答快运</t>
        </is>
      </c>
      <c r="P612" t="inlineStr">
        <is>
          <t>700907239563</t>
        </is>
      </c>
      <c r="R612">
        <f>IFERROR(SUMPRODUCT(('2-定价总表'!$A$3:$A$493="PPS"&amp;MID(I612,2,99))*('2-定价总表'!$C$3:$C$493=K612)*('2-定价总表'!$T$3:$T$493))*IF(M612="",1,M612),"")</f>
        <v/>
      </c>
      <c r="AB612">
        <f>SUM(S612:AA612)</f>
        <v/>
      </c>
      <c r="AC612" t="inlineStr">
        <is>
          <t>12235.71</t>
        </is>
      </c>
      <c r="AD612">
        <f>AC612*0.006</f>
        <v/>
      </c>
      <c r="AE612">
        <f>AC612*0.02</f>
        <v/>
      </c>
      <c r="AF612">
        <f>AC612-AD612-AE612</f>
        <v/>
      </c>
      <c r="AI612">
        <f>SUM(AG612:AH612)</f>
        <v/>
      </c>
      <c r="AJ612">
        <f>AF612-AB612+AI612</f>
        <v/>
      </c>
      <c r="AK612">
        <f>IF(C612="是","杭州","江西工厂")</f>
        <v/>
      </c>
      <c r="AL612" t="inlineStr">
        <is>
          <t>交易成功</t>
        </is>
      </c>
      <c r="AM612" t="inlineStr">
        <is>
          <t>待匹配</t>
        </is>
      </c>
      <c r="AN612" t="inlineStr">
        <is>
          <t>退款成功</t>
        </is>
      </c>
      <c r="AO612" t="inlineStr">
        <is>
          <t>12235.71</t>
        </is>
      </c>
      <c r="AR612" t="inlineStr">
        <is>
          <t>✓</t>
        </is>
      </c>
    </row>
    <row r="613">
      <c r="A613" t="inlineStr">
        <is>
          <t>淘宝</t>
        </is>
      </c>
      <c r="B613" t="inlineStr">
        <is>
          <t>2701823055177012955</t>
        </is>
      </c>
      <c r="D613" s="182" t="n">
        <v>46120</v>
      </c>
      <c r="G613" t="inlineStr">
        <is>
          <t>广东省 广州市 荔湾区 昌华街道********************</t>
        </is>
      </c>
      <c r="I613" t="inlineStr"/>
      <c r="J613" t="inlineStr">
        <is>
          <t>畔色木作木块小样樱桃木黑胡桃木白蜡木榉木红白橡木样品样块</t>
        </is>
      </c>
      <c r="K613" t="inlineStr">
        <is>
          <t>樱桃木样块</t>
        </is>
      </c>
      <c r="M613" t="n">
        <v>1</v>
      </c>
      <c r="O613" t="inlineStr"/>
      <c r="P613" t="inlineStr"/>
      <c r="R613">
        <f>IFERROR(SUMPRODUCT(('2-定价总表'!$A$3:$A$493="PPS"&amp;MID(I613,2,99))*('2-定价总表'!$C$3:$C$493=K613)*('2-定价总表'!$T$3:$T$493))*IF(M613="",1,M613),"")</f>
        <v/>
      </c>
      <c r="AB613">
        <f>SUM(S613:AA613)</f>
        <v/>
      </c>
      <c r="AC613" t="inlineStr">
        <is>
          <t>22.00</t>
        </is>
      </c>
      <c r="AD613">
        <f>AC613*0.006</f>
        <v/>
      </c>
      <c r="AE613">
        <f>AC613*0.02</f>
        <v/>
      </c>
      <c r="AF613">
        <f>AC613-AD613-AE613</f>
        <v/>
      </c>
      <c r="AI613">
        <f>SUM(AG613:AH613)</f>
        <v/>
      </c>
      <c r="AJ613">
        <f>AF613-AB613+AI613</f>
        <v/>
      </c>
      <c r="AK613">
        <f>IF(C613="是","杭州","江西工厂")</f>
        <v/>
      </c>
      <c r="AL613" t="inlineStr">
        <is>
          <t>交易关闭</t>
        </is>
      </c>
      <c r="AM613" t="inlineStr">
        <is>
          <t>待匹配</t>
        </is>
      </c>
      <c r="AN613" t="inlineStr">
        <is>
          <t>退款成功</t>
        </is>
      </c>
      <c r="AO613" t="inlineStr">
        <is>
          <t>22.00</t>
        </is>
      </c>
      <c r="AR613" t="inlineStr">
        <is>
          <t>⚠️ 无商家编码,产品编码待补</t>
        </is>
      </c>
    </row>
    <row r="614">
      <c r="A614" t="inlineStr">
        <is>
          <t>淘宝</t>
        </is>
      </c>
      <c r="B614" t="inlineStr">
        <is>
          <t>4502258100171049431</t>
        </is>
      </c>
      <c r="D614" s="182" t="n">
        <v>46120</v>
      </c>
      <c r="G614" t="inlineStr">
        <is>
          <t>安徽省 淮北市 相山区 任圩街道************************</t>
        </is>
      </c>
      <c r="I614" t="inlineStr">
        <is>
          <t>P23210020201</t>
        </is>
      </c>
      <c r="J614" t="inlineStr">
        <is>
          <t>畔色 岩板实木餐桌日式简约长方形榉木书桌家用饭桌原木小户型桌</t>
        </is>
      </c>
      <c r="K614" t="inlineStr">
        <is>
          <t>砂白色1.4米岩板餐桌</t>
        </is>
      </c>
      <c r="M614" t="n">
        <v>1</v>
      </c>
      <c r="O614" t="inlineStr">
        <is>
          <t>德邦快递</t>
        </is>
      </c>
      <c r="P614" t="inlineStr">
        <is>
          <t>DPK212534095910</t>
        </is>
      </c>
      <c r="R614">
        <f>IFERROR(SUMPRODUCT(('2-定价总表'!$A$3:$A$493="PPS"&amp;MID(I614,2,99))*('2-定价总表'!$C$3:$C$493=K614)*('2-定价总表'!$T$3:$T$493))*IF(M614="",1,M614),"")</f>
        <v/>
      </c>
      <c r="AB614">
        <f>SUM(S614:AA614)</f>
        <v/>
      </c>
      <c r="AC614" t="inlineStr">
        <is>
          <t>2629.60</t>
        </is>
      </c>
      <c r="AD614">
        <f>AC614*0.006</f>
        <v/>
      </c>
      <c r="AE614">
        <f>AC614*0.02</f>
        <v/>
      </c>
      <c r="AF614">
        <f>AC614-AD614-AE614</f>
        <v/>
      </c>
      <c r="AI614">
        <f>SUM(AG614:AH614)</f>
        <v/>
      </c>
      <c r="AJ614">
        <f>AF614-AB614+AI614</f>
        <v/>
      </c>
      <c r="AK614">
        <f>IF(C614="是","杭州","江西工厂")</f>
        <v/>
      </c>
      <c r="AL614" t="inlineStr">
        <is>
          <t>交易成功</t>
        </is>
      </c>
      <c r="AM614" t="inlineStr">
        <is>
          <t>待匹配</t>
        </is>
      </c>
      <c r="AN614" t="inlineStr">
        <is>
          <t>没有申请退款</t>
        </is>
      </c>
      <c r="AO614" t="inlineStr">
        <is>
          <t>无退款申请</t>
        </is>
      </c>
      <c r="AR614" t="inlineStr">
        <is>
          <t>✓</t>
        </is>
      </c>
    </row>
    <row r="615">
      <c r="A615" t="inlineStr">
        <is>
          <t>淘宝</t>
        </is>
      </c>
      <c r="B615" t="inlineStr">
        <is>
          <t>2701809912191277951</t>
        </is>
      </c>
      <c r="D615" s="182" t="n">
        <v>46120</v>
      </c>
      <c r="G615" t="inlineStr">
        <is>
          <t>广东省 汕头市 金平区 月浦街道*****************</t>
        </is>
      </c>
      <c r="I615" t="inlineStr"/>
      <c r="J615" t="inlineStr">
        <is>
          <t>畔色双人床实木床家用小户型北欧简约1.8m樱桃木主卧日式双人大床</t>
        </is>
      </c>
      <c r="K615" t="inlineStr">
        <is>
          <t>尺寸微定制</t>
        </is>
      </c>
      <c r="M615" t="n">
        <v>1</v>
      </c>
      <c r="O615" t="inlineStr">
        <is>
          <t>圆通速递</t>
        </is>
      </c>
      <c r="P615" t="inlineStr">
        <is>
          <t>YT2539809091360</t>
        </is>
      </c>
      <c r="R615">
        <f>IFERROR(SUMPRODUCT(('2-定价总表'!$A$3:$A$493="PPS"&amp;MID(I615,2,99))*('2-定价总表'!$C$3:$C$493=K615)*('2-定价总表'!$T$3:$T$493))*IF(M615="",1,M615),"")</f>
        <v/>
      </c>
      <c r="AB615">
        <f>SUM(S615:AA615)</f>
        <v/>
      </c>
      <c r="AC615" t="inlineStr">
        <is>
          <t>150.00</t>
        </is>
      </c>
      <c r="AD615">
        <f>AC615*0.006</f>
        <v/>
      </c>
      <c r="AE615">
        <f>AC615*0.02</f>
        <v/>
      </c>
      <c r="AF615">
        <f>AC615-AD615-AE615</f>
        <v/>
      </c>
      <c r="AI615">
        <f>SUM(AG615:AH615)</f>
        <v/>
      </c>
      <c r="AJ615">
        <f>AF615-AB615+AI615</f>
        <v/>
      </c>
      <c r="AK615">
        <f>IF(C615="是","杭州","江西工厂")</f>
        <v/>
      </c>
      <c r="AL615" t="inlineStr">
        <is>
          <t>交易成功</t>
        </is>
      </c>
      <c r="AM615" t="inlineStr">
        <is>
          <t>待匹配</t>
        </is>
      </c>
      <c r="AN615" t="inlineStr">
        <is>
          <t>没有申请退款</t>
        </is>
      </c>
      <c r="AO615" t="inlineStr">
        <is>
          <t>无退款申请</t>
        </is>
      </c>
      <c r="AR615" t="inlineStr">
        <is>
          <t>⚠️ 无商家编码,产品编码待补</t>
        </is>
      </c>
    </row>
    <row r="616">
      <c r="A616" t="inlineStr">
        <is>
          <t>淘宝</t>
        </is>
      </c>
      <c r="B616" t="inlineStr">
        <is>
          <t>2701817185174031176</t>
        </is>
      </c>
      <c r="D616" s="182" t="n">
        <v>46120</v>
      </c>
      <c r="G616" t="inlineStr"/>
      <c r="I616" t="inlineStr"/>
      <c r="J616" t="inlineStr">
        <is>
          <t>畔色双人床实木床家用小户型北欧简约1.8m樱桃木主卧日式双人大床</t>
        </is>
      </c>
      <c r="K616" t="inlineStr">
        <is>
          <t>樱桃木尺寸定制咨询</t>
        </is>
      </c>
      <c r="M616" t="n">
        <v>1</v>
      </c>
      <c r="O616" t="inlineStr"/>
      <c r="P616" t="inlineStr"/>
      <c r="R616">
        <f>IFERROR(SUMPRODUCT(('2-定价总表'!$A$3:$A$493="PPS"&amp;MID(I616,2,99))*('2-定价总表'!$C$3:$C$493=K616)*('2-定价总表'!$T$3:$T$493))*IF(M616="",1,M616),"")</f>
        <v/>
      </c>
      <c r="AB616">
        <f>SUM(S616:AA616)</f>
        <v/>
      </c>
      <c r="AC616" t="inlineStr"/>
      <c r="AD616">
        <f>AC616*0.006</f>
        <v/>
      </c>
      <c r="AE616">
        <f>AC616*0.02</f>
        <v/>
      </c>
      <c r="AF616">
        <f>AC616-AD616-AE616</f>
        <v/>
      </c>
      <c r="AI616">
        <f>SUM(AG616:AH616)</f>
        <v/>
      </c>
      <c r="AJ616">
        <f>AF616-AB616+AI616</f>
        <v/>
      </c>
      <c r="AK616">
        <f>IF(C616="是","杭州","江西工厂")</f>
        <v/>
      </c>
      <c r="AL616" t="inlineStr">
        <is>
          <t>交易关闭</t>
        </is>
      </c>
      <c r="AM616" t="inlineStr">
        <is>
          <t>待匹配</t>
        </is>
      </c>
      <c r="AN616" t="inlineStr">
        <is>
          <t>没有申请退款</t>
        </is>
      </c>
      <c r="AO616" t="inlineStr">
        <is>
          <t>无退款申请</t>
        </is>
      </c>
      <c r="AR616" t="inlineStr">
        <is>
          <t>⚠️ 无商家编码,产品编码待补</t>
        </is>
      </c>
    </row>
    <row r="617">
      <c r="A617" t="inlineStr">
        <is>
          <t>淘宝</t>
        </is>
      </c>
      <c r="B617" t="inlineStr">
        <is>
          <t>4502256588164039117</t>
        </is>
      </c>
      <c r="D617" s="182" t="n">
        <v>46120</v>
      </c>
      <c r="G617" t="inlineStr"/>
      <c r="I617" t="inlineStr"/>
      <c r="J617" t="inlineStr">
        <is>
          <t>畔色木作木块小样樱桃木黑胡桃木白蜡木榉木红白橡木样品样块</t>
        </is>
      </c>
      <c r="K617" t="inlineStr">
        <is>
          <t>樱桃木样块</t>
        </is>
      </c>
      <c r="M617" t="n">
        <v>1</v>
      </c>
      <c r="O617" t="inlineStr"/>
      <c r="P617" t="inlineStr"/>
      <c r="R617">
        <f>IFERROR(SUMPRODUCT(('2-定价总表'!$A$3:$A$493="PPS"&amp;MID(I617,2,99))*('2-定价总表'!$C$3:$C$493=K617)*('2-定价总表'!$T$3:$T$493))*IF(M617="",1,M617),"")</f>
        <v/>
      </c>
      <c r="AB617">
        <f>SUM(S617:AA617)</f>
        <v/>
      </c>
      <c r="AC617" t="inlineStr"/>
      <c r="AD617">
        <f>AC617*0.006</f>
        <v/>
      </c>
      <c r="AE617">
        <f>AC617*0.02</f>
        <v/>
      </c>
      <c r="AF617">
        <f>AC617-AD617-AE617</f>
        <v/>
      </c>
      <c r="AI617">
        <f>SUM(AG617:AH617)</f>
        <v/>
      </c>
      <c r="AJ617">
        <f>AF617-AB617+AI617</f>
        <v/>
      </c>
      <c r="AK617">
        <f>IF(C617="是","杭州","江西工厂")</f>
        <v/>
      </c>
      <c r="AL617" t="inlineStr">
        <is>
          <t>交易关闭</t>
        </is>
      </c>
      <c r="AM617" t="inlineStr">
        <is>
          <t>待匹配</t>
        </is>
      </c>
      <c r="AN617" t="inlineStr">
        <is>
          <t>没有申请退款</t>
        </is>
      </c>
      <c r="AO617" t="inlineStr">
        <is>
          <t>无退款申请</t>
        </is>
      </c>
      <c r="AR617" t="inlineStr">
        <is>
          <t>⚠️ 无商家编码,产品编码待补</t>
        </is>
      </c>
    </row>
    <row r="618">
      <c r="A618" t="inlineStr">
        <is>
          <t>淘宝</t>
        </is>
      </c>
      <c r="B618" t="inlineStr">
        <is>
          <t>4502253314168039328</t>
        </is>
      </c>
      <c r="D618" s="182" t="n">
        <v>46119</v>
      </c>
      <c r="G618" t="inlineStr">
        <is>
          <t>广西壮族自治区 桂林市 其它区 灵川县公**************</t>
        </is>
      </c>
      <c r="I618" t="inlineStr"/>
      <c r="J618" t="inlineStr">
        <is>
          <t>畔色北欧风北美黑胡桃全实木中古风布艺软包床主卧齐边双人大床</t>
        </is>
      </c>
      <c r="K618" t="inlineStr">
        <is>
          <t>尺寸微定制</t>
        </is>
      </c>
      <c r="M618" t="n">
        <v>1</v>
      </c>
      <c r="O618" t="inlineStr">
        <is>
          <t>圆通速递</t>
        </is>
      </c>
      <c r="P618" t="inlineStr">
        <is>
          <t>YT2585733505291</t>
        </is>
      </c>
      <c r="R618">
        <f>IFERROR(SUMPRODUCT(('2-定价总表'!$A$3:$A$493="PPS"&amp;MID(I618,2,99))*('2-定价总表'!$C$3:$C$493=K618)*('2-定价总表'!$T$3:$T$493))*IF(M618="",1,M618),"")</f>
        <v/>
      </c>
      <c r="AB618">
        <f>SUM(S618:AA618)</f>
        <v/>
      </c>
      <c r="AC618" t="inlineStr">
        <is>
          <t>140.00</t>
        </is>
      </c>
      <c r="AD618">
        <f>AC618*0.006</f>
        <v/>
      </c>
      <c r="AE618">
        <f>AC618*0.02</f>
        <v/>
      </c>
      <c r="AF618">
        <f>AC618-AD618-AE618</f>
        <v/>
      </c>
      <c r="AI618">
        <f>SUM(AG618:AH618)</f>
        <v/>
      </c>
      <c r="AJ618">
        <f>AF618-AB618+AI618</f>
        <v/>
      </c>
      <c r="AK618">
        <f>IF(C618="是","杭州","江西工厂")</f>
        <v/>
      </c>
      <c r="AL618" t="inlineStr">
        <is>
          <t>交易成功</t>
        </is>
      </c>
      <c r="AM618" t="inlineStr">
        <is>
          <t>待匹配</t>
        </is>
      </c>
      <c r="AN618" t="inlineStr">
        <is>
          <t>没有申请退款</t>
        </is>
      </c>
      <c r="AO618" t="inlineStr">
        <is>
          <t>无退款申请</t>
        </is>
      </c>
      <c r="AR618" t="inlineStr">
        <is>
          <t>⚠️ 无商家编码,产品编码待补</t>
        </is>
      </c>
    </row>
    <row r="619">
      <c r="A619" t="inlineStr">
        <is>
          <t>淘宝</t>
        </is>
      </c>
      <c r="B619" t="inlineStr">
        <is>
          <t>4502254069158067916</t>
        </is>
      </c>
      <c r="D619" s="182" t="n">
        <v>46119</v>
      </c>
      <c r="G619" t="inlineStr">
        <is>
          <t>河北省 唐山市 路北区 唐山高新*****************************</t>
        </is>
      </c>
      <c r="I619" t="inlineStr">
        <is>
          <t>P23250050202</t>
        </is>
      </c>
      <c r="J619" t="inlineStr">
        <is>
          <t>畔色实木岩板餐边柜樱桃木收纳储物柜北欧酒柜置物柜餐桌一体靠墙</t>
        </is>
      </c>
      <c r="K619" t="inlineStr">
        <is>
          <t>定制尺寸</t>
        </is>
      </c>
      <c r="M619" t="n">
        <v>1</v>
      </c>
      <c r="O619" t="inlineStr">
        <is>
          <t>圆通速递</t>
        </is>
      </c>
      <c r="P619" t="inlineStr">
        <is>
          <t>YT2539809094992</t>
        </is>
      </c>
      <c r="R619">
        <f>IFERROR(SUMPRODUCT(('2-定价总表'!$A$3:$A$493="PPS"&amp;MID(I619,2,99))*('2-定价总表'!$C$3:$C$493=K619)*('2-定价总表'!$T$3:$T$493))*IF(M619="",1,M619),"")</f>
        <v/>
      </c>
      <c r="AB619">
        <f>SUM(S619:AA619)</f>
        <v/>
      </c>
      <c r="AC619" t="inlineStr">
        <is>
          <t>160.00</t>
        </is>
      </c>
      <c r="AD619">
        <f>AC619*0.006</f>
        <v/>
      </c>
      <c r="AE619">
        <f>AC619*0.02</f>
        <v/>
      </c>
      <c r="AF619">
        <f>AC619-AD619-AE619</f>
        <v/>
      </c>
      <c r="AI619">
        <f>SUM(AG619:AH619)</f>
        <v/>
      </c>
      <c r="AJ619">
        <f>AF619-AB619+AI619</f>
        <v/>
      </c>
      <c r="AK619">
        <f>IF(C619="是","杭州","江西工厂")</f>
        <v/>
      </c>
      <c r="AL619" t="inlineStr">
        <is>
          <t>交易成功</t>
        </is>
      </c>
      <c r="AM619" t="inlineStr">
        <is>
          <t>待匹配</t>
        </is>
      </c>
      <c r="AN619" t="inlineStr">
        <is>
          <t>没有申请退款</t>
        </is>
      </c>
      <c r="AO619" t="inlineStr">
        <is>
          <t>无退款申请</t>
        </is>
      </c>
      <c r="AR619" t="inlineStr">
        <is>
          <t>✓</t>
        </is>
      </c>
    </row>
    <row r="620">
      <c r="A620" t="inlineStr">
        <is>
          <t>淘宝</t>
        </is>
      </c>
      <c r="B620" t="inlineStr">
        <is>
          <t>4502251513170079817</t>
        </is>
      </c>
      <c r="D620" s="182" t="n">
        <v>46119</v>
      </c>
      <c r="G620" t="inlineStr">
        <is>
          <t>四川省 绵阳市 游仙区 游仙街道********************</t>
        </is>
      </c>
      <c r="I620" t="inlineStr"/>
      <c r="J620" t="inlineStr">
        <is>
          <t>畔色北美黑胡桃木餐边柜靠墙一体实木岩板高酒柜收纳储物橱柜</t>
        </is>
      </c>
      <c r="K620" t="inlineStr">
        <is>
          <t>尺寸微定制</t>
        </is>
      </c>
      <c r="M620" t="n">
        <v>1</v>
      </c>
      <c r="O620" t="inlineStr">
        <is>
          <t>圆通速递</t>
        </is>
      </c>
      <c r="P620" t="inlineStr">
        <is>
          <t>YT2539809099043</t>
        </is>
      </c>
      <c r="R620">
        <f>IFERROR(SUMPRODUCT(('2-定价总表'!$A$3:$A$493="PPS"&amp;MID(I620,2,99))*('2-定价总表'!$C$3:$C$493=K620)*('2-定价总表'!$T$3:$T$493))*IF(M620="",1,M620),"")</f>
        <v/>
      </c>
      <c r="AB620">
        <f>SUM(S620:AA620)</f>
        <v/>
      </c>
      <c r="AC620" t="inlineStr">
        <is>
          <t>150.00</t>
        </is>
      </c>
      <c r="AD620">
        <f>AC620*0.006</f>
        <v/>
      </c>
      <c r="AE620">
        <f>AC620*0.02</f>
        <v/>
      </c>
      <c r="AF620">
        <f>AC620-AD620-AE620</f>
        <v/>
      </c>
      <c r="AI620">
        <f>SUM(AG620:AH620)</f>
        <v/>
      </c>
      <c r="AJ620">
        <f>AF620-AB620+AI620</f>
        <v/>
      </c>
      <c r="AK620">
        <f>IF(C620="是","杭州","江西工厂")</f>
        <v/>
      </c>
      <c r="AL620" t="inlineStr">
        <is>
          <t>交易成功</t>
        </is>
      </c>
      <c r="AM620" t="inlineStr">
        <is>
          <t>待匹配</t>
        </is>
      </c>
      <c r="AN620" t="inlineStr">
        <is>
          <t>没有申请退款</t>
        </is>
      </c>
      <c r="AO620" t="inlineStr">
        <is>
          <t>无退款申请</t>
        </is>
      </c>
      <c r="AR620" t="inlineStr">
        <is>
          <t>⚠️ 无商家编码,产品编码待补</t>
        </is>
      </c>
    </row>
    <row r="621">
      <c r="A621" t="inlineStr">
        <is>
          <t>淘宝</t>
        </is>
      </c>
      <c r="B621" t="inlineStr">
        <is>
          <t>2701819202170069557</t>
        </is>
      </c>
      <c r="D621" s="182" t="n">
        <v>46119</v>
      </c>
      <c r="G621" t="inlineStr">
        <is>
          <t>北京 北京市 石景山区 八角街道**************************</t>
        </is>
      </c>
      <c r="I621" t="inlineStr"/>
      <c r="J621" t="inlineStr">
        <is>
          <t>畔色北欧钢化玻璃设计师卧室床头柜实木收纳柜樱桃木家用床边柜</t>
        </is>
      </c>
      <c r="K621" t="inlineStr">
        <is>
          <t>尺寸微定制</t>
        </is>
      </c>
      <c r="M621" t="n">
        <v>1</v>
      </c>
      <c r="O621" t="inlineStr">
        <is>
          <t>圆通速递</t>
        </is>
      </c>
      <c r="P621" t="inlineStr">
        <is>
          <t>YT2585733502861</t>
        </is>
      </c>
      <c r="R621">
        <f>IFERROR(SUMPRODUCT(('2-定价总表'!$A$3:$A$493="PPS"&amp;MID(I621,2,99))*('2-定价总表'!$C$3:$C$493=K621)*('2-定价总表'!$T$3:$T$493))*IF(M621="",1,M621),"")</f>
        <v/>
      </c>
      <c r="AB621">
        <f>SUM(S621:AA621)</f>
        <v/>
      </c>
      <c r="AC621" t="inlineStr">
        <is>
          <t>130.00</t>
        </is>
      </c>
      <c r="AD621">
        <f>AC621*0.006</f>
        <v/>
      </c>
      <c r="AE621">
        <f>AC621*0.02</f>
        <v/>
      </c>
      <c r="AF621">
        <f>AC621-AD621-AE621</f>
        <v/>
      </c>
      <c r="AI621">
        <f>SUM(AG621:AH621)</f>
        <v/>
      </c>
      <c r="AJ621">
        <f>AF621-AB621+AI621</f>
        <v/>
      </c>
      <c r="AK621">
        <f>IF(C621="是","杭州","江西工厂")</f>
        <v/>
      </c>
      <c r="AL621" t="inlineStr">
        <is>
          <t>交易成功</t>
        </is>
      </c>
      <c r="AM621" t="inlineStr">
        <is>
          <t>待匹配</t>
        </is>
      </c>
      <c r="AN621" t="inlineStr">
        <is>
          <t>没有申请退款</t>
        </is>
      </c>
      <c r="AO621" t="inlineStr">
        <is>
          <t>无退款申请</t>
        </is>
      </c>
      <c r="AR621" t="inlineStr">
        <is>
          <t>⚠️ 无商家编码,产品编码待补</t>
        </is>
      </c>
    </row>
    <row r="622">
      <c r="A622" t="inlineStr">
        <is>
          <t>淘宝</t>
        </is>
      </c>
      <c r="B622" t="inlineStr">
        <is>
          <t>4502255436167008824</t>
        </is>
      </c>
      <c r="D622" s="182" t="n">
        <v>46119</v>
      </c>
      <c r="G622" t="inlineStr">
        <is>
          <t>北京 北京市 海淀区 马连洼街***********************</t>
        </is>
      </c>
      <c r="I622" t="inlineStr"/>
      <c r="J622" t="inlineStr">
        <is>
          <t>畔色樱桃木靠墙一体实木岩板餐厅收纳咖啡柜小户型小柜窄柜餐边柜</t>
        </is>
      </c>
      <c r="K622" t="inlineStr">
        <is>
          <t>1.2米洞石款窄柜</t>
        </is>
      </c>
      <c r="M622" t="n">
        <v>1</v>
      </c>
      <c r="O622" t="inlineStr">
        <is>
          <t>壹米滴答快运</t>
        </is>
      </c>
      <c r="P622" t="inlineStr">
        <is>
          <t>700907650163</t>
        </is>
      </c>
      <c r="R622">
        <f>IFERROR(SUMPRODUCT(('2-定价总表'!$A$3:$A$493="PPS"&amp;MID(I622,2,99))*('2-定价总表'!$C$3:$C$493=K622)*('2-定价总表'!$T$3:$T$493))*IF(M622="",1,M622),"")</f>
        <v/>
      </c>
      <c r="AB622">
        <f>SUM(S622:AA622)</f>
        <v/>
      </c>
      <c r="AC622" t="inlineStr">
        <is>
          <t>5858.40</t>
        </is>
      </c>
      <c r="AD622">
        <f>AC622*0.006</f>
        <v/>
      </c>
      <c r="AE622">
        <f>AC622*0.02</f>
        <v/>
      </c>
      <c r="AF622">
        <f>AC622-AD622-AE622</f>
        <v/>
      </c>
      <c r="AI622">
        <f>SUM(AG622:AH622)</f>
        <v/>
      </c>
      <c r="AJ622">
        <f>AF622-AB622+AI622</f>
        <v/>
      </c>
      <c r="AK622">
        <f>IF(C622="是","杭州","江西工厂")</f>
        <v/>
      </c>
      <c r="AL622" t="inlineStr">
        <is>
          <t>交易成功</t>
        </is>
      </c>
      <c r="AM622" t="inlineStr">
        <is>
          <t>待匹配</t>
        </is>
      </c>
      <c r="AN622" t="inlineStr">
        <is>
          <t>没有申请退款</t>
        </is>
      </c>
      <c r="AO622" t="inlineStr">
        <is>
          <t>无退款申请</t>
        </is>
      </c>
      <c r="AR622" t="inlineStr">
        <is>
          <t>⚠️ 无商家编码,产品编码待补</t>
        </is>
      </c>
    </row>
    <row r="623">
      <c r="A623" t="inlineStr">
        <is>
          <t>淘宝</t>
        </is>
      </c>
      <c r="B623" t="inlineStr">
        <is>
          <t>4502260190172007702</t>
        </is>
      </c>
      <c r="D623" s="182" t="n">
        <v>46119</v>
      </c>
      <c r="G623" t="inlineStr">
        <is>
          <t>江苏省 淮安市 盱眙县 太和街道*************************</t>
        </is>
      </c>
      <c r="I623" t="inlineStr"/>
      <c r="J623" t="inlineStr">
        <is>
          <t>畔色北欧钢化玻璃设计师卧室床头柜实木收纳柜樱桃木家用床边柜</t>
        </is>
      </c>
      <c r="K623" t="inlineStr">
        <is>
          <t>尺寸微定制</t>
        </is>
      </c>
      <c r="M623" t="n">
        <v>1</v>
      </c>
      <c r="O623" t="inlineStr">
        <is>
          <t>圆通速递</t>
        </is>
      </c>
      <c r="P623" t="inlineStr">
        <is>
          <t>YT2585733496597</t>
        </is>
      </c>
      <c r="R623">
        <f>IFERROR(SUMPRODUCT(('2-定价总表'!$A$3:$A$493="PPS"&amp;MID(I623,2,99))*('2-定价总表'!$C$3:$C$493=K623)*('2-定价总表'!$T$3:$T$493))*IF(M623="",1,M623),"")</f>
        <v/>
      </c>
      <c r="AB623">
        <f>SUM(S623:AA623)</f>
        <v/>
      </c>
      <c r="AC623" t="inlineStr">
        <is>
          <t>150.00</t>
        </is>
      </c>
      <c r="AD623">
        <f>AC623*0.006</f>
        <v/>
      </c>
      <c r="AE623">
        <f>AC623*0.02</f>
        <v/>
      </c>
      <c r="AF623">
        <f>AC623-AD623-AE623</f>
        <v/>
      </c>
      <c r="AI623">
        <f>SUM(AG623:AH623)</f>
        <v/>
      </c>
      <c r="AJ623">
        <f>AF623-AB623+AI623</f>
        <v/>
      </c>
      <c r="AK623">
        <f>IF(C623="是","杭州","江西工厂")</f>
        <v/>
      </c>
      <c r="AL623" t="inlineStr">
        <is>
          <t>交易成功</t>
        </is>
      </c>
      <c r="AM623" t="inlineStr">
        <is>
          <t>待匹配</t>
        </is>
      </c>
      <c r="AN623" t="inlineStr">
        <is>
          <t>没有申请退款</t>
        </is>
      </c>
      <c r="AO623" t="inlineStr">
        <is>
          <t>无退款申请</t>
        </is>
      </c>
      <c r="AR623" t="inlineStr">
        <is>
          <t>⚠️ 无商家编码,产品编码待补</t>
        </is>
      </c>
    </row>
    <row r="624">
      <c r="A624" t="inlineStr">
        <is>
          <t>淘宝</t>
        </is>
      </c>
      <c r="B624" t="inlineStr">
        <is>
          <t>2701820101146008176</t>
        </is>
      </c>
      <c r="D624" s="182" t="n">
        <v>46119</v>
      </c>
      <c r="G624" t="inlineStr">
        <is>
          <t>江苏省 常州市 天宁区 茶山街道*****************************</t>
        </is>
      </c>
      <c r="I624" t="inlineStr"/>
      <c r="J624" t="inlineStr">
        <is>
          <t>畔色1.8米箱体床樱桃木全实木高脚床箱式床离地储物床悬浮高箱床</t>
        </is>
      </c>
      <c r="K624" t="inlineStr">
        <is>
          <t>尺寸微定制</t>
        </is>
      </c>
      <c r="M624" t="n">
        <v>1</v>
      </c>
      <c r="O624" t="inlineStr">
        <is>
          <t>圆通速递</t>
        </is>
      </c>
      <c r="P624" t="inlineStr">
        <is>
          <t>YT2539809099919</t>
        </is>
      </c>
      <c r="R624">
        <f>IFERROR(SUMPRODUCT(('2-定价总表'!$A$3:$A$493="PPS"&amp;MID(I624,2,99))*('2-定价总表'!$C$3:$C$493=K624)*('2-定价总表'!$T$3:$T$493))*IF(M624="",1,M624),"")</f>
        <v/>
      </c>
      <c r="AB624">
        <f>SUM(S624:AA624)</f>
        <v/>
      </c>
      <c r="AC624" t="inlineStr">
        <is>
          <t>140.00</t>
        </is>
      </c>
      <c r="AD624">
        <f>AC624*0.006</f>
        <v/>
      </c>
      <c r="AE624">
        <f>AC624*0.02</f>
        <v/>
      </c>
      <c r="AF624">
        <f>AC624-AD624-AE624</f>
        <v/>
      </c>
      <c r="AI624">
        <f>SUM(AG624:AH624)</f>
        <v/>
      </c>
      <c r="AJ624">
        <f>AF624-AB624+AI624</f>
        <v/>
      </c>
      <c r="AK624">
        <f>IF(C624="是","杭州","江西工厂")</f>
        <v/>
      </c>
      <c r="AL624" t="inlineStr">
        <is>
          <t>交易成功</t>
        </is>
      </c>
      <c r="AM624" t="inlineStr">
        <is>
          <t>待匹配</t>
        </is>
      </c>
      <c r="AN624" t="inlineStr">
        <is>
          <t>没有申请退款</t>
        </is>
      </c>
      <c r="AO624" t="inlineStr">
        <is>
          <t>无退款申请</t>
        </is>
      </c>
      <c r="AR624" t="inlineStr">
        <is>
          <t>⚠️ 无商家编码,产品编码待补</t>
        </is>
      </c>
    </row>
    <row r="625">
      <c r="A625" t="inlineStr">
        <is>
          <t>淘宝</t>
        </is>
      </c>
      <c r="B625" t="inlineStr">
        <is>
          <t>4502247663167007740</t>
        </is>
      </c>
      <c r="D625" s="182" t="n">
        <v>46119</v>
      </c>
      <c r="G625" t="inlineStr">
        <is>
          <t>江西省 南昌市 南昌县 八月湖街***************************</t>
        </is>
      </c>
      <c r="I625" t="inlineStr"/>
      <c r="J625" t="inlineStr">
        <is>
          <t>畔色双人床实木床家用小户型北欧简约1.8m樱桃木主卧日式双人大床</t>
        </is>
      </c>
      <c r="K625" t="inlineStr">
        <is>
          <t>樱桃木尺寸定制咨询</t>
        </is>
      </c>
      <c r="M625" t="n">
        <v>1</v>
      </c>
      <c r="O625" t="inlineStr">
        <is>
          <t>圆通速递</t>
        </is>
      </c>
      <c r="P625" t="inlineStr">
        <is>
          <t>YT2544868006343</t>
        </is>
      </c>
      <c r="R625">
        <f>IFERROR(SUMPRODUCT(('2-定价总表'!$A$3:$A$493="PPS"&amp;MID(I625,2,99))*('2-定价总表'!$C$3:$C$493=K625)*('2-定价总表'!$T$3:$T$493))*IF(M625="",1,M625),"")</f>
        <v/>
      </c>
      <c r="AB625">
        <f>SUM(S625:AA625)</f>
        <v/>
      </c>
      <c r="AC625" t="inlineStr">
        <is>
          <t>130.00</t>
        </is>
      </c>
      <c r="AD625">
        <f>AC625*0.006</f>
        <v/>
      </c>
      <c r="AE625">
        <f>AC625*0.02</f>
        <v/>
      </c>
      <c r="AF625">
        <f>AC625-AD625-AE625</f>
        <v/>
      </c>
      <c r="AI625">
        <f>SUM(AG625:AH625)</f>
        <v/>
      </c>
      <c r="AJ625">
        <f>AF625-AB625+AI625</f>
        <v/>
      </c>
      <c r="AK625">
        <f>IF(C625="是","杭州","江西工厂")</f>
        <v/>
      </c>
      <c r="AL625" t="inlineStr">
        <is>
          <t>交易成功</t>
        </is>
      </c>
      <c r="AM625" t="inlineStr">
        <is>
          <t>待匹配</t>
        </is>
      </c>
      <c r="AN625" t="inlineStr">
        <is>
          <t>没有申请退款</t>
        </is>
      </c>
      <c r="AO625" t="inlineStr">
        <is>
          <t>无退款申请</t>
        </is>
      </c>
      <c r="AR625" t="inlineStr">
        <is>
          <t>⚠️ 无商家编码,产品编码待补</t>
        </is>
      </c>
    </row>
    <row r="626">
      <c r="A626" t="inlineStr">
        <is>
          <t>淘宝</t>
        </is>
      </c>
      <c r="B626" t="inlineStr">
        <is>
          <t>2701817403146008173</t>
        </is>
      </c>
      <c r="D626" s="182" t="n">
        <v>46119</v>
      </c>
      <c r="G626" t="inlineStr">
        <is>
          <t>江苏省 南京市 玄武区 红山街道************************</t>
        </is>
      </c>
      <c r="I626" t="inlineStr"/>
      <c r="J626" t="inlineStr">
        <is>
          <t>畔色全实木北美黑胡桃木大板桌岩板长方形家用饭桌书桌茶桌餐桌</t>
        </is>
      </c>
      <c r="K626" t="inlineStr">
        <is>
          <t>黑胡桃木岩板餐桌-2.0米</t>
        </is>
      </c>
      <c r="M626" t="n">
        <v>1</v>
      </c>
      <c r="O626" t="inlineStr">
        <is>
          <t>德邦快递</t>
        </is>
      </c>
      <c r="P626" t="inlineStr">
        <is>
          <t>DPK212534097587</t>
        </is>
      </c>
      <c r="R626">
        <f>IFERROR(SUMPRODUCT(('2-定价总表'!$A$3:$A$493="PPS"&amp;MID(I626,2,99))*('2-定价总表'!$C$3:$C$493=K626)*('2-定价总表'!$T$3:$T$493))*IF(M626="",1,M626),"")</f>
        <v/>
      </c>
      <c r="AB626">
        <f>SUM(S626:AA626)</f>
        <v/>
      </c>
      <c r="AC626" t="inlineStr">
        <is>
          <t>2387.19</t>
        </is>
      </c>
      <c r="AD626">
        <f>AC626*0.006</f>
        <v/>
      </c>
      <c r="AE626">
        <f>AC626*0.02</f>
        <v/>
      </c>
      <c r="AF626">
        <f>AC626-AD626-AE626</f>
        <v/>
      </c>
      <c r="AI626">
        <f>SUM(AG626:AH626)</f>
        <v/>
      </c>
      <c r="AJ626">
        <f>AF626-AB626+AI626</f>
        <v/>
      </c>
      <c r="AK626">
        <f>IF(C626="是","杭州","江西工厂")</f>
        <v/>
      </c>
      <c r="AL626" t="inlineStr">
        <is>
          <t>交易成功</t>
        </is>
      </c>
      <c r="AM626" t="inlineStr">
        <is>
          <t>待匹配</t>
        </is>
      </c>
      <c r="AN626" t="inlineStr">
        <is>
          <t>没有申请退款</t>
        </is>
      </c>
      <c r="AO626" t="inlineStr">
        <is>
          <t>无退款申请</t>
        </is>
      </c>
      <c r="AR626" t="inlineStr">
        <is>
          <t>⚠️ 无商家编码,产品编码待补</t>
        </is>
      </c>
    </row>
    <row r="627">
      <c r="A627" t="inlineStr">
        <is>
          <t>淘宝</t>
        </is>
      </c>
      <c r="B627" t="inlineStr">
        <is>
          <t>2701815999151018183</t>
        </is>
      </c>
      <c r="D627" s="182" t="n">
        <v>46119</v>
      </c>
      <c r="G627" t="inlineStr">
        <is>
          <t>山东省 日照市 东港区 秦楼街道**************************</t>
        </is>
      </c>
      <c r="I627" t="inlineStr"/>
      <c r="J627" t="inlineStr">
        <is>
          <t>畔色双人床高靠背软包床现代樱桃木北欧实木1.8米主卧悬浮实木床</t>
        </is>
      </c>
      <c r="K627" t="inlineStr">
        <is>
          <t>樱桃木尺寸定制咨询</t>
        </is>
      </c>
      <c r="M627" t="n">
        <v>1</v>
      </c>
      <c r="O627" t="inlineStr">
        <is>
          <t>圆通速递</t>
        </is>
      </c>
      <c r="P627" t="inlineStr">
        <is>
          <t>YT2544867994252</t>
        </is>
      </c>
      <c r="R627">
        <f>IFERROR(SUMPRODUCT(('2-定价总表'!$A$3:$A$493="PPS"&amp;MID(I627,2,99))*('2-定价总表'!$C$3:$C$493=K627)*('2-定价总表'!$T$3:$T$493))*IF(M627="",1,M627),"")</f>
        <v/>
      </c>
      <c r="AB627">
        <f>SUM(S627:AA627)</f>
        <v/>
      </c>
      <c r="AC627" t="inlineStr">
        <is>
          <t>120.00</t>
        </is>
      </c>
      <c r="AD627">
        <f>AC627*0.006</f>
        <v/>
      </c>
      <c r="AE627">
        <f>AC627*0.02</f>
        <v/>
      </c>
      <c r="AF627">
        <f>AC627-AD627-AE627</f>
        <v/>
      </c>
      <c r="AI627">
        <f>SUM(AG627:AH627)</f>
        <v/>
      </c>
      <c r="AJ627">
        <f>AF627-AB627+AI627</f>
        <v/>
      </c>
      <c r="AK627">
        <f>IF(C627="是","杭州","江西工厂")</f>
        <v/>
      </c>
      <c r="AL627" t="inlineStr">
        <is>
          <t>交易成功</t>
        </is>
      </c>
      <c r="AM627" t="inlineStr">
        <is>
          <t>待匹配</t>
        </is>
      </c>
      <c r="AN627" t="inlineStr">
        <is>
          <t>没有申请退款</t>
        </is>
      </c>
      <c r="AO627" t="inlineStr">
        <is>
          <t>无退款申请</t>
        </is>
      </c>
      <c r="AR627" t="inlineStr">
        <is>
          <t>⚠️ 无商家编码,产品编码待补</t>
        </is>
      </c>
    </row>
    <row r="628">
      <c r="A628" t="inlineStr">
        <is>
          <t>淘宝</t>
        </is>
      </c>
      <c r="B628" t="inlineStr">
        <is>
          <t>4502250504130337135</t>
        </is>
      </c>
      <c r="D628" s="182" t="n">
        <v>46119</v>
      </c>
      <c r="G628" t="inlineStr">
        <is>
          <t>重庆 重庆市 巴南区 木洞镇移***************</t>
        </is>
      </c>
      <c r="I628" t="inlineStr"/>
      <c r="J628" t="inlineStr">
        <is>
          <t>畔色双人床实木床家用小户型北欧简约1.8米榉木主卧日式双人大床</t>
        </is>
      </c>
      <c r="K628" t="inlineStr">
        <is>
          <t>尺寸微定制</t>
        </is>
      </c>
      <c r="M628" t="n">
        <v>1</v>
      </c>
      <c r="O628" t="inlineStr">
        <is>
          <t>圆通速递</t>
        </is>
      </c>
      <c r="P628" t="inlineStr">
        <is>
          <t>YT2539809098868</t>
        </is>
      </c>
      <c r="R628">
        <f>IFERROR(SUMPRODUCT(('2-定价总表'!$A$3:$A$493="PPS"&amp;MID(I628,2,99))*('2-定价总表'!$C$3:$C$493=K628)*('2-定价总表'!$T$3:$T$493))*IF(M628="",1,M628),"")</f>
        <v/>
      </c>
      <c r="AB628">
        <f>SUM(S628:AA628)</f>
        <v/>
      </c>
      <c r="AC628" t="inlineStr">
        <is>
          <t>58.00</t>
        </is>
      </c>
      <c r="AD628">
        <f>AC628*0.006</f>
        <v/>
      </c>
      <c r="AE628">
        <f>AC628*0.02</f>
        <v/>
      </c>
      <c r="AF628">
        <f>AC628-AD628-AE628</f>
        <v/>
      </c>
      <c r="AI628">
        <f>SUM(AG628:AH628)</f>
        <v/>
      </c>
      <c r="AJ628">
        <f>AF628-AB628+AI628</f>
        <v/>
      </c>
      <c r="AK628">
        <f>IF(C628="是","杭州","江西工厂")</f>
        <v/>
      </c>
      <c r="AL628" t="inlineStr">
        <is>
          <t>交易成功</t>
        </is>
      </c>
      <c r="AM628" t="inlineStr">
        <is>
          <t>待匹配</t>
        </is>
      </c>
      <c r="AN628" t="inlineStr">
        <is>
          <t>没有申请退款</t>
        </is>
      </c>
      <c r="AO628" t="inlineStr">
        <is>
          <t>无退款申请</t>
        </is>
      </c>
      <c r="AR628" t="inlineStr">
        <is>
          <t>⚠️ 无商家编码,产品编码待补</t>
        </is>
      </c>
    </row>
    <row r="629">
      <c r="A629" t="inlineStr">
        <is>
          <t>淘宝</t>
        </is>
      </c>
      <c r="B629" t="inlineStr">
        <is>
          <t>4502250111156062835</t>
        </is>
      </c>
      <c r="D629" s="182" t="n">
        <v>46119</v>
      </c>
      <c r="G629" t="inlineStr">
        <is>
          <t>四川省 成都市 成华区 龙潭街道********************</t>
        </is>
      </c>
      <c r="I629" t="inlineStr">
        <is>
          <t>P23210020201</t>
        </is>
      </c>
      <c r="J629" t="inlineStr">
        <is>
          <t>畔色 岩板实木餐桌日式简约长方形榉木书桌家用饭桌原木小户型桌</t>
        </is>
      </c>
      <c r="K629" t="inlineStr">
        <is>
          <t>砂白色2.0米岩板餐桌</t>
        </is>
      </c>
      <c r="M629" t="n">
        <v>1</v>
      </c>
      <c r="O629" t="inlineStr">
        <is>
          <t>德邦快递</t>
        </is>
      </c>
      <c r="P629" t="inlineStr">
        <is>
          <t>DPK212534095908</t>
        </is>
      </c>
      <c r="R629">
        <f>IFERROR(SUMPRODUCT(('2-定价总表'!$A$3:$A$493="PPS"&amp;MID(I629,2,99))*('2-定价总表'!$C$3:$C$493=K629)*('2-定价总表'!$T$3:$T$493))*IF(M629="",1,M629),"")</f>
        <v/>
      </c>
      <c r="AB629">
        <f>SUM(S629:AA629)</f>
        <v/>
      </c>
      <c r="AC629" t="inlineStr">
        <is>
          <t>2880.26</t>
        </is>
      </c>
      <c r="AD629">
        <f>AC629*0.006</f>
        <v/>
      </c>
      <c r="AE629">
        <f>AC629*0.02</f>
        <v/>
      </c>
      <c r="AF629">
        <f>AC629-AD629-AE629</f>
        <v/>
      </c>
      <c r="AI629">
        <f>SUM(AG629:AH629)</f>
        <v/>
      </c>
      <c r="AJ629">
        <f>AF629-AB629+AI629</f>
        <v/>
      </c>
      <c r="AK629">
        <f>IF(C629="是","杭州","江西工厂")</f>
        <v/>
      </c>
      <c r="AL629" t="inlineStr">
        <is>
          <t>交易成功</t>
        </is>
      </c>
      <c r="AM629" t="inlineStr">
        <is>
          <t>待匹配</t>
        </is>
      </c>
      <c r="AN629" t="inlineStr">
        <is>
          <t>没有申请退款</t>
        </is>
      </c>
      <c r="AO629" t="inlineStr">
        <is>
          <t>无退款申请</t>
        </is>
      </c>
      <c r="AR629" t="inlineStr">
        <is>
          <t>✓</t>
        </is>
      </c>
    </row>
    <row r="630">
      <c r="A630" t="inlineStr">
        <is>
          <t>淘宝</t>
        </is>
      </c>
      <c r="B630" t="inlineStr">
        <is>
          <t>2701824531140036169</t>
        </is>
      </c>
      <c r="D630" s="182" t="n">
        <v>46119</v>
      </c>
      <c r="G630" t="inlineStr">
        <is>
          <t>浙江省 温州市 永嘉县 瓯北街道*************************************</t>
        </is>
      </c>
      <c r="I630" t="inlineStr"/>
      <c r="J630" t="inlineStr">
        <is>
          <t>畔色北美黑胡桃木餐边柜靠墙一体实木岩板高酒柜收纳储物橱柜</t>
        </is>
      </c>
      <c r="K630" t="inlineStr">
        <is>
          <t>鎏金餐边柜-整柜-2.1米</t>
        </is>
      </c>
      <c r="M630" t="n">
        <v>1</v>
      </c>
      <c r="O630" t="inlineStr"/>
      <c r="P630" t="inlineStr"/>
      <c r="R630">
        <f>IFERROR(SUMPRODUCT(('2-定价总表'!$A$3:$A$493="PPS"&amp;MID(I630,2,99))*('2-定价总表'!$C$3:$C$493=K630)*('2-定价总表'!$T$3:$T$493))*IF(M630="",1,M630),"")</f>
        <v/>
      </c>
      <c r="AB630">
        <f>SUM(S630:AA630)</f>
        <v/>
      </c>
      <c r="AC630" t="inlineStr">
        <is>
          <t>12987.51</t>
        </is>
      </c>
      <c r="AD630">
        <f>AC630*0.006</f>
        <v/>
      </c>
      <c r="AE630">
        <f>AC630*0.02</f>
        <v/>
      </c>
      <c r="AF630">
        <f>AC630-AD630-AE630</f>
        <v/>
      </c>
      <c r="AI630">
        <f>SUM(AG630:AH630)</f>
        <v/>
      </c>
      <c r="AJ630">
        <f>AF630-AB630+AI630</f>
        <v/>
      </c>
      <c r="AK630">
        <f>IF(C630="是","杭州","江西工厂")</f>
        <v/>
      </c>
      <c r="AL630" t="inlineStr">
        <is>
          <t>交易关闭</t>
        </is>
      </c>
      <c r="AM630" t="inlineStr">
        <is>
          <t>待匹配</t>
        </is>
      </c>
      <c r="AN630" t="inlineStr">
        <is>
          <t>退款成功</t>
        </is>
      </c>
      <c r="AO630" t="inlineStr">
        <is>
          <t>12987.51</t>
        </is>
      </c>
      <c r="AR630" t="inlineStr">
        <is>
          <t>⚠️ 无商家编码,产品编码待补</t>
        </is>
      </c>
    </row>
    <row r="631">
      <c r="A631" t="inlineStr">
        <is>
          <t>淘宝</t>
        </is>
      </c>
      <c r="B631" t="inlineStr">
        <is>
          <t>2701819923115018254</t>
        </is>
      </c>
      <c r="D631" s="182" t="n">
        <v>46118</v>
      </c>
      <c r="G631" t="inlineStr">
        <is>
          <t>江西省 萍乡市 芦溪县 上埠镇板************</t>
        </is>
      </c>
      <c r="I631" t="inlineStr"/>
      <c r="J631" t="inlineStr">
        <is>
          <t>畔色北美黑胡桃木实木床头柜北欧简约床边柜卧室收纳置物柜储物柜</t>
        </is>
      </c>
      <c r="K631" t="inlineStr">
        <is>
          <t>尺寸微定制</t>
        </is>
      </c>
      <c r="M631" t="n">
        <v>1</v>
      </c>
      <c r="O631" t="inlineStr">
        <is>
          <t>圆通速递</t>
        </is>
      </c>
      <c r="P631" t="inlineStr">
        <is>
          <t>YT2544778859785</t>
        </is>
      </c>
      <c r="R631">
        <f>IFERROR(SUMPRODUCT(('2-定价总表'!$A$3:$A$493="PPS"&amp;MID(I631,2,99))*('2-定价总表'!$C$3:$C$493=K631)*('2-定价总表'!$T$3:$T$493))*IF(M631="",1,M631),"")</f>
        <v/>
      </c>
      <c r="AB631">
        <f>SUM(S631:AA631)</f>
        <v/>
      </c>
      <c r="AC631" t="inlineStr">
        <is>
          <t>60.00</t>
        </is>
      </c>
      <c r="AD631">
        <f>AC631*0.006</f>
        <v/>
      </c>
      <c r="AE631">
        <f>AC631*0.02</f>
        <v/>
      </c>
      <c r="AF631">
        <f>AC631-AD631-AE631</f>
        <v/>
      </c>
      <c r="AI631">
        <f>SUM(AG631:AH631)</f>
        <v/>
      </c>
      <c r="AJ631">
        <f>AF631-AB631+AI631</f>
        <v/>
      </c>
      <c r="AK631">
        <f>IF(C631="是","杭州","江西工厂")</f>
        <v/>
      </c>
      <c r="AL631" t="inlineStr">
        <is>
          <t>交易成功</t>
        </is>
      </c>
      <c r="AM631" t="inlineStr">
        <is>
          <t>待匹配</t>
        </is>
      </c>
      <c r="AN631" t="inlineStr">
        <is>
          <t>没有申请退款</t>
        </is>
      </c>
      <c r="AO631" t="inlineStr">
        <is>
          <t>无退款申请</t>
        </is>
      </c>
      <c r="AR631" t="inlineStr">
        <is>
          <t>⚠️ 无商家编码,产品编码待补</t>
        </is>
      </c>
    </row>
    <row r="632">
      <c r="A632" t="inlineStr">
        <is>
          <t>淘宝</t>
        </is>
      </c>
      <c r="B632" t="inlineStr">
        <is>
          <t>2701821361118018254</t>
        </is>
      </c>
      <c r="D632" s="182" t="n">
        <v>46118</v>
      </c>
      <c r="G632" t="inlineStr">
        <is>
          <t>江西省 萍乡市 芦溪县 上埠镇板************</t>
        </is>
      </c>
      <c r="I632" t="inlineStr"/>
      <c r="J632" t="inlineStr">
        <is>
          <t>畔色北美黑胡桃木实木床头柜北欧简约床边柜卧室收纳置物柜储物柜</t>
        </is>
      </c>
      <c r="K632" t="inlineStr">
        <is>
          <t>尺寸微定制</t>
        </is>
      </c>
      <c r="M632" t="n">
        <v>1</v>
      </c>
      <c r="O632" t="inlineStr"/>
      <c r="P632" t="inlineStr"/>
      <c r="R632">
        <f>IFERROR(SUMPRODUCT(('2-定价总表'!$A$3:$A$493="PPS"&amp;MID(I632,2,99))*('2-定价总表'!$C$3:$C$493=K632)*('2-定价总表'!$T$3:$T$493))*IF(M632="",1,M632),"")</f>
        <v/>
      </c>
      <c r="AB632">
        <f>SUM(S632:AA632)</f>
        <v/>
      </c>
      <c r="AC632" t="inlineStr">
        <is>
          <t>1007.00</t>
        </is>
      </c>
      <c r="AD632">
        <f>AC632*0.006</f>
        <v/>
      </c>
      <c r="AE632">
        <f>AC632*0.02</f>
        <v/>
      </c>
      <c r="AF632">
        <f>AC632-AD632-AE632</f>
        <v/>
      </c>
      <c r="AI632">
        <f>SUM(AG632:AH632)</f>
        <v/>
      </c>
      <c r="AJ632">
        <f>AF632-AB632+AI632</f>
        <v/>
      </c>
      <c r="AK632">
        <f>IF(C632="是","杭州","江西工厂")</f>
        <v/>
      </c>
      <c r="AL632" t="inlineStr">
        <is>
          <t>交易关闭</t>
        </is>
      </c>
      <c r="AM632" t="inlineStr">
        <is>
          <t>待匹配</t>
        </is>
      </c>
      <c r="AN632" t="inlineStr">
        <is>
          <t>退款成功</t>
        </is>
      </c>
      <c r="AO632" t="inlineStr">
        <is>
          <t>1007.00</t>
        </is>
      </c>
      <c r="AR632" t="inlineStr">
        <is>
          <t>⚠️ 无商家编码,产品编码待补</t>
        </is>
      </c>
    </row>
    <row r="633">
      <c r="A633" t="inlineStr">
        <is>
          <t>淘宝</t>
        </is>
      </c>
      <c r="B633" t="inlineStr">
        <is>
          <t>4502256300100046602</t>
        </is>
      </c>
      <c r="D633" s="182" t="n">
        <v>46118</v>
      </c>
      <c r="G633" t="inlineStr">
        <is>
          <t>广东省 广州市 南沙区 东涌镇广*********************</t>
        </is>
      </c>
      <c r="I633" t="inlineStr"/>
      <c r="J633" t="inlineStr">
        <is>
          <t>畔色北欧钢化玻璃设计师卧室床头柜实木收纳柜樱桃木家用床边柜</t>
        </is>
      </c>
      <c r="K633" t="inlineStr">
        <is>
          <t>尺寸微定制</t>
        </is>
      </c>
      <c r="M633" t="n">
        <v>1</v>
      </c>
      <c r="O633" t="inlineStr">
        <is>
          <t>圆通速递</t>
        </is>
      </c>
      <c r="P633" t="inlineStr">
        <is>
          <t>YT2544778853279</t>
        </is>
      </c>
      <c r="R633">
        <f>IFERROR(SUMPRODUCT(('2-定价总表'!$A$3:$A$493="PPS"&amp;MID(I633,2,99))*('2-定价总表'!$C$3:$C$493=K633)*('2-定价总表'!$T$3:$T$493))*IF(M633="",1,M633),"")</f>
        <v/>
      </c>
      <c r="AB633">
        <f>SUM(S633:AA633)</f>
        <v/>
      </c>
      <c r="AC633" t="inlineStr">
        <is>
          <t>56.00</t>
        </is>
      </c>
      <c r="AD633">
        <f>AC633*0.006</f>
        <v/>
      </c>
      <c r="AE633">
        <f>AC633*0.02</f>
        <v/>
      </c>
      <c r="AF633">
        <f>AC633-AD633-AE633</f>
        <v/>
      </c>
      <c r="AI633">
        <f>SUM(AG633:AH633)</f>
        <v/>
      </c>
      <c r="AJ633">
        <f>AF633-AB633+AI633</f>
        <v/>
      </c>
      <c r="AK633">
        <f>IF(C633="是","杭州","江西工厂")</f>
        <v/>
      </c>
      <c r="AL633" t="inlineStr">
        <is>
          <t>交易成功</t>
        </is>
      </c>
      <c r="AM633" t="inlineStr">
        <is>
          <t>待匹配</t>
        </is>
      </c>
      <c r="AN633" t="inlineStr">
        <is>
          <t>没有申请退款</t>
        </is>
      </c>
      <c r="AO633" t="inlineStr">
        <is>
          <t>无退款申请</t>
        </is>
      </c>
      <c r="AR633" t="inlineStr">
        <is>
          <t>⚠️ 无商家编码,产品编码待补</t>
        </is>
      </c>
    </row>
    <row r="634">
      <c r="A634" t="inlineStr">
        <is>
          <t>淘宝</t>
        </is>
      </c>
      <c r="B634" t="inlineStr">
        <is>
          <t>4502247735116008322</t>
        </is>
      </c>
      <c r="D634" s="182" t="n">
        <v>46118</v>
      </c>
      <c r="G634" t="inlineStr">
        <is>
          <t>江西省 南昌市 新建区 蛟桥街道*************************</t>
        </is>
      </c>
      <c r="I634" t="inlineStr"/>
      <c r="J634" t="inlineStr">
        <is>
          <t>畔色北美黑胡桃木实木床头柜北欧简约床边柜卧室收纳置物柜储物柜</t>
        </is>
      </c>
      <c r="K634" t="inlineStr">
        <is>
          <t>尺寸微定制</t>
        </is>
      </c>
      <c r="M634" t="n">
        <v>1</v>
      </c>
      <c r="O634" t="inlineStr">
        <is>
          <t>圆通速递</t>
        </is>
      </c>
      <c r="P634" t="inlineStr">
        <is>
          <t>YT2539719404410</t>
        </is>
      </c>
      <c r="R634">
        <f>IFERROR(SUMPRODUCT(('2-定价总表'!$A$3:$A$493="PPS"&amp;MID(I634,2,99))*('2-定价总表'!$C$3:$C$493=K634)*('2-定价总表'!$T$3:$T$493))*IF(M634="",1,M634),"")</f>
        <v/>
      </c>
      <c r="AB634">
        <f>SUM(S634:AA634)</f>
        <v/>
      </c>
      <c r="AC634" t="inlineStr">
        <is>
          <t>60.00</t>
        </is>
      </c>
      <c r="AD634">
        <f>AC634*0.006</f>
        <v/>
      </c>
      <c r="AE634">
        <f>AC634*0.02</f>
        <v/>
      </c>
      <c r="AF634">
        <f>AC634-AD634-AE634</f>
        <v/>
      </c>
      <c r="AI634">
        <f>SUM(AG634:AH634)</f>
        <v/>
      </c>
      <c r="AJ634">
        <f>AF634-AB634+AI634</f>
        <v/>
      </c>
      <c r="AK634">
        <f>IF(C634="是","杭州","江西工厂")</f>
        <v/>
      </c>
      <c r="AL634" t="inlineStr">
        <is>
          <t>交易成功</t>
        </is>
      </c>
      <c r="AM634" t="inlineStr">
        <is>
          <t>待匹配</t>
        </is>
      </c>
      <c r="AN634" t="inlineStr">
        <is>
          <t>没有申请退款</t>
        </is>
      </c>
      <c r="AO634" t="inlineStr">
        <is>
          <t>无退款申请</t>
        </is>
      </c>
      <c r="AR634" t="inlineStr">
        <is>
          <t>⚠️ 无商家编码,产品编码待补</t>
        </is>
      </c>
    </row>
    <row r="635">
      <c r="A635" t="inlineStr">
        <is>
          <t>淘宝</t>
        </is>
      </c>
      <c r="B635" t="inlineStr">
        <is>
          <t>4502255403106008322</t>
        </is>
      </c>
      <c r="D635" s="182" t="n">
        <v>46118</v>
      </c>
      <c r="G635" t="inlineStr">
        <is>
          <t>江西省 南昌市 新建区 蛟桥街道*************************</t>
        </is>
      </c>
      <c r="I635" t="inlineStr"/>
      <c r="J635" t="inlineStr">
        <is>
          <t>畔色北美黑胡桃木实木床头柜北欧简约床边柜卧室收纳置物柜储物柜</t>
        </is>
      </c>
      <c r="K635" t="inlineStr">
        <is>
          <t>尺寸微定制</t>
        </is>
      </c>
      <c r="M635" t="n">
        <v>1</v>
      </c>
      <c r="O635" t="inlineStr"/>
      <c r="P635" t="inlineStr"/>
      <c r="R635">
        <f>IFERROR(SUMPRODUCT(('2-定价总表'!$A$3:$A$493="PPS"&amp;MID(I635,2,99))*('2-定价总表'!$C$3:$C$493=K635)*('2-定价总表'!$T$3:$T$493))*IF(M635="",1,M635),"")</f>
        <v/>
      </c>
      <c r="AB635">
        <f>SUM(S635:AA635)</f>
        <v/>
      </c>
      <c r="AC635" t="inlineStr">
        <is>
          <t>1012.00</t>
        </is>
      </c>
      <c r="AD635">
        <f>AC635*0.006</f>
        <v/>
      </c>
      <c r="AE635">
        <f>AC635*0.02</f>
        <v/>
      </c>
      <c r="AF635">
        <f>AC635-AD635-AE635</f>
        <v/>
      </c>
      <c r="AI635">
        <f>SUM(AG635:AH635)</f>
        <v/>
      </c>
      <c r="AJ635">
        <f>AF635-AB635+AI635</f>
        <v/>
      </c>
      <c r="AK635">
        <f>IF(C635="是","杭州","江西工厂")</f>
        <v/>
      </c>
      <c r="AL635" t="inlineStr">
        <is>
          <t>交易关闭</t>
        </is>
      </c>
      <c r="AM635" t="inlineStr">
        <is>
          <t>待匹配</t>
        </is>
      </c>
      <c r="AN635" t="inlineStr">
        <is>
          <t>退款成功</t>
        </is>
      </c>
      <c r="AO635" t="inlineStr">
        <is>
          <t>1012.00</t>
        </is>
      </c>
      <c r="AR635" t="inlineStr">
        <is>
          <t>⚠️ 无商家编码,产品编码待补</t>
        </is>
      </c>
    </row>
    <row r="636">
      <c r="A636" t="inlineStr">
        <is>
          <t>淘宝</t>
        </is>
      </c>
      <c r="B636" t="inlineStr">
        <is>
          <t>2701828777103020289</t>
        </is>
      </c>
      <c r="D636" s="182" t="n">
        <v>46118</v>
      </c>
      <c r="G636" t="inlineStr">
        <is>
          <t>河北省 保定市 莲池区 百楼镇锦*****************************</t>
        </is>
      </c>
      <c r="I636" t="inlineStr"/>
      <c r="J636" t="inlineStr">
        <is>
          <t>畔色木作木块小样樱桃木黑胡桃木白蜡木榉木红白橡木样品样块</t>
        </is>
      </c>
      <c r="K636" t="inlineStr">
        <is>
          <t>樱桃木样块</t>
        </is>
      </c>
      <c r="M636" t="n">
        <v>1</v>
      </c>
      <c r="O636" t="inlineStr">
        <is>
          <t>圆通速递</t>
        </is>
      </c>
      <c r="P636" t="inlineStr">
        <is>
          <t>YT2539666123396</t>
        </is>
      </c>
      <c r="R636">
        <f>IFERROR(SUMPRODUCT(('2-定价总表'!$A$3:$A$493="PPS"&amp;MID(I636,2,99))*('2-定价总表'!$C$3:$C$493=K636)*('2-定价总表'!$T$3:$T$493))*IF(M636="",1,M636),"")</f>
        <v/>
      </c>
      <c r="AB636">
        <f>SUM(S636:AA636)</f>
        <v/>
      </c>
      <c r="AC636" t="inlineStr">
        <is>
          <t>25.00</t>
        </is>
      </c>
      <c r="AD636">
        <f>AC636*0.006</f>
        <v/>
      </c>
      <c r="AE636">
        <f>AC636*0.02</f>
        <v/>
      </c>
      <c r="AF636">
        <f>AC636-AD636-AE636</f>
        <v/>
      </c>
      <c r="AI636">
        <f>SUM(AG636:AH636)</f>
        <v/>
      </c>
      <c r="AJ636">
        <f>AF636-AB636+AI636</f>
        <v/>
      </c>
      <c r="AK636">
        <f>IF(C636="是","杭州","江西工厂")</f>
        <v/>
      </c>
      <c r="AL636" t="inlineStr">
        <is>
          <t>交易成功</t>
        </is>
      </c>
      <c r="AM636" t="inlineStr">
        <is>
          <t>待匹配</t>
        </is>
      </c>
      <c r="AN636" t="inlineStr">
        <is>
          <t>没有申请退款</t>
        </is>
      </c>
      <c r="AO636" t="inlineStr">
        <is>
          <t>无退款申请</t>
        </is>
      </c>
      <c r="AR636" t="inlineStr">
        <is>
          <t>⚠️ 无商家编码,产品编码待补</t>
        </is>
      </c>
    </row>
    <row r="637">
      <c r="A637" t="inlineStr">
        <is>
          <t>淘宝</t>
        </is>
      </c>
      <c r="B637" t="inlineStr">
        <is>
          <t>4502266814097263918</t>
        </is>
      </c>
      <c r="D637" s="182" t="n">
        <v>46118</v>
      </c>
      <c r="G637" t="inlineStr">
        <is>
          <t>北京 北京市 海淀区 曙光街道*****************</t>
        </is>
      </c>
      <c r="I637" t="inlineStr"/>
      <c r="J637" t="inlineStr">
        <is>
          <t>畔色北欧樱桃木实木餐厅岩板洞洞板收纳储物柜高柜一体靠墙餐边柜</t>
        </is>
      </c>
      <c r="K637" t="inlineStr">
        <is>
          <t>尺寸定制</t>
        </is>
      </c>
      <c r="M637" t="n">
        <v>1</v>
      </c>
      <c r="O637" t="inlineStr">
        <is>
          <t>圆通速递</t>
        </is>
      </c>
      <c r="P637" t="inlineStr">
        <is>
          <t>YT2544665609152</t>
        </is>
      </c>
      <c r="R637">
        <f>IFERROR(SUMPRODUCT(('2-定价总表'!$A$3:$A$493="PPS"&amp;MID(I637,2,99))*('2-定价总表'!$C$3:$C$493=K637)*('2-定价总表'!$T$3:$T$493))*IF(M637="",1,M637),"")</f>
        <v/>
      </c>
      <c r="AB637">
        <f>SUM(S637:AA637)</f>
        <v/>
      </c>
      <c r="AC637" t="inlineStr">
        <is>
          <t>200.00</t>
        </is>
      </c>
      <c r="AD637">
        <f>AC637*0.006</f>
        <v/>
      </c>
      <c r="AE637">
        <f>AC637*0.02</f>
        <v/>
      </c>
      <c r="AF637">
        <f>AC637-AD637-AE637</f>
        <v/>
      </c>
      <c r="AI637">
        <f>SUM(AG637:AH637)</f>
        <v/>
      </c>
      <c r="AJ637">
        <f>AF637-AB637+AI637</f>
        <v/>
      </c>
      <c r="AK637">
        <f>IF(C637="是","杭州","江西工厂")</f>
        <v/>
      </c>
      <c r="AL637" t="inlineStr">
        <is>
          <t>交易成功</t>
        </is>
      </c>
      <c r="AM637" t="inlineStr">
        <is>
          <t>待匹配</t>
        </is>
      </c>
      <c r="AN637" t="inlineStr">
        <is>
          <t>没有申请退款</t>
        </is>
      </c>
      <c r="AO637" t="inlineStr">
        <is>
          <t>无退款申请</t>
        </is>
      </c>
      <c r="AR637" t="inlineStr">
        <is>
          <t>⚠️ 无商家编码,产品编码待补</t>
        </is>
      </c>
    </row>
    <row r="638">
      <c r="A638" t="inlineStr">
        <is>
          <t>淘宝</t>
        </is>
      </c>
      <c r="B638" t="inlineStr">
        <is>
          <t>4502257453109034612</t>
        </is>
      </c>
      <c r="D638" s="182" t="n">
        <v>46118</v>
      </c>
      <c r="G638" t="inlineStr">
        <is>
          <t>江西省 宜春市 奉新县 冯川镇人****************</t>
        </is>
      </c>
      <c r="I638" t="inlineStr"/>
      <c r="J638" t="inlineStr">
        <is>
          <t>畔色北欧钢化玻璃设计师卧室床头柜实木收纳柜樱桃木家用床边柜</t>
        </is>
      </c>
      <c r="K638" t="inlineStr">
        <is>
          <t>尺寸微定制</t>
        </is>
      </c>
      <c r="M638" t="n">
        <v>1</v>
      </c>
      <c r="O638" t="inlineStr">
        <is>
          <t>圆通速递</t>
        </is>
      </c>
      <c r="P638" t="inlineStr">
        <is>
          <t>YT2539719416569</t>
        </is>
      </c>
      <c r="R638">
        <f>IFERROR(SUMPRODUCT(('2-定价总表'!$A$3:$A$493="PPS"&amp;MID(I638,2,99))*('2-定价总表'!$C$3:$C$493=K638)*('2-定价总表'!$T$3:$T$493))*IF(M638="",1,M638),"")</f>
        <v/>
      </c>
      <c r="AB638">
        <f>SUM(S638:AA638)</f>
        <v/>
      </c>
      <c r="AC638" t="inlineStr">
        <is>
          <t>56.00</t>
        </is>
      </c>
      <c r="AD638">
        <f>AC638*0.006</f>
        <v/>
      </c>
      <c r="AE638">
        <f>AC638*0.02</f>
        <v/>
      </c>
      <c r="AF638">
        <f>AC638-AD638-AE638</f>
        <v/>
      </c>
      <c r="AI638">
        <f>SUM(AG638:AH638)</f>
        <v/>
      </c>
      <c r="AJ638">
        <f>AF638-AB638+AI638</f>
        <v/>
      </c>
      <c r="AK638">
        <f>IF(C638="是","杭州","江西工厂")</f>
        <v/>
      </c>
      <c r="AL638" t="inlineStr">
        <is>
          <t>交易成功</t>
        </is>
      </c>
      <c r="AM638" t="inlineStr">
        <is>
          <t>待匹配</t>
        </is>
      </c>
      <c r="AN638" t="inlineStr">
        <is>
          <t>没有申请退款</t>
        </is>
      </c>
      <c r="AO638" t="inlineStr">
        <is>
          <t>无退款申请</t>
        </is>
      </c>
      <c r="AR638" t="inlineStr">
        <is>
          <t>⚠️ 无商家编码,产品编码待补</t>
        </is>
      </c>
    </row>
    <row r="639">
      <c r="A639" t="inlineStr">
        <is>
          <t>淘宝</t>
        </is>
      </c>
      <c r="B639" t="inlineStr">
        <is>
          <t>4502258533106016248</t>
        </is>
      </c>
      <c r="D639" s="182" t="n">
        <v>46118</v>
      </c>
      <c r="G639" t="inlineStr">
        <is>
          <t>江西省 宜春市 奉新县 冯川镇人****************</t>
        </is>
      </c>
      <c r="I639" t="inlineStr"/>
      <c r="J639" t="inlineStr">
        <is>
          <t>畔色北欧钢化玻璃设计师卧室床头柜实木收纳柜樱桃木家用床边柜</t>
        </is>
      </c>
      <c r="K639" t="inlineStr">
        <is>
          <t>尺寸微定制</t>
        </is>
      </c>
      <c r="M639" t="n">
        <v>1</v>
      </c>
      <c r="O639" t="inlineStr"/>
      <c r="P639" t="inlineStr"/>
      <c r="R639">
        <f>IFERROR(SUMPRODUCT(('2-定价总表'!$A$3:$A$493="PPS"&amp;MID(I639,2,99))*('2-定价总表'!$C$3:$C$493=K639)*('2-定价总表'!$T$3:$T$493))*IF(M639="",1,M639),"")</f>
        <v/>
      </c>
      <c r="AB639">
        <f>SUM(S639:AA639)</f>
        <v/>
      </c>
      <c r="AC639" t="inlineStr">
        <is>
          <t>1012.00</t>
        </is>
      </c>
      <c r="AD639">
        <f>AC639*0.006</f>
        <v/>
      </c>
      <c r="AE639">
        <f>AC639*0.02</f>
        <v/>
      </c>
      <c r="AF639">
        <f>AC639-AD639-AE639</f>
        <v/>
      </c>
      <c r="AI639">
        <f>SUM(AG639:AH639)</f>
        <v/>
      </c>
      <c r="AJ639">
        <f>AF639-AB639+AI639</f>
        <v/>
      </c>
      <c r="AK639">
        <f>IF(C639="是","杭州","江西工厂")</f>
        <v/>
      </c>
      <c r="AL639" t="inlineStr">
        <is>
          <t>交易关闭</t>
        </is>
      </c>
      <c r="AM639" t="inlineStr">
        <is>
          <t>待匹配</t>
        </is>
      </c>
      <c r="AN639" t="inlineStr">
        <is>
          <t>退款成功</t>
        </is>
      </c>
      <c r="AO639" t="inlineStr">
        <is>
          <t>1012.00</t>
        </is>
      </c>
      <c r="AR639" t="inlineStr">
        <is>
          <t>⚠️ 无商家编码,产品编码待补</t>
        </is>
      </c>
    </row>
    <row r="640">
      <c r="A640" t="inlineStr">
        <is>
          <t>淘宝</t>
        </is>
      </c>
      <c r="B640" t="inlineStr">
        <is>
          <t>4502258030095146035</t>
        </is>
      </c>
      <c r="D640" s="182" t="n">
        <v>46117</v>
      </c>
      <c r="G640" t="inlineStr">
        <is>
          <t>安徽省 黄山市 休宁县 渭桥乡资*************</t>
        </is>
      </c>
      <c r="I640" t="inlineStr"/>
      <c r="J640" t="inlineStr">
        <is>
          <t>畔色北欧风北美黑胡桃全实木中古风布艺软包床主卧齐边双人大床</t>
        </is>
      </c>
      <c r="K640" t="inlineStr">
        <is>
          <t>樱桃木尺寸定制咨询</t>
        </is>
      </c>
      <c r="M640" t="n">
        <v>1</v>
      </c>
      <c r="O640" t="inlineStr">
        <is>
          <t>圆通速递</t>
        </is>
      </c>
      <c r="P640" t="inlineStr">
        <is>
          <t>YT2539719412815</t>
        </is>
      </c>
      <c r="R640">
        <f>IFERROR(SUMPRODUCT(('2-定价总表'!$A$3:$A$493="PPS"&amp;MID(I640,2,99))*('2-定价总表'!$C$3:$C$493=K640)*('2-定价总表'!$T$3:$T$493))*IF(M640="",1,M640),"")</f>
        <v/>
      </c>
      <c r="AB640">
        <f>SUM(S640:AA640)</f>
        <v/>
      </c>
      <c r="AC640" t="inlineStr">
        <is>
          <t>55.00</t>
        </is>
      </c>
      <c r="AD640">
        <f>AC640*0.006</f>
        <v/>
      </c>
      <c r="AE640">
        <f>AC640*0.02</f>
        <v/>
      </c>
      <c r="AF640">
        <f>AC640-AD640-AE640</f>
        <v/>
      </c>
      <c r="AI640">
        <f>SUM(AG640:AH640)</f>
        <v/>
      </c>
      <c r="AJ640">
        <f>AF640-AB640+AI640</f>
        <v/>
      </c>
      <c r="AK640">
        <f>IF(C640="是","杭州","江西工厂")</f>
        <v/>
      </c>
      <c r="AL640" t="inlineStr">
        <is>
          <t>交易成功</t>
        </is>
      </c>
      <c r="AM640" t="inlineStr">
        <is>
          <t>待匹配</t>
        </is>
      </c>
      <c r="AN640" t="inlineStr">
        <is>
          <t>没有申请退款</t>
        </is>
      </c>
      <c r="AO640" t="inlineStr">
        <is>
          <t>无退款申请</t>
        </is>
      </c>
      <c r="AR640" t="inlineStr">
        <is>
          <t>⚠️ 无商家编码,产品编码待补</t>
        </is>
      </c>
    </row>
    <row r="641">
      <c r="A641" t="inlineStr">
        <is>
          <t>淘宝</t>
        </is>
      </c>
      <c r="B641" t="inlineStr">
        <is>
          <t>4502257095082008834</t>
        </is>
      </c>
      <c r="D641" s="182" t="n">
        <v>46117</v>
      </c>
      <c r="G641" t="inlineStr">
        <is>
          <t>天津 天津市 河东区 富民路街*********************************</t>
        </is>
      </c>
      <c r="I641" t="inlineStr"/>
      <c r="J641" t="inlineStr">
        <is>
          <t>畔色1.8米箱体床樱桃木全实木高脚床箱式床离地储物床悬浮高箱床</t>
        </is>
      </c>
      <c r="K641" t="inlineStr">
        <is>
          <t>尺寸微定制</t>
        </is>
      </c>
      <c r="M641" t="n">
        <v>1</v>
      </c>
      <c r="O641" t="inlineStr">
        <is>
          <t>圆通速递</t>
        </is>
      </c>
      <c r="P641" t="inlineStr">
        <is>
          <t>YT2585644482098</t>
        </is>
      </c>
      <c r="R641">
        <f>IFERROR(SUMPRODUCT(('2-定价总表'!$A$3:$A$493="PPS"&amp;MID(I641,2,99))*('2-定价总表'!$C$3:$C$493=K641)*('2-定价总表'!$T$3:$T$493))*IF(M641="",1,M641),"")</f>
        <v/>
      </c>
      <c r="AB641">
        <f>SUM(S641:AA641)</f>
        <v/>
      </c>
      <c r="AC641" t="inlineStr">
        <is>
          <t>55.00</t>
        </is>
      </c>
      <c r="AD641">
        <f>AC641*0.006</f>
        <v/>
      </c>
      <c r="AE641">
        <f>AC641*0.02</f>
        <v/>
      </c>
      <c r="AF641">
        <f>AC641-AD641-AE641</f>
        <v/>
      </c>
      <c r="AI641">
        <f>SUM(AG641:AH641)</f>
        <v/>
      </c>
      <c r="AJ641">
        <f>AF641-AB641+AI641</f>
        <v/>
      </c>
      <c r="AK641">
        <f>IF(C641="是","杭州","江西工厂")</f>
        <v/>
      </c>
      <c r="AL641" t="inlineStr">
        <is>
          <t>交易成功</t>
        </is>
      </c>
      <c r="AM641" t="inlineStr">
        <is>
          <t>待匹配</t>
        </is>
      </c>
      <c r="AN641" t="inlineStr">
        <is>
          <t>没有申请退款</t>
        </is>
      </c>
      <c r="AO641" t="inlineStr">
        <is>
          <t>无退款申请</t>
        </is>
      </c>
      <c r="AR641" t="inlineStr">
        <is>
          <t>⚠️ 无商家编码,产品编码待补</t>
        </is>
      </c>
    </row>
    <row r="642">
      <c r="A642" t="inlineStr">
        <is>
          <t>淘宝</t>
        </is>
      </c>
      <c r="B642" t="inlineStr">
        <is>
          <t>2701818339083004997</t>
        </is>
      </c>
      <c r="D642" s="182" t="n">
        <v>46117</v>
      </c>
      <c r="G642" t="inlineStr">
        <is>
          <t>山东省 济南市 市中区 七贤街道******************</t>
        </is>
      </c>
      <c r="I642" t="inlineStr"/>
      <c r="J642" t="inlineStr">
        <is>
          <t>畔色双人床实木床家用小户型北欧简约1.8m樱桃木主卧日式双人大床</t>
        </is>
      </c>
      <c r="K642" t="inlineStr">
        <is>
          <t>尺寸微定制</t>
        </is>
      </c>
      <c r="M642" t="n">
        <v>1</v>
      </c>
      <c r="O642" t="inlineStr">
        <is>
          <t>圆通速递</t>
        </is>
      </c>
      <c r="P642" t="inlineStr">
        <is>
          <t>YT2585644486021</t>
        </is>
      </c>
      <c r="R642">
        <f>IFERROR(SUMPRODUCT(('2-定价总表'!$A$3:$A$493="PPS"&amp;MID(I642,2,99))*('2-定价总表'!$C$3:$C$493=K642)*('2-定价总表'!$T$3:$T$493))*IF(M642="",1,M642),"")</f>
        <v/>
      </c>
      <c r="AB642">
        <f>SUM(S642:AA642)</f>
        <v/>
      </c>
      <c r="AC642" t="inlineStr">
        <is>
          <t>60.00</t>
        </is>
      </c>
      <c r="AD642">
        <f>AC642*0.006</f>
        <v/>
      </c>
      <c r="AE642">
        <f>AC642*0.02</f>
        <v/>
      </c>
      <c r="AF642">
        <f>AC642-AD642-AE642</f>
        <v/>
      </c>
      <c r="AI642">
        <f>SUM(AG642:AH642)</f>
        <v/>
      </c>
      <c r="AJ642">
        <f>AF642-AB642+AI642</f>
        <v/>
      </c>
      <c r="AK642">
        <f>IF(C642="是","杭州","江西工厂")</f>
        <v/>
      </c>
      <c r="AL642" t="inlineStr">
        <is>
          <t>交易成功</t>
        </is>
      </c>
      <c r="AM642" t="inlineStr">
        <is>
          <t>待匹配</t>
        </is>
      </c>
      <c r="AN642" t="inlineStr">
        <is>
          <t>没有申请退款</t>
        </is>
      </c>
      <c r="AO642" t="inlineStr">
        <is>
          <t>无退款申请</t>
        </is>
      </c>
      <c r="AR642" t="inlineStr">
        <is>
          <t>⚠️ 无商家编码,产品编码待补</t>
        </is>
      </c>
    </row>
    <row r="643">
      <c r="A643" t="inlineStr">
        <is>
          <t>淘宝</t>
        </is>
      </c>
      <c r="B643" t="inlineStr">
        <is>
          <t>4502250471087023944</t>
        </is>
      </c>
      <c r="D643" s="182" t="n">
        <v>46117</v>
      </c>
      <c r="G643" t="inlineStr">
        <is>
          <t>广东省 广州市 越秀区 梅花村街************************</t>
        </is>
      </c>
      <c r="I643" t="inlineStr"/>
      <c r="J643" t="inlineStr">
        <is>
          <t>畔色双人床实木床家用小户型北欧简约1.8米榉木主卧日式双人大床</t>
        </is>
      </c>
      <c r="K643" t="inlineStr">
        <is>
          <t>尺寸微定制</t>
        </is>
      </c>
      <c r="M643" t="n">
        <v>1</v>
      </c>
      <c r="O643" t="inlineStr">
        <is>
          <t>圆通速递</t>
        </is>
      </c>
      <c r="P643" t="inlineStr">
        <is>
          <t>YT2585644474477</t>
        </is>
      </c>
      <c r="R643">
        <f>IFERROR(SUMPRODUCT(('2-定价总表'!$A$3:$A$493="PPS"&amp;MID(I643,2,99))*('2-定价总表'!$C$3:$C$493=K643)*('2-定价总表'!$T$3:$T$493))*IF(M643="",1,M643),"")</f>
        <v/>
      </c>
      <c r="AB643">
        <f>SUM(S643:AA643)</f>
        <v/>
      </c>
      <c r="AC643" t="inlineStr">
        <is>
          <t>57.00</t>
        </is>
      </c>
      <c r="AD643">
        <f>AC643*0.006</f>
        <v/>
      </c>
      <c r="AE643">
        <f>AC643*0.02</f>
        <v/>
      </c>
      <c r="AF643">
        <f>AC643-AD643-AE643</f>
        <v/>
      </c>
      <c r="AI643">
        <f>SUM(AG643:AH643)</f>
        <v/>
      </c>
      <c r="AJ643">
        <f>AF643-AB643+AI643</f>
        <v/>
      </c>
      <c r="AK643">
        <f>IF(C643="是","杭州","江西工厂")</f>
        <v/>
      </c>
      <c r="AL643" t="inlineStr">
        <is>
          <t>交易成功</t>
        </is>
      </c>
      <c r="AM643" t="inlineStr">
        <is>
          <t>待匹配</t>
        </is>
      </c>
      <c r="AN643" t="inlineStr">
        <is>
          <t>没有申请退款</t>
        </is>
      </c>
      <c r="AO643" t="inlineStr">
        <is>
          <t>无退款申请</t>
        </is>
      </c>
      <c r="AR643" t="inlineStr">
        <is>
          <t>⚠️ 无商家编码,产品编码待补</t>
        </is>
      </c>
    </row>
    <row r="644">
      <c r="A644" t="inlineStr">
        <is>
          <t>淘宝</t>
        </is>
      </c>
      <c r="B644" t="inlineStr">
        <is>
          <t>4502246475090025031</t>
        </is>
      </c>
      <c r="D644" s="182" t="n">
        <v>46116</v>
      </c>
      <c r="G644" t="inlineStr">
        <is>
          <t>山东省 枣庄市 滕州市 荆河街道***************************</t>
        </is>
      </c>
      <c r="I644" t="inlineStr"/>
      <c r="J644" t="inlineStr">
        <is>
          <t>畔色双人床高靠背软包床现代樱桃木北欧实木1.8米主卧悬浮实木床</t>
        </is>
      </c>
      <c r="K644" t="inlineStr">
        <is>
          <t>尺寸微定制</t>
        </is>
      </c>
      <c r="M644" t="n">
        <v>1</v>
      </c>
      <c r="O644" t="inlineStr">
        <is>
          <t>圆通速递</t>
        </is>
      </c>
      <c r="P644" t="inlineStr">
        <is>
          <t>YT2539719412783</t>
        </is>
      </c>
      <c r="R644">
        <f>IFERROR(SUMPRODUCT(('2-定价总表'!$A$3:$A$493="PPS"&amp;MID(I644,2,99))*('2-定价总表'!$C$3:$C$493=K644)*('2-定价总表'!$T$3:$T$493))*IF(M644="",1,M644),"")</f>
        <v/>
      </c>
      <c r="AB644">
        <f>SUM(S644:AA644)</f>
        <v/>
      </c>
      <c r="AC644" t="inlineStr">
        <is>
          <t>65.00</t>
        </is>
      </c>
      <c r="AD644">
        <f>AC644*0.006</f>
        <v/>
      </c>
      <c r="AE644">
        <f>AC644*0.02</f>
        <v/>
      </c>
      <c r="AF644">
        <f>AC644-AD644-AE644</f>
        <v/>
      </c>
      <c r="AI644">
        <f>SUM(AG644:AH644)</f>
        <v/>
      </c>
      <c r="AJ644">
        <f>AF644-AB644+AI644</f>
        <v/>
      </c>
      <c r="AK644">
        <f>IF(C644="是","杭州","江西工厂")</f>
        <v/>
      </c>
      <c r="AL644" t="inlineStr">
        <is>
          <t>交易成功</t>
        </is>
      </c>
      <c r="AM644" t="inlineStr">
        <is>
          <t>待匹配</t>
        </is>
      </c>
      <c r="AN644" t="inlineStr">
        <is>
          <t>没有申请退款</t>
        </is>
      </c>
      <c r="AO644" t="inlineStr">
        <is>
          <t>无退款申请</t>
        </is>
      </c>
      <c r="AR644" t="inlineStr">
        <is>
          <t>⚠️ 无商家编码,产品编码待补</t>
        </is>
      </c>
    </row>
    <row r="645">
      <c r="A645" t="inlineStr">
        <is>
          <t>淘宝</t>
        </is>
      </c>
      <c r="B645" t="inlineStr">
        <is>
          <t>4502258100059044002</t>
        </is>
      </c>
      <c r="D645" s="182" t="n">
        <v>46116</v>
      </c>
      <c r="G645" t="inlineStr">
        <is>
          <t>江苏省 苏州市 张家港市 南丰镇新*******************</t>
        </is>
      </c>
      <c r="I645" t="inlineStr"/>
      <c r="J645" t="inlineStr">
        <is>
          <t>畔色双人床实木床家用小户型北欧简约1.8m樱桃木主卧日式双人大床</t>
        </is>
      </c>
      <c r="K645" t="inlineStr">
        <is>
          <t>尺寸微定制</t>
        </is>
      </c>
      <c r="M645" t="n">
        <v>1</v>
      </c>
      <c r="O645" t="inlineStr">
        <is>
          <t>圆通速递</t>
        </is>
      </c>
      <c r="P645" t="inlineStr">
        <is>
          <t>YT2585644480801</t>
        </is>
      </c>
      <c r="R645">
        <f>IFERROR(SUMPRODUCT(('2-定价总表'!$A$3:$A$493="PPS"&amp;MID(I645,2,99))*('2-定价总表'!$C$3:$C$493=K645)*('2-定价总表'!$T$3:$T$493))*IF(M645="",1,M645),"")</f>
        <v/>
      </c>
      <c r="AB645">
        <f>SUM(S645:AA645)</f>
        <v/>
      </c>
      <c r="AC645" t="inlineStr">
        <is>
          <t>66.00</t>
        </is>
      </c>
      <c r="AD645">
        <f>AC645*0.006</f>
        <v/>
      </c>
      <c r="AE645">
        <f>AC645*0.02</f>
        <v/>
      </c>
      <c r="AF645">
        <f>AC645-AD645-AE645</f>
        <v/>
      </c>
      <c r="AI645">
        <f>SUM(AG645:AH645)</f>
        <v/>
      </c>
      <c r="AJ645">
        <f>AF645-AB645+AI645</f>
        <v/>
      </c>
      <c r="AK645">
        <f>IF(C645="是","杭州","江西工厂")</f>
        <v/>
      </c>
      <c r="AL645" t="inlineStr">
        <is>
          <t>交易成功</t>
        </is>
      </c>
      <c r="AM645" t="inlineStr">
        <is>
          <t>待匹配</t>
        </is>
      </c>
      <c r="AN645" t="inlineStr">
        <is>
          <t>没有申请退款</t>
        </is>
      </c>
      <c r="AO645" t="inlineStr">
        <is>
          <t>无退款申请</t>
        </is>
      </c>
      <c r="AR645" t="inlineStr">
        <is>
          <t>⚠️ 无商家编码,产品编码待补</t>
        </is>
      </c>
    </row>
    <row r="646">
      <c r="A646" t="inlineStr">
        <is>
          <t>淘宝</t>
        </is>
      </c>
      <c r="B646" t="inlineStr">
        <is>
          <t>4502250435072019138</t>
        </is>
      </c>
      <c r="D646" s="182" t="n">
        <v>46116</v>
      </c>
      <c r="G646" t="inlineStr">
        <is>
          <t>广东省 佛山市 南海区 狮山镇阿************************</t>
        </is>
      </c>
      <c r="I646" t="inlineStr"/>
      <c r="J646" t="inlineStr">
        <is>
          <t>畔色双人床实木床家用小户型北欧简约1.8米榉木主卧日式双人大床</t>
        </is>
      </c>
      <c r="K646" t="inlineStr">
        <is>
          <t>尺寸微定制</t>
        </is>
      </c>
      <c r="M646" t="n">
        <v>1</v>
      </c>
      <c r="O646" t="inlineStr">
        <is>
          <t>圆通速递</t>
        </is>
      </c>
      <c r="P646" t="inlineStr">
        <is>
          <t>YT2539719410204</t>
        </is>
      </c>
      <c r="R646">
        <f>IFERROR(SUMPRODUCT(('2-定价总表'!$A$3:$A$493="PPS"&amp;MID(I646,2,99))*('2-定价总表'!$C$3:$C$493=K646)*('2-定价总表'!$T$3:$T$493))*IF(M646="",1,M646),"")</f>
        <v/>
      </c>
      <c r="AB646">
        <f>SUM(S646:AA646)</f>
        <v/>
      </c>
      <c r="AC646" t="inlineStr">
        <is>
          <t>63.00</t>
        </is>
      </c>
      <c r="AD646">
        <f>AC646*0.006</f>
        <v/>
      </c>
      <c r="AE646">
        <f>AC646*0.02</f>
        <v/>
      </c>
      <c r="AF646">
        <f>AC646-AD646-AE646</f>
        <v/>
      </c>
      <c r="AI646">
        <f>SUM(AG646:AH646)</f>
        <v/>
      </c>
      <c r="AJ646">
        <f>AF646-AB646+AI646</f>
        <v/>
      </c>
      <c r="AK646">
        <f>IF(C646="是","杭州","江西工厂")</f>
        <v/>
      </c>
      <c r="AL646" t="inlineStr">
        <is>
          <t>交易成功</t>
        </is>
      </c>
      <c r="AM646" t="inlineStr">
        <is>
          <t>待匹配</t>
        </is>
      </c>
      <c r="AN646" t="inlineStr">
        <is>
          <t>没有申请退款</t>
        </is>
      </c>
      <c r="AO646" t="inlineStr">
        <is>
          <t>无退款申请</t>
        </is>
      </c>
      <c r="AR646" t="inlineStr">
        <is>
          <t>⚠️ 无商家编码,产品编码待补</t>
        </is>
      </c>
    </row>
    <row r="647">
      <c r="A647" t="inlineStr">
        <is>
          <t>淘宝</t>
        </is>
      </c>
      <c r="B647" t="inlineStr">
        <is>
          <t>2701811894064015850</t>
        </is>
      </c>
      <c r="D647" s="182" t="n">
        <v>46116</v>
      </c>
      <c r="G647" t="inlineStr">
        <is>
          <t>上海 上海市 长宁区 仙霞新村****************************</t>
        </is>
      </c>
      <c r="I647" t="inlineStr"/>
      <c r="J647" t="inlineStr">
        <is>
          <t>畔色双人床实木床家用小户型北欧简约1.8米榉木主卧日式双人大床</t>
        </is>
      </c>
      <c r="K647" t="inlineStr">
        <is>
          <t>尺寸微定制</t>
        </is>
      </c>
      <c r="M647" t="n">
        <v>1</v>
      </c>
      <c r="O647" t="inlineStr">
        <is>
          <t>圆通速递</t>
        </is>
      </c>
      <c r="P647" t="inlineStr">
        <is>
          <t>YT2539719416145</t>
        </is>
      </c>
      <c r="R647">
        <f>IFERROR(SUMPRODUCT(('2-定价总表'!$A$3:$A$493="PPS"&amp;MID(I647,2,99))*('2-定价总表'!$C$3:$C$493=K647)*('2-定价总表'!$T$3:$T$493))*IF(M647="",1,M647),"")</f>
        <v/>
      </c>
      <c r="AB647">
        <f>SUM(S647:AA647)</f>
        <v/>
      </c>
      <c r="AC647" t="inlineStr">
        <is>
          <t>72.00</t>
        </is>
      </c>
      <c r="AD647">
        <f>AC647*0.006</f>
        <v/>
      </c>
      <c r="AE647">
        <f>AC647*0.02</f>
        <v/>
      </c>
      <c r="AF647">
        <f>AC647-AD647-AE647</f>
        <v/>
      </c>
      <c r="AI647">
        <f>SUM(AG647:AH647)</f>
        <v/>
      </c>
      <c r="AJ647">
        <f>AF647-AB647+AI647</f>
        <v/>
      </c>
      <c r="AK647">
        <f>IF(C647="是","杭州","江西工厂")</f>
        <v/>
      </c>
      <c r="AL647" t="inlineStr">
        <is>
          <t>交易成功</t>
        </is>
      </c>
      <c r="AM647" t="inlineStr">
        <is>
          <t>待匹配</t>
        </is>
      </c>
      <c r="AN647" t="inlineStr">
        <is>
          <t>没有申请退款</t>
        </is>
      </c>
      <c r="AO647" t="inlineStr">
        <is>
          <t>无退款申请</t>
        </is>
      </c>
      <c r="AR647" t="inlineStr">
        <is>
          <t>⚠️ 无商家编码,产品编码待补</t>
        </is>
      </c>
    </row>
    <row r="648">
      <c r="A648" t="inlineStr">
        <is>
          <t>淘宝</t>
        </is>
      </c>
      <c r="B648" t="inlineStr">
        <is>
          <t>4502256696047035340</t>
        </is>
      </c>
      <c r="D648" s="182" t="n">
        <v>46116</v>
      </c>
      <c r="G648" t="inlineStr">
        <is>
          <t>天津 天津市 北辰区 双环邨街********************</t>
        </is>
      </c>
      <c r="I648" t="inlineStr"/>
      <c r="J648" t="inlineStr">
        <is>
          <t>畔色日式悬浮床榉木布艺床主卧地台奶油风实木双人床实木原木床</t>
        </is>
      </c>
      <c r="K648" t="inlineStr">
        <is>
          <t>尺寸微定制</t>
        </is>
      </c>
      <c r="M648" t="n">
        <v>1</v>
      </c>
      <c r="O648" t="inlineStr">
        <is>
          <t>圆通速递</t>
        </is>
      </c>
      <c r="P648" t="inlineStr">
        <is>
          <t>YT2585644485183</t>
        </is>
      </c>
      <c r="R648">
        <f>IFERROR(SUMPRODUCT(('2-定价总表'!$A$3:$A$493="PPS"&amp;MID(I648,2,99))*('2-定价总表'!$C$3:$C$493=K648)*('2-定价总表'!$T$3:$T$493))*IF(M648="",1,M648),"")</f>
        <v/>
      </c>
      <c r="AB648">
        <f>SUM(S648:AA648)</f>
        <v/>
      </c>
      <c r="AC648" t="inlineStr">
        <is>
          <t>68.00</t>
        </is>
      </c>
      <c r="AD648">
        <f>AC648*0.006</f>
        <v/>
      </c>
      <c r="AE648">
        <f>AC648*0.02</f>
        <v/>
      </c>
      <c r="AF648">
        <f>AC648-AD648-AE648</f>
        <v/>
      </c>
      <c r="AI648">
        <f>SUM(AG648:AH648)</f>
        <v/>
      </c>
      <c r="AJ648">
        <f>AF648-AB648+AI648</f>
        <v/>
      </c>
      <c r="AK648">
        <f>IF(C648="是","杭州","江西工厂")</f>
        <v/>
      </c>
      <c r="AL648" t="inlineStr">
        <is>
          <t>交易成功</t>
        </is>
      </c>
      <c r="AM648" t="inlineStr">
        <is>
          <t>待匹配</t>
        </is>
      </c>
      <c r="AN648" t="inlineStr">
        <is>
          <t>没有申请退款</t>
        </is>
      </c>
      <c r="AO648" t="inlineStr">
        <is>
          <t>无退款申请</t>
        </is>
      </c>
      <c r="AR648" t="inlineStr">
        <is>
          <t>⚠️ 无商家编码,产品编码待补</t>
        </is>
      </c>
    </row>
    <row r="649">
      <c r="A649" t="inlineStr">
        <is>
          <t>淘宝</t>
        </is>
      </c>
      <c r="B649" t="inlineStr">
        <is>
          <t>2701812830063126262</t>
        </is>
      </c>
      <c r="D649" s="182" t="n">
        <v>46116</v>
      </c>
      <c r="G649" t="inlineStr">
        <is>
          <t>湖南省 株洲市 醴陵市 仙岳山街***********************</t>
        </is>
      </c>
      <c r="I649" t="inlineStr"/>
      <c r="J649" t="inlineStr">
        <is>
          <t>畔色日式悬浮床榉木布艺床主卧地台奶油风实木双人床实木原木床</t>
        </is>
      </c>
      <c r="K649" t="inlineStr">
        <is>
          <t>尺寸微定制</t>
        </is>
      </c>
      <c r="M649" t="n">
        <v>1</v>
      </c>
      <c r="O649" t="inlineStr">
        <is>
          <t>圆通速递</t>
        </is>
      </c>
      <c r="P649" t="inlineStr">
        <is>
          <t>YT2585644488692</t>
        </is>
      </c>
      <c r="R649">
        <f>IFERROR(SUMPRODUCT(('2-定价总表'!$A$3:$A$493="PPS"&amp;MID(I649,2,99))*('2-定价总表'!$C$3:$C$493=K649)*('2-定价总表'!$T$3:$T$493))*IF(M649="",1,M649),"")</f>
        <v/>
      </c>
      <c r="AB649">
        <f>SUM(S649:AA649)</f>
        <v/>
      </c>
      <c r="AC649" t="inlineStr">
        <is>
          <t>66.00</t>
        </is>
      </c>
      <c r="AD649">
        <f>AC649*0.006</f>
        <v/>
      </c>
      <c r="AE649">
        <f>AC649*0.02</f>
        <v/>
      </c>
      <c r="AF649">
        <f>AC649-AD649-AE649</f>
        <v/>
      </c>
      <c r="AI649">
        <f>SUM(AG649:AH649)</f>
        <v/>
      </c>
      <c r="AJ649">
        <f>AF649-AB649+AI649</f>
        <v/>
      </c>
      <c r="AK649">
        <f>IF(C649="是","杭州","江西工厂")</f>
        <v/>
      </c>
      <c r="AL649" t="inlineStr">
        <is>
          <t>交易成功</t>
        </is>
      </c>
      <c r="AM649" t="inlineStr">
        <is>
          <t>待匹配</t>
        </is>
      </c>
      <c r="AN649" t="inlineStr">
        <is>
          <t>没有申请退款</t>
        </is>
      </c>
      <c r="AO649" t="inlineStr">
        <is>
          <t>无退款申请</t>
        </is>
      </c>
      <c r="AR649" t="inlineStr">
        <is>
          <t>⚠️ 无商家编码,产品编码待补</t>
        </is>
      </c>
    </row>
    <row r="650">
      <c r="A650" t="inlineStr">
        <is>
          <t>淘宝</t>
        </is>
      </c>
      <c r="B650" t="inlineStr">
        <is>
          <t>4502252991038008824</t>
        </is>
      </c>
      <c r="D650" s="182" t="n">
        <v>46116</v>
      </c>
      <c r="G650" t="inlineStr"/>
      <c r="I650" t="inlineStr"/>
      <c r="J650" t="inlineStr">
        <is>
          <t>畔色樱桃木靠墙一体实木岩板餐厅收纳咖啡柜小户型小柜窄柜餐边柜</t>
        </is>
      </c>
      <c r="K650" t="inlineStr">
        <is>
          <t>1.2米洞石款窄柜</t>
        </is>
      </c>
      <c r="M650" t="n">
        <v>1</v>
      </c>
      <c r="O650" t="inlineStr"/>
      <c r="P650" t="inlineStr"/>
      <c r="R650">
        <f>IFERROR(SUMPRODUCT(('2-定价总表'!$A$3:$A$493="PPS"&amp;MID(I650,2,99))*('2-定价总表'!$C$3:$C$493=K650)*('2-定价总表'!$T$3:$T$493))*IF(M650="",1,M650),"")</f>
        <v/>
      </c>
      <c r="AB650">
        <f>SUM(S650:AA650)</f>
        <v/>
      </c>
      <c r="AC650" t="inlineStr"/>
      <c r="AD650">
        <f>AC650*0.006</f>
        <v/>
      </c>
      <c r="AE650">
        <f>AC650*0.02</f>
        <v/>
      </c>
      <c r="AF650">
        <f>AC650-AD650-AE650</f>
        <v/>
      </c>
      <c r="AI650">
        <f>SUM(AG650:AH650)</f>
        <v/>
      </c>
      <c r="AJ650">
        <f>AF650-AB650+AI650</f>
        <v/>
      </c>
      <c r="AK650">
        <f>IF(C650="是","杭州","江西工厂")</f>
        <v/>
      </c>
      <c r="AL650" t="inlineStr">
        <is>
          <t>交易关闭</t>
        </is>
      </c>
      <c r="AM650" t="inlineStr">
        <is>
          <t>待匹配</t>
        </is>
      </c>
      <c r="AN650" t="inlineStr">
        <is>
          <t>没有申请退款</t>
        </is>
      </c>
      <c r="AO650" t="inlineStr">
        <is>
          <t>无退款申请</t>
        </is>
      </c>
      <c r="AR650" t="inlineStr">
        <is>
          <t>⚠️ 无商家编码,产品编码待补</t>
        </is>
      </c>
    </row>
    <row r="651">
      <c r="A651" t="inlineStr">
        <is>
          <t>淘宝</t>
        </is>
      </c>
      <c r="B651" t="inlineStr">
        <is>
          <t>2701813152021037389</t>
        </is>
      </c>
      <c r="D651" s="182" t="n">
        <v>46115</v>
      </c>
      <c r="G651" t="inlineStr">
        <is>
          <t>福建省 厦门市 湖里区 江头街道**********************</t>
        </is>
      </c>
      <c r="I651" t="inlineStr"/>
      <c r="J651" t="inlineStr">
        <is>
          <t>畔色双人床高靠背软包床现代樱桃木北欧实木1.8米主卧悬浮实木床</t>
        </is>
      </c>
      <c r="K651" t="inlineStr">
        <is>
          <t>尺寸微定制</t>
        </is>
      </c>
      <c r="M651" t="n">
        <v>1</v>
      </c>
      <c r="O651" t="inlineStr">
        <is>
          <t>圆通速递</t>
        </is>
      </c>
      <c r="P651" t="inlineStr">
        <is>
          <t>YT2585474337661</t>
        </is>
      </c>
      <c r="R651">
        <f>IFERROR(SUMPRODUCT(('2-定价总表'!$A$3:$A$493="PPS"&amp;MID(I651,2,99))*('2-定价总表'!$C$3:$C$493=K651)*('2-定价总表'!$T$3:$T$493))*IF(M651="",1,M651),"")</f>
        <v/>
      </c>
      <c r="AB651">
        <f>SUM(S651:AA651)</f>
        <v/>
      </c>
      <c r="AC651" t="inlineStr">
        <is>
          <t>59.00</t>
        </is>
      </c>
      <c r="AD651">
        <f>AC651*0.006</f>
        <v/>
      </c>
      <c r="AE651">
        <f>AC651*0.02</f>
        <v/>
      </c>
      <c r="AF651">
        <f>AC651-AD651-AE651</f>
        <v/>
      </c>
      <c r="AI651">
        <f>SUM(AG651:AH651)</f>
        <v/>
      </c>
      <c r="AJ651">
        <f>AF651-AB651+AI651</f>
        <v/>
      </c>
      <c r="AK651">
        <f>IF(C651="是","杭州","江西工厂")</f>
        <v/>
      </c>
      <c r="AL651" t="inlineStr">
        <is>
          <t>交易成功</t>
        </is>
      </c>
      <c r="AM651" t="inlineStr">
        <is>
          <t>待匹配</t>
        </is>
      </c>
      <c r="AN651" t="inlineStr">
        <is>
          <t>没有申请退款</t>
        </is>
      </c>
      <c r="AO651" t="inlineStr">
        <is>
          <t>无退款申请</t>
        </is>
      </c>
      <c r="AR651" t="inlineStr">
        <is>
          <t>⚠️ 无商家编码,产品编码待补</t>
        </is>
      </c>
    </row>
    <row r="652">
      <c r="A652" t="inlineStr">
        <is>
          <t>淘宝</t>
        </is>
      </c>
      <c r="B652" t="inlineStr">
        <is>
          <t>2701820316025016890</t>
        </is>
      </c>
      <c r="D652" s="182" t="n">
        <v>46115</v>
      </c>
      <c r="G652" t="inlineStr">
        <is>
          <t>浙江省 绍兴市 柯桥区 兰亭街道***************</t>
        </is>
      </c>
      <c r="I652" t="inlineStr"/>
      <c r="J652" t="inlineStr">
        <is>
          <t>畔色日式悬浮床榉木布艺床主卧地台奶油风实木双人床实木原木床</t>
        </is>
      </c>
      <c r="K652" t="inlineStr">
        <is>
          <t>尺寸微定制</t>
        </is>
      </c>
      <c r="M652" t="n">
        <v>1</v>
      </c>
      <c r="O652" t="inlineStr">
        <is>
          <t>圆通速递</t>
        </is>
      </c>
      <c r="P652" t="inlineStr">
        <is>
          <t>YT2585474346632</t>
        </is>
      </c>
      <c r="R652">
        <f>IFERROR(SUMPRODUCT(('2-定价总表'!$A$3:$A$493="PPS"&amp;MID(I652,2,99))*('2-定价总表'!$C$3:$C$493=K652)*('2-定价总表'!$T$3:$T$493))*IF(M652="",1,M652),"")</f>
        <v/>
      </c>
      <c r="AB652">
        <f>SUM(S652:AA652)</f>
        <v/>
      </c>
      <c r="AC652" t="inlineStr">
        <is>
          <t>68.00</t>
        </is>
      </c>
      <c r="AD652">
        <f>AC652*0.006</f>
        <v/>
      </c>
      <c r="AE652">
        <f>AC652*0.02</f>
        <v/>
      </c>
      <c r="AF652">
        <f>AC652-AD652-AE652</f>
        <v/>
      </c>
      <c r="AI652">
        <f>SUM(AG652:AH652)</f>
        <v/>
      </c>
      <c r="AJ652">
        <f>AF652-AB652+AI652</f>
        <v/>
      </c>
      <c r="AK652">
        <f>IF(C652="是","杭州","江西工厂")</f>
        <v/>
      </c>
      <c r="AL652" t="inlineStr">
        <is>
          <t>交易成功</t>
        </is>
      </c>
      <c r="AM652" t="inlineStr">
        <is>
          <t>待匹配</t>
        </is>
      </c>
      <c r="AN652" t="inlineStr">
        <is>
          <t>没有申请退款</t>
        </is>
      </c>
      <c r="AO652" t="inlineStr">
        <is>
          <t>无退款申请</t>
        </is>
      </c>
      <c r="AR652" t="inlineStr">
        <is>
          <t>⚠️ 无商家编码,产品编码待补</t>
        </is>
      </c>
    </row>
    <row r="653">
      <c r="A653" t="inlineStr">
        <is>
          <t>淘宝</t>
        </is>
      </c>
      <c r="B653" t="inlineStr">
        <is>
          <t>2701814484015058471</t>
        </is>
      </c>
      <c r="D653" s="182" t="n">
        <v>46115</v>
      </c>
      <c r="G653" t="inlineStr">
        <is>
          <t>浙江省 杭州市 临平区 乔司街道*****************</t>
        </is>
      </c>
      <c r="I653" t="inlineStr"/>
      <c r="J653" t="inlineStr">
        <is>
          <t>畔色北欧卧室床头柜实木原木小型收纳柜樱桃木家用超窄极窄床边柜</t>
        </is>
      </c>
      <c r="K653" t="inlineStr">
        <is>
          <t>尺寸微定制</t>
        </is>
      </c>
      <c r="M653" t="n">
        <v>1</v>
      </c>
      <c r="O653" t="inlineStr">
        <is>
          <t>圆通速递</t>
        </is>
      </c>
      <c r="P653" t="inlineStr">
        <is>
          <t>YT2539548109245</t>
        </is>
      </c>
      <c r="R653">
        <f>IFERROR(SUMPRODUCT(('2-定价总表'!$A$3:$A$493="PPS"&amp;MID(I653,2,99))*('2-定价总表'!$C$3:$C$493=K653)*('2-定价总表'!$T$3:$T$493))*IF(M653="",1,M653),"")</f>
        <v/>
      </c>
      <c r="AB653">
        <f>SUM(S653:AA653)</f>
        <v/>
      </c>
      <c r="AC653" t="inlineStr">
        <is>
          <t>58.00</t>
        </is>
      </c>
      <c r="AD653">
        <f>AC653*0.006</f>
        <v/>
      </c>
      <c r="AE653">
        <f>AC653*0.02</f>
        <v/>
      </c>
      <c r="AF653">
        <f>AC653-AD653-AE653</f>
        <v/>
      </c>
      <c r="AI653">
        <f>SUM(AG653:AH653)</f>
        <v/>
      </c>
      <c r="AJ653">
        <f>AF653-AB653+AI653</f>
        <v/>
      </c>
      <c r="AK653">
        <f>IF(C653="是","杭州","江西工厂")</f>
        <v/>
      </c>
      <c r="AL653" t="inlineStr">
        <is>
          <t>交易成功</t>
        </is>
      </c>
      <c r="AM653" t="inlineStr">
        <is>
          <t>待匹配</t>
        </is>
      </c>
      <c r="AN653" t="inlineStr">
        <is>
          <t>没有申请退款</t>
        </is>
      </c>
      <c r="AO653" t="inlineStr">
        <is>
          <t>无退款申请</t>
        </is>
      </c>
      <c r="AR653" t="inlineStr">
        <is>
          <t>⚠️ 无商家编码,产品编码待补</t>
        </is>
      </c>
    </row>
    <row r="654">
      <c r="A654" t="inlineStr">
        <is>
          <t>淘宝</t>
        </is>
      </c>
      <c r="B654" t="inlineStr">
        <is>
          <t>4502264870012046240</t>
        </is>
      </c>
      <c r="D654" s="182" t="n">
        <v>46115</v>
      </c>
      <c r="G654" t="inlineStr"/>
      <c r="I654" t="inlineStr">
        <is>
          <t>P23250050202</t>
        </is>
      </c>
      <c r="J654" t="inlineStr">
        <is>
          <t>畔色实木餐边柜日式樱桃木家用餐桌一体客厅储物柜小户型多功能柜</t>
        </is>
      </c>
      <c r="K654" t="inlineStr">
        <is>
          <t>曜黑樱桃木1.2米整柜+1米单腿餐桌</t>
        </is>
      </c>
      <c r="M654" t="n">
        <v>1</v>
      </c>
      <c r="O654" t="inlineStr"/>
      <c r="P654" t="inlineStr"/>
      <c r="R654">
        <f>IFERROR(SUMPRODUCT(('2-定价总表'!$A$3:$A$493="PPS"&amp;MID(I654,2,99))*('2-定价总表'!$C$3:$C$493=K654)*('2-定价总表'!$T$3:$T$493))*IF(M654="",1,M654),"")</f>
        <v/>
      </c>
      <c r="AB654">
        <f>SUM(S654:AA654)</f>
        <v/>
      </c>
      <c r="AC654" t="inlineStr"/>
      <c r="AD654">
        <f>AC654*0.006</f>
        <v/>
      </c>
      <c r="AE654">
        <f>AC654*0.02</f>
        <v/>
      </c>
      <c r="AF654">
        <f>AC654-AD654-AE654</f>
        <v/>
      </c>
      <c r="AI654">
        <f>SUM(AG654:AH654)</f>
        <v/>
      </c>
      <c r="AJ654">
        <f>AF654-AB654+AI654</f>
        <v/>
      </c>
      <c r="AK654">
        <f>IF(C654="是","杭州","江西工厂")</f>
        <v/>
      </c>
      <c r="AL654" t="inlineStr">
        <is>
          <t>交易关闭</t>
        </is>
      </c>
      <c r="AM654" t="inlineStr">
        <is>
          <t>待匹配</t>
        </is>
      </c>
      <c r="AN654" t="inlineStr">
        <is>
          <t>没有申请退款</t>
        </is>
      </c>
      <c r="AO654" t="inlineStr">
        <is>
          <t>无退款申请</t>
        </is>
      </c>
      <c r="AR654" t="inlineStr">
        <is>
          <t>✓</t>
        </is>
      </c>
    </row>
    <row r="655">
      <c r="A655" t="inlineStr">
        <is>
          <t>淘宝</t>
        </is>
      </c>
      <c r="B655" t="inlineStr">
        <is>
          <t>4502264870012046240</t>
        </is>
      </c>
      <c r="D655" s="182" t="n">
        <v>46115</v>
      </c>
      <c r="G655" t="inlineStr"/>
      <c r="I655" t="inlineStr"/>
      <c r="J655" t="inlineStr">
        <is>
          <t>商家安装 商家安装</t>
        </is>
      </c>
      <c r="K655" t="inlineStr">
        <is>
          <t>商家安装</t>
        </is>
      </c>
      <c r="M655" t="n">
        <v>1</v>
      </c>
      <c r="O655" t="inlineStr"/>
      <c r="P655" t="inlineStr"/>
      <c r="R655">
        <f>IFERROR(SUMPRODUCT(('2-定价总表'!$A$3:$A$493="PPS"&amp;MID(I655,2,99))*('2-定价总表'!$C$3:$C$493=K655)*('2-定价总表'!$T$3:$T$493))*IF(M655="",1,M655),"")</f>
        <v/>
      </c>
      <c r="AB655">
        <f>SUM(S655:AA655)</f>
        <v/>
      </c>
      <c r="AC655" t="inlineStr"/>
      <c r="AD655">
        <f>AC655*0.006</f>
        <v/>
      </c>
      <c r="AE655">
        <f>AC655*0.02</f>
        <v/>
      </c>
      <c r="AF655">
        <f>AC655-AD655-AE655</f>
        <v/>
      </c>
      <c r="AI655">
        <f>SUM(AG655:AH655)</f>
        <v/>
      </c>
      <c r="AJ655">
        <f>AF655-AB655+AI655</f>
        <v/>
      </c>
      <c r="AK655">
        <f>IF(C655="是","杭州","江西工厂")</f>
        <v/>
      </c>
      <c r="AL655" t="inlineStr">
        <is>
          <t>交易关闭</t>
        </is>
      </c>
      <c r="AM655" t="inlineStr">
        <is>
          <t>待匹配</t>
        </is>
      </c>
      <c r="AN655" t="inlineStr">
        <is>
          <t>没有申请退款</t>
        </is>
      </c>
      <c r="AO655" t="inlineStr">
        <is>
          <t>无退款申请</t>
        </is>
      </c>
      <c r="AR655" t="inlineStr">
        <is>
          <t>⚠️ 无商家编码,产品编码待补</t>
        </is>
      </c>
    </row>
    <row r="656">
      <c r="A656" t="inlineStr">
        <is>
          <t>淘宝</t>
        </is>
      </c>
      <c r="B656" t="inlineStr">
        <is>
          <t>4502264870012046240</t>
        </is>
      </c>
      <c r="D656" s="182" t="n">
        <v>46115</v>
      </c>
      <c r="G656" t="inlineStr"/>
      <c r="I656" t="inlineStr"/>
      <c r="J656" t="inlineStr">
        <is>
          <t>送货入户</t>
        </is>
      </c>
      <c r="K656" t="inlineStr"/>
      <c r="M656" t="n">
        <v>1</v>
      </c>
      <c r="O656" t="inlineStr"/>
      <c r="P656" t="inlineStr"/>
      <c r="R656">
        <f>IFERROR(SUMPRODUCT(('2-定价总表'!$A$3:$A$493="PPS"&amp;MID(I656,2,99))*('2-定价总表'!$C$3:$C$493=K656)*('2-定价总表'!$T$3:$T$493))*IF(M656="",1,M656),"")</f>
        <v/>
      </c>
      <c r="AB656">
        <f>SUM(S656:AA656)</f>
        <v/>
      </c>
      <c r="AC656" t="inlineStr"/>
      <c r="AD656">
        <f>AC656*0.006</f>
        <v/>
      </c>
      <c r="AE656">
        <f>AC656*0.02</f>
        <v/>
      </c>
      <c r="AF656">
        <f>AC656-AD656-AE656</f>
        <v/>
      </c>
      <c r="AI656">
        <f>SUM(AG656:AH656)</f>
        <v/>
      </c>
      <c r="AJ656">
        <f>AF656-AB656+AI656</f>
        <v/>
      </c>
      <c r="AK656">
        <f>IF(C656="是","杭州","江西工厂")</f>
        <v/>
      </c>
      <c r="AL656" t="inlineStr">
        <is>
          <t>交易关闭</t>
        </is>
      </c>
      <c r="AM656" t="inlineStr">
        <is>
          <t>待匹配</t>
        </is>
      </c>
      <c r="AN656" t="inlineStr">
        <is>
          <t>没有申请退款</t>
        </is>
      </c>
      <c r="AO656" t="inlineStr">
        <is>
          <t>无退款申请</t>
        </is>
      </c>
      <c r="AR656" t="inlineStr">
        <is>
          <t>⚠️ 无商家编码,产品编码待补</t>
        </is>
      </c>
    </row>
    <row r="657">
      <c r="A657" t="inlineStr">
        <is>
          <t>淘宝</t>
        </is>
      </c>
      <c r="B657" t="inlineStr">
        <is>
          <t>2701824277015024088</t>
        </is>
      </c>
      <c r="D657" s="182" t="n">
        <v>46115</v>
      </c>
      <c r="G657" t="inlineStr">
        <is>
          <t>河南省 安阳市 龙安区 文昌大道********************************</t>
        </is>
      </c>
      <c r="I657" t="inlineStr"/>
      <c r="J657" t="inlineStr">
        <is>
          <t>畔色北欧卧室床头柜实木原木小型收纳柜樱桃木家用超窄极窄床边柜</t>
        </is>
      </c>
      <c r="K657" t="inlineStr">
        <is>
          <t>尺寸微定制</t>
        </is>
      </c>
      <c r="M657" t="n">
        <v>1</v>
      </c>
      <c r="O657" t="inlineStr">
        <is>
          <t>圆通速递</t>
        </is>
      </c>
      <c r="P657" t="inlineStr">
        <is>
          <t>YT2539548102523</t>
        </is>
      </c>
      <c r="R657">
        <f>IFERROR(SUMPRODUCT(('2-定价总表'!$A$3:$A$493="PPS"&amp;MID(I657,2,99))*('2-定价总表'!$C$3:$C$493=K657)*('2-定价总表'!$T$3:$T$493))*IF(M657="",1,M657),"")</f>
        <v/>
      </c>
      <c r="AB657">
        <f>SUM(S657:AA657)</f>
        <v/>
      </c>
      <c r="AC657" t="inlineStr">
        <is>
          <t>56.00</t>
        </is>
      </c>
      <c r="AD657">
        <f>AC657*0.006</f>
        <v/>
      </c>
      <c r="AE657">
        <f>AC657*0.02</f>
        <v/>
      </c>
      <c r="AF657">
        <f>AC657-AD657-AE657</f>
        <v/>
      </c>
      <c r="AI657">
        <f>SUM(AG657:AH657)</f>
        <v/>
      </c>
      <c r="AJ657">
        <f>AF657-AB657+AI657</f>
        <v/>
      </c>
      <c r="AK657">
        <f>IF(C657="是","杭州","江西工厂")</f>
        <v/>
      </c>
      <c r="AL657" t="inlineStr">
        <is>
          <t>交易成功</t>
        </is>
      </c>
      <c r="AM657" t="inlineStr">
        <is>
          <t>待匹配</t>
        </is>
      </c>
      <c r="AN657" t="inlineStr">
        <is>
          <t>没有申请退款</t>
        </is>
      </c>
      <c r="AO657" t="inlineStr">
        <is>
          <t>无退款申请</t>
        </is>
      </c>
      <c r="AR657" t="inlineStr">
        <is>
          <t>⚠️ 无商家编码,产品编码待补</t>
        </is>
      </c>
    </row>
    <row r="658">
      <c r="A658" t="inlineStr">
        <is>
          <t>淘宝</t>
        </is>
      </c>
      <c r="B658" t="inlineStr">
        <is>
          <t>2701817364010056850</t>
        </is>
      </c>
      <c r="D658" s="182" t="n">
        <v>46115</v>
      </c>
      <c r="G658" t="inlineStr">
        <is>
          <t>江苏省 无锡市 梁溪区 广益街道*****************************</t>
        </is>
      </c>
      <c r="I658" t="inlineStr"/>
      <c r="J658" t="inlineStr">
        <is>
          <t>畔色双人床实木床家用小户型北欧简约1.8m樱桃木主卧日式双人大床</t>
        </is>
      </c>
      <c r="K658" t="inlineStr">
        <is>
          <t>尺寸微定制</t>
        </is>
      </c>
      <c r="M658" t="n">
        <v>1</v>
      </c>
      <c r="O658" t="inlineStr">
        <is>
          <t>圆通速递</t>
        </is>
      </c>
      <c r="P658" t="inlineStr">
        <is>
          <t>YT2585474350743</t>
        </is>
      </c>
      <c r="R658">
        <f>IFERROR(SUMPRODUCT(('2-定价总表'!$A$3:$A$493="PPS"&amp;MID(I658,2,99))*('2-定价总表'!$C$3:$C$493=K658)*('2-定价总表'!$T$3:$T$493))*IF(M658="",1,M658),"")</f>
        <v/>
      </c>
      <c r="AB658">
        <f>SUM(S658:AA658)</f>
        <v/>
      </c>
      <c r="AC658" t="inlineStr">
        <is>
          <t>57.00</t>
        </is>
      </c>
      <c r="AD658">
        <f>AC658*0.006</f>
        <v/>
      </c>
      <c r="AE658">
        <f>AC658*0.02</f>
        <v/>
      </c>
      <c r="AF658">
        <f>AC658-AD658-AE658</f>
        <v/>
      </c>
      <c r="AI658">
        <f>SUM(AG658:AH658)</f>
        <v/>
      </c>
      <c r="AJ658">
        <f>AF658-AB658+AI658</f>
        <v/>
      </c>
      <c r="AK658">
        <f>IF(C658="是","杭州","江西工厂")</f>
        <v/>
      </c>
      <c r="AL658" t="inlineStr">
        <is>
          <t>交易成功</t>
        </is>
      </c>
      <c r="AM658" t="inlineStr">
        <is>
          <t>待匹配</t>
        </is>
      </c>
      <c r="AN658" t="inlineStr">
        <is>
          <t>没有申请退款</t>
        </is>
      </c>
      <c r="AO658" t="inlineStr">
        <is>
          <t>无退款申请</t>
        </is>
      </c>
      <c r="AR658" t="inlineStr">
        <is>
          <t>⚠️ 无商家编码,产品编码待补</t>
        </is>
      </c>
    </row>
    <row r="659">
      <c r="A659" t="inlineStr">
        <is>
          <t>淘宝</t>
        </is>
      </c>
      <c r="B659" t="inlineStr">
        <is>
          <t>4502259793003009745</t>
        </is>
      </c>
      <c r="D659" s="182" t="n">
        <v>46114</v>
      </c>
      <c r="G659" t="inlineStr">
        <is>
          <t>云南省 曲靖市 沾益区 龙华街道******************</t>
        </is>
      </c>
      <c r="I659" t="inlineStr"/>
      <c r="J659" t="inlineStr">
        <is>
          <t>畔色全实木原木德国榉木极简床头柜家用卧室床边柜北欧白色收纳柜</t>
        </is>
      </c>
      <c r="K659" t="inlineStr">
        <is>
          <t>尺寸微定制</t>
        </is>
      </c>
      <c r="M659" t="n">
        <v>1</v>
      </c>
      <c r="O659" t="inlineStr">
        <is>
          <t>圆通速递</t>
        </is>
      </c>
      <c r="P659" t="inlineStr">
        <is>
          <t>YT2585474352516</t>
        </is>
      </c>
      <c r="R659">
        <f>IFERROR(SUMPRODUCT(('2-定价总表'!$A$3:$A$493="PPS"&amp;MID(I659,2,99))*('2-定价总表'!$C$3:$C$493=K659)*('2-定价总表'!$T$3:$T$493))*IF(M659="",1,M659),"")</f>
        <v/>
      </c>
      <c r="AB659">
        <f>SUM(S659:AA659)</f>
        <v/>
      </c>
      <c r="AC659" t="inlineStr">
        <is>
          <t>53.00</t>
        </is>
      </c>
      <c r="AD659">
        <f>AC659*0.006</f>
        <v/>
      </c>
      <c r="AE659">
        <f>AC659*0.02</f>
        <v/>
      </c>
      <c r="AF659">
        <f>AC659-AD659-AE659</f>
        <v/>
      </c>
      <c r="AI659">
        <f>SUM(AG659:AH659)</f>
        <v/>
      </c>
      <c r="AJ659">
        <f>AF659-AB659+AI659</f>
        <v/>
      </c>
      <c r="AK659">
        <f>IF(C659="是","杭州","江西工厂")</f>
        <v/>
      </c>
      <c r="AL659" t="inlineStr">
        <is>
          <t>交易成功</t>
        </is>
      </c>
      <c r="AM659" t="inlineStr">
        <is>
          <t>待匹配</t>
        </is>
      </c>
      <c r="AN659" t="inlineStr">
        <is>
          <t>没有申请退款</t>
        </is>
      </c>
      <c r="AO659" t="inlineStr">
        <is>
          <t>无退款申请</t>
        </is>
      </c>
      <c r="AR659" t="inlineStr">
        <is>
          <t>⚠️ 无商家编码,产品编码待补</t>
        </is>
      </c>
    </row>
    <row r="660">
      <c r="A660" t="inlineStr">
        <is>
          <t>淘宝</t>
        </is>
      </c>
      <c r="B660" t="inlineStr">
        <is>
          <t>4502259398001000229</t>
        </is>
      </c>
      <c r="D660" s="182" t="n">
        <v>46114</v>
      </c>
      <c r="G660" t="inlineStr">
        <is>
          <t>福建省 厦门市 湖里区 禾山街道*********************</t>
        </is>
      </c>
      <c r="I660" t="inlineStr"/>
      <c r="J660" t="inlineStr">
        <is>
          <t>畔色木作木块小样樱桃木黑胡桃木白蜡木榉木红白橡木样品样块</t>
        </is>
      </c>
      <c r="K660" t="inlineStr">
        <is>
          <t>蜜蜡色榉木样块</t>
        </is>
      </c>
      <c r="M660" t="n">
        <v>1</v>
      </c>
      <c r="O660" t="inlineStr">
        <is>
          <t>顺丰速运</t>
        </is>
      </c>
      <c r="P660" t="inlineStr">
        <is>
          <t>SF0214940077610</t>
        </is>
      </c>
      <c r="R660">
        <f>IFERROR(SUMPRODUCT(('2-定价总表'!$A$3:$A$493="PPS"&amp;MID(I660,2,99))*('2-定价总表'!$C$3:$C$493=K660)*('2-定价总表'!$T$3:$T$493))*IF(M660="",1,M660),"")</f>
        <v/>
      </c>
      <c r="AB660">
        <f>SUM(S660:AA660)</f>
        <v/>
      </c>
      <c r="AC660" t="inlineStr">
        <is>
          <t>25.00</t>
        </is>
      </c>
      <c r="AD660">
        <f>AC660*0.006</f>
        <v/>
      </c>
      <c r="AE660">
        <f>AC660*0.02</f>
        <v/>
      </c>
      <c r="AF660">
        <f>AC660-AD660-AE660</f>
        <v/>
      </c>
      <c r="AI660">
        <f>SUM(AG660:AH660)</f>
        <v/>
      </c>
      <c r="AJ660">
        <f>AF660-AB660+AI660</f>
        <v/>
      </c>
      <c r="AK660">
        <f>IF(C660="是","杭州","江西工厂")</f>
        <v/>
      </c>
      <c r="AL660" t="inlineStr">
        <is>
          <t>交易成功</t>
        </is>
      </c>
      <c r="AM660" t="inlineStr">
        <is>
          <t>待匹配</t>
        </is>
      </c>
      <c r="AN660" t="inlineStr">
        <is>
          <t>没有申请退款</t>
        </is>
      </c>
      <c r="AO660" t="inlineStr">
        <is>
          <t>无退款申请</t>
        </is>
      </c>
      <c r="AR660" t="inlineStr">
        <is>
          <t>⚠️ 无商家编码,产品编码待补</t>
        </is>
      </c>
    </row>
    <row r="661">
      <c r="A661" t="inlineStr">
        <is>
          <t>淘宝</t>
        </is>
      </c>
      <c r="B661" t="inlineStr">
        <is>
          <t>4502235672058005233</t>
        </is>
      </c>
      <c r="D661" s="182" t="n">
        <v>46114</v>
      </c>
      <c r="G661" t="inlineStr">
        <is>
          <t>江苏省 泰州市 姜堰区 姜堰镇嘉*******************</t>
        </is>
      </c>
      <c r="I661" t="inlineStr"/>
      <c r="J661" t="inlineStr">
        <is>
          <t>畔色北欧日式现代侘寂轻奢实木软包床黑胡桃木1.8米主卧双人床</t>
        </is>
      </c>
      <c r="K661" t="inlineStr">
        <is>
          <t>尺寸微定制</t>
        </is>
      </c>
      <c r="M661" t="n">
        <v>1</v>
      </c>
      <c r="O661" t="inlineStr">
        <is>
          <t>圆通速递</t>
        </is>
      </c>
      <c r="P661" t="inlineStr">
        <is>
          <t>YT2585474339700</t>
        </is>
      </c>
      <c r="R661">
        <f>IFERROR(SUMPRODUCT(('2-定价总表'!$A$3:$A$493="PPS"&amp;MID(I661,2,99))*('2-定价总表'!$C$3:$C$493=K661)*('2-定价总表'!$T$3:$T$493))*IF(M661="",1,M661),"")</f>
        <v/>
      </c>
      <c r="AB661">
        <f>SUM(S661:AA661)</f>
        <v/>
      </c>
      <c r="AC661" t="inlineStr">
        <is>
          <t>57.00</t>
        </is>
      </c>
      <c r="AD661">
        <f>AC661*0.006</f>
        <v/>
      </c>
      <c r="AE661">
        <f>AC661*0.02</f>
        <v/>
      </c>
      <c r="AF661">
        <f>AC661-AD661-AE661</f>
        <v/>
      </c>
      <c r="AI661">
        <f>SUM(AG661:AH661)</f>
        <v/>
      </c>
      <c r="AJ661">
        <f>AF661-AB661+AI661</f>
        <v/>
      </c>
      <c r="AK661">
        <f>IF(C661="是","杭州","江西工厂")</f>
        <v/>
      </c>
      <c r="AL661" t="inlineStr">
        <is>
          <t>交易成功</t>
        </is>
      </c>
      <c r="AM661" t="inlineStr">
        <is>
          <t>待匹配</t>
        </is>
      </c>
      <c r="AN661" t="inlineStr">
        <is>
          <t>没有申请退款</t>
        </is>
      </c>
      <c r="AO661" t="inlineStr">
        <is>
          <t>无退款申请</t>
        </is>
      </c>
      <c r="AR661" t="inlineStr">
        <is>
          <t>⚠️ 无商家编码,产品编码待补</t>
        </is>
      </c>
    </row>
    <row r="662">
      <c r="A662" t="inlineStr">
        <is>
          <t>淘宝</t>
        </is>
      </c>
      <c r="B662" t="inlineStr">
        <is>
          <t>2701798824057014052</t>
        </is>
      </c>
      <c r="D662" s="182" t="n">
        <v>46114</v>
      </c>
      <c r="G662" t="inlineStr">
        <is>
          <t>福建省 宁德市 福鼎市 桐城街道********************</t>
        </is>
      </c>
      <c r="I662" t="inlineStr"/>
      <c r="J662" t="inlineStr">
        <is>
          <t>畔色北欧风北美黑胡桃全实木中古风布艺软包床主卧齐边双人大床</t>
        </is>
      </c>
      <c r="K662" t="inlineStr">
        <is>
          <t>尺寸微定制</t>
        </is>
      </c>
      <c r="M662" t="n">
        <v>1</v>
      </c>
      <c r="O662" t="inlineStr">
        <is>
          <t>圆通速递</t>
        </is>
      </c>
      <c r="P662" t="inlineStr">
        <is>
          <t>YT2544608697567</t>
        </is>
      </c>
      <c r="R662">
        <f>IFERROR(SUMPRODUCT(('2-定价总表'!$A$3:$A$493="PPS"&amp;MID(I662,2,99))*('2-定价总表'!$C$3:$C$493=K662)*('2-定价总表'!$T$3:$T$493))*IF(M662="",1,M662),"")</f>
        <v/>
      </c>
      <c r="AB662">
        <f>SUM(S662:AA662)</f>
        <v/>
      </c>
      <c r="AC662" t="inlineStr">
        <is>
          <t>52.00</t>
        </is>
      </c>
      <c r="AD662">
        <f>AC662*0.006</f>
        <v/>
      </c>
      <c r="AE662">
        <f>AC662*0.02</f>
        <v/>
      </c>
      <c r="AF662">
        <f>AC662-AD662-AE662</f>
        <v/>
      </c>
      <c r="AI662">
        <f>SUM(AG662:AH662)</f>
        <v/>
      </c>
      <c r="AJ662">
        <f>AF662-AB662+AI662</f>
        <v/>
      </c>
      <c r="AK662">
        <f>IF(C662="是","杭州","江西工厂")</f>
        <v/>
      </c>
      <c r="AL662" t="inlineStr">
        <is>
          <t>交易成功</t>
        </is>
      </c>
      <c r="AM662" t="inlineStr">
        <is>
          <t>待匹配</t>
        </is>
      </c>
      <c r="AN662" t="inlineStr">
        <is>
          <t>没有申请退款</t>
        </is>
      </c>
      <c r="AO662" t="inlineStr">
        <is>
          <t>无退款申请</t>
        </is>
      </c>
      <c r="AR662" t="inlineStr">
        <is>
          <t>⚠️ 无商家编码,产品编码待补</t>
        </is>
      </c>
    </row>
    <row r="663">
      <c r="A663" t="inlineStr">
        <is>
          <t>淘宝</t>
        </is>
      </c>
      <c r="B663" t="inlineStr">
        <is>
          <t>4502244781055004115</t>
        </is>
      </c>
      <c r="D663" s="182" t="n">
        <v>46114</v>
      </c>
      <c r="G663" t="inlineStr">
        <is>
          <t>四川省 巴中市 巴州区 江北街道***********************</t>
        </is>
      </c>
      <c r="I663" t="inlineStr"/>
      <c r="J663" t="inlineStr">
        <is>
          <t>畔色悬浮床全实木床北美黑胡桃木1.8米1.5米原木侘寂双人主卧大床</t>
        </is>
      </c>
      <c r="K663" t="inlineStr">
        <is>
          <t>尺寸微定制</t>
        </is>
      </c>
      <c r="M663" t="n">
        <v>1</v>
      </c>
      <c r="O663" t="inlineStr">
        <is>
          <t>圆通速递</t>
        </is>
      </c>
      <c r="P663" t="inlineStr">
        <is>
          <t>YT2585474345947</t>
        </is>
      </c>
      <c r="R663">
        <f>IFERROR(SUMPRODUCT(('2-定价总表'!$A$3:$A$493="PPS"&amp;MID(I663,2,99))*('2-定价总表'!$C$3:$C$493=K663)*('2-定价总表'!$T$3:$T$493))*IF(M663="",1,M663),"")</f>
        <v/>
      </c>
      <c r="AB663">
        <f>SUM(S663:AA663)</f>
        <v/>
      </c>
      <c r="AC663" t="inlineStr">
        <is>
          <t>63.00</t>
        </is>
      </c>
      <c r="AD663">
        <f>AC663*0.006</f>
        <v/>
      </c>
      <c r="AE663">
        <f>AC663*0.02</f>
        <v/>
      </c>
      <c r="AF663">
        <f>AC663-AD663-AE663</f>
        <v/>
      </c>
      <c r="AI663">
        <f>SUM(AG663:AH663)</f>
        <v/>
      </c>
      <c r="AJ663">
        <f>AF663-AB663+AI663</f>
        <v/>
      </c>
      <c r="AK663">
        <f>IF(C663="是","杭州","江西工厂")</f>
        <v/>
      </c>
      <c r="AL663" t="inlineStr">
        <is>
          <t>交易成功</t>
        </is>
      </c>
      <c r="AM663" t="inlineStr">
        <is>
          <t>待匹配</t>
        </is>
      </c>
      <c r="AN663" t="inlineStr">
        <is>
          <t>没有申请退款</t>
        </is>
      </c>
      <c r="AO663" t="inlineStr">
        <is>
          <t>无退款申请</t>
        </is>
      </c>
      <c r="AR663" t="inlineStr">
        <is>
          <t>⚠️ 无商家编码,产品编码待补</t>
        </is>
      </c>
    </row>
    <row r="664">
      <c r="A664" t="inlineStr">
        <is>
          <t>淘宝</t>
        </is>
      </c>
      <c r="B664" t="inlineStr">
        <is>
          <t>2701798142069062292</t>
        </is>
      </c>
      <c r="D664" s="182" t="n">
        <v>46114</v>
      </c>
      <c r="G664" t="inlineStr">
        <is>
          <t>湖北省 武汉市 蔡甸区 军山街道*************************</t>
        </is>
      </c>
      <c r="I664" t="inlineStr"/>
      <c r="J664" t="inlineStr">
        <is>
          <t>畔色北欧风北美黑胡桃全实木中古风布艺软包床主卧齐边双人大床</t>
        </is>
      </c>
      <c r="K664" t="inlineStr">
        <is>
          <t>樱桃木尺寸定制咨询</t>
        </is>
      </c>
      <c r="M664" t="n">
        <v>1</v>
      </c>
      <c r="O664" t="inlineStr">
        <is>
          <t>圆通速递</t>
        </is>
      </c>
      <c r="P664" t="inlineStr">
        <is>
          <t>YT2544608688387</t>
        </is>
      </c>
      <c r="R664">
        <f>IFERROR(SUMPRODUCT(('2-定价总表'!$A$3:$A$493="PPS"&amp;MID(I664,2,99))*('2-定价总表'!$C$3:$C$493=K664)*('2-定价总表'!$T$3:$T$493))*IF(M664="",1,M664),"")</f>
        <v/>
      </c>
      <c r="AB664">
        <f>SUM(S664:AA664)</f>
        <v/>
      </c>
      <c r="AC664" t="inlineStr">
        <is>
          <t>57.00</t>
        </is>
      </c>
      <c r="AD664">
        <f>AC664*0.006</f>
        <v/>
      </c>
      <c r="AE664">
        <f>AC664*0.02</f>
        <v/>
      </c>
      <c r="AF664">
        <f>AC664-AD664-AE664</f>
        <v/>
      </c>
      <c r="AI664">
        <f>SUM(AG664:AH664)</f>
        <v/>
      </c>
      <c r="AJ664">
        <f>AF664-AB664+AI664</f>
        <v/>
      </c>
      <c r="AK664">
        <f>IF(C664="是","杭州","江西工厂")</f>
        <v/>
      </c>
      <c r="AL664" t="inlineStr">
        <is>
          <t>交易成功</t>
        </is>
      </c>
      <c r="AM664" t="inlineStr">
        <is>
          <t>待匹配</t>
        </is>
      </c>
      <c r="AN664" t="inlineStr">
        <is>
          <t>没有申请退款</t>
        </is>
      </c>
      <c r="AO664" t="inlineStr">
        <is>
          <t>无退款申请</t>
        </is>
      </c>
      <c r="AR664" t="inlineStr">
        <is>
          <t>⚠️ 无商家编码,产品编码待补</t>
        </is>
      </c>
    </row>
    <row r="665">
      <c r="A665" t="inlineStr">
        <is>
          <t>淘宝</t>
        </is>
      </c>
      <c r="B665" t="inlineStr">
        <is>
          <t>2701799006056020286</t>
        </is>
      </c>
      <c r="D665" s="182" t="n">
        <v>46114</v>
      </c>
      <c r="G665" t="inlineStr">
        <is>
          <t>广东省 广州市 番禺区 钟村街道****************************</t>
        </is>
      </c>
      <c r="I665" t="inlineStr"/>
      <c r="J665" t="inlineStr">
        <is>
          <t>畔色1.8米箱体床樱桃木全实木高脚床箱式床离地储物床悬浮高箱床</t>
        </is>
      </c>
      <c r="K665" t="inlineStr">
        <is>
          <t>尺寸微定制</t>
        </is>
      </c>
      <c r="M665" t="n">
        <v>1</v>
      </c>
      <c r="O665" t="inlineStr">
        <is>
          <t>圆通速递</t>
        </is>
      </c>
      <c r="P665" t="inlineStr">
        <is>
          <t>YT2544608689766</t>
        </is>
      </c>
      <c r="R665">
        <f>IFERROR(SUMPRODUCT(('2-定价总表'!$A$3:$A$493="PPS"&amp;MID(I665,2,99))*('2-定价总表'!$C$3:$C$493=K665)*('2-定价总表'!$T$3:$T$493))*IF(M665="",1,M665),"")</f>
        <v/>
      </c>
      <c r="AB665">
        <f>SUM(S665:AA665)</f>
        <v/>
      </c>
      <c r="AC665" t="inlineStr">
        <is>
          <t>55.00</t>
        </is>
      </c>
      <c r="AD665">
        <f>AC665*0.006</f>
        <v/>
      </c>
      <c r="AE665">
        <f>AC665*0.02</f>
        <v/>
      </c>
      <c r="AF665">
        <f>AC665-AD665-AE665</f>
        <v/>
      </c>
      <c r="AI665">
        <f>SUM(AG665:AH665)</f>
        <v/>
      </c>
      <c r="AJ665">
        <f>AF665-AB665+AI665</f>
        <v/>
      </c>
      <c r="AK665">
        <f>IF(C665="是","杭州","江西工厂")</f>
        <v/>
      </c>
      <c r="AL665" t="inlineStr">
        <is>
          <t>交易成功</t>
        </is>
      </c>
      <c r="AM665" t="inlineStr">
        <is>
          <t>待匹配</t>
        </is>
      </c>
      <c r="AN665" t="inlineStr">
        <is>
          <t>没有申请退款</t>
        </is>
      </c>
      <c r="AO665" t="inlineStr">
        <is>
          <t>无退款申请</t>
        </is>
      </c>
      <c r="AR665" t="inlineStr">
        <is>
          <t>⚠️ 无商家编码,产品编码待补</t>
        </is>
      </c>
    </row>
    <row r="666">
      <c r="A666" t="inlineStr">
        <is>
          <t>淘宝</t>
        </is>
      </c>
      <c r="B666" t="inlineStr">
        <is>
          <t>2701807500046066385</t>
        </is>
      </c>
      <c r="D666" s="182" t="n">
        <v>46114</v>
      </c>
      <c r="G666" t="inlineStr">
        <is>
          <t>河北省 唐山市 滦南县 倴城镇锦****************</t>
        </is>
      </c>
      <c r="I666" t="inlineStr"/>
      <c r="J666" t="inlineStr">
        <is>
          <t>畔色双人床高靠背软包床现代樱桃木北欧实木1.8米主卧悬浮实木床</t>
        </is>
      </c>
      <c r="K666" t="inlineStr">
        <is>
          <t>尺寸微定制</t>
        </is>
      </c>
      <c r="M666" t="n">
        <v>1</v>
      </c>
      <c r="O666" t="inlineStr">
        <is>
          <t>圆通速递</t>
        </is>
      </c>
      <c r="P666" t="inlineStr">
        <is>
          <t>YT2585474350712</t>
        </is>
      </c>
      <c r="R666">
        <f>IFERROR(SUMPRODUCT(('2-定价总表'!$A$3:$A$493="PPS"&amp;MID(I666,2,99))*('2-定价总表'!$C$3:$C$493=K666)*('2-定价总表'!$T$3:$T$493))*IF(M666="",1,M666),"")</f>
        <v/>
      </c>
      <c r="AB666">
        <f>SUM(S666:AA666)</f>
        <v/>
      </c>
      <c r="AC666" t="inlineStr">
        <is>
          <t>70.00</t>
        </is>
      </c>
      <c r="AD666">
        <f>AC666*0.006</f>
        <v/>
      </c>
      <c r="AE666">
        <f>AC666*0.02</f>
        <v/>
      </c>
      <c r="AF666">
        <f>AC666-AD666-AE666</f>
        <v/>
      </c>
      <c r="AI666">
        <f>SUM(AG666:AH666)</f>
        <v/>
      </c>
      <c r="AJ666">
        <f>AF666-AB666+AI666</f>
        <v/>
      </c>
      <c r="AK666">
        <f>IF(C666="是","杭州","江西工厂")</f>
        <v/>
      </c>
      <c r="AL666" t="inlineStr">
        <is>
          <t>交易成功</t>
        </is>
      </c>
      <c r="AM666" t="inlineStr">
        <is>
          <t>待匹配</t>
        </is>
      </c>
      <c r="AN666" t="inlineStr">
        <is>
          <t>没有申请退款</t>
        </is>
      </c>
      <c r="AO666" t="inlineStr">
        <is>
          <t>无退款申请</t>
        </is>
      </c>
      <c r="AR666" t="inlineStr">
        <is>
          <t>⚠️ 无商家编码,产品编码待补</t>
        </is>
      </c>
    </row>
    <row r="667">
      <c r="A667" t="inlineStr">
        <is>
          <t>淘宝</t>
        </is>
      </c>
      <c r="B667" t="inlineStr">
        <is>
          <t>2701802354045005156</t>
        </is>
      </c>
      <c r="D667" s="182" t="n">
        <v>46114</v>
      </c>
      <c r="G667" t="inlineStr">
        <is>
          <t>广东省 广州市 荔湾区 岭南街道*******************</t>
        </is>
      </c>
      <c r="I667" t="inlineStr"/>
      <c r="J667" t="inlineStr">
        <is>
          <t>畔色日式悬浮床榉木布艺床主卧地台奶油风实木双人床实木原木床</t>
        </is>
      </c>
      <c r="K667" t="inlineStr">
        <is>
          <t>尺寸微定制</t>
        </is>
      </c>
      <c r="M667" t="n">
        <v>1</v>
      </c>
      <c r="O667" t="inlineStr">
        <is>
          <t>圆通速递</t>
        </is>
      </c>
      <c r="P667" t="inlineStr">
        <is>
          <t>YT2585474348319</t>
        </is>
      </c>
      <c r="R667">
        <f>IFERROR(SUMPRODUCT(('2-定价总表'!$A$3:$A$493="PPS"&amp;MID(I667,2,99))*('2-定价总表'!$C$3:$C$493=K667)*('2-定价总表'!$T$3:$T$493))*IF(M667="",1,M667),"")</f>
        <v/>
      </c>
      <c r="AB667">
        <f>SUM(S667:AA667)</f>
        <v/>
      </c>
      <c r="AC667" t="inlineStr">
        <is>
          <t>65.00</t>
        </is>
      </c>
      <c r="AD667">
        <f>AC667*0.006</f>
        <v/>
      </c>
      <c r="AE667">
        <f>AC667*0.02</f>
        <v/>
      </c>
      <c r="AF667">
        <f>AC667-AD667-AE667</f>
        <v/>
      </c>
      <c r="AI667">
        <f>SUM(AG667:AH667)</f>
        <v/>
      </c>
      <c r="AJ667">
        <f>AF667-AB667+AI667</f>
        <v/>
      </c>
      <c r="AK667">
        <f>IF(C667="是","杭州","江西工厂")</f>
        <v/>
      </c>
      <c r="AL667" t="inlineStr">
        <is>
          <t>交易成功</t>
        </is>
      </c>
      <c r="AM667" t="inlineStr">
        <is>
          <t>待匹配</t>
        </is>
      </c>
      <c r="AN667" t="inlineStr">
        <is>
          <t>没有申请退款</t>
        </is>
      </c>
      <c r="AO667" t="inlineStr">
        <is>
          <t>无退款申请</t>
        </is>
      </c>
      <c r="AR667" t="inlineStr">
        <is>
          <t>⚠️ 无商家编码,产品编码待补</t>
        </is>
      </c>
    </row>
    <row r="668">
      <c r="A668" t="inlineStr">
        <is>
          <t>淘宝</t>
        </is>
      </c>
      <c r="B668" t="inlineStr">
        <is>
          <t>4502246834033018736</t>
        </is>
      </c>
      <c r="D668" s="182" t="n">
        <v>46113</v>
      </c>
      <c r="G668" t="inlineStr">
        <is>
          <t>辽宁省 沈阳市 浑南区 白塔街道********************</t>
        </is>
      </c>
      <c r="I668" t="inlineStr"/>
      <c r="J668" t="inlineStr">
        <is>
          <t>畔色木作木块小样樱桃木黑胡桃木白蜡木榉木红白橡木样品样块</t>
        </is>
      </c>
      <c r="K668" t="inlineStr">
        <is>
          <t>黑胡桃木样块</t>
        </is>
      </c>
      <c r="M668" t="n">
        <v>1</v>
      </c>
      <c r="O668" t="inlineStr"/>
      <c r="P668" t="inlineStr"/>
      <c r="R668">
        <f>IFERROR(SUMPRODUCT(('2-定价总表'!$A$3:$A$493="PPS"&amp;MID(I668,2,99))*('2-定价总表'!$C$3:$C$493=K668)*('2-定价总表'!$T$3:$T$493))*IF(M668="",1,M668),"")</f>
        <v/>
      </c>
      <c r="AB668">
        <f>SUM(S668:AA668)</f>
        <v/>
      </c>
      <c r="AC668" t="inlineStr">
        <is>
          <t>25.00</t>
        </is>
      </c>
      <c r="AD668">
        <f>AC668*0.006</f>
        <v/>
      </c>
      <c r="AE668">
        <f>AC668*0.02</f>
        <v/>
      </c>
      <c r="AF668">
        <f>AC668-AD668-AE668</f>
        <v/>
      </c>
      <c r="AI668">
        <f>SUM(AG668:AH668)</f>
        <v/>
      </c>
      <c r="AJ668">
        <f>AF668-AB668+AI668</f>
        <v/>
      </c>
      <c r="AK668">
        <f>IF(C668="是","杭州","江西工厂")</f>
        <v/>
      </c>
      <c r="AL668" t="inlineStr">
        <is>
          <t>交易关闭</t>
        </is>
      </c>
      <c r="AM668" t="inlineStr">
        <is>
          <t>待匹配</t>
        </is>
      </c>
      <c r="AN668" t="inlineStr">
        <is>
          <t>退款成功</t>
        </is>
      </c>
      <c r="AO668" t="inlineStr">
        <is>
          <t>25.00</t>
        </is>
      </c>
      <c r="AR668" t="inlineStr">
        <is>
          <t>⚠️ 无商家编码,产品编码待补</t>
        </is>
      </c>
    </row>
    <row r="669">
      <c r="A669" t="inlineStr">
        <is>
          <t>淘宝</t>
        </is>
      </c>
      <c r="B669" t="inlineStr">
        <is>
          <t>2701804728031024790</t>
        </is>
      </c>
      <c r="D669" s="182" t="n">
        <v>46113</v>
      </c>
      <c r="G669" t="inlineStr">
        <is>
          <t>广东省 深圳市 宝安区 燕罗街道********************</t>
        </is>
      </c>
      <c r="I669" t="inlineStr"/>
      <c r="J669" t="inlineStr">
        <is>
          <t>畔色北美黑胡桃木餐边柜靠墙一体实木岩板高酒柜收纳储物橱柜</t>
        </is>
      </c>
      <c r="K669" t="inlineStr">
        <is>
          <t>尺寸微定制</t>
        </is>
      </c>
      <c r="M669" t="n">
        <v>1</v>
      </c>
      <c r="O669" t="inlineStr">
        <is>
          <t>圆通速递</t>
        </is>
      </c>
      <c r="P669" t="inlineStr">
        <is>
          <t>YT2539548101263</t>
        </is>
      </c>
      <c r="R669">
        <f>IFERROR(SUMPRODUCT(('2-定价总表'!$A$3:$A$493="PPS"&amp;MID(I669,2,99))*('2-定价总表'!$C$3:$C$493=K669)*('2-定价总表'!$T$3:$T$493))*IF(M669="",1,M669),"")</f>
        <v/>
      </c>
      <c r="AB669">
        <f>SUM(S669:AA669)</f>
        <v/>
      </c>
      <c r="AC669" t="inlineStr">
        <is>
          <t>63.00</t>
        </is>
      </c>
      <c r="AD669">
        <f>AC669*0.006</f>
        <v/>
      </c>
      <c r="AE669">
        <f>AC669*0.02</f>
        <v/>
      </c>
      <c r="AF669">
        <f>AC669-AD669-AE669</f>
        <v/>
      </c>
      <c r="AI669">
        <f>SUM(AG669:AH669)</f>
        <v/>
      </c>
      <c r="AJ669">
        <f>AF669-AB669+AI669</f>
        <v/>
      </c>
      <c r="AK669">
        <f>IF(C669="是","杭州","江西工厂")</f>
        <v/>
      </c>
      <c r="AL669" t="inlineStr">
        <is>
          <t>交易成功</t>
        </is>
      </c>
      <c r="AM669" t="inlineStr">
        <is>
          <t>待匹配</t>
        </is>
      </c>
      <c r="AN669" t="inlineStr">
        <is>
          <t>没有申请退款</t>
        </is>
      </c>
      <c r="AO669" t="inlineStr">
        <is>
          <t>无退款申请</t>
        </is>
      </c>
      <c r="AR669" t="inlineStr">
        <is>
          <t>⚠️ 无商家编码,产品编码待补</t>
        </is>
      </c>
    </row>
    <row r="670">
      <c r="A670" t="inlineStr">
        <is>
          <t>淘宝</t>
        </is>
      </c>
      <c r="B670" t="inlineStr">
        <is>
          <t>4502239741023007542</t>
        </is>
      </c>
      <c r="D670" s="182" t="n">
        <v>46113</v>
      </c>
      <c r="G670" t="inlineStr">
        <is>
          <t>上海 上海市 长宁区 仙霞新村****************************</t>
        </is>
      </c>
      <c r="I670" t="inlineStr"/>
      <c r="J670" t="inlineStr">
        <is>
          <t>畔色全实木原木德国榉木极简床头柜家用卧室床边柜北欧白色收纳柜</t>
        </is>
      </c>
      <c r="K670" t="inlineStr">
        <is>
          <t>尺寸微定制</t>
        </is>
      </c>
      <c r="M670" t="n">
        <v>1</v>
      </c>
      <c r="O670" t="inlineStr">
        <is>
          <t>圆通速递</t>
        </is>
      </c>
      <c r="P670" t="inlineStr">
        <is>
          <t>YT2544608695310</t>
        </is>
      </c>
      <c r="R670">
        <f>IFERROR(SUMPRODUCT(('2-定价总表'!$A$3:$A$493="PPS"&amp;MID(I670,2,99))*('2-定价总表'!$C$3:$C$493=K670)*('2-定价总表'!$T$3:$T$493))*IF(M670="",1,M670),"")</f>
        <v/>
      </c>
      <c r="AB670">
        <f>SUM(S670:AA670)</f>
        <v/>
      </c>
      <c r="AC670" t="inlineStr">
        <is>
          <t>53.00</t>
        </is>
      </c>
      <c r="AD670">
        <f>AC670*0.006</f>
        <v/>
      </c>
      <c r="AE670">
        <f>AC670*0.02</f>
        <v/>
      </c>
      <c r="AF670">
        <f>AC670-AD670-AE670</f>
        <v/>
      </c>
      <c r="AI670">
        <f>SUM(AG670:AH670)</f>
        <v/>
      </c>
      <c r="AJ670">
        <f>AF670-AB670+AI670</f>
        <v/>
      </c>
      <c r="AK670">
        <f>IF(C670="是","杭州","江西工厂")</f>
        <v/>
      </c>
      <c r="AL670" t="inlineStr">
        <is>
          <t>交易成功</t>
        </is>
      </c>
      <c r="AM670" t="inlineStr">
        <is>
          <t>待匹配</t>
        </is>
      </c>
      <c r="AN670" t="inlineStr">
        <is>
          <t>没有申请退款</t>
        </is>
      </c>
      <c r="AO670" t="inlineStr">
        <is>
          <t>无退款申请</t>
        </is>
      </c>
      <c r="AR670" t="inlineStr">
        <is>
          <t>⚠️ 无商家编码,产品编码待补</t>
        </is>
      </c>
    </row>
    <row r="671">
      <c r="A671" t="inlineStr">
        <is>
          <t>淘宝</t>
        </is>
      </c>
      <c r="B671" t="inlineStr">
        <is>
          <t>4502239599015068223</t>
        </is>
      </c>
      <c r="D671" s="182" t="n">
        <v>46113</v>
      </c>
      <c r="G671" t="inlineStr">
        <is>
          <t>广东省 佛山市 南海区 狮山镇水************</t>
        </is>
      </c>
      <c r="I671" t="inlineStr"/>
      <c r="J671" t="inlineStr">
        <is>
          <t>畔色北欧风北美黑胡桃全实木中古风布艺软包床主卧齐边双人大床</t>
        </is>
      </c>
      <c r="K671" t="inlineStr">
        <is>
          <t>尺寸微定制</t>
        </is>
      </c>
      <c r="M671" t="n">
        <v>1</v>
      </c>
      <c r="O671" t="inlineStr">
        <is>
          <t>圆通速递</t>
        </is>
      </c>
      <c r="P671" t="inlineStr">
        <is>
          <t>YT2544608698881</t>
        </is>
      </c>
      <c r="R671">
        <f>IFERROR(SUMPRODUCT(('2-定价总表'!$A$3:$A$493="PPS"&amp;MID(I671,2,99))*('2-定价总表'!$C$3:$C$493=K671)*('2-定价总表'!$T$3:$T$493))*IF(M671="",1,M671),"")</f>
        <v/>
      </c>
      <c r="AB671">
        <f>SUM(S671:AA671)</f>
        <v/>
      </c>
      <c r="AC671" t="inlineStr">
        <is>
          <t>60.00</t>
        </is>
      </c>
      <c r="AD671">
        <f>AC671*0.006</f>
        <v/>
      </c>
      <c r="AE671">
        <f>AC671*0.02</f>
        <v/>
      </c>
      <c r="AF671">
        <f>AC671-AD671-AE671</f>
        <v/>
      </c>
      <c r="AI671">
        <f>SUM(AG671:AH671)</f>
        <v/>
      </c>
      <c r="AJ671">
        <f>AF671-AB671+AI671</f>
        <v/>
      </c>
      <c r="AK671">
        <f>IF(C671="是","杭州","江西工厂")</f>
        <v/>
      </c>
      <c r="AL671" t="inlineStr">
        <is>
          <t>交易成功</t>
        </is>
      </c>
      <c r="AM671" t="inlineStr">
        <is>
          <t>待匹配</t>
        </is>
      </c>
      <c r="AN671" t="inlineStr">
        <is>
          <t>没有申请退款</t>
        </is>
      </c>
      <c r="AO671" t="inlineStr">
        <is>
          <t>无退款申请</t>
        </is>
      </c>
      <c r="AR671" t="inlineStr">
        <is>
          <t>⚠️ 无商家编码,产品编码待补</t>
        </is>
      </c>
    </row>
    <row r="672">
      <c r="A672" t="inlineStr">
        <is>
          <t>淘宝</t>
        </is>
      </c>
      <c r="B672" t="inlineStr">
        <is>
          <t>4502241972024007107</t>
        </is>
      </c>
      <c r="D672" s="182" t="n">
        <v>46113</v>
      </c>
      <c r="G672" t="inlineStr">
        <is>
          <t>河北省 保定市 竞秀区 先锋街道**************************</t>
        </is>
      </c>
      <c r="I672" t="inlineStr"/>
      <c r="J672" t="inlineStr">
        <is>
          <t>畔色双人床实木床家用小户型北欧简约1.8m樱桃木主卧日式双人大床</t>
        </is>
      </c>
      <c r="K672" t="inlineStr">
        <is>
          <t>尺寸微定制</t>
        </is>
      </c>
      <c r="M672" t="n">
        <v>1</v>
      </c>
      <c r="O672" t="inlineStr">
        <is>
          <t>圆通速递</t>
        </is>
      </c>
      <c r="P672" t="inlineStr">
        <is>
          <t>YT2585474353232</t>
        </is>
      </c>
      <c r="R672">
        <f>IFERROR(SUMPRODUCT(('2-定价总表'!$A$3:$A$493="PPS"&amp;MID(I672,2,99))*('2-定价总表'!$C$3:$C$493=K672)*('2-定价总表'!$T$3:$T$493))*IF(M672="",1,M672),"")</f>
        <v/>
      </c>
      <c r="AB672">
        <f>SUM(S672:AA672)</f>
        <v/>
      </c>
      <c r="AC672" t="inlineStr">
        <is>
          <t>55.00</t>
        </is>
      </c>
      <c r="AD672">
        <f>AC672*0.006</f>
        <v/>
      </c>
      <c r="AE672">
        <f>AC672*0.02</f>
        <v/>
      </c>
      <c r="AF672">
        <f>AC672-AD672-AE672</f>
        <v/>
      </c>
      <c r="AI672">
        <f>SUM(AG672:AH672)</f>
        <v/>
      </c>
      <c r="AJ672">
        <f>AF672-AB672+AI672</f>
        <v/>
      </c>
      <c r="AK672">
        <f>IF(C672="是","杭州","江西工厂")</f>
        <v/>
      </c>
      <c r="AL672" t="inlineStr">
        <is>
          <t>交易成功</t>
        </is>
      </c>
      <c r="AM672" t="inlineStr">
        <is>
          <t>待匹配</t>
        </is>
      </c>
      <c r="AN672" t="inlineStr">
        <is>
          <t>没有申请退款</t>
        </is>
      </c>
      <c r="AO672" t="inlineStr">
        <is>
          <t>无退款申请</t>
        </is>
      </c>
      <c r="AR672" t="inlineStr">
        <is>
          <t>⚠️ 无商家编码,产品编码待补</t>
        </is>
      </c>
    </row>
    <row r="673">
      <c r="A673" t="inlineStr">
        <is>
          <t>淘宝</t>
        </is>
      </c>
      <c r="B673" t="inlineStr">
        <is>
          <t>2701805846015006588</t>
        </is>
      </c>
      <c r="D673" s="182" t="n">
        <v>46113</v>
      </c>
      <c r="G673" t="inlineStr">
        <is>
          <t>广东省 肇庆市 广宁县 南街街道*****************</t>
        </is>
      </c>
      <c r="I673" t="inlineStr"/>
      <c r="J673" t="inlineStr">
        <is>
          <t>畔色双人床实木床家用小户型北欧简约1.8m樱桃木主卧日式双人大床</t>
        </is>
      </c>
      <c r="K673" t="inlineStr">
        <is>
          <t>尺寸微定制</t>
        </is>
      </c>
      <c r="M673" t="n">
        <v>1</v>
      </c>
      <c r="O673" t="inlineStr">
        <is>
          <t>圆通速递</t>
        </is>
      </c>
      <c r="P673" t="inlineStr">
        <is>
          <t>YT2585474360559</t>
        </is>
      </c>
      <c r="R673">
        <f>IFERROR(SUMPRODUCT(('2-定价总表'!$A$3:$A$493="PPS"&amp;MID(I673,2,99))*('2-定价总表'!$C$3:$C$493=K673)*('2-定价总表'!$T$3:$T$493))*IF(M673="",1,M673),"")</f>
        <v/>
      </c>
      <c r="AB673">
        <f>SUM(S673:AA673)</f>
        <v/>
      </c>
      <c r="AC673" t="inlineStr">
        <is>
          <t>57.00</t>
        </is>
      </c>
      <c r="AD673">
        <f>AC673*0.006</f>
        <v/>
      </c>
      <c r="AE673">
        <f>AC673*0.02</f>
        <v/>
      </c>
      <c r="AF673">
        <f>AC673-AD673-AE673</f>
        <v/>
      </c>
      <c r="AI673">
        <f>SUM(AG673:AH673)</f>
        <v/>
      </c>
      <c r="AJ673">
        <f>AF673-AB673+AI673</f>
        <v/>
      </c>
      <c r="AK673">
        <f>IF(C673="是","杭州","江西工厂")</f>
        <v/>
      </c>
      <c r="AL673" t="inlineStr">
        <is>
          <t>交易成功</t>
        </is>
      </c>
      <c r="AM673" t="inlineStr">
        <is>
          <t>待匹配</t>
        </is>
      </c>
      <c r="AN673" t="inlineStr">
        <is>
          <t>没有申请退款</t>
        </is>
      </c>
      <c r="AO673" t="inlineStr">
        <is>
          <t>无退款申请</t>
        </is>
      </c>
      <c r="AR673" t="inlineStr">
        <is>
          <t>⚠️ 无商家编码,产品编码待补</t>
        </is>
      </c>
    </row>
    <row r="674">
      <c r="A674" t="inlineStr">
        <is>
          <t>淘宝</t>
        </is>
      </c>
      <c r="B674" t="inlineStr">
        <is>
          <t>2701803614009036593</t>
        </is>
      </c>
      <c r="D674" s="182" t="n">
        <v>46113</v>
      </c>
      <c r="G674" t="inlineStr">
        <is>
          <t>辽宁省 大连市 庄河市 兴达街道**************************************</t>
        </is>
      </c>
      <c r="I674" t="inlineStr"/>
      <c r="J674" t="inlineStr">
        <is>
          <t>畔色北美黑胡桃木餐边柜靠墙一体实木岩板高酒柜收纳储物橱柜</t>
        </is>
      </c>
      <c r="K674" t="inlineStr">
        <is>
          <t>尺寸微定制</t>
        </is>
      </c>
      <c r="M674" t="n">
        <v>1</v>
      </c>
      <c r="O674" t="inlineStr">
        <is>
          <t>圆通速递</t>
        </is>
      </c>
      <c r="P674" t="inlineStr">
        <is>
          <t>YT2585474354079</t>
        </is>
      </c>
      <c r="R674">
        <f>IFERROR(SUMPRODUCT(('2-定价总表'!$A$3:$A$493="PPS"&amp;MID(I674,2,99))*('2-定价总表'!$C$3:$C$493=K674)*('2-定价总表'!$T$3:$T$493))*IF(M674="",1,M674),"")</f>
        <v/>
      </c>
      <c r="AB674">
        <f>SUM(S674:AA674)</f>
        <v/>
      </c>
      <c r="AC674" t="inlineStr">
        <is>
          <t>62.00</t>
        </is>
      </c>
      <c r="AD674">
        <f>AC674*0.006</f>
        <v/>
      </c>
      <c r="AE674">
        <f>AC674*0.02</f>
        <v/>
      </c>
      <c r="AF674">
        <f>AC674-AD674-AE674</f>
        <v/>
      </c>
      <c r="AI674">
        <f>SUM(AG674:AH674)</f>
        <v/>
      </c>
      <c r="AJ674">
        <f>AF674-AB674+AI674</f>
        <v/>
      </c>
      <c r="AK674">
        <f>IF(C674="是","杭州","江西工厂")</f>
        <v/>
      </c>
      <c r="AL674" t="inlineStr">
        <is>
          <t>交易成功</t>
        </is>
      </c>
      <c r="AM674" t="inlineStr">
        <is>
          <t>待匹配</t>
        </is>
      </c>
      <c r="AN674" t="inlineStr">
        <is>
          <t>没有申请退款</t>
        </is>
      </c>
      <c r="AO674" t="inlineStr">
        <is>
          <t>无退款申请</t>
        </is>
      </c>
      <c r="AR674" t="inlineStr">
        <is>
          <t>⚠️ 无商家编码,产品编码待补</t>
        </is>
      </c>
    </row>
    <row r="675">
      <c r="A675" t="inlineStr">
        <is>
          <t>淘宝</t>
        </is>
      </c>
      <c r="B675" t="inlineStr">
        <is>
          <t>2701810957009103560</t>
        </is>
      </c>
      <c r="D675" s="182" t="n">
        <v>46113</v>
      </c>
      <c r="G675" t="inlineStr">
        <is>
          <t>安徽省 池州市 贵池区 池州市火*********************</t>
        </is>
      </c>
      <c r="I675" t="inlineStr"/>
      <c r="J675" t="inlineStr">
        <is>
          <t>畔色北美黑胡桃木餐边柜靠墙一体实木岩板高酒柜收纳储物橱柜</t>
        </is>
      </c>
      <c r="K675" t="inlineStr">
        <is>
          <t>尺寸微定制</t>
        </is>
      </c>
      <c r="M675" t="n">
        <v>1</v>
      </c>
      <c r="O675" t="inlineStr">
        <is>
          <t>圆通速递</t>
        </is>
      </c>
      <c r="P675" t="inlineStr">
        <is>
          <t>YT2544608698193</t>
        </is>
      </c>
      <c r="R675">
        <f>IFERROR(SUMPRODUCT(('2-定价总表'!$A$3:$A$493="PPS"&amp;MID(I675,2,99))*('2-定价总表'!$C$3:$C$493=K675)*('2-定价总表'!$T$3:$T$493))*IF(M675="",1,M675),"")</f>
        <v/>
      </c>
      <c r="AB675">
        <f>SUM(S675:AA675)</f>
        <v/>
      </c>
      <c r="AC675" t="inlineStr">
        <is>
          <t>65.00</t>
        </is>
      </c>
      <c r="AD675">
        <f>AC675*0.006</f>
        <v/>
      </c>
      <c r="AE675">
        <f>AC675*0.02</f>
        <v/>
      </c>
      <c r="AF675">
        <f>AC675-AD675-AE675</f>
        <v/>
      </c>
      <c r="AI675">
        <f>SUM(AG675:AH675)</f>
        <v/>
      </c>
      <c r="AJ675">
        <f>AF675-AB675+AI675</f>
        <v/>
      </c>
      <c r="AK675">
        <f>IF(C675="是","杭州","江西工厂")</f>
        <v/>
      </c>
      <c r="AL675" t="inlineStr">
        <is>
          <t>交易成功</t>
        </is>
      </c>
      <c r="AM675" t="inlineStr">
        <is>
          <t>待匹配</t>
        </is>
      </c>
      <c r="AN675" t="inlineStr">
        <is>
          <t>没有申请退款</t>
        </is>
      </c>
      <c r="AO675" t="inlineStr">
        <is>
          <t>无退款申请</t>
        </is>
      </c>
      <c r="AR675" t="inlineStr">
        <is>
          <t>⚠️ 无商家编码,产品编码待补</t>
        </is>
      </c>
    </row>
    <row r="676">
      <c r="A676" t="inlineStr">
        <is>
          <t>淘宝</t>
        </is>
      </c>
      <c r="B676" t="inlineStr">
        <is>
          <t>2701812075008036593</t>
        </is>
      </c>
      <c r="D676" s="182" t="n">
        <v>46113</v>
      </c>
      <c r="G676" t="inlineStr">
        <is>
          <t>辽宁省 大连市 庄河市 兴达街道**************************************</t>
        </is>
      </c>
      <c r="I676" t="inlineStr"/>
      <c r="J676" t="inlineStr">
        <is>
          <t>畔色北美黑胡桃木餐边柜靠墙一体实木岩板高酒柜收纳储物橱柜</t>
        </is>
      </c>
      <c r="K676" t="inlineStr">
        <is>
          <t>定制尺寸</t>
        </is>
      </c>
      <c r="M676" t="n">
        <v>1</v>
      </c>
      <c r="O676" t="inlineStr"/>
      <c r="P676" t="inlineStr"/>
      <c r="R676">
        <f>IFERROR(SUMPRODUCT(('2-定价总表'!$A$3:$A$493="PPS"&amp;MID(I676,2,99))*('2-定价总表'!$C$3:$C$493=K676)*('2-定价总表'!$T$3:$T$493))*IF(M676="",1,M676),"")</f>
        <v/>
      </c>
      <c r="AB676">
        <f>SUM(S676:AA676)</f>
        <v/>
      </c>
      <c r="AC676" t="inlineStr">
        <is>
          <t>65.00</t>
        </is>
      </c>
      <c r="AD676">
        <f>AC676*0.006</f>
        <v/>
      </c>
      <c r="AE676">
        <f>AC676*0.02</f>
        <v/>
      </c>
      <c r="AF676">
        <f>AC676-AD676-AE676</f>
        <v/>
      </c>
      <c r="AI676">
        <f>SUM(AG676:AH676)</f>
        <v/>
      </c>
      <c r="AJ676">
        <f>AF676-AB676+AI676</f>
        <v/>
      </c>
      <c r="AK676">
        <f>IF(C676="是","杭州","江西工厂")</f>
        <v/>
      </c>
      <c r="AL676" t="inlineStr">
        <is>
          <t>交易关闭</t>
        </is>
      </c>
      <c r="AM676" t="inlineStr">
        <is>
          <t>待匹配</t>
        </is>
      </c>
      <c r="AN676" t="inlineStr">
        <is>
          <t>退款成功</t>
        </is>
      </c>
      <c r="AO676" t="inlineStr">
        <is>
          <t>65.00</t>
        </is>
      </c>
      <c r="AR676" t="inlineStr">
        <is>
          <t>⚠️ 无商家编码,产品编码待补</t>
        </is>
      </c>
    </row>
    <row r="677">
      <c r="A677" t="inlineStr">
        <is>
          <t>淘宝</t>
        </is>
      </c>
      <c r="B677" t="inlineStr">
        <is>
          <t>2701807789005110777</t>
        </is>
      </c>
      <c r="D677" s="182" t="n">
        <v>46113</v>
      </c>
      <c r="G677" t="inlineStr">
        <is>
          <t>广东省 佛山市 禅城区 石湾镇街********************</t>
        </is>
      </c>
      <c r="I677" t="inlineStr"/>
      <c r="J677" t="inlineStr">
        <is>
          <t>畔色北美黑胡桃木餐边柜靠墙一体实木岩板高酒柜收纳储物橱柜</t>
        </is>
      </c>
      <c r="K677" t="inlineStr">
        <is>
          <t>尺寸微定制</t>
        </is>
      </c>
      <c r="M677" t="n">
        <v>1</v>
      </c>
      <c r="O677" t="inlineStr">
        <is>
          <t>圆通速递</t>
        </is>
      </c>
      <c r="P677" t="inlineStr">
        <is>
          <t>YT2585474352303</t>
        </is>
      </c>
      <c r="R677">
        <f>IFERROR(SUMPRODUCT(('2-定价总表'!$A$3:$A$493="PPS"&amp;MID(I677,2,99))*('2-定价总表'!$C$3:$C$493=K677)*('2-定价总表'!$T$3:$T$493))*IF(M677="",1,M677),"")</f>
        <v/>
      </c>
      <c r="AB677">
        <f>SUM(S677:AA677)</f>
        <v/>
      </c>
      <c r="AC677" t="inlineStr">
        <is>
          <t>59.00</t>
        </is>
      </c>
      <c r="AD677">
        <f>AC677*0.006</f>
        <v/>
      </c>
      <c r="AE677">
        <f>AC677*0.02</f>
        <v/>
      </c>
      <c r="AF677">
        <f>AC677-AD677-AE677</f>
        <v/>
      </c>
      <c r="AI677">
        <f>SUM(AG677:AH677)</f>
        <v/>
      </c>
      <c r="AJ677">
        <f>AF677-AB677+AI677</f>
        <v/>
      </c>
      <c r="AK677">
        <f>IF(C677="是","杭州","江西工厂")</f>
        <v/>
      </c>
      <c r="AL677" t="inlineStr">
        <is>
          <t>交易成功</t>
        </is>
      </c>
      <c r="AM677" t="inlineStr">
        <is>
          <t>待匹配</t>
        </is>
      </c>
      <c r="AN677" t="inlineStr">
        <is>
          <t>没有申请退款</t>
        </is>
      </c>
      <c r="AO677" t="inlineStr">
        <is>
          <t>无退款申请</t>
        </is>
      </c>
      <c r="AR677" t="inlineStr">
        <is>
          <t>⚠️ 无商家编码,产品编码待补</t>
        </is>
      </c>
    </row>
    <row r="678">
      <c r="A678" t="inlineStr">
        <is>
          <t>淘宝</t>
        </is>
      </c>
      <c r="B678" t="inlineStr">
        <is>
          <t>4502232975001027720</t>
        </is>
      </c>
      <c r="D678" s="182" t="n">
        <v>46112</v>
      </c>
      <c r="G678" t="inlineStr">
        <is>
          <t>上海 上海市 浦东新区 唐镇春泉******************</t>
        </is>
      </c>
      <c r="I678" t="inlineStr"/>
      <c r="J678" t="inlineStr">
        <is>
          <t>畔色樱桃木实木落地矮柜书柜客厅组合柜电视柜飘窗柜储物置物柜</t>
        </is>
      </c>
      <c r="K678" t="inlineStr">
        <is>
          <t>黑胡桃木定制</t>
        </is>
      </c>
      <c r="M678" t="n">
        <v>1</v>
      </c>
      <c r="O678" t="inlineStr">
        <is>
          <t>商家配送</t>
        </is>
      </c>
      <c r="P678" t="inlineStr">
        <is>
          <t>LP00807861558446</t>
        </is>
      </c>
      <c r="R678">
        <f>IFERROR(SUMPRODUCT(('2-定价总表'!$A$3:$A$493="PPS"&amp;MID(I678,2,99))*('2-定价总表'!$C$3:$C$493=K678)*('2-定价总表'!$T$3:$T$493))*IF(M678="",1,M678),"")</f>
        <v/>
      </c>
      <c r="AB678">
        <f>SUM(S678:AA678)</f>
        <v/>
      </c>
      <c r="AC678" t="inlineStr">
        <is>
          <t>3072.00</t>
        </is>
      </c>
      <c r="AD678">
        <f>AC678*0.006</f>
        <v/>
      </c>
      <c r="AE678">
        <f>AC678*0.02</f>
        <v/>
      </c>
      <c r="AF678">
        <f>AC678-AD678-AE678</f>
        <v/>
      </c>
      <c r="AI678">
        <f>SUM(AG678:AH678)</f>
        <v/>
      </c>
      <c r="AJ678">
        <f>AF678-AB678+AI678</f>
        <v/>
      </c>
      <c r="AK678">
        <f>IF(C678="是","杭州","江西工厂")</f>
        <v/>
      </c>
      <c r="AL678" t="inlineStr">
        <is>
          <t>交易成功</t>
        </is>
      </c>
      <c r="AM678" t="inlineStr">
        <is>
          <t>待匹配</t>
        </is>
      </c>
      <c r="AN678" t="inlineStr">
        <is>
          <t>没有申请退款</t>
        </is>
      </c>
      <c r="AO678" t="inlineStr">
        <is>
          <t>无退款申请</t>
        </is>
      </c>
      <c r="AR678" t="inlineStr">
        <is>
          <t>⚠️ 无商家编码,产品编码待补</t>
        </is>
      </c>
    </row>
    <row r="679">
      <c r="A679" t="inlineStr">
        <is>
          <t>淘宝</t>
        </is>
      </c>
      <c r="B679" t="inlineStr">
        <is>
          <t>2701799006003019551</t>
        </is>
      </c>
      <c r="D679" s="182" t="n">
        <v>46112</v>
      </c>
      <c r="G679" t="inlineStr">
        <is>
          <t>山东省 济南市 市中区 七贤街道************************</t>
        </is>
      </c>
      <c r="I679" t="inlineStr"/>
      <c r="J679" t="inlineStr">
        <is>
          <t>畔色北美黑胡桃木餐边柜靠墙一体实木岩板高酒柜收纳储物橱柜</t>
        </is>
      </c>
      <c r="K679" t="inlineStr">
        <is>
          <t>差价</t>
        </is>
      </c>
      <c r="M679" t="n">
        <v>1</v>
      </c>
      <c r="O679" t="inlineStr">
        <is>
          <t>圆通速递</t>
        </is>
      </c>
      <c r="P679" t="inlineStr">
        <is>
          <t>YT2544465577040</t>
        </is>
      </c>
      <c r="R679">
        <f>IFERROR(SUMPRODUCT(('2-定价总表'!$A$3:$A$493="PPS"&amp;MID(I679,2,99))*('2-定价总表'!$C$3:$C$493=K679)*('2-定价总表'!$T$3:$T$493))*IF(M679="",1,M679),"")</f>
        <v/>
      </c>
      <c r="AB679">
        <f>SUM(S679:AA679)</f>
        <v/>
      </c>
      <c r="AC679" t="inlineStr">
        <is>
          <t>57.00</t>
        </is>
      </c>
      <c r="AD679">
        <f>AC679*0.006</f>
        <v/>
      </c>
      <c r="AE679">
        <f>AC679*0.02</f>
        <v/>
      </c>
      <c r="AF679">
        <f>AC679-AD679-AE679</f>
        <v/>
      </c>
      <c r="AI679">
        <f>SUM(AG679:AH679)</f>
        <v/>
      </c>
      <c r="AJ679">
        <f>AF679-AB679+AI679</f>
        <v/>
      </c>
      <c r="AK679">
        <f>IF(C679="是","杭州","江西工厂")</f>
        <v/>
      </c>
      <c r="AL679" t="inlineStr">
        <is>
          <t>交易成功</t>
        </is>
      </c>
      <c r="AM679" t="inlineStr">
        <is>
          <t>待匹配</t>
        </is>
      </c>
      <c r="AN679" t="inlineStr">
        <is>
          <t>没有申请退款</t>
        </is>
      </c>
      <c r="AO679" t="inlineStr">
        <is>
          <t>无退款申请</t>
        </is>
      </c>
      <c r="AR679" t="inlineStr">
        <is>
          <t>⚠️ 无商家编码,产品编码待补</t>
        </is>
      </c>
    </row>
    <row r="680">
      <c r="A680" t="inlineStr">
        <is>
          <t>淘宝</t>
        </is>
      </c>
      <c r="B680" t="inlineStr">
        <is>
          <t>2701794180184037354</t>
        </is>
      </c>
      <c r="D680" s="182" t="n">
        <v>46112</v>
      </c>
      <c r="G680" t="inlineStr">
        <is>
          <t>福建省 厦门市 集美区 杏林街道************************</t>
        </is>
      </c>
      <c r="I680" t="inlineStr"/>
      <c r="J680" t="inlineStr">
        <is>
          <t>畔色樱桃木靠墙一体实木岩板餐厅收纳咖啡柜小户型小柜窄柜餐边柜</t>
        </is>
      </c>
      <c r="K680" t="inlineStr">
        <is>
          <t>其他定制</t>
        </is>
      </c>
      <c r="M680" t="n">
        <v>1</v>
      </c>
      <c r="O680" t="inlineStr">
        <is>
          <t>商家配送</t>
        </is>
      </c>
      <c r="P680" t="inlineStr">
        <is>
          <t>LP00805264300692</t>
        </is>
      </c>
      <c r="R680">
        <f>IFERROR(SUMPRODUCT(('2-定价总表'!$A$3:$A$493="PPS"&amp;MID(I680,2,99))*('2-定价总表'!$C$3:$C$493=K680)*('2-定价总表'!$T$3:$T$493))*IF(M680="",1,M680),"")</f>
        <v/>
      </c>
      <c r="AB680">
        <f>SUM(S680:AA680)</f>
        <v/>
      </c>
      <c r="AC680" t="inlineStr">
        <is>
          <t>100.00</t>
        </is>
      </c>
      <c r="AD680">
        <f>AC680*0.006</f>
        <v/>
      </c>
      <c r="AE680">
        <f>AC680*0.02</f>
        <v/>
      </c>
      <c r="AF680">
        <f>AC680-AD680-AE680</f>
        <v/>
      </c>
      <c r="AI680">
        <f>SUM(AG680:AH680)</f>
        <v/>
      </c>
      <c r="AJ680">
        <f>AF680-AB680+AI680</f>
        <v/>
      </c>
      <c r="AK680">
        <f>IF(C680="是","杭州","江西工厂")</f>
        <v/>
      </c>
      <c r="AL680" t="inlineStr">
        <is>
          <t>交易成功</t>
        </is>
      </c>
      <c r="AM680" t="inlineStr">
        <is>
          <t>待匹配</t>
        </is>
      </c>
      <c r="AN680" t="inlineStr">
        <is>
          <t>没有申请退款</t>
        </is>
      </c>
      <c r="AO680" t="inlineStr">
        <is>
          <t>无退款申请</t>
        </is>
      </c>
      <c r="AR680" t="inlineStr">
        <is>
          <t>⚠️ 无商家编码,产品编码待补</t>
        </is>
      </c>
    </row>
    <row r="681">
      <c r="A681" t="inlineStr">
        <is>
          <t>淘宝</t>
        </is>
      </c>
      <c r="B681" t="inlineStr">
        <is>
          <t>2701796163174018990</t>
        </is>
      </c>
      <c r="D681" s="182" t="n">
        <v>46112</v>
      </c>
      <c r="G681" t="inlineStr"/>
      <c r="I681" t="inlineStr"/>
      <c r="J681" t="inlineStr">
        <is>
          <t>畔色樱桃木靠墙一体实木岩板餐厅收纳咖啡柜小户型小柜窄柜餐边柜</t>
        </is>
      </c>
      <c r="K681" t="inlineStr">
        <is>
          <t>其他定制</t>
        </is>
      </c>
      <c r="M681" t="n">
        <v>1</v>
      </c>
      <c r="O681" t="inlineStr"/>
      <c r="P681" t="inlineStr"/>
      <c r="R681">
        <f>IFERROR(SUMPRODUCT(('2-定价总表'!$A$3:$A$493="PPS"&amp;MID(I681,2,99))*('2-定价总表'!$C$3:$C$493=K681)*('2-定价总表'!$T$3:$T$493))*IF(M681="",1,M681),"")</f>
        <v/>
      </c>
      <c r="AB681">
        <f>SUM(S681:AA681)</f>
        <v/>
      </c>
      <c r="AC681" t="inlineStr"/>
      <c r="AD681">
        <f>AC681*0.006</f>
        <v/>
      </c>
      <c r="AE681">
        <f>AC681*0.02</f>
        <v/>
      </c>
      <c r="AF681">
        <f>AC681-AD681-AE681</f>
        <v/>
      </c>
      <c r="AI681">
        <f>SUM(AG681:AH681)</f>
        <v/>
      </c>
      <c r="AJ681">
        <f>AF681-AB681+AI681</f>
        <v/>
      </c>
      <c r="AK681">
        <f>IF(C681="是","杭州","江西工厂")</f>
        <v/>
      </c>
      <c r="AL681" t="inlineStr">
        <is>
          <t>交易关闭</t>
        </is>
      </c>
      <c r="AM681" t="inlineStr">
        <is>
          <t>待匹配</t>
        </is>
      </c>
      <c r="AN681" t="inlineStr">
        <is>
          <t>没有申请退款</t>
        </is>
      </c>
      <c r="AO681" t="inlineStr">
        <is>
          <t>无退款申请</t>
        </is>
      </c>
      <c r="AR681" t="inlineStr">
        <is>
          <t>⚠️ 无商家编码,产品编码待补</t>
        </is>
      </c>
    </row>
    <row r="682">
      <c r="A682" t="inlineStr">
        <is>
          <t>淘宝</t>
        </is>
      </c>
      <c r="B682" t="inlineStr">
        <is>
          <t>4502230958149014323</t>
        </is>
      </c>
      <c r="D682" s="182" t="n">
        <v>46112</v>
      </c>
      <c r="G682" t="inlineStr">
        <is>
          <t>安徽省 铜陵市 义安区 五松镇观**************</t>
        </is>
      </c>
      <c r="I682" t="inlineStr"/>
      <c r="J682" t="inlineStr">
        <is>
          <t>畔色北美黑胡桃木餐边柜靠墙一体实木岩板高酒柜收纳储物橱柜</t>
        </is>
      </c>
      <c r="K682" t="inlineStr">
        <is>
          <t>定制尺寸</t>
        </is>
      </c>
      <c r="M682" t="n">
        <v>1</v>
      </c>
      <c r="O682" t="inlineStr">
        <is>
          <t>圆通速递</t>
        </is>
      </c>
      <c r="P682" t="inlineStr">
        <is>
          <t>YT2544465568468</t>
        </is>
      </c>
      <c r="R682">
        <f>IFERROR(SUMPRODUCT(('2-定价总表'!$A$3:$A$493="PPS"&amp;MID(I682,2,99))*('2-定价总表'!$C$3:$C$493=K682)*('2-定价总表'!$T$3:$T$493))*IF(M682="",1,M682),"")</f>
        <v/>
      </c>
      <c r="AB682">
        <f>SUM(S682:AA682)</f>
        <v/>
      </c>
      <c r="AC682" t="inlineStr">
        <is>
          <t>105.00</t>
        </is>
      </c>
      <c r="AD682">
        <f>AC682*0.006</f>
        <v/>
      </c>
      <c r="AE682">
        <f>AC682*0.02</f>
        <v/>
      </c>
      <c r="AF682">
        <f>AC682-AD682-AE682</f>
        <v/>
      </c>
      <c r="AI682">
        <f>SUM(AG682:AH682)</f>
        <v/>
      </c>
      <c r="AJ682">
        <f>AF682-AB682+AI682</f>
        <v/>
      </c>
      <c r="AK682">
        <f>IF(C682="是","杭州","江西工厂")</f>
        <v/>
      </c>
      <c r="AL682" t="inlineStr">
        <is>
          <t>交易成功</t>
        </is>
      </c>
      <c r="AM682" t="inlineStr">
        <is>
          <t>待匹配</t>
        </is>
      </c>
      <c r="AN682" t="inlineStr">
        <is>
          <t>没有申请退款</t>
        </is>
      </c>
      <c r="AO682" t="inlineStr">
        <is>
          <t>无退款申请</t>
        </is>
      </c>
      <c r="AR682" t="inlineStr">
        <is>
          <t>⚠️ 无商家编码,产品编码待补</t>
        </is>
      </c>
    </row>
    <row r="683">
      <c r="A683" t="inlineStr">
        <is>
          <t>淘宝</t>
        </is>
      </c>
      <c r="B683" t="inlineStr">
        <is>
          <t>2701787988170034489</t>
        </is>
      </c>
      <c r="D683" s="182" t="n">
        <v>46112</v>
      </c>
      <c r="G683" t="inlineStr">
        <is>
          <t>河北省 唐山市 曹妃甸区 垦丰街道*****************</t>
        </is>
      </c>
      <c r="I683" t="inlineStr"/>
      <c r="J683" t="inlineStr">
        <is>
          <t>畔色北美黑胡桃木餐边柜靠墙一体实木岩板高酒柜收纳储物橱柜</t>
        </is>
      </c>
      <c r="K683" t="inlineStr">
        <is>
          <t>差价</t>
        </is>
      </c>
      <c r="M683" t="n">
        <v>1</v>
      </c>
      <c r="O683" t="inlineStr">
        <is>
          <t>圆通速递</t>
        </is>
      </c>
      <c r="P683" t="inlineStr">
        <is>
          <t>YT2539404089410</t>
        </is>
      </c>
      <c r="R683">
        <f>IFERROR(SUMPRODUCT(('2-定价总表'!$A$3:$A$493="PPS"&amp;MID(I683,2,99))*('2-定价总表'!$C$3:$C$493=K683)*('2-定价总表'!$T$3:$T$493))*IF(M683="",1,M683),"")</f>
        <v/>
      </c>
      <c r="AB683">
        <f>SUM(S683:AA683)</f>
        <v/>
      </c>
      <c r="AC683" t="inlineStr">
        <is>
          <t>100.00</t>
        </is>
      </c>
      <c r="AD683">
        <f>AC683*0.006</f>
        <v/>
      </c>
      <c r="AE683">
        <f>AC683*0.02</f>
        <v/>
      </c>
      <c r="AF683">
        <f>AC683-AD683-AE683</f>
        <v/>
      </c>
      <c r="AI683">
        <f>SUM(AG683:AH683)</f>
        <v/>
      </c>
      <c r="AJ683">
        <f>AF683-AB683+AI683</f>
        <v/>
      </c>
      <c r="AK683">
        <f>IF(C683="是","杭州","江西工厂")</f>
        <v/>
      </c>
      <c r="AL683" t="inlineStr">
        <is>
          <t>交易成功</t>
        </is>
      </c>
      <c r="AM683" t="inlineStr">
        <is>
          <t>待匹配</t>
        </is>
      </c>
      <c r="AN683" t="inlineStr">
        <is>
          <t>没有申请退款</t>
        </is>
      </c>
      <c r="AO683" t="inlineStr">
        <is>
          <t>无退款申请</t>
        </is>
      </c>
      <c r="AR683" t="inlineStr">
        <is>
          <t>⚠️ 无商家编码,产品编码待补</t>
        </is>
      </c>
    </row>
    <row r="684">
      <c r="A684" t="inlineStr">
        <is>
          <t>淘宝</t>
        </is>
      </c>
      <c r="B684" t="inlineStr">
        <is>
          <t>2701791662157048276</t>
        </is>
      </c>
      <c r="D684" s="182" t="n">
        <v>46112</v>
      </c>
      <c r="G684" t="inlineStr">
        <is>
          <t>山西省 运城市 盐湖区 姚孟街道*******************</t>
        </is>
      </c>
      <c r="I684" t="inlineStr">
        <is>
          <t>P23210020201</t>
        </is>
      </c>
      <c r="J684" t="inlineStr">
        <is>
          <t>畔色 岩板实木餐桌日式简约长方形榉木书桌家用饭桌原木小户型桌</t>
        </is>
      </c>
      <c r="K684" t="inlineStr">
        <is>
          <t>砂白色1.6米岩板餐桌</t>
        </is>
      </c>
      <c r="M684" t="n">
        <v>1</v>
      </c>
      <c r="O684" t="inlineStr">
        <is>
          <t>德邦快递</t>
        </is>
      </c>
      <c r="P684" t="inlineStr">
        <is>
          <t>DPK212534095909</t>
        </is>
      </c>
      <c r="R684">
        <f>IFERROR(SUMPRODUCT(('2-定价总表'!$A$3:$A$493="PPS"&amp;MID(I684,2,99))*('2-定价总表'!$C$3:$C$493=K684)*('2-定价总表'!$T$3:$T$493))*IF(M684="",1,M684),"")</f>
        <v/>
      </c>
      <c r="AB684">
        <f>SUM(S684:AA684)</f>
        <v/>
      </c>
      <c r="AC684" t="inlineStr">
        <is>
          <t>2699.74</t>
        </is>
      </c>
      <c r="AD684">
        <f>AC684*0.006</f>
        <v/>
      </c>
      <c r="AE684">
        <f>AC684*0.02</f>
        <v/>
      </c>
      <c r="AF684">
        <f>AC684-AD684-AE684</f>
        <v/>
      </c>
      <c r="AI684">
        <f>SUM(AG684:AH684)</f>
        <v/>
      </c>
      <c r="AJ684">
        <f>AF684-AB684+AI684</f>
        <v/>
      </c>
      <c r="AK684">
        <f>IF(C684="是","杭州","江西工厂")</f>
        <v/>
      </c>
      <c r="AL684" t="inlineStr">
        <is>
          <t>交易成功</t>
        </is>
      </c>
      <c r="AM684" t="inlineStr">
        <is>
          <t>待匹配</t>
        </is>
      </c>
      <c r="AN684" t="inlineStr">
        <is>
          <t>没有申请退款</t>
        </is>
      </c>
      <c r="AO684" t="inlineStr">
        <is>
          <t>无退款申请</t>
        </is>
      </c>
      <c r="AR684" t="inlineStr">
        <is>
          <t>✓</t>
        </is>
      </c>
    </row>
    <row r="685">
      <c r="A685" t="inlineStr">
        <is>
          <t>淘宝</t>
        </is>
      </c>
      <c r="B685" t="inlineStr">
        <is>
          <t>4502211696164018538</t>
        </is>
      </c>
      <c r="D685" s="182" t="n">
        <v>46112</v>
      </c>
      <c r="G685" t="inlineStr">
        <is>
          <t>上海 上海市 浦东新区 唐镇春泉******************</t>
        </is>
      </c>
      <c r="I685" t="inlineStr"/>
      <c r="J685" t="inlineStr">
        <is>
          <t>畔色樱桃木实木落地矮柜书柜客厅组合柜电视柜飘窗柜储物置物柜</t>
        </is>
      </c>
      <c r="K685" t="inlineStr">
        <is>
          <t>木脚底座</t>
        </is>
      </c>
      <c r="M685" t="n">
        <v>2</v>
      </c>
      <c r="O685" t="inlineStr"/>
      <c r="P685" t="inlineStr"/>
      <c r="R685">
        <f>IFERROR(SUMPRODUCT(('2-定价总表'!$A$3:$A$493="PPS"&amp;MID(I685,2,99))*('2-定价总表'!$C$3:$C$493=K685)*('2-定价总表'!$T$3:$T$493))*IF(M685="",1,M685),"")</f>
        <v/>
      </c>
      <c r="AB685">
        <f>SUM(S685:AA685)</f>
        <v/>
      </c>
      <c r="AC685" t="inlineStr">
        <is>
          <t>292.00</t>
        </is>
      </c>
      <c r="AD685">
        <f>AC685*0.006</f>
        <v/>
      </c>
      <c r="AE685">
        <f>AC685*0.02</f>
        <v/>
      </c>
      <c r="AF685">
        <f>AC685-AD685-AE685</f>
        <v/>
      </c>
      <c r="AI685">
        <f>SUM(AG685:AH685)</f>
        <v/>
      </c>
      <c r="AJ685">
        <f>AF685-AB685+AI685</f>
        <v/>
      </c>
      <c r="AK685">
        <f>IF(C685="是","杭州","江西工厂")</f>
        <v/>
      </c>
      <c r="AL685" t="inlineStr">
        <is>
          <t>交易关闭</t>
        </is>
      </c>
      <c r="AM685" t="inlineStr">
        <is>
          <t>待匹配</t>
        </is>
      </c>
      <c r="AN685" t="inlineStr">
        <is>
          <t>退款成功</t>
        </is>
      </c>
      <c r="AO685" t="inlineStr">
        <is>
          <t>292.00</t>
        </is>
      </c>
      <c r="AR685" t="inlineStr">
        <is>
          <t>⚠️ 无商家编码,产品编码待补</t>
        </is>
      </c>
    </row>
    <row r="686">
      <c r="A686" t="inlineStr">
        <is>
          <t>淘宝</t>
        </is>
      </c>
      <c r="B686" t="inlineStr">
        <is>
          <t>4502214072127009415</t>
        </is>
      </c>
      <c r="D686" s="182" t="n">
        <v>46111</v>
      </c>
      <c r="G686" t="inlineStr">
        <is>
          <t>重庆 重庆市 万州区 高笋塘街**************************</t>
        </is>
      </c>
      <c r="I686" t="inlineStr"/>
      <c r="J686" t="inlineStr">
        <is>
          <t>畔色樱桃木靠墙一体实木岩板餐厅收纳咖啡柜小户型小柜窄柜餐边柜</t>
        </is>
      </c>
      <c r="K686" t="inlineStr">
        <is>
          <t>其他定制</t>
        </is>
      </c>
      <c r="M686" t="n">
        <v>1</v>
      </c>
      <c r="O686" t="inlineStr">
        <is>
          <t>德邦快递</t>
        </is>
      </c>
      <c r="P686" t="inlineStr">
        <is>
          <t>DPK212534096594</t>
        </is>
      </c>
      <c r="R686">
        <f>IFERROR(SUMPRODUCT(('2-定价总表'!$A$3:$A$493="PPS"&amp;MID(I686,2,99))*('2-定价总表'!$C$3:$C$493=K686)*('2-定价总表'!$T$3:$T$493))*IF(M686="",1,M686),"")</f>
        <v/>
      </c>
      <c r="AB686">
        <f>SUM(S686:AA686)</f>
        <v/>
      </c>
      <c r="AC686" t="inlineStr">
        <is>
          <t>4978.00</t>
        </is>
      </c>
      <c r="AD686">
        <f>AC686*0.006</f>
        <v/>
      </c>
      <c r="AE686">
        <f>AC686*0.02</f>
        <v/>
      </c>
      <c r="AF686">
        <f>AC686-AD686-AE686</f>
        <v/>
      </c>
      <c r="AI686">
        <f>SUM(AG686:AH686)</f>
        <v/>
      </c>
      <c r="AJ686">
        <f>AF686-AB686+AI686</f>
        <v/>
      </c>
      <c r="AK686">
        <f>IF(C686="是","杭州","江西工厂")</f>
        <v/>
      </c>
      <c r="AL686" t="inlineStr">
        <is>
          <t>交易成功</t>
        </is>
      </c>
      <c r="AM686" t="inlineStr">
        <is>
          <t>待匹配</t>
        </is>
      </c>
      <c r="AN686" t="inlineStr">
        <is>
          <t>没有申请退款</t>
        </is>
      </c>
      <c r="AO686" t="inlineStr">
        <is>
          <t>无退款申请</t>
        </is>
      </c>
      <c r="AR686" t="inlineStr">
        <is>
          <t>⚠️ 无商家编码,产品编码待补</t>
        </is>
      </c>
    </row>
    <row r="687">
      <c r="A687" t="inlineStr">
        <is>
          <t>淘宝</t>
        </is>
      </c>
      <c r="B687" t="inlineStr">
        <is>
          <t>4502213352135009415</t>
        </is>
      </c>
      <c r="D687" s="182" t="n">
        <v>46111</v>
      </c>
      <c r="G687" t="inlineStr"/>
      <c r="I687" t="inlineStr"/>
      <c r="J687" t="inlineStr">
        <is>
          <t>畔色樱桃木靠墙一体实木岩板餐厅收纳咖啡柜小户型小柜窄柜餐边柜</t>
        </is>
      </c>
      <c r="K687" t="inlineStr">
        <is>
          <t>其他定制</t>
        </is>
      </c>
      <c r="M687" t="n">
        <v>1</v>
      </c>
      <c r="O687" t="inlineStr"/>
      <c r="P687" t="inlineStr"/>
      <c r="R687">
        <f>IFERROR(SUMPRODUCT(('2-定价总表'!$A$3:$A$493="PPS"&amp;MID(I687,2,99))*('2-定价总表'!$C$3:$C$493=K687)*('2-定价总表'!$T$3:$T$493))*IF(M687="",1,M687),"")</f>
        <v/>
      </c>
      <c r="AB687">
        <f>SUM(S687:AA687)</f>
        <v/>
      </c>
      <c r="AC687" t="inlineStr"/>
      <c r="AD687">
        <f>AC687*0.006</f>
        <v/>
      </c>
      <c r="AE687">
        <f>AC687*0.02</f>
        <v/>
      </c>
      <c r="AF687">
        <f>AC687-AD687-AE687</f>
        <v/>
      </c>
      <c r="AI687">
        <f>SUM(AG687:AH687)</f>
        <v/>
      </c>
      <c r="AJ687">
        <f>AF687-AB687+AI687</f>
        <v/>
      </c>
      <c r="AK687">
        <f>IF(C687="是","杭州","江西工厂")</f>
        <v/>
      </c>
      <c r="AL687" t="inlineStr">
        <is>
          <t>交易关闭</t>
        </is>
      </c>
      <c r="AM687" t="inlineStr">
        <is>
          <t>待匹配</t>
        </is>
      </c>
      <c r="AN687" t="inlineStr">
        <is>
          <t>没有申请退款</t>
        </is>
      </c>
      <c r="AO687" t="inlineStr">
        <is>
          <t>无退款申请</t>
        </is>
      </c>
      <c r="AR687" t="inlineStr">
        <is>
          <t>⚠️ 无商家编码,产品编码待补</t>
        </is>
      </c>
    </row>
    <row r="688">
      <c r="A688" t="inlineStr">
        <is>
          <t>淘宝</t>
        </is>
      </c>
      <c r="B688" t="inlineStr">
        <is>
          <t>2701794398144000555</t>
        </is>
      </c>
      <c r="D688" s="182" t="n">
        <v>46111</v>
      </c>
      <c r="E688" t="inlineStr">
        <is>
          <t>李诗明</t>
        </is>
      </c>
      <c r="F688" t="inlineStr">
        <is>
          <t>18448224847-4173</t>
        </is>
      </c>
      <c r="G688" t="inlineStr">
        <is>
          <t>广西壮族自治区 南宁市 良庆区 良庆镇体强路彰泰城a区5栋2单元1401(000000)</t>
        </is>
      </c>
      <c r="I688" t="inlineStr"/>
      <c r="J688" t="inlineStr">
        <is>
          <t>畔色北美黑胡桃木餐边柜靠墙一体实木岩板高酒柜收纳储物橱柜</t>
        </is>
      </c>
      <c r="K688" t="inlineStr">
        <is>
          <t>定制尺寸</t>
        </is>
      </c>
      <c r="M688" t="n">
        <v>1</v>
      </c>
      <c r="O688" t="inlineStr"/>
      <c r="P688" t="inlineStr"/>
      <c r="R688">
        <f>IFERROR(SUMPRODUCT(('2-定价总表'!$A$3:$A$493="PPS"&amp;MID(I688,2,99))*('2-定价总表'!$C$3:$C$493=K688)*('2-定价总表'!$T$3:$T$493))*IF(M688="",1,M688),"")</f>
        <v/>
      </c>
      <c r="AB688">
        <f>SUM(S688:AA688)</f>
        <v/>
      </c>
      <c r="AC688" t="inlineStr">
        <is>
          <t>112.00</t>
        </is>
      </c>
      <c r="AD688">
        <f>AC688*0.006</f>
        <v/>
      </c>
      <c r="AE688">
        <f>AC688*0.02</f>
        <v/>
      </c>
      <c r="AF688">
        <f>AC688-AD688-AE688</f>
        <v/>
      </c>
      <c r="AI688">
        <f>SUM(AG688:AH688)</f>
        <v/>
      </c>
      <c r="AJ688">
        <f>AF688-AB688+AI688</f>
        <v/>
      </c>
      <c r="AK688">
        <f>IF(C688="是","杭州","江西工厂")</f>
        <v/>
      </c>
      <c r="AL688" t="inlineStr">
        <is>
          <t>买家已付款,等待卖家发货</t>
        </is>
      </c>
      <c r="AM688" t="inlineStr">
        <is>
          <t>待匹配</t>
        </is>
      </c>
      <c r="AN688" t="inlineStr">
        <is>
          <t>没有申请退款</t>
        </is>
      </c>
      <c r="AO688" t="inlineStr">
        <is>
          <t>无退款申请</t>
        </is>
      </c>
      <c r="AR688" t="inlineStr">
        <is>
          <t>⚠️ 无商家编码,产品编码待补</t>
        </is>
      </c>
    </row>
    <row r="689">
      <c r="A689" t="inlineStr">
        <is>
          <t>淘宝</t>
        </is>
      </c>
      <c r="B689" t="inlineStr">
        <is>
          <t>2701796989142000555</t>
        </is>
      </c>
      <c r="D689" s="182" t="n">
        <v>46111</v>
      </c>
      <c r="E689" t="inlineStr">
        <is>
          <t>李诗明</t>
        </is>
      </c>
      <c r="F689" t="inlineStr">
        <is>
          <t>17677994360-2016</t>
        </is>
      </c>
      <c r="G689" t="inlineStr">
        <is>
          <t>广西壮族自治区 南宁市 良庆区 良庆镇地矿春山富居1-2302(000000)</t>
        </is>
      </c>
      <c r="I689" t="inlineStr"/>
      <c r="J689" t="inlineStr">
        <is>
          <t>畔色北美黑胡桃木餐边柜靠墙一体实木岩板高酒柜收纳储物橱柜</t>
        </is>
      </c>
      <c r="K689" t="inlineStr">
        <is>
          <t>曜黑餐边柜-整柜-1.8米</t>
        </is>
      </c>
      <c r="M689" t="n">
        <v>1</v>
      </c>
      <c r="O689" t="inlineStr"/>
      <c r="P689" t="inlineStr"/>
      <c r="R689">
        <f>IFERROR(SUMPRODUCT(('2-定价总表'!$A$3:$A$493="PPS"&amp;MID(I689,2,99))*('2-定价总表'!$C$3:$C$493=K689)*('2-定价总表'!$T$3:$T$493))*IF(M689="",1,M689),"")</f>
        <v/>
      </c>
      <c r="AB689">
        <f>SUM(S689:AA689)</f>
        <v/>
      </c>
      <c r="AC689" t="inlineStr">
        <is>
          <t>14790.27</t>
        </is>
      </c>
      <c r="AD689">
        <f>AC689*0.006</f>
        <v/>
      </c>
      <c r="AE689">
        <f>AC689*0.02</f>
        <v/>
      </c>
      <c r="AF689">
        <f>AC689-AD689-AE689</f>
        <v/>
      </c>
      <c r="AI689">
        <f>SUM(AG689:AH689)</f>
        <v/>
      </c>
      <c r="AJ689">
        <f>AF689-AB689+AI689</f>
        <v/>
      </c>
      <c r="AK689">
        <f>IF(C689="是","杭州","江西工厂")</f>
        <v/>
      </c>
      <c r="AL689" t="inlineStr">
        <is>
          <t>买家已付款,等待卖家发货</t>
        </is>
      </c>
      <c r="AM689" t="inlineStr">
        <is>
          <t>待匹配</t>
        </is>
      </c>
      <c r="AN689" t="inlineStr">
        <is>
          <t>没有申请退款</t>
        </is>
      </c>
      <c r="AO689" t="inlineStr">
        <is>
          <t>无退款申请</t>
        </is>
      </c>
      <c r="AR689" t="inlineStr">
        <is>
          <t>⚠️ 无商家编码,产品编码待补</t>
        </is>
      </c>
    </row>
    <row r="690">
      <c r="A690" t="inlineStr">
        <is>
          <t>淘宝</t>
        </is>
      </c>
      <c r="B690" t="inlineStr">
        <is>
          <t>2701785972125073392</t>
        </is>
      </c>
      <c r="D690" s="182" t="n">
        <v>46111</v>
      </c>
      <c r="E690" t="inlineStr">
        <is>
          <t>李诗明</t>
        </is>
      </c>
      <c r="F690" t="inlineStr">
        <is>
          <t>17677994360-2016</t>
        </is>
      </c>
      <c r="G690" t="inlineStr">
        <is>
          <t>广西壮族自治区 南宁市 良庆区 良庆镇地矿春山富居1-2302(000000)</t>
        </is>
      </c>
      <c r="I690" t="inlineStr"/>
      <c r="J690" t="inlineStr">
        <is>
          <t>畔色北美黑胡桃木餐边柜靠墙一体实木岩板高酒柜收纳储物橱柜</t>
        </is>
      </c>
      <c r="K690" t="inlineStr">
        <is>
          <t>定制尺寸</t>
        </is>
      </c>
      <c r="M690" t="n">
        <v>1</v>
      </c>
      <c r="O690" t="inlineStr"/>
      <c r="P690" t="inlineStr"/>
      <c r="R690">
        <f>IFERROR(SUMPRODUCT(('2-定价总表'!$A$3:$A$493="PPS"&amp;MID(I690,2,99))*('2-定价总表'!$C$3:$C$493=K690)*('2-定价总表'!$T$3:$T$493))*IF(M690="",1,M690),"")</f>
        <v/>
      </c>
      <c r="AB690">
        <f>SUM(S690:AA690)</f>
        <v/>
      </c>
      <c r="AC690" t="inlineStr">
        <is>
          <t>8677.00</t>
        </is>
      </c>
      <c r="AD690">
        <f>AC690*0.006</f>
        <v/>
      </c>
      <c r="AE690">
        <f>AC690*0.02</f>
        <v/>
      </c>
      <c r="AF690">
        <f>AC690-AD690-AE690</f>
        <v/>
      </c>
      <c r="AI690">
        <f>SUM(AG690:AH690)</f>
        <v/>
      </c>
      <c r="AJ690">
        <f>AF690-AB690+AI690</f>
        <v/>
      </c>
      <c r="AK690">
        <f>IF(C690="是","杭州","江西工厂")</f>
        <v/>
      </c>
      <c r="AL690" t="inlineStr">
        <is>
          <t>买家已付款,等待卖家发货</t>
        </is>
      </c>
      <c r="AM690" t="inlineStr">
        <is>
          <t>待匹配</t>
        </is>
      </c>
      <c r="AN690" t="inlineStr">
        <is>
          <t>没有申请退款</t>
        </is>
      </c>
      <c r="AO690" t="inlineStr">
        <is>
          <t>无退款申请</t>
        </is>
      </c>
      <c r="AR690" t="inlineStr">
        <is>
          <t>⚠️ 无商家编码,产品编码待补</t>
        </is>
      </c>
    </row>
    <row r="691">
      <c r="A691" t="inlineStr">
        <is>
          <t>淘宝</t>
        </is>
      </c>
      <c r="B691" t="inlineStr">
        <is>
          <t>2701792164107024670</t>
        </is>
      </c>
      <c r="D691" s="182" t="n">
        <v>46110</v>
      </c>
      <c r="G691" t="inlineStr">
        <is>
          <t>上海 上海市 浦东新区 唐镇张江******************</t>
        </is>
      </c>
      <c r="I691" t="inlineStr"/>
      <c r="J691" t="inlineStr">
        <is>
          <t>畔色北欧樱桃木带玻璃门实木展示柜落地收纳组合柜绘本柜整墙书柜</t>
        </is>
      </c>
      <c r="K691" t="inlineStr">
        <is>
          <t>灵感抽屉窄柜（4块横隔板）</t>
        </is>
      </c>
      <c r="M691" t="n">
        <v>1</v>
      </c>
      <c r="O691" t="inlineStr">
        <is>
          <t>商家配送</t>
        </is>
      </c>
      <c r="P691" t="inlineStr">
        <is>
          <t>LP00807413839461</t>
        </is>
      </c>
      <c r="R691">
        <f>IFERROR(SUMPRODUCT(('2-定价总表'!$A$3:$A$493="PPS"&amp;MID(I691,2,99))*('2-定价总表'!$C$3:$C$493=K691)*('2-定价总表'!$T$3:$T$493))*IF(M691="",1,M691),"")</f>
        <v/>
      </c>
      <c r="AB691">
        <f>SUM(S691:AA691)</f>
        <v/>
      </c>
      <c r="AC691" t="inlineStr">
        <is>
          <t>2796.94</t>
        </is>
      </c>
      <c r="AD691">
        <f>AC691*0.006</f>
        <v/>
      </c>
      <c r="AE691">
        <f>AC691*0.02</f>
        <v/>
      </c>
      <c r="AF691">
        <f>AC691-AD691-AE691</f>
        <v/>
      </c>
      <c r="AI691">
        <f>SUM(AG691:AH691)</f>
        <v/>
      </c>
      <c r="AJ691">
        <f>AF691-AB691+AI691</f>
        <v/>
      </c>
      <c r="AK691">
        <f>IF(C691="是","杭州","江西工厂")</f>
        <v/>
      </c>
      <c r="AL691" t="inlineStr">
        <is>
          <t>交易成功</t>
        </is>
      </c>
      <c r="AM691" t="inlineStr">
        <is>
          <t>待匹配</t>
        </is>
      </c>
      <c r="AN691" t="inlineStr">
        <is>
          <t>没有申请退款</t>
        </is>
      </c>
      <c r="AO691" t="inlineStr">
        <is>
          <t>无退款申请</t>
        </is>
      </c>
      <c r="AR691" t="inlineStr">
        <is>
          <t>⚠️ 无商家编码,产品编码待补</t>
        </is>
      </c>
    </row>
    <row r="692">
      <c r="A692" t="inlineStr">
        <is>
          <t>淘宝</t>
        </is>
      </c>
      <c r="B692" t="inlineStr">
        <is>
          <t>2701794290117015488</t>
        </is>
      </c>
      <c r="D692" s="182" t="n">
        <v>46110</v>
      </c>
      <c r="G692" t="inlineStr">
        <is>
          <t>上海 上海市 浦东新区 唐镇张江******************</t>
        </is>
      </c>
      <c r="I692" t="inlineStr"/>
      <c r="J692" t="inlineStr">
        <is>
          <t>畔色北欧樱桃木带玻璃门实木展示柜落地收纳组合柜绘本柜整墙书柜</t>
        </is>
      </c>
      <c r="K692" t="inlineStr">
        <is>
          <t>尺寸定制</t>
        </is>
      </c>
      <c r="M692" t="n">
        <v>1</v>
      </c>
      <c r="O692" t="inlineStr">
        <is>
          <t>商家配送</t>
        </is>
      </c>
      <c r="P692" t="inlineStr">
        <is>
          <t>LP00806051217721</t>
        </is>
      </c>
      <c r="R692">
        <f>IFERROR(SUMPRODUCT(('2-定价总表'!$A$3:$A$493="PPS"&amp;MID(I692,2,99))*('2-定价总表'!$C$3:$C$493=K692)*('2-定价总表'!$T$3:$T$493))*IF(M692="",1,M692),"")</f>
        <v/>
      </c>
      <c r="AB692">
        <f>SUM(S692:AA692)</f>
        <v/>
      </c>
      <c r="AC692" t="inlineStr">
        <is>
          <t>516.00</t>
        </is>
      </c>
      <c r="AD692">
        <f>AC692*0.006</f>
        <v/>
      </c>
      <c r="AE692">
        <f>AC692*0.02</f>
        <v/>
      </c>
      <c r="AF692">
        <f>AC692-AD692-AE692</f>
        <v/>
      </c>
      <c r="AI692">
        <f>SUM(AG692:AH692)</f>
        <v/>
      </c>
      <c r="AJ692">
        <f>AF692-AB692+AI692</f>
        <v/>
      </c>
      <c r="AK692">
        <f>IF(C692="是","杭州","江西工厂")</f>
        <v/>
      </c>
      <c r="AL692" t="inlineStr">
        <is>
          <t>交易成功</t>
        </is>
      </c>
      <c r="AM692" t="inlineStr">
        <is>
          <t>待匹配</t>
        </is>
      </c>
      <c r="AN692" t="inlineStr">
        <is>
          <t>没有申请退款</t>
        </is>
      </c>
      <c r="AO692" t="inlineStr">
        <is>
          <t>无退款申请</t>
        </is>
      </c>
      <c r="AR692" t="inlineStr">
        <is>
          <t>⚠️ 无商家编码,产品编码待补</t>
        </is>
      </c>
    </row>
    <row r="693">
      <c r="A693" t="inlineStr">
        <is>
          <t>淘宝</t>
        </is>
      </c>
      <c r="B693" t="inlineStr">
        <is>
          <t>4502223108107007929</t>
        </is>
      </c>
      <c r="D693" s="182" t="n">
        <v>46110</v>
      </c>
      <c r="G693" t="inlineStr">
        <is>
          <t>北京 北京市 通州区 北苑街道******************************</t>
        </is>
      </c>
      <c r="I693" t="inlineStr"/>
      <c r="J693" t="inlineStr">
        <is>
          <t>畔色北美黑胡桃木餐边柜靠墙一体实木岩板高酒柜收纳储物橱柜</t>
        </is>
      </c>
      <c r="K693" t="inlineStr">
        <is>
          <t>定制尺寸</t>
        </is>
      </c>
      <c r="M693" t="n">
        <v>1</v>
      </c>
      <c r="O693" t="inlineStr">
        <is>
          <t>圆通速递</t>
        </is>
      </c>
      <c r="P693" t="inlineStr">
        <is>
          <t>YT2544297522478</t>
        </is>
      </c>
      <c r="R693">
        <f>IFERROR(SUMPRODUCT(('2-定价总表'!$A$3:$A$493="PPS"&amp;MID(I693,2,99))*('2-定价总表'!$C$3:$C$493=K693)*('2-定价总表'!$T$3:$T$493))*IF(M693="",1,M693),"")</f>
        <v/>
      </c>
      <c r="AB693">
        <f>SUM(S693:AA693)</f>
        <v/>
      </c>
      <c r="AC693" t="inlineStr">
        <is>
          <t>62.00</t>
        </is>
      </c>
      <c r="AD693">
        <f>AC693*0.006</f>
        <v/>
      </c>
      <c r="AE693">
        <f>AC693*0.02</f>
        <v/>
      </c>
      <c r="AF693">
        <f>AC693-AD693-AE693</f>
        <v/>
      </c>
      <c r="AI693">
        <f>SUM(AG693:AH693)</f>
        <v/>
      </c>
      <c r="AJ693">
        <f>AF693-AB693+AI693</f>
        <v/>
      </c>
      <c r="AK693">
        <f>IF(C693="是","杭州","江西工厂")</f>
        <v/>
      </c>
      <c r="AL693" t="inlineStr">
        <is>
          <t>交易成功</t>
        </is>
      </c>
      <c r="AM693" t="inlineStr">
        <is>
          <t>待匹配</t>
        </is>
      </c>
      <c r="AN693" t="inlineStr">
        <is>
          <t>没有申请退款</t>
        </is>
      </c>
      <c r="AO693" t="inlineStr">
        <is>
          <t>无退款申请</t>
        </is>
      </c>
      <c r="AR693" t="inlineStr">
        <is>
          <t>⚠️ 无商家编码,产品编码待补</t>
        </is>
      </c>
    </row>
    <row r="694">
      <c r="A694" t="inlineStr">
        <is>
          <t>淘宝</t>
        </is>
      </c>
      <c r="B694" t="inlineStr">
        <is>
          <t>2701799475095001297</t>
        </is>
      </c>
      <c r="D694" s="182" t="n">
        <v>46110</v>
      </c>
      <c r="G694" t="inlineStr">
        <is>
          <t>广东省 深圳市 南山区 粤海街道****************************</t>
        </is>
      </c>
      <c r="I694" t="inlineStr"/>
      <c r="J694" t="inlineStr">
        <is>
          <t>畔色北美黑胡桃木餐边柜靠墙一体实木岩板高酒柜收纳储物橱柜</t>
        </is>
      </c>
      <c r="K694" t="inlineStr">
        <is>
          <t>定制尺寸</t>
        </is>
      </c>
      <c r="M694" t="n">
        <v>1</v>
      </c>
      <c r="O694" t="inlineStr">
        <is>
          <t>圆通速递</t>
        </is>
      </c>
      <c r="P694" t="inlineStr">
        <is>
          <t>YT2544297521060</t>
        </is>
      </c>
      <c r="R694">
        <f>IFERROR(SUMPRODUCT(('2-定价总表'!$A$3:$A$493="PPS"&amp;MID(I694,2,99))*('2-定价总表'!$C$3:$C$493=K694)*('2-定价总表'!$T$3:$T$493))*IF(M694="",1,M694),"")</f>
        <v/>
      </c>
      <c r="AB694">
        <f>SUM(S694:AA694)</f>
        <v/>
      </c>
      <c r="AC694" t="inlineStr">
        <is>
          <t>60.00</t>
        </is>
      </c>
      <c r="AD694">
        <f>AC694*0.006</f>
        <v/>
      </c>
      <c r="AE694">
        <f>AC694*0.02</f>
        <v/>
      </c>
      <c r="AF694">
        <f>AC694-AD694-AE694</f>
        <v/>
      </c>
      <c r="AI694">
        <f>SUM(AG694:AH694)</f>
        <v/>
      </c>
      <c r="AJ694">
        <f>AF694-AB694+AI694</f>
        <v/>
      </c>
      <c r="AK694">
        <f>IF(C694="是","杭州","江西工厂")</f>
        <v/>
      </c>
      <c r="AL694" t="inlineStr">
        <is>
          <t>交易成功</t>
        </is>
      </c>
      <c r="AM694" t="inlineStr">
        <is>
          <t>待匹配</t>
        </is>
      </c>
      <c r="AN694" t="inlineStr">
        <is>
          <t>没有申请退款</t>
        </is>
      </c>
      <c r="AO694" t="inlineStr">
        <is>
          <t>无退款申请</t>
        </is>
      </c>
      <c r="AR694" t="inlineStr">
        <is>
          <t>⚠️ 无商家编码,产品编码待补</t>
        </is>
      </c>
    </row>
    <row r="695">
      <c r="A695" t="inlineStr">
        <is>
          <t>淘宝</t>
        </is>
      </c>
      <c r="B695" t="inlineStr">
        <is>
          <t>4502223325084050743</t>
        </is>
      </c>
      <c r="D695" s="182" t="n">
        <v>46110</v>
      </c>
      <c r="G695" t="inlineStr">
        <is>
          <t>江西省 九江市 修水县 义宁镇香*********************</t>
        </is>
      </c>
      <c r="I695" t="inlineStr"/>
      <c r="J695" t="inlineStr">
        <is>
          <t>畔色北美黑胡桃木餐边柜靠墙一体实木岩板高酒柜收纳储物橱柜</t>
        </is>
      </c>
      <c r="K695" t="inlineStr">
        <is>
          <t>定制尺寸</t>
        </is>
      </c>
      <c r="M695" t="n">
        <v>1</v>
      </c>
      <c r="O695" t="inlineStr">
        <is>
          <t>圆通速递</t>
        </is>
      </c>
      <c r="P695" t="inlineStr">
        <is>
          <t>YT2585163295326</t>
        </is>
      </c>
      <c r="R695">
        <f>IFERROR(SUMPRODUCT(('2-定价总表'!$A$3:$A$493="PPS"&amp;MID(I695,2,99))*('2-定价总表'!$C$3:$C$493=K695)*('2-定价总表'!$T$3:$T$493))*IF(M695="",1,M695),"")</f>
        <v/>
      </c>
      <c r="AB695">
        <f>SUM(S695:AA695)</f>
        <v/>
      </c>
      <c r="AC695" t="inlineStr">
        <is>
          <t>57.00</t>
        </is>
      </c>
      <c r="AD695">
        <f>AC695*0.006</f>
        <v/>
      </c>
      <c r="AE695">
        <f>AC695*0.02</f>
        <v/>
      </c>
      <c r="AF695">
        <f>AC695-AD695-AE695</f>
        <v/>
      </c>
      <c r="AI695">
        <f>SUM(AG695:AH695)</f>
        <v/>
      </c>
      <c r="AJ695">
        <f>AF695-AB695+AI695</f>
        <v/>
      </c>
      <c r="AK695">
        <f>IF(C695="是","杭州","江西工厂")</f>
        <v/>
      </c>
      <c r="AL695" t="inlineStr">
        <is>
          <t>交易成功</t>
        </is>
      </c>
      <c r="AM695" t="inlineStr">
        <is>
          <t>待匹配</t>
        </is>
      </c>
      <c r="AN695" t="inlineStr">
        <is>
          <t>没有申请退款</t>
        </is>
      </c>
      <c r="AO695" t="inlineStr">
        <is>
          <t>无退款申请</t>
        </is>
      </c>
      <c r="AR695" t="inlineStr">
        <is>
          <t>⚠️ 无商家编码,产品编码待补</t>
        </is>
      </c>
    </row>
    <row r="696">
      <c r="A696" t="inlineStr">
        <is>
          <t>淘宝</t>
        </is>
      </c>
      <c r="B696" t="inlineStr">
        <is>
          <t>2701794507113038872</t>
        </is>
      </c>
      <c r="D696" s="182" t="n">
        <v>46110</v>
      </c>
      <c r="G696" t="inlineStr">
        <is>
          <t>江苏省 苏州市 吴中区 金鸡湖街***********************</t>
        </is>
      </c>
      <c r="I696" t="inlineStr"/>
      <c r="J696" t="inlineStr">
        <is>
          <t>畔色北美黑胡桃木餐边柜靠墙一体实木岩板高酒柜收纳储物橱柜</t>
        </is>
      </c>
      <c r="K696" t="inlineStr">
        <is>
          <t>曜黑餐边柜-整柜-1.8米</t>
        </is>
      </c>
      <c r="M696" t="n">
        <v>1</v>
      </c>
      <c r="O696" t="inlineStr">
        <is>
          <t>壹米滴答快运</t>
        </is>
      </c>
      <c r="P696" t="inlineStr">
        <is>
          <t>700907235106</t>
        </is>
      </c>
      <c r="R696">
        <f>IFERROR(SUMPRODUCT(('2-定价总表'!$A$3:$A$493="PPS"&amp;MID(I696,2,99))*('2-定价总表'!$C$3:$C$493=K696)*('2-定价总表'!$T$3:$T$493))*IF(M696="",1,M696),"")</f>
        <v/>
      </c>
      <c r="AB696">
        <f>SUM(S696:AA696)</f>
        <v/>
      </c>
      <c r="AC696" t="inlineStr">
        <is>
          <t>14785.27</t>
        </is>
      </c>
      <c r="AD696">
        <f>AC696*0.006</f>
        <v/>
      </c>
      <c r="AE696">
        <f>AC696*0.02</f>
        <v/>
      </c>
      <c r="AF696">
        <f>AC696-AD696-AE696</f>
        <v/>
      </c>
      <c r="AI696">
        <f>SUM(AG696:AH696)</f>
        <v/>
      </c>
      <c r="AJ696">
        <f>AF696-AB696+AI696</f>
        <v/>
      </c>
      <c r="AK696">
        <f>IF(C696="是","杭州","江西工厂")</f>
        <v/>
      </c>
      <c r="AL696" t="inlineStr">
        <is>
          <t>交易成功</t>
        </is>
      </c>
      <c r="AM696" t="inlineStr">
        <is>
          <t>待匹配</t>
        </is>
      </c>
      <c r="AN696" t="inlineStr">
        <is>
          <t>没有申请退款</t>
        </is>
      </c>
      <c r="AO696" t="inlineStr">
        <is>
          <t>无退款申请</t>
        </is>
      </c>
      <c r="AR696" t="inlineStr">
        <is>
          <t>⚠️ 无商家编码,产品编码待补</t>
        </is>
      </c>
    </row>
    <row r="697">
      <c r="A697" t="inlineStr">
        <is>
          <t>淘宝</t>
        </is>
      </c>
      <c r="B697" t="inlineStr">
        <is>
          <t>2701793318097007999</t>
        </is>
      </c>
      <c r="D697" s="182" t="n">
        <v>46110</v>
      </c>
      <c r="G697" t="inlineStr">
        <is>
          <t>浙江省 杭州市 上城区 笕桥街道**********************************</t>
        </is>
      </c>
      <c r="I697" t="inlineStr"/>
      <c r="J697" t="inlineStr">
        <is>
          <t>畔色北美黑胡桃木餐边柜靠墙一体实木岩板高酒柜收纳储物橱柜</t>
        </is>
      </c>
      <c r="K697" t="inlineStr">
        <is>
          <t>差价</t>
        </is>
      </c>
      <c r="M697" t="n">
        <v>1</v>
      </c>
      <c r="O697" t="inlineStr">
        <is>
          <t>圆通速递</t>
        </is>
      </c>
      <c r="P697" t="inlineStr">
        <is>
          <t>YT2585163292479</t>
        </is>
      </c>
      <c r="R697">
        <f>IFERROR(SUMPRODUCT(('2-定价总表'!$A$3:$A$493="PPS"&amp;MID(I697,2,99))*('2-定价总表'!$C$3:$C$493=K697)*('2-定价总表'!$T$3:$T$493))*IF(M697="",1,M697),"")</f>
        <v/>
      </c>
      <c r="AB697">
        <f>SUM(S697:AA697)</f>
        <v/>
      </c>
      <c r="AC697" t="inlineStr">
        <is>
          <t>55.00</t>
        </is>
      </c>
      <c r="AD697">
        <f>AC697*0.006</f>
        <v/>
      </c>
      <c r="AE697">
        <f>AC697*0.02</f>
        <v/>
      </c>
      <c r="AF697">
        <f>AC697-AD697-AE697</f>
        <v/>
      </c>
      <c r="AI697">
        <f>SUM(AG697:AH697)</f>
        <v/>
      </c>
      <c r="AJ697">
        <f>AF697-AB697+AI697</f>
        <v/>
      </c>
      <c r="AK697">
        <f>IF(C697="是","杭州","江西工厂")</f>
        <v/>
      </c>
      <c r="AL697" t="inlineStr">
        <is>
          <t>交易成功</t>
        </is>
      </c>
      <c r="AM697" t="inlineStr">
        <is>
          <t>待匹配</t>
        </is>
      </c>
      <c r="AN697" t="inlineStr">
        <is>
          <t>没有申请退款</t>
        </is>
      </c>
      <c r="AO697" t="inlineStr">
        <is>
          <t>无退款申请</t>
        </is>
      </c>
      <c r="AR697" t="inlineStr">
        <is>
          <t>⚠️ 无商家编码,产品编码待补</t>
        </is>
      </c>
    </row>
    <row r="698">
      <c r="A698" t="inlineStr">
        <is>
          <t>淘宝</t>
        </is>
      </c>
      <c r="B698" t="inlineStr">
        <is>
          <t>2701792128093043968</t>
        </is>
      </c>
      <c r="D698" s="182" t="n">
        <v>46110</v>
      </c>
      <c r="G698" t="inlineStr">
        <is>
          <t>广东省 汕尾市 陆丰市 碣石镇玄********************</t>
        </is>
      </c>
      <c r="I698" t="inlineStr"/>
      <c r="J698" t="inlineStr">
        <is>
          <t>畔色木作木块小样樱桃木黑胡桃木白蜡木榉木红白橡木样品样块</t>
        </is>
      </c>
      <c r="K698" t="inlineStr">
        <is>
          <t>榉木样块</t>
        </is>
      </c>
      <c r="M698" t="n">
        <v>1</v>
      </c>
      <c r="O698" t="inlineStr">
        <is>
          <t>申通快递</t>
        </is>
      </c>
      <c r="P698" t="inlineStr">
        <is>
          <t>773413292248518</t>
        </is>
      </c>
      <c r="R698">
        <f>IFERROR(SUMPRODUCT(('2-定价总表'!$A$3:$A$493="PPS"&amp;MID(I698,2,99))*('2-定价总表'!$C$3:$C$493=K698)*('2-定价总表'!$T$3:$T$493))*IF(M698="",1,M698),"")</f>
        <v/>
      </c>
      <c r="AB698">
        <f>SUM(S698:AA698)</f>
        <v/>
      </c>
      <c r="AC698" t="inlineStr">
        <is>
          <t>22.00</t>
        </is>
      </c>
      <c r="AD698">
        <f>AC698*0.006</f>
        <v/>
      </c>
      <c r="AE698">
        <f>AC698*0.02</f>
        <v/>
      </c>
      <c r="AF698">
        <f>AC698-AD698-AE698</f>
        <v/>
      </c>
      <c r="AI698">
        <f>SUM(AG698:AH698)</f>
        <v/>
      </c>
      <c r="AJ698">
        <f>AF698-AB698+AI698</f>
        <v/>
      </c>
      <c r="AK698">
        <f>IF(C698="是","杭州","江西工厂")</f>
        <v/>
      </c>
      <c r="AL698" t="inlineStr">
        <is>
          <t>交易关闭</t>
        </is>
      </c>
      <c r="AM698" t="inlineStr">
        <is>
          <t>待匹配</t>
        </is>
      </c>
      <c r="AN698" t="inlineStr">
        <is>
          <t>退款成功</t>
        </is>
      </c>
      <c r="AO698" t="inlineStr">
        <is>
          <t>22.00</t>
        </is>
      </c>
      <c r="AR698" t="inlineStr">
        <is>
          <t>⚠️ 无商家编码,产品编码待补</t>
        </is>
      </c>
    </row>
    <row r="699">
      <c r="A699" t="inlineStr">
        <is>
          <t>淘宝</t>
        </is>
      </c>
      <c r="B699" t="inlineStr">
        <is>
          <t>2701799581087001079</t>
        </is>
      </c>
      <c r="D699" s="182" t="n">
        <v>46109</v>
      </c>
      <c r="G699" t="inlineStr">
        <is>
          <t>广东省 深圳市 福田区 华强北街*************************</t>
        </is>
      </c>
      <c r="I699" t="inlineStr"/>
      <c r="J699" t="inlineStr">
        <is>
          <t>畔色北美黑胡桃木餐边柜靠墙一体实木岩板高酒柜收纳储物橱柜</t>
        </is>
      </c>
      <c r="K699" t="inlineStr">
        <is>
          <t>差价</t>
        </is>
      </c>
      <c r="M699" t="n">
        <v>1</v>
      </c>
      <c r="O699" t="inlineStr">
        <is>
          <t>圆通速递</t>
        </is>
      </c>
      <c r="P699" t="inlineStr">
        <is>
          <t>YT2539234924576</t>
        </is>
      </c>
      <c r="R699">
        <f>IFERROR(SUMPRODUCT(('2-定价总表'!$A$3:$A$493="PPS"&amp;MID(I699,2,99))*('2-定价总表'!$C$3:$C$493=K699)*('2-定价总表'!$T$3:$T$493))*IF(M699="",1,M699),"")</f>
        <v/>
      </c>
      <c r="AB699">
        <f>SUM(S699:AA699)</f>
        <v/>
      </c>
      <c r="AC699" t="inlineStr">
        <is>
          <t>53.00</t>
        </is>
      </c>
      <c r="AD699">
        <f>AC699*0.006</f>
        <v/>
      </c>
      <c r="AE699">
        <f>AC699*0.02</f>
        <v/>
      </c>
      <c r="AF699">
        <f>AC699-AD699-AE699</f>
        <v/>
      </c>
      <c r="AI699">
        <f>SUM(AG699:AH699)</f>
        <v/>
      </c>
      <c r="AJ699">
        <f>AF699-AB699+AI699</f>
        <v/>
      </c>
      <c r="AK699">
        <f>IF(C699="是","杭州","江西工厂")</f>
        <v/>
      </c>
      <c r="AL699" t="inlineStr">
        <is>
          <t>交易成功</t>
        </is>
      </c>
      <c r="AM699" t="inlineStr">
        <is>
          <t>待匹配</t>
        </is>
      </c>
      <c r="AN699" t="inlineStr">
        <is>
          <t>没有申请退款</t>
        </is>
      </c>
      <c r="AO699" t="inlineStr">
        <is>
          <t>无退款申请</t>
        </is>
      </c>
      <c r="AR699" t="inlineStr">
        <is>
          <t>⚠️ 无商家编码,产品编码待补</t>
        </is>
      </c>
    </row>
    <row r="700">
      <c r="A700" t="inlineStr">
        <is>
          <t>淘宝</t>
        </is>
      </c>
      <c r="B700" t="inlineStr">
        <is>
          <t>4502224154069033334</t>
        </is>
      </c>
      <c r="D700" s="182" t="n">
        <v>46109</v>
      </c>
      <c r="G700" t="inlineStr">
        <is>
          <t>福建省 泉州市 丰泽区 城东街道*******************</t>
        </is>
      </c>
      <c r="I700" t="inlineStr"/>
      <c r="J700" t="inlineStr">
        <is>
          <t>畔色北美黑胡桃木餐边柜靠墙一体实木岩板高酒柜收纳储物橱柜</t>
        </is>
      </c>
      <c r="K700" t="inlineStr">
        <is>
          <t>差价</t>
        </is>
      </c>
      <c r="M700" t="n">
        <v>1</v>
      </c>
      <c r="O700" t="inlineStr">
        <is>
          <t>圆通速递</t>
        </is>
      </c>
      <c r="P700" t="inlineStr">
        <is>
          <t>YT2544297521510</t>
        </is>
      </c>
      <c r="R700">
        <f>IFERROR(SUMPRODUCT(('2-定价总表'!$A$3:$A$493="PPS"&amp;MID(I700,2,99))*('2-定价总表'!$C$3:$C$493=K700)*('2-定价总表'!$T$3:$T$493))*IF(M700="",1,M700),"")</f>
        <v/>
      </c>
      <c r="AB700">
        <f>SUM(S700:AA700)</f>
        <v/>
      </c>
      <c r="AC700" t="inlineStr">
        <is>
          <t>59.00</t>
        </is>
      </c>
      <c r="AD700">
        <f>AC700*0.006</f>
        <v/>
      </c>
      <c r="AE700">
        <f>AC700*0.02</f>
        <v/>
      </c>
      <c r="AF700">
        <f>AC700-AD700-AE700</f>
        <v/>
      </c>
      <c r="AI700">
        <f>SUM(AG700:AH700)</f>
        <v/>
      </c>
      <c r="AJ700">
        <f>AF700-AB700+AI700</f>
        <v/>
      </c>
      <c r="AK700">
        <f>IF(C700="是","杭州","江西工厂")</f>
        <v/>
      </c>
      <c r="AL700" t="inlineStr">
        <is>
          <t>交易成功</t>
        </is>
      </c>
      <c r="AM700" t="inlineStr">
        <is>
          <t>待匹配</t>
        </is>
      </c>
      <c r="AN700" t="inlineStr">
        <is>
          <t>没有申请退款</t>
        </is>
      </c>
      <c r="AO700" t="inlineStr">
        <is>
          <t>无退款申请</t>
        </is>
      </c>
      <c r="AR700" t="inlineStr">
        <is>
          <t>⚠️ 无商家编码,产品编码待补</t>
        </is>
      </c>
    </row>
    <row r="701">
      <c r="A701" t="inlineStr">
        <is>
          <t>淘宝</t>
        </is>
      </c>
      <c r="B701" t="inlineStr">
        <is>
          <t>4502219078085063730</t>
        </is>
      </c>
      <c r="D701" s="182" t="n">
        <v>46109</v>
      </c>
      <c r="G701" t="inlineStr">
        <is>
          <t>上海 上海市 浦东新区 唐镇春泉******************</t>
        </is>
      </c>
      <c r="I701" t="inlineStr"/>
      <c r="J701" t="inlineStr">
        <is>
          <t>畔色樱桃木靠墙一体实木岩板餐厅收纳咖啡柜小户型小柜窄柜餐边柜</t>
        </is>
      </c>
      <c r="K701" t="inlineStr">
        <is>
          <t>其他定制</t>
        </is>
      </c>
      <c r="M701" t="n">
        <v>1</v>
      </c>
      <c r="O701" t="inlineStr">
        <is>
          <t>商家配送</t>
        </is>
      </c>
      <c r="P701" t="inlineStr">
        <is>
          <t>LP00805805907852</t>
        </is>
      </c>
      <c r="R701">
        <f>IFERROR(SUMPRODUCT(('2-定价总表'!$A$3:$A$493="PPS"&amp;MID(I701,2,99))*('2-定价总表'!$C$3:$C$493=K701)*('2-定价总表'!$T$3:$T$493))*IF(M701="",1,M701),"")</f>
        <v/>
      </c>
      <c r="AB701">
        <f>SUM(S701:AA701)</f>
        <v/>
      </c>
      <c r="AC701" t="inlineStr">
        <is>
          <t>150.00</t>
        </is>
      </c>
      <c r="AD701">
        <f>AC701*0.006</f>
        <v/>
      </c>
      <c r="AE701">
        <f>AC701*0.02</f>
        <v/>
      </c>
      <c r="AF701">
        <f>AC701-AD701-AE701</f>
        <v/>
      </c>
      <c r="AI701">
        <f>SUM(AG701:AH701)</f>
        <v/>
      </c>
      <c r="AJ701">
        <f>AF701-AB701+AI701</f>
        <v/>
      </c>
      <c r="AK701">
        <f>IF(C701="是","杭州","江西工厂")</f>
        <v/>
      </c>
      <c r="AL701" t="inlineStr">
        <is>
          <t>交易成功</t>
        </is>
      </c>
      <c r="AM701" t="inlineStr">
        <is>
          <t>待匹配</t>
        </is>
      </c>
      <c r="AN701" t="inlineStr">
        <is>
          <t>没有申请退款</t>
        </is>
      </c>
      <c r="AO701" t="inlineStr">
        <is>
          <t>无退款申请</t>
        </is>
      </c>
      <c r="AR701" t="inlineStr">
        <is>
          <t>⚠️ 无商家编码,产品编码待补</t>
        </is>
      </c>
    </row>
    <row r="702">
      <c r="A702" t="inlineStr">
        <is>
          <t>淘宝</t>
        </is>
      </c>
      <c r="B702" t="inlineStr">
        <is>
          <t>4502223291073018538</t>
        </is>
      </c>
      <c r="D702" s="182" t="n">
        <v>46109</v>
      </c>
      <c r="G702" t="inlineStr">
        <is>
          <t>上海 上海市 浦东新区 唐镇春泉******************</t>
        </is>
      </c>
      <c r="I702" t="inlineStr"/>
      <c r="J702" t="inlineStr">
        <is>
          <t>畔色樱桃木靠墙一体实木岩板餐厅收纳咖啡柜小户型小柜窄柜餐边柜</t>
        </is>
      </c>
      <c r="K702" t="inlineStr">
        <is>
          <t>1.2米洞石款窄柜</t>
        </is>
      </c>
      <c r="M702" t="n">
        <v>1</v>
      </c>
      <c r="O702" t="inlineStr">
        <is>
          <t>商家配送</t>
        </is>
      </c>
      <c r="P702" t="inlineStr">
        <is>
          <t>LP00807164316467</t>
        </is>
      </c>
      <c r="R702">
        <f>IFERROR(SUMPRODUCT(('2-定价总表'!$A$3:$A$493="PPS"&amp;MID(I702,2,99))*('2-定价总表'!$C$3:$C$493=K702)*('2-定价总表'!$T$3:$T$493))*IF(M702="",1,M702),"")</f>
        <v/>
      </c>
      <c r="AB702">
        <f>SUM(S702:AA702)</f>
        <v/>
      </c>
      <c r="AC702" t="inlineStr">
        <is>
          <t>5853.40</t>
        </is>
      </c>
      <c r="AD702">
        <f>AC702*0.006</f>
        <v/>
      </c>
      <c r="AE702">
        <f>AC702*0.02</f>
        <v/>
      </c>
      <c r="AF702">
        <f>AC702-AD702-AE702</f>
        <v/>
      </c>
      <c r="AI702">
        <f>SUM(AG702:AH702)</f>
        <v/>
      </c>
      <c r="AJ702">
        <f>AF702-AB702+AI702</f>
        <v/>
      </c>
      <c r="AK702">
        <f>IF(C702="是","杭州","江西工厂")</f>
        <v/>
      </c>
      <c r="AL702" t="inlineStr">
        <is>
          <t>交易成功</t>
        </is>
      </c>
      <c r="AM702" t="inlineStr">
        <is>
          <t>待匹配</t>
        </is>
      </c>
      <c r="AN702" t="inlineStr">
        <is>
          <t>没有申请退款</t>
        </is>
      </c>
      <c r="AO702" t="inlineStr">
        <is>
          <t>无退款申请</t>
        </is>
      </c>
      <c r="AR702" t="inlineStr">
        <is>
          <t>⚠️ 无商家编码,产品编码待补</t>
        </is>
      </c>
    </row>
    <row r="703">
      <c r="A703" t="inlineStr">
        <is>
          <t>淘宝</t>
        </is>
      </c>
      <c r="B703" t="inlineStr">
        <is>
          <t>2701790688076021583</t>
        </is>
      </c>
      <c r="D703" s="182" t="n">
        <v>46109</v>
      </c>
      <c r="G703" t="inlineStr">
        <is>
          <t>浙江省 杭州市 萧山区 宁围街道***********************</t>
        </is>
      </c>
      <c r="I703" t="inlineStr">
        <is>
          <t>P23210020201</t>
        </is>
      </c>
      <c r="J703" t="inlineStr">
        <is>
          <t>畔色 岩板实木餐桌日式简约长方形榉木书桌家用饭桌原木小户型桌</t>
        </is>
      </c>
      <c r="K703" t="inlineStr">
        <is>
          <t>砂白色1.4米岩板餐桌</t>
        </is>
      </c>
      <c r="M703" t="n">
        <v>1</v>
      </c>
      <c r="O703" t="inlineStr">
        <is>
          <t>壹米滴答快运</t>
        </is>
      </c>
      <c r="P703" t="inlineStr">
        <is>
          <t>700907570404</t>
        </is>
      </c>
      <c r="R703">
        <f>IFERROR(SUMPRODUCT(('2-定价总表'!$A$3:$A$493="PPS"&amp;MID(I703,2,99))*('2-定价总表'!$C$3:$C$493=K703)*('2-定价总表'!$T$3:$T$493))*IF(M703="",1,M703),"")</f>
        <v/>
      </c>
      <c r="AB703">
        <f>SUM(S703:AA703)</f>
        <v/>
      </c>
      <c r="AC703" t="inlineStr">
        <is>
          <t>2624.60</t>
        </is>
      </c>
      <c r="AD703">
        <f>AC703*0.006</f>
        <v/>
      </c>
      <c r="AE703">
        <f>AC703*0.02</f>
        <v/>
      </c>
      <c r="AF703">
        <f>AC703-AD703-AE703</f>
        <v/>
      </c>
      <c r="AI703">
        <f>SUM(AG703:AH703)</f>
        <v/>
      </c>
      <c r="AJ703">
        <f>AF703-AB703+AI703</f>
        <v/>
      </c>
      <c r="AK703">
        <f>IF(C703="是","杭州","江西工厂")</f>
        <v/>
      </c>
      <c r="AL703" t="inlineStr">
        <is>
          <t>交易成功</t>
        </is>
      </c>
      <c r="AM703" t="inlineStr">
        <is>
          <t>待匹配</t>
        </is>
      </c>
      <c r="AN703" t="inlineStr">
        <is>
          <t>没有申请退款</t>
        </is>
      </c>
      <c r="AO703" t="inlineStr">
        <is>
          <t>无退款申请</t>
        </is>
      </c>
      <c r="AR703" t="inlineStr">
        <is>
          <t>✓</t>
        </is>
      </c>
    </row>
    <row r="704">
      <c r="A704" t="inlineStr">
        <is>
          <t>淘宝</t>
        </is>
      </c>
      <c r="B704" t="inlineStr">
        <is>
          <t>2701791300075047554</t>
        </is>
      </c>
      <c r="D704" s="182" t="n">
        <v>46109</v>
      </c>
      <c r="G704" t="inlineStr">
        <is>
          <t>广东省 广州市 荔湾区 岭南街道*************************</t>
        </is>
      </c>
      <c r="I704" t="inlineStr"/>
      <c r="J704" t="inlineStr">
        <is>
          <t>畔色北美黑胡桃木餐边柜靠墙一体实木岩板高酒柜收纳储物橱柜</t>
        </is>
      </c>
      <c r="K704" t="inlineStr">
        <is>
          <t>差价</t>
        </is>
      </c>
      <c r="M704" t="n">
        <v>1</v>
      </c>
      <c r="O704" t="inlineStr">
        <is>
          <t>圆通速递</t>
        </is>
      </c>
      <c r="P704" t="inlineStr">
        <is>
          <t>YT2539234924811</t>
        </is>
      </c>
      <c r="R704">
        <f>IFERROR(SUMPRODUCT(('2-定价总表'!$A$3:$A$493="PPS"&amp;MID(I704,2,99))*('2-定价总表'!$C$3:$C$493=K704)*('2-定价总表'!$T$3:$T$493))*IF(M704="",1,M704),"")</f>
        <v/>
      </c>
      <c r="AB704">
        <f>SUM(S704:AA704)</f>
        <v/>
      </c>
      <c r="AC704" t="inlineStr">
        <is>
          <t>58.00</t>
        </is>
      </c>
      <c r="AD704">
        <f>AC704*0.006</f>
        <v/>
      </c>
      <c r="AE704">
        <f>AC704*0.02</f>
        <v/>
      </c>
      <c r="AF704">
        <f>AC704-AD704-AE704</f>
        <v/>
      </c>
      <c r="AI704">
        <f>SUM(AG704:AH704)</f>
        <v/>
      </c>
      <c r="AJ704">
        <f>AF704-AB704+AI704</f>
        <v/>
      </c>
      <c r="AK704">
        <f>IF(C704="是","杭州","江西工厂")</f>
        <v/>
      </c>
      <c r="AL704" t="inlineStr">
        <is>
          <t>交易成功</t>
        </is>
      </c>
      <c r="AM704" t="inlineStr">
        <is>
          <t>待匹配</t>
        </is>
      </c>
      <c r="AN704" t="inlineStr">
        <is>
          <t>没有申请退款</t>
        </is>
      </c>
      <c r="AO704" t="inlineStr">
        <is>
          <t>无退款申请</t>
        </is>
      </c>
      <c r="AR704" t="inlineStr">
        <is>
          <t>⚠️ 无商家编码,产品编码待补</t>
        </is>
      </c>
    </row>
    <row r="705">
      <c r="A705" t="inlineStr">
        <is>
          <t>淘宝</t>
        </is>
      </c>
      <c r="B705" t="inlineStr">
        <is>
          <t>2701793318056034064</t>
        </is>
      </c>
      <c r="D705" s="182" t="n">
        <v>46108</v>
      </c>
      <c r="G705" t="inlineStr">
        <is>
          <t>上海 上海市 徐汇区 田林街道****************************</t>
        </is>
      </c>
      <c r="I705" t="inlineStr"/>
      <c r="J705" t="inlineStr">
        <is>
          <t>畔色木作木块小样樱桃木黑胡桃木白蜡木榉木红白橡木样品样块</t>
        </is>
      </c>
      <c r="K705" t="inlineStr">
        <is>
          <t>榉木样块</t>
        </is>
      </c>
      <c r="M705" t="n">
        <v>1</v>
      </c>
      <c r="O705" t="inlineStr">
        <is>
          <t>申通快递</t>
        </is>
      </c>
      <c r="P705" t="inlineStr">
        <is>
          <t>773413292794093</t>
        </is>
      </c>
      <c r="R705">
        <f>IFERROR(SUMPRODUCT(('2-定价总表'!$A$3:$A$493="PPS"&amp;MID(I705,2,99))*('2-定价总表'!$C$3:$C$493=K705)*('2-定价总表'!$T$3:$T$493))*IF(M705="",1,M705),"")</f>
        <v/>
      </c>
      <c r="AB705">
        <f>SUM(S705:AA705)</f>
        <v/>
      </c>
      <c r="AC705" t="inlineStr">
        <is>
          <t>22.00</t>
        </is>
      </c>
      <c r="AD705">
        <f>AC705*0.006</f>
        <v/>
      </c>
      <c r="AE705">
        <f>AC705*0.02</f>
        <v/>
      </c>
      <c r="AF705">
        <f>AC705-AD705-AE705</f>
        <v/>
      </c>
      <c r="AI705">
        <f>SUM(AG705:AH705)</f>
        <v/>
      </c>
      <c r="AJ705">
        <f>AF705-AB705+AI705</f>
        <v/>
      </c>
      <c r="AK705">
        <f>IF(C705="是","杭州","江西工厂")</f>
        <v/>
      </c>
      <c r="AL705" t="inlineStr">
        <is>
          <t>交易成功</t>
        </is>
      </c>
      <c r="AM705" t="inlineStr">
        <is>
          <t>待匹配</t>
        </is>
      </c>
      <c r="AN705" t="inlineStr">
        <is>
          <t>没有申请退款</t>
        </is>
      </c>
      <c r="AO705" t="inlineStr">
        <is>
          <t>无退款申请</t>
        </is>
      </c>
      <c r="AR705" t="inlineStr">
        <is>
          <t>⚠️ 无商家编码,产品编码待补</t>
        </is>
      </c>
    </row>
    <row r="706">
      <c r="A706" t="inlineStr">
        <is>
          <t>淘宝</t>
        </is>
      </c>
      <c r="B706" t="inlineStr">
        <is>
          <t>2701793318056034064</t>
        </is>
      </c>
      <c r="D706" s="182" t="n">
        <v>46108</v>
      </c>
      <c r="G706" t="inlineStr">
        <is>
          <t>上海 上海市 徐汇区 田林街道****************************</t>
        </is>
      </c>
      <c r="I706" t="inlineStr"/>
      <c r="J706" t="inlineStr">
        <is>
          <t>畔色木作木块小样樱桃木黑胡桃木白蜡木榉木红白橡木样品样块</t>
        </is>
      </c>
      <c r="K706" t="inlineStr">
        <is>
          <t>樱桃木样块</t>
        </is>
      </c>
      <c r="M706" t="n">
        <v>1</v>
      </c>
      <c r="O706" t="inlineStr">
        <is>
          <t>申通快递</t>
        </is>
      </c>
      <c r="P706" t="inlineStr">
        <is>
          <t>773413292794093</t>
        </is>
      </c>
      <c r="R706">
        <f>IFERROR(SUMPRODUCT(('2-定价总表'!$A$3:$A$493="PPS"&amp;MID(I706,2,99))*('2-定价总表'!$C$3:$C$493=K706)*('2-定价总表'!$T$3:$T$493))*IF(M706="",1,M706),"")</f>
        <v/>
      </c>
      <c r="AB706">
        <f>SUM(S706:AA706)</f>
        <v/>
      </c>
      <c r="AC706" t="inlineStr">
        <is>
          <t>22.00</t>
        </is>
      </c>
      <c r="AD706">
        <f>AC706*0.006</f>
        <v/>
      </c>
      <c r="AE706">
        <f>AC706*0.02</f>
        <v/>
      </c>
      <c r="AF706">
        <f>AC706-AD706-AE706</f>
        <v/>
      </c>
      <c r="AI706">
        <f>SUM(AG706:AH706)</f>
        <v/>
      </c>
      <c r="AJ706">
        <f>AF706-AB706+AI706</f>
        <v/>
      </c>
      <c r="AK706">
        <f>IF(C706="是","杭州","江西工厂")</f>
        <v/>
      </c>
      <c r="AL706" t="inlineStr">
        <is>
          <t>交易成功</t>
        </is>
      </c>
      <c r="AM706" t="inlineStr">
        <is>
          <t>待匹配</t>
        </is>
      </c>
      <c r="AN706" t="inlineStr">
        <is>
          <t>没有申请退款</t>
        </is>
      </c>
      <c r="AO706" t="inlineStr">
        <is>
          <t>无退款申请</t>
        </is>
      </c>
      <c r="AR706" t="inlineStr">
        <is>
          <t>⚠️ 无商家编码,产品编码待补</t>
        </is>
      </c>
    </row>
    <row r="707">
      <c r="A707" t="inlineStr">
        <is>
          <t>淘宝</t>
        </is>
      </c>
      <c r="B707" t="inlineStr">
        <is>
          <t>2701793678055037873</t>
        </is>
      </c>
      <c r="D707" s="182" t="n">
        <v>46108</v>
      </c>
      <c r="G707" t="inlineStr">
        <is>
          <t>湖南省 长沙市 天心区 友谊路3******************************</t>
        </is>
      </c>
      <c r="I707" t="inlineStr"/>
      <c r="J707" t="inlineStr">
        <is>
          <t>畔色北欧实木餐桌樱桃木原木方桌大板桌黑胡桃木餐厅桌椅饭桌家用</t>
        </is>
      </c>
      <c r="K707" t="inlineStr">
        <is>
          <t>樱桃木</t>
        </is>
      </c>
      <c r="M707" t="n">
        <v>1</v>
      </c>
      <c r="O707" t="inlineStr">
        <is>
          <t>德邦快递</t>
        </is>
      </c>
      <c r="P707" t="inlineStr">
        <is>
          <t>DPK212534095911</t>
        </is>
      </c>
      <c r="R707">
        <f>IFERROR(SUMPRODUCT(('2-定价总表'!$A$3:$A$493="PPS"&amp;MID(I707,2,99))*('2-定价总表'!$C$3:$C$493=K707)*('2-定价总表'!$T$3:$T$493))*IF(M707="",1,M707),"")</f>
        <v/>
      </c>
      <c r="AB707">
        <f>SUM(S707:AA707)</f>
        <v/>
      </c>
      <c r="AC707" t="inlineStr">
        <is>
          <t>2961.00</t>
        </is>
      </c>
      <c r="AD707">
        <f>AC707*0.006</f>
        <v/>
      </c>
      <c r="AE707">
        <f>AC707*0.02</f>
        <v/>
      </c>
      <c r="AF707">
        <f>AC707-AD707-AE707</f>
        <v/>
      </c>
      <c r="AI707">
        <f>SUM(AG707:AH707)</f>
        <v/>
      </c>
      <c r="AJ707">
        <f>AF707-AB707+AI707</f>
        <v/>
      </c>
      <c r="AK707">
        <f>IF(C707="是","杭州","江西工厂")</f>
        <v/>
      </c>
      <c r="AL707" t="inlineStr">
        <is>
          <t>交易成功</t>
        </is>
      </c>
      <c r="AM707" t="inlineStr">
        <is>
          <t>待匹配</t>
        </is>
      </c>
      <c r="AN707" t="inlineStr">
        <is>
          <t>没有申请退款</t>
        </is>
      </c>
      <c r="AO707" t="inlineStr">
        <is>
          <t>无退款申请</t>
        </is>
      </c>
      <c r="AR707" t="inlineStr">
        <is>
          <t>⚠️ 无商家编码,产品编码待补</t>
        </is>
      </c>
    </row>
    <row r="708">
      <c r="A708" t="inlineStr">
        <is>
          <t>淘宝</t>
        </is>
      </c>
      <c r="B708" t="inlineStr">
        <is>
          <t>2701791878046047055</t>
        </is>
      </c>
      <c r="D708" s="182" t="n">
        <v>46108</v>
      </c>
      <c r="G708" t="inlineStr">
        <is>
          <t>湖南省 长沙市 天心区 友谊路3******************************</t>
        </is>
      </c>
      <c r="I708" t="inlineStr">
        <is>
          <t>P23210020201</t>
        </is>
      </c>
      <c r="J708" t="inlineStr">
        <is>
          <t>畔色 岩板实木餐桌日式简约长方形榉木书桌家用饭桌原木小户型桌</t>
        </is>
      </c>
      <c r="K708" t="inlineStr">
        <is>
          <t>砂白色1.6米岩板餐桌</t>
        </is>
      </c>
      <c r="M708" t="n">
        <v>1</v>
      </c>
      <c r="O708" t="inlineStr">
        <is>
          <t>德邦快递</t>
        </is>
      </c>
      <c r="P708" t="inlineStr">
        <is>
          <t>DPK212534095911</t>
        </is>
      </c>
      <c r="R708">
        <f>IFERROR(SUMPRODUCT(('2-定价总表'!$A$3:$A$493="PPS"&amp;MID(I708,2,99))*('2-定价总表'!$C$3:$C$493=K708)*('2-定价总表'!$T$3:$T$493))*IF(M708="",1,M708),"")</f>
        <v/>
      </c>
      <c r="AB708">
        <f>SUM(S708:AA708)</f>
        <v/>
      </c>
      <c r="AC708" t="inlineStr">
        <is>
          <t>2704.74</t>
        </is>
      </c>
      <c r="AD708">
        <f>AC708*0.006</f>
        <v/>
      </c>
      <c r="AE708">
        <f>AC708*0.02</f>
        <v/>
      </c>
      <c r="AF708">
        <f>AC708-AD708-AE708</f>
        <v/>
      </c>
      <c r="AI708">
        <f>SUM(AG708:AH708)</f>
        <v/>
      </c>
      <c r="AJ708">
        <f>AF708-AB708+AI708</f>
        <v/>
      </c>
      <c r="AK708">
        <f>IF(C708="是","杭州","江西工厂")</f>
        <v/>
      </c>
      <c r="AL708" t="inlineStr">
        <is>
          <t>交易成功</t>
        </is>
      </c>
      <c r="AM708" t="inlineStr">
        <is>
          <t>待匹配</t>
        </is>
      </c>
      <c r="AN708" t="inlineStr">
        <is>
          <t>没有申请退款</t>
        </is>
      </c>
      <c r="AO708" t="inlineStr">
        <is>
          <t>无退款申请</t>
        </is>
      </c>
      <c r="AR708" t="inlineStr">
        <is>
          <t>✓</t>
        </is>
      </c>
    </row>
    <row r="709">
      <c r="A709" t="inlineStr">
        <is>
          <t>淘宝</t>
        </is>
      </c>
      <c r="B709" t="inlineStr">
        <is>
          <t>2701795513018017764</t>
        </is>
      </c>
      <c r="D709" s="182" t="n">
        <v>46108</v>
      </c>
      <c r="G709" t="inlineStr">
        <is>
          <t>河南省 平顶山市 新华区 西高皇街*******************</t>
        </is>
      </c>
      <c r="I709" t="inlineStr"/>
      <c r="J709" t="inlineStr">
        <is>
          <t>畔色北美黑胡桃木餐边柜靠墙一体实木岩板高酒柜收纳储物橱柜</t>
        </is>
      </c>
      <c r="K709" t="inlineStr">
        <is>
          <t>定制尺寸</t>
        </is>
      </c>
      <c r="M709" t="n">
        <v>1</v>
      </c>
      <c r="O709" t="inlineStr">
        <is>
          <t>圆通速递</t>
        </is>
      </c>
      <c r="P709" t="inlineStr">
        <is>
          <t>YT2544297525264</t>
        </is>
      </c>
      <c r="R709">
        <f>IFERROR(SUMPRODUCT(('2-定价总表'!$A$3:$A$493="PPS"&amp;MID(I709,2,99))*('2-定价总表'!$C$3:$C$493=K709)*('2-定价总表'!$T$3:$T$493))*IF(M709="",1,M709),"")</f>
        <v/>
      </c>
      <c r="AB709">
        <f>SUM(S709:AA709)</f>
        <v/>
      </c>
      <c r="AC709" t="inlineStr">
        <is>
          <t>30.00</t>
        </is>
      </c>
      <c r="AD709">
        <f>AC709*0.006</f>
        <v/>
      </c>
      <c r="AE709">
        <f>AC709*0.02</f>
        <v/>
      </c>
      <c r="AF709">
        <f>AC709-AD709-AE709</f>
        <v/>
      </c>
      <c r="AI709">
        <f>SUM(AG709:AH709)</f>
        <v/>
      </c>
      <c r="AJ709">
        <f>AF709-AB709+AI709</f>
        <v/>
      </c>
      <c r="AK709">
        <f>IF(C709="是","杭州","江西工厂")</f>
        <v/>
      </c>
      <c r="AL709" t="inlineStr">
        <is>
          <t>交易成功</t>
        </is>
      </c>
      <c r="AM709" t="inlineStr">
        <is>
          <t>待匹配</t>
        </is>
      </c>
      <c r="AN709" t="inlineStr">
        <is>
          <t>没有申请退款</t>
        </is>
      </c>
      <c r="AO709" t="inlineStr">
        <is>
          <t>无退款申请</t>
        </is>
      </c>
      <c r="AR709" t="inlineStr">
        <is>
          <t>⚠️ 无商家编码,产品编码待补</t>
        </is>
      </c>
    </row>
    <row r="710">
      <c r="A710" t="inlineStr">
        <is>
          <t>淘宝</t>
        </is>
      </c>
      <c r="B710" t="inlineStr">
        <is>
          <t>2701785722024017764</t>
        </is>
      </c>
      <c r="D710" s="182" t="n">
        <v>46108</v>
      </c>
      <c r="G710" t="inlineStr"/>
      <c r="I710" t="inlineStr"/>
      <c r="J710" t="inlineStr">
        <is>
          <t>畔色北美黑胡桃木餐边柜靠墙一体实木岩板高酒柜收纳储物橱柜</t>
        </is>
      </c>
      <c r="K710" t="inlineStr">
        <is>
          <t>定制尺寸</t>
        </is>
      </c>
      <c r="M710" t="n">
        <v>1</v>
      </c>
      <c r="O710" t="inlineStr"/>
      <c r="P710" t="inlineStr"/>
      <c r="R710">
        <f>IFERROR(SUMPRODUCT(('2-定价总表'!$A$3:$A$493="PPS"&amp;MID(I710,2,99))*('2-定价总表'!$C$3:$C$493=K710)*('2-定价总表'!$T$3:$T$493))*IF(M710="",1,M710),"")</f>
        <v/>
      </c>
      <c r="AB710">
        <f>SUM(S710:AA710)</f>
        <v/>
      </c>
      <c r="AC710" t="inlineStr"/>
      <c r="AD710">
        <f>AC710*0.006</f>
        <v/>
      </c>
      <c r="AE710">
        <f>AC710*0.02</f>
        <v/>
      </c>
      <c r="AF710">
        <f>AC710-AD710-AE710</f>
        <v/>
      </c>
      <c r="AI710">
        <f>SUM(AG710:AH710)</f>
        <v/>
      </c>
      <c r="AJ710">
        <f>AF710-AB710+AI710</f>
        <v/>
      </c>
      <c r="AK710">
        <f>IF(C710="是","杭州","江西工厂")</f>
        <v/>
      </c>
      <c r="AL710" t="inlineStr">
        <is>
          <t>交易关闭</t>
        </is>
      </c>
      <c r="AM710" t="inlineStr">
        <is>
          <t>待匹配</t>
        </is>
      </c>
      <c r="AN710" t="inlineStr">
        <is>
          <t>没有申请退款</t>
        </is>
      </c>
      <c r="AO710" t="inlineStr">
        <is>
          <t>无退款申请</t>
        </is>
      </c>
      <c r="AR710" t="inlineStr">
        <is>
          <t>⚠️ 无商家编码,产品编码待补</t>
        </is>
      </c>
    </row>
    <row r="711">
      <c r="A711" t="inlineStr">
        <is>
          <t>淘宝</t>
        </is>
      </c>
      <c r="B711" t="inlineStr">
        <is>
          <t>2701795693022062956</t>
        </is>
      </c>
      <c r="D711" s="182" t="n">
        <v>46108</v>
      </c>
      <c r="G711" t="inlineStr"/>
      <c r="I711" t="inlineStr"/>
      <c r="J711" t="inlineStr">
        <is>
          <t>畔色北美黑胡桃木餐边柜靠墙一体实木岩板高酒柜收纳储物橱柜</t>
        </is>
      </c>
      <c r="K711" t="inlineStr">
        <is>
          <t>定制尺寸</t>
        </is>
      </c>
      <c r="M711" t="n">
        <v>1</v>
      </c>
      <c r="O711" t="inlineStr"/>
      <c r="P711" t="inlineStr"/>
      <c r="R711">
        <f>IFERROR(SUMPRODUCT(('2-定价总表'!$A$3:$A$493="PPS"&amp;MID(I711,2,99))*('2-定价总表'!$C$3:$C$493=K711)*('2-定价总表'!$T$3:$T$493))*IF(M711="",1,M711),"")</f>
        <v/>
      </c>
      <c r="AB711">
        <f>SUM(S711:AA711)</f>
        <v/>
      </c>
      <c r="AC711" t="inlineStr"/>
      <c r="AD711">
        <f>AC711*0.006</f>
        <v/>
      </c>
      <c r="AE711">
        <f>AC711*0.02</f>
        <v/>
      </c>
      <c r="AF711">
        <f>AC711-AD711-AE711</f>
        <v/>
      </c>
      <c r="AI711">
        <f>SUM(AG711:AH711)</f>
        <v/>
      </c>
      <c r="AJ711">
        <f>AF711-AB711+AI711</f>
        <v/>
      </c>
      <c r="AK711">
        <f>IF(C711="是","杭州","江西工厂")</f>
        <v/>
      </c>
      <c r="AL711" t="inlineStr">
        <is>
          <t>交易关闭</t>
        </is>
      </c>
      <c r="AM711" t="inlineStr">
        <is>
          <t>待匹配</t>
        </is>
      </c>
      <c r="AN711" t="inlineStr">
        <is>
          <t>没有申请退款</t>
        </is>
      </c>
      <c r="AO711" t="inlineStr">
        <is>
          <t>无退款申请</t>
        </is>
      </c>
      <c r="AR711" t="inlineStr">
        <is>
          <t>⚠️ 无商家编码,产品编码待补</t>
        </is>
      </c>
    </row>
    <row r="712">
      <c r="A712" t="inlineStr">
        <is>
          <t>淘宝</t>
        </is>
      </c>
      <c r="B712" t="inlineStr">
        <is>
          <t>2701787988027044592</t>
        </is>
      </c>
      <c r="D712" s="182" t="n">
        <v>46108</v>
      </c>
      <c r="G712" t="inlineStr"/>
      <c r="I712" t="inlineStr"/>
      <c r="J712" t="inlineStr">
        <is>
          <t>畔色北美黑胡桃木餐边柜靠墙一体实木岩板高酒柜收纳储物橱柜</t>
        </is>
      </c>
      <c r="K712" t="inlineStr">
        <is>
          <t>定制尺寸</t>
        </is>
      </c>
      <c r="M712" t="n">
        <v>1</v>
      </c>
      <c r="O712" t="inlineStr"/>
      <c r="P712" t="inlineStr"/>
      <c r="R712">
        <f>IFERROR(SUMPRODUCT(('2-定价总表'!$A$3:$A$493="PPS"&amp;MID(I712,2,99))*('2-定价总表'!$C$3:$C$493=K712)*('2-定价总表'!$T$3:$T$493))*IF(M712="",1,M712),"")</f>
        <v/>
      </c>
      <c r="AB712">
        <f>SUM(S712:AA712)</f>
        <v/>
      </c>
      <c r="AC712" t="inlineStr"/>
      <c r="AD712">
        <f>AC712*0.006</f>
        <v/>
      </c>
      <c r="AE712">
        <f>AC712*0.02</f>
        <v/>
      </c>
      <c r="AF712">
        <f>AC712-AD712-AE712</f>
        <v/>
      </c>
      <c r="AI712">
        <f>SUM(AG712:AH712)</f>
        <v/>
      </c>
      <c r="AJ712">
        <f>AF712-AB712+AI712</f>
        <v/>
      </c>
      <c r="AK712">
        <f>IF(C712="是","杭州","江西工厂")</f>
        <v/>
      </c>
      <c r="AL712" t="inlineStr">
        <is>
          <t>交易关闭</t>
        </is>
      </c>
      <c r="AM712" t="inlineStr">
        <is>
          <t>待匹配</t>
        </is>
      </c>
      <c r="AN712" t="inlineStr">
        <is>
          <t>没有申请退款</t>
        </is>
      </c>
      <c r="AO712" t="inlineStr">
        <is>
          <t>无退款申请</t>
        </is>
      </c>
      <c r="AR712" t="inlineStr">
        <is>
          <t>⚠️ 无商家编码,产品编码待补</t>
        </is>
      </c>
    </row>
    <row r="713">
      <c r="A713" t="inlineStr">
        <is>
          <t>淘宝</t>
        </is>
      </c>
      <c r="B713" t="inlineStr">
        <is>
          <t>4502224586003007631</t>
        </is>
      </c>
      <c r="D713" s="182" t="n">
        <v>46107</v>
      </c>
      <c r="G713" t="inlineStr">
        <is>
          <t>江西省 吉安市 井冈山市 红星街道***************</t>
        </is>
      </c>
      <c r="I713" t="inlineStr"/>
      <c r="J713" t="inlineStr">
        <is>
          <t>畔色北美黑胡桃木餐边柜靠墙一体实木岩板高酒柜收纳储物橱柜</t>
        </is>
      </c>
      <c r="K713" t="inlineStr">
        <is>
          <t>差价</t>
        </is>
      </c>
      <c r="M713" t="n">
        <v>1</v>
      </c>
      <c r="O713" t="inlineStr">
        <is>
          <t>圆通速递</t>
        </is>
      </c>
      <c r="P713" t="inlineStr">
        <is>
          <t>YT2544189104241</t>
        </is>
      </c>
      <c r="R713">
        <f>IFERROR(SUMPRODUCT(('2-定价总表'!$A$3:$A$493="PPS"&amp;MID(I713,2,99))*('2-定价总表'!$C$3:$C$493=K713)*('2-定价总表'!$T$3:$T$493))*IF(M713="",1,M713),"")</f>
        <v/>
      </c>
      <c r="AB713">
        <f>SUM(S713:AA713)</f>
        <v/>
      </c>
      <c r="AC713" t="inlineStr">
        <is>
          <t>25.00</t>
        </is>
      </c>
      <c r="AD713">
        <f>AC713*0.006</f>
        <v/>
      </c>
      <c r="AE713">
        <f>AC713*0.02</f>
        <v/>
      </c>
      <c r="AF713">
        <f>AC713-AD713-AE713</f>
        <v/>
      </c>
      <c r="AI713">
        <f>SUM(AG713:AH713)</f>
        <v/>
      </c>
      <c r="AJ713">
        <f>AF713-AB713+AI713</f>
        <v/>
      </c>
      <c r="AK713">
        <f>IF(C713="是","杭州","江西工厂")</f>
        <v/>
      </c>
      <c r="AL713" t="inlineStr">
        <is>
          <t>交易成功</t>
        </is>
      </c>
      <c r="AM713" t="inlineStr">
        <is>
          <t>待匹配</t>
        </is>
      </c>
      <c r="AN713" t="inlineStr">
        <is>
          <t>没有申请退款</t>
        </is>
      </c>
      <c r="AO713" t="inlineStr">
        <is>
          <t>无退款申请</t>
        </is>
      </c>
      <c r="AR713" t="inlineStr">
        <is>
          <t>⚠️ 无商家编码,产品编码待补</t>
        </is>
      </c>
    </row>
    <row r="714">
      <c r="A714" t="inlineStr">
        <is>
          <t>淘宝</t>
        </is>
      </c>
      <c r="B714" t="inlineStr">
        <is>
          <t>2701778054073053150</t>
        </is>
      </c>
      <c r="D714" s="182" t="n">
        <v>46107</v>
      </c>
      <c r="G714" t="inlineStr">
        <is>
          <t>广东省 汕尾市 陆丰市 碣石镇玄********************</t>
        </is>
      </c>
      <c r="I714" t="inlineStr"/>
      <c r="J714" t="inlineStr">
        <is>
          <t>畔色木作木块小样樱桃木黑胡桃木白蜡木榉木红白橡木样品样块</t>
        </is>
      </c>
      <c r="K714" t="inlineStr">
        <is>
          <t>蜜蜡色榉木样块</t>
        </is>
      </c>
      <c r="M714" t="n">
        <v>1</v>
      </c>
      <c r="O714" t="inlineStr">
        <is>
          <t>圆通速递</t>
        </is>
      </c>
      <c r="P714" t="inlineStr">
        <is>
          <t>YT2539023769845</t>
        </is>
      </c>
      <c r="R714">
        <f>IFERROR(SUMPRODUCT(('2-定价总表'!$A$3:$A$493="PPS"&amp;MID(I714,2,99))*('2-定价总表'!$C$3:$C$493=K714)*('2-定价总表'!$T$3:$T$493))*IF(M714="",1,M714),"")</f>
        <v/>
      </c>
      <c r="AB714">
        <f>SUM(S714:AA714)</f>
        <v/>
      </c>
      <c r="AC714" t="inlineStr">
        <is>
          <t>22.00</t>
        </is>
      </c>
      <c r="AD714">
        <f>AC714*0.006</f>
        <v/>
      </c>
      <c r="AE714">
        <f>AC714*0.02</f>
        <v/>
      </c>
      <c r="AF714">
        <f>AC714-AD714-AE714</f>
        <v/>
      </c>
      <c r="AI714">
        <f>SUM(AG714:AH714)</f>
        <v/>
      </c>
      <c r="AJ714">
        <f>AF714-AB714+AI714</f>
        <v/>
      </c>
      <c r="AK714">
        <f>IF(C714="是","杭州","江西工厂")</f>
        <v/>
      </c>
      <c r="AL714" t="inlineStr">
        <is>
          <t>交易关闭</t>
        </is>
      </c>
      <c r="AM714" t="inlineStr">
        <is>
          <t>待匹配</t>
        </is>
      </c>
      <c r="AN714" t="inlineStr">
        <is>
          <t>退款成功</t>
        </is>
      </c>
      <c r="AO714" t="inlineStr">
        <is>
          <t>22.00</t>
        </is>
      </c>
      <c r="AR714" t="inlineStr">
        <is>
          <t>⚠️ 无商家编码,产品编码待补</t>
        </is>
      </c>
    </row>
    <row r="715">
      <c r="A715" t="inlineStr">
        <is>
          <t>淘宝</t>
        </is>
      </c>
      <c r="B715" t="inlineStr">
        <is>
          <t>2701788495053166684</t>
        </is>
      </c>
      <c r="D715" s="182" t="n">
        <v>46106</v>
      </c>
      <c r="G715" t="inlineStr">
        <is>
          <t>上海 上海市 青浦区 金字圩路436弄绿**********</t>
        </is>
      </c>
      <c r="I715" t="inlineStr"/>
      <c r="J715" t="inlineStr">
        <is>
          <t>畔色樱桃木实木落地矮柜书柜客厅组合柜电视柜飘窗柜储物置物柜</t>
        </is>
      </c>
      <c r="K715" t="inlineStr">
        <is>
          <t>双竖隔板柜</t>
        </is>
      </c>
      <c r="M715" t="n">
        <v>2</v>
      </c>
      <c r="O715" t="inlineStr">
        <is>
          <t>德邦快递</t>
        </is>
      </c>
      <c r="P715" t="inlineStr">
        <is>
          <t>DPK212534094353</t>
        </is>
      </c>
      <c r="R715">
        <f>IFERROR(SUMPRODUCT(('2-定价总表'!$A$3:$A$493="PPS"&amp;MID(I715,2,99))*('2-定价总表'!$C$3:$C$493=K715)*('2-定价总表'!$T$3:$T$493))*IF(M715="",1,M715),"")</f>
        <v/>
      </c>
      <c r="AB715">
        <f>SUM(S715:AA715)</f>
        <v/>
      </c>
      <c r="AC715" t="inlineStr">
        <is>
          <t>2178.79</t>
        </is>
      </c>
      <c r="AD715">
        <f>AC715*0.006</f>
        <v/>
      </c>
      <c r="AE715">
        <f>AC715*0.02</f>
        <v/>
      </c>
      <c r="AF715">
        <f>AC715-AD715-AE715</f>
        <v/>
      </c>
      <c r="AI715">
        <f>SUM(AG715:AH715)</f>
        <v/>
      </c>
      <c r="AJ715">
        <f>AF715-AB715+AI715</f>
        <v/>
      </c>
      <c r="AK715">
        <f>IF(C715="是","杭州","江西工厂")</f>
        <v/>
      </c>
      <c r="AL715" t="inlineStr">
        <is>
          <t>交易成功</t>
        </is>
      </c>
      <c r="AM715" t="inlineStr">
        <is>
          <t>待匹配</t>
        </is>
      </c>
      <c r="AN715" t="inlineStr">
        <is>
          <t>没有申请退款</t>
        </is>
      </c>
      <c r="AO715" t="inlineStr">
        <is>
          <t>无退款申请</t>
        </is>
      </c>
      <c r="AR715" t="inlineStr">
        <is>
          <t>⚠️ 无商家编码,产品编码待补</t>
        </is>
      </c>
    </row>
    <row r="716">
      <c r="A716" t="inlineStr">
        <is>
          <t>淘宝</t>
        </is>
      </c>
      <c r="B716" t="inlineStr">
        <is>
          <t>2701788495053166684</t>
        </is>
      </c>
      <c r="D716" s="182" t="n">
        <v>46106</v>
      </c>
      <c r="G716" t="inlineStr">
        <is>
          <t>上海 上海市 青浦区 金字圩路436弄绿**********</t>
        </is>
      </c>
      <c r="I716" t="inlineStr"/>
      <c r="J716" t="inlineStr">
        <is>
          <t>畔色樱桃木实木落地矮柜书柜客厅组合柜电视柜飘窗柜储物置物柜</t>
        </is>
      </c>
      <c r="K716" t="inlineStr">
        <is>
          <t>双抽屉柜</t>
        </is>
      </c>
      <c r="M716" t="n">
        <v>1</v>
      </c>
      <c r="O716" t="inlineStr">
        <is>
          <t>德邦快递</t>
        </is>
      </c>
      <c r="P716" t="inlineStr">
        <is>
          <t>DPK212534094353</t>
        </is>
      </c>
      <c r="R716">
        <f>IFERROR(SUMPRODUCT(('2-定价总表'!$A$3:$A$493="PPS"&amp;MID(I716,2,99))*('2-定价总表'!$C$3:$C$493=K716)*('2-定价总表'!$T$3:$T$493))*IF(M716="",1,M716),"")</f>
        <v/>
      </c>
      <c r="AB716">
        <f>SUM(S716:AA716)</f>
        <v/>
      </c>
      <c r="AC716" t="inlineStr">
        <is>
          <t>1215.21</t>
        </is>
      </c>
      <c r="AD716">
        <f>AC716*0.006</f>
        <v/>
      </c>
      <c r="AE716">
        <f>AC716*0.02</f>
        <v/>
      </c>
      <c r="AF716">
        <f>AC716-AD716-AE716</f>
        <v/>
      </c>
      <c r="AI716">
        <f>SUM(AG716:AH716)</f>
        <v/>
      </c>
      <c r="AJ716">
        <f>AF716-AB716+AI716</f>
        <v/>
      </c>
      <c r="AK716">
        <f>IF(C716="是","杭州","江西工厂")</f>
        <v/>
      </c>
      <c r="AL716" t="inlineStr">
        <is>
          <t>交易成功</t>
        </is>
      </c>
      <c r="AM716" t="inlineStr">
        <is>
          <t>待匹配</t>
        </is>
      </c>
      <c r="AN716" t="inlineStr">
        <is>
          <t>没有申请退款</t>
        </is>
      </c>
      <c r="AO716" t="inlineStr">
        <is>
          <t>无退款申请</t>
        </is>
      </c>
      <c r="AR716" t="inlineStr">
        <is>
          <t>⚠️ 无商家编码,产品编码待补</t>
        </is>
      </c>
    </row>
    <row r="717">
      <c r="A717" t="inlineStr">
        <is>
          <t>淘宝</t>
        </is>
      </c>
      <c r="B717" t="inlineStr">
        <is>
          <t>2701782483053020292</t>
        </is>
      </c>
      <c r="D717" s="182" t="n">
        <v>46106</v>
      </c>
      <c r="G717" t="inlineStr">
        <is>
          <t>上海 上海市 青浦区 徐泾镇绿*******************</t>
        </is>
      </c>
      <c r="I717" t="inlineStr"/>
      <c r="J717" t="inlineStr">
        <is>
          <t>畔色樱桃木实木落地矮柜书柜客厅组合柜电视柜飘窗柜储物置物柜</t>
        </is>
      </c>
      <c r="K717" t="inlineStr">
        <is>
          <t>灵感柜</t>
        </is>
      </c>
      <c r="M717" t="n">
        <v>1</v>
      </c>
      <c r="O717" t="inlineStr"/>
      <c r="P717" t="inlineStr"/>
      <c r="R717">
        <f>IFERROR(SUMPRODUCT(('2-定价总表'!$A$3:$A$493="PPS"&amp;MID(I717,2,99))*('2-定价总表'!$C$3:$C$493=K717)*('2-定价总表'!$T$3:$T$493))*IF(M717="",1,M717),"")</f>
        <v/>
      </c>
      <c r="AB717">
        <f>SUM(S717:AA717)</f>
        <v/>
      </c>
      <c r="AC717" t="inlineStr">
        <is>
          <t>1364.14</t>
        </is>
      </c>
      <c r="AD717">
        <f>AC717*0.006</f>
        <v/>
      </c>
      <c r="AE717">
        <f>AC717*0.02</f>
        <v/>
      </c>
      <c r="AF717">
        <f>AC717-AD717-AE717</f>
        <v/>
      </c>
      <c r="AI717">
        <f>SUM(AG717:AH717)</f>
        <v/>
      </c>
      <c r="AJ717">
        <f>AF717-AB717+AI717</f>
        <v/>
      </c>
      <c r="AK717">
        <f>IF(C717="是","杭州","江西工厂")</f>
        <v/>
      </c>
      <c r="AL717" t="inlineStr">
        <is>
          <t>交易关闭</t>
        </is>
      </c>
      <c r="AM717" t="inlineStr">
        <is>
          <t>待匹配</t>
        </is>
      </c>
      <c r="AN717" t="inlineStr">
        <is>
          <t>退款成功</t>
        </is>
      </c>
      <c r="AO717" t="inlineStr">
        <is>
          <t>1364.14</t>
        </is>
      </c>
      <c r="AR717" t="inlineStr">
        <is>
          <t>⚠️ 无商家编码,产品编码待补</t>
        </is>
      </c>
    </row>
    <row r="718">
      <c r="A718" t="inlineStr">
        <is>
          <t>淘宝</t>
        </is>
      </c>
      <c r="B718" t="inlineStr">
        <is>
          <t>2701782483053020292</t>
        </is>
      </c>
      <c r="D718" s="182" t="n">
        <v>46106</v>
      </c>
      <c r="G718" t="inlineStr">
        <is>
          <t>上海 上海市 青浦区 徐泾镇绿*******************</t>
        </is>
      </c>
      <c r="I718" t="inlineStr"/>
      <c r="J718" t="inlineStr">
        <is>
          <t>畔色樱桃木实木落地矮柜书柜客厅组合柜电视柜飘窗柜储物置物柜</t>
        </is>
      </c>
      <c r="K718" t="inlineStr">
        <is>
          <t>双竖隔板柜</t>
        </is>
      </c>
      <c r="M718" t="n">
        <v>1</v>
      </c>
      <c r="O718" t="inlineStr"/>
      <c r="P718" t="inlineStr"/>
      <c r="R718">
        <f>IFERROR(SUMPRODUCT(('2-定价总表'!$A$3:$A$493="PPS"&amp;MID(I718,2,99))*('2-定价总表'!$C$3:$C$493=K718)*('2-定价总表'!$T$3:$T$493))*IF(M718="",1,M718),"")</f>
        <v/>
      </c>
      <c r="AB718">
        <f>SUM(S718:AA718)</f>
        <v/>
      </c>
      <c r="AC718" t="inlineStr">
        <is>
          <t>1089.52</t>
        </is>
      </c>
      <c r="AD718">
        <f>AC718*0.006</f>
        <v/>
      </c>
      <c r="AE718">
        <f>AC718*0.02</f>
        <v/>
      </c>
      <c r="AF718">
        <f>AC718-AD718-AE718</f>
        <v/>
      </c>
      <c r="AI718">
        <f>SUM(AG718:AH718)</f>
        <v/>
      </c>
      <c r="AJ718">
        <f>AF718-AB718+AI718</f>
        <v/>
      </c>
      <c r="AK718">
        <f>IF(C718="是","杭州","江西工厂")</f>
        <v/>
      </c>
      <c r="AL718" t="inlineStr">
        <is>
          <t>交易关闭</t>
        </is>
      </c>
      <c r="AM718" t="inlineStr">
        <is>
          <t>待匹配</t>
        </is>
      </c>
      <c r="AN718" t="inlineStr">
        <is>
          <t>退款成功</t>
        </is>
      </c>
      <c r="AO718" t="inlineStr">
        <is>
          <t>1089.52</t>
        </is>
      </c>
      <c r="AR718" t="inlineStr">
        <is>
          <t>⚠️ 无商家编码,产品编码待补</t>
        </is>
      </c>
    </row>
    <row r="719">
      <c r="A719" t="inlineStr">
        <is>
          <t>淘宝</t>
        </is>
      </c>
      <c r="B719" t="inlineStr">
        <is>
          <t>2701782483053020292</t>
        </is>
      </c>
      <c r="D719" s="182" t="n">
        <v>46106</v>
      </c>
      <c r="G719" t="inlineStr">
        <is>
          <t>上海 上海市 青浦区 徐泾镇绿*******************</t>
        </is>
      </c>
      <c r="I719" t="inlineStr"/>
      <c r="J719" t="inlineStr">
        <is>
          <t>畔色樱桃木实木落地矮柜书柜客厅组合柜电视柜飘窗柜储物置物柜</t>
        </is>
      </c>
      <c r="K719" t="inlineStr">
        <is>
          <t>双抽屉柜</t>
        </is>
      </c>
      <c r="M719" t="n">
        <v>1</v>
      </c>
      <c r="O719" t="inlineStr"/>
      <c r="P719" t="inlineStr"/>
      <c r="R719">
        <f>IFERROR(SUMPRODUCT(('2-定价总表'!$A$3:$A$493="PPS"&amp;MID(I719,2,99))*('2-定价总表'!$C$3:$C$493=K719)*('2-定价总表'!$T$3:$T$493))*IF(M719="",1,M719),"")</f>
        <v/>
      </c>
      <c r="AB719">
        <f>SUM(S719:AA719)</f>
        <v/>
      </c>
      <c r="AC719" t="inlineStr">
        <is>
          <t>1215.34</t>
        </is>
      </c>
      <c r="AD719">
        <f>AC719*0.006</f>
        <v/>
      </c>
      <c r="AE719">
        <f>AC719*0.02</f>
        <v/>
      </c>
      <c r="AF719">
        <f>AC719-AD719-AE719</f>
        <v/>
      </c>
      <c r="AI719">
        <f>SUM(AG719:AH719)</f>
        <v/>
      </c>
      <c r="AJ719">
        <f>AF719-AB719+AI719</f>
        <v/>
      </c>
      <c r="AK719">
        <f>IF(C719="是","杭州","江西工厂")</f>
        <v/>
      </c>
      <c r="AL719" t="inlineStr">
        <is>
          <t>交易关闭</t>
        </is>
      </c>
      <c r="AM719" t="inlineStr">
        <is>
          <t>待匹配</t>
        </is>
      </c>
      <c r="AN719" t="inlineStr">
        <is>
          <t>退款成功</t>
        </is>
      </c>
      <c r="AO719" t="inlineStr">
        <is>
          <t>1215.34</t>
        </is>
      </c>
      <c r="AR719" t="inlineStr">
        <is>
          <t>⚠️ 无商家编码,产品编码待补</t>
        </is>
      </c>
    </row>
    <row r="720">
      <c r="A720" t="inlineStr">
        <is>
          <t>淘宝</t>
        </is>
      </c>
      <c r="B720" t="inlineStr">
        <is>
          <t>4502207666028045621</t>
        </is>
      </c>
      <c r="D720" s="182" t="n">
        <v>46106</v>
      </c>
      <c r="G720" t="inlineStr">
        <is>
          <t>广东省 广州市 天河区 石牌街道**************************</t>
        </is>
      </c>
      <c r="I720" t="inlineStr"/>
      <c r="J720" t="inlineStr">
        <is>
          <t>畔色北美黑胡桃木餐边柜靠墙一体实木岩板高酒柜收纳储物橱柜</t>
        </is>
      </c>
      <c r="K720" t="inlineStr">
        <is>
          <t>差价</t>
        </is>
      </c>
      <c r="M720" t="n">
        <v>1</v>
      </c>
      <c r="O720" t="inlineStr">
        <is>
          <t>圆通速递</t>
        </is>
      </c>
      <c r="P720" t="inlineStr">
        <is>
          <t>YT2544189110334</t>
        </is>
      </c>
      <c r="R720">
        <f>IFERROR(SUMPRODUCT(('2-定价总表'!$A$3:$A$493="PPS"&amp;MID(I720,2,99))*('2-定价总表'!$C$3:$C$493=K720)*('2-定价总表'!$T$3:$T$493))*IF(M720="",1,M720),"")</f>
        <v/>
      </c>
      <c r="AB720">
        <f>SUM(S720:AA720)</f>
        <v/>
      </c>
      <c r="AC720" t="inlineStr">
        <is>
          <t>35.00</t>
        </is>
      </c>
      <c r="AD720">
        <f>AC720*0.006</f>
        <v/>
      </c>
      <c r="AE720">
        <f>AC720*0.02</f>
        <v/>
      </c>
      <c r="AF720">
        <f>AC720-AD720-AE720</f>
        <v/>
      </c>
      <c r="AI720">
        <f>SUM(AG720:AH720)</f>
        <v/>
      </c>
      <c r="AJ720">
        <f>AF720-AB720+AI720</f>
        <v/>
      </c>
      <c r="AK720">
        <f>IF(C720="是","杭州","江西工厂")</f>
        <v/>
      </c>
      <c r="AL720" t="inlineStr">
        <is>
          <t>交易成功</t>
        </is>
      </c>
      <c r="AM720" t="inlineStr">
        <is>
          <t>待匹配</t>
        </is>
      </c>
      <c r="AN720" t="inlineStr">
        <is>
          <t>没有申请退款</t>
        </is>
      </c>
      <c r="AO720" t="inlineStr">
        <is>
          <t>无退款申请</t>
        </is>
      </c>
      <c r="AR720" t="inlineStr">
        <is>
          <t>⚠️ 无商家编码,产品编码待补</t>
        </is>
      </c>
    </row>
    <row r="721">
      <c r="A721" t="inlineStr">
        <is>
          <t>淘宝</t>
        </is>
      </c>
      <c r="B721" t="inlineStr">
        <is>
          <t>2701780466041081656</t>
        </is>
      </c>
      <c r="D721" s="182" t="n">
        <v>46106</v>
      </c>
      <c r="G721" t="inlineStr">
        <is>
          <t>海南省 海口市 龙华区 城西镇迎*******************************</t>
        </is>
      </c>
      <c r="I721" t="inlineStr"/>
      <c r="J721" t="inlineStr">
        <is>
          <t>畔色木作木块小样樱桃木黑胡桃木白蜡木榉木红白橡木样品样块</t>
        </is>
      </c>
      <c r="K721" t="inlineStr">
        <is>
          <t>黑胡桃木样块</t>
        </is>
      </c>
      <c r="M721" t="n">
        <v>1</v>
      </c>
      <c r="O721" t="inlineStr">
        <is>
          <t>圆通速递</t>
        </is>
      </c>
      <c r="P721" t="inlineStr">
        <is>
          <t>YT2544087737455</t>
        </is>
      </c>
      <c r="R721">
        <f>IFERROR(SUMPRODUCT(('2-定价总表'!$A$3:$A$493="PPS"&amp;MID(I721,2,99))*('2-定价总表'!$C$3:$C$493=K721)*('2-定价总表'!$T$3:$T$493))*IF(M721="",1,M721),"")</f>
        <v/>
      </c>
      <c r="AB721">
        <f>SUM(S721:AA721)</f>
        <v/>
      </c>
      <c r="AC721" t="inlineStr">
        <is>
          <t>22.00</t>
        </is>
      </c>
      <c r="AD721">
        <f>AC721*0.006</f>
        <v/>
      </c>
      <c r="AE721">
        <f>AC721*0.02</f>
        <v/>
      </c>
      <c r="AF721">
        <f>AC721-AD721-AE721</f>
        <v/>
      </c>
      <c r="AI721">
        <f>SUM(AG721:AH721)</f>
        <v/>
      </c>
      <c r="AJ721">
        <f>AF721-AB721+AI721</f>
        <v/>
      </c>
      <c r="AK721">
        <f>IF(C721="是","杭州","江西工厂")</f>
        <v/>
      </c>
      <c r="AL721" t="inlineStr">
        <is>
          <t>交易成功</t>
        </is>
      </c>
      <c r="AM721" t="inlineStr">
        <is>
          <t>待匹配</t>
        </is>
      </c>
      <c r="AN721" t="inlineStr">
        <is>
          <t>没有申请退款</t>
        </is>
      </c>
      <c r="AO721" t="inlineStr">
        <is>
          <t>无退款申请</t>
        </is>
      </c>
      <c r="AR721" t="inlineStr">
        <is>
          <t>⚠️ 无商家编码,产品编码待补</t>
        </is>
      </c>
    </row>
    <row r="722">
      <c r="A722" t="inlineStr">
        <is>
          <t>淘宝</t>
        </is>
      </c>
      <c r="B722" t="inlineStr">
        <is>
          <t>4502196684031016909</t>
        </is>
      </c>
      <c r="D722" s="182" t="n">
        <v>46106</v>
      </c>
      <c r="G722" t="inlineStr">
        <is>
          <t>上海 上海市 普陀区 长征镇上****************</t>
        </is>
      </c>
      <c r="I722" t="inlineStr"/>
      <c r="J722" t="inlineStr">
        <is>
          <t>畔色樱桃木靠墙一体实木岩板餐厅收纳咖啡柜小户型小柜窄柜餐边柜</t>
        </is>
      </c>
      <c r="K722" t="inlineStr">
        <is>
          <t>1米洞石款窄柜</t>
        </is>
      </c>
      <c r="M722" t="n">
        <v>1</v>
      </c>
      <c r="O722" t="inlineStr">
        <is>
          <t>商家配送</t>
        </is>
      </c>
      <c r="P722" t="inlineStr">
        <is>
          <t>LP00803809997048</t>
        </is>
      </c>
      <c r="R722">
        <f>IFERROR(SUMPRODUCT(('2-定价总表'!$A$3:$A$493="PPS"&amp;MID(I722,2,99))*('2-定价总表'!$C$3:$C$493=K722)*('2-定价总表'!$T$3:$T$493))*IF(M722="",1,M722),"")</f>
        <v/>
      </c>
      <c r="AB722">
        <f>SUM(S722:AA722)</f>
        <v/>
      </c>
      <c r="AC722" t="inlineStr">
        <is>
          <t>5615.60</t>
        </is>
      </c>
      <c r="AD722">
        <f>AC722*0.006</f>
        <v/>
      </c>
      <c r="AE722">
        <f>AC722*0.02</f>
        <v/>
      </c>
      <c r="AF722">
        <f>AC722-AD722-AE722</f>
        <v/>
      </c>
      <c r="AI722">
        <f>SUM(AG722:AH722)</f>
        <v/>
      </c>
      <c r="AJ722">
        <f>AF722-AB722+AI722</f>
        <v/>
      </c>
      <c r="AK722">
        <f>IF(C722="是","杭州","江西工厂")</f>
        <v/>
      </c>
      <c r="AL722" t="inlineStr">
        <is>
          <t>交易成功</t>
        </is>
      </c>
      <c r="AM722" t="inlineStr">
        <is>
          <t>待匹配</t>
        </is>
      </c>
      <c r="AN722" t="inlineStr">
        <is>
          <t>没有申请退款</t>
        </is>
      </c>
      <c r="AO722" t="inlineStr">
        <is>
          <t>无退款申请</t>
        </is>
      </c>
      <c r="AR722" t="inlineStr">
        <is>
          <t>⚠️ 无商家编码,产品编码待补</t>
        </is>
      </c>
    </row>
    <row r="723">
      <c r="A723" t="inlineStr">
        <is>
          <t>淘宝</t>
        </is>
      </c>
      <c r="B723" t="inlineStr">
        <is>
          <t>2701782338014028691</t>
        </is>
      </c>
      <c r="D723" s="182" t="n">
        <v>46105</v>
      </c>
      <c r="G723" t="inlineStr">
        <is>
          <t>湖南省 长沙市 天心区 友谊路3******************************</t>
        </is>
      </c>
      <c r="I723" t="inlineStr"/>
      <c r="J723" t="inlineStr">
        <is>
          <t>畔色北欧实木餐桌樱桃木原木方桌大板桌黑胡桃木餐厅桌椅饭桌家用</t>
        </is>
      </c>
      <c r="K723" t="inlineStr">
        <is>
          <t>樱桃木</t>
        </is>
      </c>
      <c r="M723" t="n">
        <v>1</v>
      </c>
      <c r="O723" t="inlineStr"/>
      <c r="P723" t="inlineStr"/>
      <c r="R723">
        <f>IFERROR(SUMPRODUCT(('2-定价总表'!$A$3:$A$493="PPS"&amp;MID(I723,2,99))*('2-定价总表'!$C$3:$C$493=K723)*('2-定价总表'!$T$3:$T$493))*IF(M723="",1,M723),"")</f>
        <v/>
      </c>
      <c r="AB723">
        <f>SUM(S723:AA723)</f>
        <v/>
      </c>
      <c r="AC723" t="inlineStr">
        <is>
          <t>5600.00</t>
        </is>
      </c>
      <c r="AD723">
        <f>AC723*0.006</f>
        <v/>
      </c>
      <c r="AE723">
        <f>AC723*0.02</f>
        <v/>
      </c>
      <c r="AF723">
        <f>AC723-AD723-AE723</f>
        <v/>
      </c>
      <c r="AI723">
        <f>SUM(AG723:AH723)</f>
        <v/>
      </c>
      <c r="AJ723">
        <f>AF723-AB723+AI723</f>
        <v/>
      </c>
      <c r="AK723">
        <f>IF(C723="是","杭州","江西工厂")</f>
        <v/>
      </c>
      <c r="AL723" t="inlineStr">
        <is>
          <t>交易关闭</t>
        </is>
      </c>
      <c r="AM723" t="inlineStr">
        <is>
          <t>待匹配</t>
        </is>
      </c>
      <c r="AN723" t="inlineStr">
        <is>
          <t>退款成功</t>
        </is>
      </c>
      <c r="AO723" t="inlineStr">
        <is>
          <t>5600.00</t>
        </is>
      </c>
      <c r="AR723" t="inlineStr">
        <is>
          <t>⚠️ 无商家编码,产品编码待补</t>
        </is>
      </c>
    </row>
    <row r="724">
      <c r="A724" t="inlineStr">
        <is>
          <t>淘宝</t>
        </is>
      </c>
      <c r="B724" t="inlineStr">
        <is>
          <t>2701785327006003097</t>
        </is>
      </c>
      <c r="D724" s="182" t="n">
        <v>46105</v>
      </c>
      <c r="G724" t="inlineStr">
        <is>
          <t>四川省 成都市 武侯区 桂溪街道******************************</t>
        </is>
      </c>
      <c r="I724" t="inlineStr"/>
      <c r="J724" t="inlineStr">
        <is>
          <t>畔色全实木北美黑胡桃木大板桌岩板长方形家用饭桌书桌茶桌餐桌</t>
        </is>
      </c>
      <c r="K724" t="inlineStr">
        <is>
          <t>黑胡桃木岩板餐桌-1.4米</t>
        </is>
      </c>
      <c r="M724" t="n">
        <v>1</v>
      </c>
      <c r="O724" t="inlineStr">
        <is>
          <t>德邦快递</t>
        </is>
      </c>
      <c r="P724" t="inlineStr">
        <is>
          <t>DPK212534096454</t>
        </is>
      </c>
      <c r="R724">
        <f>IFERROR(SUMPRODUCT(('2-定价总表'!$A$3:$A$493="PPS"&amp;MID(I724,2,99))*('2-定价总表'!$C$3:$C$493=K724)*('2-定价总表'!$T$3:$T$493))*IF(M724="",1,M724),"")</f>
        <v/>
      </c>
      <c r="AB724">
        <f>SUM(S724:AA724)</f>
        <v/>
      </c>
      <c r="AC724" t="inlineStr">
        <is>
          <t>3223.63</t>
        </is>
      </c>
      <c r="AD724">
        <f>AC724*0.006</f>
        <v/>
      </c>
      <c r="AE724">
        <f>AC724*0.02</f>
        <v/>
      </c>
      <c r="AF724">
        <f>AC724-AD724-AE724</f>
        <v/>
      </c>
      <c r="AI724">
        <f>SUM(AG724:AH724)</f>
        <v/>
      </c>
      <c r="AJ724">
        <f>AF724-AB724+AI724</f>
        <v/>
      </c>
      <c r="AK724">
        <f>IF(C724="是","杭州","江西工厂")</f>
        <v/>
      </c>
      <c r="AL724" t="inlineStr">
        <is>
          <t>交易成功</t>
        </is>
      </c>
      <c r="AM724" t="inlineStr">
        <is>
          <t>待匹配</t>
        </is>
      </c>
      <c r="AN724" t="inlineStr">
        <is>
          <t>没有申请退款</t>
        </is>
      </c>
      <c r="AO724" t="inlineStr">
        <is>
          <t>无退款申请</t>
        </is>
      </c>
      <c r="AR724" t="inlineStr">
        <is>
          <t>⚠️ 无商家编码,产品编码待补</t>
        </is>
      </c>
    </row>
    <row r="725">
      <c r="A725" t="inlineStr">
        <is>
          <t>淘宝</t>
        </is>
      </c>
      <c r="B725" t="inlineStr">
        <is>
          <t>4502177316184015146</t>
        </is>
      </c>
      <c r="D725" s="182" t="n">
        <v>46105</v>
      </c>
      <c r="G725" t="inlineStr">
        <is>
          <t>广东省 广州市 荔湾区 白鹤洞街**************************</t>
        </is>
      </c>
      <c r="I725" t="inlineStr"/>
      <c r="J725" t="inlineStr">
        <is>
          <t>畔色木作木块小样樱桃木黑胡桃木白蜡木榉木红白橡木样品样块</t>
        </is>
      </c>
      <c r="K725" t="inlineStr">
        <is>
          <t>榉木样块</t>
        </is>
      </c>
      <c r="M725" t="n">
        <v>1</v>
      </c>
      <c r="O725" t="inlineStr">
        <is>
          <t>圆通速递</t>
        </is>
      </c>
      <c r="P725" t="inlineStr">
        <is>
          <t>YT2544034476141</t>
        </is>
      </c>
      <c r="R725">
        <f>IFERROR(SUMPRODUCT(('2-定价总表'!$A$3:$A$493="PPS"&amp;MID(I725,2,99))*('2-定价总表'!$C$3:$C$493=K725)*('2-定价总表'!$T$3:$T$493))*IF(M725="",1,M725),"")</f>
        <v/>
      </c>
      <c r="AB725">
        <f>SUM(S725:AA725)</f>
        <v/>
      </c>
      <c r="AC725" t="inlineStr">
        <is>
          <t>19.50</t>
        </is>
      </c>
      <c r="AD725">
        <f>AC725*0.006</f>
        <v/>
      </c>
      <c r="AE725">
        <f>AC725*0.02</f>
        <v/>
      </c>
      <c r="AF725">
        <f>AC725-AD725-AE725</f>
        <v/>
      </c>
      <c r="AI725">
        <f>SUM(AG725:AH725)</f>
        <v/>
      </c>
      <c r="AJ725">
        <f>AF725-AB725+AI725</f>
        <v/>
      </c>
      <c r="AK725">
        <f>IF(C725="是","杭州","江西工厂")</f>
        <v/>
      </c>
      <c r="AL725" t="inlineStr">
        <is>
          <t>交易成功</t>
        </is>
      </c>
      <c r="AM725" t="inlineStr">
        <is>
          <t>待匹配</t>
        </is>
      </c>
      <c r="AN725" t="inlineStr">
        <is>
          <t>没有申请退款</t>
        </is>
      </c>
      <c r="AO725" t="inlineStr">
        <is>
          <t>无退款申请</t>
        </is>
      </c>
      <c r="AR725" t="inlineStr">
        <is>
          <t>⚠️ 无商家编码,产品编码待补</t>
        </is>
      </c>
    </row>
    <row r="726">
      <c r="A726" t="inlineStr">
        <is>
          <t>淘宝</t>
        </is>
      </c>
      <c r="B726" t="inlineStr">
        <is>
          <t>4502177316184015146</t>
        </is>
      </c>
      <c r="D726" s="182" t="n">
        <v>46105</v>
      </c>
      <c r="G726" t="inlineStr">
        <is>
          <t>广东省 广州市 荔湾区 白鹤洞街**************************</t>
        </is>
      </c>
      <c r="I726" t="inlineStr"/>
      <c r="J726" t="inlineStr">
        <is>
          <t>畔色木作木块小样樱桃木黑胡桃木白蜡木榉木红白橡木样品样块</t>
        </is>
      </c>
      <c r="K726" t="inlineStr">
        <is>
          <t>樱桃木样块</t>
        </is>
      </c>
      <c r="M726" t="n">
        <v>1</v>
      </c>
      <c r="O726" t="inlineStr">
        <is>
          <t>圆通速递</t>
        </is>
      </c>
      <c r="P726" t="inlineStr">
        <is>
          <t>YT2544034476141</t>
        </is>
      </c>
      <c r="R726">
        <f>IFERROR(SUMPRODUCT(('2-定价总表'!$A$3:$A$493="PPS"&amp;MID(I726,2,99))*('2-定价总表'!$C$3:$C$493=K726)*('2-定价总表'!$T$3:$T$493))*IF(M726="",1,M726),"")</f>
        <v/>
      </c>
      <c r="AB726">
        <f>SUM(S726:AA726)</f>
        <v/>
      </c>
      <c r="AC726" t="inlineStr">
        <is>
          <t>19.50</t>
        </is>
      </c>
      <c r="AD726">
        <f>AC726*0.006</f>
        <v/>
      </c>
      <c r="AE726">
        <f>AC726*0.02</f>
        <v/>
      </c>
      <c r="AF726">
        <f>AC726-AD726-AE726</f>
        <v/>
      </c>
      <c r="AI726">
        <f>SUM(AG726:AH726)</f>
        <v/>
      </c>
      <c r="AJ726">
        <f>AF726-AB726+AI726</f>
        <v/>
      </c>
      <c r="AK726">
        <f>IF(C726="是","杭州","江西工厂")</f>
        <v/>
      </c>
      <c r="AL726" t="inlineStr">
        <is>
          <t>交易成功</t>
        </is>
      </c>
      <c r="AM726" t="inlineStr">
        <is>
          <t>待匹配</t>
        </is>
      </c>
      <c r="AN726" t="inlineStr">
        <is>
          <t>没有申请退款</t>
        </is>
      </c>
      <c r="AO726" t="inlineStr">
        <is>
          <t>无退款申请</t>
        </is>
      </c>
      <c r="AR726" t="inlineStr">
        <is>
          <t>⚠️ 无商家编码,产品编码待补</t>
        </is>
      </c>
    </row>
    <row r="727">
      <c r="A727" t="inlineStr">
        <is>
          <t>淘宝</t>
        </is>
      </c>
      <c r="B727" t="inlineStr">
        <is>
          <t>4502191826181029839</t>
        </is>
      </c>
      <c r="D727" s="182" t="n">
        <v>46104</v>
      </c>
      <c r="G727" t="inlineStr">
        <is>
          <t>陕西省 西安市 雁塔区 杜城街道***********************</t>
        </is>
      </c>
      <c r="I727" t="inlineStr"/>
      <c r="J727" t="inlineStr">
        <is>
          <t>畔色实木北欧樱桃木岩板餐桌小户型大板桌家用餐厅饭桌餐桌椅组合</t>
        </is>
      </c>
      <c r="K727" t="inlineStr">
        <is>
          <t>洞石白 长1800*宽850mm</t>
        </is>
      </c>
      <c r="M727" t="n">
        <v>1</v>
      </c>
      <c r="O727" t="inlineStr">
        <is>
          <t>壹米滴答快运</t>
        </is>
      </c>
      <c r="P727" t="inlineStr">
        <is>
          <t>700898809844</t>
        </is>
      </c>
      <c r="R727">
        <f>IFERROR(SUMPRODUCT(('2-定价总表'!$A$3:$A$493="PPS"&amp;MID(I727,2,99))*('2-定价总表'!$C$3:$C$493=K727)*('2-定价总表'!$T$3:$T$493))*IF(M727="",1,M727),"")</f>
        <v/>
      </c>
      <c r="AB727">
        <f>SUM(S727:AA727)</f>
        <v/>
      </c>
      <c r="AC727" t="inlineStr">
        <is>
          <t>2986.93</t>
        </is>
      </c>
      <c r="AD727">
        <f>AC727*0.006</f>
        <v/>
      </c>
      <c r="AE727">
        <f>AC727*0.02</f>
        <v/>
      </c>
      <c r="AF727">
        <f>AC727-AD727-AE727</f>
        <v/>
      </c>
      <c r="AI727">
        <f>SUM(AG727:AH727)</f>
        <v/>
      </c>
      <c r="AJ727">
        <f>AF727-AB727+AI727</f>
        <v/>
      </c>
      <c r="AK727">
        <f>IF(C727="是","杭州","江西工厂")</f>
        <v/>
      </c>
      <c r="AL727" t="inlineStr">
        <is>
          <t>交易成功</t>
        </is>
      </c>
      <c r="AM727" t="inlineStr">
        <is>
          <t>待匹配</t>
        </is>
      </c>
      <c r="AN727" t="inlineStr">
        <is>
          <t>没有申请退款</t>
        </is>
      </c>
      <c r="AO727" t="inlineStr">
        <is>
          <t>无退款申请</t>
        </is>
      </c>
      <c r="AR727" t="inlineStr">
        <is>
          <t>⚠️ 无商家编码,产品编码待补</t>
        </is>
      </c>
    </row>
    <row r="728">
      <c r="A728" t="inlineStr">
        <is>
          <t>淘宝</t>
        </is>
      </c>
      <c r="B728" t="inlineStr">
        <is>
          <t>2701764732105174571</t>
        </is>
      </c>
      <c r="D728" s="182" t="n">
        <v>46104</v>
      </c>
      <c r="G728" t="inlineStr">
        <is>
          <t>江苏省 苏州市 吴中区 香山街道**********************</t>
        </is>
      </c>
      <c r="I728" t="inlineStr">
        <is>
          <t>P23210020201</t>
        </is>
      </c>
      <c r="J728" t="inlineStr">
        <is>
          <t>畔色 岩板实木餐桌日式简约长方形榉木书桌家用饭桌原木小户型桌</t>
        </is>
      </c>
      <c r="K728" t="inlineStr">
        <is>
          <t>其他尺寸定制咨询</t>
        </is>
      </c>
      <c r="M728" t="n">
        <v>1</v>
      </c>
      <c r="O728" t="inlineStr">
        <is>
          <t>德邦快递</t>
        </is>
      </c>
      <c r="P728" t="inlineStr">
        <is>
          <t>DPK212534096592</t>
        </is>
      </c>
      <c r="R728">
        <f>IFERROR(SUMPRODUCT(('2-定价总表'!$A$3:$A$493="PPS"&amp;MID(I728,2,99))*('2-定价总表'!$C$3:$C$493=K728)*('2-定价总表'!$T$3:$T$493))*IF(M728="",1,M728),"")</f>
        <v/>
      </c>
      <c r="AB728">
        <f>SUM(S728:AA728)</f>
        <v/>
      </c>
      <c r="AC728" t="inlineStr">
        <is>
          <t>3020.00</t>
        </is>
      </c>
      <c r="AD728">
        <f>AC728*0.006</f>
        <v/>
      </c>
      <c r="AE728">
        <f>AC728*0.02</f>
        <v/>
      </c>
      <c r="AF728">
        <f>AC728-AD728-AE728</f>
        <v/>
      </c>
      <c r="AI728">
        <f>SUM(AG728:AH728)</f>
        <v/>
      </c>
      <c r="AJ728">
        <f>AF728-AB728+AI728</f>
        <v/>
      </c>
      <c r="AK728">
        <f>IF(C728="是","杭州","江西工厂")</f>
        <v/>
      </c>
      <c r="AL728" t="inlineStr">
        <is>
          <t>卖家已发货，等待买家确认</t>
        </is>
      </c>
      <c r="AM728" t="inlineStr">
        <is>
          <t>待匹配</t>
        </is>
      </c>
      <c r="AN728" t="inlineStr">
        <is>
          <t>卖家已发货,等待卖家和买家确认收货</t>
        </is>
      </c>
      <c r="AO728" t="inlineStr">
        <is>
          <t>0.00</t>
        </is>
      </c>
      <c r="AR728" t="inlineStr">
        <is>
          <t>✓</t>
        </is>
      </c>
    </row>
    <row r="729">
      <c r="A729" t="inlineStr">
        <is>
          <t>淘宝</t>
        </is>
      </c>
      <c r="B729" t="inlineStr">
        <is>
          <t>4502192295154012143</t>
        </is>
      </c>
      <c r="D729" s="182" t="n">
        <v>46104</v>
      </c>
      <c r="G729" t="inlineStr">
        <is>
          <t>上海 上海市 宝山区 顾村镇联*************************</t>
        </is>
      </c>
      <c r="I729" t="inlineStr"/>
      <c r="J729" t="inlineStr">
        <is>
          <t>畔色木作木块小样樱桃木黑胡桃木白蜡木榉木红白橡木样品样块</t>
        </is>
      </c>
      <c r="K729" t="inlineStr">
        <is>
          <t>樱桃木样块</t>
        </is>
      </c>
      <c r="M729" t="n">
        <v>1</v>
      </c>
      <c r="O729" t="inlineStr">
        <is>
          <t>圆通速递</t>
        </is>
      </c>
      <c r="P729" t="inlineStr">
        <is>
          <t>YT2538856582243</t>
        </is>
      </c>
      <c r="R729">
        <f>IFERROR(SUMPRODUCT(('2-定价总表'!$A$3:$A$493="PPS"&amp;MID(I729,2,99))*('2-定价总表'!$C$3:$C$493=K729)*('2-定价总表'!$T$3:$T$493))*IF(M729="",1,M729),"")</f>
        <v/>
      </c>
      <c r="AB729">
        <f>SUM(S729:AA729)</f>
        <v/>
      </c>
      <c r="AC729" t="inlineStr">
        <is>
          <t>17.00</t>
        </is>
      </c>
      <c r="AD729">
        <f>AC729*0.006</f>
        <v/>
      </c>
      <c r="AE729">
        <f>AC729*0.02</f>
        <v/>
      </c>
      <c r="AF729">
        <f>AC729-AD729-AE729</f>
        <v/>
      </c>
      <c r="AI729">
        <f>SUM(AG729:AH729)</f>
        <v/>
      </c>
      <c r="AJ729">
        <f>AF729-AB729+AI729</f>
        <v/>
      </c>
      <c r="AK729">
        <f>IF(C729="是","杭州","江西工厂")</f>
        <v/>
      </c>
      <c r="AL729" t="inlineStr">
        <is>
          <t>交易成功</t>
        </is>
      </c>
      <c r="AM729" t="inlineStr">
        <is>
          <t>待匹配</t>
        </is>
      </c>
      <c r="AN729" t="inlineStr">
        <is>
          <t>没有申请退款</t>
        </is>
      </c>
      <c r="AO729" t="inlineStr">
        <is>
          <t>无退款申请</t>
        </is>
      </c>
      <c r="AR729" t="inlineStr">
        <is>
          <t>⚠️ 无商家编码,产品编码待补</t>
        </is>
      </c>
    </row>
    <row r="730">
      <c r="A730" t="inlineStr">
        <is>
          <t>淘宝</t>
        </is>
      </c>
      <c r="B730" t="inlineStr">
        <is>
          <t>2701763150105115054</t>
        </is>
      </c>
      <c r="D730" s="182" t="n">
        <v>46104</v>
      </c>
      <c r="G730" t="inlineStr">
        <is>
          <t>湖北省 武汉市 武昌区 中南路街********************</t>
        </is>
      </c>
      <c r="I730" t="inlineStr"/>
      <c r="J730" t="inlineStr">
        <is>
          <t>畔色樱桃木靠墙一体实木岩板餐厅收纳咖啡柜小户型小柜窄柜餐边柜</t>
        </is>
      </c>
      <c r="K730" t="inlineStr">
        <is>
          <t>1.2米洞洞板窄柜</t>
        </is>
      </c>
      <c r="M730" t="n">
        <v>1</v>
      </c>
      <c r="O730" t="inlineStr">
        <is>
          <t>壹米滴答快运</t>
        </is>
      </c>
      <c r="P730" t="inlineStr">
        <is>
          <t>700907648645</t>
        </is>
      </c>
      <c r="R730">
        <f>IFERROR(SUMPRODUCT(('2-定价总表'!$A$3:$A$493="PPS"&amp;MID(I730,2,99))*('2-定价总表'!$C$3:$C$493=K730)*('2-定价总表'!$T$3:$T$493))*IF(M730="",1,M730),"")</f>
        <v/>
      </c>
      <c r="AB730">
        <f>SUM(S730:AA730)</f>
        <v/>
      </c>
      <c r="AC730" t="inlineStr">
        <is>
          <t>5370.60</t>
        </is>
      </c>
      <c r="AD730">
        <f>AC730*0.006</f>
        <v/>
      </c>
      <c r="AE730">
        <f>AC730*0.02</f>
        <v/>
      </c>
      <c r="AF730">
        <f>AC730-AD730-AE730</f>
        <v/>
      </c>
      <c r="AI730">
        <f>SUM(AG730:AH730)</f>
        <v/>
      </c>
      <c r="AJ730">
        <f>AF730-AB730+AI730</f>
        <v/>
      </c>
      <c r="AK730">
        <f>IF(C730="是","杭州","江西工厂")</f>
        <v/>
      </c>
      <c r="AL730" t="inlineStr">
        <is>
          <t>交易成功</t>
        </is>
      </c>
      <c r="AM730" t="inlineStr">
        <is>
          <t>待匹配</t>
        </is>
      </c>
      <c r="AN730" t="inlineStr">
        <is>
          <t>没有申请退款</t>
        </is>
      </c>
      <c r="AO730" t="inlineStr">
        <is>
          <t>无退款申请</t>
        </is>
      </c>
      <c r="AR730" t="inlineStr">
        <is>
          <t>⚠️ 无商家编码,产品编码待补</t>
        </is>
      </c>
    </row>
    <row r="731">
      <c r="A731" t="inlineStr">
        <is>
          <t>淘宝</t>
        </is>
      </c>
      <c r="B731" t="inlineStr">
        <is>
          <t>2701772978089023280</t>
        </is>
      </c>
      <c r="D731" s="182" t="n">
        <v>46104</v>
      </c>
      <c r="G731" t="inlineStr">
        <is>
          <t>上海 上海市 宝山区 杨行镇镇********************</t>
        </is>
      </c>
      <c r="I731" t="inlineStr"/>
      <c r="J731" t="inlineStr">
        <is>
          <t>畔色樱桃木靠墙一体实木岩板餐厅收纳咖啡柜小户型小柜窄柜餐边柜</t>
        </is>
      </c>
      <c r="K731" t="inlineStr">
        <is>
          <t>1.2米洞石款窄柜</t>
        </is>
      </c>
      <c r="M731" t="n">
        <v>1</v>
      </c>
      <c r="O731" t="inlineStr">
        <is>
          <t>商家配送</t>
        </is>
      </c>
      <c r="P731" t="inlineStr">
        <is>
          <t>LP00804549339742</t>
        </is>
      </c>
      <c r="R731">
        <f>IFERROR(SUMPRODUCT(('2-定价总表'!$A$3:$A$493="PPS"&amp;MID(I731,2,99))*('2-定价总表'!$C$3:$C$493=K731)*('2-定价总表'!$T$3:$T$493))*IF(M731="",1,M731),"")</f>
        <v/>
      </c>
      <c r="AB731">
        <f>SUM(S731:AA731)</f>
        <v/>
      </c>
      <c r="AC731" t="inlineStr">
        <is>
          <t>5858.40</t>
        </is>
      </c>
      <c r="AD731">
        <f>AC731*0.006</f>
        <v/>
      </c>
      <c r="AE731">
        <f>AC731*0.02</f>
        <v/>
      </c>
      <c r="AF731">
        <f>AC731-AD731-AE731</f>
        <v/>
      </c>
      <c r="AI731">
        <f>SUM(AG731:AH731)</f>
        <v/>
      </c>
      <c r="AJ731">
        <f>AF731-AB731+AI731</f>
        <v/>
      </c>
      <c r="AK731">
        <f>IF(C731="是","杭州","江西工厂")</f>
        <v/>
      </c>
      <c r="AL731" t="inlineStr">
        <is>
          <t>交易成功</t>
        </is>
      </c>
      <c r="AM731" t="inlineStr">
        <is>
          <t>待匹配</t>
        </is>
      </c>
      <c r="AN731" t="inlineStr">
        <is>
          <t>没有申请退款</t>
        </is>
      </c>
      <c r="AO731" t="inlineStr">
        <is>
          <t>无退款申请</t>
        </is>
      </c>
      <c r="AR731" t="inlineStr">
        <is>
          <t>⚠️ 无商家编码,产品编码待补</t>
        </is>
      </c>
    </row>
    <row r="732">
      <c r="A732" t="inlineStr">
        <is>
          <t>淘宝</t>
        </is>
      </c>
      <c r="B732" t="inlineStr">
        <is>
          <t>2701761996112039168</t>
        </is>
      </c>
      <c r="D732" s="182" t="n">
        <v>46104</v>
      </c>
      <c r="G732" t="inlineStr">
        <is>
          <t>广东省 韶关市 武江区 惠民街道*****************</t>
        </is>
      </c>
      <c r="I732" t="inlineStr">
        <is>
          <t>P23210020201</t>
        </is>
      </c>
      <c r="J732" t="inlineStr">
        <is>
          <t>畔色 岩板实木餐桌日式简约长方形榉木书桌家用饭桌原木小户型桌</t>
        </is>
      </c>
      <c r="K732" t="inlineStr">
        <is>
          <t>其他尺寸定制咨询</t>
        </is>
      </c>
      <c r="M732" t="n">
        <v>1</v>
      </c>
      <c r="O732" t="inlineStr">
        <is>
          <t>德邦快递</t>
        </is>
      </c>
      <c r="P732" t="inlineStr">
        <is>
          <t>DPK212534095902</t>
        </is>
      </c>
      <c r="R732">
        <f>IFERROR(SUMPRODUCT(('2-定价总表'!$A$3:$A$493="PPS"&amp;MID(I732,2,99))*('2-定价总表'!$C$3:$C$493=K732)*('2-定价总表'!$T$3:$T$493))*IF(M732="",1,M732),"")</f>
        <v/>
      </c>
      <c r="AB732">
        <f>SUM(S732:AA732)</f>
        <v/>
      </c>
      <c r="AC732" t="inlineStr">
        <is>
          <t>2799.00</t>
        </is>
      </c>
      <c r="AD732">
        <f>AC732*0.006</f>
        <v/>
      </c>
      <c r="AE732">
        <f>AC732*0.02</f>
        <v/>
      </c>
      <c r="AF732">
        <f>AC732-AD732-AE732</f>
        <v/>
      </c>
      <c r="AI732">
        <f>SUM(AG732:AH732)</f>
        <v/>
      </c>
      <c r="AJ732">
        <f>AF732-AB732+AI732</f>
        <v/>
      </c>
      <c r="AK732">
        <f>IF(C732="是","杭州","江西工厂")</f>
        <v/>
      </c>
      <c r="AL732" t="inlineStr">
        <is>
          <t>交易成功</t>
        </is>
      </c>
      <c r="AM732" t="inlineStr">
        <is>
          <t>待匹配</t>
        </is>
      </c>
      <c r="AN732" t="inlineStr">
        <is>
          <t>没有申请退款</t>
        </is>
      </c>
      <c r="AO732" t="inlineStr">
        <is>
          <t>无退款申请</t>
        </is>
      </c>
      <c r="AR732" t="inlineStr">
        <is>
          <t>✓</t>
        </is>
      </c>
    </row>
    <row r="733">
      <c r="A733" t="inlineStr">
        <is>
          <t>淘宝</t>
        </is>
      </c>
      <c r="B733" t="inlineStr">
        <is>
          <t>2701764696097011053</t>
        </is>
      </c>
      <c r="D733" s="182" t="n">
        <v>46104</v>
      </c>
      <c r="G733" t="inlineStr">
        <is>
          <t>四川省 成都市 锦江区 柳江街道****************************</t>
        </is>
      </c>
      <c r="I733" t="inlineStr"/>
      <c r="J733" t="inlineStr">
        <is>
          <t>畔色樱桃木靠墙一体实木岩板餐厅收纳咖啡柜小户型小柜窄柜餐边柜</t>
        </is>
      </c>
      <c r="K733" t="inlineStr">
        <is>
          <t>1.2米洞石款窄柜</t>
        </is>
      </c>
      <c r="M733" t="n">
        <v>1</v>
      </c>
      <c r="O733" t="inlineStr"/>
      <c r="P733" t="inlineStr"/>
      <c r="R733">
        <f>IFERROR(SUMPRODUCT(('2-定价总表'!$A$3:$A$493="PPS"&amp;MID(I733,2,99))*('2-定价总表'!$C$3:$C$493=K733)*('2-定价总表'!$T$3:$T$493))*IF(M733="",1,M733),"")</f>
        <v/>
      </c>
      <c r="AB733">
        <f>SUM(S733:AA733)</f>
        <v/>
      </c>
      <c r="AC733" t="inlineStr">
        <is>
          <t>5853.40</t>
        </is>
      </c>
      <c r="AD733">
        <f>AC733*0.006</f>
        <v/>
      </c>
      <c r="AE733">
        <f>AC733*0.02</f>
        <v/>
      </c>
      <c r="AF733">
        <f>AC733-AD733-AE733</f>
        <v/>
      </c>
      <c r="AI733">
        <f>SUM(AG733:AH733)</f>
        <v/>
      </c>
      <c r="AJ733">
        <f>AF733-AB733+AI733</f>
        <v/>
      </c>
      <c r="AK733">
        <f>IF(C733="是","杭州","江西工厂")</f>
        <v/>
      </c>
      <c r="AL733" t="inlineStr">
        <is>
          <t>交易关闭</t>
        </is>
      </c>
      <c r="AM733" t="inlineStr">
        <is>
          <t>待匹配</t>
        </is>
      </c>
      <c r="AN733" t="inlineStr">
        <is>
          <t>退款成功</t>
        </is>
      </c>
      <c r="AO733" t="inlineStr">
        <is>
          <t>5853.40</t>
        </is>
      </c>
      <c r="AR733" t="inlineStr">
        <is>
          <t>⚠️ 无商家编码,产品编码待补</t>
        </is>
      </c>
    </row>
    <row r="734">
      <c r="A734" t="inlineStr">
        <is>
          <t>淘宝</t>
        </is>
      </c>
      <c r="B734" t="inlineStr">
        <is>
          <t>4502194095129027306</t>
        </is>
      </c>
      <c r="D734" s="182" t="n">
        <v>46104</v>
      </c>
      <c r="G734" t="inlineStr">
        <is>
          <t>湖南省 长沙市 开福区 秀峰街道*******************</t>
        </is>
      </c>
      <c r="I734" t="inlineStr">
        <is>
          <t>P23210020201</t>
        </is>
      </c>
      <c r="J734" t="inlineStr">
        <is>
          <t>畔色 岩板实木餐桌日式简约长方形榉木书桌家用饭桌原木小户型桌</t>
        </is>
      </c>
      <c r="K734" t="inlineStr">
        <is>
          <t>砂白色1.8米岩板餐桌</t>
        </is>
      </c>
      <c r="M734" t="n">
        <v>1</v>
      </c>
      <c r="O734" t="inlineStr">
        <is>
          <t>德邦快递</t>
        </is>
      </c>
      <c r="P734" t="inlineStr">
        <is>
          <t>DPK212646203310</t>
        </is>
      </c>
      <c r="R734">
        <f>IFERROR(SUMPRODUCT(('2-定价总表'!$A$3:$A$493="PPS"&amp;MID(I734,2,99))*('2-定价总表'!$C$3:$C$493=K734)*('2-定价总表'!$T$3:$T$493))*IF(M734="",1,M734),"")</f>
        <v/>
      </c>
      <c r="AB734">
        <f>SUM(S734:AA734)</f>
        <v/>
      </c>
      <c r="AC734" t="inlineStr">
        <is>
          <t>2820.63</t>
        </is>
      </c>
      <c r="AD734">
        <f>AC734*0.006</f>
        <v/>
      </c>
      <c r="AE734">
        <f>AC734*0.02</f>
        <v/>
      </c>
      <c r="AF734">
        <f>AC734-AD734-AE734</f>
        <v/>
      </c>
      <c r="AI734">
        <f>SUM(AG734:AH734)</f>
        <v/>
      </c>
      <c r="AJ734">
        <f>AF734-AB734+AI734</f>
        <v/>
      </c>
      <c r="AK734">
        <f>IF(C734="是","杭州","江西工厂")</f>
        <v/>
      </c>
      <c r="AL734" t="inlineStr">
        <is>
          <t>交易成功</t>
        </is>
      </c>
      <c r="AM734" t="inlineStr">
        <is>
          <t>待匹配</t>
        </is>
      </c>
      <c r="AN734" t="inlineStr">
        <is>
          <t>没有申请退款</t>
        </is>
      </c>
      <c r="AO734" t="inlineStr">
        <is>
          <t>无退款申请</t>
        </is>
      </c>
      <c r="AR734" t="inlineStr">
        <is>
          <t>✓</t>
        </is>
      </c>
    </row>
    <row r="735">
      <c r="A735" t="inlineStr">
        <is>
          <t>淘宝</t>
        </is>
      </c>
      <c r="B735" t="inlineStr">
        <is>
          <t>2701770960099045184</t>
        </is>
      </c>
      <c r="D735" s="182" t="n">
        <v>46103</v>
      </c>
      <c r="G735" t="inlineStr">
        <is>
          <t>广东省 东莞市 null 塘厦镇石********************</t>
        </is>
      </c>
      <c r="I735" t="inlineStr">
        <is>
          <t>P23250050202</t>
        </is>
      </c>
      <c r="J735" t="inlineStr">
        <is>
          <t>畔色实木餐边柜日式樱桃木家用餐桌一体客厅储物柜小户型多功能柜</t>
        </is>
      </c>
      <c r="K735" t="inlineStr">
        <is>
          <t>白色岩板定制</t>
        </is>
      </c>
      <c r="M735" t="n">
        <v>1</v>
      </c>
      <c r="O735" t="inlineStr">
        <is>
          <t>圆通速递</t>
        </is>
      </c>
      <c r="P735" t="inlineStr">
        <is>
          <t>YT2538844148987</t>
        </is>
      </c>
      <c r="R735">
        <f>IFERROR(SUMPRODUCT(('2-定价总表'!$A$3:$A$493="PPS"&amp;MID(I735,2,99))*('2-定价总表'!$C$3:$C$493=K735)*('2-定价总表'!$T$3:$T$493))*IF(M735="",1,M735),"")</f>
        <v/>
      </c>
      <c r="AB735">
        <f>SUM(S735:AA735)</f>
        <v/>
      </c>
      <c r="AC735" t="inlineStr">
        <is>
          <t>27.00</t>
        </is>
      </c>
      <c r="AD735">
        <f>AC735*0.006</f>
        <v/>
      </c>
      <c r="AE735">
        <f>AC735*0.02</f>
        <v/>
      </c>
      <c r="AF735">
        <f>AC735-AD735-AE735</f>
        <v/>
      </c>
      <c r="AI735">
        <f>SUM(AG735:AH735)</f>
        <v/>
      </c>
      <c r="AJ735">
        <f>AF735-AB735+AI735</f>
        <v/>
      </c>
      <c r="AK735">
        <f>IF(C735="是","杭州","江西工厂")</f>
        <v/>
      </c>
      <c r="AL735" t="inlineStr">
        <is>
          <t>交易成功</t>
        </is>
      </c>
      <c r="AM735" t="inlineStr">
        <is>
          <t>待匹配</t>
        </is>
      </c>
      <c r="AN735" t="inlineStr">
        <is>
          <t>没有申请退款</t>
        </is>
      </c>
      <c r="AO735" t="inlineStr">
        <is>
          <t>无退款申请</t>
        </is>
      </c>
      <c r="AR735" t="inlineStr">
        <is>
          <t>✓</t>
        </is>
      </c>
    </row>
    <row r="736">
      <c r="A736" t="inlineStr">
        <is>
          <t>淘宝</t>
        </is>
      </c>
      <c r="B736" t="inlineStr">
        <is>
          <t>2701770960099045184</t>
        </is>
      </c>
      <c r="D736" s="182" t="n">
        <v>46103</v>
      </c>
      <c r="G736" t="inlineStr">
        <is>
          <t>广东省 东莞市 null 塘厦镇石********************</t>
        </is>
      </c>
      <c r="I736" t="inlineStr"/>
      <c r="J736" t="inlineStr">
        <is>
          <t>商家安装 商家安装</t>
        </is>
      </c>
      <c r="K736" t="inlineStr">
        <is>
          <t>商家安装</t>
        </is>
      </c>
      <c r="M736" t="n">
        <v>1</v>
      </c>
      <c r="O736" t="inlineStr">
        <is>
          <t>圆通速递</t>
        </is>
      </c>
      <c r="P736" t="inlineStr">
        <is>
          <t>YT2538844148987</t>
        </is>
      </c>
      <c r="R736">
        <f>IFERROR(SUMPRODUCT(('2-定价总表'!$A$3:$A$493="PPS"&amp;MID(I736,2,99))*('2-定价总表'!$C$3:$C$493=K736)*('2-定价总表'!$T$3:$T$493))*IF(M736="",1,M736),"")</f>
        <v/>
      </c>
      <c r="AB736">
        <f>SUM(S736:AA736)</f>
        <v/>
      </c>
      <c r="AC736" t="inlineStr">
        <is>
          <t>0.00</t>
        </is>
      </c>
      <c r="AD736">
        <f>AC736*0.006</f>
        <v/>
      </c>
      <c r="AE736">
        <f>AC736*0.02</f>
        <v/>
      </c>
      <c r="AF736">
        <f>AC736-AD736-AE736</f>
        <v/>
      </c>
      <c r="AI736">
        <f>SUM(AG736:AH736)</f>
        <v/>
      </c>
      <c r="AJ736">
        <f>AF736-AB736+AI736</f>
        <v/>
      </c>
      <c r="AK736">
        <f>IF(C736="是","杭州","江西工厂")</f>
        <v/>
      </c>
      <c r="AL736" t="inlineStr">
        <is>
          <t>交易成功</t>
        </is>
      </c>
      <c r="AM736" t="inlineStr">
        <is>
          <t>待匹配</t>
        </is>
      </c>
      <c r="AN736" t="inlineStr">
        <is>
          <t>没有申请退款</t>
        </is>
      </c>
      <c r="AO736" t="inlineStr">
        <is>
          <t>无退款申请</t>
        </is>
      </c>
      <c r="AR736" t="inlineStr">
        <is>
          <t>⚠️ 无商家编码,产品编码待补</t>
        </is>
      </c>
    </row>
    <row r="737">
      <c r="A737" t="inlineStr">
        <is>
          <t>淘宝</t>
        </is>
      </c>
      <c r="B737" t="inlineStr">
        <is>
          <t>2701770960099045184</t>
        </is>
      </c>
      <c r="D737" s="182" t="n">
        <v>46103</v>
      </c>
      <c r="G737" t="inlineStr">
        <is>
          <t>广东省 东莞市 null 塘厦镇石********************</t>
        </is>
      </c>
      <c r="I737" t="inlineStr"/>
      <c r="J737" t="inlineStr">
        <is>
          <t>送货入户</t>
        </is>
      </c>
      <c r="K737" t="inlineStr"/>
      <c r="M737" t="n">
        <v>1</v>
      </c>
      <c r="O737" t="inlineStr">
        <is>
          <t>圆通速递</t>
        </is>
      </c>
      <c r="P737" t="inlineStr">
        <is>
          <t>YT2538844148987</t>
        </is>
      </c>
      <c r="R737">
        <f>IFERROR(SUMPRODUCT(('2-定价总表'!$A$3:$A$493="PPS"&amp;MID(I737,2,99))*('2-定价总表'!$C$3:$C$493=K737)*('2-定价总表'!$T$3:$T$493))*IF(M737="",1,M737),"")</f>
        <v/>
      </c>
      <c r="AB737">
        <f>SUM(S737:AA737)</f>
        <v/>
      </c>
      <c r="AC737" t="inlineStr">
        <is>
          <t>0.00</t>
        </is>
      </c>
      <c r="AD737">
        <f>AC737*0.006</f>
        <v/>
      </c>
      <c r="AE737">
        <f>AC737*0.02</f>
        <v/>
      </c>
      <c r="AF737">
        <f>AC737-AD737-AE737</f>
        <v/>
      </c>
      <c r="AI737">
        <f>SUM(AG737:AH737)</f>
        <v/>
      </c>
      <c r="AJ737">
        <f>AF737-AB737+AI737</f>
        <v/>
      </c>
      <c r="AK737">
        <f>IF(C737="是","杭州","江西工厂")</f>
        <v/>
      </c>
      <c r="AL737" t="inlineStr">
        <is>
          <t>交易成功</t>
        </is>
      </c>
      <c r="AM737" t="inlineStr">
        <is>
          <t>待匹配</t>
        </is>
      </c>
      <c r="AN737" t="inlineStr">
        <is>
          <t>没有申请退款</t>
        </is>
      </c>
      <c r="AO737" t="inlineStr">
        <is>
          <t>无退款申请</t>
        </is>
      </c>
      <c r="AR737" t="inlineStr">
        <is>
          <t>⚠️ 无商家编码,产品编码待补</t>
        </is>
      </c>
    </row>
    <row r="738">
      <c r="A738" t="inlineStr">
        <is>
          <t>淘宝</t>
        </is>
      </c>
      <c r="B738" t="inlineStr">
        <is>
          <t>2701769414064074094</t>
        </is>
      </c>
      <c r="D738" s="182" t="n">
        <v>46102</v>
      </c>
      <c r="G738" t="inlineStr">
        <is>
          <t>湖北省 鄂州市 鄂城区 凤凰街道********************************</t>
        </is>
      </c>
      <c r="I738" t="inlineStr">
        <is>
          <t>P23250050202</t>
        </is>
      </c>
      <c r="J738" t="inlineStr">
        <is>
          <t>畔色实木餐边柜日式樱桃木家用餐桌一体客厅储物柜小户型多功能柜</t>
        </is>
      </c>
      <c r="K738" t="inlineStr">
        <is>
          <t>白色岩板定制</t>
        </is>
      </c>
      <c r="M738" t="n">
        <v>1</v>
      </c>
      <c r="O738" t="inlineStr">
        <is>
          <t>圆通速递</t>
        </is>
      </c>
      <c r="P738" t="inlineStr">
        <is>
          <t>YT2584775173987</t>
        </is>
      </c>
      <c r="R738">
        <f>IFERROR(SUMPRODUCT(('2-定价总表'!$A$3:$A$493="PPS"&amp;MID(I738,2,99))*('2-定价总表'!$C$3:$C$493=K738)*('2-定价总表'!$T$3:$T$493))*IF(M738="",1,M738),"")</f>
        <v/>
      </c>
      <c r="AB738">
        <f>SUM(S738:AA738)</f>
        <v/>
      </c>
      <c r="AC738" t="inlineStr">
        <is>
          <t>21.00</t>
        </is>
      </c>
      <c r="AD738">
        <f>AC738*0.006</f>
        <v/>
      </c>
      <c r="AE738">
        <f>AC738*0.02</f>
        <v/>
      </c>
      <c r="AF738">
        <f>AC738-AD738-AE738</f>
        <v/>
      </c>
      <c r="AI738">
        <f>SUM(AG738:AH738)</f>
        <v/>
      </c>
      <c r="AJ738">
        <f>AF738-AB738+AI738</f>
        <v/>
      </c>
      <c r="AK738">
        <f>IF(C738="是","杭州","江西工厂")</f>
        <v/>
      </c>
      <c r="AL738" t="inlineStr">
        <is>
          <t>交易成功</t>
        </is>
      </c>
      <c r="AM738" t="inlineStr">
        <is>
          <t>待匹配</t>
        </is>
      </c>
      <c r="AN738" t="inlineStr">
        <is>
          <t>没有申请退款</t>
        </is>
      </c>
      <c r="AO738" t="inlineStr">
        <is>
          <t>无退款申请</t>
        </is>
      </c>
      <c r="AR738" t="inlineStr">
        <is>
          <t>✓</t>
        </is>
      </c>
    </row>
    <row r="739">
      <c r="A739" t="inlineStr">
        <is>
          <t>淘宝</t>
        </is>
      </c>
      <c r="B739" t="inlineStr">
        <is>
          <t>2701769414064074094</t>
        </is>
      </c>
      <c r="D739" s="182" t="n">
        <v>46102</v>
      </c>
      <c r="G739" t="inlineStr">
        <is>
          <t>湖北省 鄂州市 鄂城区 凤凰街道********************************</t>
        </is>
      </c>
      <c r="I739" t="inlineStr"/>
      <c r="J739" t="inlineStr">
        <is>
          <t>商家安装 商家安装</t>
        </is>
      </c>
      <c r="K739" t="inlineStr">
        <is>
          <t>商家安装</t>
        </is>
      </c>
      <c r="M739" t="n">
        <v>1</v>
      </c>
      <c r="O739" t="inlineStr">
        <is>
          <t>圆通速递</t>
        </is>
      </c>
      <c r="P739" t="inlineStr">
        <is>
          <t>YT2584775173987</t>
        </is>
      </c>
      <c r="R739">
        <f>IFERROR(SUMPRODUCT(('2-定价总表'!$A$3:$A$493="PPS"&amp;MID(I739,2,99))*('2-定价总表'!$C$3:$C$493=K739)*('2-定价总表'!$T$3:$T$493))*IF(M739="",1,M739),"")</f>
        <v/>
      </c>
      <c r="AB739">
        <f>SUM(S739:AA739)</f>
        <v/>
      </c>
      <c r="AC739" t="inlineStr">
        <is>
          <t>0.00</t>
        </is>
      </c>
      <c r="AD739">
        <f>AC739*0.006</f>
        <v/>
      </c>
      <c r="AE739">
        <f>AC739*0.02</f>
        <v/>
      </c>
      <c r="AF739">
        <f>AC739-AD739-AE739</f>
        <v/>
      </c>
      <c r="AI739">
        <f>SUM(AG739:AH739)</f>
        <v/>
      </c>
      <c r="AJ739">
        <f>AF739-AB739+AI739</f>
        <v/>
      </c>
      <c r="AK739">
        <f>IF(C739="是","杭州","江西工厂")</f>
        <v/>
      </c>
      <c r="AL739" t="inlineStr">
        <is>
          <t>交易成功</t>
        </is>
      </c>
      <c r="AM739" t="inlineStr">
        <is>
          <t>待匹配</t>
        </is>
      </c>
      <c r="AN739" t="inlineStr">
        <is>
          <t>没有申请退款</t>
        </is>
      </c>
      <c r="AO739" t="inlineStr">
        <is>
          <t>无退款申请</t>
        </is>
      </c>
      <c r="AR739" t="inlineStr">
        <is>
          <t>⚠️ 无商家编码,产品编码待补</t>
        </is>
      </c>
    </row>
    <row r="740">
      <c r="A740" t="inlineStr">
        <is>
          <t>淘宝</t>
        </is>
      </c>
      <c r="B740" t="inlineStr">
        <is>
          <t>2701772510063010091</t>
        </is>
      </c>
      <c r="D740" s="182" t="n">
        <v>46102</v>
      </c>
      <c r="G740" t="inlineStr"/>
      <c r="I740" t="inlineStr">
        <is>
          <t>P23250050202</t>
        </is>
      </c>
      <c r="J740" t="inlineStr">
        <is>
          <t>畔色实木餐边柜日式樱桃木家用餐桌一体客厅储物柜小户型多功能柜</t>
        </is>
      </c>
      <c r="K740" t="inlineStr">
        <is>
          <t>白色岩板定制</t>
        </is>
      </c>
      <c r="M740" t="n">
        <v>1</v>
      </c>
      <c r="O740" t="inlineStr"/>
      <c r="P740" t="inlineStr"/>
      <c r="R740">
        <f>IFERROR(SUMPRODUCT(('2-定价总表'!$A$3:$A$493="PPS"&amp;MID(I740,2,99))*('2-定价总表'!$C$3:$C$493=K740)*('2-定价总表'!$T$3:$T$493))*IF(M740="",1,M740),"")</f>
        <v/>
      </c>
      <c r="AB740">
        <f>SUM(S740:AA740)</f>
        <v/>
      </c>
      <c r="AC740" t="inlineStr"/>
      <c r="AD740">
        <f>AC740*0.006</f>
        <v/>
      </c>
      <c r="AE740">
        <f>AC740*0.02</f>
        <v/>
      </c>
      <c r="AF740">
        <f>AC740-AD740-AE740</f>
        <v/>
      </c>
      <c r="AI740">
        <f>SUM(AG740:AH740)</f>
        <v/>
      </c>
      <c r="AJ740">
        <f>AF740-AB740+AI740</f>
        <v/>
      </c>
      <c r="AK740">
        <f>IF(C740="是","杭州","江西工厂")</f>
        <v/>
      </c>
      <c r="AL740" t="inlineStr">
        <is>
          <t>交易关闭</t>
        </is>
      </c>
      <c r="AM740" t="inlineStr">
        <is>
          <t>待匹配</t>
        </is>
      </c>
      <c r="AN740" t="inlineStr">
        <is>
          <t>没有申请退款</t>
        </is>
      </c>
      <c r="AO740" t="inlineStr">
        <is>
          <t>无退款申请</t>
        </is>
      </c>
      <c r="AR740" t="inlineStr">
        <is>
          <t>✓</t>
        </is>
      </c>
    </row>
    <row r="741">
      <c r="A741" t="inlineStr">
        <is>
          <t>淘宝</t>
        </is>
      </c>
      <c r="B741" t="inlineStr">
        <is>
          <t>2701772510063010091</t>
        </is>
      </c>
      <c r="D741" s="182" t="n">
        <v>46102</v>
      </c>
      <c r="G741" t="inlineStr"/>
      <c r="I741" t="inlineStr"/>
      <c r="J741" t="inlineStr">
        <is>
          <t>商家安装 商家安装</t>
        </is>
      </c>
      <c r="K741" t="inlineStr">
        <is>
          <t>商家安装</t>
        </is>
      </c>
      <c r="M741" t="n">
        <v>1</v>
      </c>
      <c r="O741" t="inlineStr"/>
      <c r="P741" t="inlineStr"/>
      <c r="R741">
        <f>IFERROR(SUMPRODUCT(('2-定价总表'!$A$3:$A$493="PPS"&amp;MID(I741,2,99))*('2-定价总表'!$C$3:$C$493=K741)*('2-定价总表'!$T$3:$T$493))*IF(M741="",1,M741),"")</f>
        <v/>
      </c>
      <c r="AB741">
        <f>SUM(S741:AA741)</f>
        <v/>
      </c>
      <c r="AC741" t="inlineStr"/>
      <c r="AD741">
        <f>AC741*0.006</f>
        <v/>
      </c>
      <c r="AE741">
        <f>AC741*0.02</f>
        <v/>
      </c>
      <c r="AF741">
        <f>AC741-AD741-AE741</f>
        <v/>
      </c>
      <c r="AI741">
        <f>SUM(AG741:AH741)</f>
        <v/>
      </c>
      <c r="AJ741">
        <f>AF741-AB741+AI741</f>
        <v/>
      </c>
      <c r="AK741">
        <f>IF(C741="是","杭州","江西工厂")</f>
        <v/>
      </c>
      <c r="AL741" t="inlineStr">
        <is>
          <t>交易关闭</t>
        </is>
      </c>
      <c r="AM741" t="inlineStr">
        <is>
          <t>待匹配</t>
        </is>
      </c>
      <c r="AN741" t="inlineStr">
        <is>
          <t>没有申请退款</t>
        </is>
      </c>
      <c r="AO741" t="inlineStr">
        <is>
          <t>无退款申请</t>
        </is>
      </c>
      <c r="AR741" t="inlineStr">
        <is>
          <t>⚠️ 无商家编码,产品编码待补</t>
        </is>
      </c>
    </row>
    <row r="742">
      <c r="A742" t="inlineStr">
        <is>
          <t>淘宝</t>
        </is>
      </c>
      <c r="B742" t="inlineStr">
        <is>
          <t>2701775571049013691</t>
        </is>
      </c>
      <c r="D742" s="182" t="n">
        <v>46102</v>
      </c>
      <c r="G742" t="inlineStr">
        <is>
          <t>浙江省 金华市 东阳市 白云街道*******************************</t>
        </is>
      </c>
      <c r="I742" t="inlineStr">
        <is>
          <t>P23250050202</t>
        </is>
      </c>
      <c r="J742" t="inlineStr">
        <is>
          <t>畔色实木餐边柜日式樱桃木家用餐桌一体客厅储物柜小户型多功能柜</t>
        </is>
      </c>
      <c r="K742" t="inlineStr">
        <is>
          <t>其他尺寸定制</t>
        </is>
      </c>
      <c r="M742" t="n">
        <v>1</v>
      </c>
      <c r="O742" t="inlineStr">
        <is>
          <t>圆通速递</t>
        </is>
      </c>
      <c r="P742" t="inlineStr">
        <is>
          <t>YT2543909259531</t>
        </is>
      </c>
      <c r="R742">
        <f>IFERROR(SUMPRODUCT(('2-定价总表'!$A$3:$A$493="PPS"&amp;MID(I742,2,99))*('2-定价总表'!$C$3:$C$493=K742)*('2-定价总表'!$T$3:$T$493))*IF(M742="",1,M742),"")</f>
        <v/>
      </c>
      <c r="AB742">
        <f>SUM(S742:AA742)</f>
        <v/>
      </c>
      <c r="AC742" t="inlineStr">
        <is>
          <t>22.00</t>
        </is>
      </c>
      <c r="AD742">
        <f>AC742*0.006</f>
        <v/>
      </c>
      <c r="AE742">
        <f>AC742*0.02</f>
        <v/>
      </c>
      <c r="AF742">
        <f>AC742-AD742-AE742</f>
        <v/>
      </c>
      <c r="AI742">
        <f>SUM(AG742:AH742)</f>
        <v/>
      </c>
      <c r="AJ742">
        <f>AF742-AB742+AI742</f>
        <v/>
      </c>
      <c r="AK742">
        <f>IF(C742="是","杭州","江西工厂")</f>
        <v/>
      </c>
      <c r="AL742" t="inlineStr">
        <is>
          <t>交易成功</t>
        </is>
      </c>
      <c r="AM742" t="inlineStr">
        <is>
          <t>待匹配</t>
        </is>
      </c>
      <c r="AN742" t="inlineStr">
        <is>
          <t>没有申请退款</t>
        </is>
      </c>
      <c r="AO742" t="inlineStr">
        <is>
          <t>无退款申请</t>
        </is>
      </c>
      <c r="AR742" t="inlineStr">
        <is>
          <t>✓</t>
        </is>
      </c>
    </row>
    <row r="743">
      <c r="A743" t="inlineStr">
        <is>
          <t>淘宝</t>
        </is>
      </c>
      <c r="B743" t="inlineStr">
        <is>
          <t>2701775571049013691</t>
        </is>
      </c>
      <c r="D743" s="182" t="n">
        <v>46102</v>
      </c>
      <c r="G743" t="inlineStr">
        <is>
          <t>浙江省 金华市 东阳市 白云街道*******************************</t>
        </is>
      </c>
      <c r="I743" t="inlineStr"/>
      <c r="J743" t="inlineStr">
        <is>
          <t>商家安装 商家安装</t>
        </is>
      </c>
      <c r="K743" t="inlineStr">
        <is>
          <t>商家安装</t>
        </is>
      </c>
      <c r="M743" t="n">
        <v>1</v>
      </c>
      <c r="O743" t="inlineStr">
        <is>
          <t>圆通速递</t>
        </is>
      </c>
      <c r="P743" t="inlineStr">
        <is>
          <t>YT2543909259531</t>
        </is>
      </c>
      <c r="R743">
        <f>IFERROR(SUMPRODUCT(('2-定价总表'!$A$3:$A$493="PPS"&amp;MID(I743,2,99))*('2-定价总表'!$C$3:$C$493=K743)*('2-定价总表'!$T$3:$T$493))*IF(M743="",1,M743),"")</f>
        <v/>
      </c>
      <c r="AB743">
        <f>SUM(S743:AA743)</f>
        <v/>
      </c>
      <c r="AC743" t="inlineStr">
        <is>
          <t>0.00</t>
        </is>
      </c>
      <c r="AD743">
        <f>AC743*0.006</f>
        <v/>
      </c>
      <c r="AE743">
        <f>AC743*0.02</f>
        <v/>
      </c>
      <c r="AF743">
        <f>AC743-AD743-AE743</f>
        <v/>
      </c>
      <c r="AI743">
        <f>SUM(AG743:AH743)</f>
        <v/>
      </c>
      <c r="AJ743">
        <f>AF743-AB743+AI743</f>
        <v/>
      </c>
      <c r="AK743">
        <f>IF(C743="是","杭州","江西工厂")</f>
        <v/>
      </c>
      <c r="AL743" t="inlineStr">
        <is>
          <t>交易成功</t>
        </is>
      </c>
      <c r="AM743" t="inlineStr">
        <is>
          <t>待匹配</t>
        </is>
      </c>
      <c r="AN743" t="inlineStr">
        <is>
          <t>没有申请退款</t>
        </is>
      </c>
      <c r="AO743" t="inlineStr">
        <is>
          <t>无退款申请</t>
        </is>
      </c>
      <c r="AR743" t="inlineStr">
        <is>
          <t>⚠️ 无商家编码,产品编码待补</t>
        </is>
      </c>
    </row>
    <row r="744">
      <c r="A744" t="inlineStr">
        <is>
          <t>淘宝</t>
        </is>
      </c>
      <c r="B744" t="inlineStr">
        <is>
          <t>2701770423040018979</t>
        </is>
      </c>
      <c r="D744" s="182" t="n">
        <v>46102</v>
      </c>
      <c r="G744" t="inlineStr">
        <is>
          <t>福建省 福州市 晋安区 茶园街道**********************</t>
        </is>
      </c>
      <c r="I744" t="inlineStr">
        <is>
          <t>P23250050202</t>
        </is>
      </c>
      <c r="J744" t="inlineStr">
        <is>
          <t>畔色实木餐边柜日式樱桃木家用餐桌一体客厅储物柜小户型多功能柜</t>
        </is>
      </c>
      <c r="K744" t="inlineStr">
        <is>
          <t>白色岩板定制</t>
        </is>
      </c>
      <c r="M744" t="n">
        <v>1</v>
      </c>
      <c r="O744" t="inlineStr">
        <is>
          <t>圆通速递</t>
        </is>
      </c>
      <c r="P744" t="inlineStr">
        <is>
          <t>YT2584775180468</t>
        </is>
      </c>
      <c r="R744">
        <f>IFERROR(SUMPRODUCT(('2-定价总表'!$A$3:$A$493="PPS"&amp;MID(I744,2,99))*('2-定价总表'!$C$3:$C$493=K744)*('2-定价总表'!$T$3:$T$493))*IF(M744="",1,M744),"")</f>
        <v/>
      </c>
      <c r="AB744">
        <f>SUM(S744:AA744)</f>
        <v/>
      </c>
      <c r="AC744" t="inlineStr">
        <is>
          <t>25.00</t>
        </is>
      </c>
      <c r="AD744">
        <f>AC744*0.006</f>
        <v/>
      </c>
      <c r="AE744">
        <f>AC744*0.02</f>
        <v/>
      </c>
      <c r="AF744">
        <f>AC744-AD744-AE744</f>
        <v/>
      </c>
      <c r="AI744">
        <f>SUM(AG744:AH744)</f>
        <v/>
      </c>
      <c r="AJ744">
        <f>AF744-AB744+AI744</f>
        <v/>
      </c>
      <c r="AK744">
        <f>IF(C744="是","杭州","江西工厂")</f>
        <v/>
      </c>
      <c r="AL744" t="inlineStr">
        <is>
          <t>交易成功</t>
        </is>
      </c>
      <c r="AM744" t="inlineStr">
        <is>
          <t>待匹配</t>
        </is>
      </c>
      <c r="AN744" t="inlineStr">
        <is>
          <t>没有申请退款</t>
        </is>
      </c>
      <c r="AO744" t="inlineStr">
        <is>
          <t>无退款申请</t>
        </is>
      </c>
      <c r="AR744" t="inlineStr">
        <is>
          <t>✓</t>
        </is>
      </c>
    </row>
    <row r="745">
      <c r="A745" t="inlineStr">
        <is>
          <t>淘宝</t>
        </is>
      </c>
      <c r="B745" t="inlineStr">
        <is>
          <t>2701770423040018979</t>
        </is>
      </c>
      <c r="D745" s="182" t="n">
        <v>46102</v>
      </c>
      <c r="G745" t="inlineStr">
        <is>
          <t>福建省 福州市 晋安区 茶园街道**********************</t>
        </is>
      </c>
      <c r="I745" t="inlineStr"/>
      <c r="J745" t="inlineStr">
        <is>
          <t>商家安装 商家安装</t>
        </is>
      </c>
      <c r="K745" t="inlineStr">
        <is>
          <t>商家安装</t>
        </is>
      </c>
      <c r="M745" t="n">
        <v>1</v>
      </c>
      <c r="O745" t="inlineStr">
        <is>
          <t>圆通速递</t>
        </is>
      </c>
      <c r="P745" t="inlineStr">
        <is>
          <t>YT2584775180468</t>
        </is>
      </c>
      <c r="R745">
        <f>IFERROR(SUMPRODUCT(('2-定价总表'!$A$3:$A$493="PPS"&amp;MID(I745,2,99))*('2-定价总表'!$C$3:$C$493=K745)*('2-定价总表'!$T$3:$T$493))*IF(M745="",1,M745),"")</f>
        <v/>
      </c>
      <c r="AB745">
        <f>SUM(S745:AA745)</f>
        <v/>
      </c>
      <c r="AC745" t="inlineStr">
        <is>
          <t>0.00</t>
        </is>
      </c>
      <c r="AD745">
        <f>AC745*0.006</f>
        <v/>
      </c>
      <c r="AE745">
        <f>AC745*0.02</f>
        <v/>
      </c>
      <c r="AF745">
        <f>AC745-AD745-AE745</f>
        <v/>
      </c>
      <c r="AI745">
        <f>SUM(AG745:AH745)</f>
        <v/>
      </c>
      <c r="AJ745">
        <f>AF745-AB745+AI745</f>
        <v/>
      </c>
      <c r="AK745">
        <f>IF(C745="是","杭州","江西工厂")</f>
        <v/>
      </c>
      <c r="AL745" t="inlineStr">
        <is>
          <t>交易成功</t>
        </is>
      </c>
      <c r="AM745" t="inlineStr">
        <is>
          <t>待匹配</t>
        </is>
      </c>
      <c r="AN745" t="inlineStr">
        <is>
          <t>没有申请退款</t>
        </is>
      </c>
      <c r="AO745" t="inlineStr">
        <is>
          <t>无退款申请</t>
        </is>
      </c>
      <c r="AR745" t="inlineStr">
        <is>
          <t>⚠️ 无商家编码,产品编码待补</t>
        </is>
      </c>
    </row>
    <row r="746">
      <c r="A746" t="inlineStr">
        <is>
          <t>淘宝</t>
        </is>
      </c>
      <c r="B746" t="inlineStr">
        <is>
          <t>2701770423040018979</t>
        </is>
      </c>
      <c r="D746" s="182" t="n">
        <v>46102</v>
      </c>
      <c r="G746" t="inlineStr">
        <is>
          <t>福建省 福州市 晋安区 茶园街道**********************</t>
        </is>
      </c>
      <c r="I746" t="inlineStr"/>
      <c r="J746" t="inlineStr">
        <is>
          <t>送货入户</t>
        </is>
      </c>
      <c r="K746" t="inlineStr"/>
      <c r="M746" t="n">
        <v>1</v>
      </c>
      <c r="O746" t="inlineStr">
        <is>
          <t>圆通速递</t>
        </is>
      </c>
      <c r="P746" t="inlineStr">
        <is>
          <t>YT2584775180468</t>
        </is>
      </c>
      <c r="R746">
        <f>IFERROR(SUMPRODUCT(('2-定价总表'!$A$3:$A$493="PPS"&amp;MID(I746,2,99))*('2-定价总表'!$C$3:$C$493=K746)*('2-定价总表'!$T$3:$T$493))*IF(M746="",1,M746),"")</f>
        <v/>
      </c>
      <c r="AB746">
        <f>SUM(S746:AA746)</f>
        <v/>
      </c>
      <c r="AC746" t="inlineStr">
        <is>
          <t>0.00</t>
        </is>
      </c>
      <c r="AD746">
        <f>AC746*0.006</f>
        <v/>
      </c>
      <c r="AE746">
        <f>AC746*0.02</f>
        <v/>
      </c>
      <c r="AF746">
        <f>AC746-AD746-AE746</f>
        <v/>
      </c>
      <c r="AI746">
        <f>SUM(AG746:AH746)</f>
        <v/>
      </c>
      <c r="AJ746">
        <f>AF746-AB746+AI746</f>
        <v/>
      </c>
      <c r="AK746">
        <f>IF(C746="是","杭州","江西工厂")</f>
        <v/>
      </c>
      <c r="AL746" t="inlineStr">
        <is>
          <t>交易成功</t>
        </is>
      </c>
      <c r="AM746" t="inlineStr">
        <is>
          <t>待匹配</t>
        </is>
      </c>
      <c r="AN746" t="inlineStr">
        <is>
          <t>没有申请退款</t>
        </is>
      </c>
      <c r="AO746" t="inlineStr">
        <is>
          <t>无退款申请</t>
        </is>
      </c>
      <c r="AR746" t="inlineStr">
        <is>
          <t>⚠️ 无商家编码,产品编码待补</t>
        </is>
      </c>
    </row>
    <row r="747">
      <c r="A747" t="inlineStr">
        <is>
          <t>淘宝</t>
        </is>
      </c>
      <c r="B747" t="inlineStr">
        <is>
          <t>2701777945033011790</t>
        </is>
      </c>
      <c r="D747" s="182" t="n">
        <v>46101</v>
      </c>
      <c r="G747" t="inlineStr">
        <is>
          <t>山东省 济南市 市中区 白马山街**************************</t>
        </is>
      </c>
      <c r="I747" t="inlineStr">
        <is>
          <t>P23250050202</t>
        </is>
      </c>
      <c r="J747" t="inlineStr">
        <is>
          <t>畔色榉木实木餐边柜储物靠墙高柜一体收纳柜厨房客厅茶水柜酒柜</t>
        </is>
      </c>
      <c r="K747" t="inlineStr">
        <is>
          <t>插座配件单拍咨询客服</t>
        </is>
      </c>
      <c r="M747" t="n">
        <v>1</v>
      </c>
      <c r="O747" t="inlineStr">
        <is>
          <t>圆通速递</t>
        </is>
      </c>
      <c r="P747" t="inlineStr">
        <is>
          <t>YT2543909252394</t>
        </is>
      </c>
      <c r="R747">
        <f>IFERROR(SUMPRODUCT(('2-定价总表'!$A$3:$A$493="PPS"&amp;MID(I747,2,99))*('2-定价总表'!$C$3:$C$493=K747)*('2-定价总表'!$T$3:$T$493))*IF(M747="",1,M747),"")</f>
        <v/>
      </c>
      <c r="AB747">
        <f>SUM(S747:AA747)</f>
        <v/>
      </c>
      <c r="AC747" t="inlineStr">
        <is>
          <t>20.00</t>
        </is>
      </c>
      <c r="AD747">
        <f>AC747*0.006</f>
        <v/>
      </c>
      <c r="AE747">
        <f>AC747*0.02</f>
        <v/>
      </c>
      <c r="AF747">
        <f>AC747-AD747-AE747</f>
        <v/>
      </c>
      <c r="AI747">
        <f>SUM(AG747:AH747)</f>
        <v/>
      </c>
      <c r="AJ747">
        <f>AF747-AB747+AI747</f>
        <v/>
      </c>
      <c r="AK747">
        <f>IF(C747="是","杭州","江西工厂")</f>
        <v/>
      </c>
      <c r="AL747" t="inlineStr">
        <is>
          <t>交易成功</t>
        </is>
      </c>
      <c r="AM747" t="inlineStr">
        <is>
          <t>待匹配</t>
        </is>
      </c>
      <c r="AN747" t="inlineStr">
        <is>
          <t>没有申请退款</t>
        </is>
      </c>
      <c r="AO747" t="inlineStr">
        <is>
          <t>无退款申请</t>
        </is>
      </c>
      <c r="AR747" t="inlineStr">
        <is>
          <t>✓</t>
        </is>
      </c>
    </row>
    <row r="748">
      <c r="A748" t="inlineStr">
        <is>
          <t>淘宝</t>
        </is>
      </c>
      <c r="B748" t="inlineStr">
        <is>
          <t>4502187612050034621</t>
        </is>
      </c>
      <c r="D748" s="182" t="n">
        <v>46101</v>
      </c>
      <c r="G748" t="inlineStr">
        <is>
          <t>江苏省 泰州市 靖江市 靖城街道**************</t>
        </is>
      </c>
      <c r="I748" t="inlineStr">
        <is>
          <t>P23250050202</t>
        </is>
      </c>
      <c r="J748" t="inlineStr">
        <is>
          <t>畔色实木餐边柜日式樱桃木家用餐桌一体客厅储物柜小户型多功能柜</t>
        </is>
      </c>
      <c r="K748" t="inlineStr">
        <is>
          <t>白色岩板定制</t>
        </is>
      </c>
      <c r="M748" t="n">
        <v>1</v>
      </c>
      <c r="O748" t="inlineStr">
        <is>
          <t>圆通速递</t>
        </is>
      </c>
      <c r="P748" t="inlineStr">
        <is>
          <t>YT2538844137884</t>
        </is>
      </c>
      <c r="R748">
        <f>IFERROR(SUMPRODUCT(('2-定价总表'!$A$3:$A$493="PPS"&amp;MID(I748,2,99))*('2-定价总表'!$C$3:$C$493=K748)*('2-定价总表'!$T$3:$T$493))*IF(M748="",1,M748),"")</f>
        <v/>
      </c>
      <c r="AB748">
        <f>SUM(S748:AA748)</f>
        <v/>
      </c>
      <c r="AC748" t="inlineStr">
        <is>
          <t>30.00</t>
        </is>
      </c>
      <c r="AD748">
        <f>AC748*0.006</f>
        <v/>
      </c>
      <c r="AE748">
        <f>AC748*0.02</f>
        <v/>
      </c>
      <c r="AF748">
        <f>AC748-AD748-AE748</f>
        <v/>
      </c>
      <c r="AI748">
        <f>SUM(AG748:AH748)</f>
        <v/>
      </c>
      <c r="AJ748">
        <f>AF748-AB748+AI748</f>
        <v/>
      </c>
      <c r="AK748">
        <f>IF(C748="是","杭州","江西工厂")</f>
        <v/>
      </c>
      <c r="AL748" t="inlineStr">
        <is>
          <t>交易成功</t>
        </is>
      </c>
      <c r="AM748" t="inlineStr">
        <is>
          <t>待匹配</t>
        </is>
      </c>
      <c r="AN748" t="inlineStr">
        <is>
          <t>没有申请退款</t>
        </is>
      </c>
      <c r="AO748" t="inlineStr">
        <is>
          <t>无退款申请</t>
        </is>
      </c>
      <c r="AR748" t="inlineStr">
        <is>
          <t>✓</t>
        </is>
      </c>
    </row>
    <row r="749">
      <c r="A749" t="inlineStr">
        <is>
          <t>淘宝</t>
        </is>
      </c>
      <c r="B749" t="inlineStr">
        <is>
          <t>4502187612050034621</t>
        </is>
      </c>
      <c r="D749" s="182" t="n">
        <v>46101</v>
      </c>
      <c r="G749" t="inlineStr">
        <is>
          <t>江苏省 泰州市 靖江市 靖城街道**************</t>
        </is>
      </c>
      <c r="I749" t="inlineStr"/>
      <c r="J749" t="inlineStr">
        <is>
          <t>商家安装 商家安装</t>
        </is>
      </c>
      <c r="K749" t="inlineStr">
        <is>
          <t>商家安装</t>
        </is>
      </c>
      <c r="M749" t="n">
        <v>1</v>
      </c>
      <c r="O749" t="inlineStr">
        <is>
          <t>圆通速递</t>
        </is>
      </c>
      <c r="P749" t="inlineStr">
        <is>
          <t>YT2538844137884</t>
        </is>
      </c>
      <c r="R749">
        <f>IFERROR(SUMPRODUCT(('2-定价总表'!$A$3:$A$493="PPS"&amp;MID(I749,2,99))*('2-定价总表'!$C$3:$C$493=K749)*('2-定价总表'!$T$3:$T$493))*IF(M749="",1,M749),"")</f>
        <v/>
      </c>
      <c r="AB749">
        <f>SUM(S749:AA749)</f>
        <v/>
      </c>
      <c r="AC749" t="inlineStr">
        <is>
          <t>0.00</t>
        </is>
      </c>
      <c r="AD749">
        <f>AC749*0.006</f>
        <v/>
      </c>
      <c r="AE749">
        <f>AC749*0.02</f>
        <v/>
      </c>
      <c r="AF749">
        <f>AC749-AD749-AE749</f>
        <v/>
      </c>
      <c r="AI749">
        <f>SUM(AG749:AH749)</f>
        <v/>
      </c>
      <c r="AJ749">
        <f>AF749-AB749+AI749</f>
        <v/>
      </c>
      <c r="AK749">
        <f>IF(C749="是","杭州","江西工厂")</f>
        <v/>
      </c>
      <c r="AL749" t="inlineStr">
        <is>
          <t>交易成功</t>
        </is>
      </c>
      <c r="AM749" t="inlineStr">
        <is>
          <t>待匹配</t>
        </is>
      </c>
      <c r="AN749" t="inlineStr">
        <is>
          <t>没有申请退款</t>
        </is>
      </c>
      <c r="AO749" t="inlineStr">
        <is>
          <t>无退款申请</t>
        </is>
      </c>
      <c r="AR749" t="inlineStr">
        <is>
          <t>⚠️ 无商家编码,产品编码待补</t>
        </is>
      </c>
    </row>
    <row r="750">
      <c r="A750" t="inlineStr">
        <is>
          <t>淘宝</t>
        </is>
      </c>
      <c r="B750" t="inlineStr">
        <is>
          <t>4502197442010219938</t>
        </is>
      </c>
      <c r="D750" s="182" t="n">
        <v>46101</v>
      </c>
      <c r="G750" t="inlineStr">
        <is>
          <t>广西壮族自治区 桂林市 灌阳县 灌阳镇杨*******************</t>
        </is>
      </c>
      <c r="I750" t="inlineStr">
        <is>
          <t>P23250050202</t>
        </is>
      </c>
      <c r="J750" t="inlineStr">
        <is>
          <t>畔色实木餐边柜日式樱桃木家用餐桌一体客厅储物柜小户型多功能柜</t>
        </is>
      </c>
      <c r="K750" t="inlineStr">
        <is>
          <t>白色岩板定制</t>
        </is>
      </c>
      <c r="M750" t="n">
        <v>1</v>
      </c>
      <c r="O750" t="inlineStr">
        <is>
          <t>圆通速递</t>
        </is>
      </c>
      <c r="P750" t="inlineStr">
        <is>
          <t>YT2543909253179</t>
        </is>
      </c>
      <c r="R750">
        <f>IFERROR(SUMPRODUCT(('2-定价总表'!$A$3:$A$493="PPS"&amp;MID(I750,2,99))*('2-定价总表'!$C$3:$C$493=K750)*('2-定价总表'!$T$3:$T$493))*IF(M750="",1,M750),"")</f>
        <v/>
      </c>
      <c r="AB750">
        <f>SUM(S750:AA750)</f>
        <v/>
      </c>
      <c r="AC750" t="inlineStr">
        <is>
          <t>20.00</t>
        </is>
      </c>
      <c r="AD750">
        <f>AC750*0.006</f>
        <v/>
      </c>
      <c r="AE750">
        <f>AC750*0.02</f>
        <v/>
      </c>
      <c r="AF750">
        <f>AC750-AD750-AE750</f>
        <v/>
      </c>
      <c r="AI750">
        <f>SUM(AG750:AH750)</f>
        <v/>
      </c>
      <c r="AJ750">
        <f>AF750-AB750+AI750</f>
        <v/>
      </c>
      <c r="AK750">
        <f>IF(C750="是","杭州","江西工厂")</f>
        <v/>
      </c>
      <c r="AL750" t="inlineStr">
        <is>
          <t>交易成功</t>
        </is>
      </c>
      <c r="AM750" t="inlineStr">
        <is>
          <t>待匹配</t>
        </is>
      </c>
      <c r="AN750" t="inlineStr">
        <is>
          <t>没有申请退款</t>
        </is>
      </c>
      <c r="AO750" t="inlineStr">
        <is>
          <t>无退款申请</t>
        </is>
      </c>
      <c r="AR750" t="inlineStr">
        <is>
          <t>✓</t>
        </is>
      </c>
    </row>
    <row r="751">
      <c r="A751" t="inlineStr">
        <is>
          <t>淘宝</t>
        </is>
      </c>
      <c r="B751" t="inlineStr">
        <is>
          <t>4502197442010219938</t>
        </is>
      </c>
      <c r="D751" s="182" t="n">
        <v>46101</v>
      </c>
      <c r="G751" t="inlineStr">
        <is>
          <t>广西壮族自治区 桂林市 灌阳县 灌阳镇杨*******************</t>
        </is>
      </c>
      <c r="I751" t="inlineStr"/>
      <c r="J751" t="inlineStr">
        <is>
          <t>商家安装 商家安装</t>
        </is>
      </c>
      <c r="K751" t="inlineStr">
        <is>
          <t>商家安装</t>
        </is>
      </c>
      <c r="M751" t="n">
        <v>1</v>
      </c>
      <c r="O751" t="inlineStr">
        <is>
          <t>圆通速递</t>
        </is>
      </c>
      <c r="P751" t="inlineStr">
        <is>
          <t>YT2543909253179</t>
        </is>
      </c>
      <c r="R751">
        <f>IFERROR(SUMPRODUCT(('2-定价总表'!$A$3:$A$493="PPS"&amp;MID(I751,2,99))*('2-定价总表'!$C$3:$C$493=K751)*('2-定价总表'!$T$3:$T$493))*IF(M751="",1,M751),"")</f>
        <v/>
      </c>
      <c r="AB751">
        <f>SUM(S751:AA751)</f>
        <v/>
      </c>
      <c r="AC751" t="inlineStr">
        <is>
          <t>0.00</t>
        </is>
      </c>
      <c r="AD751">
        <f>AC751*0.006</f>
        <v/>
      </c>
      <c r="AE751">
        <f>AC751*0.02</f>
        <v/>
      </c>
      <c r="AF751">
        <f>AC751-AD751-AE751</f>
        <v/>
      </c>
      <c r="AI751">
        <f>SUM(AG751:AH751)</f>
        <v/>
      </c>
      <c r="AJ751">
        <f>AF751-AB751+AI751</f>
        <v/>
      </c>
      <c r="AK751">
        <f>IF(C751="是","杭州","江西工厂")</f>
        <v/>
      </c>
      <c r="AL751" t="inlineStr">
        <is>
          <t>交易成功</t>
        </is>
      </c>
      <c r="AM751" t="inlineStr">
        <is>
          <t>待匹配</t>
        </is>
      </c>
      <c r="AN751" t="inlineStr">
        <is>
          <t>没有申请退款</t>
        </is>
      </c>
      <c r="AO751" t="inlineStr">
        <is>
          <t>无退款申请</t>
        </is>
      </c>
      <c r="AR751" t="inlineStr">
        <is>
          <t>⚠️ 无商家编码,产品编码待补</t>
        </is>
      </c>
    </row>
    <row r="752">
      <c r="A752" t="inlineStr">
        <is>
          <t>淘宝</t>
        </is>
      </c>
      <c r="B752" t="inlineStr">
        <is>
          <t>2701764158002024065</t>
        </is>
      </c>
      <c r="D752" s="182" t="n">
        <v>46100</v>
      </c>
      <c r="G752" t="inlineStr">
        <is>
          <t>湖北省 武汉市 江夏区 关东街道**********************</t>
        </is>
      </c>
      <c r="I752" t="inlineStr">
        <is>
          <t>P23250050202</t>
        </is>
      </c>
      <c r="J752" t="inlineStr">
        <is>
          <t>畔色实木餐边柜日式樱桃木家用餐桌一体客厅储物柜小户型多功能柜</t>
        </is>
      </c>
      <c r="K752" t="inlineStr">
        <is>
          <t>白色岩板定制</t>
        </is>
      </c>
      <c r="M752" t="n">
        <v>1</v>
      </c>
      <c r="O752" t="inlineStr">
        <is>
          <t>圆通速递</t>
        </is>
      </c>
      <c r="P752" t="inlineStr">
        <is>
          <t>YT2538844149135</t>
        </is>
      </c>
      <c r="R752">
        <f>IFERROR(SUMPRODUCT(('2-定价总表'!$A$3:$A$493="PPS"&amp;MID(I752,2,99))*('2-定价总表'!$C$3:$C$493=K752)*('2-定价总表'!$T$3:$T$493))*IF(M752="",1,M752),"")</f>
        <v/>
      </c>
      <c r="AB752">
        <f>SUM(S752:AA752)</f>
        <v/>
      </c>
      <c r="AC752" t="inlineStr">
        <is>
          <t>30.00</t>
        </is>
      </c>
      <c r="AD752">
        <f>AC752*0.006</f>
        <v/>
      </c>
      <c r="AE752">
        <f>AC752*0.02</f>
        <v/>
      </c>
      <c r="AF752">
        <f>AC752-AD752-AE752</f>
        <v/>
      </c>
      <c r="AI752">
        <f>SUM(AG752:AH752)</f>
        <v/>
      </c>
      <c r="AJ752">
        <f>AF752-AB752+AI752</f>
        <v/>
      </c>
      <c r="AK752">
        <f>IF(C752="是","杭州","江西工厂")</f>
        <v/>
      </c>
      <c r="AL752" t="inlineStr">
        <is>
          <t>交易成功</t>
        </is>
      </c>
      <c r="AM752" t="inlineStr">
        <is>
          <t>待匹配</t>
        </is>
      </c>
      <c r="AN752" t="inlineStr">
        <is>
          <t>没有申请退款</t>
        </is>
      </c>
      <c r="AO752" t="inlineStr">
        <is>
          <t>无退款申请</t>
        </is>
      </c>
      <c r="AR752" t="inlineStr">
        <is>
          <t>✓</t>
        </is>
      </c>
    </row>
    <row r="753">
      <c r="A753" t="inlineStr">
        <is>
          <t>淘宝</t>
        </is>
      </c>
      <c r="B753" t="inlineStr">
        <is>
          <t>2701764158002024065</t>
        </is>
      </c>
      <c r="D753" s="182" t="n">
        <v>46100</v>
      </c>
      <c r="G753" t="inlineStr">
        <is>
          <t>湖北省 武汉市 江夏区 关东街道**********************</t>
        </is>
      </c>
      <c r="I753" t="inlineStr"/>
      <c r="J753" t="inlineStr">
        <is>
          <t>商家安装 商家安装</t>
        </is>
      </c>
      <c r="K753" t="inlineStr">
        <is>
          <t>商家安装</t>
        </is>
      </c>
      <c r="M753" t="n">
        <v>1</v>
      </c>
      <c r="O753" t="inlineStr">
        <is>
          <t>圆通速递</t>
        </is>
      </c>
      <c r="P753" t="inlineStr">
        <is>
          <t>YT2538844149135</t>
        </is>
      </c>
      <c r="R753">
        <f>IFERROR(SUMPRODUCT(('2-定价总表'!$A$3:$A$493="PPS"&amp;MID(I753,2,99))*('2-定价总表'!$C$3:$C$493=K753)*('2-定价总表'!$T$3:$T$493))*IF(M753="",1,M753),"")</f>
        <v/>
      </c>
      <c r="AB753">
        <f>SUM(S753:AA753)</f>
        <v/>
      </c>
      <c r="AC753" t="inlineStr">
        <is>
          <t>0.00</t>
        </is>
      </c>
      <c r="AD753">
        <f>AC753*0.006</f>
        <v/>
      </c>
      <c r="AE753">
        <f>AC753*0.02</f>
        <v/>
      </c>
      <c r="AF753">
        <f>AC753-AD753-AE753</f>
        <v/>
      </c>
      <c r="AI753">
        <f>SUM(AG753:AH753)</f>
        <v/>
      </c>
      <c r="AJ753">
        <f>AF753-AB753+AI753</f>
        <v/>
      </c>
      <c r="AK753">
        <f>IF(C753="是","杭州","江西工厂")</f>
        <v/>
      </c>
      <c r="AL753" t="inlineStr">
        <is>
          <t>交易成功</t>
        </is>
      </c>
      <c r="AM753" t="inlineStr">
        <is>
          <t>待匹配</t>
        </is>
      </c>
      <c r="AN753" t="inlineStr">
        <is>
          <t>没有申请退款</t>
        </is>
      </c>
      <c r="AO753" t="inlineStr">
        <is>
          <t>无退款申请</t>
        </is>
      </c>
      <c r="AR753" t="inlineStr">
        <is>
          <t>⚠️ 无商家编码,产品编码待补</t>
        </is>
      </c>
    </row>
    <row r="754">
      <c r="A754" t="inlineStr">
        <is>
          <t>淘宝</t>
        </is>
      </c>
      <c r="B754" t="inlineStr">
        <is>
          <t>2701764158002024065</t>
        </is>
      </c>
      <c r="D754" s="182" t="n">
        <v>46100</v>
      </c>
      <c r="G754" t="inlineStr">
        <is>
          <t>湖北省 武汉市 江夏区 关东街道**********************</t>
        </is>
      </c>
      <c r="I754" t="inlineStr"/>
      <c r="J754" t="inlineStr">
        <is>
          <t>送货入户</t>
        </is>
      </c>
      <c r="K754" t="inlineStr"/>
      <c r="M754" t="n">
        <v>1</v>
      </c>
      <c r="O754" t="inlineStr">
        <is>
          <t>圆通速递</t>
        </is>
      </c>
      <c r="P754" t="inlineStr">
        <is>
          <t>YT2538844149135</t>
        </is>
      </c>
      <c r="R754">
        <f>IFERROR(SUMPRODUCT(('2-定价总表'!$A$3:$A$493="PPS"&amp;MID(I754,2,99))*('2-定价总表'!$C$3:$C$493=K754)*('2-定价总表'!$T$3:$T$493))*IF(M754="",1,M754),"")</f>
        <v/>
      </c>
      <c r="AB754">
        <f>SUM(S754:AA754)</f>
        <v/>
      </c>
      <c r="AC754" t="inlineStr">
        <is>
          <t>0.00</t>
        </is>
      </c>
      <c r="AD754">
        <f>AC754*0.006</f>
        <v/>
      </c>
      <c r="AE754">
        <f>AC754*0.02</f>
        <v/>
      </c>
      <c r="AF754">
        <f>AC754-AD754-AE754</f>
        <v/>
      </c>
      <c r="AI754">
        <f>SUM(AG754:AH754)</f>
        <v/>
      </c>
      <c r="AJ754">
        <f>AF754-AB754+AI754</f>
        <v/>
      </c>
      <c r="AK754">
        <f>IF(C754="是","杭州","江西工厂")</f>
        <v/>
      </c>
      <c r="AL754" t="inlineStr">
        <is>
          <t>交易成功</t>
        </is>
      </c>
      <c r="AM754" t="inlineStr">
        <is>
          <t>待匹配</t>
        </is>
      </c>
      <c r="AN754" t="inlineStr">
        <is>
          <t>没有申请退款</t>
        </is>
      </c>
      <c r="AO754" t="inlineStr">
        <is>
          <t>无退款申请</t>
        </is>
      </c>
      <c r="AR754" t="inlineStr">
        <is>
          <t>⚠️ 无商家编码,产品编码待补</t>
        </is>
      </c>
    </row>
    <row r="755">
      <c r="A755" t="inlineStr">
        <is>
          <t>淘宝</t>
        </is>
      </c>
      <c r="B755" t="inlineStr">
        <is>
          <t>2701749938075011059</t>
        </is>
      </c>
      <c r="D755" s="182" t="n">
        <v>46100</v>
      </c>
      <c r="G755" t="inlineStr">
        <is>
          <t>四川省 南充市 嘉陵区 火花街道***************</t>
        </is>
      </c>
      <c r="I755" t="inlineStr">
        <is>
          <t>P23250050202</t>
        </is>
      </c>
      <c r="J755" t="inlineStr">
        <is>
          <t>畔色实木餐边柜日式樱桃木家用餐桌一体客厅储物柜小户型多功能柜</t>
        </is>
      </c>
      <c r="K755" t="inlineStr">
        <is>
          <t>白色岩板定制</t>
        </is>
      </c>
      <c r="M755" t="n">
        <v>1</v>
      </c>
      <c r="O755" t="inlineStr">
        <is>
          <t>圆通速递</t>
        </is>
      </c>
      <c r="P755" t="inlineStr">
        <is>
          <t>YT2543909254192</t>
        </is>
      </c>
      <c r="R755">
        <f>IFERROR(SUMPRODUCT(('2-定价总表'!$A$3:$A$493="PPS"&amp;MID(I755,2,99))*('2-定价总表'!$C$3:$C$493=K755)*('2-定价总表'!$T$3:$T$493))*IF(M755="",1,M755),"")</f>
        <v/>
      </c>
      <c r="AB755">
        <f>SUM(S755:AA755)</f>
        <v/>
      </c>
      <c r="AC755" t="inlineStr">
        <is>
          <t>30.00</t>
        </is>
      </c>
      <c r="AD755">
        <f>AC755*0.006</f>
        <v/>
      </c>
      <c r="AE755">
        <f>AC755*0.02</f>
        <v/>
      </c>
      <c r="AF755">
        <f>AC755-AD755-AE755</f>
        <v/>
      </c>
      <c r="AI755">
        <f>SUM(AG755:AH755)</f>
        <v/>
      </c>
      <c r="AJ755">
        <f>AF755-AB755+AI755</f>
        <v/>
      </c>
      <c r="AK755">
        <f>IF(C755="是","杭州","江西工厂")</f>
        <v/>
      </c>
      <c r="AL755" t="inlineStr">
        <is>
          <t>交易成功</t>
        </is>
      </c>
      <c r="AM755" t="inlineStr">
        <is>
          <t>待匹配</t>
        </is>
      </c>
      <c r="AN755" t="inlineStr">
        <is>
          <t>没有申请退款</t>
        </is>
      </c>
      <c r="AO755" t="inlineStr">
        <is>
          <t>无退款申请</t>
        </is>
      </c>
      <c r="AR755" t="inlineStr">
        <is>
          <t>✓</t>
        </is>
      </c>
    </row>
    <row r="756">
      <c r="A756" t="inlineStr">
        <is>
          <t>淘宝</t>
        </is>
      </c>
      <c r="B756" t="inlineStr">
        <is>
          <t>2701749938075011059</t>
        </is>
      </c>
      <c r="D756" s="182" t="n">
        <v>46100</v>
      </c>
      <c r="G756" t="inlineStr">
        <is>
          <t>四川省 南充市 嘉陵区 火花街道***************</t>
        </is>
      </c>
      <c r="I756" t="inlineStr"/>
      <c r="J756" t="inlineStr">
        <is>
          <t>商家安装 商家安装</t>
        </is>
      </c>
      <c r="K756" t="inlineStr">
        <is>
          <t>商家安装</t>
        </is>
      </c>
      <c r="M756" t="n">
        <v>1</v>
      </c>
      <c r="O756" t="inlineStr">
        <is>
          <t>圆通速递</t>
        </is>
      </c>
      <c r="P756" t="inlineStr">
        <is>
          <t>YT2543909254192</t>
        </is>
      </c>
      <c r="R756">
        <f>IFERROR(SUMPRODUCT(('2-定价总表'!$A$3:$A$493="PPS"&amp;MID(I756,2,99))*('2-定价总表'!$C$3:$C$493=K756)*('2-定价总表'!$T$3:$T$493))*IF(M756="",1,M756),"")</f>
        <v/>
      </c>
      <c r="AB756">
        <f>SUM(S756:AA756)</f>
        <v/>
      </c>
      <c r="AC756" t="inlineStr">
        <is>
          <t>0.00</t>
        </is>
      </c>
      <c r="AD756">
        <f>AC756*0.006</f>
        <v/>
      </c>
      <c r="AE756">
        <f>AC756*0.02</f>
        <v/>
      </c>
      <c r="AF756">
        <f>AC756-AD756-AE756</f>
        <v/>
      </c>
      <c r="AI756">
        <f>SUM(AG756:AH756)</f>
        <v/>
      </c>
      <c r="AJ756">
        <f>AF756-AB756+AI756</f>
        <v/>
      </c>
      <c r="AK756">
        <f>IF(C756="是","杭州","江西工厂")</f>
        <v/>
      </c>
      <c r="AL756" t="inlineStr">
        <is>
          <t>交易成功</t>
        </is>
      </c>
      <c r="AM756" t="inlineStr">
        <is>
          <t>待匹配</t>
        </is>
      </c>
      <c r="AN756" t="inlineStr">
        <is>
          <t>没有申请退款</t>
        </is>
      </c>
      <c r="AO756" t="inlineStr">
        <is>
          <t>无退款申请</t>
        </is>
      </c>
      <c r="AR756" t="inlineStr">
        <is>
          <t>⚠️ 无商家编码,产品编码待补</t>
        </is>
      </c>
    </row>
    <row r="757">
      <c r="A757" t="inlineStr">
        <is>
          <t>淘宝</t>
        </is>
      </c>
      <c r="B757" t="inlineStr">
        <is>
          <t>2701749938075011059</t>
        </is>
      </c>
      <c r="D757" s="182" t="n">
        <v>46100</v>
      </c>
      <c r="G757" t="inlineStr">
        <is>
          <t>四川省 南充市 嘉陵区 火花街道***************</t>
        </is>
      </c>
      <c r="I757" t="inlineStr"/>
      <c r="J757" t="inlineStr">
        <is>
          <t>送货入户</t>
        </is>
      </c>
      <c r="K757" t="inlineStr"/>
      <c r="M757" t="n">
        <v>1</v>
      </c>
      <c r="O757" t="inlineStr">
        <is>
          <t>圆通速递</t>
        </is>
      </c>
      <c r="P757" t="inlineStr">
        <is>
          <t>YT2543909254192</t>
        </is>
      </c>
      <c r="R757">
        <f>IFERROR(SUMPRODUCT(('2-定价总表'!$A$3:$A$493="PPS"&amp;MID(I757,2,99))*('2-定价总表'!$C$3:$C$493=K757)*('2-定价总表'!$T$3:$T$493))*IF(M757="",1,M757),"")</f>
        <v/>
      </c>
      <c r="AB757">
        <f>SUM(S757:AA757)</f>
        <v/>
      </c>
      <c r="AC757" t="inlineStr">
        <is>
          <t>0.00</t>
        </is>
      </c>
      <c r="AD757">
        <f>AC757*0.006</f>
        <v/>
      </c>
      <c r="AE757">
        <f>AC757*0.02</f>
        <v/>
      </c>
      <c r="AF757">
        <f>AC757-AD757-AE757</f>
        <v/>
      </c>
      <c r="AI757">
        <f>SUM(AG757:AH757)</f>
        <v/>
      </c>
      <c r="AJ757">
        <f>AF757-AB757+AI757</f>
        <v/>
      </c>
      <c r="AK757">
        <f>IF(C757="是","杭州","江西工厂")</f>
        <v/>
      </c>
      <c r="AL757" t="inlineStr">
        <is>
          <t>交易成功</t>
        </is>
      </c>
      <c r="AM757" t="inlineStr">
        <is>
          <t>待匹配</t>
        </is>
      </c>
      <c r="AN757" t="inlineStr">
        <is>
          <t>没有申请退款</t>
        </is>
      </c>
      <c r="AO757" t="inlineStr">
        <is>
          <t>无退款申请</t>
        </is>
      </c>
      <c r="AR757" t="inlineStr">
        <is>
          <t>⚠️ 无商家编码,产品编码待补</t>
        </is>
      </c>
    </row>
    <row r="758">
      <c r="A758" t="inlineStr">
        <is>
          <t>淘宝</t>
        </is>
      </c>
      <c r="B758" t="inlineStr">
        <is>
          <t>4502183077063031502</t>
        </is>
      </c>
      <c r="D758" s="182" t="n">
        <v>46100</v>
      </c>
      <c r="G758" t="inlineStr">
        <is>
          <t>安徽省 铜陵市 义安区 五松镇观****************</t>
        </is>
      </c>
      <c r="I758" t="inlineStr">
        <is>
          <t>P23250050202</t>
        </is>
      </c>
      <c r="J758" t="inlineStr">
        <is>
          <t>畔色榉木实木餐边柜储物靠墙高柜一体收纳柜厨房客厅茶水柜酒柜</t>
        </is>
      </c>
      <c r="K758" t="inlineStr">
        <is>
          <t>插座配件单拍咨询客服</t>
        </is>
      </c>
      <c r="M758" t="n">
        <v>1</v>
      </c>
      <c r="O758" t="inlineStr">
        <is>
          <t>圆通速递</t>
        </is>
      </c>
      <c r="P758" t="inlineStr">
        <is>
          <t>YT2543909253629</t>
        </is>
      </c>
      <c r="R758">
        <f>IFERROR(SUMPRODUCT(('2-定价总表'!$A$3:$A$493="PPS"&amp;MID(I758,2,99))*('2-定价总表'!$C$3:$C$493=K758)*('2-定价总表'!$T$3:$T$493))*IF(M758="",1,M758),"")</f>
        <v/>
      </c>
      <c r="AB758">
        <f>SUM(S758:AA758)</f>
        <v/>
      </c>
      <c r="AC758" t="inlineStr">
        <is>
          <t>20.00</t>
        </is>
      </c>
      <c r="AD758">
        <f>AC758*0.006</f>
        <v/>
      </c>
      <c r="AE758">
        <f>AC758*0.02</f>
        <v/>
      </c>
      <c r="AF758">
        <f>AC758-AD758-AE758</f>
        <v/>
      </c>
      <c r="AI758">
        <f>SUM(AG758:AH758)</f>
        <v/>
      </c>
      <c r="AJ758">
        <f>AF758-AB758+AI758</f>
        <v/>
      </c>
      <c r="AK758">
        <f>IF(C758="是","杭州","江西工厂")</f>
        <v/>
      </c>
      <c r="AL758" t="inlineStr">
        <is>
          <t>交易成功</t>
        </is>
      </c>
      <c r="AM758" t="inlineStr">
        <is>
          <t>待匹配</t>
        </is>
      </c>
      <c r="AN758" t="inlineStr">
        <is>
          <t>没有申请退款</t>
        </is>
      </c>
      <c r="AO758" t="inlineStr">
        <is>
          <t>无退款申请</t>
        </is>
      </c>
      <c r="AR758" t="inlineStr">
        <is>
          <t>✓</t>
        </is>
      </c>
    </row>
    <row r="759">
      <c r="A759" t="inlineStr">
        <is>
          <t>淘宝</t>
        </is>
      </c>
      <c r="B759" t="inlineStr">
        <is>
          <t>2701755303067166562</t>
        </is>
      </c>
      <c r="D759" s="182" t="n">
        <v>46100</v>
      </c>
      <c r="G759" t="inlineStr">
        <is>
          <t>广东省 深圳市 南山区 粤海街道*******************************</t>
        </is>
      </c>
      <c r="I759" t="inlineStr">
        <is>
          <t>P23250050202</t>
        </is>
      </c>
      <c r="J759" t="inlineStr">
        <is>
          <t>畔色实木餐边柜日式樱桃木家用餐桌一体客厅储物柜小户型多功能柜</t>
        </is>
      </c>
      <c r="K759" t="inlineStr">
        <is>
          <t>白色岩板定制</t>
        </is>
      </c>
      <c r="M759" t="n">
        <v>1</v>
      </c>
      <c r="O759" t="inlineStr">
        <is>
          <t>圆通速递</t>
        </is>
      </c>
      <c r="P759" t="inlineStr">
        <is>
          <t>YT2543909264960</t>
        </is>
      </c>
      <c r="R759">
        <f>IFERROR(SUMPRODUCT(('2-定价总表'!$A$3:$A$493="PPS"&amp;MID(I759,2,99))*('2-定价总表'!$C$3:$C$493=K759)*('2-定价总表'!$T$3:$T$493))*IF(M759="",1,M759),"")</f>
        <v/>
      </c>
      <c r="AB759">
        <f>SUM(S759:AA759)</f>
        <v/>
      </c>
      <c r="AC759" t="inlineStr">
        <is>
          <t>30.00</t>
        </is>
      </c>
      <c r="AD759">
        <f>AC759*0.006</f>
        <v/>
      </c>
      <c r="AE759">
        <f>AC759*0.02</f>
        <v/>
      </c>
      <c r="AF759">
        <f>AC759-AD759-AE759</f>
        <v/>
      </c>
      <c r="AI759">
        <f>SUM(AG759:AH759)</f>
        <v/>
      </c>
      <c r="AJ759">
        <f>AF759-AB759+AI759</f>
        <v/>
      </c>
      <c r="AK759">
        <f>IF(C759="是","杭州","江西工厂")</f>
        <v/>
      </c>
      <c r="AL759" t="inlineStr">
        <is>
          <t>交易成功</t>
        </is>
      </c>
      <c r="AM759" t="inlineStr">
        <is>
          <t>待匹配</t>
        </is>
      </c>
      <c r="AN759" t="inlineStr">
        <is>
          <t>没有申请退款</t>
        </is>
      </c>
      <c r="AO759" t="inlineStr">
        <is>
          <t>无退款申请</t>
        </is>
      </c>
      <c r="AR759" t="inlineStr">
        <is>
          <t>✓</t>
        </is>
      </c>
    </row>
    <row r="760">
      <c r="A760" t="inlineStr">
        <is>
          <t>淘宝</t>
        </is>
      </c>
      <c r="B760" t="inlineStr">
        <is>
          <t>2701755303067166562</t>
        </is>
      </c>
      <c r="D760" s="182" t="n">
        <v>46100</v>
      </c>
      <c r="G760" t="inlineStr">
        <is>
          <t>广东省 深圳市 南山区 粤海街道*******************************</t>
        </is>
      </c>
      <c r="I760" t="inlineStr"/>
      <c r="J760" t="inlineStr">
        <is>
          <t>商家安装 商家安装</t>
        </is>
      </c>
      <c r="K760" t="inlineStr">
        <is>
          <t>商家安装</t>
        </is>
      </c>
      <c r="M760" t="n">
        <v>1</v>
      </c>
      <c r="O760" t="inlineStr">
        <is>
          <t>圆通速递</t>
        </is>
      </c>
      <c r="P760" t="inlineStr">
        <is>
          <t>YT2543909264960</t>
        </is>
      </c>
      <c r="R760">
        <f>IFERROR(SUMPRODUCT(('2-定价总表'!$A$3:$A$493="PPS"&amp;MID(I760,2,99))*('2-定价总表'!$C$3:$C$493=K760)*('2-定价总表'!$T$3:$T$493))*IF(M760="",1,M760),"")</f>
        <v/>
      </c>
      <c r="AB760">
        <f>SUM(S760:AA760)</f>
        <v/>
      </c>
      <c r="AC760" t="inlineStr">
        <is>
          <t>0.00</t>
        </is>
      </c>
      <c r="AD760">
        <f>AC760*0.006</f>
        <v/>
      </c>
      <c r="AE760">
        <f>AC760*0.02</f>
        <v/>
      </c>
      <c r="AF760">
        <f>AC760-AD760-AE760</f>
        <v/>
      </c>
      <c r="AI760">
        <f>SUM(AG760:AH760)</f>
        <v/>
      </c>
      <c r="AJ760">
        <f>AF760-AB760+AI760</f>
        <v/>
      </c>
      <c r="AK760">
        <f>IF(C760="是","杭州","江西工厂")</f>
        <v/>
      </c>
      <c r="AL760" t="inlineStr">
        <is>
          <t>交易成功</t>
        </is>
      </c>
      <c r="AM760" t="inlineStr">
        <is>
          <t>待匹配</t>
        </is>
      </c>
      <c r="AN760" t="inlineStr">
        <is>
          <t>没有申请退款</t>
        </is>
      </c>
      <c r="AO760" t="inlineStr">
        <is>
          <t>无退款申请</t>
        </is>
      </c>
      <c r="AR760" t="inlineStr">
        <is>
          <t>⚠️ 无商家编码,产品编码待补</t>
        </is>
      </c>
    </row>
    <row r="761">
      <c r="A761" t="inlineStr">
        <is>
          <t>淘宝</t>
        </is>
      </c>
      <c r="B761" t="inlineStr">
        <is>
          <t>2701755303067166562</t>
        </is>
      </c>
      <c r="D761" s="182" t="n">
        <v>46100</v>
      </c>
      <c r="G761" t="inlineStr">
        <is>
          <t>广东省 深圳市 南山区 粤海街道*******************************</t>
        </is>
      </c>
      <c r="I761" t="inlineStr"/>
      <c r="J761" t="inlineStr">
        <is>
          <t>送货入户</t>
        </is>
      </c>
      <c r="K761" t="inlineStr"/>
      <c r="M761" t="n">
        <v>1</v>
      </c>
      <c r="O761" t="inlineStr">
        <is>
          <t>圆通速递</t>
        </is>
      </c>
      <c r="P761" t="inlineStr">
        <is>
          <t>YT2543909264960</t>
        </is>
      </c>
      <c r="R761">
        <f>IFERROR(SUMPRODUCT(('2-定价总表'!$A$3:$A$493="PPS"&amp;MID(I761,2,99))*('2-定价总表'!$C$3:$C$493=K761)*('2-定价总表'!$T$3:$T$493))*IF(M761="",1,M761),"")</f>
        <v/>
      </c>
      <c r="AB761">
        <f>SUM(S761:AA761)</f>
        <v/>
      </c>
      <c r="AC761" t="inlineStr">
        <is>
          <t>0.00</t>
        </is>
      </c>
      <c r="AD761">
        <f>AC761*0.006</f>
        <v/>
      </c>
      <c r="AE761">
        <f>AC761*0.02</f>
        <v/>
      </c>
      <c r="AF761">
        <f>AC761-AD761-AE761</f>
        <v/>
      </c>
      <c r="AI761">
        <f>SUM(AG761:AH761)</f>
        <v/>
      </c>
      <c r="AJ761">
        <f>AF761-AB761+AI761</f>
        <v/>
      </c>
      <c r="AK761">
        <f>IF(C761="是","杭州","江西工厂")</f>
        <v/>
      </c>
      <c r="AL761" t="inlineStr">
        <is>
          <t>交易成功</t>
        </is>
      </c>
      <c r="AM761" t="inlineStr">
        <is>
          <t>待匹配</t>
        </is>
      </c>
      <c r="AN761" t="inlineStr">
        <is>
          <t>没有申请退款</t>
        </is>
      </c>
      <c r="AO761" t="inlineStr">
        <is>
          <t>无退款申请</t>
        </is>
      </c>
      <c r="AR761" t="inlineStr">
        <is>
          <t>⚠️ 无商家编码,产品编码待补</t>
        </is>
      </c>
    </row>
    <row r="762">
      <c r="A762" t="inlineStr">
        <is>
          <t>淘宝</t>
        </is>
      </c>
      <c r="B762" t="inlineStr">
        <is>
          <t>2701765705060014262</t>
        </is>
      </c>
      <c r="D762" s="182" t="n">
        <v>46099</v>
      </c>
      <c r="G762" t="inlineStr">
        <is>
          <t>山西省 运城市 盐湖区 北城街道************************</t>
        </is>
      </c>
      <c r="I762" t="inlineStr">
        <is>
          <t>P23210020201</t>
        </is>
      </c>
      <c r="J762" t="inlineStr">
        <is>
          <t>畔色 岩板实木餐桌日式简约长方形榉木书桌家用饭桌原木小户型桌</t>
        </is>
      </c>
      <c r="K762" t="inlineStr">
        <is>
          <t>砂白色1.6米岩板餐桌</t>
        </is>
      </c>
      <c r="M762" t="n">
        <v>1</v>
      </c>
      <c r="O762" t="inlineStr">
        <is>
          <t>壹米滴答快运</t>
        </is>
      </c>
      <c r="P762" t="inlineStr">
        <is>
          <t>700898811576</t>
        </is>
      </c>
      <c r="R762">
        <f>IFERROR(SUMPRODUCT(('2-定价总表'!$A$3:$A$493="PPS"&amp;MID(I762,2,99))*('2-定价总表'!$C$3:$C$493=K762)*('2-定价总表'!$T$3:$T$493))*IF(M762="",1,M762),"")</f>
        <v/>
      </c>
      <c r="AB762">
        <f>SUM(S762:AA762)</f>
        <v/>
      </c>
      <c r="AC762" t="inlineStr">
        <is>
          <t>2767.92</t>
        </is>
      </c>
      <c r="AD762">
        <f>AC762*0.006</f>
        <v/>
      </c>
      <c r="AE762">
        <f>AC762*0.02</f>
        <v/>
      </c>
      <c r="AF762">
        <f>AC762-AD762-AE762</f>
        <v/>
      </c>
      <c r="AI762">
        <f>SUM(AG762:AH762)</f>
        <v/>
      </c>
      <c r="AJ762">
        <f>AF762-AB762+AI762</f>
        <v/>
      </c>
      <c r="AK762">
        <f>IF(C762="是","杭州","江西工厂")</f>
        <v/>
      </c>
      <c r="AL762" t="inlineStr">
        <is>
          <t>交易成功</t>
        </is>
      </c>
      <c r="AM762" t="inlineStr">
        <is>
          <t>待匹配</t>
        </is>
      </c>
      <c r="AN762" t="inlineStr">
        <is>
          <t>没有申请退款</t>
        </is>
      </c>
      <c r="AO762" t="inlineStr">
        <is>
          <t>无退款申请</t>
        </is>
      </c>
      <c r="AR762" t="inlineStr">
        <is>
          <t>✓</t>
        </is>
      </c>
    </row>
    <row r="763">
      <c r="A763" t="inlineStr">
        <is>
          <t>淘宝</t>
        </is>
      </c>
      <c r="B763" t="inlineStr">
        <is>
          <t>4502181530042195409</t>
        </is>
      </c>
      <c r="D763" s="182" t="n">
        <v>46099</v>
      </c>
      <c r="G763" t="inlineStr">
        <is>
          <t>广东省 深圳市 宝安区 燕罗街道******************</t>
        </is>
      </c>
      <c r="I763" t="inlineStr">
        <is>
          <t>P23250050202</t>
        </is>
      </c>
      <c r="J763" t="inlineStr">
        <is>
          <t>畔色榉木实木餐边柜储物靠墙高柜一体收纳柜厨房客厅茶水柜酒柜</t>
        </is>
      </c>
      <c r="K763" t="inlineStr">
        <is>
          <t>插座配件单拍咨询客服</t>
        </is>
      </c>
      <c r="M763" t="n">
        <v>1</v>
      </c>
      <c r="O763" t="inlineStr">
        <is>
          <t>圆通速递</t>
        </is>
      </c>
      <c r="P763" t="inlineStr">
        <is>
          <t>YT2543753147275</t>
        </is>
      </c>
      <c r="R763">
        <f>IFERROR(SUMPRODUCT(('2-定价总表'!$A$3:$A$493="PPS"&amp;MID(I763,2,99))*('2-定价总表'!$C$3:$C$493=K763)*('2-定价总表'!$T$3:$T$493))*IF(M763="",1,M763),"")</f>
        <v/>
      </c>
      <c r="AB763">
        <f>SUM(S763:AA763)</f>
        <v/>
      </c>
      <c r="AC763" t="inlineStr">
        <is>
          <t>32.00</t>
        </is>
      </c>
      <c r="AD763">
        <f>AC763*0.006</f>
        <v/>
      </c>
      <c r="AE763">
        <f>AC763*0.02</f>
        <v/>
      </c>
      <c r="AF763">
        <f>AC763-AD763-AE763</f>
        <v/>
      </c>
      <c r="AI763">
        <f>SUM(AG763:AH763)</f>
        <v/>
      </c>
      <c r="AJ763">
        <f>AF763-AB763+AI763</f>
        <v/>
      </c>
      <c r="AK763">
        <f>IF(C763="是","杭州","江西工厂")</f>
        <v/>
      </c>
      <c r="AL763" t="inlineStr">
        <is>
          <t>交易成功</t>
        </is>
      </c>
      <c r="AM763" t="inlineStr">
        <is>
          <t>待匹配</t>
        </is>
      </c>
      <c r="AN763" t="inlineStr">
        <is>
          <t>没有申请退款</t>
        </is>
      </c>
      <c r="AO763" t="inlineStr">
        <is>
          <t>无退款申请</t>
        </is>
      </c>
      <c r="AR763" t="inlineStr">
        <is>
          <t>✓</t>
        </is>
      </c>
    </row>
    <row r="764">
      <c r="A764" t="inlineStr">
        <is>
          <t>淘宝</t>
        </is>
      </c>
      <c r="B764" t="inlineStr">
        <is>
          <t>4502180522056034835</t>
        </is>
      </c>
      <c r="D764" s="182" t="n">
        <v>46099</v>
      </c>
      <c r="G764" t="inlineStr">
        <is>
          <t>贵州省 贵阳市 观山湖区 长岭街道*****************</t>
        </is>
      </c>
      <c r="I764" t="inlineStr"/>
      <c r="J764" t="inlineStr">
        <is>
          <t>畔色北欧樱桃木实木餐厅岩板洞洞板收纳储物柜高柜一体靠墙餐边柜</t>
        </is>
      </c>
      <c r="K764" t="inlineStr">
        <is>
          <t>尺寸定制</t>
        </is>
      </c>
      <c r="M764" t="n">
        <v>1</v>
      </c>
      <c r="O764" t="inlineStr">
        <is>
          <t>圆通速递</t>
        </is>
      </c>
      <c r="P764" t="inlineStr">
        <is>
          <t>YT2543753143972</t>
        </is>
      </c>
      <c r="R764">
        <f>IFERROR(SUMPRODUCT(('2-定价总表'!$A$3:$A$493="PPS"&amp;MID(I764,2,99))*('2-定价总表'!$C$3:$C$493=K764)*('2-定价总表'!$T$3:$T$493))*IF(M764="",1,M764),"")</f>
        <v/>
      </c>
      <c r="AB764">
        <f>SUM(S764:AA764)</f>
        <v/>
      </c>
      <c r="AC764" t="inlineStr">
        <is>
          <t>20.00</t>
        </is>
      </c>
      <c r="AD764">
        <f>AC764*0.006</f>
        <v/>
      </c>
      <c r="AE764">
        <f>AC764*0.02</f>
        <v/>
      </c>
      <c r="AF764">
        <f>AC764-AD764-AE764</f>
        <v/>
      </c>
      <c r="AI764">
        <f>SUM(AG764:AH764)</f>
        <v/>
      </c>
      <c r="AJ764">
        <f>AF764-AB764+AI764</f>
        <v/>
      </c>
      <c r="AK764">
        <f>IF(C764="是","杭州","江西工厂")</f>
        <v/>
      </c>
      <c r="AL764" t="inlineStr">
        <is>
          <t>交易成功</t>
        </is>
      </c>
      <c r="AM764" t="inlineStr">
        <is>
          <t>待匹配</t>
        </is>
      </c>
      <c r="AN764" t="inlineStr">
        <is>
          <t>没有申请退款</t>
        </is>
      </c>
      <c r="AO764" t="inlineStr">
        <is>
          <t>无退款申请</t>
        </is>
      </c>
      <c r="AR764" t="inlineStr">
        <is>
          <t>⚠️ 无商家编码,产品编码待补</t>
        </is>
      </c>
    </row>
    <row r="765">
      <c r="A765" t="inlineStr">
        <is>
          <t>淘宝</t>
        </is>
      </c>
      <c r="B765" t="inlineStr">
        <is>
          <t>4502179657046044017</t>
        </is>
      </c>
      <c r="D765" s="182" t="n">
        <v>46099</v>
      </c>
      <c r="G765" t="inlineStr"/>
      <c r="I765" t="inlineStr"/>
      <c r="J765" t="inlineStr">
        <is>
          <t>畔色北欧樱桃木实木餐厅岩板洞洞板收纳储物柜高柜一体靠墙餐边柜</t>
        </is>
      </c>
      <c r="K765" t="inlineStr">
        <is>
          <t>尺寸定制</t>
        </is>
      </c>
      <c r="M765" t="n">
        <v>1</v>
      </c>
      <c r="O765" t="inlineStr"/>
      <c r="P765" t="inlineStr"/>
      <c r="R765">
        <f>IFERROR(SUMPRODUCT(('2-定价总表'!$A$3:$A$493="PPS"&amp;MID(I765,2,99))*('2-定价总表'!$C$3:$C$493=K765)*('2-定价总表'!$T$3:$T$493))*IF(M765="",1,M765),"")</f>
        <v/>
      </c>
      <c r="AB765">
        <f>SUM(S765:AA765)</f>
        <v/>
      </c>
      <c r="AC765" t="inlineStr"/>
      <c r="AD765">
        <f>AC765*0.006</f>
        <v/>
      </c>
      <c r="AE765">
        <f>AC765*0.02</f>
        <v/>
      </c>
      <c r="AF765">
        <f>AC765-AD765-AE765</f>
        <v/>
      </c>
      <c r="AI765">
        <f>SUM(AG765:AH765)</f>
        <v/>
      </c>
      <c r="AJ765">
        <f>AF765-AB765+AI765</f>
        <v/>
      </c>
      <c r="AK765">
        <f>IF(C765="是","杭州","江西工厂")</f>
        <v/>
      </c>
      <c r="AL765" t="inlineStr">
        <is>
          <t>交易关闭</t>
        </is>
      </c>
      <c r="AM765" t="inlineStr">
        <is>
          <t>待匹配</t>
        </is>
      </c>
      <c r="AN765" t="inlineStr">
        <is>
          <t>没有申请退款</t>
        </is>
      </c>
      <c r="AO765" t="inlineStr">
        <is>
          <t>无退款申请</t>
        </is>
      </c>
      <c r="AR765" t="inlineStr">
        <is>
          <t>⚠️ 无商家编码,产品编码待补</t>
        </is>
      </c>
    </row>
    <row r="766">
      <c r="A766" t="inlineStr">
        <is>
          <t>淘宝</t>
        </is>
      </c>
      <c r="B766" t="inlineStr">
        <is>
          <t>4502171017056018520</t>
        </is>
      </c>
      <c r="D766" s="182" t="n">
        <v>46099</v>
      </c>
      <c r="G766" t="inlineStr">
        <is>
          <t>浙江省 绍兴市 柯桥区 兰亭街道*********************</t>
        </is>
      </c>
      <c r="I766" t="inlineStr"/>
      <c r="J766" t="inlineStr">
        <is>
          <t>畔色北欧实木餐边柜餐厅岩板樱桃木高柜一体靠墙橱柜收纳储物柜</t>
        </is>
      </c>
      <c r="K766" t="inlineStr">
        <is>
          <t>尺寸定制</t>
        </is>
      </c>
      <c r="M766" t="n">
        <v>1</v>
      </c>
      <c r="O766" t="inlineStr">
        <is>
          <t>圆通速递</t>
        </is>
      </c>
      <c r="P766" t="inlineStr">
        <is>
          <t>YT2584619070878</t>
        </is>
      </c>
      <c r="R766">
        <f>IFERROR(SUMPRODUCT(('2-定价总表'!$A$3:$A$493="PPS"&amp;MID(I766,2,99))*('2-定价总表'!$C$3:$C$493=K766)*('2-定价总表'!$T$3:$T$493))*IF(M766="",1,M766),"")</f>
        <v/>
      </c>
      <c r="AB766">
        <f>SUM(S766:AA766)</f>
        <v/>
      </c>
      <c r="AC766" t="inlineStr">
        <is>
          <t>25.00</t>
        </is>
      </c>
      <c r="AD766">
        <f>AC766*0.006</f>
        <v/>
      </c>
      <c r="AE766">
        <f>AC766*0.02</f>
        <v/>
      </c>
      <c r="AF766">
        <f>AC766-AD766-AE766</f>
        <v/>
      </c>
      <c r="AI766">
        <f>SUM(AG766:AH766)</f>
        <v/>
      </c>
      <c r="AJ766">
        <f>AF766-AB766+AI766</f>
        <v/>
      </c>
      <c r="AK766">
        <f>IF(C766="是","杭州","江西工厂")</f>
        <v/>
      </c>
      <c r="AL766" t="inlineStr">
        <is>
          <t>交易成功</t>
        </is>
      </c>
      <c r="AM766" t="inlineStr">
        <is>
          <t>待匹配</t>
        </is>
      </c>
      <c r="AN766" t="inlineStr">
        <is>
          <t>没有申请退款</t>
        </is>
      </c>
      <c r="AO766" t="inlineStr">
        <is>
          <t>无退款申请</t>
        </is>
      </c>
      <c r="AR766" t="inlineStr">
        <is>
          <t>⚠️ 无商家编码,产品编码待补</t>
        </is>
      </c>
    </row>
    <row r="767">
      <c r="A767" t="inlineStr">
        <is>
          <t>淘宝</t>
        </is>
      </c>
      <c r="B767" t="inlineStr">
        <is>
          <t>4502160252054206025</t>
        </is>
      </c>
      <c r="D767" s="182" t="n">
        <v>46099</v>
      </c>
      <c r="G767" t="inlineStr"/>
      <c r="I767" t="inlineStr"/>
      <c r="J767" t="inlineStr">
        <is>
          <t>畔色北美黑胡桃木餐边柜靠墙一体实木岩板高酒柜收纳储物橱柜</t>
        </is>
      </c>
      <c r="K767" t="inlineStr">
        <is>
          <t>曜黑餐边柜-整柜-1.8米</t>
        </is>
      </c>
      <c r="M767" t="n">
        <v>1</v>
      </c>
      <c r="O767" t="inlineStr"/>
      <c r="P767" t="inlineStr"/>
      <c r="R767">
        <f>IFERROR(SUMPRODUCT(('2-定价总表'!$A$3:$A$493="PPS"&amp;MID(I767,2,99))*('2-定价总表'!$C$3:$C$493=K767)*('2-定价总表'!$T$3:$T$493))*IF(M767="",1,M767),"")</f>
        <v/>
      </c>
      <c r="AB767">
        <f>SUM(S767:AA767)</f>
        <v/>
      </c>
      <c r="AC767" t="inlineStr"/>
      <c r="AD767">
        <f>AC767*0.006</f>
        <v/>
      </c>
      <c r="AE767">
        <f>AC767*0.02</f>
        <v/>
      </c>
      <c r="AF767">
        <f>AC767-AD767-AE767</f>
        <v/>
      </c>
      <c r="AI767">
        <f>SUM(AG767:AH767)</f>
        <v/>
      </c>
      <c r="AJ767">
        <f>AF767-AB767+AI767</f>
        <v/>
      </c>
      <c r="AK767">
        <f>IF(C767="是","杭州","江西工厂")</f>
        <v/>
      </c>
      <c r="AL767" t="inlineStr">
        <is>
          <t>交易关闭</t>
        </is>
      </c>
      <c r="AM767" t="inlineStr">
        <is>
          <t>待匹配</t>
        </is>
      </c>
      <c r="AN767" t="inlineStr">
        <is>
          <t>没有申请退款</t>
        </is>
      </c>
      <c r="AO767" t="inlineStr">
        <is>
          <t>无退款申请</t>
        </is>
      </c>
      <c r="AR767" t="inlineStr">
        <is>
          <t>⚠️ 无商家编码,产品编码待补</t>
        </is>
      </c>
    </row>
    <row r="768">
      <c r="A768" t="inlineStr">
        <is>
          <t>淘宝</t>
        </is>
      </c>
      <c r="B768" t="inlineStr">
        <is>
          <t>4502164863031117545</t>
        </is>
      </c>
      <c r="D768" s="182" t="n">
        <v>46099</v>
      </c>
      <c r="G768" t="inlineStr">
        <is>
          <t>江苏省 苏州市 虎丘区 浒墅关镇**************************</t>
        </is>
      </c>
      <c r="I768" t="inlineStr">
        <is>
          <t>P23210020201</t>
        </is>
      </c>
      <c r="J768" t="inlineStr">
        <is>
          <t>畔色 岩板实木餐桌日式简约长方形榉木书桌家用饭桌原木小户型桌</t>
        </is>
      </c>
      <c r="K768" t="inlineStr">
        <is>
          <t>砂白色2.0米岩板餐桌</t>
        </is>
      </c>
      <c r="M768" t="n">
        <v>1</v>
      </c>
      <c r="O768" t="inlineStr">
        <is>
          <t>德邦快递</t>
        </is>
      </c>
      <c r="P768" t="inlineStr">
        <is>
          <t>DPK212646203309</t>
        </is>
      </c>
      <c r="R768">
        <f>IFERROR(SUMPRODUCT(('2-定价总表'!$A$3:$A$493="PPS"&amp;MID(I768,2,99))*('2-定价总表'!$C$3:$C$493=K768)*('2-定价总表'!$T$3:$T$493))*IF(M768="",1,M768),"")</f>
        <v/>
      </c>
      <c r="AB768">
        <f>SUM(S768:AA768)</f>
        <v/>
      </c>
      <c r="AC768" t="inlineStr">
        <is>
          <t>2952.67</t>
        </is>
      </c>
      <c r="AD768">
        <f>AC768*0.006</f>
        <v/>
      </c>
      <c r="AE768">
        <f>AC768*0.02</f>
        <v/>
      </c>
      <c r="AF768">
        <f>AC768-AD768-AE768</f>
        <v/>
      </c>
      <c r="AI768">
        <f>SUM(AG768:AH768)</f>
        <v/>
      </c>
      <c r="AJ768">
        <f>AF768-AB768+AI768</f>
        <v/>
      </c>
      <c r="AK768">
        <f>IF(C768="是","杭州","江西工厂")</f>
        <v/>
      </c>
      <c r="AL768" t="inlineStr">
        <is>
          <t>交易成功</t>
        </is>
      </c>
      <c r="AM768" t="inlineStr">
        <is>
          <t>待匹配</t>
        </is>
      </c>
      <c r="AN768" t="inlineStr">
        <is>
          <t>没有申请退款</t>
        </is>
      </c>
      <c r="AO768" t="inlineStr">
        <is>
          <t>无退款申请</t>
        </is>
      </c>
      <c r="AR768" t="inlineStr">
        <is>
          <t>✓</t>
        </is>
      </c>
    </row>
    <row r="769">
      <c r="A769" t="inlineStr">
        <is>
          <t>淘宝</t>
        </is>
      </c>
      <c r="B769" t="inlineStr">
        <is>
          <t>4502169000027004504</t>
        </is>
      </c>
      <c r="D769" s="182" t="n">
        <v>46099</v>
      </c>
      <c r="G769" t="inlineStr">
        <is>
          <t>四川省 成都市 金牛区 荷花池街***************************</t>
        </is>
      </c>
      <c r="I769" t="inlineStr"/>
      <c r="J769" t="inlineStr">
        <is>
          <t>畔色木作木块小样樱桃木黑胡桃木白蜡木榉木红白橡木样品样块</t>
        </is>
      </c>
      <c r="K769" t="inlineStr">
        <is>
          <t>黑胡桃木样块</t>
        </is>
      </c>
      <c r="M769" t="n">
        <v>1</v>
      </c>
      <c r="O769" t="inlineStr">
        <is>
          <t>顺丰速运</t>
        </is>
      </c>
      <c r="P769" t="inlineStr">
        <is>
          <t>SF0289283813999</t>
        </is>
      </c>
      <c r="R769">
        <f>IFERROR(SUMPRODUCT(('2-定价总表'!$A$3:$A$493="PPS"&amp;MID(I769,2,99))*('2-定价总表'!$C$3:$C$493=K769)*('2-定价总表'!$T$3:$T$493))*IF(M769="",1,M769),"")</f>
        <v/>
      </c>
      <c r="AB769">
        <f>SUM(S769:AA769)</f>
        <v/>
      </c>
      <c r="AC769" t="inlineStr">
        <is>
          <t>17.00</t>
        </is>
      </c>
      <c r="AD769">
        <f>AC769*0.006</f>
        <v/>
      </c>
      <c r="AE769">
        <f>AC769*0.02</f>
        <v/>
      </c>
      <c r="AF769">
        <f>AC769-AD769-AE769</f>
        <v/>
      </c>
      <c r="AI769">
        <f>SUM(AG769:AH769)</f>
        <v/>
      </c>
      <c r="AJ769">
        <f>AF769-AB769+AI769</f>
        <v/>
      </c>
      <c r="AK769">
        <f>IF(C769="是","杭州","江西工厂")</f>
        <v/>
      </c>
      <c r="AL769" t="inlineStr">
        <is>
          <t>交易成功</t>
        </is>
      </c>
      <c r="AM769" t="inlineStr">
        <is>
          <t>待匹配</t>
        </is>
      </c>
      <c r="AN769" t="inlineStr">
        <is>
          <t>没有申请退款</t>
        </is>
      </c>
      <c r="AO769" t="inlineStr">
        <is>
          <t>无退款申请</t>
        </is>
      </c>
      <c r="AR769" t="inlineStr">
        <is>
          <t>⚠️ 无商家编码,产品编码待补</t>
        </is>
      </c>
    </row>
    <row r="770">
      <c r="A770" t="inlineStr">
        <is>
          <t>淘宝</t>
        </is>
      </c>
      <c r="B770" t="inlineStr">
        <is>
          <t>2701757172017000854</t>
        </is>
      </c>
      <c r="D770" s="182" t="n">
        <v>46098</v>
      </c>
      <c r="G770" t="inlineStr">
        <is>
          <t>山东省 济南市 市中区 七贤街道************</t>
        </is>
      </c>
      <c r="I770" t="inlineStr">
        <is>
          <t>P23250050202</t>
        </is>
      </c>
      <c r="J770" t="inlineStr">
        <is>
          <t>畔色实木餐边柜日式樱桃木家用餐桌一体客厅储物柜小户型多功能柜</t>
        </is>
      </c>
      <c r="K770" t="inlineStr">
        <is>
          <t>黑胡桃木定制</t>
        </is>
      </c>
      <c r="M770" t="n">
        <v>1</v>
      </c>
      <c r="O770" t="inlineStr">
        <is>
          <t>圆通速递</t>
        </is>
      </c>
      <c r="P770" t="inlineStr">
        <is>
          <t>YT2584531241581</t>
        </is>
      </c>
      <c r="R770">
        <f>IFERROR(SUMPRODUCT(('2-定价总表'!$A$3:$A$493="PPS"&amp;MID(I770,2,99))*('2-定价总表'!$C$3:$C$493=K770)*('2-定价总表'!$T$3:$T$493))*IF(M770="",1,M770),"")</f>
        <v/>
      </c>
      <c r="AB770">
        <f>SUM(S770:AA770)</f>
        <v/>
      </c>
      <c r="AC770" t="inlineStr">
        <is>
          <t>35.00</t>
        </is>
      </c>
      <c r="AD770">
        <f>AC770*0.006</f>
        <v/>
      </c>
      <c r="AE770">
        <f>AC770*0.02</f>
        <v/>
      </c>
      <c r="AF770">
        <f>AC770-AD770-AE770</f>
        <v/>
      </c>
      <c r="AI770">
        <f>SUM(AG770:AH770)</f>
        <v/>
      </c>
      <c r="AJ770">
        <f>AF770-AB770+AI770</f>
        <v/>
      </c>
      <c r="AK770">
        <f>IF(C770="是","杭州","江西工厂")</f>
        <v/>
      </c>
      <c r="AL770" t="inlineStr">
        <is>
          <t>交易成功</t>
        </is>
      </c>
      <c r="AM770" t="inlineStr">
        <is>
          <t>待匹配</t>
        </is>
      </c>
      <c r="AN770" t="inlineStr">
        <is>
          <t>没有申请退款</t>
        </is>
      </c>
      <c r="AO770" t="inlineStr">
        <is>
          <t>无退款申请</t>
        </is>
      </c>
      <c r="AR770" t="inlineStr">
        <is>
          <t>✓</t>
        </is>
      </c>
    </row>
    <row r="771">
      <c r="A771" t="inlineStr">
        <is>
          <t>淘宝</t>
        </is>
      </c>
      <c r="B771" t="inlineStr">
        <is>
          <t>2701757172017000854</t>
        </is>
      </c>
      <c r="D771" s="182" t="n">
        <v>46098</v>
      </c>
      <c r="G771" t="inlineStr">
        <is>
          <t>山东省 济南市 市中区 七贤街道************</t>
        </is>
      </c>
      <c r="I771" t="inlineStr"/>
      <c r="J771" t="inlineStr">
        <is>
          <t>商家安装 商家安装</t>
        </is>
      </c>
      <c r="K771" t="inlineStr">
        <is>
          <t>商家安装</t>
        </is>
      </c>
      <c r="M771" t="n">
        <v>1</v>
      </c>
      <c r="O771" t="inlineStr">
        <is>
          <t>圆通速递</t>
        </is>
      </c>
      <c r="P771" t="inlineStr">
        <is>
          <t>YT2584531241581</t>
        </is>
      </c>
      <c r="R771">
        <f>IFERROR(SUMPRODUCT(('2-定价总表'!$A$3:$A$493="PPS"&amp;MID(I771,2,99))*('2-定价总表'!$C$3:$C$493=K771)*('2-定价总表'!$T$3:$T$493))*IF(M771="",1,M771),"")</f>
        <v/>
      </c>
      <c r="AB771">
        <f>SUM(S771:AA771)</f>
        <v/>
      </c>
      <c r="AC771" t="inlineStr">
        <is>
          <t>0.00</t>
        </is>
      </c>
      <c r="AD771">
        <f>AC771*0.006</f>
        <v/>
      </c>
      <c r="AE771">
        <f>AC771*0.02</f>
        <v/>
      </c>
      <c r="AF771">
        <f>AC771-AD771-AE771</f>
        <v/>
      </c>
      <c r="AI771">
        <f>SUM(AG771:AH771)</f>
        <v/>
      </c>
      <c r="AJ771">
        <f>AF771-AB771+AI771</f>
        <v/>
      </c>
      <c r="AK771">
        <f>IF(C771="是","杭州","江西工厂")</f>
        <v/>
      </c>
      <c r="AL771" t="inlineStr">
        <is>
          <t>交易成功</t>
        </is>
      </c>
      <c r="AM771" t="inlineStr">
        <is>
          <t>待匹配</t>
        </is>
      </c>
      <c r="AN771" t="inlineStr">
        <is>
          <t>没有申请退款</t>
        </is>
      </c>
      <c r="AO771" t="inlineStr">
        <is>
          <t>无退款申请</t>
        </is>
      </c>
      <c r="AR771" t="inlineStr">
        <is>
          <t>⚠️ 无商家编码,产品编码待补</t>
        </is>
      </c>
    </row>
    <row r="772">
      <c r="A772" t="inlineStr">
        <is>
          <t>淘宝</t>
        </is>
      </c>
      <c r="B772" t="inlineStr">
        <is>
          <t>2701757172017000854</t>
        </is>
      </c>
      <c r="D772" s="182" t="n">
        <v>46098</v>
      </c>
      <c r="G772" t="inlineStr">
        <is>
          <t>山东省 济南市 市中区 七贤街道************</t>
        </is>
      </c>
      <c r="I772" t="inlineStr"/>
      <c r="J772" t="inlineStr">
        <is>
          <t>送货入户</t>
        </is>
      </c>
      <c r="K772" t="inlineStr"/>
      <c r="M772" t="n">
        <v>1</v>
      </c>
      <c r="O772" t="inlineStr">
        <is>
          <t>圆通速递</t>
        </is>
      </c>
      <c r="P772" t="inlineStr">
        <is>
          <t>YT2584531241581</t>
        </is>
      </c>
      <c r="R772">
        <f>IFERROR(SUMPRODUCT(('2-定价总表'!$A$3:$A$493="PPS"&amp;MID(I772,2,99))*('2-定价总表'!$C$3:$C$493=K772)*('2-定价总表'!$T$3:$T$493))*IF(M772="",1,M772),"")</f>
        <v/>
      </c>
      <c r="AB772">
        <f>SUM(S772:AA772)</f>
        <v/>
      </c>
      <c r="AC772" t="inlineStr">
        <is>
          <t>0.00</t>
        </is>
      </c>
      <c r="AD772">
        <f>AC772*0.006</f>
        <v/>
      </c>
      <c r="AE772">
        <f>AC772*0.02</f>
        <v/>
      </c>
      <c r="AF772">
        <f>AC772-AD772-AE772</f>
        <v/>
      </c>
      <c r="AI772">
        <f>SUM(AG772:AH772)</f>
        <v/>
      </c>
      <c r="AJ772">
        <f>AF772-AB772+AI772</f>
        <v/>
      </c>
      <c r="AK772">
        <f>IF(C772="是","杭州","江西工厂")</f>
        <v/>
      </c>
      <c r="AL772" t="inlineStr">
        <is>
          <t>交易成功</t>
        </is>
      </c>
      <c r="AM772" t="inlineStr">
        <is>
          <t>待匹配</t>
        </is>
      </c>
      <c r="AN772" t="inlineStr">
        <is>
          <t>没有申请退款</t>
        </is>
      </c>
      <c r="AO772" t="inlineStr">
        <is>
          <t>无退款申请</t>
        </is>
      </c>
      <c r="AR772" t="inlineStr">
        <is>
          <t>⚠️ 无商家编码,产品编码待补</t>
        </is>
      </c>
    </row>
    <row r="773">
      <c r="A773" t="inlineStr">
        <is>
          <t>淘宝</t>
        </is>
      </c>
      <c r="B773" t="inlineStr">
        <is>
          <t>4502165328013003516</t>
        </is>
      </c>
      <c r="D773" s="182" t="n">
        <v>46098</v>
      </c>
      <c r="G773" t="inlineStr">
        <is>
          <t>广东省 佛山市 禅城区 石湾镇街***********************************</t>
        </is>
      </c>
      <c r="I773" t="inlineStr">
        <is>
          <t>P23250050202</t>
        </is>
      </c>
      <c r="J773" t="inlineStr">
        <is>
          <t>畔色实木餐边柜日式樱桃木家用餐桌一体客厅储物柜小户型多功能柜</t>
        </is>
      </c>
      <c r="K773" t="inlineStr">
        <is>
          <t>白色岩板定制</t>
        </is>
      </c>
      <c r="M773" t="n">
        <v>1</v>
      </c>
      <c r="O773" t="inlineStr">
        <is>
          <t>圆通速递</t>
        </is>
      </c>
      <c r="P773" t="inlineStr">
        <is>
          <t>YT2584531249802</t>
        </is>
      </c>
      <c r="R773">
        <f>IFERROR(SUMPRODUCT(('2-定价总表'!$A$3:$A$493="PPS"&amp;MID(I773,2,99))*('2-定价总表'!$C$3:$C$493=K773)*('2-定价总表'!$T$3:$T$493))*IF(M773="",1,M773),"")</f>
        <v/>
      </c>
      <c r="AB773">
        <f>SUM(S773:AA773)</f>
        <v/>
      </c>
      <c r="AC773" t="inlineStr">
        <is>
          <t>25.00</t>
        </is>
      </c>
      <c r="AD773">
        <f>AC773*0.006</f>
        <v/>
      </c>
      <c r="AE773">
        <f>AC773*0.02</f>
        <v/>
      </c>
      <c r="AF773">
        <f>AC773-AD773-AE773</f>
        <v/>
      </c>
      <c r="AI773">
        <f>SUM(AG773:AH773)</f>
        <v/>
      </c>
      <c r="AJ773">
        <f>AF773-AB773+AI773</f>
        <v/>
      </c>
      <c r="AK773">
        <f>IF(C773="是","杭州","江西工厂")</f>
        <v/>
      </c>
      <c r="AL773" t="inlineStr">
        <is>
          <t>交易成功</t>
        </is>
      </c>
      <c r="AM773" t="inlineStr">
        <is>
          <t>待匹配</t>
        </is>
      </c>
      <c r="AN773" t="inlineStr">
        <is>
          <t>没有申请退款</t>
        </is>
      </c>
      <c r="AO773" t="inlineStr">
        <is>
          <t>无退款申请</t>
        </is>
      </c>
      <c r="AR773" t="inlineStr">
        <is>
          <t>✓</t>
        </is>
      </c>
    </row>
    <row r="774">
      <c r="A774" t="inlineStr">
        <is>
          <t>淘宝</t>
        </is>
      </c>
      <c r="B774" t="inlineStr">
        <is>
          <t>4502165328013003516</t>
        </is>
      </c>
      <c r="D774" s="182" t="n">
        <v>46098</v>
      </c>
      <c r="G774" t="inlineStr">
        <is>
          <t>广东省 佛山市 禅城区 石湾镇街***********************************</t>
        </is>
      </c>
      <c r="I774" t="inlineStr"/>
      <c r="J774" t="inlineStr">
        <is>
          <t>商家安装 商家安装</t>
        </is>
      </c>
      <c r="K774" t="inlineStr">
        <is>
          <t>商家安装</t>
        </is>
      </c>
      <c r="M774" t="n">
        <v>1</v>
      </c>
      <c r="O774" t="inlineStr">
        <is>
          <t>圆通速递</t>
        </is>
      </c>
      <c r="P774" t="inlineStr">
        <is>
          <t>YT2584531249802</t>
        </is>
      </c>
      <c r="R774">
        <f>IFERROR(SUMPRODUCT(('2-定价总表'!$A$3:$A$493="PPS"&amp;MID(I774,2,99))*('2-定价总表'!$C$3:$C$493=K774)*('2-定价总表'!$T$3:$T$493))*IF(M774="",1,M774),"")</f>
        <v/>
      </c>
      <c r="AB774">
        <f>SUM(S774:AA774)</f>
        <v/>
      </c>
      <c r="AC774" t="inlineStr">
        <is>
          <t>0.00</t>
        </is>
      </c>
      <c r="AD774">
        <f>AC774*0.006</f>
        <v/>
      </c>
      <c r="AE774">
        <f>AC774*0.02</f>
        <v/>
      </c>
      <c r="AF774">
        <f>AC774-AD774-AE774</f>
        <v/>
      </c>
      <c r="AI774">
        <f>SUM(AG774:AH774)</f>
        <v/>
      </c>
      <c r="AJ774">
        <f>AF774-AB774+AI774</f>
        <v/>
      </c>
      <c r="AK774">
        <f>IF(C774="是","杭州","江西工厂")</f>
        <v/>
      </c>
      <c r="AL774" t="inlineStr">
        <is>
          <t>交易成功</t>
        </is>
      </c>
      <c r="AM774" t="inlineStr">
        <is>
          <t>待匹配</t>
        </is>
      </c>
      <c r="AN774" t="inlineStr">
        <is>
          <t>没有申请退款</t>
        </is>
      </c>
      <c r="AO774" t="inlineStr">
        <is>
          <t>无退款申请</t>
        </is>
      </c>
      <c r="AR774" t="inlineStr">
        <is>
          <t>⚠️ 无商家编码,产品编码待补</t>
        </is>
      </c>
    </row>
    <row r="775">
      <c r="A775" t="inlineStr">
        <is>
          <t>淘宝</t>
        </is>
      </c>
      <c r="B775" t="inlineStr">
        <is>
          <t>4502165328013003516</t>
        </is>
      </c>
      <c r="D775" s="182" t="n">
        <v>46098</v>
      </c>
      <c r="G775" t="inlineStr">
        <is>
          <t>广东省 佛山市 禅城区 石湾镇街***********************************</t>
        </is>
      </c>
      <c r="I775" t="inlineStr"/>
      <c r="J775" t="inlineStr">
        <is>
          <t>送货入户</t>
        </is>
      </c>
      <c r="K775" t="inlineStr"/>
      <c r="M775" t="n">
        <v>1</v>
      </c>
      <c r="O775" t="inlineStr">
        <is>
          <t>圆通速递</t>
        </is>
      </c>
      <c r="P775" t="inlineStr">
        <is>
          <t>YT2584531249802</t>
        </is>
      </c>
      <c r="R775">
        <f>IFERROR(SUMPRODUCT(('2-定价总表'!$A$3:$A$493="PPS"&amp;MID(I775,2,99))*('2-定价总表'!$C$3:$C$493=K775)*('2-定价总表'!$T$3:$T$493))*IF(M775="",1,M775),"")</f>
        <v/>
      </c>
      <c r="AB775">
        <f>SUM(S775:AA775)</f>
        <v/>
      </c>
      <c r="AC775" t="inlineStr">
        <is>
          <t>0.00</t>
        </is>
      </c>
      <c r="AD775">
        <f>AC775*0.006</f>
        <v/>
      </c>
      <c r="AE775">
        <f>AC775*0.02</f>
        <v/>
      </c>
      <c r="AF775">
        <f>AC775-AD775-AE775</f>
        <v/>
      </c>
      <c r="AI775">
        <f>SUM(AG775:AH775)</f>
        <v/>
      </c>
      <c r="AJ775">
        <f>AF775-AB775+AI775</f>
        <v/>
      </c>
      <c r="AK775">
        <f>IF(C775="是","杭州","江西工厂")</f>
        <v/>
      </c>
      <c r="AL775" t="inlineStr">
        <is>
          <t>交易成功</t>
        </is>
      </c>
      <c r="AM775" t="inlineStr">
        <is>
          <t>待匹配</t>
        </is>
      </c>
      <c r="AN775" t="inlineStr">
        <is>
          <t>没有申请退款</t>
        </is>
      </c>
      <c r="AO775" t="inlineStr">
        <is>
          <t>无退款申请</t>
        </is>
      </c>
      <c r="AR775" t="inlineStr">
        <is>
          <t>⚠️ 无商家编码,产品编码待补</t>
        </is>
      </c>
    </row>
    <row r="776">
      <c r="A776" t="inlineStr">
        <is>
          <t>淘宝</t>
        </is>
      </c>
      <c r="B776" t="inlineStr">
        <is>
          <t>2701749864013002782</t>
        </is>
      </c>
      <c r="D776" s="182" t="n">
        <v>46098</v>
      </c>
      <c r="G776" t="inlineStr">
        <is>
          <t>浙江省 金华市 婺城区 秋滨街道**********************</t>
        </is>
      </c>
      <c r="I776" t="inlineStr">
        <is>
          <t>P23250050202</t>
        </is>
      </c>
      <c r="J776" t="inlineStr">
        <is>
          <t>畔色实木餐边柜日式樱桃木家用餐桌一体客厅储物柜小户型多功能柜</t>
        </is>
      </c>
      <c r="K776" t="inlineStr">
        <is>
          <t>白色岩板定制</t>
        </is>
      </c>
      <c r="M776" t="n">
        <v>1</v>
      </c>
      <c r="O776" t="inlineStr">
        <is>
          <t>圆通速递</t>
        </is>
      </c>
      <c r="P776" t="inlineStr">
        <is>
          <t>YT2543665287085</t>
        </is>
      </c>
      <c r="R776">
        <f>IFERROR(SUMPRODUCT(('2-定价总表'!$A$3:$A$493="PPS"&amp;MID(I776,2,99))*('2-定价总表'!$C$3:$C$493=K776)*('2-定价总表'!$T$3:$T$493))*IF(M776="",1,M776),"")</f>
        <v/>
      </c>
      <c r="AB776">
        <f>SUM(S776:AA776)</f>
        <v/>
      </c>
      <c r="AC776" t="inlineStr">
        <is>
          <t>37.00</t>
        </is>
      </c>
      <c r="AD776">
        <f>AC776*0.006</f>
        <v/>
      </c>
      <c r="AE776">
        <f>AC776*0.02</f>
        <v/>
      </c>
      <c r="AF776">
        <f>AC776-AD776-AE776</f>
        <v/>
      </c>
      <c r="AI776">
        <f>SUM(AG776:AH776)</f>
        <v/>
      </c>
      <c r="AJ776">
        <f>AF776-AB776+AI776</f>
        <v/>
      </c>
      <c r="AK776">
        <f>IF(C776="是","杭州","江西工厂")</f>
        <v/>
      </c>
      <c r="AL776" t="inlineStr">
        <is>
          <t>交易成功</t>
        </is>
      </c>
      <c r="AM776" t="inlineStr">
        <is>
          <t>待匹配</t>
        </is>
      </c>
      <c r="AN776" t="inlineStr">
        <is>
          <t>没有申请退款</t>
        </is>
      </c>
      <c r="AO776" t="inlineStr">
        <is>
          <t>无退款申请</t>
        </is>
      </c>
      <c r="AR776" t="inlineStr">
        <is>
          <t>✓</t>
        </is>
      </c>
    </row>
    <row r="777">
      <c r="A777" t="inlineStr">
        <is>
          <t>淘宝</t>
        </is>
      </c>
      <c r="B777" t="inlineStr">
        <is>
          <t>2701749864013002782</t>
        </is>
      </c>
      <c r="D777" s="182" t="n">
        <v>46098</v>
      </c>
      <c r="G777" t="inlineStr">
        <is>
          <t>浙江省 金华市 婺城区 秋滨街道**********************</t>
        </is>
      </c>
      <c r="I777" t="inlineStr"/>
      <c r="J777" t="inlineStr">
        <is>
          <t>商家安装 商家安装</t>
        </is>
      </c>
      <c r="K777" t="inlineStr">
        <is>
          <t>商家安装</t>
        </is>
      </c>
      <c r="M777" t="n">
        <v>1</v>
      </c>
      <c r="O777" t="inlineStr">
        <is>
          <t>圆通速递</t>
        </is>
      </c>
      <c r="P777" t="inlineStr">
        <is>
          <t>YT2543665287085</t>
        </is>
      </c>
      <c r="R777">
        <f>IFERROR(SUMPRODUCT(('2-定价总表'!$A$3:$A$493="PPS"&amp;MID(I777,2,99))*('2-定价总表'!$C$3:$C$493=K777)*('2-定价总表'!$T$3:$T$493))*IF(M777="",1,M777),"")</f>
        <v/>
      </c>
      <c r="AB777">
        <f>SUM(S777:AA777)</f>
        <v/>
      </c>
      <c r="AC777" t="inlineStr">
        <is>
          <t>0.00</t>
        </is>
      </c>
      <c r="AD777">
        <f>AC777*0.006</f>
        <v/>
      </c>
      <c r="AE777">
        <f>AC777*0.02</f>
        <v/>
      </c>
      <c r="AF777">
        <f>AC777-AD777-AE777</f>
        <v/>
      </c>
      <c r="AI777">
        <f>SUM(AG777:AH777)</f>
        <v/>
      </c>
      <c r="AJ777">
        <f>AF777-AB777+AI777</f>
        <v/>
      </c>
      <c r="AK777">
        <f>IF(C777="是","杭州","江西工厂")</f>
        <v/>
      </c>
      <c r="AL777" t="inlineStr">
        <is>
          <t>交易成功</t>
        </is>
      </c>
      <c r="AM777" t="inlineStr">
        <is>
          <t>待匹配</t>
        </is>
      </c>
      <c r="AN777" t="inlineStr">
        <is>
          <t>没有申请退款</t>
        </is>
      </c>
      <c r="AO777" t="inlineStr">
        <is>
          <t>无退款申请</t>
        </is>
      </c>
      <c r="AR777" t="inlineStr">
        <is>
          <t>⚠️ 无商家编码,产品编码待补</t>
        </is>
      </c>
    </row>
    <row r="778">
      <c r="A778" t="inlineStr">
        <is>
          <t>淘宝</t>
        </is>
      </c>
      <c r="B778" t="inlineStr">
        <is>
          <t>2701749864013002782</t>
        </is>
      </c>
      <c r="D778" s="182" t="n">
        <v>46098</v>
      </c>
      <c r="G778" t="inlineStr">
        <is>
          <t>浙江省 金华市 婺城区 秋滨街道**********************</t>
        </is>
      </c>
      <c r="I778" t="inlineStr"/>
      <c r="J778" t="inlineStr">
        <is>
          <t>送货入户</t>
        </is>
      </c>
      <c r="K778" t="inlineStr"/>
      <c r="M778" t="n">
        <v>1</v>
      </c>
      <c r="O778" t="inlineStr">
        <is>
          <t>圆通速递</t>
        </is>
      </c>
      <c r="P778" t="inlineStr">
        <is>
          <t>YT2543665287085</t>
        </is>
      </c>
      <c r="R778">
        <f>IFERROR(SUMPRODUCT(('2-定价总表'!$A$3:$A$493="PPS"&amp;MID(I778,2,99))*('2-定价总表'!$C$3:$C$493=K778)*('2-定价总表'!$T$3:$T$493))*IF(M778="",1,M778),"")</f>
        <v/>
      </c>
      <c r="AB778">
        <f>SUM(S778:AA778)</f>
        <v/>
      </c>
      <c r="AC778" t="inlineStr">
        <is>
          <t>0.00</t>
        </is>
      </c>
      <c r="AD778">
        <f>AC778*0.006</f>
        <v/>
      </c>
      <c r="AE778">
        <f>AC778*0.02</f>
        <v/>
      </c>
      <c r="AF778">
        <f>AC778-AD778-AE778</f>
        <v/>
      </c>
      <c r="AI778">
        <f>SUM(AG778:AH778)</f>
        <v/>
      </c>
      <c r="AJ778">
        <f>AF778-AB778+AI778</f>
        <v/>
      </c>
      <c r="AK778">
        <f>IF(C778="是","杭州","江西工厂")</f>
        <v/>
      </c>
      <c r="AL778" t="inlineStr">
        <is>
          <t>交易成功</t>
        </is>
      </c>
      <c r="AM778" t="inlineStr">
        <is>
          <t>待匹配</t>
        </is>
      </c>
      <c r="AN778" t="inlineStr">
        <is>
          <t>没有申请退款</t>
        </is>
      </c>
      <c r="AO778" t="inlineStr">
        <is>
          <t>无退款申请</t>
        </is>
      </c>
      <c r="AR778" t="inlineStr">
        <is>
          <t>⚠️ 无商家编码,产品编码待补</t>
        </is>
      </c>
    </row>
    <row r="779">
      <c r="A779" t="inlineStr">
        <is>
          <t>淘宝</t>
        </is>
      </c>
      <c r="B779" t="inlineStr">
        <is>
          <t>4502171845013007245</t>
        </is>
      </c>
      <c r="D779" s="182" t="n">
        <v>46098</v>
      </c>
      <c r="G779" t="inlineStr">
        <is>
          <t>山东省 济宁市 汶上县 中都街道************</t>
        </is>
      </c>
      <c r="I779" t="inlineStr"/>
      <c r="J779" t="inlineStr">
        <is>
          <t>畔色北欧樱桃木带玻璃门实木展示柜落地收纳组合柜绘本柜整墙书柜</t>
        </is>
      </c>
      <c r="K779" t="inlineStr">
        <is>
          <t>尺寸定制</t>
        </is>
      </c>
      <c r="M779" t="n">
        <v>1</v>
      </c>
      <c r="O779" t="inlineStr">
        <is>
          <t>圆通速递</t>
        </is>
      </c>
      <c r="P779" t="inlineStr">
        <is>
          <t>YT2543665295907</t>
        </is>
      </c>
      <c r="R779">
        <f>IFERROR(SUMPRODUCT(('2-定价总表'!$A$3:$A$493="PPS"&amp;MID(I779,2,99))*('2-定价总表'!$C$3:$C$493=K779)*('2-定价总表'!$T$3:$T$493))*IF(M779="",1,M779),"")</f>
        <v/>
      </c>
      <c r="AB779">
        <f>SUM(S779:AA779)</f>
        <v/>
      </c>
      <c r="AC779" t="inlineStr">
        <is>
          <t>25.00</t>
        </is>
      </c>
      <c r="AD779">
        <f>AC779*0.006</f>
        <v/>
      </c>
      <c r="AE779">
        <f>AC779*0.02</f>
        <v/>
      </c>
      <c r="AF779">
        <f>AC779-AD779-AE779</f>
        <v/>
      </c>
      <c r="AI779">
        <f>SUM(AG779:AH779)</f>
        <v/>
      </c>
      <c r="AJ779">
        <f>AF779-AB779+AI779</f>
        <v/>
      </c>
      <c r="AK779">
        <f>IF(C779="是","杭州","江西工厂")</f>
        <v/>
      </c>
      <c r="AL779" t="inlineStr">
        <is>
          <t>交易成功</t>
        </is>
      </c>
      <c r="AM779" t="inlineStr">
        <is>
          <t>待匹配</t>
        </is>
      </c>
      <c r="AN779" t="inlineStr">
        <is>
          <t>没有申请退款</t>
        </is>
      </c>
      <c r="AO779" t="inlineStr">
        <is>
          <t>无退款申请</t>
        </is>
      </c>
      <c r="AR779" t="inlineStr">
        <is>
          <t>⚠️ 无商家编码,产品编码待补</t>
        </is>
      </c>
    </row>
    <row r="780">
      <c r="A780" t="inlineStr">
        <is>
          <t>淘宝</t>
        </is>
      </c>
      <c r="B780" t="inlineStr">
        <is>
          <t>2701758830005001066</t>
        </is>
      </c>
      <c r="D780" s="182" t="n">
        <v>46098</v>
      </c>
      <c r="G780" t="inlineStr">
        <is>
          <t>广东省 东莞市 null 南城街道*********************</t>
        </is>
      </c>
      <c r="I780" t="inlineStr"/>
      <c r="J780" t="inlineStr">
        <is>
          <t>畔色智能实木电动升降桌北欧家用办公电脑桌樱桃木书桌可升降桌</t>
        </is>
      </c>
      <c r="K780" t="inlineStr">
        <is>
          <t>尺寸定制</t>
        </is>
      </c>
      <c r="M780" t="n">
        <v>1</v>
      </c>
      <c r="O780" t="inlineStr">
        <is>
          <t>圆通速递</t>
        </is>
      </c>
      <c r="P780" t="inlineStr">
        <is>
          <t>YT2543665285430</t>
        </is>
      </c>
      <c r="R780">
        <f>IFERROR(SUMPRODUCT(('2-定价总表'!$A$3:$A$493="PPS"&amp;MID(I780,2,99))*('2-定价总表'!$C$3:$C$493=K780)*('2-定价总表'!$T$3:$T$493))*IF(M780="",1,M780),"")</f>
        <v/>
      </c>
      <c r="AB780">
        <f>SUM(S780:AA780)</f>
        <v/>
      </c>
      <c r="AC780" t="inlineStr">
        <is>
          <t>31.00</t>
        </is>
      </c>
      <c r="AD780">
        <f>AC780*0.006</f>
        <v/>
      </c>
      <c r="AE780">
        <f>AC780*0.02</f>
        <v/>
      </c>
      <c r="AF780">
        <f>AC780-AD780-AE780</f>
        <v/>
      </c>
      <c r="AI780">
        <f>SUM(AG780:AH780)</f>
        <v/>
      </c>
      <c r="AJ780">
        <f>AF780-AB780+AI780</f>
        <v/>
      </c>
      <c r="AK780">
        <f>IF(C780="是","杭州","江西工厂")</f>
        <v/>
      </c>
      <c r="AL780" t="inlineStr">
        <is>
          <t>交易成功</t>
        </is>
      </c>
      <c r="AM780" t="inlineStr">
        <is>
          <t>待匹配</t>
        </is>
      </c>
      <c r="AN780" t="inlineStr">
        <is>
          <t>没有申请退款</t>
        </is>
      </c>
      <c r="AO780" t="inlineStr">
        <is>
          <t>无退款申请</t>
        </is>
      </c>
      <c r="AR780" t="inlineStr">
        <is>
          <t>⚠️ 无商家编码,产品编码待补</t>
        </is>
      </c>
    </row>
    <row r="781">
      <c r="A781" t="inlineStr">
        <is>
          <t>淘宝</t>
        </is>
      </c>
      <c r="B781" t="inlineStr">
        <is>
          <t>2701758002008011452</t>
        </is>
      </c>
      <c r="D781" s="182" t="n">
        <v>46098</v>
      </c>
      <c r="G781" t="inlineStr"/>
      <c r="I781" t="inlineStr">
        <is>
          <t>P23250050202</t>
        </is>
      </c>
      <c r="J781" t="inlineStr">
        <is>
          <t>畔色榉木实木餐边柜储物靠墙高柜一体收纳柜厨房客厅茶水柜酒柜</t>
        </is>
      </c>
      <c r="K781" t="inlineStr">
        <is>
          <t>其他材质定制</t>
        </is>
      </c>
      <c r="M781" t="n">
        <v>1</v>
      </c>
      <c r="O781" t="inlineStr"/>
      <c r="P781" t="inlineStr"/>
      <c r="R781">
        <f>IFERROR(SUMPRODUCT(('2-定价总表'!$A$3:$A$493="PPS"&amp;MID(I781,2,99))*('2-定价总表'!$C$3:$C$493=K781)*('2-定价总表'!$T$3:$T$493))*IF(M781="",1,M781),"")</f>
        <v/>
      </c>
      <c r="AB781">
        <f>SUM(S781:AA781)</f>
        <v/>
      </c>
      <c r="AC781" t="inlineStr"/>
      <c r="AD781">
        <f>AC781*0.006</f>
        <v/>
      </c>
      <c r="AE781">
        <f>AC781*0.02</f>
        <v/>
      </c>
      <c r="AF781">
        <f>AC781-AD781-AE781</f>
        <v/>
      </c>
      <c r="AI781">
        <f>SUM(AG781:AH781)</f>
        <v/>
      </c>
      <c r="AJ781">
        <f>AF781-AB781+AI781</f>
        <v/>
      </c>
      <c r="AK781">
        <f>IF(C781="是","杭州","江西工厂")</f>
        <v/>
      </c>
      <c r="AL781" t="inlineStr">
        <is>
          <t>交易关闭</t>
        </is>
      </c>
      <c r="AM781" t="inlineStr">
        <is>
          <t>待匹配</t>
        </is>
      </c>
      <c r="AN781" t="inlineStr">
        <is>
          <t>没有申请退款</t>
        </is>
      </c>
      <c r="AO781" t="inlineStr">
        <is>
          <t>无退款申请</t>
        </is>
      </c>
      <c r="AR781" t="inlineStr">
        <is>
          <t>✓</t>
        </is>
      </c>
    </row>
    <row r="782">
      <c r="A782" t="inlineStr">
        <is>
          <t>淘宝</t>
        </is>
      </c>
      <c r="B782" t="inlineStr">
        <is>
          <t>2701756671009002270</t>
        </is>
      </c>
      <c r="D782" s="182" t="n">
        <v>46098</v>
      </c>
      <c r="G782" t="inlineStr"/>
      <c r="I782" t="inlineStr">
        <is>
          <t>P23250050202</t>
        </is>
      </c>
      <c r="J782" t="inlineStr">
        <is>
          <t>畔色榉木实木餐边柜储物靠墙高柜一体收纳柜厨房客厅茶水柜酒柜</t>
        </is>
      </c>
      <c r="K782" t="inlineStr">
        <is>
          <t>其他材质定制</t>
        </is>
      </c>
      <c r="M782" t="n">
        <v>1</v>
      </c>
      <c r="O782" t="inlineStr"/>
      <c r="P782" t="inlineStr"/>
      <c r="R782">
        <f>IFERROR(SUMPRODUCT(('2-定价总表'!$A$3:$A$493="PPS"&amp;MID(I782,2,99))*('2-定价总表'!$C$3:$C$493=K782)*('2-定价总表'!$T$3:$T$493))*IF(M782="",1,M782),"")</f>
        <v/>
      </c>
      <c r="AB782">
        <f>SUM(S782:AA782)</f>
        <v/>
      </c>
      <c r="AC782" t="inlineStr"/>
      <c r="AD782">
        <f>AC782*0.006</f>
        <v/>
      </c>
      <c r="AE782">
        <f>AC782*0.02</f>
        <v/>
      </c>
      <c r="AF782">
        <f>AC782-AD782-AE782</f>
        <v/>
      </c>
      <c r="AI782">
        <f>SUM(AG782:AH782)</f>
        <v/>
      </c>
      <c r="AJ782">
        <f>AF782-AB782+AI782</f>
        <v/>
      </c>
      <c r="AK782">
        <f>IF(C782="是","杭州","江西工厂")</f>
        <v/>
      </c>
      <c r="AL782" t="inlineStr">
        <is>
          <t>交易关闭</t>
        </is>
      </c>
      <c r="AM782" t="inlineStr">
        <is>
          <t>待匹配</t>
        </is>
      </c>
      <c r="AN782" t="inlineStr">
        <is>
          <t>没有申请退款</t>
        </is>
      </c>
      <c r="AO782" t="inlineStr">
        <is>
          <t>无退款申请</t>
        </is>
      </c>
      <c r="AR782" t="inlineStr">
        <is>
          <t>✓</t>
        </is>
      </c>
    </row>
    <row r="783">
      <c r="A783" t="inlineStr">
        <is>
          <t>淘宝</t>
        </is>
      </c>
      <c r="B783" t="inlineStr">
        <is>
          <t>2701765705004011452</t>
        </is>
      </c>
      <c r="D783" s="182" t="n">
        <v>46098</v>
      </c>
      <c r="G783" t="inlineStr">
        <is>
          <t>河北省 唐山市 曹妃甸区 唐海镇建*******************</t>
        </is>
      </c>
      <c r="I783" t="inlineStr">
        <is>
          <t>P23250050202</t>
        </is>
      </c>
      <c r="J783" t="inlineStr">
        <is>
          <t>畔色榉木实木餐边柜储物靠墙高柜一体收纳柜厨房客厅茶水柜酒柜</t>
        </is>
      </c>
      <c r="K783" t="inlineStr">
        <is>
          <t>其他材质定制</t>
        </is>
      </c>
      <c r="M783" t="n">
        <v>1</v>
      </c>
      <c r="O783" t="inlineStr">
        <is>
          <t>圆通速递</t>
        </is>
      </c>
      <c r="P783" t="inlineStr">
        <is>
          <t>YT2584531245998</t>
        </is>
      </c>
      <c r="R783">
        <f>IFERROR(SUMPRODUCT(('2-定价总表'!$A$3:$A$493="PPS"&amp;MID(I783,2,99))*('2-定价总表'!$C$3:$C$493=K783)*('2-定价总表'!$T$3:$T$493))*IF(M783="",1,M783),"")</f>
        <v/>
      </c>
      <c r="AB783">
        <f>SUM(S783:AA783)</f>
        <v/>
      </c>
      <c r="AC783" t="inlineStr">
        <is>
          <t>25.00</t>
        </is>
      </c>
      <c r="AD783">
        <f>AC783*0.006</f>
        <v/>
      </c>
      <c r="AE783">
        <f>AC783*0.02</f>
        <v/>
      </c>
      <c r="AF783">
        <f>AC783-AD783-AE783</f>
        <v/>
      </c>
      <c r="AI783">
        <f>SUM(AG783:AH783)</f>
        <v/>
      </c>
      <c r="AJ783">
        <f>AF783-AB783+AI783</f>
        <v/>
      </c>
      <c r="AK783">
        <f>IF(C783="是","杭州","江西工厂")</f>
        <v/>
      </c>
      <c r="AL783" t="inlineStr">
        <is>
          <t>交易成功</t>
        </is>
      </c>
      <c r="AM783" t="inlineStr">
        <is>
          <t>待匹配</t>
        </is>
      </c>
      <c r="AN783" t="inlineStr">
        <is>
          <t>没有申请退款</t>
        </is>
      </c>
      <c r="AO783" t="inlineStr">
        <is>
          <t>无退款申请</t>
        </is>
      </c>
      <c r="AR783" t="inlineStr">
        <is>
          <t>✓</t>
        </is>
      </c>
    </row>
    <row r="784">
      <c r="A784" t="inlineStr">
        <is>
          <t>淘宝</t>
        </is>
      </c>
      <c r="B784" t="inlineStr">
        <is>
          <t>4502154243050008733</t>
        </is>
      </c>
      <c r="D784" s="182" t="n">
        <v>46098</v>
      </c>
      <c r="G784" t="inlineStr">
        <is>
          <t>江苏省 苏州市 昆山市 陆家镇雄*******************************</t>
        </is>
      </c>
      <c r="I784" t="inlineStr"/>
      <c r="J784" t="inlineStr">
        <is>
          <t>畔色木作木块小样樱桃木黑胡桃木白蜡木榉木红白橡木样品样块</t>
        </is>
      </c>
      <c r="K784" t="inlineStr">
        <is>
          <t>樱桃木样块</t>
        </is>
      </c>
      <c r="M784" t="n">
        <v>1</v>
      </c>
      <c r="O784" t="inlineStr">
        <is>
          <t>顺丰速运</t>
        </is>
      </c>
      <c r="P784" t="inlineStr">
        <is>
          <t>SF0289283802715</t>
        </is>
      </c>
      <c r="R784">
        <f>IFERROR(SUMPRODUCT(('2-定价总表'!$A$3:$A$493="PPS"&amp;MID(I784,2,99))*('2-定价总表'!$C$3:$C$493=K784)*('2-定价总表'!$T$3:$T$493))*IF(M784="",1,M784),"")</f>
        <v/>
      </c>
      <c r="AB784">
        <f>SUM(S784:AA784)</f>
        <v/>
      </c>
      <c r="AC784" t="inlineStr">
        <is>
          <t>25.00</t>
        </is>
      </c>
      <c r="AD784">
        <f>AC784*0.006</f>
        <v/>
      </c>
      <c r="AE784">
        <f>AC784*0.02</f>
        <v/>
      </c>
      <c r="AF784">
        <f>AC784-AD784-AE784</f>
        <v/>
      </c>
      <c r="AI784">
        <f>SUM(AG784:AH784)</f>
        <v/>
      </c>
      <c r="AJ784">
        <f>AF784-AB784+AI784</f>
        <v/>
      </c>
      <c r="AK784">
        <f>IF(C784="是","杭州","江西工厂")</f>
        <v/>
      </c>
      <c r="AL784" t="inlineStr">
        <is>
          <t>交易成功</t>
        </is>
      </c>
      <c r="AM784" t="inlineStr">
        <is>
          <t>待匹配</t>
        </is>
      </c>
      <c r="AN784" t="inlineStr">
        <is>
          <t>没有申请退款</t>
        </is>
      </c>
      <c r="AO784" t="inlineStr">
        <is>
          <t>无退款申请</t>
        </is>
      </c>
      <c r="AR784" t="inlineStr">
        <is>
          <t>⚠️ 无商家编码,产品编码待补</t>
        </is>
      </c>
    </row>
    <row r="785">
      <c r="A785" t="inlineStr">
        <is>
          <t>淘宝</t>
        </is>
      </c>
      <c r="B785" t="inlineStr">
        <is>
          <t>4502154243050008733</t>
        </is>
      </c>
      <c r="D785" s="182" t="n">
        <v>46098</v>
      </c>
      <c r="G785" t="inlineStr">
        <is>
          <t>江苏省 苏州市 昆山市 陆家镇雄*******************************</t>
        </is>
      </c>
      <c r="I785" t="inlineStr"/>
      <c r="J785" t="inlineStr">
        <is>
          <t>畔色木作木块小样樱桃木黑胡桃木白蜡木榉木红白橡木样品样块</t>
        </is>
      </c>
      <c r="K785" t="inlineStr">
        <is>
          <t>黑胡桃木样块</t>
        </is>
      </c>
      <c r="M785" t="n">
        <v>1</v>
      </c>
      <c r="O785" t="inlineStr">
        <is>
          <t>顺丰速运</t>
        </is>
      </c>
      <c r="P785" t="inlineStr">
        <is>
          <t>SF0289283802715</t>
        </is>
      </c>
      <c r="R785">
        <f>IFERROR(SUMPRODUCT(('2-定价总表'!$A$3:$A$493="PPS"&amp;MID(I785,2,99))*('2-定价总表'!$C$3:$C$493=K785)*('2-定价总表'!$T$3:$T$493))*IF(M785="",1,M785),"")</f>
        <v/>
      </c>
      <c r="AB785">
        <f>SUM(S785:AA785)</f>
        <v/>
      </c>
      <c r="AC785" t="inlineStr">
        <is>
          <t>25.00</t>
        </is>
      </c>
      <c r="AD785">
        <f>AC785*0.006</f>
        <v/>
      </c>
      <c r="AE785">
        <f>AC785*0.02</f>
        <v/>
      </c>
      <c r="AF785">
        <f>AC785-AD785-AE785</f>
        <v/>
      </c>
      <c r="AI785">
        <f>SUM(AG785:AH785)</f>
        <v/>
      </c>
      <c r="AJ785">
        <f>AF785-AB785+AI785</f>
        <v/>
      </c>
      <c r="AK785">
        <f>IF(C785="是","杭州","江西工厂")</f>
        <v/>
      </c>
      <c r="AL785" t="inlineStr">
        <is>
          <t>交易成功</t>
        </is>
      </c>
      <c r="AM785" t="inlineStr">
        <is>
          <t>待匹配</t>
        </is>
      </c>
      <c r="AN785" t="inlineStr">
        <is>
          <t>没有申请退款</t>
        </is>
      </c>
      <c r="AO785" t="inlineStr">
        <is>
          <t>无退款申请</t>
        </is>
      </c>
      <c r="AR785" t="inlineStr">
        <is>
          <t>⚠️ 无商家编码,产品编码待补</t>
        </is>
      </c>
    </row>
    <row r="786">
      <c r="A786" t="inlineStr">
        <is>
          <t>淘宝</t>
        </is>
      </c>
      <c r="B786" t="inlineStr">
        <is>
          <t>2701748210013035370</t>
        </is>
      </c>
      <c r="D786" s="182" t="n">
        <v>46097</v>
      </c>
      <c r="G786" t="inlineStr">
        <is>
          <t>福建省 泉州市 惠安县 辋川镇辋*******************</t>
        </is>
      </c>
      <c r="I786" t="inlineStr">
        <is>
          <t>P23250050202</t>
        </is>
      </c>
      <c r="J786" t="inlineStr">
        <is>
          <t>畔色榉木实木餐边柜储物靠墙高柜一体收纳柜厨房客厅茶水柜酒柜</t>
        </is>
      </c>
      <c r="K786" t="inlineStr">
        <is>
          <t>其他材质定制</t>
        </is>
      </c>
      <c r="M786" t="n">
        <v>1</v>
      </c>
      <c r="O786" t="inlineStr">
        <is>
          <t>圆通速递</t>
        </is>
      </c>
      <c r="P786" t="inlineStr">
        <is>
          <t>YT2584531246777</t>
        </is>
      </c>
      <c r="R786">
        <f>IFERROR(SUMPRODUCT(('2-定价总表'!$A$3:$A$493="PPS"&amp;MID(I786,2,99))*('2-定价总表'!$C$3:$C$493=K786)*('2-定价总表'!$T$3:$T$493))*IF(M786="",1,M786),"")</f>
        <v/>
      </c>
      <c r="AB786">
        <f>SUM(S786:AA786)</f>
        <v/>
      </c>
      <c r="AC786" t="inlineStr">
        <is>
          <t>25.00</t>
        </is>
      </c>
      <c r="AD786">
        <f>AC786*0.006</f>
        <v/>
      </c>
      <c r="AE786">
        <f>AC786*0.02</f>
        <v/>
      </c>
      <c r="AF786">
        <f>AC786-AD786-AE786</f>
        <v/>
      </c>
      <c r="AI786">
        <f>SUM(AG786:AH786)</f>
        <v/>
      </c>
      <c r="AJ786">
        <f>AF786-AB786+AI786</f>
        <v/>
      </c>
      <c r="AK786">
        <f>IF(C786="是","杭州","江西工厂")</f>
        <v/>
      </c>
      <c r="AL786" t="inlineStr">
        <is>
          <t>交易成功</t>
        </is>
      </c>
      <c r="AM786" t="inlineStr">
        <is>
          <t>待匹配</t>
        </is>
      </c>
      <c r="AN786" t="inlineStr">
        <is>
          <t>没有申请退款</t>
        </is>
      </c>
      <c r="AO786" t="inlineStr">
        <is>
          <t>无退款申请</t>
        </is>
      </c>
      <c r="AR786" t="inlineStr">
        <is>
          <t>✓</t>
        </is>
      </c>
    </row>
    <row r="787">
      <c r="A787" t="inlineStr">
        <is>
          <t>淘宝</t>
        </is>
      </c>
      <c r="B787" t="inlineStr">
        <is>
          <t>4502142036017035216</t>
        </is>
      </c>
      <c r="D787" s="182" t="n">
        <v>46097</v>
      </c>
      <c r="G787" t="inlineStr">
        <is>
          <t>福建省 厦门市 集美区 杏滨街道**************************</t>
        </is>
      </c>
      <c r="I787" t="inlineStr">
        <is>
          <t>P23250050202</t>
        </is>
      </c>
      <c r="J787" t="inlineStr">
        <is>
          <t>畔色实木岩板餐边柜樱桃木收纳储物柜北欧酒柜置物柜餐桌一体靠墙</t>
        </is>
      </c>
      <c r="K787" t="inlineStr">
        <is>
          <t>定制尺寸</t>
        </is>
      </c>
      <c r="M787" t="n">
        <v>1</v>
      </c>
      <c r="O787" t="inlineStr">
        <is>
          <t>圆通速递</t>
        </is>
      </c>
      <c r="P787" t="inlineStr">
        <is>
          <t>YT2543665289935</t>
        </is>
      </c>
      <c r="R787">
        <f>IFERROR(SUMPRODUCT(('2-定价总表'!$A$3:$A$493="PPS"&amp;MID(I787,2,99))*('2-定价总表'!$C$3:$C$493=K787)*('2-定价总表'!$T$3:$T$493))*IF(M787="",1,M787),"")</f>
        <v/>
      </c>
      <c r="AB787">
        <f>SUM(S787:AA787)</f>
        <v/>
      </c>
      <c r="AC787" t="inlineStr">
        <is>
          <t>27.00</t>
        </is>
      </c>
      <c r="AD787">
        <f>AC787*0.006</f>
        <v/>
      </c>
      <c r="AE787">
        <f>AC787*0.02</f>
        <v/>
      </c>
      <c r="AF787">
        <f>AC787-AD787-AE787</f>
        <v/>
      </c>
      <c r="AI787">
        <f>SUM(AG787:AH787)</f>
        <v/>
      </c>
      <c r="AJ787">
        <f>AF787-AB787+AI787</f>
        <v/>
      </c>
      <c r="AK787">
        <f>IF(C787="是","杭州","江西工厂")</f>
        <v/>
      </c>
      <c r="AL787" t="inlineStr">
        <is>
          <t>交易成功</t>
        </is>
      </c>
      <c r="AM787" t="inlineStr">
        <is>
          <t>待匹配</t>
        </is>
      </c>
      <c r="AN787" t="inlineStr">
        <is>
          <t>没有申请退款</t>
        </is>
      </c>
      <c r="AO787" t="inlineStr">
        <is>
          <t>无退款申请</t>
        </is>
      </c>
      <c r="AR787" t="inlineStr">
        <is>
          <t>✓</t>
        </is>
      </c>
    </row>
    <row r="788">
      <c r="A788" t="inlineStr">
        <is>
          <t>淘宝</t>
        </is>
      </c>
      <c r="B788" t="inlineStr">
        <is>
          <t>4502159679010019931</t>
        </is>
      </c>
      <c r="D788" s="182" t="n">
        <v>46097</v>
      </c>
      <c r="G788" t="inlineStr">
        <is>
          <t>上海 上海市 杨浦区 长海路街***********************</t>
        </is>
      </c>
      <c r="I788" t="inlineStr">
        <is>
          <t>P23250050202</t>
        </is>
      </c>
      <c r="J788" t="inlineStr">
        <is>
          <t>畔色实木岩板餐边柜樱桃木收纳储物柜北欧酒柜置物柜餐桌一体靠墙</t>
        </is>
      </c>
      <c r="K788" t="inlineStr">
        <is>
          <t>定制尺寸</t>
        </is>
      </c>
      <c r="M788" t="n">
        <v>1</v>
      </c>
      <c r="O788" t="inlineStr">
        <is>
          <t>圆通速递</t>
        </is>
      </c>
      <c r="P788" t="inlineStr">
        <is>
          <t>YT2538598592865</t>
        </is>
      </c>
      <c r="R788">
        <f>IFERROR(SUMPRODUCT(('2-定价总表'!$A$3:$A$493="PPS"&amp;MID(I788,2,99))*('2-定价总表'!$C$3:$C$493=K788)*('2-定价总表'!$T$3:$T$493))*IF(M788="",1,M788),"")</f>
        <v/>
      </c>
      <c r="AB788">
        <f>SUM(S788:AA788)</f>
        <v/>
      </c>
      <c r="AC788" t="inlineStr">
        <is>
          <t>32.00</t>
        </is>
      </c>
      <c r="AD788">
        <f>AC788*0.006</f>
        <v/>
      </c>
      <c r="AE788">
        <f>AC788*0.02</f>
        <v/>
      </c>
      <c r="AF788">
        <f>AC788-AD788-AE788</f>
        <v/>
      </c>
      <c r="AI788">
        <f>SUM(AG788:AH788)</f>
        <v/>
      </c>
      <c r="AJ788">
        <f>AF788-AB788+AI788</f>
        <v/>
      </c>
      <c r="AK788">
        <f>IF(C788="是","杭州","江西工厂")</f>
        <v/>
      </c>
      <c r="AL788" t="inlineStr">
        <is>
          <t>交易成功</t>
        </is>
      </c>
      <c r="AM788" t="inlineStr">
        <is>
          <t>待匹配</t>
        </is>
      </c>
      <c r="AN788" t="inlineStr">
        <is>
          <t>没有申请退款</t>
        </is>
      </c>
      <c r="AO788" t="inlineStr">
        <is>
          <t>无退款申请</t>
        </is>
      </c>
      <c r="AR788" t="inlineStr">
        <is>
          <t>✓</t>
        </is>
      </c>
    </row>
    <row r="789">
      <c r="A789" t="inlineStr">
        <is>
          <t>淘宝</t>
        </is>
      </c>
      <c r="B789" t="inlineStr">
        <is>
          <t>4502147148014029113</t>
        </is>
      </c>
      <c r="D789" s="182" t="n">
        <v>46097</v>
      </c>
      <c r="G789" t="inlineStr"/>
      <c r="I789" t="inlineStr">
        <is>
          <t>P23250050202</t>
        </is>
      </c>
      <c r="J789" t="inlineStr">
        <is>
          <t>畔色实木岩板餐边柜樱桃木收纳储物柜北欧酒柜置物柜餐桌一体靠墙</t>
        </is>
      </c>
      <c r="K789" t="inlineStr">
        <is>
          <t>定制尺寸</t>
        </is>
      </c>
      <c r="M789" t="n">
        <v>1</v>
      </c>
      <c r="O789" t="inlineStr"/>
      <c r="P789" t="inlineStr"/>
      <c r="R789">
        <f>IFERROR(SUMPRODUCT(('2-定价总表'!$A$3:$A$493="PPS"&amp;MID(I789,2,99))*('2-定价总表'!$C$3:$C$493=K789)*('2-定价总表'!$T$3:$T$493))*IF(M789="",1,M789),"")</f>
        <v/>
      </c>
      <c r="AB789">
        <f>SUM(S789:AA789)</f>
        <v/>
      </c>
      <c r="AC789" t="inlineStr"/>
      <c r="AD789">
        <f>AC789*0.006</f>
        <v/>
      </c>
      <c r="AE789">
        <f>AC789*0.02</f>
        <v/>
      </c>
      <c r="AF789">
        <f>AC789-AD789-AE789</f>
        <v/>
      </c>
      <c r="AI789">
        <f>SUM(AG789:AH789)</f>
        <v/>
      </c>
      <c r="AJ789">
        <f>AF789-AB789+AI789</f>
        <v/>
      </c>
      <c r="AK789">
        <f>IF(C789="是","杭州","江西工厂")</f>
        <v/>
      </c>
      <c r="AL789" t="inlineStr">
        <is>
          <t>交易关闭</t>
        </is>
      </c>
      <c r="AM789" t="inlineStr">
        <is>
          <t>待匹配</t>
        </is>
      </c>
      <c r="AN789" t="inlineStr">
        <is>
          <t>没有申请退款</t>
        </is>
      </c>
      <c r="AO789" t="inlineStr">
        <is>
          <t>无退款申请</t>
        </is>
      </c>
      <c r="AR789" t="inlineStr">
        <is>
          <t>✓</t>
        </is>
      </c>
    </row>
    <row r="790">
      <c r="A790" t="inlineStr">
        <is>
          <t>淘宝</t>
        </is>
      </c>
      <c r="B790" t="inlineStr">
        <is>
          <t>2701740072007018073</t>
        </is>
      </c>
      <c r="D790" s="182" t="n">
        <v>46097</v>
      </c>
      <c r="G790" t="inlineStr">
        <is>
          <t>浙江省 杭州市 余杭区 五常街道******************</t>
        </is>
      </c>
      <c r="I790" t="inlineStr">
        <is>
          <t>P23250050202</t>
        </is>
      </c>
      <c r="J790" t="inlineStr">
        <is>
          <t>畔色实木岩板餐边柜樱桃木收纳储物柜北欧酒柜置物柜餐桌一体靠墙</t>
        </is>
      </c>
      <c r="K790" t="inlineStr">
        <is>
          <t>定制尺寸</t>
        </is>
      </c>
      <c r="M790" t="n">
        <v>1</v>
      </c>
      <c r="O790" t="inlineStr">
        <is>
          <t>圆通速递</t>
        </is>
      </c>
      <c r="P790" t="inlineStr">
        <is>
          <t>YT2584531251849</t>
        </is>
      </c>
      <c r="R790">
        <f>IFERROR(SUMPRODUCT(('2-定价总表'!$A$3:$A$493="PPS"&amp;MID(I790,2,99))*('2-定价总表'!$C$3:$C$493=K790)*('2-定价总表'!$T$3:$T$493))*IF(M790="",1,M790),"")</f>
        <v/>
      </c>
      <c r="AB790">
        <f>SUM(S790:AA790)</f>
        <v/>
      </c>
      <c r="AC790" t="inlineStr">
        <is>
          <t>27.00</t>
        </is>
      </c>
      <c r="AD790">
        <f>AC790*0.006</f>
        <v/>
      </c>
      <c r="AE790">
        <f>AC790*0.02</f>
        <v/>
      </c>
      <c r="AF790">
        <f>AC790-AD790-AE790</f>
        <v/>
      </c>
      <c r="AI790">
        <f>SUM(AG790:AH790)</f>
        <v/>
      </c>
      <c r="AJ790">
        <f>AF790-AB790+AI790</f>
        <v/>
      </c>
      <c r="AK790">
        <f>IF(C790="是","杭州","江西工厂")</f>
        <v/>
      </c>
      <c r="AL790" t="inlineStr">
        <is>
          <t>交易成功</t>
        </is>
      </c>
      <c r="AM790" t="inlineStr">
        <is>
          <t>待匹配</t>
        </is>
      </c>
      <c r="AN790" t="inlineStr">
        <is>
          <t>没有申请退款</t>
        </is>
      </c>
      <c r="AO790" t="inlineStr">
        <is>
          <t>无退款申请</t>
        </is>
      </c>
      <c r="AR790" t="inlineStr">
        <is>
          <t>✓</t>
        </is>
      </c>
    </row>
    <row r="791">
      <c r="A791" t="inlineStr">
        <is>
          <t>淘宝</t>
        </is>
      </c>
      <c r="B791" t="inlineStr">
        <is>
          <t>2701723656029013669</t>
        </is>
      </c>
      <c r="D791" s="182" t="n">
        <v>46096</v>
      </c>
      <c r="G791" t="inlineStr">
        <is>
          <t>浙江省 杭州市 桐庐县 凤川街道********************</t>
        </is>
      </c>
      <c r="I791" t="inlineStr">
        <is>
          <t>P23250050202</t>
        </is>
      </c>
      <c r="J791" t="inlineStr">
        <is>
          <t>畔色实木餐边柜日式樱桃木家用餐桌一体客厅储物柜小户型多功能柜</t>
        </is>
      </c>
      <c r="K791" t="inlineStr">
        <is>
          <t>其他尺寸定制</t>
        </is>
      </c>
      <c r="M791" t="n">
        <v>1</v>
      </c>
      <c r="O791" t="inlineStr">
        <is>
          <t>商家配送</t>
        </is>
      </c>
      <c r="P791" t="inlineStr">
        <is>
          <t>LP00804259345972</t>
        </is>
      </c>
      <c r="R791">
        <f>IFERROR(SUMPRODUCT(('2-定价总表'!$A$3:$A$493="PPS"&amp;MID(I791,2,99))*('2-定价总表'!$C$3:$C$493=K791)*('2-定价总表'!$T$3:$T$493))*IF(M791="",1,M791),"")</f>
        <v/>
      </c>
      <c r="AB791">
        <f>SUM(S791:AA791)</f>
        <v/>
      </c>
      <c r="AC791" t="inlineStr">
        <is>
          <t>6325.00</t>
        </is>
      </c>
      <c r="AD791">
        <f>AC791*0.006</f>
        <v/>
      </c>
      <c r="AE791">
        <f>AC791*0.02</f>
        <v/>
      </c>
      <c r="AF791">
        <f>AC791-AD791-AE791</f>
        <v/>
      </c>
      <c r="AI791">
        <f>SUM(AG791:AH791)</f>
        <v/>
      </c>
      <c r="AJ791">
        <f>AF791-AB791+AI791</f>
        <v/>
      </c>
      <c r="AK791">
        <f>IF(C791="是","杭州","江西工厂")</f>
        <v/>
      </c>
      <c r="AL791" t="inlineStr">
        <is>
          <t>交易成功</t>
        </is>
      </c>
      <c r="AM791" t="inlineStr">
        <is>
          <t>待匹配</t>
        </is>
      </c>
      <c r="AN791" t="inlineStr">
        <is>
          <t>没有申请退款</t>
        </is>
      </c>
      <c r="AO791" t="inlineStr">
        <is>
          <t>无退款申请</t>
        </is>
      </c>
      <c r="AR791" t="inlineStr">
        <is>
          <t>✓</t>
        </is>
      </c>
    </row>
    <row r="792">
      <c r="A792" t="inlineStr">
        <is>
          <t>淘宝</t>
        </is>
      </c>
      <c r="B792" t="inlineStr">
        <is>
          <t>2701723656029013669</t>
        </is>
      </c>
      <c r="D792" s="182" t="n">
        <v>46096</v>
      </c>
      <c r="G792" t="inlineStr">
        <is>
          <t>浙江省 杭州市 桐庐县 凤川街道********************</t>
        </is>
      </c>
      <c r="I792" t="inlineStr"/>
      <c r="J792" t="inlineStr">
        <is>
          <t>商家安装 商家安装</t>
        </is>
      </c>
      <c r="K792" t="inlineStr">
        <is>
          <t>商家安装</t>
        </is>
      </c>
      <c r="M792" t="n">
        <v>1</v>
      </c>
      <c r="O792" t="inlineStr">
        <is>
          <t>商家配送</t>
        </is>
      </c>
      <c r="P792" t="inlineStr">
        <is>
          <t>LP00804259345972</t>
        </is>
      </c>
      <c r="R792">
        <f>IFERROR(SUMPRODUCT(('2-定价总表'!$A$3:$A$493="PPS"&amp;MID(I792,2,99))*('2-定价总表'!$C$3:$C$493=K792)*('2-定价总表'!$T$3:$T$493))*IF(M792="",1,M792),"")</f>
        <v/>
      </c>
      <c r="AB792">
        <f>SUM(S792:AA792)</f>
        <v/>
      </c>
      <c r="AC792" t="inlineStr">
        <is>
          <t>0.00</t>
        </is>
      </c>
      <c r="AD792">
        <f>AC792*0.006</f>
        <v/>
      </c>
      <c r="AE792">
        <f>AC792*0.02</f>
        <v/>
      </c>
      <c r="AF792">
        <f>AC792-AD792-AE792</f>
        <v/>
      </c>
      <c r="AI792">
        <f>SUM(AG792:AH792)</f>
        <v/>
      </c>
      <c r="AJ792">
        <f>AF792-AB792+AI792</f>
        <v/>
      </c>
      <c r="AK792">
        <f>IF(C792="是","杭州","江西工厂")</f>
        <v/>
      </c>
      <c r="AL792" t="inlineStr">
        <is>
          <t>交易成功</t>
        </is>
      </c>
      <c r="AM792" t="inlineStr">
        <is>
          <t>待匹配</t>
        </is>
      </c>
      <c r="AN792" t="inlineStr">
        <is>
          <t>没有申请退款</t>
        </is>
      </c>
      <c r="AO792" t="inlineStr">
        <is>
          <t>无退款申请</t>
        </is>
      </c>
      <c r="AR792" t="inlineStr">
        <is>
          <t>⚠️ 无商家编码,产品编码待补</t>
        </is>
      </c>
    </row>
    <row r="793">
      <c r="A793" t="inlineStr">
        <is>
          <t>淘宝</t>
        </is>
      </c>
      <c r="B793" t="inlineStr">
        <is>
          <t>2701723298038030464</t>
        </is>
      </c>
      <c r="D793" s="182" t="n">
        <v>46096</v>
      </c>
      <c r="G793" t="inlineStr">
        <is>
          <t>湖南省 长沙市 天心区 黑石铺街**********************</t>
        </is>
      </c>
      <c r="I793" t="inlineStr">
        <is>
          <t>P23250050202</t>
        </is>
      </c>
      <c r="J793" t="inlineStr">
        <is>
          <t>畔色实木岩板餐边柜樱桃木收纳储物柜北欧酒柜置物柜餐桌一体靠墙</t>
        </is>
      </c>
      <c r="K793" t="inlineStr">
        <is>
          <t>定制尺寸</t>
        </is>
      </c>
      <c r="M793" t="n">
        <v>1</v>
      </c>
      <c r="O793" t="inlineStr">
        <is>
          <t>圆通速递</t>
        </is>
      </c>
      <c r="P793" t="inlineStr">
        <is>
          <t>YT2543665293712</t>
        </is>
      </c>
      <c r="R793">
        <f>IFERROR(SUMPRODUCT(('2-定价总表'!$A$3:$A$493="PPS"&amp;MID(I793,2,99))*('2-定价总表'!$C$3:$C$493=K793)*('2-定价总表'!$T$3:$T$493))*IF(M793="",1,M793),"")</f>
        <v/>
      </c>
      <c r="AB793">
        <f>SUM(S793:AA793)</f>
        <v/>
      </c>
      <c r="AC793" t="inlineStr">
        <is>
          <t>25.00</t>
        </is>
      </c>
      <c r="AD793">
        <f>AC793*0.006</f>
        <v/>
      </c>
      <c r="AE793">
        <f>AC793*0.02</f>
        <v/>
      </c>
      <c r="AF793">
        <f>AC793-AD793-AE793</f>
        <v/>
      </c>
      <c r="AI793">
        <f>SUM(AG793:AH793)</f>
        <v/>
      </c>
      <c r="AJ793">
        <f>AF793-AB793+AI793</f>
        <v/>
      </c>
      <c r="AK793">
        <f>IF(C793="是","杭州","江西工厂")</f>
        <v/>
      </c>
      <c r="AL793" t="inlineStr">
        <is>
          <t>交易成功</t>
        </is>
      </c>
      <c r="AM793" t="inlineStr">
        <is>
          <t>待匹配</t>
        </is>
      </c>
      <c r="AN793" t="inlineStr">
        <is>
          <t>没有申请退款</t>
        </is>
      </c>
      <c r="AO793" t="inlineStr">
        <is>
          <t>无退款申请</t>
        </is>
      </c>
      <c r="AR793" t="inlineStr">
        <is>
          <t>✓</t>
        </is>
      </c>
    </row>
    <row r="794">
      <c r="A794" t="inlineStr">
        <is>
          <t>淘宝</t>
        </is>
      </c>
      <c r="B794" t="inlineStr">
        <is>
          <t>2701723298033013183</t>
        </is>
      </c>
      <c r="D794" s="182" t="n">
        <v>46096</v>
      </c>
      <c r="G794" t="inlineStr">
        <is>
          <t>浙江省 舟山市 定海区 岑港街道***************</t>
        </is>
      </c>
      <c r="I794" t="inlineStr">
        <is>
          <t>P23250050202</t>
        </is>
      </c>
      <c r="J794" t="inlineStr">
        <is>
          <t>畔色榉木实木餐边柜储物靠墙高柜一体收纳柜厨房客厅茶水柜酒柜</t>
        </is>
      </c>
      <c r="K794" t="inlineStr">
        <is>
          <t>其他材质定制</t>
        </is>
      </c>
      <c r="M794" t="n">
        <v>1</v>
      </c>
      <c r="O794" t="inlineStr">
        <is>
          <t>圆通速递</t>
        </is>
      </c>
      <c r="P794" t="inlineStr">
        <is>
          <t>YT2584531249684</t>
        </is>
      </c>
      <c r="R794">
        <f>IFERROR(SUMPRODUCT(('2-定价总表'!$A$3:$A$493="PPS"&amp;MID(I794,2,99))*('2-定价总表'!$C$3:$C$493=K794)*('2-定价总表'!$T$3:$T$493))*IF(M794="",1,M794),"")</f>
        <v/>
      </c>
      <c r="AB794">
        <f>SUM(S794:AA794)</f>
        <v/>
      </c>
      <c r="AC794" t="inlineStr">
        <is>
          <t>23.00</t>
        </is>
      </c>
      <c r="AD794">
        <f>AC794*0.006</f>
        <v/>
      </c>
      <c r="AE794">
        <f>AC794*0.02</f>
        <v/>
      </c>
      <c r="AF794">
        <f>AC794-AD794-AE794</f>
        <v/>
      </c>
      <c r="AI794">
        <f>SUM(AG794:AH794)</f>
        <v/>
      </c>
      <c r="AJ794">
        <f>AF794-AB794+AI794</f>
        <v/>
      </c>
      <c r="AK794">
        <f>IF(C794="是","杭州","江西工厂")</f>
        <v/>
      </c>
      <c r="AL794" t="inlineStr">
        <is>
          <t>交易成功</t>
        </is>
      </c>
      <c r="AM794" t="inlineStr">
        <is>
          <t>待匹配</t>
        </is>
      </c>
      <c r="AN794" t="inlineStr">
        <is>
          <t>没有申请退款</t>
        </is>
      </c>
      <c r="AO794" t="inlineStr">
        <is>
          <t>无退款申请</t>
        </is>
      </c>
      <c r="AR794" t="inlineStr">
        <is>
          <t>✓</t>
        </is>
      </c>
    </row>
    <row r="795">
      <c r="A795" t="inlineStr">
        <is>
          <t>淘宝</t>
        </is>
      </c>
      <c r="B795" t="inlineStr">
        <is>
          <t>2701731578017177085</t>
        </is>
      </c>
      <c r="D795" s="182" t="n">
        <v>46096</v>
      </c>
      <c r="G795" t="inlineStr">
        <is>
          <t>浙江省 嘉兴市 南湖区 东栅街道*****************************</t>
        </is>
      </c>
      <c r="I795" t="inlineStr"/>
      <c r="J795" t="inlineStr">
        <is>
          <t>畔色樱桃木靠墙一体实木岩板餐厅收纳咖啡柜小户型小柜窄柜餐边柜</t>
        </is>
      </c>
      <c r="K795" t="inlineStr">
        <is>
          <t>1.2米洞石款窄柜</t>
        </is>
      </c>
      <c r="M795" t="n">
        <v>1</v>
      </c>
      <c r="O795" t="inlineStr">
        <is>
          <t>壹米滴答快运</t>
        </is>
      </c>
      <c r="P795" t="inlineStr">
        <is>
          <t>700907648288</t>
        </is>
      </c>
      <c r="R795">
        <f>IFERROR(SUMPRODUCT(('2-定价总表'!$A$3:$A$493="PPS"&amp;MID(I795,2,99))*('2-定价总表'!$C$3:$C$493=K795)*('2-定价总表'!$T$3:$T$493))*IF(M795="",1,M795),"")</f>
        <v/>
      </c>
      <c r="AB795">
        <f>SUM(S795:AA795)</f>
        <v/>
      </c>
      <c r="AC795" t="inlineStr">
        <is>
          <t>6130.21</t>
        </is>
      </c>
      <c r="AD795">
        <f>AC795*0.006</f>
        <v/>
      </c>
      <c r="AE795">
        <f>AC795*0.02</f>
        <v/>
      </c>
      <c r="AF795">
        <f>AC795-AD795-AE795</f>
        <v/>
      </c>
      <c r="AI795">
        <f>SUM(AG795:AH795)</f>
        <v/>
      </c>
      <c r="AJ795">
        <f>AF795-AB795+AI795</f>
        <v/>
      </c>
      <c r="AK795">
        <f>IF(C795="是","杭州","江西工厂")</f>
        <v/>
      </c>
      <c r="AL795" t="inlineStr">
        <is>
          <t>交易成功</t>
        </is>
      </c>
      <c r="AM795" t="inlineStr">
        <is>
          <t>待匹配</t>
        </is>
      </c>
      <c r="AN795" t="inlineStr">
        <is>
          <t>没有申请退款</t>
        </is>
      </c>
      <c r="AO795" t="inlineStr">
        <is>
          <t>无退款申请</t>
        </is>
      </c>
      <c r="AR795" t="inlineStr">
        <is>
          <t>⚠️ 无商家编码,产品编码待补</t>
        </is>
      </c>
    </row>
    <row r="796">
      <c r="A796" t="inlineStr">
        <is>
          <t>淘宝</t>
        </is>
      </c>
      <c r="B796" t="inlineStr">
        <is>
          <t>4502127204029030539</t>
        </is>
      </c>
      <c r="D796" s="182" t="n">
        <v>46096</v>
      </c>
      <c r="G796" t="inlineStr">
        <is>
          <t>上海 上海市 宝山区 淞南镇长************************</t>
        </is>
      </c>
      <c r="I796" t="inlineStr">
        <is>
          <t>P23410020201</t>
        </is>
      </c>
      <c r="J796" t="inlineStr">
        <is>
          <t>畔色北欧实木书桌书架一体小户型樱桃木电脑桌儿童学习桌办公桌</t>
        </is>
      </c>
      <c r="K796" t="inlineStr">
        <is>
          <t>差价</t>
        </is>
      </c>
      <c r="M796" t="n">
        <v>1</v>
      </c>
      <c r="O796" t="inlineStr">
        <is>
          <t>圆通速递</t>
        </is>
      </c>
      <c r="P796" t="inlineStr">
        <is>
          <t>YT2538598586532</t>
        </is>
      </c>
      <c r="R796">
        <f>IFERROR(SUMPRODUCT(('2-定价总表'!$A$3:$A$493="PPS"&amp;MID(I796,2,99))*('2-定价总表'!$C$3:$C$493=K796)*('2-定价总表'!$T$3:$T$493))*IF(M796="",1,M796),"")</f>
        <v/>
      </c>
      <c r="AB796">
        <f>SUM(S796:AA796)</f>
        <v/>
      </c>
      <c r="AC796" t="inlineStr">
        <is>
          <t>33.00</t>
        </is>
      </c>
      <c r="AD796">
        <f>AC796*0.006</f>
        <v/>
      </c>
      <c r="AE796">
        <f>AC796*0.02</f>
        <v/>
      </c>
      <c r="AF796">
        <f>AC796-AD796-AE796</f>
        <v/>
      </c>
      <c r="AI796">
        <f>SUM(AG796:AH796)</f>
        <v/>
      </c>
      <c r="AJ796">
        <f>AF796-AB796+AI796</f>
        <v/>
      </c>
      <c r="AK796">
        <f>IF(C796="是","杭州","江西工厂")</f>
        <v/>
      </c>
      <c r="AL796" t="inlineStr">
        <is>
          <t>交易成功</t>
        </is>
      </c>
      <c r="AM796" t="inlineStr">
        <is>
          <t>待匹配</t>
        </is>
      </c>
      <c r="AN796" t="inlineStr">
        <is>
          <t>没有申请退款</t>
        </is>
      </c>
      <c r="AO796" t="inlineStr">
        <is>
          <t>无退款申请</t>
        </is>
      </c>
      <c r="AR796" t="inlineStr">
        <is>
          <t>✓</t>
        </is>
      </c>
    </row>
    <row r="797">
      <c r="A797" t="inlineStr">
        <is>
          <t>淘宝</t>
        </is>
      </c>
      <c r="B797" t="inlineStr">
        <is>
          <t>4502127204029030539</t>
        </is>
      </c>
      <c r="D797" s="182" t="n">
        <v>46096</v>
      </c>
      <c r="G797" t="inlineStr">
        <is>
          <t>上海 上海市 宝山区 淞南镇长************************</t>
        </is>
      </c>
      <c r="I797" t="inlineStr"/>
      <c r="J797" t="inlineStr">
        <is>
          <t>商家安装 商家安装</t>
        </is>
      </c>
      <c r="K797" t="inlineStr">
        <is>
          <t>商家安装</t>
        </is>
      </c>
      <c r="M797" t="n">
        <v>1</v>
      </c>
      <c r="O797" t="inlineStr">
        <is>
          <t>圆通速递</t>
        </is>
      </c>
      <c r="P797" t="inlineStr">
        <is>
          <t>YT2538598586532</t>
        </is>
      </c>
      <c r="R797">
        <f>IFERROR(SUMPRODUCT(('2-定价总表'!$A$3:$A$493="PPS"&amp;MID(I797,2,99))*('2-定价总表'!$C$3:$C$493=K797)*('2-定价总表'!$T$3:$T$493))*IF(M797="",1,M797),"")</f>
        <v/>
      </c>
      <c r="AB797">
        <f>SUM(S797:AA797)</f>
        <v/>
      </c>
      <c r="AC797" t="inlineStr">
        <is>
          <t>0.00</t>
        </is>
      </c>
      <c r="AD797">
        <f>AC797*0.006</f>
        <v/>
      </c>
      <c r="AE797">
        <f>AC797*0.02</f>
        <v/>
      </c>
      <c r="AF797">
        <f>AC797-AD797-AE797</f>
        <v/>
      </c>
      <c r="AI797">
        <f>SUM(AG797:AH797)</f>
        <v/>
      </c>
      <c r="AJ797">
        <f>AF797-AB797+AI797</f>
        <v/>
      </c>
      <c r="AK797">
        <f>IF(C797="是","杭州","江西工厂")</f>
        <v/>
      </c>
      <c r="AL797" t="inlineStr">
        <is>
          <t>交易成功</t>
        </is>
      </c>
      <c r="AM797" t="inlineStr">
        <is>
          <t>待匹配</t>
        </is>
      </c>
      <c r="AN797" t="inlineStr">
        <is>
          <t>没有申请退款</t>
        </is>
      </c>
      <c r="AO797" t="inlineStr">
        <is>
          <t>无退款申请</t>
        </is>
      </c>
      <c r="AR797" t="inlineStr">
        <is>
          <t>⚠️ 无商家编码,产品编码待补</t>
        </is>
      </c>
    </row>
    <row r="798">
      <c r="A798" t="inlineStr">
        <is>
          <t>淘宝</t>
        </is>
      </c>
      <c r="B798" t="inlineStr">
        <is>
          <t>4502127204029030539</t>
        </is>
      </c>
      <c r="D798" s="182" t="n">
        <v>46096</v>
      </c>
      <c r="G798" t="inlineStr">
        <is>
          <t>上海 上海市 宝山区 淞南镇长************************</t>
        </is>
      </c>
      <c r="I798" t="inlineStr"/>
      <c r="J798" t="inlineStr">
        <is>
          <t>送货入户</t>
        </is>
      </c>
      <c r="K798" t="inlineStr"/>
      <c r="M798" t="n">
        <v>1</v>
      </c>
      <c r="O798" t="inlineStr">
        <is>
          <t>圆通速递</t>
        </is>
      </c>
      <c r="P798" t="inlineStr">
        <is>
          <t>YT2538598586532</t>
        </is>
      </c>
      <c r="R798">
        <f>IFERROR(SUMPRODUCT(('2-定价总表'!$A$3:$A$493="PPS"&amp;MID(I798,2,99))*('2-定价总表'!$C$3:$C$493=K798)*('2-定价总表'!$T$3:$T$493))*IF(M798="",1,M798),"")</f>
        <v/>
      </c>
      <c r="AB798">
        <f>SUM(S798:AA798)</f>
        <v/>
      </c>
      <c r="AC798" t="inlineStr">
        <is>
          <t>0.00</t>
        </is>
      </c>
      <c r="AD798">
        <f>AC798*0.006</f>
        <v/>
      </c>
      <c r="AE798">
        <f>AC798*0.02</f>
        <v/>
      </c>
      <c r="AF798">
        <f>AC798-AD798-AE798</f>
        <v/>
      </c>
      <c r="AI798">
        <f>SUM(AG798:AH798)</f>
        <v/>
      </c>
      <c r="AJ798">
        <f>AF798-AB798+AI798</f>
        <v/>
      </c>
      <c r="AK798">
        <f>IF(C798="是","杭州","江西工厂")</f>
        <v/>
      </c>
      <c r="AL798" t="inlineStr">
        <is>
          <t>交易成功</t>
        </is>
      </c>
      <c r="AM798" t="inlineStr">
        <is>
          <t>待匹配</t>
        </is>
      </c>
      <c r="AN798" t="inlineStr">
        <is>
          <t>没有申请退款</t>
        </is>
      </c>
      <c r="AO798" t="inlineStr">
        <is>
          <t>无退款申请</t>
        </is>
      </c>
      <c r="AR798" t="inlineStr">
        <is>
          <t>⚠️ 无商家编码,产品编码待补</t>
        </is>
      </c>
    </row>
    <row r="799">
      <c r="A799" t="inlineStr">
        <is>
          <t>淘宝</t>
        </is>
      </c>
      <c r="B799" t="inlineStr">
        <is>
          <t>4502138438022037810</t>
        </is>
      </c>
      <c r="D799" s="182" t="n">
        <v>46096</v>
      </c>
      <c r="G799" t="inlineStr">
        <is>
          <t>江苏省 扬州市 邗江区 新盛街道**************************</t>
        </is>
      </c>
      <c r="I799" t="inlineStr"/>
      <c r="J799" t="inlineStr">
        <is>
          <t>畔色木作木块小样樱桃木黑胡桃木白蜡木榉木红白橡木样品样块</t>
        </is>
      </c>
      <c r="K799" t="inlineStr">
        <is>
          <t>樱桃木样块</t>
        </is>
      </c>
      <c r="M799" t="n">
        <v>1</v>
      </c>
      <c r="O799" t="inlineStr">
        <is>
          <t>韵达快递</t>
        </is>
      </c>
      <c r="P799" t="inlineStr">
        <is>
          <t>435082459004720</t>
        </is>
      </c>
      <c r="R799">
        <f>IFERROR(SUMPRODUCT(('2-定价总表'!$A$3:$A$493="PPS"&amp;MID(I799,2,99))*('2-定价总表'!$C$3:$C$493=K799)*('2-定价总表'!$T$3:$T$493))*IF(M799="",1,M799),"")</f>
        <v/>
      </c>
      <c r="AB799">
        <f>SUM(S799:AA799)</f>
        <v/>
      </c>
      <c r="AC799" t="inlineStr">
        <is>
          <t>20.00</t>
        </is>
      </c>
      <c r="AD799">
        <f>AC799*0.006</f>
        <v/>
      </c>
      <c r="AE799">
        <f>AC799*0.02</f>
        <v/>
      </c>
      <c r="AF799">
        <f>AC799-AD799-AE799</f>
        <v/>
      </c>
      <c r="AI799">
        <f>SUM(AG799:AH799)</f>
        <v/>
      </c>
      <c r="AJ799">
        <f>AF799-AB799+AI799</f>
        <v/>
      </c>
      <c r="AK799">
        <f>IF(C799="是","杭州","江西工厂")</f>
        <v/>
      </c>
      <c r="AL799" t="inlineStr">
        <is>
          <t>交易成功</t>
        </is>
      </c>
      <c r="AM799" t="inlineStr">
        <is>
          <t>待匹配</t>
        </is>
      </c>
      <c r="AN799" t="inlineStr">
        <is>
          <t>没有申请退款</t>
        </is>
      </c>
      <c r="AO799" t="inlineStr">
        <is>
          <t>无退款申请</t>
        </is>
      </c>
      <c r="AR799" t="inlineStr">
        <is>
          <t>⚠️ 无商家编码,产品编码待补</t>
        </is>
      </c>
    </row>
    <row r="800">
      <c r="A800" t="inlineStr">
        <is>
          <t>淘宝</t>
        </is>
      </c>
      <c r="B800" t="inlineStr">
        <is>
          <t>4502124975022013145</t>
        </is>
      </c>
      <c r="D800" s="182" t="n">
        <v>46095</v>
      </c>
      <c r="G800" t="inlineStr">
        <is>
          <t>浙江省 杭州市 萧山区 瓜沥镇党***********************</t>
        </is>
      </c>
      <c r="I800" t="inlineStr"/>
      <c r="J800" t="inlineStr">
        <is>
          <t>畔色樱桃木靠墙一体实木岩板餐厅收纳咖啡柜小户型小柜窄柜餐边柜</t>
        </is>
      </c>
      <c r="K800" t="inlineStr">
        <is>
          <t>1.2米洞石款窄柜</t>
        </is>
      </c>
      <c r="M800" t="n">
        <v>1</v>
      </c>
      <c r="O800" t="inlineStr"/>
      <c r="P800" t="inlineStr"/>
      <c r="R800">
        <f>IFERROR(SUMPRODUCT(('2-定价总表'!$A$3:$A$493="PPS"&amp;MID(I800,2,99))*('2-定价总表'!$C$3:$C$493=K800)*('2-定价总表'!$T$3:$T$493))*IF(M800="",1,M800),"")</f>
        <v/>
      </c>
      <c r="AB800">
        <f>SUM(S800:AA800)</f>
        <v/>
      </c>
      <c r="AC800" t="inlineStr">
        <is>
          <t>6135.21</t>
        </is>
      </c>
      <c r="AD800">
        <f>AC800*0.006</f>
        <v/>
      </c>
      <c r="AE800">
        <f>AC800*0.02</f>
        <v/>
      </c>
      <c r="AF800">
        <f>AC800-AD800-AE800</f>
        <v/>
      </c>
      <c r="AI800">
        <f>SUM(AG800:AH800)</f>
        <v/>
      </c>
      <c r="AJ800">
        <f>AF800-AB800+AI800</f>
        <v/>
      </c>
      <c r="AK800">
        <f>IF(C800="是","杭州","江西工厂")</f>
        <v/>
      </c>
      <c r="AL800" t="inlineStr">
        <is>
          <t>交易关闭</t>
        </is>
      </c>
      <c r="AM800" t="inlineStr">
        <is>
          <t>待匹配</t>
        </is>
      </c>
      <c r="AN800" t="inlineStr">
        <is>
          <t>退款成功</t>
        </is>
      </c>
      <c r="AO800" t="inlineStr">
        <is>
          <t>6135.21</t>
        </is>
      </c>
      <c r="AR800" t="inlineStr">
        <is>
          <t>⚠️ 无商家编码,产品编码待补</t>
        </is>
      </c>
    </row>
    <row r="801">
      <c r="A801" t="inlineStr">
        <is>
          <t>淘宝</t>
        </is>
      </c>
      <c r="B801" t="inlineStr">
        <is>
          <t>2701728267007013669</t>
        </is>
      </c>
      <c r="D801" s="182" t="n">
        <v>46095</v>
      </c>
      <c r="G801" t="inlineStr"/>
      <c r="I801" t="inlineStr">
        <is>
          <t>P23250050202</t>
        </is>
      </c>
      <c r="J801" t="inlineStr">
        <is>
          <t>畔色实木餐边柜日式樱桃木家用餐桌一体客厅储物柜小户型多功能柜</t>
        </is>
      </c>
      <c r="K801" t="inlineStr">
        <is>
          <t>其他尺寸定制</t>
        </is>
      </c>
      <c r="M801" t="n">
        <v>1</v>
      </c>
      <c r="O801" t="inlineStr"/>
      <c r="P801" t="inlineStr"/>
      <c r="R801">
        <f>IFERROR(SUMPRODUCT(('2-定价总表'!$A$3:$A$493="PPS"&amp;MID(I801,2,99))*('2-定价总表'!$C$3:$C$493=K801)*('2-定价总表'!$T$3:$T$493))*IF(M801="",1,M801),"")</f>
        <v/>
      </c>
      <c r="AB801">
        <f>SUM(S801:AA801)</f>
        <v/>
      </c>
      <c r="AC801" t="inlineStr"/>
      <c r="AD801">
        <f>AC801*0.006</f>
        <v/>
      </c>
      <c r="AE801">
        <f>AC801*0.02</f>
        <v/>
      </c>
      <c r="AF801">
        <f>AC801-AD801-AE801</f>
        <v/>
      </c>
      <c r="AI801">
        <f>SUM(AG801:AH801)</f>
        <v/>
      </c>
      <c r="AJ801">
        <f>AF801-AB801+AI801</f>
        <v/>
      </c>
      <c r="AK801">
        <f>IF(C801="是","杭州","江西工厂")</f>
        <v/>
      </c>
      <c r="AL801" t="inlineStr">
        <is>
          <t>交易关闭</t>
        </is>
      </c>
      <c r="AM801" t="inlineStr">
        <is>
          <t>待匹配</t>
        </is>
      </c>
      <c r="AN801" t="inlineStr">
        <is>
          <t>没有申请退款</t>
        </is>
      </c>
      <c r="AO801" t="inlineStr">
        <is>
          <t>无退款申请</t>
        </is>
      </c>
      <c r="AR801" t="inlineStr">
        <is>
          <t>✓</t>
        </is>
      </c>
    </row>
    <row r="802">
      <c r="A802" t="inlineStr">
        <is>
          <t>淘宝</t>
        </is>
      </c>
      <c r="B802" t="inlineStr">
        <is>
          <t>2701728267007013669</t>
        </is>
      </c>
      <c r="D802" s="182" t="n">
        <v>46095</v>
      </c>
      <c r="G802" t="inlineStr"/>
      <c r="I802" t="inlineStr"/>
      <c r="J802" t="inlineStr">
        <is>
          <t>商家安装 商家安装</t>
        </is>
      </c>
      <c r="K802" t="inlineStr">
        <is>
          <t>商家安装</t>
        </is>
      </c>
      <c r="M802" t="n">
        <v>1</v>
      </c>
      <c r="O802" t="inlineStr"/>
      <c r="P802" t="inlineStr"/>
      <c r="R802">
        <f>IFERROR(SUMPRODUCT(('2-定价总表'!$A$3:$A$493="PPS"&amp;MID(I802,2,99))*('2-定价总表'!$C$3:$C$493=K802)*('2-定价总表'!$T$3:$T$493))*IF(M802="",1,M802),"")</f>
        <v/>
      </c>
      <c r="AB802">
        <f>SUM(S802:AA802)</f>
        <v/>
      </c>
      <c r="AC802" t="inlineStr"/>
      <c r="AD802">
        <f>AC802*0.006</f>
        <v/>
      </c>
      <c r="AE802">
        <f>AC802*0.02</f>
        <v/>
      </c>
      <c r="AF802">
        <f>AC802-AD802-AE802</f>
        <v/>
      </c>
      <c r="AI802">
        <f>SUM(AG802:AH802)</f>
        <v/>
      </c>
      <c r="AJ802">
        <f>AF802-AB802+AI802</f>
        <v/>
      </c>
      <c r="AK802">
        <f>IF(C802="是","杭州","江西工厂")</f>
        <v/>
      </c>
      <c r="AL802" t="inlineStr">
        <is>
          <t>交易关闭</t>
        </is>
      </c>
      <c r="AM802" t="inlineStr">
        <is>
          <t>待匹配</t>
        </is>
      </c>
      <c r="AN802" t="inlineStr">
        <is>
          <t>没有申请退款</t>
        </is>
      </c>
      <c r="AO802" t="inlineStr">
        <is>
          <t>无退款申请</t>
        </is>
      </c>
      <c r="AR802" t="inlineStr">
        <is>
          <t>⚠️ 无商家编码,产品编码待补</t>
        </is>
      </c>
    </row>
    <row r="803">
      <c r="A803" t="inlineStr">
        <is>
          <t>淘宝</t>
        </is>
      </c>
      <c r="B803" t="inlineStr">
        <is>
          <t>4502136961008037825</t>
        </is>
      </c>
      <c r="D803" s="182" t="n">
        <v>46095</v>
      </c>
      <c r="G803" t="inlineStr">
        <is>
          <t>浙江省 宁波市 江北区 洪塘街道*****************************</t>
        </is>
      </c>
      <c r="I803" t="inlineStr">
        <is>
          <t>P23210020201</t>
        </is>
      </c>
      <c r="J803" t="inlineStr">
        <is>
          <t>畔色 岩板实木餐桌日式简约长方形榉木书桌家用饭桌原木小户型桌</t>
        </is>
      </c>
      <c r="K803" t="inlineStr">
        <is>
          <t>砂白色1.6米岩板餐桌</t>
        </is>
      </c>
      <c r="M803" t="n">
        <v>1</v>
      </c>
      <c r="O803" t="inlineStr"/>
      <c r="P803" t="inlineStr"/>
      <c r="R803">
        <f>IFERROR(SUMPRODUCT(('2-定价总表'!$A$3:$A$493="PPS"&amp;MID(I803,2,99))*('2-定价总表'!$C$3:$C$493=K803)*('2-定价总表'!$T$3:$T$493))*IF(M803="",1,M803),"")</f>
        <v/>
      </c>
      <c r="AB803">
        <f>SUM(S803:AA803)</f>
        <v/>
      </c>
      <c r="AC803" t="inlineStr">
        <is>
          <t>2830.08</t>
        </is>
      </c>
      <c r="AD803">
        <f>AC803*0.006</f>
        <v/>
      </c>
      <c r="AE803">
        <f>AC803*0.02</f>
        <v/>
      </c>
      <c r="AF803">
        <f>AC803-AD803-AE803</f>
        <v/>
      </c>
      <c r="AI803">
        <f>SUM(AG803:AH803)</f>
        <v/>
      </c>
      <c r="AJ803">
        <f>AF803-AB803+AI803</f>
        <v/>
      </c>
      <c r="AK803">
        <f>IF(C803="是","杭州","江西工厂")</f>
        <v/>
      </c>
      <c r="AL803" t="inlineStr">
        <is>
          <t>交易关闭</t>
        </is>
      </c>
      <c r="AM803" t="inlineStr">
        <is>
          <t>待匹配</t>
        </is>
      </c>
      <c r="AN803" t="inlineStr">
        <is>
          <t>退款成功</t>
        </is>
      </c>
      <c r="AO803" t="inlineStr">
        <is>
          <t>2830.08</t>
        </is>
      </c>
      <c r="AR803" t="inlineStr">
        <is>
          <t>✓</t>
        </is>
      </c>
    </row>
    <row r="804">
      <c r="A804" t="inlineStr">
        <is>
          <t>淘宝</t>
        </is>
      </c>
      <c r="B804" t="inlineStr">
        <is>
          <t>2701723620004029881</t>
        </is>
      </c>
      <c r="D804" s="182" t="n">
        <v>46095</v>
      </c>
      <c r="G804" t="inlineStr">
        <is>
          <t>云南省 昆明市 嵩明县 嵩阳街道****************************</t>
        </is>
      </c>
      <c r="I804" t="inlineStr"/>
      <c r="J804" t="inlineStr">
        <is>
          <t>畔色北欧樱桃木带玻璃门实木展示柜落地收纳组合柜绘本柜整墙书柜</t>
        </is>
      </c>
      <c r="K804" t="inlineStr">
        <is>
          <t>尺寸定制</t>
        </is>
      </c>
      <c r="M804" t="n">
        <v>1</v>
      </c>
      <c r="O804" t="inlineStr">
        <is>
          <t>圆通速递</t>
        </is>
      </c>
      <c r="P804" t="inlineStr">
        <is>
          <t>YT2538425784885</t>
        </is>
      </c>
      <c r="R804">
        <f>IFERROR(SUMPRODUCT(('2-定价总表'!$A$3:$A$493="PPS"&amp;MID(I804,2,99))*('2-定价总表'!$C$3:$C$493=K804)*('2-定价总表'!$T$3:$T$493))*IF(M804="",1,M804),"")</f>
        <v/>
      </c>
      <c r="AB804">
        <f>SUM(S804:AA804)</f>
        <v/>
      </c>
      <c r="AC804" t="inlineStr">
        <is>
          <t>33.00</t>
        </is>
      </c>
      <c r="AD804">
        <f>AC804*0.006</f>
        <v/>
      </c>
      <c r="AE804">
        <f>AC804*0.02</f>
        <v/>
      </c>
      <c r="AF804">
        <f>AC804-AD804-AE804</f>
        <v/>
      </c>
      <c r="AI804">
        <f>SUM(AG804:AH804)</f>
        <v/>
      </c>
      <c r="AJ804">
        <f>AF804-AB804+AI804</f>
        <v/>
      </c>
      <c r="AK804">
        <f>IF(C804="是","杭州","江西工厂")</f>
        <v/>
      </c>
      <c r="AL804" t="inlineStr">
        <is>
          <t>交易成功</t>
        </is>
      </c>
      <c r="AM804" t="inlineStr">
        <is>
          <t>待匹配</t>
        </is>
      </c>
      <c r="AN804" t="inlineStr">
        <is>
          <t>没有申请退款</t>
        </is>
      </c>
      <c r="AO804" t="inlineStr">
        <is>
          <t>无退款申请</t>
        </is>
      </c>
      <c r="AR804" t="inlineStr">
        <is>
          <t>⚠️ 无商家编码,产品编码待补</t>
        </is>
      </c>
    </row>
    <row r="805">
      <c r="A805" t="inlineStr">
        <is>
          <t>淘宝</t>
        </is>
      </c>
      <c r="B805" t="inlineStr">
        <is>
          <t>4502136675003014029</t>
        </is>
      </c>
      <c r="D805" s="182" t="n">
        <v>46095</v>
      </c>
      <c r="G805" t="inlineStr">
        <is>
          <t>湖北省 武汉市 江岸区 劳动街道**************************</t>
        </is>
      </c>
      <c r="I805" t="inlineStr">
        <is>
          <t>P23250050202</t>
        </is>
      </c>
      <c r="J805" t="inlineStr">
        <is>
          <t>畔色实木餐边柜日式樱桃木家用餐桌一体客厅储物柜小户型多功能柜</t>
        </is>
      </c>
      <c r="K805" t="inlineStr">
        <is>
          <t>白色岩板定制</t>
        </is>
      </c>
      <c r="M805" t="n">
        <v>1</v>
      </c>
      <c r="O805" t="inlineStr">
        <is>
          <t>圆通速递</t>
        </is>
      </c>
      <c r="P805" t="inlineStr">
        <is>
          <t>YT2584359739413</t>
        </is>
      </c>
      <c r="R805">
        <f>IFERROR(SUMPRODUCT(('2-定价总表'!$A$3:$A$493="PPS"&amp;MID(I805,2,99))*('2-定价总表'!$C$3:$C$493=K805)*('2-定价总表'!$T$3:$T$493))*IF(M805="",1,M805),"")</f>
        <v/>
      </c>
      <c r="AB805">
        <f>SUM(S805:AA805)</f>
        <v/>
      </c>
      <c r="AC805" t="inlineStr">
        <is>
          <t>25.00</t>
        </is>
      </c>
      <c r="AD805">
        <f>AC805*0.006</f>
        <v/>
      </c>
      <c r="AE805">
        <f>AC805*0.02</f>
        <v/>
      </c>
      <c r="AF805">
        <f>AC805-AD805-AE805</f>
        <v/>
      </c>
      <c r="AI805">
        <f>SUM(AG805:AH805)</f>
        <v/>
      </c>
      <c r="AJ805">
        <f>AF805-AB805+AI805</f>
        <v/>
      </c>
      <c r="AK805">
        <f>IF(C805="是","杭州","江西工厂")</f>
        <v/>
      </c>
      <c r="AL805" t="inlineStr">
        <is>
          <t>交易成功</t>
        </is>
      </c>
      <c r="AM805" t="inlineStr">
        <is>
          <t>待匹配</t>
        </is>
      </c>
      <c r="AN805" t="inlineStr">
        <is>
          <t>没有申请退款</t>
        </is>
      </c>
      <c r="AO805" t="inlineStr">
        <is>
          <t>无退款申请</t>
        </is>
      </c>
      <c r="AR805" t="inlineStr">
        <is>
          <t>✓</t>
        </is>
      </c>
    </row>
    <row r="806">
      <c r="A806" t="inlineStr">
        <is>
          <t>淘宝</t>
        </is>
      </c>
      <c r="B806" t="inlineStr">
        <is>
          <t>4502136675003014029</t>
        </is>
      </c>
      <c r="D806" s="182" t="n">
        <v>46095</v>
      </c>
      <c r="G806" t="inlineStr">
        <is>
          <t>湖北省 武汉市 江岸区 劳动街道**************************</t>
        </is>
      </c>
      <c r="I806" t="inlineStr"/>
      <c r="J806" t="inlineStr">
        <is>
          <t>商家安装 商家安装</t>
        </is>
      </c>
      <c r="K806" t="inlineStr">
        <is>
          <t>商家安装</t>
        </is>
      </c>
      <c r="M806" t="n">
        <v>1</v>
      </c>
      <c r="O806" t="inlineStr">
        <is>
          <t>圆通速递</t>
        </is>
      </c>
      <c r="P806" t="inlineStr">
        <is>
          <t>YT2584359739413</t>
        </is>
      </c>
      <c r="R806">
        <f>IFERROR(SUMPRODUCT(('2-定价总表'!$A$3:$A$493="PPS"&amp;MID(I806,2,99))*('2-定价总表'!$C$3:$C$493=K806)*('2-定价总表'!$T$3:$T$493))*IF(M806="",1,M806),"")</f>
        <v/>
      </c>
      <c r="AB806">
        <f>SUM(S806:AA806)</f>
        <v/>
      </c>
      <c r="AC806" t="inlineStr">
        <is>
          <t>0.00</t>
        </is>
      </c>
      <c r="AD806">
        <f>AC806*0.006</f>
        <v/>
      </c>
      <c r="AE806">
        <f>AC806*0.02</f>
        <v/>
      </c>
      <c r="AF806">
        <f>AC806-AD806-AE806</f>
        <v/>
      </c>
      <c r="AI806">
        <f>SUM(AG806:AH806)</f>
        <v/>
      </c>
      <c r="AJ806">
        <f>AF806-AB806+AI806</f>
        <v/>
      </c>
      <c r="AK806">
        <f>IF(C806="是","杭州","江西工厂")</f>
        <v/>
      </c>
      <c r="AL806" t="inlineStr">
        <is>
          <t>交易成功</t>
        </is>
      </c>
      <c r="AM806" t="inlineStr">
        <is>
          <t>待匹配</t>
        </is>
      </c>
      <c r="AN806" t="inlineStr">
        <is>
          <t>没有申请退款</t>
        </is>
      </c>
      <c r="AO806" t="inlineStr">
        <is>
          <t>无退款申请</t>
        </is>
      </c>
      <c r="AR806" t="inlineStr">
        <is>
          <t>⚠️ 无商家编码,产品编码待补</t>
        </is>
      </c>
    </row>
    <row r="807">
      <c r="A807" t="inlineStr">
        <is>
          <t>淘宝</t>
        </is>
      </c>
      <c r="B807" t="inlineStr">
        <is>
          <t>4502136675003014029</t>
        </is>
      </c>
      <c r="D807" s="182" t="n">
        <v>46095</v>
      </c>
      <c r="G807" t="inlineStr">
        <is>
          <t>湖北省 武汉市 江岸区 劳动街道**************************</t>
        </is>
      </c>
      <c r="I807" t="inlineStr"/>
      <c r="J807" t="inlineStr">
        <is>
          <t>送货入户</t>
        </is>
      </c>
      <c r="K807" t="inlineStr"/>
      <c r="M807" t="n">
        <v>1</v>
      </c>
      <c r="O807" t="inlineStr">
        <is>
          <t>圆通速递</t>
        </is>
      </c>
      <c r="P807" t="inlineStr">
        <is>
          <t>YT2584359739413</t>
        </is>
      </c>
      <c r="R807">
        <f>IFERROR(SUMPRODUCT(('2-定价总表'!$A$3:$A$493="PPS"&amp;MID(I807,2,99))*('2-定价总表'!$C$3:$C$493=K807)*('2-定价总表'!$T$3:$T$493))*IF(M807="",1,M807),"")</f>
        <v/>
      </c>
      <c r="AB807">
        <f>SUM(S807:AA807)</f>
        <v/>
      </c>
      <c r="AC807" t="inlineStr">
        <is>
          <t>0.00</t>
        </is>
      </c>
      <c r="AD807">
        <f>AC807*0.006</f>
        <v/>
      </c>
      <c r="AE807">
        <f>AC807*0.02</f>
        <v/>
      </c>
      <c r="AF807">
        <f>AC807-AD807-AE807</f>
        <v/>
      </c>
      <c r="AI807">
        <f>SUM(AG807:AH807)</f>
        <v/>
      </c>
      <c r="AJ807">
        <f>AF807-AB807+AI807</f>
        <v/>
      </c>
      <c r="AK807">
        <f>IF(C807="是","杭州","江西工厂")</f>
        <v/>
      </c>
      <c r="AL807" t="inlineStr">
        <is>
          <t>交易成功</t>
        </is>
      </c>
      <c r="AM807" t="inlineStr">
        <is>
          <t>待匹配</t>
        </is>
      </c>
      <c r="AN807" t="inlineStr">
        <is>
          <t>没有申请退款</t>
        </is>
      </c>
      <c r="AO807" t="inlineStr">
        <is>
          <t>无退款申请</t>
        </is>
      </c>
      <c r="AR807" t="inlineStr">
        <is>
          <t>⚠️ 无商家编码,产品编码待补</t>
        </is>
      </c>
    </row>
    <row r="808">
      <c r="A808" t="inlineStr">
        <is>
          <t>淘宝</t>
        </is>
      </c>
      <c r="B808" t="inlineStr">
        <is>
          <t>4502142037003004847</t>
        </is>
      </c>
      <c r="D808" s="182" t="n">
        <v>46095</v>
      </c>
      <c r="G808" t="inlineStr">
        <is>
          <t>湖北省 武汉市 江岸区 劳动街道**************************</t>
        </is>
      </c>
      <c r="I808" t="inlineStr">
        <is>
          <t>P23250050202</t>
        </is>
      </c>
      <c r="J808" t="inlineStr">
        <is>
          <t>畔色实木餐边柜日式樱桃木家用餐桌一体客厅储物柜小户型多功能柜</t>
        </is>
      </c>
      <c r="K808" t="inlineStr">
        <is>
          <t>白色岩板定制</t>
        </is>
      </c>
      <c r="M808" t="n">
        <v>1</v>
      </c>
      <c r="O808" t="inlineStr"/>
      <c r="P808" t="inlineStr"/>
      <c r="R808">
        <f>IFERROR(SUMPRODUCT(('2-定价总表'!$A$3:$A$493="PPS"&amp;MID(I808,2,99))*('2-定价总表'!$C$3:$C$493=K808)*('2-定价总表'!$T$3:$T$493))*IF(M808="",1,M808),"")</f>
        <v/>
      </c>
      <c r="AB808">
        <f>SUM(S808:AA808)</f>
        <v/>
      </c>
      <c r="AC808" t="inlineStr">
        <is>
          <t>1095.00</t>
        </is>
      </c>
      <c r="AD808">
        <f>AC808*0.006</f>
        <v/>
      </c>
      <c r="AE808">
        <f>AC808*0.02</f>
        <v/>
      </c>
      <c r="AF808">
        <f>AC808-AD808-AE808</f>
        <v/>
      </c>
      <c r="AI808">
        <f>SUM(AG808:AH808)</f>
        <v/>
      </c>
      <c r="AJ808">
        <f>AF808-AB808+AI808</f>
        <v/>
      </c>
      <c r="AK808">
        <f>IF(C808="是","杭州","江西工厂")</f>
        <v/>
      </c>
      <c r="AL808" t="inlineStr">
        <is>
          <t>交易关闭</t>
        </is>
      </c>
      <c r="AM808" t="inlineStr">
        <is>
          <t>待匹配</t>
        </is>
      </c>
      <c r="AN808" t="inlineStr">
        <is>
          <t>退款成功</t>
        </is>
      </c>
      <c r="AO808" t="inlineStr">
        <is>
          <t>1095.00</t>
        </is>
      </c>
      <c r="AR808" t="inlineStr">
        <is>
          <t>✓</t>
        </is>
      </c>
    </row>
    <row r="809">
      <c r="A809" t="inlineStr">
        <is>
          <t>淘宝</t>
        </is>
      </c>
      <c r="B809" t="inlineStr">
        <is>
          <t>4502142037003004847</t>
        </is>
      </c>
      <c r="D809" s="182" t="n">
        <v>46095</v>
      </c>
      <c r="G809" t="inlineStr">
        <is>
          <t>湖北省 武汉市 江岸区 劳动街道**************************</t>
        </is>
      </c>
      <c r="I809" t="inlineStr"/>
      <c r="J809" t="inlineStr">
        <is>
          <t>商家安装 商家安装</t>
        </is>
      </c>
      <c r="K809" t="inlineStr">
        <is>
          <t>商家安装</t>
        </is>
      </c>
      <c r="M809" t="n">
        <v>1</v>
      </c>
      <c r="O809" t="inlineStr"/>
      <c r="P809" t="inlineStr"/>
      <c r="R809">
        <f>IFERROR(SUMPRODUCT(('2-定价总表'!$A$3:$A$493="PPS"&amp;MID(I809,2,99))*('2-定价总表'!$C$3:$C$493=K809)*('2-定价总表'!$T$3:$T$493))*IF(M809="",1,M809),"")</f>
        <v/>
      </c>
      <c r="AB809">
        <f>SUM(S809:AA809)</f>
        <v/>
      </c>
      <c r="AC809" t="inlineStr">
        <is>
          <t>0.00</t>
        </is>
      </c>
      <c r="AD809">
        <f>AC809*0.006</f>
        <v/>
      </c>
      <c r="AE809">
        <f>AC809*0.02</f>
        <v/>
      </c>
      <c r="AF809">
        <f>AC809-AD809-AE809</f>
        <v/>
      </c>
      <c r="AI809">
        <f>SUM(AG809:AH809)</f>
        <v/>
      </c>
      <c r="AJ809">
        <f>AF809-AB809+AI809</f>
        <v/>
      </c>
      <c r="AK809">
        <f>IF(C809="是","杭州","江西工厂")</f>
        <v/>
      </c>
      <c r="AL809" t="inlineStr">
        <is>
          <t>交易关闭</t>
        </is>
      </c>
      <c r="AM809" t="inlineStr">
        <is>
          <t>待匹配</t>
        </is>
      </c>
      <c r="AN809" t="inlineStr">
        <is>
          <t>没有申请退款</t>
        </is>
      </c>
      <c r="AO809" t="inlineStr">
        <is>
          <t>无退款申请</t>
        </is>
      </c>
      <c r="AR809" t="inlineStr">
        <is>
          <t>⚠️ 无商家编码,产品编码待补</t>
        </is>
      </c>
    </row>
    <row r="810">
      <c r="A810" t="inlineStr">
        <is>
          <t>淘宝</t>
        </is>
      </c>
      <c r="B810" t="inlineStr">
        <is>
          <t>4502142037003004847</t>
        </is>
      </c>
      <c r="D810" s="182" t="n">
        <v>46095</v>
      </c>
      <c r="G810" t="inlineStr">
        <is>
          <t>湖北省 武汉市 江岸区 劳动街道**************************</t>
        </is>
      </c>
      <c r="I810" t="inlineStr"/>
      <c r="J810" t="inlineStr">
        <is>
          <t>送货入户</t>
        </is>
      </c>
      <c r="K810" t="inlineStr"/>
      <c r="M810" t="n">
        <v>1</v>
      </c>
      <c r="O810" t="inlineStr"/>
      <c r="P810" t="inlineStr"/>
      <c r="R810">
        <f>IFERROR(SUMPRODUCT(('2-定价总表'!$A$3:$A$493="PPS"&amp;MID(I810,2,99))*('2-定价总表'!$C$3:$C$493=K810)*('2-定价总表'!$T$3:$T$493))*IF(M810="",1,M810),"")</f>
        <v/>
      </c>
      <c r="AB810">
        <f>SUM(S810:AA810)</f>
        <v/>
      </c>
      <c r="AC810" t="inlineStr">
        <is>
          <t>0.00</t>
        </is>
      </c>
      <c r="AD810">
        <f>AC810*0.006</f>
        <v/>
      </c>
      <c r="AE810">
        <f>AC810*0.02</f>
        <v/>
      </c>
      <c r="AF810">
        <f>AC810-AD810-AE810</f>
        <v/>
      </c>
      <c r="AI810">
        <f>SUM(AG810:AH810)</f>
        <v/>
      </c>
      <c r="AJ810">
        <f>AF810-AB810+AI810</f>
        <v/>
      </c>
      <c r="AK810">
        <f>IF(C810="是","杭州","江西工厂")</f>
        <v/>
      </c>
      <c r="AL810" t="inlineStr">
        <is>
          <t>交易关闭</t>
        </is>
      </c>
      <c r="AM810" t="inlineStr">
        <is>
          <t>待匹配</t>
        </is>
      </c>
      <c r="AN810" t="inlineStr">
        <is>
          <t>没有申请退款</t>
        </is>
      </c>
      <c r="AO810" t="inlineStr">
        <is>
          <t>无退款申请</t>
        </is>
      </c>
      <c r="AR810" t="inlineStr">
        <is>
          <t>⚠️ 无商家编码,产品编码待补</t>
        </is>
      </c>
    </row>
    <row r="811">
      <c r="A811" t="inlineStr">
        <is>
          <t>淘宝</t>
        </is>
      </c>
      <c r="B811" t="inlineStr">
        <is>
          <t>4502140526004009719</t>
        </is>
      </c>
      <c r="D811" s="182" t="n">
        <v>46095</v>
      </c>
      <c r="G811" t="inlineStr">
        <is>
          <t>海南省 海口市 秀英区 西秀镇菜***********************</t>
        </is>
      </c>
      <c r="I811" t="inlineStr">
        <is>
          <t>P23410020201</t>
        </is>
      </c>
      <c r="J811" t="inlineStr">
        <is>
          <t>畔色北欧实木书桌书架一体小户型樱桃木电脑桌儿童学习桌办公桌</t>
        </is>
      </c>
      <c r="K811" t="inlineStr">
        <is>
          <t>黑胡桃木材质咨询</t>
        </is>
      </c>
      <c r="M811" t="n">
        <v>1</v>
      </c>
      <c r="O811" t="inlineStr">
        <is>
          <t>圆通速递</t>
        </is>
      </c>
      <c r="P811" t="inlineStr">
        <is>
          <t>YT2538425787828</t>
        </is>
      </c>
      <c r="R811">
        <f>IFERROR(SUMPRODUCT(('2-定价总表'!$A$3:$A$493="PPS"&amp;MID(I811,2,99))*('2-定价总表'!$C$3:$C$493=K811)*('2-定价总表'!$T$3:$T$493))*IF(M811="",1,M811),"")</f>
        <v/>
      </c>
      <c r="AB811">
        <f>SUM(S811:AA811)</f>
        <v/>
      </c>
      <c r="AC811" t="inlineStr">
        <is>
          <t>38.00</t>
        </is>
      </c>
      <c r="AD811">
        <f>AC811*0.006</f>
        <v/>
      </c>
      <c r="AE811">
        <f>AC811*0.02</f>
        <v/>
      </c>
      <c r="AF811">
        <f>AC811-AD811-AE811</f>
        <v/>
      </c>
      <c r="AI811">
        <f>SUM(AG811:AH811)</f>
        <v/>
      </c>
      <c r="AJ811">
        <f>AF811-AB811+AI811</f>
        <v/>
      </c>
      <c r="AK811">
        <f>IF(C811="是","杭州","江西工厂")</f>
        <v/>
      </c>
      <c r="AL811" t="inlineStr">
        <is>
          <t>交易成功</t>
        </is>
      </c>
      <c r="AM811" t="inlineStr">
        <is>
          <t>待匹配</t>
        </is>
      </c>
      <c r="AN811" t="inlineStr">
        <is>
          <t>没有申请退款</t>
        </is>
      </c>
      <c r="AO811" t="inlineStr">
        <is>
          <t>无退款申请</t>
        </is>
      </c>
      <c r="AR811" t="inlineStr">
        <is>
          <t>✓</t>
        </is>
      </c>
    </row>
    <row r="812">
      <c r="A812" t="inlineStr">
        <is>
          <t>淘宝</t>
        </is>
      </c>
      <c r="B812" t="inlineStr">
        <is>
          <t>4502140526004009719</t>
        </is>
      </c>
      <c r="D812" s="182" t="n">
        <v>46095</v>
      </c>
      <c r="G812" t="inlineStr">
        <is>
          <t>海南省 海口市 秀英区 西秀镇菜***********************</t>
        </is>
      </c>
      <c r="I812" t="inlineStr"/>
      <c r="J812" t="inlineStr">
        <is>
          <t>商家安装 商家安装</t>
        </is>
      </c>
      <c r="K812" t="inlineStr">
        <is>
          <t>商家安装</t>
        </is>
      </c>
      <c r="M812" t="n">
        <v>1</v>
      </c>
      <c r="O812" t="inlineStr">
        <is>
          <t>圆通速递</t>
        </is>
      </c>
      <c r="P812" t="inlineStr">
        <is>
          <t>YT2538425787828</t>
        </is>
      </c>
      <c r="R812">
        <f>IFERROR(SUMPRODUCT(('2-定价总表'!$A$3:$A$493="PPS"&amp;MID(I812,2,99))*('2-定价总表'!$C$3:$C$493=K812)*('2-定价总表'!$T$3:$T$493))*IF(M812="",1,M812),"")</f>
        <v/>
      </c>
      <c r="AB812">
        <f>SUM(S812:AA812)</f>
        <v/>
      </c>
      <c r="AC812" t="inlineStr">
        <is>
          <t>0.00</t>
        </is>
      </c>
      <c r="AD812">
        <f>AC812*0.006</f>
        <v/>
      </c>
      <c r="AE812">
        <f>AC812*0.02</f>
        <v/>
      </c>
      <c r="AF812">
        <f>AC812-AD812-AE812</f>
        <v/>
      </c>
      <c r="AI812">
        <f>SUM(AG812:AH812)</f>
        <v/>
      </c>
      <c r="AJ812">
        <f>AF812-AB812+AI812</f>
        <v/>
      </c>
      <c r="AK812">
        <f>IF(C812="是","杭州","江西工厂")</f>
        <v/>
      </c>
      <c r="AL812" t="inlineStr">
        <is>
          <t>交易成功</t>
        </is>
      </c>
      <c r="AM812" t="inlineStr">
        <is>
          <t>待匹配</t>
        </is>
      </c>
      <c r="AN812" t="inlineStr">
        <is>
          <t>没有申请退款</t>
        </is>
      </c>
      <c r="AO812" t="inlineStr">
        <is>
          <t>无退款申请</t>
        </is>
      </c>
      <c r="AR812" t="inlineStr">
        <is>
          <t>⚠️ 无商家编码,产品编码待补</t>
        </is>
      </c>
    </row>
    <row r="813">
      <c r="A813" t="inlineStr">
        <is>
          <t>淘宝</t>
        </is>
      </c>
      <c r="B813" t="inlineStr">
        <is>
          <t>4502134513004007017</t>
        </is>
      </c>
      <c r="D813" s="182" t="n">
        <v>46095</v>
      </c>
      <c r="G813" t="inlineStr">
        <is>
          <t>山东省 济宁市 汶上县 中都街道************</t>
        </is>
      </c>
      <c r="I813" t="inlineStr">
        <is>
          <t>P23410020201</t>
        </is>
      </c>
      <c r="J813" t="inlineStr">
        <is>
          <t>畔色北欧实木书桌书架一体小户型樱桃木电脑桌儿童学习桌办公桌</t>
        </is>
      </c>
      <c r="K813" t="inlineStr">
        <is>
          <t>差价</t>
        </is>
      </c>
      <c r="M813" t="n">
        <v>1</v>
      </c>
      <c r="O813" t="inlineStr">
        <is>
          <t>圆通速递</t>
        </is>
      </c>
      <c r="P813" t="inlineStr">
        <is>
          <t>YT2584359740910</t>
        </is>
      </c>
      <c r="R813">
        <f>IFERROR(SUMPRODUCT(('2-定价总表'!$A$3:$A$493="PPS"&amp;MID(I813,2,99))*('2-定价总表'!$C$3:$C$493=K813)*('2-定价总表'!$T$3:$T$493))*IF(M813="",1,M813),"")</f>
        <v/>
      </c>
      <c r="AB813">
        <f>SUM(S813:AA813)</f>
        <v/>
      </c>
      <c r="AC813" t="inlineStr">
        <is>
          <t>36.00</t>
        </is>
      </c>
      <c r="AD813">
        <f>AC813*0.006</f>
        <v/>
      </c>
      <c r="AE813">
        <f>AC813*0.02</f>
        <v/>
      </c>
      <c r="AF813">
        <f>AC813-AD813-AE813</f>
        <v/>
      </c>
      <c r="AI813">
        <f>SUM(AG813:AH813)</f>
        <v/>
      </c>
      <c r="AJ813">
        <f>AF813-AB813+AI813</f>
        <v/>
      </c>
      <c r="AK813">
        <f>IF(C813="是","杭州","江西工厂")</f>
        <v/>
      </c>
      <c r="AL813" t="inlineStr">
        <is>
          <t>交易成功</t>
        </is>
      </c>
      <c r="AM813" t="inlineStr">
        <is>
          <t>待匹配</t>
        </is>
      </c>
      <c r="AN813" t="inlineStr">
        <is>
          <t>没有申请退款</t>
        </is>
      </c>
      <c r="AO813" t="inlineStr">
        <is>
          <t>无退款申请</t>
        </is>
      </c>
      <c r="AR813" t="inlineStr">
        <is>
          <t>✓</t>
        </is>
      </c>
    </row>
    <row r="814">
      <c r="A814" t="inlineStr">
        <is>
          <t>淘宝</t>
        </is>
      </c>
      <c r="B814" t="inlineStr">
        <is>
          <t>4502134513004007017</t>
        </is>
      </c>
      <c r="D814" s="182" t="n">
        <v>46095</v>
      </c>
      <c r="G814" t="inlineStr">
        <is>
          <t>山东省 济宁市 汶上县 中都街道************</t>
        </is>
      </c>
      <c r="I814" t="inlineStr"/>
      <c r="J814" t="inlineStr">
        <is>
          <t>商家安装 商家安装</t>
        </is>
      </c>
      <c r="K814" t="inlineStr">
        <is>
          <t>商家安装</t>
        </is>
      </c>
      <c r="M814" t="n">
        <v>1</v>
      </c>
      <c r="O814" t="inlineStr">
        <is>
          <t>圆通速递</t>
        </is>
      </c>
      <c r="P814" t="inlineStr">
        <is>
          <t>YT2584359740910</t>
        </is>
      </c>
      <c r="R814">
        <f>IFERROR(SUMPRODUCT(('2-定价总表'!$A$3:$A$493="PPS"&amp;MID(I814,2,99))*('2-定价总表'!$C$3:$C$493=K814)*('2-定价总表'!$T$3:$T$493))*IF(M814="",1,M814),"")</f>
        <v/>
      </c>
      <c r="AB814">
        <f>SUM(S814:AA814)</f>
        <v/>
      </c>
      <c r="AC814" t="inlineStr">
        <is>
          <t>0.00</t>
        </is>
      </c>
      <c r="AD814">
        <f>AC814*0.006</f>
        <v/>
      </c>
      <c r="AE814">
        <f>AC814*0.02</f>
        <v/>
      </c>
      <c r="AF814">
        <f>AC814-AD814-AE814</f>
        <v/>
      </c>
      <c r="AI814">
        <f>SUM(AG814:AH814)</f>
        <v/>
      </c>
      <c r="AJ814">
        <f>AF814-AB814+AI814</f>
        <v/>
      </c>
      <c r="AK814">
        <f>IF(C814="是","杭州","江西工厂")</f>
        <v/>
      </c>
      <c r="AL814" t="inlineStr">
        <is>
          <t>交易成功</t>
        </is>
      </c>
      <c r="AM814" t="inlineStr">
        <is>
          <t>待匹配</t>
        </is>
      </c>
      <c r="AN814" t="inlineStr">
        <is>
          <t>没有申请退款</t>
        </is>
      </c>
      <c r="AO814" t="inlineStr">
        <is>
          <t>无退款申请</t>
        </is>
      </c>
      <c r="AR814" t="inlineStr">
        <is>
          <t>⚠️ 无商家编码,产品编码待补</t>
        </is>
      </c>
    </row>
    <row r="815">
      <c r="A815" t="inlineStr">
        <is>
          <t>淘宝</t>
        </is>
      </c>
      <c r="B815" t="inlineStr">
        <is>
          <t>4502129691001027322</t>
        </is>
      </c>
      <c r="D815" s="182" t="n">
        <v>46095</v>
      </c>
      <c r="G815" t="inlineStr">
        <is>
          <t>广东省 广州市 海珠区 琶洲街道******************</t>
        </is>
      </c>
      <c r="I815" t="inlineStr">
        <is>
          <t>P23250050202</t>
        </is>
      </c>
      <c r="J815" t="inlineStr">
        <is>
          <t>畔色榉木实木餐边柜储物靠墙高柜一体收纳柜厨房客厅茶水柜酒柜</t>
        </is>
      </c>
      <c r="K815" t="inlineStr">
        <is>
          <t>其他材质定制</t>
        </is>
      </c>
      <c r="M815" t="n">
        <v>1</v>
      </c>
      <c r="O815" t="inlineStr">
        <is>
          <t>圆通速递</t>
        </is>
      </c>
      <c r="P815" t="inlineStr">
        <is>
          <t>YT2538396012705</t>
        </is>
      </c>
      <c r="R815">
        <f>IFERROR(SUMPRODUCT(('2-定价总表'!$A$3:$A$493="PPS"&amp;MID(I815,2,99))*('2-定价总表'!$C$3:$C$493=K815)*('2-定价总表'!$T$3:$T$493))*IF(M815="",1,M815),"")</f>
        <v/>
      </c>
      <c r="AB815">
        <f>SUM(S815:AA815)</f>
        <v/>
      </c>
      <c r="AC815" t="inlineStr">
        <is>
          <t>32.00</t>
        </is>
      </c>
      <c r="AD815">
        <f>AC815*0.006</f>
        <v/>
      </c>
      <c r="AE815">
        <f>AC815*0.02</f>
        <v/>
      </c>
      <c r="AF815">
        <f>AC815-AD815-AE815</f>
        <v/>
      </c>
      <c r="AI815">
        <f>SUM(AG815:AH815)</f>
        <v/>
      </c>
      <c r="AJ815">
        <f>AF815-AB815+AI815</f>
        <v/>
      </c>
      <c r="AK815">
        <f>IF(C815="是","杭州","江西工厂")</f>
        <v/>
      </c>
      <c r="AL815" t="inlineStr">
        <is>
          <t>交易成功</t>
        </is>
      </c>
      <c r="AM815" t="inlineStr">
        <is>
          <t>待匹配</t>
        </is>
      </c>
      <c r="AN815" t="inlineStr">
        <is>
          <t>没有申请退款</t>
        </is>
      </c>
      <c r="AO815" t="inlineStr">
        <is>
          <t>无退款申请</t>
        </is>
      </c>
      <c r="AR815" t="inlineStr">
        <is>
          <t>✓</t>
        </is>
      </c>
    </row>
    <row r="816">
      <c r="A816" t="inlineStr">
        <is>
          <t>淘宝</t>
        </is>
      </c>
      <c r="B816" t="inlineStr">
        <is>
          <t>2701723548002095483</t>
        </is>
      </c>
      <c r="D816" s="182" t="n">
        <v>46095</v>
      </c>
      <c r="G816" t="inlineStr">
        <is>
          <t>河北省 唐山市 路北区 钓鱼台街**************************</t>
        </is>
      </c>
      <c r="I816" t="inlineStr">
        <is>
          <t>P23250050202</t>
        </is>
      </c>
      <c r="J816" t="inlineStr">
        <is>
          <t>畔色实木岩板餐边柜樱桃木收纳储物柜北欧酒柜置物柜餐桌一体靠墙</t>
        </is>
      </c>
      <c r="K816" t="inlineStr">
        <is>
          <t>定制尺寸</t>
        </is>
      </c>
      <c r="M816" t="n">
        <v>1</v>
      </c>
      <c r="O816" t="inlineStr">
        <is>
          <t>圆通速递</t>
        </is>
      </c>
      <c r="P816" t="inlineStr">
        <is>
          <t>YT2584359739862</t>
        </is>
      </c>
      <c r="R816">
        <f>IFERROR(SUMPRODUCT(('2-定价总表'!$A$3:$A$493="PPS"&amp;MID(I816,2,99))*('2-定价总表'!$C$3:$C$493=K816)*('2-定价总表'!$T$3:$T$493))*IF(M816="",1,M816),"")</f>
        <v/>
      </c>
      <c r="AB816">
        <f>SUM(S816:AA816)</f>
        <v/>
      </c>
      <c r="AC816" t="inlineStr">
        <is>
          <t>28.00</t>
        </is>
      </c>
      <c r="AD816">
        <f>AC816*0.006</f>
        <v/>
      </c>
      <c r="AE816">
        <f>AC816*0.02</f>
        <v/>
      </c>
      <c r="AF816">
        <f>AC816-AD816-AE816</f>
        <v/>
      </c>
      <c r="AI816">
        <f>SUM(AG816:AH816)</f>
        <v/>
      </c>
      <c r="AJ816">
        <f>AF816-AB816+AI816</f>
        <v/>
      </c>
      <c r="AK816">
        <f>IF(C816="是","杭州","江西工厂")</f>
        <v/>
      </c>
      <c r="AL816" t="inlineStr">
        <is>
          <t>交易成功</t>
        </is>
      </c>
      <c r="AM816" t="inlineStr">
        <is>
          <t>待匹配</t>
        </is>
      </c>
      <c r="AN816" t="inlineStr">
        <is>
          <t>没有申请退款</t>
        </is>
      </c>
      <c r="AO816" t="inlineStr">
        <is>
          <t>无退款申请</t>
        </is>
      </c>
      <c r="AR816" t="inlineStr">
        <is>
          <t>✓</t>
        </is>
      </c>
    </row>
    <row r="817">
      <c r="A817" t="inlineStr">
        <is>
          <t>淘宝</t>
        </is>
      </c>
      <c r="B817" t="inlineStr">
        <is>
          <t>2701721605087005665</t>
        </is>
      </c>
      <c r="D817" s="182" t="n">
        <v>46095</v>
      </c>
      <c r="G817" t="inlineStr">
        <is>
          <t>河南省 平顶山市 新华区 西高皇街********************</t>
        </is>
      </c>
      <c r="I817" t="inlineStr">
        <is>
          <t>P23780020201</t>
        </is>
      </c>
      <c r="J817" t="inlineStr">
        <is>
          <t>畔色实木中岛台北欧餐桌日式可伸缩小户型一体吧台岩板储物餐边柜</t>
        </is>
      </c>
      <c r="K817" t="inlineStr">
        <is>
          <t>白色岩板定制咨询</t>
        </is>
      </c>
      <c r="M817" t="n">
        <v>1</v>
      </c>
      <c r="O817" t="inlineStr">
        <is>
          <t>圆通速递</t>
        </is>
      </c>
      <c r="P817" t="inlineStr">
        <is>
          <t>YT2538396013122</t>
        </is>
      </c>
      <c r="R817">
        <f>IFERROR(SUMPRODUCT(('2-定价总表'!$A$3:$A$493="PPS"&amp;MID(I817,2,99))*('2-定价总表'!$C$3:$C$493=K817)*('2-定价总表'!$T$3:$T$493))*IF(M817="",1,M817),"")</f>
        <v/>
      </c>
      <c r="AB817">
        <f>SUM(S817:AA817)</f>
        <v/>
      </c>
      <c r="AC817" t="inlineStr">
        <is>
          <t>39.00</t>
        </is>
      </c>
      <c r="AD817">
        <f>AC817*0.006</f>
        <v/>
      </c>
      <c r="AE817">
        <f>AC817*0.02</f>
        <v/>
      </c>
      <c r="AF817">
        <f>AC817-AD817-AE817</f>
        <v/>
      </c>
      <c r="AI817">
        <f>SUM(AG817:AH817)</f>
        <v/>
      </c>
      <c r="AJ817">
        <f>AF817-AB817+AI817</f>
        <v/>
      </c>
      <c r="AK817">
        <f>IF(C817="是","杭州","江西工厂")</f>
        <v/>
      </c>
      <c r="AL817" t="inlineStr">
        <is>
          <t>交易成功</t>
        </is>
      </c>
      <c r="AM817" t="inlineStr">
        <is>
          <t>待匹配</t>
        </is>
      </c>
      <c r="AN817" t="inlineStr">
        <is>
          <t>没有申请退款</t>
        </is>
      </c>
      <c r="AO817" t="inlineStr">
        <is>
          <t>无退款申请</t>
        </is>
      </c>
      <c r="AR817" t="inlineStr">
        <is>
          <t>✓</t>
        </is>
      </c>
    </row>
    <row r="818">
      <c r="A818" t="inlineStr">
        <is>
          <t>淘宝</t>
        </is>
      </c>
      <c r="B818" t="inlineStr">
        <is>
          <t>2701721605087005665</t>
        </is>
      </c>
      <c r="D818" s="182" t="n">
        <v>46095</v>
      </c>
      <c r="G818" t="inlineStr">
        <is>
          <t>河南省 平顶山市 新华区 西高皇街********************</t>
        </is>
      </c>
      <c r="I818" t="inlineStr"/>
      <c r="J818" t="inlineStr">
        <is>
          <t>商家安装 商家安装</t>
        </is>
      </c>
      <c r="K818" t="inlineStr">
        <is>
          <t>商家安装</t>
        </is>
      </c>
      <c r="M818" t="n">
        <v>1</v>
      </c>
      <c r="O818" t="inlineStr">
        <is>
          <t>圆通速递</t>
        </is>
      </c>
      <c r="P818" t="inlineStr">
        <is>
          <t>YT2538396013122</t>
        </is>
      </c>
      <c r="R818">
        <f>IFERROR(SUMPRODUCT(('2-定价总表'!$A$3:$A$493="PPS"&amp;MID(I818,2,99))*('2-定价总表'!$C$3:$C$493=K818)*('2-定价总表'!$T$3:$T$493))*IF(M818="",1,M818),"")</f>
        <v/>
      </c>
      <c r="AB818">
        <f>SUM(S818:AA818)</f>
        <v/>
      </c>
      <c r="AC818" t="inlineStr">
        <is>
          <t>0.00</t>
        </is>
      </c>
      <c r="AD818">
        <f>AC818*0.006</f>
        <v/>
      </c>
      <c r="AE818">
        <f>AC818*0.02</f>
        <v/>
      </c>
      <c r="AF818">
        <f>AC818-AD818-AE818</f>
        <v/>
      </c>
      <c r="AI818">
        <f>SUM(AG818:AH818)</f>
        <v/>
      </c>
      <c r="AJ818">
        <f>AF818-AB818+AI818</f>
        <v/>
      </c>
      <c r="AK818">
        <f>IF(C818="是","杭州","江西工厂")</f>
        <v/>
      </c>
      <c r="AL818" t="inlineStr">
        <is>
          <t>交易成功</t>
        </is>
      </c>
      <c r="AM818" t="inlineStr">
        <is>
          <t>待匹配</t>
        </is>
      </c>
      <c r="AN818" t="inlineStr">
        <is>
          <t>没有申请退款</t>
        </is>
      </c>
      <c r="AO818" t="inlineStr">
        <is>
          <t>无退款申请</t>
        </is>
      </c>
      <c r="AR818" t="inlineStr">
        <is>
          <t>⚠️ 无商家编码,产品编码待补</t>
        </is>
      </c>
    </row>
    <row r="819">
      <c r="A819" t="inlineStr">
        <is>
          <t>淘宝</t>
        </is>
      </c>
      <c r="B819" t="inlineStr">
        <is>
          <t>2701720670055012279</t>
        </is>
      </c>
      <c r="D819" s="182" t="n">
        <v>46094</v>
      </c>
      <c r="G819" t="inlineStr">
        <is>
          <t>四川省 成都市 武侯区 桂溪街道******************************</t>
        </is>
      </c>
      <c r="I819" t="inlineStr"/>
      <c r="J819" t="inlineStr">
        <is>
          <t>畔色全实木北美黑胡桃木大板桌岩板长方形家用饭桌书桌茶桌餐桌</t>
        </is>
      </c>
      <c r="K819" t="inlineStr">
        <is>
          <t>黑胡桃木岩板餐桌-1.4米</t>
        </is>
      </c>
      <c r="M819" t="n">
        <v>1</v>
      </c>
      <c r="O819" t="inlineStr"/>
      <c r="P819" t="inlineStr"/>
      <c r="R819">
        <f>IFERROR(SUMPRODUCT(('2-定价总表'!$A$3:$A$493="PPS"&amp;MID(I819,2,99))*('2-定价总表'!$C$3:$C$493=K819)*('2-定价总表'!$T$3:$T$493))*IF(M819="",1,M819),"")</f>
        <v/>
      </c>
      <c r="AB819">
        <f>SUM(S819:AA819)</f>
        <v/>
      </c>
      <c r="AC819" t="inlineStr">
        <is>
          <t>3406.63</t>
        </is>
      </c>
      <c r="AD819">
        <f>AC819*0.006</f>
        <v/>
      </c>
      <c r="AE819">
        <f>AC819*0.02</f>
        <v/>
      </c>
      <c r="AF819">
        <f>AC819-AD819-AE819</f>
        <v/>
      </c>
      <c r="AI819">
        <f>SUM(AG819:AH819)</f>
        <v/>
      </c>
      <c r="AJ819">
        <f>AF819-AB819+AI819</f>
        <v/>
      </c>
      <c r="AK819">
        <f>IF(C819="是","杭州","江西工厂")</f>
        <v/>
      </c>
      <c r="AL819" t="inlineStr">
        <is>
          <t>交易关闭</t>
        </is>
      </c>
      <c r="AM819" t="inlineStr">
        <is>
          <t>待匹配</t>
        </is>
      </c>
      <c r="AN819" t="inlineStr">
        <is>
          <t>退款成功</t>
        </is>
      </c>
      <c r="AO819" t="inlineStr">
        <is>
          <t>3406.63</t>
        </is>
      </c>
      <c r="AR819" t="inlineStr">
        <is>
          <t>⚠️ 无商家编码,产品编码待补</t>
        </is>
      </c>
    </row>
    <row r="820">
      <c r="A820" t="inlineStr">
        <is>
          <t>淘宝</t>
        </is>
      </c>
      <c r="B820" t="inlineStr">
        <is>
          <t>2701718581090008281</t>
        </is>
      </c>
      <c r="D820" s="182" t="n">
        <v>46094</v>
      </c>
      <c r="G820" t="inlineStr">
        <is>
          <t>山东省 济南市 市中区 七贤街道*******************</t>
        </is>
      </c>
      <c r="I820" t="inlineStr"/>
      <c r="J820" t="inlineStr">
        <is>
          <t>畔色智能实木电动升降桌北欧家用办公电脑桌樱桃木书桌可升降桌</t>
        </is>
      </c>
      <c r="K820" t="inlineStr">
        <is>
          <t>追加插排/其他配件</t>
        </is>
      </c>
      <c r="M820" t="n">
        <v>1</v>
      </c>
      <c r="O820" t="inlineStr">
        <is>
          <t>圆通速递</t>
        </is>
      </c>
      <c r="P820" t="inlineStr">
        <is>
          <t>YT2543464051074</t>
        </is>
      </c>
      <c r="R820">
        <f>IFERROR(SUMPRODUCT(('2-定价总表'!$A$3:$A$493="PPS"&amp;MID(I820,2,99))*('2-定价总表'!$C$3:$C$493=K820)*('2-定价总表'!$T$3:$T$493))*IF(M820="",1,M820),"")</f>
        <v/>
      </c>
      <c r="AB820">
        <f>SUM(S820:AA820)</f>
        <v/>
      </c>
      <c r="AC820" t="inlineStr">
        <is>
          <t>22.00</t>
        </is>
      </c>
      <c r="AD820">
        <f>AC820*0.006</f>
        <v/>
      </c>
      <c r="AE820">
        <f>AC820*0.02</f>
        <v/>
      </c>
      <c r="AF820">
        <f>AC820-AD820-AE820</f>
        <v/>
      </c>
      <c r="AI820">
        <f>SUM(AG820:AH820)</f>
        <v/>
      </c>
      <c r="AJ820">
        <f>AF820-AB820+AI820</f>
        <v/>
      </c>
      <c r="AK820">
        <f>IF(C820="是","杭州","江西工厂")</f>
        <v/>
      </c>
      <c r="AL820" t="inlineStr">
        <is>
          <t>交易成功</t>
        </is>
      </c>
      <c r="AM820" t="inlineStr">
        <is>
          <t>待匹配</t>
        </is>
      </c>
      <c r="AN820" t="inlineStr">
        <is>
          <t>没有申请退款</t>
        </is>
      </c>
      <c r="AO820" t="inlineStr">
        <is>
          <t>无退款申请</t>
        </is>
      </c>
      <c r="AR820" t="inlineStr">
        <is>
          <t>⚠️ 无商家编码,产品编码待补</t>
        </is>
      </c>
    </row>
    <row r="821">
      <c r="A821" t="inlineStr">
        <is>
          <t>淘宝</t>
        </is>
      </c>
      <c r="B821" t="inlineStr">
        <is>
          <t>4502117305248001248</t>
        </is>
      </c>
      <c r="D821" s="182" t="n">
        <v>46094</v>
      </c>
      <c r="G821" t="inlineStr">
        <is>
          <t>广东省 深圳市 宝安区 西乡街道**************************</t>
        </is>
      </c>
      <c r="I821" t="inlineStr">
        <is>
          <t>P23250050202</t>
        </is>
      </c>
      <c r="J821" t="inlineStr">
        <is>
          <t>畔色实木餐边柜日式樱桃木家用餐桌一体客厅储物柜小户型多功能柜</t>
        </is>
      </c>
      <c r="K821" t="inlineStr">
        <is>
          <t>其他尺寸定制</t>
        </is>
      </c>
      <c r="M821" t="n">
        <v>1</v>
      </c>
      <c r="O821" t="inlineStr">
        <is>
          <t>圆通速递</t>
        </is>
      </c>
      <c r="P821" t="inlineStr">
        <is>
          <t>YT2543464051616</t>
        </is>
      </c>
      <c r="R821">
        <f>IFERROR(SUMPRODUCT(('2-定价总表'!$A$3:$A$493="PPS"&amp;MID(I821,2,99))*('2-定价总表'!$C$3:$C$493=K821)*('2-定价总表'!$T$3:$T$493))*IF(M821="",1,M821),"")</f>
        <v/>
      </c>
      <c r="AB821">
        <f>SUM(S821:AA821)</f>
        <v/>
      </c>
      <c r="AC821" t="inlineStr">
        <is>
          <t>33.00</t>
        </is>
      </c>
      <c r="AD821">
        <f>AC821*0.006</f>
        <v/>
      </c>
      <c r="AE821">
        <f>AC821*0.02</f>
        <v/>
      </c>
      <c r="AF821">
        <f>AC821-AD821-AE821</f>
        <v/>
      </c>
      <c r="AI821">
        <f>SUM(AG821:AH821)</f>
        <v/>
      </c>
      <c r="AJ821">
        <f>AF821-AB821+AI821</f>
        <v/>
      </c>
      <c r="AK821">
        <f>IF(C821="是","杭州","江西工厂")</f>
        <v/>
      </c>
      <c r="AL821" t="inlineStr">
        <is>
          <t>交易成功</t>
        </is>
      </c>
      <c r="AM821" t="inlineStr">
        <is>
          <t>待匹配</t>
        </is>
      </c>
      <c r="AN821" t="inlineStr">
        <is>
          <t>没有申请退款</t>
        </is>
      </c>
      <c r="AO821" t="inlineStr">
        <is>
          <t>无退款申请</t>
        </is>
      </c>
      <c r="AR821" t="inlineStr">
        <is>
          <t>✓</t>
        </is>
      </c>
    </row>
    <row r="822">
      <c r="A822" t="inlineStr">
        <is>
          <t>淘宝</t>
        </is>
      </c>
      <c r="B822" t="inlineStr">
        <is>
          <t>4502117305248001248</t>
        </is>
      </c>
      <c r="D822" s="182" t="n">
        <v>46094</v>
      </c>
      <c r="G822" t="inlineStr">
        <is>
          <t>广东省 深圳市 宝安区 西乡街道**************************</t>
        </is>
      </c>
      <c r="I822" t="inlineStr"/>
      <c r="J822" t="inlineStr">
        <is>
          <t>商家安装 商家安装</t>
        </is>
      </c>
      <c r="K822" t="inlineStr">
        <is>
          <t>商家安装</t>
        </is>
      </c>
      <c r="M822" t="n">
        <v>1</v>
      </c>
      <c r="O822" t="inlineStr">
        <is>
          <t>圆通速递</t>
        </is>
      </c>
      <c r="P822" t="inlineStr">
        <is>
          <t>YT2543464051616</t>
        </is>
      </c>
      <c r="R822">
        <f>IFERROR(SUMPRODUCT(('2-定价总表'!$A$3:$A$493="PPS"&amp;MID(I822,2,99))*('2-定价总表'!$C$3:$C$493=K822)*('2-定价总表'!$T$3:$T$493))*IF(M822="",1,M822),"")</f>
        <v/>
      </c>
      <c r="AB822">
        <f>SUM(S822:AA822)</f>
        <v/>
      </c>
      <c r="AC822" t="inlineStr">
        <is>
          <t>0.00</t>
        </is>
      </c>
      <c r="AD822">
        <f>AC822*0.006</f>
        <v/>
      </c>
      <c r="AE822">
        <f>AC822*0.02</f>
        <v/>
      </c>
      <c r="AF822">
        <f>AC822-AD822-AE822</f>
        <v/>
      </c>
      <c r="AI822">
        <f>SUM(AG822:AH822)</f>
        <v/>
      </c>
      <c r="AJ822">
        <f>AF822-AB822+AI822</f>
        <v/>
      </c>
      <c r="AK822">
        <f>IF(C822="是","杭州","江西工厂")</f>
        <v/>
      </c>
      <c r="AL822" t="inlineStr">
        <is>
          <t>交易成功</t>
        </is>
      </c>
      <c r="AM822" t="inlineStr">
        <is>
          <t>待匹配</t>
        </is>
      </c>
      <c r="AN822" t="inlineStr">
        <is>
          <t>没有申请退款</t>
        </is>
      </c>
      <c r="AO822" t="inlineStr">
        <is>
          <t>无退款申请</t>
        </is>
      </c>
      <c r="AR822" t="inlineStr">
        <is>
          <t>⚠️ 无商家编码,产品编码待补</t>
        </is>
      </c>
    </row>
    <row r="823">
      <c r="A823" t="inlineStr">
        <is>
          <t>淘宝</t>
        </is>
      </c>
      <c r="B823" t="inlineStr">
        <is>
          <t>4502117305248001248</t>
        </is>
      </c>
      <c r="D823" s="182" t="n">
        <v>46094</v>
      </c>
      <c r="G823" t="inlineStr">
        <is>
          <t>广东省 深圳市 宝安区 西乡街道**************************</t>
        </is>
      </c>
      <c r="I823" t="inlineStr"/>
      <c r="J823" t="inlineStr">
        <is>
          <t>送货入户</t>
        </is>
      </c>
      <c r="K823" t="inlineStr"/>
      <c r="M823" t="n">
        <v>1</v>
      </c>
      <c r="O823" t="inlineStr">
        <is>
          <t>圆通速递</t>
        </is>
      </c>
      <c r="P823" t="inlineStr">
        <is>
          <t>YT2543464051616</t>
        </is>
      </c>
      <c r="R823">
        <f>IFERROR(SUMPRODUCT(('2-定价总表'!$A$3:$A$493="PPS"&amp;MID(I823,2,99))*('2-定价总表'!$C$3:$C$493=K823)*('2-定价总表'!$T$3:$T$493))*IF(M823="",1,M823),"")</f>
        <v/>
      </c>
      <c r="AB823">
        <f>SUM(S823:AA823)</f>
        <v/>
      </c>
      <c r="AC823" t="inlineStr">
        <is>
          <t>0.00</t>
        </is>
      </c>
      <c r="AD823">
        <f>AC823*0.006</f>
        <v/>
      </c>
      <c r="AE823">
        <f>AC823*0.02</f>
        <v/>
      </c>
      <c r="AF823">
        <f>AC823-AD823-AE823</f>
        <v/>
      </c>
      <c r="AI823">
        <f>SUM(AG823:AH823)</f>
        <v/>
      </c>
      <c r="AJ823">
        <f>AF823-AB823+AI823</f>
        <v/>
      </c>
      <c r="AK823">
        <f>IF(C823="是","杭州","江西工厂")</f>
        <v/>
      </c>
      <c r="AL823" t="inlineStr">
        <is>
          <t>交易成功</t>
        </is>
      </c>
      <c r="AM823" t="inlineStr">
        <is>
          <t>待匹配</t>
        </is>
      </c>
      <c r="AN823" t="inlineStr">
        <is>
          <t>没有申请退款</t>
        </is>
      </c>
      <c r="AO823" t="inlineStr">
        <is>
          <t>无退款申请</t>
        </is>
      </c>
      <c r="AR823" t="inlineStr">
        <is>
          <t>⚠️ 无商家编码,产品编码待补</t>
        </is>
      </c>
    </row>
    <row r="824">
      <c r="A824" t="inlineStr">
        <is>
          <t>淘宝</t>
        </is>
      </c>
      <c r="B824" t="inlineStr">
        <is>
          <t>2701713435086000871</t>
        </is>
      </c>
      <c r="D824" s="182" t="n">
        <v>46094</v>
      </c>
      <c r="G824" t="inlineStr">
        <is>
          <t>辽宁省 沈阳市 和平区 南市场街**************</t>
        </is>
      </c>
      <c r="I824" t="inlineStr"/>
      <c r="J824" t="inlineStr">
        <is>
          <t>畔色樱桃木实木落地矮柜书柜客厅组合柜电视柜飘窗柜储物置物柜</t>
        </is>
      </c>
      <c r="K824" t="inlineStr">
        <is>
          <t>黑胡桃木定制</t>
        </is>
      </c>
      <c r="M824" t="n">
        <v>1</v>
      </c>
      <c r="O824" t="inlineStr">
        <is>
          <t>圆通速递</t>
        </is>
      </c>
      <c r="P824" t="inlineStr">
        <is>
          <t>YT2584330183200</t>
        </is>
      </c>
      <c r="R824">
        <f>IFERROR(SUMPRODUCT(('2-定价总表'!$A$3:$A$493="PPS"&amp;MID(I824,2,99))*('2-定价总表'!$C$3:$C$493=K824)*('2-定价总表'!$T$3:$T$493))*IF(M824="",1,M824),"")</f>
        <v/>
      </c>
      <c r="AB824">
        <f>SUM(S824:AA824)</f>
        <v/>
      </c>
      <c r="AC824" t="inlineStr">
        <is>
          <t>28.00</t>
        </is>
      </c>
      <c r="AD824">
        <f>AC824*0.006</f>
        <v/>
      </c>
      <c r="AE824">
        <f>AC824*0.02</f>
        <v/>
      </c>
      <c r="AF824">
        <f>AC824-AD824-AE824</f>
        <v/>
      </c>
      <c r="AI824">
        <f>SUM(AG824:AH824)</f>
        <v/>
      </c>
      <c r="AJ824">
        <f>AF824-AB824+AI824</f>
        <v/>
      </c>
      <c r="AK824">
        <f>IF(C824="是","杭州","江西工厂")</f>
        <v/>
      </c>
      <c r="AL824" t="inlineStr">
        <is>
          <t>交易成功</t>
        </is>
      </c>
      <c r="AM824" t="inlineStr">
        <is>
          <t>待匹配</t>
        </is>
      </c>
      <c r="AN824" t="inlineStr">
        <is>
          <t>没有申请退款</t>
        </is>
      </c>
      <c r="AO824" t="inlineStr">
        <is>
          <t>无退款申请</t>
        </is>
      </c>
      <c r="AR824" t="inlineStr">
        <is>
          <t>⚠️ 无商家编码,产品编码待补</t>
        </is>
      </c>
    </row>
    <row r="825">
      <c r="A825" t="inlineStr">
        <is>
          <t>淘宝</t>
        </is>
      </c>
      <c r="B825" t="inlineStr">
        <is>
          <t>4502117127215188940</t>
        </is>
      </c>
      <c r="D825" s="182" t="n">
        <v>46094</v>
      </c>
      <c r="G825" t="inlineStr">
        <is>
          <t>北京 北京市 朝阳区 六里屯街***************************</t>
        </is>
      </c>
      <c r="I825" t="inlineStr"/>
      <c r="J825" t="inlineStr">
        <is>
          <t>畔色樱桃木靠墙一体实木岩板餐厅收纳咖啡柜小户型小柜窄柜餐边柜</t>
        </is>
      </c>
      <c r="K825" t="inlineStr">
        <is>
          <t>其他定制</t>
        </is>
      </c>
      <c r="M825" t="n">
        <v>1</v>
      </c>
      <c r="O825" t="inlineStr">
        <is>
          <t>壹米滴答快运</t>
        </is>
      </c>
      <c r="P825" t="inlineStr">
        <is>
          <t>700907567334</t>
        </is>
      </c>
      <c r="R825">
        <f>IFERROR(SUMPRODUCT(('2-定价总表'!$A$3:$A$493="PPS"&amp;MID(I825,2,99))*('2-定价总表'!$C$3:$C$493=K825)*('2-定价总表'!$T$3:$T$493))*IF(M825="",1,M825),"")</f>
        <v/>
      </c>
      <c r="AB825">
        <f>SUM(S825:AA825)</f>
        <v/>
      </c>
      <c r="AC825" t="inlineStr">
        <is>
          <t>100.00</t>
        </is>
      </c>
      <c r="AD825">
        <f>AC825*0.006</f>
        <v/>
      </c>
      <c r="AE825">
        <f>AC825*0.02</f>
        <v/>
      </c>
      <c r="AF825">
        <f>AC825-AD825-AE825</f>
        <v/>
      </c>
      <c r="AI825">
        <f>SUM(AG825:AH825)</f>
        <v/>
      </c>
      <c r="AJ825">
        <f>AF825-AB825+AI825</f>
        <v/>
      </c>
      <c r="AK825">
        <f>IF(C825="是","杭州","江西工厂")</f>
        <v/>
      </c>
      <c r="AL825" t="inlineStr">
        <is>
          <t>交易成功</t>
        </is>
      </c>
      <c r="AM825" t="inlineStr">
        <is>
          <t>待匹配</t>
        </is>
      </c>
      <c r="AN825" t="inlineStr">
        <is>
          <t>没有申请退款</t>
        </is>
      </c>
      <c r="AO825" t="inlineStr">
        <is>
          <t>无退款申请</t>
        </is>
      </c>
      <c r="AR825" t="inlineStr">
        <is>
          <t>⚠️ 无商家编码,产品编码待补</t>
        </is>
      </c>
    </row>
    <row r="826">
      <c r="A826" t="inlineStr">
        <is>
          <t>淘宝</t>
        </is>
      </c>
      <c r="B826" t="inlineStr">
        <is>
          <t>4502115108205015720</t>
        </is>
      </c>
      <c r="D826" s="182" t="n">
        <v>46094</v>
      </c>
      <c r="G826" t="inlineStr"/>
      <c r="I826" t="inlineStr"/>
      <c r="J826" t="inlineStr">
        <is>
          <t>畔色樱桃木靠墙一体实木岩板餐厅收纳咖啡柜小户型小柜窄柜餐边柜</t>
        </is>
      </c>
      <c r="K826" t="inlineStr">
        <is>
          <t>其他定制</t>
        </is>
      </c>
      <c r="M826" t="n">
        <v>1</v>
      </c>
      <c r="O826" t="inlineStr"/>
      <c r="P826" t="inlineStr"/>
      <c r="R826">
        <f>IFERROR(SUMPRODUCT(('2-定价总表'!$A$3:$A$493="PPS"&amp;MID(I826,2,99))*('2-定价总表'!$C$3:$C$493=K826)*('2-定价总表'!$T$3:$T$493))*IF(M826="",1,M826),"")</f>
        <v/>
      </c>
      <c r="AB826">
        <f>SUM(S826:AA826)</f>
        <v/>
      </c>
      <c r="AC826" t="inlineStr"/>
      <c r="AD826">
        <f>AC826*0.006</f>
        <v/>
      </c>
      <c r="AE826">
        <f>AC826*0.02</f>
        <v/>
      </c>
      <c r="AF826">
        <f>AC826-AD826-AE826</f>
        <v/>
      </c>
      <c r="AI826">
        <f>SUM(AG826:AH826)</f>
        <v/>
      </c>
      <c r="AJ826">
        <f>AF826-AB826+AI826</f>
        <v/>
      </c>
      <c r="AK826">
        <f>IF(C826="是","杭州","江西工厂")</f>
        <v/>
      </c>
      <c r="AL826" t="inlineStr">
        <is>
          <t>交易关闭</t>
        </is>
      </c>
      <c r="AM826" t="inlineStr">
        <is>
          <t>待匹配</t>
        </is>
      </c>
      <c r="AN826" t="inlineStr">
        <is>
          <t>没有申请退款</t>
        </is>
      </c>
      <c r="AO826" t="inlineStr">
        <is>
          <t>无退款申请</t>
        </is>
      </c>
      <c r="AR826" t="inlineStr">
        <is>
          <t>⚠️ 无商家编码,产品编码待补</t>
        </is>
      </c>
    </row>
    <row r="827">
      <c r="A827" t="inlineStr">
        <is>
          <t>淘宝</t>
        </is>
      </c>
      <c r="B827" t="inlineStr">
        <is>
          <t>4502116478193001737</t>
        </is>
      </c>
      <c r="D827" s="182" t="n">
        <v>46093</v>
      </c>
      <c r="G827" t="inlineStr">
        <is>
          <t>江苏省 常州市 武进区 湖塘镇降*******************</t>
        </is>
      </c>
      <c r="I827" t="inlineStr">
        <is>
          <t>P23250050202</t>
        </is>
      </c>
      <c r="J827" t="inlineStr">
        <is>
          <t>畔色榉木实木餐边柜储物靠墙高柜一体收纳柜厨房客厅茶水柜酒柜</t>
        </is>
      </c>
      <c r="K827" t="inlineStr">
        <is>
          <t>其他材质定制</t>
        </is>
      </c>
      <c r="M827" t="n">
        <v>1</v>
      </c>
      <c r="O827" t="inlineStr">
        <is>
          <t>圆通速递</t>
        </is>
      </c>
      <c r="P827" t="inlineStr">
        <is>
          <t>YT2538320199919</t>
        </is>
      </c>
      <c r="R827">
        <f>IFERROR(SUMPRODUCT(('2-定价总表'!$A$3:$A$493="PPS"&amp;MID(I827,2,99))*('2-定价总表'!$C$3:$C$493=K827)*('2-定价总表'!$T$3:$T$493))*IF(M827="",1,M827),"")</f>
        <v/>
      </c>
      <c r="AB827">
        <f>SUM(S827:AA827)</f>
        <v/>
      </c>
      <c r="AC827" t="inlineStr">
        <is>
          <t>27.00</t>
        </is>
      </c>
      <c r="AD827">
        <f>AC827*0.006</f>
        <v/>
      </c>
      <c r="AE827">
        <f>AC827*0.02</f>
        <v/>
      </c>
      <c r="AF827">
        <f>AC827-AD827-AE827</f>
        <v/>
      </c>
      <c r="AI827">
        <f>SUM(AG827:AH827)</f>
        <v/>
      </c>
      <c r="AJ827">
        <f>AF827-AB827+AI827</f>
        <v/>
      </c>
      <c r="AK827">
        <f>IF(C827="是","杭州","江西工厂")</f>
        <v/>
      </c>
      <c r="AL827" t="inlineStr">
        <is>
          <t>交易成功</t>
        </is>
      </c>
      <c r="AM827" t="inlineStr">
        <is>
          <t>待匹配</t>
        </is>
      </c>
      <c r="AN827" t="inlineStr">
        <is>
          <t>没有申请退款</t>
        </is>
      </c>
      <c r="AO827" t="inlineStr">
        <is>
          <t>无退款申请</t>
        </is>
      </c>
      <c r="AR827" t="inlineStr">
        <is>
          <t>✓</t>
        </is>
      </c>
    </row>
    <row r="828">
      <c r="A828" t="inlineStr">
        <is>
          <t>淘宝</t>
        </is>
      </c>
      <c r="B828" t="inlineStr">
        <is>
          <t>2701717899054002854</t>
        </is>
      </c>
      <c r="D828" s="182" t="n">
        <v>46093</v>
      </c>
      <c r="G828" t="inlineStr">
        <is>
          <t>河南省 焦作市 武陟县 龙泉街道***********************</t>
        </is>
      </c>
      <c r="I828" t="inlineStr">
        <is>
          <t>P23250050202</t>
        </is>
      </c>
      <c r="J828" t="inlineStr">
        <is>
          <t>畔色实木岩板餐边柜樱桃木收纳储物柜北欧酒柜置物柜餐桌一体靠墙</t>
        </is>
      </c>
      <c r="K828" t="inlineStr">
        <is>
          <t>定制尺寸</t>
        </is>
      </c>
      <c r="M828" t="n">
        <v>1</v>
      </c>
      <c r="O828" t="inlineStr">
        <is>
          <t>圆通速递</t>
        </is>
      </c>
      <c r="P828" t="inlineStr">
        <is>
          <t>YT2543388739168</t>
        </is>
      </c>
      <c r="R828">
        <f>IFERROR(SUMPRODUCT(('2-定价总表'!$A$3:$A$493="PPS"&amp;MID(I828,2,99))*('2-定价总表'!$C$3:$C$493=K828)*('2-定价总表'!$T$3:$T$493))*IF(M828="",1,M828),"")</f>
        <v/>
      </c>
      <c r="AB828">
        <f>SUM(S828:AA828)</f>
        <v/>
      </c>
      <c r="AC828" t="inlineStr">
        <is>
          <t>35.00</t>
        </is>
      </c>
      <c r="AD828">
        <f>AC828*0.006</f>
        <v/>
      </c>
      <c r="AE828">
        <f>AC828*0.02</f>
        <v/>
      </c>
      <c r="AF828">
        <f>AC828-AD828-AE828</f>
        <v/>
      </c>
      <c r="AI828">
        <f>SUM(AG828:AH828)</f>
        <v/>
      </c>
      <c r="AJ828">
        <f>AF828-AB828+AI828</f>
        <v/>
      </c>
      <c r="AK828">
        <f>IF(C828="是","杭州","江西工厂")</f>
        <v/>
      </c>
      <c r="AL828" t="inlineStr">
        <is>
          <t>交易成功</t>
        </is>
      </c>
      <c r="AM828" t="inlineStr">
        <is>
          <t>待匹配</t>
        </is>
      </c>
      <c r="AN828" t="inlineStr">
        <is>
          <t>没有申请退款</t>
        </is>
      </c>
      <c r="AO828" t="inlineStr">
        <is>
          <t>无退款申请</t>
        </is>
      </c>
      <c r="AR828" t="inlineStr">
        <is>
          <t>✓</t>
        </is>
      </c>
    </row>
    <row r="829">
      <c r="A829" t="inlineStr">
        <is>
          <t>淘宝</t>
        </is>
      </c>
      <c r="B829" t="inlineStr">
        <is>
          <t>2701721713043054684</t>
        </is>
      </c>
      <c r="D829" s="182" t="n">
        <v>46093</v>
      </c>
      <c r="G829" t="inlineStr">
        <is>
          <t>广东省 深圳市 南山区 西丽街道******************</t>
        </is>
      </c>
      <c r="I829" t="inlineStr">
        <is>
          <t>P23250050202</t>
        </is>
      </c>
      <c r="J829" t="inlineStr">
        <is>
          <t>畔色实木餐边柜日式樱桃木家用餐桌一体客厅储物柜小户型多功能柜</t>
        </is>
      </c>
      <c r="K829" t="inlineStr">
        <is>
          <t>其他尺寸定制</t>
        </is>
      </c>
      <c r="M829" t="n">
        <v>1</v>
      </c>
      <c r="O829" t="inlineStr">
        <is>
          <t>韵达快递</t>
        </is>
      </c>
      <c r="P829" t="inlineStr">
        <is>
          <t>312965141484343</t>
        </is>
      </c>
      <c r="R829">
        <f>IFERROR(SUMPRODUCT(('2-定价总表'!$A$3:$A$493="PPS"&amp;MID(I829,2,99))*('2-定价总表'!$C$3:$C$493=K829)*('2-定价总表'!$T$3:$T$493))*IF(M829="",1,M829),"")</f>
        <v/>
      </c>
      <c r="AB829">
        <f>SUM(S829:AA829)</f>
        <v/>
      </c>
      <c r="AC829" t="inlineStr">
        <is>
          <t>200.00</t>
        </is>
      </c>
      <c r="AD829">
        <f>AC829*0.006</f>
        <v/>
      </c>
      <c r="AE829">
        <f>AC829*0.02</f>
        <v/>
      </c>
      <c r="AF829">
        <f>AC829-AD829-AE829</f>
        <v/>
      </c>
      <c r="AI829">
        <f>SUM(AG829:AH829)</f>
        <v/>
      </c>
      <c r="AJ829">
        <f>AF829-AB829+AI829</f>
        <v/>
      </c>
      <c r="AK829">
        <f>IF(C829="是","杭州","江西工厂")</f>
        <v/>
      </c>
      <c r="AL829" t="inlineStr">
        <is>
          <t>交易成功</t>
        </is>
      </c>
      <c r="AM829" t="inlineStr">
        <is>
          <t>待匹配</t>
        </is>
      </c>
      <c r="AN829" t="inlineStr">
        <is>
          <t>没有申请退款</t>
        </is>
      </c>
      <c r="AO829" t="inlineStr">
        <is>
          <t>无退款申请</t>
        </is>
      </c>
      <c r="AR829" t="inlineStr">
        <is>
          <t>✓</t>
        </is>
      </c>
    </row>
    <row r="830">
      <c r="A830" t="inlineStr">
        <is>
          <t>淘宝</t>
        </is>
      </c>
      <c r="B830" t="inlineStr">
        <is>
          <t>2701721713043054684</t>
        </is>
      </c>
      <c r="D830" s="182" t="n">
        <v>46093</v>
      </c>
      <c r="G830" t="inlineStr">
        <is>
          <t>广东省 深圳市 南山区 西丽街道******************</t>
        </is>
      </c>
      <c r="I830" t="inlineStr"/>
      <c r="J830" t="inlineStr">
        <is>
          <t>商家安装 商家安装</t>
        </is>
      </c>
      <c r="K830" t="inlineStr">
        <is>
          <t>商家安装</t>
        </is>
      </c>
      <c r="M830" t="n">
        <v>1</v>
      </c>
      <c r="O830" t="inlineStr">
        <is>
          <t>韵达快递</t>
        </is>
      </c>
      <c r="P830" t="inlineStr">
        <is>
          <t>312965141484343</t>
        </is>
      </c>
      <c r="R830">
        <f>IFERROR(SUMPRODUCT(('2-定价总表'!$A$3:$A$493="PPS"&amp;MID(I830,2,99))*('2-定价总表'!$C$3:$C$493=K830)*('2-定价总表'!$T$3:$T$493))*IF(M830="",1,M830),"")</f>
        <v/>
      </c>
      <c r="AB830">
        <f>SUM(S830:AA830)</f>
        <v/>
      </c>
      <c r="AC830" t="inlineStr">
        <is>
          <t>0.00</t>
        </is>
      </c>
      <c r="AD830">
        <f>AC830*0.006</f>
        <v/>
      </c>
      <c r="AE830">
        <f>AC830*0.02</f>
        <v/>
      </c>
      <c r="AF830">
        <f>AC830-AD830-AE830</f>
        <v/>
      </c>
      <c r="AI830">
        <f>SUM(AG830:AH830)</f>
        <v/>
      </c>
      <c r="AJ830">
        <f>AF830-AB830+AI830</f>
        <v/>
      </c>
      <c r="AK830">
        <f>IF(C830="是","杭州","江西工厂")</f>
        <v/>
      </c>
      <c r="AL830" t="inlineStr">
        <is>
          <t>交易成功</t>
        </is>
      </c>
      <c r="AM830" t="inlineStr">
        <is>
          <t>待匹配</t>
        </is>
      </c>
      <c r="AN830" t="inlineStr">
        <is>
          <t>没有申请退款</t>
        </is>
      </c>
      <c r="AO830" t="inlineStr">
        <is>
          <t>无退款申请</t>
        </is>
      </c>
      <c r="AR830" t="inlineStr">
        <is>
          <t>⚠️ 无商家编码,产品编码待补</t>
        </is>
      </c>
    </row>
    <row r="831">
      <c r="A831" t="inlineStr">
        <is>
          <t>淘宝</t>
        </is>
      </c>
      <c r="B831" t="inlineStr">
        <is>
          <t>2701721713043054684</t>
        </is>
      </c>
      <c r="D831" s="182" t="n">
        <v>46093</v>
      </c>
      <c r="G831" t="inlineStr">
        <is>
          <t>广东省 深圳市 南山区 西丽街道******************</t>
        </is>
      </c>
      <c r="I831" t="inlineStr"/>
      <c r="J831" t="inlineStr">
        <is>
          <t>送货入户</t>
        </is>
      </c>
      <c r="K831" t="inlineStr"/>
      <c r="M831" t="n">
        <v>1</v>
      </c>
      <c r="O831" t="inlineStr">
        <is>
          <t>韵达快递</t>
        </is>
      </c>
      <c r="P831" t="inlineStr">
        <is>
          <t>312965141484343</t>
        </is>
      </c>
      <c r="R831">
        <f>IFERROR(SUMPRODUCT(('2-定价总表'!$A$3:$A$493="PPS"&amp;MID(I831,2,99))*('2-定价总表'!$C$3:$C$493=K831)*('2-定价总表'!$T$3:$T$493))*IF(M831="",1,M831),"")</f>
        <v/>
      </c>
      <c r="AB831">
        <f>SUM(S831:AA831)</f>
        <v/>
      </c>
      <c r="AC831" t="inlineStr">
        <is>
          <t>0.00</t>
        </is>
      </c>
      <c r="AD831">
        <f>AC831*0.006</f>
        <v/>
      </c>
      <c r="AE831">
        <f>AC831*0.02</f>
        <v/>
      </c>
      <c r="AF831">
        <f>AC831-AD831-AE831</f>
        <v/>
      </c>
      <c r="AI831">
        <f>SUM(AG831:AH831)</f>
        <v/>
      </c>
      <c r="AJ831">
        <f>AF831-AB831+AI831</f>
        <v/>
      </c>
      <c r="AK831">
        <f>IF(C831="是","杭州","江西工厂")</f>
        <v/>
      </c>
      <c r="AL831" t="inlineStr">
        <is>
          <t>交易成功</t>
        </is>
      </c>
      <c r="AM831" t="inlineStr">
        <is>
          <t>待匹配</t>
        </is>
      </c>
      <c r="AN831" t="inlineStr">
        <is>
          <t>没有申请退款</t>
        </is>
      </c>
      <c r="AO831" t="inlineStr">
        <is>
          <t>无退款申请</t>
        </is>
      </c>
      <c r="AR831" t="inlineStr">
        <is>
          <t>⚠️ 无商家编码,产品编码待补</t>
        </is>
      </c>
    </row>
    <row r="832">
      <c r="A832" t="inlineStr">
        <is>
          <t>淘宝</t>
        </is>
      </c>
      <c r="B832" t="inlineStr">
        <is>
          <t>4502112230191021934</t>
        </is>
      </c>
      <c r="D832" s="182" t="n">
        <v>46093</v>
      </c>
      <c r="G832" t="inlineStr">
        <is>
          <t>湖北省 鄂州市 鄂城区 花湖镇杨******************</t>
        </is>
      </c>
      <c r="I832" t="inlineStr">
        <is>
          <t>P23780020201</t>
        </is>
      </c>
      <c r="J832" t="inlineStr">
        <is>
          <t>畔色实木中岛台北欧餐桌日式可伸缩小户型一体吧台岩板储物餐边柜</t>
        </is>
      </c>
      <c r="K832" t="inlineStr">
        <is>
          <t>白色岩板定制咨询</t>
        </is>
      </c>
      <c r="M832" t="n">
        <v>1</v>
      </c>
      <c r="O832" t="inlineStr">
        <is>
          <t>圆通速递</t>
        </is>
      </c>
      <c r="P832" t="inlineStr">
        <is>
          <t>YT2538320197870</t>
        </is>
      </c>
      <c r="R832">
        <f>IFERROR(SUMPRODUCT(('2-定价总表'!$A$3:$A$493="PPS"&amp;MID(I832,2,99))*('2-定价总表'!$C$3:$C$493=K832)*('2-定价总表'!$T$3:$T$493))*IF(M832="",1,M832),"")</f>
        <v/>
      </c>
      <c r="AB832">
        <f>SUM(S832:AA832)</f>
        <v/>
      </c>
      <c r="AC832" t="inlineStr">
        <is>
          <t>23.00</t>
        </is>
      </c>
      <c r="AD832">
        <f>AC832*0.006</f>
        <v/>
      </c>
      <c r="AE832">
        <f>AC832*0.02</f>
        <v/>
      </c>
      <c r="AF832">
        <f>AC832-AD832-AE832</f>
        <v/>
      </c>
      <c r="AI832">
        <f>SUM(AG832:AH832)</f>
        <v/>
      </c>
      <c r="AJ832">
        <f>AF832-AB832+AI832</f>
        <v/>
      </c>
      <c r="AK832">
        <f>IF(C832="是","杭州","江西工厂")</f>
        <v/>
      </c>
      <c r="AL832" t="inlineStr">
        <is>
          <t>交易成功</t>
        </is>
      </c>
      <c r="AM832" t="inlineStr">
        <is>
          <t>待匹配</t>
        </is>
      </c>
      <c r="AN832" t="inlineStr">
        <is>
          <t>没有申请退款</t>
        </is>
      </c>
      <c r="AO832" t="inlineStr">
        <is>
          <t>无退款申请</t>
        </is>
      </c>
      <c r="AR832" t="inlineStr">
        <is>
          <t>✓</t>
        </is>
      </c>
    </row>
    <row r="833">
      <c r="A833" t="inlineStr">
        <is>
          <t>淘宝</t>
        </is>
      </c>
      <c r="B833" t="inlineStr">
        <is>
          <t>4502112230191021934</t>
        </is>
      </c>
      <c r="D833" s="182" t="n">
        <v>46093</v>
      </c>
      <c r="G833" t="inlineStr">
        <is>
          <t>湖北省 鄂州市 鄂城区 花湖镇杨******************</t>
        </is>
      </c>
      <c r="I833" t="inlineStr"/>
      <c r="J833" t="inlineStr">
        <is>
          <t>商家安装 商家安装</t>
        </is>
      </c>
      <c r="K833" t="inlineStr">
        <is>
          <t>商家安装</t>
        </is>
      </c>
      <c r="M833" t="n">
        <v>1</v>
      </c>
      <c r="O833" t="inlineStr">
        <is>
          <t>圆通速递</t>
        </is>
      </c>
      <c r="P833" t="inlineStr">
        <is>
          <t>YT2538320197870</t>
        </is>
      </c>
      <c r="R833">
        <f>IFERROR(SUMPRODUCT(('2-定价总表'!$A$3:$A$493="PPS"&amp;MID(I833,2,99))*('2-定价总表'!$C$3:$C$493=K833)*('2-定价总表'!$T$3:$T$493))*IF(M833="",1,M833),"")</f>
        <v/>
      </c>
      <c r="AB833">
        <f>SUM(S833:AA833)</f>
        <v/>
      </c>
      <c r="AC833" t="inlineStr">
        <is>
          <t>0.00</t>
        </is>
      </c>
      <c r="AD833">
        <f>AC833*0.006</f>
        <v/>
      </c>
      <c r="AE833">
        <f>AC833*0.02</f>
        <v/>
      </c>
      <c r="AF833">
        <f>AC833-AD833-AE833</f>
        <v/>
      </c>
      <c r="AI833">
        <f>SUM(AG833:AH833)</f>
        <v/>
      </c>
      <c r="AJ833">
        <f>AF833-AB833+AI833</f>
        <v/>
      </c>
      <c r="AK833">
        <f>IF(C833="是","杭州","江西工厂")</f>
        <v/>
      </c>
      <c r="AL833" t="inlineStr">
        <is>
          <t>交易成功</t>
        </is>
      </c>
      <c r="AM833" t="inlineStr">
        <is>
          <t>待匹配</t>
        </is>
      </c>
      <c r="AN833" t="inlineStr">
        <is>
          <t>没有申请退款</t>
        </is>
      </c>
      <c r="AO833" t="inlineStr">
        <is>
          <t>无退款申请</t>
        </is>
      </c>
      <c r="AR833" t="inlineStr">
        <is>
          <t>⚠️ 无商家编码,产品编码待补</t>
        </is>
      </c>
    </row>
    <row r="834">
      <c r="A834" t="inlineStr">
        <is>
          <t>淘宝</t>
        </is>
      </c>
      <c r="B834" t="inlineStr">
        <is>
          <t>4502125478200021934</t>
        </is>
      </c>
      <c r="D834" s="182" t="n">
        <v>46093</v>
      </c>
      <c r="G834" t="inlineStr"/>
      <c r="I834" t="inlineStr">
        <is>
          <t>P23780020201</t>
        </is>
      </c>
      <c r="J834" t="inlineStr">
        <is>
          <t>畔色实木中岛台北欧餐桌日式可伸缩小户型一体吧台岩板储物餐边柜</t>
        </is>
      </c>
      <c r="K834" t="inlineStr">
        <is>
          <t>白色岩板定制咨询</t>
        </is>
      </c>
      <c r="M834" t="n">
        <v>1</v>
      </c>
      <c r="O834" t="inlineStr"/>
      <c r="P834" t="inlineStr"/>
      <c r="R834">
        <f>IFERROR(SUMPRODUCT(('2-定价总表'!$A$3:$A$493="PPS"&amp;MID(I834,2,99))*('2-定价总表'!$C$3:$C$493=K834)*('2-定价总表'!$T$3:$T$493))*IF(M834="",1,M834),"")</f>
        <v/>
      </c>
      <c r="AB834">
        <f>SUM(S834:AA834)</f>
        <v/>
      </c>
      <c r="AC834" t="inlineStr"/>
      <c r="AD834">
        <f>AC834*0.006</f>
        <v/>
      </c>
      <c r="AE834">
        <f>AC834*0.02</f>
        <v/>
      </c>
      <c r="AF834">
        <f>AC834-AD834-AE834</f>
        <v/>
      </c>
      <c r="AI834">
        <f>SUM(AG834:AH834)</f>
        <v/>
      </c>
      <c r="AJ834">
        <f>AF834-AB834+AI834</f>
        <v/>
      </c>
      <c r="AK834">
        <f>IF(C834="是","杭州","江西工厂")</f>
        <v/>
      </c>
      <c r="AL834" t="inlineStr">
        <is>
          <t>交易关闭</t>
        </is>
      </c>
      <c r="AM834" t="inlineStr">
        <is>
          <t>待匹配</t>
        </is>
      </c>
      <c r="AN834" t="inlineStr">
        <is>
          <t>没有申请退款</t>
        </is>
      </c>
      <c r="AO834" t="inlineStr">
        <is>
          <t>无退款申请</t>
        </is>
      </c>
      <c r="AR834" t="inlineStr">
        <is>
          <t>✓</t>
        </is>
      </c>
    </row>
    <row r="835">
      <c r="A835" t="inlineStr">
        <is>
          <t>淘宝</t>
        </is>
      </c>
      <c r="B835" t="inlineStr">
        <is>
          <t>4502125478200021934</t>
        </is>
      </c>
      <c r="D835" s="182" t="n">
        <v>46093</v>
      </c>
      <c r="G835" t="inlineStr"/>
      <c r="I835" t="inlineStr"/>
      <c r="J835" t="inlineStr">
        <is>
          <t>商家安装 商家安装</t>
        </is>
      </c>
      <c r="K835" t="inlineStr">
        <is>
          <t>商家安装</t>
        </is>
      </c>
      <c r="M835" t="n">
        <v>1</v>
      </c>
      <c r="O835" t="inlineStr"/>
      <c r="P835" t="inlineStr"/>
      <c r="R835">
        <f>IFERROR(SUMPRODUCT(('2-定价总表'!$A$3:$A$493="PPS"&amp;MID(I835,2,99))*('2-定价总表'!$C$3:$C$493=K835)*('2-定价总表'!$T$3:$T$493))*IF(M835="",1,M835),"")</f>
        <v/>
      </c>
      <c r="AB835">
        <f>SUM(S835:AA835)</f>
        <v/>
      </c>
      <c r="AC835" t="inlineStr"/>
      <c r="AD835">
        <f>AC835*0.006</f>
        <v/>
      </c>
      <c r="AE835">
        <f>AC835*0.02</f>
        <v/>
      </c>
      <c r="AF835">
        <f>AC835-AD835-AE835</f>
        <v/>
      </c>
      <c r="AI835">
        <f>SUM(AG835:AH835)</f>
        <v/>
      </c>
      <c r="AJ835">
        <f>AF835-AB835+AI835</f>
        <v/>
      </c>
      <c r="AK835">
        <f>IF(C835="是","杭州","江西工厂")</f>
        <v/>
      </c>
      <c r="AL835" t="inlineStr">
        <is>
          <t>交易关闭</t>
        </is>
      </c>
      <c r="AM835" t="inlineStr">
        <is>
          <t>待匹配</t>
        </is>
      </c>
      <c r="AN835" t="inlineStr">
        <is>
          <t>没有申请退款</t>
        </is>
      </c>
      <c r="AO835" t="inlineStr">
        <is>
          <t>无退款申请</t>
        </is>
      </c>
      <c r="AR835" t="inlineStr">
        <is>
          <t>⚠️ 无商家编码,产品编码待补</t>
        </is>
      </c>
    </row>
    <row r="836">
      <c r="A836" t="inlineStr">
        <is>
          <t>淘宝</t>
        </is>
      </c>
      <c r="B836" t="inlineStr">
        <is>
          <t>4502119464181026244</t>
        </is>
      </c>
      <c r="D836" s="182" t="n">
        <v>46092</v>
      </c>
      <c r="G836" t="inlineStr">
        <is>
          <t>辽宁省 大连市 沙河口区 黑石礁街***********************</t>
        </is>
      </c>
      <c r="I836" t="inlineStr"/>
      <c r="J836" t="inlineStr">
        <is>
          <t>畔色北欧樱桃木实木餐厅岩板洞洞板收纳储物柜高柜一体靠墙餐边柜</t>
        </is>
      </c>
      <c r="K836" t="inlineStr">
        <is>
          <t>尺寸定制</t>
        </is>
      </c>
      <c r="M836" t="n">
        <v>1</v>
      </c>
      <c r="O836" t="inlineStr">
        <is>
          <t>圆通速递</t>
        </is>
      </c>
      <c r="P836" t="inlineStr">
        <is>
          <t>YT2543309093399</t>
        </is>
      </c>
      <c r="R836">
        <f>IFERROR(SUMPRODUCT(('2-定价总表'!$A$3:$A$493="PPS"&amp;MID(I836,2,99))*('2-定价总表'!$C$3:$C$493=K836)*('2-定价总表'!$T$3:$T$493))*IF(M836="",1,M836),"")</f>
        <v/>
      </c>
      <c r="AB836">
        <f>SUM(S836:AA836)</f>
        <v/>
      </c>
      <c r="AC836" t="inlineStr">
        <is>
          <t>40.00</t>
        </is>
      </c>
      <c r="AD836">
        <f>AC836*0.006</f>
        <v/>
      </c>
      <c r="AE836">
        <f>AC836*0.02</f>
        <v/>
      </c>
      <c r="AF836">
        <f>AC836-AD836-AE836</f>
        <v/>
      </c>
      <c r="AI836">
        <f>SUM(AG836:AH836)</f>
        <v/>
      </c>
      <c r="AJ836">
        <f>AF836-AB836+AI836</f>
        <v/>
      </c>
      <c r="AK836">
        <f>IF(C836="是","杭州","江西工厂")</f>
        <v/>
      </c>
      <c r="AL836" t="inlineStr">
        <is>
          <t>交易成功</t>
        </is>
      </c>
      <c r="AM836" t="inlineStr">
        <is>
          <t>待匹配</t>
        </is>
      </c>
      <c r="AN836" t="inlineStr">
        <is>
          <t>没有申请退款</t>
        </is>
      </c>
      <c r="AO836" t="inlineStr">
        <is>
          <t>无退款申请</t>
        </is>
      </c>
      <c r="AR836" t="inlineStr">
        <is>
          <t>⚠️ 无商家编码,产品编码待补</t>
        </is>
      </c>
    </row>
    <row r="837">
      <c r="A837" t="inlineStr">
        <is>
          <t>淘宝</t>
        </is>
      </c>
      <c r="B837" t="inlineStr">
        <is>
          <t>3290044116037642987</t>
        </is>
      </c>
      <c r="D837" s="182" t="n">
        <v>46092</v>
      </c>
      <c r="G837" t="inlineStr">
        <is>
          <t>山东省 青岛市 平度市 东阁街道********************</t>
        </is>
      </c>
      <c r="I837" t="inlineStr">
        <is>
          <t>P23410020201</t>
        </is>
      </c>
      <c r="J837" t="inlineStr">
        <is>
          <t>畔色北欧实木书桌书架一体小户型樱桃木电脑桌儿童学习桌办公桌</t>
        </is>
      </c>
      <c r="K837" t="inlineStr">
        <is>
          <t>差价</t>
        </is>
      </c>
      <c r="M837" t="n">
        <v>1</v>
      </c>
      <c r="O837" t="inlineStr">
        <is>
          <t>圆通速递</t>
        </is>
      </c>
      <c r="P837" t="inlineStr">
        <is>
          <t>YT2543309094800</t>
        </is>
      </c>
      <c r="R837">
        <f>IFERROR(SUMPRODUCT(('2-定价总表'!$A$3:$A$493="PPS"&amp;MID(I837,2,99))*('2-定价总表'!$C$3:$C$493=K837)*('2-定价总表'!$T$3:$T$493))*IF(M837="",1,M837),"")</f>
        <v/>
      </c>
      <c r="AB837">
        <f>SUM(S837:AA837)</f>
        <v/>
      </c>
      <c r="AC837" t="inlineStr">
        <is>
          <t>33.00</t>
        </is>
      </c>
      <c r="AD837">
        <f>AC837*0.006</f>
        <v/>
      </c>
      <c r="AE837">
        <f>AC837*0.02</f>
        <v/>
      </c>
      <c r="AF837">
        <f>AC837-AD837-AE837</f>
        <v/>
      </c>
      <c r="AI837">
        <f>SUM(AG837:AH837)</f>
        <v/>
      </c>
      <c r="AJ837">
        <f>AF837-AB837+AI837</f>
        <v/>
      </c>
      <c r="AK837">
        <f>IF(C837="是","杭州","江西工厂")</f>
        <v/>
      </c>
      <c r="AL837" t="inlineStr">
        <is>
          <t>交易成功</t>
        </is>
      </c>
      <c r="AM837" t="inlineStr">
        <is>
          <t>待匹配</t>
        </is>
      </c>
      <c r="AN837" t="inlineStr">
        <is>
          <t>没有申请退款</t>
        </is>
      </c>
      <c r="AO837" t="inlineStr">
        <is>
          <t>无退款申请</t>
        </is>
      </c>
      <c r="AR837" t="inlineStr">
        <is>
          <t>✓</t>
        </is>
      </c>
    </row>
    <row r="838">
      <c r="A838" t="inlineStr">
        <is>
          <t>淘宝</t>
        </is>
      </c>
      <c r="B838" t="inlineStr">
        <is>
          <t>3290044116037642987</t>
        </is>
      </c>
      <c r="D838" s="182" t="n">
        <v>46092</v>
      </c>
      <c r="G838" t="inlineStr">
        <is>
          <t>山东省 青岛市 平度市 东阁街道********************</t>
        </is>
      </c>
      <c r="I838" t="inlineStr"/>
      <c r="J838" t="inlineStr">
        <is>
          <t>商家安装 商家安装</t>
        </is>
      </c>
      <c r="K838" t="inlineStr">
        <is>
          <t>商家安装</t>
        </is>
      </c>
      <c r="M838" t="n">
        <v>1</v>
      </c>
      <c r="O838" t="inlineStr">
        <is>
          <t>圆通速递</t>
        </is>
      </c>
      <c r="P838" t="inlineStr">
        <is>
          <t>YT2543309094800</t>
        </is>
      </c>
      <c r="R838">
        <f>IFERROR(SUMPRODUCT(('2-定价总表'!$A$3:$A$493="PPS"&amp;MID(I838,2,99))*('2-定价总表'!$C$3:$C$493=K838)*('2-定价总表'!$T$3:$T$493))*IF(M838="",1,M838),"")</f>
        <v/>
      </c>
      <c r="AB838">
        <f>SUM(S838:AA838)</f>
        <v/>
      </c>
      <c r="AC838" t="inlineStr">
        <is>
          <t>0.00</t>
        </is>
      </c>
      <c r="AD838">
        <f>AC838*0.006</f>
        <v/>
      </c>
      <c r="AE838">
        <f>AC838*0.02</f>
        <v/>
      </c>
      <c r="AF838">
        <f>AC838-AD838-AE838</f>
        <v/>
      </c>
      <c r="AI838">
        <f>SUM(AG838:AH838)</f>
        <v/>
      </c>
      <c r="AJ838">
        <f>AF838-AB838+AI838</f>
        <v/>
      </c>
      <c r="AK838">
        <f>IF(C838="是","杭州","江西工厂")</f>
        <v/>
      </c>
      <c r="AL838" t="inlineStr">
        <is>
          <t>交易成功</t>
        </is>
      </c>
      <c r="AM838" t="inlineStr">
        <is>
          <t>待匹配</t>
        </is>
      </c>
      <c r="AN838" t="inlineStr">
        <is>
          <t>没有申请退款</t>
        </is>
      </c>
      <c r="AO838" t="inlineStr">
        <is>
          <t>无退款申请</t>
        </is>
      </c>
      <c r="AR838" t="inlineStr">
        <is>
          <t>⚠️ 无商家编码,产品编码待补</t>
        </is>
      </c>
    </row>
    <row r="839">
      <c r="A839" t="inlineStr">
        <is>
          <t>淘宝</t>
        </is>
      </c>
      <c r="B839" t="inlineStr">
        <is>
          <t>3289972440258642987</t>
        </is>
      </c>
      <c r="D839" s="182" t="n">
        <v>46092</v>
      </c>
      <c r="G839" t="inlineStr"/>
      <c r="I839" t="inlineStr">
        <is>
          <t>P23410020201</t>
        </is>
      </c>
      <c r="J839" t="inlineStr">
        <is>
          <t>畔色北欧实木书桌书架一体小户型樱桃木电脑桌儿童学习桌办公桌</t>
        </is>
      </c>
      <c r="K839" t="inlineStr">
        <is>
          <t>差价</t>
        </is>
      </c>
      <c r="M839" t="n">
        <v>1</v>
      </c>
      <c r="O839" t="inlineStr"/>
      <c r="P839" t="inlineStr"/>
      <c r="R839">
        <f>IFERROR(SUMPRODUCT(('2-定价总表'!$A$3:$A$493="PPS"&amp;MID(I839,2,99))*('2-定价总表'!$C$3:$C$493=K839)*('2-定价总表'!$T$3:$T$493))*IF(M839="",1,M839),"")</f>
        <v/>
      </c>
      <c r="AB839">
        <f>SUM(S839:AA839)</f>
        <v/>
      </c>
      <c r="AC839" t="inlineStr"/>
      <c r="AD839">
        <f>AC839*0.006</f>
        <v/>
      </c>
      <c r="AE839">
        <f>AC839*0.02</f>
        <v/>
      </c>
      <c r="AF839">
        <f>AC839-AD839-AE839</f>
        <v/>
      </c>
      <c r="AI839">
        <f>SUM(AG839:AH839)</f>
        <v/>
      </c>
      <c r="AJ839">
        <f>AF839-AB839+AI839</f>
        <v/>
      </c>
      <c r="AK839">
        <f>IF(C839="是","杭州","江西工厂")</f>
        <v/>
      </c>
      <c r="AL839" t="inlineStr">
        <is>
          <t>交易关闭</t>
        </is>
      </c>
      <c r="AM839" t="inlineStr">
        <is>
          <t>待匹配</t>
        </is>
      </c>
      <c r="AN839" t="inlineStr">
        <is>
          <t>没有申请退款</t>
        </is>
      </c>
      <c r="AO839" t="inlineStr">
        <is>
          <t>无退款申请</t>
        </is>
      </c>
      <c r="AR839" t="inlineStr">
        <is>
          <t>✓</t>
        </is>
      </c>
    </row>
    <row r="840">
      <c r="A840" t="inlineStr">
        <is>
          <t>淘宝</t>
        </is>
      </c>
      <c r="B840" t="inlineStr">
        <is>
          <t>3289972440258642987</t>
        </is>
      </c>
      <c r="D840" s="182" t="n">
        <v>46092</v>
      </c>
      <c r="G840" t="inlineStr"/>
      <c r="I840" t="inlineStr"/>
      <c r="J840" t="inlineStr">
        <is>
          <t>商家安装 商家安装</t>
        </is>
      </c>
      <c r="K840" t="inlineStr">
        <is>
          <t>商家安装</t>
        </is>
      </c>
      <c r="M840" t="n">
        <v>1</v>
      </c>
      <c r="O840" t="inlineStr"/>
      <c r="P840" t="inlineStr"/>
      <c r="R840">
        <f>IFERROR(SUMPRODUCT(('2-定价总表'!$A$3:$A$493="PPS"&amp;MID(I840,2,99))*('2-定价总表'!$C$3:$C$493=K840)*('2-定价总表'!$T$3:$T$493))*IF(M840="",1,M840),"")</f>
        <v/>
      </c>
      <c r="AB840">
        <f>SUM(S840:AA840)</f>
        <v/>
      </c>
      <c r="AC840" t="inlineStr"/>
      <c r="AD840">
        <f>AC840*0.006</f>
        <v/>
      </c>
      <c r="AE840">
        <f>AC840*0.02</f>
        <v/>
      </c>
      <c r="AF840">
        <f>AC840-AD840-AE840</f>
        <v/>
      </c>
      <c r="AI840">
        <f>SUM(AG840:AH840)</f>
        <v/>
      </c>
      <c r="AJ840">
        <f>AF840-AB840+AI840</f>
        <v/>
      </c>
      <c r="AK840">
        <f>IF(C840="是","杭州","江西工厂")</f>
        <v/>
      </c>
      <c r="AL840" t="inlineStr">
        <is>
          <t>交易关闭</t>
        </is>
      </c>
      <c r="AM840" t="inlineStr">
        <is>
          <t>待匹配</t>
        </is>
      </c>
      <c r="AN840" t="inlineStr">
        <is>
          <t>没有申请退款</t>
        </is>
      </c>
      <c r="AO840" t="inlineStr">
        <is>
          <t>无退款申请</t>
        </is>
      </c>
      <c r="AR840" t="inlineStr">
        <is>
          <t>⚠️ 无商家编码,产品编码待补</t>
        </is>
      </c>
    </row>
    <row r="841">
      <c r="A841" t="inlineStr">
        <is>
          <t>淘宝</t>
        </is>
      </c>
      <c r="B841" t="inlineStr">
        <is>
          <t>3289873332411002077</t>
        </is>
      </c>
      <c r="D841" s="182" t="n">
        <v>46092</v>
      </c>
      <c r="G841" t="inlineStr">
        <is>
          <t>上海 上海市 闵行区 颛桥镇闵***************************</t>
        </is>
      </c>
      <c r="I841" t="inlineStr"/>
      <c r="J841" t="inlineStr">
        <is>
          <t>畔色北欧樱桃木带玻璃门实木展示柜落地收纳组合柜绘本柜整墙书柜</t>
        </is>
      </c>
      <c r="K841" t="inlineStr">
        <is>
          <t>尺寸定制</t>
        </is>
      </c>
      <c r="M841" t="n">
        <v>1</v>
      </c>
      <c r="O841" t="inlineStr">
        <is>
          <t>圆通速递</t>
        </is>
      </c>
      <c r="P841" t="inlineStr">
        <is>
          <t>YT2543309097085</t>
        </is>
      </c>
      <c r="R841">
        <f>IFERROR(SUMPRODUCT(('2-定价总表'!$A$3:$A$493="PPS"&amp;MID(I841,2,99))*('2-定价总表'!$C$3:$C$493=K841)*('2-定价总表'!$T$3:$T$493))*IF(M841="",1,M841),"")</f>
        <v/>
      </c>
      <c r="AB841">
        <f>SUM(S841:AA841)</f>
        <v/>
      </c>
      <c r="AC841" t="inlineStr">
        <is>
          <t>35.00</t>
        </is>
      </c>
      <c r="AD841">
        <f>AC841*0.006</f>
        <v/>
      </c>
      <c r="AE841">
        <f>AC841*0.02</f>
        <v/>
      </c>
      <c r="AF841">
        <f>AC841-AD841-AE841</f>
        <v/>
      </c>
      <c r="AI841">
        <f>SUM(AG841:AH841)</f>
        <v/>
      </c>
      <c r="AJ841">
        <f>AF841-AB841+AI841</f>
        <v/>
      </c>
      <c r="AK841">
        <f>IF(C841="是","杭州","江西工厂")</f>
        <v/>
      </c>
      <c r="AL841" t="inlineStr">
        <is>
          <t>交易成功</t>
        </is>
      </c>
      <c r="AM841" t="inlineStr">
        <is>
          <t>待匹配</t>
        </is>
      </c>
      <c r="AN841" t="inlineStr">
        <is>
          <t>没有申请退款</t>
        </is>
      </c>
      <c r="AO841" t="inlineStr">
        <is>
          <t>无退款申请</t>
        </is>
      </c>
      <c r="AR841" t="inlineStr">
        <is>
          <t>⚠️ 无商家编码,产品编码待补</t>
        </is>
      </c>
    </row>
    <row r="842">
      <c r="A842" t="inlineStr">
        <is>
          <t>淘宝</t>
        </is>
      </c>
      <c r="B842" t="inlineStr">
        <is>
          <t>4502106903159012833</t>
        </is>
      </c>
      <c r="D842" s="182" t="n">
        <v>46092</v>
      </c>
      <c r="G842" t="inlineStr">
        <is>
          <t>广东省 江门市 恩平市 恩城街道******************************</t>
        </is>
      </c>
      <c r="I842" t="inlineStr">
        <is>
          <t>P23250050202</t>
        </is>
      </c>
      <c r="J842" t="inlineStr">
        <is>
          <t>畔色实木餐边柜日式樱桃木家用餐桌一体客厅储物柜小户型多功能柜</t>
        </is>
      </c>
      <c r="K842" t="inlineStr">
        <is>
          <t>白色岩板定制</t>
        </is>
      </c>
      <c r="M842" t="n">
        <v>1</v>
      </c>
      <c r="O842" t="inlineStr">
        <is>
          <t>圆通速递</t>
        </is>
      </c>
      <c r="P842" t="inlineStr">
        <is>
          <t>YT2584175303102</t>
        </is>
      </c>
      <c r="R842">
        <f>IFERROR(SUMPRODUCT(('2-定价总表'!$A$3:$A$493="PPS"&amp;MID(I842,2,99))*('2-定价总表'!$C$3:$C$493=K842)*('2-定价总表'!$T$3:$T$493))*IF(M842="",1,M842),"")</f>
        <v/>
      </c>
      <c r="AB842">
        <f>SUM(S842:AA842)</f>
        <v/>
      </c>
      <c r="AC842" t="inlineStr">
        <is>
          <t>25.00</t>
        </is>
      </c>
      <c r="AD842">
        <f>AC842*0.006</f>
        <v/>
      </c>
      <c r="AE842">
        <f>AC842*0.02</f>
        <v/>
      </c>
      <c r="AF842">
        <f>AC842-AD842-AE842</f>
        <v/>
      </c>
      <c r="AI842">
        <f>SUM(AG842:AH842)</f>
        <v/>
      </c>
      <c r="AJ842">
        <f>AF842-AB842+AI842</f>
        <v/>
      </c>
      <c r="AK842">
        <f>IF(C842="是","杭州","江西工厂")</f>
        <v/>
      </c>
      <c r="AL842" t="inlineStr">
        <is>
          <t>交易成功</t>
        </is>
      </c>
      <c r="AM842" t="inlineStr">
        <is>
          <t>待匹配</t>
        </is>
      </c>
      <c r="AN842" t="inlineStr">
        <is>
          <t>没有申请退款</t>
        </is>
      </c>
      <c r="AO842" t="inlineStr">
        <is>
          <t>无退款申请</t>
        </is>
      </c>
      <c r="AR842" t="inlineStr">
        <is>
          <t>✓</t>
        </is>
      </c>
    </row>
    <row r="843">
      <c r="A843" t="inlineStr">
        <is>
          <t>淘宝</t>
        </is>
      </c>
      <c r="B843" t="inlineStr">
        <is>
          <t>4502106903159012833</t>
        </is>
      </c>
      <c r="D843" s="182" t="n">
        <v>46092</v>
      </c>
      <c r="G843" t="inlineStr">
        <is>
          <t>广东省 江门市 恩平市 恩城街道******************************</t>
        </is>
      </c>
      <c r="I843" t="inlineStr"/>
      <c r="J843" t="inlineStr">
        <is>
          <t>商家安装 商家安装</t>
        </is>
      </c>
      <c r="K843" t="inlineStr">
        <is>
          <t>商家安装</t>
        </is>
      </c>
      <c r="M843" t="n">
        <v>1</v>
      </c>
      <c r="O843" t="inlineStr">
        <is>
          <t>圆通速递</t>
        </is>
      </c>
      <c r="P843" t="inlineStr">
        <is>
          <t>YT2584175303102</t>
        </is>
      </c>
      <c r="R843">
        <f>IFERROR(SUMPRODUCT(('2-定价总表'!$A$3:$A$493="PPS"&amp;MID(I843,2,99))*('2-定价总表'!$C$3:$C$493=K843)*('2-定价总表'!$T$3:$T$493))*IF(M843="",1,M843),"")</f>
        <v/>
      </c>
      <c r="AB843">
        <f>SUM(S843:AA843)</f>
        <v/>
      </c>
      <c r="AC843" t="inlineStr">
        <is>
          <t>0.00</t>
        </is>
      </c>
      <c r="AD843">
        <f>AC843*0.006</f>
        <v/>
      </c>
      <c r="AE843">
        <f>AC843*0.02</f>
        <v/>
      </c>
      <c r="AF843">
        <f>AC843-AD843-AE843</f>
        <v/>
      </c>
      <c r="AI843">
        <f>SUM(AG843:AH843)</f>
        <v/>
      </c>
      <c r="AJ843">
        <f>AF843-AB843+AI843</f>
        <v/>
      </c>
      <c r="AK843">
        <f>IF(C843="是","杭州","江西工厂")</f>
        <v/>
      </c>
      <c r="AL843" t="inlineStr">
        <is>
          <t>交易成功</t>
        </is>
      </c>
      <c r="AM843" t="inlineStr">
        <is>
          <t>待匹配</t>
        </is>
      </c>
      <c r="AN843" t="inlineStr">
        <is>
          <t>没有申请退款</t>
        </is>
      </c>
      <c r="AO843" t="inlineStr">
        <is>
          <t>无退款申请</t>
        </is>
      </c>
      <c r="AR843" t="inlineStr">
        <is>
          <t>⚠️ 无商家编码,产品编码待补</t>
        </is>
      </c>
    </row>
    <row r="844">
      <c r="A844" t="inlineStr">
        <is>
          <t>淘宝</t>
        </is>
      </c>
      <c r="B844" t="inlineStr">
        <is>
          <t>3289761517758355976</t>
        </is>
      </c>
      <c r="D844" s="182" t="n">
        <v>46092</v>
      </c>
      <c r="G844" t="inlineStr">
        <is>
          <t>上海 上海市 浦东新区 南码头路******************************</t>
        </is>
      </c>
      <c r="I844" t="inlineStr">
        <is>
          <t>P23250050202</t>
        </is>
      </c>
      <c r="J844" t="inlineStr">
        <is>
          <t>畔色榉木实木餐边柜储物靠墙高柜一体收纳柜厨房客厅茶水柜酒柜</t>
        </is>
      </c>
      <c r="K844" t="inlineStr">
        <is>
          <t>插座配件单拍咨询客服</t>
        </is>
      </c>
      <c r="M844" t="n">
        <v>1</v>
      </c>
      <c r="O844" t="inlineStr">
        <is>
          <t>圆通速递</t>
        </is>
      </c>
      <c r="P844" t="inlineStr">
        <is>
          <t>YT2584175298752</t>
        </is>
      </c>
      <c r="R844">
        <f>IFERROR(SUMPRODUCT(('2-定价总表'!$A$3:$A$493="PPS"&amp;MID(I844,2,99))*('2-定价总表'!$C$3:$C$493=K844)*('2-定价总表'!$T$3:$T$493))*IF(M844="",1,M844),"")</f>
        <v/>
      </c>
      <c r="AB844">
        <f>SUM(S844:AA844)</f>
        <v/>
      </c>
      <c r="AC844" t="inlineStr">
        <is>
          <t>33.00</t>
        </is>
      </c>
      <c r="AD844">
        <f>AC844*0.006</f>
        <v/>
      </c>
      <c r="AE844">
        <f>AC844*0.02</f>
        <v/>
      </c>
      <c r="AF844">
        <f>AC844-AD844-AE844</f>
        <v/>
      </c>
      <c r="AI844">
        <f>SUM(AG844:AH844)</f>
        <v/>
      </c>
      <c r="AJ844">
        <f>AF844-AB844+AI844</f>
        <v/>
      </c>
      <c r="AK844">
        <f>IF(C844="是","杭州","江西工厂")</f>
        <v/>
      </c>
      <c r="AL844" t="inlineStr">
        <is>
          <t>交易成功</t>
        </is>
      </c>
      <c r="AM844" t="inlineStr">
        <is>
          <t>待匹配</t>
        </is>
      </c>
      <c r="AN844" t="inlineStr">
        <is>
          <t>没有申请退款</t>
        </is>
      </c>
      <c r="AO844" t="inlineStr">
        <is>
          <t>无退款申请</t>
        </is>
      </c>
      <c r="AR844" t="inlineStr">
        <is>
          <t>✓</t>
        </is>
      </c>
    </row>
    <row r="845">
      <c r="A845" t="inlineStr">
        <is>
          <t>淘宝</t>
        </is>
      </c>
      <c r="B845" t="inlineStr">
        <is>
          <t>3289313426617355976</t>
        </is>
      </c>
      <c r="D845" s="182" t="n">
        <v>46092</v>
      </c>
      <c r="G845" t="inlineStr"/>
      <c r="I845" t="inlineStr">
        <is>
          <t>P23250050202</t>
        </is>
      </c>
      <c r="J845" t="inlineStr">
        <is>
          <t>畔色榉木实木餐边柜储物靠墙高柜一体收纳柜厨房客厅茶水柜酒柜</t>
        </is>
      </c>
      <c r="K845" t="inlineStr">
        <is>
          <t>插座配件单拍咨询客服</t>
        </is>
      </c>
      <c r="M845" t="n">
        <v>1</v>
      </c>
      <c r="O845" t="inlineStr"/>
      <c r="P845" t="inlineStr"/>
      <c r="R845">
        <f>IFERROR(SUMPRODUCT(('2-定价总表'!$A$3:$A$493="PPS"&amp;MID(I845,2,99))*('2-定价总表'!$C$3:$C$493=K845)*('2-定价总表'!$T$3:$T$493))*IF(M845="",1,M845),"")</f>
        <v/>
      </c>
      <c r="AB845">
        <f>SUM(S845:AA845)</f>
        <v/>
      </c>
      <c r="AC845" t="inlineStr"/>
      <c r="AD845">
        <f>AC845*0.006</f>
        <v/>
      </c>
      <c r="AE845">
        <f>AC845*0.02</f>
        <v/>
      </c>
      <c r="AF845">
        <f>AC845-AD845-AE845</f>
        <v/>
      </c>
      <c r="AI845">
        <f>SUM(AG845:AH845)</f>
        <v/>
      </c>
      <c r="AJ845">
        <f>AF845-AB845+AI845</f>
        <v/>
      </c>
      <c r="AK845">
        <f>IF(C845="是","杭州","江西工厂")</f>
        <v/>
      </c>
      <c r="AL845" t="inlineStr">
        <is>
          <t>交易关闭</t>
        </is>
      </c>
      <c r="AM845" t="inlineStr">
        <is>
          <t>待匹配</t>
        </is>
      </c>
      <c r="AN845" t="inlineStr">
        <is>
          <t>没有申请退款</t>
        </is>
      </c>
      <c r="AO845" t="inlineStr">
        <is>
          <t>无退款申请</t>
        </is>
      </c>
      <c r="AR845" t="inlineStr">
        <is>
          <t>✓</t>
        </is>
      </c>
    </row>
    <row r="846">
      <c r="A846" t="inlineStr">
        <is>
          <t>淘宝</t>
        </is>
      </c>
      <c r="B846" t="inlineStr">
        <is>
          <t>4502112770163008714</t>
        </is>
      </c>
      <c r="D846" s="182" t="n">
        <v>46092</v>
      </c>
      <c r="G846" t="inlineStr">
        <is>
          <t>江苏省 扬州市 江都区 宜陵镇宜******************************</t>
        </is>
      </c>
      <c r="I846" t="inlineStr">
        <is>
          <t>P23410020201</t>
        </is>
      </c>
      <c r="J846" t="inlineStr">
        <is>
          <t>畔色北欧实木书桌书架一体小户型樱桃木电脑桌儿童学习桌办公桌</t>
        </is>
      </c>
      <c r="K846" t="inlineStr">
        <is>
          <t>差价</t>
        </is>
      </c>
      <c r="M846" t="n">
        <v>1</v>
      </c>
      <c r="O846" t="inlineStr">
        <is>
          <t>圆通速递</t>
        </is>
      </c>
      <c r="P846" t="inlineStr">
        <is>
          <t>YT2584175298156</t>
        </is>
      </c>
      <c r="R846">
        <f>IFERROR(SUMPRODUCT(('2-定价总表'!$A$3:$A$493="PPS"&amp;MID(I846,2,99))*('2-定价总表'!$C$3:$C$493=K846)*('2-定价总表'!$T$3:$T$493))*IF(M846="",1,M846),"")</f>
        <v/>
      </c>
      <c r="AB846">
        <f>SUM(S846:AA846)</f>
        <v/>
      </c>
      <c r="AC846" t="inlineStr">
        <is>
          <t>27.00</t>
        </is>
      </c>
      <c r="AD846">
        <f>AC846*0.006</f>
        <v/>
      </c>
      <c r="AE846">
        <f>AC846*0.02</f>
        <v/>
      </c>
      <c r="AF846">
        <f>AC846-AD846-AE846</f>
        <v/>
      </c>
      <c r="AI846">
        <f>SUM(AG846:AH846)</f>
        <v/>
      </c>
      <c r="AJ846">
        <f>AF846-AB846+AI846</f>
        <v/>
      </c>
      <c r="AK846">
        <f>IF(C846="是","杭州","江西工厂")</f>
        <v/>
      </c>
      <c r="AL846" t="inlineStr">
        <is>
          <t>交易成功</t>
        </is>
      </c>
      <c r="AM846" t="inlineStr">
        <is>
          <t>待匹配</t>
        </is>
      </c>
      <c r="AN846" t="inlineStr">
        <is>
          <t>没有申请退款</t>
        </is>
      </c>
      <c r="AO846" t="inlineStr">
        <is>
          <t>无退款申请</t>
        </is>
      </c>
      <c r="AR846" t="inlineStr">
        <is>
          <t>✓</t>
        </is>
      </c>
    </row>
    <row r="847">
      <c r="A847" t="inlineStr">
        <is>
          <t>淘宝</t>
        </is>
      </c>
      <c r="B847" t="inlineStr">
        <is>
          <t>4502112770163008714</t>
        </is>
      </c>
      <c r="D847" s="182" t="n">
        <v>46092</v>
      </c>
      <c r="G847" t="inlineStr">
        <is>
          <t>江苏省 扬州市 江都区 宜陵镇宜******************************</t>
        </is>
      </c>
      <c r="I847" t="inlineStr"/>
      <c r="J847" t="inlineStr">
        <is>
          <t>商家安装 商家安装</t>
        </is>
      </c>
      <c r="K847" t="inlineStr">
        <is>
          <t>商家安装</t>
        </is>
      </c>
      <c r="M847" t="n">
        <v>1</v>
      </c>
      <c r="O847" t="inlineStr">
        <is>
          <t>圆通速递</t>
        </is>
      </c>
      <c r="P847" t="inlineStr">
        <is>
          <t>YT2584175298156</t>
        </is>
      </c>
      <c r="R847">
        <f>IFERROR(SUMPRODUCT(('2-定价总表'!$A$3:$A$493="PPS"&amp;MID(I847,2,99))*('2-定价总表'!$C$3:$C$493=K847)*('2-定价总表'!$T$3:$T$493))*IF(M847="",1,M847),"")</f>
        <v/>
      </c>
      <c r="AB847">
        <f>SUM(S847:AA847)</f>
        <v/>
      </c>
      <c r="AC847" t="inlineStr">
        <is>
          <t>0.00</t>
        </is>
      </c>
      <c r="AD847">
        <f>AC847*0.006</f>
        <v/>
      </c>
      <c r="AE847">
        <f>AC847*0.02</f>
        <v/>
      </c>
      <c r="AF847">
        <f>AC847-AD847-AE847</f>
        <v/>
      </c>
      <c r="AI847">
        <f>SUM(AG847:AH847)</f>
        <v/>
      </c>
      <c r="AJ847">
        <f>AF847-AB847+AI847</f>
        <v/>
      </c>
      <c r="AK847">
        <f>IF(C847="是","杭州","江西工厂")</f>
        <v/>
      </c>
      <c r="AL847" t="inlineStr">
        <is>
          <t>交易成功</t>
        </is>
      </c>
      <c r="AM847" t="inlineStr">
        <is>
          <t>待匹配</t>
        </is>
      </c>
      <c r="AN847" t="inlineStr">
        <is>
          <t>没有申请退款</t>
        </is>
      </c>
      <c r="AO847" t="inlineStr">
        <is>
          <t>无退款申请</t>
        </is>
      </c>
      <c r="AR847" t="inlineStr">
        <is>
          <t>⚠️ 无商家编码,产品编码待补</t>
        </is>
      </c>
    </row>
    <row r="848">
      <c r="A848" t="inlineStr">
        <is>
          <t>淘宝</t>
        </is>
      </c>
      <c r="B848" t="inlineStr">
        <is>
          <t>3289709569829911452</t>
        </is>
      </c>
      <c r="D848" s="182" t="n">
        <v>46092</v>
      </c>
      <c r="G848" t="inlineStr">
        <is>
          <t>浙江省 杭州市 桐庐县 江南镇万*************</t>
        </is>
      </c>
      <c r="I848" t="inlineStr">
        <is>
          <t>P23780020201</t>
        </is>
      </c>
      <c r="J848" t="inlineStr">
        <is>
          <t>畔色实木中岛台北欧餐桌日式可伸缩小户型一体吧台岩板储物餐边柜</t>
        </is>
      </c>
      <c r="K848" t="inlineStr">
        <is>
          <t>白色岩板定制咨询</t>
        </is>
      </c>
      <c r="M848" t="n">
        <v>1</v>
      </c>
      <c r="O848" t="inlineStr">
        <is>
          <t>圆通速递</t>
        </is>
      </c>
      <c r="P848" t="inlineStr">
        <is>
          <t>YT2543309101553</t>
        </is>
      </c>
      <c r="R848">
        <f>IFERROR(SUMPRODUCT(('2-定价总表'!$A$3:$A$493="PPS"&amp;MID(I848,2,99))*('2-定价总表'!$C$3:$C$493=K848)*('2-定价总表'!$T$3:$T$493))*IF(M848="",1,M848),"")</f>
        <v/>
      </c>
      <c r="AB848">
        <f>SUM(S848:AA848)</f>
        <v/>
      </c>
      <c r="AC848" t="inlineStr">
        <is>
          <t>25.00</t>
        </is>
      </c>
      <c r="AD848">
        <f>AC848*0.006</f>
        <v/>
      </c>
      <c r="AE848">
        <f>AC848*0.02</f>
        <v/>
      </c>
      <c r="AF848">
        <f>AC848-AD848-AE848</f>
        <v/>
      </c>
      <c r="AI848">
        <f>SUM(AG848:AH848)</f>
        <v/>
      </c>
      <c r="AJ848">
        <f>AF848-AB848+AI848</f>
        <v/>
      </c>
      <c r="AK848">
        <f>IF(C848="是","杭州","江西工厂")</f>
        <v/>
      </c>
      <c r="AL848" t="inlineStr">
        <is>
          <t>交易成功</t>
        </is>
      </c>
      <c r="AM848" t="inlineStr">
        <is>
          <t>待匹配</t>
        </is>
      </c>
      <c r="AN848" t="inlineStr">
        <is>
          <t>没有申请退款</t>
        </is>
      </c>
      <c r="AO848" t="inlineStr">
        <is>
          <t>无退款申请</t>
        </is>
      </c>
      <c r="AR848" t="inlineStr">
        <is>
          <t>✓</t>
        </is>
      </c>
    </row>
    <row r="849">
      <c r="A849" t="inlineStr">
        <is>
          <t>淘宝</t>
        </is>
      </c>
      <c r="B849" t="inlineStr">
        <is>
          <t>3289709569829911452</t>
        </is>
      </c>
      <c r="D849" s="182" t="n">
        <v>46092</v>
      </c>
      <c r="G849" t="inlineStr">
        <is>
          <t>浙江省 杭州市 桐庐县 江南镇万*************</t>
        </is>
      </c>
      <c r="I849" t="inlineStr"/>
      <c r="J849" t="inlineStr">
        <is>
          <t>商家安装 商家安装</t>
        </is>
      </c>
      <c r="K849" t="inlineStr">
        <is>
          <t>商家安装</t>
        </is>
      </c>
      <c r="M849" t="n">
        <v>1</v>
      </c>
      <c r="O849" t="inlineStr">
        <is>
          <t>圆通速递</t>
        </is>
      </c>
      <c r="P849" t="inlineStr">
        <is>
          <t>YT2543309101553</t>
        </is>
      </c>
      <c r="R849">
        <f>IFERROR(SUMPRODUCT(('2-定价总表'!$A$3:$A$493="PPS"&amp;MID(I849,2,99))*('2-定价总表'!$C$3:$C$493=K849)*('2-定价总表'!$T$3:$T$493))*IF(M849="",1,M849),"")</f>
        <v/>
      </c>
      <c r="AB849">
        <f>SUM(S849:AA849)</f>
        <v/>
      </c>
      <c r="AC849" t="inlineStr">
        <is>
          <t>0.00</t>
        </is>
      </c>
      <c r="AD849">
        <f>AC849*0.006</f>
        <v/>
      </c>
      <c r="AE849">
        <f>AC849*0.02</f>
        <v/>
      </c>
      <c r="AF849">
        <f>AC849-AD849-AE849</f>
        <v/>
      </c>
      <c r="AI849">
        <f>SUM(AG849:AH849)</f>
        <v/>
      </c>
      <c r="AJ849">
        <f>AF849-AB849+AI849</f>
        <v/>
      </c>
      <c r="AK849">
        <f>IF(C849="是","杭州","江西工厂")</f>
        <v/>
      </c>
      <c r="AL849" t="inlineStr">
        <is>
          <t>交易成功</t>
        </is>
      </c>
      <c r="AM849" t="inlineStr">
        <is>
          <t>待匹配</t>
        </is>
      </c>
      <c r="AN849" t="inlineStr">
        <is>
          <t>没有申请退款</t>
        </is>
      </c>
      <c r="AO849" t="inlineStr">
        <is>
          <t>无退款申请</t>
        </is>
      </c>
      <c r="AR849" t="inlineStr">
        <is>
          <t>⚠️ 无商家编码,产品编码待补</t>
        </is>
      </c>
    </row>
    <row r="850">
      <c r="A850" t="inlineStr">
        <is>
          <t>淘宝</t>
        </is>
      </c>
      <c r="B850" t="inlineStr">
        <is>
          <t>4502118531140035542</t>
        </is>
      </c>
      <c r="D850" s="182" t="n">
        <v>46092</v>
      </c>
      <c r="G850" t="inlineStr"/>
      <c r="I850" t="inlineStr">
        <is>
          <t>P23410020201</t>
        </is>
      </c>
      <c r="J850" t="inlineStr">
        <is>
          <t>畔色北欧实木书桌书架一体小户型樱桃木电脑桌儿童学习桌办公桌</t>
        </is>
      </c>
      <c r="K850" t="inlineStr">
        <is>
          <t>差价</t>
        </is>
      </c>
      <c r="M850" t="n">
        <v>1</v>
      </c>
      <c r="O850" t="inlineStr"/>
      <c r="P850" t="inlineStr"/>
      <c r="R850">
        <f>IFERROR(SUMPRODUCT(('2-定价总表'!$A$3:$A$493="PPS"&amp;MID(I850,2,99))*('2-定价总表'!$C$3:$C$493=K850)*('2-定价总表'!$T$3:$T$493))*IF(M850="",1,M850),"")</f>
        <v/>
      </c>
      <c r="AB850">
        <f>SUM(S850:AA850)</f>
        <v/>
      </c>
      <c r="AC850" t="inlineStr"/>
      <c r="AD850">
        <f>AC850*0.006</f>
        <v/>
      </c>
      <c r="AE850">
        <f>AC850*0.02</f>
        <v/>
      </c>
      <c r="AF850">
        <f>AC850-AD850-AE850</f>
        <v/>
      </c>
      <c r="AI850">
        <f>SUM(AG850:AH850)</f>
        <v/>
      </c>
      <c r="AJ850">
        <f>AF850-AB850+AI850</f>
        <v/>
      </c>
      <c r="AK850">
        <f>IF(C850="是","杭州","江西工厂")</f>
        <v/>
      </c>
      <c r="AL850" t="inlineStr">
        <is>
          <t>交易关闭</t>
        </is>
      </c>
      <c r="AM850" t="inlineStr">
        <is>
          <t>待匹配</t>
        </is>
      </c>
      <c r="AN850" t="inlineStr">
        <is>
          <t>没有申请退款</t>
        </is>
      </c>
      <c r="AO850" t="inlineStr">
        <is>
          <t>无退款申请</t>
        </is>
      </c>
      <c r="AR850" t="inlineStr">
        <is>
          <t>✓</t>
        </is>
      </c>
    </row>
    <row r="851">
      <c r="A851" t="inlineStr">
        <is>
          <t>淘宝</t>
        </is>
      </c>
      <c r="B851" t="inlineStr">
        <is>
          <t>4502118531140035542</t>
        </is>
      </c>
      <c r="D851" s="182" t="n">
        <v>46092</v>
      </c>
      <c r="G851" t="inlineStr"/>
      <c r="I851" t="inlineStr"/>
      <c r="J851" t="inlineStr">
        <is>
          <t>商家安装 商家安装</t>
        </is>
      </c>
      <c r="K851" t="inlineStr">
        <is>
          <t>商家安装</t>
        </is>
      </c>
      <c r="M851" t="n">
        <v>1</v>
      </c>
      <c r="O851" t="inlineStr"/>
      <c r="P851" t="inlineStr"/>
      <c r="R851">
        <f>IFERROR(SUMPRODUCT(('2-定价总表'!$A$3:$A$493="PPS"&amp;MID(I851,2,99))*('2-定价总表'!$C$3:$C$493=K851)*('2-定价总表'!$T$3:$T$493))*IF(M851="",1,M851),"")</f>
        <v/>
      </c>
      <c r="AB851">
        <f>SUM(S851:AA851)</f>
        <v/>
      </c>
      <c r="AC851" t="inlineStr"/>
      <c r="AD851">
        <f>AC851*0.006</f>
        <v/>
      </c>
      <c r="AE851">
        <f>AC851*0.02</f>
        <v/>
      </c>
      <c r="AF851">
        <f>AC851-AD851-AE851</f>
        <v/>
      </c>
      <c r="AI851">
        <f>SUM(AG851:AH851)</f>
        <v/>
      </c>
      <c r="AJ851">
        <f>AF851-AB851+AI851</f>
        <v/>
      </c>
      <c r="AK851">
        <f>IF(C851="是","杭州","江西工厂")</f>
        <v/>
      </c>
      <c r="AL851" t="inlineStr">
        <is>
          <t>交易关闭</t>
        </is>
      </c>
      <c r="AM851" t="inlineStr">
        <is>
          <t>待匹配</t>
        </is>
      </c>
      <c r="AN851" t="inlineStr">
        <is>
          <t>没有申请退款</t>
        </is>
      </c>
      <c r="AO851" t="inlineStr">
        <is>
          <t>无退款申请</t>
        </is>
      </c>
      <c r="AR851" t="inlineStr">
        <is>
          <t>⚠️ 无商家编码,产品编码待补</t>
        </is>
      </c>
    </row>
    <row r="852">
      <c r="A852" t="inlineStr">
        <is>
          <t>淘宝</t>
        </is>
      </c>
      <c r="B852" t="inlineStr">
        <is>
          <t>3289204131806974868</t>
        </is>
      </c>
      <c r="D852" s="182" t="n">
        <v>46092</v>
      </c>
      <c r="G852" t="inlineStr">
        <is>
          <t>河北省 唐山市 曹妃甸区 唐海镇小****************</t>
        </is>
      </c>
      <c r="I852" t="inlineStr">
        <is>
          <t>P23250050202</t>
        </is>
      </c>
      <c r="J852" t="inlineStr">
        <is>
          <t>畔色实木岩板餐边柜樱桃木收纳储物柜北欧酒柜置物柜餐桌一体靠墙</t>
        </is>
      </c>
      <c r="K852" t="inlineStr">
        <is>
          <t>定制尺寸</t>
        </is>
      </c>
      <c r="M852" t="n">
        <v>1</v>
      </c>
      <c r="O852" t="inlineStr">
        <is>
          <t>圆通速递</t>
        </is>
      </c>
      <c r="P852" t="inlineStr">
        <is>
          <t>YT2584175301849</t>
        </is>
      </c>
      <c r="R852">
        <f>IFERROR(SUMPRODUCT(('2-定价总表'!$A$3:$A$493="PPS"&amp;MID(I852,2,99))*('2-定价总表'!$C$3:$C$493=K852)*('2-定价总表'!$T$3:$T$493))*IF(M852="",1,M852),"")</f>
        <v/>
      </c>
      <c r="AB852">
        <f>SUM(S852:AA852)</f>
        <v/>
      </c>
      <c r="AC852" t="inlineStr">
        <is>
          <t>33.00</t>
        </is>
      </c>
      <c r="AD852">
        <f>AC852*0.006</f>
        <v/>
      </c>
      <c r="AE852">
        <f>AC852*0.02</f>
        <v/>
      </c>
      <c r="AF852">
        <f>AC852-AD852-AE852</f>
        <v/>
      </c>
      <c r="AI852">
        <f>SUM(AG852:AH852)</f>
        <v/>
      </c>
      <c r="AJ852">
        <f>AF852-AB852+AI852</f>
        <v/>
      </c>
      <c r="AK852">
        <f>IF(C852="是","杭州","江西工厂")</f>
        <v/>
      </c>
      <c r="AL852" t="inlineStr">
        <is>
          <t>交易成功</t>
        </is>
      </c>
      <c r="AM852" t="inlineStr">
        <is>
          <t>待匹配</t>
        </is>
      </c>
      <c r="AN852" t="inlineStr">
        <is>
          <t>没有申请退款</t>
        </is>
      </c>
      <c r="AO852" t="inlineStr">
        <is>
          <t>无退款申请</t>
        </is>
      </c>
      <c r="AR852" t="inlineStr">
        <is>
          <t>✓</t>
        </is>
      </c>
    </row>
    <row r="853">
      <c r="A853" t="inlineStr">
        <is>
          <t>淘宝</t>
        </is>
      </c>
      <c r="B853" t="inlineStr">
        <is>
          <t>4502110359161012822</t>
        </is>
      </c>
      <c r="D853" s="182" t="n">
        <v>46092</v>
      </c>
      <c r="G853" t="inlineStr">
        <is>
          <t>安徽省 池州市 贵池区 清风街道*******************</t>
        </is>
      </c>
      <c r="I853" t="inlineStr"/>
      <c r="J853" t="inlineStr">
        <is>
          <t>畔色智能实木电动升降桌北欧家用办公电脑桌樱桃木书桌可升降桌</t>
        </is>
      </c>
      <c r="K853" t="inlineStr">
        <is>
          <t>追加插排/其他配件</t>
        </is>
      </c>
      <c r="M853" t="n">
        <v>1</v>
      </c>
      <c r="O853" t="inlineStr">
        <is>
          <t>圆通速递</t>
        </is>
      </c>
      <c r="P853" t="inlineStr">
        <is>
          <t>YT2543309097591</t>
        </is>
      </c>
      <c r="R853">
        <f>IFERROR(SUMPRODUCT(('2-定价总表'!$A$3:$A$493="PPS"&amp;MID(I853,2,99))*('2-定价总表'!$C$3:$C$493=K853)*('2-定价总表'!$T$3:$T$493))*IF(M853="",1,M853),"")</f>
        <v/>
      </c>
      <c r="AB853">
        <f>SUM(S853:AA853)</f>
        <v/>
      </c>
      <c r="AC853" t="inlineStr">
        <is>
          <t>27.00</t>
        </is>
      </c>
      <c r="AD853">
        <f>AC853*0.006</f>
        <v/>
      </c>
      <c r="AE853">
        <f>AC853*0.02</f>
        <v/>
      </c>
      <c r="AF853">
        <f>AC853-AD853-AE853</f>
        <v/>
      </c>
      <c r="AI853">
        <f>SUM(AG853:AH853)</f>
        <v/>
      </c>
      <c r="AJ853">
        <f>AF853-AB853+AI853</f>
        <v/>
      </c>
      <c r="AK853">
        <f>IF(C853="是","杭州","江西工厂")</f>
        <v/>
      </c>
      <c r="AL853" t="inlineStr">
        <is>
          <t>交易成功</t>
        </is>
      </c>
      <c r="AM853" t="inlineStr">
        <is>
          <t>待匹配</t>
        </is>
      </c>
      <c r="AN853" t="inlineStr">
        <is>
          <t>没有申请退款</t>
        </is>
      </c>
      <c r="AO853" t="inlineStr">
        <is>
          <t>无退款申请</t>
        </is>
      </c>
      <c r="AR853" t="inlineStr">
        <is>
          <t>⚠️ 无商家编码,产品编码待补</t>
        </is>
      </c>
    </row>
    <row r="854">
      <c r="A854" t="inlineStr">
        <is>
          <t>淘宝</t>
        </is>
      </c>
      <c r="B854" t="inlineStr">
        <is>
          <t>4502122274153004638</t>
        </is>
      </c>
      <c r="D854" s="182" t="n">
        <v>46091</v>
      </c>
      <c r="G854" t="inlineStr">
        <is>
          <t>浙江省 杭州市 余杭区 瓶窑镇雄*************************</t>
        </is>
      </c>
      <c r="I854" t="inlineStr"/>
      <c r="J854" t="inlineStr">
        <is>
          <t>畔色智能实木电动升降桌北欧家用办公电脑桌樱桃木书桌可升降桌</t>
        </is>
      </c>
      <c r="K854" t="inlineStr">
        <is>
          <t>追加插排/其他配件</t>
        </is>
      </c>
      <c r="M854" t="n">
        <v>1</v>
      </c>
      <c r="O854" t="inlineStr">
        <is>
          <t>圆通速递</t>
        </is>
      </c>
      <c r="P854" t="inlineStr">
        <is>
          <t>YT2543309101401</t>
        </is>
      </c>
      <c r="R854">
        <f>IFERROR(SUMPRODUCT(('2-定价总表'!$A$3:$A$493="PPS"&amp;MID(I854,2,99))*('2-定价总表'!$C$3:$C$493=K854)*('2-定价总表'!$T$3:$T$493))*IF(M854="",1,M854),"")</f>
        <v/>
      </c>
      <c r="AB854">
        <f>SUM(S854:AA854)</f>
        <v/>
      </c>
      <c r="AC854" t="inlineStr">
        <is>
          <t>27.00</t>
        </is>
      </c>
      <c r="AD854">
        <f>AC854*0.006</f>
        <v/>
      </c>
      <c r="AE854">
        <f>AC854*0.02</f>
        <v/>
      </c>
      <c r="AF854">
        <f>AC854-AD854-AE854</f>
        <v/>
      </c>
      <c r="AI854">
        <f>SUM(AG854:AH854)</f>
        <v/>
      </c>
      <c r="AJ854">
        <f>AF854-AB854+AI854</f>
        <v/>
      </c>
      <c r="AK854">
        <f>IF(C854="是","杭州","江西工厂")</f>
        <v/>
      </c>
      <c r="AL854" t="inlineStr">
        <is>
          <t>交易成功</t>
        </is>
      </c>
      <c r="AM854" t="inlineStr">
        <is>
          <t>待匹配</t>
        </is>
      </c>
      <c r="AN854" t="inlineStr">
        <is>
          <t>没有申请退款</t>
        </is>
      </c>
      <c r="AO854" t="inlineStr">
        <is>
          <t>无退款申请</t>
        </is>
      </c>
      <c r="AR854" t="inlineStr">
        <is>
          <t>⚠️ 无商家编码,产品编码待补</t>
        </is>
      </c>
    </row>
    <row r="855">
      <c r="A855" t="inlineStr">
        <is>
          <t>淘宝</t>
        </is>
      </c>
      <c r="B855" t="inlineStr">
        <is>
          <t>4502110287128009303</t>
        </is>
      </c>
      <c r="D855" s="182" t="n">
        <v>46091</v>
      </c>
      <c r="G855" t="inlineStr">
        <is>
          <t>河北省 唐山市 路北区 文化路街**********************</t>
        </is>
      </c>
      <c r="I855" t="inlineStr"/>
      <c r="J855" t="inlineStr">
        <is>
          <t>畔色 樱桃木九斗柜实木电视柜北欧卧室边柜客厅储物收纳柜床尾柜</t>
        </is>
      </c>
      <c r="K855" t="inlineStr">
        <is>
          <t>灰色玻璃</t>
        </is>
      </c>
      <c r="M855" t="n">
        <v>1</v>
      </c>
      <c r="O855" t="inlineStr">
        <is>
          <t>圆通速递</t>
        </is>
      </c>
      <c r="P855" t="inlineStr">
        <is>
          <t>YT2584175303283</t>
        </is>
      </c>
      <c r="R855">
        <f>IFERROR(SUMPRODUCT(('2-定价总表'!$A$3:$A$493="PPS"&amp;MID(I855,2,99))*('2-定价总表'!$C$3:$C$493=K855)*('2-定价总表'!$T$3:$T$493))*IF(M855="",1,M855),"")</f>
        <v/>
      </c>
      <c r="AB855">
        <f>SUM(S855:AA855)</f>
        <v/>
      </c>
      <c r="AC855" t="inlineStr">
        <is>
          <t>32.00</t>
        </is>
      </c>
      <c r="AD855">
        <f>AC855*0.006</f>
        <v/>
      </c>
      <c r="AE855">
        <f>AC855*0.02</f>
        <v/>
      </c>
      <c r="AF855">
        <f>AC855-AD855-AE855</f>
        <v/>
      </c>
      <c r="AI855">
        <f>SUM(AG855:AH855)</f>
        <v/>
      </c>
      <c r="AJ855">
        <f>AF855-AB855+AI855</f>
        <v/>
      </c>
      <c r="AK855">
        <f>IF(C855="是","杭州","江西工厂")</f>
        <v/>
      </c>
      <c r="AL855" t="inlineStr">
        <is>
          <t>交易成功</t>
        </is>
      </c>
      <c r="AM855" t="inlineStr">
        <is>
          <t>待匹配</t>
        </is>
      </c>
      <c r="AN855" t="inlineStr">
        <is>
          <t>没有申请退款</t>
        </is>
      </c>
      <c r="AO855" t="inlineStr">
        <is>
          <t>无退款申请</t>
        </is>
      </c>
      <c r="AR855" t="inlineStr">
        <is>
          <t>⚠️ 无商家编码,产品编码待补</t>
        </is>
      </c>
    </row>
    <row r="856">
      <c r="A856" t="inlineStr">
        <is>
          <t>淘宝</t>
        </is>
      </c>
      <c r="B856" t="inlineStr">
        <is>
          <t>3288369504614574165</t>
        </is>
      </c>
      <c r="D856" s="182" t="n">
        <v>46091</v>
      </c>
      <c r="G856" t="inlineStr">
        <is>
          <t>贵州省 贵阳市 观山湖区 长岭街道*********************</t>
        </is>
      </c>
      <c r="I856" t="inlineStr">
        <is>
          <t>P23250050202</t>
        </is>
      </c>
      <c r="J856" t="inlineStr">
        <is>
          <t>畔色实木岩板餐边柜樱桃木收纳储物柜北欧酒柜置物柜餐桌一体靠墙</t>
        </is>
      </c>
      <c r="K856" t="inlineStr">
        <is>
          <t>定制尺寸</t>
        </is>
      </c>
      <c r="M856" t="n">
        <v>1</v>
      </c>
      <c r="O856" t="inlineStr">
        <is>
          <t>圆通速递</t>
        </is>
      </c>
      <c r="P856" t="inlineStr">
        <is>
          <t>YT2543309098792</t>
        </is>
      </c>
      <c r="R856">
        <f>IFERROR(SUMPRODUCT(('2-定价总表'!$A$3:$A$493="PPS"&amp;MID(I856,2,99))*('2-定价总表'!$C$3:$C$493=K856)*('2-定价总表'!$T$3:$T$493))*IF(M856="",1,M856),"")</f>
        <v/>
      </c>
      <c r="AB856">
        <f>SUM(S856:AA856)</f>
        <v/>
      </c>
      <c r="AC856" t="inlineStr">
        <is>
          <t>28.00</t>
        </is>
      </c>
      <c r="AD856">
        <f>AC856*0.006</f>
        <v/>
      </c>
      <c r="AE856">
        <f>AC856*0.02</f>
        <v/>
      </c>
      <c r="AF856">
        <f>AC856-AD856-AE856</f>
        <v/>
      </c>
      <c r="AI856">
        <f>SUM(AG856:AH856)</f>
        <v/>
      </c>
      <c r="AJ856">
        <f>AF856-AB856+AI856</f>
        <v/>
      </c>
      <c r="AK856">
        <f>IF(C856="是","杭州","江西工厂")</f>
        <v/>
      </c>
      <c r="AL856" t="inlineStr">
        <is>
          <t>交易成功</t>
        </is>
      </c>
      <c r="AM856" t="inlineStr">
        <is>
          <t>待匹配</t>
        </is>
      </c>
      <c r="AN856" t="inlineStr">
        <is>
          <t>没有申请退款</t>
        </is>
      </c>
      <c r="AO856" t="inlineStr">
        <is>
          <t>无退款申请</t>
        </is>
      </c>
      <c r="AR856" t="inlineStr">
        <is>
          <t>✓</t>
        </is>
      </c>
    </row>
    <row r="857">
      <c r="A857" t="inlineStr">
        <is>
          <t>淘宝</t>
        </is>
      </c>
      <c r="B857" t="inlineStr">
        <is>
          <t>3287811938684233787</t>
        </is>
      </c>
      <c r="D857" s="182" t="n">
        <v>46091</v>
      </c>
      <c r="G857" t="inlineStr">
        <is>
          <t>福建省 莆田市 城厢区 凤凰山街*******************</t>
        </is>
      </c>
      <c r="I857" t="inlineStr"/>
      <c r="J857" t="inlineStr">
        <is>
          <t>畔色实木九斗柜樱桃木边柜北欧风日式卧室客厅收纳储物客厅床尾柜</t>
        </is>
      </c>
      <c r="K857" t="inlineStr">
        <is>
          <t>差价</t>
        </is>
      </c>
      <c r="M857" t="n">
        <v>1</v>
      </c>
      <c r="O857" t="inlineStr">
        <is>
          <t>圆通速递</t>
        </is>
      </c>
      <c r="P857" t="inlineStr">
        <is>
          <t>YT2543309101438</t>
        </is>
      </c>
      <c r="R857">
        <f>IFERROR(SUMPRODUCT(('2-定价总表'!$A$3:$A$493="PPS"&amp;MID(I857,2,99))*('2-定价总表'!$C$3:$C$493=K857)*('2-定价总表'!$T$3:$T$493))*IF(M857="",1,M857),"")</f>
        <v/>
      </c>
      <c r="AB857">
        <f>SUM(S857:AA857)</f>
        <v/>
      </c>
      <c r="AC857" t="inlineStr">
        <is>
          <t>35.00</t>
        </is>
      </c>
      <c r="AD857">
        <f>AC857*0.006</f>
        <v/>
      </c>
      <c r="AE857">
        <f>AC857*0.02</f>
        <v/>
      </c>
      <c r="AF857">
        <f>AC857-AD857-AE857</f>
        <v/>
      </c>
      <c r="AI857">
        <f>SUM(AG857:AH857)</f>
        <v/>
      </c>
      <c r="AJ857">
        <f>AF857-AB857+AI857</f>
        <v/>
      </c>
      <c r="AK857">
        <f>IF(C857="是","杭州","江西工厂")</f>
        <v/>
      </c>
      <c r="AL857" t="inlineStr">
        <is>
          <t>交易成功</t>
        </is>
      </c>
      <c r="AM857" t="inlineStr">
        <is>
          <t>待匹配</t>
        </is>
      </c>
      <c r="AN857" t="inlineStr">
        <is>
          <t>没有申请退款</t>
        </is>
      </c>
      <c r="AO857" t="inlineStr">
        <is>
          <t>无退款申请</t>
        </is>
      </c>
      <c r="AR857" t="inlineStr">
        <is>
          <t>⚠️ 无商家编码,产品编码待补</t>
        </is>
      </c>
    </row>
    <row r="858">
      <c r="A858" t="inlineStr">
        <is>
          <t>淘宝</t>
        </is>
      </c>
      <c r="B858" t="inlineStr">
        <is>
          <t>3287762835423233787</t>
        </is>
      </c>
      <c r="D858" s="182" t="n">
        <v>46091</v>
      </c>
      <c r="G858" t="inlineStr"/>
      <c r="I858" t="inlineStr"/>
      <c r="J858" t="inlineStr">
        <is>
          <t>畔色实木九斗柜樱桃木边柜北欧风日式卧室客厅收纳储物客厅床尾柜</t>
        </is>
      </c>
      <c r="K858" t="inlineStr">
        <is>
          <t>岩板台面9斗柜樱桃木</t>
        </is>
      </c>
      <c r="M858" t="n">
        <v>1</v>
      </c>
      <c r="O858" t="inlineStr"/>
      <c r="P858" t="inlineStr"/>
      <c r="R858">
        <f>IFERROR(SUMPRODUCT(('2-定价总表'!$A$3:$A$493="PPS"&amp;MID(I858,2,99))*('2-定价总表'!$C$3:$C$493=K858)*('2-定价总表'!$T$3:$T$493))*IF(M858="",1,M858),"")</f>
        <v/>
      </c>
      <c r="AB858">
        <f>SUM(S858:AA858)</f>
        <v/>
      </c>
      <c r="AC858" t="inlineStr"/>
      <c r="AD858">
        <f>AC858*0.006</f>
        <v/>
      </c>
      <c r="AE858">
        <f>AC858*0.02</f>
        <v/>
      </c>
      <c r="AF858">
        <f>AC858-AD858-AE858</f>
        <v/>
      </c>
      <c r="AI858">
        <f>SUM(AG858:AH858)</f>
        <v/>
      </c>
      <c r="AJ858">
        <f>AF858-AB858+AI858</f>
        <v/>
      </c>
      <c r="AK858">
        <f>IF(C858="是","杭州","江西工厂")</f>
        <v/>
      </c>
      <c r="AL858" t="inlineStr">
        <is>
          <t>交易关闭</t>
        </is>
      </c>
      <c r="AM858" t="inlineStr">
        <is>
          <t>待匹配</t>
        </is>
      </c>
      <c r="AN858" t="inlineStr">
        <is>
          <t>没有申请退款</t>
        </is>
      </c>
      <c r="AO858" t="inlineStr">
        <is>
          <t>无退款申请</t>
        </is>
      </c>
      <c r="AR858" t="inlineStr">
        <is>
          <t>⚠️ 无商家编码,产品编码待补</t>
        </is>
      </c>
    </row>
    <row r="859">
      <c r="A859" t="inlineStr">
        <is>
          <t>淘宝</t>
        </is>
      </c>
      <c r="B859" t="inlineStr">
        <is>
          <t>4502119032131023636</t>
        </is>
      </c>
      <c r="D859" s="182" t="n">
        <v>46091</v>
      </c>
      <c r="G859" t="inlineStr">
        <is>
          <t>山东省 济南市 历城区 港沟街道*******************************</t>
        </is>
      </c>
      <c r="I859" t="inlineStr"/>
      <c r="J859" t="inlineStr">
        <is>
          <t>畔色北欧实木餐边柜餐厅岩板樱桃木高柜一体靠墙橱柜收纳储物柜</t>
        </is>
      </c>
      <c r="K859" t="inlineStr">
        <is>
          <t>尺寸定制</t>
        </is>
      </c>
      <c r="M859" t="n">
        <v>1</v>
      </c>
      <c r="O859" t="inlineStr">
        <is>
          <t>圆通速递</t>
        </is>
      </c>
      <c r="P859" t="inlineStr">
        <is>
          <t>YT2538240070693</t>
        </is>
      </c>
      <c r="R859">
        <f>IFERROR(SUMPRODUCT(('2-定价总表'!$A$3:$A$493="PPS"&amp;MID(I859,2,99))*('2-定价总表'!$C$3:$C$493=K859)*('2-定价总表'!$T$3:$T$493))*IF(M859="",1,M859),"")</f>
        <v/>
      </c>
      <c r="AB859">
        <f>SUM(S859:AA859)</f>
        <v/>
      </c>
      <c r="AC859" t="inlineStr">
        <is>
          <t>33.00</t>
        </is>
      </c>
      <c r="AD859">
        <f>AC859*0.006</f>
        <v/>
      </c>
      <c r="AE859">
        <f>AC859*0.02</f>
        <v/>
      </c>
      <c r="AF859">
        <f>AC859-AD859-AE859</f>
        <v/>
      </c>
      <c r="AI859">
        <f>SUM(AG859:AH859)</f>
        <v/>
      </c>
      <c r="AJ859">
        <f>AF859-AB859+AI859</f>
        <v/>
      </c>
      <c r="AK859">
        <f>IF(C859="是","杭州","江西工厂")</f>
        <v/>
      </c>
      <c r="AL859" t="inlineStr">
        <is>
          <t>交易成功</t>
        </is>
      </c>
      <c r="AM859" t="inlineStr">
        <is>
          <t>待匹配</t>
        </is>
      </c>
      <c r="AN859" t="inlineStr">
        <is>
          <t>没有申请退款</t>
        </is>
      </c>
      <c r="AO859" t="inlineStr">
        <is>
          <t>无退款申请</t>
        </is>
      </c>
      <c r="AR859" t="inlineStr">
        <is>
          <t>⚠️ 无商家编码,产品编码待补</t>
        </is>
      </c>
    </row>
    <row r="860">
      <c r="A860" t="inlineStr">
        <is>
          <t>淘宝</t>
        </is>
      </c>
      <c r="B860" t="inlineStr">
        <is>
          <t>3288149760180402165</t>
        </is>
      </c>
      <c r="D860" s="182" t="n">
        <v>46091</v>
      </c>
      <c r="G860" t="inlineStr">
        <is>
          <t>江苏省 苏州市 姑苏区 吴门桥街**********************</t>
        </is>
      </c>
      <c r="I860" t="inlineStr"/>
      <c r="J860" t="inlineStr">
        <is>
          <t>畔色木作木块小样樱桃木黑胡桃木白蜡木榉木红白橡木样品样块</t>
        </is>
      </c>
      <c r="K860" t="inlineStr">
        <is>
          <t>榉木样块</t>
        </is>
      </c>
      <c r="M860" t="n">
        <v>1</v>
      </c>
      <c r="O860" t="inlineStr">
        <is>
          <t>申通快递</t>
        </is>
      </c>
      <c r="P860" t="inlineStr">
        <is>
          <t>773410259121719</t>
        </is>
      </c>
      <c r="R860">
        <f>IFERROR(SUMPRODUCT(('2-定价总表'!$A$3:$A$493="PPS"&amp;MID(I860,2,99))*('2-定价总表'!$C$3:$C$493=K860)*('2-定价总表'!$T$3:$T$493))*IF(M860="",1,M860),"")</f>
        <v/>
      </c>
      <c r="AB860">
        <f>SUM(S860:AA860)</f>
        <v/>
      </c>
      <c r="AC860" t="inlineStr">
        <is>
          <t>25.00</t>
        </is>
      </c>
      <c r="AD860">
        <f>AC860*0.006</f>
        <v/>
      </c>
      <c r="AE860">
        <f>AC860*0.02</f>
        <v/>
      </c>
      <c r="AF860">
        <f>AC860-AD860-AE860</f>
        <v/>
      </c>
      <c r="AI860">
        <f>SUM(AG860:AH860)</f>
        <v/>
      </c>
      <c r="AJ860">
        <f>AF860-AB860+AI860</f>
        <v/>
      </c>
      <c r="AK860">
        <f>IF(C860="是","杭州","江西工厂")</f>
        <v/>
      </c>
      <c r="AL860" t="inlineStr">
        <is>
          <t>交易成功</t>
        </is>
      </c>
      <c r="AM860" t="inlineStr">
        <is>
          <t>待匹配</t>
        </is>
      </c>
      <c r="AN860" t="inlineStr">
        <is>
          <t>没有申请退款</t>
        </is>
      </c>
      <c r="AO860" t="inlineStr">
        <is>
          <t>无退款申请</t>
        </is>
      </c>
      <c r="AR860" t="inlineStr">
        <is>
          <t>⚠️ 无商家编码,产品编码待补</t>
        </is>
      </c>
    </row>
    <row r="861">
      <c r="A861" t="inlineStr">
        <is>
          <t>淘宝</t>
        </is>
      </c>
      <c r="B861" t="inlineStr">
        <is>
          <t>3288016777463578595</t>
        </is>
      </c>
      <c r="D861" s="182" t="n">
        <v>46091</v>
      </c>
      <c r="G861" t="inlineStr">
        <is>
          <t>广东省 深圳市 福田区 园岭街道*********************************</t>
        </is>
      </c>
      <c r="I861" t="inlineStr">
        <is>
          <t>P23250050202</t>
        </is>
      </c>
      <c r="J861" t="inlineStr">
        <is>
          <t>畔色实木岩板餐边柜樱桃木收纳储物柜北欧酒柜置物柜餐桌一体靠墙</t>
        </is>
      </c>
      <c r="K861" t="inlineStr">
        <is>
          <t>定制尺寸</t>
        </is>
      </c>
      <c r="M861" t="n">
        <v>1</v>
      </c>
      <c r="O861" t="inlineStr">
        <is>
          <t>圆通速递</t>
        </is>
      </c>
      <c r="P861" t="inlineStr">
        <is>
          <t>YT2543309099421</t>
        </is>
      </c>
      <c r="R861">
        <f>IFERROR(SUMPRODUCT(('2-定价总表'!$A$3:$A$493="PPS"&amp;MID(I861,2,99))*('2-定价总表'!$C$3:$C$493=K861)*('2-定价总表'!$T$3:$T$493))*IF(M861="",1,M861),"")</f>
        <v/>
      </c>
      <c r="AB861">
        <f>SUM(S861:AA861)</f>
        <v/>
      </c>
      <c r="AC861" t="inlineStr">
        <is>
          <t>33.00</t>
        </is>
      </c>
      <c r="AD861">
        <f>AC861*0.006</f>
        <v/>
      </c>
      <c r="AE861">
        <f>AC861*0.02</f>
        <v/>
      </c>
      <c r="AF861">
        <f>AC861-AD861-AE861</f>
        <v/>
      </c>
      <c r="AI861">
        <f>SUM(AG861:AH861)</f>
        <v/>
      </c>
      <c r="AJ861">
        <f>AF861-AB861+AI861</f>
        <v/>
      </c>
      <c r="AK861">
        <f>IF(C861="是","杭州","江西工厂")</f>
        <v/>
      </c>
      <c r="AL861" t="inlineStr">
        <is>
          <t>交易成功</t>
        </is>
      </c>
      <c r="AM861" t="inlineStr">
        <is>
          <t>待匹配</t>
        </is>
      </c>
      <c r="AN861" t="inlineStr">
        <is>
          <t>没有申请退款</t>
        </is>
      </c>
      <c r="AO861" t="inlineStr">
        <is>
          <t>无退款申请</t>
        </is>
      </c>
      <c r="AR861" t="inlineStr">
        <is>
          <t>✓</t>
        </is>
      </c>
    </row>
    <row r="862">
      <c r="A862" t="inlineStr">
        <is>
          <t>淘宝</t>
        </is>
      </c>
      <c r="B862" t="inlineStr">
        <is>
          <t>3285720049869824166</t>
        </is>
      </c>
      <c r="D862" s="182" t="n">
        <v>46090</v>
      </c>
      <c r="G862" t="inlineStr">
        <is>
          <t>天津 天津市 武清区 曹子里镇************************</t>
        </is>
      </c>
      <c r="I862" t="inlineStr"/>
      <c r="J862" t="inlineStr">
        <is>
          <t>畔色木作木块小样樱桃木黑胡桃木白蜡木榉木红白橡木样品样块</t>
        </is>
      </c>
      <c r="K862" t="inlineStr">
        <is>
          <t>樱桃木样块</t>
        </is>
      </c>
      <c r="M862" t="n">
        <v>1</v>
      </c>
      <c r="O862" t="inlineStr">
        <is>
          <t>韵达快递</t>
        </is>
      </c>
      <c r="P862" t="inlineStr">
        <is>
          <t>435082455888996</t>
        </is>
      </c>
      <c r="R862">
        <f>IFERROR(SUMPRODUCT(('2-定价总表'!$A$3:$A$493="PPS"&amp;MID(I862,2,99))*('2-定价总表'!$C$3:$C$493=K862)*('2-定价总表'!$T$3:$T$493))*IF(M862="",1,M862),"")</f>
        <v/>
      </c>
      <c r="AB862">
        <f>SUM(S862:AA862)</f>
        <v/>
      </c>
      <c r="AC862" t="inlineStr">
        <is>
          <t>22.00</t>
        </is>
      </c>
      <c r="AD862">
        <f>AC862*0.006</f>
        <v/>
      </c>
      <c r="AE862">
        <f>AC862*0.02</f>
        <v/>
      </c>
      <c r="AF862">
        <f>AC862-AD862-AE862</f>
        <v/>
      </c>
      <c r="AI862">
        <f>SUM(AG862:AH862)</f>
        <v/>
      </c>
      <c r="AJ862">
        <f>AF862-AB862+AI862</f>
        <v/>
      </c>
      <c r="AK862">
        <f>IF(C862="是","杭州","江西工厂")</f>
        <v/>
      </c>
      <c r="AL862" t="inlineStr">
        <is>
          <t>交易成功</t>
        </is>
      </c>
      <c r="AM862" t="inlineStr">
        <is>
          <t>待匹配</t>
        </is>
      </c>
      <c r="AN862" t="inlineStr">
        <is>
          <t>没有申请退款</t>
        </is>
      </c>
      <c r="AO862" t="inlineStr">
        <is>
          <t>无退款申请</t>
        </is>
      </c>
      <c r="AR862" t="inlineStr">
        <is>
          <t>⚠️ 无商家编码,产品编码待补</t>
        </is>
      </c>
    </row>
    <row r="863">
      <c r="A863" t="inlineStr">
        <is>
          <t>淘宝</t>
        </is>
      </c>
      <c r="B863" t="inlineStr">
        <is>
          <t>4502117053076082343</t>
        </is>
      </c>
      <c r="D863" s="182" t="n">
        <v>46090</v>
      </c>
      <c r="G863" t="inlineStr">
        <is>
          <t>黑龙江省 大庆市 让胡路区 银浪街道 黑龙江省大庆市让胡路区***************</t>
        </is>
      </c>
      <c r="I863" t="inlineStr">
        <is>
          <t>P23250050202</t>
        </is>
      </c>
      <c r="J863" t="inlineStr">
        <is>
          <t>畔色实木岩板餐边柜樱桃木收纳储物柜北欧酒柜置物柜餐桌一体靠墙</t>
        </is>
      </c>
      <c r="K863" t="inlineStr">
        <is>
          <t>定制尺寸</t>
        </is>
      </c>
      <c r="M863" t="n">
        <v>1</v>
      </c>
      <c r="O863" t="inlineStr">
        <is>
          <t>韵达快运</t>
        </is>
      </c>
      <c r="P863" t="inlineStr">
        <is>
          <t>973638621</t>
        </is>
      </c>
      <c r="R863">
        <f>IFERROR(SUMPRODUCT(('2-定价总表'!$A$3:$A$493="PPS"&amp;MID(I863,2,99))*('2-定价总表'!$C$3:$C$493=K863)*('2-定价总表'!$T$3:$T$493))*IF(M863="",1,M863),"")</f>
        <v/>
      </c>
      <c r="AB863">
        <f>SUM(S863:AA863)</f>
        <v/>
      </c>
      <c r="AC863" t="inlineStr">
        <is>
          <t>17498.00</t>
        </is>
      </c>
      <c r="AD863">
        <f>AC863*0.006</f>
        <v/>
      </c>
      <c r="AE863">
        <f>AC863*0.02</f>
        <v/>
      </c>
      <c r="AF863">
        <f>AC863-AD863-AE863</f>
        <v/>
      </c>
      <c r="AI863">
        <f>SUM(AG863:AH863)</f>
        <v/>
      </c>
      <c r="AJ863">
        <f>AF863-AB863+AI863</f>
        <v/>
      </c>
      <c r="AK863">
        <f>IF(C863="是","杭州","江西工厂")</f>
        <v/>
      </c>
      <c r="AL863" t="inlineStr">
        <is>
          <t>交易成功</t>
        </is>
      </c>
      <c r="AM863" t="inlineStr">
        <is>
          <t>待匹配</t>
        </is>
      </c>
      <c r="AN863" t="inlineStr">
        <is>
          <t>没有申请退款</t>
        </is>
      </c>
      <c r="AO863" t="inlineStr">
        <is>
          <t>无退款申请</t>
        </is>
      </c>
      <c r="AR863" t="inlineStr">
        <is>
          <t>✓</t>
        </is>
      </c>
    </row>
    <row r="864">
      <c r="A864" t="inlineStr">
        <is>
          <t>淘宝</t>
        </is>
      </c>
      <c r="B864" t="inlineStr">
        <is>
          <t>4502119791052005317</t>
        </is>
      </c>
      <c r="D864" s="182" t="n">
        <v>46089</v>
      </c>
      <c r="G864" t="inlineStr">
        <is>
          <t>广东省 云浮市 罗定市 罗城街道*****************</t>
        </is>
      </c>
      <c r="I864" t="inlineStr"/>
      <c r="J864" t="inlineStr">
        <is>
          <t>畔色北美黑胡桃木餐边柜靠墙一体实木岩板高酒柜收纳储物橱柜</t>
        </is>
      </c>
      <c r="K864" t="inlineStr">
        <is>
          <t>定制尺寸</t>
        </is>
      </c>
      <c r="M864" t="n">
        <v>1</v>
      </c>
      <c r="O864" t="inlineStr">
        <is>
          <t>圆通速递</t>
        </is>
      </c>
      <c r="P864" t="inlineStr">
        <is>
          <t>YT2543214796374</t>
        </is>
      </c>
      <c r="R864">
        <f>IFERROR(SUMPRODUCT(('2-定价总表'!$A$3:$A$493="PPS"&amp;MID(I864,2,99))*('2-定价总表'!$C$3:$C$493=K864)*('2-定价总表'!$T$3:$T$493))*IF(M864="",1,M864),"")</f>
        <v/>
      </c>
      <c r="AB864">
        <f>SUM(S864:AA864)</f>
        <v/>
      </c>
      <c r="AC864" t="inlineStr">
        <is>
          <t>25.00</t>
        </is>
      </c>
      <c r="AD864">
        <f>AC864*0.006</f>
        <v/>
      </c>
      <c r="AE864">
        <f>AC864*0.02</f>
        <v/>
      </c>
      <c r="AF864">
        <f>AC864-AD864-AE864</f>
        <v/>
      </c>
      <c r="AI864">
        <f>SUM(AG864:AH864)</f>
        <v/>
      </c>
      <c r="AJ864">
        <f>AF864-AB864+AI864</f>
        <v/>
      </c>
      <c r="AK864">
        <f>IF(C864="是","杭州","江西工厂")</f>
        <v/>
      </c>
      <c r="AL864" t="inlineStr">
        <is>
          <t>交易成功</t>
        </is>
      </c>
      <c r="AM864" t="inlineStr">
        <is>
          <t>待匹配</t>
        </is>
      </c>
      <c r="AN864" t="inlineStr">
        <is>
          <t>没有申请退款</t>
        </is>
      </c>
      <c r="AO864" t="inlineStr">
        <is>
          <t>无退款申请</t>
        </is>
      </c>
      <c r="AR864" t="inlineStr">
        <is>
          <t>⚠️ 无商家编码,产品编码待补</t>
        </is>
      </c>
    </row>
    <row r="865">
      <c r="A865" t="inlineStr">
        <is>
          <t>淘宝</t>
        </is>
      </c>
      <c r="B865" t="inlineStr">
        <is>
          <t>3284279186334888852</t>
        </is>
      </c>
      <c r="D865" s="182" t="n">
        <v>46089</v>
      </c>
      <c r="G865" t="inlineStr">
        <is>
          <t>浙江省 杭州市 桐庐县 江南镇万***********************</t>
        </is>
      </c>
      <c r="I865" t="inlineStr">
        <is>
          <t>P23250050202</t>
        </is>
      </c>
      <c r="J865" t="inlineStr">
        <is>
          <t>畔色实木餐边柜日式樱桃木家用餐桌一体客厅储物柜小户型多功能柜</t>
        </is>
      </c>
      <c r="K865" t="inlineStr">
        <is>
          <t>榉木1.6米整柜+1.2米单腿餐桌</t>
        </is>
      </c>
      <c r="M865" t="n">
        <v>1</v>
      </c>
      <c r="O865" t="inlineStr"/>
      <c r="P865" t="inlineStr"/>
      <c r="R865">
        <f>IFERROR(SUMPRODUCT(('2-定价总表'!$A$3:$A$493="PPS"&amp;MID(I865,2,99))*('2-定价总表'!$C$3:$C$493=K865)*('2-定价总表'!$T$3:$T$493))*IF(M865="",1,M865),"")</f>
        <v/>
      </c>
      <c r="AB865">
        <f>SUM(S865:AA865)</f>
        <v/>
      </c>
      <c r="AC865" t="inlineStr">
        <is>
          <t>8096.30</t>
        </is>
      </c>
      <c r="AD865">
        <f>AC865*0.006</f>
        <v/>
      </c>
      <c r="AE865">
        <f>AC865*0.02</f>
        <v/>
      </c>
      <c r="AF865">
        <f>AC865-AD865-AE865</f>
        <v/>
      </c>
      <c r="AI865">
        <f>SUM(AG865:AH865)</f>
        <v/>
      </c>
      <c r="AJ865">
        <f>AF865-AB865+AI865</f>
        <v/>
      </c>
      <c r="AK865">
        <f>IF(C865="是","杭州","江西工厂")</f>
        <v/>
      </c>
      <c r="AL865" t="inlineStr">
        <is>
          <t>交易关闭</t>
        </is>
      </c>
      <c r="AM865" t="inlineStr">
        <is>
          <t>待匹配</t>
        </is>
      </c>
      <c r="AN865" t="inlineStr">
        <is>
          <t>退款成功</t>
        </is>
      </c>
      <c r="AO865" t="inlineStr">
        <is>
          <t>8096.30</t>
        </is>
      </c>
      <c r="AR865" t="inlineStr">
        <is>
          <t>✓</t>
        </is>
      </c>
    </row>
    <row r="866">
      <c r="A866" t="inlineStr">
        <is>
          <t>淘宝</t>
        </is>
      </c>
      <c r="B866" t="inlineStr">
        <is>
          <t>3284279186334888852</t>
        </is>
      </c>
      <c r="D866" s="182" t="n">
        <v>46089</v>
      </c>
      <c r="G866" t="inlineStr">
        <is>
          <t>浙江省 杭州市 桐庐县 江南镇万***********************</t>
        </is>
      </c>
      <c r="I866" t="inlineStr"/>
      <c r="J866" t="inlineStr">
        <is>
          <t>商家安装 商家安装</t>
        </is>
      </c>
      <c r="K866" t="inlineStr">
        <is>
          <t>商家安装</t>
        </is>
      </c>
      <c r="M866" t="n">
        <v>1</v>
      </c>
      <c r="O866" t="inlineStr"/>
      <c r="P866" t="inlineStr"/>
      <c r="R866">
        <f>IFERROR(SUMPRODUCT(('2-定价总表'!$A$3:$A$493="PPS"&amp;MID(I866,2,99))*('2-定价总表'!$C$3:$C$493=K866)*('2-定价总表'!$T$3:$T$493))*IF(M866="",1,M866),"")</f>
        <v/>
      </c>
      <c r="AB866">
        <f>SUM(S866:AA866)</f>
        <v/>
      </c>
      <c r="AC866" t="inlineStr">
        <is>
          <t>0.00</t>
        </is>
      </c>
      <c r="AD866">
        <f>AC866*0.006</f>
        <v/>
      </c>
      <c r="AE866">
        <f>AC866*0.02</f>
        <v/>
      </c>
      <c r="AF866">
        <f>AC866-AD866-AE866</f>
        <v/>
      </c>
      <c r="AI866">
        <f>SUM(AG866:AH866)</f>
        <v/>
      </c>
      <c r="AJ866">
        <f>AF866-AB866+AI866</f>
        <v/>
      </c>
      <c r="AK866">
        <f>IF(C866="是","杭州","江西工厂")</f>
        <v/>
      </c>
      <c r="AL866" t="inlineStr">
        <is>
          <t>交易关闭</t>
        </is>
      </c>
      <c r="AM866" t="inlineStr">
        <is>
          <t>待匹配</t>
        </is>
      </c>
      <c r="AN866" t="inlineStr">
        <is>
          <t>没有申请退款</t>
        </is>
      </c>
      <c r="AO866" t="inlineStr">
        <is>
          <t>无退款申请</t>
        </is>
      </c>
      <c r="AR866" t="inlineStr">
        <is>
          <t>⚠️ 无商家编码,产品编码待补</t>
        </is>
      </c>
    </row>
    <row r="867">
      <c r="A867" t="inlineStr">
        <is>
          <t>淘宝</t>
        </is>
      </c>
      <c r="B867" t="inlineStr">
        <is>
          <t>4502106975060018909</t>
        </is>
      </c>
      <c r="D867" s="182" t="n">
        <v>46089</v>
      </c>
      <c r="G867" t="inlineStr">
        <is>
          <t>河南省 郑州市 惠济区 新城街道*******************************</t>
        </is>
      </c>
      <c r="I867" t="inlineStr">
        <is>
          <t>P23250050202</t>
        </is>
      </c>
      <c r="J867" t="inlineStr">
        <is>
          <t>畔色实木岩板餐边柜樱桃木收纳储物柜北欧酒柜置物柜餐桌一体靠墙</t>
        </is>
      </c>
      <c r="K867" t="inlineStr">
        <is>
          <t>定制尺寸</t>
        </is>
      </c>
      <c r="M867" t="n">
        <v>1</v>
      </c>
      <c r="O867" t="inlineStr">
        <is>
          <t>圆通速递</t>
        </is>
      </c>
      <c r="P867" t="inlineStr">
        <is>
          <t>YT2538145201754</t>
        </is>
      </c>
      <c r="R867">
        <f>IFERROR(SUMPRODUCT(('2-定价总表'!$A$3:$A$493="PPS"&amp;MID(I867,2,99))*('2-定价总表'!$C$3:$C$493=K867)*('2-定价总表'!$T$3:$T$493))*IF(M867="",1,M867),"")</f>
        <v/>
      </c>
      <c r="AB867">
        <f>SUM(S867:AA867)</f>
        <v/>
      </c>
      <c r="AC867" t="inlineStr">
        <is>
          <t>27.00</t>
        </is>
      </c>
      <c r="AD867">
        <f>AC867*0.006</f>
        <v/>
      </c>
      <c r="AE867">
        <f>AC867*0.02</f>
        <v/>
      </c>
      <c r="AF867">
        <f>AC867-AD867-AE867</f>
        <v/>
      </c>
      <c r="AI867">
        <f>SUM(AG867:AH867)</f>
        <v/>
      </c>
      <c r="AJ867">
        <f>AF867-AB867+AI867</f>
        <v/>
      </c>
      <c r="AK867">
        <f>IF(C867="是","杭州","江西工厂")</f>
        <v/>
      </c>
      <c r="AL867" t="inlineStr">
        <is>
          <t>交易成功</t>
        </is>
      </c>
      <c r="AM867" t="inlineStr">
        <is>
          <t>待匹配</t>
        </is>
      </c>
      <c r="AN867" t="inlineStr">
        <is>
          <t>没有申请退款</t>
        </is>
      </c>
      <c r="AO867" t="inlineStr">
        <is>
          <t>无退款申请</t>
        </is>
      </c>
      <c r="AR867" t="inlineStr">
        <is>
          <t>✓</t>
        </is>
      </c>
    </row>
    <row r="868">
      <c r="A868" t="inlineStr">
        <is>
          <t>淘宝</t>
        </is>
      </c>
      <c r="B868" t="inlineStr">
        <is>
          <t>4502116155064018538</t>
        </is>
      </c>
      <c r="D868" s="182" t="n">
        <v>46089</v>
      </c>
      <c r="G868" t="inlineStr">
        <is>
          <t>上海 上海市 徐汇区 徐家汇街*************************</t>
        </is>
      </c>
      <c r="I868" t="inlineStr"/>
      <c r="J868" t="inlineStr">
        <is>
          <t>畔色木作木块小样樱桃木黑胡桃木白蜡木榉木红白橡木样品样块</t>
        </is>
      </c>
      <c r="K868" t="inlineStr">
        <is>
          <t>榉木样块</t>
        </is>
      </c>
      <c r="M868" t="n">
        <v>1</v>
      </c>
      <c r="O868" t="inlineStr">
        <is>
          <t>申通快递</t>
        </is>
      </c>
      <c r="P868" t="inlineStr">
        <is>
          <t>773409660945944</t>
        </is>
      </c>
      <c r="R868">
        <f>IFERROR(SUMPRODUCT(('2-定价总表'!$A$3:$A$493="PPS"&amp;MID(I868,2,99))*('2-定价总表'!$C$3:$C$493=K868)*('2-定价总表'!$T$3:$T$493))*IF(M868="",1,M868),"")</f>
        <v/>
      </c>
      <c r="AB868">
        <f>SUM(S868:AA868)</f>
        <v/>
      </c>
      <c r="AC868" t="inlineStr">
        <is>
          <t>17.00</t>
        </is>
      </c>
      <c r="AD868">
        <f>AC868*0.006</f>
        <v/>
      </c>
      <c r="AE868">
        <f>AC868*0.02</f>
        <v/>
      </c>
      <c r="AF868">
        <f>AC868-AD868-AE868</f>
        <v/>
      </c>
      <c r="AI868">
        <f>SUM(AG868:AH868)</f>
        <v/>
      </c>
      <c r="AJ868">
        <f>AF868-AB868+AI868</f>
        <v/>
      </c>
      <c r="AK868">
        <f>IF(C868="是","杭州","江西工厂")</f>
        <v/>
      </c>
      <c r="AL868" t="inlineStr">
        <is>
          <t>交易成功</t>
        </is>
      </c>
      <c r="AM868" t="inlineStr">
        <is>
          <t>待匹配</t>
        </is>
      </c>
      <c r="AN868" t="inlineStr">
        <is>
          <t>没有申请退款</t>
        </is>
      </c>
      <c r="AO868" t="inlineStr">
        <is>
          <t>无退款申请</t>
        </is>
      </c>
      <c r="AR868" t="inlineStr">
        <is>
          <t>⚠️ 无商家编码,产品编码待补</t>
        </is>
      </c>
    </row>
    <row r="869">
      <c r="A869" t="inlineStr">
        <is>
          <t>淘宝</t>
        </is>
      </c>
      <c r="B869" t="inlineStr">
        <is>
          <t>4502119466059246503</t>
        </is>
      </c>
      <c r="D869" s="182" t="n">
        <v>46089</v>
      </c>
      <c r="G869" t="inlineStr"/>
      <c r="I869" t="inlineStr">
        <is>
          <t>P23250050202</t>
        </is>
      </c>
      <c r="J869" t="inlineStr">
        <is>
          <t>畔色实木岩板餐边柜樱桃木收纳储物柜北欧酒柜置物柜餐桌一体靠墙</t>
        </is>
      </c>
      <c r="K869" t="inlineStr">
        <is>
          <t>定制尺寸</t>
        </is>
      </c>
      <c r="M869" t="n">
        <v>1</v>
      </c>
      <c r="O869" t="inlineStr"/>
      <c r="P869" t="inlineStr"/>
      <c r="R869">
        <f>IFERROR(SUMPRODUCT(('2-定价总表'!$A$3:$A$493="PPS"&amp;MID(I869,2,99))*('2-定价总表'!$C$3:$C$493=K869)*('2-定价总表'!$T$3:$T$493))*IF(M869="",1,M869),"")</f>
        <v/>
      </c>
      <c r="AB869">
        <f>SUM(S869:AA869)</f>
        <v/>
      </c>
      <c r="AC869" t="inlineStr"/>
      <c r="AD869">
        <f>AC869*0.006</f>
        <v/>
      </c>
      <c r="AE869">
        <f>AC869*0.02</f>
        <v/>
      </c>
      <c r="AF869">
        <f>AC869-AD869-AE869</f>
        <v/>
      </c>
      <c r="AI869">
        <f>SUM(AG869:AH869)</f>
        <v/>
      </c>
      <c r="AJ869">
        <f>AF869-AB869+AI869</f>
        <v/>
      </c>
      <c r="AK869">
        <f>IF(C869="是","杭州","江西工厂")</f>
        <v/>
      </c>
      <c r="AL869" t="inlineStr">
        <is>
          <t>交易关闭</t>
        </is>
      </c>
      <c r="AM869" t="inlineStr">
        <is>
          <t>待匹配</t>
        </is>
      </c>
      <c r="AN869" t="inlineStr">
        <is>
          <t>没有申请退款</t>
        </is>
      </c>
      <c r="AO869" t="inlineStr">
        <is>
          <t>无退款申请</t>
        </is>
      </c>
      <c r="AR869" t="inlineStr">
        <is>
          <t>✓</t>
        </is>
      </c>
    </row>
    <row r="870">
      <c r="A870" t="inlineStr">
        <is>
          <t>淘宝</t>
        </is>
      </c>
      <c r="B870" t="inlineStr">
        <is>
          <t>4502127637071018909</t>
        </is>
      </c>
      <c r="D870" s="182" t="n">
        <v>46089</v>
      </c>
      <c r="G870" t="inlineStr"/>
      <c r="I870" t="inlineStr">
        <is>
          <t>P23250050202</t>
        </is>
      </c>
      <c r="J870" t="inlineStr">
        <is>
          <t>畔色实木岩板餐边柜樱桃木收纳储物柜北欧酒柜置物柜餐桌一体靠墙</t>
        </is>
      </c>
      <c r="K870" t="inlineStr">
        <is>
          <t>定制尺寸</t>
        </is>
      </c>
      <c r="M870" t="n">
        <v>1</v>
      </c>
      <c r="O870" t="inlineStr"/>
      <c r="P870" t="inlineStr"/>
      <c r="R870">
        <f>IFERROR(SUMPRODUCT(('2-定价总表'!$A$3:$A$493="PPS"&amp;MID(I870,2,99))*('2-定价总表'!$C$3:$C$493=K870)*('2-定价总表'!$T$3:$T$493))*IF(M870="",1,M870),"")</f>
        <v/>
      </c>
      <c r="AB870">
        <f>SUM(S870:AA870)</f>
        <v/>
      </c>
      <c r="AC870" t="inlineStr"/>
      <c r="AD870">
        <f>AC870*0.006</f>
        <v/>
      </c>
      <c r="AE870">
        <f>AC870*0.02</f>
        <v/>
      </c>
      <c r="AF870">
        <f>AC870-AD870-AE870</f>
        <v/>
      </c>
      <c r="AI870">
        <f>SUM(AG870:AH870)</f>
        <v/>
      </c>
      <c r="AJ870">
        <f>AF870-AB870+AI870</f>
        <v/>
      </c>
      <c r="AK870">
        <f>IF(C870="是","杭州","江西工厂")</f>
        <v/>
      </c>
      <c r="AL870" t="inlineStr">
        <is>
          <t>交易关闭</t>
        </is>
      </c>
      <c r="AM870" t="inlineStr">
        <is>
          <t>待匹配</t>
        </is>
      </c>
      <c r="AN870" t="inlineStr">
        <is>
          <t>没有申请退款</t>
        </is>
      </c>
      <c r="AO870" t="inlineStr">
        <is>
          <t>无退款申请</t>
        </is>
      </c>
      <c r="AR870" t="inlineStr">
        <is>
          <t>✓</t>
        </is>
      </c>
    </row>
    <row r="871">
      <c r="A871" t="inlineStr">
        <is>
          <t>淘宝</t>
        </is>
      </c>
      <c r="B871" t="inlineStr">
        <is>
          <t>4502109816065027839</t>
        </is>
      </c>
      <c r="D871" s="182" t="n">
        <v>46089</v>
      </c>
      <c r="G871" t="inlineStr">
        <is>
          <t>安徽省 合肥市 蜀山区 笔架山街*******************</t>
        </is>
      </c>
      <c r="I871" t="inlineStr"/>
      <c r="J871" t="inlineStr">
        <is>
          <t>畔色樱桃木靠墙一体实木岩板餐厅收纳咖啡柜小户型小柜窄柜餐边柜</t>
        </is>
      </c>
      <c r="K871" t="inlineStr">
        <is>
          <t>其他定制</t>
        </is>
      </c>
      <c r="M871" t="n">
        <v>1</v>
      </c>
      <c r="O871" t="inlineStr">
        <is>
          <t>圆通速递</t>
        </is>
      </c>
      <c r="P871" t="inlineStr">
        <is>
          <t>YT2584081050305</t>
        </is>
      </c>
      <c r="R871">
        <f>IFERROR(SUMPRODUCT(('2-定价总表'!$A$3:$A$493="PPS"&amp;MID(I871,2,99))*('2-定价总表'!$C$3:$C$493=K871)*('2-定价总表'!$T$3:$T$493))*IF(M871="",1,M871),"")</f>
        <v/>
      </c>
      <c r="AB871">
        <f>SUM(S871:AA871)</f>
        <v/>
      </c>
      <c r="AC871" t="inlineStr">
        <is>
          <t>23.00</t>
        </is>
      </c>
      <c r="AD871">
        <f>AC871*0.006</f>
        <v/>
      </c>
      <c r="AE871">
        <f>AC871*0.02</f>
        <v/>
      </c>
      <c r="AF871">
        <f>AC871-AD871-AE871</f>
        <v/>
      </c>
      <c r="AI871">
        <f>SUM(AG871:AH871)</f>
        <v/>
      </c>
      <c r="AJ871">
        <f>AF871-AB871+AI871</f>
        <v/>
      </c>
      <c r="AK871">
        <f>IF(C871="是","杭州","江西工厂")</f>
        <v/>
      </c>
      <c r="AL871" t="inlineStr">
        <is>
          <t>交易成功</t>
        </is>
      </c>
      <c r="AM871" t="inlineStr">
        <is>
          <t>待匹配</t>
        </is>
      </c>
      <c r="AN871" t="inlineStr">
        <is>
          <t>没有申请退款</t>
        </is>
      </c>
      <c r="AO871" t="inlineStr">
        <is>
          <t>无退款申请</t>
        </is>
      </c>
      <c r="AR871" t="inlineStr">
        <is>
          <t>⚠️ 无商家编码,产品编码待补</t>
        </is>
      </c>
    </row>
    <row r="872">
      <c r="A872" t="inlineStr">
        <is>
          <t>淘宝</t>
        </is>
      </c>
      <c r="B872" t="inlineStr">
        <is>
          <t>3284205097563943655</t>
        </is>
      </c>
      <c r="D872" s="182" t="n">
        <v>46089</v>
      </c>
      <c r="G872" t="inlineStr">
        <is>
          <t>上海 上海市 宝山区 杨行镇镇********************</t>
        </is>
      </c>
      <c r="I872" t="inlineStr"/>
      <c r="J872" t="inlineStr">
        <is>
          <t>畔色樱桃木靠墙一体实木岩板餐厅收纳咖啡柜小户型小柜窄柜餐边柜</t>
        </is>
      </c>
      <c r="K872" t="inlineStr">
        <is>
          <t>1.2米洞石款窄柜</t>
        </is>
      </c>
      <c r="M872" t="n">
        <v>1</v>
      </c>
      <c r="O872" t="inlineStr"/>
      <c r="P872" t="inlineStr"/>
      <c r="R872">
        <f>IFERROR(SUMPRODUCT(('2-定价总表'!$A$3:$A$493="PPS"&amp;MID(I872,2,99))*('2-定价总表'!$C$3:$C$493=K872)*('2-定价总表'!$T$3:$T$493))*IF(M872="",1,M872),"")</f>
        <v/>
      </c>
      <c r="AB872">
        <f>SUM(S872:AA872)</f>
        <v/>
      </c>
      <c r="AC872" t="inlineStr">
        <is>
          <t>5978.95</t>
        </is>
      </c>
      <c r="AD872">
        <f>AC872*0.006</f>
        <v/>
      </c>
      <c r="AE872">
        <f>AC872*0.02</f>
        <v/>
      </c>
      <c r="AF872">
        <f>AC872-AD872-AE872</f>
        <v/>
      </c>
      <c r="AI872">
        <f>SUM(AG872:AH872)</f>
        <v/>
      </c>
      <c r="AJ872">
        <f>AF872-AB872+AI872</f>
        <v/>
      </c>
      <c r="AK872">
        <f>IF(C872="是","杭州","江西工厂")</f>
        <v/>
      </c>
      <c r="AL872" t="inlineStr">
        <is>
          <t>交易关闭</t>
        </is>
      </c>
      <c r="AM872" t="inlineStr">
        <is>
          <t>待匹配</t>
        </is>
      </c>
      <c r="AN872" t="inlineStr">
        <is>
          <t>退款成功</t>
        </is>
      </c>
      <c r="AO872" t="inlineStr">
        <is>
          <t>5978.95</t>
        </is>
      </c>
      <c r="AR872" t="inlineStr">
        <is>
          <t>⚠️ 无商家编码,产品编码待补</t>
        </is>
      </c>
    </row>
    <row r="873">
      <c r="A873" t="inlineStr">
        <is>
          <t>淘宝</t>
        </is>
      </c>
      <c r="B873" t="inlineStr">
        <is>
          <t>3284142169410794192</t>
        </is>
      </c>
      <c r="D873" s="182" t="n">
        <v>46089</v>
      </c>
      <c r="G873" t="inlineStr">
        <is>
          <t>湖北省 武汉市 洪山区 珞南街道********************************</t>
        </is>
      </c>
      <c r="I873" t="inlineStr">
        <is>
          <t>P23210020201</t>
        </is>
      </c>
      <c r="J873" t="inlineStr">
        <is>
          <t>畔色 岩板实木餐桌日式简约长方形榉木书桌家用饭桌原木小户型桌</t>
        </is>
      </c>
      <c r="K873" t="inlineStr">
        <is>
          <t>砂白色1.8米岩板餐桌</t>
        </is>
      </c>
      <c r="M873" t="n">
        <v>1</v>
      </c>
      <c r="O873" t="inlineStr">
        <is>
          <t>德邦快递</t>
        </is>
      </c>
      <c r="P873" t="inlineStr">
        <is>
          <t>DPK212499092581</t>
        </is>
      </c>
      <c r="R873">
        <f>IFERROR(SUMPRODUCT(('2-定价总表'!$A$3:$A$493="PPS"&amp;MID(I873,2,99))*('2-定价总表'!$C$3:$C$493=K873)*('2-定价总表'!$T$3:$T$493))*IF(M873="",1,M873),"")</f>
        <v/>
      </c>
      <c r="AB873">
        <f>SUM(S873:AA873)</f>
        <v/>
      </c>
      <c r="AC873" t="inlineStr">
        <is>
          <t>2876.25</t>
        </is>
      </c>
      <c r="AD873">
        <f>AC873*0.006</f>
        <v/>
      </c>
      <c r="AE873">
        <f>AC873*0.02</f>
        <v/>
      </c>
      <c r="AF873">
        <f>AC873-AD873-AE873</f>
        <v/>
      </c>
      <c r="AI873">
        <f>SUM(AG873:AH873)</f>
        <v/>
      </c>
      <c r="AJ873">
        <f>AF873-AB873+AI873</f>
        <v/>
      </c>
      <c r="AK873">
        <f>IF(C873="是","杭州","江西工厂")</f>
        <v/>
      </c>
      <c r="AL873" t="inlineStr">
        <is>
          <t>交易成功</t>
        </is>
      </c>
      <c r="AM873" t="inlineStr">
        <is>
          <t>待匹配</t>
        </is>
      </c>
      <c r="AN873" t="inlineStr">
        <is>
          <t>没有申请退款</t>
        </is>
      </c>
      <c r="AO873" t="inlineStr">
        <is>
          <t>无退款申请</t>
        </is>
      </c>
      <c r="AR873" t="inlineStr">
        <is>
          <t>✓</t>
        </is>
      </c>
    </row>
    <row r="874">
      <c r="A874" t="inlineStr">
        <is>
          <t>淘宝</t>
        </is>
      </c>
      <c r="B874" t="inlineStr">
        <is>
          <t>4502120725043016101</t>
        </is>
      </c>
      <c r="D874" s="182" t="n">
        <v>46089</v>
      </c>
      <c r="G874" t="inlineStr">
        <is>
          <t>上海 上海市 杨浦区 长海路街***********************</t>
        </is>
      </c>
      <c r="I874" t="inlineStr"/>
      <c r="J874" t="inlineStr">
        <is>
          <t>畔色樱桃木实木落地矮柜书柜客厅组合柜电视柜飘窗柜储物置物柜</t>
        </is>
      </c>
      <c r="K874" t="inlineStr">
        <is>
          <t>黑胡桃木定制</t>
        </is>
      </c>
      <c r="M874" t="n">
        <v>1</v>
      </c>
      <c r="O874" t="inlineStr">
        <is>
          <t>圆通速递</t>
        </is>
      </c>
      <c r="P874" t="inlineStr">
        <is>
          <t>YT2543214797360</t>
        </is>
      </c>
      <c r="R874">
        <f>IFERROR(SUMPRODUCT(('2-定价总表'!$A$3:$A$493="PPS"&amp;MID(I874,2,99))*('2-定价总表'!$C$3:$C$493=K874)*('2-定价总表'!$T$3:$T$493))*IF(M874="",1,M874),"")</f>
        <v/>
      </c>
      <c r="AB874">
        <f>SUM(S874:AA874)</f>
        <v/>
      </c>
      <c r="AC874" t="inlineStr">
        <is>
          <t>35.00</t>
        </is>
      </c>
      <c r="AD874">
        <f>AC874*0.006</f>
        <v/>
      </c>
      <c r="AE874">
        <f>AC874*0.02</f>
        <v/>
      </c>
      <c r="AF874">
        <f>AC874-AD874-AE874</f>
        <v/>
      </c>
      <c r="AI874">
        <f>SUM(AG874:AH874)</f>
        <v/>
      </c>
      <c r="AJ874">
        <f>AF874-AB874+AI874</f>
        <v/>
      </c>
      <c r="AK874">
        <f>IF(C874="是","杭州","江西工厂")</f>
        <v/>
      </c>
      <c r="AL874" t="inlineStr">
        <is>
          <t>交易成功</t>
        </is>
      </c>
      <c r="AM874" t="inlineStr">
        <is>
          <t>待匹配</t>
        </is>
      </c>
      <c r="AN874" t="inlineStr">
        <is>
          <t>没有申请退款</t>
        </is>
      </c>
      <c r="AO874" t="inlineStr">
        <is>
          <t>无退款申请</t>
        </is>
      </c>
      <c r="AR874" t="inlineStr">
        <is>
          <t>⚠️ 无商家编码,产品编码待补</t>
        </is>
      </c>
    </row>
    <row r="875">
      <c r="A875" t="inlineStr">
        <is>
          <t>淘宝</t>
        </is>
      </c>
      <c r="B875" t="inlineStr">
        <is>
          <t>3282444300583743279</t>
        </is>
      </c>
      <c r="D875" s="182" t="n">
        <v>46088</v>
      </c>
      <c r="G875" t="inlineStr">
        <is>
          <t>上海 上海市 浦东新区 南码头路**************************</t>
        </is>
      </c>
      <c r="I875" t="inlineStr">
        <is>
          <t>P23780020201</t>
        </is>
      </c>
      <c r="J875" t="inlineStr">
        <is>
          <t>畔色实木中岛台北欧餐桌日式可伸缩小户型一体吧台岩板储物餐边柜</t>
        </is>
      </c>
      <c r="K875" t="inlineStr">
        <is>
          <t>白色岩板定制咨询</t>
        </is>
      </c>
      <c r="M875" t="n">
        <v>1</v>
      </c>
      <c r="O875" t="inlineStr">
        <is>
          <t>圆通速递</t>
        </is>
      </c>
      <c r="P875" t="inlineStr">
        <is>
          <t>YT2538041526014</t>
        </is>
      </c>
      <c r="R875">
        <f>IFERROR(SUMPRODUCT(('2-定价总表'!$A$3:$A$493="PPS"&amp;MID(I875,2,99))*('2-定价总表'!$C$3:$C$493=K875)*('2-定价总表'!$T$3:$T$493))*IF(M875="",1,M875),"")</f>
        <v/>
      </c>
      <c r="AB875">
        <f>SUM(S875:AA875)</f>
        <v/>
      </c>
      <c r="AC875" t="inlineStr">
        <is>
          <t>32.00</t>
        </is>
      </c>
      <c r="AD875">
        <f>AC875*0.006</f>
        <v/>
      </c>
      <c r="AE875">
        <f>AC875*0.02</f>
        <v/>
      </c>
      <c r="AF875">
        <f>AC875-AD875-AE875</f>
        <v/>
      </c>
      <c r="AI875">
        <f>SUM(AG875:AH875)</f>
        <v/>
      </c>
      <c r="AJ875">
        <f>AF875-AB875+AI875</f>
        <v/>
      </c>
      <c r="AK875">
        <f>IF(C875="是","杭州","江西工厂")</f>
        <v/>
      </c>
      <c r="AL875" t="inlineStr">
        <is>
          <t>交易成功</t>
        </is>
      </c>
      <c r="AM875" t="inlineStr">
        <is>
          <t>待匹配</t>
        </is>
      </c>
      <c r="AN875" t="inlineStr">
        <is>
          <t>没有申请退款</t>
        </is>
      </c>
      <c r="AO875" t="inlineStr">
        <is>
          <t>无退款申请</t>
        </is>
      </c>
      <c r="AR875" t="inlineStr">
        <is>
          <t>✓</t>
        </is>
      </c>
    </row>
    <row r="876">
      <c r="A876" t="inlineStr">
        <is>
          <t>淘宝</t>
        </is>
      </c>
      <c r="B876" t="inlineStr">
        <is>
          <t>3282444300583743279</t>
        </is>
      </c>
      <c r="D876" s="182" t="n">
        <v>46088</v>
      </c>
      <c r="G876" t="inlineStr">
        <is>
          <t>上海 上海市 浦东新区 南码头路**************************</t>
        </is>
      </c>
      <c r="I876" t="inlineStr"/>
      <c r="J876" t="inlineStr">
        <is>
          <t>商家安装 商家安装</t>
        </is>
      </c>
      <c r="K876" t="inlineStr">
        <is>
          <t>商家安装</t>
        </is>
      </c>
      <c r="M876" t="n">
        <v>1</v>
      </c>
      <c r="O876" t="inlineStr">
        <is>
          <t>圆通速递</t>
        </is>
      </c>
      <c r="P876" t="inlineStr">
        <is>
          <t>YT2538041526014</t>
        </is>
      </c>
      <c r="R876">
        <f>IFERROR(SUMPRODUCT(('2-定价总表'!$A$3:$A$493="PPS"&amp;MID(I876,2,99))*('2-定价总表'!$C$3:$C$493=K876)*('2-定价总表'!$T$3:$T$493))*IF(M876="",1,M876),"")</f>
        <v/>
      </c>
      <c r="AB876">
        <f>SUM(S876:AA876)</f>
        <v/>
      </c>
      <c r="AC876" t="inlineStr">
        <is>
          <t>0.00</t>
        </is>
      </c>
      <c r="AD876">
        <f>AC876*0.006</f>
        <v/>
      </c>
      <c r="AE876">
        <f>AC876*0.02</f>
        <v/>
      </c>
      <c r="AF876">
        <f>AC876-AD876-AE876</f>
        <v/>
      </c>
      <c r="AI876">
        <f>SUM(AG876:AH876)</f>
        <v/>
      </c>
      <c r="AJ876">
        <f>AF876-AB876+AI876</f>
        <v/>
      </c>
      <c r="AK876">
        <f>IF(C876="是","杭州","江西工厂")</f>
        <v/>
      </c>
      <c r="AL876" t="inlineStr">
        <is>
          <t>交易成功</t>
        </is>
      </c>
      <c r="AM876" t="inlineStr">
        <is>
          <t>待匹配</t>
        </is>
      </c>
      <c r="AN876" t="inlineStr">
        <is>
          <t>没有申请退款</t>
        </is>
      </c>
      <c r="AO876" t="inlineStr">
        <is>
          <t>无退款申请</t>
        </is>
      </c>
      <c r="AR876" t="inlineStr">
        <is>
          <t>⚠️ 无商家编码,产品编码待补</t>
        </is>
      </c>
    </row>
    <row r="877">
      <c r="A877" t="inlineStr">
        <is>
          <t>淘宝</t>
        </is>
      </c>
      <c r="B877" t="inlineStr">
        <is>
          <t>3282444300583743279</t>
        </is>
      </c>
      <c r="D877" s="182" t="n">
        <v>46088</v>
      </c>
      <c r="G877" t="inlineStr">
        <is>
          <t>上海 上海市 浦东新区 南码头路**************************</t>
        </is>
      </c>
      <c r="I877" t="inlineStr"/>
      <c r="J877" t="inlineStr">
        <is>
          <t>送货入户</t>
        </is>
      </c>
      <c r="K877" t="inlineStr"/>
      <c r="M877" t="n">
        <v>1</v>
      </c>
      <c r="O877" t="inlineStr">
        <is>
          <t>圆通速递</t>
        </is>
      </c>
      <c r="P877" t="inlineStr">
        <is>
          <t>YT2538041526014</t>
        </is>
      </c>
      <c r="R877">
        <f>IFERROR(SUMPRODUCT(('2-定价总表'!$A$3:$A$493="PPS"&amp;MID(I877,2,99))*('2-定价总表'!$C$3:$C$493=K877)*('2-定价总表'!$T$3:$T$493))*IF(M877="",1,M877),"")</f>
        <v/>
      </c>
      <c r="AB877">
        <f>SUM(S877:AA877)</f>
        <v/>
      </c>
      <c r="AC877" t="inlineStr">
        <is>
          <t>0.00</t>
        </is>
      </c>
      <c r="AD877">
        <f>AC877*0.006</f>
        <v/>
      </c>
      <c r="AE877">
        <f>AC877*0.02</f>
        <v/>
      </c>
      <c r="AF877">
        <f>AC877-AD877-AE877</f>
        <v/>
      </c>
      <c r="AI877">
        <f>SUM(AG877:AH877)</f>
        <v/>
      </c>
      <c r="AJ877">
        <f>AF877-AB877+AI877</f>
        <v/>
      </c>
      <c r="AK877">
        <f>IF(C877="是","杭州","江西工厂")</f>
        <v/>
      </c>
      <c r="AL877" t="inlineStr">
        <is>
          <t>交易成功</t>
        </is>
      </c>
      <c r="AM877" t="inlineStr">
        <is>
          <t>待匹配</t>
        </is>
      </c>
      <c r="AN877" t="inlineStr">
        <is>
          <t>没有申请退款</t>
        </is>
      </c>
      <c r="AO877" t="inlineStr">
        <is>
          <t>无退款申请</t>
        </is>
      </c>
      <c r="AR877" t="inlineStr">
        <is>
          <t>⚠️ 无商家编码,产品编码待补</t>
        </is>
      </c>
    </row>
    <row r="878">
      <c r="A878" t="inlineStr">
        <is>
          <t>淘宝</t>
        </is>
      </c>
      <c r="B878" t="inlineStr">
        <is>
          <t>4502115543039013007</t>
        </is>
      </c>
      <c r="D878" s="182" t="n">
        <v>46088</v>
      </c>
      <c r="G878" t="inlineStr">
        <is>
          <t>天津 天津市 河西区 天塔街道**************</t>
        </is>
      </c>
      <c r="I878" t="inlineStr"/>
      <c r="J878" t="inlineStr">
        <is>
          <t>畔色实木北欧樱桃木岩板餐桌小户型大板桌家用餐厅饭桌餐桌椅组合</t>
        </is>
      </c>
      <c r="K878" t="inlineStr">
        <is>
          <t>尺寸定制</t>
        </is>
      </c>
      <c r="M878" t="n">
        <v>1</v>
      </c>
      <c r="O878" t="inlineStr">
        <is>
          <t>圆通速递</t>
        </is>
      </c>
      <c r="P878" t="inlineStr">
        <is>
          <t>YT2583978059407</t>
        </is>
      </c>
      <c r="R878">
        <f>IFERROR(SUMPRODUCT(('2-定价总表'!$A$3:$A$493="PPS"&amp;MID(I878,2,99))*('2-定价总表'!$C$3:$C$493=K878)*('2-定价总表'!$T$3:$T$493))*IF(M878="",1,M878),"")</f>
        <v/>
      </c>
      <c r="AB878">
        <f>SUM(S878:AA878)</f>
        <v/>
      </c>
      <c r="AC878" t="inlineStr">
        <is>
          <t>34.00</t>
        </is>
      </c>
      <c r="AD878">
        <f>AC878*0.006</f>
        <v/>
      </c>
      <c r="AE878">
        <f>AC878*0.02</f>
        <v/>
      </c>
      <c r="AF878">
        <f>AC878-AD878-AE878</f>
        <v/>
      </c>
      <c r="AI878">
        <f>SUM(AG878:AH878)</f>
        <v/>
      </c>
      <c r="AJ878">
        <f>AF878-AB878+AI878</f>
        <v/>
      </c>
      <c r="AK878">
        <f>IF(C878="是","杭州","江西工厂")</f>
        <v/>
      </c>
      <c r="AL878" t="inlineStr">
        <is>
          <t>交易成功</t>
        </is>
      </c>
      <c r="AM878" t="inlineStr">
        <is>
          <t>待匹配</t>
        </is>
      </c>
      <c r="AN878" t="inlineStr">
        <is>
          <t>没有申请退款</t>
        </is>
      </c>
      <c r="AO878" t="inlineStr">
        <is>
          <t>无退款申请</t>
        </is>
      </c>
      <c r="AR878" t="inlineStr">
        <is>
          <t>⚠️ 无商家编码,产品编码待补</t>
        </is>
      </c>
    </row>
    <row r="879">
      <c r="A879" t="inlineStr">
        <is>
          <t>淘宝</t>
        </is>
      </c>
      <c r="B879" t="inlineStr">
        <is>
          <t>4502121733030060105</t>
        </is>
      </c>
      <c r="D879" s="182" t="n">
        <v>46088</v>
      </c>
      <c r="G879" t="inlineStr">
        <is>
          <t>河北省 廊坊市 三河市 康城街道*******************</t>
        </is>
      </c>
      <c r="I879" t="inlineStr"/>
      <c r="J879" t="inlineStr">
        <is>
          <t>畔色智能实木电动升降桌北欧家用办公电脑桌樱桃木书桌可升降桌</t>
        </is>
      </c>
      <c r="K879" t="inlineStr">
        <is>
          <t>尺寸定制</t>
        </is>
      </c>
      <c r="M879" t="n">
        <v>1</v>
      </c>
      <c r="O879" t="inlineStr">
        <is>
          <t>圆通速递</t>
        </is>
      </c>
      <c r="P879" t="inlineStr">
        <is>
          <t>YT2583978060308</t>
        </is>
      </c>
      <c r="R879">
        <f>IFERROR(SUMPRODUCT(('2-定价总表'!$A$3:$A$493="PPS"&amp;MID(I879,2,99))*('2-定价总表'!$C$3:$C$493=K879)*('2-定价总表'!$T$3:$T$493))*IF(M879="",1,M879),"")</f>
        <v/>
      </c>
      <c r="AB879">
        <f>SUM(S879:AA879)</f>
        <v/>
      </c>
      <c r="AC879" t="inlineStr">
        <is>
          <t>32.00</t>
        </is>
      </c>
      <c r="AD879">
        <f>AC879*0.006</f>
        <v/>
      </c>
      <c r="AE879">
        <f>AC879*0.02</f>
        <v/>
      </c>
      <c r="AF879">
        <f>AC879-AD879-AE879</f>
        <v/>
      </c>
      <c r="AI879">
        <f>SUM(AG879:AH879)</f>
        <v/>
      </c>
      <c r="AJ879">
        <f>AF879-AB879+AI879</f>
        <v/>
      </c>
      <c r="AK879">
        <f>IF(C879="是","杭州","江西工厂")</f>
        <v/>
      </c>
      <c r="AL879" t="inlineStr">
        <is>
          <t>交易成功</t>
        </is>
      </c>
      <c r="AM879" t="inlineStr">
        <is>
          <t>待匹配</t>
        </is>
      </c>
      <c r="AN879" t="inlineStr">
        <is>
          <t>没有申请退款</t>
        </is>
      </c>
      <c r="AO879" t="inlineStr">
        <is>
          <t>无退款申请</t>
        </is>
      </c>
      <c r="AR879" t="inlineStr">
        <is>
          <t>⚠️ 无商家编码,产品编码待补</t>
        </is>
      </c>
    </row>
    <row r="880">
      <c r="A880" t="inlineStr">
        <is>
          <t>淘宝</t>
        </is>
      </c>
      <c r="B880" t="inlineStr">
        <is>
          <t>4502119214033005731</t>
        </is>
      </c>
      <c r="D880" s="182" t="n">
        <v>46088</v>
      </c>
      <c r="G880" t="inlineStr"/>
      <c r="I880" t="inlineStr"/>
      <c r="J880" t="inlineStr">
        <is>
          <t>畔色智能实木电动升降桌北欧家用办公电脑桌樱桃木书桌可升降桌</t>
        </is>
      </c>
      <c r="K880" t="inlineStr">
        <is>
          <t>尺寸定制</t>
        </is>
      </c>
      <c r="M880" t="n">
        <v>1</v>
      </c>
      <c r="O880" t="inlineStr"/>
      <c r="P880" t="inlineStr"/>
      <c r="R880">
        <f>IFERROR(SUMPRODUCT(('2-定价总表'!$A$3:$A$493="PPS"&amp;MID(I880,2,99))*('2-定价总表'!$C$3:$C$493=K880)*('2-定价总表'!$T$3:$T$493))*IF(M880="",1,M880),"")</f>
        <v/>
      </c>
      <c r="AB880">
        <f>SUM(S880:AA880)</f>
        <v/>
      </c>
      <c r="AC880" t="inlineStr"/>
      <c r="AD880">
        <f>AC880*0.006</f>
        <v/>
      </c>
      <c r="AE880">
        <f>AC880*0.02</f>
        <v/>
      </c>
      <c r="AF880">
        <f>AC880-AD880-AE880</f>
        <v/>
      </c>
      <c r="AI880">
        <f>SUM(AG880:AH880)</f>
        <v/>
      </c>
      <c r="AJ880">
        <f>AF880-AB880+AI880</f>
        <v/>
      </c>
      <c r="AK880">
        <f>IF(C880="是","杭州","江西工厂")</f>
        <v/>
      </c>
      <c r="AL880" t="inlineStr">
        <is>
          <t>交易关闭</t>
        </is>
      </c>
      <c r="AM880" t="inlineStr">
        <is>
          <t>待匹配</t>
        </is>
      </c>
      <c r="AN880" t="inlineStr">
        <is>
          <t>没有申请退款</t>
        </is>
      </c>
      <c r="AO880" t="inlineStr">
        <is>
          <t>无退款申请</t>
        </is>
      </c>
      <c r="AR880" t="inlineStr">
        <is>
          <t>⚠️ 无商家编码,产品编码待补</t>
        </is>
      </c>
    </row>
    <row r="881">
      <c r="A881" t="inlineStr">
        <is>
          <t>淘宝</t>
        </is>
      </c>
      <c r="B881" t="inlineStr">
        <is>
          <t>4502126954027006730</t>
        </is>
      </c>
      <c r="D881" s="182" t="n">
        <v>46088</v>
      </c>
      <c r="G881" t="inlineStr">
        <is>
          <t>山东省 青岛市 黄岛区 辛安街道***************</t>
        </is>
      </c>
      <c r="I881" t="inlineStr"/>
      <c r="J881" t="inlineStr">
        <is>
          <t>畔色 岩板餐桌北欧实木樱桃木客厅纯白黑色大理石长桌樱桃木饭桌</t>
        </is>
      </c>
      <c r="K881" t="inlineStr">
        <is>
          <t>定制专拍</t>
        </is>
      </c>
      <c r="M881" t="n">
        <v>1</v>
      </c>
      <c r="O881" t="inlineStr">
        <is>
          <t>圆通速递</t>
        </is>
      </c>
      <c r="P881" t="inlineStr">
        <is>
          <t>YT2543111803946</t>
        </is>
      </c>
      <c r="R881">
        <f>IFERROR(SUMPRODUCT(('2-定价总表'!$A$3:$A$493="PPS"&amp;MID(I881,2,99))*('2-定价总表'!$C$3:$C$493=K881)*('2-定价总表'!$T$3:$T$493))*IF(M881="",1,M881),"")</f>
        <v/>
      </c>
      <c r="AB881">
        <f>SUM(S881:AA881)</f>
        <v/>
      </c>
      <c r="AC881" t="inlineStr">
        <is>
          <t>27.00</t>
        </is>
      </c>
      <c r="AD881">
        <f>AC881*0.006</f>
        <v/>
      </c>
      <c r="AE881">
        <f>AC881*0.02</f>
        <v/>
      </c>
      <c r="AF881">
        <f>AC881-AD881-AE881</f>
        <v/>
      </c>
      <c r="AI881">
        <f>SUM(AG881:AH881)</f>
        <v/>
      </c>
      <c r="AJ881">
        <f>AF881-AB881+AI881</f>
        <v/>
      </c>
      <c r="AK881">
        <f>IF(C881="是","杭州","江西工厂")</f>
        <v/>
      </c>
      <c r="AL881" t="inlineStr">
        <is>
          <t>交易成功</t>
        </is>
      </c>
      <c r="AM881" t="inlineStr">
        <is>
          <t>待匹配</t>
        </is>
      </c>
      <c r="AN881" t="inlineStr">
        <is>
          <t>没有申请退款</t>
        </is>
      </c>
      <c r="AO881" t="inlineStr">
        <is>
          <t>无退款申请</t>
        </is>
      </c>
      <c r="AR881" t="inlineStr">
        <is>
          <t>⚠️ 无商家编码,产品编码待补</t>
        </is>
      </c>
    </row>
    <row r="882">
      <c r="A882" t="inlineStr">
        <is>
          <t>淘宝</t>
        </is>
      </c>
      <c r="B882" t="inlineStr">
        <is>
          <t>4502112735031025644</t>
        </is>
      </c>
      <c r="D882" s="182" t="n">
        <v>46088</v>
      </c>
      <c r="G882" t="inlineStr">
        <is>
          <t>浙江省 金华市 婺城区 苏孟乡和**************************</t>
        </is>
      </c>
      <c r="I882" t="inlineStr">
        <is>
          <t>P23210020201</t>
        </is>
      </c>
      <c r="J882" t="inlineStr">
        <is>
          <t>畔色 岩板实木餐桌日式简约长方形榉木书桌家用饭桌原木小户型桌</t>
        </is>
      </c>
      <c r="K882" t="inlineStr">
        <is>
          <t>配置岩板（联系客服）</t>
        </is>
      </c>
      <c r="M882" t="n">
        <v>1</v>
      </c>
      <c r="O882" t="inlineStr">
        <is>
          <t>圆通速递</t>
        </is>
      </c>
      <c r="P882" t="inlineStr">
        <is>
          <t>YT2538041523372</t>
        </is>
      </c>
      <c r="R882">
        <f>IFERROR(SUMPRODUCT(('2-定价总表'!$A$3:$A$493="PPS"&amp;MID(I882,2,99))*('2-定价总表'!$C$3:$C$493=K882)*('2-定价总表'!$T$3:$T$493))*IF(M882="",1,M882),"")</f>
        <v/>
      </c>
      <c r="AB882">
        <f>SUM(S882:AA882)</f>
        <v/>
      </c>
      <c r="AC882" t="inlineStr">
        <is>
          <t>36.00</t>
        </is>
      </c>
      <c r="AD882">
        <f>AC882*0.006</f>
        <v/>
      </c>
      <c r="AE882">
        <f>AC882*0.02</f>
        <v/>
      </c>
      <c r="AF882">
        <f>AC882-AD882-AE882</f>
        <v/>
      </c>
      <c r="AI882">
        <f>SUM(AG882:AH882)</f>
        <v/>
      </c>
      <c r="AJ882">
        <f>AF882-AB882+AI882</f>
        <v/>
      </c>
      <c r="AK882">
        <f>IF(C882="是","杭州","江西工厂")</f>
        <v/>
      </c>
      <c r="AL882" t="inlineStr">
        <is>
          <t>交易成功</t>
        </is>
      </c>
      <c r="AM882" t="inlineStr">
        <is>
          <t>待匹配</t>
        </is>
      </c>
      <c r="AN882" t="inlineStr">
        <is>
          <t>没有申请退款</t>
        </is>
      </c>
      <c r="AO882" t="inlineStr">
        <is>
          <t>无退款申请</t>
        </is>
      </c>
      <c r="AR882" t="inlineStr">
        <is>
          <t>✓</t>
        </is>
      </c>
    </row>
    <row r="883">
      <c r="A883" t="inlineStr">
        <is>
          <t>淘宝</t>
        </is>
      </c>
      <c r="B883" t="inlineStr">
        <is>
          <t>3281286218664106571</t>
        </is>
      </c>
      <c r="D883" s="182" t="n">
        <v>46088</v>
      </c>
      <c r="G883" t="inlineStr"/>
      <c r="I883" t="inlineStr">
        <is>
          <t>P23210020201</t>
        </is>
      </c>
      <c r="J883" t="inlineStr">
        <is>
          <t>畔色 岩板实木餐桌日式简约长方形榉木书桌家用饭桌原木小户型桌</t>
        </is>
      </c>
      <c r="K883" t="inlineStr">
        <is>
          <t>配置岩板（联系客服）</t>
        </is>
      </c>
      <c r="M883" t="n">
        <v>1</v>
      </c>
      <c r="O883" t="inlineStr"/>
      <c r="P883" t="inlineStr"/>
      <c r="R883">
        <f>IFERROR(SUMPRODUCT(('2-定价总表'!$A$3:$A$493="PPS"&amp;MID(I883,2,99))*('2-定价总表'!$C$3:$C$493=K883)*('2-定价总表'!$T$3:$T$493))*IF(M883="",1,M883),"")</f>
        <v/>
      </c>
      <c r="AB883">
        <f>SUM(S883:AA883)</f>
        <v/>
      </c>
      <c r="AC883" t="inlineStr"/>
      <c r="AD883">
        <f>AC883*0.006</f>
        <v/>
      </c>
      <c r="AE883">
        <f>AC883*0.02</f>
        <v/>
      </c>
      <c r="AF883">
        <f>AC883-AD883-AE883</f>
        <v/>
      </c>
      <c r="AI883">
        <f>SUM(AG883:AH883)</f>
        <v/>
      </c>
      <c r="AJ883">
        <f>AF883-AB883+AI883</f>
        <v/>
      </c>
      <c r="AK883">
        <f>IF(C883="是","杭州","江西工厂")</f>
        <v/>
      </c>
      <c r="AL883" t="inlineStr">
        <is>
          <t>交易关闭</t>
        </is>
      </c>
      <c r="AM883" t="inlineStr">
        <is>
          <t>待匹配</t>
        </is>
      </c>
      <c r="AN883" t="inlineStr">
        <is>
          <t>没有申请退款</t>
        </is>
      </c>
      <c r="AO883" t="inlineStr">
        <is>
          <t>无退款申请</t>
        </is>
      </c>
      <c r="AR883" t="inlineStr">
        <is>
          <t>✓</t>
        </is>
      </c>
    </row>
    <row r="884">
      <c r="A884" t="inlineStr">
        <is>
          <t>淘宝</t>
        </is>
      </c>
      <c r="B884" t="inlineStr">
        <is>
          <t>4502117883011106046</t>
        </is>
      </c>
      <c r="D884" s="182" t="n">
        <v>46088</v>
      </c>
      <c r="G884" t="inlineStr">
        <is>
          <t>广东省 肇庆市 端州区 城东街道*******************</t>
        </is>
      </c>
      <c r="I884" t="inlineStr"/>
      <c r="J884" t="inlineStr">
        <is>
          <t>畔色樱桃木靠墙一体实木岩板餐厅收纳咖啡柜小户型小柜窄柜餐边柜</t>
        </is>
      </c>
      <c r="K884" t="inlineStr">
        <is>
          <t>其他定制</t>
        </is>
      </c>
      <c r="M884" t="n">
        <v>1</v>
      </c>
      <c r="O884" t="inlineStr">
        <is>
          <t>壹米滴答快运</t>
        </is>
      </c>
      <c r="P884" t="inlineStr">
        <is>
          <t>700907644865</t>
        </is>
      </c>
      <c r="R884">
        <f>IFERROR(SUMPRODUCT(('2-定价总表'!$A$3:$A$493="PPS"&amp;MID(I884,2,99))*('2-定价总表'!$C$3:$C$493=K884)*('2-定价总表'!$T$3:$T$493))*IF(M884="",1,M884),"")</f>
        <v/>
      </c>
      <c r="AB884">
        <f>SUM(S884:AA884)</f>
        <v/>
      </c>
      <c r="AC884" t="inlineStr">
        <is>
          <t>5975.00</t>
        </is>
      </c>
      <c r="AD884">
        <f>AC884*0.006</f>
        <v/>
      </c>
      <c r="AE884">
        <f>AC884*0.02</f>
        <v/>
      </c>
      <c r="AF884">
        <f>AC884-AD884-AE884</f>
        <v/>
      </c>
      <c r="AI884">
        <f>SUM(AG884:AH884)</f>
        <v/>
      </c>
      <c r="AJ884">
        <f>AF884-AB884+AI884</f>
        <v/>
      </c>
      <c r="AK884">
        <f>IF(C884="是","杭州","江西工厂")</f>
        <v/>
      </c>
      <c r="AL884" t="inlineStr">
        <is>
          <t>交易成功</t>
        </is>
      </c>
      <c r="AM884" t="inlineStr">
        <is>
          <t>待匹配</t>
        </is>
      </c>
      <c r="AN884" t="inlineStr">
        <is>
          <t>没有申请退款</t>
        </is>
      </c>
      <c r="AO884" t="inlineStr">
        <is>
          <t>无退款申请</t>
        </is>
      </c>
      <c r="AR884" t="inlineStr">
        <is>
          <t>⚠️ 无商家编码,产品编码待补</t>
        </is>
      </c>
    </row>
    <row r="885">
      <c r="A885" t="inlineStr">
        <is>
          <t>淘宝</t>
        </is>
      </c>
      <c r="B885" t="inlineStr">
        <is>
          <t>4502120005016088400</t>
        </is>
      </c>
      <c r="D885" s="182" t="n">
        <v>46088</v>
      </c>
      <c r="G885" t="inlineStr">
        <is>
          <t>广东省 肇庆市 端州区 城东街道*******************</t>
        </is>
      </c>
      <c r="I885" t="inlineStr"/>
      <c r="J885" t="inlineStr">
        <is>
          <t>畔色樱桃木靠墙一体实木岩板餐厅收纳咖啡柜小户型小柜窄柜餐边柜</t>
        </is>
      </c>
      <c r="K885" t="inlineStr">
        <is>
          <t>其他定制</t>
        </is>
      </c>
      <c r="M885" t="n">
        <v>1</v>
      </c>
      <c r="O885" t="inlineStr"/>
      <c r="P885" t="inlineStr"/>
      <c r="R885">
        <f>IFERROR(SUMPRODUCT(('2-定价总表'!$A$3:$A$493="PPS"&amp;MID(I885,2,99))*('2-定价总表'!$C$3:$C$493=K885)*('2-定价总表'!$T$3:$T$493))*IF(M885="",1,M885),"")</f>
        <v/>
      </c>
      <c r="AB885">
        <f>SUM(S885:AA885)</f>
        <v/>
      </c>
      <c r="AC885" t="inlineStr">
        <is>
          <t>1644.50</t>
        </is>
      </c>
      <c r="AD885">
        <f>AC885*0.006</f>
        <v/>
      </c>
      <c r="AE885">
        <f>AC885*0.02</f>
        <v/>
      </c>
      <c r="AF885">
        <f>AC885-AD885-AE885</f>
        <v/>
      </c>
      <c r="AI885">
        <f>SUM(AG885:AH885)</f>
        <v/>
      </c>
      <c r="AJ885">
        <f>AF885-AB885+AI885</f>
        <v/>
      </c>
      <c r="AK885">
        <f>IF(C885="是","杭州","江西工厂")</f>
        <v/>
      </c>
      <c r="AL885" t="inlineStr">
        <is>
          <t>交易关闭</t>
        </is>
      </c>
      <c r="AM885" t="inlineStr">
        <is>
          <t>待匹配</t>
        </is>
      </c>
      <c r="AN885" t="inlineStr">
        <is>
          <t>退款成功</t>
        </is>
      </c>
      <c r="AO885" t="inlineStr">
        <is>
          <t>1644.50</t>
        </is>
      </c>
      <c r="AR885" t="inlineStr">
        <is>
          <t>⚠️ 无商家编码,产品编码待补</t>
        </is>
      </c>
    </row>
    <row r="886">
      <c r="A886" t="inlineStr">
        <is>
          <t>淘宝</t>
        </is>
      </c>
      <c r="B886" t="inlineStr">
        <is>
          <t>4502115756009013137</t>
        </is>
      </c>
      <c r="D886" s="182" t="n">
        <v>46087</v>
      </c>
      <c r="G886" t="inlineStr">
        <is>
          <t>浙江省 杭州市 上城区 彭埠街道*************************</t>
        </is>
      </c>
      <c r="I886" t="inlineStr"/>
      <c r="J886" t="inlineStr">
        <is>
          <t>畔色 樱桃木九斗柜实木电视柜北欧卧室边柜客厅储物收纳柜床尾柜</t>
        </is>
      </c>
      <c r="K886" t="inlineStr">
        <is>
          <t>灰色玻璃</t>
        </is>
      </c>
      <c r="M886" t="n">
        <v>1</v>
      </c>
      <c r="O886" t="inlineStr">
        <is>
          <t>圆通速递</t>
        </is>
      </c>
      <c r="P886" t="inlineStr">
        <is>
          <t>YT2538041526463</t>
        </is>
      </c>
      <c r="R886">
        <f>IFERROR(SUMPRODUCT(('2-定价总表'!$A$3:$A$493="PPS"&amp;MID(I886,2,99))*('2-定价总表'!$C$3:$C$493=K886)*('2-定价总表'!$T$3:$T$493))*IF(M886="",1,M886),"")</f>
        <v/>
      </c>
      <c r="AB886">
        <f>SUM(S886:AA886)</f>
        <v/>
      </c>
      <c r="AC886" t="inlineStr">
        <is>
          <t>32.00</t>
        </is>
      </c>
      <c r="AD886">
        <f>AC886*0.006</f>
        <v/>
      </c>
      <c r="AE886">
        <f>AC886*0.02</f>
        <v/>
      </c>
      <c r="AF886">
        <f>AC886-AD886-AE886</f>
        <v/>
      </c>
      <c r="AI886">
        <f>SUM(AG886:AH886)</f>
        <v/>
      </c>
      <c r="AJ886">
        <f>AF886-AB886+AI886</f>
        <v/>
      </c>
      <c r="AK886">
        <f>IF(C886="是","杭州","江西工厂")</f>
        <v/>
      </c>
      <c r="AL886" t="inlineStr">
        <is>
          <t>交易成功</t>
        </is>
      </c>
      <c r="AM886" t="inlineStr">
        <is>
          <t>待匹配</t>
        </is>
      </c>
      <c r="AN886" t="inlineStr">
        <is>
          <t>没有申请退款</t>
        </is>
      </c>
      <c r="AO886" t="inlineStr">
        <is>
          <t>无退款申请</t>
        </is>
      </c>
      <c r="AR886" t="inlineStr">
        <is>
          <t>⚠️ 无商家编码,产品编码待补</t>
        </is>
      </c>
    </row>
    <row r="887">
      <c r="A887" t="inlineStr">
        <is>
          <t>淘宝</t>
        </is>
      </c>
      <c r="B887" t="inlineStr">
        <is>
          <t>3280145700643904985</t>
        </is>
      </c>
      <c r="D887" s="182" t="n">
        <v>46087</v>
      </c>
      <c r="G887" t="inlineStr">
        <is>
          <t>广东省 珠海市 香洲区 翠香街道**********************</t>
        </is>
      </c>
      <c r="I887" t="inlineStr"/>
      <c r="J887" t="inlineStr">
        <is>
          <t>畔色木作木块小样樱桃木黑胡桃木白蜡木榉木红白橡木样品样块</t>
        </is>
      </c>
      <c r="K887" t="inlineStr">
        <is>
          <t>樱桃木样块</t>
        </is>
      </c>
      <c r="M887" t="n">
        <v>1</v>
      </c>
      <c r="O887" t="inlineStr">
        <is>
          <t>申通快递</t>
        </is>
      </c>
      <c r="P887" t="inlineStr">
        <is>
          <t>773409325880286</t>
        </is>
      </c>
      <c r="R887">
        <f>IFERROR(SUMPRODUCT(('2-定价总表'!$A$3:$A$493="PPS"&amp;MID(I887,2,99))*('2-定价总表'!$C$3:$C$493=K887)*('2-定价总表'!$T$3:$T$493))*IF(M887="",1,M887),"")</f>
        <v/>
      </c>
      <c r="AB887">
        <f>SUM(S887:AA887)</f>
        <v/>
      </c>
      <c r="AC887" t="inlineStr">
        <is>
          <t>22.00</t>
        </is>
      </c>
      <c r="AD887">
        <f>AC887*0.006</f>
        <v/>
      </c>
      <c r="AE887">
        <f>AC887*0.02</f>
        <v/>
      </c>
      <c r="AF887">
        <f>AC887-AD887-AE887</f>
        <v/>
      </c>
      <c r="AI887">
        <f>SUM(AG887:AH887)</f>
        <v/>
      </c>
      <c r="AJ887">
        <f>AF887-AB887+AI887</f>
        <v/>
      </c>
      <c r="AK887">
        <f>IF(C887="是","杭州","江西工厂")</f>
        <v/>
      </c>
      <c r="AL887" t="inlineStr">
        <is>
          <t>交易成功</t>
        </is>
      </c>
      <c r="AM887" t="inlineStr">
        <is>
          <t>待匹配</t>
        </is>
      </c>
      <c r="AN887" t="inlineStr">
        <is>
          <t>没有申请退款</t>
        </is>
      </c>
      <c r="AO887" t="inlineStr">
        <is>
          <t>无退款申请</t>
        </is>
      </c>
      <c r="AR887" t="inlineStr">
        <is>
          <t>⚠️ 无商家编码,产品编码待补</t>
        </is>
      </c>
    </row>
    <row r="888">
      <c r="A888" t="inlineStr">
        <is>
          <t>淘宝</t>
        </is>
      </c>
      <c r="B888" t="inlineStr">
        <is>
          <t>3279834589882916087</t>
        </is>
      </c>
      <c r="D888" s="182" t="n">
        <v>46087</v>
      </c>
      <c r="G888" t="inlineStr">
        <is>
          <t>广东省 广州市 黄埔区 鱼珠街道********************</t>
        </is>
      </c>
      <c r="I888" t="inlineStr">
        <is>
          <t>P23210020201</t>
        </is>
      </c>
      <c r="J888" t="inlineStr">
        <is>
          <t>畔色 岩板实木餐桌日式简约长方形榉木书桌家用饭桌原木小户型桌</t>
        </is>
      </c>
      <c r="K888" t="inlineStr">
        <is>
          <t>砂白色1.6米岩板餐桌</t>
        </is>
      </c>
      <c r="M888" t="n">
        <v>1</v>
      </c>
      <c r="O888" t="inlineStr">
        <is>
          <t>壹米滴答快运</t>
        </is>
      </c>
      <c r="P888" t="inlineStr">
        <is>
          <t>700898805535</t>
        </is>
      </c>
      <c r="R888">
        <f>IFERROR(SUMPRODUCT(('2-定价总表'!$A$3:$A$493="PPS"&amp;MID(I888,2,99))*('2-定价总表'!$C$3:$C$493=K888)*('2-定价总表'!$T$3:$T$493))*IF(M888="",1,M888),"")</f>
        <v/>
      </c>
      <c r="AB888">
        <f>SUM(S888:AA888)</f>
        <v/>
      </c>
      <c r="AC888" t="inlineStr">
        <is>
          <t>2821.55</t>
        </is>
      </c>
      <c r="AD888">
        <f>AC888*0.006</f>
        <v/>
      </c>
      <c r="AE888">
        <f>AC888*0.02</f>
        <v/>
      </c>
      <c r="AF888">
        <f>AC888-AD888-AE888</f>
        <v/>
      </c>
      <c r="AI888">
        <f>SUM(AG888:AH888)</f>
        <v/>
      </c>
      <c r="AJ888">
        <f>AF888-AB888+AI888</f>
        <v/>
      </c>
      <c r="AK888">
        <f>IF(C888="是","杭州","江西工厂")</f>
        <v/>
      </c>
      <c r="AL888" t="inlineStr">
        <is>
          <t>交易成功</t>
        </is>
      </c>
      <c r="AM888" t="inlineStr">
        <is>
          <t>待匹配</t>
        </is>
      </c>
      <c r="AN888" t="inlineStr">
        <is>
          <t>没有申请退款</t>
        </is>
      </c>
      <c r="AO888" t="inlineStr">
        <is>
          <t>无退款申请</t>
        </is>
      </c>
      <c r="AR888" t="inlineStr">
        <is>
          <t>✓</t>
        </is>
      </c>
    </row>
    <row r="889">
      <c r="A889" t="inlineStr">
        <is>
          <t>淘宝</t>
        </is>
      </c>
      <c r="B889" t="inlineStr">
        <is>
          <t>3279257295613354977</t>
        </is>
      </c>
      <c r="D889" s="182" t="n">
        <v>46087</v>
      </c>
      <c r="G889" t="inlineStr">
        <is>
          <t>四川省 成都市 双流区 华阳街道******************</t>
        </is>
      </c>
      <c r="I889" t="inlineStr"/>
      <c r="J889" t="inlineStr">
        <is>
          <t>畔色全实木北美黑胡桃木大板桌岩板长方形家用饭桌书桌茶桌餐桌</t>
        </is>
      </c>
      <c r="K889" t="inlineStr">
        <is>
          <t>定制尺寸</t>
        </is>
      </c>
      <c r="M889" t="n">
        <v>1</v>
      </c>
      <c r="O889" t="inlineStr">
        <is>
          <t>圆通速递</t>
        </is>
      </c>
      <c r="P889" t="inlineStr">
        <is>
          <t>YT2538041526344</t>
        </is>
      </c>
      <c r="R889">
        <f>IFERROR(SUMPRODUCT(('2-定价总表'!$A$3:$A$493="PPS"&amp;MID(I889,2,99))*('2-定价总表'!$C$3:$C$493=K889)*('2-定价总表'!$T$3:$T$493))*IF(M889="",1,M889),"")</f>
        <v/>
      </c>
      <c r="AB889">
        <f>SUM(S889:AA889)</f>
        <v/>
      </c>
      <c r="AC889" t="inlineStr">
        <is>
          <t>25.00</t>
        </is>
      </c>
      <c r="AD889">
        <f>AC889*0.006</f>
        <v/>
      </c>
      <c r="AE889">
        <f>AC889*0.02</f>
        <v/>
      </c>
      <c r="AF889">
        <f>AC889-AD889-AE889</f>
        <v/>
      </c>
      <c r="AI889">
        <f>SUM(AG889:AH889)</f>
        <v/>
      </c>
      <c r="AJ889">
        <f>AF889-AB889+AI889</f>
        <v/>
      </c>
      <c r="AK889">
        <f>IF(C889="是","杭州","江西工厂")</f>
        <v/>
      </c>
      <c r="AL889" t="inlineStr">
        <is>
          <t>交易成功</t>
        </is>
      </c>
      <c r="AM889" t="inlineStr">
        <is>
          <t>待匹配</t>
        </is>
      </c>
      <c r="AN889" t="inlineStr">
        <is>
          <t>没有申请退款</t>
        </is>
      </c>
      <c r="AO889" t="inlineStr">
        <is>
          <t>无退款申请</t>
        </is>
      </c>
      <c r="AR889" t="inlineStr">
        <is>
          <t>⚠️ 无商家编码,产品编码待补</t>
        </is>
      </c>
    </row>
    <row r="890">
      <c r="A890" t="inlineStr">
        <is>
          <t>淘宝</t>
        </is>
      </c>
      <c r="B890" t="inlineStr">
        <is>
          <t>4502095815100042537</t>
        </is>
      </c>
      <c r="D890" s="182" t="n">
        <v>46087</v>
      </c>
      <c r="G890" t="inlineStr">
        <is>
          <t>海南省 万宁市 null 礼纪镇东**********************</t>
        </is>
      </c>
      <c r="I890" t="inlineStr"/>
      <c r="J890" t="inlineStr">
        <is>
          <t>畔色实木九斗柜樱桃木边柜北欧风日式卧室客厅收纳储物客厅床尾柜</t>
        </is>
      </c>
      <c r="K890" t="inlineStr">
        <is>
          <t>其他材质定制咨询</t>
        </is>
      </c>
      <c r="M890" t="n">
        <v>1</v>
      </c>
      <c r="O890" t="inlineStr">
        <is>
          <t>圆通速递</t>
        </is>
      </c>
      <c r="P890" t="inlineStr">
        <is>
          <t>YT2583978058718</t>
        </is>
      </c>
      <c r="R890">
        <f>IFERROR(SUMPRODUCT(('2-定价总表'!$A$3:$A$493="PPS"&amp;MID(I890,2,99))*('2-定价总表'!$C$3:$C$493=K890)*('2-定价总表'!$T$3:$T$493))*IF(M890="",1,M890),"")</f>
        <v/>
      </c>
      <c r="AB890">
        <f>SUM(S890:AA890)</f>
        <v/>
      </c>
      <c r="AC890" t="inlineStr">
        <is>
          <t>30.00</t>
        </is>
      </c>
      <c r="AD890">
        <f>AC890*0.006</f>
        <v/>
      </c>
      <c r="AE890">
        <f>AC890*0.02</f>
        <v/>
      </c>
      <c r="AF890">
        <f>AC890-AD890-AE890</f>
        <v/>
      </c>
      <c r="AI890">
        <f>SUM(AG890:AH890)</f>
        <v/>
      </c>
      <c r="AJ890">
        <f>AF890-AB890+AI890</f>
        <v/>
      </c>
      <c r="AK890">
        <f>IF(C890="是","杭州","江西工厂")</f>
        <v/>
      </c>
      <c r="AL890" t="inlineStr">
        <is>
          <t>交易成功</t>
        </is>
      </c>
      <c r="AM890" t="inlineStr">
        <is>
          <t>待匹配</t>
        </is>
      </c>
      <c r="AN890" t="inlineStr">
        <is>
          <t>没有申请退款</t>
        </is>
      </c>
      <c r="AO890" t="inlineStr">
        <is>
          <t>无退款申请</t>
        </is>
      </c>
      <c r="AR890" t="inlineStr">
        <is>
          <t>⚠️ 无商家编码,产品编码待补</t>
        </is>
      </c>
    </row>
    <row r="891">
      <c r="A891" t="inlineStr">
        <is>
          <t>淘宝</t>
        </is>
      </c>
      <c r="B891" t="inlineStr">
        <is>
          <t>3279728460972577859</t>
        </is>
      </c>
      <c r="D891" s="182" t="n">
        <v>46087</v>
      </c>
      <c r="G891" t="inlineStr">
        <is>
          <t>浙江省 杭州市 临平区 乔司街道**********************</t>
        </is>
      </c>
      <c r="I891" t="inlineStr"/>
      <c r="J891" t="inlineStr">
        <is>
          <t>畔色 满墙书柜樱桃木实木储物柜日式简约黑胡桃木玻璃柜全屋定制</t>
        </is>
      </c>
      <c r="K891" t="inlineStr">
        <is>
          <t>樱桃木(咨询客服)</t>
        </is>
      </c>
      <c r="M891" t="n">
        <v>1</v>
      </c>
      <c r="O891" t="inlineStr">
        <is>
          <t>圆通速递</t>
        </is>
      </c>
      <c r="P891" t="inlineStr">
        <is>
          <t>YT2583978063064</t>
        </is>
      </c>
      <c r="R891">
        <f>IFERROR(SUMPRODUCT(('2-定价总表'!$A$3:$A$493="PPS"&amp;MID(I891,2,99))*('2-定价总表'!$C$3:$C$493=K891)*('2-定价总表'!$T$3:$T$493))*IF(M891="",1,M891),"")</f>
        <v/>
      </c>
      <c r="AB891">
        <f>SUM(S891:AA891)</f>
        <v/>
      </c>
      <c r="AC891" t="inlineStr">
        <is>
          <t>33.00</t>
        </is>
      </c>
      <c r="AD891">
        <f>AC891*0.006</f>
        <v/>
      </c>
      <c r="AE891">
        <f>AC891*0.02</f>
        <v/>
      </c>
      <c r="AF891">
        <f>AC891-AD891-AE891</f>
        <v/>
      </c>
      <c r="AI891">
        <f>SUM(AG891:AH891)</f>
        <v/>
      </c>
      <c r="AJ891">
        <f>AF891-AB891+AI891</f>
        <v/>
      </c>
      <c r="AK891">
        <f>IF(C891="是","杭州","江西工厂")</f>
        <v/>
      </c>
      <c r="AL891" t="inlineStr">
        <is>
          <t>交易成功</t>
        </is>
      </c>
      <c r="AM891" t="inlineStr">
        <is>
          <t>待匹配</t>
        </is>
      </c>
      <c r="AN891" t="inlineStr">
        <is>
          <t>没有申请退款</t>
        </is>
      </c>
      <c r="AO891" t="inlineStr">
        <is>
          <t>无退款申请</t>
        </is>
      </c>
      <c r="AR891" t="inlineStr">
        <is>
          <t>⚠️ 无商家编码,产品编码待补</t>
        </is>
      </c>
    </row>
    <row r="892">
      <c r="A892" t="inlineStr">
        <is>
          <t>淘宝</t>
        </is>
      </c>
      <c r="B892" t="inlineStr">
        <is>
          <t>4502111834004010233</t>
        </is>
      </c>
      <c r="D892" s="182" t="n">
        <v>46087</v>
      </c>
      <c r="G892" t="inlineStr">
        <is>
          <t>天津 天津市 红桥区 和苑街道*********************************</t>
        </is>
      </c>
      <c r="I892" t="inlineStr"/>
      <c r="J892" t="inlineStr">
        <is>
          <t>畔色北欧樱桃木实木餐厅岩板洞洞板收纳储物柜高柜一体靠墙餐边柜</t>
        </is>
      </c>
      <c r="K892" t="inlineStr">
        <is>
          <t>尺寸定制</t>
        </is>
      </c>
      <c r="M892" t="n">
        <v>1</v>
      </c>
      <c r="O892" t="inlineStr">
        <is>
          <t>圆通速递</t>
        </is>
      </c>
      <c r="P892" t="inlineStr">
        <is>
          <t>YT2543111805386</t>
        </is>
      </c>
      <c r="R892">
        <f>IFERROR(SUMPRODUCT(('2-定价总表'!$A$3:$A$493="PPS"&amp;MID(I892,2,99))*('2-定价总表'!$C$3:$C$493=K892)*('2-定价总表'!$T$3:$T$493))*IF(M892="",1,M892),"")</f>
        <v/>
      </c>
      <c r="AB892">
        <f>SUM(S892:AA892)</f>
        <v/>
      </c>
      <c r="AC892" t="inlineStr">
        <is>
          <t>40.00</t>
        </is>
      </c>
      <c r="AD892">
        <f>AC892*0.006</f>
        <v/>
      </c>
      <c r="AE892">
        <f>AC892*0.02</f>
        <v/>
      </c>
      <c r="AF892">
        <f>AC892-AD892-AE892</f>
        <v/>
      </c>
      <c r="AI892">
        <f>SUM(AG892:AH892)</f>
        <v/>
      </c>
      <c r="AJ892">
        <f>AF892-AB892+AI892</f>
        <v/>
      </c>
      <c r="AK892">
        <f>IF(C892="是","杭州","江西工厂")</f>
        <v/>
      </c>
      <c r="AL892" t="inlineStr">
        <is>
          <t>交易成功</t>
        </is>
      </c>
      <c r="AM892" t="inlineStr">
        <is>
          <t>待匹配</t>
        </is>
      </c>
      <c r="AN892" t="inlineStr">
        <is>
          <t>没有申请退款</t>
        </is>
      </c>
      <c r="AO892" t="inlineStr">
        <is>
          <t>无退款申请</t>
        </is>
      </c>
      <c r="AR892" t="inlineStr">
        <is>
          <t>⚠️ 无商家编码,产品编码待补</t>
        </is>
      </c>
    </row>
    <row r="893">
      <c r="A893" t="inlineStr">
        <is>
          <t>淘宝</t>
        </is>
      </c>
      <c r="B893" t="inlineStr">
        <is>
          <t>3279068799463361284</t>
        </is>
      </c>
      <c r="D893" s="182" t="n">
        <v>46087</v>
      </c>
      <c r="G893" t="inlineStr">
        <is>
          <t>河北省 衡水市 桃城区 中华大街***********************</t>
        </is>
      </c>
      <c r="I893" t="inlineStr"/>
      <c r="J893" t="inlineStr">
        <is>
          <t>畔色黑胡桃木全实木超厚加厚桌面餐桌北欧饭桌大长桌工作台大板桌</t>
        </is>
      </c>
      <c r="K893" t="inlineStr">
        <is>
          <t>其他尺寸材质定制</t>
        </is>
      </c>
      <c r="M893" t="n">
        <v>1</v>
      </c>
      <c r="O893" t="inlineStr">
        <is>
          <t>圆通速递</t>
        </is>
      </c>
      <c r="P893" t="inlineStr">
        <is>
          <t>YT2538041529462</t>
        </is>
      </c>
      <c r="R893">
        <f>IFERROR(SUMPRODUCT(('2-定价总表'!$A$3:$A$493="PPS"&amp;MID(I893,2,99))*('2-定价总表'!$C$3:$C$493=K893)*('2-定价总表'!$T$3:$T$493))*IF(M893="",1,M893),"")</f>
        <v/>
      </c>
      <c r="AB893">
        <f>SUM(S893:AA893)</f>
        <v/>
      </c>
      <c r="AC893" t="inlineStr">
        <is>
          <t>35.00</t>
        </is>
      </c>
      <c r="AD893">
        <f>AC893*0.006</f>
        <v/>
      </c>
      <c r="AE893">
        <f>AC893*0.02</f>
        <v/>
      </c>
      <c r="AF893">
        <f>AC893-AD893-AE893</f>
        <v/>
      </c>
      <c r="AI893">
        <f>SUM(AG893:AH893)</f>
        <v/>
      </c>
      <c r="AJ893">
        <f>AF893-AB893+AI893</f>
        <v/>
      </c>
      <c r="AK893">
        <f>IF(C893="是","杭州","江西工厂")</f>
        <v/>
      </c>
      <c r="AL893" t="inlineStr">
        <is>
          <t>交易成功</t>
        </is>
      </c>
      <c r="AM893" t="inlineStr">
        <is>
          <t>待匹配</t>
        </is>
      </c>
      <c r="AN893" t="inlineStr">
        <is>
          <t>没有申请退款</t>
        </is>
      </c>
      <c r="AO893" t="inlineStr">
        <is>
          <t>无退款申请</t>
        </is>
      </c>
      <c r="AR893" t="inlineStr">
        <is>
          <t>⚠️ 无商家编码,产品编码待补</t>
        </is>
      </c>
    </row>
    <row r="894">
      <c r="A894" t="inlineStr">
        <is>
          <t>淘宝</t>
        </is>
      </c>
      <c r="B894" t="inlineStr">
        <is>
          <t>3279023043848981799</t>
        </is>
      </c>
      <c r="D894" s="182" t="n">
        <v>46087</v>
      </c>
      <c r="G894" t="inlineStr">
        <is>
          <t>浙江省 台州市 三门县 海游镇滨****************</t>
        </is>
      </c>
      <c r="I894" t="inlineStr"/>
      <c r="J894" t="inlineStr">
        <is>
          <t>畔色北欧樱桃木实木餐厅岩板洞洞板收纳储物柜高柜一体靠墙餐边柜</t>
        </is>
      </c>
      <c r="K894" t="inlineStr">
        <is>
          <t>尺寸定制</t>
        </is>
      </c>
      <c r="M894" t="n">
        <v>1</v>
      </c>
      <c r="O894" t="inlineStr">
        <is>
          <t>商家配送</t>
        </is>
      </c>
      <c r="P894" t="inlineStr">
        <is>
          <t>LP00799691657107</t>
        </is>
      </c>
      <c r="R894">
        <f>IFERROR(SUMPRODUCT(('2-定价总表'!$A$3:$A$493="PPS"&amp;MID(I894,2,99))*('2-定价总表'!$C$3:$C$493=K894)*('2-定价总表'!$T$3:$T$493))*IF(M894="",1,M894),"")</f>
        <v/>
      </c>
      <c r="AB894">
        <f>SUM(S894:AA894)</f>
        <v/>
      </c>
      <c r="AC894" t="inlineStr">
        <is>
          <t>40.00</t>
        </is>
      </c>
      <c r="AD894">
        <f>AC894*0.006</f>
        <v/>
      </c>
      <c r="AE894">
        <f>AC894*0.02</f>
        <v/>
      </c>
      <c r="AF894">
        <f>AC894-AD894-AE894</f>
        <v/>
      </c>
      <c r="AI894">
        <f>SUM(AG894:AH894)</f>
        <v/>
      </c>
      <c r="AJ894">
        <f>AF894-AB894+AI894</f>
        <v/>
      </c>
      <c r="AK894">
        <f>IF(C894="是","杭州","江西工厂")</f>
        <v/>
      </c>
      <c r="AL894" t="inlineStr">
        <is>
          <t>交易成功</t>
        </is>
      </c>
      <c r="AM894" t="inlineStr">
        <is>
          <t>待匹配</t>
        </is>
      </c>
      <c r="AN894" t="inlineStr">
        <is>
          <t>没有申请退款</t>
        </is>
      </c>
      <c r="AO894" t="inlineStr">
        <is>
          <t>无退款申请</t>
        </is>
      </c>
      <c r="AR894" t="inlineStr">
        <is>
          <t>⚠️ 无商家编码,产品编码待补</t>
        </is>
      </c>
    </row>
    <row r="895">
      <c r="A895" t="inlineStr">
        <is>
          <t>淘宝</t>
        </is>
      </c>
      <c r="B895" t="inlineStr">
        <is>
          <t>3279003639338981799</t>
        </is>
      </c>
      <c r="D895" s="182" t="n">
        <v>46087</v>
      </c>
      <c r="G895" t="inlineStr"/>
      <c r="I895" t="inlineStr"/>
      <c r="J895" t="inlineStr">
        <is>
          <t>畔色北欧樱桃木实木餐厅岩板洞洞板收纳储物柜高柜一体靠墙餐边柜</t>
        </is>
      </c>
      <c r="K895" t="inlineStr">
        <is>
          <t>尺寸定制</t>
        </is>
      </c>
      <c r="M895" t="n">
        <v>1</v>
      </c>
      <c r="O895" t="inlineStr"/>
      <c r="P895" t="inlineStr"/>
      <c r="R895">
        <f>IFERROR(SUMPRODUCT(('2-定价总表'!$A$3:$A$493="PPS"&amp;MID(I895,2,99))*('2-定价总表'!$C$3:$C$493=K895)*('2-定价总表'!$T$3:$T$493))*IF(M895="",1,M895),"")</f>
        <v/>
      </c>
      <c r="AB895">
        <f>SUM(S895:AA895)</f>
        <v/>
      </c>
      <c r="AC895" t="inlineStr"/>
      <c r="AD895">
        <f>AC895*0.006</f>
        <v/>
      </c>
      <c r="AE895">
        <f>AC895*0.02</f>
        <v/>
      </c>
      <c r="AF895">
        <f>AC895-AD895-AE895</f>
        <v/>
      </c>
      <c r="AI895">
        <f>SUM(AG895:AH895)</f>
        <v/>
      </c>
      <c r="AJ895">
        <f>AF895-AB895+AI895</f>
        <v/>
      </c>
      <c r="AK895">
        <f>IF(C895="是","杭州","江西工厂")</f>
        <v/>
      </c>
      <c r="AL895" t="inlineStr">
        <is>
          <t>交易关闭</t>
        </is>
      </c>
      <c r="AM895" t="inlineStr">
        <is>
          <t>待匹配</t>
        </is>
      </c>
      <c r="AN895" t="inlineStr">
        <is>
          <t>没有申请退款</t>
        </is>
      </c>
      <c r="AO895" t="inlineStr">
        <is>
          <t>无退款申请</t>
        </is>
      </c>
      <c r="AR895" t="inlineStr">
        <is>
          <t>⚠️ 无商家编码,产品编码待补</t>
        </is>
      </c>
    </row>
    <row r="896">
      <c r="A896" t="inlineStr">
        <is>
          <t>淘宝</t>
        </is>
      </c>
      <c r="B896" t="inlineStr">
        <is>
          <t>3277661667567612772</t>
        </is>
      </c>
      <c r="D896" s="182" t="n">
        <v>46086</v>
      </c>
      <c r="G896" t="inlineStr">
        <is>
          <t>广东省 广州市 花都区 新华街道************</t>
        </is>
      </c>
      <c r="I896" t="inlineStr"/>
      <c r="J896" t="inlineStr">
        <is>
          <t>畔色北美黑胡桃木餐边柜靠墙一体实木岩板高酒柜收纳储物橱柜</t>
        </is>
      </c>
      <c r="K896" t="inlineStr">
        <is>
          <t>定制尺寸</t>
        </is>
      </c>
      <c r="M896" t="n">
        <v>1</v>
      </c>
      <c r="O896" t="inlineStr">
        <is>
          <t>圆通速递</t>
        </is>
      </c>
      <c r="P896" t="inlineStr">
        <is>
          <t>YT2543060634598</t>
        </is>
      </c>
      <c r="R896">
        <f>IFERROR(SUMPRODUCT(('2-定价总表'!$A$3:$A$493="PPS"&amp;MID(I896,2,99))*('2-定价总表'!$C$3:$C$493=K896)*('2-定价总表'!$T$3:$T$493))*IF(M896="",1,M896),"")</f>
        <v/>
      </c>
      <c r="AB896">
        <f>SUM(S896:AA896)</f>
        <v/>
      </c>
      <c r="AC896" t="inlineStr">
        <is>
          <t>33.00</t>
        </is>
      </c>
      <c r="AD896">
        <f>AC896*0.006</f>
        <v/>
      </c>
      <c r="AE896">
        <f>AC896*0.02</f>
        <v/>
      </c>
      <c r="AF896">
        <f>AC896-AD896-AE896</f>
        <v/>
      </c>
      <c r="AI896">
        <f>SUM(AG896:AH896)</f>
        <v/>
      </c>
      <c r="AJ896">
        <f>AF896-AB896+AI896</f>
        <v/>
      </c>
      <c r="AK896">
        <f>IF(C896="是","杭州","江西工厂")</f>
        <v/>
      </c>
      <c r="AL896" t="inlineStr">
        <is>
          <t>交易成功</t>
        </is>
      </c>
      <c r="AM896" t="inlineStr">
        <is>
          <t>待匹配</t>
        </is>
      </c>
      <c r="AN896" t="inlineStr">
        <is>
          <t>没有申请退款</t>
        </is>
      </c>
      <c r="AO896" t="inlineStr">
        <is>
          <t>无退款申请</t>
        </is>
      </c>
      <c r="AR896" t="inlineStr">
        <is>
          <t>⚠️ 无商家编码,产品编码待补</t>
        </is>
      </c>
    </row>
    <row r="897">
      <c r="A897" t="inlineStr">
        <is>
          <t>淘宝</t>
        </is>
      </c>
      <c r="B897" t="inlineStr">
        <is>
          <t>5097430911469671331</t>
        </is>
      </c>
      <c r="D897" s="182" t="n">
        <v>46086</v>
      </c>
      <c r="G897" t="inlineStr">
        <is>
          <t>湖南省 株洲市 醴陵市 国瓷街道*******************</t>
        </is>
      </c>
      <c r="I897" t="inlineStr">
        <is>
          <t>P23250050202</t>
        </is>
      </c>
      <c r="J897" t="inlineStr">
        <is>
          <t>畔色实木岩板餐边柜樱桃木收纳储物柜北欧酒柜置物柜餐桌一体靠墙</t>
        </is>
      </c>
      <c r="K897" t="inlineStr">
        <is>
          <t>定制尺寸</t>
        </is>
      </c>
      <c r="M897" t="n">
        <v>1</v>
      </c>
      <c r="O897" t="inlineStr">
        <is>
          <t>圆通速递</t>
        </is>
      </c>
      <c r="P897" t="inlineStr">
        <is>
          <t>YT2543060621453</t>
        </is>
      </c>
      <c r="R897">
        <f>IFERROR(SUMPRODUCT(('2-定价总表'!$A$3:$A$493="PPS"&amp;MID(I897,2,99))*('2-定价总表'!$C$3:$C$493=K897)*('2-定价总表'!$T$3:$T$493))*IF(M897="",1,M897),"")</f>
        <v/>
      </c>
      <c r="AB897">
        <f>SUM(S897:AA897)</f>
        <v/>
      </c>
      <c r="AC897" t="inlineStr">
        <is>
          <t>23.00</t>
        </is>
      </c>
      <c r="AD897">
        <f>AC897*0.006</f>
        <v/>
      </c>
      <c r="AE897">
        <f>AC897*0.02</f>
        <v/>
      </c>
      <c r="AF897">
        <f>AC897-AD897-AE897</f>
        <v/>
      </c>
      <c r="AI897">
        <f>SUM(AG897:AH897)</f>
        <v/>
      </c>
      <c r="AJ897">
        <f>AF897-AB897+AI897</f>
        <v/>
      </c>
      <c r="AK897">
        <f>IF(C897="是","杭州","江西工厂")</f>
        <v/>
      </c>
      <c r="AL897" t="inlineStr">
        <is>
          <t>交易成功</t>
        </is>
      </c>
      <c r="AM897" t="inlineStr">
        <is>
          <t>待匹配</t>
        </is>
      </c>
      <c r="AN897" t="inlineStr">
        <is>
          <t>没有申请退款</t>
        </is>
      </c>
      <c r="AO897" t="inlineStr">
        <is>
          <t>无退款申请</t>
        </is>
      </c>
      <c r="AR897" t="inlineStr">
        <is>
          <t>✓</t>
        </is>
      </c>
    </row>
    <row r="898">
      <c r="A898" t="inlineStr">
        <is>
          <t>淘宝</t>
        </is>
      </c>
      <c r="B898" t="inlineStr">
        <is>
          <t>3277314807141767079</t>
        </is>
      </c>
      <c r="D898" s="182" t="n">
        <v>46086</v>
      </c>
      <c r="G898" t="inlineStr">
        <is>
          <t>河北省 唐山市 曹妃甸区 唐海镇四******************</t>
        </is>
      </c>
      <c r="I898" t="inlineStr">
        <is>
          <t>P23250050202</t>
        </is>
      </c>
      <c r="J898" t="inlineStr">
        <is>
          <t>畔色实木餐边柜日式樱桃木家用餐桌一体客厅储物柜小户型多功能柜</t>
        </is>
      </c>
      <c r="K898" t="inlineStr">
        <is>
          <t>白色岩板定制</t>
        </is>
      </c>
      <c r="M898" t="n">
        <v>1</v>
      </c>
      <c r="O898" t="inlineStr">
        <is>
          <t>圆通速递</t>
        </is>
      </c>
      <c r="P898" t="inlineStr">
        <is>
          <t>YT2537990034106</t>
        </is>
      </c>
      <c r="R898">
        <f>IFERROR(SUMPRODUCT(('2-定价总表'!$A$3:$A$493="PPS"&amp;MID(I898,2,99))*('2-定价总表'!$C$3:$C$493=K898)*('2-定价总表'!$T$3:$T$493))*IF(M898="",1,M898),"")</f>
        <v/>
      </c>
      <c r="AB898">
        <f>SUM(S898:AA898)</f>
        <v/>
      </c>
      <c r="AC898" t="inlineStr">
        <is>
          <t>40.00</t>
        </is>
      </c>
      <c r="AD898">
        <f>AC898*0.006</f>
        <v/>
      </c>
      <c r="AE898">
        <f>AC898*0.02</f>
        <v/>
      </c>
      <c r="AF898">
        <f>AC898-AD898-AE898</f>
        <v/>
      </c>
      <c r="AI898">
        <f>SUM(AG898:AH898)</f>
        <v/>
      </c>
      <c r="AJ898">
        <f>AF898-AB898+AI898</f>
        <v/>
      </c>
      <c r="AK898">
        <f>IF(C898="是","杭州","江西工厂")</f>
        <v/>
      </c>
      <c r="AL898" t="inlineStr">
        <is>
          <t>交易成功</t>
        </is>
      </c>
      <c r="AM898" t="inlineStr">
        <is>
          <t>待匹配</t>
        </is>
      </c>
      <c r="AN898" t="inlineStr">
        <is>
          <t>没有申请退款</t>
        </is>
      </c>
      <c r="AO898" t="inlineStr">
        <is>
          <t>无退款申请</t>
        </is>
      </c>
      <c r="AR898" t="inlineStr">
        <is>
          <t>✓</t>
        </is>
      </c>
    </row>
    <row r="899">
      <c r="A899" t="inlineStr">
        <is>
          <t>淘宝</t>
        </is>
      </c>
      <c r="B899" t="inlineStr">
        <is>
          <t>3277314807141767079</t>
        </is>
      </c>
      <c r="D899" s="182" t="n">
        <v>46086</v>
      </c>
      <c r="G899" t="inlineStr">
        <is>
          <t>河北省 唐山市 曹妃甸区 唐海镇四******************</t>
        </is>
      </c>
      <c r="I899" t="inlineStr"/>
      <c r="J899" t="inlineStr">
        <is>
          <t>商家安装 商家安装</t>
        </is>
      </c>
      <c r="K899" t="inlineStr">
        <is>
          <t>商家安装</t>
        </is>
      </c>
      <c r="M899" t="n">
        <v>1</v>
      </c>
      <c r="O899" t="inlineStr">
        <is>
          <t>圆通速递</t>
        </is>
      </c>
      <c r="P899" t="inlineStr">
        <is>
          <t>YT2537990034106</t>
        </is>
      </c>
      <c r="R899">
        <f>IFERROR(SUMPRODUCT(('2-定价总表'!$A$3:$A$493="PPS"&amp;MID(I899,2,99))*('2-定价总表'!$C$3:$C$493=K899)*('2-定价总表'!$T$3:$T$493))*IF(M899="",1,M899),"")</f>
        <v/>
      </c>
      <c r="AB899">
        <f>SUM(S899:AA899)</f>
        <v/>
      </c>
      <c r="AC899" t="inlineStr">
        <is>
          <t>0.00</t>
        </is>
      </c>
      <c r="AD899">
        <f>AC899*0.006</f>
        <v/>
      </c>
      <c r="AE899">
        <f>AC899*0.02</f>
        <v/>
      </c>
      <c r="AF899">
        <f>AC899-AD899-AE899</f>
        <v/>
      </c>
      <c r="AI899">
        <f>SUM(AG899:AH899)</f>
        <v/>
      </c>
      <c r="AJ899">
        <f>AF899-AB899+AI899</f>
        <v/>
      </c>
      <c r="AK899">
        <f>IF(C899="是","杭州","江西工厂")</f>
        <v/>
      </c>
      <c r="AL899" t="inlineStr">
        <is>
          <t>交易成功</t>
        </is>
      </c>
      <c r="AM899" t="inlineStr">
        <is>
          <t>待匹配</t>
        </is>
      </c>
      <c r="AN899" t="inlineStr">
        <is>
          <t>没有申请退款</t>
        </is>
      </c>
      <c r="AO899" t="inlineStr">
        <is>
          <t>无退款申请</t>
        </is>
      </c>
      <c r="AR899" t="inlineStr">
        <is>
          <t>⚠️ 无商家编码,产品编码待补</t>
        </is>
      </c>
    </row>
    <row r="900">
      <c r="A900" t="inlineStr">
        <is>
          <t>淘宝</t>
        </is>
      </c>
      <c r="B900" t="inlineStr">
        <is>
          <t>3277540956950455685</t>
        </is>
      </c>
      <c r="D900" s="182" t="n">
        <v>46086</v>
      </c>
      <c r="G900" t="inlineStr">
        <is>
          <t>河北省 邢台市 襄都区 西门里街****************************</t>
        </is>
      </c>
      <c r="I900" t="inlineStr">
        <is>
          <t>P23250050202</t>
        </is>
      </c>
      <c r="J900" t="inlineStr">
        <is>
          <t>畔色实木餐边柜日式樱桃木家用餐桌一体客厅储物柜小户型多功能柜</t>
        </is>
      </c>
      <c r="K900" t="inlineStr">
        <is>
          <t>白色岩板定制</t>
        </is>
      </c>
      <c r="M900" t="n">
        <v>1</v>
      </c>
      <c r="O900" t="inlineStr">
        <is>
          <t>圆通速递</t>
        </is>
      </c>
      <c r="P900" t="inlineStr">
        <is>
          <t>YT2543060624489</t>
        </is>
      </c>
      <c r="R900">
        <f>IFERROR(SUMPRODUCT(('2-定价总表'!$A$3:$A$493="PPS"&amp;MID(I900,2,99))*('2-定价总表'!$C$3:$C$493=K900)*('2-定价总表'!$T$3:$T$493))*IF(M900="",1,M900),"")</f>
        <v/>
      </c>
      <c r="AB900">
        <f>SUM(S900:AA900)</f>
        <v/>
      </c>
      <c r="AC900" t="inlineStr">
        <is>
          <t>24.00</t>
        </is>
      </c>
      <c r="AD900">
        <f>AC900*0.006</f>
        <v/>
      </c>
      <c r="AE900">
        <f>AC900*0.02</f>
        <v/>
      </c>
      <c r="AF900">
        <f>AC900-AD900-AE900</f>
        <v/>
      </c>
      <c r="AI900">
        <f>SUM(AG900:AH900)</f>
        <v/>
      </c>
      <c r="AJ900">
        <f>AF900-AB900+AI900</f>
        <v/>
      </c>
      <c r="AK900">
        <f>IF(C900="是","杭州","江西工厂")</f>
        <v/>
      </c>
      <c r="AL900" t="inlineStr">
        <is>
          <t>交易成功</t>
        </is>
      </c>
      <c r="AM900" t="inlineStr">
        <is>
          <t>待匹配</t>
        </is>
      </c>
      <c r="AN900" t="inlineStr">
        <is>
          <t>没有申请退款</t>
        </is>
      </c>
      <c r="AO900" t="inlineStr">
        <is>
          <t>无退款申请</t>
        </is>
      </c>
      <c r="AR900" t="inlineStr">
        <is>
          <t>✓</t>
        </is>
      </c>
    </row>
    <row r="901">
      <c r="A901" t="inlineStr">
        <is>
          <t>淘宝</t>
        </is>
      </c>
      <c r="B901" t="inlineStr">
        <is>
          <t>3277540956950455685</t>
        </is>
      </c>
      <c r="D901" s="182" t="n">
        <v>46086</v>
      </c>
      <c r="G901" t="inlineStr">
        <is>
          <t>河北省 邢台市 襄都区 西门里街****************************</t>
        </is>
      </c>
      <c r="I901" t="inlineStr"/>
      <c r="J901" t="inlineStr">
        <is>
          <t>商家安装 商家安装</t>
        </is>
      </c>
      <c r="K901" t="inlineStr">
        <is>
          <t>商家安装</t>
        </is>
      </c>
      <c r="M901" t="n">
        <v>1</v>
      </c>
      <c r="O901" t="inlineStr">
        <is>
          <t>圆通速递</t>
        </is>
      </c>
      <c r="P901" t="inlineStr">
        <is>
          <t>YT2543060624489</t>
        </is>
      </c>
      <c r="R901">
        <f>IFERROR(SUMPRODUCT(('2-定价总表'!$A$3:$A$493="PPS"&amp;MID(I901,2,99))*('2-定价总表'!$C$3:$C$493=K901)*('2-定价总表'!$T$3:$T$493))*IF(M901="",1,M901),"")</f>
        <v/>
      </c>
      <c r="AB901">
        <f>SUM(S901:AA901)</f>
        <v/>
      </c>
      <c r="AC901" t="inlineStr">
        <is>
          <t>0.00</t>
        </is>
      </c>
      <c r="AD901">
        <f>AC901*0.006</f>
        <v/>
      </c>
      <c r="AE901">
        <f>AC901*0.02</f>
        <v/>
      </c>
      <c r="AF901">
        <f>AC901-AD901-AE901</f>
        <v/>
      </c>
      <c r="AI901">
        <f>SUM(AG901:AH901)</f>
        <v/>
      </c>
      <c r="AJ901">
        <f>AF901-AB901+AI901</f>
        <v/>
      </c>
      <c r="AK901">
        <f>IF(C901="是","杭州","江西工厂")</f>
        <v/>
      </c>
      <c r="AL901" t="inlineStr">
        <is>
          <t>交易成功</t>
        </is>
      </c>
      <c r="AM901" t="inlineStr">
        <is>
          <t>待匹配</t>
        </is>
      </c>
      <c r="AN901" t="inlineStr">
        <is>
          <t>没有申请退款</t>
        </is>
      </c>
      <c r="AO901" t="inlineStr">
        <is>
          <t>无退款申请</t>
        </is>
      </c>
      <c r="AR901" t="inlineStr">
        <is>
          <t>⚠️ 无商家编码,产品编码待补</t>
        </is>
      </c>
    </row>
    <row r="902">
      <c r="A902" t="inlineStr">
        <is>
          <t>淘宝</t>
        </is>
      </c>
      <c r="B902" t="inlineStr">
        <is>
          <t>3277407973599025376</t>
        </is>
      </c>
      <c r="D902" s="182" t="n">
        <v>46086</v>
      </c>
      <c r="G902" t="inlineStr">
        <is>
          <t>福建省 福州市 晋安区 茶园街道********************</t>
        </is>
      </c>
      <c r="I902" t="inlineStr">
        <is>
          <t>P23250050202</t>
        </is>
      </c>
      <c r="J902" t="inlineStr">
        <is>
          <t>畔色实木餐边柜日式樱桃木家用餐桌一体客厅储物柜小户型多功能柜</t>
        </is>
      </c>
      <c r="K902" t="inlineStr">
        <is>
          <t>白色岩板定制</t>
        </is>
      </c>
      <c r="M902" t="n">
        <v>1</v>
      </c>
      <c r="O902" t="inlineStr">
        <is>
          <t>圆通速递</t>
        </is>
      </c>
      <c r="P902" t="inlineStr">
        <is>
          <t>YT2543060623910</t>
        </is>
      </c>
      <c r="R902">
        <f>IFERROR(SUMPRODUCT(('2-定价总表'!$A$3:$A$493="PPS"&amp;MID(I902,2,99))*('2-定价总表'!$C$3:$C$493=K902)*('2-定价总表'!$T$3:$T$493))*IF(M902="",1,M902),"")</f>
        <v/>
      </c>
      <c r="AB902">
        <f>SUM(S902:AA902)</f>
        <v/>
      </c>
      <c r="AC902" t="inlineStr">
        <is>
          <t>34.00</t>
        </is>
      </c>
      <c r="AD902">
        <f>AC902*0.006</f>
        <v/>
      </c>
      <c r="AE902">
        <f>AC902*0.02</f>
        <v/>
      </c>
      <c r="AF902">
        <f>AC902-AD902-AE902</f>
        <v/>
      </c>
      <c r="AI902">
        <f>SUM(AG902:AH902)</f>
        <v/>
      </c>
      <c r="AJ902">
        <f>AF902-AB902+AI902</f>
        <v/>
      </c>
      <c r="AK902">
        <f>IF(C902="是","杭州","江西工厂")</f>
        <v/>
      </c>
      <c r="AL902" t="inlineStr">
        <is>
          <t>交易成功</t>
        </is>
      </c>
      <c r="AM902" t="inlineStr">
        <is>
          <t>待匹配</t>
        </is>
      </c>
      <c r="AN902" t="inlineStr">
        <is>
          <t>没有申请退款</t>
        </is>
      </c>
      <c r="AO902" t="inlineStr">
        <is>
          <t>无退款申请</t>
        </is>
      </c>
      <c r="AR902" t="inlineStr">
        <is>
          <t>✓</t>
        </is>
      </c>
    </row>
    <row r="903">
      <c r="A903" t="inlineStr">
        <is>
          <t>淘宝</t>
        </is>
      </c>
      <c r="B903" t="inlineStr">
        <is>
          <t>3277407973599025376</t>
        </is>
      </c>
      <c r="D903" s="182" t="n">
        <v>46086</v>
      </c>
      <c r="G903" t="inlineStr">
        <is>
          <t>福建省 福州市 晋安区 茶园街道********************</t>
        </is>
      </c>
      <c r="I903" t="inlineStr"/>
      <c r="J903" t="inlineStr">
        <is>
          <t>商家安装 商家安装</t>
        </is>
      </c>
      <c r="K903" t="inlineStr">
        <is>
          <t>商家安装</t>
        </is>
      </c>
      <c r="M903" t="n">
        <v>1</v>
      </c>
      <c r="O903" t="inlineStr">
        <is>
          <t>圆通速递</t>
        </is>
      </c>
      <c r="P903" t="inlineStr">
        <is>
          <t>YT2543060623910</t>
        </is>
      </c>
      <c r="R903">
        <f>IFERROR(SUMPRODUCT(('2-定价总表'!$A$3:$A$493="PPS"&amp;MID(I903,2,99))*('2-定价总表'!$C$3:$C$493=K903)*('2-定价总表'!$T$3:$T$493))*IF(M903="",1,M903),"")</f>
        <v/>
      </c>
      <c r="AB903">
        <f>SUM(S903:AA903)</f>
        <v/>
      </c>
      <c r="AC903" t="inlineStr">
        <is>
          <t>0.00</t>
        </is>
      </c>
      <c r="AD903">
        <f>AC903*0.006</f>
        <v/>
      </c>
      <c r="AE903">
        <f>AC903*0.02</f>
        <v/>
      </c>
      <c r="AF903">
        <f>AC903-AD903-AE903</f>
        <v/>
      </c>
      <c r="AI903">
        <f>SUM(AG903:AH903)</f>
        <v/>
      </c>
      <c r="AJ903">
        <f>AF903-AB903+AI903</f>
        <v/>
      </c>
      <c r="AK903">
        <f>IF(C903="是","杭州","江西工厂")</f>
        <v/>
      </c>
      <c r="AL903" t="inlineStr">
        <is>
          <t>交易成功</t>
        </is>
      </c>
      <c r="AM903" t="inlineStr">
        <is>
          <t>待匹配</t>
        </is>
      </c>
      <c r="AN903" t="inlineStr">
        <is>
          <t>没有申请退款</t>
        </is>
      </c>
      <c r="AO903" t="inlineStr">
        <is>
          <t>无退款申请</t>
        </is>
      </c>
      <c r="AR903" t="inlineStr">
        <is>
          <t>⚠️ 无商家编码,产品编码待补</t>
        </is>
      </c>
    </row>
    <row r="904">
      <c r="A904" t="inlineStr">
        <is>
          <t>淘宝</t>
        </is>
      </c>
      <c r="B904" t="inlineStr">
        <is>
          <t>3277407973599025376</t>
        </is>
      </c>
      <c r="D904" s="182" t="n">
        <v>46086</v>
      </c>
      <c r="G904" t="inlineStr">
        <is>
          <t>福建省 福州市 晋安区 茶园街道********************</t>
        </is>
      </c>
      <c r="I904" t="inlineStr"/>
      <c r="J904" t="inlineStr">
        <is>
          <t>送货入户</t>
        </is>
      </c>
      <c r="K904" t="inlineStr"/>
      <c r="M904" t="n">
        <v>1</v>
      </c>
      <c r="O904" t="inlineStr">
        <is>
          <t>圆通速递</t>
        </is>
      </c>
      <c r="P904" t="inlineStr">
        <is>
          <t>YT2543060623910</t>
        </is>
      </c>
      <c r="R904">
        <f>IFERROR(SUMPRODUCT(('2-定价总表'!$A$3:$A$493="PPS"&amp;MID(I904,2,99))*('2-定价总表'!$C$3:$C$493=K904)*('2-定价总表'!$T$3:$T$493))*IF(M904="",1,M904),"")</f>
        <v/>
      </c>
      <c r="AB904">
        <f>SUM(S904:AA904)</f>
        <v/>
      </c>
      <c r="AC904" t="inlineStr">
        <is>
          <t>0.00</t>
        </is>
      </c>
      <c r="AD904">
        <f>AC904*0.006</f>
        <v/>
      </c>
      <c r="AE904">
        <f>AC904*0.02</f>
        <v/>
      </c>
      <c r="AF904">
        <f>AC904-AD904-AE904</f>
        <v/>
      </c>
      <c r="AI904">
        <f>SUM(AG904:AH904)</f>
        <v/>
      </c>
      <c r="AJ904">
        <f>AF904-AB904+AI904</f>
        <v/>
      </c>
      <c r="AK904">
        <f>IF(C904="是","杭州","江西工厂")</f>
        <v/>
      </c>
      <c r="AL904" t="inlineStr">
        <is>
          <t>交易成功</t>
        </is>
      </c>
      <c r="AM904" t="inlineStr">
        <is>
          <t>待匹配</t>
        </is>
      </c>
      <c r="AN904" t="inlineStr">
        <is>
          <t>没有申请退款</t>
        </is>
      </c>
      <c r="AO904" t="inlineStr">
        <is>
          <t>无退款申请</t>
        </is>
      </c>
      <c r="AR904" t="inlineStr">
        <is>
          <t>⚠️ 无商家编码,产品编码待补</t>
        </is>
      </c>
    </row>
    <row r="905">
      <c r="A905" t="inlineStr">
        <is>
          <t>淘宝</t>
        </is>
      </c>
      <c r="B905" t="inlineStr">
        <is>
          <t>4502100492030006538</t>
        </is>
      </c>
      <c r="D905" s="182" t="n">
        <v>46086</v>
      </c>
      <c r="G905" t="inlineStr">
        <is>
          <t>北京 北京市 朝阳区 六里屯街***************************</t>
        </is>
      </c>
      <c r="I905" t="inlineStr"/>
      <c r="J905" t="inlineStr">
        <is>
          <t>畔色樱桃木靠墙一体实木岩板餐厅收纳咖啡柜小户型小柜窄柜餐边柜</t>
        </is>
      </c>
      <c r="K905" t="inlineStr">
        <is>
          <t>其他定制</t>
        </is>
      </c>
      <c r="M905" t="n">
        <v>1</v>
      </c>
      <c r="O905" t="inlineStr">
        <is>
          <t>壹米滴答快运</t>
        </is>
      </c>
      <c r="P905" t="inlineStr">
        <is>
          <t>700907567334</t>
        </is>
      </c>
      <c r="R905">
        <f>IFERROR(SUMPRODUCT(('2-定价总表'!$A$3:$A$493="PPS"&amp;MID(I905,2,99))*('2-定价总表'!$C$3:$C$493=K905)*('2-定价总表'!$T$3:$T$493))*IF(M905="",1,M905),"")</f>
        <v/>
      </c>
      <c r="AB905">
        <f>SUM(S905:AA905)</f>
        <v/>
      </c>
      <c r="AC905" t="inlineStr">
        <is>
          <t>100.00</t>
        </is>
      </c>
      <c r="AD905">
        <f>AC905*0.006</f>
        <v/>
      </c>
      <c r="AE905">
        <f>AC905*0.02</f>
        <v/>
      </c>
      <c r="AF905">
        <f>AC905-AD905-AE905</f>
        <v/>
      </c>
      <c r="AI905">
        <f>SUM(AG905:AH905)</f>
        <v/>
      </c>
      <c r="AJ905">
        <f>AF905-AB905+AI905</f>
        <v/>
      </c>
      <c r="AK905">
        <f>IF(C905="是","杭州","江西工厂")</f>
        <v/>
      </c>
      <c r="AL905" t="inlineStr">
        <is>
          <t>交易成功</t>
        </is>
      </c>
      <c r="AM905" t="inlineStr">
        <is>
          <t>待匹配</t>
        </is>
      </c>
      <c r="AN905" t="inlineStr">
        <is>
          <t>没有申请退款</t>
        </is>
      </c>
      <c r="AO905" t="inlineStr">
        <is>
          <t>无退款申请</t>
        </is>
      </c>
      <c r="AR905" t="inlineStr">
        <is>
          <t>⚠️ 无商家编码,产品编码待补</t>
        </is>
      </c>
    </row>
    <row r="906">
      <c r="A906" t="inlineStr">
        <is>
          <t>淘宝</t>
        </is>
      </c>
      <c r="B906" t="inlineStr">
        <is>
          <t>4502092320085015720</t>
        </is>
      </c>
      <c r="D906" s="182" t="n">
        <v>46086</v>
      </c>
      <c r="G906" t="inlineStr">
        <is>
          <t>北京 北京市 朝阳区 六里屯街***************************</t>
        </is>
      </c>
      <c r="I906" t="inlineStr"/>
      <c r="J906" t="inlineStr">
        <is>
          <t>畔色樱桃木靠墙一体实木岩板餐厅收纳咖啡柜小户型小柜窄柜餐边柜</t>
        </is>
      </c>
      <c r="K906" t="inlineStr">
        <is>
          <t>1米洞石款窄柜</t>
        </is>
      </c>
      <c r="M906" t="n">
        <v>1</v>
      </c>
      <c r="O906" t="inlineStr">
        <is>
          <t>壹米滴答快运</t>
        </is>
      </c>
      <c r="P906" t="inlineStr">
        <is>
          <t>700907567334</t>
        </is>
      </c>
      <c r="R906">
        <f>IFERROR(SUMPRODUCT(('2-定价总表'!$A$3:$A$493="PPS"&amp;MID(I906,2,99))*('2-定价总表'!$C$3:$C$493=K906)*('2-定价总表'!$T$3:$T$493))*IF(M906="",1,M906),"")</f>
        <v/>
      </c>
      <c r="AB906">
        <f>SUM(S906:AA906)</f>
        <v/>
      </c>
      <c r="AC906" t="inlineStr">
        <is>
          <t>5738.14</t>
        </is>
      </c>
      <c r="AD906">
        <f>AC906*0.006</f>
        <v/>
      </c>
      <c r="AE906">
        <f>AC906*0.02</f>
        <v/>
      </c>
      <c r="AF906">
        <f>AC906-AD906-AE906</f>
        <v/>
      </c>
      <c r="AI906">
        <f>SUM(AG906:AH906)</f>
        <v/>
      </c>
      <c r="AJ906">
        <f>AF906-AB906+AI906</f>
        <v/>
      </c>
      <c r="AK906">
        <f>IF(C906="是","杭州","江西工厂")</f>
        <v/>
      </c>
      <c r="AL906" t="inlineStr">
        <is>
          <t>交易成功</t>
        </is>
      </c>
      <c r="AM906" t="inlineStr">
        <is>
          <t>待匹配</t>
        </is>
      </c>
      <c r="AN906" t="inlineStr">
        <is>
          <t>没有申请退款</t>
        </is>
      </c>
      <c r="AO906" t="inlineStr">
        <is>
          <t>无退款申请</t>
        </is>
      </c>
      <c r="AR906" t="inlineStr">
        <is>
          <t>⚠️ 无商家编码,产品编码待补</t>
        </is>
      </c>
    </row>
    <row r="907">
      <c r="A907" t="inlineStr">
        <is>
          <t>淘宝</t>
        </is>
      </c>
      <c r="B907" t="inlineStr">
        <is>
          <t>3276878127133455685</t>
        </is>
      </c>
      <c r="D907" s="182" t="n">
        <v>46086</v>
      </c>
      <c r="G907" t="inlineStr">
        <is>
          <t>河北省 邢台市 襄都区 西门里街****************************</t>
        </is>
      </c>
      <c r="I907" t="inlineStr">
        <is>
          <t>P23250050202</t>
        </is>
      </c>
      <c r="J907" t="inlineStr">
        <is>
          <t>畔色实木餐边柜日式樱桃木家用餐桌一体客厅储物柜小户型多功能柜</t>
        </is>
      </c>
      <c r="K907" t="inlineStr">
        <is>
          <t>白色岩板定制</t>
        </is>
      </c>
      <c r="M907" t="n">
        <v>1</v>
      </c>
      <c r="O907" t="inlineStr"/>
      <c r="P907" t="inlineStr"/>
      <c r="R907">
        <f>IFERROR(SUMPRODUCT(('2-定价总表'!$A$3:$A$493="PPS"&amp;MID(I907,2,99))*('2-定价总表'!$C$3:$C$493=K907)*('2-定价总表'!$T$3:$T$493))*IF(M907="",1,M907),"")</f>
        <v/>
      </c>
      <c r="AB907">
        <f>SUM(S907:AA907)</f>
        <v/>
      </c>
      <c r="AC907" t="inlineStr">
        <is>
          <t>657.00</t>
        </is>
      </c>
      <c r="AD907">
        <f>AC907*0.006</f>
        <v/>
      </c>
      <c r="AE907">
        <f>AC907*0.02</f>
        <v/>
      </c>
      <c r="AF907">
        <f>AC907-AD907-AE907</f>
        <v/>
      </c>
      <c r="AI907">
        <f>SUM(AG907:AH907)</f>
        <v/>
      </c>
      <c r="AJ907">
        <f>AF907-AB907+AI907</f>
        <v/>
      </c>
      <c r="AK907">
        <f>IF(C907="是","杭州","江西工厂")</f>
        <v/>
      </c>
      <c r="AL907" t="inlineStr">
        <is>
          <t>交易关闭</t>
        </is>
      </c>
      <c r="AM907" t="inlineStr">
        <is>
          <t>待匹配</t>
        </is>
      </c>
      <c r="AN907" t="inlineStr">
        <is>
          <t>退款成功</t>
        </is>
      </c>
      <c r="AO907" t="inlineStr">
        <is>
          <t>657.00</t>
        </is>
      </c>
      <c r="AR907" t="inlineStr">
        <is>
          <t>✓</t>
        </is>
      </c>
    </row>
    <row r="908">
      <c r="A908" t="inlineStr">
        <is>
          <t>淘宝</t>
        </is>
      </c>
      <c r="B908" t="inlineStr">
        <is>
          <t>3276878127133455685</t>
        </is>
      </c>
      <c r="D908" s="182" t="n">
        <v>46086</v>
      </c>
      <c r="G908" t="inlineStr">
        <is>
          <t>河北省 邢台市 襄都区 西门里街****************************</t>
        </is>
      </c>
      <c r="I908" t="inlineStr"/>
      <c r="J908" t="inlineStr">
        <is>
          <t>商家安装 商家安装</t>
        </is>
      </c>
      <c r="K908" t="inlineStr">
        <is>
          <t>商家安装</t>
        </is>
      </c>
      <c r="M908" t="n">
        <v>1</v>
      </c>
      <c r="O908" t="inlineStr"/>
      <c r="P908" t="inlineStr"/>
      <c r="R908">
        <f>IFERROR(SUMPRODUCT(('2-定价总表'!$A$3:$A$493="PPS"&amp;MID(I908,2,99))*('2-定价总表'!$C$3:$C$493=K908)*('2-定价总表'!$T$3:$T$493))*IF(M908="",1,M908),"")</f>
        <v/>
      </c>
      <c r="AB908">
        <f>SUM(S908:AA908)</f>
        <v/>
      </c>
      <c r="AC908" t="inlineStr">
        <is>
          <t>0.00</t>
        </is>
      </c>
      <c r="AD908">
        <f>AC908*0.006</f>
        <v/>
      </c>
      <c r="AE908">
        <f>AC908*0.02</f>
        <v/>
      </c>
      <c r="AF908">
        <f>AC908-AD908-AE908</f>
        <v/>
      </c>
      <c r="AI908">
        <f>SUM(AG908:AH908)</f>
        <v/>
      </c>
      <c r="AJ908">
        <f>AF908-AB908+AI908</f>
        <v/>
      </c>
      <c r="AK908">
        <f>IF(C908="是","杭州","江西工厂")</f>
        <v/>
      </c>
      <c r="AL908" t="inlineStr">
        <is>
          <t>交易关闭</t>
        </is>
      </c>
      <c r="AM908" t="inlineStr">
        <is>
          <t>待匹配</t>
        </is>
      </c>
      <c r="AN908" t="inlineStr">
        <is>
          <t>没有申请退款</t>
        </is>
      </c>
      <c r="AO908" t="inlineStr">
        <is>
          <t>无退款申请</t>
        </is>
      </c>
      <c r="AR908" t="inlineStr">
        <is>
          <t>⚠️ 无商家编码,产品编码待补</t>
        </is>
      </c>
    </row>
    <row r="909">
      <c r="A909" t="inlineStr">
        <is>
          <t>淘宝</t>
        </is>
      </c>
      <c r="B909" t="inlineStr">
        <is>
          <t>5096393064358668324</t>
        </is>
      </c>
      <c r="D909" s="182" t="n">
        <v>46085</v>
      </c>
      <c r="G909" t="inlineStr">
        <is>
          <t>江苏省 南京市 浦口区 泰山街道********************************</t>
        </is>
      </c>
      <c r="I909" t="inlineStr">
        <is>
          <t>P23250050202</t>
        </is>
      </c>
      <c r="J909" t="inlineStr">
        <is>
          <t>畔色实木餐边柜日式樱桃木家用餐桌一体客厅储物柜小户型多功能柜</t>
        </is>
      </c>
      <c r="K909" t="inlineStr">
        <is>
          <t>白色岩板定制</t>
        </is>
      </c>
      <c r="M909" t="n">
        <v>1</v>
      </c>
      <c r="O909" t="inlineStr">
        <is>
          <t>圆通速递</t>
        </is>
      </c>
      <c r="P909" t="inlineStr">
        <is>
          <t>YT2543005731207</t>
        </is>
      </c>
      <c r="R909">
        <f>IFERROR(SUMPRODUCT(('2-定价总表'!$A$3:$A$493="PPS"&amp;MID(I909,2,99))*('2-定价总表'!$C$3:$C$493=K909)*('2-定价总表'!$T$3:$T$493))*IF(M909="",1,M909),"")</f>
        <v/>
      </c>
      <c r="AB909">
        <f>SUM(S909:AA909)</f>
        <v/>
      </c>
      <c r="AC909" t="inlineStr">
        <is>
          <t>35.00</t>
        </is>
      </c>
      <c r="AD909">
        <f>AC909*0.006</f>
        <v/>
      </c>
      <c r="AE909">
        <f>AC909*0.02</f>
        <v/>
      </c>
      <c r="AF909">
        <f>AC909-AD909-AE909</f>
        <v/>
      </c>
      <c r="AI909">
        <f>SUM(AG909:AH909)</f>
        <v/>
      </c>
      <c r="AJ909">
        <f>AF909-AB909+AI909</f>
        <v/>
      </c>
      <c r="AK909">
        <f>IF(C909="是","杭州","江西工厂")</f>
        <v/>
      </c>
      <c r="AL909" t="inlineStr">
        <is>
          <t>交易成功</t>
        </is>
      </c>
      <c r="AM909" t="inlineStr">
        <is>
          <t>待匹配</t>
        </is>
      </c>
      <c r="AN909" t="inlineStr">
        <is>
          <t>没有申请退款</t>
        </is>
      </c>
      <c r="AO909" t="inlineStr">
        <is>
          <t>无退款申请</t>
        </is>
      </c>
      <c r="AR909" t="inlineStr">
        <is>
          <t>✓</t>
        </is>
      </c>
    </row>
    <row r="910">
      <c r="A910" t="inlineStr">
        <is>
          <t>淘宝</t>
        </is>
      </c>
      <c r="B910" t="inlineStr">
        <is>
          <t>5096393064358668324</t>
        </is>
      </c>
      <c r="D910" s="182" t="n">
        <v>46085</v>
      </c>
      <c r="G910" t="inlineStr">
        <is>
          <t>江苏省 南京市 浦口区 泰山街道********************************</t>
        </is>
      </c>
      <c r="I910" t="inlineStr"/>
      <c r="J910" t="inlineStr">
        <is>
          <t>商家安装 商家安装</t>
        </is>
      </c>
      <c r="K910" t="inlineStr">
        <is>
          <t>商家安装</t>
        </is>
      </c>
      <c r="M910" t="n">
        <v>1</v>
      </c>
      <c r="O910" t="inlineStr">
        <is>
          <t>圆通速递</t>
        </is>
      </c>
      <c r="P910" t="inlineStr">
        <is>
          <t>YT2543005731207</t>
        </is>
      </c>
      <c r="R910">
        <f>IFERROR(SUMPRODUCT(('2-定价总表'!$A$3:$A$493="PPS"&amp;MID(I910,2,99))*('2-定价总表'!$C$3:$C$493=K910)*('2-定价总表'!$T$3:$T$493))*IF(M910="",1,M910),"")</f>
        <v/>
      </c>
      <c r="AB910">
        <f>SUM(S910:AA910)</f>
        <v/>
      </c>
      <c r="AC910" t="inlineStr">
        <is>
          <t>0.00</t>
        </is>
      </c>
      <c r="AD910">
        <f>AC910*0.006</f>
        <v/>
      </c>
      <c r="AE910">
        <f>AC910*0.02</f>
        <v/>
      </c>
      <c r="AF910">
        <f>AC910-AD910-AE910</f>
        <v/>
      </c>
      <c r="AI910">
        <f>SUM(AG910:AH910)</f>
        <v/>
      </c>
      <c r="AJ910">
        <f>AF910-AB910+AI910</f>
        <v/>
      </c>
      <c r="AK910">
        <f>IF(C910="是","杭州","江西工厂")</f>
        <v/>
      </c>
      <c r="AL910" t="inlineStr">
        <is>
          <t>交易成功</t>
        </is>
      </c>
      <c r="AM910" t="inlineStr">
        <is>
          <t>待匹配</t>
        </is>
      </c>
      <c r="AN910" t="inlineStr">
        <is>
          <t>没有申请退款</t>
        </is>
      </c>
      <c r="AO910" t="inlineStr">
        <is>
          <t>无退款申请</t>
        </is>
      </c>
      <c r="AR910" t="inlineStr">
        <is>
          <t>⚠️ 无商家编码,产品编码待补</t>
        </is>
      </c>
    </row>
    <row r="911">
      <c r="A911" t="inlineStr">
        <is>
          <t>淘宝</t>
        </is>
      </c>
      <c r="B911" t="inlineStr">
        <is>
          <t>5096393064358668324</t>
        </is>
      </c>
      <c r="D911" s="182" t="n">
        <v>46085</v>
      </c>
      <c r="G911" t="inlineStr">
        <is>
          <t>江苏省 南京市 浦口区 泰山街道********************************</t>
        </is>
      </c>
      <c r="I911" t="inlineStr"/>
      <c r="J911" t="inlineStr">
        <is>
          <t>送货入户</t>
        </is>
      </c>
      <c r="K911" t="inlineStr"/>
      <c r="M911" t="n">
        <v>1</v>
      </c>
      <c r="O911" t="inlineStr">
        <is>
          <t>圆通速递</t>
        </is>
      </c>
      <c r="P911" t="inlineStr">
        <is>
          <t>YT2543005731207</t>
        </is>
      </c>
      <c r="R911">
        <f>IFERROR(SUMPRODUCT(('2-定价总表'!$A$3:$A$493="PPS"&amp;MID(I911,2,99))*('2-定价总表'!$C$3:$C$493=K911)*('2-定价总表'!$T$3:$T$493))*IF(M911="",1,M911),"")</f>
        <v/>
      </c>
      <c r="AB911">
        <f>SUM(S911:AA911)</f>
        <v/>
      </c>
      <c r="AC911" t="inlineStr">
        <is>
          <t>0.00</t>
        </is>
      </c>
      <c r="AD911">
        <f>AC911*0.006</f>
        <v/>
      </c>
      <c r="AE911">
        <f>AC911*0.02</f>
        <v/>
      </c>
      <c r="AF911">
        <f>AC911-AD911-AE911</f>
        <v/>
      </c>
      <c r="AI911">
        <f>SUM(AG911:AH911)</f>
        <v/>
      </c>
      <c r="AJ911">
        <f>AF911-AB911+AI911</f>
        <v/>
      </c>
      <c r="AK911">
        <f>IF(C911="是","杭州","江西工厂")</f>
        <v/>
      </c>
      <c r="AL911" t="inlineStr">
        <is>
          <t>交易成功</t>
        </is>
      </c>
      <c r="AM911" t="inlineStr">
        <is>
          <t>待匹配</t>
        </is>
      </c>
      <c r="AN911" t="inlineStr">
        <is>
          <t>没有申请退款</t>
        </is>
      </c>
      <c r="AO911" t="inlineStr">
        <is>
          <t>无退款申请</t>
        </is>
      </c>
      <c r="AR911" t="inlineStr">
        <is>
          <t>⚠️ 无商家编码,产品编码待补</t>
        </is>
      </c>
    </row>
    <row r="912">
      <c r="A912" t="inlineStr">
        <is>
          <t>淘宝</t>
        </is>
      </c>
      <c r="B912" t="inlineStr">
        <is>
          <t>3275563838785060195</t>
        </is>
      </c>
      <c r="D912" s="182" t="n">
        <v>46085</v>
      </c>
      <c r="G912" t="inlineStr">
        <is>
          <t>河南省 平顶山市 新华区 西高皇街***************************</t>
        </is>
      </c>
      <c r="I912" t="inlineStr">
        <is>
          <t>P23250050202</t>
        </is>
      </c>
      <c r="J912" t="inlineStr">
        <is>
          <t>畔色实木餐边柜日式樱桃木家用餐桌一体客厅储物柜小户型多功能柜</t>
        </is>
      </c>
      <c r="K912" t="inlineStr">
        <is>
          <t>白色岩板定制</t>
        </is>
      </c>
      <c r="M912" t="n">
        <v>1</v>
      </c>
      <c r="O912" t="inlineStr">
        <is>
          <t>圆通速递</t>
        </is>
      </c>
      <c r="P912" t="inlineStr">
        <is>
          <t>YT2537934786885</t>
        </is>
      </c>
      <c r="R912">
        <f>IFERROR(SUMPRODUCT(('2-定价总表'!$A$3:$A$493="PPS"&amp;MID(I912,2,99))*('2-定价总表'!$C$3:$C$493=K912)*('2-定价总表'!$T$3:$T$493))*IF(M912="",1,M912),"")</f>
        <v/>
      </c>
      <c r="AB912">
        <f>SUM(S912:AA912)</f>
        <v/>
      </c>
      <c r="AC912" t="inlineStr">
        <is>
          <t>22.00</t>
        </is>
      </c>
      <c r="AD912">
        <f>AC912*0.006</f>
        <v/>
      </c>
      <c r="AE912">
        <f>AC912*0.02</f>
        <v/>
      </c>
      <c r="AF912">
        <f>AC912-AD912-AE912</f>
        <v/>
      </c>
      <c r="AI912">
        <f>SUM(AG912:AH912)</f>
        <v/>
      </c>
      <c r="AJ912">
        <f>AF912-AB912+AI912</f>
        <v/>
      </c>
      <c r="AK912">
        <f>IF(C912="是","杭州","江西工厂")</f>
        <v/>
      </c>
      <c r="AL912" t="inlineStr">
        <is>
          <t>交易成功</t>
        </is>
      </c>
      <c r="AM912" t="inlineStr">
        <is>
          <t>待匹配</t>
        </is>
      </c>
      <c r="AN912" t="inlineStr">
        <is>
          <t>没有申请退款</t>
        </is>
      </c>
      <c r="AO912" t="inlineStr">
        <is>
          <t>无退款申请</t>
        </is>
      </c>
      <c r="AR912" t="inlineStr">
        <is>
          <t>✓</t>
        </is>
      </c>
    </row>
    <row r="913">
      <c r="A913" t="inlineStr">
        <is>
          <t>淘宝</t>
        </is>
      </c>
      <c r="B913" t="inlineStr">
        <is>
          <t>3275563838785060195</t>
        </is>
      </c>
      <c r="D913" s="182" t="n">
        <v>46085</v>
      </c>
      <c r="G913" t="inlineStr">
        <is>
          <t>河南省 平顶山市 新华区 西高皇街***************************</t>
        </is>
      </c>
      <c r="I913" t="inlineStr"/>
      <c r="J913" t="inlineStr">
        <is>
          <t>商家安装 商家安装</t>
        </is>
      </c>
      <c r="K913" t="inlineStr">
        <is>
          <t>商家安装</t>
        </is>
      </c>
      <c r="M913" t="n">
        <v>1</v>
      </c>
      <c r="O913" t="inlineStr">
        <is>
          <t>圆通速递</t>
        </is>
      </c>
      <c r="P913" t="inlineStr">
        <is>
          <t>YT2537934786885</t>
        </is>
      </c>
      <c r="R913">
        <f>IFERROR(SUMPRODUCT(('2-定价总表'!$A$3:$A$493="PPS"&amp;MID(I913,2,99))*('2-定价总表'!$C$3:$C$493=K913)*('2-定价总表'!$T$3:$T$493))*IF(M913="",1,M913),"")</f>
        <v/>
      </c>
      <c r="AB913">
        <f>SUM(S913:AA913)</f>
        <v/>
      </c>
      <c r="AC913" t="inlineStr">
        <is>
          <t>0.00</t>
        </is>
      </c>
      <c r="AD913">
        <f>AC913*0.006</f>
        <v/>
      </c>
      <c r="AE913">
        <f>AC913*0.02</f>
        <v/>
      </c>
      <c r="AF913">
        <f>AC913-AD913-AE913</f>
        <v/>
      </c>
      <c r="AI913">
        <f>SUM(AG913:AH913)</f>
        <v/>
      </c>
      <c r="AJ913">
        <f>AF913-AB913+AI913</f>
        <v/>
      </c>
      <c r="AK913">
        <f>IF(C913="是","杭州","江西工厂")</f>
        <v/>
      </c>
      <c r="AL913" t="inlineStr">
        <is>
          <t>交易成功</t>
        </is>
      </c>
      <c r="AM913" t="inlineStr">
        <is>
          <t>待匹配</t>
        </is>
      </c>
      <c r="AN913" t="inlineStr">
        <is>
          <t>没有申请退款</t>
        </is>
      </c>
      <c r="AO913" t="inlineStr">
        <is>
          <t>无退款申请</t>
        </is>
      </c>
      <c r="AR913" t="inlineStr">
        <is>
          <t>⚠️ 无商家编码,产品编码待补</t>
        </is>
      </c>
    </row>
    <row r="914">
      <c r="A914" t="inlineStr">
        <is>
          <t>淘宝</t>
        </is>
      </c>
      <c r="B914" t="inlineStr">
        <is>
          <t>5096352349900016843</t>
        </is>
      </c>
      <c r="D914" s="182" t="n">
        <v>46085</v>
      </c>
      <c r="G914" t="inlineStr">
        <is>
          <t>江苏省 南京市 秦淮区 大光路街*************************</t>
        </is>
      </c>
      <c r="I914" t="inlineStr">
        <is>
          <t>P23250050202</t>
        </is>
      </c>
      <c r="J914" t="inlineStr">
        <is>
          <t>畔色实木餐边柜日式樱桃木家用餐桌一体客厅储物柜小户型多功能柜</t>
        </is>
      </c>
      <c r="K914" t="inlineStr">
        <is>
          <t>白色岩板定制</t>
        </is>
      </c>
      <c r="M914" t="n">
        <v>1</v>
      </c>
      <c r="O914" t="inlineStr">
        <is>
          <t>圆通速递</t>
        </is>
      </c>
      <c r="P914" t="inlineStr">
        <is>
          <t>YT2583872019244</t>
        </is>
      </c>
      <c r="R914">
        <f>IFERROR(SUMPRODUCT(('2-定价总表'!$A$3:$A$493="PPS"&amp;MID(I914,2,99))*('2-定价总表'!$C$3:$C$493=K914)*('2-定价总表'!$T$3:$T$493))*IF(M914="",1,M914),"")</f>
        <v/>
      </c>
      <c r="AB914">
        <f>SUM(S914:AA914)</f>
        <v/>
      </c>
      <c r="AC914" t="inlineStr">
        <is>
          <t>34.00</t>
        </is>
      </c>
      <c r="AD914">
        <f>AC914*0.006</f>
        <v/>
      </c>
      <c r="AE914">
        <f>AC914*0.02</f>
        <v/>
      </c>
      <c r="AF914">
        <f>AC914-AD914-AE914</f>
        <v/>
      </c>
      <c r="AI914">
        <f>SUM(AG914:AH914)</f>
        <v/>
      </c>
      <c r="AJ914">
        <f>AF914-AB914+AI914</f>
        <v/>
      </c>
      <c r="AK914">
        <f>IF(C914="是","杭州","江西工厂")</f>
        <v/>
      </c>
      <c r="AL914" t="inlineStr">
        <is>
          <t>交易成功</t>
        </is>
      </c>
      <c r="AM914" t="inlineStr">
        <is>
          <t>待匹配</t>
        </is>
      </c>
      <c r="AN914" t="inlineStr">
        <is>
          <t>没有申请退款</t>
        </is>
      </c>
      <c r="AO914" t="inlineStr">
        <is>
          <t>无退款申请</t>
        </is>
      </c>
      <c r="AR914" t="inlineStr">
        <is>
          <t>✓</t>
        </is>
      </c>
    </row>
    <row r="915">
      <c r="A915" t="inlineStr">
        <is>
          <t>淘宝</t>
        </is>
      </c>
      <c r="B915" t="inlineStr">
        <is>
          <t>5096352349900016843</t>
        </is>
      </c>
      <c r="D915" s="182" t="n">
        <v>46085</v>
      </c>
      <c r="G915" t="inlineStr">
        <is>
          <t>江苏省 南京市 秦淮区 大光路街*************************</t>
        </is>
      </c>
      <c r="I915" t="inlineStr"/>
      <c r="J915" t="inlineStr">
        <is>
          <t>商家安装 商家安装</t>
        </is>
      </c>
      <c r="K915" t="inlineStr">
        <is>
          <t>商家安装</t>
        </is>
      </c>
      <c r="M915" t="n">
        <v>1</v>
      </c>
      <c r="O915" t="inlineStr">
        <is>
          <t>圆通速递</t>
        </is>
      </c>
      <c r="P915" t="inlineStr">
        <is>
          <t>YT2583872019244</t>
        </is>
      </c>
      <c r="R915">
        <f>IFERROR(SUMPRODUCT(('2-定价总表'!$A$3:$A$493="PPS"&amp;MID(I915,2,99))*('2-定价总表'!$C$3:$C$493=K915)*('2-定价总表'!$T$3:$T$493))*IF(M915="",1,M915),"")</f>
        <v/>
      </c>
      <c r="AB915">
        <f>SUM(S915:AA915)</f>
        <v/>
      </c>
      <c r="AC915" t="inlineStr">
        <is>
          <t>0.00</t>
        </is>
      </c>
      <c r="AD915">
        <f>AC915*0.006</f>
        <v/>
      </c>
      <c r="AE915">
        <f>AC915*0.02</f>
        <v/>
      </c>
      <c r="AF915">
        <f>AC915-AD915-AE915</f>
        <v/>
      </c>
      <c r="AI915">
        <f>SUM(AG915:AH915)</f>
        <v/>
      </c>
      <c r="AJ915">
        <f>AF915-AB915+AI915</f>
        <v/>
      </c>
      <c r="AK915">
        <f>IF(C915="是","杭州","江西工厂")</f>
        <v/>
      </c>
      <c r="AL915" t="inlineStr">
        <is>
          <t>交易成功</t>
        </is>
      </c>
      <c r="AM915" t="inlineStr">
        <is>
          <t>待匹配</t>
        </is>
      </c>
      <c r="AN915" t="inlineStr">
        <is>
          <t>没有申请退款</t>
        </is>
      </c>
      <c r="AO915" t="inlineStr">
        <is>
          <t>无退款申请</t>
        </is>
      </c>
      <c r="AR915" t="inlineStr">
        <is>
          <t>⚠️ 无商家编码,产品编码待补</t>
        </is>
      </c>
    </row>
    <row r="916">
      <c r="A916" t="inlineStr">
        <is>
          <t>淘宝</t>
        </is>
      </c>
      <c r="B916" t="inlineStr">
        <is>
          <t>5096352349900016843</t>
        </is>
      </c>
      <c r="D916" s="182" t="n">
        <v>46085</v>
      </c>
      <c r="G916" t="inlineStr">
        <is>
          <t>江苏省 南京市 秦淮区 大光路街*************************</t>
        </is>
      </c>
      <c r="I916" t="inlineStr"/>
      <c r="J916" t="inlineStr">
        <is>
          <t>送货入户</t>
        </is>
      </c>
      <c r="K916" t="inlineStr"/>
      <c r="M916" t="n">
        <v>1</v>
      </c>
      <c r="O916" t="inlineStr">
        <is>
          <t>圆通速递</t>
        </is>
      </c>
      <c r="P916" t="inlineStr">
        <is>
          <t>YT2583872019244</t>
        </is>
      </c>
      <c r="R916">
        <f>IFERROR(SUMPRODUCT(('2-定价总表'!$A$3:$A$493="PPS"&amp;MID(I916,2,99))*('2-定价总表'!$C$3:$C$493=K916)*('2-定价总表'!$T$3:$T$493))*IF(M916="",1,M916),"")</f>
        <v/>
      </c>
      <c r="AB916">
        <f>SUM(S916:AA916)</f>
        <v/>
      </c>
      <c r="AC916" t="inlineStr">
        <is>
          <t>0.00</t>
        </is>
      </c>
      <c r="AD916">
        <f>AC916*0.006</f>
        <v/>
      </c>
      <c r="AE916">
        <f>AC916*0.02</f>
        <v/>
      </c>
      <c r="AF916">
        <f>AC916-AD916-AE916</f>
        <v/>
      </c>
      <c r="AI916">
        <f>SUM(AG916:AH916)</f>
        <v/>
      </c>
      <c r="AJ916">
        <f>AF916-AB916+AI916</f>
        <v/>
      </c>
      <c r="AK916">
        <f>IF(C916="是","杭州","江西工厂")</f>
        <v/>
      </c>
      <c r="AL916" t="inlineStr">
        <is>
          <t>交易成功</t>
        </is>
      </c>
      <c r="AM916" t="inlineStr">
        <is>
          <t>待匹配</t>
        </is>
      </c>
      <c r="AN916" t="inlineStr">
        <is>
          <t>没有申请退款</t>
        </is>
      </c>
      <c r="AO916" t="inlineStr">
        <is>
          <t>无退款申请</t>
        </is>
      </c>
      <c r="AR916" t="inlineStr">
        <is>
          <t>⚠️ 无商家编码,产品编码待补</t>
        </is>
      </c>
    </row>
    <row r="917">
      <c r="A917" t="inlineStr">
        <is>
          <t>淘宝</t>
        </is>
      </c>
      <c r="B917" t="inlineStr">
        <is>
          <t>5096334565225016843</t>
        </is>
      </c>
      <c r="D917" s="182" t="n">
        <v>46085</v>
      </c>
      <c r="G917" t="inlineStr">
        <is>
          <t>江苏省 南京市 秦淮区 大光路街*************************</t>
        </is>
      </c>
      <c r="I917" t="inlineStr">
        <is>
          <t>P23250050202</t>
        </is>
      </c>
      <c r="J917" t="inlineStr">
        <is>
          <t>畔色实木餐边柜日式樱桃木家用餐桌一体客厅储物柜小户型多功能柜</t>
        </is>
      </c>
      <c r="K917" t="inlineStr">
        <is>
          <t>白色岩板定制</t>
        </is>
      </c>
      <c r="M917" t="n">
        <v>1</v>
      </c>
      <c r="O917" t="inlineStr"/>
      <c r="P917" t="inlineStr"/>
      <c r="R917">
        <f>IFERROR(SUMPRODUCT(('2-定价总表'!$A$3:$A$493="PPS"&amp;MID(I917,2,99))*('2-定价总表'!$C$3:$C$493=K917)*('2-定价总表'!$T$3:$T$493))*IF(M917="",1,M917),"")</f>
        <v/>
      </c>
      <c r="AB917">
        <f>SUM(S917:AA917)</f>
        <v/>
      </c>
      <c r="AC917" t="inlineStr">
        <is>
          <t>33.00</t>
        </is>
      </c>
      <c r="AD917">
        <f>AC917*0.006</f>
        <v/>
      </c>
      <c r="AE917">
        <f>AC917*0.02</f>
        <v/>
      </c>
      <c r="AF917">
        <f>AC917-AD917-AE917</f>
        <v/>
      </c>
      <c r="AI917">
        <f>SUM(AG917:AH917)</f>
        <v/>
      </c>
      <c r="AJ917">
        <f>AF917-AB917+AI917</f>
        <v/>
      </c>
      <c r="AK917">
        <f>IF(C917="是","杭州","江西工厂")</f>
        <v/>
      </c>
      <c r="AL917" t="inlineStr">
        <is>
          <t>交易关闭</t>
        </is>
      </c>
      <c r="AM917" t="inlineStr">
        <is>
          <t>待匹配</t>
        </is>
      </c>
      <c r="AN917" t="inlineStr">
        <is>
          <t>退款成功</t>
        </is>
      </c>
      <c r="AO917" t="inlineStr">
        <is>
          <t>33.00</t>
        </is>
      </c>
      <c r="AR917" t="inlineStr">
        <is>
          <t>✓</t>
        </is>
      </c>
    </row>
    <row r="918">
      <c r="A918" t="inlineStr">
        <is>
          <t>淘宝</t>
        </is>
      </c>
      <c r="B918" t="inlineStr">
        <is>
          <t>5096334565225016843</t>
        </is>
      </c>
      <c r="D918" s="182" t="n">
        <v>46085</v>
      </c>
      <c r="G918" t="inlineStr">
        <is>
          <t>江苏省 南京市 秦淮区 大光路街*************************</t>
        </is>
      </c>
      <c r="I918" t="inlineStr"/>
      <c r="J918" t="inlineStr">
        <is>
          <t>商家安装 商家安装</t>
        </is>
      </c>
      <c r="K918" t="inlineStr">
        <is>
          <t>商家安装</t>
        </is>
      </c>
      <c r="M918" t="n">
        <v>1</v>
      </c>
      <c r="O918" t="inlineStr"/>
      <c r="P918" t="inlineStr"/>
      <c r="R918">
        <f>IFERROR(SUMPRODUCT(('2-定价总表'!$A$3:$A$493="PPS"&amp;MID(I918,2,99))*('2-定价总表'!$C$3:$C$493=K918)*('2-定价总表'!$T$3:$T$493))*IF(M918="",1,M918),"")</f>
        <v/>
      </c>
      <c r="AB918">
        <f>SUM(S918:AA918)</f>
        <v/>
      </c>
      <c r="AC918" t="inlineStr">
        <is>
          <t>0.00</t>
        </is>
      </c>
      <c r="AD918">
        <f>AC918*0.006</f>
        <v/>
      </c>
      <c r="AE918">
        <f>AC918*0.02</f>
        <v/>
      </c>
      <c r="AF918">
        <f>AC918-AD918-AE918</f>
        <v/>
      </c>
      <c r="AI918">
        <f>SUM(AG918:AH918)</f>
        <v/>
      </c>
      <c r="AJ918">
        <f>AF918-AB918+AI918</f>
        <v/>
      </c>
      <c r="AK918">
        <f>IF(C918="是","杭州","江西工厂")</f>
        <v/>
      </c>
      <c r="AL918" t="inlineStr">
        <is>
          <t>交易关闭</t>
        </is>
      </c>
      <c r="AM918" t="inlineStr">
        <is>
          <t>待匹配</t>
        </is>
      </c>
      <c r="AN918" t="inlineStr">
        <is>
          <t>没有申请退款</t>
        </is>
      </c>
      <c r="AO918" t="inlineStr">
        <is>
          <t>无退款申请</t>
        </is>
      </c>
      <c r="AR918" t="inlineStr">
        <is>
          <t>⚠️ 无商家编码,产品编码待补</t>
        </is>
      </c>
    </row>
    <row r="919">
      <c r="A919" t="inlineStr">
        <is>
          <t>淘宝</t>
        </is>
      </c>
      <c r="B919" t="inlineStr">
        <is>
          <t>5096334565225016843</t>
        </is>
      </c>
      <c r="D919" s="182" t="n">
        <v>46085</v>
      </c>
      <c r="G919" t="inlineStr">
        <is>
          <t>江苏省 南京市 秦淮区 大光路街*************************</t>
        </is>
      </c>
      <c r="I919" t="inlineStr"/>
      <c r="J919" t="inlineStr">
        <is>
          <t>送货入户</t>
        </is>
      </c>
      <c r="K919" t="inlineStr"/>
      <c r="M919" t="n">
        <v>1</v>
      </c>
      <c r="O919" t="inlineStr"/>
      <c r="P919" t="inlineStr"/>
      <c r="R919">
        <f>IFERROR(SUMPRODUCT(('2-定价总表'!$A$3:$A$493="PPS"&amp;MID(I919,2,99))*('2-定价总表'!$C$3:$C$493=K919)*('2-定价总表'!$T$3:$T$493))*IF(M919="",1,M919),"")</f>
        <v/>
      </c>
      <c r="AB919">
        <f>SUM(S919:AA919)</f>
        <v/>
      </c>
      <c r="AC919" t="inlineStr">
        <is>
          <t>0.00</t>
        </is>
      </c>
      <c r="AD919">
        <f>AC919*0.006</f>
        <v/>
      </c>
      <c r="AE919">
        <f>AC919*0.02</f>
        <v/>
      </c>
      <c r="AF919">
        <f>AC919-AD919-AE919</f>
        <v/>
      </c>
      <c r="AI919">
        <f>SUM(AG919:AH919)</f>
        <v/>
      </c>
      <c r="AJ919">
        <f>AF919-AB919+AI919</f>
        <v/>
      </c>
      <c r="AK919">
        <f>IF(C919="是","杭州","江西工厂")</f>
        <v/>
      </c>
      <c r="AL919" t="inlineStr">
        <is>
          <t>交易关闭</t>
        </is>
      </c>
      <c r="AM919" t="inlineStr">
        <is>
          <t>待匹配</t>
        </is>
      </c>
      <c r="AN919" t="inlineStr">
        <is>
          <t>没有申请退款</t>
        </is>
      </c>
      <c r="AO919" t="inlineStr">
        <is>
          <t>无退款申请</t>
        </is>
      </c>
      <c r="AR919" t="inlineStr">
        <is>
          <t>⚠️ 无商家编码,产品编码待补</t>
        </is>
      </c>
    </row>
    <row r="920">
      <c r="A920" t="inlineStr">
        <is>
          <t>淘宝</t>
        </is>
      </c>
      <c r="B920" t="inlineStr">
        <is>
          <t>5096312533052043243</t>
        </is>
      </c>
      <c r="D920" s="182" t="n">
        <v>46085</v>
      </c>
      <c r="G920" t="inlineStr">
        <is>
          <t>重庆 重庆市 江津区 鼎山街道************</t>
        </is>
      </c>
      <c r="I920" t="inlineStr">
        <is>
          <t>P23250050202</t>
        </is>
      </c>
      <c r="J920" t="inlineStr">
        <is>
          <t>畔色实木餐边柜日式樱桃木家用餐桌一体客厅储物柜小户型多功能柜</t>
        </is>
      </c>
      <c r="K920" t="inlineStr">
        <is>
          <t>白色岩板定制</t>
        </is>
      </c>
      <c r="M920" t="n">
        <v>1</v>
      </c>
      <c r="O920" t="inlineStr">
        <is>
          <t>圆通速递</t>
        </is>
      </c>
      <c r="P920" t="inlineStr">
        <is>
          <t>YT2537934788740</t>
        </is>
      </c>
      <c r="R920">
        <f>IFERROR(SUMPRODUCT(('2-定价总表'!$A$3:$A$493="PPS"&amp;MID(I920,2,99))*('2-定价总表'!$C$3:$C$493=K920)*('2-定价总表'!$T$3:$T$493))*IF(M920="",1,M920),"")</f>
        <v/>
      </c>
      <c r="AB920">
        <f>SUM(S920:AA920)</f>
        <v/>
      </c>
      <c r="AC920" t="inlineStr">
        <is>
          <t>23.00</t>
        </is>
      </c>
      <c r="AD920">
        <f>AC920*0.006</f>
        <v/>
      </c>
      <c r="AE920">
        <f>AC920*0.02</f>
        <v/>
      </c>
      <c r="AF920">
        <f>AC920-AD920-AE920</f>
        <v/>
      </c>
      <c r="AI920">
        <f>SUM(AG920:AH920)</f>
        <v/>
      </c>
      <c r="AJ920">
        <f>AF920-AB920+AI920</f>
        <v/>
      </c>
      <c r="AK920">
        <f>IF(C920="是","杭州","江西工厂")</f>
        <v/>
      </c>
      <c r="AL920" t="inlineStr">
        <is>
          <t>交易成功</t>
        </is>
      </c>
      <c r="AM920" t="inlineStr">
        <is>
          <t>待匹配</t>
        </is>
      </c>
      <c r="AN920" t="inlineStr">
        <is>
          <t>没有申请退款</t>
        </is>
      </c>
      <c r="AO920" t="inlineStr">
        <is>
          <t>无退款申请</t>
        </is>
      </c>
      <c r="AR920" t="inlineStr">
        <is>
          <t>✓</t>
        </is>
      </c>
    </row>
    <row r="921">
      <c r="A921" t="inlineStr">
        <is>
          <t>淘宝</t>
        </is>
      </c>
      <c r="B921" t="inlineStr">
        <is>
          <t>5096312533052043243</t>
        </is>
      </c>
      <c r="D921" s="182" t="n">
        <v>46085</v>
      </c>
      <c r="G921" t="inlineStr">
        <is>
          <t>重庆 重庆市 江津区 鼎山街道************</t>
        </is>
      </c>
      <c r="I921" t="inlineStr"/>
      <c r="J921" t="inlineStr">
        <is>
          <t>商家安装 商家安装</t>
        </is>
      </c>
      <c r="K921" t="inlineStr">
        <is>
          <t>商家安装</t>
        </is>
      </c>
      <c r="M921" t="n">
        <v>1</v>
      </c>
      <c r="O921" t="inlineStr">
        <is>
          <t>圆通速递</t>
        </is>
      </c>
      <c r="P921" t="inlineStr">
        <is>
          <t>YT2537934788740</t>
        </is>
      </c>
      <c r="R921">
        <f>IFERROR(SUMPRODUCT(('2-定价总表'!$A$3:$A$493="PPS"&amp;MID(I921,2,99))*('2-定价总表'!$C$3:$C$493=K921)*('2-定价总表'!$T$3:$T$493))*IF(M921="",1,M921),"")</f>
        <v/>
      </c>
      <c r="AB921">
        <f>SUM(S921:AA921)</f>
        <v/>
      </c>
      <c r="AC921" t="inlineStr">
        <is>
          <t>0.00</t>
        </is>
      </c>
      <c r="AD921">
        <f>AC921*0.006</f>
        <v/>
      </c>
      <c r="AE921">
        <f>AC921*0.02</f>
        <v/>
      </c>
      <c r="AF921">
        <f>AC921-AD921-AE921</f>
        <v/>
      </c>
      <c r="AI921">
        <f>SUM(AG921:AH921)</f>
        <v/>
      </c>
      <c r="AJ921">
        <f>AF921-AB921+AI921</f>
        <v/>
      </c>
      <c r="AK921">
        <f>IF(C921="是","杭州","江西工厂")</f>
        <v/>
      </c>
      <c r="AL921" t="inlineStr">
        <is>
          <t>交易成功</t>
        </is>
      </c>
      <c r="AM921" t="inlineStr">
        <is>
          <t>待匹配</t>
        </is>
      </c>
      <c r="AN921" t="inlineStr">
        <is>
          <t>没有申请退款</t>
        </is>
      </c>
      <c r="AO921" t="inlineStr">
        <is>
          <t>无退款申请</t>
        </is>
      </c>
      <c r="AR921" t="inlineStr">
        <is>
          <t>⚠️ 无商家编码,产品编码待补</t>
        </is>
      </c>
    </row>
    <row r="922">
      <c r="A922" t="inlineStr">
        <is>
          <t>淘宝</t>
        </is>
      </c>
      <c r="B922" t="inlineStr">
        <is>
          <t>5095947638660792441</t>
        </is>
      </c>
      <c r="D922" s="182" t="n">
        <v>46085</v>
      </c>
      <c r="G922" t="inlineStr">
        <is>
          <t>上海 上海市 徐汇区 漕河泾街********************</t>
        </is>
      </c>
      <c r="I922" t="inlineStr">
        <is>
          <t>P23250050202</t>
        </is>
      </c>
      <c r="J922" t="inlineStr">
        <is>
          <t>畔色实木餐边柜日式樱桃木家用餐桌一体客厅储物柜小户型多功能柜</t>
        </is>
      </c>
      <c r="K922" t="inlineStr">
        <is>
          <t>白色岩板定制</t>
        </is>
      </c>
      <c r="M922" t="n">
        <v>1</v>
      </c>
      <c r="O922" t="inlineStr">
        <is>
          <t>圆通速递</t>
        </is>
      </c>
      <c r="P922" t="inlineStr">
        <is>
          <t>YT2543005733247</t>
        </is>
      </c>
      <c r="R922">
        <f>IFERROR(SUMPRODUCT(('2-定价总表'!$A$3:$A$493="PPS"&amp;MID(I922,2,99))*('2-定价总表'!$C$3:$C$493=K922)*('2-定价总表'!$T$3:$T$493))*IF(M922="",1,M922),"")</f>
        <v/>
      </c>
      <c r="AB922">
        <f>SUM(S922:AA922)</f>
        <v/>
      </c>
      <c r="AC922" t="inlineStr">
        <is>
          <t>22.00</t>
        </is>
      </c>
      <c r="AD922">
        <f>AC922*0.006</f>
        <v/>
      </c>
      <c r="AE922">
        <f>AC922*0.02</f>
        <v/>
      </c>
      <c r="AF922">
        <f>AC922-AD922-AE922</f>
        <v/>
      </c>
      <c r="AI922">
        <f>SUM(AG922:AH922)</f>
        <v/>
      </c>
      <c r="AJ922">
        <f>AF922-AB922+AI922</f>
        <v/>
      </c>
      <c r="AK922">
        <f>IF(C922="是","杭州","江西工厂")</f>
        <v/>
      </c>
      <c r="AL922" t="inlineStr">
        <is>
          <t>交易成功</t>
        </is>
      </c>
      <c r="AM922" t="inlineStr">
        <is>
          <t>待匹配</t>
        </is>
      </c>
      <c r="AN922" t="inlineStr">
        <is>
          <t>没有申请退款</t>
        </is>
      </c>
      <c r="AO922" t="inlineStr">
        <is>
          <t>无退款申请</t>
        </is>
      </c>
      <c r="AR922" t="inlineStr">
        <is>
          <t>✓</t>
        </is>
      </c>
    </row>
    <row r="923">
      <c r="A923" t="inlineStr">
        <is>
          <t>淘宝</t>
        </is>
      </c>
      <c r="B923" t="inlineStr">
        <is>
          <t>5095947638660792441</t>
        </is>
      </c>
      <c r="D923" s="182" t="n">
        <v>46085</v>
      </c>
      <c r="G923" t="inlineStr">
        <is>
          <t>上海 上海市 徐汇区 漕河泾街********************</t>
        </is>
      </c>
      <c r="I923" t="inlineStr"/>
      <c r="J923" t="inlineStr">
        <is>
          <t>商家安装 商家安装</t>
        </is>
      </c>
      <c r="K923" t="inlineStr">
        <is>
          <t>商家安装</t>
        </is>
      </c>
      <c r="M923" t="n">
        <v>1</v>
      </c>
      <c r="O923" t="inlineStr">
        <is>
          <t>圆通速递</t>
        </is>
      </c>
      <c r="P923" t="inlineStr">
        <is>
          <t>YT2543005733247</t>
        </is>
      </c>
      <c r="R923">
        <f>IFERROR(SUMPRODUCT(('2-定价总表'!$A$3:$A$493="PPS"&amp;MID(I923,2,99))*('2-定价总表'!$C$3:$C$493=K923)*('2-定价总表'!$T$3:$T$493))*IF(M923="",1,M923),"")</f>
        <v/>
      </c>
      <c r="AB923">
        <f>SUM(S923:AA923)</f>
        <v/>
      </c>
      <c r="AC923" t="inlineStr">
        <is>
          <t>0.00</t>
        </is>
      </c>
      <c r="AD923">
        <f>AC923*0.006</f>
        <v/>
      </c>
      <c r="AE923">
        <f>AC923*0.02</f>
        <v/>
      </c>
      <c r="AF923">
        <f>AC923-AD923-AE923</f>
        <v/>
      </c>
      <c r="AI923">
        <f>SUM(AG923:AH923)</f>
        <v/>
      </c>
      <c r="AJ923">
        <f>AF923-AB923+AI923</f>
        <v/>
      </c>
      <c r="AK923">
        <f>IF(C923="是","杭州","江西工厂")</f>
        <v/>
      </c>
      <c r="AL923" t="inlineStr">
        <is>
          <t>交易成功</t>
        </is>
      </c>
      <c r="AM923" t="inlineStr">
        <is>
          <t>待匹配</t>
        </is>
      </c>
      <c r="AN923" t="inlineStr">
        <is>
          <t>没有申请退款</t>
        </is>
      </c>
      <c r="AO923" t="inlineStr">
        <is>
          <t>无退款申请</t>
        </is>
      </c>
      <c r="AR923" t="inlineStr">
        <is>
          <t>⚠️ 无商家编码,产品编码待补</t>
        </is>
      </c>
    </row>
    <row r="924">
      <c r="A924" t="inlineStr">
        <is>
          <t>淘宝</t>
        </is>
      </c>
      <c r="B924" t="inlineStr">
        <is>
          <t>5095947638660792441</t>
        </is>
      </c>
      <c r="D924" s="182" t="n">
        <v>46085</v>
      </c>
      <c r="G924" t="inlineStr">
        <is>
          <t>上海 上海市 徐汇区 漕河泾街********************</t>
        </is>
      </c>
      <c r="I924" t="inlineStr"/>
      <c r="J924" t="inlineStr">
        <is>
          <t>送货入户</t>
        </is>
      </c>
      <c r="K924" t="inlineStr"/>
      <c r="M924" t="n">
        <v>1</v>
      </c>
      <c r="O924" t="inlineStr">
        <is>
          <t>圆通速递</t>
        </is>
      </c>
      <c r="P924" t="inlineStr">
        <is>
          <t>YT2543005733247</t>
        </is>
      </c>
      <c r="R924">
        <f>IFERROR(SUMPRODUCT(('2-定价总表'!$A$3:$A$493="PPS"&amp;MID(I924,2,99))*('2-定价总表'!$C$3:$C$493=K924)*('2-定价总表'!$T$3:$T$493))*IF(M924="",1,M924),"")</f>
        <v/>
      </c>
      <c r="AB924">
        <f>SUM(S924:AA924)</f>
        <v/>
      </c>
      <c r="AC924" t="inlineStr">
        <is>
          <t>0.00</t>
        </is>
      </c>
      <c r="AD924">
        <f>AC924*0.006</f>
        <v/>
      </c>
      <c r="AE924">
        <f>AC924*0.02</f>
        <v/>
      </c>
      <c r="AF924">
        <f>AC924-AD924-AE924</f>
        <v/>
      </c>
      <c r="AI924">
        <f>SUM(AG924:AH924)</f>
        <v/>
      </c>
      <c r="AJ924">
        <f>AF924-AB924+AI924</f>
        <v/>
      </c>
      <c r="AK924">
        <f>IF(C924="是","杭州","江西工厂")</f>
        <v/>
      </c>
      <c r="AL924" t="inlineStr">
        <is>
          <t>交易成功</t>
        </is>
      </c>
      <c r="AM924" t="inlineStr">
        <is>
          <t>待匹配</t>
        </is>
      </c>
      <c r="AN924" t="inlineStr">
        <is>
          <t>没有申请退款</t>
        </is>
      </c>
      <c r="AO924" t="inlineStr">
        <is>
          <t>无退款申请</t>
        </is>
      </c>
      <c r="AR924" t="inlineStr">
        <is>
          <t>⚠️ 无商家编码,产品编码待补</t>
        </is>
      </c>
    </row>
    <row r="925">
      <c r="A925" t="inlineStr">
        <is>
          <t>淘宝</t>
        </is>
      </c>
      <c r="B925" t="inlineStr">
        <is>
          <t>3275086118694830058</t>
        </is>
      </c>
      <c r="D925" s="182" t="n">
        <v>46085</v>
      </c>
      <c r="G925" t="inlineStr">
        <is>
          <t>山东省 青岛市 崂山区 中韩街道************************</t>
        </is>
      </c>
      <c r="I925" t="inlineStr">
        <is>
          <t>P23250050202</t>
        </is>
      </c>
      <c r="J925" t="inlineStr">
        <is>
          <t>畔色实木餐边柜日式樱桃木家用餐桌一体客厅储物柜小户型多功能柜</t>
        </is>
      </c>
      <c r="K925" t="inlineStr">
        <is>
          <t>其他尺寸定制</t>
        </is>
      </c>
      <c r="M925" t="n">
        <v>1</v>
      </c>
      <c r="O925" t="inlineStr">
        <is>
          <t>圆通速递</t>
        </is>
      </c>
      <c r="P925" t="inlineStr">
        <is>
          <t>YT2583872019936</t>
        </is>
      </c>
      <c r="R925">
        <f>IFERROR(SUMPRODUCT(('2-定价总表'!$A$3:$A$493="PPS"&amp;MID(I925,2,99))*('2-定价总表'!$C$3:$C$493=K925)*('2-定价总表'!$T$3:$T$493))*IF(M925="",1,M925),"")</f>
        <v/>
      </c>
      <c r="AB925">
        <f>SUM(S925:AA925)</f>
        <v/>
      </c>
      <c r="AC925" t="inlineStr">
        <is>
          <t>23.00</t>
        </is>
      </c>
      <c r="AD925">
        <f>AC925*0.006</f>
        <v/>
      </c>
      <c r="AE925">
        <f>AC925*0.02</f>
        <v/>
      </c>
      <c r="AF925">
        <f>AC925-AD925-AE925</f>
        <v/>
      </c>
      <c r="AI925">
        <f>SUM(AG925:AH925)</f>
        <v/>
      </c>
      <c r="AJ925">
        <f>AF925-AB925+AI925</f>
        <v/>
      </c>
      <c r="AK925">
        <f>IF(C925="是","杭州","江西工厂")</f>
        <v/>
      </c>
      <c r="AL925" t="inlineStr">
        <is>
          <t>交易成功</t>
        </is>
      </c>
      <c r="AM925" t="inlineStr">
        <is>
          <t>待匹配</t>
        </is>
      </c>
      <c r="AN925" t="inlineStr">
        <is>
          <t>没有申请退款</t>
        </is>
      </c>
      <c r="AO925" t="inlineStr">
        <is>
          <t>无退款申请</t>
        </is>
      </c>
      <c r="AR925" t="inlineStr">
        <is>
          <t>✓</t>
        </is>
      </c>
    </row>
    <row r="926">
      <c r="A926" t="inlineStr">
        <is>
          <t>淘宝</t>
        </is>
      </c>
      <c r="B926" t="inlineStr">
        <is>
          <t>3275086118694830058</t>
        </is>
      </c>
      <c r="D926" s="182" t="n">
        <v>46085</v>
      </c>
      <c r="G926" t="inlineStr">
        <is>
          <t>山东省 青岛市 崂山区 中韩街道************************</t>
        </is>
      </c>
      <c r="I926" t="inlineStr"/>
      <c r="J926" t="inlineStr">
        <is>
          <t>商家安装 商家安装</t>
        </is>
      </c>
      <c r="K926" t="inlineStr">
        <is>
          <t>商家安装</t>
        </is>
      </c>
      <c r="M926" t="n">
        <v>1</v>
      </c>
      <c r="O926" t="inlineStr">
        <is>
          <t>圆通速递</t>
        </is>
      </c>
      <c r="P926" t="inlineStr">
        <is>
          <t>YT2583872019936</t>
        </is>
      </c>
      <c r="R926">
        <f>IFERROR(SUMPRODUCT(('2-定价总表'!$A$3:$A$493="PPS"&amp;MID(I926,2,99))*('2-定价总表'!$C$3:$C$493=K926)*('2-定价总表'!$T$3:$T$493))*IF(M926="",1,M926),"")</f>
        <v/>
      </c>
      <c r="AB926">
        <f>SUM(S926:AA926)</f>
        <v/>
      </c>
      <c r="AC926" t="inlineStr">
        <is>
          <t>0.00</t>
        </is>
      </c>
      <c r="AD926">
        <f>AC926*0.006</f>
        <v/>
      </c>
      <c r="AE926">
        <f>AC926*0.02</f>
        <v/>
      </c>
      <c r="AF926">
        <f>AC926-AD926-AE926</f>
        <v/>
      </c>
      <c r="AI926">
        <f>SUM(AG926:AH926)</f>
        <v/>
      </c>
      <c r="AJ926">
        <f>AF926-AB926+AI926</f>
        <v/>
      </c>
      <c r="AK926">
        <f>IF(C926="是","杭州","江西工厂")</f>
        <v/>
      </c>
      <c r="AL926" t="inlineStr">
        <is>
          <t>交易成功</t>
        </is>
      </c>
      <c r="AM926" t="inlineStr">
        <is>
          <t>待匹配</t>
        </is>
      </c>
      <c r="AN926" t="inlineStr">
        <is>
          <t>没有申请退款</t>
        </is>
      </c>
      <c r="AO926" t="inlineStr">
        <is>
          <t>无退款申请</t>
        </is>
      </c>
      <c r="AR926" t="inlineStr">
        <is>
          <t>⚠️ 无商家编码,产品编码待补</t>
        </is>
      </c>
    </row>
    <row r="927">
      <c r="A927" t="inlineStr">
        <is>
          <t>淘宝</t>
        </is>
      </c>
      <c r="B927" t="inlineStr">
        <is>
          <t>3275086118694830058</t>
        </is>
      </c>
      <c r="D927" s="182" t="n">
        <v>46085</v>
      </c>
      <c r="G927" t="inlineStr">
        <is>
          <t>山东省 青岛市 崂山区 中韩街道************************</t>
        </is>
      </c>
      <c r="I927" t="inlineStr"/>
      <c r="J927" t="inlineStr">
        <is>
          <t>送货入户</t>
        </is>
      </c>
      <c r="K927" t="inlineStr"/>
      <c r="M927" t="n">
        <v>1</v>
      </c>
      <c r="O927" t="inlineStr">
        <is>
          <t>圆通速递</t>
        </is>
      </c>
      <c r="P927" t="inlineStr">
        <is>
          <t>YT2583872019936</t>
        </is>
      </c>
      <c r="R927">
        <f>IFERROR(SUMPRODUCT(('2-定价总表'!$A$3:$A$493="PPS"&amp;MID(I927,2,99))*('2-定价总表'!$C$3:$C$493=K927)*('2-定价总表'!$T$3:$T$493))*IF(M927="",1,M927),"")</f>
        <v/>
      </c>
      <c r="AB927">
        <f>SUM(S927:AA927)</f>
        <v/>
      </c>
      <c r="AC927" t="inlineStr">
        <is>
          <t>0.00</t>
        </is>
      </c>
      <c r="AD927">
        <f>AC927*0.006</f>
        <v/>
      </c>
      <c r="AE927">
        <f>AC927*0.02</f>
        <v/>
      </c>
      <c r="AF927">
        <f>AC927-AD927-AE927</f>
        <v/>
      </c>
      <c r="AI927">
        <f>SUM(AG927:AH927)</f>
        <v/>
      </c>
      <c r="AJ927">
        <f>AF927-AB927+AI927</f>
        <v/>
      </c>
      <c r="AK927">
        <f>IF(C927="是","杭州","江西工厂")</f>
        <v/>
      </c>
      <c r="AL927" t="inlineStr">
        <is>
          <t>交易成功</t>
        </is>
      </c>
      <c r="AM927" t="inlineStr">
        <is>
          <t>待匹配</t>
        </is>
      </c>
      <c r="AN927" t="inlineStr">
        <is>
          <t>没有申请退款</t>
        </is>
      </c>
      <c r="AO927" t="inlineStr">
        <is>
          <t>无退款申请</t>
        </is>
      </c>
      <c r="AR927" t="inlineStr">
        <is>
          <t>⚠️ 无商家编码,产品编码待补</t>
        </is>
      </c>
    </row>
    <row r="928">
      <c r="A928" t="inlineStr">
        <is>
          <t>淘宝</t>
        </is>
      </c>
      <c r="B928" t="inlineStr">
        <is>
          <t>3275479777058110993</t>
        </is>
      </c>
      <c r="D928" s="182" t="n">
        <v>46085</v>
      </c>
      <c r="G928" t="inlineStr"/>
      <c r="I928" t="inlineStr">
        <is>
          <t>P23410030201</t>
        </is>
      </c>
      <c r="J928" t="inlineStr">
        <is>
          <t>畔色升降桌实木北欧日式居家电脑办公工作台智能电动学习桌书桌</t>
        </is>
      </c>
      <c r="K928" t="inlineStr">
        <is>
          <t>2.1米升降桌整桌-书桌+高台</t>
        </is>
      </c>
      <c r="M928" t="n">
        <v>1</v>
      </c>
      <c r="O928" t="inlineStr"/>
      <c r="P928" t="inlineStr"/>
      <c r="R928">
        <f>IFERROR(SUMPRODUCT(('2-定价总表'!$A$3:$A$493="PPS"&amp;MID(I928,2,99))*('2-定价总表'!$C$3:$C$493=K928)*('2-定价总表'!$T$3:$T$493))*IF(M928="",1,M928),"")</f>
        <v/>
      </c>
      <c r="AB928">
        <f>SUM(S928:AA928)</f>
        <v/>
      </c>
      <c r="AC928" t="inlineStr"/>
      <c r="AD928">
        <f>AC928*0.006</f>
        <v/>
      </c>
      <c r="AE928">
        <f>AC928*0.02</f>
        <v/>
      </c>
      <c r="AF928">
        <f>AC928-AD928-AE928</f>
        <v/>
      </c>
      <c r="AI928">
        <f>SUM(AG928:AH928)</f>
        <v/>
      </c>
      <c r="AJ928">
        <f>AF928-AB928+AI928</f>
        <v/>
      </c>
      <c r="AK928">
        <f>IF(C928="是","杭州","江西工厂")</f>
        <v/>
      </c>
      <c r="AL928" t="inlineStr">
        <is>
          <t>交易关闭</t>
        </is>
      </c>
      <c r="AM928" t="inlineStr">
        <is>
          <t>待匹配</t>
        </is>
      </c>
      <c r="AN928" t="inlineStr">
        <is>
          <t>没有申请退款</t>
        </is>
      </c>
      <c r="AO928" t="inlineStr">
        <is>
          <t>无退款申请</t>
        </is>
      </c>
      <c r="AR928" t="inlineStr">
        <is>
          <t>✓</t>
        </is>
      </c>
    </row>
    <row r="929">
      <c r="A929" t="inlineStr">
        <is>
          <t>淘宝</t>
        </is>
      </c>
      <c r="B929" t="inlineStr">
        <is>
          <t>3275479777058110993</t>
        </is>
      </c>
      <c r="D929" s="182" t="n">
        <v>46085</v>
      </c>
      <c r="G929" t="inlineStr"/>
      <c r="I929" t="inlineStr"/>
      <c r="J929" t="inlineStr">
        <is>
          <t>商家安装 商家安装</t>
        </is>
      </c>
      <c r="K929" t="inlineStr">
        <is>
          <t>商家安装</t>
        </is>
      </c>
      <c r="M929" t="n">
        <v>1</v>
      </c>
      <c r="O929" t="inlineStr"/>
      <c r="P929" t="inlineStr"/>
      <c r="R929">
        <f>IFERROR(SUMPRODUCT(('2-定价总表'!$A$3:$A$493="PPS"&amp;MID(I929,2,99))*('2-定价总表'!$C$3:$C$493=K929)*('2-定价总表'!$T$3:$T$493))*IF(M929="",1,M929),"")</f>
        <v/>
      </c>
      <c r="AB929">
        <f>SUM(S929:AA929)</f>
        <v/>
      </c>
      <c r="AC929" t="inlineStr"/>
      <c r="AD929">
        <f>AC929*0.006</f>
        <v/>
      </c>
      <c r="AE929">
        <f>AC929*0.02</f>
        <v/>
      </c>
      <c r="AF929">
        <f>AC929-AD929-AE929</f>
        <v/>
      </c>
      <c r="AI929">
        <f>SUM(AG929:AH929)</f>
        <v/>
      </c>
      <c r="AJ929">
        <f>AF929-AB929+AI929</f>
        <v/>
      </c>
      <c r="AK929">
        <f>IF(C929="是","杭州","江西工厂")</f>
        <v/>
      </c>
      <c r="AL929" t="inlineStr">
        <is>
          <t>交易关闭</t>
        </is>
      </c>
      <c r="AM929" t="inlineStr">
        <is>
          <t>待匹配</t>
        </is>
      </c>
      <c r="AN929" t="inlineStr">
        <is>
          <t>没有申请退款</t>
        </is>
      </c>
      <c r="AO929" t="inlineStr">
        <is>
          <t>无退款申请</t>
        </is>
      </c>
      <c r="AR929" t="inlineStr">
        <is>
          <t>⚠️ 无商家编码,产品编码待补</t>
        </is>
      </c>
    </row>
    <row r="930">
      <c r="A930" t="inlineStr">
        <is>
          <t>淘宝</t>
        </is>
      </c>
      <c r="B930" t="inlineStr">
        <is>
          <t>3275416092964334871</t>
        </is>
      </c>
      <c r="D930" s="182" t="n">
        <v>46085</v>
      </c>
      <c r="G930" t="inlineStr">
        <is>
          <t>福建省 泉州市 惠安县 黄塘镇黄************************</t>
        </is>
      </c>
      <c r="I930" t="inlineStr">
        <is>
          <t>P23250050202</t>
        </is>
      </c>
      <c r="J930" t="inlineStr">
        <is>
          <t>畔色实木餐边柜日式樱桃木家用餐桌一体客厅储物柜小户型多功能柜</t>
        </is>
      </c>
      <c r="K930" t="inlineStr">
        <is>
          <t>其他尺寸定制</t>
        </is>
      </c>
      <c r="M930" t="n">
        <v>1</v>
      </c>
      <c r="O930" t="inlineStr">
        <is>
          <t>圆通速递</t>
        </is>
      </c>
      <c r="P930" t="inlineStr">
        <is>
          <t>YT2537934787219</t>
        </is>
      </c>
      <c r="R930">
        <f>IFERROR(SUMPRODUCT(('2-定价总表'!$A$3:$A$493="PPS"&amp;MID(I930,2,99))*('2-定价总表'!$C$3:$C$493=K930)*('2-定价总表'!$T$3:$T$493))*IF(M930="",1,M930),"")</f>
        <v/>
      </c>
      <c r="AB930">
        <f>SUM(S930:AA930)</f>
        <v/>
      </c>
      <c r="AC930" t="inlineStr">
        <is>
          <t>28.00</t>
        </is>
      </c>
      <c r="AD930">
        <f>AC930*0.006</f>
        <v/>
      </c>
      <c r="AE930">
        <f>AC930*0.02</f>
        <v/>
      </c>
      <c r="AF930">
        <f>AC930-AD930-AE930</f>
        <v/>
      </c>
      <c r="AI930">
        <f>SUM(AG930:AH930)</f>
        <v/>
      </c>
      <c r="AJ930">
        <f>AF930-AB930+AI930</f>
        <v/>
      </c>
      <c r="AK930">
        <f>IF(C930="是","杭州","江西工厂")</f>
        <v/>
      </c>
      <c r="AL930" t="inlineStr">
        <is>
          <t>交易成功</t>
        </is>
      </c>
      <c r="AM930" t="inlineStr">
        <is>
          <t>待匹配</t>
        </is>
      </c>
      <c r="AN930" t="inlineStr">
        <is>
          <t>没有申请退款</t>
        </is>
      </c>
      <c r="AO930" t="inlineStr">
        <is>
          <t>无退款申请</t>
        </is>
      </c>
      <c r="AR930" t="inlineStr">
        <is>
          <t>✓</t>
        </is>
      </c>
    </row>
    <row r="931">
      <c r="A931" t="inlineStr">
        <is>
          <t>淘宝</t>
        </is>
      </c>
      <c r="B931" t="inlineStr">
        <is>
          <t>3275416092964334871</t>
        </is>
      </c>
      <c r="D931" s="182" t="n">
        <v>46085</v>
      </c>
      <c r="G931" t="inlineStr">
        <is>
          <t>福建省 泉州市 惠安县 黄塘镇黄************************</t>
        </is>
      </c>
      <c r="I931" t="inlineStr"/>
      <c r="J931" t="inlineStr">
        <is>
          <t>商家安装 商家安装</t>
        </is>
      </c>
      <c r="K931" t="inlineStr">
        <is>
          <t>商家安装</t>
        </is>
      </c>
      <c r="M931" t="n">
        <v>1</v>
      </c>
      <c r="O931" t="inlineStr">
        <is>
          <t>圆通速递</t>
        </is>
      </c>
      <c r="P931" t="inlineStr">
        <is>
          <t>YT2537934787219</t>
        </is>
      </c>
      <c r="R931">
        <f>IFERROR(SUMPRODUCT(('2-定价总表'!$A$3:$A$493="PPS"&amp;MID(I931,2,99))*('2-定价总表'!$C$3:$C$493=K931)*('2-定价总表'!$T$3:$T$493))*IF(M931="",1,M931),"")</f>
        <v/>
      </c>
      <c r="AB931">
        <f>SUM(S931:AA931)</f>
        <v/>
      </c>
      <c r="AC931" t="inlineStr">
        <is>
          <t>0.00</t>
        </is>
      </c>
      <c r="AD931">
        <f>AC931*0.006</f>
        <v/>
      </c>
      <c r="AE931">
        <f>AC931*0.02</f>
        <v/>
      </c>
      <c r="AF931">
        <f>AC931-AD931-AE931</f>
        <v/>
      </c>
      <c r="AI931">
        <f>SUM(AG931:AH931)</f>
        <v/>
      </c>
      <c r="AJ931">
        <f>AF931-AB931+AI931</f>
        <v/>
      </c>
      <c r="AK931">
        <f>IF(C931="是","杭州","江西工厂")</f>
        <v/>
      </c>
      <c r="AL931" t="inlineStr">
        <is>
          <t>交易成功</t>
        </is>
      </c>
      <c r="AM931" t="inlineStr">
        <is>
          <t>待匹配</t>
        </is>
      </c>
      <c r="AN931" t="inlineStr">
        <is>
          <t>没有申请退款</t>
        </is>
      </c>
      <c r="AO931" t="inlineStr">
        <is>
          <t>无退款申请</t>
        </is>
      </c>
      <c r="AR931" t="inlineStr">
        <is>
          <t>⚠️ 无商家编码,产品编码待补</t>
        </is>
      </c>
    </row>
    <row r="932">
      <c r="A932" t="inlineStr">
        <is>
          <t>淘宝</t>
        </is>
      </c>
      <c r="B932" t="inlineStr">
        <is>
          <t>3274413278563132798</t>
        </is>
      </c>
      <c r="D932" s="182" t="n">
        <v>46085</v>
      </c>
      <c r="G932" t="inlineStr">
        <is>
          <t>北京 北京市 朝阳区 高碑店乡******************************</t>
        </is>
      </c>
      <c r="I932" t="inlineStr">
        <is>
          <t>P23210020201</t>
        </is>
      </c>
      <c r="J932" t="inlineStr">
        <is>
          <t>畔色 岩板实木餐桌日式简约长方形榉木书桌家用饭桌原木小户型桌</t>
        </is>
      </c>
      <c r="K932" t="inlineStr">
        <is>
          <t>砂白色1.6米岩板餐桌</t>
        </is>
      </c>
      <c r="M932" t="n">
        <v>1</v>
      </c>
      <c r="O932" t="inlineStr">
        <is>
          <t>德邦快递</t>
        </is>
      </c>
      <c r="P932" t="inlineStr">
        <is>
          <t>DPK211978857012</t>
        </is>
      </c>
      <c r="R932">
        <f>IFERROR(SUMPRODUCT(('2-定价总表'!$A$3:$A$493="PPS"&amp;MID(I932,2,99))*('2-定价总表'!$C$3:$C$493=K932)*('2-定价总表'!$T$3:$T$493))*IF(M932="",1,M932),"")</f>
        <v/>
      </c>
      <c r="AB932">
        <f>SUM(S932:AA932)</f>
        <v/>
      </c>
      <c r="AC932" t="inlineStr">
        <is>
          <t>2754.55</t>
        </is>
      </c>
      <c r="AD932">
        <f>AC932*0.006</f>
        <v/>
      </c>
      <c r="AE932">
        <f>AC932*0.02</f>
        <v/>
      </c>
      <c r="AF932">
        <f>AC932-AD932-AE932</f>
        <v/>
      </c>
      <c r="AI932">
        <f>SUM(AG932:AH932)</f>
        <v/>
      </c>
      <c r="AJ932">
        <f>AF932-AB932+AI932</f>
        <v/>
      </c>
      <c r="AK932">
        <f>IF(C932="是","杭州","江西工厂")</f>
        <v/>
      </c>
      <c r="AL932" t="inlineStr">
        <is>
          <t>交易成功</t>
        </is>
      </c>
      <c r="AM932" t="inlineStr">
        <is>
          <t>待匹配</t>
        </is>
      </c>
      <c r="AN932" t="inlineStr">
        <is>
          <t>没有申请退款</t>
        </is>
      </c>
      <c r="AO932" t="inlineStr">
        <is>
          <t>无退款申请</t>
        </is>
      </c>
      <c r="AR932" t="inlineStr">
        <is>
          <t>✓</t>
        </is>
      </c>
    </row>
    <row r="933">
      <c r="A933" t="inlineStr">
        <is>
          <t>淘宝</t>
        </is>
      </c>
      <c r="B933" t="inlineStr">
        <is>
          <t>3274410144808340069</t>
        </is>
      </c>
      <c r="D933" s="182" t="n">
        <v>46084</v>
      </c>
      <c r="G933" t="inlineStr">
        <is>
          <t>湖北省 襄阳市 襄州区 张湾街道*****************</t>
        </is>
      </c>
      <c r="I933" t="inlineStr">
        <is>
          <t>P23250050202</t>
        </is>
      </c>
      <c r="J933" t="inlineStr">
        <is>
          <t>畔色榉木实木餐边柜储物靠墙高柜一体收纳柜厨房客厅茶水柜酒柜</t>
        </is>
      </c>
      <c r="K933" t="inlineStr">
        <is>
          <t>其他材质定制</t>
        </is>
      </c>
      <c r="M933" t="n">
        <v>1</v>
      </c>
      <c r="O933" t="inlineStr">
        <is>
          <t>圆通速递</t>
        </is>
      </c>
      <c r="P933" t="inlineStr">
        <is>
          <t>YT2542957360497</t>
        </is>
      </c>
      <c r="R933">
        <f>IFERROR(SUMPRODUCT(('2-定价总表'!$A$3:$A$493="PPS"&amp;MID(I933,2,99))*('2-定价总表'!$C$3:$C$493=K933)*('2-定价总表'!$T$3:$T$493))*IF(M933="",1,M933),"")</f>
        <v/>
      </c>
      <c r="AB933">
        <f>SUM(S933:AA933)</f>
        <v/>
      </c>
      <c r="AC933" t="inlineStr">
        <is>
          <t>32.00</t>
        </is>
      </c>
      <c r="AD933">
        <f>AC933*0.006</f>
        <v/>
      </c>
      <c r="AE933">
        <f>AC933*0.02</f>
        <v/>
      </c>
      <c r="AF933">
        <f>AC933-AD933-AE933</f>
        <v/>
      </c>
      <c r="AI933">
        <f>SUM(AG933:AH933)</f>
        <v/>
      </c>
      <c r="AJ933">
        <f>AF933-AB933+AI933</f>
        <v/>
      </c>
      <c r="AK933">
        <f>IF(C933="是","杭州","江西工厂")</f>
        <v/>
      </c>
      <c r="AL933" t="inlineStr">
        <is>
          <t>交易成功</t>
        </is>
      </c>
      <c r="AM933" t="inlineStr">
        <is>
          <t>待匹配</t>
        </is>
      </c>
      <c r="AN933" t="inlineStr">
        <is>
          <t>没有申请退款</t>
        </is>
      </c>
      <c r="AO933" t="inlineStr">
        <is>
          <t>无退款申请</t>
        </is>
      </c>
      <c r="AR933" t="inlineStr">
        <is>
          <t>✓</t>
        </is>
      </c>
    </row>
    <row r="934">
      <c r="A934" t="inlineStr">
        <is>
          <t>淘宝</t>
        </is>
      </c>
      <c r="B934" t="inlineStr">
        <is>
          <t>3274305997017340069</t>
        </is>
      </c>
      <c r="D934" s="182" t="n">
        <v>46084</v>
      </c>
      <c r="G934" t="inlineStr"/>
      <c r="I934" t="inlineStr">
        <is>
          <t>P23250050202</t>
        </is>
      </c>
      <c r="J934" t="inlineStr">
        <is>
          <t>畔色榉木实木餐边柜储物靠墙高柜一体收纳柜厨房客厅茶水柜酒柜</t>
        </is>
      </c>
      <c r="K934" t="inlineStr">
        <is>
          <t>插座配件单拍咨询客服</t>
        </is>
      </c>
      <c r="M934" t="n">
        <v>1</v>
      </c>
      <c r="O934" t="inlineStr"/>
      <c r="P934" t="inlineStr"/>
      <c r="R934">
        <f>IFERROR(SUMPRODUCT(('2-定价总表'!$A$3:$A$493="PPS"&amp;MID(I934,2,99))*('2-定价总表'!$C$3:$C$493=K934)*('2-定价总表'!$T$3:$T$493))*IF(M934="",1,M934),"")</f>
        <v/>
      </c>
      <c r="AB934">
        <f>SUM(S934:AA934)</f>
        <v/>
      </c>
      <c r="AC934" t="inlineStr"/>
      <c r="AD934">
        <f>AC934*0.006</f>
        <v/>
      </c>
      <c r="AE934">
        <f>AC934*0.02</f>
        <v/>
      </c>
      <c r="AF934">
        <f>AC934-AD934-AE934</f>
        <v/>
      </c>
      <c r="AI934">
        <f>SUM(AG934:AH934)</f>
        <v/>
      </c>
      <c r="AJ934">
        <f>AF934-AB934+AI934</f>
        <v/>
      </c>
      <c r="AK934">
        <f>IF(C934="是","杭州","江西工厂")</f>
        <v/>
      </c>
      <c r="AL934" t="inlineStr">
        <is>
          <t>交易关闭</t>
        </is>
      </c>
      <c r="AM934" t="inlineStr">
        <is>
          <t>待匹配</t>
        </is>
      </c>
      <c r="AN934" t="inlineStr">
        <is>
          <t>没有申请退款</t>
        </is>
      </c>
      <c r="AO934" t="inlineStr">
        <is>
          <t>无退款申请</t>
        </is>
      </c>
      <c r="AR934" t="inlineStr">
        <is>
          <t>✓</t>
        </is>
      </c>
    </row>
    <row r="935">
      <c r="A935" t="inlineStr">
        <is>
          <t>淘宝</t>
        </is>
      </c>
      <c r="B935" t="inlineStr">
        <is>
          <t>3273822591892389671</t>
        </is>
      </c>
      <c r="D935" s="182" t="n">
        <v>46084</v>
      </c>
      <c r="G935" t="inlineStr">
        <is>
          <t>山东省 济宁市 邹城市 千泉街道*******************</t>
        </is>
      </c>
      <c r="I935" t="inlineStr">
        <is>
          <t>P23250050202</t>
        </is>
      </c>
      <c r="J935" t="inlineStr">
        <is>
          <t>畔色榉木实木餐边柜储物靠墙高柜一体收纳柜厨房客厅茶水柜酒柜</t>
        </is>
      </c>
      <c r="K935" t="inlineStr">
        <is>
          <t>其他材质定制</t>
        </is>
      </c>
      <c r="M935" t="n">
        <v>1</v>
      </c>
      <c r="O935" t="inlineStr">
        <is>
          <t>圆通速递</t>
        </is>
      </c>
      <c r="P935" t="inlineStr">
        <is>
          <t>YT2537886122629</t>
        </is>
      </c>
      <c r="R935">
        <f>IFERROR(SUMPRODUCT(('2-定价总表'!$A$3:$A$493="PPS"&amp;MID(I935,2,99))*('2-定价总表'!$C$3:$C$493=K935)*('2-定价总表'!$T$3:$T$493))*IF(M935="",1,M935),"")</f>
        <v/>
      </c>
      <c r="AB935">
        <f>SUM(S935:AA935)</f>
        <v/>
      </c>
      <c r="AC935" t="inlineStr">
        <is>
          <t>33.00</t>
        </is>
      </c>
      <c r="AD935">
        <f>AC935*0.006</f>
        <v/>
      </c>
      <c r="AE935">
        <f>AC935*0.02</f>
        <v/>
      </c>
      <c r="AF935">
        <f>AC935-AD935-AE935</f>
        <v/>
      </c>
      <c r="AI935">
        <f>SUM(AG935:AH935)</f>
        <v/>
      </c>
      <c r="AJ935">
        <f>AF935-AB935+AI935</f>
        <v/>
      </c>
      <c r="AK935">
        <f>IF(C935="是","杭州","江西工厂")</f>
        <v/>
      </c>
      <c r="AL935" t="inlineStr">
        <is>
          <t>交易成功</t>
        </is>
      </c>
      <c r="AM935" t="inlineStr">
        <is>
          <t>待匹配</t>
        </is>
      </c>
      <c r="AN935" t="inlineStr">
        <is>
          <t>没有申请退款</t>
        </is>
      </c>
      <c r="AO935" t="inlineStr">
        <is>
          <t>无退款申请</t>
        </is>
      </c>
      <c r="AR935" t="inlineStr">
        <is>
          <t>✓</t>
        </is>
      </c>
    </row>
    <row r="936">
      <c r="A936" t="inlineStr">
        <is>
          <t>淘宝</t>
        </is>
      </c>
      <c r="B936" t="inlineStr">
        <is>
          <t>3273842534254389671</t>
        </is>
      </c>
      <c r="D936" s="182" t="n">
        <v>46084</v>
      </c>
      <c r="G936" t="inlineStr"/>
      <c r="I936" t="inlineStr">
        <is>
          <t>P23250050202</t>
        </is>
      </c>
      <c r="J936" t="inlineStr">
        <is>
          <t>畔色榉木实木餐边柜储物靠墙高柜一体收纳柜厨房客厅茶水柜酒柜</t>
        </is>
      </c>
      <c r="K936" t="inlineStr">
        <is>
          <t>其它尺寸定制</t>
        </is>
      </c>
      <c r="M936" t="n">
        <v>1</v>
      </c>
      <c r="O936" t="inlineStr"/>
      <c r="P936" t="inlineStr"/>
      <c r="R936">
        <f>IFERROR(SUMPRODUCT(('2-定价总表'!$A$3:$A$493="PPS"&amp;MID(I936,2,99))*('2-定价总表'!$C$3:$C$493=K936)*('2-定价总表'!$T$3:$T$493))*IF(M936="",1,M936),"")</f>
        <v/>
      </c>
      <c r="AB936">
        <f>SUM(S936:AA936)</f>
        <v/>
      </c>
      <c r="AC936" t="inlineStr"/>
      <c r="AD936">
        <f>AC936*0.006</f>
        <v/>
      </c>
      <c r="AE936">
        <f>AC936*0.02</f>
        <v/>
      </c>
      <c r="AF936">
        <f>AC936-AD936-AE936</f>
        <v/>
      </c>
      <c r="AI936">
        <f>SUM(AG936:AH936)</f>
        <v/>
      </c>
      <c r="AJ936">
        <f>AF936-AB936+AI936</f>
        <v/>
      </c>
      <c r="AK936">
        <f>IF(C936="是","杭州","江西工厂")</f>
        <v/>
      </c>
      <c r="AL936" t="inlineStr">
        <is>
          <t>交易关闭</t>
        </is>
      </c>
      <c r="AM936" t="inlineStr">
        <is>
          <t>待匹配</t>
        </is>
      </c>
      <c r="AN936" t="inlineStr">
        <is>
          <t>没有申请退款</t>
        </is>
      </c>
      <c r="AO936" t="inlineStr">
        <is>
          <t>无退款申请</t>
        </is>
      </c>
      <c r="AR936" t="inlineStr">
        <is>
          <t>✓</t>
        </is>
      </c>
    </row>
    <row r="937">
      <c r="A937" t="inlineStr">
        <is>
          <t>淘宝</t>
        </is>
      </c>
      <c r="B937" t="inlineStr">
        <is>
          <t>5094589719315415229</t>
        </is>
      </c>
      <c r="D937" s="182" t="n">
        <v>46084</v>
      </c>
      <c r="G937" t="inlineStr">
        <is>
          <t>上海 上海市 宝山区 大场镇中******************</t>
        </is>
      </c>
      <c r="I937" t="inlineStr">
        <is>
          <t>P23250050202</t>
        </is>
      </c>
      <c r="J937" t="inlineStr">
        <is>
          <t>畔色榉木实木餐边柜储物靠墙高柜一体收纳柜厨房客厅茶水柜酒柜</t>
        </is>
      </c>
      <c r="K937" t="inlineStr">
        <is>
          <t>插座配件单拍咨询客服</t>
        </is>
      </c>
      <c r="M937" t="n">
        <v>1</v>
      </c>
      <c r="O937" t="inlineStr">
        <is>
          <t>圆通速递</t>
        </is>
      </c>
      <c r="P937" t="inlineStr">
        <is>
          <t>YT2583823683214</t>
        </is>
      </c>
      <c r="R937">
        <f>IFERROR(SUMPRODUCT(('2-定价总表'!$A$3:$A$493="PPS"&amp;MID(I937,2,99))*('2-定价总表'!$C$3:$C$493=K937)*('2-定价总表'!$T$3:$T$493))*IF(M937="",1,M937),"")</f>
        <v/>
      </c>
      <c r="AB937">
        <f>SUM(S937:AA937)</f>
        <v/>
      </c>
      <c r="AC937" t="inlineStr">
        <is>
          <t>25.00</t>
        </is>
      </c>
      <c r="AD937">
        <f>AC937*0.006</f>
        <v/>
      </c>
      <c r="AE937">
        <f>AC937*0.02</f>
        <v/>
      </c>
      <c r="AF937">
        <f>AC937-AD937-AE937</f>
        <v/>
      </c>
      <c r="AI937">
        <f>SUM(AG937:AH937)</f>
        <v/>
      </c>
      <c r="AJ937">
        <f>AF937-AB937+AI937</f>
        <v/>
      </c>
      <c r="AK937">
        <f>IF(C937="是","杭州","江西工厂")</f>
        <v/>
      </c>
      <c r="AL937" t="inlineStr">
        <is>
          <t>交易成功</t>
        </is>
      </c>
      <c r="AM937" t="inlineStr">
        <is>
          <t>待匹配</t>
        </is>
      </c>
      <c r="AN937" t="inlineStr">
        <is>
          <t>没有申请退款</t>
        </is>
      </c>
      <c r="AO937" t="inlineStr">
        <is>
          <t>无退款申请</t>
        </is>
      </c>
      <c r="AR937" t="inlineStr">
        <is>
          <t>✓</t>
        </is>
      </c>
    </row>
    <row r="938">
      <c r="A938" t="inlineStr">
        <is>
          <t>淘宝</t>
        </is>
      </c>
      <c r="B938" t="inlineStr">
        <is>
          <t>3273172502913679869</t>
        </is>
      </c>
      <c r="D938" s="182" t="n">
        <v>46084</v>
      </c>
      <c r="G938" t="inlineStr">
        <is>
          <t>上海 上海市 金山区 石化街道*********************</t>
        </is>
      </c>
      <c r="I938" t="inlineStr">
        <is>
          <t>P23250050202</t>
        </is>
      </c>
      <c r="J938" t="inlineStr">
        <is>
          <t>畔色实木岩板餐边柜樱桃木收纳储物柜北欧酒柜置物柜餐桌一体靠墙</t>
        </is>
      </c>
      <c r="K938" t="inlineStr">
        <is>
          <t>定制尺寸</t>
        </is>
      </c>
      <c r="M938" t="n">
        <v>1</v>
      </c>
      <c r="O938" t="inlineStr">
        <is>
          <t>圆通速递</t>
        </is>
      </c>
      <c r="P938" t="inlineStr">
        <is>
          <t>YT2583823685676</t>
        </is>
      </c>
      <c r="R938">
        <f>IFERROR(SUMPRODUCT(('2-定价总表'!$A$3:$A$493="PPS"&amp;MID(I938,2,99))*('2-定价总表'!$C$3:$C$493=K938)*('2-定价总表'!$T$3:$T$493))*IF(M938="",1,M938),"")</f>
        <v/>
      </c>
      <c r="AB938">
        <f>SUM(S938:AA938)</f>
        <v/>
      </c>
      <c r="AC938" t="inlineStr">
        <is>
          <t>32.00</t>
        </is>
      </c>
      <c r="AD938">
        <f>AC938*0.006</f>
        <v/>
      </c>
      <c r="AE938">
        <f>AC938*0.02</f>
        <v/>
      </c>
      <c r="AF938">
        <f>AC938-AD938-AE938</f>
        <v/>
      </c>
      <c r="AI938">
        <f>SUM(AG938:AH938)</f>
        <v/>
      </c>
      <c r="AJ938">
        <f>AF938-AB938+AI938</f>
        <v/>
      </c>
      <c r="AK938">
        <f>IF(C938="是","杭州","江西工厂")</f>
        <v/>
      </c>
      <c r="AL938" t="inlineStr">
        <is>
          <t>交易成功</t>
        </is>
      </c>
      <c r="AM938" t="inlineStr">
        <is>
          <t>待匹配</t>
        </is>
      </c>
      <c r="AN938" t="inlineStr">
        <is>
          <t>没有申请退款</t>
        </is>
      </c>
      <c r="AO938" t="inlineStr">
        <is>
          <t>无退款申请</t>
        </is>
      </c>
      <c r="AR938" t="inlineStr">
        <is>
          <t>✓</t>
        </is>
      </c>
    </row>
    <row r="939">
      <c r="A939" t="inlineStr">
        <is>
          <t>淘宝</t>
        </is>
      </c>
      <c r="B939" t="inlineStr">
        <is>
          <t>3273173222652679869</t>
        </is>
      </c>
      <c r="D939" s="182" t="n">
        <v>46084</v>
      </c>
      <c r="G939" t="inlineStr"/>
      <c r="I939" t="inlineStr">
        <is>
          <t>P23250050202</t>
        </is>
      </c>
      <c r="J939" t="inlineStr">
        <is>
          <t>畔色实木岩板餐边柜樱桃木收纳储物柜北欧酒柜置物柜餐桌一体靠墙</t>
        </is>
      </c>
      <c r="K939" t="inlineStr">
        <is>
          <t>定制尺寸</t>
        </is>
      </c>
      <c r="M939" t="n">
        <v>1</v>
      </c>
      <c r="O939" t="inlineStr"/>
      <c r="P939" t="inlineStr"/>
      <c r="R939">
        <f>IFERROR(SUMPRODUCT(('2-定价总表'!$A$3:$A$493="PPS"&amp;MID(I939,2,99))*('2-定价总表'!$C$3:$C$493=K939)*('2-定价总表'!$T$3:$T$493))*IF(M939="",1,M939),"")</f>
        <v/>
      </c>
      <c r="AB939">
        <f>SUM(S939:AA939)</f>
        <v/>
      </c>
      <c r="AC939" t="inlineStr"/>
      <c r="AD939">
        <f>AC939*0.006</f>
        <v/>
      </c>
      <c r="AE939">
        <f>AC939*0.02</f>
        <v/>
      </c>
      <c r="AF939">
        <f>AC939-AD939-AE939</f>
        <v/>
      </c>
      <c r="AI939">
        <f>SUM(AG939:AH939)</f>
        <v/>
      </c>
      <c r="AJ939">
        <f>AF939-AB939+AI939</f>
        <v/>
      </c>
      <c r="AK939">
        <f>IF(C939="是","杭州","江西工厂")</f>
        <v/>
      </c>
      <c r="AL939" t="inlineStr">
        <is>
          <t>交易关闭</t>
        </is>
      </c>
      <c r="AM939" t="inlineStr">
        <is>
          <t>待匹配</t>
        </is>
      </c>
      <c r="AN939" t="inlineStr">
        <is>
          <t>没有申请退款</t>
        </is>
      </c>
      <c r="AO939" t="inlineStr">
        <is>
          <t>无退款申请</t>
        </is>
      </c>
      <c r="AR939" t="inlineStr">
        <is>
          <t>✓</t>
        </is>
      </c>
    </row>
    <row r="940">
      <c r="A940" t="inlineStr">
        <is>
          <t>淘宝</t>
        </is>
      </c>
      <c r="B940" t="inlineStr">
        <is>
          <t>3273155726902350191</t>
        </is>
      </c>
      <c r="D940" s="182" t="n">
        <v>46084</v>
      </c>
      <c r="G940" t="inlineStr">
        <is>
          <t>海南省 陵水黎族自治县 null 黎安镇海********************************</t>
        </is>
      </c>
      <c r="I940" t="inlineStr"/>
      <c r="J940" t="inlineStr">
        <is>
          <t>畔色木作木块小样樱桃木黑胡桃木白蜡木榉木红白橡木样品样块</t>
        </is>
      </c>
      <c r="K940" t="inlineStr">
        <is>
          <t>樱桃木样块</t>
        </is>
      </c>
      <c r="M940" t="n">
        <v>1</v>
      </c>
      <c r="O940" t="inlineStr">
        <is>
          <t>圆通速递</t>
        </is>
      </c>
      <c r="P940" t="inlineStr">
        <is>
          <t>YT2583950505247</t>
        </is>
      </c>
      <c r="R940">
        <f>IFERROR(SUMPRODUCT(('2-定价总表'!$A$3:$A$493="PPS"&amp;MID(I940,2,99))*('2-定价总表'!$C$3:$C$493=K940)*('2-定价总表'!$T$3:$T$493))*IF(M940="",1,M940),"")</f>
        <v/>
      </c>
      <c r="AB940">
        <f>SUM(S940:AA940)</f>
        <v/>
      </c>
      <c r="AC940" t="inlineStr">
        <is>
          <t>22.00</t>
        </is>
      </c>
      <c r="AD940">
        <f>AC940*0.006</f>
        <v/>
      </c>
      <c r="AE940">
        <f>AC940*0.02</f>
        <v/>
      </c>
      <c r="AF940">
        <f>AC940-AD940-AE940</f>
        <v/>
      </c>
      <c r="AI940">
        <f>SUM(AG940:AH940)</f>
        <v/>
      </c>
      <c r="AJ940">
        <f>AF940-AB940+AI940</f>
        <v/>
      </c>
      <c r="AK940">
        <f>IF(C940="是","杭州","江西工厂")</f>
        <v/>
      </c>
      <c r="AL940" t="inlineStr">
        <is>
          <t>交易成功</t>
        </is>
      </c>
      <c r="AM940" t="inlineStr">
        <is>
          <t>待匹配</t>
        </is>
      </c>
      <c r="AN940" t="inlineStr">
        <is>
          <t>没有申请退款</t>
        </is>
      </c>
      <c r="AO940" t="inlineStr">
        <is>
          <t>无退款申请</t>
        </is>
      </c>
      <c r="AR940" t="inlineStr">
        <is>
          <t>⚠️ 无商家编码,产品编码待补</t>
        </is>
      </c>
    </row>
    <row r="941">
      <c r="A941" t="inlineStr">
        <is>
          <t>淘宝</t>
        </is>
      </c>
      <c r="B941" t="inlineStr">
        <is>
          <t>3273578869018679869</t>
        </is>
      </c>
      <c r="D941" s="182" t="n">
        <v>46084</v>
      </c>
      <c r="G941" t="inlineStr"/>
      <c r="I941" t="inlineStr">
        <is>
          <t>P23250050202</t>
        </is>
      </c>
      <c r="J941" t="inlineStr">
        <is>
          <t>畔色实木岩板餐边柜樱桃木收纳储物柜北欧酒柜置物柜餐桌一体靠墙</t>
        </is>
      </c>
      <c r="K941" t="inlineStr">
        <is>
          <t>定制尺寸</t>
        </is>
      </c>
      <c r="M941" t="n">
        <v>1</v>
      </c>
      <c r="O941" t="inlineStr"/>
      <c r="P941" t="inlineStr"/>
      <c r="R941">
        <f>IFERROR(SUMPRODUCT(('2-定价总表'!$A$3:$A$493="PPS"&amp;MID(I941,2,99))*('2-定价总表'!$C$3:$C$493=K941)*('2-定价总表'!$T$3:$T$493))*IF(M941="",1,M941),"")</f>
        <v/>
      </c>
      <c r="AB941">
        <f>SUM(S941:AA941)</f>
        <v/>
      </c>
      <c r="AC941" t="inlineStr"/>
      <c r="AD941">
        <f>AC941*0.006</f>
        <v/>
      </c>
      <c r="AE941">
        <f>AC941*0.02</f>
        <v/>
      </c>
      <c r="AF941">
        <f>AC941-AD941-AE941</f>
        <v/>
      </c>
      <c r="AI941">
        <f>SUM(AG941:AH941)</f>
        <v/>
      </c>
      <c r="AJ941">
        <f>AF941-AB941+AI941</f>
        <v/>
      </c>
      <c r="AK941">
        <f>IF(C941="是","杭州","江西工厂")</f>
        <v/>
      </c>
      <c r="AL941" t="inlineStr">
        <is>
          <t>交易关闭</t>
        </is>
      </c>
      <c r="AM941" t="inlineStr">
        <is>
          <t>待匹配</t>
        </is>
      </c>
      <c r="AN941" t="inlineStr">
        <is>
          <t>没有申请退款</t>
        </is>
      </c>
      <c r="AO941" t="inlineStr">
        <is>
          <t>无退款申请</t>
        </is>
      </c>
      <c r="AR941" t="inlineStr">
        <is>
          <t>✓</t>
        </is>
      </c>
    </row>
    <row r="942">
      <c r="A942" t="inlineStr">
        <is>
          <t>淘宝</t>
        </is>
      </c>
      <c r="B942" t="inlineStr">
        <is>
          <t>3273678408328679869</t>
        </is>
      </c>
      <c r="D942" s="182" t="n">
        <v>46084</v>
      </c>
      <c r="G942" t="inlineStr">
        <is>
          <t>上海 上海市 金山区 石化街道*********************</t>
        </is>
      </c>
      <c r="I942" t="inlineStr">
        <is>
          <t>P23250050202</t>
        </is>
      </c>
      <c r="J942" t="inlineStr">
        <is>
          <t>畔色实木岩板餐边柜樱桃木收纳储物柜北欧酒柜置物柜餐桌一体靠墙</t>
        </is>
      </c>
      <c r="K942" t="inlineStr">
        <is>
          <t>定制尺寸</t>
        </is>
      </c>
      <c r="M942" t="n">
        <v>1</v>
      </c>
      <c r="O942" t="inlineStr"/>
      <c r="P942" t="inlineStr"/>
      <c r="R942">
        <f>IFERROR(SUMPRODUCT(('2-定价总表'!$A$3:$A$493="PPS"&amp;MID(I942,2,99))*('2-定价总表'!$C$3:$C$493=K942)*('2-定价总表'!$T$3:$T$493))*IF(M942="",1,M942),"")</f>
        <v/>
      </c>
      <c r="AB942">
        <f>SUM(S942:AA942)</f>
        <v/>
      </c>
      <c r="AC942" t="inlineStr">
        <is>
          <t>5820.00</t>
        </is>
      </c>
      <c r="AD942">
        <f>AC942*0.006</f>
        <v/>
      </c>
      <c r="AE942">
        <f>AC942*0.02</f>
        <v/>
      </c>
      <c r="AF942">
        <f>AC942-AD942-AE942</f>
        <v/>
      </c>
      <c r="AI942">
        <f>SUM(AG942:AH942)</f>
        <v/>
      </c>
      <c r="AJ942">
        <f>AF942-AB942+AI942</f>
        <v/>
      </c>
      <c r="AK942">
        <f>IF(C942="是","杭州","江西工厂")</f>
        <v/>
      </c>
      <c r="AL942" t="inlineStr">
        <is>
          <t>交易关闭</t>
        </is>
      </c>
      <c r="AM942" t="inlineStr">
        <is>
          <t>待匹配</t>
        </is>
      </c>
      <c r="AN942" t="inlineStr">
        <is>
          <t>退款成功</t>
        </is>
      </c>
      <c r="AO942" t="inlineStr">
        <is>
          <t>5820.00</t>
        </is>
      </c>
      <c r="AR942" t="inlineStr">
        <is>
          <t>✓</t>
        </is>
      </c>
    </row>
    <row r="943">
      <c r="A943" t="inlineStr">
        <is>
          <t>淘宝</t>
        </is>
      </c>
      <c r="B943" t="inlineStr">
        <is>
          <t>3273364777046721469</t>
        </is>
      </c>
      <c r="D943" s="182" t="n">
        <v>46084</v>
      </c>
      <c r="G943" t="inlineStr">
        <is>
          <t>河南省 焦作市 马村区 待王街道************</t>
        </is>
      </c>
      <c r="I943" t="inlineStr">
        <is>
          <t>P23250050202</t>
        </is>
      </c>
      <c r="J943" t="inlineStr">
        <is>
          <t>畔色榉木实木餐边柜储物靠墙高柜一体收纳柜厨房客厅茶水柜酒柜</t>
        </is>
      </c>
      <c r="K943" t="inlineStr">
        <is>
          <t>插座配件单拍咨询客服</t>
        </is>
      </c>
      <c r="M943" t="n">
        <v>1</v>
      </c>
      <c r="O943" t="inlineStr">
        <is>
          <t>圆通速递</t>
        </is>
      </c>
      <c r="P943" t="inlineStr">
        <is>
          <t>YT2537886121215</t>
        </is>
      </c>
      <c r="R943">
        <f>IFERROR(SUMPRODUCT(('2-定价总表'!$A$3:$A$493="PPS"&amp;MID(I943,2,99))*('2-定价总表'!$C$3:$C$493=K943)*('2-定价总表'!$T$3:$T$493))*IF(M943="",1,M943),"")</f>
        <v/>
      </c>
      <c r="AB943">
        <f>SUM(S943:AA943)</f>
        <v/>
      </c>
      <c r="AC943" t="inlineStr">
        <is>
          <t>27.00</t>
        </is>
      </c>
      <c r="AD943">
        <f>AC943*0.006</f>
        <v/>
      </c>
      <c r="AE943">
        <f>AC943*0.02</f>
        <v/>
      </c>
      <c r="AF943">
        <f>AC943-AD943-AE943</f>
        <v/>
      </c>
      <c r="AI943">
        <f>SUM(AG943:AH943)</f>
        <v/>
      </c>
      <c r="AJ943">
        <f>AF943-AB943+AI943</f>
        <v/>
      </c>
      <c r="AK943">
        <f>IF(C943="是","杭州","江西工厂")</f>
        <v/>
      </c>
      <c r="AL943" t="inlineStr">
        <is>
          <t>交易成功</t>
        </is>
      </c>
      <c r="AM943" t="inlineStr">
        <is>
          <t>待匹配</t>
        </is>
      </c>
      <c r="AN943" t="inlineStr">
        <is>
          <t>没有申请退款</t>
        </is>
      </c>
      <c r="AO943" t="inlineStr">
        <is>
          <t>无退款申请</t>
        </is>
      </c>
      <c r="AR943" t="inlineStr">
        <is>
          <t>✓</t>
        </is>
      </c>
    </row>
    <row r="944">
      <c r="A944" t="inlineStr">
        <is>
          <t>淘宝</t>
        </is>
      </c>
      <c r="B944" t="inlineStr">
        <is>
          <t>5094188208474853638</t>
        </is>
      </c>
      <c r="D944" s="182" t="n">
        <v>46084</v>
      </c>
      <c r="G944" t="inlineStr">
        <is>
          <t>广东省 深圳市 南山区 招商街道*******************************</t>
        </is>
      </c>
      <c r="I944" t="inlineStr">
        <is>
          <t>P23250050202</t>
        </is>
      </c>
      <c r="J944" t="inlineStr">
        <is>
          <t>畔色实木岩板餐边柜樱桃木收纳储物柜北欧酒柜置物柜餐桌一体靠墙</t>
        </is>
      </c>
      <c r="K944" t="inlineStr">
        <is>
          <t>定制尺寸</t>
        </is>
      </c>
      <c r="M944" t="n">
        <v>1</v>
      </c>
      <c r="O944" t="inlineStr">
        <is>
          <t>圆通速递</t>
        </is>
      </c>
      <c r="P944" t="inlineStr">
        <is>
          <t>YT2537886122117</t>
        </is>
      </c>
      <c r="R944">
        <f>IFERROR(SUMPRODUCT(('2-定价总表'!$A$3:$A$493="PPS"&amp;MID(I944,2,99))*('2-定价总表'!$C$3:$C$493=K944)*('2-定价总表'!$T$3:$T$493))*IF(M944="",1,M944),"")</f>
        <v/>
      </c>
      <c r="AB944">
        <f>SUM(S944:AA944)</f>
        <v/>
      </c>
      <c r="AC944" t="inlineStr">
        <is>
          <t>37.00</t>
        </is>
      </c>
      <c r="AD944">
        <f>AC944*0.006</f>
        <v/>
      </c>
      <c r="AE944">
        <f>AC944*0.02</f>
        <v/>
      </c>
      <c r="AF944">
        <f>AC944-AD944-AE944</f>
        <v/>
      </c>
      <c r="AI944">
        <f>SUM(AG944:AH944)</f>
        <v/>
      </c>
      <c r="AJ944">
        <f>AF944-AB944+AI944</f>
        <v/>
      </c>
      <c r="AK944">
        <f>IF(C944="是","杭州","江西工厂")</f>
        <v/>
      </c>
      <c r="AL944" t="inlineStr">
        <is>
          <t>交易成功</t>
        </is>
      </c>
      <c r="AM944" t="inlineStr">
        <is>
          <t>待匹配</t>
        </is>
      </c>
      <c r="AN944" t="inlineStr">
        <is>
          <t>没有申请退款</t>
        </is>
      </c>
      <c r="AO944" t="inlineStr">
        <is>
          <t>无退款申请</t>
        </is>
      </c>
      <c r="AR944" t="inlineStr">
        <is>
          <t>✓</t>
        </is>
      </c>
    </row>
    <row r="945">
      <c r="A945" t="inlineStr">
        <is>
          <t>淘宝</t>
        </is>
      </c>
      <c r="B945" t="inlineStr">
        <is>
          <t>5094261505350773123</t>
        </is>
      </c>
      <c r="D945" s="182" t="n">
        <v>46084</v>
      </c>
      <c r="G945" t="inlineStr">
        <is>
          <t>江西省 南昌市 新建区 蛟桥街道*************************</t>
        </is>
      </c>
      <c r="I945" t="inlineStr">
        <is>
          <t>P23250050202</t>
        </is>
      </c>
      <c r="J945" t="inlineStr">
        <is>
          <t>畔色实木餐边柜日式樱桃木家用餐桌一体客厅储物柜小户型多功能柜</t>
        </is>
      </c>
      <c r="K945" t="inlineStr">
        <is>
          <t>白色岩板定制</t>
        </is>
      </c>
      <c r="M945" t="n">
        <v>1</v>
      </c>
      <c r="O945" t="inlineStr">
        <is>
          <t>圆通速递</t>
        </is>
      </c>
      <c r="P945" t="inlineStr">
        <is>
          <t>YT2537886122951</t>
        </is>
      </c>
      <c r="R945">
        <f>IFERROR(SUMPRODUCT(('2-定价总表'!$A$3:$A$493="PPS"&amp;MID(I945,2,99))*('2-定价总表'!$C$3:$C$493=K945)*('2-定价总表'!$T$3:$T$493))*IF(M945="",1,M945),"")</f>
        <v/>
      </c>
      <c r="AB945">
        <f>SUM(S945:AA945)</f>
        <v/>
      </c>
      <c r="AC945" t="inlineStr">
        <is>
          <t>32.00</t>
        </is>
      </c>
      <c r="AD945">
        <f>AC945*0.006</f>
        <v/>
      </c>
      <c r="AE945">
        <f>AC945*0.02</f>
        <v/>
      </c>
      <c r="AF945">
        <f>AC945-AD945-AE945</f>
        <v/>
      </c>
      <c r="AI945">
        <f>SUM(AG945:AH945)</f>
        <v/>
      </c>
      <c r="AJ945">
        <f>AF945-AB945+AI945</f>
        <v/>
      </c>
      <c r="AK945">
        <f>IF(C945="是","杭州","江西工厂")</f>
        <v/>
      </c>
      <c r="AL945" t="inlineStr">
        <is>
          <t>交易成功</t>
        </is>
      </c>
      <c r="AM945" t="inlineStr">
        <is>
          <t>待匹配</t>
        </is>
      </c>
      <c r="AN945" t="inlineStr">
        <is>
          <t>没有申请退款</t>
        </is>
      </c>
      <c r="AO945" t="inlineStr">
        <is>
          <t>无退款申请</t>
        </is>
      </c>
      <c r="AR945" t="inlineStr">
        <is>
          <t>✓</t>
        </is>
      </c>
    </row>
    <row r="946">
      <c r="A946" t="inlineStr">
        <is>
          <t>淘宝</t>
        </is>
      </c>
      <c r="B946" t="inlineStr">
        <is>
          <t>5094261505350773123</t>
        </is>
      </c>
      <c r="D946" s="182" t="n">
        <v>46084</v>
      </c>
      <c r="G946" t="inlineStr">
        <is>
          <t>江西省 南昌市 新建区 蛟桥街道*************************</t>
        </is>
      </c>
      <c r="I946" t="inlineStr"/>
      <c r="J946" t="inlineStr">
        <is>
          <t>商家安装 商家安装</t>
        </is>
      </c>
      <c r="K946" t="inlineStr">
        <is>
          <t>商家安装</t>
        </is>
      </c>
      <c r="M946" t="n">
        <v>1</v>
      </c>
      <c r="O946" t="inlineStr">
        <is>
          <t>圆通速递</t>
        </is>
      </c>
      <c r="P946" t="inlineStr">
        <is>
          <t>YT2537886122951</t>
        </is>
      </c>
      <c r="R946">
        <f>IFERROR(SUMPRODUCT(('2-定价总表'!$A$3:$A$493="PPS"&amp;MID(I946,2,99))*('2-定价总表'!$C$3:$C$493=K946)*('2-定价总表'!$T$3:$T$493))*IF(M946="",1,M946),"")</f>
        <v/>
      </c>
      <c r="AB946">
        <f>SUM(S946:AA946)</f>
        <v/>
      </c>
      <c r="AC946" t="inlineStr">
        <is>
          <t>0.00</t>
        </is>
      </c>
      <c r="AD946">
        <f>AC946*0.006</f>
        <v/>
      </c>
      <c r="AE946">
        <f>AC946*0.02</f>
        <v/>
      </c>
      <c r="AF946">
        <f>AC946-AD946-AE946</f>
        <v/>
      </c>
      <c r="AI946">
        <f>SUM(AG946:AH946)</f>
        <v/>
      </c>
      <c r="AJ946">
        <f>AF946-AB946+AI946</f>
        <v/>
      </c>
      <c r="AK946">
        <f>IF(C946="是","杭州","江西工厂")</f>
        <v/>
      </c>
      <c r="AL946" t="inlineStr">
        <is>
          <t>交易成功</t>
        </is>
      </c>
      <c r="AM946" t="inlineStr">
        <is>
          <t>待匹配</t>
        </is>
      </c>
      <c r="AN946" t="inlineStr">
        <is>
          <t>没有申请退款</t>
        </is>
      </c>
      <c r="AO946" t="inlineStr">
        <is>
          <t>无退款申请</t>
        </is>
      </c>
      <c r="AR946" t="inlineStr">
        <is>
          <t>⚠️ 无商家编码,产品编码待补</t>
        </is>
      </c>
    </row>
    <row r="947">
      <c r="A947" t="inlineStr">
        <is>
          <t>淘宝</t>
        </is>
      </c>
      <c r="B947" t="inlineStr">
        <is>
          <t>3272854154600106571</t>
        </is>
      </c>
      <c r="D947" s="182" t="n">
        <v>46084</v>
      </c>
      <c r="G947" t="inlineStr">
        <is>
          <t>浙江省 金华市 婺城区 秋滨街道******************</t>
        </is>
      </c>
      <c r="I947" t="inlineStr">
        <is>
          <t>P23250050202</t>
        </is>
      </c>
      <c r="J947" t="inlineStr">
        <is>
          <t>畔色实木岩板餐边柜樱桃木收纳储物柜北欧酒柜置物柜餐桌一体靠墙</t>
        </is>
      </c>
      <c r="K947" t="inlineStr">
        <is>
          <t>定制尺寸</t>
        </is>
      </c>
      <c r="M947" t="n">
        <v>1</v>
      </c>
      <c r="O947" t="inlineStr">
        <is>
          <t>圆通速递</t>
        </is>
      </c>
      <c r="P947" t="inlineStr">
        <is>
          <t>YT2537886124845</t>
        </is>
      </c>
      <c r="R947">
        <f>IFERROR(SUMPRODUCT(('2-定价总表'!$A$3:$A$493="PPS"&amp;MID(I947,2,99))*('2-定价总表'!$C$3:$C$493=K947)*('2-定价总表'!$T$3:$T$493))*IF(M947="",1,M947),"")</f>
        <v/>
      </c>
      <c r="AB947">
        <f>SUM(S947:AA947)</f>
        <v/>
      </c>
      <c r="AC947" t="inlineStr">
        <is>
          <t>24.00</t>
        </is>
      </c>
      <c r="AD947">
        <f>AC947*0.006</f>
        <v/>
      </c>
      <c r="AE947">
        <f>AC947*0.02</f>
        <v/>
      </c>
      <c r="AF947">
        <f>AC947-AD947-AE947</f>
        <v/>
      </c>
      <c r="AI947">
        <f>SUM(AG947:AH947)</f>
        <v/>
      </c>
      <c r="AJ947">
        <f>AF947-AB947+AI947</f>
        <v/>
      </c>
      <c r="AK947">
        <f>IF(C947="是","杭州","江西工厂")</f>
        <v/>
      </c>
      <c r="AL947" t="inlineStr">
        <is>
          <t>交易成功</t>
        </is>
      </c>
      <c r="AM947" t="inlineStr">
        <is>
          <t>待匹配</t>
        </is>
      </c>
      <c r="AN947" t="inlineStr">
        <is>
          <t>没有申请退款</t>
        </is>
      </c>
      <c r="AO947" t="inlineStr">
        <is>
          <t>无退款申请</t>
        </is>
      </c>
      <c r="AR947" t="inlineStr">
        <is>
          <t>✓</t>
        </is>
      </c>
    </row>
    <row r="948">
      <c r="A948" t="inlineStr">
        <is>
          <t>淘宝</t>
        </is>
      </c>
      <c r="B948" t="inlineStr">
        <is>
          <t>3272741655326142166</t>
        </is>
      </c>
      <c r="D948" s="182" t="n">
        <v>46084</v>
      </c>
      <c r="G948" t="inlineStr">
        <is>
          <t>云南省 昆明市 五华区 龙翔街道*************************</t>
        </is>
      </c>
      <c r="I948" t="inlineStr">
        <is>
          <t>P23210020201</t>
        </is>
      </c>
      <c r="J948" t="inlineStr">
        <is>
          <t>畔色 岩板实木餐桌日式简约长方形榉木书桌家用饭桌原木小户型桌</t>
        </is>
      </c>
      <c r="K948" t="inlineStr">
        <is>
          <t>砂白色2.0米岩板餐桌</t>
        </is>
      </c>
      <c r="M948" t="n">
        <v>1</v>
      </c>
      <c r="O948" t="inlineStr">
        <is>
          <t>德邦快递</t>
        </is>
      </c>
      <c r="P948" t="inlineStr">
        <is>
          <t>DPK211978857013</t>
        </is>
      </c>
      <c r="R948">
        <f>IFERROR(SUMPRODUCT(('2-定价总表'!$A$3:$A$493="PPS"&amp;MID(I948,2,99))*('2-定价总表'!$C$3:$C$493=K948)*('2-定价总表'!$T$3:$T$493))*IF(M948="",1,M948),"")</f>
        <v/>
      </c>
      <c r="AB948">
        <f>SUM(S948:AA948)</f>
        <v/>
      </c>
      <c r="AC948" t="inlineStr">
        <is>
          <t>2933.78</t>
        </is>
      </c>
      <c r="AD948">
        <f>AC948*0.006</f>
        <v/>
      </c>
      <c r="AE948">
        <f>AC948*0.02</f>
        <v/>
      </c>
      <c r="AF948">
        <f>AC948-AD948-AE948</f>
        <v/>
      </c>
      <c r="AI948">
        <f>SUM(AG948:AH948)</f>
        <v/>
      </c>
      <c r="AJ948">
        <f>AF948-AB948+AI948</f>
        <v/>
      </c>
      <c r="AK948">
        <f>IF(C948="是","杭州","江西工厂")</f>
        <v/>
      </c>
      <c r="AL948" t="inlineStr">
        <is>
          <t>交易成功</t>
        </is>
      </c>
      <c r="AM948" t="inlineStr">
        <is>
          <t>待匹配</t>
        </is>
      </c>
      <c r="AN948" t="inlineStr">
        <is>
          <t>没有申请退款</t>
        </is>
      </c>
      <c r="AO948" t="inlineStr">
        <is>
          <t>无退款申请</t>
        </is>
      </c>
      <c r="AR948" t="inlineStr">
        <is>
          <t>✓</t>
        </is>
      </c>
    </row>
    <row r="949">
      <c r="A949" t="inlineStr">
        <is>
          <t>淘宝</t>
        </is>
      </c>
      <c r="B949" t="inlineStr">
        <is>
          <t>3272830285326563057</t>
        </is>
      </c>
      <c r="D949" s="182" t="n">
        <v>46084</v>
      </c>
      <c r="G949" t="inlineStr">
        <is>
          <t>江苏省 南京市 浦口区 江浦街道**************************</t>
        </is>
      </c>
      <c r="I949" t="inlineStr"/>
      <c r="J949" t="inlineStr">
        <is>
          <t>畔色樱桃木靠墙一体实木岩板餐厅收纳咖啡柜小户型小柜窄柜餐边柜</t>
        </is>
      </c>
      <c r="K949" t="inlineStr">
        <is>
          <t>1.2米洞石款窄柜</t>
        </is>
      </c>
      <c r="M949" t="n">
        <v>1</v>
      </c>
      <c r="O949" t="inlineStr"/>
      <c r="P949" t="inlineStr"/>
      <c r="R949">
        <f>IFERROR(SUMPRODUCT(('2-定价总表'!$A$3:$A$493="PPS"&amp;MID(I949,2,99))*('2-定价总表'!$C$3:$C$493=K949)*('2-定价总表'!$T$3:$T$493))*IF(M949="",1,M949),"")</f>
        <v/>
      </c>
      <c r="AB949">
        <f>SUM(S949:AA949)</f>
        <v/>
      </c>
      <c r="AC949" t="inlineStr">
        <is>
          <t>5978.95</t>
        </is>
      </c>
      <c r="AD949">
        <f>AC949*0.006</f>
        <v/>
      </c>
      <c r="AE949">
        <f>AC949*0.02</f>
        <v/>
      </c>
      <c r="AF949">
        <f>AC949-AD949-AE949</f>
        <v/>
      </c>
      <c r="AI949">
        <f>SUM(AG949:AH949)</f>
        <v/>
      </c>
      <c r="AJ949">
        <f>AF949-AB949+AI949</f>
        <v/>
      </c>
      <c r="AK949">
        <f>IF(C949="是","杭州","江西工厂")</f>
        <v/>
      </c>
      <c r="AL949" t="inlineStr">
        <is>
          <t>交易关闭</t>
        </is>
      </c>
      <c r="AM949" t="inlineStr">
        <is>
          <t>待匹配</t>
        </is>
      </c>
      <c r="AN949" t="inlineStr">
        <is>
          <t>退款成功</t>
        </is>
      </c>
      <c r="AO949" t="inlineStr">
        <is>
          <t>5978.95</t>
        </is>
      </c>
      <c r="AR949" t="inlineStr">
        <is>
          <t>⚠️ 无商家编码,产品编码待补</t>
        </is>
      </c>
    </row>
    <row r="950">
      <c r="A950" t="inlineStr">
        <is>
          <t>淘宝</t>
        </is>
      </c>
      <c r="B950" t="inlineStr">
        <is>
          <t>3272692153383916087</t>
        </is>
      </c>
      <c r="D950" s="182" t="n">
        <v>46084</v>
      </c>
      <c r="G950" t="inlineStr">
        <is>
          <t>广东省 广州市 黄埔区 鱼珠街道********************</t>
        </is>
      </c>
      <c r="I950" t="inlineStr"/>
      <c r="J950" t="inlineStr">
        <is>
          <t>畔色木作木块小样樱桃木黑胡桃木白蜡木榉木红白橡木样品样块</t>
        </is>
      </c>
      <c r="K950" t="inlineStr">
        <is>
          <t>榉木样块</t>
        </is>
      </c>
      <c r="M950" t="n">
        <v>1</v>
      </c>
      <c r="O950" t="inlineStr">
        <is>
          <t>申通快递,韵达快递</t>
        </is>
      </c>
      <c r="P950" t="inlineStr">
        <is>
          <t>773408757255571,435082459758698</t>
        </is>
      </c>
      <c r="R950">
        <f>IFERROR(SUMPRODUCT(('2-定价总表'!$A$3:$A$493="PPS"&amp;MID(I950,2,99))*('2-定价总表'!$C$3:$C$493=K950)*('2-定价总表'!$T$3:$T$493))*IF(M950="",1,M950),"")</f>
        <v/>
      </c>
      <c r="AB950">
        <f>SUM(S950:AA950)</f>
        <v/>
      </c>
      <c r="AC950" t="inlineStr">
        <is>
          <t>22.00</t>
        </is>
      </c>
      <c r="AD950">
        <f>AC950*0.006</f>
        <v/>
      </c>
      <c r="AE950">
        <f>AC950*0.02</f>
        <v/>
      </c>
      <c r="AF950">
        <f>AC950-AD950-AE950</f>
        <v/>
      </c>
      <c r="AI950">
        <f>SUM(AG950:AH950)</f>
        <v/>
      </c>
      <c r="AJ950">
        <f>AF950-AB950+AI950</f>
        <v/>
      </c>
      <c r="AK950">
        <f>IF(C950="是","杭州","江西工厂")</f>
        <v/>
      </c>
      <c r="AL950" t="inlineStr">
        <is>
          <t>交易成功</t>
        </is>
      </c>
      <c r="AM950" t="inlineStr">
        <is>
          <t>待匹配</t>
        </is>
      </c>
      <c r="AN950" t="inlineStr">
        <is>
          <t>没有申请退款</t>
        </is>
      </c>
      <c r="AO950" t="inlineStr">
        <is>
          <t>无退款申请</t>
        </is>
      </c>
      <c r="AR950" t="inlineStr">
        <is>
          <t>⚠️ 无商家编码,产品编码待补</t>
        </is>
      </c>
    </row>
    <row r="951">
      <c r="A951" t="inlineStr">
        <is>
          <t>淘宝</t>
        </is>
      </c>
      <c r="B951" t="inlineStr">
        <is>
          <t>3272692153383916087</t>
        </is>
      </c>
      <c r="D951" s="182" t="n">
        <v>46084</v>
      </c>
      <c r="G951" t="inlineStr">
        <is>
          <t>广东省 广州市 黄埔区 鱼珠街道********************</t>
        </is>
      </c>
      <c r="I951" t="inlineStr"/>
      <c r="J951" t="inlineStr">
        <is>
          <t>畔色木作木块小样樱桃木黑胡桃木白蜡木榉木红白橡木样品样块</t>
        </is>
      </c>
      <c r="K951" t="inlineStr">
        <is>
          <t>樱桃木样块</t>
        </is>
      </c>
      <c r="M951" t="n">
        <v>1</v>
      </c>
      <c r="O951" t="inlineStr">
        <is>
          <t>申通快递,韵达快递</t>
        </is>
      </c>
      <c r="P951" t="inlineStr">
        <is>
          <t>773408757255571,435082459758698</t>
        </is>
      </c>
      <c r="R951">
        <f>IFERROR(SUMPRODUCT(('2-定价总表'!$A$3:$A$493="PPS"&amp;MID(I951,2,99))*('2-定价总表'!$C$3:$C$493=K951)*('2-定价总表'!$T$3:$T$493))*IF(M951="",1,M951),"")</f>
        <v/>
      </c>
      <c r="AB951">
        <f>SUM(S951:AA951)</f>
        <v/>
      </c>
      <c r="AC951" t="inlineStr">
        <is>
          <t>22.00</t>
        </is>
      </c>
      <c r="AD951">
        <f>AC951*0.006</f>
        <v/>
      </c>
      <c r="AE951">
        <f>AC951*0.02</f>
        <v/>
      </c>
      <c r="AF951">
        <f>AC951-AD951-AE951</f>
        <v/>
      </c>
      <c r="AI951">
        <f>SUM(AG951:AH951)</f>
        <v/>
      </c>
      <c r="AJ951">
        <f>AF951-AB951+AI951</f>
        <v/>
      </c>
      <c r="AK951">
        <f>IF(C951="是","杭州","江西工厂")</f>
        <v/>
      </c>
      <c r="AL951" t="inlineStr">
        <is>
          <t>交易成功</t>
        </is>
      </c>
      <c r="AM951" t="inlineStr">
        <is>
          <t>待匹配</t>
        </is>
      </c>
      <c r="AN951" t="inlineStr">
        <is>
          <t>没有申请退款</t>
        </is>
      </c>
      <c r="AO951" t="inlineStr">
        <is>
          <t>无退款申请</t>
        </is>
      </c>
      <c r="AR951" t="inlineStr">
        <is>
          <t>⚠️ 无商家编码,产品编码待补</t>
        </is>
      </c>
    </row>
    <row r="952">
      <c r="A952" t="inlineStr">
        <is>
          <t>淘宝</t>
        </is>
      </c>
      <c r="B952" t="inlineStr">
        <is>
          <t>3272094122155952188</t>
        </is>
      </c>
      <c r="D952" s="182" t="n">
        <v>46084</v>
      </c>
      <c r="G952" t="inlineStr"/>
      <c r="I952" t="inlineStr">
        <is>
          <t>P23210020201</t>
        </is>
      </c>
      <c r="J952" t="inlineStr">
        <is>
          <t>畔色 岩板实木餐桌日式简约长方形榉木书桌家用饭桌原木小户型桌</t>
        </is>
      </c>
      <c r="K952" t="inlineStr">
        <is>
          <t>其他尺寸定制咨询</t>
        </is>
      </c>
      <c r="M952" t="n">
        <v>1</v>
      </c>
      <c r="O952" t="inlineStr"/>
      <c r="P952" t="inlineStr"/>
      <c r="R952">
        <f>IFERROR(SUMPRODUCT(('2-定价总表'!$A$3:$A$493="PPS"&amp;MID(I952,2,99))*('2-定价总表'!$C$3:$C$493=K952)*('2-定价总表'!$T$3:$T$493))*IF(M952="",1,M952),"")</f>
        <v/>
      </c>
      <c r="AB952">
        <f>SUM(S952:AA952)</f>
        <v/>
      </c>
      <c r="AC952" t="inlineStr"/>
      <c r="AD952">
        <f>AC952*0.006</f>
        <v/>
      </c>
      <c r="AE952">
        <f>AC952*0.02</f>
        <v/>
      </c>
      <c r="AF952">
        <f>AC952-AD952-AE952</f>
        <v/>
      </c>
      <c r="AI952">
        <f>SUM(AG952:AH952)</f>
        <v/>
      </c>
      <c r="AJ952">
        <f>AF952-AB952+AI952</f>
        <v/>
      </c>
      <c r="AK952">
        <f>IF(C952="是","杭州","江西工厂")</f>
        <v/>
      </c>
      <c r="AL952" t="inlineStr">
        <is>
          <t>交易关闭</t>
        </is>
      </c>
      <c r="AM952" t="inlineStr">
        <is>
          <t>待匹配</t>
        </is>
      </c>
      <c r="AN952" t="inlineStr">
        <is>
          <t>没有申请退款</t>
        </is>
      </c>
      <c r="AO952" t="inlineStr">
        <is>
          <t>无退款申请</t>
        </is>
      </c>
      <c r="AR952" t="inlineStr">
        <is>
          <t>✓</t>
        </is>
      </c>
    </row>
    <row r="953">
      <c r="A953" t="inlineStr">
        <is>
          <t>淘宝</t>
        </is>
      </c>
      <c r="B953" t="inlineStr">
        <is>
          <t>5093217324759723632</t>
        </is>
      </c>
      <c r="D953" s="182" t="n">
        <v>46083</v>
      </c>
      <c r="G953" t="inlineStr">
        <is>
          <t>浙江省 杭州市 余杭区 五常街道*****************</t>
        </is>
      </c>
      <c r="I953" t="inlineStr"/>
      <c r="J953" t="inlineStr">
        <is>
          <t>畔色实木北欧樱桃木岩板餐桌小户型大板桌家用餐厅饭桌餐桌椅组合</t>
        </is>
      </c>
      <c r="K953" t="inlineStr">
        <is>
          <t>尺寸定制</t>
        </is>
      </c>
      <c r="M953" t="n">
        <v>1</v>
      </c>
      <c r="O953" t="inlineStr">
        <is>
          <t>圆通速递</t>
        </is>
      </c>
      <c r="P953" t="inlineStr">
        <is>
          <t>YT2542899791841</t>
        </is>
      </c>
      <c r="R953">
        <f>IFERROR(SUMPRODUCT(('2-定价总表'!$A$3:$A$493="PPS"&amp;MID(I953,2,99))*('2-定价总表'!$C$3:$C$493=K953)*('2-定价总表'!$T$3:$T$493))*IF(M953="",1,M953),"")</f>
        <v/>
      </c>
      <c r="AB953">
        <f>SUM(S953:AA953)</f>
        <v/>
      </c>
      <c r="AC953" t="inlineStr">
        <is>
          <t>24.00</t>
        </is>
      </c>
      <c r="AD953">
        <f>AC953*0.006</f>
        <v/>
      </c>
      <c r="AE953">
        <f>AC953*0.02</f>
        <v/>
      </c>
      <c r="AF953">
        <f>AC953-AD953-AE953</f>
        <v/>
      </c>
      <c r="AI953">
        <f>SUM(AG953:AH953)</f>
        <v/>
      </c>
      <c r="AJ953">
        <f>AF953-AB953+AI953</f>
        <v/>
      </c>
      <c r="AK953">
        <f>IF(C953="是","杭州","江西工厂")</f>
        <v/>
      </c>
      <c r="AL953" t="inlineStr">
        <is>
          <t>交易成功</t>
        </is>
      </c>
      <c r="AM953" t="inlineStr">
        <is>
          <t>待匹配</t>
        </is>
      </c>
      <c r="AN953" t="inlineStr">
        <is>
          <t>没有申请退款</t>
        </is>
      </c>
      <c r="AO953" t="inlineStr">
        <is>
          <t>无退款申请</t>
        </is>
      </c>
      <c r="AR953" t="inlineStr">
        <is>
          <t>⚠️ 无商家编码,产品编码待补</t>
        </is>
      </c>
    </row>
    <row r="954">
      <c r="A954" t="inlineStr">
        <is>
          <t>淘宝</t>
        </is>
      </c>
      <c r="B954" t="inlineStr">
        <is>
          <t>5093206272941445120</t>
        </is>
      </c>
      <c r="D954" s="182" t="n">
        <v>46083</v>
      </c>
      <c r="G954" t="inlineStr">
        <is>
          <t>福建省 泉州市 鲤城区 江南街道***********************</t>
        </is>
      </c>
      <c r="I954" t="inlineStr">
        <is>
          <t>P23250050202</t>
        </is>
      </c>
      <c r="J954" t="inlineStr">
        <is>
          <t>畔色实木岩板餐边柜樱桃木收纳储物柜北欧酒柜置物柜餐桌一体靠墙</t>
        </is>
      </c>
      <c r="K954" t="inlineStr">
        <is>
          <t>定制尺寸</t>
        </is>
      </c>
      <c r="M954" t="n">
        <v>1</v>
      </c>
      <c r="O954" t="inlineStr">
        <is>
          <t>圆通速递</t>
        </is>
      </c>
      <c r="P954" t="inlineStr">
        <is>
          <t>YT2542899792329</t>
        </is>
      </c>
      <c r="R954">
        <f>IFERROR(SUMPRODUCT(('2-定价总表'!$A$3:$A$493="PPS"&amp;MID(I954,2,99))*('2-定价总表'!$C$3:$C$493=K954)*('2-定价总表'!$T$3:$T$493))*IF(M954="",1,M954),"")</f>
        <v/>
      </c>
      <c r="AB954">
        <f>SUM(S954:AA954)</f>
        <v/>
      </c>
      <c r="AC954" t="inlineStr">
        <is>
          <t>44.00</t>
        </is>
      </c>
      <c r="AD954">
        <f>AC954*0.006</f>
        <v/>
      </c>
      <c r="AE954">
        <f>AC954*0.02</f>
        <v/>
      </c>
      <c r="AF954">
        <f>AC954-AD954-AE954</f>
        <v/>
      </c>
      <c r="AI954">
        <f>SUM(AG954:AH954)</f>
        <v/>
      </c>
      <c r="AJ954">
        <f>AF954-AB954+AI954</f>
        <v/>
      </c>
      <c r="AK954">
        <f>IF(C954="是","杭州","江西工厂")</f>
        <v/>
      </c>
      <c r="AL954" t="inlineStr">
        <is>
          <t>交易成功</t>
        </is>
      </c>
      <c r="AM954" t="inlineStr">
        <is>
          <t>待匹配</t>
        </is>
      </c>
      <c r="AN954" t="inlineStr">
        <is>
          <t>没有申请退款</t>
        </is>
      </c>
      <c r="AO954" t="inlineStr">
        <is>
          <t>无退款申请</t>
        </is>
      </c>
      <c r="AR954" t="inlineStr">
        <is>
          <t>✓</t>
        </is>
      </c>
    </row>
    <row r="955">
      <c r="A955" t="inlineStr">
        <is>
          <t>淘宝</t>
        </is>
      </c>
      <c r="B955" t="inlineStr">
        <is>
          <t>3272189593353040093</t>
        </is>
      </c>
      <c r="D955" s="182" t="n">
        <v>46083</v>
      </c>
      <c r="G955" t="inlineStr">
        <is>
          <t>广东省 汕头市 金平区 月浦街道************************</t>
        </is>
      </c>
      <c r="I955" t="inlineStr">
        <is>
          <t>P23250050202</t>
        </is>
      </c>
      <c r="J955" t="inlineStr">
        <is>
          <t>畔色实木岩板餐边柜樱桃木收纳储物柜北欧酒柜置物柜餐桌一体靠墙</t>
        </is>
      </c>
      <c r="K955" t="inlineStr">
        <is>
          <t>定制尺寸</t>
        </is>
      </c>
      <c r="M955" t="n">
        <v>1</v>
      </c>
      <c r="O955" t="inlineStr">
        <is>
          <t>圆通速递</t>
        </is>
      </c>
      <c r="P955" t="inlineStr">
        <is>
          <t>YT2537828190552</t>
        </is>
      </c>
      <c r="R955">
        <f>IFERROR(SUMPRODUCT(('2-定价总表'!$A$3:$A$493="PPS"&amp;MID(I955,2,99))*('2-定价总表'!$C$3:$C$493=K955)*('2-定价总表'!$T$3:$T$493))*IF(M955="",1,M955),"")</f>
        <v/>
      </c>
      <c r="AB955">
        <f>SUM(S955:AA955)</f>
        <v/>
      </c>
      <c r="AC955" t="inlineStr">
        <is>
          <t>35.00</t>
        </is>
      </c>
      <c r="AD955">
        <f>AC955*0.006</f>
        <v/>
      </c>
      <c r="AE955">
        <f>AC955*0.02</f>
        <v/>
      </c>
      <c r="AF955">
        <f>AC955-AD955-AE955</f>
        <v/>
      </c>
      <c r="AI955">
        <f>SUM(AG955:AH955)</f>
        <v/>
      </c>
      <c r="AJ955">
        <f>AF955-AB955+AI955</f>
        <v/>
      </c>
      <c r="AK955">
        <f>IF(C955="是","杭州","江西工厂")</f>
        <v/>
      </c>
      <c r="AL955" t="inlineStr">
        <is>
          <t>交易成功</t>
        </is>
      </c>
      <c r="AM955" t="inlineStr">
        <is>
          <t>待匹配</t>
        </is>
      </c>
      <c r="AN955" t="inlineStr">
        <is>
          <t>没有申请退款</t>
        </is>
      </c>
      <c r="AO955" t="inlineStr">
        <is>
          <t>无退款申请</t>
        </is>
      </c>
      <c r="AR955" t="inlineStr">
        <is>
          <t>✓</t>
        </is>
      </c>
    </row>
    <row r="956">
      <c r="A956" t="inlineStr">
        <is>
          <t>淘宝</t>
        </is>
      </c>
      <c r="B956" t="inlineStr">
        <is>
          <t>3271757234294040093</t>
        </is>
      </c>
      <c r="D956" s="182" t="n">
        <v>46083</v>
      </c>
      <c r="G956" t="inlineStr"/>
      <c r="I956" t="inlineStr">
        <is>
          <t>P23250050202</t>
        </is>
      </c>
      <c r="J956" t="inlineStr">
        <is>
          <t>畔色实木岩板餐边柜樱桃木收纳储物柜北欧酒柜置物柜餐桌一体靠墙</t>
        </is>
      </c>
      <c r="K956" t="inlineStr">
        <is>
          <t>定制尺寸</t>
        </is>
      </c>
      <c r="M956" t="n">
        <v>1</v>
      </c>
      <c r="O956" t="inlineStr"/>
      <c r="P956" t="inlineStr"/>
      <c r="R956">
        <f>IFERROR(SUMPRODUCT(('2-定价总表'!$A$3:$A$493="PPS"&amp;MID(I956,2,99))*('2-定价总表'!$C$3:$C$493=K956)*('2-定价总表'!$T$3:$T$493))*IF(M956="",1,M956),"")</f>
        <v/>
      </c>
      <c r="AB956">
        <f>SUM(S956:AA956)</f>
        <v/>
      </c>
      <c r="AC956" t="inlineStr"/>
      <c r="AD956">
        <f>AC956*0.006</f>
        <v/>
      </c>
      <c r="AE956">
        <f>AC956*0.02</f>
        <v/>
      </c>
      <c r="AF956">
        <f>AC956-AD956-AE956</f>
        <v/>
      </c>
      <c r="AI956">
        <f>SUM(AG956:AH956)</f>
        <v/>
      </c>
      <c r="AJ956">
        <f>AF956-AB956+AI956</f>
        <v/>
      </c>
      <c r="AK956">
        <f>IF(C956="是","杭州","江西工厂")</f>
        <v/>
      </c>
      <c r="AL956" t="inlineStr">
        <is>
          <t>交易关闭</t>
        </is>
      </c>
      <c r="AM956" t="inlineStr">
        <is>
          <t>待匹配</t>
        </is>
      </c>
      <c r="AN956" t="inlineStr">
        <is>
          <t>没有申请退款</t>
        </is>
      </c>
      <c r="AO956" t="inlineStr">
        <is>
          <t>无退款申请</t>
        </is>
      </c>
      <c r="AR956" t="inlineStr">
        <is>
          <t>✓</t>
        </is>
      </c>
    </row>
    <row r="957">
      <c r="A957" t="inlineStr">
        <is>
          <t>淘宝</t>
        </is>
      </c>
      <c r="B957" t="inlineStr">
        <is>
          <t>5093186580092753626</t>
        </is>
      </c>
      <c r="D957" s="182" t="n">
        <v>46083</v>
      </c>
      <c r="G957" t="inlineStr">
        <is>
          <t>浙江省 绍兴市 柯桥区 兰亭街道*************</t>
        </is>
      </c>
      <c r="I957" t="inlineStr"/>
      <c r="J957" t="inlineStr">
        <is>
          <t>畔色 满墙书柜樱桃木实木储物柜日式简约黑胡桃木玻璃柜全屋定制</t>
        </is>
      </c>
      <c r="K957" t="inlineStr">
        <is>
          <t>颜色定制（咨询客服）</t>
        </is>
      </c>
      <c r="M957" t="n">
        <v>1</v>
      </c>
      <c r="O957" t="inlineStr">
        <is>
          <t>圆通速递</t>
        </is>
      </c>
      <c r="P957" t="inlineStr">
        <is>
          <t>YT2537828191034</t>
        </is>
      </c>
      <c r="R957">
        <f>IFERROR(SUMPRODUCT(('2-定价总表'!$A$3:$A$493="PPS"&amp;MID(I957,2,99))*('2-定价总表'!$C$3:$C$493=K957)*('2-定价总表'!$T$3:$T$493))*IF(M957="",1,M957),"")</f>
        <v/>
      </c>
      <c r="AB957">
        <f>SUM(S957:AA957)</f>
        <v/>
      </c>
      <c r="AC957" t="inlineStr">
        <is>
          <t>36.00</t>
        </is>
      </c>
      <c r="AD957">
        <f>AC957*0.006</f>
        <v/>
      </c>
      <c r="AE957">
        <f>AC957*0.02</f>
        <v/>
      </c>
      <c r="AF957">
        <f>AC957-AD957-AE957</f>
        <v/>
      </c>
      <c r="AI957">
        <f>SUM(AG957:AH957)</f>
        <v/>
      </c>
      <c r="AJ957">
        <f>AF957-AB957+AI957</f>
        <v/>
      </c>
      <c r="AK957">
        <f>IF(C957="是","杭州","江西工厂")</f>
        <v/>
      </c>
      <c r="AL957" t="inlineStr">
        <is>
          <t>交易成功</t>
        </is>
      </c>
      <c r="AM957" t="inlineStr">
        <is>
          <t>待匹配</t>
        </is>
      </c>
      <c r="AN957" t="inlineStr">
        <is>
          <t>没有申请退款</t>
        </is>
      </c>
      <c r="AO957" t="inlineStr">
        <is>
          <t>无退款申请</t>
        </is>
      </c>
      <c r="AR957" t="inlineStr">
        <is>
          <t>⚠️ 无商家编码,产品编码待补</t>
        </is>
      </c>
    </row>
    <row r="958">
      <c r="A958" t="inlineStr">
        <is>
          <t>淘宝</t>
        </is>
      </c>
      <c r="B958" t="inlineStr">
        <is>
          <t>3271741646347740788</t>
        </is>
      </c>
      <c r="D958" s="182" t="n">
        <v>46083</v>
      </c>
      <c r="G958" t="inlineStr">
        <is>
          <t>浙江省 宁波市 江北区 孔浦街道*******************</t>
        </is>
      </c>
      <c r="I958" t="inlineStr"/>
      <c r="J958" t="inlineStr">
        <is>
          <t>畔色北美黑胡桃木餐边柜靠墙一体实木岩板高酒柜收纳储物橱柜</t>
        </is>
      </c>
      <c r="K958" t="inlineStr">
        <is>
          <t>定制尺寸</t>
        </is>
      </c>
      <c r="M958" t="n">
        <v>1</v>
      </c>
      <c r="O958" t="inlineStr">
        <is>
          <t>圆通速递</t>
        </is>
      </c>
      <c r="P958" t="inlineStr">
        <is>
          <t>YT2583766145525</t>
        </is>
      </c>
      <c r="R958">
        <f>IFERROR(SUMPRODUCT(('2-定价总表'!$A$3:$A$493="PPS"&amp;MID(I958,2,99))*('2-定价总表'!$C$3:$C$493=K958)*('2-定价总表'!$T$3:$T$493))*IF(M958="",1,M958),"")</f>
        <v/>
      </c>
      <c r="AB958">
        <f>SUM(S958:AA958)</f>
        <v/>
      </c>
      <c r="AC958" t="inlineStr">
        <is>
          <t>22.00</t>
        </is>
      </c>
      <c r="AD958">
        <f>AC958*0.006</f>
        <v/>
      </c>
      <c r="AE958">
        <f>AC958*0.02</f>
        <v/>
      </c>
      <c r="AF958">
        <f>AC958-AD958-AE958</f>
        <v/>
      </c>
      <c r="AI958">
        <f>SUM(AG958:AH958)</f>
        <v/>
      </c>
      <c r="AJ958">
        <f>AF958-AB958+AI958</f>
        <v/>
      </c>
      <c r="AK958">
        <f>IF(C958="是","杭州","江西工厂")</f>
        <v/>
      </c>
      <c r="AL958" t="inlineStr">
        <is>
          <t>交易成功</t>
        </is>
      </c>
      <c r="AM958" t="inlineStr">
        <is>
          <t>待匹配</t>
        </is>
      </c>
      <c r="AN958" t="inlineStr">
        <is>
          <t>没有申请退款</t>
        </is>
      </c>
      <c r="AO958" t="inlineStr">
        <is>
          <t>无退款申请</t>
        </is>
      </c>
      <c r="AR958" t="inlineStr">
        <is>
          <t>⚠️ 无商家编码,产品编码待补</t>
        </is>
      </c>
    </row>
    <row r="959">
      <c r="A959" t="inlineStr">
        <is>
          <t>淘宝</t>
        </is>
      </c>
      <c r="B959" t="inlineStr">
        <is>
          <t>3272161009363740788</t>
        </is>
      </c>
      <c r="D959" s="182" t="n">
        <v>46083</v>
      </c>
      <c r="G959" t="inlineStr"/>
      <c r="I959" t="inlineStr"/>
      <c r="J959" t="inlineStr">
        <is>
          <t>畔色北美黑胡桃木餐边柜靠墙一体实木岩板高酒柜收纳储物橱柜</t>
        </is>
      </c>
      <c r="K959" t="inlineStr">
        <is>
          <t>定制尺寸</t>
        </is>
      </c>
      <c r="M959" t="n">
        <v>1</v>
      </c>
      <c r="O959" t="inlineStr"/>
      <c r="P959" t="inlineStr"/>
      <c r="R959">
        <f>IFERROR(SUMPRODUCT(('2-定价总表'!$A$3:$A$493="PPS"&amp;MID(I959,2,99))*('2-定价总表'!$C$3:$C$493=K959)*('2-定价总表'!$T$3:$T$493))*IF(M959="",1,M959),"")</f>
        <v/>
      </c>
      <c r="AB959">
        <f>SUM(S959:AA959)</f>
        <v/>
      </c>
      <c r="AC959" t="inlineStr"/>
      <c r="AD959">
        <f>AC959*0.006</f>
        <v/>
      </c>
      <c r="AE959">
        <f>AC959*0.02</f>
        <v/>
      </c>
      <c r="AF959">
        <f>AC959-AD959-AE959</f>
        <v/>
      </c>
      <c r="AI959">
        <f>SUM(AG959:AH959)</f>
        <v/>
      </c>
      <c r="AJ959">
        <f>AF959-AB959+AI959</f>
        <v/>
      </c>
      <c r="AK959">
        <f>IF(C959="是","杭州","江西工厂")</f>
        <v/>
      </c>
      <c r="AL959" t="inlineStr">
        <is>
          <t>交易关闭</t>
        </is>
      </c>
      <c r="AM959" t="inlineStr">
        <is>
          <t>待匹配</t>
        </is>
      </c>
      <c r="AN959" t="inlineStr">
        <is>
          <t>没有申请退款</t>
        </is>
      </c>
      <c r="AO959" t="inlineStr">
        <is>
          <t>无退款申请</t>
        </is>
      </c>
      <c r="AR959" t="inlineStr">
        <is>
          <t>⚠️ 无商家编码,产品编码待补</t>
        </is>
      </c>
    </row>
    <row r="960">
      <c r="A960" t="inlineStr">
        <is>
          <t>淘宝</t>
        </is>
      </c>
      <c r="B960" t="inlineStr">
        <is>
          <t>3271715331420299285</t>
        </is>
      </c>
      <c r="D960" s="182" t="n">
        <v>46083</v>
      </c>
      <c r="G960" t="inlineStr">
        <is>
          <t>浙江省 杭州市 上城区 笕桥街道********************************</t>
        </is>
      </c>
      <c r="I960" t="inlineStr">
        <is>
          <t>P23250050202</t>
        </is>
      </c>
      <c r="J960" t="inlineStr">
        <is>
          <t>畔色实木岩板餐边柜樱桃木收纳储物柜北欧酒柜置物柜餐桌一体靠墙</t>
        </is>
      </c>
      <c r="K960" t="inlineStr">
        <is>
          <t>定制尺寸</t>
        </is>
      </c>
      <c r="M960" t="n">
        <v>1</v>
      </c>
      <c r="O960" t="inlineStr">
        <is>
          <t>圆通速递</t>
        </is>
      </c>
      <c r="P960" t="inlineStr">
        <is>
          <t>YT2542899795953</t>
        </is>
      </c>
      <c r="R960">
        <f>IFERROR(SUMPRODUCT(('2-定价总表'!$A$3:$A$493="PPS"&amp;MID(I960,2,99))*('2-定价总表'!$C$3:$C$493=K960)*('2-定价总表'!$T$3:$T$493))*IF(M960="",1,M960),"")</f>
        <v/>
      </c>
      <c r="AB960">
        <f>SUM(S960:AA960)</f>
        <v/>
      </c>
      <c r="AC960" t="inlineStr">
        <is>
          <t>42.00</t>
        </is>
      </c>
      <c r="AD960">
        <f>AC960*0.006</f>
        <v/>
      </c>
      <c r="AE960">
        <f>AC960*0.02</f>
        <v/>
      </c>
      <c r="AF960">
        <f>AC960-AD960-AE960</f>
        <v/>
      </c>
      <c r="AI960">
        <f>SUM(AG960:AH960)</f>
        <v/>
      </c>
      <c r="AJ960">
        <f>AF960-AB960+AI960</f>
        <v/>
      </c>
      <c r="AK960">
        <f>IF(C960="是","杭州","江西工厂")</f>
        <v/>
      </c>
      <c r="AL960" t="inlineStr">
        <is>
          <t>交易成功</t>
        </is>
      </c>
      <c r="AM960" t="inlineStr">
        <is>
          <t>待匹配</t>
        </is>
      </c>
      <c r="AN960" t="inlineStr">
        <is>
          <t>没有申请退款</t>
        </is>
      </c>
      <c r="AO960" t="inlineStr">
        <is>
          <t>无退款申请</t>
        </is>
      </c>
      <c r="AR960" t="inlineStr">
        <is>
          <t>✓</t>
        </is>
      </c>
    </row>
    <row r="961">
      <c r="A961" t="inlineStr">
        <is>
          <t>淘宝</t>
        </is>
      </c>
      <c r="B961" t="inlineStr">
        <is>
          <t>3271686782198646497</t>
        </is>
      </c>
      <c r="D961" s="182" t="n">
        <v>46083</v>
      </c>
      <c r="G961" t="inlineStr">
        <is>
          <t>广东省 佛山市 三水区 大塘镇花***********</t>
        </is>
      </c>
      <c r="I961" t="inlineStr">
        <is>
          <t>P23250050202</t>
        </is>
      </c>
      <c r="J961" t="inlineStr">
        <is>
          <t>畔色实木餐边柜日式樱桃木家用餐桌一体客厅储物柜小户型多功能柜</t>
        </is>
      </c>
      <c r="K961" t="inlineStr">
        <is>
          <t>白色岩板定制</t>
        </is>
      </c>
      <c r="M961" t="n">
        <v>1</v>
      </c>
      <c r="O961" t="inlineStr">
        <is>
          <t>圆通速递</t>
        </is>
      </c>
      <c r="P961" t="inlineStr">
        <is>
          <t>YT2537828189141</t>
        </is>
      </c>
      <c r="R961">
        <f>IFERROR(SUMPRODUCT(('2-定价总表'!$A$3:$A$493="PPS"&amp;MID(I961,2,99))*('2-定价总表'!$C$3:$C$493=K961)*('2-定价总表'!$T$3:$T$493))*IF(M961="",1,M961),"")</f>
        <v/>
      </c>
      <c r="AB961">
        <f>SUM(S961:AA961)</f>
        <v/>
      </c>
      <c r="AC961" t="inlineStr">
        <is>
          <t>33.00</t>
        </is>
      </c>
      <c r="AD961">
        <f>AC961*0.006</f>
        <v/>
      </c>
      <c r="AE961">
        <f>AC961*0.02</f>
        <v/>
      </c>
      <c r="AF961">
        <f>AC961-AD961-AE961</f>
        <v/>
      </c>
      <c r="AI961">
        <f>SUM(AG961:AH961)</f>
        <v/>
      </c>
      <c r="AJ961">
        <f>AF961-AB961+AI961</f>
        <v/>
      </c>
      <c r="AK961">
        <f>IF(C961="是","杭州","江西工厂")</f>
        <v/>
      </c>
      <c r="AL961" t="inlineStr">
        <is>
          <t>交易成功</t>
        </is>
      </c>
      <c r="AM961" t="inlineStr">
        <is>
          <t>待匹配</t>
        </is>
      </c>
      <c r="AN961" t="inlineStr">
        <is>
          <t>没有申请退款</t>
        </is>
      </c>
      <c r="AO961" t="inlineStr">
        <is>
          <t>无退款申请</t>
        </is>
      </c>
      <c r="AR961" t="inlineStr">
        <is>
          <t>✓</t>
        </is>
      </c>
    </row>
    <row r="962">
      <c r="A962" t="inlineStr">
        <is>
          <t>淘宝</t>
        </is>
      </c>
      <c r="B962" t="inlineStr">
        <is>
          <t>3271686782198646497</t>
        </is>
      </c>
      <c r="D962" s="182" t="n">
        <v>46083</v>
      </c>
      <c r="G962" t="inlineStr">
        <is>
          <t>广东省 佛山市 三水区 大塘镇花***********</t>
        </is>
      </c>
      <c r="I962" t="inlineStr"/>
      <c r="J962" t="inlineStr">
        <is>
          <t>商家安装 商家安装</t>
        </is>
      </c>
      <c r="K962" t="inlineStr">
        <is>
          <t>商家安装</t>
        </is>
      </c>
      <c r="M962" t="n">
        <v>1</v>
      </c>
      <c r="O962" t="inlineStr">
        <is>
          <t>圆通速递</t>
        </is>
      </c>
      <c r="P962" t="inlineStr">
        <is>
          <t>YT2537828189141</t>
        </is>
      </c>
      <c r="R962">
        <f>IFERROR(SUMPRODUCT(('2-定价总表'!$A$3:$A$493="PPS"&amp;MID(I962,2,99))*('2-定价总表'!$C$3:$C$493=K962)*('2-定价总表'!$T$3:$T$493))*IF(M962="",1,M962),"")</f>
        <v/>
      </c>
      <c r="AB962">
        <f>SUM(S962:AA962)</f>
        <v/>
      </c>
      <c r="AC962" t="inlineStr">
        <is>
          <t>0.00</t>
        </is>
      </c>
      <c r="AD962">
        <f>AC962*0.006</f>
        <v/>
      </c>
      <c r="AE962">
        <f>AC962*0.02</f>
        <v/>
      </c>
      <c r="AF962">
        <f>AC962-AD962-AE962</f>
        <v/>
      </c>
      <c r="AI962">
        <f>SUM(AG962:AH962)</f>
        <v/>
      </c>
      <c r="AJ962">
        <f>AF962-AB962+AI962</f>
        <v/>
      </c>
      <c r="AK962">
        <f>IF(C962="是","杭州","江西工厂")</f>
        <v/>
      </c>
      <c r="AL962" t="inlineStr">
        <is>
          <t>交易成功</t>
        </is>
      </c>
      <c r="AM962" t="inlineStr">
        <is>
          <t>待匹配</t>
        </is>
      </c>
      <c r="AN962" t="inlineStr">
        <is>
          <t>没有申请退款</t>
        </is>
      </c>
      <c r="AO962" t="inlineStr">
        <is>
          <t>无退款申请</t>
        </is>
      </c>
      <c r="AR962" t="inlineStr">
        <is>
          <t>⚠️ 无商家编码,产品编码待补</t>
        </is>
      </c>
    </row>
    <row r="963">
      <c r="A963" t="inlineStr">
        <is>
          <t>淘宝</t>
        </is>
      </c>
      <c r="B963" t="inlineStr">
        <is>
          <t>3271686782198646497</t>
        </is>
      </c>
      <c r="D963" s="182" t="n">
        <v>46083</v>
      </c>
      <c r="G963" t="inlineStr">
        <is>
          <t>广东省 佛山市 三水区 大塘镇花***********</t>
        </is>
      </c>
      <c r="I963" t="inlineStr"/>
      <c r="J963" t="inlineStr">
        <is>
          <t>送货入户</t>
        </is>
      </c>
      <c r="K963" t="inlineStr"/>
      <c r="M963" t="n">
        <v>1</v>
      </c>
      <c r="O963" t="inlineStr">
        <is>
          <t>圆通速递</t>
        </is>
      </c>
      <c r="P963" t="inlineStr">
        <is>
          <t>YT2537828189141</t>
        </is>
      </c>
      <c r="R963">
        <f>IFERROR(SUMPRODUCT(('2-定价总表'!$A$3:$A$493="PPS"&amp;MID(I963,2,99))*('2-定价总表'!$C$3:$C$493=K963)*('2-定价总表'!$T$3:$T$493))*IF(M963="",1,M963),"")</f>
        <v/>
      </c>
      <c r="AB963">
        <f>SUM(S963:AA963)</f>
        <v/>
      </c>
      <c r="AC963" t="inlineStr">
        <is>
          <t>0.00</t>
        </is>
      </c>
      <c r="AD963">
        <f>AC963*0.006</f>
        <v/>
      </c>
      <c r="AE963">
        <f>AC963*0.02</f>
        <v/>
      </c>
      <c r="AF963">
        <f>AC963-AD963-AE963</f>
        <v/>
      </c>
      <c r="AI963">
        <f>SUM(AG963:AH963)</f>
        <v/>
      </c>
      <c r="AJ963">
        <f>AF963-AB963+AI963</f>
        <v/>
      </c>
      <c r="AK963">
        <f>IF(C963="是","杭州","江西工厂")</f>
        <v/>
      </c>
      <c r="AL963" t="inlineStr">
        <is>
          <t>交易成功</t>
        </is>
      </c>
      <c r="AM963" t="inlineStr">
        <is>
          <t>待匹配</t>
        </is>
      </c>
      <c r="AN963" t="inlineStr">
        <is>
          <t>没有申请退款</t>
        </is>
      </c>
      <c r="AO963" t="inlineStr">
        <is>
          <t>无退款申请</t>
        </is>
      </c>
      <c r="AR963" t="inlineStr">
        <is>
          <t>⚠️ 无商家编码,产品编码待补</t>
        </is>
      </c>
    </row>
    <row r="964">
      <c r="A964" t="inlineStr">
        <is>
          <t>淘宝</t>
        </is>
      </c>
      <c r="B964" t="inlineStr">
        <is>
          <t>3271671698946646497</t>
        </is>
      </c>
      <c r="D964" s="182" t="n">
        <v>46083</v>
      </c>
      <c r="G964" t="inlineStr"/>
      <c r="I964" t="inlineStr">
        <is>
          <t>P23250050202</t>
        </is>
      </c>
      <c r="J964" t="inlineStr">
        <is>
          <t>畔色实木餐边柜日式樱桃木家用餐桌一体客厅储物柜小户型多功能柜</t>
        </is>
      </c>
      <c r="K964" t="inlineStr">
        <is>
          <t>白色岩板定制</t>
        </is>
      </c>
      <c r="M964" t="n">
        <v>1</v>
      </c>
      <c r="O964" t="inlineStr"/>
      <c r="P964" t="inlineStr"/>
      <c r="R964">
        <f>IFERROR(SUMPRODUCT(('2-定价总表'!$A$3:$A$493="PPS"&amp;MID(I964,2,99))*('2-定价总表'!$C$3:$C$493=K964)*('2-定价总表'!$T$3:$T$493))*IF(M964="",1,M964),"")</f>
        <v/>
      </c>
      <c r="AB964">
        <f>SUM(S964:AA964)</f>
        <v/>
      </c>
      <c r="AC964" t="inlineStr"/>
      <c r="AD964">
        <f>AC964*0.006</f>
        <v/>
      </c>
      <c r="AE964">
        <f>AC964*0.02</f>
        <v/>
      </c>
      <c r="AF964">
        <f>AC964-AD964-AE964</f>
        <v/>
      </c>
      <c r="AI964">
        <f>SUM(AG964:AH964)</f>
        <v/>
      </c>
      <c r="AJ964">
        <f>AF964-AB964+AI964</f>
        <v/>
      </c>
      <c r="AK964">
        <f>IF(C964="是","杭州","江西工厂")</f>
        <v/>
      </c>
      <c r="AL964" t="inlineStr">
        <is>
          <t>交易关闭</t>
        </is>
      </c>
      <c r="AM964" t="inlineStr">
        <is>
          <t>待匹配</t>
        </is>
      </c>
      <c r="AN964" t="inlineStr">
        <is>
          <t>没有申请退款</t>
        </is>
      </c>
      <c r="AO964" t="inlineStr">
        <is>
          <t>无退款申请</t>
        </is>
      </c>
      <c r="AR964" t="inlineStr">
        <is>
          <t>✓</t>
        </is>
      </c>
    </row>
    <row r="965">
      <c r="A965" t="inlineStr">
        <is>
          <t>淘宝</t>
        </is>
      </c>
      <c r="B965" t="inlineStr">
        <is>
          <t>3271671698946646497</t>
        </is>
      </c>
      <c r="D965" s="182" t="n">
        <v>46083</v>
      </c>
      <c r="G965" t="inlineStr"/>
      <c r="I965" t="inlineStr"/>
      <c r="J965" t="inlineStr">
        <is>
          <t>商家安装 商家安装</t>
        </is>
      </c>
      <c r="K965" t="inlineStr">
        <is>
          <t>商家安装</t>
        </is>
      </c>
      <c r="M965" t="n">
        <v>1</v>
      </c>
      <c r="O965" t="inlineStr"/>
      <c r="P965" t="inlineStr"/>
      <c r="R965">
        <f>IFERROR(SUMPRODUCT(('2-定价总表'!$A$3:$A$493="PPS"&amp;MID(I965,2,99))*('2-定价总表'!$C$3:$C$493=K965)*('2-定价总表'!$T$3:$T$493))*IF(M965="",1,M965),"")</f>
        <v/>
      </c>
      <c r="AB965">
        <f>SUM(S965:AA965)</f>
        <v/>
      </c>
      <c r="AC965" t="inlineStr"/>
      <c r="AD965">
        <f>AC965*0.006</f>
        <v/>
      </c>
      <c r="AE965">
        <f>AC965*0.02</f>
        <v/>
      </c>
      <c r="AF965">
        <f>AC965-AD965-AE965</f>
        <v/>
      </c>
      <c r="AI965">
        <f>SUM(AG965:AH965)</f>
        <v/>
      </c>
      <c r="AJ965">
        <f>AF965-AB965+AI965</f>
        <v/>
      </c>
      <c r="AK965">
        <f>IF(C965="是","杭州","江西工厂")</f>
        <v/>
      </c>
      <c r="AL965" t="inlineStr">
        <is>
          <t>交易关闭</t>
        </is>
      </c>
      <c r="AM965" t="inlineStr">
        <is>
          <t>待匹配</t>
        </is>
      </c>
      <c r="AN965" t="inlineStr">
        <is>
          <t>没有申请退款</t>
        </is>
      </c>
      <c r="AO965" t="inlineStr">
        <is>
          <t>无退款申请</t>
        </is>
      </c>
      <c r="AR965" t="inlineStr">
        <is>
          <t>⚠️ 无商家编码,产品编码待补</t>
        </is>
      </c>
    </row>
    <row r="966">
      <c r="A966" t="inlineStr">
        <is>
          <t>淘宝</t>
        </is>
      </c>
      <c r="B966" t="inlineStr">
        <is>
          <t>3271671698946646497</t>
        </is>
      </c>
      <c r="D966" s="182" t="n">
        <v>46083</v>
      </c>
      <c r="G966" t="inlineStr"/>
      <c r="I966" t="inlineStr"/>
      <c r="J966" t="inlineStr">
        <is>
          <t>送货入户</t>
        </is>
      </c>
      <c r="K966" t="inlineStr"/>
      <c r="M966" t="n">
        <v>1</v>
      </c>
      <c r="O966" t="inlineStr"/>
      <c r="P966" t="inlineStr"/>
      <c r="R966">
        <f>IFERROR(SUMPRODUCT(('2-定价总表'!$A$3:$A$493="PPS"&amp;MID(I966,2,99))*('2-定价总表'!$C$3:$C$493=K966)*('2-定价总表'!$T$3:$T$493))*IF(M966="",1,M966),"")</f>
        <v/>
      </c>
      <c r="AB966">
        <f>SUM(S966:AA966)</f>
        <v/>
      </c>
      <c r="AC966" t="inlineStr"/>
      <c r="AD966">
        <f>AC966*0.006</f>
        <v/>
      </c>
      <c r="AE966">
        <f>AC966*0.02</f>
        <v/>
      </c>
      <c r="AF966">
        <f>AC966-AD966-AE966</f>
        <v/>
      </c>
      <c r="AI966">
        <f>SUM(AG966:AH966)</f>
        <v/>
      </c>
      <c r="AJ966">
        <f>AF966-AB966+AI966</f>
        <v/>
      </c>
      <c r="AK966">
        <f>IF(C966="是","杭州","江西工厂")</f>
        <v/>
      </c>
      <c r="AL966" t="inlineStr">
        <is>
          <t>交易关闭</t>
        </is>
      </c>
      <c r="AM966" t="inlineStr">
        <is>
          <t>待匹配</t>
        </is>
      </c>
      <c r="AN966" t="inlineStr">
        <is>
          <t>没有申请退款</t>
        </is>
      </c>
      <c r="AO966" t="inlineStr">
        <is>
          <t>无退款申请</t>
        </is>
      </c>
      <c r="AR966" t="inlineStr">
        <is>
          <t>⚠️ 无商家编码,产品编码待补</t>
        </is>
      </c>
    </row>
    <row r="967">
      <c r="A967" t="inlineStr">
        <is>
          <t>淘宝</t>
        </is>
      </c>
      <c r="B967" t="inlineStr">
        <is>
          <t>5092719411064329931</t>
        </is>
      </c>
      <c r="D967" s="182" t="n">
        <v>46083</v>
      </c>
      <c r="G967" t="inlineStr">
        <is>
          <t>广东省 汕头市 濠江区 滨海街道******************</t>
        </is>
      </c>
      <c r="I967" t="inlineStr">
        <is>
          <t>P23250050202</t>
        </is>
      </c>
      <c r="J967" t="inlineStr">
        <is>
          <t>畔色实木餐边柜日式樱桃木家用餐桌一体客厅储物柜小户型多功能柜</t>
        </is>
      </c>
      <c r="K967" t="inlineStr">
        <is>
          <t>白色岩板定制</t>
        </is>
      </c>
      <c r="M967" t="n">
        <v>1</v>
      </c>
      <c r="O967" t="inlineStr">
        <is>
          <t>圆通速递</t>
        </is>
      </c>
      <c r="P967" t="inlineStr">
        <is>
          <t>YT2583766142465</t>
        </is>
      </c>
      <c r="R967">
        <f>IFERROR(SUMPRODUCT(('2-定价总表'!$A$3:$A$493="PPS"&amp;MID(I967,2,99))*('2-定价总表'!$C$3:$C$493=K967)*('2-定价总表'!$T$3:$T$493))*IF(M967="",1,M967),"")</f>
        <v/>
      </c>
      <c r="AB967">
        <f>SUM(S967:AA967)</f>
        <v/>
      </c>
      <c r="AC967" t="inlineStr">
        <is>
          <t>37.00</t>
        </is>
      </c>
      <c r="AD967">
        <f>AC967*0.006</f>
        <v/>
      </c>
      <c r="AE967">
        <f>AC967*0.02</f>
        <v/>
      </c>
      <c r="AF967">
        <f>AC967-AD967-AE967</f>
        <v/>
      </c>
      <c r="AI967">
        <f>SUM(AG967:AH967)</f>
        <v/>
      </c>
      <c r="AJ967">
        <f>AF967-AB967+AI967</f>
        <v/>
      </c>
      <c r="AK967">
        <f>IF(C967="是","杭州","江西工厂")</f>
        <v/>
      </c>
      <c r="AL967" t="inlineStr">
        <is>
          <t>交易成功</t>
        </is>
      </c>
      <c r="AM967" t="inlineStr">
        <is>
          <t>待匹配</t>
        </is>
      </c>
      <c r="AN967" t="inlineStr">
        <is>
          <t>没有申请退款</t>
        </is>
      </c>
      <c r="AO967" t="inlineStr">
        <is>
          <t>无退款申请</t>
        </is>
      </c>
      <c r="AR967" t="inlineStr">
        <is>
          <t>✓</t>
        </is>
      </c>
    </row>
    <row r="968">
      <c r="A968" t="inlineStr">
        <is>
          <t>淘宝</t>
        </is>
      </c>
      <c r="B968" t="inlineStr">
        <is>
          <t>5092719411064329931</t>
        </is>
      </c>
      <c r="D968" s="182" t="n">
        <v>46083</v>
      </c>
      <c r="G968" t="inlineStr">
        <is>
          <t>广东省 汕头市 濠江区 滨海街道******************</t>
        </is>
      </c>
      <c r="I968" t="inlineStr"/>
      <c r="J968" t="inlineStr">
        <is>
          <t>商家安装 商家安装</t>
        </is>
      </c>
      <c r="K968" t="inlineStr">
        <is>
          <t>商家安装</t>
        </is>
      </c>
      <c r="M968" t="n">
        <v>1</v>
      </c>
      <c r="O968" t="inlineStr">
        <is>
          <t>圆通速递</t>
        </is>
      </c>
      <c r="P968" t="inlineStr">
        <is>
          <t>YT2583766142465</t>
        </is>
      </c>
      <c r="R968">
        <f>IFERROR(SUMPRODUCT(('2-定价总表'!$A$3:$A$493="PPS"&amp;MID(I968,2,99))*('2-定价总表'!$C$3:$C$493=K968)*('2-定价总表'!$T$3:$T$493))*IF(M968="",1,M968),"")</f>
        <v/>
      </c>
      <c r="AB968">
        <f>SUM(S968:AA968)</f>
        <v/>
      </c>
      <c r="AC968" t="inlineStr">
        <is>
          <t>0.00</t>
        </is>
      </c>
      <c r="AD968">
        <f>AC968*0.006</f>
        <v/>
      </c>
      <c r="AE968">
        <f>AC968*0.02</f>
        <v/>
      </c>
      <c r="AF968">
        <f>AC968-AD968-AE968</f>
        <v/>
      </c>
      <c r="AI968">
        <f>SUM(AG968:AH968)</f>
        <v/>
      </c>
      <c r="AJ968">
        <f>AF968-AB968+AI968</f>
        <v/>
      </c>
      <c r="AK968">
        <f>IF(C968="是","杭州","江西工厂")</f>
        <v/>
      </c>
      <c r="AL968" t="inlineStr">
        <is>
          <t>交易成功</t>
        </is>
      </c>
      <c r="AM968" t="inlineStr">
        <is>
          <t>待匹配</t>
        </is>
      </c>
      <c r="AN968" t="inlineStr">
        <is>
          <t>没有申请退款</t>
        </is>
      </c>
      <c r="AO968" t="inlineStr">
        <is>
          <t>无退款申请</t>
        </is>
      </c>
      <c r="AR968" t="inlineStr">
        <is>
          <t>⚠️ 无商家编码,产品编码待补</t>
        </is>
      </c>
    </row>
    <row r="969">
      <c r="A969" t="inlineStr">
        <is>
          <t>淘宝</t>
        </is>
      </c>
      <c r="B969" t="inlineStr">
        <is>
          <t>3272188260416132798</t>
        </is>
      </c>
      <c r="D969" s="182" t="n">
        <v>46083</v>
      </c>
      <c r="G969" t="inlineStr">
        <is>
          <t>北京 北京市 朝阳区 高碑店乡******************************</t>
        </is>
      </c>
      <c r="I969" t="inlineStr">
        <is>
          <t>P23210020201</t>
        </is>
      </c>
      <c r="J969" t="inlineStr">
        <is>
          <t>畔色 岩板实木餐桌日式简约长方形榉木书桌家用饭桌原木小户型桌</t>
        </is>
      </c>
      <c r="K969" t="inlineStr">
        <is>
          <t>砂白色1.6米岩板餐桌</t>
        </is>
      </c>
      <c r="M969" t="n">
        <v>1</v>
      </c>
      <c r="O969" t="inlineStr"/>
      <c r="P969" t="inlineStr"/>
      <c r="R969">
        <f>IFERROR(SUMPRODUCT(('2-定价总表'!$A$3:$A$493="PPS"&amp;MID(I969,2,99))*('2-定价总表'!$C$3:$C$493=K969)*('2-定价总表'!$T$3:$T$493))*IF(M969="",1,M969),"")</f>
        <v/>
      </c>
      <c r="AB969">
        <f>SUM(S969:AA969)</f>
        <v/>
      </c>
      <c r="AC969" t="inlineStr">
        <is>
          <t>2754.55</t>
        </is>
      </c>
      <c r="AD969">
        <f>AC969*0.006</f>
        <v/>
      </c>
      <c r="AE969">
        <f>AC969*0.02</f>
        <v/>
      </c>
      <c r="AF969">
        <f>AC969-AD969-AE969</f>
        <v/>
      </c>
      <c r="AI969">
        <f>SUM(AG969:AH969)</f>
        <v/>
      </c>
      <c r="AJ969">
        <f>AF969-AB969+AI969</f>
        <v/>
      </c>
      <c r="AK969">
        <f>IF(C969="是","杭州","江西工厂")</f>
        <v/>
      </c>
      <c r="AL969" t="inlineStr">
        <is>
          <t>交易关闭</t>
        </is>
      </c>
      <c r="AM969" t="inlineStr">
        <is>
          <t>待匹配</t>
        </is>
      </c>
      <c r="AN969" t="inlineStr">
        <is>
          <t>退款成功</t>
        </is>
      </c>
      <c r="AO969" t="inlineStr">
        <is>
          <t>2754.55</t>
        </is>
      </c>
      <c r="AR969" t="inlineStr">
        <is>
          <t>✓</t>
        </is>
      </c>
    </row>
    <row r="970">
      <c r="A970" t="inlineStr">
        <is>
          <t>淘宝</t>
        </is>
      </c>
      <c r="B970" t="inlineStr">
        <is>
          <t>5093008920336686330</t>
        </is>
      </c>
      <c r="D970" s="182" t="n">
        <v>46083</v>
      </c>
      <c r="G970" t="inlineStr">
        <is>
          <t>湖北省 武汉市 蔡甸区 军山街道*******************</t>
        </is>
      </c>
      <c r="I970" t="inlineStr"/>
      <c r="J970" t="inlineStr">
        <is>
          <t>畔色樱桃木实木落地矮柜书柜客厅组合柜电视柜飘窗柜储物置物柜</t>
        </is>
      </c>
      <c r="K970" t="inlineStr">
        <is>
          <t>黑胡桃木定制</t>
        </is>
      </c>
      <c r="M970" t="n">
        <v>1</v>
      </c>
      <c r="O970" t="inlineStr">
        <is>
          <t>圆通速递</t>
        </is>
      </c>
      <c r="P970" t="inlineStr">
        <is>
          <t>YT2583766142049</t>
        </is>
      </c>
      <c r="R970">
        <f>IFERROR(SUMPRODUCT(('2-定价总表'!$A$3:$A$493="PPS"&amp;MID(I970,2,99))*('2-定价总表'!$C$3:$C$493=K970)*('2-定价总表'!$T$3:$T$493))*IF(M970="",1,M970),"")</f>
        <v/>
      </c>
      <c r="AB970">
        <f>SUM(S970:AA970)</f>
        <v/>
      </c>
      <c r="AC970" t="inlineStr">
        <is>
          <t>22.00</t>
        </is>
      </c>
      <c r="AD970">
        <f>AC970*0.006</f>
        <v/>
      </c>
      <c r="AE970">
        <f>AC970*0.02</f>
        <v/>
      </c>
      <c r="AF970">
        <f>AC970-AD970-AE970</f>
        <v/>
      </c>
      <c r="AI970">
        <f>SUM(AG970:AH970)</f>
        <v/>
      </c>
      <c r="AJ970">
        <f>AF970-AB970+AI970</f>
        <v/>
      </c>
      <c r="AK970">
        <f>IF(C970="是","杭州","江西工厂")</f>
        <v/>
      </c>
      <c r="AL970" t="inlineStr">
        <is>
          <t>交易成功</t>
        </is>
      </c>
      <c r="AM970" t="inlineStr">
        <is>
          <t>待匹配</t>
        </is>
      </c>
      <c r="AN970" t="inlineStr">
        <is>
          <t>没有申请退款</t>
        </is>
      </c>
      <c r="AO970" t="inlineStr">
        <is>
          <t>无退款申请</t>
        </is>
      </c>
      <c r="AR970" t="inlineStr">
        <is>
          <t>⚠️ 无商家编码,产品编码待补</t>
        </is>
      </c>
    </row>
    <row r="971">
      <c r="A971" t="inlineStr">
        <is>
          <t>淘宝</t>
        </is>
      </c>
      <c r="B971" t="inlineStr">
        <is>
          <t>5092983397636686330</t>
        </is>
      </c>
      <c r="D971" s="182" t="n">
        <v>46083</v>
      </c>
      <c r="G971" t="inlineStr"/>
      <c r="I971" t="inlineStr"/>
      <c r="J971" t="inlineStr">
        <is>
          <t>畔色樱桃木实木落地矮柜书柜客厅组合柜电视柜飘窗柜储物置物柜</t>
        </is>
      </c>
      <c r="K971" t="inlineStr">
        <is>
          <t>木脚底座</t>
        </is>
      </c>
      <c r="M971" t="n">
        <v>1</v>
      </c>
      <c r="O971" t="inlineStr"/>
      <c r="P971" t="inlineStr"/>
      <c r="R971">
        <f>IFERROR(SUMPRODUCT(('2-定价总表'!$A$3:$A$493="PPS"&amp;MID(I971,2,99))*('2-定价总表'!$C$3:$C$493=K971)*('2-定价总表'!$T$3:$T$493))*IF(M971="",1,M971),"")</f>
        <v/>
      </c>
      <c r="AB971">
        <f>SUM(S971:AA971)</f>
        <v/>
      </c>
      <c r="AC971" t="inlineStr"/>
      <c r="AD971">
        <f>AC971*0.006</f>
        <v/>
      </c>
      <c r="AE971">
        <f>AC971*0.02</f>
        <v/>
      </c>
      <c r="AF971">
        <f>AC971-AD971-AE971</f>
        <v/>
      </c>
      <c r="AI971">
        <f>SUM(AG971:AH971)</f>
        <v/>
      </c>
      <c r="AJ971">
        <f>AF971-AB971+AI971</f>
        <v/>
      </c>
      <c r="AK971">
        <f>IF(C971="是","杭州","江西工厂")</f>
        <v/>
      </c>
      <c r="AL971" t="inlineStr">
        <is>
          <t>交易关闭</t>
        </is>
      </c>
      <c r="AM971" t="inlineStr">
        <is>
          <t>待匹配</t>
        </is>
      </c>
      <c r="AN971" t="inlineStr">
        <is>
          <t>没有申请退款</t>
        </is>
      </c>
      <c r="AO971" t="inlineStr">
        <is>
          <t>无退款申请</t>
        </is>
      </c>
      <c r="AR971" t="inlineStr">
        <is>
          <t>⚠️ 无商家编码,产品编码待补</t>
        </is>
      </c>
    </row>
    <row r="972">
      <c r="A972" t="inlineStr">
        <is>
          <t>淘宝</t>
        </is>
      </c>
      <c r="B972" t="inlineStr">
        <is>
          <t>5092766352564187618</t>
        </is>
      </c>
      <c r="D972" s="182" t="n">
        <v>46083</v>
      </c>
      <c r="G972" t="inlineStr">
        <is>
          <t>江苏省 常州市 武进区 湖塘镇宝***********</t>
        </is>
      </c>
      <c r="I972" t="inlineStr">
        <is>
          <t>P23250050202</t>
        </is>
      </c>
      <c r="J972" t="inlineStr">
        <is>
          <t>畔色实木餐边柜日式樱桃木家用餐桌一体客厅储物柜小户型多功能柜</t>
        </is>
      </c>
      <c r="K972" t="inlineStr">
        <is>
          <t>白色岩板定制</t>
        </is>
      </c>
      <c r="M972" t="n">
        <v>1</v>
      </c>
      <c r="O972" t="inlineStr">
        <is>
          <t>圆通速递</t>
        </is>
      </c>
      <c r="P972" t="inlineStr">
        <is>
          <t>YT2583766144085</t>
        </is>
      </c>
      <c r="R972">
        <f>IFERROR(SUMPRODUCT(('2-定价总表'!$A$3:$A$493="PPS"&amp;MID(I972,2,99))*('2-定价总表'!$C$3:$C$493=K972)*('2-定价总表'!$T$3:$T$493))*IF(M972="",1,M972),"")</f>
        <v/>
      </c>
      <c r="AB972">
        <f>SUM(S972:AA972)</f>
        <v/>
      </c>
      <c r="AC972" t="inlineStr">
        <is>
          <t>25.00</t>
        </is>
      </c>
      <c r="AD972">
        <f>AC972*0.006</f>
        <v/>
      </c>
      <c r="AE972">
        <f>AC972*0.02</f>
        <v/>
      </c>
      <c r="AF972">
        <f>AC972-AD972-AE972</f>
        <v/>
      </c>
      <c r="AI972">
        <f>SUM(AG972:AH972)</f>
        <v/>
      </c>
      <c r="AJ972">
        <f>AF972-AB972+AI972</f>
        <v/>
      </c>
      <c r="AK972">
        <f>IF(C972="是","杭州","江西工厂")</f>
        <v/>
      </c>
      <c r="AL972" t="inlineStr">
        <is>
          <t>交易成功</t>
        </is>
      </c>
      <c r="AM972" t="inlineStr">
        <is>
          <t>待匹配</t>
        </is>
      </c>
      <c r="AN972" t="inlineStr">
        <is>
          <t>没有申请退款</t>
        </is>
      </c>
      <c r="AO972" t="inlineStr">
        <is>
          <t>无退款申请</t>
        </is>
      </c>
      <c r="AR972" t="inlineStr">
        <is>
          <t>✓</t>
        </is>
      </c>
    </row>
    <row r="973">
      <c r="A973" t="inlineStr">
        <is>
          <t>淘宝</t>
        </is>
      </c>
      <c r="B973" t="inlineStr">
        <is>
          <t>5092766352564187618</t>
        </is>
      </c>
      <c r="D973" s="182" t="n">
        <v>46083</v>
      </c>
      <c r="G973" t="inlineStr">
        <is>
          <t>江苏省 常州市 武进区 湖塘镇宝***********</t>
        </is>
      </c>
      <c r="I973" t="inlineStr"/>
      <c r="J973" t="inlineStr">
        <is>
          <t>商家安装 商家安装</t>
        </is>
      </c>
      <c r="K973" t="inlineStr">
        <is>
          <t>商家安装</t>
        </is>
      </c>
      <c r="M973" t="n">
        <v>1</v>
      </c>
      <c r="O973" t="inlineStr">
        <is>
          <t>圆通速递</t>
        </is>
      </c>
      <c r="P973" t="inlineStr">
        <is>
          <t>YT2583766144085</t>
        </is>
      </c>
      <c r="R973">
        <f>IFERROR(SUMPRODUCT(('2-定价总表'!$A$3:$A$493="PPS"&amp;MID(I973,2,99))*('2-定价总表'!$C$3:$C$493=K973)*('2-定价总表'!$T$3:$T$493))*IF(M973="",1,M973),"")</f>
        <v/>
      </c>
      <c r="AB973">
        <f>SUM(S973:AA973)</f>
        <v/>
      </c>
      <c r="AC973" t="inlineStr">
        <is>
          <t>0.00</t>
        </is>
      </c>
      <c r="AD973">
        <f>AC973*0.006</f>
        <v/>
      </c>
      <c r="AE973">
        <f>AC973*0.02</f>
        <v/>
      </c>
      <c r="AF973">
        <f>AC973-AD973-AE973</f>
        <v/>
      </c>
      <c r="AI973">
        <f>SUM(AG973:AH973)</f>
        <v/>
      </c>
      <c r="AJ973">
        <f>AF973-AB973+AI973</f>
        <v/>
      </c>
      <c r="AK973">
        <f>IF(C973="是","杭州","江西工厂")</f>
        <v/>
      </c>
      <c r="AL973" t="inlineStr">
        <is>
          <t>交易成功</t>
        </is>
      </c>
      <c r="AM973" t="inlineStr">
        <is>
          <t>待匹配</t>
        </is>
      </c>
      <c r="AN973" t="inlineStr">
        <is>
          <t>没有申请退款</t>
        </is>
      </c>
      <c r="AO973" t="inlineStr">
        <is>
          <t>无退款申请</t>
        </is>
      </c>
      <c r="AR973" t="inlineStr">
        <is>
          <t>⚠️ 无商家编码,产品编码待补</t>
        </is>
      </c>
    </row>
    <row r="974">
      <c r="A974" t="inlineStr">
        <is>
          <t>淘宝</t>
        </is>
      </c>
      <c r="B974" t="inlineStr">
        <is>
          <t>5092766352564187618</t>
        </is>
      </c>
      <c r="D974" s="182" t="n">
        <v>46083</v>
      </c>
      <c r="G974" t="inlineStr">
        <is>
          <t>江苏省 常州市 武进区 湖塘镇宝***********</t>
        </is>
      </c>
      <c r="I974" t="inlineStr"/>
      <c r="J974" t="inlineStr">
        <is>
          <t>送货入户</t>
        </is>
      </c>
      <c r="K974" t="inlineStr"/>
      <c r="M974" t="n">
        <v>1</v>
      </c>
      <c r="O974" t="inlineStr">
        <is>
          <t>圆通速递</t>
        </is>
      </c>
      <c r="P974" t="inlineStr">
        <is>
          <t>YT2583766144085</t>
        </is>
      </c>
      <c r="R974">
        <f>IFERROR(SUMPRODUCT(('2-定价总表'!$A$3:$A$493="PPS"&amp;MID(I974,2,99))*('2-定价总表'!$C$3:$C$493=K974)*('2-定价总表'!$T$3:$T$493))*IF(M974="",1,M974),"")</f>
        <v/>
      </c>
      <c r="AB974">
        <f>SUM(S974:AA974)</f>
        <v/>
      </c>
      <c r="AC974" t="inlineStr">
        <is>
          <t>0.00</t>
        </is>
      </c>
      <c r="AD974">
        <f>AC974*0.006</f>
        <v/>
      </c>
      <c r="AE974">
        <f>AC974*0.02</f>
        <v/>
      </c>
      <c r="AF974">
        <f>AC974-AD974-AE974</f>
        <v/>
      </c>
      <c r="AI974">
        <f>SUM(AG974:AH974)</f>
        <v/>
      </c>
      <c r="AJ974">
        <f>AF974-AB974+AI974</f>
        <v/>
      </c>
      <c r="AK974">
        <f>IF(C974="是","杭州","江西工厂")</f>
        <v/>
      </c>
      <c r="AL974" t="inlineStr">
        <is>
          <t>交易成功</t>
        </is>
      </c>
      <c r="AM974" t="inlineStr">
        <is>
          <t>待匹配</t>
        </is>
      </c>
      <c r="AN974" t="inlineStr">
        <is>
          <t>没有申请退款</t>
        </is>
      </c>
      <c r="AO974" t="inlineStr">
        <is>
          <t>无退款申请</t>
        </is>
      </c>
      <c r="AR974" t="inlineStr">
        <is>
          <t>⚠️ 无商家编码,产品编码待补</t>
        </is>
      </c>
    </row>
    <row r="975">
      <c r="A975" t="inlineStr">
        <is>
          <t>淘宝</t>
        </is>
      </c>
      <c r="B975" t="inlineStr">
        <is>
          <t>3271196607177274784</t>
        </is>
      </c>
      <c r="D975" s="182" t="n">
        <v>46083</v>
      </c>
      <c r="G975" t="inlineStr">
        <is>
          <t>广东省 东莞市 null 石龙镇黄****************</t>
        </is>
      </c>
      <c r="I975" t="inlineStr">
        <is>
          <t>P23780020201</t>
        </is>
      </c>
      <c r="J975" t="inlineStr">
        <is>
          <t>畔色实木中岛台北欧餐桌日式可伸缩小户型一体吧台岩板储物餐边柜</t>
        </is>
      </c>
      <c r="K975" t="inlineStr">
        <is>
          <t>白色岩板定制咨询</t>
        </is>
      </c>
      <c r="M975" t="n">
        <v>1</v>
      </c>
      <c r="O975" t="inlineStr">
        <is>
          <t>圆通速递</t>
        </is>
      </c>
      <c r="P975" t="inlineStr">
        <is>
          <t>YT2537828193672</t>
        </is>
      </c>
      <c r="R975">
        <f>IFERROR(SUMPRODUCT(('2-定价总表'!$A$3:$A$493="PPS"&amp;MID(I975,2,99))*('2-定价总表'!$C$3:$C$493=K975)*('2-定价总表'!$T$3:$T$493))*IF(M975="",1,M975),"")</f>
        <v/>
      </c>
      <c r="AB975">
        <f>SUM(S975:AA975)</f>
        <v/>
      </c>
      <c r="AC975" t="inlineStr">
        <is>
          <t>40.00</t>
        </is>
      </c>
      <c r="AD975">
        <f>AC975*0.006</f>
        <v/>
      </c>
      <c r="AE975">
        <f>AC975*0.02</f>
        <v/>
      </c>
      <c r="AF975">
        <f>AC975-AD975-AE975</f>
        <v/>
      </c>
      <c r="AI975">
        <f>SUM(AG975:AH975)</f>
        <v/>
      </c>
      <c r="AJ975">
        <f>AF975-AB975+AI975</f>
        <v/>
      </c>
      <c r="AK975">
        <f>IF(C975="是","杭州","江西工厂")</f>
        <v/>
      </c>
      <c r="AL975" t="inlineStr">
        <is>
          <t>交易成功</t>
        </is>
      </c>
      <c r="AM975" t="inlineStr">
        <is>
          <t>待匹配</t>
        </is>
      </c>
      <c r="AN975" t="inlineStr">
        <is>
          <t>没有申请退款</t>
        </is>
      </c>
      <c r="AO975" t="inlineStr">
        <is>
          <t>无退款申请</t>
        </is>
      </c>
      <c r="AR975" t="inlineStr">
        <is>
          <t>✓</t>
        </is>
      </c>
    </row>
    <row r="976">
      <c r="A976" t="inlineStr">
        <is>
          <t>淘宝</t>
        </is>
      </c>
      <c r="B976" t="inlineStr">
        <is>
          <t>3271196607177274784</t>
        </is>
      </c>
      <c r="D976" s="182" t="n">
        <v>46083</v>
      </c>
      <c r="G976" t="inlineStr">
        <is>
          <t>广东省 东莞市 null 石龙镇黄****************</t>
        </is>
      </c>
      <c r="I976" t="inlineStr"/>
      <c r="J976" t="inlineStr">
        <is>
          <t>商家安装 商家安装</t>
        </is>
      </c>
      <c r="K976" t="inlineStr">
        <is>
          <t>商家安装</t>
        </is>
      </c>
      <c r="M976" t="n">
        <v>1</v>
      </c>
      <c r="O976" t="inlineStr">
        <is>
          <t>圆通速递</t>
        </is>
      </c>
      <c r="P976" t="inlineStr">
        <is>
          <t>YT2537828193672</t>
        </is>
      </c>
      <c r="R976">
        <f>IFERROR(SUMPRODUCT(('2-定价总表'!$A$3:$A$493="PPS"&amp;MID(I976,2,99))*('2-定价总表'!$C$3:$C$493=K976)*('2-定价总表'!$T$3:$T$493))*IF(M976="",1,M976),"")</f>
        <v/>
      </c>
      <c r="AB976">
        <f>SUM(S976:AA976)</f>
        <v/>
      </c>
      <c r="AC976" t="inlineStr">
        <is>
          <t>0.00</t>
        </is>
      </c>
      <c r="AD976">
        <f>AC976*0.006</f>
        <v/>
      </c>
      <c r="AE976">
        <f>AC976*0.02</f>
        <v/>
      </c>
      <c r="AF976">
        <f>AC976-AD976-AE976</f>
        <v/>
      </c>
      <c r="AI976">
        <f>SUM(AG976:AH976)</f>
        <v/>
      </c>
      <c r="AJ976">
        <f>AF976-AB976+AI976</f>
        <v/>
      </c>
      <c r="AK976">
        <f>IF(C976="是","杭州","江西工厂")</f>
        <v/>
      </c>
      <c r="AL976" t="inlineStr">
        <is>
          <t>交易成功</t>
        </is>
      </c>
      <c r="AM976" t="inlineStr">
        <is>
          <t>待匹配</t>
        </is>
      </c>
      <c r="AN976" t="inlineStr">
        <is>
          <t>没有申请退款</t>
        </is>
      </c>
      <c r="AO976" t="inlineStr">
        <is>
          <t>无退款申请</t>
        </is>
      </c>
      <c r="AR976" t="inlineStr">
        <is>
          <t>⚠️ 无商家编码,产品编码待补</t>
        </is>
      </c>
    </row>
    <row r="977">
      <c r="A977" t="inlineStr">
        <is>
          <t>淘宝</t>
        </is>
      </c>
      <c r="B977" t="inlineStr">
        <is>
          <t>3271196607177274784</t>
        </is>
      </c>
      <c r="D977" s="182" t="n">
        <v>46083</v>
      </c>
      <c r="G977" t="inlineStr">
        <is>
          <t>广东省 东莞市 null 石龙镇黄****************</t>
        </is>
      </c>
      <c r="I977" t="inlineStr"/>
      <c r="J977" t="inlineStr">
        <is>
          <t>送货入户</t>
        </is>
      </c>
      <c r="K977" t="inlineStr"/>
      <c r="M977" t="n">
        <v>1</v>
      </c>
      <c r="O977" t="inlineStr">
        <is>
          <t>圆通速递</t>
        </is>
      </c>
      <c r="P977" t="inlineStr">
        <is>
          <t>YT2537828193672</t>
        </is>
      </c>
      <c r="R977">
        <f>IFERROR(SUMPRODUCT(('2-定价总表'!$A$3:$A$493="PPS"&amp;MID(I977,2,99))*('2-定价总表'!$C$3:$C$493=K977)*('2-定价总表'!$T$3:$T$493))*IF(M977="",1,M977),"")</f>
        <v/>
      </c>
      <c r="AB977">
        <f>SUM(S977:AA977)</f>
        <v/>
      </c>
      <c r="AC977" t="inlineStr">
        <is>
          <t>0.00</t>
        </is>
      </c>
      <c r="AD977">
        <f>AC977*0.006</f>
        <v/>
      </c>
      <c r="AE977">
        <f>AC977*0.02</f>
        <v/>
      </c>
      <c r="AF977">
        <f>AC977-AD977-AE977</f>
        <v/>
      </c>
      <c r="AI977">
        <f>SUM(AG977:AH977)</f>
        <v/>
      </c>
      <c r="AJ977">
        <f>AF977-AB977+AI977</f>
        <v/>
      </c>
      <c r="AK977">
        <f>IF(C977="是","杭州","江西工厂")</f>
        <v/>
      </c>
      <c r="AL977" t="inlineStr">
        <is>
          <t>交易成功</t>
        </is>
      </c>
      <c r="AM977" t="inlineStr">
        <is>
          <t>待匹配</t>
        </is>
      </c>
      <c r="AN977" t="inlineStr">
        <is>
          <t>没有申请退款</t>
        </is>
      </c>
      <c r="AO977" t="inlineStr">
        <is>
          <t>无退款申请</t>
        </is>
      </c>
      <c r="AR977" t="inlineStr">
        <is>
          <t>⚠️ 无商家编码,产品编码待补</t>
        </is>
      </c>
    </row>
    <row r="978">
      <c r="A978" t="inlineStr">
        <is>
          <t>淘宝</t>
        </is>
      </c>
      <c r="B978" t="inlineStr">
        <is>
          <t>3270989931626389687</t>
        </is>
      </c>
      <c r="D978" s="182" t="n">
        <v>46083</v>
      </c>
      <c r="G978" t="inlineStr">
        <is>
          <t>北京 北京市 通州区 张家湾镇**************************</t>
        </is>
      </c>
      <c r="I978" t="inlineStr">
        <is>
          <t>P23250050202</t>
        </is>
      </c>
      <c r="J978" t="inlineStr">
        <is>
          <t>畔色榉木实木餐边柜储物靠墙高柜一体收纳柜厨房客厅茶水柜酒柜</t>
        </is>
      </c>
      <c r="K978" t="inlineStr">
        <is>
          <t>其他材质定制</t>
        </is>
      </c>
      <c r="M978" t="n">
        <v>1</v>
      </c>
      <c r="O978" t="inlineStr">
        <is>
          <t>圆通速递</t>
        </is>
      </c>
      <c r="P978" t="inlineStr">
        <is>
          <t>YT2583766141479</t>
        </is>
      </c>
      <c r="R978">
        <f>IFERROR(SUMPRODUCT(('2-定价总表'!$A$3:$A$493="PPS"&amp;MID(I978,2,99))*('2-定价总表'!$C$3:$C$493=K978)*('2-定价总表'!$T$3:$T$493))*IF(M978="",1,M978),"")</f>
        <v/>
      </c>
      <c r="AB978">
        <f>SUM(S978:AA978)</f>
        <v/>
      </c>
      <c r="AC978" t="inlineStr">
        <is>
          <t>27.00</t>
        </is>
      </c>
      <c r="AD978">
        <f>AC978*0.006</f>
        <v/>
      </c>
      <c r="AE978">
        <f>AC978*0.02</f>
        <v/>
      </c>
      <c r="AF978">
        <f>AC978-AD978-AE978</f>
        <v/>
      </c>
      <c r="AI978">
        <f>SUM(AG978:AH978)</f>
        <v/>
      </c>
      <c r="AJ978">
        <f>AF978-AB978+AI978</f>
        <v/>
      </c>
      <c r="AK978">
        <f>IF(C978="是","杭州","江西工厂")</f>
        <v/>
      </c>
      <c r="AL978" t="inlineStr">
        <is>
          <t>交易成功</t>
        </is>
      </c>
      <c r="AM978" t="inlineStr">
        <is>
          <t>待匹配</t>
        </is>
      </c>
      <c r="AN978" t="inlineStr">
        <is>
          <t>没有申请退款</t>
        </is>
      </c>
      <c r="AO978" t="inlineStr">
        <is>
          <t>无退款申请</t>
        </is>
      </c>
      <c r="AR978" t="inlineStr">
        <is>
          <t>✓</t>
        </is>
      </c>
    </row>
    <row r="979">
      <c r="A979" t="inlineStr">
        <is>
          <t>淘宝</t>
        </is>
      </c>
      <c r="B979" t="inlineStr">
        <is>
          <t>5092527096608011722</t>
        </is>
      </c>
      <c r="D979" s="182" t="n">
        <v>46083</v>
      </c>
      <c r="G979" t="inlineStr">
        <is>
          <t>上海 上海市 静安区 宝山路街************************</t>
        </is>
      </c>
      <c r="I979" t="inlineStr">
        <is>
          <t>P23250050202</t>
        </is>
      </c>
      <c r="J979" t="inlineStr">
        <is>
          <t>畔色实木岩板餐边柜樱桃木收纳储物柜北欧酒柜置物柜餐桌一体靠墙</t>
        </is>
      </c>
      <c r="K979" t="inlineStr">
        <is>
          <t>定制尺寸</t>
        </is>
      </c>
      <c r="M979" t="n">
        <v>1</v>
      </c>
      <c r="O979" t="inlineStr">
        <is>
          <t>圆通速递</t>
        </is>
      </c>
      <c r="P979" t="inlineStr">
        <is>
          <t>YT2537828193889</t>
        </is>
      </c>
      <c r="R979">
        <f>IFERROR(SUMPRODUCT(('2-定价总表'!$A$3:$A$493="PPS"&amp;MID(I979,2,99))*('2-定价总表'!$C$3:$C$493=K979)*('2-定价总表'!$T$3:$T$493))*IF(M979="",1,M979),"")</f>
        <v/>
      </c>
      <c r="AB979">
        <f>SUM(S979:AA979)</f>
        <v/>
      </c>
      <c r="AC979" t="inlineStr">
        <is>
          <t>35.00</t>
        </is>
      </c>
      <c r="AD979">
        <f>AC979*0.006</f>
        <v/>
      </c>
      <c r="AE979">
        <f>AC979*0.02</f>
        <v/>
      </c>
      <c r="AF979">
        <f>AC979-AD979-AE979</f>
        <v/>
      </c>
      <c r="AI979">
        <f>SUM(AG979:AH979)</f>
        <v/>
      </c>
      <c r="AJ979">
        <f>AF979-AB979+AI979</f>
        <v/>
      </c>
      <c r="AK979">
        <f>IF(C979="是","杭州","江西工厂")</f>
        <v/>
      </c>
      <c r="AL979" t="inlineStr">
        <is>
          <t>交易成功</t>
        </is>
      </c>
      <c r="AM979" t="inlineStr">
        <is>
          <t>待匹配</t>
        </is>
      </c>
      <c r="AN979" t="inlineStr">
        <is>
          <t>没有申请退款</t>
        </is>
      </c>
      <c r="AO979" t="inlineStr">
        <is>
          <t>无退款申请</t>
        </is>
      </c>
      <c r="AR979" t="inlineStr">
        <is>
          <t>✓</t>
        </is>
      </c>
    </row>
    <row r="980">
      <c r="A980" t="inlineStr">
        <is>
          <t>淘宝</t>
        </is>
      </c>
      <c r="B980" t="inlineStr">
        <is>
          <t>3270979815690841862</t>
        </is>
      </c>
      <c r="D980" s="182" t="n">
        <v>46083</v>
      </c>
      <c r="G980" t="inlineStr">
        <is>
          <t>上海 上海市 宝山区 淞南镇长*************************</t>
        </is>
      </c>
      <c r="I980" t="inlineStr">
        <is>
          <t>P23250050202</t>
        </is>
      </c>
      <c r="J980" t="inlineStr">
        <is>
          <t>畔色实木岩板餐边柜樱桃木收纳储物柜北欧酒柜置物柜餐桌一体靠墙</t>
        </is>
      </c>
      <c r="K980" t="inlineStr">
        <is>
          <t>定制尺寸</t>
        </is>
      </c>
      <c r="M980" t="n">
        <v>1</v>
      </c>
      <c r="O980" t="inlineStr">
        <is>
          <t>圆通速递</t>
        </is>
      </c>
      <c r="P980" t="inlineStr">
        <is>
          <t>YT2583766141718</t>
        </is>
      </c>
      <c r="R980">
        <f>IFERROR(SUMPRODUCT(('2-定价总表'!$A$3:$A$493="PPS"&amp;MID(I980,2,99))*('2-定价总表'!$C$3:$C$493=K980)*('2-定价总表'!$T$3:$T$493))*IF(M980="",1,M980),"")</f>
        <v/>
      </c>
      <c r="AB980">
        <f>SUM(S980:AA980)</f>
        <v/>
      </c>
      <c r="AC980" t="inlineStr">
        <is>
          <t>40.00</t>
        </is>
      </c>
      <c r="AD980">
        <f>AC980*0.006</f>
        <v/>
      </c>
      <c r="AE980">
        <f>AC980*0.02</f>
        <v/>
      </c>
      <c r="AF980">
        <f>AC980-AD980-AE980</f>
        <v/>
      </c>
      <c r="AI980">
        <f>SUM(AG980:AH980)</f>
        <v/>
      </c>
      <c r="AJ980">
        <f>AF980-AB980+AI980</f>
        <v/>
      </c>
      <c r="AK980">
        <f>IF(C980="是","杭州","江西工厂")</f>
        <v/>
      </c>
      <c r="AL980" t="inlineStr">
        <is>
          <t>交易成功</t>
        </is>
      </c>
      <c r="AM980" t="inlineStr">
        <is>
          <t>待匹配</t>
        </is>
      </c>
      <c r="AN980" t="inlineStr">
        <is>
          <t>没有申请退款</t>
        </is>
      </c>
      <c r="AO980" t="inlineStr">
        <is>
          <t>无退款申请</t>
        </is>
      </c>
      <c r="AR980" t="inlineStr">
        <is>
          <t>✓</t>
        </is>
      </c>
    </row>
    <row r="981">
      <c r="A981" t="inlineStr">
        <is>
          <t>淘宝</t>
        </is>
      </c>
      <c r="B981" t="inlineStr">
        <is>
          <t>3271530504571841862</t>
        </is>
      </c>
      <c r="D981" s="182" t="n">
        <v>46083</v>
      </c>
      <c r="G981" t="inlineStr"/>
      <c r="I981" t="inlineStr">
        <is>
          <t>P23250050202</t>
        </is>
      </c>
      <c r="J981" t="inlineStr">
        <is>
          <t>畔色实木岩板餐边柜樱桃木收纳储物柜北欧酒柜置物柜餐桌一体靠墙</t>
        </is>
      </c>
      <c r="K981" t="inlineStr">
        <is>
          <t>定制尺寸</t>
        </is>
      </c>
      <c r="M981" t="n">
        <v>1</v>
      </c>
      <c r="O981" t="inlineStr"/>
      <c r="P981" t="inlineStr"/>
      <c r="R981">
        <f>IFERROR(SUMPRODUCT(('2-定价总表'!$A$3:$A$493="PPS"&amp;MID(I981,2,99))*('2-定价总表'!$C$3:$C$493=K981)*('2-定价总表'!$T$3:$T$493))*IF(M981="",1,M981),"")</f>
        <v/>
      </c>
      <c r="AB981">
        <f>SUM(S981:AA981)</f>
        <v/>
      </c>
      <c r="AC981" t="inlineStr"/>
      <c r="AD981">
        <f>AC981*0.006</f>
        <v/>
      </c>
      <c r="AE981">
        <f>AC981*0.02</f>
        <v/>
      </c>
      <c r="AF981">
        <f>AC981-AD981-AE981</f>
        <v/>
      </c>
      <c r="AI981">
        <f>SUM(AG981:AH981)</f>
        <v/>
      </c>
      <c r="AJ981">
        <f>AF981-AB981+AI981</f>
        <v/>
      </c>
      <c r="AK981">
        <f>IF(C981="是","杭州","江西工厂")</f>
        <v/>
      </c>
      <c r="AL981" t="inlineStr">
        <is>
          <t>交易关闭</t>
        </is>
      </c>
      <c r="AM981" t="inlineStr">
        <is>
          <t>待匹配</t>
        </is>
      </c>
      <c r="AN981" t="inlineStr">
        <is>
          <t>没有申请退款</t>
        </is>
      </c>
      <c r="AO981" t="inlineStr">
        <is>
          <t>无退款申请</t>
        </is>
      </c>
      <c r="AR981" t="inlineStr">
        <is>
          <t>✓</t>
        </is>
      </c>
    </row>
    <row r="982">
      <c r="A982" t="inlineStr">
        <is>
          <t>淘宝</t>
        </is>
      </c>
      <c r="B982" t="inlineStr">
        <is>
          <t>5092591537521011722</t>
        </is>
      </c>
      <c r="D982" s="182" t="n">
        <v>46083</v>
      </c>
      <c r="G982" t="inlineStr"/>
      <c r="I982" t="inlineStr">
        <is>
          <t>P23250050202</t>
        </is>
      </c>
      <c r="J982" t="inlineStr">
        <is>
          <t>畔色实木岩板餐边柜樱桃木收纳储物柜北欧酒柜置物柜餐桌一体靠墙</t>
        </is>
      </c>
      <c r="K982" t="inlineStr">
        <is>
          <t>定制尺寸</t>
        </is>
      </c>
      <c r="M982" t="n">
        <v>1</v>
      </c>
      <c r="O982" t="inlineStr"/>
      <c r="P982" t="inlineStr"/>
      <c r="R982">
        <f>IFERROR(SUMPRODUCT(('2-定价总表'!$A$3:$A$493="PPS"&amp;MID(I982,2,99))*('2-定价总表'!$C$3:$C$493=K982)*('2-定价总表'!$T$3:$T$493))*IF(M982="",1,M982),"")</f>
        <v/>
      </c>
      <c r="AB982">
        <f>SUM(S982:AA982)</f>
        <v/>
      </c>
      <c r="AC982" t="inlineStr"/>
      <c r="AD982">
        <f>AC982*0.006</f>
        <v/>
      </c>
      <c r="AE982">
        <f>AC982*0.02</f>
        <v/>
      </c>
      <c r="AF982">
        <f>AC982-AD982-AE982</f>
        <v/>
      </c>
      <c r="AI982">
        <f>SUM(AG982:AH982)</f>
        <v/>
      </c>
      <c r="AJ982">
        <f>AF982-AB982+AI982</f>
        <v/>
      </c>
      <c r="AK982">
        <f>IF(C982="是","杭州","江西工厂")</f>
        <v/>
      </c>
      <c r="AL982" t="inlineStr">
        <is>
          <t>交易关闭</t>
        </is>
      </c>
      <c r="AM982" t="inlineStr">
        <is>
          <t>待匹配</t>
        </is>
      </c>
      <c r="AN982" t="inlineStr">
        <is>
          <t>没有申请退款</t>
        </is>
      </c>
      <c r="AO982" t="inlineStr">
        <is>
          <t>无退款申请</t>
        </is>
      </c>
      <c r="AR982" t="inlineStr">
        <is>
          <t>✓</t>
        </is>
      </c>
    </row>
    <row r="983">
      <c r="A983" t="inlineStr">
        <is>
          <t>淘宝</t>
        </is>
      </c>
      <c r="B983" t="inlineStr">
        <is>
          <t>3270730083538042062</t>
        </is>
      </c>
      <c r="D983" s="182" t="n">
        <v>46083</v>
      </c>
      <c r="G983" t="inlineStr">
        <is>
          <t>上海 上海市 虹口区 嘉兴路街**************************</t>
        </is>
      </c>
      <c r="I983" t="inlineStr">
        <is>
          <t>P23250050202</t>
        </is>
      </c>
      <c r="J983" t="inlineStr">
        <is>
          <t>畔色实木岩板餐边柜樱桃木收纳储物柜北欧酒柜置物柜餐桌一体靠墙</t>
        </is>
      </c>
      <c r="K983" t="inlineStr">
        <is>
          <t>定制尺寸</t>
        </is>
      </c>
      <c r="M983" t="n">
        <v>1</v>
      </c>
      <c r="O983" t="inlineStr">
        <is>
          <t>圆通速递</t>
        </is>
      </c>
      <c r="P983" t="inlineStr">
        <is>
          <t>YT2583766142854</t>
        </is>
      </c>
      <c r="R983">
        <f>IFERROR(SUMPRODUCT(('2-定价总表'!$A$3:$A$493="PPS"&amp;MID(I983,2,99))*('2-定价总表'!$C$3:$C$493=K983)*('2-定价总表'!$T$3:$T$493))*IF(M983="",1,M983),"")</f>
        <v/>
      </c>
      <c r="AB983">
        <f>SUM(S983:AA983)</f>
        <v/>
      </c>
      <c r="AC983" t="inlineStr">
        <is>
          <t>33.00</t>
        </is>
      </c>
      <c r="AD983">
        <f>AC983*0.006</f>
        <v/>
      </c>
      <c r="AE983">
        <f>AC983*0.02</f>
        <v/>
      </c>
      <c r="AF983">
        <f>AC983-AD983-AE983</f>
        <v/>
      </c>
      <c r="AI983">
        <f>SUM(AG983:AH983)</f>
        <v/>
      </c>
      <c r="AJ983">
        <f>AF983-AB983+AI983</f>
        <v/>
      </c>
      <c r="AK983">
        <f>IF(C983="是","杭州","江西工厂")</f>
        <v/>
      </c>
      <c r="AL983" t="inlineStr">
        <is>
          <t>交易成功</t>
        </is>
      </c>
      <c r="AM983" t="inlineStr">
        <is>
          <t>待匹配</t>
        </is>
      </c>
      <c r="AN983" t="inlineStr">
        <is>
          <t>没有申请退款</t>
        </is>
      </c>
      <c r="AO983" t="inlineStr">
        <is>
          <t>无退款申请</t>
        </is>
      </c>
      <c r="AR983" t="inlineStr">
        <is>
          <t>✓</t>
        </is>
      </c>
    </row>
    <row r="984">
      <c r="A984" t="inlineStr">
        <is>
          <t>淘宝</t>
        </is>
      </c>
      <c r="B984" t="inlineStr">
        <is>
          <t>3271242504854207296</t>
        </is>
      </c>
      <c r="D984" s="182" t="n">
        <v>46083</v>
      </c>
      <c r="G984" t="inlineStr">
        <is>
          <t>上海 上海市 长宁区 新华路街*****************************</t>
        </is>
      </c>
      <c r="I984" t="inlineStr"/>
      <c r="J984" t="inlineStr">
        <is>
          <t>畔色樱桃木靠墙一体实木岩板餐厅收纳咖啡柜小户型小柜窄柜餐边柜</t>
        </is>
      </c>
      <c r="K984" t="inlineStr">
        <is>
          <t>其他定制</t>
        </is>
      </c>
      <c r="M984" t="n">
        <v>1</v>
      </c>
      <c r="O984" t="inlineStr">
        <is>
          <t>商家配送</t>
        </is>
      </c>
      <c r="P984" t="inlineStr">
        <is>
          <t>LP00801211987270</t>
        </is>
      </c>
      <c r="R984">
        <f>IFERROR(SUMPRODUCT(('2-定价总表'!$A$3:$A$493="PPS"&amp;MID(I984,2,99))*('2-定价总表'!$C$3:$C$493=K984)*('2-定价总表'!$T$3:$T$493))*IF(M984="",1,M984),"")</f>
        <v/>
      </c>
      <c r="AB984">
        <f>SUM(S984:AA984)</f>
        <v/>
      </c>
      <c r="AC984" t="inlineStr">
        <is>
          <t>500.00</t>
        </is>
      </c>
      <c r="AD984">
        <f>AC984*0.006</f>
        <v/>
      </c>
      <c r="AE984">
        <f>AC984*0.02</f>
        <v/>
      </c>
      <c r="AF984">
        <f>AC984-AD984-AE984</f>
        <v/>
      </c>
      <c r="AI984">
        <f>SUM(AG984:AH984)</f>
        <v/>
      </c>
      <c r="AJ984">
        <f>AF984-AB984+AI984</f>
        <v/>
      </c>
      <c r="AK984">
        <f>IF(C984="是","杭州","江西工厂")</f>
        <v/>
      </c>
      <c r="AL984" t="inlineStr">
        <is>
          <t>交易成功</t>
        </is>
      </c>
      <c r="AM984" t="inlineStr">
        <is>
          <t>待匹配</t>
        </is>
      </c>
      <c r="AN984" t="inlineStr">
        <is>
          <t>没有申请退款</t>
        </is>
      </c>
      <c r="AO984" t="inlineStr">
        <is>
          <t>无退款申请</t>
        </is>
      </c>
      <c r="AR984" t="inlineStr">
        <is>
          <t>⚠️ 无商家编码,产品编码待补</t>
        </is>
      </c>
    </row>
    <row r="985">
      <c r="A985" t="inlineStr">
        <is>
          <t>淘宝</t>
        </is>
      </c>
      <c r="B985" t="inlineStr">
        <is>
          <t>3270889848911869669</t>
        </is>
      </c>
      <c r="D985" s="182" t="n">
        <v>46083</v>
      </c>
      <c r="G985" t="inlineStr">
        <is>
          <t>江苏省 苏州市 昆山市 花桥镇绿********************</t>
        </is>
      </c>
      <c r="I985" t="inlineStr">
        <is>
          <t>P23210020201</t>
        </is>
      </c>
      <c r="J985" t="inlineStr">
        <is>
          <t>畔色 岩板实木餐桌日式简约长方形榉木书桌家用饭桌原木小户型桌</t>
        </is>
      </c>
      <c r="K985" t="inlineStr">
        <is>
          <t>其他尺寸定制咨询</t>
        </is>
      </c>
      <c r="M985" t="n">
        <v>1</v>
      </c>
      <c r="O985" t="inlineStr">
        <is>
          <t>商家配送</t>
        </is>
      </c>
      <c r="P985" t="inlineStr">
        <is>
          <t>LP00801171516726</t>
        </is>
      </c>
      <c r="R985">
        <f>IFERROR(SUMPRODUCT(('2-定价总表'!$A$3:$A$493="PPS"&amp;MID(I985,2,99))*('2-定价总表'!$C$3:$C$493=K985)*('2-定价总表'!$T$3:$T$493))*IF(M985="",1,M985),"")</f>
        <v/>
      </c>
      <c r="AB985">
        <f>SUM(S985:AA985)</f>
        <v/>
      </c>
      <c r="AC985" t="inlineStr">
        <is>
          <t>100.00</t>
        </is>
      </c>
      <c r="AD985">
        <f>AC985*0.006</f>
        <v/>
      </c>
      <c r="AE985">
        <f>AC985*0.02</f>
        <v/>
      </c>
      <c r="AF985">
        <f>AC985-AD985-AE985</f>
        <v/>
      </c>
      <c r="AI985">
        <f>SUM(AG985:AH985)</f>
        <v/>
      </c>
      <c r="AJ985">
        <f>AF985-AB985+AI985</f>
        <v/>
      </c>
      <c r="AK985">
        <f>IF(C985="是","杭州","江西工厂")</f>
        <v/>
      </c>
      <c r="AL985" t="inlineStr">
        <is>
          <t>交易成功</t>
        </is>
      </c>
      <c r="AM985" t="inlineStr">
        <is>
          <t>待匹配</t>
        </is>
      </c>
      <c r="AN985" t="inlineStr">
        <is>
          <t>没有申请退款</t>
        </is>
      </c>
      <c r="AO985" t="inlineStr">
        <is>
          <t>无退款申请</t>
        </is>
      </c>
      <c r="AR985" t="inlineStr">
        <is>
          <t>✓</t>
        </is>
      </c>
    </row>
    <row r="986">
      <c r="A986" t="inlineStr">
        <is>
          <t>淘宝</t>
        </is>
      </c>
      <c r="B986" t="inlineStr">
        <is>
          <t>5091809148022597328</t>
        </is>
      </c>
      <c r="D986" s="182" t="n">
        <v>46083</v>
      </c>
      <c r="G986" t="inlineStr">
        <is>
          <t>广东省 深圳市 宝安区 松岗街道***********************</t>
        </is>
      </c>
      <c r="I986" t="inlineStr"/>
      <c r="J986" t="inlineStr">
        <is>
          <t>畔色木作木块小样樱桃木黑胡桃木白蜡木榉木红白橡木样品样块</t>
        </is>
      </c>
      <c r="K986" t="inlineStr">
        <is>
          <t>樱桃木样块</t>
        </is>
      </c>
      <c r="M986" t="n">
        <v>1</v>
      </c>
      <c r="O986" t="inlineStr">
        <is>
          <t>申通快递</t>
        </is>
      </c>
      <c r="P986" t="inlineStr">
        <is>
          <t>773409325954489</t>
        </is>
      </c>
      <c r="R986">
        <f>IFERROR(SUMPRODUCT(('2-定价总表'!$A$3:$A$493="PPS"&amp;MID(I986,2,99))*('2-定价总表'!$C$3:$C$493=K986)*('2-定价总表'!$T$3:$T$493))*IF(M986="",1,M986),"")</f>
        <v/>
      </c>
      <c r="AB986">
        <f>SUM(S986:AA986)</f>
        <v/>
      </c>
      <c r="AC986" t="inlineStr">
        <is>
          <t>22.00</t>
        </is>
      </c>
      <c r="AD986">
        <f>AC986*0.006</f>
        <v/>
      </c>
      <c r="AE986">
        <f>AC986*0.02</f>
        <v/>
      </c>
      <c r="AF986">
        <f>AC986-AD986-AE986</f>
        <v/>
      </c>
      <c r="AI986">
        <f>SUM(AG986:AH986)</f>
        <v/>
      </c>
      <c r="AJ986">
        <f>AF986-AB986+AI986</f>
        <v/>
      </c>
      <c r="AK986">
        <f>IF(C986="是","杭州","江西工厂")</f>
        <v/>
      </c>
      <c r="AL986" t="inlineStr">
        <is>
          <t>交易成功</t>
        </is>
      </c>
      <c r="AM986" t="inlineStr">
        <is>
          <t>待匹配</t>
        </is>
      </c>
      <c r="AN986" t="inlineStr">
        <is>
          <t>没有申请退款</t>
        </is>
      </c>
      <c r="AO986" t="inlineStr">
        <is>
          <t>无退款申请</t>
        </is>
      </c>
      <c r="AR986" t="inlineStr">
        <is>
          <t>⚠️ 无商家编码,产品编码待补</t>
        </is>
      </c>
    </row>
    <row r="987">
      <c r="A987" t="inlineStr">
        <is>
          <t>淘宝</t>
        </is>
      </c>
      <c r="B987" t="inlineStr">
        <is>
          <t>5091148371282816147</t>
        </is>
      </c>
      <c r="D987" s="182" t="n">
        <v>46082</v>
      </c>
      <c r="G987" t="inlineStr">
        <is>
          <t>河南省 平顶山市 新华区 西高皇街********************</t>
        </is>
      </c>
      <c r="I987" t="inlineStr">
        <is>
          <t>P23250050202</t>
        </is>
      </c>
      <c r="J987" t="inlineStr">
        <is>
          <t>畔色实木岩板餐边柜樱桃木收纳储物柜北欧酒柜置物柜餐桌一体靠墙</t>
        </is>
      </c>
      <c r="K987" t="inlineStr">
        <is>
          <t>定制尺寸</t>
        </is>
      </c>
      <c r="M987" t="n">
        <v>1</v>
      </c>
      <c r="O987" t="inlineStr">
        <is>
          <t>圆通速递</t>
        </is>
      </c>
      <c r="P987" t="inlineStr">
        <is>
          <t>YT2537828193946</t>
        </is>
      </c>
      <c r="R987">
        <f>IFERROR(SUMPRODUCT(('2-定价总表'!$A$3:$A$493="PPS"&amp;MID(I987,2,99))*('2-定价总表'!$C$3:$C$493=K987)*('2-定价总表'!$T$3:$T$493))*IF(M987="",1,M987),"")</f>
        <v/>
      </c>
      <c r="AB987">
        <f>SUM(S987:AA987)</f>
        <v/>
      </c>
      <c r="AC987" t="inlineStr">
        <is>
          <t>33.00</t>
        </is>
      </c>
      <c r="AD987">
        <f>AC987*0.006</f>
        <v/>
      </c>
      <c r="AE987">
        <f>AC987*0.02</f>
        <v/>
      </c>
      <c r="AF987">
        <f>AC987-AD987-AE987</f>
        <v/>
      </c>
      <c r="AI987">
        <f>SUM(AG987:AH987)</f>
        <v/>
      </c>
      <c r="AJ987">
        <f>AF987-AB987+AI987</f>
        <v/>
      </c>
      <c r="AK987">
        <f>IF(C987="是","杭州","江西工厂")</f>
        <v/>
      </c>
      <c r="AL987" t="inlineStr">
        <is>
          <t>交易成功</t>
        </is>
      </c>
      <c r="AM987" t="inlineStr">
        <is>
          <t>待匹配</t>
        </is>
      </c>
      <c r="AN987" t="inlineStr">
        <is>
          <t>没有申请退款</t>
        </is>
      </c>
      <c r="AO987" t="inlineStr">
        <is>
          <t>无退款申请</t>
        </is>
      </c>
      <c r="AR987" t="inlineStr">
        <is>
          <t>✓</t>
        </is>
      </c>
    </row>
    <row r="988">
      <c r="A988" t="inlineStr">
        <is>
          <t>淘宝</t>
        </is>
      </c>
      <c r="B988" t="inlineStr">
        <is>
          <t>5091474888272794027</t>
        </is>
      </c>
      <c r="D988" s="182" t="n">
        <v>46082</v>
      </c>
      <c r="G988" t="inlineStr">
        <is>
          <t>浙江省 杭州市 钱塘区 白杨街道****************</t>
        </is>
      </c>
      <c r="I988" t="inlineStr">
        <is>
          <t>P23780020201</t>
        </is>
      </c>
      <c r="J988" t="inlineStr">
        <is>
          <t>畔色实木中岛台北欧餐桌日式可伸缩小户型一体吧台岩板储物餐边柜</t>
        </is>
      </c>
      <c r="K988" t="inlineStr">
        <is>
          <t>白色岩板定制咨询</t>
        </is>
      </c>
      <c r="M988" t="n">
        <v>1</v>
      </c>
      <c r="O988" t="inlineStr">
        <is>
          <t>圆通速递</t>
        </is>
      </c>
      <c r="P988" t="inlineStr">
        <is>
          <t>YT2583766142377</t>
        </is>
      </c>
      <c r="R988">
        <f>IFERROR(SUMPRODUCT(('2-定价总表'!$A$3:$A$493="PPS"&amp;MID(I988,2,99))*('2-定价总表'!$C$3:$C$493=K988)*('2-定价总表'!$T$3:$T$493))*IF(M988="",1,M988),"")</f>
        <v/>
      </c>
      <c r="AB988">
        <f>SUM(S988:AA988)</f>
        <v/>
      </c>
      <c r="AC988" t="inlineStr">
        <is>
          <t>33.00</t>
        </is>
      </c>
      <c r="AD988">
        <f>AC988*0.006</f>
        <v/>
      </c>
      <c r="AE988">
        <f>AC988*0.02</f>
        <v/>
      </c>
      <c r="AF988">
        <f>AC988-AD988-AE988</f>
        <v/>
      </c>
      <c r="AI988">
        <f>SUM(AG988:AH988)</f>
        <v/>
      </c>
      <c r="AJ988">
        <f>AF988-AB988+AI988</f>
        <v/>
      </c>
      <c r="AK988">
        <f>IF(C988="是","杭州","江西工厂")</f>
        <v/>
      </c>
      <c r="AL988" t="inlineStr">
        <is>
          <t>交易成功</t>
        </is>
      </c>
      <c r="AM988" t="inlineStr">
        <is>
          <t>待匹配</t>
        </is>
      </c>
      <c r="AN988" t="inlineStr">
        <is>
          <t>没有申请退款</t>
        </is>
      </c>
      <c r="AO988" t="inlineStr">
        <is>
          <t>无退款申请</t>
        </is>
      </c>
      <c r="AR988" t="inlineStr">
        <is>
          <t>✓</t>
        </is>
      </c>
    </row>
    <row r="989">
      <c r="A989" t="inlineStr">
        <is>
          <t>淘宝</t>
        </is>
      </c>
      <c r="B989" t="inlineStr">
        <is>
          <t>5091474888272794027</t>
        </is>
      </c>
      <c r="D989" s="182" t="n">
        <v>46082</v>
      </c>
      <c r="G989" t="inlineStr">
        <is>
          <t>浙江省 杭州市 钱塘区 白杨街道****************</t>
        </is>
      </c>
      <c r="I989" t="inlineStr"/>
      <c r="J989" t="inlineStr">
        <is>
          <t>商家安装 商家安装</t>
        </is>
      </c>
      <c r="K989" t="inlineStr">
        <is>
          <t>商家安装</t>
        </is>
      </c>
      <c r="M989" t="n">
        <v>1</v>
      </c>
      <c r="O989" t="inlineStr">
        <is>
          <t>圆通速递</t>
        </is>
      </c>
      <c r="P989" t="inlineStr">
        <is>
          <t>YT2583766142377</t>
        </is>
      </c>
      <c r="R989">
        <f>IFERROR(SUMPRODUCT(('2-定价总表'!$A$3:$A$493="PPS"&amp;MID(I989,2,99))*('2-定价总表'!$C$3:$C$493=K989)*('2-定价总表'!$T$3:$T$493))*IF(M989="",1,M989),"")</f>
        <v/>
      </c>
      <c r="AB989">
        <f>SUM(S989:AA989)</f>
        <v/>
      </c>
      <c r="AC989" t="inlineStr">
        <is>
          <t>0.00</t>
        </is>
      </c>
      <c r="AD989">
        <f>AC989*0.006</f>
        <v/>
      </c>
      <c r="AE989">
        <f>AC989*0.02</f>
        <v/>
      </c>
      <c r="AF989">
        <f>AC989-AD989-AE989</f>
        <v/>
      </c>
      <c r="AI989">
        <f>SUM(AG989:AH989)</f>
        <v/>
      </c>
      <c r="AJ989">
        <f>AF989-AB989+AI989</f>
        <v/>
      </c>
      <c r="AK989">
        <f>IF(C989="是","杭州","江西工厂")</f>
        <v/>
      </c>
      <c r="AL989" t="inlineStr">
        <is>
          <t>交易成功</t>
        </is>
      </c>
      <c r="AM989" t="inlineStr">
        <is>
          <t>待匹配</t>
        </is>
      </c>
      <c r="AN989" t="inlineStr">
        <is>
          <t>没有申请退款</t>
        </is>
      </c>
      <c r="AO989" t="inlineStr">
        <is>
          <t>无退款申请</t>
        </is>
      </c>
      <c r="AR989" t="inlineStr">
        <is>
          <t>⚠️ 无商家编码,产品编码待补</t>
        </is>
      </c>
    </row>
    <row r="990">
      <c r="A990" t="inlineStr">
        <is>
          <t>淘宝</t>
        </is>
      </c>
      <c r="B990" t="inlineStr">
        <is>
          <t>5091469740446041944</t>
        </is>
      </c>
      <c r="D990" s="182" t="n">
        <v>46082</v>
      </c>
      <c r="G990" t="inlineStr">
        <is>
          <t>江西省 萍乡市 芦溪县 芦溪镇美***********</t>
        </is>
      </c>
      <c r="I990" t="inlineStr"/>
      <c r="J990" t="inlineStr">
        <is>
          <t>畔色实木藤编北欧入户玄关柜大容量储物柜超薄樱桃木换鞋凳鞋柜</t>
        </is>
      </c>
      <c r="K990" t="inlineStr">
        <is>
          <t>曲线艺术下柜</t>
        </is>
      </c>
      <c r="M990" t="n">
        <v>1</v>
      </c>
      <c r="O990" t="inlineStr">
        <is>
          <t>圆通速递</t>
        </is>
      </c>
      <c r="P990" t="inlineStr">
        <is>
          <t>YT2583766144058</t>
        </is>
      </c>
      <c r="R990">
        <f>IFERROR(SUMPRODUCT(('2-定价总表'!$A$3:$A$493="PPS"&amp;MID(I990,2,99))*('2-定价总表'!$C$3:$C$493=K990)*('2-定价总表'!$T$3:$T$493))*IF(M990="",1,M990),"")</f>
        <v/>
      </c>
      <c r="AB990">
        <f>SUM(S990:AA990)</f>
        <v/>
      </c>
      <c r="AC990" t="inlineStr">
        <is>
          <t>35.00</t>
        </is>
      </c>
      <c r="AD990">
        <f>AC990*0.006</f>
        <v/>
      </c>
      <c r="AE990">
        <f>AC990*0.02</f>
        <v/>
      </c>
      <c r="AF990">
        <f>AC990-AD990-AE990</f>
        <v/>
      </c>
      <c r="AI990">
        <f>SUM(AG990:AH990)</f>
        <v/>
      </c>
      <c r="AJ990">
        <f>AF990-AB990+AI990</f>
        <v/>
      </c>
      <c r="AK990">
        <f>IF(C990="是","杭州","江西工厂")</f>
        <v/>
      </c>
      <c r="AL990" t="inlineStr">
        <is>
          <t>交易成功</t>
        </is>
      </c>
      <c r="AM990" t="inlineStr">
        <is>
          <t>待匹配</t>
        </is>
      </c>
      <c r="AN990" t="inlineStr">
        <is>
          <t>没有申请退款</t>
        </is>
      </c>
      <c r="AO990" t="inlineStr">
        <is>
          <t>无退款申请</t>
        </is>
      </c>
      <c r="AR990" t="inlineStr">
        <is>
          <t>⚠️ 无商家编码,产品编码待补</t>
        </is>
      </c>
    </row>
    <row r="991">
      <c r="A991" t="inlineStr">
        <is>
          <t>淘宝</t>
        </is>
      </c>
      <c r="B991" t="inlineStr">
        <is>
          <t>5091082455177321524</t>
        </is>
      </c>
      <c r="D991" s="182" t="n">
        <v>46082</v>
      </c>
      <c r="G991" t="inlineStr">
        <is>
          <t>湖北省 武汉市 洪山区 花山街道*****************</t>
        </is>
      </c>
      <c r="I991" t="inlineStr"/>
      <c r="J991" t="inlineStr">
        <is>
          <t>畔色樱桃木实木落地矮柜书柜客厅组合柜电视柜飘窗柜储物置物柜</t>
        </is>
      </c>
      <c r="K991" t="inlineStr">
        <is>
          <t>黑胡桃木定制</t>
        </is>
      </c>
      <c r="M991" t="n">
        <v>1</v>
      </c>
      <c r="O991" t="inlineStr">
        <is>
          <t>圆通速递</t>
        </is>
      </c>
      <c r="P991" t="inlineStr">
        <is>
          <t>YT2583766145679</t>
        </is>
      </c>
      <c r="R991">
        <f>IFERROR(SUMPRODUCT(('2-定价总表'!$A$3:$A$493="PPS"&amp;MID(I991,2,99))*('2-定价总表'!$C$3:$C$493=K991)*('2-定价总表'!$T$3:$T$493))*IF(M991="",1,M991),"")</f>
        <v/>
      </c>
      <c r="AB991">
        <f>SUM(S991:AA991)</f>
        <v/>
      </c>
      <c r="AC991" t="inlineStr">
        <is>
          <t>30.00</t>
        </is>
      </c>
      <c r="AD991">
        <f>AC991*0.006</f>
        <v/>
      </c>
      <c r="AE991">
        <f>AC991*0.02</f>
        <v/>
      </c>
      <c r="AF991">
        <f>AC991-AD991-AE991</f>
        <v/>
      </c>
      <c r="AI991">
        <f>SUM(AG991:AH991)</f>
        <v/>
      </c>
      <c r="AJ991">
        <f>AF991-AB991+AI991</f>
        <v/>
      </c>
      <c r="AK991">
        <f>IF(C991="是","杭州","江西工厂")</f>
        <v/>
      </c>
      <c r="AL991" t="inlineStr">
        <is>
          <t>交易成功</t>
        </is>
      </c>
      <c r="AM991" t="inlineStr">
        <is>
          <t>待匹配</t>
        </is>
      </c>
      <c r="AN991" t="inlineStr">
        <is>
          <t>没有申请退款</t>
        </is>
      </c>
      <c r="AO991" t="inlineStr">
        <is>
          <t>无退款申请</t>
        </is>
      </c>
      <c r="AR991" t="inlineStr">
        <is>
          <t>⚠️ 无商家编码,产品编码待补</t>
        </is>
      </c>
    </row>
    <row r="992">
      <c r="A992" t="inlineStr">
        <is>
          <t>淘宝</t>
        </is>
      </c>
      <c r="B992" t="inlineStr">
        <is>
          <t>5091237830473021732</t>
        </is>
      </c>
      <c r="D992" s="182" t="n">
        <v>46082</v>
      </c>
      <c r="G992" t="inlineStr">
        <is>
          <t>广东省 佛山市 顺德区 乐从镇万****************</t>
        </is>
      </c>
      <c r="I992" t="inlineStr"/>
      <c r="J992" t="inlineStr">
        <is>
          <t>畔色木作木块小样樱桃木黑胡桃木白蜡木榉木红白橡木样品样块</t>
        </is>
      </c>
      <c r="K992" t="inlineStr">
        <is>
          <t>樱桃木样块</t>
        </is>
      </c>
      <c r="M992" t="n">
        <v>1</v>
      </c>
      <c r="O992" t="inlineStr">
        <is>
          <t>申通快递</t>
        </is>
      </c>
      <c r="P992" t="inlineStr">
        <is>
          <t>773408758424110</t>
        </is>
      </c>
      <c r="R992">
        <f>IFERROR(SUMPRODUCT(('2-定价总表'!$A$3:$A$493="PPS"&amp;MID(I992,2,99))*('2-定价总表'!$C$3:$C$493=K992)*('2-定价总表'!$T$3:$T$493))*IF(M992="",1,M992),"")</f>
        <v/>
      </c>
      <c r="AB992">
        <f>SUM(S992:AA992)</f>
        <v/>
      </c>
      <c r="AC992" t="inlineStr">
        <is>
          <t>17.00</t>
        </is>
      </c>
      <c r="AD992">
        <f>AC992*0.006</f>
        <v/>
      </c>
      <c r="AE992">
        <f>AC992*0.02</f>
        <v/>
      </c>
      <c r="AF992">
        <f>AC992-AD992-AE992</f>
        <v/>
      </c>
      <c r="AI992">
        <f>SUM(AG992:AH992)</f>
        <v/>
      </c>
      <c r="AJ992">
        <f>AF992-AB992+AI992</f>
        <v/>
      </c>
      <c r="AK992">
        <f>IF(C992="是","杭州","江西工厂")</f>
        <v/>
      </c>
      <c r="AL992" t="inlineStr">
        <is>
          <t>交易成功</t>
        </is>
      </c>
      <c r="AM992" t="inlineStr">
        <is>
          <t>待匹配</t>
        </is>
      </c>
      <c r="AN992" t="inlineStr">
        <is>
          <t>没有申请退款</t>
        </is>
      </c>
      <c r="AO992" t="inlineStr">
        <is>
          <t>无退款申请</t>
        </is>
      </c>
      <c r="AR992" t="inlineStr">
        <is>
          <t>⚠️ 无商家编码,产品编码待补</t>
        </is>
      </c>
    </row>
    <row r="993">
      <c r="A993" t="inlineStr">
        <is>
          <t>淘宝</t>
        </is>
      </c>
      <c r="B993" t="inlineStr">
        <is>
          <t>3269767334344248761</t>
        </is>
      </c>
      <c r="D993" s="182" t="n">
        <v>46082</v>
      </c>
      <c r="G993" t="inlineStr">
        <is>
          <t>湖北省 武汉市 洪山区 关山街道********************</t>
        </is>
      </c>
      <c r="I993" t="inlineStr">
        <is>
          <t>P23250050202</t>
        </is>
      </c>
      <c r="J993" t="inlineStr">
        <is>
          <t>畔色实木岩板餐边柜樱桃木收纳储物柜北欧酒柜置物柜餐桌一体靠墙</t>
        </is>
      </c>
      <c r="K993" t="inlineStr">
        <is>
          <t>定制尺寸</t>
        </is>
      </c>
      <c r="M993" t="n">
        <v>1</v>
      </c>
      <c r="O993" t="inlineStr">
        <is>
          <t>圆通速递</t>
        </is>
      </c>
      <c r="P993" t="inlineStr">
        <is>
          <t>YT2542899798710</t>
        </is>
      </c>
      <c r="R993">
        <f>IFERROR(SUMPRODUCT(('2-定价总表'!$A$3:$A$493="PPS"&amp;MID(I993,2,99))*('2-定价总表'!$C$3:$C$493=K993)*('2-定价总表'!$T$3:$T$493))*IF(M993="",1,M993),"")</f>
        <v/>
      </c>
      <c r="AB993">
        <f>SUM(S993:AA993)</f>
        <v/>
      </c>
      <c r="AC993" t="inlineStr">
        <is>
          <t>25.00</t>
        </is>
      </c>
      <c r="AD993">
        <f>AC993*0.006</f>
        <v/>
      </c>
      <c r="AE993">
        <f>AC993*0.02</f>
        <v/>
      </c>
      <c r="AF993">
        <f>AC993-AD993-AE993</f>
        <v/>
      </c>
      <c r="AI993">
        <f>SUM(AG993:AH993)</f>
        <v/>
      </c>
      <c r="AJ993">
        <f>AF993-AB993+AI993</f>
        <v/>
      </c>
      <c r="AK993">
        <f>IF(C993="是","杭州","江西工厂")</f>
        <v/>
      </c>
      <c r="AL993" t="inlineStr">
        <is>
          <t>交易成功</t>
        </is>
      </c>
      <c r="AM993" t="inlineStr">
        <is>
          <t>待匹配</t>
        </is>
      </c>
      <c r="AN993" t="inlineStr">
        <is>
          <t>没有申请退款</t>
        </is>
      </c>
      <c r="AO993" t="inlineStr">
        <is>
          <t>无退款申请</t>
        </is>
      </c>
      <c r="AR993" t="inlineStr">
        <is>
          <t>✓</t>
        </is>
      </c>
    </row>
    <row r="994">
      <c r="A994" t="inlineStr">
        <is>
          <t>淘宝</t>
        </is>
      </c>
      <c r="B994" t="inlineStr">
        <is>
          <t>5091403572962478012</t>
        </is>
      </c>
      <c r="D994" s="182" t="n">
        <v>46082</v>
      </c>
      <c r="G994" t="inlineStr">
        <is>
          <t>河北省 衡水市 桃城区 中华大街********************************</t>
        </is>
      </c>
      <c r="I994" t="inlineStr">
        <is>
          <t>P23410020201</t>
        </is>
      </c>
      <c r="J994" t="inlineStr">
        <is>
          <t>畔色北欧实木书桌书架一体小户型樱桃木电脑桌儿童学习桌办公桌</t>
        </is>
      </c>
      <c r="K994" t="inlineStr">
        <is>
          <t>差价</t>
        </is>
      </c>
      <c r="M994" t="n">
        <v>1</v>
      </c>
      <c r="O994" t="inlineStr">
        <is>
          <t>圆通速递</t>
        </is>
      </c>
      <c r="P994" t="inlineStr">
        <is>
          <t>YT2542899796400</t>
        </is>
      </c>
      <c r="R994">
        <f>IFERROR(SUMPRODUCT(('2-定价总表'!$A$3:$A$493="PPS"&amp;MID(I994,2,99))*('2-定价总表'!$C$3:$C$493=K994)*('2-定价总表'!$T$3:$T$493))*IF(M994="",1,M994),"")</f>
        <v/>
      </c>
      <c r="AB994">
        <f>SUM(S994:AA994)</f>
        <v/>
      </c>
      <c r="AC994" t="inlineStr">
        <is>
          <t>20.00</t>
        </is>
      </c>
      <c r="AD994">
        <f>AC994*0.006</f>
        <v/>
      </c>
      <c r="AE994">
        <f>AC994*0.02</f>
        <v/>
      </c>
      <c r="AF994">
        <f>AC994-AD994-AE994</f>
        <v/>
      </c>
      <c r="AI994">
        <f>SUM(AG994:AH994)</f>
        <v/>
      </c>
      <c r="AJ994">
        <f>AF994-AB994+AI994</f>
        <v/>
      </c>
      <c r="AK994">
        <f>IF(C994="是","杭州","江西工厂")</f>
        <v/>
      </c>
      <c r="AL994" t="inlineStr">
        <is>
          <t>交易成功</t>
        </is>
      </c>
      <c r="AM994" t="inlineStr">
        <is>
          <t>待匹配</t>
        </is>
      </c>
      <c r="AN994" t="inlineStr">
        <is>
          <t>没有申请退款</t>
        </is>
      </c>
      <c r="AO994" t="inlineStr">
        <is>
          <t>无退款申请</t>
        </is>
      </c>
      <c r="AR994" t="inlineStr">
        <is>
          <t>✓</t>
        </is>
      </c>
    </row>
    <row r="995">
      <c r="A995" t="inlineStr">
        <is>
          <t>淘宝</t>
        </is>
      </c>
      <c r="B995" t="inlineStr">
        <is>
          <t>5091403572962478012</t>
        </is>
      </c>
      <c r="D995" s="182" t="n">
        <v>46082</v>
      </c>
      <c r="G995" t="inlineStr">
        <is>
          <t>河北省 衡水市 桃城区 中华大街********************************</t>
        </is>
      </c>
      <c r="I995" t="inlineStr"/>
      <c r="J995" t="inlineStr">
        <is>
          <t>商家安装 商家安装</t>
        </is>
      </c>
      <c r="K995" t="inlineStr">
        <is>
          <t>商家安装</t>
        </is>
      </c>
      <c r="M995" t="n">
        <v>1</v>
      </c>
      <c r="O995" t="inlineStr">
        <is>
          <t>圆通速递</t>
        </is>
      </c>
      <c r="P995" t="inlineStr">
        <is>
          <t>YT2542899796400</t>
        </is>
      </c>
      <c r="R995">
        <f>IFERROR(SUMPRODUCT(('2-定价总表'!$A$3:$A$493="PPS"&amp;MID(I995,2,99))*('2-定价总表'!$C$3:$C$493=K995)*('2-定价总表'!$T$3:$T$493))*IF(M995="",1,M995),"")</f>
        <v/>
      </c>
      <c r="AB995">
        <f>SUM(S995:AA995)</f>
        <v/>
      </c>
      <c r="AC995" t="inlineStr">
        <is>
          <t>0.00</t>
        </is>
      </c>
      <c r="AD995">
        <f>AC995*0.006</f>
        <v/>
      </c>
      <c r="AE995">
        <f>AC995*0.02</f>
        <v/>
      </c>
      <c r="AF995">
        <f>AC995-AD995-AE995</f>
        <v/>
      </c>
      <c r="AI995">
        <f>SUM(AG995:AH995)</f>
        <v/>
      </c>
      <c r="AJ995">
        <f>AF995-AB995+AI995</f>
        <v/>
      </c>
      <c r="AK995">
        <f>IF(C995="是","杭州","江西工厂")</f>
        <v/>
      </c>
      <c r="AL995" t="inlineStr">
        <is>
          <t>交易成功</t>
        </is>
      </c>
      <c r="AM995" t="inlineStr">
        <is>
          <t>待匹配</t>
        </is>
      </c>
      <c r="AN995" t="inlineStr">
        <is>
          <t>没有申请退款</t>
        </is>
      </c>
      <c r="AO995" t="inlineStr">
        <is>
          <t>无退款申请</t>
        </is>
      </c>
      <c r="AR995" t="inlineStr">
        <is>
          <t>⚠️ 无商家编码,产品编码待补</t>
        </is>
      </c>
    </row>
    <row r="996">
      <c r="A996" t="inlineStr">
        <is>
          <t>淘宝</t>
        </is>
      </c>
      <c r="B996" t="inlineStr">
        <is>
          <t>5091455305883417335</t>
        </is>
      </c>
      <c r="D996" s="182" t="n">
        <v>46082</v>
      </c>
      <c r="G996" t="inlineStr">
        <is>
          <t>湖北省 武汉市 江夏区 佛祖岭街**************************</t>
        </is>
      </c>
      <c r="I996" t="inlineStr">
        <is>
          <t>P23250050202</t>
        </is>
      </c>
      <c r="J996" t="inlineStr">
        <is>
          <t>畔色实木餐边柜日式樱桃木家用餐桌一体客厅储物柜小户型多功能柜</t>
        </is>
      </c>
      <c r="K996" t="inlineStr">
        <is>
          <t>白色岩板定制</t>
        </is>
      </c>
      <c r="M996" t="n">
        <v>1</v>
      </c>
      <c r="O996" t="inlineStr">
        <is>
          <t>圆通速递</t>
        </is>
      </c>
      <c r="P996" t="inlineStr">
        <is>
          <t>YT2537828195115</t>
        </is>
      </c>
      <c r="R996">
        <f>IFERROR(SUMPRODUCT(('2-定价总表'!$A$3:$A$493="PPS"&amp;MID(I996,2,99))*('2-定价总表'!$C$3:$C$493=K996)*('2-定价总表'!$T$3:$T$493))*IF(M996="",1,M996),"")</f>
        <v/>
      </c>
      <c r="AB996">
        <f>SUM(S996:AA996)</f>
        <v/>
      </c>
      <c r="AC996" t="inlineStr">
        <is>
          <t>30.00</t>
        </is>
      </c>
      <c r="AD996">
        <f>AC996*0.006</f>
        <v/>
      </c>
      <c r="AE996">
        <f>AC996*0.02</f>
        <v/>
      </c>
      <c r="AF996">
        <f>AC996-AD996-AE996</f>
        <v/>
      </c>
      <c r="AI996">
        <f>SUM(AG996:AH996)</f>
        <v/>
      </c>
      <c r="AJ996">
        <f>AF996-AB996+AI996</f>
        <v/>
      </c>
      <c r="AK996">
        <f>IF(C996="是","杭州","江西工厂")</f>
        <v/>
      </c>
      <c r="AL996" t="inlineStr">
        <is>
          <t>交易成功</t>
        </is>
      </c>
      <c r="AM996" t="inlineStr">
        <is>
          <t>待匹配</t>
        </is>
      </c>
      <c r="AN996" t="inlineStr">
        <is>
          <t>没有申请退款</t>
        </is>
      </c>
      <c r="AO996" t="inlineStr">
        <is>
          <t>无退款申请</t>
        </is>
      </c>
      <c r="AR996" t="inlineStr">
        <is>
          <t>✓</t>
        </is>
      </c>
    </row>
    <row r="997">
      <c r="A997" t="inlineStr">
        <is>
          <t>淘宝</t>
        </is>
      </c>
      <c r="B997" t="inlineStr">
        <is>
          <t>5091455305883417335</t>
        </is>
      </c>
      <c r="D997" s="182" t="n">
        <v>46082</v>
      </c>
      <c r="G997" t="inlineStr">
        <is>
          <t>湖北省 武汉市 江夏区 佛祖岭街**************************</t>
        </is>
      </c>
      <c r="I997" t="inlineStr"/>
      <c r="J997" t="inlineStr">
        <is>
          <t>商家安装 商家安装</t>
        </is>
      </c>
      <c r="K997" t="inlineStr">
        <is>
          <t>商家安装</t>
        </is>
      </c>
      <c r="M997" t="n">
        <v>1</v>
      </c>
      <c r="O997" t="inlineStr">
        <is>
          <t>圆通速递</t>
        </is>
      </c>
      <c r="P997" t="inlineStr">
        <is>
          <t>YT2537828195115</t>
        </is>
      </c>
      <c r="R997">
        <f>IFERROR(SUMPRODUCT(('2-定价总表'!$A$3:$A$493="PPS"&amp;MID(I997,2,99))*('2-定价总表'!$C$3:$C$493=K997)*('2-定价总表'!$T$3:$T$493))*IF(M997="",1,M997),"")</f>
        <v/>
      </c>
      <c r="AB997">
        <f>SUM(S997:AA997)</f>
        <v/>
      </c>
      <c r="AC997" t="inlineStr">
        <is>
          <t>0.00</t>
        </is>
      </c>
      <c r="AD997">
        <f>AC997*0.006</f>
        <v/>
      </c>
      <c r="AE997">
        <f>AC997*0.02</f>
        <v/>
      </c>
      <c r="AF997">
        <f>AC997-AD997-AE997</f>
        <v/>
      </c>
      <c r="AI997">
        <f>SUM(AG997:AH997)</f>
        <v/>
      </c>
      <c r="AJ997">
        <f>AF997-AB997+AI997</f>
        <v/>
      </c>
      <c r="AK997">
        <f>IF(C997="是","杭州","江西工厂")</f>
        <v/>
      </c>
      <c r="AL997" t="inlineStr">
        <is>
          <t>交易成功</t>
        </is>
      </c>
      <c r="AM997" t="inlineStr">
        <is>
          <t>待匹配</t>
        </is>
      </c>
      <c r="AN997" t="inlineStr">
        <is>
          <t>没有申请退款</t>
        </is>
      </c>
      <c r="AO997" t="inlineStr">
        <is>
          <t>无退款申请</t>
        </is>
      </c>
      <c r="AR997" t="inlineStr">
        <is>
          <t>⚠️ 无商家编码,产品编码待补</t>
        </is>
      </c>
    </row>
    <row r="998">
      <c r="A998" t="inlineStr">
        <is>
          <t>淘宝</t>
        </is>
      </c>
      <c r="B998" t="inlineStr">
        <is>
          <t>5091455305883417335</t>
        </is>
      </c>
      <c r="D998" s="182" t="n">
        <v>46082</v>
      </c>
      <c r="G998" t="inlineStr">
        <is>
          <t>湖北省 武汉市 江夏区 佛祖岭街**************************</t>
        </is>
      </c>
      <c r="I998" t="inlineStr"/>
      <c r="J998" t="inlineStr">
        <is>
          <t>送货入户</t>
        </is>
      </c>
      <c r="K998" t="inlineStr"/>
      <c r="M998" t="n">
        <v>1</v>
      </c>
      <c r="O998" t="inlineStr">
        <is>
          <t>圆通速递</t>
        </is>
      </c>
      <c r="P998" t="inlineStr">
        <is>
          <t>YT2537828195115</t>
        </is>
      </c>
      <c r="R998">
        <f>IFERROR(SUMPRODUCT(('2-定价总表'!$A$3:$A$493="PPS"&amp;MID(I998,2,99))*('2-定价总表'!$C$3:$C$493=K998)*('2-定价总表'!$T$3:$T$493))*IF(M998="",1,M998),"")</f>
        <v/>
      </c>
      <c r="AB998">
        <f>SUM(S998:AA998)</f>
        <v/>
      </c>
      <c r="AC998" t="inlineStr">
        <is>
          <t>0.00</t>
        </is>
      </c>
      <c r="AD998">
        <f>AC998*0.006</f>
        <v/>
      </c>
      <c r="AE998">
        <f>AC998*0.02</f>
        <v/>
      </c>
      <c r="AF998">
        <f>AC998-AD998-AE998</f>
        <v/>
      </c>
      <c r="AI998">
        <f>SUM(AG998:AH998)</f>
        <v/>
      </c>
      <c r="AJ998">
        <f>AF998-AB998+AI998</f>
        <v/>
      </c>
      <c r="AK998">
        <f>IF(C998="是","杭州","江西工厂")</f>
        <v/>
      </c>
      <c r="AL998" t="inlineStr">
        <is>
          <t>交易成功</t>
        </is>
      </c>
      <c r="AM998" t="inlineStr">
        <is>
          <t>待匹配</t>
        </is>
      </c>
      <c r="AN998" t="inlineStr">
        <is>
          <t>没有申请退款</t>
        </is>
      </c>
      <c r="AO998" t="inlineStr">
        <is>
          <t>无退款申请</t>
        </is>
      </c>
      <c r="AR998" t="inlineStr">
        <is>
          <t>⚠️ 无商家编码,产品编码待补</t>
        </is>
      </c>
    </row>
    <row r="999">
      <c r="A999" t="inlineStr">
        <is>
          <t>淘宝</t>
        </is>
      </c>
      <c r="B999" t="inlineStr">
        <is>
          <t>5090993859671794546</t>
        </is>
      </c>
      <c r="D999" s="182" t="n">
        <v>46082</v>
      </c>
      <c r="G999" t="inlineStr">
        <is>
          <t>河北省 唐山市 曹妃甸区 唐海镇小***************</t>
        </is>
      </c>
      <c r="I999" t="inlineStr"/>
      <c r="J999" t="inlineStr">
        <is>
          <t>畔色北欧樱桃木带玻璃门实木展示柜落地收纳组合柜绘本柜整墙书柜</t>
        </is>
      </c>
      <c r="K999" t="inlineStr">
        <is>
          <t>尺寸定制</t>
        </is>
      </c>
      <c r="M999" t="n">
        <v>1</v>
      </c>
      <c r="O999" t="inlineStr">
        <is>
          <t>圆通速递</t>
        </is>
      </c>
      <c r="P999" t="inlineStr">
        <is>
          <t>YT2542899798329</t>
        </is>
      </c>
      <c r="R999">
        <f>IFERROR(SUMPRODUCT(('2-定价总表'!$A$3:$A$493="PPS"&amp;MID(I999,2,99))*('2-定价总表'!$C$3:$C$493=K999)*('2-定价总表'!$T$3:$T$493))*IF(M999="",1,M999),"")</f>
        <v/>
      </c>
      <c r="AB999">
        <f>SUM(S999:AA999)</f>
        <v/>
      </c>
      <c r="AC999" t="inlineStr">
        <is>
          <t>28.00</t>
        </is>
      </c>
      <c r="AD999">
        <f>AC999*0.006</f>
        <v/>
      </c>
      <c r="AE999">
        <f>AC999*0.02</f>
        <v/>
      </c>
      <c r="AF999">
        <f>AC999-AD999-AE999</f>
        <v/>
      </c>
      <c r="AI999">
        <f>SUM(AG999:AH999)</f>
        <v/>
      </c>
      <c r="AJ999">
        <f>AF999-AB999+AI999</f>
        <v/>
      </c>
      <c r="AK999">
        <f>IF(C999="是","杭州","江西工厂")</f>
        <v/>
      </c>
      <c r="AL999" t="inlineStr">
        <is>
          <t>交易成功</t>
        </is>
      </c>
      <c r="AM999" t="inlineStr">
        <is>
          <t>待匹配</t>
        </is>
      </c>
      <c r="AN999" t="inlineStr">
        <is>
          <t>没有申请退款</t>
        </is>
      </c>
      <c r="AO999" t="inlineStr">
        <is>
          <t>无退款申请</t>
        </is>
      </c>
      <c r="AR999" t="inlineStr">
        <is>
          <t>⚠️ 无商家编码,产品编码待补</t>
        </is>
      </c>
    </row>
    <row r="1000">
      <c r="A1000" t="inlineStr">
        <is>
          <t>淘宝</t>
        </is>
      </c>
      <c r="B1000" t="inlineStr">
        <is>
          <t>4502080299035038917</t>
        </is>
      </c>
      <c r="D1000" s="182" t="n">
        <v>46082</v>
      </c>
      <c r="G1000" t="inlineStr"/>
      <c r="I1000" t="inlineStr">
        <is>
          <t>P23210020201</t>
        </is>
      </c>
      <c r="J1000" t="inlineStr">
        <is>
          <t>畔色 岩板实木餐桌日式简约长方形榉木书桌家用饭桌原木小户型桌</t>
        </is>
      </c>
      <c r="K1000" t="inlineStr">
        <is>
          <t>砂白色1.8米岩板餐桌</t>
        </is>
      </c>
      <c r="M1000" t="n">
        <v>1</v>
      </c>
      <c r="O1000" t="inlineStr"/>
      <c r="P1000" t="inlineStr"/>
      <c r="R1000">
        <f>IFERROR(SUMPRODUCT(('2-定价总表'!$A$3:$A$493="PPS"&amp;MID(I1000,2,99))*('2-定价总表'!$C$3:$C$493=K1000)*('2-定价总表'!$T$3:$T$493))*IF(M1000="",1,M1000),"")</f>
        <v/>
      </c>
      <c r="AB1000">
        <f>SUM(S1000:AA1000)</f>
        <v/>
      </c>
      <c r="AC1000" t="inlineStr"/>
      <c r="AD1000">
        <f>AC1000*0.006</f>
        <v/>
      </c>
      <c r="AE1000">
        <f>AC1000*0.02</f>
        <v/>
      </c>
      <c r="AF1000">
        <f>AC1000-AD1000-AE1000</f>
        <v/>
      </c>
      <c r="AI1000">
        <f>SUM(AG1000:AH1000)</f>
        <v/>
      </c>
      <c r="AJ1000">
        <f>AF1000-AB1000+AI1000</f>
        <v/>
      </c>
      <c r="AK1000">
        <f>IF(C1000="是","杭州","江西工厂")</f>
        <v/>
      </c>
      <c r="AL1000" t="inlineStr">
        <is>
          <t>交易关闭</t>
        </is>
      </c>
      <c r="AM1000" t="inlineStr">
        <is>
          <t>待匹配</t>
        </is>
      </c>
      <c r="AN1000" t="inlineStr">
        <is>
          <t>没有申请退款</t>
        </is>
      </c>
      <c r="AO1000" t="inlineStr">
        <is>
          <t>无退款申请</t>
        </is>
      </c>
      <c r="AR1000" t="inlineStr">
        <is>
          <t>✓</t>
        </is>
      </c>
    </row>
    <row r="1001">
      <c r="A1001" t="inlineStr">
        <is>
          <t>淘宝</t>
        </is>
      </c>
      <c r="B1001" t="inlineStr">
        <is>
          <t>4502100350037038917</t>
        </is>
      </c>
      <c r="D1001" s="182" t="n">
        <v>46082</v>
      </c>
      <c r="G1001" t="inlineStr">
        <is>
          <t>湖南省 长沙市 浏阳市 集里街道***************</t>
        </is>
      </c>
      <c r="I1001" t="inlineStr">
        <is>
          <t>P23210020201</t>
        </is>
      </c>
      <c r="J1001" t="inlineStr">
        <is>
          <t>畔色 岩板实木餐桌日式简约长方形榉木书桌家用饭桌原木小户型桌</t>
        </is>
      </c>
      <c r="K1001" t="inlineStr">
        <is>
          <t>砂白色1.8米岩板餐桌</t>
        </is>
      </c>
      <c r="M1001" t="n">
        <v>1</v>
      </c>
      <c r="O1001" t="inlineStr">
        <is>
          <t>壹米滴答快运</t>
        </is>
      </c>
      <c r="P1001" t="inlineStr">
        <is>
          <t>700898809906</t>
        </is>
      </c>
      <c r="R1001">
        <f>IFERROR(SUMPRODUCT(('2-定价总表'!$A$3:$A$493="PPS"&amp;MID(I1001,2,99))*('2-定价总表'!$C$3:$C$493=K1001)*('2-定价总表'!$T$3:$T$493))*IF(M1001="",1,M1001),"")</f>
        <v/>
      </c>
      <c r="AB1001">
        <f>SUM(S1001:AA1001)</f>
        <v/>
      </c>
      <c r="AC1001" t="inlineStr">
        <is>
          <t>2876.25</t>
        </is>
      </c>
      <c r="AD1001">
        <f>AC1001*0.006</f>
        <v/>
      </c>
      <c r="AE1001">
        <f>AC1001*0.02</f>
        <v/>
      </c>
      <c r="AF1001">
        <f>AC1001-AD1001-AE1001</f>
        <v/>
      </c>
      <c r="AI1001">
        <f>SUM(AG1001:AH1001)</f>
        <v/>
      </c>
      <c r="AJ1001">
        <f>AF1001-AB1001+AI1001</f>
        <v/>
      </c>
      <c r="AK1001">
        <f>IF(C1001="是","杭州","江西工厂")</f>
        <v/>
      </c>
      <c r="AL1001" t="inlineStr">
        <is>
          <t>交易成功</t>
        </is>
      </c>
      <c r="AM1001" t="inlineStr">
        <is>
          <t>待匹配</t>
        </is>
      </c>
      <c r="AN1001" t="inlineStr">
        <is>
          <t>退款成功</t>
        </is>
      </c>
      <c r="AO1001" t="inlineStr">
        <is>
          <t>301.05</t>
        </is>
      </c>
      <c r="AR1001" t="inlineStr">
        <is>
          <t>✓</t>
        </is>
      </c>
    </row>
    <row r="1002">
      <c r="A1002" t="inlineStr">
        <is>
          <t>淘宝</t>
        </is>
      </c>
      <c r="B1002" t="inlineStr">
        <is>
          <t>5090843163951813918</t>
        </is>
      </c>
      <c r="D1002" s="182" t="n">
        <v>46082</v>
      </c>
      <c r="G1002" t="inlineStr">
        <is>
          <t>广东省 广州市 海珠区 琶洲街道****************************************</t>
        </is>
      </c>
      <c r="I1002" t="inlineStr">
        <is>
          <t>P23250050202</t>
        </is>
      </c>
      <c r="J1002" t="inlineStr">
        <is>
          <t>畔色实木餐边柜日式樱桃木家用餐桌一体客厅储物柜小户型多功能柜</t>
        </is>
      </c>
      <c r="K1002" t="inlineStr">
        <is>
          <t>白色岩板定制</t>
        </is>
      </c>
      <c r="M1002" t="n">
        <v>1</v>
      </c>
      <c r="O1002" t="inlineStr">
        <is>
          <t>圆通速递</t>
        </is>
      </c>
      <c r="P1002" t="inlineStr">
        <is>
          <t>YT2583766144568</t>
        </is>
      </c>
      <c r="R1002">
        <f>IFERROR(SUMPRODUCT(('2-定价总表'!$A$3:$A$493="PPS"&amp;MID(I1002,2,99))*('2-定价总表'!$C$3:$C$493=K1002)*('2-定价总表'!$T$3:$T$493))*IF(M1002="",1,M1002),"")</f>
        <v/>
      </c>
      <c r="AB1002">
        <f>SUM(S1002:AA1002)</f>
        <v/>
      </c>
      <c r="AC1002" t="inlineStr">
        <is>
          <t>30.00</t>
        </is>
      </c>
      <c r="AD1002">
        <f>AC1002*0.006</f>
        <v/>
      </c>
      <c r="AE1002">
        <f>AC1002*0.02</f>
        <v/>
      </c>
      <c r="AF1002">
        <f>AC1002-AD1002-AE1002</f>
        <v/>
      </c>
      <c r="AI1002">
        <f>SUM(AG1002:AH1002)</f>
        <v/>
      </c>
      <c r="AJ1002">
        <f>AF1002-AB1002+AI1002</f>
        <v/>
      </c>
      <c r="AK1002">
        <f>IF(C1002="是","杭州","江西工厂")</f>
        <v/>
      </c>
      <c r="AL1002" t="inlineStr">
        <is>
          <t>交易成功</t>
        </is>
      </c>
      <c r="AM1002" t="inlineStr">
        <is>
          <t>待匹配</t>
        </is>
      </c>
      <c r="AN1002" t="inlineStr">
        <is>
          <t>没有申请退款</t>
        </is>
      </c>
      <c r="AO1002" t="inlineStr">
        <is>
          <t>无退款申请</t>
        </is>
      </c>
      <c r="AR1002" t="inlineStr">
        <is>
          <t>✓</t>
        </is>
      </c>
    </row>
    <row r="1003">
      <c r="A1003" t="inlineStr">
        <is>
          <t>淘宝</t>
        </is>
      </c>
      <c r="B1003" t="inlineStr">
        <is>
          <t>5090843163951813918</t>
        </is>
      </c>
      <c r="D1003" s="182" t="n">
        <v>46082</v>
      </c>
      <c r="G1003" t="inlineStr">
        <is>
          <t>广东省 广州市 海珠区 琶洲街道****************************************</t>
        </is>
      </c>
      <c r="I1003" t="inlineStr"/>
      <c r="J1003" t="inlineStr">
        <is>
          <t>商家安装 商家安装</t>
        </is>
      </c>
      <c r="K1003" t="inlineStr">
        <is>
          <t>商家安装</t>
        </is>
      </c>
      <c r="M1003" t="n">
        <v>1</v>
      </c>
      <c r="O1003" t="inlineStr">
        <is>
          <t>圆通速递</t>
        </is>
      </c>
      <c r="P1003" t="inlineStr">
        <is>
          <t>YT2583766144568</t>
        </is>
      </c>
      <c r="R1003">
        <f>IFERROR(SUMPRODUCT(('2-定价总表'!$A$3:$A$493="PPS"&amp;MID(I1003,2,99))*('2-定价总表'!$C$3:$C$493=K1003)*('2-定价总表'!$T$3:$T$493))*IF(M1003="",1,M1003),"")</f>
        <v/>
      </c>
      <c r="AB1003">
        <f>SUM(S1003:AA1003)</f>
        <v/>
      </c>
      <c r="AC1003" t="inlineStr">
        <is>
          <t>0.00</t>
        </is>
      </c>
      <c r="AD1003">
        <f>AC1003*0.006</f>
        <v/>
      </c>
      <c r="AE1003">
        <f>AC1003*0.02</f>
        <v/>
      </c>
      <c r="AF1003">
        <f>AC1003-AD1003-AE1003</f>
        <v/>
      </c>
      <c r="AI1003">
        <f>SUM(AG1003:AH1003)</f>
        <v/>
      </c>
      <c r="AJ1003">
        <f>AF1003-AB1003+AI1003</f>
        <v/>
      </c>
      <c r="AK1003">
        <f>IF(C1003="是","杭州","江西工厂")</f>
        <v/>
      </c>
      <c r="AL1003" t="inlineStr">
        <is>
          <t>交易成功</t>
        </is>
      </c>
      <c r="AM1003" t="inlineStr">
        <is>
          <t>待匹配</t>
        </is>
      </c>
      <c r="AN1003" t="inlineStr">
        <is>
          <t>没有申请退款</t>
        </is>
      </c>
      <c r="AO1003" t="inlineStr">
        <is>
          <t>无退款申请</t>
        </is>
      </c>
      <c r="AR1003" t="inlineStr">
        <is>
          <t>⚠️ 无商家编码,产品编码待补</t>
        </is>
      </c>
    </row>
    <row r="1004">
      <c r="A1004" t="inlineStr">
        <is>
          <t>淘宝</t>
        </is>
      </c>
      <c r="B1004" t="inlineStr">
        <is>
          <t>5090843163951813918</t>
        </is>
      </c>
      <c r="D1004" s="182" t="n">
        <v>46082</v>
      </c>
      <c r="G1004" t="inlineStr">
        <is>
          <t>广东省 广州市 海珠区 琶洲街道****************************************</t>
        </is>
      </c>
      <c r="I1004" t="inlineStr"/>
      <c r="J1004" t="inlineStr">
        <is>
          <t>送货入户</t>
        </is>
      </c>
      <c r="K1004" t="inlineStr"/>
      <c r="M1004" t="n">
        <v>1</v>
      </c>
      <c r="O1004" t="inlineStr">
        <is>
          <t>圆通速递</t>
        </is>
      </c>
      <c r="P1004" t="inlineStr">
        <is>
          <t>YT2583766144568</t>
        </is>
      </c>
      <c r="R1004">
        <f>IFERROR(SUMPRODUCT(('2-定价总表'!$A$3:$A$493="PPS"&amp;MID(I1004,2,99))*('2-定价总表'!$C$3:$C$493=K1004)*('2-定价总表'!$T$3:$T$493))*IF(M1004="",1,M1004),"")</f>
        <v/>
      </c>
      <c r="AB1004">
        <f>SUM(S1004:AA1004)</f>
        <v/>
      </c>
      <c r="AC1004" t="inlineStr">
        <is>
          <t>0.00</t>
        </is>
      </c>
      <c r="AD1004">
        <f>AC1004*0.006</f>
        <v/>
      </c>
      <c r="AE1004">
        <f>AC1004*0.02</f>
        <v/>
      </c>
      <c r="AF1004">
        <f>AC1004-AD1004-AE1004</f>
        <v/>
      </c>
      <c r="AI1004">
        <f>SUM(AG1004:AH1004)</f>
        <v/>
      </c>
      <c r="AJ1004">
        <f>AF1004-AB1004+AI1004</f>
        <v/>
      </c>
      <c r="AK1004">
        <f>IF(C1004="是","杭州","江西工厂")</f>
        <v/>
      </c>
      <c r="AL1004" t="inlineStr">
        <is>
          <t>交易成功</t>
        </is>
      </c>
      <c r="AM1004" t="inlineStr">
        <is>
          <t>待匹配</t>
        </is>
      </c>
      <c r="AN1004" t="inlineStr">
        <is>
          <t>没有申请退款</t>
        </is>
      </c>
      <c r="AO1004" t="inlineStr">
        <is>
          <t>无退款申请</t>
        </is>
      </c>
      <c r="AR1004" t="inlineStr">
        <is>
          <t>⚠️ 无商家编码,产品编码待补</t>
        </is>
      </c>
    </row>
    <row r="1005">
      <c r="A1005" t="inlineStr">
        <is>
          <t>淘宝</t>
        </is>
      </c>
      <c r="B1005" t="inlineStr">
        <is>
          <t>3269870544939821453</t>
        </is>
      </c>
      <c r="D1005" s="182" t="n">
        <v>46082</v>
      </c>
      <c r="G1005" t="inlineStr">
        <is>
          <t>安徽省 铜陵市 义安区 五松镇观****************</t>
        </is>
      </c>
      <c r="I1005" t="inlineStr"/>
      <c r="J1005" t="inlineStr">
        <is>
          <t>畔色全实木北美黑胡桃木大板桌岩板长方形家用饭桌书桌茶桌餐桌</t>
        </is>
      </c>
      <c r="K1005" t="inlineStr">
        <is>
          <t>定制尺寸</t>
        </is>
      </c>
      <c r="M1005" t="n">
        <v>1</v>
      </c>
      <c r="O1005" t="inlineStr">
        <is>
          <t>圆通速递</t>
        </is>
      </c>
      <c r="P1005" t="inlineStr">
        <is>
          <t>YT2583766146603</t>
        </is>
      </c>
      <c r="R1005">
        <f>IFERROR(SUMPRODUCT(('2-定价总表'!$A$3:$A$493="PPS"&amp;MID(I1005,2,99))*('2-定价总表'!$C$3:$C$493=K1005)*('2-定价总表'!$T$3:$T$493))*IF(M1005="",1,M1005),"")</f>
        <v/>
      </c>
      <c r="AB1005">
        <f>SUM(S1005:AA1005)</f>
        <v/>
      </c>
      <c r="AC1005" t="inlineStr">
        <is>
          <t>35.00</t>
        </is>
      </c>
      <c r="AD1005">
        <f>AC1005*0.006</f>
        <v/>
      </c>
      <c r="AE1005">
        <f>AC1005*0.02</f>
        <v/>
      </c>
      <c r="AF1005">
        <f>AC1005-AD1005-AE1005</f>
        <v/>
      </c>
      <c r="AI1005">
        <f>SUM(AG1005:AH1005)</f>
        <v/>
      </c>
      <c r="AJ1005">
        <f>AF1005-AB1005+AI1005</f>
        <v/>
      </c>
      <c r="AK1005">
        <f>IF(C1005="是","杭州","江西工厂")</f>
        <v/>
      </c>
      <c r="AL1005" t="inlineStr">
        <is>
          <t>交易成功</t>
        </is>
      </c>
      <c r="AM1005" t="inlineStr">
        <is>
          <t>待匹配</t>
        </is>
      </c>
      <c r="AN1005" t="inlineStr">
        <is>
          <t>没有申请退款</t>
        </is>
      </c>
      <c r="AO1005" t="inlineStr">
        <is>
          <t>无退款申请</t>
        </is>
      </c>
      <c r="AR1005" t="inlineStr">
        <is>
          <t>⚠️ 无商家编码,产品编码待补</t>
        </is>
      </c>
    </row>
    <row r="1006">
      <c r="A1006" t="inlineStr">
        <is>
          <t>淘宝</t>
        </is>
      </c>
      <c r="B1006" t="inlineStr">
        <is>
          <t>3268791159251457052</t>
        </is>
      </c>
      <c r="D1006" s="182" t="n">
        <v>46082</v>
      </c>
      <c r="G1006" t="inlineStr">
        <is>
          <t>山东省 菏泽市 郓城县 黄安镇魏**********</t>
        </is>
      </c>
      <c r="I1006" t="inlineStr"/>
      <c r="J1006" t="inlineStr">
        <is>
          <t>畔色北欧樱桃木带玻璃门实木展示柜落地收纳组合柜绘本柜整墙书柜</t>
        </is>
      </c>
      <c r="K1006" t="inlineStr">
        <is>
          <t>尺寸定制</t>
        </is>
      </c>
      <c r="M1006" t="n">
        <v>1</v>
      </c>
      <c r="O1006" t="inlineStr">
        <is>
          <t>圆通速递</t>
        </is>
      </c>
      <c r="P1006" t="inlineStr">
        <is>
          <t>YT2583766147831</t>
        </is>
      </c>
      <c r="R1006">
        <f>IFERROR(SUMPRODUCT(('2-定价总表'!$A$3:$A$493="PPS"&amp;MID(I1006,2,99))*('2-定价总表'!$C$3:$C$493=K1006)*('2-定价总表'!$T$3:$T$493))*IF(M1006="",1,M1006),"")</f>
        <v/>
      </c>
      <c r="AB1006">
        <f>SUM(S1006:AA1006)</f>
        <v/>
      </c>
      <c r="AC1006" t="inlineStr">
        <is>
          <t>20.00</t>
        </is>
      </c>
      <c r="AD1006">
        <f>AC1006*0.006</f>
        <v/>
      </c>
      <c r="AE1006">
        <f>AC1006*0.02</f>
        <v/>
      </c>
      <c r="AF1006">
        <f>AC1006-AD1006-AE1006</f>
        <v/>
      </c>
      <c r="AI1006">
        <f>SUM(AG1006:AH1006)</f>
        <v/>
      </c>
      <c r="AJ1006">
        <f>AF1006-AB1006+AI1006</f>
        <v/>
      </c>
      <c r="AK1006">
        <f>IF(C1006="是","杭州","江西工厂")</f>
        <v/>
      </c>
      <c r="AL1006" t="inlineStr">
        <is>
          <t>交易成功</t>
        </is>
      </c>
      <c r="AM1006" t="inlineStr">
        <is>
          <t>待匹配</t>
        </is>
      </c>
      <c r="AN1006" t="inlineStr">
        <is>
          <t>没有申请退款</t>
        </is>
      </c>
      <c r="AO1006" t="inlineStr">
        <is>
          <t>无退款申请</t>
        </is>
      </c>
      <c r="AR1006" t="inlineStr">
        <is>
          <t>⚠️ 无商家编码,产品编码待补</t>
        </is>
      </c>
    </row>
    <row r="1007">
      <c r="A1007" t="inlineStr">
        <is>
          <t>淘宝</t>
        </is>
      </c>
      <c r="B1007" t="inlineStr">
        <is>
          <t>3268712355991779170</t>
        </is>
      </c>
      <c r="D1007" s="182" t="n">
        <v>46082</v>
      </c>
      <c r="G1007" t="inlineStr">
        <is>
          <t>河南省 南阳市 邓州市 罗庄镇河*******************</t>
        </is>
      </c>
      <c r="I1007" t="inlineStr"/>
      <c r="J1007" t="inlineStr">
        <is>
          <t>畔色黑胡桃木全实木超厚加厚桌面餐桌北欧饭桌大长桌工作台大板桌</t>
        </is>
      </c>
      <c r="K1007" t="inlineStr">
        <is>
          <t>其他尺寸材质定制</t>
        </is>
      </c>
      <c r="M1007" t="n">
        <v>1</v>
      </c>
      <c r="O1007" t="inlineStr">
        <is>
          <t>圆通速递</t>
        </is>
      </c>
      <c r="P1007" t="inlineStr">
        <is>
          <t>YT2583766143756</t>
        </is>
      </c>
      <c r="R1007">
        <f>IFERROR(SUMPRODUCT(('2-定价总表'!$A$3:$A$493="PPS"&amp;MID(I1007,2,99))*('2-定价总表'!$C$3:$C$493=K1007)*('2-定价总表'!$T$3:$T$493))*IF(M1007="",1,M1007),"")</f>
        <v/>
      </c>
      <c r="AB1007">
        <f>SUM(S1007:AA1007)</f>
        <v/>
      </c>
      <c r="AC1007" t="inlineStr">
        <is>
          <t>30.00</t>
        </is>
      </c>
      <c r="AD1007">
        <f>AC1007*0.006</f>
        <v/>
      </c>
      <c r="AE1007">
        <f>AC1007*0.02</f>
        <v/>
      </c>
      <c r="AF1007">
        <f>AC1007-AD1007-AE1007</f>
        <v/>
      </c>
      <c r="AI1007">
        <f>SUM(AG1007:AH1007)</f>
        <v/>
      </c>
      <c r="AJ1007">
        <f>AF1007-AB1007+AI1007</f>
        <v/>
      </c>
      <c r="AK1007">
        <f>IF(C1007="是","杭州","江西工厂")</f>
        <v/>
      </c>
      <c r="AL1007" t="inlineStr">
        <is>
          <t>交易成功</t>
        </is>
      </c>
      <c r="AM1007" t="inlineStr">
        <is>
          <t>待匹配</t>
        </is>
      </c>
      <c r="AN1007" t="inlineStr">
        <is>
          <t>没有申请退款</t>
        </is>
      </c>
      <c r="AO1007" t="inlineStr">
        <is>
          <t>无退款申请</t>
        </is>
      </c>
      <c r="AR1007" t="inlineStr">
        <is>
          <t>⚠️ 无商家编码,产品编码待补</t>
        </is>
      </c>
    </row>
    <row r="1008">
      <c r="A1008" t="inlineStr">
        <is>
          <t>淘宝</t>
        </is>
      </c>
      <c r="B1008" t="inlineStr">
        <is>
          <t>5089739007248665716</t>
        </is>
      </c>
      <c r="D1008" s="182" t="n">
        <v>46082</v>
      </c>
      <c r="G1008" t="inlineStr">
        <is>
          <t>广东省 佛山市 南海区 大沥镇黄********************</t>
        </is>
      </c>
      <c r="I1008" t="inlineStr"/>
      <c r="J1008" t="inlineStr">
        <is>
          <t>畔色智能实木电动升降桌北欧家用办公电脑桌樱桃木书桌可升降桌</t>
        </is>
      </c>
      <c r="K1008" t="inlineStr">
        <is>
          <t>尺寸定制</t>
        </is>
      </c>
      <c r="M1008" t="n">
        <v>1</v>
      </c>
      <c r="O1008" t="inlineStr">
        <is>
          <t>圆通速递</t>
        </is>
      </c>
      <c r="P1008" t="inlineStr">
        <is>
          <t>YT2542820407164</t>
        </is>
      </c>
      <c r="R1008">
        <f>IFERROR(SUMPRODUCT(('2-定价总表'!$A$3:$A$493="PPS"&amp;MID(I1008,2,99))*('2-定价总表'!$C$3:$C$493=K1008)*('2-定价总表'!$T$3:$T$493))*IF(M1008="",1,M1008),"")</f>
        <v/>
      </c>
      <c r="AB1008">
        <f>SUM(S1008:AA1008)</f>
        <v/>
      </c>
      <c r="AC1008" t="inlineStr">
        <is>
          <t>50.00</t>
        </is>
      </c>
      <c r="AD1008">
        <f>AC1008*0.006</f>
        <v/>
      </c>
      <c r="AE1008">
        <f>AC1008*0.02</f>
        <v/>
      </c>
      <c r="AF1008">
        <f>AC1008-AD1008-AE1008</f>
        <v/>
      </c>
      <c r="AI1008">
        <f>SUM(AG1008:AH1008)</f>
        <v/>
      </c>
      <c r="AJ1008">
        <f>AF1008-AB1008+AI1008</f>
        <v/>
      </c>
      <c r="AK1008">
        <f>IF(C1008="是","杭州","江西工厂")</f>
        <v/>
      </c>
      <c r="AL1008" t="inlineStr">
        <is>
          <t>交易成功</t>
        </is>
      </c>
      <c r="AM1008" t="inlineStr">
        <is>
          <t>待匹配</t>
        </is>
      </c>
      <c r="AN1008" t="inlineStr">
        <is>
          <t>没有申请退款</t>
        </is>
      </c>
      <c r="AO1008" t="inlineStr">
        <is>
          <t>无退款申请</t>
        </is>
      </c>
      <c r="AR1008" t="inlineStr">
        <is>
          <t>⚠️ 无商家编码,产品编码待补</t>
        </is>
      </c>
    </row>
    <row r="1009">
      <c r="A1009" t="inlineStr">
        <is>
          <t>淘宝</t>
        </is>
      </c>
      <c r="B1009" t="inlineStr">
        <is>
          <t>5090155489098665716</t>
        </is>
      </c>
      <c r="D1009" s="182" t="n">
        <v>46082</v>
      </c>
      <c r="G1009" t="inlineStr"/>
      <c r="I1009" t="inlineStr"/>
      <c r="J1009" t="inlineStr">
        <is>
          <t>畔色智能实木电动升降桌北欧家用办公电脑桌樱桃木书桌可升降桌</t>
        </is>
      </c>
      <c r="K1009" t="inlineStr">
        <is>
          <t>尺寸定制</t>
        </is>
      </c>
      <c r="M1009" t="n">
        <v>1</v>
      </c>
      <c r="O1009" t="inlineStr"/>
      <c r="P1009" t="inlineStr"/>
      <c r="R1009">
        <f>IFERROR(SUMPRODUCT(('2-定价总表'!$A$3:$A$493="PPS"&amp;MID(I1009,2,99))*('2-定价总表'!$C$3:$C$493=K1009)*('2-定价总表'!$T$3:$T$493))*IF(M1009="",1,M1009),"")</f>
        <v/>
      </c>
      <c r="AB1009">
        <f>SUM(S1009:AA1009)</f>
        <v/>
      </c>
      <c r="AC1009" t="inlineStr"/>
      <c r="AD1009">
        <f>AC1009*0.006</f>
        <v/>
      </c>
      <c r="AE1009">
        <f>AC1009*0.02</f>
        <v/>
      </c>
      <c r="AF1009">
        <f>AC1009-AD1009-AE1009</f>
        <v/>
      </c>
      <c r="AI1009">
        <f>SUM(AG1009:AH1009)</f>
        <v/>
      </c>
      <c r="AJ1009">
        <f>AF1009-AB1009+AI1009</f>
        <v/>
      </c>
      <c r="AK1009">
        <f>IF(C1009="是","杭州","江西工厂")</f>
        <v/>
      </c>
      <c r="AL1009" t="inlineStr">
        <is>
          <t>交易关闭</t>
        </is>
      </c>
      <c r="AM1009" t="inlineStr">
        <is>
          <t>待匹配</t>
        </is>
      </c>
      <c r="AN1009" t="inlineStr">
        <is>
          <t>没有申请退款</t>
        </is>
      </c>
      <c r="AO1009" t="inlineStr">
        <is>
          <t>无退款申请</t>
        </is>
      </c>
      <c r="AR1009" t="inlineStr">
        <is>
          <t>⚠️ 无商家编码,产品编码待补</t>
        </is>
      </c>
    </row>
    <row r="1010">
      <c r="A1010" t="inlineStr">
        <is>
          <t>淘宝</t>
        </is>
      </c>
      <c r="B1010" t="inlineStr">
        <is>
          <t>3268154210078181868</t>
        </is>
      </c>
      <c r="D1010" s="182" t="n">
        <v>46082</v>
      </c>
      <c r="G1010" t="inlineStr">
        <is>
          <t>四川省 成都市 金牛区 金泉街道*************************</t>
        </is>
      </c>
      <c r="I1010" t="inlineStr"/>
      <c r="J1010" t="inlineStr">
        <is>
          <t>畔色樱桃木靠墙一体实木岩板餐厅收纳咖啡柜小户型小柜窄柜餐边柜</t>
        </is>
      </c>
      <c r="K1010" t="inlineStr">
        <is>
          <t>其他定制</t>
        </is>
      </c>
      <c r="M1010" t="n">
        <v>1</v>
      </c>
      <c r="O1010" t="inlineStr">
        <is>
          <t>壹米滴答快运</t>
        </is>
      </c>
      <c r="P1010" t="inlineStr">
        <is>
          <t>700907570618</t>
        </is>
      </c>
      <c r="R1010">
        <f>IFERROR(SUMPRODUCT(('2-定价总表'!$A$3:$A$493="PPS"&amp;MID(I1010,2,99))*('2-定价总表'!$C$3:$C$493=K1010)*('2-定价总表'!$T$3:$T$493))*IF(M1010="",1,M1010),"")</f>
        <v/>
      </c>
      <c r="AB1010">
        <f>SUM(S1010:AA1010)</f>
        <v/>
      </c>
      <c r="AC1010" t="inlineStr">
        <is>
          <t>85.00</t>
        </is>
      </c>
      <c r="AD1010">
        <f>AC1010*0.006</f>
        <v/>
      </c>
      <c r="AE1010">
        <f>AC1010*0.02</f>
        <v/>
      </c>
      <c r="AF1010">
        <f>AC1010-AD1010-AE1010</f>
        <v/>
      </c>
      <c r="AI1010">
        <f>SUM(AG1010:AH1010)</f>
        <v/>
      </c>
      <c r="AJ1010">
        <f>AF1010-AB1010+AI1010</f>
        <v/>
      </c>
      <c r="AK1010">
        <f>IF(C1010="是","杭州","江西工厂")</f>
        <v/>
      </c>
      <c r="AL1010" t="inlineStr">
        <is>
          <t>交易成功</t>
        </is>
      </c>
      <c r="AM1010" t="inlineStr">
        <is>
          <t>待匹配</t>
        </is>
      </c>
      <c r="AN1010" t="inlineStr">
        <is>
          <t>没有申请退款</t>
        </is>
      </c>
      <c r="AO1010" t="inlineStr">
        <is>
          <t>无退款申请</t>
        </is>
      </c>
      <c r="AR1010" t="inlineStr">
        <is>
          <t>⚠️ 无商家编码,产品编码待补</t>
        </is>
      </c>
    </row>
    <row r="1011">
      <c r="A1011" t="inlineStr">
        <is>
          <t>淘宝</t>
        </is>
      </c>
      <c r="B1011" t="inlineStr">
        <is>
          <t>3268602372523215192</t>
        </is>
      </c>
      <c r="D1011" s="182" t="n">
        <v>46082</v>
      </c>
      <c r="G1011" t="inlineStr"/>
      <c r="I1011" t="inlineStr">
        <is>
          <t>P23210020201</t>
        </is>
      </c>
      <c r="J1011" t="inlineStr">
        <is>
          <t>畔色 岩板实木餐桌日式简约长方形榉木书桌家用饭桌原木小户型桌</t>
        </is>
      </c>
      <c r="K1011" t="inlineStr">
        <is>
          <t>砂白色1.8米岩板餐桌</t>
        </is>
      </c>
      <c r="M1011" t="n">
        <v>1</v>
      </c>
      <c r="O1011" t="inlineStr"/>
      <c r="P1011" t="inlineStr"/>
      <c r="R1011">
        <f>IFERROR(SUMPRODUCT(('2-定价总表'!$A$3:$A$493="PPS"&amp;MID(I1011,2,99))*('2-定价总表'!$C$3:$C$493=K1011)*('2-定价总表'!$T$3:$T$493))*IF(M1011="",1,M1011),"")</f>
        <v/>
      </c>
      <c r="AB1011">
        <f>SUM(S1011:AA1011)</f>
        <v/>
      </c>
      <c r="AC1011" t="inlineStr"/>
      <c r="AD1011">
        <f>AC1011*0.006</f>
        <v/>
      </c>
      <c r="AE1011">
        <f>AC1011*0.02</f>
        <v/>
      </c>
      <c r="AF1011">
        <f>AC1011-AD1011-AE1011</f>
        <v/>
      </c>
      <c r="AI1011">
        <f>SUM(AG1011:AH1011)</f>
        <v/>
      </c>
      <c r="AJ1011">
        <f>AF1011-AB1011+AI1011</f>
        <v/>
      </c>
      <c r="AK1011">
        <f>IF(C1011="是","杭州","江西工厂")</f>
        <v/>
      </c>
      <c r="AL1011" t="inlineStr">
        <is>
          <t>交易关闭</t>
        </is>
      </c>
      <c r="AM1011" t="inlineStr">
        <is>
          <t>待匹配</t>
        </is>
      </c>
      <c r="AN1011" t="inlineStr">
        <is>
          <t>没有申请退款</t>
        </is>
      </c>
      <c r="AO1011" t="inlineStr">
        <is>
          <t>无退款申请</t>
        </is>
      </c>
      <c r="AR1011" t="inlineStr">
        <is>
          <t>✓</t>
        </is>
      </c>
    </row>
    <row r="1012">
      <c r="A1012" t="inlineStr">
        <is>
          <t>淘宝</t>
        </is>
      </c>
      <c r="B1012" t="inlineStr">
        <is>
          <t>5089509651848336731</t>
        </is>
      </c>
      <c r="D1012" s="182" t="n">
        <v>46082</v>
      </c>
      <c r="G1012" t="inlineStr">
        <is>
          <t>湖南省 长沙市 岳麓区 洋湖街道***********************</t>
        </is>
      </c>
      <c r="I1012" t="inlineStr">
        <is>
          <t>P23210020201</t>
        </is>
      </c>
      <c r="J1012" t="inlineStr">
        <is>
          <t>畔色 岩板实木餐桌日式简约长方形榉木书桌家用饭桌原木小户型桌</t>
        </is>
      </c>
      <c r="K1012" t="inlineStr">
        <is>
          <t>砂白色1.6米岩板餐桌</t>
        </is>
      </c>
      <c r="M1012" t="n">
        <v>1</v>
      </c>
      <c r="O1012" t="inlineStr">
        <is>
          <t>壹米滴答快运</t>
        </is>
      </c>
      <c r="P1012" t="inlineStr">
        <is>
          <t>700898810418</t>
        </is>
      </c>
      <c r="R1012">
        <f>IFERROR(SUMPRODUCT(('2-定价总表'!$A$3:$A$493="PPS"&amp;MID(I1012,2,99))*('2-定价总表'!$C$3:$C$493=K1012)*('2-定价总表'!$T$3:$T$493))*IF(M1012="",1,M1012),"")</f>
        <v/>
      </c>
      <c r="AB1012">
        <f>SUM(S1012:AA1012)</f>
        <v/>
      </c>
      <c r="AC1012" t="inlineStr">
        <is>
          <t>2233.64</t>
        </is>
      </c>
      <c r="AD1012">
        <f>AC1012*0.006</f>
        <v/>
      </c>
      <c r="AE1012">
        <f>AC1012*0.02</f>
        <v/>
      </c>
      <c r="AF1012">
        <f>AC1012-AD1012-AE1012</f>
        <v/>
      </c>
      <c r="AI1012">
        <f>SUM(AG1012:AH1012)</f>
        <v/>
      </c>
      <c r="AJ1012">
        <f>AF1012-AB1012+AI1012</f>
        <v/>
      </c>
      <c r="AK1012">
        <f>IF(C1012="是","杭州","江西工厂")</f>
        <v/>
      </c>
      <c r="AL1012" t="inlineStr">
        <is>
          <t>交易成功</t>
        </is>
      </c>
      <c r="AM1012" t="inlineStr">
        <is>
          <t>待匹配</t>
        </is>
      </c>
      <c r="AN1012" t="inlineStr">
        <is>
          <t>没有申请退款</t>
        </is>
      </c>
      <c r="AO1012" t="inlineStr">
        <is>
          <t>无退款申请</t>
        </is>
      </c>
      <c r="AR1012" t="inlineStr">
        <is>
          <t>✓</t>
        </is>
      </c>
    </row>
    <row r="1013">
      <c r="A1013" t="inlineStr">
        <is>
          <t>淘宝</t>
        </is>
      </c>
      <c r="B1013" t="inlineStr">
        <is>
          <t>5089674350584336731</t>
        </is>
      </c>
      <c r="D1013" s="182" t="n">
        <v>46082</v>
      </c>
      <c r="G1013" t="inlineStr"/>
      <c r="I1013" t="inlineStr">
        <is>
          <t>P23210020201</t>
        </is>
      </c>
      <c r="J1013" t="inlineStr">
        <is>
          <t>畔色 岩板实木餐桌日式简约长方形榉木书桌家用饭桌原木小户型桌</t>
        </is>
      </c>
      <c r="K1013" t="inlineStr">
        <is>
          <t>砂白色1.6米岩板餐桌</t>
        </is>
      </c>
      <c r="M1013" t="n">
        <v>1</v>
      </c>
      <c r="O1013" t="inlineStr"/>
      <c r="P1013" t="inlineStr"/>
      <c r="R1013">
        <f>IFERROR(SUMPRODUCT(('2-定价总表'!$A$3:$A$493="PPS"&amp;MID(I1013,2,99))*('2-定价总表'!$C$3:$C$493=K1013)*('2-定价总表'!$T$3:$T$493))*IF(M1013="",1,M1013),"")</f>
        <v/>
      </c>
      <c r="AB1013">
        <f>SUM(S1013:AA1013)</f>
        <v/>
      </c>
      <c r="AC1013" t="inlineStr"/>
      <c r="AD1013">
        <f>AC1013*0.006</f>
        <v/>
      </c>
      <c r="AE1013">
        <f>AC1013*0.02</f>
        <v/>
      </c>
      <c r="AF1013">
        <f>AC1013-AD1013-AE1013</f>
        <v/>
      </c>
      <c r="AI1013">
        <f>SUM(AG1013:AH1013)</f>
        <v/>
      </c>
      <c r="AJ1013">
        <f>AF1013-AB1013+AI1013</f>
        <v/>
      </c>
      <c r="AK1013">
        <f>IF(C1013="是","杭州","江西工厂")</f>
        <v/>
      </c>
      <c r="AL1013" t="inlineStr">
        <is>
          <t>交易关闭</t>
        </is>
      </c>
      <c r="AM1013" t="inlineStr">
        <is>
          <t>待匹配</t>
        </is>
      </c>
      <c r="AN1013" t="inlineStr">
        <is>
          <t>没有申请退款</t>
        </is>
      </c>
      <c r="AO1013" t="inlineStr">
        <is>
          <t>无退款申请</t>
        </is>
      </c>
      <c r="AR1013" t="inlineStr">
        <is>
          <t>✓</t>
        </is>
      </c>
    </row>
    <row r="1014">
      <c r="A1014" t="inlineStr">
        <is>
          <t>淘宝</t>
        </is>
      </c>
      <c r="B1014" t="inlineStr">
        <is>
          <t>5089674278327336731</t>
        </is>
      </c>
      <c r="D1014" s="182" t="n">
        <v>46082</v>
      </c>
      <c r="G1014" t="inlineStr">
        <is>
          <t>湖南省 长沙市 岳麓区 洋湖街道***********************</t>
        </is>
      </c>
      <c r="I1014" t="inlineStr">
        <is>
          <t>P23210020201</t>
        </is>
      </c>
      <c r="J1014" t="inlineStr">
        <is>
          <t>畔色 岩板实木餐桌日式简约长方形榉木书桌家用饭桌原木小户型桌</t>
        </is>
      </c>
      <c r="K1014" t="inlineStr">
        <is>
          <t>砂白色1.6米岩板餐桌</t>
        </is>
      </c>
      <c r="M1014" t="n">
        <v>1</v>
      </c>
      <c r="O1014" t="inlineStr"/>
      <c r="P1014" t="inlineStr"/>
      <c r="R1014">
        <f>IFERROR(SUMPRODUCT(('2-定价总表'!$A$3:$A$493="PPS"&amp;MID(I1014,2,99))*('2-定价总表'!$C$3:$C$493=K1014)*('2-定价总表'!$T$3:$T$493))*IF(M1014="",1,M1014),"")</f>
        <v/>
      </c>
      <c r="AB1014">
        <f>SUM(S1014:AA1014)</f>
        <v/>
      </c>
      <c r="AC1014" t="inlineStr">
        <is>
          <t>2233.64</t>
        </is>
      </c>
      <c r="AD1014">
        <f>AC1014*0.006</f>
        <v/>
      </c>
      <c r="AE1014">
        <f>AC1014*0.02</f>
        <v/>
      </c>
      <c r="AF1014">
        <f>AC1014-AD1014-AE1014</f>
        <v/>
      </c>
      <c r="AI1014">
        <f>SUM(AG1014:AH1014)</f>
        <v/>
      </c>
      <c r="AJ1014">
        <f>AF1014-AB1014+AI1014</f>
        <v/>
      </c>
      <c r="AK1014">
        <f>IF(C1014="是","杭州","江西工厂")</f>
        <v/>
      </c>
      <c r="AL1014" t="inlineStr">
        <is>
          <t>交易关闭</t>
        </is>
      </c>
      <c r="AM1014" t="inlineStr">
        <is>
          <t>待匹配</t>
        </is>
      </c>
      <c r="AN1014" t="inlineStr">
        <is>
          <t>退款成功</t>
        </is>
      </c>
      <c r="AO1014" t="inlineStr">
        <is>
          <t>2233.64</t>
        </is>
      </c>
      <c r="AR1014" t="inlineStr">
        <is>
          <t>✓</t>
        </is>
      </c>
    </row>
    <row r="1015">
      <c r="A1015" t="inlineStr">
        <is>
          <t>淘宝</t>
        </is>
      </c>
      <c r="B1015" t="inlineStr">
        <is>
          <t>4502079363036165426</t>
        </is>
      </c>
      <c r="D1015" s="182" t="n">
        <v>46081</v>
      </c>
      <c r="G1015" t="inlineStr">
        <is>
          <t>江苏省 扬州市 江都区 宜陵镇宜************************</t>
        </is>
      </c>
      <c r="I1015" t="inlineStr"/>
      <c r="J1015" t="inlineStr">
        <is>
          <t>畔色 岩板餐桌北欧实木樱桃木客厅纯白黑色大理石长桌樱桃木饭桌</t>
        </is>
      </c>
      <c r="K1015" t="inlineStr">
        <is>
          <t>定制专拍</t>
        </is>
      </c>
      <c r="M1015" t="n">
        <v>1</v>
      </c>
      <c r="O1015" t="inlineStr">
        <is>
          <t>圆通速递</t>
        </is>
      </c>
      <c r="P1015" t="inlineStr">
        <is>
          <t>YT2542820411091</t>
        </is>
      </c>
      <c r="R1015">
        <f>IFERROR(SUMPRODUCT(('2-定价总表'!$A$3:$A$493="PPS"&amp;MID(I1015,2,99))*('2-定价总表'!$C$3:$C$493=K1015)*('2-定价总表'!$T$3:$T$493))*IF(M1015="",1,M1015),"")</f>
        <v/>
      </c>
      <c r="AB1015">
        <f>SUM(S1015:AA1015)</f>
        <v/>
      </c>
      <c r="AC1015" t="inlineStr">
        <is>
          <t>27.00</t>
        </is>
      </c>
      <c r="AD1015">
        <f>AC1015*0.006</f>
        <v/>
      </c>
      <c r="AE1015">
        <f>AC1015*0.02</f>
        <v/>
      </c>
      <c r="AF1015">
        <f>AC1015-AD1015-AE1015</f>
        <v/>
      </c>
      <c r="AI1015">
        <f>SUM(AG1015:AH1015)</f>
        <v/>
      </c>
      <c r="AJ1015">
        <f>AF1015-AB1015+AI1015</f>
        <v/>
      </c>
      <c r="AK1015">
        <f>IF(C1015="是","杭州","江西工厂")</f>
        <v/>
      </c>
      <c r="AL1015" t="inlineStr">
        <is>
          <t>交易成功</t>
        </is>
      </c>
      <c r="AM1015" t="inlineStr">
        <is>
          <t>待匹配</t>
        </is>
      </c>
      <c r="AN1015" t="inlineStr">
        <is>
          <t>没有申请退款</t>
        </is>
      </c>
      <c r="AO1015" t="inlineStr">
        <is>
          <t>无退款申请</t>
        </is>
      </c>
      <c r="AR1015" t="inlineStr">
        <is>
          <t>⚠️ 无商家编码,产品编码待补</t>
        </is>
      </c>
    </row>
    <row r="1016">
      <c r="A1016" t="inlineStr">
        <is>
          <t>淘宝</t>
        </is>
      </c>
      <c r="B1016" t="inlineStr">
        <is>
          <t>5089302003920458311</t>
        </is>
      </c>
      <c r="D1016" s="182" t="n">
        <v>46081</v>
      </c>
      <c r="G1016" t="inlineStr">
        <is>
          <t>山西省 太原市 小店区 平阳路街******************</t>
        </is>
      </c>
      <c r="I1016" t="inlineStr"/>
      <c r="J1016" t="inlineStr">
        <is>
          <t>畔色北欧樱桃木实木餐厅岩板洞洞板收纳储物柜高柜一体靠墙餐边柜</t>
        </is>
      </c>
      <c r="K1016" t="inlineStr">
        <is>
          <t>尺寸定制</t>
        </is>
      </c>
      <c r="M1016" t="n">
        <v>1</v>
      </c>
      <c r="O1016" t="inlineStr">
        <is>
          <t>圆通速递</t>
        </is>
      </c>
      <c r="P1016" t="inlineStr">
        <is>
          <t>YT2583671231221</t>
        </is>
      </c>
      <c r="R1016">
        <f>IFERROR(SUMPRODUCT(('2-定价总表'!$A$3:$A$493="PPS"&amp;MID(I1016,2,99))*('2-定价总表'!$C$3:$C$493=K1016)*('2-定价总表'!$T$3:$T$493))*IF(M1016="",1,M1016),"")</f>
        <v/>
      </c>
      <c r="AB1016">
        <f>SUM(S1016:AA1016)</f>
        <v/>
      </c>
      <c r="AC1016" t="inlineStr">
        <is>
          <t>21.00</t>
        </is>
      </c>
      <c r="AD1016">
        <f>AC1016*0.006</f>
        <v/>
      </c>
      <c r="AE1016">
        <f>AC1016*0.02</f>
        <v/>
      </c>
      <c r="AF1016">
        <f>AC1016-AD1016-AE1016</f>
        <v/>
      </c>
      <c r="AI1016">
        <f>SUM(AG1016:AH1016)</f>
        <v/>
      </c>
      <c r="AJ1016">
        <f>AF1016-AB1016+AI1016</f>
        <v/>
      </c>
      <c r="AK1016">
        <f>IF(C1016="是","杭州","江西工厂")</f>
        <v/>
      </c>
      <c r="AL1016" t="inlineStr">
        <is>
          <t>交易成功</t>
        </is>
      </c>
      <c r="AM1016" t="inlineStr">
        <is>
          <t>待匹配</t>
        </is>
      </c>
      <c r="AN1016" t="inlineStr">
        <is>
          <t>没有申请退款</t>
        </is>
      </c>
      <c r="AO1016" t="inlineStr">
        <is>
          <t>无退款申请</t>
        </is>
      </c>
      <c r="AR1016" t="inlineStr">
        <is>
          <t>⚠️ 无商家编码,产品编码待补</t>
        </is>
      </c>
    </row>
    <row r="1017">
      <c r="A1017" t="inlineStr">
        <is>
          <t>淘宝</t>
        </is>
      </c>
      <c r="B1017" t="inlineStr">
        <is>
          <t>3268297272252183669</t>
        </is>
      </c>
      <c r="D1017" s="182" t="n">
        <v>46081</v>
      </c>
      <c r="G1017" t="inlineStr">
        <is>
          <t>江西省 抚州市 临川区 荣山镇临******************</t>
        </is>
      </c>
      <c r="I1017" t="inlineStr">
        <is>
          <t>P23250050202</t>
        </is>
      </c>
      <c r="J1017" t="inlineStr">
        <is>
          <t>畔色榉木实木餐边柜储物靠墙高柜一体收纳柜厨房客厅茶水柜酒柜</t>
        </is>
      </c>
      <c r="K1017" t="inlineStr">
        <is>
          <t>其他材质定制</t>
        </is>
      </c>
      <c r="M1017" t="n">
        <v>1</v>
      </c>
      <c r="O1017" t="inlineStr">
        <is>
          <t>圆通速递</t>
        </is>
      </c>
      <c r="P1017" t="inlineStr">
        <is>
          <t>YT2537763939432</t>
        </is>
      </c>
      <c r="R1017">
        <f>IFERROR(SUMPRODUCT(('2-定价总表'!$A$3:$A$493="PPS"&amp;MID(I1017,2,99))*('2-定价总表'!$C$3:$C$493=K1017)*('2-定价总表'!$T$3:$T$493))*IF(M1017="",1,M1017),"")</f>
        <v/>
      </c>
      <c r="AB1017">
        <f>SUM(S1017:AA1017)</f>
        <v/>
      </c>
      <c r="AC1017" t="inlineStr">
        <is>
          <t>26.00</t>
        </is>
      </c>
      <c r="AD1017">
        <f>AC1017*0.006</f>
        <v/>
      </c>
      <c r="AE1017">
        <f>AC1017*0.02</f>
        <v/>
      </c>
      <c r="AF1017">
        <f>AC1017-AD1017-AE1017</f>
        <v/>
      </c>
      <c r="AI1017">
        <f>SUM(AG1017:AH1017)</f>
        <v/>
      </c>
      <c r="AJ1017">
        <f>AF1017-AB1017+AI1017</f>
        <v/>
      </c>
      <c r="AK1017">
        <f>IF(C1017="是","杭州","江西工厂")</f>
        <v/>
      </c>
      <c r="AL1017" t="inlineStr">
        <is>
          <t>交易成功</t>
        </is>
      </c>
      <c r="AM1017" t="inlineStr">
        <is>
          <t>待匹配</t>
        </is>
      </c>
      <c r="AN1017" t="inlineStr">
        <is>
          <t>没有申请退款</t>
        </is>
      </c>
      <c r="AO1017" t="inlineStr">
        <is>
          <t>无退款申请</t>
        </is>
      </c>
      <c r="AR1017" t="inlineStr">
        <is>
          <t>✓</t>
        </is>
      </c>
    </row>
    <row r="1018">
      <c r="A1018" t="inlineStr">
        <is>
          <t>淘宝</t>
        </is>
      </c>
      <c r="B1018" t="inlineStr">
        <is>
          <t>5089157103689267940</t>
        </is>
      </c>
      <c r="D1018" s="182" t="n">
        <v>46081</v>
      </c>
      <c r="G1018" t="inlineStr">
        <is>
          <t>广东省 广州市 番禺区 钟村街道*************************</t>
        </is>
      </c>
      <c r="I1018" t="inlineStr"/>
      <c r="J1018" t="inlineStr">
        <is>
          <t>畔色实木九斗柜樱桃木边柜北欧风日式卧室客厅收纳储物客厅床尾柜</t>
        </is>
      </c>
      <c r="K1018" t="inlineStr">
        <is>
          <t>其他材质定制咨询</t>
        </is>
      </c>
      <c r="M1018" t="n">
        <v>1</v>
      </c>
      <c r="O1018" t="inlineStr">
        <is>
          <t>圆通速递</t>
        </is>
      </c>
      <c r="P1018" t="inlineStr">
        <is>
          <t>YT2583671243341</t>
        </is>
      </c>
      <c r="R1018">
        <f>IFERROR(SUMPRODUCT(('2-定价总表'!$A$3:$A$493="PPS"&amp;MID(I1018,2,99))*('2-定价总表'!$C$3:$C$493=K1018)*('2-定价总表'!$T$3:$T$493))*IF(M1018="",1,M1018),"")</f>
        <v/>
      </c>
      <c r="AB1018">
        <f>SUM(S1018:AA1018)</f>
        <v/>
      </c>
      <c r="AC1018" t="inlineStr">
        <is>
          <t>25.00</t>
        </is>
      </c>
      <c r="AD1018">
        <f>AC1018*0.006</f>
        <v/>
      </c>
      <c r="AE1018">
        <f>AC1018*0.02</f>
        <v/>
      </c>
      <c r="AF1018">
        <f>AC1018-AD1018-AE1018</f>
        <v/>
      </c>
      <c r="AI1018">
        <f>SUM(AG1018:AH1018)</f>
        <v/>
      </c>
      <c r="AJ1018">
        <f>AF1018-AB1018+AI1018</f>
        <v/>
      </c>
      <c r="AK1018">
        <f>IF(C1018="是","杭州","江西工厂")</f>
        <v/>
      </c>
      <c r="AL1018" t="inlineStr">
        <is>
          <t>交易成功</t>
        </is>
      </c>
      <c r="AM1018" t="inlineStr">
        <is>
          <t>待匹配</t>
        </is>
      </c>
      <c r="AN1018" t="inlineStr">
        <is>
          <t>没有申请退款</t>
        </is>
      </c>
      <c r="AO1018" t="inlineStr">
        <is>
          <t>无退款申请</t>
        </is>
      </c>
      <c r="AR1018" t="inlineStr">
        <is>
          <t>⚠️ 无商家编码,产品编码待补</t>
        </is>
      </c>
    </row>
    <row r="1019">
      <c r="A1019" t="inlineStr">
        <is>
          <t>淘宝</t>
        </is>
      </c>
      <c r="B1019" t="inlineStr">
        <is>
          <t>3268158096025136967</t>
        </is>
      </c>
      <c r="D1019" s="182" t="n">
        <v>46081</v>
      </c>
      <c r="G1019" t="inlineStr">
        <is>
          <t>浙江省 宁波市 鄞州区 钟公庙街********************</t>
        </is>
      </c>
      <c r="I1019" t="inlineStr"/>
      <c r="J1019" t="inlineStr">
        <is>
          <t>畔色北欧樱桃木实木餐厅岩板洞洞板收纳储物柜高柜一体靠墙餐边柜</t>
        </is>
      </c>
      <c r="K1019" t="inlineStr">
        <is>
          <t>尺寸定制</t>
        </is>
      </c>
      <c r="M1019" t="n">
        <v>1</v>
      </c>
      <c r="O1019" t="inlineStr">
        <is>
          <t>圆通速递</t>
        </is>
      </c>
      <c r="P1019" t="inlineStr">
        <is>
          <t>YT2537763941022</t>
        </is>
      </c>
      <c r="R1019">
        <f>IFERROR(SUMPRODUCT(('2-定价总表'!$A$3:$A$493="PPS"&amp;MID(I1019,2,99))*('2-定价总表'!$C$3:$C$493=K1019)*('2-定价总表'!$T$3:$T$493))*IF(M1019="",1,M1019),"")</f>
        <v/>
      </c>
      <c r="AB1019">
        <f>SUM(S1019:AA1019)</f>
        <v/>
      </c>
      <c r="AC1019" t="inlineStr">
        <is>
          <t>23.00</t>
        </is>
      </c>
      <c r="AD1019">
        <f>AC1019*0.006</f>
        <v/>
      </c>
      <c r="AE1019">
        <f>AC1019*0.02</f>
        <v/>
      </c>
      <c r="AF1019">
        <f>AC1019-AD1019-AE1019</f>
        <v/>
      </c>
      <c r="AI1019">
        <f>SUM(AG1019:AH1019)</f>
        <v/>
      </c>
      <c r="AJ1019">
        <f>AF1019-AB1019+AI1019</f>
        <v/>
      </c>
      <c r="AK1019">
        <f>IF(C1019="是","杭州","江西工厂")</f>
        <v/>
      </c>
      <c r="AL1019" t="inlineStr">
        <is>
          <t>交易成功</t>
        </is>
      </c>
      <c r="AM1019" t="inlineStr">
        <is>
          <t>待匹配</t>
        </is>
      </c>
      <c r="AN1019" t="inlineStr">
        <is>
          <t>没有申请退款</t>
        </is>
      </c>
      <c r="AO1019" t="inlineStr">
        <is>
          <t>无退款申请</t>
        </is>
      </c>
      <c r="AR1019" t="inlineStr">
        <is>
          <t>⚠️ 无商家编码,产品编码待补</t>
        </is>
      </c>
    </row>
    <row r="1020">
      <c r="A1020" t="inlineStr">
        <is>
          <t>淘宝</t>
        </is>
      </c>
      <c r="B1020" t="inlineStr">
        <is>
          <t>5089292030531222947</t>
        </is>
      </c>
      <c r="D1020" s="182" t="n">
        <v>46081</v>
      </c>
      <c r="G1020" t="inlineStr">
        <is>
          <t>河南省 南阳市 邓州市 十林镇河*************************</t>
        </is>
      </c>
      <c r="I1020" t="inlineStr"/>
      <c r="J1020" t="inlineStr">
        <is>
          <t>畔色 樱桃木九斗柜实木电视柜北欧卧室边柜客厅储物收纳柜床尾柜</t>
        </is>
      </c>
      <c r="K1020" t="inlineStr">
        <is>
          <t>灰色玻璃</t>
        </is>
      </c>
      <c r="M1020" t="n">
        <v>1</v>
      </c>
      <c r="O1020" t="inlineStr">
        <is>
          <t>圆通速递</t>
        </is>
      </c>
      <c r="P1020" t="inlineStr">
        <is>
          <t>YT2583671238518</t>
        </is>
      </c>
      <c r="R1020">
        <f>IFERROR(SUMPRODUCT(('2-定价总表'!$A$3:$A$493="PPS"&amp;MID(I1020,2,99))*('2-定价总表'!$C$3:$C$493=K1020)*('2-定价总表'!$T$3:$T$493))*IF(M1020="",1,M1020),"")</f>
        <v/>
      </c>
      <c r="AB1020">
        <f>SUM(S1020:AA1020)</f>
        <v/>
      </c>
      <c r="AC1020" t="inlineStr">
        <is>
          <t>22.00</t>
        </is>
      </c>
      <c r="AD1020">
        <f>AC1020*0.006</f>
        <v/>
      </c>
      <c r="AE1020">
        <f>AC1020*0.02</f>
        <v/>
      </c>
      <c r="AF1020">
        <f>AC1020-AD1020-AE1020</f>
        <v/>
      </c>
      <c r="AI1020">
        <f>SUM(AG1020:AH1020)</f>
        <v/>
      </c>
      <c r="AJ1020">
        <f>AF1020-AB1020+AI1020</f>
        <v/>
      </c>
      <c r="AK1020">
        <f>IF(C1020="是","杭州","江西工厂")</f>
        <v/>
      </c>
      <c r="AL1020" t="inlineStr">
        <is>
          <t>交易成功</t>
        </is>
      </c>
      <c r="AM1020" t="inlineStr">
        <is>
          <t>待匹配</t>
        </is>
      </c>
      <c r="AN1020" t="inlineStr">
        <is>
          <t>没有申请退款</t>
        </is>
      </c>
      <c r="AO1020" t="inlineStr">
        <is>
          <t>无退款申请</t>
        </is>
      </c>
      <c r="AR1020" t="inlineStr">
        <is>
          <t>⚠️ 无商家编码,产品编码待补</t>
        </is>
      </c>
    </row>
    <row r="1021">
      <c r="A1021" t="inlineStr">
        <is>
          <t>淘宝</t>
        </is>
      </c>
      <c r="B1021" t="inlineStr">
        <is>
          <t>3267426540340481391</t>
        </is>
      </c>
      <c r="D1021" s="182" t="n">
        <v>46081</v>
      </c>
      <c r="G1021" t="inlineStr">
        <is>
          <t>广东省 佛山市 顺德区 大良街道***************************</t>
        </is>
      </c>
      <c r="I1021" t="inlineStr"/>
      <c r="J1021" t="inlineStr">
        <is>
          <t>畔色木作木块小样樱桃木黑胡桃木白蜡木榉木红白橡木样品样块</t>
        </is>
      </c>
      <c r="K1021" t="inlineStr">
        <is>
          <t>樱桃木样块</t>
        </is>
      </c>
      <c r="M1021" t="n">
        <v>1</v>
      </c>
      <c r="O1021" t="inlineStr">
        <is>
          <t>申通快递</t>
        </is>
      </c>
      <c r="P1021" t="inlineStr">
        <is>
          <t>773408208622602</t>
        </is>
      </c>
      <c r="R1021">
        <f>IFERROR(SUMPRODUCT(('2-定价总表'!$A$3:$A$493="PPS"&amp;MID(I1021,2,99))*('2-定价总表'!$C$3:$C$493=K1021)*('2-定价总表'!$T$3:$T$493))*IF(M1021="",1,M1021),"")</f>
        <v/>
      </c>
      <c r="AB1021">
        <f>SUM(S1021:AA1021)</f>
        <v/>
      </c>
      <c r="AC1021" t="inlineStr">
        <is>
          <t>22.00</t>
        </is>
      </c>
      <c r="AD1021">
        <f>AC1021*0.006</f>
        <v/>
      </c>
      <c r="AE1021">
        <f>AC1021*0.02</f>
        <v/>
      </c>
      <c r="AF1021">
        <f>AC1021-AD1021-AE1021</f>
        <v/>
      </c>
      <c r="AI1021">
        <f>SUM(AG1021:AH1021)</f>
        <v/>
      </c>
      <c r="AJ1021">
        <f>AF1021-AB1021+AI1021</f>
        <v/>
      </c>
      <c r="AK1021">
        <f>IF(C1021="是","杭州","江西工厂")</f>
        <v/>
      </c>
      <c r="AL1021" t="inlineStr">
        <is>
          <t>交易成功</t>
        </is>
      </c>
      <c r="AM1021" t="inlineStr">
        <is>
          <t>待匹配</t>
        </is>
      </c>
      <c r="AN1021" t="inlineStr">
        <is>
          <t>没有申请退款</t>
        </is>
      </c>
      <c r="AO1021" t="inlineStr">
        <is>
          <t>无退款申请</t>
        </is>
      </c>
      <c r="AR1021" t="inlineStr">
        <is>
          <t>⚠️ 无商家编码,产品编码待补</t>
        </is>
      </c>
    </row>
    <row r="1022">
      <c r="A1022" t="inlineStr">
        <is>
          <t>淘宝</t>
        </is>
      </c>
      <c r="B1022" t="inlineStr">
        <is>
          <t>3266810259621794192</t>
        </is>
      </c>
      <c r="D1022" s="182" t="n">
        <v>46081</v>
      </c>
      <c r="G1022" t="inlineStr">
        <is>
          <t>湖北省 武汉市 洪山区 珞南街道********************************</t>
        </is>
      </c>
      <c r="I1022" t="inlineStr">
        <is>
          <t>P23210020201</t>
        </is>
      </c>
      <c r="J1022" t="inlineStr">
        <is>
          <t>畔色 岩板实木餐桌日式简约长方形榉木书桌家用饭桌原木小户型桌</t>
        </is>
      </c>
      <c r="K1022" t="inlineStr">
        <is>
          <t>砂白色1.8米岩板餐桌</t>
        </is>
      </c>
      <c r="M1022" t="n">
        <v>1</v>
      </c>
      <c r="O1022" t="inlineStr"/>
      <c r="P1022" t="inlineStr"/>
      <c r="R1022">
        <f>IFERROR(SUMPRODUCT(('2-定价总表'!$A$3:$A$493="PPS"&amp;MID(I1022,2,99))*('2-定价总表'!$C$3:$C$493=K1022)*('2-定价总表'!$T$3:$T$493))*IF(M1022="",1,M1022),"")</f>
        <v/>
      </c>
      <c r="AB1022">
        <f>SUM(S1022:AA1022)</f>
        <v/>
      </c>
      <c r="AC1022" t="inlineStr">
        <is>
          <t>2871.25</t>
        </is>
      </c>
      <c r="AD1022">
        <f>AC1022*0.006</f>
        <v/>
      </c>
      <c r="AE1022">
        <f>AC1022*0.02</f>
        <v/>
      </c>
      <c r="AF1022">
        <f>AC1022-AD1022-AE1022</f>
        <v/>
      </c>
      <c r="AI1022">
        <f>SUM(AG1022:AH1022)</f>
        <v/>
      </c>
      <c r="AJ1022">
        <f>AF1022-AB1022+AI1022</f>
        <v/>
      </c>
      <c r="AK1022">
        <f>IF(C1022="是","杭州","江西工厂")</f>
        <v/>
      </c>
      <c r="AL1022" t="inlineStr">
        <is>
          <t>交易关闭</t>
        </is>
      </c>
      <c r="AM1022" t="inlineStr">
        <is>
          <t>待匹配</t>
        </is>
      </c>
      <c r="AN1022" t="inlineStr">
        <is>
          <t>退款成功</t>
        </is>
      </c>
      <c r="AO1022" t="inlineStr">
        <is>
          <t>2871.25</t>
        </is>
      </c>
      <c r="AR1022" t="inlineStr">
        <is>
          <t>✓</t>
        </is>
      </c>
    </row>
    <row r="1023">
      <c r="A1023" t="inlineStr">
        <is>
          <t>淘宝</t>
        </is>
      </c>
      <c r="B1023" t="inlineStr">
        <is>
          <t>3266224932931829250</t>
        </is>
      </c>
      <c r="D1023" s="182" t="n">
        <v>46080</v>
      </c>
      <c r="G1023" t="inlineStr">
        <is>
          <t>河北省 邯郸市 永年区 临洺关镇************</t>
        </is>
      </c>
      <c r="I1023" t="inlineStr"/>
      <c r="J1023" t="inlineStr">
        <is>
          <t>畔色北美黑胡桃木餐边柜靠墙一体实木岩板高酒柜收纳储物橱柜</t>
        </is>
      </c>
      <c r="K1023" t="inlineStr">
        <is>
          <t>定制尺寸</t>
        </is>
      </c>
      <c r="M1023" t="n">
        <v>1</v>
      </c>
      <c r="O1023" t="inlineStr">
        <is>
          <t>圆通速递</t>
        </is>
      </c>
      <c r="P1023" t="inlineStr">
        <is>
          <t>YT2583597044558</t>
        </is>
      </c>
      <c r="R1023">
        <f>IFERROR(SUMPRODUCT(('2-定价总表'!$A$3:$A$493="PPS"&amp;MID(I1023,2,99))*('2-定价总表'!$C$3:$C$493=K1023)*('2-定价总表'!$T$3:$T$493))*IF(M1023="",1,M1023),"")</f>
        <v/>
      </c>
      <c r="AB1023">
        <f>SUM(S1023:AA1023)</f>
        <v/>
      </c>
      <c r="AC1023" t="inlineStr">
        <is>
          <t>40.00</t>
        </is>
      </c>
      <c r="AD1023">
        <f>AC1023*0.006</f>
        <v/>
      </c>
      <c r="AE1023">
        <f>AC1023*0.02</f>
        <v/>
      </c>
      <c r="AF1023">
        <f>AC1023-AD1023-AE1023</f>
        <v/>
      </c>
      <c r="AI1023">
        <f>SUM(AG1023:AH1023)</f>
        <v/>
      </c>
      <c r="AJ1023">
        <f>AF1023-AB1023+AI1023</f>
        <v/>
      </c>
      <c r="AK1023">
        <f>IF(C1023="是","杭州","江西工厂")</f>
        <v/>
      </c>
      <c r="AL1023" t="inlineStr">
        <is>
          <t>交易成功</t>
        </is>
      </c>
      <c r="AM1023" t="inlineStr">
        <is>
          <t>待匹配</t>
        </is>
      </c>
      <c r="AN1023" t="inlineStr">
        <is>
          <t>没有申请退款</t>
        </is>
      </c>
      <c r="AO1023" t="inlineStr">
        <is>
          <t>无退款申请</t>
        </is>
      </c>
      <c r="AR1023" t="inlineStr">
        <is>
          <t>⚠️ 无商家编码,产品编码待补</t>
        </is>
      </c>
    </row>
    <row r="1024">
      <c r="A1024" t="inlineStr">
        <is>
          <t>淘宝</t>
        </is>
      </c>
      <c r="B1024" t="inlineStr">
        <is>
          <t>5087573426606965210</t>
        </is>
      </c>
      <c r="D1024" s="182" t="n">
        <v>46080</v>
      </c>
      <c r="G1024" t="inlineStr">
        <is>
          <t>山东省 日照市 东港区 秦楼街道***********************</t>
        </is>
      </c>
      <c r="I1024" t="inlineStr">
        <is>
          <t>P23250050202</t>
        </is>
      </c>
      <c r="J1024" t="inlineStr">
        <is>
          <t>畔色实木岩板餐边柜樱桃木收纳储物柜北欧酒柜置物柜餐桌一体靠墙</t>
        </is>
      </c>
      <c r="K1024" t="inlineStr">
        <is>
          <t>定制尺寸</t>
        </is>
      </c>
      <c r="M1024" t="n">
        <v>1</v>
      </c>
      <c r="O1024" t="inlineStr">
        <is>
          <t>圆通速递</t>
        </is>
      </c>
      <c r="P1024" t="inlineStr">
        <is>
          <t>YT2537732253613</t>
        </is>
      </c>
      <c r="R1024">
        <f>IFERROR(SUMPRODUCT(('2-定价总表'!$A$3:$A$493="PPS"&amp;MID(I1024,2,99))*('2-定价总表'!$C$3:$C$493=K1024)*('2-定价总表'!$T$3:$T$493))*IF(M1024="",1,M1024),"")</f>
        <v/>
      </c>
      <c r="AB1024">
        <f>SUM(S1024:AA1024)</f>
        <v/>
      </c>
      <c r="AC1024" t="inlineStr">
        <is>
          <t>30.00</t>
        </is>
      </c>
      <c r="AD1024">
        <f>AC1024*0.006</f>
        <v/>
      </c>
      <c r="AE1024">
        <f>AC1024*0.02</f>
        <v/>
      </c>
      <c r="AF1024">
        <f>AC1024-AD1024-AE1024</f>
        <v/>
      </c>
      <c r="AI1024">
        <f>SUM(AG1024:AH1024)</f>
        <v/>
      </c>
      <c r="AJ1024">
        <f>AF1024-AB1024+AI1024</f>
        <v/>
      </c>
      <c r="AK1024">
        <f>IF(C1024="是","杭州","江西工厂")</f>
        <v/>
      </c>
      <c r="AL1024" t="inlineStr">
        <is>
          <t>交易成功</t>
        </is>
      </c>
      <c r="AM1024" t="inlineStr">
        <is>
          <t>待匹配</t>
        </is>
      </c>
      <c r="AN1024" t="inlineStr">
        <is>
          <t>没有申请退款</t>
        </is>
      </c>
      <c r="AO1024" t="inlineStr">
        <is>
          <t>无退款申请</t>
        </is>
      </c>
      <c r="AR1024" t="inlineStr">
        <is>
          <t>✓</t>
        </is>
      </c>
    </row>
    <row r="1025">
      <c r="A1025" t="inlineStr">
        <is>
          <t>淘宝</t>
        </is>
      </c>
      <c r="B1025" t="inlineStr">
        <is>
          <t>5087845189660965210</t>
        </is>
      </c>
      <c r="D1025" s="182" t="n">
        <v>46080</v>
      </c>
      <c r="G1025" t="inlineStr"/>
      <c r="I1025" t="inlineStr">
        <is>
          <t>P23250050202</t>
        </is>
      </c>
      <c r="J1025" t="inlineStr">
        <is>
          <t>畔色实木岩板餐边柜樱桃木收纳储物柜北欧酒柜置物柜餐桌一体靠墙</t>
        </is>
      </c>
      <c r="K1025" t="inlineStr">
        <is>
          <t>定制尺寸</t>
        </is>
      </c>
      <c r="M1025" t="n">
        <v>1</v>
      </c>
      <c r="O1025" t="inlineStr"/>
      <c r="P1025" t="inlineStr"/>
      <c r="R1025">
        <f>IFERROR(SUMPRODUCT(('2-定价总表'!$A$3:$A$493="PPS"&amp;MID(I1025,2,99))*('2-定价总表'!$C$3:$C$493=K1025)*('2-定价总表'!$T$3:$T$493))*IF(M1025="",1,M1025),"")</f>
        <v/>
      </c>
      <c r="AB1025">
        <f>SUM(S1025:AA1025)</f>
        <v/>
      </c>
      <c r="AC1025" t="inlineStr"/>
      <c r="AD1025">
        <f>AC1025*0.006</f>
        <v/>
      </c>
      <c r="AE1025">
        <f>AC1025*0.02</f>
        <v/>
      </c>
      <c r="AF1025">
        <f>AC1025-AD1025-AE1025</f>
        <v/>
      </c>
      <c r="AI1025">
        <f>SUM(AG1025:AH1025)</f>
        <v/>
      </c>
      <c r="AJ1025">
        <f>AF1025-AB1025+AI1025</f>
        <v/>
      </c>
      <c r="AK1025">
        <f>IF(C1025="是","杭州","江西工厂")</f>
        <v/>
      </c>
      <c r="AL1025" t="inlineStr">
        <is>
          <t>交易关闭</t>
        </is>
      </c>
      <c r="AM1025" t="inlineStr">
        <is>
          <t>待匹配</t>
        </is>
      </c>
      <c r="AN1025" t="inlineStr">
        <is>
          <t>没有申请退款</t>
        </is>
      </c>
      <c r="AO1025" t="inlineStr">
        <is>
          <t>无退款申请</t>
        </is>
      </c>
      <c r="AR1025" t="inlineStr">
        <is>
          <t>✓</t>
        </is>
      </c>
    </row>
    <row r="1026">
      <c r="A1026" t="inlineStr">
        <is>
          <t>淘宝</t>
        </is>
      </c>
      <c r="B1026" t="inlineStr">
        <is>
          <t>3266166576471441070</t>
        </is>
      </c>
      <c r="D1026" s="182" t="n">
        <v>46080</v>
      </c>
      <c r="G1026" t="inlineStr">
        <is>
          <t>山东省 济南市 市中区 七贤街道*************************</t>
        </is>
      </c>
      <c r="I1026" t="inlineStr"/>
      <c r="J1026" t="inlineStr">
        <is>
          <t>畔色 满墙书柜樱桃木实木储物柜日式简约黑胡桃木玻璃柜全屋定制</t>
        </is>
      </c>
      <c r="K1026" t="inlineStr">
        <is>
          <t>颜色定制（咨询客服）</t>
        </is>
      </c>
      <c r="M1026" t="n">
        <v>1</v>
      </c>
      <c r="O1026" t="inlineStr">
        <is>
          <t>圆通速递</t>
        </is>
      </c>
      <c r="P1026" t="inlineStr">
        <is>
          <t>YT2583597051275</t>
        </is>
      </c>
      <c r="R1026">
        <f>IFERROR(SUMPRODUCT(('2-定价总表'!$A$3:$A$493="PPS"&amp;MID(I1026,2,99))*('2-定价总表'!$C$3:$C$493=K1026)*('2-定价总表'!$T$3:$T$493))*IF(M1026="",1,M1026),"")</f>
        <v/>
      </c>
      <c r="AB1026">
        <f>SUM(S1026:AA1026)</f>
        <v/>
      </c>
      <c r="AC1026" t="inlineStr">
        <is>
          <t>40.00</t>
        </is>
      </c>
      <c r="AD1026">
        <f>AC1026*0.006</f>
        <v/>
      </c>
      <c r="AE1026">
        <f>AC1026*0.02</f>
        <v/>
      </c>
      <c r="AF1026">
        <f>AC1026-AD1026-AE1026</f>
        <v/>
      </c>
      <c r="AI1026">
        <f>SUM(AG1026:AH1026)</f>
        <v/>
      </c>
      <c r="AJ1026">
        <f>AF1026-AB1026+AI1026</f>
        <v/>
      </c>
      <c r="AK1026">
        <f>IF(C1026="是","杭州","江西工厂")</f>
        <v/>
      </c>
      <c r="AL1026" t="inlineStr">
        <is>
          <t>交易成功</t>
        </is>
      </c>
      <c r="AM1026" t="inlineStr">
        <is>
          <t>待匹配</t>
        </is>
      </c>
      <c r="AN1026" t="inlineStr">
        <is>
          <t>没有申请退款</t>
        </is>
      </c>
      <c r="AO1026" t="inlineStr">
        <is>
          <t>无退款申请</t>
        </is>
      </c>
      <c r="AR1026" t="inlineStr">
        <is>
          <t>⚠️ 无商家编码,产品编码待补</t>
        </is>
      </c>
    </row>
    <row r="1027">
      <c r="A1027" t="inlineStr">
        <is>
          <t>淘宝</t>
        </is>
      </c>
      <c r="B1027" t="inlineStr">
        <is>
          <t>5087534546570965210</t>
        </is>
      </c>
      <c r="D1027" s="182" t="n">
        <v>46080</v>
      </c>
      <c r="G1027" t="inlineStr"/>
      <c r="I1027" t="inlineStr">
        <is>
          <t>P23250050202</t>
        </is>
      </c>
      <c r="J1027" t="inlineStr">
        <is>
          <t>畔色实木岩板餐边柜樱桃木收纳储物柜北欧酒柜置物柜餐桌一体靠墙</t>
        </is>
      </c>
      <c r="K1027" t="inlineStr">
        <is>
          <t>定制尺寸</t>
        </is>
      </c>
      <c r="M1027" t="n">
        <v>1</v>
      </c>
      <c r="O1027" t="inlineStr"/>
      <c r="P1027" t="inlineStr"/>
      <c r="R1027">
        <f>IFERROR(SUMPRODUCT(('2-定价总表'!$A$3:$A$493="PPS"&amp;MID(I1027,2,99))*('2-定价总表'!$C$3:$C$493=K1027)*('2-定价总表'!$T$3:$T$493))*IF(M1027="",1,M1027),"")</f>
        <v/>
      </c>
      <c r="AB1027">
        <f>SUM(S1027:AA1027)</f>
        <v/>
      </c>
      <c r="AC1027" t="inlineStr"/>
      <c r="AD1027">
        <f>AC1027*0.006</f>
        <v/>
      </c>
      <c r="AE1027">
        <f>AC1027*0.02</f>
        <v/>
      </c>
      <c r="AF1027">
        <f>AC1027-AD1027-AE1027</f>
        <v/>
      </c>
      <c r="AI1027">
        <f>SUM(AG1027:AH1027)</f>
        <v/>
      </c>
      <c r="AJ1027">
        <f>AF1027-AB1027+AI1027</f>
        <v/>
      </c>
      <c r="AK1027">
        <f>IF(C1027="是","杭州","江西工厂")</f>
        <v/>
      </c>
      <c r="AL1027" t="inlineStr">
        <is>
          <t>交易关闭</t>
        </is>
      </c>
      <c r="AM1027" t="inlineStr">
        <is>
          <t>待匹配</t>
        </is>
      </c>
      <c r="AN1027" t="inlineStr">
        <is>
          <t>没有申请退款</t>
        </is>
      </c>
      <c r="AO1027" t="inlineStr">
        <is>
          <t>无退款申请</t>
        </is>
      </c>
      <c r="AR1027" t="inlineStr">
        <is>
          <t>✓</t>
        </is>
      </c>
    </row>
    <row r="1028">
      <c r="A1028" t="inlineStr">
        <is>
          <t>淘宝</t>
        </is>
      </c>
      <c r="B1028" t="inlineStr">
        <is>
          <t>5087792125672385814</t>
        </is>
      </c>
      <c r="D1028" s="182" t="n">
        <v>46080</v>
      </c>
      <c r="G1028" t="inlineStr">
        <is>
          <t>广东省 广州市 荔湾区 龙津街道**************************</t>
        </is>
      </c>
      <c r="I1028" t="inlineStr"/>
      <c r="J1028" t="inlineStr">
        <is>
          <t>畔色樱桃木靠墙一体实木岩板餐厅收纳咖啡柜小户型小柜窄柜餐边柜</t>
        </is>
      </c>
      <c r="K1028" t="inlineStr">
        <is>
          <t>其他定制</t>
        </is>
      </c>
      <c r="M1028" t="n">
        <v>1</v>
      </c>
      <c r="O1028" t="inlineStr">
        <is>
          <t>圆通速递</t>
        </is>
      </c>
      <c r="P1028" t="inlineStr">
        <is>
          <t>YT2537732257307</t>
        </is>
      </c>
      <c r="R1028">
        <f>IFERROR(SUMPRODUCT(('2-定价总表'!$A$3:$A$493="PPS"&amp;MID(I1028,2,99))*('2-定价总表'!$C$3:$C$493=K1028)*('2-定价总表'!$T$3:$T$493))*IF(M1028="",1,M1028),"")</f>
        <v/>
      </c>
      <c r="AB1028">
        <f>SUM(S1028:AA1028)</f>
        <v/>
      </c>
      <c r="AC1028" t="inlineStr">
        <is>
          <t>30.00</t>
        </is>
      </c>
      <c r="AD1028">
        <f>AC1028*0.006</f>
        <v/>
      </c>
      <c r="AE1028">
        <f>AC1028*0.02</f>
        <v/>
      </c>
      <c r="AF1028">
        <f>AC1028-AD1028-AE1028</f>
        <v/>
      </c>
      <c r="AI1028">
        <f>SUM(AG1028:AH1028)</f>
        <v/>
      </c>
      <c r="AJ1028">
        <f>AF1028-AB1028+AI1028</f>
        <v/>
      </c>
      <c r="AK1028">
        <f>IF(C1028="是","杭州","江西工厂")</f>
        <v/>
      </c>
      <c r="AL1028" t="inlineStr">
        <is>
          <t>交易成功</t>
        </is>
      </c>
      <c r="AM1028" t="inlineStr">
        <is>
          <t>待匹配</t>
        </is>
      </c>
      <c r="AN1028" t="inlineStr">
        <is>
          <t>没有申请退款</t>
        </is>
      </c>
      <c r="AO1028" t="inlineStr">
        <is>
          <t>无退款申请</t>
        </is>
      </c>
      <c r="AR1028" t="inlineStr">
        <is>
          <t>⚠️ 无商家编码,产品编码待补</t>
        </is>
      </c>
    </row>
    <row r="1029">
      <c r="A1029" t="inlineStr">
        <is>
          <t>淘宝</t>
        </is>
      </c>
      <c r="B1029" t="inlineStr">
        <is>
          <t>3265984633150132798</t>
        </is>
      </c>
      <c r="D1029" s="182" t="n">
        <v>46080</v>
      </c>
      <c r="G1029" t="inlineStr">
        <is>
          <t>北京 北京市 朝阳区 高碑店乡******************************</t>
        </is>
      </c>
      <c r="I1029" t="inlineStr"/>
      <c r="J1029" t="inlineStr">
        <is>
          <t>畔色木作木块小样樱桃木黑胡桃木白蜡木榉木红白橡木样品样块</t>
        </is>
      </c>
      <c r="K1029" t="inlineStr">
        <is>
          <t>樱桃木样块</t>
        </is>
      </c>
      <c r="M1029" t="n">
        <v>1</v>
      </c>
      <c r="O1029" t="inlineStr">
        <is>
          <t>申通快递</t>
        </is>
      </c>
      <c r="P1029" t="inlineStr">
        <is>
          <t>773408088363372</t>
        </is>
      </c>
      <c r="R1029">
        <f>IFERROR(SUMPRODUCT(('2-定价总表'!$A$3:$A$493="PPS"&amp;MID(I1029,2,99))*('2-定价总表'!$C$3:$C$493=K1029)*('2-定价总表'!$T$3:$T$493))*IF(M1029="",1,M1029),"")</f>
        <v/>
      </c>
      <c r="AB1029">
        <f>SUM(S1029:AA1029)</f>
        <v/>
      </c>
      <c r="AC1029" t="inlineStr">
        <is>
          <t>19.50</t>
        </is>
      </c>
      <c r="AD1029">
        <f>AC1029*0.006</f>
        <v/>
      </c>
      <c r="AE1029">
        <f>AC1029*0.02</f>
        <v/>
      </c>
      <c r="AF1029">
        <f>AC1029-AD1029-AE1029</f>
        <v/>
      </c>
      <c r="AI1029">
        <f>SUM(AG1029:AH1029)</f>
        <v/>
      </c>
      <c r="AJ1029">
        <f>AF1029-AB1029+AI1029</f>
        <v/>
      </c>
      <c r="AK1029">
        <f>IF(C1029="是","杭州","江西工厂")</f>
        <v/>
      </c>
      <c r="AL1029" t="inlineStr">
        <is>
          <t>交易成功</t>
        </is>
      </c>
      <c r="AM1029" t="inlineStr">
        <is>
          <t>待匹配</t>
        </is>
      </c>
      <c r="AN1029" t="inlineStr">
        <is>
          <t>没有申请退款</t>
        </is>
      </c>
      <c r="AO1029" t="inlineStr">
        <is>
          <t>无退款申请</t>
        </is>
      </c>
      <c r="AR1029" t="inlineStr">
        <is>
          <t>⚠️ 无商家编码,产品编码待补</t>
        </is>
      </c>
    </row>
    <row r="1030">
      <c r="A1030" t="inlineStr">
        <is>
          <t>淘宝</t>
        </is>
      </c>
      <c r="B1030" t="inlineStr">
        <is>
          <t>3265984633150132798</t>
        </is>
      </c>
      <c r="D1030" s="182" t="n">
        <v>46080</v>
      </c>
      <c r="G1030" t="inlineStr">
        <is>
          <t>北京 北京市 朝阳区 高碑店乡******************************</t>
        </is>
      </c>
      <c r="I1030" t="inlineStr"/>
      <c r="J1030" t="inlineStr">
        <is>
          <t>畔色木作木块小样樱桃木黑胡桃木白蜡木榉木红白橡木样品样块</t>
        </is>
      </c>
      <c r="K1030" t="inlineStr">
        <is>
          <t>榉木样块</t>
        </is>
      </c>
      <c r="M1030" t="n">
        <v>1</v>
      </c>
      <c r="O1030" t="inlineStr">
        <is>
          <t>申通快递</t>
        </is>
      </c>
      <c r="P1030" t="inlineStr">
        <is>
          <t>773408088363372</t>
        </is>
      </c>
      <c r="R1030">
        <f>IFERROR(SUMPRODUCT(('2-定价总表'!$A$3:$A$493="PPS"&amp;MID(I1030,2,99))*('2-定价总表'!$C$3:$C$493=K1030)*('2-定价总表'!$T$3:$T$493))*IF(M1030="",1,M1030),"")</f>
        <v/>
      </c>
      <c r="AB1030">
        <f>SUM(S1030:AA1030)</f>
        <v/>
      </c>
      <c r="AC1030" t="inlineStr">
        <is>
          <t>19.50</t>
        </is>
      </c>
      <c r="AD1030">
        <f>AC1030*0.006</f>
        <v/>
      </c>
      <c r="AE1030">
        <f>AC1030*0.02</f>
        <v/>
      </c>
      <c r="AF1030">
        <f>AC1030-AD1030-AE1030</f>
        <v/>
      </c>
      <c r="AI1030">
        <f>SUM(AG1030:AH1030)</f>
        <v/>
      </c>
      <c r="AJ1030">
        <f>AF1030-AB1030+AI1030</f>
        <v/>
      </c>
      <c r="AK1030">
        <f>IF(C1030="是","杭州","江西工厂")</f>
        <v/>
      </c>
      <c r="AL1030" t="inlineStr">
        <is>
          <t>交易成功</t>
        </is>
      </c>
      <c r="AM1030" t="inlineStr">
        <is>
          <t>待匹配</t>
        </is>
      </c>
      <c r="AN1030" t="inlineStr">
        <is>
          <t>没有申请退款</t>
        </is>
      </c>
      <c r="AO1030" t="inlineStr">
        <is>
          <t>无退款申请</t>
        </is>
      </c>
      <c r="AR1030" t="inlineStr">
        <is>
          <t>⚠️ 无商家编码,产品编码待补</t>
        </is>
      </c>
    </row>
    <row r="1031">
      <c r="A1031" t="inlineStr">
        <is>
          <t>淘宝</t>
        </is>
      </c>
      <c r="B1031" t="inlineStr">
        <is>
          <t>5086923051606376536</t>
        </is>
      </c>
      <c r="D1031" s="182" t="n">
        <v>46080</v>
      </c>
      <c r="G1031" t="inlineStr"/>
      <c r="I1031" t="inlineStr">
        <is>
          <t>P23250050202</t>
        </is>
      </c>
      <c r="J1031" t="inlineStr">
        <is>
          <t>畔色实木岩板餐边柜樱桃木收纳储物柜北欧酒柜置物柜餐桌一体靠墙</t>
        </is>
      </c>
      <c r="K1031" t="inlineStr">
        <is>
          <t>定制尺寸</t>
        </is>
      </c>
      <c r="M1031" t="n">
        <v>1</v>
      </c>
      <c r="O1031" t="inlineStr"/>
      <c r="P1031" t="inlineStr"/>
      <c r="R1031">
        <f>IFERROR(SUMPRODUCT(('2-定价总表'!$A$3:$A$493="PPS"&amp;MID(I1031,2,99))*('2-定价总表'!$C$3:$C$493=K1031)*('2-定价总表'!$T$3:$T$493))*IF(M1031="",1,M1031),"")</f>
        <v/>
      </c>
      <c r="AB1031">
        <f>SUM(S1031:AA1031)</f>
        <v/>
      </c>
      <c r="AC1031" t="inlineStr"/>
      <c r="AD1031">
        <f>AC1031*0.006</f>
        <v/>
      </c>
      <c r="AE1031">
        <f>AC1031*0.02</f>
        <v/>
      </c>
      <c r="AF1031">
        <f>AC1031-AD1031-AE1031</f>
        <v/>
      </c>
      <c r="AI1031">
        <f>SUM(AG1031:AH1031)</f>
        <v/>
      </c>
      <c r="AJ1031">
        <f>AF1031-AB1031+AI1031</f>
        <v/>
      </c>
      <c r="AK1031">
        <f>IF(C1031="是","杭州","江西工厂")</f>
        <v/>
      </c>
      <c r="AL1031" t="inlineStr">
        <is>
          <t>交易关闭</t>
        </is>
      </c>
      <c r="AM1031" t="inlineStr">
        <is>
          <t>待匹配</t>
        </is>
      </c>
      <c r="AN1031" t="inlineStr">
        <is>
          <t>没有申请退款</t>
        </is>
      </c>
      <c r="AO1031" t="inlineStr">
        <is>
          <t>无退款申请</t>
        </is>
      </c>
      <c r="AR1031" t="inlineStr">
        <is>
          <t>✓</t>
        </is>
      </c>
    </row>
    <row r="1032">
      <c r="A1032" t="inlineStr">
        <is>
          <t>淘宝</t>
        </is>
      </c>
      <c r="B1032" t="inlineStr">
        <is>
          <t>3265303836779096077</t>
        </is>
      </c>
      <c r="D1032" s="182" t="n">
        <v>46080</v>
      </c>
      <c r="G1032" t="inlineStr"/>
      <c r="I1032" t="inlineStr"/>
      <c r="J1032" t="inlineStr">
        <is>
          <t>畔色樱桃木实木落地矮柜书柜客厅组合柜电视柜飘窗柜储物置物柜</t>
        </is>
      </c>
      <c r="K1032" t="inlineStr">
        <is>
          <t>灵感柜</t>
        </is>
      </c>
      <c r="M1032" t="n">
        <v>1</v>
      </c>
      <c r="O1032" t="inlineStr"/>
      <c r="P1032" t="inlineStr"/>
      <c r="R1032">
        <f>IFERROR(SUMPRODUCT(('2-定价总表'!$A$3:$A$493="PPS"&amp;MID(I1032,2,99))*('2-定价总表'!$C$3:$C$493=K1032)*('2-定价总表'!$T$3:$T$493))*IF(M1032="",1,M1032),"")</f>
        <v/>
      </c>
      <c r="AB1032">
        <f>SUM(S1032:AA1032)</f>
        <v/>
      </c>
      <c r="AC1032" t="inlineStr"/>
      <c r="AD1032">
        <f>AC1032*0.006</f>
        <v/>
      </c>
      <c r="AE1032">
        <f>AC1032*0.02</f>
        <v/>
      </c>
      <c r="AF1032">
        <f>AC1032-AD1032-AE1032</f>
        <v/>
      </c>
      <c r="AI1032">
        <f>SUM(AG1032:AH1032)</f>
        <v/>
      </c>
      <c r="AJ1032">
        <f>AF1032-AB1032+AI1032</f>
        <v/>
      </c>
      <c r="AK1032">
        <f>IF(C1032="是","杭州","江西工厂")</f>
        <v/>
      </c>
      <c r="AL1032" t="inlineStr">
        <is>
          <t>交易关闭</t>
        </is>
      </c>
      <c r="AM1032" t="inlineStr">
        <is>
          <t>待匹配</t>
        </is>
      </c>
      <c r="AN1032" t="inlineStr">
        <is>
          <t>没有申请退款</t>
        </is>
      </c>
      <c r="AO1032" t="inlineStr">
        <is>
          <t>无退款申请</t>
        </is>
      </c>
      <c r="AR1032" t="inlineStr">
        <is>
          <t>⚠️ 无商家编码,产品编码待补</t>
        </is>
      </c>
    </row>
    <row r="1033">
      <c r="A1033" t="inlineStr">
        <is>
          <t>淘宝</t>
        </is>
      </c>
      <c r="B1033" t="inlineStr">
        <is>
          <t>5086155746278769819</t>
        </is>
      </c>
      <c r="D1033" s="182" t="n">
        <v>46080</v>
      </c>
      <c r="G1033" t="inlineStr">
        <is>
          <t>山东省 济宁市 任城区 仙营街道********************</t>
        </is>
      </c>
      <c r="I1033" t="inlineStr"/>
      <c r="J1033" t="inlineStr">
        <is>
          <t>畔色木作木块小样樱桃木黑胡桃木白蜡木榉木红白橡木样品样块</t>
        </is>
      </c>
      <c r="K1033" t="inlineStr">
        <is>
          <t>榉木样块</t>
        </is>
      </c>
      <c r="M1033" t="n">
        <v>1</v>
      </c>
      <c r="O1033" t="inlineStr">
        <is>
          <t>中通快递</t>
        </is>
      </c>
      <c r="P1033" t="inlineStr">
        <is>
          <t>73597085695246</t>
        </is>
      </c>
      <c r="R1033">
        <f>IFERROR(SUMPRODUCT(('2-定价总表'!$A$3:$A$493="PPS"&amp;MID(I1033,2,99))*('2-定价总表'!$C$3:$C$493=K1033)*('2-定价总表'!$T$3:$T$493))*IF(M1033="",1,M1033),"")</f>
        <v/>
      </c>
      <c r="AB1033">
        <f>SUM(S1033:AA1033)</f>
        <v/>
      </c>
      <c r="AC1033" t="inlineStr">
        <is>
          <t>22.00</t>
        </is>
      </c>
      <c r="AD1033">
        <f>AC1033*0.006</f>
        <v/>
      </c>
      <c r="AE1033">
        <f>AC1033*0.02</f>
        <v/>
      </c>
      <c r="AF1033">
        <f>AC1033-AD1033-AE1033</f>
        <v/>
      </c>
      <c r="AI1033">
        <f>SUM(AG1033:AH1033)</f>
        <v/>
      </c>
      <c r="AJ1033">
        <f>AF1033-AB1033+AI1033</f>
        <v/>
      </c>
      <c r="AK1033">
        <f>IF(C1033="是","杭州","江西工厂")</f>
        <v/>
      </c>
      <c r="AL1033" t="inlineStr">
        <is>
          <t>交易成功</t>
        </is>
      </c>
      <c r="AM1033" t="inlineStr">
        <is>
          <t>待匹配</t>
        </is>
      </c>
      <c r="AN1033" t="inlineStr">
        <is>
          <t>没有申请退款</t>
        </is>
      </c>
      <c r="AO1033" t="inlineStr">
        <is>
          <t>无退款申请</t>
        </is>
      </c>
      <c r="AR1033" t="inlineStr">
        <is>
          <t>⚠️ 无商家编码,产品编码待补</t>
        </is>
      </c>
    </row>
    <row r="1034">
      <c r="A1034" t="inlineStr">
        <is>
          <t>淘宝</t>
        </is>
      </c>
      <c r="B1034" t="inlineStr">
        <is>
          <t>5085402914676454825</t>
        </is>
      </c>
      <c r="D1034" s="182" t="n">
        <v>46079</v>
      </c>
      <c r="G1034" t="inlineStr">
        <is>
          <t>新疆维吾尔自治区 乌鲁木齐市 天山区 团结路街***************************</t>
        </is>
      </c>
      <c r="I1034" t="inlineStr"/>
      <c r="J1034" t="inlineStr">
        <is>
          <t>畔色木作木块小样樱桃木黑胡桃木白蜡木榉木红白橡木样品样块</t>
        </is>
      </c>
      <c r="K1034" t="inlineStr">
        <is>
          <t>樱桃木样块</t>
        </is>
      </c>
      <c r="M1034" t="n">
        <v>1</v>
      </c>
      <c r="O1034" t="inlineStr">
        <is>
          <t>申通快递</t>
        </is>
      </c>
      <c r="P1034" t="inlineStr">
        <is>
          <t>773408087366865</t>
        </is>
      </c>
      <c r="R1034">
        <f>IFERROR(SUMPRODUCT(('2-定价总表'!$A$3:$A$493="PPS"&amp;MID(I1034,2,99))*('2-定价总表'!$C$3:$C$493=K1034)*('2-定价总表'!$T$3:$T$493))*IF(M1034="",1,M1034),"")</f>
        <v/>
      </c>
      <c r="AB1034">
        <f>SUM(S1034:AA1034)</f>
        <v/>
      </c>
      <c r="AC1034" t="inlineStr">
        <is>
          <t>22.00</t>
        </is>
      </c>
      <c r="AD1034">
        <f>AC1034*0.006</f>
        <v/>
      </c>
      <c r="AE1034">
        <f>AC1034*0.02</f>
        <v/>
      </c>
      <c r="AF1034">
        <f>AC1034-AD1034-AE1034</f>
        <v/>
      </c>
      <c r="AI1034">
        <f>SUM(AG1034:AH1034)</f>
        <v/>
      </c>
      <c r="AJ1034">
        <f>AF1034-AB1034+AI1034</f>
        <v/>
      </c>
      <c r="AK1034">
        <f>IF(C1034="是","杭州","江西工厂")</f>
        <v/>
      </c>
      <c r="AL1034" t="inlineStr">
        <is>
          <t>交易成功</t>
        </is>
      </c>
      <c r="AM1034" t="inlineStr">
        <is>
          <t>待匹配</t>
        </is>
      </c>
      <c r="AN1034" t="inlineStr">
        <is>
          <t>没有申请退款</t>
        </is>
      </c>
      <c r="AO1034" t="inlineStr">
        <is>
          <t>无退款申请</t>
        </is>
      </c>
      <c r="AR1034" t="inlineStr">
        <is>
          <t>⚠️ 无商家编码,产品编码待补</t>
        </is>
      </c>
    </row>
    <row r="1035">
      <c r="A1035" t="inlineStr">
        <is>
          <t>淘宝</t>
        </is>
      </c>
      <c r="B1035" t="inlineStr">
        <is>
          <t>3262895580182137151</t>
        </is>
      </c>
      <c r="D1035" s="182" t="n">
        <v>46079</v>
      </c>
      <c r="G1035" t="inlineStr">
        <is>
          <t>广东省 深圳市 龙华区 福城街道**********************</t>
        </is>
      </c>
      <c r="I1035" t="inlineStr">
        <is>
          <t>P23250050202</t>
        </is>
      </c>
      <c r="J1035" t="inlineStr">
        <is>
          <t>畔色实木岩板餐边柜樱桃木收纳储物柜北欧酒柜置物柜餐桌一体靠墙</t>
        </is>
      </c>
      <c r="K1035" t="inlineStr">
        <is>
          <t>榉木款洞石整柜1.8米</t>
        </is>
      </c>
      <c r="M1035" t="n">
        <v>1</v>
      </c>
      <c r="O1035" t="inlineStr">
        <is>
          <t>壹米滴答快运</t>
        </is>
      </c>
      <c r="P1035" t="inlineStr">
        <is>
          <t>700907567416</t>
        </is>
      </c>
      <c r="R1035">
        <f>IFERROR(SUMPRODUCT(('2-定价总表'!$A$3:$A$493="PPS"&amp;MID(I1035,2,99))*('2-定价总表'!$C$3:$C$493=K1035)*('2-定价总表'!$T$3:$T$493))*IF(M1035="",1,M1035),"")</f>
        <v/>
      </c>
      <c r="AB1035">
        <f>SUM(S1035:AA1035)</f>
        <v/>
      </c>
      <c r="AC1035" t="inlineStr">
        <is>
          <t>10440.68</t>
        </is>
      </c>
      <c r="AD1035">
        <f>AC1035*0.006</f>
        <v/>
      </c>
      <c r="AE1035">
        <f>AC1035*0.02</f>
        <v/>
      </c>
      <c r="AF1035">
        <f>AC1035-AD1035-AE1035</f>
        <v/>
      </c>
      <c r="AI1035">
        <f>SUM(AG1035:AH1035)</f>
        <v/>
      </c>
      <c r="AJ1035">
        <f>AF1035-AB1035+AI1035</f>
        <v/>
      </c>
      <c r="AK1035">
        <f>IF(C1035="是","杭州","江西工厂")</f>
        <v/>
      </c>
      <c r="AL1035" t="inlineStr">
        <is>
          <t>交易成功</t>
        </is>
      </c>
      <c r="AM1035" t="inlineStr">
        <is>
          <t>待匹配</t>
        </is>
      </c>
      <c r="AN1035" t="inlineStr">
        <is>
          <t>没有申请退款</t>
        </is>
      </c>
      <c r="AO1035" t="inlineStr">
        <is>
          <t>无退款申请</t>
        </is>
      </c>
      <c r="AR1035" t="inlineStr">
        <is>
          <t>✓</t>
        </is>
      </c>
    </row>
    <row r="1036">
      <c r="A1036" t="inlineStr">
        <is>
          <t>淘宝</t>
        </is>
      </c>
      <c r="B1036" t="inlineStr">
        <is>
          <t>3262295858450137151</t>
        </is>
      </c>
      <c r="D1036" s="182" t="n">
        <v>46079</v>
      </c>
      <c r="G1036" t="inlineStr">
        <is>
          <t>广东省 深圳市 龙华区 福城街道**********************</t>
        </is>
      </c>
      <c r="I1036" t="inlineStr">
        <is>
          <t>P23250050202</t>
        </is>
      </c>
      <c r="J1036" t="inlineStr">
        <is>
          <t>畔色实木岩板餐边柜樱桃木收纳储物柜北欧酒柜置物柜餐桌一体靠墙</t>
        </is>
      </c>
      <c r="K1036" t="inlineStr">
        <is>
          <t>定制尺寸</t>
        </is>
      </c>
      <c r="M1036" t="n">
        <v>1</v>
      </c>
      <c r="O1036" t="inlineStr">
        <is>
          <t>壹米滴答快运</t>
        </is>
      </c>
      <c r="P1036" t="inlineStr">
        <is>
          <t>700907567416</t>
        </is>
      </c>
      <c r="R1036">
        <f>IFERROR(SUMPRODUCT(('2-定价总表'!$A$3:$A$493="PPS"&amp;MID(I1036,2,99))*('2-定价总表'!$C$3:$C$493=K1036)*('2-定价总表'!$T$3:$T$493))*IF(M1036="",1,M1036),"")</f>
        <v/>
      </c>
      <c r="AB1036">
        <f>SUM(S1036:AA1036)</f>
        <v/>
      </c>
      <c r="AC1036" t="inlineStr">
        <is>
          <t>100.00</t>
        </is>
      </c>
      <c r="AD1036">
        <f>AC1036*0.006</f>
        <v/>
      </c>
      <c r="AE1036">
        <f>AC1036*0.02</f>
        <v/>
      </c>
      <c r="AF1036">
        <f>AC1036-AD1036-AE1036</f>
        <v/>
      </c>
      <c r="AI1036">
        <f>SUM(AG1036:AH1036)</f>
        <v/>
      </c>
      <c r="AJ1036">
        <f>AF1036-AB1036+AI1036</f>
        <v/>
      </c>
      <c r="AK1036">
        <f>IF(C1036="是","杭州","江西工厂")</f>
        <v/>
      </c>
      <c r="AL1036" t="inlineStr">
        <is>
          <t>交易成功</t>
        </is>
      </c>
      <c r="AM1036" t="inlineStr">
        <is>
          <t>待匹配</t>
        </is>
      </c>
      <c r="AN1036" t="inlineStr">
        <is>
          <t>没有申请退款</t>
        </is>
      </c>
      <c r="AO1036" t="inlineStr">
        <is>
          <t>无退款申请</t>
        </is>
      </c>
      <c r="AR1036" t="inlineStr">
        <is>
          <t>✓</t>
        </is>
      </c>
    </row>
    <row r="1037">
      <c r="A1037" t="inlineStr">
        <is>
          <t>淘宝</t>
        </is>
      </c>
      <c r="B1037" t="inlineStr">
        <is>
          <t>3262886760337137151</t>
        </is>
      </c>
      <c r="D1037" s="182" t="n">
        <v>46079</v>
      </c>
      <c r="G1037" t="inlineStr"/>
      <c r="I1037" t="inlineStr">
        <is>
          <t>P23250050202</t>
        </is>
      </c>
      <c r="J1037" t="inlineStr">
        <is>
          <t>畔色实木岩板餐边柜樱桃木收纳储物柜北欧酒柜置物柜餐桌一体靠墙</t>
        </is>
      </c>
      <c r="K1037" t="inlineStr">
        <is>
          <t>定制尺寸</t>
        </is>
      </c>
      <c r="M1037" t="n">
        <v>1</v>
      </c>
      <c r="O1037" t="inlineStr"/>
      <c r="P1037" t="inlineStr"/>
      <c r="R1037">
        <f>IFERROR(SUMPRODUCT(('2-定价总表'!$A$3:$A$493="PPS"&amp;MID(I1037,2,99))*('2-定价总表'!$C$3:$C$493=K1037)*('2-定价总表'!$T$3:$T$493))*IF(M1037="",1,M1037),"")</f>
        <v/>
      </c>
      <c r="AB1037">
        <f>SUM(S1037:AA1037)</f>
        <v/>
      </c>
      <c r="AC1037" t="inlineStr"/>
      <c r="AD1037">
        <f>AC1037*0.006</f>
        <v/>
      </c>
      <c r="AE1037">
        <f>AC1037*0.02</f>
        <v/>
      </c>
      <c r="AF1037">
        <f>AC1037-AD1037-AE1037</f>
        <v/>
      </c>
      <c r="AI1037">
        <f>SUM(AG1037:AH1037)</f>
        <v/>
      </c>
      <c r="AJ1037">
        <f>AF1037-AB1037+AI1037</f>
        <v/>
      </c>
      <c r="AK1037">
        <f>IF(C1037="是","杭州","江西工厂")</f>
        <v/>
      </c>
      <c r="AL1037" t="inlineStr">
        <is>
          <t>交易关闭</t>
        </is>
      </c>
      <c r="AM1037" t="inlineStr">
        <is>
          <t>待匹配</t>
        </is>
      </c>
      <c r="AN1037" t="inlineStr">
        <is>
          <t>没有申请退款</t>
        </is>
      </c>
      <c r="AO1037" t="inlineStr">
        <is>
          <t>无退款申请</t>
        </is>
      </c>
      <c r="AR1037" t="inlineStr">
        <is>
          <t>✓</t>
        </is>
      </c>
    </row>
    <row r="1038">
      <c r="A1038" t="inlineStr">
        <is>
          <t>淘宝</t>
        </is>
      </c>
      <c r="B1038" t="inlineStr">
        <is>
          <t>5084240367586752233</t>
        </is>
      </c>
      <c r="D1038" s="182" t="n">
        <v>46079</v>
      </c>
      <c r="G1038" t="inlineStr">
        <is>
          <t>山东省 菏泽市 巨野县 凤凰街道 帝都花园三***********</t>
        </is>
      </c>
      <c r="I1038" t="inlineStr">
        <is>
          <t>P23210020201</t>
        </is>
      </c>
      <c r="J1038" t="inlineStr">
        <is>
          <t>畔色 岩板实木餐桌日式简约长方形榉木书桌家用饭桌原木小户型桌</t>
        </is>
      </c>
      <c r="K1038" t="inlineStr">
        <is>
          <t>其他尺寸定制咨询</t>
        </is>
      </c>
      <c r="M1038" t="n">
        <v>1</v>
      </c>
      <c r="O1038" t="inlineStr">
        <is>
          <t>德邦快递</t>
        </is>
      </c>
      <c r="P1038" t="inlineStr">
        <is>
          <t>DPK211978857014</t>
        </is>
      </c>
      <c r="R1038">
        <f>IFERROR(SUMPRODUCT(('2-定价总表'!$A$3:$A$493="PPS"&amp;MID(I1038,2,99))*('2-定价总表'!$C$3:$C$493=K1038)*('2-定价总表'!$T$3:$T$493))*IF(M1038="",1,M1038),"")</f>
        <v/>
      </c>
      <c r="AB1038">
        <f>SUM(S1038:AA1038)</f>
        <v/>
      </c>
      <c r="AC1038" t="inlineStr">
        <is>
          <t>2524.00</t>
        </is>
      </c>
      <c r="AD1038">
        <f>AC1038*0.006</f>
        <v/>
      </c>
      <c r="AE1038">
        <f>AC1038*0.02</f>
        <v/>
      </c>
      <c r="AF1038">
        <f>AC1038-AD1038-AE1038</f>
        <v/>
      </c>
      <c r="AI1038">
        <f>SUM(AG1038:AH1038)</f>
        <v/>
      </c>
      <c r="AJ1038">
        <f>AF1038-AB1038+AI1038</f>
        <v/>
      </c>
      <c r="AK1038">
        <f>IF(C1038="是","杭州","江西工厂")</f>
        <v/>
      </c>
      <c r="AL1038" t="inlineStr">
        <is>
          <t>交易成功</t>
        </is>
      </c>
      <c r="AM1038" t="inlineStr">
        <is>
          <t>待匹配</t>
        </is>
      </c>
      <c r="AN1038" t="inlineStr">
        <is>
          <t>没有申请退款</t>
        </is>
      </c>
      <c r="AO1038" t="inlineStr">
        <is>
          <t>无退款申请</t>
        </is>
      </c>
      <c r="AR1038" t="inlineStr">
        <is>
          <t>✓</t>
        </is>
      </c>
    </row>
    <row r="1039">
      <c r="A1039" t="inlineStr">
        <is>
          <t>淘宝</t>
        </is>
      </c>
      <c r="B1039" t="inlineStr">
        <is>
          <t>5084588340764752233</t>
        </is>
      </c>
      <c r="D1039" s="182" t="n">
        <v>46079</v>
      </c>
      <c r="G1039" t="inlineStr"/>
      <c r="I1039" t="inlineStr">
        <is>
          <t>P23210020201</t>
        </is>
      </c>
      <c r="J1039" t="inlineStr">
        <is>
          <t>畔色 岩板实木餐桌日式简约长方形榉木书桌家用饭桌原木小户型桌</t>
        </is>
      </c>
      <c r="K1039" t="inlineStr">
        <is>
          <t>其他尺寸定制咨询</t>
        </is>
      </c>
      <c r="M1039" t="n">
        <v>1</v>
      </c>
      <c r="O1039" t="inlineStr"/>
      <c r="P1039" t="inlineStr"/>
      <c r="R1039">
        <f>IFERROR(SUMPRODUCT(('2-定价总表'!$A$3:$A$493="PPS"&amp;MID(I1039,2,99))*('2-定价总表'!$C$3:$C$493=K1039)*('2-定价总表'!$T$3:$T$493))*IF(M1039="",1,M1039),"")</f>
        <v/>
      </c>
      <c r="AB1039">
        <f>SUM(S1039:AA1039)</f>
        <v/>
      </c>
      <c r="AC1039" t="inlineStr"/>
      <c r="AD1039">
        <f>AC1039*0.006</f>
        <v/>
      </c>
      <c r="AE1039">
        <f>AC1039*0.02</f>
        <v/>
      </c>
      <c r="AF1039">
        <f>AC1039-AD1039-AE1039</f>
        <v/>
      </c>
      <c r="AI1039">
        <f>SUM(AG1039:AH1039)</f>
        <v/>
      </c>
      <c r="AJ1039">
        <f>AF1039-AB1039+AI1039</f>
        <v/>
      </c>
      <c r="AK1039">
        <f>IF(C1039="是","杭州","江西工厂")</f>
        <v/>
      </c>
      <c r="AL1039" t="inlineStr">
        <is>
          <t>交易关闭</t>
        </is>
      </c>
      <c r="AM1039" t="inlineStr">
        <is>
          <t>待匹配</t>
        </is>
      </c>
      <c r="AN1039" t="inlineStr">
        <is>
          <t>没有申请退款</t>
        </is>
      </c>
      <c r="AO1039" t="inlineStr">
        <is>
          <t>无退款申请</t>
        </is>
      </c>
      <c r="AR1039" t="inlineStr">
        <is>
          <t>✓</t>
        </is>
      </c>
    </row>
    <row r="1040">
      <c r="A1040" t="inlineStr">
        <is>
          <t>淘宝</t>
        </is>
      </c>
      <c r="B1040" t="inlineStr">
        <is>
          <t>5083434002324457345</t>
        </is>
      </c>
      <c r="D1040" s="182" t="n">
        <v>46078</v>
      </c>
      <c r="G1040" t="inlineStr">
        <is>
          <t>河北省 秦皇岛市 昌黎县 大蒲河镇***********************</t>
        </is>
      </c>
      <c r="I1040" t="inlineStr">
        <is>
          <t>P23210020201</t>
        </is>
      </c>
      <c r="J1040" t="inlineStr">
        <is>
          <t>畔色 岩板实木餐桌日式简约长方形榉木书桌家用饭桌原木小户型桌</t>
        </is>
      </c>
      <c r="K1040" t="inlineStr">
        <is>
          <t>砂白色2.0米岩板餐桌</t>
        </is>
      </c>
      <c r="M1040" t="n">
        <v>1</v>
      </c>
      <c r="O1040" t="inlineStr">
        <is>
          <t>德邦快递</t>
        </is>
      </c>
      <c r="P1040" t="inlineStr">
        <is>
          <t>DPK212534093007</t>
        </is>
      </c>
      <c r="R1040">
        <f>IFERROR(SUMPRODUCT(('2-定价总表'!$A$3:$A$493="PPS"&amp;MID(I1040,2,99))*('2-定价总表'!$C$3:$C$493=K1040)*('2-定价总表'!$T$3:$T$493))*IF(M1040="",1,M1040),"")</f>
        <v/>
      </c>
      <c r="AB1040">
        <f>SUM(S1040:AA1040)</f>
        <v/>
      </c>
      <c r="AC1040" t="inlineStr">
        <is>
          <t>2928.78</t>
        </is>
      </c>
      <c r="AD1040">
        <f>AC1040*0.006</f>
        <v/>
      </c>
      <c r="AE1040">
        <f>AC1040*0.02</f>
        <v/>
      </c>
      <c r="AF1040">
        <f>AC1040-AD1040-AE1040</f>
        <v/>
      </c>
      <c r="AI1040">
        <f>SUM(AG1040:AH1040)</f>
        <v/>
      </c>
      <c r="AJ1040">
        <f>AF1040-AB1040+AI1040</f>
        <v/>
      </c>
      <c r="AK1040">
        <f>IF(C1040="是","杭州","江西工厂")</f>
        <v/>
      </c>
      <c r="AL1040" t="inlineStr">
        <is>
          <t>交易成功</t>
        </is>
      </c>
      <c r="AM1040" t="inlineStr">
        <is>
          <t>待匹配</t>
        </is>
      </c>
      <c r="AN1040" t="inlineStr">
        <is>
          <t>没有申请退款</t>
        </is>
      </c>
      <c r="AO1040" t="inlineStr">
        <is>
          <t>无退款申请</t>
        </is>
      </c>
      <c r="AR1040" t="inlineStr">
        <is>
          <t>✓</t>
        </is>
      </c>
    </row>
    <row r="1041">
      <c r="A1041" t="inlineStr">
        <is>
          <t>淘宝</t>
        </is>
      </c>
      <c r="B1041" t="inlineStr">
        <is>
          <t>5081789124695917014</t>
        </is>
      </c>
      <c r="D1041" s="182" t="n">
        <v>46077</v>
      </c>
      <c r="G1041" t="inlineStr">
        <is>
          <t>河北省 沧州市 黄骅市 黄骅港开**************************</t>
        </is>
      </c>
      <c r="I1041" t="inlineStr"/>
      <c r="J1041" t="inlineStr">
        <is>
          <t>畔色樱桃木靠墙一体实木岩板餐厅收纳咖啡柜小户型小柜窄柜餐边柜</t>
        </is>
      </c>
      <c r="K1041" t="inlineStr">
        <is>
          <t>其他定制</t>
        </is>
      </c>
      <c r="M1041" t="n">
        <v>1</v>
      </c>
      <c r="O1041" t="inlineStr">
        <is>
          <t>壹米滴答快运</t>
        </is>
      </c>
      <c r="P1041" t="inlineStr">
        <is>
          <t>700907573084</t>
        </is>
      </c>
      <c r="R1041">
        <f>IFERROR(SUMPRODUCT(('2-定价总表'!$A$3:$A$493="PPS"&amp;MID(I1041,2,99))*('2-定价总表'!$C$3:$C$493=K1041)*('2-定价总表'!$T$3:$T$493))*IF(M1041="",1,M1041),"")</f>
        <v/>
      </c>
      <c r="AB1041">
        <f>SUM(S1041:AA1041)</f>
        <v/>
      </c>
      <c r="AC1041" t="inlineStr">
        <is>
          <t>5800.00</t>
        </is>
      </c>
      <c r="AD1041">
        <f>AC1041*0.006</f>
        <v/>
      </c>
      <c r="AE1041">
        <f>AC1041*0.02</f>
        <v/>
      </c>
      <c r="AF1041">
        <f>AC1041-AD1041-AE1041</f>
        <v/>
      </c>
      <c r="AI1041">
        <f>SUM(AG1041:AH1041)</f>
        <v/>
      </c>
      <c r="AJ1041">
        <f>AF1041-AB1041+AI1041</f>
        <v/>
      </c>
      <c r="AK1041">
        <f>IF(C1041="是","杭州","江西工厂")</f>
        <v/>
      </c>
      <c r="AL1041" t="inlineStr">
        <is>
          <t>交易成功</t>
        </is>
      </c>
      <c r="AM1041" t="inlineStr">
        <is>
          <t>待匹配</t>
        </is>
      </c>
      <c r="AN1041" t="inlineStr">
        <is>
          <t>没有申请退款</t>
        </is>
      </c>
      <c r="AO1041" t="inlineStr">
        <is>
          <t>无退款申请</t>
        </is>
      </c>
      <c r="AR1041" t="inlineStr">
        <is>
          <t>⚠️ 无商家编码,产品编码待补</t>
        </is>
      </c>
    </row>
    <row r="1042">
      <c r="A1042" t="inlineStr">
        <is>
          <t>淘宝</t>
        </is>
      </c>
      <c r="B1042" t="inlineStr">
        <is>
          <t>5081589326055917014</t>
        </is>
      </c>
      <c r="D1042" s="182" t="n">
        <v>46077</v>
      </c>
      <c r="G1042" t="inlineStr"/>
      <c r="I1042" t="inlineStr"/>
      <c r="J1042" t="inlineStr">
        <is>
          <t>畔色樱桃木靠墙一体实木岩板餐厅收纳咖啡柜小户型小柜窄柜餐边柜</t>
        </is>
      </c>
      <c r="K1042" t="inlineStr">
        <is>
          <t>其他定制</t>
        </is>
      </c>
      <c r="M1042" t="n">
        <v>1</v>
      </c>
      <c r="O1042" t="inlineStr"/>
      <c r="P1042" t="inlineStr"/>
      <c r="R1042">
        <f>IFERROR(SUMPRODUCT(('2-定价总表'!$A$3:$A$493="PPS"&amp;MID(I1042,2,99))*('2-定价总表'!$C$3:$C$493=K1042)*('2-定价总表'!$T$3:$T$493))*IF(M1042="",1,M1042),"")</f>
        <v/>
      </c>
      <c r="AB1042">
        <f>SUM(S1042:AA1042)</f>
        <v/>
      </c>
      <c r="AC1042" t="inlineStr"/>
      <c r="AD1042">
        <f>AC1042*0.006</f>
        <v/>
      </c>
      <c r="AE1042">
        <f>AC1042*0.02</f>
        <v/>
      </c>
      <c r="AF1042">
        <f>AC1042-AD1042-AE1042</f>
        <v/>
      </c>
      <c r="AI1042">
        <f>SUM(AG1042:AH1042)</f>
        <v/>
      </c>
      <c r="AJ1042">
        <f>AF1042-AB1042+AI1042</f>
        <v/>
      </c>
      <c r="AK1042">
        <f>IF(C1042="是","杭州","江西工厂")</f>
        <v/>
      </c>
      <c r="AL1042" t="inlineStr">
        <is>
          <t>交易关闭</t>
        </is>
      </c>
      <c r="AM1042" t="inlineStr">
        <is>
          <t>待匹配</t>
        </is>
      </c>
      <c r="AN1042" t="inlineStr">
        <is>
          <t>没有申请退款</t>
        </is>
      </c>
      <c r="AO1042" t="inlineStr">
        <is>
          <t>无退款申请</t>
        </is>
      </c>
      <c r="AR1042" t="inlineStr">
        <is>
          <t>⚠️ 无商家编码,产品编码待补</t>
        </is>
      </c>
    </row>
    <row r="1043">
      <c r="A1043" t="inlineStr">
        <is>
          <t>淘宝</t>
        </is>
      </c>
      <c r="B1043" t="inlineStr">
        <is>
          <t>5081446371102917014</t>
        </is>
      </c>
      <c r="D1043" s="182" t="n">
        <v>46077</v>
      </c>
      <c r="G1043" t="inlineStr"/>
      <c r="I1043" t="inlineStr"/>
      <c r="J1043" t="inlineStr">
        <is>
          <t>畔色樱桃木靠墙一体实木岩板餐厅收纳咖啡柜小户型小柜窄柜餐边柜</t>
        </is>
      </c>
      <c r="K1043" t="inlineStr">
        <is>
          <t>其他定制</t>
        </is>
      </c>
      <c r="M1043" t="n">
        <v>1</v>
      </c>
      <c r="O1043" t="inlineStr"/>
      <c r="P1043" t="inlineStr"/>
      <c r="R1043">
        <f>IFERROR(SUMPRODUCT(('2-定价总表'!$A$3:$A$493="PPS"&amp;MID(I1043,2,99))*('2-定价总表'!$C$3:$C$493=K1043)*('2-定价总表'!$T$3:$T$493))*IF(M1043="",1,M1043),"")</f>
        <v/>
      </c>
      <c r="AB1043">
        <f>SUM(S1043:AA1043)</f>
        <v/>
      </c>
      <c r="AC1043" t="inlineStr"/>
      <c r="AD1043">
        <f>AC1043*0.006</f>
        <v/>
      </c>
      <c r="AE1043">
        <f>AC1043*0.02</f>
        <v/>
      </c>
      <c r="AF1043">
        <f>AC1043-AD1043-AE1043</f>
        <v/>
      </c>
      <c r="AI1043">
        <f>SUM(AG1043:AH1043)</f>
        <v/>
      </c>
      <c r="AJ1043">
        <f>AF1043-AB1043+AI1043</f>
        <v/>
      </c>
      <c r="AK1043">
        <f>IF(C1043="是","杭州","江西工厂")</f>
        <v/>
      </c>
      <c r="AL1043" t="inlineStr">
        <is>
          <t>交易关闭</t>
        </is>
      </c>
      <c r="AM1043" t="inlineStr">
        <is>
          <t>待匹配</t>
        </is>
      </c>
      <c r="AN1043" t="inlineStr">
        <is>
          <t>没有申请退款</t>
        </is>
      </c>
      <c r="AO1043" t="inlineStr">
        <is>
          <t>无退款申请</t>
        </is>
      </c>
      <c r="AR1043" t="inlineStr">
        <is>
          <t>⚠️ 无商家编码,产品编码待补</t>
        </is>
      </c>
    </row>
    <row r="1044">
      <c r="A1044" t="inlineStr">
        <is>
          <t>淘宝</t>
        </is>
      </c>
      <c r="B1044" t="inlineStr">
        <is>
          <t>5081878261876917014</t>
        </is>
      </c>
      <c r="D1044" s="182" t="n">
        <v>46077</v>
      </c>
      <c r="G1044" t="inlineStr"/>
      <c r="I1044" t="inlineStr"/>
      <c r="J1044" t="inlineStr">
        <is>
          <t>畔色樱桃木靠墙一体实木岩板餐厅收纳咖啡柜小户型小柜窄柜餐边柜</t>
        </is>
      </c>
      <c r="K1044" t="inlineStr">
        <is>
          <t>其他定制</t>
        </is>
      </c>
      <c r="M1044" t="n">
        <v>1</v>
      </c>
      <c r="O1044" t="inlineStr"/>
      <c r="P1044" t="inlineStr"/>
      <c r="R1044">
        <f>IFERROR(SUMPRODUCT(('2-定价总表'!$A$3:$A$493="PPS"&amp;MID(I1044,2,99))*('2-定价总表'!$C$3:$C$493=K1044)*('2-定价总表'!$T$3:$T$493))*IF(M1044="",1,M1044),"")</f>
        <v/>
      </c>
      <c r="AB1044">
        <f>SUM(S1044:AA1044)</f>
        <v/>
      </c>
      <c r="AC1044" t="inlineStr"/>
      <c r="AD1044">
        <f>AC1044*0.006</f>
        <v/>
      </c>
      <c r="AE1044">
        <f>AC1044*0.02</f>
        <v/>
      </c>
      <c r="AF1044">
        <f>AC1044-AD1044-AE1044</f>
        <v/>
      </c>
      <c r="AI1044">
        <f>SUM(AG1044:AH1044)</f>
        <v/>
      </c>
      <c r="AJ1044">
        <f>AF1044-AB1044+AI1044</f>
        <v/>
      </c>
      <c r="AK1044">
        <f>IF(C1044="是","杭州","江西工厂")</f>
        <v/>
      </c>
      <c r="AL1044" t="inlineStr">
        <is>
          <t>交易关闭</t>
        </is>
      </c>
      <c r="AM1044" t="inlineStr">
        <is>
          <t>待匹配</t>
        </is>
      </c>
      <c r="AN1044" t="inlineStr">
        <is>
          <t>没有申请退款</t>
        </is>
      </c>
      <c r="AO1044" t="inlineStr">
        <is>
          <t>无退款申请</t>
        </is>
      </c>
      <c r="AR1044" t="inlineStr">
        <is>
          <t>⚠️ 无商家编码,产品编码待补</t>
        </is>
      </c>
    </row>
    <row r="1045">
      <c r="A1045" t="inlineStr">
        <is>
          <t>淘宝</t>
        </is>
      </c>
      <c r="B1045" t="inlineStr">
        <is>
          <t>5081534390861917014</t>
        </is>
      </c>
      <c r="D1045" s="182" t="n">
        <v>46077</v>
      </c>
      <c r="G1045" t="inlineStr"/>
      <c r="I1045" t="inlineStr"/>
      <c r="J1045" t="inlineStr">
        <is>
          <t>畔色樱桃木靠墙一体实木岩板餐厅收纳咖啡柜小户型小柜窄柜餐边柜</t>
        </is>
      </c>
      <c r="K1045" t="inlineStr">
        <is>
          <t>其他定制</t>
        </is>
      </c>
      <c r="M1045" t="n">
        <v>1</v>
      </c>
      <c r="O1045" t="inlineStr"/>
      <c r="P1045" t="inlineStr"/>
      <c r="R1045">
        <f>IFERROR(SUMPRODUCT(('2-定价总表'!$A$3:$A$493="PPS"&amp;MID(I1045,2,99))*('2-定价总表'!$C$3:$C$493=K1045)*('2-定价总表'!$T$3:$T$493))*IF(M1045="",1,M1045),"")</f>
        <v/>
      </c>
      <c r="AB1045">
        <f>SUM(S1045:AA1045)</f>
        <v/>
      </c>
      <c r="AC1045" t="inlineStr"/>
      <c r="AD1045">
        <f>AC1045*0.006</f>
        <v/>
      </c>
      <c r="AE1045">
        <f>AC1045*0.02</f>
        <v/>
      </c>
      <c r="AF1045">
        <f>AC1045-AD1045-AE1045</f>
        <v/>
      </c>
      <c r="AI1045">
        <f>SUM(AG1045:AH1045)</f>
        <v/>
      </c>
      <c r="AJ1045">
        <f>AF1045-AB1045+AI1045</f>
        <v/>
      </c>
      <c r="AK1045">
        <f>IF(C1045="是","杭州","江西工厂")</f>
        <v/>
      </c>
      <c r="AL1045" t="inlineStr">
        <is>
          <t>交易关闭</t>
        </is>
      </c>
      <c r="AM1045" t="inlineStr">
        <is>
          <t>待匹配</t>
        </is>
      </c>
      <c r="AN1045" t="inlineStr">
        <is>
          <t>没有申请退款</t>
        </is>
      </c>
      <c r="AO1045" t="inlineStr">
        <is>
          <t>无退款申请</t>
        </is>
      </c>
      <c r="AR1045" t="inlineStr">
        <is>
          <t>⚠️ 无商家编码,产品编码待补</t>
        </is>
      </c>
    </row>
    <row r="1046">
      <c r="A1046" t="inlineStr">
        <is>
          <t>淘宝</t>
        </is>
      </c>
      <c r="B1046" t="inlineStr">
        <is>
          <t>5077604126402336731</t>
        </is>
      </c>
      <c r="D1046" s="182" t="n">
        <v>46074</v>
      </c>
      <c r="G1046" t="inlineStr"/>
      <c r="I1046" t="inlineStr">
        <is>
          <t>P23210020201</t>
        </is>
      </c>
      <c r="J1046" t="inlineStr">
        <is>
          <t>畔色 岩板实木餐桌日式简约长方形榉木书桌家用饭桌原木小户型桌</t>
        </is>
      </c>
      <c r="K1046" t="inlineStr">
        <is>
          <t>砂白色1.6米岩板餐桌</t>
        </is>
      </c>
      <c r="M1046" t="n">
        <v>1</v>
      </c>
      <c r="O1046" t="inlineStr"/>
      <c r="P1046" t="inlineStr"/>
      <c r="R1046">
        <f>IFERROR(SUMPRODUCT(('2-定价总表'!$A$3:$A$493="PPS"&amp;MID(I1046,2,99))*('2-定价总表'!$C$3:$C$493=K1046)*('2-定价总表'!$T$3:$T$493))*IF(M1046="",1,M1046),"")</f>
        <v/>
      </c>
      <c r="AB1046">
        <f>SUM(S1046:AA1046)</f>
        <v/>
      </c>
      <c r="AC1046" t="inlineStr"/>
      <c r="AD1046">
        <f>AC1046*0.006</f>
        <v/>
      </c>
      <c r="AE1046">
        <f>AC1046*0.02</f>
        <v/>
      </c>
      <c r="AF1046">
        <f>AC1046-AD1046-AE1046</f>
        <v/>
      </c>
      <c r="AI1046">
        <f>SUM(AG1046:AH1046)</f>
        <v/>
      </c>
      <c r="AJ1046">
        <f>AF1046-AB1046+AI1046</f>
        <v/>
      </c>
      <c r="AK1046">
        <f>IF(C1046="是","杭州","江西工厂")</f>
        <v/>
      </c>
      <c r="AL1046" t="inlineStr">
        <is>
          <t>交易关闭</t>
        </is>
      </c>
      <c r="AM1046" t="inlineStr">
        <is>
          <t>待匹配</t>
        </is>
      </c>
      <c r="AN1046" t="inlineStr">
        <is>
          <t>没有申请退款</t>
        </is>
      </c>
      <c r="AO1046" t="inlineStr">
        <is>
          <t>无退款申请</t>
        </is>
      </c>
      <c r="AR1046" t="inlineStr">
        <is>
          <t>✓</t>
        </is>
      </c>
    </row>
    <row r="1047">
      <c r="A1047" t="inlineStr">
        <is>
          <t>淘宝</t>
        </is>
      </c>
      <c r="B1047" t="inlineStr">
        <is>
          <t>5076858603988333419</t>
        </is>
      </c>
      <c r="D1047" s="182" t="n">
        <v>46074</v>
      </c>
      <c r="G1047" t="inlineStr">
        <is>
          <t>浙江省 杭州市 余杭区 良渚街道**************************</t>
        </is>
      </c>
      <c r="I1047" t="inlineStr"/>
      <c r="J1047" t="inlineStr">
        <is>
          <t>畔色木作木块小样樱桃木黑胡桃木白蜡木榉木红白橡木样品样块</t>
        </is>
      </c>
      <c r="K1047" t="inlineStr">
        <is>
          <t>黑胡桃木样块</t>
        </is>
      </c>
      <c r="M1047" t="n">
        <v>1</v>
      </c>
      <c r="O1047" t="inlineStr">
        <is>
          <t>京东快递</t>
        </is>
      </c>
      <c r="P1047" t="inlineStr">
        <is>
          <t>JDX049499135068</t>
        </is>
      </c>
      <c r="R1047">
        <f>IFERROR(SUMPRODUCT(('2-定价总表'!$A$3:$A$493="PPS"&amp;MID(I1047,2,99))*('2-定价总表'!$C$3:$C$493=K1047)*('2-定价总表'!$T$3:$T$493))*IF(M1047="",1,M1047),"")</f>
        <v/>
      </c>
      <c r="AB1047">
        <f>SUM(S1047:AA1047)</f>
        <v/>
      </c>
      <c r="AC1047" t="inlineStr">
        <is>
          <t>22.50</t>
        </is>
      </c>
      <c r="AD1047">
        <f>AC1047*0.006</f>
        <v/>
      </c>
      <c r="AE1047">
        <f>AC1047*0.02</f>
        <v/>
      </c>
      <c r="AF1047">
        <f>AC1047-AD1047-AE1047</f>
        <v/>
      </c>
      <c r="AI1047">
        <f>SUM(AG1047:AH1047)</f>
        <v/>
      </c>
      <c r="AJ1047">
        <f>AF1047-AB1047+AI1047</f>
        <v/>
      </c>
      <c r="AK1047">
        <f>IF(C1047="是","杭州","江西工厂")</f>
        <v/>
      </c>
      <c r="AL1047" t="inlineStr">
        <is>
          <t>交易关闭</t>
        </is>
      </c>
      <c r="AM1047" t="inlineStr">
        <is>
          <t>待匹配</t>
        </is>
      </c>
      <c r="AN1047" t="inlineStr">
        <is>
          <t>退款成功</t>
        </is>
      </c>
      <c r="AO1047" t="inlineStr">
        <is>
          <t>22.50</t>
        </is>
      </c>
      <c r="AR1047" t="inlineStr">
        <is>
          <t>⚠️ 无商家编码,产品编码待补</t>
        </is>
      </c>
    </row>
    <row r="1048">
      <c r="A1048" t="inlineStr">
        <is>
          <t>淘宝</t>
        </is>
      </c>
      <c r="B1048" t="inlineStr">
        <is>
          <t>5077153224506183634</t>
        </is>
      </c>
      <c r="D1048" s="182" t="n">
        <v>46073</v>
      </c>
      <c r="G1048" t="inlineStr">
        <is>
          <t>湖北省 武汉市 东西湖区 金银湖街*******************************</t>
        </is>
      </c>
      <c r="I1048" t="inlineStr"/>
      <c r="J1048" t="inlineStr">
        <is>
          <t>畔色木作木块小样樱桃木黑胡桃木白蜡木榉木红白橡木样品样块</t>
        </is>
      </c>
      <c r="K1048" t="inlineStr">
        <is>
          <t>樱桃木样块</t>
        </is>
      </c>
      <c r="M1048" t="n">
        <v>1</v>
      </c>
      <c r="O1048" t="inlineStr">
        <is>
          <t>京东快递</t>
        </is>
      </c>
      <c r="P1048" t="inlineStr">
        <is>
          <t>JDX049499099785</t>
        </is>
      </c>
      <c r="R1048">
        <f>IFERROR(SUMPRODUCT(('2-定价总表'!$A$3:$A$493="PPS"&amp;MID(I1048,2,99))*('2-定价总表'!$C$3:$C$493=K1048)*('2-定价总表'!$T$3:$T$493))*IF(M1048="",1,M1048),"")</f>
        <v/>
      </c>
      <c r="AB1048">
        <f>SUM(S1048:AA1048)</f>
        <v/>
      </c>
      <c r="AC1048" t="inlineStr">
        <is>
          <t>17.50</t>
        </is>
      </c>
      <c r="AD1048">
        <f>AC1048*0.006</f>
        <v/>
      </c>
      <c r="AE1048">
        <f>AC1048*0.02</f>
        <v/>
      </c>
      <c r="AF1048">
        <f>AC1048-AD1048-AE1048</f>
        <v/>
      </c>
      <c r="AI1048">
        <f>SUM(AG1048:AH1048)</f>
        <v/>
      </c>
      <c r="AJ1048">
        <f>AF1048-AB1048+AI1048</f>
        <v/>
      </c>
      <c r="AK1048">
        <f>IF(C1048="是","杭州","江西工厂")</f>
        <v/>
      </c>
      <c r="AL1048" t="inlineStr">
        <is>
          <t>交易成功</t>
        </is>
      </c>
      <c r="AM1048" t="inlineStr">
        <is>
          <t>待匹配</t>
        </is>
      </c>
      <c r="AN1048" t="inlineStr">
        <is>
          <t>没有申请退款</t>
        </is>
      </c>
      <c r="AO1048" t="inlineStr">
        <is>
          <t>无退款申请</t>
        </is>
      </c>
      <c r="AR1048" t="inlineStr">
        <is>
          <t>⚠️ 无商家编码,产品编码待补</t>
        </is>
      </c>
    </row>
    <row r="1049">
      <c r="A1049" t="inlineStr">
        <is>
          <t>淘宝</t>
        </is>
      </c>
      <c r="B1049" t="inlineStr">
        <is>
          <t>5067945110722719629</t>
        </is>
      </c>
      <c r="D1049" s="182" t="n">
        <v>46064</v>
      </c>
      <c r="G1049" t="inlineStr">
        <is>
          <t>河南省 郑州市 中原区 汝河路街*********************</t>
        </is>
      </c>
      <c r="I1049" t="inlineStr">
        <is>
          <t>P23210020201</t>
        </is>
      </c>
      <c r="J1049" t="inlineStr">
        <is>
          <t>畔色 岩板实木餐桌日式简约长方形榉木书桌家用饭桌原木小户型桌</t>
        </is>
      </c>
      <c r="K1049" t="inlineStr">
        <is>
          <t>砂白色1.4米岩板餐桌</t>
        </is>
      </c>
      <c r="M1049" t="n">
        <v>1</v>
      </c>
      <c r="O1049" t="inlineStr">
        <is>
          <t>德邦快递</t>
        </is>
      </c>
      <c r="P1049" t="inlineStr">
        <is>
          <t>DPK212499092583</t>
        </is>
      </c>
      <c r="R1049">
        <f>IFERROR(SUMPRODUCT(('2-定价总表'!$A$3:$A$493="PPS"&amp;MID(I1049,2,99))*('2-定价总表'!$C$3:$C$493=K1049)*('2-定价总表'!$T$3:$T$493))*IF(M1049="",1,M1049),"")</f>
        <v/>
      </c>
      <c r="AB1049">
        <f>SUM(S1049:AA1049)</f>
        <v/>
      </c>
      <c r="AC1049" t="inlineStr">
        <is>
          <t>2674.41</t>
        </is>
      </c>
      <c r="AD1049">
        <f>AC1049*0.006</f>
        <v/>
      </c>
      <c r="AE1049">
        <f>AC1049*0.02</f>
        <v/>
      </c>
      <c r="AF1049">
        <f>AC1049-AD1049-AE1049</f>
        <v/>
      </c>
      <c r="AI1049">
        <f>SUM(AG1049:AH1049)</f>
        <v/>
      </c>
      <c r="AJ1049">
        <f>AF1049-AB1049+AI1049</f>
        <v/>
      </c>
      <c r="AK1049">
        <f>IF(C1049="是","杭州","江西工厂")</f>
        <v/>
      </c>
      <c r="AL1049" t="inlineStr">
        <is>
          <t>交易成功</t>
        </is>
      </c>
      <c r="AM1049" t="inlineStr">
        <is>
          <t>待匹配</t>
        </is>
      </c>
      <c r="AN1049" t="inlineStr">
        <is>
          <t>没有申请退款</t>
        </is>
      </c>
      <c r="AO1049" t="inlineStr">
        <is>
          <t>无退款申请</t>
        </is>
      </c>
      <c r="AR1049" t="inlineStr">
        <is>
          <t>✓</t>
        </is>
      </c>
    </row>
    <row r="1050">
      <c r="A1050" t="inlineStr">
        <is>
          <t>淘宝</t>
        </is>
      </c>
      <c r="B1050" t="inlineStr">
        <is>
          <t>5067510123159336731</t>
        </is>
      </c>
      <c r="D1050" s="182" t="n">
        <v>46064</v>
      </c>
      <c r="G1050" t="inlineStr">
        <is>
          <t>湖南省 长沙市 岳麓区 洋湖街道***********************</t>
        </is>
      </c>
      <c r="I1050" t="inlineStr">
        <is>
          <t>P23210020201</t>
        </is>
      </c>
      <c r="J1050" t="inlineStr">
        <is>
          <t>畔色 岩板实木餐桌日式简约长方形榉木书桌家用饭桌原木小户型桌</t>
        </is>
      </c>
      <c r="K1050" t="inlineStr">
        <is>
          <t>砂白色1.6米岩板餐桌</t>
        </is>
      </c>
      <c r="M1050" t="n">
        <v>1</v>
      </c>
      <c r="O1050" t="inlineStr"/>
      <c r="P1050" t="inlineStr"/>
      <c r="R1050">
        <f>IFERROR(SUMPRODUCT(('2-定价总表'!$A$3:$A$493="PPS"&amp;MID(I1050,2,99))*('2-定价总表'!$C$3:$C$493=K1050)*('2-定价总表'!$T$3:$T$493))*IF(M1050="",1,M1050),"")</f>
        <v/>
      </c>
      <c r="AB1050">
        <f>SUM(S1050:AA1050)</f>
        <v/>
      </c>
      <c r="AC1050" t="inlineStr">
        <is>
          <t>2754.55</t>
        </is>
      </c>
      <c r="AD1050">
        <f>AC1050*0.006</f>
        <v/>
      </c>
      <c r="AE1050">
        <f>AC1050*0.02</f>
        <v/>
      </c>
      <c r="AF1050">
        <f>AC1050-AD1050-AE1050</f>
        <v/>
      </c>
      <c r="AI1050">
        <f>SUM(AG1050:AH1050)</f>
        <v/>
      </c>
      <c r="AJ1050">
        <f>AF1050-AB1050+AI1050</f>
        <v/>
      </c>
      <c r="AK1050">
        <f>IF(C1050="是","杭州","江西工厂")</f>
        <v/>
      </c>
      <c r="AL1050" t="inlineStr">
        <is>
          <t>交易关闭</t>
        </is>
      </c>
      <c r="AM1050" t="inlineStr">
        <is>
          <t>待匹配</t>
        </is>
      </c>
      <c r="AN1050" t="inlineStr">
        <is>
          <t>退款成功</t>
        </is>
      </c>
      <c r="AO1050" t="inlineStr">
        <is>
          <t>2754.55</t>
        </is>
      </c>
      <c r="AR1050" t="inlineStr">
        <is>
          <t>✓</t>
        </is>
      </c>
    </row>
    <row r="1051">
      <c r="A1051" t="inlineStr">
        <is>
          <t>淘宝</t>
        </is>
      </c>
      <c r="B1051" t="inlineStr">
        <is>
          <t>5066556590318232018</t>
        </is>
      </c>
      <c r="D1051" s="182" t="n">
        <v>46064</v>
      </c>
      <c r="G1051" t="inlineStr">
        <is>
          <t>重庆 重庆市 沙坪坝区 虎溪街道*****************</t>
        </is>
      </c>
      <c r="I1051" t="inlineStr"/>
      <c r="J1051" t="inlineStr">
        <is>
          <t>畔色木作木块小样樱桃木黑胡桃木白蜡木榉木红白橡木样品样块</t>
        </is>
      </c>
      <c r="K1051" t="inlineStr">
        <is>
          <t>黑胡桃木样块</t>
        </is>
      </c>
      <c r="M1051" t="n">
        <v>1</v>
      </c>
      <c r="O1051" t="inlineStr">
        <is>
          <t>京东快递</t>
        </is>
      </c>
      <c r="P1051" t="inlineStr">
        <is>
          <t>JDX049299025440</t>
        </is>
      </c>
      <c r="R1051">
        <f>IFERROR(SUMPRODUCT(('2-定价总表'!$A$3:$A$493="PPS"&amp;MID(I1051,2,99))*('2-定价总表'!$C$3:$C$493=K1051)*('2-定价总表'!$T$3:$T$493))*IF(M1051="",1,M1051),"")</f>
        <v/>
      </c>
      <c r="AB1051">
        <f>SUM(S1051:AA1051)</f>
        <v/>
      </c>
      <c r="AC1051" t="inlineStr">
        <is>
          <t>22.00</t>
        </is>
      </c>
      <c r="AD1051">
        <f>AC1051*0.006</f>
        <v/>
      </c>
      <c r="AE1051">
        <f>AC1051*0.02</f>
        <v/>
      </c>
      <c r="AF1051">
        <f>AC1051-AD1051-AE1051</f>
        <v/>
      </c>
      <c r="AI1051">
        <f>SUM(AG1051:AH1051)</f>
        <v/>
      </c>
      <c r="AJ1051">
        <f>AF1051-AB1051+AI1051</f>
        <v/>
      </c>
      <c r="AK1051">
        <f>IF(C1051="是","杭州","江西工厂")</f>
        <v/>
      </c>
      <c r="AL1051" t="inlineStr">
        <is>
          <t>交易成功</t>
        </is>
      </c>
      <c r="AM1051" t="inlineStr">
        <is>
          <t>待匹配</t>
        </is>
      </c>
      <c r="AN1051" t="inlineStr">
        <is>
          <t>没有申请退款</t>
        </is>
      </c>
      <c r="AO1051" t="inlineStr">
        <is>
          <t>无退款申请</t>
        </is>
      </c>
      <c r="AR1051" t="inlineStr">
        <is>
          <t>⚠️ 无商家编码,产品编码待补</t>
        </is>
      </c>
    </row>
    <row r="1052">
      <c r="A1052" t="inlineStr">
        <is>
          <t>淘宝</t>
        </is>
      </c>
      <c r="B1052" t="inlineStr">
        <is>
          <t>5066556590318232018</t>
        </is>
      </c>
      <c r="D1052" s="182" t="n">
        <v>46064</v>
      </c>
      <c r="G1052" t="inlineStr">
        <is>
          <t>重庆 重庆市 沙坪坝区 虎溪街道*****************</t>
        </is>
      </c>
      <c r="I1052" t="inlineStr"/>
      <c r="J1052" t="inlineStr">
        <is>
          <t>畔色木作木块小样樱桃木黑胡桃木白蜡木榉木红白橡木样品样块</t>
        </is>
      </c>
      <c r="K1052" t="inlineStr">
        <is>
          <t>樱桃木样块</t>
        </is>
      </c>
      <c r="M1052" t="n">
        <v>1</v>
      </c>
      <c r="O1052" t="inlineStr">
        <is>
          <t>京东快递</t>
        </is>
      </c>
      <c r="P1052" t="inlineStr">
        <is>
          <t>JDX049299025440</t>
        </is>
      </c>
      <c r="R1052">
        <f>IFERROR(SUMPRODUCT(('2-定价总表'!$A$3:$A$493="PPS"&amp;MID(I1052,2,99))*('2-定价总表'!$C$3:$C$493=K1052)*('2-定价总表'!$T$3:$T$493))*IF(M1052="",1,M1052),"")</f>
        <v/>
      </c>
      <c r="AB1052">
        <f>SUM(S1052:AA1052)</f>
        <v/>
      </c>
      <c r="AC1052" t="inlineStr">
        <is>
          <t>22.00</t>
        </is>
      </c>
      <c r="AD1052">
        <f>AC1052*0.006</f>
        <v/>
      </c>
      <c r="AE1052">
        <f>AC1052*0.02</f>
        <v/>
      </c>
      <c r="AF1052">
        <f>AC1052-AD1052-AE1052</f>
        <v/>
      </c>
      <c r="AI1052">
        <f>SUM(AG1052:AH1052)</f>
        <v/>
      </c>
      <c r="AJ1052">
        <f>AF1052-AB1052+AI1052</f>
        <v/>
      </c>
      <c r="AK1052">
        <f>IF(C1052="是","杭州","江西工厂")</f>
        <v/>
      </c>
      <c r="AL1052" t="inlineStr">
        <is>
          <t>交易成功</t>
        </is>
      </c>
      <c r="AM1052" t="inlineStr">
        <is>
          <t>待匹配</t>
        </is>
      </c>
      <c r="AN1052" t="inlineStr">
        <is>
          <t>没有申请退款</t>
        </is>
      </c>
      <c r="AO1052" t="inlineStr">
        <is>
          <t>无退款申请</t>
        </is>
      </c>
      <c r="AR1052" t="inlineStr">
        <is>
          <t>⚠️ 无商家编码,产品编码待补</t>
        </is>
      </c>
    </row>
    <row r="1053">
      <c r="A1053" t="inlineStr">
        <is>
          <t>淘宝</t>
        </is>
      </c>
      <c r="B1053" t="inlineStr">
        <is>
          <t>5063805902359748539</t>
        </is>
      </c>
      <c r="D1053" s="182" t="n">
        <v>46062</v>
      </c>
      <c r="G1053" t="inlineStr"/>
      <c r="I1053" t="inlineStr"/>
      <c r="J1053" t="inlineStr">
        <is>
          <t>畔色樱桃木靠墙一体实木岩板餐厅收纳咖啡柜小户型小柜窄柜餐边柜</t>
        </is>
      </c>
      <c r="K1053" t="inlineStr">
        <is>
          <t>其他定制</t>
        </is>
      </c>
      <c r="M1053" t="n">
        <v>1</v>
      </c>
      <c r="O1053" t="inlineStr"/>
      <c r="P1053" t="inlineStr"/>
      <c r="R1053">
        <f>IFERROR(SUMPRODUCT(('2-定价总表'!$A$3:$A$493="PPS"&amp;MID(I1053,2,99))*('2-定价总表'!$C$3:$C$493=K1053)*('2-定价总表'!$T$3:$T$493))*IF(M1053="",1,M1053),"")</f>
        <v/>
      </c>
      <c r="AB1053">
        <f>SUM(S1053:AA1053)</f>
        <v/>
      </c>
      <c r="AC1053" t="inlineStr"/>
      <c r="AD1053">
        <f>AC1053*0.006</f>
        <v/>
      </c>
      <c r="AE1053">
        <f>AC1053*0.02</f>
        <v/>
      </c>
      <c r="AF1053">
        <f>AC1053-AD1053-AE1053</f>
        <v/>
      </c>
      <c r="AI1053">
        <f>SUM(AG1053:AH1053)</f>
        <v/>
      </c>
      <c r="AJ1053">
        <f>AF1053-AB1053+AI1053</f>
        <v/>
      </c>
      <c r="AK1053">
        <f>IF(C1053="是","杭州","江西工厂")</f>
        <v/>
      </c>
      <c r="AL1053" t="inlineStr">
        <is>
          <t>交易关闭</t>
        </is>
      </c>
      <c r="AM1053" t="inlineStr">
        <is>
          <t>待匹配</t>
        </is>
      </c>
      <c r="AN1053" t="inlineStr">
        <is>
          <t>没有申请退款</t>
        </is>
      </c>
      <c r="AO1053" t="inlineStr">
        <is>
          <t>无退款申请</t>
        </is>
      </c>
      <c r="AR1053" t="inlineStr">
        <is>
          <t>⚠️ 无商家编码,产品编码待补</t>
        </is>
      </c>
    </row>
    <row r="1054">
      <c r="A1054" t="inlineStr">
        <is>
          <t>淘宝</t>
        </is>
      </c>
      <c r="B1054" t="inlineStr">
        <is>
          <t>5062719493558336731</t>
        </is>
      </c>
      <c r="D1054" s="182" t="n">
        <v>46062</v>
      </c>
      <c r="G1054" t="inlineStr"/>
      <c r="I1054" t="inlineStr">
        <is>
          <t>P23210020201</t>
        </is>
      </c>
      <c r="J1054" t="inlineStr">
        <is>
          <t>畔色 岩板实木餐桌日式简约长方形榉木书桌家用饭桌原木小户型桌</t>
        </is>
      </c>
      <c r="K1054" t="inlineStr">
        <is>
          <t>砂白色1.6米岩板餐桌</t>
        </is>
      </c>
      <c r="M1054" t="n">
        <v>1</v>
      </c>
      <c r="O1054" t="inlineStr"/>
      <c r="P1054" t="inlineStr"/>
      <c r="R1054">
        <f>IFERROR(SUMPRODUCT(('2-定价总表'!$A$3:$A$493="PPS"&amp;MID(I1054,2,99))*('2-定价总表'!$C$3:$C$493=K1054)*('2-定价总表'!$T$3:$T$493))*IF(M1054="",1,M1054),"")</f>
        <v/>
      </c>
      <c r="AB1054">
        <f>SUM(S1054:AA1054)</f>
        <v/>
      </c>
      <c r="AC1054" t="inlineStr"/>
      <c r="AD1054">
        <f>AC1054*0.006</f>
        <v/>
      </c>
      <c r="AE1054">
        <f>AC1054*0.02</f>
        <v/>
      </c>
      <c r="AF1054">
        <f>AC1054-AD1054-AE1054</f>
        <v/>
      </c>
      <c r="AI1054">
        <f>SUM(AG1054:AH1054)</f>
        <v/>
      </c>
      <c r="AJ1054">
        <f>AF1054-AB1054+AI1054</f>
        <v/>
      </c>
      <c r="AK1054">
        <f>IF(C1054="是","杭州","江西工厂")</f>
        <v/>
      </c>
      <c r="AL1054" t="inlineStr">
        <is>
          <t>交易关闭</t>
        </is>
      </c>
      <c r="AM1054" t="inlineStr">
        <is>
          <t>待匹配</t>
        </is>
      </c>
      <c r="AN1054" t="inlineStr">
        <is>
          <t>没有申请退款</t>
        </is>
      </c>
      <c r="AO1054" t="inlineStr">
        <is>
          <t>无退款申请</t>
        </is>
      </c>
      <c r="AR1054" t="inlineStr">
        <is>
          <t>✓</t>
        </is>
      </c>
    </row>
    <row r="1055">
      <c r="A1055" t="inlineStr">
        <is>
          <t>淘宝</t>
        </is>
      </c>
      <c r="B1055" t="inlineStr">
        <is>
          <t>5060993292707069633</t>
        </is>
      </c>
      <c r="D1055" s="182" t="n">
        <v>46061</v>
      </c>
      <c r="G1055" t="inlineStr"/>
      <c r="I1055" t="inlineStr">
        <is>
          <t>P23210020201</t>
        </is>
      </c>
      <c r="J1055" t="inlineStr">
        <is>
          <t>畔色 岩板实木餐桌日式简约长方形榉木书桌家用饭桌原木小户型桌</t>
        </is>
      </c>
      <c r="K1055" t="inlineStr">
        <is>
          <t>砂白色1.6米岩板餐桌</t>
        </is>
      </c>
      <c r="M1055" t="n">
        <v>1</v>
      </c>
      <c r="O1055" t="inlineStr"/>
      <c r="P1055" t="inlineStr"/>
      <c r="R1055">
        <f>IFERROR(SUMPRODUCT(('2-定价总表'!$A$3:$A$493="PPS"&amp;MID(I1055,2,99))*('2-定价总表'!$C$3:$C$493=K1055)*('2-定价总表'!$T$3:$T$493))*IF(M1055="",1,M1055),"")</f>
        <v/>
      </c>
      <c r="AB1055">
        <f>SUM(S1055:AA1055)</f>
        <v/>
      </c>
      <c r="AC1055" t="inlineStr"/>
      <c r="AD1055">
        <f>AC1055*0.006</f>
        <v/>
      </c>
      <c r="AE1055">
        <f>AC1055*0.02</f>
        <v/>
      </c>
      <c r="AF1055">
        <f>AC1055-AD1055-AE1055</f>
        <v/>
      </c>
      <c r="AI1055">
        <f>SUM(AG1055:AH1055)</f>
        <v/>
      </c>
      <c r="AJ1055">
        <f>AF1055-AB1055+AI1055</f>
        <v/>
      </c>
      <c r="AK1055">
        <f>IF(C1055="是","杭州","江西工厂")</f>
        <v/>
      </c>
      <c r="AL1055" t="inlineStr">
        <is>
          <t>交易关闭</t>
        </is>
      </c>
      <c r="AM1055" t="inlineStr">
        <is>
          <t>待匹配</t>
        </is>
      </c>
      <c r="AN1055" t="inlineStr">
        <is>
          <t>没有申请退款</t>
        </is>
      </c>
      <c r="AO1055" t="inlineStr">
        <is>
          <t>无退款申请</t>
        </is>
      </c>
      <c r="AR1055" t="inlineStr">
        <is>
          <t>✓</t>
        </is>
      </c>
    </row>
    <row r="1056">
      <c r="A1056" t="inlineStr">
        <is>
          <t>淘宝</t>
        </is>
      </c>
      <c r="B1056" t="inlineStr">
        <is>
          <t>5057665887396012427</t>
        </is>
      </c>
      <c r="D1056" s="182" t="n">
        <v>46059</v>
      </c>
      <c r="G1056" t="inlineStr">
        <is>
          <t>广东省 珠海市 斗门区 白藤街道********************</t>
        </is>
      </c>
      <c r="I1056" t="inlineStr">
        <is>
          <t>P23250050202</t>
        </is>
      </c>
      <c r="J1056" t="inlineStr">
        <is>
          <t>畔色榉木实木餐边柜储物靠墙高柜一体收纳柜厨房客厅茶水柜酒柜</t>
        </is>
      </c>
      <c r="K1056" t="inlineStr">
        <is>
          <t>整柜实木背板-1.5米</t>
        </is>
      </c>
      <c r="M1056" t="n">
        <v>1</v>
      </c>
      <c r="O1056" t="inlineStr">
        <is>
          <t>壹米滴答快运</t>
        </is>
      </c>
      <c r="P1056" t="inlineStr">
        <is>
          <t>700907648324</t>
        </is>
      </c>
      <c r="R1056">
        <f>IFERROR(SUMPRODUCT(('2-定价总表'!$A$3:$A$493="PPS"&amp;MID(I1056,2,99))*('2-定价总表'!$C$3:$C$493=K1056)*('2-定价总表'!$T$3:$T$493))*IF(M1056="",1,M1056),"")</f>
        <v/>
      </c>
      <c r="AB1056">
        <f>SUM(S1056:AA1056)</f>
        <v/>
      </c>
      <c r="AC1056" t="inlineStr">
        <is>
          <t>7512.42</t>
        </is>
      </c>
      <c r="AD1056">
        <f>AC1056*0.006</f>
        <v/>
      </c>
      <c r="AE1056">
        <f>AC1056*0.02</f>
        <v/>
      </c>
      <c r="AF1056">
        <f>AC1056-AD1056-AE1056</f>
        <v/>
      </c>
      <c r="AI1056">
        <f>SUM(AG1056:AH1056)</f>
        <v/>
      </c>
      <c r="AJ1056">
        <f>AF1056-AB1056+AI1056</f>
        <v/>
      </c>
      <c r="AK1056">
        <f>IF(C1056="是","杭州","江西工厂")</f>
        <v/>
      </c>
      <c r="AL1056" t="inlineStr">
        <is>
          <t>交易成功</t>
        </is>
      </c>
      <c r="AM1056" t="inlineStr">
        <is>
          <t>待匹配</t>
        </is>
      </c>
      <c r="AN1056" t="inlineStr">
        <is>
          <t>没有申请退款</t>
        </is>
      </c>
      <c r="AO1056" t="inlineStr">
        <is>
          <t>无退款申请</t>
        </is>
      </c>
      <c r="AR1056" t="inlineStr">
        <is>
          <t>✓</t>
        </is>
      </c>
    </row>
    <row r="1057">
      <c r="A1057" t="inlineStr">
        <is>
          <t>淘宝</t>
        </is>
      </c>
      <c r="B1057" t="inlineStr">
        <is>
          <t>3232442641297998281</t>
        </is>
      </c>
      <c r="D1057" s="182" t="n">
        <v>46059</v>
      </c>
      <c r="G1057" t="inlineStr">
        <is>
          <t>广东省 东莞市 null 沙田镇#********************************************************</t>
        </is>
      </c>
      <c r="I1057" t="inlineStr"/>
      <c r="J1057" t="inlineStr">
        <is>
          <t>畔色樱桃木靠墙一体实木岩板餐厅收纳咖啡柜小户型小柜窄柜餐边柜</t>
        </is>
      </c>
      <c r="K1057" t="inlineStr">
        <is>
          <t>1米洞石款窄柜</t>
        </is>
      </c>
      <c r="M1057" t="n">
        <v>1</v>
      </c>
      <c r="O1057" t="inlineStr">
        <is>
          <t>壹米滴答快运</t>
        </is>
      </c>
      <c r="P1057" t="inlineStr">
        <is>
          <t>700907573698</t>
        </is>
      </c>
      <c r="R1057">
        <f>IFERROR(SUMPRODUCT(('2-定价总表'!$A$3:$A$493="PPS"&amp;MID(I1057,2,99))*('2-定价总表'!$C$3:$C$493=K1057)*('2-定价总表'!$T$3:$T$493))*IF(M1057="",1,M1057),"")</f>
        <v/>
      </c>
      <c r="AB1057">
        <f>SUM(S1057:AA1057)</f>
        <v/>
      </c>
      <c r="AC1057" t="inlineStr">
        <is>
          <t>5738.14</t>
        </is>
      </c>
      <c r="AD1057">
        <f>AC1057*0.006</f>
        <v/>
      </c>
      <c r="AE1057">
        <f>AC1057*0.02</f>
        <v/>
      </c>
      <c r="AF1057">
        <f>AC1057-AD1057-AE1057</f>
        <v/>
      </c>
      <c r="AI1057">
        <f>SUM(AG1057:AH1057)</f>
        <v/>
      </c>
      <c r="AJ1057">
        <f>AF1057-AB1057+AI1057</f>
        <v/>
      </c>
      <c r="AK1057">
        <f>IF(C1057="是","杭州","江西工厂")</f>
        <v/>
      </c>
      <c r="AL1057" t="inlineStr">
        <is>
          <t>卖家已发货，等待买家确认</t>
        </is>
      </c>
      <c r="AM1057" t="inlineStr">
        <is>
          <t>待匹配</t>
        </is>
      </c>
      <c r="AN1057" t="inlineStr">
        <is>
          <t>没有申请退款</t>
        </is>
      </c>
      <c r="AO1057" t="inlineStr">
        <is>
          <t>无退款申请</t>
        </is>
      </c>
      <c r="AR1057" t="inlineStr">
        <is>
          <t>⚠️ 无商家编码,产品编码待补</t>
        </is>
      </c>
    </row>
    <row r="1058">
      <c r="A1058" t="inlineStr">
        <is>
          <t>淘宝</t>
        </is>
      </c>
      <c r="B1058" t="inlineStr">
        <is>
          <t>5055809833074573722</t>
        </is>
      </c>
      <c r="D1058" s="182" t="n">
        <v>46058</v>
      </c>
      <c r="G1058" t="inlineStr">
        <is>
          <t>广东省 佛山市 南海区 狮山镇罗*******************</t>
        </is>
      </c>
      <c r="I1058" t="inlineStr"/>
      <c r="J1058" t="inlineStr">
        <is>
          <t>畔色木作木块小样樱桃木黑胡桃木白蜡木榉木红白橡木样品样块</t>
        </is>
      </c>
      <c r="K1058" t="inlineStr">
        <is>
          <t>樱桃木样块</t>
        </is>
      </c>
      <c r="M1058" t="n">
        <v>1</v>
      </c>
      <c r="O1058" t="inlineStr">
        <is>
          <t>圆通速递</t>
        </is>
      </c>
      <c r="P1058" t="inlineStr">
        <is>
          <t>YT2582726975134</t>
        </is>
      </c>
      <c r="R1058">
        <f>IFERROR(SUMPRODUCT(('2-定价总表'!$A$3:$A$493="PPS"&amp;MID(I1058,2,99))*('2-定价总表'!$C$3:$C$493=K1058)*('2-定价总表'!$T$3:$T$493))*IF(M1058="",1,M1058),"")</f>
        <v/>
      </c>
      <c r="AB1058">
        <f>SUM(S1058:AA1058)</f>
        <v/>
      </c>
      <c r="AC1058" t="inlineStr">
        <is>
          <t>17.00</t>
        </is>
      </c>
      <c r="AD1058">
        <f>AC1058*0.006</f>
        <v/>
      </c>
      <c r="AE1058">
        <f>AC1058*0.02</f>
        <v/>
      </c>
      <c r="AF1058">
        <f>AC1058-AD1058-AE1058</f>
        <v/>
      </c>
      <c r="AI1058">
        <f>SUM(AG1058:AH1058)</f>
        <v/>
      </c>
      <c r="AJ1058">
        <f>AF1058-AB1058+AI1058</f>
        <v/>
      </c>
      <c r="AK1058">
        <f>IF(C1058="是","杭州","江西工厂")</f>
        <v/>
      </c>
      <c r="AL1058" t="inlineStr">
        <is>
          <t>交易成功</t>
        </is>
      </c>
      <c r="AM1058" t="inlineStr">
        <is>
          <t>待匹配</t>
        </is>
      </c>
      <c r="AN1058" t="inlineStr">
        <is>
          <t>没有申请退款</t>
        </is>
      </c>
      <c r="AO1058" t="inlineStr">
        <is>
          <t>无退款申请</t>
        </is>
      </c>
      <c r="AR1058" t="inlineStr">
        <is>
          <t>⚠️ 无商家编码,产品编码待补</t>
        </is>
      </c>
    </row>
    <row r="1059">
      <c r="A1059" t="inlineStr">
        <is>
          <t>淘宝</t>
        </is>
      </c>
      <c r="B1059" t="inlineStr">
        <is>
          <t>5055226562790719629</t>
        </is>
      </c>
      <c r="D1059" s="182" t="n">
        <v>46058</v>
      </c>
      <c r="G1059" t="inlineStr">
        <is>
          <t>河南省 郑州市 中原区 汝河路街*********************</t>
        </is>
      </c>
      <c r="I1059" t="inlineStr">
        <is>
          <t>P23210020201</t>
        </is>
      </c>
      <c r="J1059" t="inlineStr">
        <is>
          <t>畔色 岩板实木餐桌日式简约长方形榉木书桌家用饭桌原木小户型桌</t>
        </is>
      </c>
      <c r="K1059" t="inlineStr">
        <is>
          <t>砂白色1.4米岩板餐桌</t>
        </is>
      </c>
      <c r="M1059" t="n">
        <v>1</v>
      </c>
      <c r="O1059" t="inlineStr"/>
      <c r="P1059" t="inlineStr"/>
      <c r="R1059">
        <f>IFERROR(SUMPRODUCT(('2-定价总表'!$A$3:$A$493="PPS"&amp;MID(I1059,2,99))*('2-定价总表'!$C$3:$C$493=K1059)*('2-定价总表'!$T$3:$T$493))*IF(M1059="",1,M1059),"")</f>
        <v/>
      </c>
      <c r="AB1059">
        <f>SUM(S1059:AA1059)</f>
        <v/>
      </c>
      <c r="AC1059" t="inlineStr">
        <is>
          <t>2669.41</t>
        </is>
      </c>
      <c r="AD1059">
        <f>AC1059*0.006</f>
        <v/>
      </c>
      <c r="AE1059">
        <f>AC1059*0.02</f>
        <v/>
      </c>
      <c r="AF1059">
        <f>AC1059-AD1059-AE1059</f>
        <v/>
      </c>
      <c r="AI1059">
        <f>SUM(AG1059:AH1059)</f>
        <v/>
      </c>
      <c r="AJ1059">
        <f>AF1059-AB1059+AI1059</f>
        <v/>
      </c>
      <c r="AK1059">
        <f>IF(C1059="是","杭州","江西工厂")</f>
        <v/>
      </c>
      <c r="AL1059" t="inlineStr">
        <is>
          <t>交易关闭</t>
        </is>
      </c>
      <c r="AM1059" t="inlineStr">
        <is>
          <t>待匹配</t>
        </is>
      </c>
      <c r="AN1059" t="inlineStr">
        <is>
          <t>退款成功</t>
        </is>
      </c>
      <c r="AO1059" t="inlineStr">
        <is>
          <t>2669.41</t>
        </is>
      </c>
      <c r="AR1059" t="inlineStr">
        <is>
          <t>✓</t>
        </is>
      </c>
    </row>
    <row r="1060">
      <c r="A1060" t="inlineStr">
        <is>
          <t>淘宝</t>
        </is>
      </c>
      <c r="B1060" t="inlineStr">
        <is>
          <t>5052881700882748539</t>
        </is>
      </c>
      <c r="D1060" s="182" t="n">
        <v>46057</v>
      </c>
      <c r="G1060" t="inlineStr">
        <is>
          <t>上海 上海市 浦东新区 花木街道**************************</t>
        </is>
      </c>
      <c r="I1060" t="inlineStr"/>
      <c r="J1060" t="inlineStr">
        <is>
          <t>畔色樱桃木靠墙一体实木岩板餐厅收纳咖啡柜小户型小柜窄柜餐边柜</t>
        </is>
      </c>
      <c r="K1060" t="inlineStr">
        <is>
          <t>0.8米洞石款窄柜</t>
        </is>
      </c>
      <c r="M1060" t="n">
        <v>1</v>
      </c>
      <c r="O1060" t="inlineStr">
        <is>
          <t>商家配送</t>
        </is>
      </c>
      <c r="P1060" t="inlineStr">
        <is>
          <t>LP00795641853358</t>
        </is>
      </c>
      <c r="R1060">
        <f>IFERROR(SUMPRODUCT(('2-定价总表'!$A$3:$A$493="PPS"&amp;MID(I1060,2,99))*('2-定价总表'!$C$3:$C$493=K1060)*('2-定价总表'!$T$3:$T$493))*IF(M1060="",1,M1060),"")</f>
        <v/>
      </c>
      <c r="AB1060">
        <f>SUM(S1060:AA1060)</f>
        <v/>
      </c>
      <c r="AC1060" t="inlineStr">
        <is>
          <t>5534.16</t>
        </is>
      </c>
      <c r="AD1060">
        <f>AC1060*0.006</f>
        <v/>
      </c>
      <c r="AE1060">
        <f>AC1060*0.02</f>
        <v/>
      </c>
      <c r="AF1060">
        <f>AC1060-AD1060-AE1060</f>
        <v/>
      </c>
      <c r="AI1060">
        <f>SUM(AG1060:AH1060)</f>
        <v/>
      </c>
      <c r="AJ1060">
        <f>AF1060-AB1060+AI1060</f>
        <v/>
      </c>
      <c r="AK1060">
        <f>IF(C1060="是","杭州","江西工厂")</f>
        <v/>
      </c>
      <c r="AL1060" t="inlineStr">
        <is>
          <t>交易成功</t>
        </is>
      </c>
      <c r="AM1060" t="inlineStr">
        <is>
          <t>待匹配</t>
        </is>
      </c>
      <c r="AN1060" t="inlineStr">
        <is>
          <t>没有申请退款</t>
        </is>
      </c>
      <c r="AO1060" t="inlineStr">
        <is>
          <t>无退款申请</t>
        </is>
      </c>
      <c r="AR1060" t="inlineStr">
        <is>
          <t>⚠️ 无商家编码,产品编码待补</t>
        </is>
      </c>
    </row>
    <row r="1061">
      <c r="A1061" t="inlineStr">
        <is>
          <t>淘宝</t>
        </is>
      </c>
      <c r="B1061" t="inlineStr">
        <is>
          <t>5051992394947336731</t>
        </is>
      </c>
      <c r="D1061" s="182" t="n">
        <v>46056</v>
      </c>
      <c r="G1061" t="inlineStr"/>
      <c r="I1061" t="inlineStr">
        <is>
          <t>P23210020201</t>
        </is>
      </c>
      <c r="J1061" t="inlineStr">
        <is>
          <t>畔色 岩板实木餐桌日式简约长方形榉木书桌家用饭桌原木小户型桌</t>
        </is>
      </c>
      <c r="K1061" t="inlineStr">
        <is>
          <t>砂白色1.6米岩板餐桌</t>
        </is>
      </c>
      <c r="M1061" t="n">
        <v>1</v>
      </c>
      <c r="O1061" t="inlineStr"/>
      <c r="P1061" t="inlineStr"/>
      <c r="R1061">
        <f>IFERROR(SUMPRODUCT(('2-定价总表'!$A$3:$A$493="PPS"&amp;MID(I1061,2,99))*('2-定价总表'!$C$3:$C$493=K1061)*('2-定价总表'!$T$3:$T$493))*IF(M1061="",1,M1061),"")</f>
        <v/>
      </c>
      <c r="AB1061">
        <f>SUM(S1061:AA1061)</f>
        <v/>
      </c>
      <c r="AC1061" t="inlineStr"/>
      <c r="AD1061">
        <f>AC1061*0.006</f>
        <v/>
      </c>
      <c r="AE1061">
        <f>AC1061*0.02</f>
        <v/>
      </c>
      <c r="AF1061">
        <f>AC1061-AD1061-AE1061</f>
        <v/>
      </c>
      <c r="AI1061">
        <f>SUM(AG1061:AH1061)</f>
        <v/>
      </c>
      <c r="AJ1061">
        <f>AF1061-AB1061+AI1061</f>
        <v/>
      </c>
      <c r="AK1061">
        <f>IF(C1061="是","杭州","江西工厂")</f>
        <v/>
      </c>
      <c r="AL1061" t="inlineStr">
        <is>
          <t>交易关闭</t>
        </is>
      </c>
      <c r="AM1061" t="inlineStr">
        <is>
          <t>待匹配</t>
        </is>
      </c>
      <c r="AN1061" t="inlineStr">
        <is>
          <t>没有申请退款</t>
        </is>
      </c>
      <c r="AO1061" t="inlineStr">
        <is>
          <t>无退款申请</t>
        </is>
      </c>
      <c r="AR1061" t="inlineStr">
        <is>
          <t>✓</t>
        </is>
      </c>
    </row>
    <row r="1062">
      <c r="A1062" t="inlineStr">
        <is>
          <t>淘宝</t>
        </is>
      </c>
      <c r="B1062" t="inlineStr">
        <is>
          <t>5051602081745336731</t>
        </is>
      </c>
      <c r="D1062" s="182" t="n">
        <v>46056</v>
      </c>
      <c r="G1062" t="inlineStr"/>
      <c r="I1062" t="inlineStr">
        <is>
          <t>P23210020201</t>
        </is>
      </c>
      <c r="J1062" t="inlineStr">
        <is>
          <t>畔色 岩板实木餐桌日式简约长方形榉木书桌家用饭桌原木小户型桌</t>
        </is>
      </c>
      <c r="K1062" t="inlineStr">
        <is>
          <t>砂白色1.6米岩板餐桌</t>
        </is>
      </c>
      <c r="M1062" t="n">
        <v>1</v>
      </c>
      <c r="O1062" t="inlineStr"/>
      <c r="P1062" t="inlineStr"/>
      <c r="R1062">
        <f>IFERROR(SUMPRODUCT(('2-定价总表'!$A$3:$A$493="PPS"&amp;MID(I1062,2,99))*('2-定价总表'!$C$3:$C$493=K1062)*('2-定价总表'!$T$3:$T$493))*IF(M1062="",1,M1062),"")</f>
        <v/>
      </c>
      <c r="AB1062">
        <f>SUM(S1062:AA1062)</f>
        <v/>
      </c>
      <c r="AC1062" t="inlineStr"/>
      <c r="AD1062">
        <f>AC1062*0.006</f>
        <v/>
      </c>
      <c r="AE1062">
        <f>AC1062*0.02</f>
        <v/>
      </c>
      <c r="AF1062">
        <f>AC1062-AD1062-AE1062</f>
        <v/>
      </c>
      <c r="AI1062">
        <f>SUM(AG1062:AH1062)</f>
        <v/>
      </c>
      <c r="AJ1062">
        <f>AF1062-AB1062+AI1062</f>
        <v/>
      </c>
      <c r="AK1062">
        <f>IF(C1062="是","杭州","江西工厂")</f>
        <v/>
      </c>
      <c r="AL1062" t="inlineStr">
        <is>
          <t>交易关闭</t>
        </is>
      </c>
      <c r="AM1062" t="inlineStr">
        <is>
          <t>待匹配</t>
        </is>
      </c>
      <c r="AN1062" t="inlineStr">
        <is>
          <t>没有申请退款</t>
        </is>
      </c>
      <c r="AO1062" t="inlineStr">
        <is>
          <t>无退款申请</t>
        </is>
      </c>
      <c r="AR1062" t="inlineStr">
        <is>
          <t>✓</t>
        </is>
      </c>
    </row>
    <row r="1063">
      <c r="A1063" t="inlineStr">
        <is>
          <t>淘宝</t>
        </is>
      </c>
      <c r="B1063" t="inlineStr">
        <is>
          <t>5051338922897336731</t>
        </is>
      </c>
      <c r="D1063" s="182" t="n">
        <v>46056</v>
      </c>
      <c r="G1063" t="inlineStr"/>
      <c r="I1063" t="inlineStr">
        <is>
          <t>P23210020201</t>
        </is>
      </c>
      <c r="J1063" t="inlineStr">
        <is>
          <t>畔色 岩板实木餐桌日式简约长方形榉木书桌家用饭桌原木小户型桌</t>
        </is>
      </c>
      <c r="K1063" t="inlineStr">
        <is>
          <t>砂白色1.6米岩板餐桌</t>
        </is>
      </c>
      <c r="M1063" t="n">
        <v>1</v>
      </c>
      <c r="O1063" t="inlineStr"/>
      <c r="P1063" t="inlineStr"/>
      <c r="R1063">
        <f>IFERROR(SUMPRODUCT(('2-定价总表'!$A$3:$A$493="PPS"&amp;MID(I1063,2,99))*('2-定价总表'!$C$3:$C$493=K1063)*('2-定价总表'!$T$3:$T$493))*IF(M1063="",1,M1063),"")</f>
        <v/>
      </c>
      <c r="AB1063">
        <f>SUM(S1063:AA1063)</f>
        <v/>
      </c>
      <c r="AC1063" t="inlineStr"/>
      <c r="AD1063">
        <f>AC1063*0.006</f>
        <v/>
      </c>
      <c r="AE1063">
        <f>AC1063*0.02</f>
        <v/>
      </c>
      <c r="AF1063">
        <f>AC1063-AD1063-AE1063</f>
        <v/>
      </c>
      <c r="AI1063">
        <f>SUM(AG1063:AH1063)</f>
        <v/>
      </c>
      <c r="AJ1063">
        <f>AF1063-AB1063+AI1063</f>
        <v/>
      </c>
      <c r="AK1063">
        <f>IF(C1063="是","杭州","江西工厂")</f>
        <v/>
      </c>
      <c r="AL1063" t="inlineStr">
        <is>
          <t>交易关闭</t>
        </is>
      </c>
      <c r="AM1063" t="inlineStr">
        <is>
          <t>待匹配</t>
        </is>
      </c>
      <c r="AN1063" t="inlineStr">
        <is>
          <t>没有申请退款</t>
        </is>
      </c>
      <c r="AO1063" t="inlineStr">
        <is>
          <t>无退款申请</t>
        </is>
      </c>
      <c r="AR1063" t="inlineStr">
        <is>
          <t>✓</t>
        </is>
      </c>
    </row>
    <row r="1064">
      <c r="A1064" t="inlineStr">
        <is>
          <t>淘宝</t>
        </is>
      </c>
      <c r="B1064" t="inlineStr">
        <is>
          <t>5050714790901666440</t>
        </is>
      </c>
      <c r="D1064" s="182" t="n">
        <v>46056</v>
      </c>
      <c r="G1064" t="inlineStr">
        <is>
          <t>安徽省 芜湖市 镜湖区 天门山街**********************</t>
        </is>
      </c>
      <c r="I1064" t="inlineStr"/>
      <c r="J1064" t="inlineStr">
        <is>
          <t>畔色木作木块小样樱桃木黑胡桃木白蜡木榉木红白橡木样品样块</t>
        </is>
      </c>
      <c r="K1064" t="inlineStr">
        <is>
          <t>樱桃木样块</t>
        </is>
      </c>
      <c r="M1064" t="n">
        <v>1</v>
      </c>
      <c r="O1064" t="inlineStr">
        <is>
          <t>圆通速递</t>
        </is>
      </c>
      <c r="P1064" t="inlineStr">
        <is>
          <t>YT2582355939938</t>
        </is>
      </c>
      <c r="R1064">
        <f>IFERROR(SUMPRODUCT(('2-定价总表'!$A$3:$A$493="PPS"&amp;MID(I1064,2,99))*('2-定价总表'!$C$3:$C$493=K1064)*('2-定价总表'!$T$3:$T$493))*IF(M1064="",1,M1064),"")</f>
        <v/>
      </c>
      <c r="AB1064">
        <f>SUM(S1064:AA1064)</f>
        <v/>
      </c>
      <c r="AC1064" t="inlineStr">
        <is>
          <t>22.00</t>
        </is>
      </c>
      <c r="AD1064">
        <f>AC1064*0.006</f>
        <v/>
      </c>
      <c r="AE1064">
        <f>AC1064*0.02</f>
        <v/>
      </c>
      <c r="AF1064">
        <f>AC1064-AD1064-AE1064</f>
        <v/>
      </c>
      <c r="AI1064">
        <f>SUM(AG1064:AH1064)</f>
        <v/>
      </c>
      <c r="AJ1064">
        <f>AF1064-AB1064+AI1064</f>
        <v/>
      </c>
      <c r="AK1064">
        <f>IF(C1064="是","杭州","江西工厂")</f>
        <v/>
      </c>
      <c r="AL1064" t="inlineStr">
        <is>
          <t>交易成功</t>
        </is>
      </c>
      <c r="AM1064" t="inlineStr">
        <is>
          <t>待匹配</t>
        </is>
      </c>
      <c r="AN1064" t="inlineStr">
        <is>
          <t>没有申请退款</t>
        </is>
      </c>
      <c r="AO1064" t="inlineStr">
        <is>
          <t>无退款申请</t>
        </is>
      </c>
      <c r="AR1064" t="inlineStr">
        <is>
          <t>⚠️ 无商家编码,产品编码待补</t>
        </is>
      </c>
    </row>
    <row r="1065">
      <c r="A1065" t="inlineStr">
        <is>
          <t>淘宝</t>
        </is>
      </c>
      <c r="B1065" t="inlineStr">
        <is>
          <t>5042993835794919431</t>
        </is>
      </c>
      <c r="D1065" s="182" t="n">
        <v>46052</v>
      </c>
      <c r="G1065" t="inlineStr">
        <is>
          <t>福建省 泉州市 惠安县 东园镇金*********************</t>
        </is>
      </c>
      <c r="I1065" t="inlineStr"/>
      <c r="J1065" t="inlineStr">
        <is>
          <t>畔色木作木块小样樱桃木黑胡桃木白蜡木榉木红白橡木样品样块</t>
        </is>
      </c>
      <c r="K1065" t="inlineStr">
        <is>
          <t>樱桃木样块</t>
        </is>
      </c>
      <c r="M1065" t="n">
        <v>1</v>
      </c>
      <c r="O1065" t="inlineStr"/>
      <c r="P1065" t="inlineStr"/>
      <c r="R1065">
        <f>IFERROR(SUMPRODUCT(('2-定价总表'!$A$3:$A$493="PPS"&amp;MID(I1065,2,99))*('2-定价总表'!$C$3:$C$493=K1065)*('2-定价总表'!$T$3:$T$493))*IF(M1065="",1,M1065),"")</f>
        <v/>
      </c>
      <c r="AB1065">
        <f>SUM(S1065:AA1065)</f>
        <v/>
      </c>
      <c r="AC1065" t="inlineStr">
        <is>
          <t>22.00</t>
        </is>
      </c>
      <c r="AD1065">
        <f>AC1065*0.006</f>
        <v/>
      </c>
      <c r="AE1065">
        <f>AC1065*0.02</f>
        <v/>
      </c>
      <c r="AF1065">
        <f>AC1065-AD1065-AE1065</f>
        <v/>
      </c>
      <c r="AI1065">
        <f>SUM(AG1065:AH1065)</f>
        <v/>
      </c>
      <c r="AJ1065">
        <f>AF1065-AB1065+AI1065</f>
        <v/>
      </c>
      <c r="AK1065">
        <f>IF(C1065="是","杭州","江西工厂")</f>
        <v/>
      </c>
      <c r="AL1065" t="inlineStr">
        <is>
          <t>交易关闭</t>
        </is>
      </c>
      <c r="AM1065" t="inlineStr">
        <is>
          <t>待匹配</t>
        </is>
      </c>
      <c r="AN1065" t="inlineStr">
        <is>
          <t>退款成功</t>
        </is>
      </c>
      <c r="AO1065" t="inlineStr">
        <is>
          <t>22.00</t>
        </is>
      </c>
      <c r="AR1065" t="inlineStr">
        <is>
          <t>⚠️ 无商家编码,产品编码待补</t>
        </is>
      </c>
    </row>
    <row r="1066">
      <c r="A1066" t="inlineStr">
        <is>
          <t>淘宝</t>
        </is>
      </c>
      <c r="B1066" t="inlineStr">
        <is>
          <t>5042656586427904820</t>
        </is>
      </c>
      <c r="D1066" s="182" t="n">
        <v>46052</v>
      </c>
      <c r="G1066" t="inlineStr">
        <is>
          <t>上海 上海市 嘉定区 徐行镇新****************************</t>
        </is>
      </c>
      <c r="I1066" t="inlineStr">
        <is>
          <t>P23210020201</t>
        </is>
      </c>
      <c r="J1066" t="inlineStr">
        <is>
          <t>畔色 岩板实木餐桌日式简约长方形榉木书桌家用饭桌原木小户型桌</t>
        </is>
      </c>
      <c r="K1066" t="inlineStr">
        <is>
          <t>砂白色1.4米岩板餐桌</t>
        </is>
      </c>
      <c r="M1066" t="n">
        <v>1</v>
      </c>
      <c r="O1066" t="inlineStr">
        <is>
          <t>壹米滴答快运</t>
        </is>
      </c>
      <c r="P1066" t="inlineStr">
        <is>
          <t>700899109894</t>
        </is>
      </c>
      <c r="R1066">
        <f>IFERROR(SUMPRODUCT(('2-定价总表'!$A$3:$A$493="PPS"&amp;MID(I1066,2,99))*('2-定价总表'!$C$3:$C$493=K1066)*('2-定价总表'!$T$3:$T$493))*IF(M1066="",1,M1066),"")</f>
        <v/>
      </c>
      <c r="AB1066">
        <f>SUM(S1066:AA1066)</f>
        <v/>
      </c>
      <c r="AC1066" t="inlineStr">
        <is>
          <t>2674.41</t>
        </is>
      </c>
      <c r="AD1066">
        <f>AC1066*0.006</f>
        <v/>
      </c>
      <c r="AE1066">
        <f>AC1066*0.02</f>
        <v/>
      </c>
      <c r="AF1066">
        <f>AC1066-AD1066-AE1066</f>
        <v/>
      </c>
      <c r="AI1066">
        <f>SUM(AG1066:AH1066)</f>
        <v/>
      </c>
      <c r="AJ1066">
        <f>AF1066-AB1066+AI1066</f>
        <v/>
      </c>
      <c r="AK1066">
        <f>IF(C1066="是","杭州","江西工厂")</f>
        <v/>
      </c>
      <c r="AL1066" t="inlineStr">
        <is>
          <t>交易成功</t>
        </is>
      </c>
      <c r="AM1066" t="inlineStr">
        <is>
          <t>待匹配</t>
        </is>
      </c>
      <c r="AN1066" t="inlineStr">
        <is>
          <t>没有申请退款</t>
        </is>
      </c>
      <c r="AO1066" t="inlineStr">
        <is>
          <t>无退款申请</t>
        </is>
      </c>
      <c r="AR1066" t="inlineStr">
        <is>
          <t>✓</t>
        </is>
      </c>
    </row>
    <row r="1067">
      <c r="A1067" t="inlineStr">
        <is>
          <t>淘宝</t>
        </is>
      </c>
      <c r="B1067" t="inlineStr">
        <is>
          <t>5042317143656174229</t>
        </is>
      </c>
      <c r="D1067" s="182" t="n">
        <v>46051</v>
      </c>
      <c r="G1067" t="inlineStr">
        <is>
          <t>重庆 重庆市 南岸区 铜元局街***********************</t>
        </is>
      </c>
      <c r="I1067" t="inlineStr">
        <is>
          <t>P23210020201</t>
        </is>
      </c>
      <c r="J1067" t="inlineStr">
        <is>
          <t>畔色 岩板实木餐桌日式简约长方形榉木书桌家用饭桌原木小户型桌</t>
        </is>
      </c>
      <c r="K1067" t="inlineStr">
        <is>
          <t>砂白色1.8米岩板餐桌</t>
        </is>
      </c>
      <c r="M1067" t="n">
        <v>1</v>
      </c>
      <c r="O1067" t="inlineStr">
        <is>
          <t>壹米滴答快运</t>
        </is>
      </c>
      <c r="P1067" t="inlineStr">
        <is>
          <t>700899109758</t>
        </is>
      </c>
      <c r="R1067">
        <f>IFERROR(SUMPRODUCT(('2-定价总表'!$A$3:$A$493="PPS"&amp;MID(I1067,2,99))*('2-定价总表'!$C$3:$C$493=K1067)*('2-定价总表'!$T$3:$T$493))*IF(M1067="",1,M1067),"")</f>
        <v/>
      </c>
      <c r="AB1067">
        <f>SUM(S1067:AA1067)</f>
        <v/>
      </c>
      <c r="AC1067" t="inlineStr">
        <is>
          <t>2871.25</t>
        </is>
      </c>
      <c r="AD1067">
        <f>AC1067*0.006</f>
        <v/>
      </c>
      <c r="AE1067">
        <f>AC1067*0.02</f>
        <v/>
      </c>
      <c r="AF1067">
        <f>AC1067-AD1067-AE1067</f>
        <v/>
      </c>
      <c r="AI1067">
        <f>SUM(AG1067:AH1067)</f>
        <v/>
      </c>
      <c r="AJ1067">
        <f>AF1067-AB1067+AI1067</f>
        <v/>
      </c>
      <c r="AK1067">
        <f>IF(C1067="是","杭州","江西工厂")</f>
        <v/>
      </c>
      <c r="AL1067" t="inlineStr">
        <is>
          <t>交易成功</t>
        </is>
      </c>
      <c r="AM1067" t="inlineStr">
        <is>
          <t>待匹配</t>
        </is>
      </c>
      <c r="AN1067" t="inlineStr">
        <is>
          <t>没有申请退款</t>
        </is>
      </c>
      <c r="AO1067" t="inlineStr">
        <is>
          <t>无退款申请</t>
        </is>
      </c>
      <c r="AR1067" t="inlineStr">
        <is>
          <t>✓</t>
        </is>
      </c>
    </row>
    <row r="1068">
      <c r="A1068" t="inlineStr">
        <is>
          <t>淘宝</t>
        </is>
      </c>
      <c r="B1068" t="inlineStr">
        <is>
          <t>5042650176455174229</t>
        </is>
      </c>
      <c r="D1068" s="182" t="n">
        <v>46051</v>
      </c>
      <c r="G1068" t="inlineStr">
        <is>
          <t>重庆 重庆市 南岸区 铜元局街***********************</t>
        </is>
      </c>
      <c r="I1068" t="inlineStr">
        <is>
          <t>P23210020201</t>
        </is>
      </c>
      <c r="J1068" t="inlineStr">
        <is>
          <t>畔色 岩板实木餐桌日式简约长方形榉木书桌家用饭桌原木小户型桌</t>
        </is>
      </c>
      <c r="K1068" t="inlineStr">
        <is>
          <t>曜黑色1.8米岩板餐桌</t>
        </is>
      </c>
      <c r="M1068" t="n">
        <v>1</v>
      </c>
      <c r="O1068" t="inlineStr"/>
      <c r="P1068" t="inlineStr"/>
      <c r="R1068">
        <f>IFERROR(SUMPRODUCT(('2-定价总表'!$A$3:$A$493="PPS"&amp;MID(I1068,2,99))*('2-定价总表'!$C$3:$C$493=K1068)*('2-定价总表'!$T$3:$T$493))*IF(M1068="",1,M1068),"")</f>
        <v/>
      </c>
      <c r="AB1068">
        <f>SUM(S1068:AA1068)</f>
        <v/>
      </c>
      <c r="AC1068" t="inlineStr">
        <is>
          <t>2876.25</t>
        </is>
      </c>
      <c r="AD1068">
        <f>AC1068*0.006</f>
        <v/>
      </c>
      <c r="AE1068">
        <f>AC1068*0.02</f>
        <v/>
      </c>
      <c r="AF1068">
        <f>AC1068-AD1068-AE1068</f>
        <v/>
      </c>
      <c r="AI1068">
        <f>SUM(AG1068:AH1068)</f>
        <v/>
      </c>
      <c r="AJ1068">
        <f>AF1068-AB1068+AI1068</f>
        <v/>
      </c>
      <c r="AK1068">
        <f>IF(C1068="是","杭州","江西工厂")</f>
        <v/>
      </c>
      <c r="AL1068" t="inlineStr">
        <is>
          <t>交易关闭</t>
        </is>
      </c>
      <c r="AM1068" t="inlineStr">
        <is>
          <t>待匹配</t>
        </is>
      </c>
      <c r="AN1068" t="inlineStr">
        <is>
          <t>退款成功</t>
        </is>
      </c>
      <c r="AO1068" t="inlineStr">
        <is>
          <t>2876.25</t>
        </is>
      </c>
      <c r="AR1068" t="inlineStr">
        <is>
          <t>✓</t>
        </is>
      </c>
    </row>
    <row r="1069">
      <c r="A1069" t="inlineStr">
        <is>
          <t>淘宝</t>
        </is>
      </c>
      <c r="B1069" t="inlineStr">
        <is>
          <t>5040340743989871343</t>
        </is>
      </c>
      <c r="D1069" s="182" t="n">
        <v>46050</v>
      </c>
      <c r="G1069" t="inlineStr">
        <is>
          <t>山东省 济宁市 邹城市 钢山街道**************************</t>
        </is>
      </c>
      <c r="I1069" t="inlineStr"/>
      <c r="J1069" t="inlineStr">
        <is>
          <t>畔色木作木块小样樱桃木黑胡桃木白蜡木榉木红白橡木样品样块</t>
        </is>
      </c>
      <c r="K1069" t="inlineStr">
        <is>
          <t>樱桃木样块</t>
        </is>
      </c>
      <c r="M1069" t="n">
        <v>1</v>
      </c>
      <c r="O1069" t="inlineStr">
        <is>
          <t>圆通速递</t>
        </is>
      </c>
      <c r="P1069" t="inlineStr">
        <is>
          <t>YT2541547708857</t>
        </is>
      </c>
      <c r="R1069">
        <f>IFERROR(SUMPRODUCT(('2-定价总表'!$A$3:$A$493="PPS"&amp;MID(I1069,2,99))*('2-定价总表'!$C$3:$C$493=K1069)*('2-定价总表'!$T$3:$T$493))*IF(M1069="",1,M1069),"")</f>
        <v/>
      </c>
      <c r="AB1069">
        <f>SUM(S1069:AA1069)</f>
        <v/>
      </c>
      <c r="AC1069" t="inlineStr">
        <is>
          <t>22.00</t>
        </is>
      </c>
      <c r="AD1069">
        <f>AC1069*0.006</f>
        <v/>
      </c>
      <c r="AE1069">
        <f>AC1069*0.02</f>
        <v/>
      </c>
      <c r="AF1069">
        <f>AC1069-AD1069-AE1069</f>
        <v/>
      </c>
      <c r="AI1069">
        <f>SUM(AG1069:AH1069)</f>
        <v/>
      </c>
      <c r="AJ1069">
        <f>AF1069-AB1069+AI1069</f>
        <v/>
      </c>
      <c r="AK1069">
        <f>IF(C1069="是","杭州","江西工厂")</f>
        <v/>
      </c>
      <c r="AL1069" t="inlineStr">
        <is>
          <t>交易成功</t>
        </is>
      </c>
      <c r="AM1069" t="inlineStr">
        <is>
          <t>待匹配</t>
        </is>
      </c>
      <c r="AN1069" t="inlineStr">
        <is>
          <t>没有申请退款</t>
        </is>
      </c>
      <c r="AO1069" t="inlineStr">
        <is>
          <t>无退款申请</t>
        </is>
      </c>
      <c r="AR1069" t="inlineStr">
        <is>
          <t>⚠️ 无商家编码,产品编码待补</t>
        </is>
      </c>
    </row>
    <row r="1070">
      <c r="A1070" t="inlineStr">
        <is>
          <t>淘宝</t>
        </is>
      </c>
      <c r="B1070" t="inlineStr">
        <is>
          <t>5040378434720561846</t>
        </is>
      </c>
      <c r="D1070" s="182" t="n">
        <v>46050</v>
      </c>
      <c r="G1070" t="inlineStr">
        <is>
          <t>江苏省 苏州市 张家港市 杨舍镇悦***********************</t>
        </is>
      </c>
      <c r="I1070" t="inlineStr"/>
      <c r="J1070" t="inlineStr">
        <is>
          <t>畔色樱桃木靠墙一体实木岩板餐厅收纳咖啡柜小户型小柜窄柜餐边柜</t>
        </is>
      </c>
      <c r="K1070" t="inlineStr">
        <is>
          <t>其他定制</t>
        </is>
      </c>
      <c r="M1070" t="n">
        <v>1</v>
      </c>
      <c r="O1070" t="inlineStr"/>
      <c r="P1070" t="inlineStr"/>
      <c r="R1070">
        <f>IFERROR(SUMPRODUCT(('2-定价总表'!$A$3:$A$493="PPS"&amp;MID(I1070,2,99))*('2-定价总表'!$C$3:$C$493=K1070)*('2-定价总表'!$T$3:$T$493))*IF(M1070="",1,M1070),"")</f>
        <v/>
      </c>
      <c r="AB1070">
        <f>SUM(S1070:AA1070)</f>
        <v/>
      </c>
      <c r="AC1070" t="inlineStr">
        <is>
          <t>1644.50</t>
        </is>
      </c>
      <c r="AD1070">
        <f>AC1070*0.006</f>
        <v/>
      </c>
      <c r="AE1070">
        <f>AC1070*0.02</f>
        <v/>
      </c>
      <c r="AF1070">
        <f>AC1070-AD1070-AE1070</f>
        <v/>
      </c>
      <c r="AI1070">
        <f>SUM(AG1070:AH1070)</f>
        <v/>
      </c>
      <c r="AJ1070">
        <f>AF1070-AB1070+AI1070</f>
        <v/>
      </c>
      <c r="AK1070">
        <f>IF(C1070="是","杭州","江西工厂")</f>
        <v/>
      </c>
      <c r="AL1070" t="inlineStr">
        <is>
          <t>交易关闭</t>
        </is>
      </c>
      <c r="AM1070" t="inlineStr">
        <is>
          <t>待匹配</t>
        </is>
      </c>
      <c r="AN1070" t="inlineStr">
        <is>
          <t>退款成功</t>
        </is>
      </c>
      <c r="AO1070" t="inlineStr">
        <is>
          <t>1644.50</t>
        </is>
      </c>
      <c r="AR1070" t="inlineStr">
        <is>
          <t>⚠️ 无商家编码,产品编码待补</t>
        </is>
      </c>
    </row>
    <row r="1071">
      <c r="A1071" t="inlineStr">
        <is>
          <t>淘宝</t>
        </is>
      </c>
      <c r="B1071" t="inlineStr">
        <is>
          <t>5039690763968480334</t>
        </is>
      </c>
      <c r="D1071" s="182" t="n">
        <v>46050</v>
      </c>
      <c r="G1071" t="inlineStr">
        <is>
          <t>河北省 保定市 莲池区 百楼镇文*****************************</t>
        </is>
      </c>
      <c r="I1071" t="inlineStr"/>
      <c r="J1071" t="inlineStr">
        <is>
          <t>畔色樱桃木靠墙一体实木岩板餐厅收纳咖啡柜小户型小柜窄柜餐边柜</t>
        </is>
      </c>
      <c r="K1071" t="inlineStr">
        <is>
          <t>其他定制</t>
        </is>
      </c>
      <c r="M1071" t="n">
        <v>1</v>
      </c>
      <c r="O1071" t="inlineStr"/>
      <c r="P1071" t="inlineStr"/>
      <c r="R1071">
        <f>IFERROR(SUMPRODUCT(('2-定价总表'!$A$3:$A$493="PPS"&amp;MID(I1071,2,99))*('2-定价总表'!$C$3:$C$493=K1071)*('2-定价总表'!$T$3:$T$493))*IF(M1071="",1,M1071),"")</f>
        <v/>
      </c>
      <c r="AB1071">
        <f>SUM(S1071:AA1071)</f>
        <v/>
      </c>
      <c r="AC1071" t="inlineStr">
        <is>
          <t>1644.50</t>
        </is>
      </c>
      <c r="AD1071">
        <f>AC1071*0.006</f>
        <v/>
      </c>
      <c r="AE1071">
        <f>AC1071*0.02</f>
        <v/>
      </c>
      <c r="AF1071">
        <f>AC1071-AD1071-AE1071</f>
        <v/>
      </c>
      <c r="AI1071">
        <f>SUM(AG1071:AH1071)</f>
        <v/>
      </c>
      <c r="AJ1071">
        <f>AF1071-AB1071+AI1071</f>
        <v/>
      </c>
      <c r="AK1071">
        <f>IF(C1071="是","杭州","江西工厂")</f>
        <v/>
      </c>
      <c r="AL1071" t="inlineStr">
        <is>
          <t>交易关闭</t>
        </is>
      </c>
      <c r="AM1071" t="inlineStr">
        <is>
          <t>待匹配</t>
        </is>
      </c>
      <c r="AN1071" t="inlineStr">
        <is>
          <t>退款成功</t>
        </is>
      </c>
      <c r="AO1071" t="inlineStr">
        <is>
          <t>1644.50</t>
        </is>
      </c>
      <c r="AR1071" t="inlineStr">
        <is>
          <t>⚠️ 无商家编码,产品编码待补</t>
        </is>
      </c>
    </row>
    <row r="1072">
      <c r="A1072" t="inlineStr">
        <is>
          <t>淘宝</t>
        </is>
      </c>
      <c r="B1072" t="inlineStr">
        <is>
          <t>5037298850227109543</t>
        </is>
      </c>
      <c r="D1072" s="182" t="n">
        <v>46049</v>
      </c>
      <c r="G1072" t="inlineStr">
        <is>
          <t>浙江省 温州市 龙湾区 蒲州街道********************</t>
        </is>
      </c>
      <c r="I1072" t="inlineStr">
        <is>
          <t>P23210020201</t>
        </is>
      </c>
      <c r="J1072" t="inlineStr">
        <is>
          <t>畔色 岩板实木餐桌日式简约长方形榉木书桌家用饭桌原木小户型桌</t>
        </is>
      </c>
      <c r="K1072" t="inlineStr">
        <is>
          <t>砂白色1.6米岩板餐桌</t>
        </is>
      </c>
      <c r="M1072" t="n">
        <v>1</v>
      </c>
      <c r="O1072" t="inlineStr">
        <is>
          <t>壹米滴答快运</t>
        </is>
      </c>
      <c r="P1072" t="inlineStr">
        <is>
          <t>700898874724</t>
        </is>
      </c>
      <c r="R1072">
        <f>IFERROR(SUMPRODUCT(('2-定价总表'!$A$3:$A$493="PPS"&amp;MID(I1072,2,99))*('2-定价总表'!$C$3:$C$493=K1072)*('2-定价总表'!$T$3:$T$493))*IF(M1072="",1,M1072),"")</f>
        <v/>
      </c>
      <c r="AB1072">
        <f>SUM(S1072:AA1072)</f>
        <v/>
      </c>
      <c r="AC1072" t="inlineStr">
        <is>
          <t>2749.55</t>
        </is>
      </c>
      <c r="AD1072">
        <f>AC1072*0.006</f>
        <v/>
      </c>
      <c r="AE1072">
        <f>AC1072*0.02</f>
        <v/>
      </c>
      <c r="AF1072">
        <f>AC1072-AD1072-AE1072</f>
        <v/>
      </c>
      <c r="AI1072">
        <f>SUM(AG1072:AH1072)</f>
        <v/>
      </c>
      <c r="AJ1072">
        <f>AF1072-AB1072+AI1072</f>
        <v/>
      </c>
      <c r="AK1072">
        <f>IF(C1072="是","杭州","江西工厂")</f>
        <v/>
      </c>
      <c r="AL1072" t="inlineStr">
        <is>
          <t>交易成功</t>
        </is>
      </c>
      <c r="AM1072" t="inlineStr">
        <is>
          <t>待匹配</t>
        </is>
      </c>
      <c r="AN1072" t="inlineStr">
        <is>
          <t>没有申请退款</t>
        </is>
      </c>
      <c r="AO1072" t="inlineStr">
        <is>
          <t>无退款申请</t>
        </is>
      </c>
      <c r="AR1072" t="inlineStr">
        <is>
          <t>✓</t>
        </is>
      </c>
    </row>
    <row r="1073">
      <c r="A1073" t="inlineStr">
        <is>
          <t>淘宝</t>
        </is>
      </c>
      <c r="B1073" t="inlineStr">
        <is>
          <t>5036944645434035914</t>
        </is>
      </c>
      <c r="D1073" s="182" t="n">
        <v>46048</v>
      </c>
      <c r="G1073" t="inlineStr">
        <is>
          <t>上海 上海市 松江区 小昆山镇*****************</t>
        </is>
      </c>
      <c r="I1073" t="inlineStr"/>
      <c r="J1073" t="inlineStr">
        <is>
          <t>畔色木作木块小样樱桃木黑胡桃木白蜡木榉木红白橡木样品样块</t>
        </is>
      </c>
      <c r="K1073" t="inlineStr">
        <is>
          <t>樱桃木样块</t>
        </is>
      </c>
      <c r="M1073" t="n">
        <v>1</v>
      </c>
      <c r="O1073" t="inlineStr"/>
      <c r="P1073" t="inlineStr"/>
      <c r="R1073">
        <f>IFERROR(SUMPRODUCT(('2-定价总表'!$A$3:$A$493="PPS"&amp;MID(I1073,2,99))*('2-定价总表'!$C$3:$C$493=K1073)*('2-定价总表'!$T$3:$T$493))*IF(M1073="",1,M1073),"")</f>
        <v/>
      </c>
      <c r="AB1073">
        <f>SUM(S1073:AA1073)</f>
        <v/>
      </c>
      <c r="AC1073" t="inlineStr">
        <is>
          <t>22.00</t>
        </is>
      </c>
      <c r="AD1073">
        <f>AC1073*0.006</f>
        <v/>
      </c>
      <c r="AE1073">
        <f>AC1073*0.02</f>
        <v/>
      </c>
      <c r="AF1073">
        <f>AC1073-AD1073-AE1073</f>
        <v/>
      </c>
      <c r="AI1073">
        <f>SUM(AG1073:AH1073)</f>
        <v/>
      </c>
      <c r="AJ1073">
        <f>AF1073-AB1073+AI1073</f>
        <v/>
      </c>
      <c r="AK1073">
        <f>IF(C1073="是","杭州","江西工厂")</f>
        <v/>
      </c>
      <c r="AL1073" t="inlineStr">
        <is>
          <t>交易关闭</t>
        </is>
      </c>
      <c r="AM1073" t="inlineStr">
        <is>
          <t>待匹配</t>
        </is>
      </c>
      <c r="AN1073" t="inlineStr">
        <is>
          <t>退款成功</t>
        </is>
      </c>
      <c r="AO1073" t="inlineStr">
        <is>
          <t>22.00</t>
        </is>
      </c>
      <c r="AR1073" t="inlineStr">
        <is>
          <t>⚠️ 无商家编码,产品编码待补</t>
        </is>
      </c>
    </row>
    <row r="1074">
      <c r="A1074" t="inlineStr">
        <is>
          <t>淘宝</t>
        </is>
      </c>
      <c r="B1074" t="inlineStr">
        <is>
          <t>5036009222860872927</t>
        </is>
      </c>
      <c r="D1074" s="182" t="n">
        <v>46048</v>
      </c>
      <c r="G1074" t="inlineStr">
        <is>
          <t>湖北省 武汉市 洪山区 花山街道**********************</t>
        </is>
      </c>
      <c r="I1074" t="inlineStr"/>
      <c r="J1074" t="inlineStr">
        <is>
          <t>畔色樱桃木靠墙一体实木岩板餐厅收纳咖啡柜小户型小柜窄柜餐边柜</t>
        </is>
      </c>
      <c r="K1074" t="inlineStr">
        <is>
          <t>其他定制</t>
        </is>
      </c>
      <c r="M1074" t="n">
        <v>1</v>
      </c>
      <c r="O1074" t="inlineStr">
        <is>
          <t>圆通速递</t>
        </is>
      </c>
      <c r="P1074" t="inlineStr">
        <is>
          <t>YT2581680068287</t>
        </is>
      </c>
      <c r="R1074">
        <f>IFERROR(SUMPRODUCT(('2-定价总表'!$A$3:$A$493="PPS"&amp;MID(I1074,2,99))*('2-定价总表'!$C$3:$C$493=K1074)*('2-定价总表'!$T$3:$T$493))*IF(M1074="",1,M1074),"")</f>
        <v/>
      </c>
      <c r="AB1074">
        <f>SUM(S1074:AA1074)</f>
        <v/>
      </c>
      <c r="AC1074" t="inlineStr">
        <is>
          <t>70.00</t>
        </is>
      </c>
      <c r="AD1074">
        <f>AC1074*0.006</f>
        <v/>
      </c>
      <c r="AE1074">
        <f>AC1074*0.02</f>
        <v/>
      </c>
      <c r="AF1074">
        <f>AC1074-AD1074-AE1074</f>
        <v/>
      </c>
      <c r="AI1074">
        <f>SUM(AG1074:AH1074)</f>
        <v/>
      </c>
      <c r="AJ1074">
        <f>AF1074-AB1074+AI1074</f>
        <v/>
      </c>
      <c r="AK1074">
        <f>IF(C1074="是","杭州","江西工厂")</f>
        <v/>
      </c>
      <c r="AL1074" t="inlineStr">
        <is>
          <t>交易成功</t>
        </is>
      </c>
      <c r="AM1074" t="inlineStr">
        <is>
          <t>待匹配</t>
        </is>
      </c>
      <c r="AN1074" t="inlineStr">
        <is>
          <t>没有申请退款</t>
        </is>
      </c>
      <c r="AO1074" t="inlineStr">
        <is>
          <t>无退款申请</t>
        </is>
      </c>
      <c r="AR1074" t="inlineStr">
        <is>
          <t>⚠️ 无商家编码,产品编码待补</t>
        </is>
      </c>
    </row>
    <row r="1075">
      <c r="A1075" t="inlineStr">
        <is>
          <t>淘宝</t>
        </is>
      </c>
      <c r="B1075" t="inlineStr">
        <is>
          <t>5032149842932413422</t>
        </is>
      </c>
      <c r="D1075" s="182" t="n">
        <v>46046</v>
      </c>
      <c r="G1075" t="inlineStr">
        <is>
          <t>福建省 泉州市 惠安县 黄塘镇黄****************</t>
        </is>
      </c>
      <c r="I1075" t="inlineStr">
        <is>
          <t>P23250050202</t>
        </is>
      </c>
      <c r="J1075" t="inlineStr">
        <is>
          <t>畔色实木岩板餐边柜樱桃木收纳储物柜北欧酒柜置物柜餐桌一体靠墙</t>
        </is>
      </c>
      <c r="K1075" t="inlineStr">
        <is>
          <t>定制尺寸</t>
        </is>
      </c>
      <c r="M1075" t="n">
        <v>1</v>
      </c>
      <c r="O1075" t="inlineStr">
        <is>
          <t>圆通速递</t>
        </is>
      </c>
      <c r="P1075" t="inlineStr">
        <is>
          <t>YT2541266160956</t>
        </is>
      </c>
      <c r="R1075">
        <f>IFERROR(SUMPRODUCT(('2-定价总表'!$A$3:$A$493="PPS"&amp;MID(I1075,2,99))*('2-定价总表'!$C$3:$C$493=K1075)*('2-定价总表'!$T$3:$T$493))*IF(M1075="",1,M1075),"")</f>
        <v/>
      </c>
      <c r="AB1075">
        <f>SUM(S1075:AA1075)</f>
        <v/>
      </c>
      <c r="AC1075" t="inlineStr">
        <is>
          <t>55.00</t>
        </is>
      </c>
      <c r="AD1075">
        <f>AC1075*0.006</f>
        <v/>
      </c>
      <c r="AE1075">
        <f>AC1075*0.02</f>
        <v/>
      </c>
      <c r="AF1075">
        <f>AC1075-AD1075-AE1075</f>
        <v/>
      </c>
      <c r="AI1075">
        <f>SUM(AG1075:AH1075)</f>
        <v/>
      </c>
      <c r="AJ1075">
        <f>AF1075-AB1075+AI1075</f>
        <v/>
      </c>
      <c r="AK1075">
        <f>IF(C1075="是","杭州","江西工厂")</f>
        <v/>
      </c>
      <c r="AL1075" t="inlineStr">
        <is>
          <t>交易成功</t>
        </is>
      </c>
      <c r="AM1075" t="inlineStr">
        <is>
          <t>待匹配</t>
        </is>
      </c>
      <c r="AN1075" t="inlineStr">
        <is>
          <t>没有申请退款</t>
        </is>
      </c>
      <c r="AO1075" t="inlineStr">
        <is>
          <t>无退款申请</t>
        </is>
      </c>
      <c r="AR1075" t="inlineStr">
        <is>
          <t>✓</t>
        </is>
      </c>
    </row>
    <row r="1076">
      <c r="A1076" t="inlineStr">
        <is>
          <t>淘宝</t>
        </is>
      </c>
      <c r="B1076" t="inlineStr">
        <is>
          <t>5029369020904827125</t>
        </is>
      </c>
      <c r="D1076" s="182" t="n">
        <v>46045</v>
      </c>
      <c r="G1076" t="inlineStr">
        <is>
          <t>浙江省 杭州市 上城区 笕桥街道***************************</t>
        </is>
      </c>
      <c r="I1076" t="inlineStr"/>
      <c r="J1076" t="inlineStr">
        <is>
          <t>畔色木作木块小样樱桃木黑胡桃木白蜡木榉木红白橡木样品样块</t>
        </is>
      </c>
      <c r="K1076" t="inlineStr">
        <is>
          <t>樱桃木样块</t>
        </is>
      </c>
      <c r="M1076" t="n">
        <v>1</v>
      </c>
      <c r="O1076" t="inlineStr">
        <is>
          <t>圆通速递</t>
        </is>
      </c>
      <c r="P1076" t="inlineStr">
        <is>
          <t>YT2541145427211</t>
        </is>
      </c>
      <c r="R1076">
        <f>IFERROR(SUMPRODUCT(('2-定价总表'!$A$3:$A$493="PPS"&amp;MID(I1076,2,99))*('2-定价总表'!$C$3:$C$493=K1076)*('2-定价总表'!$T$3:$T$493))*IF(M1076="",1,M1076),"")</f>
        <v/>
      </c>
      <c r="AB1076">
        <f>SUM(S1076:AA1076)</f>
        <v/>
      </c>
      <c r="AC1076" t="inlineStr">
        <is>
          <t>22.00</t>
        </is>
      </c>
      <c r="AD1076">
        <f>AC1076*0.006</f>
        <v/>
      </c>
      <c r="AE1076">
        <f>AC1076*0.02</f>
        <v/>
      </c>
      <c r="AF1076">
        <f>AC1076-AD1076-AE1076</f>
        <v/>
      </c>
      <c r="AI1076">
        <f>SUM(AG1076:AH1076)</f>
        <v/>
      </c>
      <c r="AJ1076">
        <f>AF1076-AB1076+AI1076</f>
        <v/>
      </c>
      <c r="AK1076">
        <f>IF(C1076="是","杭州","江西工厂")</f>
        <v/>
      </c>
      <c r="AL1076" t="inlineStr">
        <is>
          <t>交易成功</t>
        </is>
      </c>
      <c r="AM1076" t="inlineStr">
        <is>
          <t>待匹配</t>
        </is>
      </c>
      <c r="AN1076" t="inlineStr">
        <is>
          <t>没有申请退款</t>
        </is>
      </c>
      <c r="AO1076" t="inlineStr">
        <is>
          <t>无退款申请</t>
        </is>
      </c>
      <c r="AR1076" t="inlineStr">
        <is>
          <t>⚠️ 无商家编码,产品编码待补</t>
        </is>
      </c>
    </row>
    <row r="1077">
      <c r="A1077" t="inlineStr">
        <is>
          <t>淘宝</t>
        </is>
      </c>
      <c r="B1077" t="inlineStr">
        <is>
          <t>5027333185397558820</t>
        </is>
      </c>
      <c r="D1077" s="182" t="n">
        <v>46044</v>
      </c>
      <c r="G1077" t="inlineStr">
        <is>
          <t>浙江省 宁波市 鄞州区 东郊街道***********************</t>
        </is>
      </c>
      <c r="I1077" t="inlineStr">
        <is>
          <t>P23210020201</t>
        </is>
      </c>
      <c r="J1077" t="inlineStr">
        <is>
          <t>畔色 岩板实木餐桌日式简约长方形榉木书桌家用饭桌原木小户型桌</t>
        </is>
      </c>
      <c r="K1077" t="inlineStr">
        <is>
          <t>曜黑色2.0米岩板餐桌</t>
        </is>
      </c>
      <c r="M1077" t="n">
        <v>1</v>
      </c>
      <c r="O1077" t="inlineStr">
        <is>
          <t>壹米滴答快运</t>
        </is>
      </c>
      <c r="P1077" t="inlineStr">
        <is>
          <t>700898876258</t>
        </is>
      </c>
      <c r="R1077">
        <f>IFERROR(SUMPRODUCT(('2-定价总表'!$A$3:$A$493="PPS"&amp;MID(I1077,2,99))*('2-定价总表'!$C$3:$C$493=K1077)*('2-定价总表'!$T$3:$T$493))*IF(M1077="",1,M1077),"")</f>
        <v/>
      </c>
      <c r="AB1077">
        <f>SUM(S1077:AA1077)</f>
        <v/>
      </c>
      <c r="AC1077" t="inlineStr">
        <is>
          <t>2933.78</t>
        </is>
      </c>
      <c r="AD1077">
        <f>AC1077*0.006</f>
        <v/>
      </c>
      <c r="AE1077">
        <f>AC1077*0.02</f>
        <v/>
      </c>
      <c r="AF1077">
        <f>AC1077-AD1077-AE1077</f>
        <v/>
      </c>
      <c r="AI1077">
        <f>SUM(AG1077:AH1077)</f>
        <v/>
      </c>
      <c r="AJ1077">
        <f>AF1077-AB1077+AI1077</f>
        <v/>
      </c>
      <c r="AK1077">
        <f>IF(C1077="是","杭州","江西工厂")</f>
        <v/>
      </c>
      <c r="AL1077" t="inlineStr">
        <is>
          <t>交易成功</t>
        </is>
      </c>
      <c r="AM1077" t="inlineStr">
        <is>
          <t>待匹配</t>
        </is>
      </c>
      <c r="AN1077" t="inlineStr">
        <is>
          <t>没有申请退款</t>
        </is>
      </c>
      <c r="AO1077" t="inlineStr">
        <is>
          <t>无退款申请</t>
        </is>
      </c>
      <c r="AR1077" t="inlineStr">
        <is>
          <t>✓</t>
        </is>
      </c>
    </row>
    <row r="1078">
      <c r="A1078" t="inlineStr">
        <is>
          <t>淘宝</t>
        </is>
      </c>
      <c r="B1078" t="inlineStr">
        <is>
          <t>5027077802136558820</t>
        </is>
      </c>
      <c r="D1078" s="182" t="n">
        <v>46044</v>
      </c>
      <c r="G1078" t="inlineStr">
        <is>
          <t>浙江省 宁波市 海曙区 段塘街道***********************</t>
        </is>
      </c>
      <c r="I1078" t="inlineStr">
        <is>
          <t>P23210020201</t>
        </is>
      </c>
      <c r="J1078" t="inlineStr">
        <is>
          <t>畔色 岩板实木餐桌日式简约长方形榉木书桌家用饭桌原木小户型桌</t>
        </is>
      </c>
      <c r="K1078" t="inlineStr">
        <is>
          <t>曜黑色2.0米岩板餐桌</t>
        </is>
      </c>
      <c r="M1078" t="n">
        <v>1</v>
      </c>
      <c r="O1078" t="inlineStr"/>
      <c r="P1078" t="inlineStr"/>
      <c r="R1078">
        <f>IFERROR(SUMPRODUCT(('2-定价总表'!$A$3:$A$493="PPS"&amp;MID(I1078,2,99))*('2-定价总表'!$C$3:$C$493=K1078)*('2-定价总表'!$T$3:$T$493))*IF(M1078="",1,M1078),"")</f>
        <v/>
      </c>
      <c r="AB1078">
        <f>SUM(S1078:AA1078)</f>
        <v/>
      </c>
      <c r="AC1078" t="inlineStr">
        <is>
          <t>2933.78</t>
        </is>
      </c>
      <c r="AD1078">
        <f>AC1078*0.006</f>
        <v/>
      </c>
      <c r="AE1078">
        <f>AC1078*0.02</f>
        <v/>
      </c>
      <c r="AF1078">
        <f>AC1078-AD1078-AE1078</f>
        <v/>
      </c>
      <c r="AI1078">
        <f>SUM(AG1078:AH1078)</f>
        <v/>
      </c>
      <c r="AJ1078">
        <f>AF1078-AB1078+AI1078</f>
        <v/>
      </c>
      <c r="AK1078">
        <f>IF(C1078="是","杭州","江西工厂")</f>
        <v/>
      </c>
      <c r="AL1078" t="inlineStr">
        <is>
          <t>交易关闭</t>
        </is>
      </c>
      <c r="AM1078" t="inlineStr">
        <is>
          <t>待匹配</t>
        </is>
      </c>
      <c r="AN1078" t="inlineStr">
        <is>
          <t>退款成功</t>
        </is>
      </c>
      <c r="AO1078" t="inlineStr">
        <is>
          <t>2933.78</t>
        </is>
      </c>
      <c r="AR1078" t="inlineStr">
        <is>
          <t>✓</t>
        </is>
      </c>
    </row>
    <row r="1079">
      <c r="A1079" t="inlineStr">
        <is>
          <t>淘宝</t>
        </is>
      </c>
      <c r="B1079" t="inlineStr">
        <is>
          <t>5026632338838185740</t>
        </is>
      </c>
      <c r="D1079" s="182" t="n">
        <v>46044</v>
      </c>
      <c r="G1079" t="inlineStr">
        <is>
          <t>山西省 大同市 平城区 振华街道**************************</t>
        </is>
      </c>
      <c r="I1079" t="inlineStr"/>
      <c r="J1079" t="inlineStr">
        <is>
          <t>畔色全实木北美黑胡桃木大板桌岩板长方形家用饭桌书桌茶桌餐桌</t>
        </is>
      </c>
      <c r="K1079" t="inlineStr">
        <is>
          <t>黑胡桃木岩板餐桌-1.6米</t>
        </is>
      </c>
      <c r="M1079" t="n">
        <v>1</v>
      </c>
      <c r="O1079" t="inlineStr">
        <is>
          <t>壹米滴答快运</t>
        </is>
      </c>
      <c r="P1079" t="inlineStr">
        <is>
          <t>700899109093</t>
        </is>
      </c>
      <c r="R1079">
        <f>IFERROR(SUMPRODUCT(('2-定价总表'!$A$3:$A$493="PPS"&amp;MID(I1079,2,99))*('2-定价总表'!$C$3:$C$493=K1079)*('2-定价总表'!$T$3:$T$493))*IF(M1079="",1,M1079),"")</f>
        <v/>
      </c>
      <c r="AB1079">
        <f>SUM(S1079:AA1079)</f>
        <v/>
      </c>
      <c r="AC1079" t="inlineStr">
        <is>
          <t>3530.77</t>
        </is>
      </c>
      <c r="AD1079">
        <f>AC1079*0.006</f>
        <v/>
      </c>
      <c r="AE1079">
        <f>AC1079*0.02</f>
        <v/>
      </c>
      <c r="AF1079">
        <f>AC1079-AD1079-AE1079</f>
        <v/>
      </c>
      <c r="AI1079">
        <f>SUM(AG1079:AH1079)</f>
        <v/>
      </c>
      <c r="AJ1079">
        <f>AF1079-AB1079+AI1079</f>
        <v/>
      </c>
      <c r="AK1079">
        <f>IF(C1079="是","杭州","江西工厂")</f>
        <v/>
      </c>
      <c r="AL1079" t="inlineStr">
        <is>
          <t>交易成功</t>
        </is>
      </c>
      <c r="AM1079" t="inlineStr">
        <is>
          <t>待匹配</t>
        </is>
      </c>
      <c r="AN1079" t="inlineStr">
        <is>
          <t>没有申请退款</t>
        </is>
      </c>
      <c r="AO1079" t="inlineStr">
        <is>
          <t>无退款申请</t>
        </is>
      </c>
      <c r="AR1079" t="inlineStr">
        <is>
          <t>⚠️ 无商家编码,产品编码待补</t>
        </is>
      </c>
    </row>
    <row r="1080">
      <c r="A1080" t="inlineStr">
        <is>
          <t>淘宝</t>
        </is>
      </c>
      <c r="B1080" t="inlineStr">
        <is>
          <t>5024996031837328524</t>
        </is>
      </c>
      <c r="D1080" s="182" t="n">
        <v>46043</v>
      </c>
      <c r="G1080" t="inlineStr">
        <is>
          <t>甘肃省 天水市 秦州区 东关街道*****************************</t>
        </is>
      </c>
      <c r="I1080" t="inlineStr"/>
      <c r="J1080" t="inlineStr">
        <is>
          <t>畔色木作 差价邮费补拍专链</t>
        </is>
      </c>
      <c r="K1080" t="inlineStr">
        <is>
          <t>1㎡</t>
        </is>
      </c>
      <c r="M1080" t="n">
        <v>379</v>
      </c>
      <c r="O1080" t="inlineStr">
        <is>
          <t>安能物流</t>
        </is>
      </c>
      <c r="P1080" t="inlineStr">
        <is>
          <t>760213743496</t>
        </is>
      </c>
      <c r="R1080">
        <f>IFERROR(SUMPRODUCT(('2-定价总表'!$A$3:$A$493="PPS"&amp;MID(I1080,2,99))*('2-定价总表'!$C$3:$C$493=K1080)*('2-定价总表'!$T$3:$T$493))*IF(M1080="",1,M1080),"")</f>
        <v/>
      </c>
      <c r="AB1080">
        <f>SUM(S1080:AA1080)</f>
        <v/>
      </c>
      <c r="AC1080" t="inlineStr">
        <is>
          <t>333.52</t>
        </is>
      </c>
      <c r="AD1080">
        <f>AC1080*0.006</f>
        <v/>
      </c>
      <c r="AE1080">
        <f>AC1080*0.02</f>
        <v/>
      </c>
      <c r="AF1080">
        <f>AC1080-AD1080-AE1080</f>
        <v/>
      </c>
      <c r="AI1080">
        <f>SUM(AG1080:AH1080)</f>
        <v/>
      </c>
      <c r="AJ1080">
        <f>AF1080-AB1080+AI1080</f>
        <v/>
      </c>
      <c r="AK1080">
        <f>IF(C1080="是","杭州","江西工厂")</f>
        <v/>
      </c>
      <c r="AL1080" t="inlineStr">
        <is>
          <t>交易成功</t>
        </is>
      </c>
      <c r="AM1080" t="inlineStr">
        <is>
          <t>待匹配</t>
        </is>
      </c>
      <c r="AN1080" t="inlineStr">
        <is>
          <t>没有申请退款</t>
        </is>
      </c>
      <c r="AO1080" t="inlineStr">
        <is>
          <t>无退款申请</t>
        </is>
      </c>
      <c r="AR1080" t="inlineStr">
        <is>
          <t>⚠️ 无商家编码,产品编码待补</t>
        </is>
      </c>
    </row>
    <row r="1081">
      <c r="A1081" t="inlineStr">
        <is>
          <t>淘宝</t>
        </is>
      </c>
      <c r="B1081" t="inlineStr">
        <is>
          <t>5014980578413738833</t>
        </is>
      </c>
      <c r="D1081" s="182" t="n">
        <v>46038</v>
      </c>
      <c r="G1081" t="inlineStr">
        <is>
          <t>上海 上海市 浦东新区 北蔡镇开*********************</t>
        </is>
      </c>
      <c r="I1081" t="inlineStr">
        <is>
          <t>P23210020201</t>
        </is>
      </c>
      <c r="J1081" t="inlineStr">
        <is>
          <t>畔色 岩板实木餐桌日式简约长方形榉木书桌家用饭桌原木小户型桌</t>
        </is>
      </c>
      <c r="K1081" t="inlineStr">
        <is>
          <t>砂白色1.8米岩板餐桌</t>
        </is>
      </c>
      <c r="M1081" t="n">
        <v>1</v>
      </c>
      <c r="O1081" t="inlineStr">
        <is>
          <t>商家配送</t>
        </is>
      </c>
      <c r="P1081" t="inlineStr">
        <is>
          <t>LP00791139062950</t>
        </is>
      </c>
      <c r="R1081">
        <f>IFERROR(SUMPRODUCT(('2-定价总表'!$A$3:$A$493="PPS"&amp;MID(I1081,2,99))*('2-定价总表'!$C$3:$C$493=K1081)*('2-定价总表'!$T$3:$T$493))*IF(M1081="",1,M1081),"")</f>
        <v/>
      </c>
      <c r="AB1081">
        <f>SUM(S1081:AA1081)</f>
        <v/>
      </c>
      <c r="AC1081" t="inlineStr">
        <is>
          <t>2871.25</t>
        </is>
      </c>
      <c r="AD1081">
        <f>AC1081*0.006</f>
        <v/>
      </c>
      <c r="AE1081">
        <f>AC1081*0.02</f>
        <v/>
      </c>
      <c r="AF1081">
        <f>AC1081-AD1081-AE1081</f>
        <v/>
      </c>
      <c r="AI1081">
        <f>SUM(AG1081:AH1081)</f>
        <v/>
      </c>
      <c r="AJ1081">
        <f>AF1081-AB1081+AI1081</f>
        <v/>
      </c>
      <c r="AK1081">
        <f>IF(C1081="是","杭州","江西工厂")</f>
        <v/>
      </c>
      <c r="AL1081" t="inlineStr">
        <is>
          <t>交易成功</t>
        </is>
      </c>
      <c r="AM1081" t="inlineStr">
        <is>
          <t>待匹配</t>
        </is>
      </c>
      <c r="AN1081" t="inlineStr">
        <is>
          <t>没有申请退款</t>
        </is>
      </c>
      <c r="AO1081" t="inlineStr">
        <is>
          <t>无退款申请</t>
        </is>
      </c>
      <c r="AR1081" t="inlineStr">
        <is>
          <t>✓</t>
        </is>
      </c>
    </row>
    <row r="1082">
      <c r="A1082" t="inlineStr">
        <is>
          <t>淘宝</t>
        </is>
      </c>
      <c r="B1082" t="inlineStr">
        <is>
          <t>5011051610701893645</t>
        </is>
      </c>
      <c r="D1082" s="182" t="n">
        <v>46036</v>
      </c>
      <c r="G1082" t="inlineStr">
        <is>
          <t>北京 北京市 西城区 新街口街******************************</t>
        </is>
      </c>
      <c r="I1082" t="inlineStr"/>
      <c r="J1082" t="inlineStr">
        <is>
          <t>畔色木作木块小样樱桃木黑胡桃木白蜡木榉木红白橡木样品样块</t>
        </is>
      </c>
      <c r="K1082" t="inlineStr">
        <is>
          <t>榉木样块</t>
        </is>
      </c>
      <c r="M1082" t="n">
        <v>1</v>
      </c>
      <c r="O1082" t="inlineStr">
        <is>
          <t>圆通速递</t>
        </is>
      </c>
      <c r="P1082" t="inlineStr">
        <is>
          <t>YT2536465127080</t>
        </is>
      </c>
      <c r="R1082">
        <f>IFERROR(SUMPRODUCT(('2-定价总表'!$A$3:$A$493="PPS"&amp;MID(I1082,2,99))*('2-定价总表'!$C$3:$C$493=K1082)*('2-定价总表'!$T$3:$T$493))*IF(M1082="",1,M1082),"")</f>
        <v/>
      </c>
      <c r="AB1082">
        <f>SUM(S1082:AA1082)</f>
        <v/>
      </c>
      <c r="AC1082" t="inlineStr">
        <is>
          <t>22.00</t>
        </is>
      </c>
      <c r="AD1082">
        <f>AC1082*0.006</f>
        <v/>
      </c>
      <c r="AE1082">
        <f>AC1082*0.02</f>
        <v/>
      </c>
      <c r="AF1082">
        <f>AC1082-AD1082-AE1082</f>
        <v/>
      </c>
      <c r="AI1082">
        <f>SUM(AG1082:AH1082)</f>
        <v/>
      </c>
      <c r="AJ1082">
        <f>AF1082-AB1082+AI1082</f>
        <v/>
      </c>
      <c r="AK1082">
        <f>IF(C1082="是","杭州","江西工厂")</f>
        <v/>
      </c>
      <c r="AL1082" t="inlineStr">
        <is>
          <t>交易成功</t>
        </is>
      </c>
      <c r="AM1082" t="inlineStr">
        <is>
          <t>待匹配</t>
        </is>
      </c>
      <c r="AN1082" t="inlineStr">
        <is>
          <t>没有申请退款</t>
        </is>
      </c>
      <c r="AO1082" t="inlineStr">
        <is>
          <t>无退款申请</t>
        </is>
      </c>
      <c r="AR1082" t="inlineStr">
        <is>
          <t>⚠️ 无商家编码,产品编码待补</t>
        </is>
      </c>
    </row>
    <row r="1083">
      <c r="A1083" t="inlineStr">
        <is>
          <t>淘宝</t>
        </is>
      </c>
      <c r="B1083" t="inlineStr">
        <is>
          <t>5010629978069402623</t>
        </is>
      </c>
      <c r="D1083" s="182" t="n">
        <v>46036</v>
      </c>
      <c r="G1083" t="inlineStr">
        <is>
          <t>江苏省 徐州市 鼓楼区 丰财街道**********************************</t>
        </is>
      </c>
      <c r="I1083" t="inlineStr"/>
      <c r="J1083" t="inlineStr">
        <is>
          <t>畔色樱桃木靠墙一体实木岩板餐厅收纳咖啡柜小户型小柜窄柜餐边柜</t>
        </is>
      </c>
      <c r="K1083" t="inlineStr">
        <is>
          <t>1.2米洞石款窄柜</t>
        </is>
      </c>
      <c r="M1083" t="n">
        <v>1</v>
      </c>
      <c r="O1083" t="inlineStr">
        <is>
          <t>壹米滴答快运</t>
        </is>
      </c>
      <c r="P1083" t="inlineStr">
        <is>
          <t>700899106593</t>
        </is>
      </c>
      <c r="R1083">
        <f>IFERROR(SUMPRODUCT(('2-定价总表'!$A$3:$A$493="PPS"&amp;MID(I1083,2,99))*('2-定价总表'!$C$3:$C$493=K1083)*('2-定价总表'!$T$3:$T$493))*IF(M1083="",1,M1083),"")</f>
        <v/>
      </c>
      <c r="AB1083">
        <f>SUM(S1083:AA1083)</f>
        <v/>
      </c>
      <c r="AC1083" t="inlineStr">
        <is>
          <t>5978.95</t>
        </is>
      </c>
      <c r="AD1083">
        <f>AC1083*0.006</f>
        <v/>
      </c>
      <c r="AE1083">
        <f>AC1083*0.02</f>
        <v/>
      </c>
      <c r="AF1083">
        <f>AC1083-AD1083-AE1083</f>
        <v/>
      </c>
      <c r="AI1083">
        <f>SUM(AG1083:AH1083)</f>
        <v/>
      </c>
      <c r="AJ1083">
        <f>AF1083-AB1083+AI1083</f>
        <v/>
      </c>
      <c r="AK1083">
        <f>IF(C1083="是","杭州","江西工厂")</f>
        <v/>
      </c>
      <c r="AL1083" t="inlineStr">
        <is>
          <t>交易成功</t>
        </is>
      </c>
      <c r="AM1083" t="inlineStr">
        <is>
          <t>待匹配</t>
        </is>
      </c>
      <c r="AN1083" t="inlineStr">
        <is>
          <t>没有申请退款</t>
        </is>
      </c>
      <c r="AO1083" t="inlineStr">
        <is>
          <t>无退款申请</t>
        </is>
      </c>
      <c r="AR1083" t="inlineStr">
        <is>
          <t>⚠️ 无商家编码,产品编码待补</t>
        </is>
      </c>
    </row>
    <row r="1084">
      <c r="A1084" t="inlineStr">
        <is>
          <t>淘宝</t>
        </is>
      </c>
      <c r="B1084" t="inlineStr">
        <is>
          <t>5006684883318893645</t>
        </is>
      </c>
      <c r="D1084" s="182" t="n">
        <v>46035</v>
      </c>
      <c r="G1084" t="inlineStr">
        <is>
          <t>北京 北京市 海淀区 西北旺镇**********************</t>
        </is>
      </c>
      <c r="I1084" t="inlineStr"/>
      <c r="J1084" t="inlineStr">
        <is>
          <t>畔色木作木块小样樱桃木黑胡桃木白蜡木榉木红白橡木样品样块</t>
        </is>
      </c>
      <c r="K1084" t="inlineStr">
        <is>
          <t>榉木样块</t>
        </is>
      </c>
      <c r="M1084" t="n">
        <v>1</v>
      </c>
      <c r="O1084" t="inlineStr">
        <is>
          <t>圆通速递</t>
        </is>
      </c>
      <c r="P1084" t="inlineStr">
        <is>
          <t>YT2540521621494</t>
        </is>
      </c>
      <c r="R1084">
        <f>IFERROR(SUMPRODUCT(('2-定价总表'!$A$3:$A$493="PPS"&amp;MID(I1084,2,99))*('2-定价总表'!$C$3:$C$493=K1084)*('2-定价总表'!$T$3:$T$493))*IF(M1084="",1,M1084),"")</f>
        <v/>
      </c>
      <c r="AB1084">
        <f>SUM(S1084:AA1084)</f>
        <v/>
      </c>
      <c r="AC1084" t="inlineStr">
        <is>
          <t>22.00</t>
        </is>
      </c>
      <c r="AD1084">
        <f>AC1084*0.006</f>
        <v/>
      </c>
      <c r="AE1084">
        <f>AC1084*0.02</f>
        <v/>
      </c>
      <c r="AF1084">
        <f>AC1084-AD1084-AE1084</f>
        <v/>
      </c>
      <c r="AI1084">
        <f>SUM(AG1084:AH1084)</f>
        <v/>
      </c>
      <c r="AJ1084">
        <f>AF1084-AB1084+AI1084</f>
        <v/>
      </c>
      <c r="AK1084">
        <f>IF(C1084="是","杭州","江西工厂")</f>
        <v/>
      </c>
      <c r="AL1084" t="inlineStr">
        <is>
          <t>交易成功</t>
        </is>
      </c>
      <c r="AM1084" t="inlineStr">
        <is>
          <t>待匹配</t>
        </is>
      </c>
      <c r="AN1084" t="inlineStr">
        <is>
          <t>没有申请退款</t>
        </is>
      </c>
      <c r="AO1084" t="inlineStr">
        <is>
          <t>无退款申请</t>
        </is>
      </c>
      <c r="AR1084" t="inlineStr">
        <is>
          <t>⚠️ 无商家编码,产品编码待补</t>
        </is>
      </c>
    </row>
    <row r="1085">
      <c r="A1085" t="inlineStr">
        <is>
          <t>淘宝</t>
        </is>
      </c>
      <c r="B1085" t="inlineStr">
        <is>
          <t>5006964457246559512</t>
        </is>
      </c>
      <c r="D1085" s="182" t="n">
        <v>46035</v>
      </c>
      <c r="G1085" t="inlineStr">
        <is>
          <t>河南省 郑州市 中原区 林山寨街*******************************</t>
        </is>
      </c>
      <c r="I1085" t="inlineStr"/>
      <c r="J1085" t="inlineStr">
        <is>
          <t>畔色木作木块小样樱桃木黑胡桃木白蜡木榉木红白橡木样品样块</t>
        </is>
      </c>
      <c r="K1085" t="inlineStr">
        <is>
          <t>樱桃木样块</t>
        </is>
      </c>
      <c r="M1085" t="n">
        <v>1</v>
      </c>
      <c r="O1085" t="inlineStr">
        <is>
          <t>圆通速递</t>
        </is>
      </c>
      <c r="P1085" t="inlineStr">
        <is>
          <t>YT2580443097153</t>
        </is>
      </c>
      <c r="R1085">
        <f>IFERROR(SUMPRODUCT(('2-定价总表'!$A$3:$A$493="PPS"&amp;MID(I1085,2,99))*('2-定价总表'!$C$3:$C$493=K1085)*('2-定价总表'!$T$3:$T$493))*IF(M1085="",1,M1085),"")</f>
        <v/>
      </c>
      <c r="AB1085">
        <f>SUM(S1085:AA1085)</f>
        <v/>
      </c>
      <c r="AC1085" t="inlineStr">
        <is>
          <t>22.00</t>
        </is>
      </c>
      <c r="AD1085">
        <f>AC1085*0.006</f>
        <v/>
      </c>
      <c r="AE1085">
        <f>AC1085*0.02</f>
        <v/>
      </c>
      <c r="AF1085">
        <f>AC1085-AD1085-AE1085</f>
        <v/>
      </c>
      <c r="AI1085">
        <f>SUM(AG1085:AH1085)</f>
        <v/>
      </c>
      <c r="AJ1085">
        <f>AF1085-AB1085+AI1085</f>
        <v/>
      </c>
      <c r="AK1085">
        <f>IF(C1085="是","杭州","江西工厂")</f>
        <v/>
      </c>
      <c r="AL1085" t="inlineStr">
        <is>
          <t>交易成功</t>
        </is>
      </c>
      <c r="AM1085" t="inlineStr">
        <is>
          <t>待匹配</t>
        </is>
      </c>
      <c r="AN1085" t="inlineStr">
        <is>
          <t>没有申请退款</t>
        </is>
      </c>
      <c r="AO1085" t="inlineStr">
        <is>
          <t>无退款申请</t>
        </is>
      </c>
      <c r="AR1085" t="inlineStr">
        <is>
          <t>⚠️ 无商家编码,产品编码待补</t>
        </is>
      </c>
    </row>
    <row r="1086">
      <c r="A1086" t="inlineStr">
        <is>
          <t>淘宝</t>
        </is>
      </c>
      <c r="B1086" t="inlineStr">
        <is>
          <t>5002120980621174645</t>
        </is>
      </c>
      <c r="D1086" s="182" t="n">
        <v>46032</v>
      </c>
      <c r="G1086" t="inlineStr">
        <is>
          <t>上海 上海市 闵行区 七宝镇漕**********************************</t>
        </is>
      </c>
      <c r="I1086" t="inlineStr"/>
      <c r="J1086" t="inlineStr">
        <is>
          <t>畔色木作木块小样樱桃木黑胡桃木白蜡木榉木红白橡木样品样块</t>
        </is>
      </c>
      <c r="K1086" t="inlineStr">
        <is>
          <t>樱桃木样块</t>
        </is>
      </c>
      <c r="M1086" t="n">
        <v>1</v>
      </c>
      <c r="O1086" t="inlineStr"/>
      <c r="P1086" t="inlineStr"/>
      <c r="R1086">
        <f>IFERROR(SUMPRODUCT(('2-定价总表'!$A$3:$A$493="PPS"&amp;MID(I1086,2,99))*('2-定价总表'!$C$3:$C$493=K1086)*('2-定价总表'!$T$3:$T$493))*IF(M1086="",1,M1086),"")</f>
        <v/>
      </c>
      <c r="AB1086">
        <f>SUM(S1086:AA1086)</f>
        <v/>
      </c>
      <c r="AC1086" t="inlineStr">
        <is>
          <t>19.50</t>
        </is>
      </c>
      <c r="AD1086">
        <f>AC1086*0.006</f>
        <v/>
      </c>
      <c r="AE1086">
        <f>AC1086*0.02</f>
        <v/>
      </c>
      <c r="AF1086">
        <f>AC1086-AD1086-AE1086</f>
        <v/>
      </c>
      <c r="AI1086">
        <f>SUM(AG1086:AH1086)</f>
        <v/>
      </c>
      <c r="AJ1086">
        <f>AF1086-AB1086+AI1086</f>
        <v/>
      </c>
      <c r="AK1086">
        <f>IF(C1086="是","杭州","江西工厂")</f>
        <v/>
      </c>
      <c r="AL1086" t="inlineStr">
        <is>
          <t>交易关闭</t>
        </is>
      </c>
      <c r="AM1086" t="inlineStr">
        <is>
          <t>待匹配</t>
        </is>
      </c>
      <c r="AN1086" t="inlineStr">
        <is>
          <t>退款成功</t>
        </is>
      </c>
      <c r="AO1086" t="inlineStr">
        <is>
          <t>19.50</t>
        </is>
      </c>
      <c r="AR1086" t="inlineStr">
        <is>
          <t>⚠️ 无商家编码,产品编码待补</t>
        </is>
      </c>
    </row>
    <row r="1087">
      <c r="A1087" t="inlineStr">
        <is>
          <t>淘宝</t>
        </is>
      </c>
      <c r="B1087" t="inlineStr">
        <is>
          <t>5002120980621174645</t>
        </is>
      </c>
      <c r="D1087" s="182" t="n">
        <v>46032</v>
      </c>
      <c r="G1087" t="inlineStr">
        <is>
          <t>上海 上海市 闵行区 七宝镇漕**********************************</t>
        </is>
      </c>
      <c r="I1087" t="inlineStr"/>
      <c r="J1087" t="inlineStr">
        <is>
          <t>畔色木作木块小样樱桃木黑胡桃木白蜡木榉木红白橡木样品样块</t>
        </is>
      </c>
      <c r="K1087" t="inlineStr">
        <is>
          <t>榉木样块</t>
        </is>
      </c>
      <c r="M1087" t="n">
        <v>1</v>
      </c>
      <c r="O1087" t="inlineStr"/>
      <c r="P1087" t="inlineStr"/>
      <c r="R1087">
        <f>IFERROR(SUMPRODUCT(('2-定价总表'!$A$3:$A$493="PPS"&amp;MID(I1087,2,99))*('2-定价总表'!$C$3:$C$493=K1087)*('2-定价总表'!$T$3:$T$493))*IF(M1087="",1,M1087),"")</f>
        <v/>
      </c>
      <c r="AB1087">
        <f>SUM(S1087:AA1087)</f>
        <v/>
      </c>
      <c r="AC1087" t="inlineStr">
        <is>
          <t>19.50</t>
        </is>
      </c>
      <c r="AD1087">
        <f>AC1087*0.006</f>
        <v/>
      </c>
      <c r="AE1087">
        <f>AC1087*0.02</f>
        <v/>
      </c>
      <c r="AF1087">
        <f>AC1087-AD1087-AE1087</f>
        <v/>
      </c>
      <c r="AI1087">
        <f>SUM(AG1087:AH1087)</f>
        <v/>
      </c>
      <c r="AJ1087">
        <f>AF1087-AB1087+AI1087</f>
        <v/>
      </c>
      <c r="AK1087">
        <f>IF(C1087="是","杭州","江西工厂")</f>
        <v/>
      </c>
      <c r="AL1087" t="inlineStr">
        <is>
          <t>交易关闭</t>
        </is>
      </c>
      <c r="AM1087" t="inlineStr">
        <is>
          <t>待匹配</t>
        </is>
      </c>
      <c r="AN1087" t="inlineStr">
        <is>
          <t>退款成功</t>
        </is>
      </c>
      <c r="AO1087" t="inlineStr">
        <is>
          <t>19.50</t>
        </is>
      </c>
      <c r="AR1087" t="inlineStr">
        <is>
          <t>⚠️ 无商家编码,产品编码待补</t>
        </is>
      </c>
    </row>
    <row r="1088">
      <c r="A1088" t="inlineStr">
        <is>
          <t>淘宝</t>
        </is>
      </c>
      <c r="B1088" t="inlineStr">
        <is>
          <t>4997951317507007620</t>
        </is>
      </c>
      <c r="D1088" s="182" t="n">
        <v>46030</v>
      </c>
      <c r="G1088" t="inlineStr">
        <is>
          <t>广东省 广州市 天河区 石牌街道*********************************</t>
        </is>
      </c>
      <c r="I1088" t="inlineStr">
        <is>
          <t>P23210020201</t>
        </is>
      </c>
      <c r="J1088" t="inlineStr">
        <is>
          <t>畔色 岩板实木餐桌日式简约长方形榉木书桌家用饭桌原木小户型桌</t>
        </is>
      </c>
      <c r="K1088" t="inlineStr">
        <is>
          <t>砂白色1.6米岩板餐桌</t>
        </is>
      </c>
      <c r="M1088" t="n">
        <v>1</v>
      </c>
      <c r="O1088" t="inlineStr">
        <is>
          <t>壹米滴答快运</t>
        </is>
      </c>
      <c r="P1088" t="inlineStr">
        <is>
          <t>700898876129</t>
        </is>
      </c>
      <c r="R1088">
        <f>IFERROR(SUMPRODUCT(('2-定价总表'!$A$3:$A$493="PPS"&amp;MID(I1088,2,99))*('2-定价总表'!$C$3:$C$493=K1088)*('2-定价总表'!$T$3:$T$493))*IF(M1088="",1,M1088),"")</f>
        <v/>
      </c>
      <c r="AB1088">
        <f>SUM(S1088:AA1088)</f>
        <v/>
      </c>
      <c r="AC1088" t="inlineStr">
        <is>
          <t>2749.55</t>
        </is>
      </c>
      <c r="AD1088">
        <f>AC1088*0.006</f>
        <v/>
      </c>
      <c r="AE1088">
        <f>AC1088*0.02</f>
        <v/>
      </c>
      <c r="AF1088">
        <f>AC1088-AD1088-AE1088</f>
        <v/>
      </c>
      <c r="AI1088">
        <f>SUM(AG1088:AH1088)</f>
        <v/>
      </c>
      <c r="AJ1088">
        <f>AF1088-AB1088+AI1088</f>
        <v/>
      </c>
      <c r="AK1088">
        <f>IF(C1088="是","杭州","江西工厂")</f>
        <v/>
      </c>
      <c r="AL1088" t="inlineStr">
        <is>
          <t>交易成功</t>
        </is>
      </c>
      <c r="AM1088" t="inlineStr">
        <is>
          <t>待匹配</t>
        </is>
      </c>
      <c r="AN1088" t="inlineStr">
        <is>
          <t>没有申请退款</t>
        </is>
      </c>
      <c r="AO1088" t="inlineStr">
        <is>
          <t>无退款申请</t>
        </is>
      </c>
      <c r="AR1088" t="inlineStr">
        <is>
          <t>✓</t>
        </is>
      </c>
    </row>
    <row r="1089">
      <c r="A1089" t="inlineStr">
        <is>
          <t>淘宝</t>
        </is>
      </c>
      <c r="B1089" t="inlineStr">
        <is>
          <t>4994143959230373921</t>
        </is>
      </c>
      <c r="D1089" s="182" t="n">
        <v>46029</v>
      </c>
      <c r="G1089" t="inlineStr">
        <is>
          <t>上海 上海市 青浦区 盈浦街道*****************</t>
        </is>
      </c>
      <c r="I1089" t="inlineStr"/>
      <c r="J1089" t="inlineStr">
        <is>
          <t>畔色木作木块小样樱桃木黑胡桃木白蜡木榉木红白橡木样品样块</t>
        </is>
      </c>
      <c r="K1089" t="inlineStr">
        <is>
          <t>樱桃木样块</t>
        </is>
      </c>
      <c r="M1089" t="n">
        <v>1</v>
      </c>
      <c r="O1089" t="inlineStr">
        <is>
          <t>圆通速递</t>
        </is>
      </c>
      <c r="P1089" t="inlineStr">
        <is>
          <t>YT2580030443255</t>
        </is>
      </c>
      <c r="R1089">
        <f>IFERROR(SUMPRODUCT(('2-定价总表'!$A$3:$A$493="PPS"&amp;MID(I1089,2,99))*('2-定价总表'!$C$3:$C$493=K1089)*('2-定价总表'!$T$3:$T$493))*IF(M1089="",1,M1089),"")</f>
        <v/>
      </c>
      <c r="AB1089">
        <f>SUM(S1089:AA1089)</f>
        <v/>
      </c>
      <c r="AC1089" t="inlineStr">
        <is>
          <t>22.00</t>
        </is>
      </c>
      <c r="AD1089">
        <f>AC1089*0.006</f>
        <v/>
      </c>
      <c r="AE1089">
        <f>AC1089*0.02</f>
        <v/>
      </c>
      <c r="AF1089">
        <f>AC1089-AD1089-AE1089</f>
        <v/>
      </c>
      <c r="AI1089">
        <f>SUM(AG1089:AH1089)</f>
        <v/>
      </c>
      <c r="AJ1089">
        <f>AF1089-AB1089+AI1089</f>
        <v/>
      </c>
      <c r="AK1089">
        <f>IF(C1089="是","杭州","江西工厂")</f>
        <v/>
      </c>
      <c r="AL1089" t="inlineStr">
        <is>
          <t>交易成功</t>
        </is>
      </c>
      <c r="AM1089" t="inlineStr">
        <is>
          <t>待匹配</t>
        </is>
      </c>
      <c r="AN1089" t="inlineStr">
        <is>
          <t>没有申请退款</t>
        </is>
      </c>
      <c r="AO1089" t="inlineStr">
        <is>
          <t>无退款申请</t>
        </is>
      </c>
      <c r="AR1089" t="inlineStr">
        <is>
          <t>⚠️ 无商家编码,产品编码待补</t>
        </is>
      </c>
    </row>
    <row r="1090">
      <c r="A1090" t="inlineStr">
        <is>
          <t>淘宝</t>
        </is>
      </c>
      <c r="B1090" t="inlineStr">
        <is>
          <t>4993859055088065737</t>
        </is>
      </c>
      <c r="D1090" s="182" t="n">
        <v>46029</v>
      </c>
      <c r="G1090" t="inlineStr">
        <is>
          <t>广东省 广州市 黄埔区 长岭街道*************************</t>
        </is>
      </c>
      <c r="I1090" t="inlineStr"/>
      <c r="J1090" t="inlineStr">
        <is>
          <t>畔色木作木块小样樱桃木黑胡桃木白蜡木榉木红白橡木样品样块</t>
        </is>
      </c>
      <c r="K1090" t="inlineStr">
        <is>
          <t>樱桃木样块</t>
        </is>
      </c>
      <c r="M1090" t="n">
        <v>1</v>
      </c>
      <c r="O1090" t="inlineStr"/>
      <c r="P1090" t="inlineStr"/>
      <c r="R1090">
        <f>IFERROR(SUMPRODUCT(('2-定价总表'!$A$3:$A$493="PPS"&amp;MID(I1090,2,99))*('2-定价总表'!$C$3:$C$493=K1090)*('2-定价总表'!$T$3:$T$493))*IF(M1090="",1,M1090),"")</f>
        <v/>
      </c>
      <c r="AB1090">
        <f>SUM(S1090:AA1090)</f>
        <v/>
      </c>
      <c r="AC1090" t="inlineStr">
        <is>
          <t>22.00</t>
        </is>
      </c>
      <c r="AD1090">
        <f>AC1090*0.006</f>
        <v/>
      </c>
      <c r="AE1090">
        <f>AC1090*0.02</f>
        <v/>
      </c>
      <c r="AF1090">
        <f>AC1090-AD1090-AE1090</f>
        <v/>
      </c>
      <c r="AI1090">
        <f>SUM(AG1090:AH1090)</f>
        <v/>
      </c>
      <c r="AJ1090">
        <f>AF1090-AB1090+AI1090</f>
        <v/>
      </c>
      <c r="AK1090">
        <f>IF(C1090="是","杭州","江西工厂")</f>
        <v/>
      </c>
      <c r="AL1090" t="inlineStr">
        <is>
          <t>交易关闭</t>
        </is>
      </c>
      <c r="AM1090" t="inlineStr">
        <is>
          <t>待匹配</t>
        </is>
      </c>
      <c r="AN1090" t="inlineStr">
        <is>
          <t>退款成功</t>
        </is>
      </c>
      <c r="AO1090" t="inlineStr">
        <is>
          <t>22.00</t>
        </is>
      </c>
      <c r="AR1090" t="inlineStr">
        <is>
          <t>⚠️ 无商家编码,产品编码待补</t>
        </is>
      </c>
    </row>
    <row r="1091">
      <c r="A1091" t="inlineStr">
        <is>
          <t>淘宝</t>
        </is>
      </c>
      <c r="B1091" t="inlineStr">
        <is>
          <t>4991917070620599318</t>
        </is>
      </c>
      <c r="D1091" s="182" t="n">
        <v>46028</v>
      </c>
      <c r="G1091" t="inlineStr">
        <is>
          <t>广东省 广州市 白云区 江高镇夏******************************************</t>
        </is>
      </c>
      <c r="I1091" t="inlineStr"/>
      <c r="J1091" t="inlineStr">
        <is>
          <t>畔色樱桃木实木落地矮柜书柜客厅组合柜电视柜飘窗柜储物置物柜</t>
        </is>
      </c>
      <c r="K1091" t="inlineStr">
        <is>
          <t>双抽屉柜</t>
        </is>
      </c>
      <c r="M1091" t="n">
        <v>1</v>
      </c>
      <c r="O1091" t="inlineStr">
        <is>
          <t>壹米滴答快运</t>
        </is>
      </c>
      <c r="P1091" t="inlineStr">
        <is>
          <t>700897671424</t>
        </is>
      </c>
      <c r="R1091">
        <f>IFERROR(SUMPRODUCT(('2-定价总表'!$A$3:$A$493="PPS"&amp;MID(I1091,2,99))*('2-定价总表'!$C$3:$C$493=K1091)*('2-定价总表'!$T$3:$T$493))*IF(M1091="",1,M1091),"")</f>
        <v/>
      </c>
      <c r="AB1091">
        <f>SUM(S1091:AA1091)</f>
        <v/>
      </c>
      <c r="AC1091" t="inlineStr">
        <is>
          <t>1243.10</t>
        </is>
      </c>
      <c r="AD1091">
        <f>AC1091*0.006</f>
        <v/>
      </c>
      <c r="AE1091">
        <f>AC1091*0.02</f>
        <v/>
      </c>
      <c r="AF1091">
        <f>AC1091-AD1091-AE1091</f>
        <v/>
      </c>
      <c r="AI1091">
        <f>SUM(AG1091:AH1091)</f>
        <v/>
      </c>
      <c r="AJ1091">
        <f>AF1091-AB1091+AI1091</f>
        <v/>
      </c>
      <c r="AK1091">
        <f>IF(C1091="是","杭州","江西工厂")</f>
        <v/>
      </c>
      <c r="AL1091" t="inlineStr">
        <is>
          <t>交易成功</t>
        </is>
      </c>
      <c r="AM1091" t="inlineStr">
        <is>
          <t>待匹配</t>
        </is>
      </c>
      <c r="AN1091" t="inlineStr">
        <is>
          <t>没有申请退款</t>
        </is>
      </c>
      <c r="AO1091" t="inlineStr">
        <is>
          <t>无退款申请</t>
        </is>
      </c>
      <c r="AR1091" t="inlineStr">
        <is>
          <t>⚠️ 无商家编码,产品编码待补</t>
        </is>
      </c>
    </row>
    <row r="1092">
      <c r="A1092" t="inlineStr">
        <is>
          <t>淘宝</t>
        </is>
      </c>
      <c r="B1092" t="inlineStr">
        <is>
          <t>4991917070620599318</t>
        </is>
      </c>
      <c r="D1092" s="182" t="n">
        <v>46028</v>
      </c>
      <c r="G1092" t="inlineStr">
        <is>
          <t>广东省 广州市 白云区 江高镇夏******************************************</t>
        </is>
      </c>
      <c r="I1092" t="inlineStr"/>
      <c r="J1092" t="inlineStr">
        <is>
          <t>畔色樱桃木实木落地矮柜书柜客厅组合柜电视柜飘窗柜储物置物柜</t>
        </is>
      </c>
      <c r="K1092" t="inlineStr">
        <is>
          <t>翻门柜</t>
        </is>
      </c>
      <c r="M1092" t="n">
        <v>1</v>
      </c>
      <c r="O1092" t="inlineStr">
        <is>
          <t>壹米滴答快运</t>
        </is>
      </c>
      <c r="P1092" t="inlineStr">
        <is>
          <t>700897671424</t>
        </is>
      </c>
      <c r="R1092">
        <f>IFERROR(SUMPRODUCT(('2-定价总表'!$A$3:$A$493="PPS"&amp;MID(I1092,2,99))*('2-定价总表'!$C$3:$C$493=K1092)*('2-定价总表'!$T$3:$T$493))*IF(M1092="",1,M1092),"")</f>
        <v/>
      </c>
      <c r="AB1092">
        <f>SUM(S1092:AA1092)</f>
        <v/>
      </c>
      <c r="AC1092" t="inlineStr">
        <is>
          <t>1264.52</t>
        </is>
      </c>
      <c r="AD1092">
        <f>AC1092*0.006</f>
        <v/>
      </c>
      <c r="AE1092">
        <f>AC1092*0.02</f>
        <v/>
      </c>
      <c r="AF1092">
        <f>AC1092-AD1092-AE1092</f>
        <v/>
      </c>
      <c r="AI1092">
        <f>SUM(AG1092:AH1092)</f>
        <v/>
      </c>
      <c r="AJ1092">
        <f>AF1092-AB1092+AI1092</f>
        <v/>
      </c>
      <c r="AK1092">
        <f>IF(C1092="是","杭州","江西工厂")</f>
        <v/>
      </c>
      <c r="AL1092" t="inlineStr">
        <is>
          <t>交易成功</t>
        </is>
      </c>
      <c r="AM1092" t="inlineStr">
        <is>
          <t>待匹配</t>
        </is>
      </c>
      <c r="AN1092" t="inlineStr">
        <is>
          <t>没有申请退款</t>
        </is>
      </c>
      <c r="AO1092" t="inlineStr">
        <is>
          <t>无退款申请</t>
        </is>
      </c>
      <c r="AR1092" t="inlineStr">
        <is>
          <t>⚠️ 无商家编码,产品编码待补</t>
        </is>
      </c>
    </row>
    <row r="1093">
      <c r="A1093" t="inlineStr">
        <is>
          <t>淘宝</t>
        </is>
      </c>
      <c r="B1093" t="inlineStr">
        <is>
          <t>4991917070620599318</t>
        </is>
      </c>
      <c r="D1093" s="182" t="n">
        <v>46028</v>
      </c>
      <c r="G1093" t="inlineStr">
        <is>
          <t>广东省 广州市 白云区 江高镇夏******************************************</t>
        </is>
      </c>
      <c r="I1093" t="inlineStr"/>
      <c r="J1093" t="inlineStr">
        <is>
          <t>畔色樱桃木实木落地矮柜书柜客厅组合柜电视柜飘窗柜储物置物柜</t>
        </is>
      </c>
      <c r="K1093" t="inlineStr">
        <is>
          <t>双移门柜</t>
        </is>
      </c>
      <c r="M1093" t="n">
        <v>1</v>
      </c>
      <c r="O1093" t="inlineStr">
        <is>
          <t>壹米滴答快运</t>
        </is>
      </c>
      <c r="P1093" t="inlineStr">
        <is>
          <t>700897671424</t>
        </is>
      </c>
      <c r="R1093">
        <f>IFERROR(SUMPRODUCT(('2-定价总表'!$A$3:$A$493="PPS"&amp;MID(I1093,2,99))*('2-定价总表'!$C$3:$C$493=K1093)*('2-定价总表'!$T$3:$T$493))*IF(M1093="",1,M1093),"")</f>
        <v/>
      </c>
      <c r="AB1093">
        <f>SUM(S1093:AA1093)</f>
        <v/>
      </c>
      <c r="AC1093" t="inlineStr">
        <is>
          <t>1170.63</t>
        </is>
      </c>
      <c r="AD1093">
        <f>AC1093*0.006</f>
        <v/>
      </c>
      <c r="AE1093">
        <f>AC1093*0.02</f>
        <v/>
      </c>
      <c r="AF1093">
        <f>AC1093-AD1093-AE1093</f>
        <v/>
      </c>
      <c r="AI1093">
        <f>SUM(AG1093:AH1093)</f>
        <v/>
      </c>
      <c r="AJ1093">
        <f>AF1093-AB1093+AI1093</f>
        <v/>
      </c>
      <c r="AK1093">
        <f>IF(C1093="是","杭州","江西工厂")</f>
        <v/>
      </c>
      <c r="AL1093" t="inlineStr">
        <is>
          <t>交易成功</t>
        </is>
      </c>
      <c r="AM1093" t="inlineStr">
        <is>
          <t>待匹配</t>
        </is>
      </c>
      <c r="AN1093" t="inlineStr">
        <is>
          <t>没有申请退款</t>
        </is>
      </c>
      <c r="AO1093" t="inlineStr">
        <is>
          <t>无退款申请</t>
        </is>
      </c>
      <c r="AR1093" t="inlineStr">
        <is>
          <t>⚠️ 无商家编码,产品编码待补</t>
        </is>
      </c>
    </row>
    <row r="1094">
      <c r="A1094" t="inlineStr">
        <is>
          <t>淘宝</t>
        </is>
      </c>
      <c r="B1094" t="inlineStr">
        <is>
          <t>4991917070620599318</t>
        </is>
      </c>
      <c r="D1094" s="182" t="n">
        <v>46028</v>
      </c>
      <c r="G1094" t="inlineStr">
        <is>
          <t>广东省 广州市 白云区 江高镇夏******************************************</t>
        </is>
      </c>
      <c r="I1094" t="inlineStr"/>
      <c r="J1094" t="inlineStr">
        <is>
          <t>畔色樱桃木实木落地矮柜书柜客厅组合柜电视柜飘窗柜储物置物柜</t>
        </is>
      </c>
      <c r="K1094" t="inlineStr">
        <is>
          <t>洞洞板装饰上柜</t>
        </is>
      </c>
      <c r="M1094" t="n">
        <v>1</v>
      </c>
      <c r="O1094" t="inlineStr">
        <is>
          <t>壹米滴答快运</t>
        </is>
      </c>
      <c r="P1094" t="inlineStr">
        <is>
          <t>700897671424</t>
        </is>
      </c>
      <c r="R1094">
        <f>IFERROR(SUMPRODUCT(('2-定价总表'!$A$3:$A$493="PPS"&amp;MID(I1094,2,99))*('2-定价总表'!$C$3:$C$493=K1094)*('2-定价总表'!$T$3:$T$493))*IF(M1094="",1,M1094),"")</f>
        <v/>
      </c>
      <c r="AB1094">
        <f>SUM(S1094:AA1094)</f>
        <v/>
      </c>
      <c r="AC1094" t="inlineStr">
        <is>
          <t>1150.21</t>
        </is>
      </c>
      <c r="AD1094">
        <f>AC1094*0.006</f>
        <v/>
      </c>
      <c r="AE1094">
        <f>AC1094*0.02</f>
        <v/>
      </c>
      <c r="AF1094">
        <f>AC1094-AD1094-AE1094</f>
        <v/>
      </c>
      <c r="AI1094">
        <f>SUM(AG1094:AH1094)</f>
        <v/>
      </c>
      <c r="AJ1094">
        <f>AF1094-AB1094+AI1094</f>
        <v/>
      </c>
      <c r="AK1094">
        <f>IF(C1094="是","杭州","江西工厂")</f>
        <v/>
      </c>
      <c r="AL1094" t="inlineStr">
        <is>
          <t>交易成功</t>
        </is>
      </c>
      <c r="AM1094" t="inlineStr">
        <is>
          <t>待匹配</t>
        </is>
      </c>
      <c r="AN1094" t="inlineStr">
        <is>
          <t>没有申请退款</t>
        </is>
      </c>
      <c r="AO1094" t="inlineStr">
        <is>
          <t>无退款申请</t>
        </is>
      </c>
      <c r="AR1094" t="inlineStr">
        <is>
          <t>⚠️ 无商家编码,产品编码待补</t>
        </is>
      </c>
    </row>
    <row r="1095">
      <c r="A1095" t="inlineStr">
        <is>
          <t>淘宝</t>
        </is>
      </c>
      <c r="B1095" t="inlineStr">
        <is>
          <t>4991917070620599318</t>
        </is>
      </c>
      <c r="D1095" s="182" t="n">
        <v>46028</v>
      </c>
      <c r="G1095" t="inlineStr">
        <is>
          <t>广东省 广州市 白云区 江高镇夏******************************************</t>
        </is>
      </c>
      <c r="I1095" t="inlineStr"/>
      <c r="J1095" t="inlineStr">
        <is>
          <t>畔色樱桃木实木落地矮柜书柜客厅组合柜电视柜飘窗柜储物置物柜</t>
        </is>
      </c>
      <c r="K1095" t="inlineStr">
        <is>
          <t>无门隔板上柜</t>
        </is>
      </c>
      <c r="M1095" t="n">
        <v>1</v>
      </c>
      <c r="O1095" t="inlineStr">
        <is>
          <t>壹米滴答快运</t>
        </is>
      </c>
      <c r="P1095" t="inlineStr">
        <is>
          <t>700897671424</t>
        </is>
      </c>
      <c r="R1095">
        <f>IFERROR(SUMPRODUCT(('2-定价总表'!$A$3:$A$493="PPS"&amp;MID(I1095,2,99))*('2-定价总表'!$C$3:$C$493=K1095)*('2-定价总表'!$T$3:$T$493))*IF(M1095="",1,M1095),"")</f>
        <v/>
      </c>
      <c r="AB1095">
        <f>SUM(S1095:AA1095)</f>
        <v/>
      </c>
      <c r="AC1095" t="inlineStr">
        <is>
          <t>1058.34</t>
        </is>
      </c>
      <c r="AD1095">
        <f>AC1095*0.006</f>
        <v/>
      </c>
      <c r="AE1095">
        <f>AC1095*0.02</f>
        <v/>
      </c>
      <c r="AF1095">
        <f>AC1095-AD1095-AE1095</f>
        <v/>
      </c>
      <c r="AI1095">
        <f>SUM(AG1095:AH1095)</f>
        <v/>
      </c>
      <c r="AJ1095">
        <f>AF1095-AB1095+AI1095</f>
        <v/>
      </c>
      <c r="AK1095">
        <f>IF(C1095="是","杭州","江西工厂")</f>
        <v/>
      </c>
      <c r="AL1095" t="inlineStr">
        <is>
          <t>交易成功</t>
        </is>
      </c>
      <c r="AM1095" t="inlineStr">
        <is>
          <t>待匹配</t>
        </is>
      </c>
      <c r="AN1095" t="inlineStr">
        <is>
          <t>没有申请退款</t>
        </is>
      </c>
      <c r="AO1095" t="inlineStr">
        <is>
          <t>无退款申请</t>
        </is>
      </c>
      <c r="AR1095" t="inlineStr">
        <is>
          <t>⚠️ 无商家编码,产品编码待补</t>
        </is>
      </c>
    </row>
    <row r="1096">
      <c r="A1096" t="inlineStr">
        <is>
          <t>淘宝</t>
        </is>
      </c>
      <c r="B1096" t="inlineStr">
        <is>
          <t>4991917070620599318</t>
        </is>
      </c>
      <c r="D1096" s="182" t="n">
        <v>46028</v>
      </c>
      <c r="G1096" t="inlineStr">
        <is>
          <t>广东省 广州市 白云区 江高镇夏******************************************</t>
        </is>
      </c>
      <c r="I1096" t="inlineStr"/>
      <c r="J1096" t="inlineStr">
        <is>
          <t>畔色樱桃木实木落地矮柜书柜客厅组合柜电视柜飘窗柜储物置物柜</t>
        </is>
      </c>
      <c r="K1096" t="inlineStr">
        <is>
          <t>木脚底座</t>
        </is>
      </c>
      <c r="M1096" t="n">
        <v>2</v>
      </c>
      <c r="O1096" t="inlineStr">
        <is>
          <t>壹米滴答快运</t>
        </is>
      </c>
      <c r="P1096" t="inlineStr">
        <is>
          <t>700897671424</t>
        </is>
      </c>
      <c r="R1096">
        <f>IFERROR(SUMPRODUCT(('2-定价总表'!$A$3:$A$493="PPS"&amp;MID(I1096,2,99))*('2-定价总表'!$C$3:$C$493=K1096)*('2-定价总表'!$T$3:$T$493))*IF(M1096="",1,M1096),"")</f>
        <v/>
      </c>
      <c r="AB1096">
        <f>SUM(S1096:AA1096)</f>
        <v/>
      </c>
      <c r="AC1096" t="inlineStr">
        <is>
          <t>467.46</t>
        </is>
      </c>
      <c r="AD1096">
        <f>AC1096*0.006</f>
        <v/>
      </c>
      <c r="AE1096">
        <f>AC1096*0.02</f>
        <v/>
      </c>
      <c r="AF1096">
        <f>AC1096-AD1096-AE1096</f>
        <v/>
      </c>
      <c r="AI1096">
        <f>SUM(AG1096:AH1096)</f>
        <v/>
      </c>
      <c r="AJ1096">
        <f>AF1096-AB1096+AI1096</f>
        <v/>
      </c>
      <c r="AK1096">
        <f>IF(C1096="是","杭州","江西工厂")</f>
        <v/>
      </c>
      <c r="AL1096" t="inlineStr">
        <is>
          <t>交易成功</t>
        </is>
      </c>
      <c r="AM1096" t="inlineStr">
        <is>
          <t>待匹配</t>
        </is>
      </c>
      <c r="AN1096" t="inlineStr">
        <is>
          <t>没有申请退款</t>
        </is>
      </c>
      <c r="AO1096" t="inlineStr">
        <is>
          <t>无退款申请</t>
        </is>
      </c>
      <c r="AR1096" t="inlineStr">
        <is>
          <t>⚠️ 无商家编码,产品编码待补</t>
        </is>
      </c>
    </row>
    <row r="1097">
      <c r="A1097" t="inlineStr">
        <is>
          <t>淘宝</t>
        </is>
      </c>
      <c r="B1097" t="inlineStr">
        <is>
          <t>4991917070620599318</t>
        </is>
      </c>
      <c r="D1097" s="182" t="n">
        <v>46028</v>
      </c>
      <c r="G1097" t="inlineStr">
        <is>
          <t>广东省 广州市 白云区 江高镇夏******************************************</t>
        </is>
      </c>
      <c r="I1097" t="inlineStr"/>
      <c r="J1097" t="inlineStr">
        <is>
          <t>畔色樱桃木实木落地矮柜书柜客厅组合柜电视柜飘窗柜储物置物柜</t>
        </is>
      </c>
      <c r="K1097" t="inlineStr">
        <is>
          <t>灵感柜</t>
        </is>
      </c>
      <c r="M1097" t="n">
        <v>1</v>
      </c>
      <c r="O1097" t="inlineStr">
        <is>
          <t>壹米滴答快运</t>
        </is>
      </c>
      <c r="P1097" t="inlineStr">
        <is>
          <t>700897671424</t>
        </is>
      </c>
      <c r="R1097">
        <f>IFERROR(SUMPRODUCT(('2-定价总表'!$A$3:$A$493="PPS"&amp;MID(I1097,2,99))*('2-定价总表'!$C$3:$C$493=K1097)*('2-定价总表'!$T$3:$T$493))*IF(M1097="",1,M1097),"")</f>
        <v/>
      </c>
      <c r="AB1097">
        <f>SUM(S1097:AA1097)</f>
        <v/>
      </c>
      <c r="AC1097" t="inlineStr">
        <is>
          <t>1394.14</t>
        </is>
      </c>
      <c r="AD1097">
        <f>AC1097*0.006</f>
        <v/>
      </c>
      <c r="AE1097">
        <f>AC1097*0.02</f>
        <v/>
      </c>
      <c r="AF1097">
        <f>AC1097-AD1097-AE1097</f>
        <v/>
      </c>
      <c r="AI1097">
        <f>SUM(AG1097:AH1097)</f>
        <v/>
      </c>
      <c r="AJ1097">
        <f>AF1097-AB1097+AI1097</f>
        <v/>
      </c>
      <c r="AK1097">
        <f>IF(C1097="是","杭州","江西工厂")</f>
        <v/>
      </c>
      <c r="AL1097" t="inlineStr">
        <is>
          <t>交易成功</t>
        </is>
      </c>
      <c r="AM1097" t="inlineStr">
        <is>
          <t>待匹配</t>
        </is>
      </c>
      <c r="AN1097" t="inlineStr">
        <is>
          <t>没有申请退款</t>
        </is>
      </c>
      <c r="AO1097" t="inlineStr">
        <is>
          <t>无退款申请</t>
        </is>
      </c>
      <c r="AR1097" t="inlineStr">
        <is>
          <t>⚠️ 无商家编码,产品编码待补</t>
        </is>
      </c>
    </row>
    <row r="1098">
      <c r="A1098" t="inlineStr">
        <is>
          <t>淘宝</t>
        </is>
      </c>
      <c r="B1098" t="inlineStr">
        <is>
          <t>4989894699795421412</t>
        </is>
      </c>
      <c r="D1098" s="182" t="n">
        <v>46027</v>
      </c>
      <c r="G1098" t="inlineStr">
        <is>
          <t>北京 北京市 东城区 建国门街****************************</t>
        </is>
      </c>
      <c r="I1098" t="inlineStr"/>
      <c r="J1098" t="inlineStr">
        <is>
          <t>畔色木作 差价邮费补拍专链</t>
        </is>
      </c>
      <c r="K1098" t="inlineStr">
        <is>
          <t>1㎡</t>
        </is>
      </c>
      <c r="M1098" t="n">
        <v>3051</v>
      </c>
      <c r="O1098" t="inlineStr">
        <is>
          <t>壹米滴答快运</t>
        </is>
      </c>
      <c r="P1098" t="inlineStr">
        <is>
          <t>700898875919</t>
        </is>
      </c>
      <c r="R1098">
        <f>IFERROR(SUMPRODUCT(('2-定价总表'!$A$3:$A$493="PPS"&amp;MID(I1098,2,99))*('2-定价总表'!$C$3:$C$493=K1098)*('2-定价总表'!$T$3:$T$493))*IF(M1098="",1,M1098),"")</f>
        <v/>
      </c>
      <c r="AB1098">
        <f>SUM(S1098:AA1098)</f>
        <v/>
      </c>
      <c r="AC1098" t="inlineStr">
        <is>
          <t>2679.88</t>
        </is>
      </c>
      <c r="AD1098">
        <f>AC1098*0.006</f>
        <v/>
      </c>
      <c r="AE1098">
        <f>AC1098*0.02</f>
        <v/>
      </c>
      <c r="AF1098">
        <f>AC1098-AD1098-AE1098</f>
        <v/>
      </c>
      <c r="AI1098">
        <f>SUM(AG1098:AH1098)</f>
        <v/>
      </c>
      <c r="AJ1098">
        <f>AF1098-AB1098+AI1098</f>
        <v/>
      </c>
      <c r="AK1098">
        <f>IF(C1098="是","杭州","江西工厂")</f>
        <v/>
      </c>
      <c r="AL1098" t="inlineStr">
        <is>
          <t>交易成功</t>
        </is>
      </c>
      <c r="AM1098" t="inlineStr">
        <is>
          <t>待匹配</t>
        </is>
      </c>
      <c r="AN1098" t="inlineStr">
        <is>
          <t>没有申请退款</t>
        </is>
      </c>
      <c r="AO1098" t="inlineStr">
        <is>
          <t>无退款申请</t>
        </is>
      </c>
      <c r="AR1098" t="inlineStr">
        <is>
          <t>⚠️ 无商家编码,产品编码待补</t>
        </is>
      </c>
    </row>
    <row r="1099">
      <c r="A1099" t="inlineStr">
        <is>
          <t>淘宝</t>
        </is>
      </c>
      <c r="B1099" t="inlineStr">
        <is>
          <t>4990209625363421412</t>
        </is>
      </c>
      <c r="D1099" s="182" t="n">
        <v>46027</v>
      </c>
      <c r="G1099" t="inlineStr"/>
      <c r="I1099" t="inlineStr">
        <is>
          <t>P23210020201</t>
        </is>
      </c>
      <c r="J1099" t="inlineStr">
        <is>
          <t>畔色 岩板实木餐桌日式简约长方形榉木书桌家用饭桌原木小户型桌</t>
        </is>
      </c>
      <c r="K1099" t="inlineStr">
        <is>
          <t>配置岩板（联系客服）</t>
        </is>
      </c>
      <c r="M1099" t="n">
        <v>1</v>
      </c>
      <c r="O1099" t="inlineStr"/>
      <c r="P1099" t="inlineStr"/>
      <c r="R1099">
        <f>IFERROR(SUMPRODUCT(('2-定价总表'!$A$3:$A$493="PPS"&amp;MID(I1099,2,99))*('2-定价总表'!$C$3:$C$493=K1099)*('2-定价总表'!$T$3:$T$493))*IF(M1099="",1,M1099),"")</f>
        <v/>
      </c>
      <c r="AB1099">
        <f>SUM(S1099:AA1099)</f>
        <v/>
      </c>
      <c r="AC1099" t="inlineStr"/>
      <c r="AD1099">
        <f>AC1099*0.006</f>
        <v/>
      </c>
      <c r="AE1099">
        <f>AC1099*0.02</f>
        <v/>
      </c>
      <c r="AF1099">
        <f>AC1099-AD1099-AE1099</f>
        <v/>
      </c>
      <c r="AI1099">
        <f>SUM(AG1099:AH1099)</f>
        <v/>
      </c>
      <c r="AJ1099">
        <f>AF1099-AB1099+AI1099</f>
        <v/>
      </c>
      <c r="AK1099">
        <f>IF(C1099="是","杭州","江西工厂")</f>
        <v/>
      </c>
      <c r="AL1099" t="inlineStr">
        <is>
          <t>交易关闭</t>
        </is>
      </c>
      <c r="AM1099" t="inlineStr">
        <is>
          <t>待匹配</t>
        </is>
      </c>
      <c r="AN1099" t="inlineStr">
        <is>
          <t>没有申请退款</t>
        </is>
      </c>
      <c r="AO1099" t="inlineStr">
        <is>
          <t>无退款申请</t>
        </is>
      </c>
      <c r="AR1099" t="inlineStr">
        <is>
          <t>✓</t>
        </is>
      </c>
    </row>
    <row r="1100">
      <c r="A1100" t="inlineStr">
        <is>
          <t>淘宝</t>
        </is>
      </c>
      <c r="B1100" t="inlineStr">
        <is>
          <t>4990193856037421412</t>
        </is>
      </c>
      <c r="D1100" s="182" t="n">
        <v>46027</v>
      </c>
      <c r="G1100" t="inlineStr"/>
      <c r="I1100" t="inlineStr">
        <is>
          <t>P23210020201</t>
        </is>
      </c>
      <c r="J1100" t="inlineStr">
        <is>
          <t>畔色 岩板实木餐桌日式简约长方形榉木书桌家用饭桌原木小户型桌</t>
        </is>
      </c>
      <c r="K1100" t="inlineStr">
        <is>
          <t>配置岩板（联系客服）</t>
        </is>
      </c>
      <c r="M1100" t="n">
        <v>1</v>
      </c>
      <c r="O1100" t="inlineStr"/>
      <c r="P1100" t="inlineStr"/>
      <c r="R1100">
        <f>IFERROR(SUMPRODUCT(('2-定价总表'!$A$3:$A$493="PPS"&amp;MID(I1100,2,99))*('2-定价总表'!$C$3:$C$493=K1100)*('2-定价总表'!$T$3:$T$493))*IF(M1100="",1,M1100),"")</f>
        <v/>
      </c>
      <c r="AB1100">
        <f>SUM(S1100:AA1100)</f>
        <v/>
      </c>
      <c r="AC1100" t="inlineStr"/>
      <c r="AD1100">
        <f>AC1100*0.006</f>
        <v/>
      </c>
      <c r="AE1100">
        <f>AC1100*0.02</f>
        <v/>
      </c>
      <c r="AF1100">
        <f>AC1100-AD1100-AE1100</f>
        <v/>
      </c>
      <c r="AI1100">
        <f>SUM(AG1100:AH1100)</f>
        <v/>
      </c>
      <c r="AJ1100">
        <f>AF1100-AB1100+AI1100</f>
        <v/>
      </c>
      <c r="AK1100">
        <f>IF(C1100="是","杭州","江西工厂")</f>
        <v/>
      </c>
      <c r="AL1100" t="inlineStr">
        <is>
          <t>交易关闭</t>
        </is>
      </c>
      <c r="AM1100" t="inlineStr">
        <is>
          <t>待匹配</t>
        </is>
      </c>
      <c r="AN1100" t="inlineStr">
        <is>
          <t>没有申请退款</t>
        </is>
      </c>
      <c r="AO1100" t="inlineStr">
        <is>
          <t>无退款申请</t>
        </is>
      </c>
      <c r="AR1100" t="inlineStr">
        <is>
          <t>✓</t>
        </is>
      </c>
    </row>
    <row r="1101">
      <c r="A1101" t="inlineStr">
        <is>
          <t>淘宝</t>
        </is>
      </c>
      <c r="B1101" t="inlineStr">
        <is>
          <t>4986838191069952344</t>
        </is>
      </c>
      <c r="D1101" s="182" t="n">
        <v>46025</v>
      </c>
      <c r="G1101" t="inlineStr">
        <is>
          <t>河南省 郑州市 中原区 翠竹街石*********</t>
        </is>
      </c>
      <c r="I1101" t="inlineStr"/>
      <c r="J1101" t="inlineStr">
        <is>
          <t>畔色北美黑胡桃木餐边柜靠墙一体实木岩板高酒柜收纳储物橱柜</t>
        </is>
      </c>
      <c r="K1101" t="inlineStr">
        <is>
          <t>定制尺寸</t>
        </is>
      </c>
      <c r="M1101" t="n">
        <v>1</v>
      </c>
      <c r="O1101" t="inlineStr">
        <is>
          <t>壹米滴答快运</t>
        </is>
      </c>
      <c r="P1101" t="inlineStr">
        <is>
          <t>700899106617</t>
        </is>
      </c>
      <c r="R1101">
        <f>IFERROR(SUMPRODUCT(('2-定价总表'!$A$3:$A$493="PPS"&amp;MID(I1101,2,99))*('2-定价总表'!$C$3:$C$493=K1101)*('2-定价总表'!$T$3:$T$493))*IF(M1101="",1,M1101),"")</f>
        <v/>
      </c>
      <c r="AB1101">
        <f>SUM(S1101:AA1101)</f>
        <v/>
      </c>
      <c r="AC1101" t="inlineStr">
        <is>
          <t>15200.00</t>
        </is>
      </c>
      <c r="AD1101">
        <f>AC1101*0.006</f>
        <v/>
      </c>
      <c r="AE1101">
        <f>AC1101*0.02</f>
        <v/>
      </c>
      <c r="AF1101">
        <f>AC1101-AD1101-AE1101</f>
        <v/>
      </c>
      <c r="AI1101">
        <f>SUM(AG1101:AH1101)</f>
        <v/>
      </c>
      <c r="AJ1101">
        <f>AF1101-AB1101+AI1101</f>
        <v/>
      </c>
      <c r="AK1101">
        <f>IF(C1101="是","杭州","江西工厂")</f>
        <v/>
      </c>
      <c r="AL1101" t="inlineStr">
        <is>
          <t>交易成功</t>
        </is>
      </c>
      <c r="AM1101" t="inlineStr">
        <is>
          <t>待匹配</t>
        </is>
      </c>
      <c r="AN1101" t="inlineStr">
        <is>
          <t>没有申请退款</t>
        </is>
      </c>
      <c r="AO1101" t="inlineStr">
        <is>
          <t>无退款申请</t>
        </is>
      </c>
      <c r="AR1101" t="inlineStr">
        <is>
          <t>⚠️ 无商家编码,产品编码待补</t>
        </is>
      </c>
    </row>
    <row r="1102">
      <c r="A1102" t="inlineStr">
        <is>
          <t>淘宝</t>
        </is>
      </c>
      <c r="B1102" t="inlineStr">
        <is>
          <t>4987151353401952344</t>
        </is>
      </c>
      <c r="D1102" s="182" t="n">
        <v>46025</v>
      </c>
      <c r="G1102" t="inlineStr"/>
      <c r="I1102" t="inlineStr"/>
      <c r="J1102" t="inlineStr">
        <is>
          <t>畔色北美黑胡桃木餐边柜靠墙一体实木岩板高酒柜收纳储物橱柜</t>
        </is>
      </c>
      <c r="K1102" t="inlineStr">
        <is>
          <t>定制尺寸</t>
        </is>
      </c>
      <c r="M1102" t="n">
        <v>1</v>
      </c>
      <c r="O1102" t="inlineStr"/>
      <c r="P1102" t="inlineStr"/>
      <c r="R1102">
        <f>IFERROR(SUMPRODUCT(('2-定价总表'!$A$3:$A$493="PPS"&amp;MID(I1102,2,99))*('2-定价总表'!$C$3:$C$493=K1102)*('2-定价总表'!$T$3:$T$493))*IF(M1102="",1,M1102),"")</f>
        <v/>
      </c>
      <c r="AB1102">
        <f>SUM(S1102:AA1102)</f>
        <v/>
      </c>
      <c r="AC1102" t="inlineStr"/>
      <c r="AD1102">
        <f>AC1102*0.006</f>
        <v/>
      </c>
      <c r="AE1102">
        <f>AC1102*0.02</f>
        <v/>
      </c>
      <c r="AF1102">
        <f>AC1102-AD1102-AE1102</f>
        <v/>
      </c>
      <c r="AI1102">
        <f>SUM(AG1102:AH1102)</f>
        <v/>
      </c>
      <c r="AJ1102">
        <f>AF1102-AB1102+AI1102</f>
        <v/>
      </c>
      <c r="AK1102">
        <f>IF(C1102="是","杭州","江西工厂")</f>
        <v/>
      </c>
      <c r="AL1102" t="inlineStr">
        <is>
          <t>交易关闭</t>
        </is>
      </c>
      <c r="AM1102" t="inlineStr">
        <is>
          <t>待匹配</t>
        </is>
      </c>
      <c r="AN1102" t="inlineStr">
        <is>
          <t>没有申请退款</t>
        </is>
      </c>
      <c r="AO1102" t="inlineStr">
        <is>
          <t>无退款申请</t>
        </is>
      </c>
      <c r="AR1102" t="inlineStr">
        <is>
          <t>⚠️ 无商家编码,产品编码待补</t>
        </is>
      </c>
    </row>
    <row r="1103">
      <c r="A1103" t="inlineStr">
        <is>
          <t>淘宝</t>
        </is>
      </c>
      <c r="B1103" t="inlineStr">
        <is>
          <t>4985427204183101600</t>
        </is>
      </c>
      <c r="D1103" s="182" t="n">
        <v>46024</v>
      </c>
      <c r="G1103" t="inlineStr">
        <is>
          <t>浙江省 宁波市 鄞州区 首南街道**********************</t>
        </is>
      </c>
      <c r="I1103" t="inlineStr"/>
      <c r="J1103" t="inlineStr">
        <is>
          <t>畔色木作木块小样樱桃木黑胡桃木白蜡木榉木红白橡木样品样块</t>
        </is>
      </c>
      <c r="K1103" t="inlineStr">
        <is>
          <t>榉木样块</t>
        </is>
      </c>
      <c r="M1103" t="n">
        <v>1</v>
      </c>
      <c r="O1103" t="inlineStr">
        <is>
          <t>圆通速递</t>
        </is>
      </c>
      <c r="P1103" t="inlineStr">
        <is>
          <t>YT2579437392969</t>
        </is>
      </c>
      <c r="R1103">
        <f>IFERROR(SUMPRODUCT(('2-定价总表'!$A$3:$A$493="PPS"&amp;MID(I1103,2,99))*('2-定价总表'!$C$3:$C$493=K1103)*('2-定价总表'!$T$3:$T$493))*IF(M1103="",1,M1103),"")</f>
        <v/>
      </c>
      <c r="AB1103">
        <f>SUM(S1103:AA1103)</f>
        <v/>
      </c>
      <c r="AC1103" t="inlineStr">
        <is>
          <t>25.00</t>
        </is>
      </c>
      <c r="AD1103">
        <f>AC1103*0.006</f>
        <v/>
      </c>
      <c r="AE1103">
        <f>AC1103*0.02</f>
        <v/>
      </c>
      <c r="AF1103">
        <f>AC1103-AD1103-AE1103</f>
        <v/>
      </c>
      <c r="AI1103">
        <f>SUM(AG1103:AH1103)</f>
        <v/>
      </c>
      <c r="AJ1103">
        <f>AF1103-AB1103+AI1103</f>
        <v/>
      </c>
      <c r="AK1103">
        <f>IF(C1103="是","杭州","江西工厂")</f>
        <v/>
      </c>
      <c r="AL1103" t="inlineStr">
        <is>
          <t>交易成功</t>
        </is>
      </c>
      <c r="AM1103" t="inlineStr">
        <is>
          <t>待匹配</t>
        </is>
      </c>
      <c r="AN1103" t="inlineStr">
        <is>
          <t>没有申请退款</t>
        </is>
      </c>
      <c r="AO1103" t="inlineStr">
        <is>
          <t>无退款申请</t>
        </is>
      </c>
      <c r="AR1103" t="inlineStr">
        <is>
          <t>⚠️ 无商家编码,产品编码待补</t>
        </is>
      </c>
    </row>
    <row r="1104">
      <c r="A1104" t="inlineStr">
        <is>
          <t>淘宝</t>
        </is>
      </c>
      <c r="B1104" t="inlineStr">
        <is>
          <t>4984000778244567335</t>
        </is>
      </c>
      <c r="D1104" s="182" t="n">
        <v>46024</v>
      </c>
      <c r="G1104" t="inlineStr">
        <is>
          <t>上海 上海市 浦东新区 南汇新城*************************</t>
        </is>
      </c>
      <c r="I1104" t="inlineStr">
        <is>
          <t>P23250050202</t>
        </is>
      </c>
      <c r="J1104" t="inlineStr">
        <is>
          <t>畔色实木餐边柜日式樱桃木家用餐桌一体客厅储物柜小户型多功能柜</t>
        </is>
      </c>
      <c r="K1104" t="inlineStr">
        <is>
          <t>其他尺寸定制</t>
        </is>
      </c>
      <c r="M1104" t="n">
        <v>1</v>
      </c>
      <c r="O1104" t="inlineStr">
        <is>
          <t>极兔速递</t>
        </is>
      </c>
      <c r="P1104" t="inlineStr">
        <is>
          <t>JT3148915388759</t>
        </is>
      </c>
      <c r="R1104">
        <f>IFERROR(SUMPRODUCT(('2-定价总表'!$A$3:$A$493="PPS"&amp;MID(I1104,2,99))*('2-定价总表'!$C$3:$C$493=K1104)*('2-定价总表'!$T$3:$T$493))*IF(M1104="",1,M1104),"")</f>
        <v/>
      </c>
      <c r="AB1104">
        <f>SUM(S1104:AA1104)</f>
        <v/>
      </c>
      <c r="AC1104" t="inlineStr">
        <is>
          <t>200.00</t>
        </is>
      </c>
      <c r="AD1104">
        <f>AC1104*0.006</f>
        <v/>
      </c>
      <c r="AE1104">
        <f>AC1104*0.02</f>
        <v/>
      </c>
      <c r="AF1104">
        <f>AC1104-AD1104-AE1104</f>
        <v/>
      </c>
      <c r="AI1104">
        <f>SUM(AG1104:AH1104)</f>
        <v/>
      </c>
      <c r="AJ1104">
        <f>AF1104-AB1104+AI1104</f>
        <v/>
      </c>
      <c r="AK1104">
        <f>IF(C1104="是","杭州","江西工厂")</f>
        <v/>
      </c>
      <c r="AL1104" t="inlineStr">
        <is>
          <t>交易成功</t>
        </is>
      </c>
      <c r="AM1104" t="inlineStr">
        <is>
          <t>待匹配</t>
        </is>
      </c>
      <c r="AN1104" t="inlineStr">
        <is>
          <t>没有申请退款</t>
        </is>
      </c>
      <c r="AO1104" t="inlineStr">
        <is>
          <t>无退款申请</t>
        </is>
      </c>
      <c r="AR1104" t="inlineStr">
        <is>
          <t>✓</t>
        </is>
      </c>
    </row>
    <row r="1105">
      <c r="A1105" t="inlineStr">
        <is>
          <t>淘宝</t>
        </is>
      </c>
      <c r="B1105" t="inlineStr">
        <is>
          <t>4984000778244567335</t>
        </is>
      </c>
      <c r="D1105" s="182" t="n">
        <v>46024</v>
      </c>
      <c r="G1105" t="inlineStr">
        <is>
          <t>上海 上海市 浦东新区 南汇新城*************************</t>
        </is>
      </c>
      <c r="I1105" t="inlineStr"/>
      <c r="J1105" t="inlineStr">
        <is>
          <t>商家安装 商家安装</t>
        </is>
      </c>
      <c r="K1105" t="inlineStr">
        <is>
          <t>商家安装</t>
        </is>
      </c>
      <c r="M1105" t="n">
        <v>1</v>
      </c>
      <c r="O1105" t="inlineStr">
        <is>
          <t>极兔速递</t>
        </is>
      </c>
      <c r="P1105" t="inlineStr">
        <is>
          <t>JT3148915388759</t>
        </is>
      </c>
      <c r="R1105">
        <f>IFERROR(SUMPRODUCT(('2-定价总表'!$A$3:$A$493="PPS"&amp;MID(I1105,2,99))*('2-定价总表'!$C$3:$C$493=K1105)*('2-定价总表'!$T$3:$T$493))*IF(M1105="",1,M1105),"")</f>
        <v/>
      </c>
      <c r="AB1105">
        <f>SUM(S1105:AA1105)</f>
        <v/>
      </c>
      <c r="AC1105" t="inlineStr">
        <is>
          <t>0.00</t>
        </is>
      </c>
      <c r="AD1105">
        <f>AC1105*0.006</f>
        <v/>
      </c>
      <c r="AE1105">
        <f>AC1105*0.02</f>
        <v/>
      </c>
      <c r="AF1105">
        <f>AC1105-AD1105-AE1105</f>
        <v/>
      </c>
      <c r="AI1105">
        <f>SUM(AG1105:AH1105)</f>
        <v/>
      </c>
      <c r="AJ1105">
        <f>AF1105-AB1105+AI1105</f>
        <v/>
      </c>
      <c r="AK1105">
        <f>IF(C1105="是","杭州","江西工厂")</f>
        <v/>
      </c>
      <c r="AL1105" t="inlineStr">
        <is>
          <t>交易成功</t>
        </is>
      </c>
      <c r="AM1105" t="inlineStr">
        <is>
          <t>待匹配</t>
        </is>
      </c>
      <c r="AN1105" t="inlineStr">
        <is>
          <t>没有申请退款</t>
        </is>
      </c>
      <c r="AO1105" t="inlineStr">
        <is>
          <t>无退款申请</t>
        </is>
      </c>
      <c r="AR1105" t="inlineStr">
        <is>
          <t>⚠️ 无商家编码,产品编码待补</t>
        </is>
      </c>
    </row>
    <row r="1106">
      <c r="A1106" t="inlineStr">
        <is>
          <t>淘宝</t>
        </is>
      </c>
      <c r="B1106" t="inlineStr">
        <is>
          <t>4984000778244567335</t>
        </is>
      </c>
      <c r="D1106" s="182" t="n">
        <v>46024</v>
      </c>
      <c r="G1106" t="inlineStr">
        <is>
          <t>上海 上海市 浦东新区 南汇新城*************************</t>
        </is>
      </c>
      <c r="I1106" t="inlineStr"/>
      <c r="J1106" t="inlineStr">
        <is>
          <t>送货入户</t>
        </is>
      </c>
      <c r="K1106" t="inlineStr"/>
      <c r="M1106" t="n">
        <v>1</v>
      </c>
      <c r="O1106" t="inlineStr">
        <is>
          <t>极兔速递</t>
        </is>
      </c>
      <c r="P1106" t="inlineStr">
        <is>
          <t>JT3148915388759</t>
        </is>
      </c>
      <c r="R1106">
        <f>IFERROR(SUMPRODUCT(('2-定价总表'!$A$3:$A$493="PPS"&amp;MID(I1106,2,99))*('2-定价总表'!$C$3:$C$493=K1106)*('2-定价总表'!$T$3:$T$493))*IF(M1106="",1,M1106),"")</f>
        <v/>
      </c>
      <c r="AB1106">
        <f>SUM(S1106:AA1106)</f>
        <v/>
      </c>
      <c r="AC1106" t="inlineStr">
        <is>
          <t>0.00</t>
        </is>
      </c>
      <c r="AD1106">
        <f>AC1106*0.006</f>
        <v/>
      </c>
      <c r="AE1106">
        <f>AC1106*0.02</f>
        <v/>
      </c>
      <c r="AF1106">
        <f>AC1106-AD1106-AE1106</f>
        <v/>
      </c>
      <c r="AI1106">
        <f>SUM(AG1106:AH1106)</f>
        <v/>
      </c>
      <c r="AJ1106">
        <f>AF1106-AB1106+AI1106</f>
        <v/>
      </c>
      <c r="AK1106">
        <f>IF(C1106="是","杭州","江西工厂")</f>
        <v/>
      </c>
      <c r="AL1106" t="inlineStr">
        <is>
          <t>交易成功</t>
        </is>
      </c>
      <c r="AM1106" t="inlineStr">
        <is>
          <t>待匹配</t>
        </is>
      </c>
      <c r="AN1106" t="inlineStr">
        <is>
          <t>没有申请退款</t>
        </is>
      </c>
      <c r="AO1106" t="inlineStr">
        <is>
          <t>无退款申请</t>
        </is>
      </c>
      <c r="AR1106" t="inlineStr">
        <is>
          <t>⚠️ 无商家编码,产品编码待补</t>
        </is>
      </c>
    </row>
    <row r="1107">
      <c r="A1107" t="inlineStr">
        <is>
          <t>淘宝</t>
        </is>
      </c>
      <c r="B1107" t="inlineStr">
        <is>
          <t>4961243594720153845</t>
        </is>
      </c>
      <c r="D1107" s="182" t="n">
        <v>46013</v>
      </c>
      <c r="G1107" t="inlineStr">
        <is>
          <t>北京 北京市 东城区 北新桥街****************************</t>
        </is>
      </c>
      <c r="I1107" t="inlineStr"/>
      <c r="J1107" t="inlineStr">
        <is>
          <t>畔色樱桃木靠墙一体实木岩板餐厅收纳咖啡柜小户型小柜窄柜餐边柜</t>
        </is>
      </c>
      <c r="K1107" t="inlineStr">
        <is>
          <t>1米洞石款窄柜</t>
        </is>
      </c>
      <c r="M1107" t="n">
        <v>1</v>
      </c>
      <c r="O1107" t="inlineStr">
        <is>
          <t>壹米滴答快运</t>
        </is>
      </c>
      <c r="P1107" t="inlineStr">
        <is>
          <t>700899106785</t>
        </is>
      </c>
      <c r="R1107">
        <f>IFERROR(SUMPRODUCT(('2-定价总表'!$A$3:$A$493="PPS"&amp;MID(I1107,2,99))*('2-定价总表'!$C$3:$C$493=K1107)*('2-定价总表'!$T$3:$T$493))*IF(M1107="",1,M1107),"")</f>
        <v/>
      </c>
      <c r="AB1107">
        <f>SUM(S1107:AA1107)</f>
        <v/>
      </c>
      <c r="AC1107" t="inlineStr">
        <is>
          <t>5285.70</t>
        </is>
      </c>
      <c r="AD1107">
        <f>AC1107*0.006</f>
        <v/>
      </c>
      <c r="AE1107">
        <f>AC1107*0.02</f>
        <v/>
      </c>
      <c r="AF1107">
        <f>AC1107-AD1107-AE1107</f>
        <v/>
      </c>
      <c r="AI1107">
        <f>SUM(AG1107:AH1107)</f>
        <v/>
      </c>
      <c r="AJ1107">
        <f>AF1107-AB1107+AI1107</f>
        <v/>
      </c>
      <c r="AK1107">
        <f>IF(C1107="是","杭州","江西工厂")</f>
        <v/>
      </c>
      <c r="AL1107" t="inlineStr">
        <is>
          <t>交易成功</t>
        </is>
      </c>
      <c r="AM1107" t="inlineStr">
        <is>
          <t>待匹配</t>
        </is>
      </c>
      <c r="AN1107" t="inlineStr">
        <is>
          <t>没有申请退款</t>
        </is>
      </c>
      <c r="AO1107" t="inlineStr">
        <is>
          <t>无退款申请</t>
        </is>
      </c>
      <c r="AR1107" t="inlineStr">
        <is>
          <t>⚠️ 无商家编码,产品编码待补</t>
        </is>
      </c>
    </row>
    <row r="1108">
      <c r="A1108" t="inlineStr">
        <is>
          <t>淘宝</t>
        </is>
      </c>
      <c r="B1108" t="inlineStr">
        <is>
          <t>4956938571030913425</t>
        </is>
      </c>
      <c r="D1108" s="182" t="n">
        <v>46011</v>
      </c>
      <c r="G1108" t="inlineStr">
        <is>
          <t>上海 上海市 浦东新区 康桥镇秀**********************************</t>
        </is>
      </c>
      <c r="I1108" t="inlineStr"/>
      <c r="J1108" t="inlineStr">
        <is>
          <t>畔色樱桃木靠墙一体实木岩板餐厅收纳咖啡柜小户型小柜窄柜餐边柜</t>
        </is>
      </c>
      <c r="K1108" t="inlineStr">
        <is>
          <t>1.2米洞石款窄柜</t>
        </is>
      </c>
      <c r="M1108" t="n">
        <v>1</v>
      </c>
      <c r="O1108" t="inlineStr">
        <is>
          <t>商家配送</t>
        </is>
      </c>
      <c r="P1108" t="inlineStr">
        <is>
          <t>LP00784859223173</t>
        </is>
      </c>
      <c r="R1108">
        <f>IFERROR(SUMPRODUCT(('2-定价总表'!$A$3:$A$493="PPS"&amp;MID(I1108,2,99))*('2-定价总表'!$C$3:$C$493=K1108)*('2-定价总表'!$T$3:$T$493))*IF(M1108="",1,M1108),"")</f>
        <v/>
      </c>
      <c r="AB1108">
        <f>SUM(S1108:AA1108)</f>
        <v/>
      </c>
      <c r="AC1108" t="inlineStr">
        <is>
          <t>5782.04</t>
        </is>
      </c>
      <c r="AD1108">
        <f>AC1108*0.006</f>
        <v/>
      </c>
      <c r="AE1108">
        <f>AC1108*0.02</f>
        <v/>
      </c>
      <c r="AF1108">
        <f>AC1108-AD1108-AE1108</f>
        <v/>
      </c>
      <c r="AI1108">
        <f>SUM(AG1108:AH1108)</f>
        <v/>
      </c>
      <c r="AJ1108">
        <f>AF1108-AB1108+AI1108</f>
        <v/>
      </c>
      <c r="AK1108">
        <f>IF(C1108="是","杭州","江西工厂")</f>
        <v/>
      </c>
      <c r="AL1108" t="inlineStr">
        <is>
          <t>交易成功</t>
        </is>
      </c>
      <c r="AM1108" t="inlineStr">
        <is>
          <t>待匹配</t>
        </is>
      </c>
      <c r="AN1108" t="inlineStr">
        <is>
          <t>没有申请退款</t>
        </is>
      </c>
      <c r="AO1108" t="inlineStr">
        <is>
          <t>无退款申请</t>
        </is>
      </c>
      <c r="AR1108" t="inlineStr">
        <is>
          <t>⚠️ 无商家编码,产品编码待补</t>
        </is>
      </c>
    </row>
    <row r="1109">
      <c r="A1109" t="inlineStr">
        <is>
          <t>淘宝</t>
        </is>
      </c>
      <c r="B1109" t="inlineStr">
        <is>
          <t>4950625357011307336</t>
        </is>
      </c>
      <c r="D1109" s="182" t="n">
        <v>46008</v>
      </c>
      <c r="G1109" t="inlineStr">
        <is>
          <t>四川省 成都市 锦江区 狮子山街***********************</t>
        </is>
      </c>
      <c r="I1109" t="inlineStr"/>
      <c r="J1109" t="inlineStr">
        <is>
          <t>畔色樱桃木靠墙一体实木岩板餐厅收纳咖啡柜小户型小柜窄柜餐边柜</t>
        </is>
      </c>
      <c r="K1109" t="inlineStr">
        <is>
          <t>1米洞石款窄柜</t>
        </is>
      </c>
      <c r="M1109" t="n">
        <v>1</v>
      </c>
      <c r="O1109" t="inlineStr">
        <is>
          <t>顺丰速运</t>
        </is>
      </c>
      <c r="P1109" t="inlineStr">
        <is>
          <t>SF0257045545404</t>
        </is>
      </c>
      <c r="R1109">
        <f>IFERROR(SUMPRODUCT(('2-定价总表'!$A$3:$A$493="PPS"&amp;MID(I1109,2,99))*('2-定价总表'!$C$3:$C$493=K1109)*('2-定价总表'!$T$3:$T$493))*IF(M1109="",1,M1109),"")</f>
        <v/>
      </c>
      <c r="AB1109">
        <f>SUM(S1109:AA1109)</f>
        <v/>
      </c>
      <c r="AC1109" t="inlineStr">
        <is>
          <t>5285.70</t>
        </is>
      </c>
      <c r="AD1109">
        <f>AC1109*0.006</f>
        <v/>
      </c>
      <c r="AE1109">
        <f>AC1109*0.02</f>
        <v/>
      </c>
      <c r="AF1109">
        <f>AC1109-AD1109-AE1109</f>
        <v/>
      </c>
      <c r="AI1109">
        <f>SUM(AG1109:AH1109)</f>
        <v/>
      </c>
      <c r="AJ1109">
        <f>AF1109-AB1109+AI1109</f>
        <v/>
      </c>
      <c r="AK1109">
        <f>IF(C1109="是","杭州","江西工厂")</f>
        <v/>
      </c>
      <c r="AL1109" t="inlineStr">
        <is>
          <t>交易成功</t>
        </is>
      </c>
      <c r="AM1109" t="inlineStr">
        <is>
          <t>待匹配</t>
        </is>
      </c>
      <c r="AN1109" t="inlineStr">
        <is>
          <t>没有申请退款</t>
        </is>
      </c>
      <c r="AO1109" t="inlineStr">
        <is>
          <t>无退款申请</t>
        </is>
      </c>
      <c r="AR1109" t="inlineStr">
        <is>
          <t>⚠️ 无商家编码,产品编码待补</t>
        </is>
      </c>
    </row>
    <row r="1110">
      <c r="A1110" t="inlineStr">
        <is>
          <t>淘宝</t>
        </is>
      </c>
      <c r="B1110" t="inlineStr">
        <is>
          <t>4949625601525833947</t>
        </is>
      </c>
      <c r="D1110" s="182" t="n">
        <v>46007</v>
      </c>
      <c r="G1110" t="inlineStr">
        <is>
          <t>浙江省 金华市 婺城区 长山乡窑*************</t>
        </is>
      </c>
      <c r="I1110" t="inlineStr">
        <is>
          <t>P23210020201</t>
        </is>
      </c>
      <c r="J1110" t="inlineStr">
        <is>
          <t>畔色 岩板实木餐桌日式简约长方形榉木书桌家用饭桌原木小户型桌</t>
        </is>
      </c>
      <c r="K1110" t="inlineStr">
        <is>
          <t>砂白色1.6米岩板餐桌</t>
        </is>
      </c>
      <c r="M1110" t="n">
        <v>1</v>
      </c>
      <c r="O1110" t="inlineStr">
        <is>
          <t>壹米滴答快运</t>
        </is>
      </c>
      <c r="P1110" t="inlineStr">
        <is>
          <t>700897672963</t>
        </is>
      </c>
      <c r="R1110">
        <f>IFERROR(SUMPRODUCT(('2-定价总表'!$A$3:$A$493="PPS"&amp;MID(I1110,2,99))*('2-定价总表'!$C$3:$C$493=K1110)*('2-定价总表'!$T$3:$T$493))*IF(M1110="",1,M1110),"")</f>
        <v/>
      </c>
      <c r="AB1110">
        <f>SUM(S1110:AA1110)</f>
        <v/>
      </c>
      <c r="AC1110" t="inlineStr">
        <is>
          <t>2849.27</t>
        </is>
      </c>
      <c r="AD1110">
        <f>AC1110*0.006</f>
        <v/>
      </c>
      <c r="AE1110">
        <f>AC1110*0.02</f>
        <v/>
      </c>
      <c r="AF1110">
        <f>AC1110-AD1110-AE1110</f>
        <v/>
      </c>
      <c r="AI1110">
        <f>SUM(AG1110:AH1110)</f>
        <v/>
      </c>
      <c r="AJ1110">
        <f>AF1110-AB1110+AI1110</f>
        <v/>
      </c>
      <c r="AK1110">
        <f>IF(C1110="是","杭州","江西工厂")</f>
        <v/>
      </c>
      <c r="AL1110" t="inlineStr">
        <is>
          <t>交易成功</t>
        </is>
      </c>
      <c r="AM1110" t="inlineStr">
        <is>
          <t>待匹配</t>
        </is>
      </c>
      <c r="AN1110" t="inlineStr">
        <is>
          <t>没有申请退款</t>
        </is>
      </c>
      <c r="AO1110" t="inlineStr">
        <is>
          <t>无退款申请</t>
        </is>
      </c>
      <c r="AR1110" t="inlineStr">
        <is>
          <t>✓</t>
        </is>
      </c>
    </row>
    <row r="1111">
      <c r="A1111" t="inlineStr">
        <is>
          <t>淘宝</t>
        </is>
      </c>
      <c r="B1111" t="inlineStr">
        <is>
          <t>4944889693350985601</t>
        </is>
      </c>
      <c r="D1111" s="182" t="n">
        <v>46005</v>
      </c>
      <c r="G1111" t="inlineStr"/>
      <c r="I1111" t="inlineStr"/>
      <c r="J1111" t="inlineStr">
        <is>
          <t>畔色樱桃木靠墙一体实木岩板餐厅收纳咖啡柜小户型小柜窄柜餐边柜</t>
        </is>
      </c>
      <c r="K1111" t="inlineStr">
        <is>
          <t>其他定制</t>
        </is>
      </c>
      <c r="M1111" t="n">
        <v>1</v>
      </c>
      <c r="O1111" t="inlineStr"/>
      <c r="P1111" t="inlineStr"/>
      <c r="R1111">
        <f>IFERROR(SUMPRODUCT(('2-定价总表'!$A$3:$A$493="PPS"&amp;MID(I1111,2,99))*('2-定价总表'!$C$3:$C$493=K1111)*('2-定价总表'!$T$3:$T$493))*IF(M1111="",1,M1111),"")</f>
        <v/>
      </c>
      <c r="AB1111">
        <f>SUM(S1111:AA1111)</f>
        <v/>
      </c>
      <c r="AC1111" t="inlineStr"/>
      <c r="AD1111">
        <f>AC1111*0.006</f>
        <v/>
      </c>
      <c r="AE1111">
        <f>AC1111*0.02</f>
        <v/>
      </c>
      <c r="AF1111">
        <f>AC1111-AD1111-AE1111</f>
        <v/>
      </c>
      <c r="AI1111">
        <f>SUM(AG1111:AH1111)</f>
        <v/>
      </c>
      <c r="AJ1111">
        <f>AF1111-AB1111+AI1111</f>
        <v/>
      </c>
      <c r="AK1111">
        <f>IF(C1111="是","杭州","江西工厂")</f>
        <v/>
      </c>
      <c r="AL1111" t="inlineStr">
        <is>
          <t>交易关闭</t>
        </is>
      </c>
      <c r="AM1111" t="inlineStr">
        <is>
          <t>待匹配</t>
        </is>
      </c>
      <c r="AN1111" t="inlineStr">
        <is>
          <t>没有申请退款</t>
        </is>
      </c>
      <c r="AO1111" t="inlineStr">
        <is>
          <t>无退款申请</t>
        </is>
      </c>
      <c r="AR1111" t="inlineStr">
        <is>
          <t>⚠️ 无商家编码,产品编码待补</t>
        </is>
      </c>
    </row>
    <row r="1112">
      <c r="A1112" t="inlineStr">
        <is>
          <t>淘宝</t>
        </is>
      </c>
      <c r="B1112" t="inlineStr">
        <is>
          <t>4943454084456078109</t>
        </is>
      </c>
      <c r="D1112" s="182" t="n">
        <v>46004</v>
      </c>
      <c r="G1112" t="inlineStr"/>
      <c r="I1112" t="inlineStr"/>
      <c r="J1112" t="inlineStr">
        <is>
          <t>畔色北美黑胡桃木餐边柜靠墙一体实木岩板高酒柜收纳储物橱柜</t>
        </is>
      </c>
      <c r="K1112" t="inlineStr">
        <is>
          <t>差价</t>
        </is>
      </c>
      <c r="M1112" t="n">
        <v>1</v>
      </c>
      <c r="O1112" t="inlineStr"/>
      <c r="P1112" t="inlineStr"/>
      <c r="R1112">
        <f>IFERROR(SUMPRODUCT(('2-定价总表'!$A$3:$A$493="PPS"&amp;MID(I1112,2,99))*('2-定价总表'!$C$3:$C$493=K1112)*('2-定价总表'!$T$3:$T$493))*IF(M1112="",1,M1112),"")</f>
        <v/>
      </c>
      <c r="AB1112">
        <f>SUM(S1112:AA1112)</f>
        <v/>
      </c>
      <c r="AC1112" t="inlineStr"/>
      <c r="AD1112">
        <f>AC1112*0.006</f>
        <v/>
      </c>
      <c r="AE1112">
        <f>AC1112*0.02</f>
        <v/>
      </c>
      <c r="AF1112">
        <f>AC1112-AD1112-AE1112</f>
        <v/>
      </c>
      <c r="AI1112">
        <f>SUM(AG1112:AH1112)</f>
        <v/>
      </c>
      <c r="AJ1112">
        <f>AF1112-AB1112+AI1112</f>
        <v/>
      </c>
      <c r="AK1112">
        <f>IF(C1112="是","杭州","江西工厂")</f>
        <v/>
      </c>
      <c r="AL1112" t="inlineStr">
        <is>
          <t>交易关闭</t>
        </is>
      </c>
      <c r="AM1112" t="inlineStr">
        <is>
          <t>待匹配</t>
        </is>
      </c>
      <c r="AN1112" t="inlineStr">
        <is>
          <t>没有申请退款</t>
        </is>
      </c>
      <c r="AO1112" t="inlineStr">
        <is>
          <t>无退款申请</t>
        </is>
      </c>
      <c r="AR1112" t="inlineStr">
        <is>
          <t>⚠️ 无商家编码,产品编码待补</t>
        </is>
      </c>
    </row>
    <row r="1113">
      <c r="A1113" t="inlineStr">
        <is>
          <t>淘宝</t>
        </is>
      </c>
      <c r="B1113" t="inlineStr">
        <is>
          <t>4942839386408156045</t>
        </is>
      </c>
      <c r="D1113" s="182" t="n">
        <v>46004</v>
      </c>
      <c r="G1113" t="inlineStr">
        <is>
          <t>浙江省 台州市 椒江区 洪家街道***********************</t>
        </is>
      </c>
      <c r="I1113" t="inlineStr">
        <is>
          <t>P23250050202</t>
        </is>
      </c>
      <c r="J1113" t="inlineStr">
        <is>
          <t>畔色实木岩板餐边柜樱桃木收纳储物柜北欧酒柜置物柜餐桌一体靠墙</t>
        </is>
      </c>
      <c r="K1113" t="inlineStr">
        <is>
          <t>其它尺寸定制</t>
        </is>
      </c>
      <c r="M1113" t="n">
        <v>1</v>
      </c>
      <c r="O1113" t="inlineStr">
        <is>
          <t>中通快递</t>
        </is>
      </c>
      <c r="P1113" t="inlineStr">
        <is>
          <t>73586949638246</t>
        </is>
      </c>
      <c r="R1113">
        <f>IFERROR(SUMPRODUCT(('2-定价总表'!$A$3:$A$493="PPS"&amp;MID(I1113,2,99))*('2-定价总表'!$C$3:$C$493=K1113)*('2-定价总表'!$T$3:$T$493))*IF(M1113="",1,M1113),"")</f>
        <v/>
      </c>
      <c r="AB1113">
        <f>SUM(S1113:AA1113)</f>
        <v/>
      </c>
      <c r="AC1113" t="inlineStr">
        <is>
          <t>79.00</t>
        </is>
      </c>
      <c r="AD1113">
        <f>AC1113*0.006</f>
        <v/>
      </c>
      <c r="AE1113">
        <f>AC1113*0.02</f>
        <v/>
      </c>
      <c r="AF1113">
        <f>AC1113-AD1113-AE1113</f>
        <v/>
      </c>
      <c r="AI1113">
        <f>SUM(AG1113:AH1113)</f>
        <v/>
      </c>
      <c r="AJ1113">
        <f>AF1113-AB1113+AI1113</f>
        <v/>
      </c>
      <c r="AK1113">
        <f>IF(C1113="是","杭州","江西工厂")</f>
        <v/>
      </c>
      <c r="AL1113" t="inlineStr">
        <is>
          <t>交易成功</t>
        </is>
      </c>
      <c r="AM1113" t="inlineStr">
        <is>
          <t>待匹配</t>
        </is>
      </c>
      <c r="AN1113" t="inlineStr">
        <is>
          <t>没有申请退款</t>
        </is>
      </c>
      <c r="AO1113" t="inlineStr">
        <is>
          <t>无退款申请</t>
        </is>
      </c>
      <c r="AR1113" t="inlineStr">
        <is>
          <t>✓</t>
        </is>
      </c>
    </row>
    <row r="1114">
      <c r="A1114" t="inlineStr">
        <is>
          <t>淘宝</t>
        </is>
      </c>
      <c r="B1114" t="inlineStr">
        <is>
          <t>4940917452764871020</t>
        </is>
      </c>
      <c r="D1114" s="182" t="n">
        <v>46003</v>
      </c>
      <c r="G1114" t="inlineStr">
        <is>
          <t>浙江省 杭州市 拱墅区 米市巷街**********************************</t>
        </is>
      </c>
      <c r="I1114" t="inlineStr">
        <is>
          <t>P23250050202</t>
        </is>
      </c>
      <c r="J1114" t="inlineStr">
        <is>
          <t>畔色实木岩板餐边柜樱桃木收纳储物柜北欧酒柜置物柜餐桌一体靠墙</t>
        </is>
      </c>
      <c r="K1114" t="inlineStr">
        <is>
          <t>差价</t>
        </is>
      </c>
      <c r="M1114" t="n">
        <v>1</v>
      </c>
      <c r="O1114" t="inlineStr">
        <is>
          <t>顺丰速运</t>
        </is>
      </c>
      <c r="P1114" t="inlineStr">
        <is>
          <t>SF0253331982434</t>
        </is>
      </c>
      <c r="R1114">
        <f>IFERROR(SUMPRODUCT(('2-定价总表'!$A$3:$A$493="PPS"&amp;MID(I1114,2,99))*('2-定价总表'!$C$3:$C$493=K1114)*('2-定价总表'!$T$3:$T$493))*IF(M1114="",1,M1114),"")</f>
        <v/>
      </c>
      <c r="AB1114">
        <f>SUM(S1114:AA1114)</f>
        <v/>
      </c>
      <c r="AC1114" t="inlineStr">
        <is>
          <t>12.00</t>
        </is>
      </c>
      <c r="AD1114">
        <f>AC1114*0.006</f>
        <v/>
      </c>
      <c r="AE1114">
        <f>AC1114*0.02</f>
        <v/>
      </c>
      <c r="AF1114">
        <f>AC1114-AD1114-AE1114</f>
        <v/>
      </c>
      <c r="AI1114">
        <f>SUM(AG1114:AH1114)</f>
        <v/>
      </c>
      <c r="AJ1114">
        <f>AF1114-AB1114+AI1114</f>
        <v/>
      </c>
      <c r="AK1114">
        <f>IF(C1114="是","杭州","江西工厂")</f>
        <v/>
      </c>
      <c r="AL1114" t="inlineStr">
        <is>
          <t>交易成功</t>
        </is>
      </c>
      <c r="AM1114" t="inlineStr">
        <is>
          <t>待匹配</t>
        </is>
      </c>
      <c r="AN1114" t="inlineStr">
        <is>
          <t>没有申请退款</t>
        </is>
      </c>
      <c r="AO1114" t="inlineStr">
        <is>
          <t>无退款申请</t>
        </is>
      </c>
      <c r="AR1114" t="inlineStr">
        <is>
          <t>✓</t>
        </is>
      </c>
    </row>
    <row r="1115">
      <c r="A1115" t="inlineStr">
        <is>
          <t>淘宝</t>
        </is>
      </c>
      <c r="B1115" t="inlineStr">
        <is>
          <t>4936258009692668102</t>
        </is>
      </c>
      <c r="D1115" s="182" t="n">
        <v>46001</v>
      </c>
      <c r="G1115" t="inlineStr">
        <is>
          <t>上海 上海市 浦东新区 惠南镇鹏******************</t>
        </is>
      </c>
      <c r="I1115" t="inlineStr"/>
      <c r="J1115" t="inlineStr">
        <is>
          <t>畔色实木藤编北欧入户玄关柜大容量储物柜超薄樱桃木换鞋凳鞋柜</t>
        </is>
      </c>
      <c r="K1115" t="inlineStr">
        <is>
          <t>基础双层式整柜</t>
        </is>
      </c>
      <c r="M1115" t="n">
        <v>1</v>
      </c>
      <c r="O1115" t="inlineStr"/>
      <c r="P1115" t="inlineStr"/>
      <c r="R1115">
        <f>IFERROR(SUMPRODUCT(('2-定价总表'!$A$3:$A$493="PPS"&amp;MID(I1115,2,99))*('2-定价总表'!$C$3:$C$493=K1115)*('2-定价总表'!$T$3:$T$493))*IF(M1115="",1,M1115),"")</f>
        <v/>
      </c>
      <c r="AB1115">
        <f>SUM(S1115:AA1115)</f>
        <v/>
      </c>
      <c r="AC1115" t="inlineStr">
        <is>
          <t>4799.72</t>
        </is>
      </c>
      <c r="AD1115">
        <f>AC1115*0.006</f>
        <v/>
      </c>
      <c r="AE1115">
        <f>AC1115*0.02</f>
        <v/>
      </c>
      <c r="AF1115">
        <f>AC1115-AD1115-AE1115</f>
        <v/>
      </c>
      <c r="AI1115">
        <f>SUM(AG1115:AH1115)</f>
        <v/>
      </c>
      <c r="AJ1115">
        <f>AF1115-AB1115+AI1115</f>
        <v/>
      </c>
      <c r="AK1115">
        <f>IF(C1115="是","杭州","江西工厂")</f>
        <v/>
      </c>
      <c r="AL1115" t="inlineStr">
        <is>
          <t>交易关闭</t>
        </is>
      </c>
      <c r="AM1115" t="inlineStr">
        <is>
          <t>待匹配</t>
        </is>
      </c>
      <c r="AN1115" t="inlineStr">
        <is>
          <t>退款成功</t>
        </is>
      </c>
      <c r="AO1115" t="inlineStr">
        <is>
          <t>4799.72</t>
        </is>
      </c>
      <c r="AR1115" t="inlineStr">
        <is>
          <t>⚠️ 无商家编码,产品编码待补</t>
        </is>
      </c>
    </row>
    <row r="1116">
      <c r="A1116" t="inlineStr">
        <is>
          <t>淘宝</t>
        </is>
      </c>
      <c r="B1116" t="inlineStr">
        <is>
          <t>4931308621633047840</t>
        </is>
      </c>
      <c r="D1116" s="182" t="n">
        <v>45999</v>
      </c>
      <c r="G1116" t="inlineStr">
        <is>
          <t>浙江省 杭州市 余杭区 仓前街道**********************</t>
        </is>
      </c>
      <c r="I1116" t="inlineStr">
        <is>
          <t>P23250050202</t>
        </is>
      </c>
      <c r="J1116" t="inlineStr">
        <is>
          <t>畔色实木岩板餐边柜樱桃木收纳储物柜北欧酒柜置物柜餐桌一体靠墙</t>
        </is>
      </c>
      <c r="K1116" t="inlineStr">
        <is>
          <t>洞石餐边柜整柜2.1米（全景组合）</t>
        </is>
      </c>
      <c r="M1116" t="n">
        <v>1</v>
      </c>
      <c r="O1116" t="inlineStr">
        <is>
          <t>商家配送</t>
        </is>
      </c>
      <c r="P1116" t="inlineStr">
        <is>
          <t>LP00781866026711</t>
        </is>
      </c>
      <c r="R1116">
        <f>IFERROR(SUMPRODUCT(('2-定价总表'!$A$3:$A$493="PPS"&amp;MID(I1116,2,99))*('2-定价总表'!$C$3:$C$493=K1116)*('2-定价总表'!$T$3:$T$493))*IF(M1116="",1,M1116),"")</f>
        <v/>
      </c>
      <c r="AB1116">
        <f>SUM(S1116:AA1116)</f>
        <v/>
      </c>
      <c r="AC1116" t="inlineStr">
        <is>
          <t>11045.56</t>
        </is>
      </c>
      <c r="AD1116">
        <f>AC1116*0.006</f>
        <v/>
      </c>
      <c r="AE1116">
        <f>AC1116*0.02</f>
        <v/>
      </c>
      <c r="AF1116">
        <f>AC1116-AD1116-AE1116</f>
        <v/>
      </c>
      <c r="AI1116">
        <f>SUM(AG1116:AH1116)</f>
        <v/>
      </c>
      <c r="AJ1116">
        <f>AF1116-AB1116+AI1116</f>
        <v/>
      </c>
      <c r="AK1116">
        <f>IF(C1116="是","杭州","江西工厂")</f>
        <v/>
      </c>
      <c r="AL1116" t="inlineStr">
        <is>
          <t>交易成功</t>
        </is>
      </c>
      <c r="AM1116" t="inlineStr">
        <is>
          <t>待匹配</t>
        </is>
      </c>
      <c r="AN1116" t="inlineStr">
        <is>
          <t>没有申请退款</t>
        </is>
      </c>
      <c r="AO1116" t="inlineStr">
        <is>
          <t>无退款申请</t>
        </is>
      </c>
      <c r="AR1116" t="inlineStr">
        <is>
          <t>✓</t>
        </is>
      </c>
    </row>
    <row r="1117">
      <c r="A1117" t="inlineStr">
        <is>
          <t>淘宝</t>
        </is>
      </c>
      <c r="B1117" t="inlineStr">
        <is>
          <t>4929502501348179615</t>
        </is>
      </c>
      <c r="D1117" s="182" t="n">
        <v>45998</v>
      </c>
      <c r="G1117" t="inlineStr">
        <is>
          <t>广东省 珠海市 香洲区 前山街道*********************</t>
        </is>
      </c>
      <c r="I1117" t="inlineStr"/>
      <c r="J1117" t="inlineStr">
        <is>
          <t>畔色北美黑胡桃木餐边柜靠墙一体实木岩板高酒柜收纳储物橱柜</t>
        </is>
      </c>
      <c r="K1117" t="inlineStr">
        <is>
          <t>差价</t>
        </is>
      </c>
      <c r="M1117" t="n">
        <v>1</v>
      </c>
      <c r="O1117" t="inlineStr">
        <is>
          <t>圆通速递</t>
        </is>
      </c>
      <c r="P1117" t="inlineStr">
        <is>
          <t>YT2538126363770</t>
        </is>
      </c>
      <c r="R1117">
        <f>IFERROR(SUMPRODUCT(('2-定价总表'!$A$3:$A$493="PPS"&amp;MID(I1117,2,99))*('2-定价总表'!$C$3:$C$493=K1117)*('2-定价总表'!$T$3:$T$493))*IF(M1117="",1,M1117),"")</f>
        <v/>
      </c>
      <c r="AB1117">
        <f>SUM(S1117:AA1117)</f>
        <v/>
      </c>
      <c r="AC1117" t="inlineStr">
        <is>
          <t>10.00</t>
        </is>
      </c>
      <c r="AD1117">
        <f>AC1117*0.006</f>
        <v/>
      </c>
      <c r="AE1117">
        <f>AC1117*0.02</f>
        <v/>
      </c>
      <c r="AF1117">
        <f>AC1117-AD1117-AE1117</f>
        <v/>
      </c>
      <c r="AI1117">
        <f>SUM(AG1117:AH1117)</f>
        <v/>
      </c>
      <c r="AJ1117">
        <f>AF1117-AB1117+AI1117</f>
        <v/>
      </c>
      <c r="AK1117">
        <f>IF(C1117="是","杭州","江西工厂")</f>
        <v/>
      </c>
      <c r="AL1117" t="inlineStr">
        <is>
          <t>交易成功</t>
        </is>
      </c>
      <c r="AM1117" t="inlineStr">
        <is>
          <t>待匹配</t>
        </is>
      </c>
      <c r="AN1117" t="inlineStr">
        <is>
          <t>没有申请退款</t>
        </is>
      </c>
      <c r="AO1117" t="inlineStr">
        <is>
          <t>无退款申请</t>
        </is>
      </c>
      <c r="AR1117" t="inlineStr">
        <is>
          <t>⚠️ 无商家编码,产品编码待补</t>
        </is>
      </c>
    </row>
    <row r="1118">
      <c r="A1118" t="inlineStr">
        <is>
          <t>淘宝</t>
        </is>
      </c>
      <c r="B1118" t="inlineStr">
        <is>
          <t>4923800497661433032</t>
        </is>
      </c>
      <c r="D1118" s="182" t="n">
        <v>45995</v>
      </c>
      <c r="G1118" t="inlineStr">
        <is>
          <t>上海 上海市 杨浦区 长海路街***********************</t>
        </is>
      </c>
      <c r="I1118" t="inlineStr">
        <is>
          <t>P23210020201</t>
        </is>
      </c>
      <c r="J1118" t="inlineStr">
        <is>
          <t>畔色 岩板实木餐桌日式简约长方形榉木书桌家用饭桌原木小户型桌</t>
        </is>
      </c>
      <c r="K1118" t="inlineStr">
        <is>
          <t>差价</t>
        </is>
      </c>
      <c r="M1118" t="n">
        <v>1</v>
      </c>
      <c r="O1118" t="inlineStr">
        <is>
          <t>圆通速递</t>
        </is>
      </c>
      <c r="P1118" t="inlineStr">
        <is>
          <t>YT2575611857974</t>
        </is>
      </c>
      <c r="R1118">
        <f>IFERROR(SUMPRODUCT(('2-定价总表'!$A$3:$A$493="PPS"&amp;MID(I1118,2,99))*('2-定价总表'!$C$3:$C$493=K1118)*('2-定价总表'!$T$3:$T$493))*IF(M1118="",1,M1118),"")</f>
        <v/>
      </c>
      <c r="AB1118">
        <f>SUM(S1118:AA1118)</f>
        <v/>
      </c>
      <c r="AC1118" t="inlineStr">
        <is>
          <t>20.00</t>
        </is>
      </c>
      <c r="AD1118">
        <f>AC1118*0.006</f>
        <v/>
      </c>
      <c r="AE1118">
        <f>AC1118*0.02</f>
        <v/>
      </c>
      <c r="AF1118">
        <f>AC1118-AD1118-AE1118</f>
        <v/>
      </c>
      <c r="AI1118">
        <f>SUM(AG1118:AH1118)</f>
        <v/>
      </c>
      <c r="AJ1118">
        <f>AF1118-AB1118+AI1118</f>
        <v/>
      </c>
      <c r="AK1118">
        <f>IF(C1118="是","杭州","江西工厂")</f>
        <v/>
      </c>
      <c r="AL1118" t="inlineStr">
        <is>
          <t>交易成功</t>
        </is>
      </c>
      <c r="AM1118" t="inlineStr">
        <is>
          <t>待匹配</t>
        </is>
      </c>
      <c r="AN1118" t="inlineStr">
        <is>
          <t>没有申请退款</t>
        </is>
      </c>
      <c r="AO1118" t="inlineStr">
        <is>
          <t>无退款申请</t>
        </is>
      </c>
      <c r="AR1118" t="inlineStr">
        <is>
          <t>✓</t>
        </is>
      </c>
    </row>
    <row r="1119">
      <c r="A1119" t="inlineStr">
        <is>
          <t>淘宝</t>
        </is>
      </c>
      <c r="B1119" t="inlineStr">
        <is>
          <t>4923439022786320847</t>
        </is>
      </c>
      <c r="D1119" s="182" t="n">
        <v>45995</v>
      </c>
      <c r="G1119" t="inlineStr">
        <is>
          <t>江苏省 徐州市 沛县 沛城街道*********************</t>
        </is>
      </c>
      <c r="I1119" t="inlineStr"/>
      <c r="J1119" t="inlineStr">
        <is>
          <t>畔色实木藤编北欧入户玄关柜大容量储物柜超薄樱桃木换鞋凳鞋柜</t>
        </is>
      </c>
      <c r="K1119" t="inlineStr">
        <is>
          <t>差价</t>
        </is>
      </c>
      <c r="M1119" t="n">
        <v>1</v>
      </c>
      <c r="O1119" t="inlineStr">
        <is>
          <t>圆通速递</t>
        </is>
      </c>
      <c r="P1119" t="inlineStr">
        <is>
          <t>YT2537934048028</t>
        </is>
      </c>
      <c r="R1119">
        <f>IFERROR(SUMPRODUCT(('2-定价总表'!$A$3:$A$493="PPS"&amp;MID(I1119,2,99))*('2-定价总表'!$C$3:$C$493=K1119)*('2-定价总表'!$T$3:$T$493))*IF(M1119="",1,M1119),"")</f>
        <v/>
      </c>
      <c r="AB1119">
        <f>SUM(S1119:AA1119)</f>
        <v/>
      </c>
      <c r="AC1119" t="inlineStr">
        <is>
          <t>20.00</t>
        </is>
      </c>
      <c r="AD1119">
        <f>AC1119*0.006</f>
        <v/>
      </c>
      <c r="AE1119">
        <f>AC1119*0.02</f>
        <v/>
      </c>
      <c r="AF1119">
        <f>AC1119-AD1119-AE1119</f>
        <v/>
      </c>
      <c r="AI1119">
        <f>SUM(AG1119:AH1119)</f>
        <v/>
      </c>
      <c r="AJ1119">
        <f>AF1119-AB1119+AI1119</f>
        <v/>
      </c>
      <c r="AK1119">
        <f>IF(C1119="是","杭州","江西工厂")</f>
        <v/>
      </c>
      <c r="AL1119" t="inlineStr">
        <is>
          <t>交易成功</t>
        </is>
      </c>
      <c r="AM1119" t="inlineStr">
        <is>
          <t>待匹配</t>
        </is>
      </c>
      <c r="AN1119" t="inlineStr">
        <is>
          <t>没有申请退款</t>
        </is>
      </c>
      <c r="AO1119" t="inlineStr">
        <is>
          <t>无退款申请</t>
        </is>
      </c>
      <c r="AR1119" t="inlineStr">
        <is>
          <t>⚠️ 无商家编码,产品编码待补</t>
        </is>
      </c>
    </row>
    <row r="1120">
      <c r="A1120" t="inlineStr">
        <is>
          <t>淘宝</t>
        </is>
      </c>
      <c r="B1120" t="inlineStr">
        <is>
          <t>4922992622081433032</t>
        </is>
      </c>
      <c r="D1120" s="182" t="n">
        <v>45995</v>
      </c>
      <c r="G1120" t="inlineStr"/>
      <c r="I1120" t="inlineStr">
        <is>
          <t>P23210020201</t>
        </is>
      </c>
      <c r="J1120" t="inlineStr">
        <is>
          <t>畔色 岩板实木餐桌日式简约长方形榉木书桌家用饭桌原木小户型桌</t>
        </is>
      </c>
      <c r="K1120" t="inlineStr">
        <is>
          <t>差价</t>
        </is>
      </c>
      <c r="M1120" t="n">
        <v>1</v>
      </c>
      <c r="O1120" t="inlineStr"/>
      <c r="P1120" t="inlineStr"/>
      <c r="R1120">
        <f>IFERROR(SUMPRODUCT(('2-定价总表'!$A$3:$A$493="PPS"&amp;MID(I1120,2,99))*('2-定价总表'!$C$3:$C$493=K1120)*('2-定价总表'!$T$3:$T$493))*IF(M1120="",1,M1120),"")</f>
        <v/>
      </c>
      <c r="AB1120">
        <f>SUM(S1120:AA1120)</f>
        <v/>
      </c>
      <c r="AC1120" t="inlineStr"/>
      <c r="AD1120">
        <f>AC1120*0.006</f>
        <v/>
      </c>
      <c r="AE1120">
        <f>AC1120*0.02</f>
        <v/>
      </c>
      <c r="AF1120">
        <f>AC1120-AD1120-AE1120</f>
        <v/>
      </c>
      <c r="AI1120">
        <f>SUM(AG1120:AH1120)</f>
        <v/>
      </c>
      <c r="AJ1120">
        <f>AF1120-AB1120+AI1120</f>
        <v/>
      </c>
      <c r="AK1120">
        <f>IF(C1120="是","杭州","江西工厂")</f>
        <v/>
      </c>
      <c r="AL1120" t="inlineStr">
        <is>
          <t>交易关闭</t>
        </is>
      </c>
      <c r="AM1120" t="inlineStr">
        <is>
          <t>待匹配</t>
        </is>
      </c>
      <c r="AN1120" t="inlineStr">
        <is>
          <t>没有申请退款</t>
        </is>
      </c>
      <c r="AO1120" t="inlineStr">
        <is>
          <t>无退款申请</t>
        </is>
      </c>
      <c r="AR1120" t="inlineStr">
        <is>
          <t>✓</t>
        </is>
      </c>
    </row>
    <row r="1121">
      <c r="A1121" t="inlineStr">
        <is>
          <t>淘宝</t>
        </is>
      </c>
      <c r="B1121" t="inlineStr">
        <is>
          <t>4918528765919893645</t>
        </is>
      </c>
      <c r="D1121" s="182" t="n">
        <v>45993</v>
      </c>
      <c r="G1121" t="inlineStr">
        <is>
          <t>北京 北京市 西城区 新街口街******************************</t>
        </is>
      </c>
      <c r="I1121" t="inlineStr"/>
      <c r="J1121" t="inlineStr">
        <is>
          <t>畔色木作木块小样樱桃木黑胡桃木白蜡木榉木红白橡木样品样块</t>
        </is>
      </c>
      <c r="K1121" t="inlineStr">
        <is>
          <t>樱桃木样块</t>
        </is>
      </c>
      <c r="M1121" t="n">
        <v>1</v>
      </c>
      <c r="O1121" t="inlineStr">
        <is>
          <t>圆通速递</t>
        </is>
      </c>
      <c r="P1121" t="inlineStr">
        <is>
          <t>YT2537797202304</t>
        </is>
      </c>
      <c r="R1121">
        <f>IFERROR(SUMPRODUCT(('2-定价总表'!$A$3:$A$493="PPS"&amp;MID(I1121,2,99))*('2-定价总表'!$C$3:$C$493=K1121)*('2-定价总表'!$T$3:$T$493))*IF(M1121="",1,M1121),"")</f>
        <v/>
      </c>
      <c r="AB1121">
        <f>SUM(S1121:AA1121)</f>
        <v/>
      </c>
      <c r="AC1121" t="inlineStr">
        <is>
          <t>25.00</t>
        </is>
      </c>
      <c r="AD1121">
        <f>AC1121*0.006</f>
        <v/>
      </c>
      <c r="AE1121">
        <f>AC1121*0.02</f>
        <v/>
      </c>
      <c r="AF1121">
        <f>AC1121-AD1121-AE1121</f>
        <v/>
      </c>
      <c r="AI1121">
        <f>SUM(AG1121:AH1121)</f>
        <v/>
      </c>
      <c r="AJ1121">
        <f>AF1121-AB1121+AI1121</f>
        <v/>
      </c>
      <c r="AK1121">
        <f>IF(C1121="是","杭州","江西工厂")</f>
        <v/>
      </c>
      <c r="AL1121" t="inlineStr">
        <is>
          <t>交易成功</t>
        </is>
      </c>
      <c r="AM1121" t="inlineStr">
        <is>
          <t>待匹配</t>
        </is>
      </c>
      <c r="AN1121" t="inlineStr">
        <is>
          <t>没有申请退款</t>
        </is>
      </c>
      <c r="AO1121" t="inlineStr">
        <is>
          <t>无退款申请</t>
        </is>
      </c>
      <c r="AR1121" t="inlineStr">
        <is>
          <t>⚠️ 无商家编码,产品编码待补</t>
        </is>
      </c>
    </row>
    <row r="1122">
      <c r="A1122" t="inlineStr">
        <is>
          <t>淘宝</t>
        </is>
      </c>
      <c r="B1122" t="inlineStr">
        <is>
          <t>4882198356154069633</t>
        </is>
      </c>
      <c r="D1122" s="182" t="n">
        <v>45975</v>
      </c>
      <c r="E1122" t="inlineStr">
        <is>
          <t>小米</t>
        </is>
      </c>
      <c r="F1122" t="inlineStr">
        <is>
          <t>14735148310-3856</t>
        </is>
      </c>
      <c r="G1122" t="inlineStr">
        <is>
          <t>山西省 晋城市 城区 钟家庄街道德源绿洲14号楼1301(000000)</t>
        </is>
      </c>
      <c r="I1122" t="inlineStr">
        <is>
          <t>P23210020201</t>
        </is>
      </c>
      <c r="J1122" t="inlineStr">
        <is>
          <t>畔色 岩板实木餐桌日式简约长方形榉木书桌家用饭桌原木小户型桌</t>
        </is>
      </c>
      <c r="K1122" t="inlineStr">
        <is>
          <t>砂白色1.6米岩板餐桌</t>
        </is>
      </c>
      <c r="M1122" t="n">
        <v>1</v>
      </c>
      <c r="O1122" t="inlineStr"/>
      <c r="P1122" t="inlineStr"/>
      <c r="R1122">
        <f>IFERROR(SUMPRODUCT(('2-定价总表'!$A$3:$A$493="PPS"&amp;MID(I1122,2,99))*('2-定价总表'!$C$3:$C$493=K1122)*('2-定价总表'!$T$3:$T$493))*IF(M1122="",1,M1122),"")</f>
        <v/>
      </c>
      <c r="AB1122">
        <f>SUM(S1122:AA1122)</f>
        <v/>
      </c>
      <c r="AC1122" t="inlineStr">
        <is>
          <t>2688.41</t>
        </is>
      </c>
      <c r="AD1122">
        <f>AC1122*0.006</f>
        <v/>
      </c>
      <c r="AE1122">
        <f>AC1122*0.02</f>
        <v/>
      </c>
      <c r="AF1122">
        <f>AC1122-AD1122-AE1122</f>
        <v/>
      </c>
      <c r="AI1122">
        <f>SUM(AG1122:AH1122)</f>
        <v/>
      </c>
      <c r="AJ1122">
        <f>AF1122-AB1122+AI1122</f>
        <v/>
      </c>
      <c r="AK1122">
        <f>IF(C1122="是","杭州","江西工厂")</f>
        <v/>
      </c>
      <c r="AL1122" t="inlineStr">
        <is>
          <t>买家已付款,等待卖家发货</t>
        </is>
      </c>
      <c r="AM1122" t="inlineStr">
        <is>
          <t>待匹配</t>
        </is>
      </c>
      <c r="AN1122" t="inlineStr">
        <is>
          <t>没有申请退款</t>
        </is>
      </c>
      <c r="AO1122" t="inlineStr">
        <is>
          <t>无退款申请</t>
        </is>
      </c>
      <c r="AR1122" t="inlineStr">
        <is>
          <t>✓</t>
        </is>
      </c>
    </row>
    <row r="1123">
      <c r="A1123" t="inlineStr">
        <is>
          <t>淘宝</t>
        </is>
      </c>
      <c r="B1123" t="inlineStr">
        <is>
          <t>4875943825896085409</t>
        </is>
      </c>
      <c r="D1123" s="182" t="n">
        <v>45972</v>
      </c>
      <c r="G1123" t="inlineStr">
        <is>
          <t>山东省 菏泽市 牡丹区 丹阳街道**************</t>
        </is>
      </c>
      <c r="I1123" t="inlineStr">
        <is>
          <t>P23210020201</t>
        </is>
      </c>
      <c r="J1123" t="inlineStr">
        <is>
          <t>畔色 岩板实木餐桌日式简约长方形榉木书桌家用饭桌原木小户型桌</t>
        </is>
      </c>
      <c r="K1123" t="inlineStr">
        <is>
          <t>砂白色1.6米岩板餐桌</t>
        </is>
      </c>
      <c r="M1123" t="n">
        <v>1</v>
      </c>
      <c r="O1123" t="inlineStr"/>
      <c r="P1123" t="inlineStr"/>
      <c r="R1123">
        <f>IFERROR(SUMPRODUCT(('2-定价总表'!$A$3:$A$493="PPS"&amp;MID(I1123,2,99))*('2-定价总表'!$C$3:$C$493=K1123)*('2-定价总表'!$T$3:$T$493))*IF(M1123="",1,M1123),"")</f>
        <v/>
      </c>
      <c r="AB1123">
        <f>SUM(S1123:AA1123)</f>
        <v/>
      </c>
      <c r="AC1123" t="inlineStr">
        <is>
          <t>2693.41</t>
        </is>
      </c>
      <c r="AD1123">
        <f>AC1123*0.006</f>
        <v/>
      </c>
      <c r="AE1123">
        <f>AC1123*0.02</f>
        <v/>
      </c>
      <c r="AF1123">
        <f>AC1123-AD1123-AE1123</f>
        <v/>
      </c>
      <c r="AI1123">
        <f>SUM(AG1123:AH1123)</f>
        <v/>
      </c>
      <c r="AJ1123">
        <f>AF1123-AB1123+AI1123</f>
        <v/>
      </c>
      <c r="AK1123">
        <f>IF(C1123="是","杭州","江西工厂")</f>
        <v/>
      </c>
      <c r="AL1123" t="inlineStr">
        <is>
          <t>交易关闭</t>
        </is>
      </c>
      <c r="AM1123" t="inlineStr">
        <is>
          <t>待匹配</t>
        </is>
      </c>
      <c r="AN1123" t="inlineStr">
        <is>
          <t>退款成功</t>
        </is>
      </c>
      <c r="AO1123" t="inlineStr">
        <is>
          <t>2693.41</t>
        </is>
      </c>
      <c r="AR1123" t="inlineStr">
        <is>
          <t>✓</t>
        </is>
      </c>
    </row>
    <row r="1124">
      <c r="A1124" t="inlineStr">
        <is>
          <t>淘宝</t>
        </is>
      </c>
      <c r="B1124" t="inlineStr">
        <is>
          <t>4875616586939085409</t>
        </is>
      </c>
      <c r="D1124" s="182" t="n">
        <v>45972</v>
      </c>
      <c r="G1124" t="inlineStr"/>
      <c r="I1124" t="inlineStr">
        <is>
          <t>P23210020201</t>
        </is>
      </c>
      <c r="J1124" t="inlineStr">
        <is>
          <t>畔色 岩板实木餐桌日式简约长方形榉木书桌家用饭桌原木小户型桌</t>
        </is>
      </c>
      <c r="K1124" t="inlineStr">
        <is>
          <t>曜黑色1.6米岩板餐桌</t>
        </is>
      </c>
      <c r="M1124" t="n">
        <v>1</v>
      </c>
      <c r="O1124" t="inlineStr"/>
      <c r="P1124" t="inlineStr"/>
      <c r="R1124">
        <f>IFERROR(SUMPRODUCT(('2-定价总表'!$A$3:$A$493="PPS"&amp;MID(I1124,2,99))*('2-定价总表'!$C$3:$C$493=K1124)*('2-定价总表'!$T$3:$T$493))*IF(M1124="",1,M1124),"")</f>
        <v/>
      </c>
      <c r="AB1124">
        <f>SUM(S1124:AA1124)</f>
        <v/>
      </c>
      <c r="AC1124" t="inlineStr"/>
      <c r="AD1124">
        <f>AC1124*0.006</f>
        <v/>
      </c>
      <c r="AE1124">
        <f>AC1124*0.02</f>
        <v/>
      </c>
      <c r="AF1124">
        <f>AC1124-AD1124-AE1124</f>
        <v/>
      </c>
      <c r="AI1124">
        <f>SUM(AG1124:AH1124)</f>
        <v/>
      </c>
      <c r="AJ1124">
        <f>AF1124-AB1124+AI1124</f>
        <v/>
      </c>
      <c r="AK1124">
        <f>IF(C1124="是","杭州","江西工厂")</f>
        <v/>
      </c>
      <c r="AL1124" t="inlineStr">
        <is>
          <t>交易关闭</t>
        </is>
      </c>
      <c r="AM1124" t="inlineStr">
        <is>
          <t>待匹配</t>
        </is>
      </c>
      <c r="AN1124" t="inlineStr">
        <is>
          <t>没有申请退款</t>
        </is>
      </c>
      <c r="AO1124" t="inlineStr">
        <is>
          <t>无退款申请</t>
        </is>
      </c>
      <c r="AR1124" t="inlineStr">
        <is>
          <t>✓</t>
        </is>
      </c>
    </row>
    <row r="1125">
      <c r="A1125" t="inlineStr">
        <is>
          <t>淘宝</t>
        </is>
      </c>
      <c r="B1125" t="inlineStr">
        <is>
          <t>4874189943628890528</t>
        </is>
      </c>
      <c r="D1125" s="182" t="n">
        <v>45972</v>
      </c>
      <c r="G1125" t="inlineStr">
        <is>
          <t>陕西省 西安市 雁塔区 电子城街***************************</t>
        </is>
      </c>
      <c r="I1125" t="inlineStr">
        <is>
          <t>P23210020201</t>
        </is>
      </c>
      <c r="J1125" t="inlineStr">
        <is>
          <t>畔色 岩板实木餐桌日式简约长方形榉木书桌家用饭桌原木小户型桌</t>
        </is>
      </c>
      <c r="K1125" t="inlineStr">
        <is>
          <t>砂白色1.4米岩板餐桌</t>
        </is>
      </c>
      <c r="M1125" t="n">
        <v>1</v>
      </c>
      <c r="O1125" t="inlineStr">
        <is>
          <t>顺丰速运</t>
        </is>
      </c>
      <c r="P1125" t="inlineStr">
        <is>
          <t>SF0252335973350</t>
        </is>
      </c>
      <c r="R1125">
        <f>IFERROR(SUMPRODUCT(('2-定价总表'!$A$3:$A$493="PPS"&amp;MID(I1125,2,99))*('2-定价总表'!$C$3:$C$493=K1125)*('2-定价总表'!$T$3:$T$493))*IF(M1125="",1,M1125),"")</f>
        <v/>
      </c>
      <c r="AB1125">
        <f>SUM(S1125:AA1125)</f>
        <v/>
      </c>
      <c r="AC1125" t="inlineStr">
        <is>
          <t>2588.89</t>
        </is>
      </c>
      <c r="AD1125">
        <f>AC1125*0.006</f>
        <v/>
      </c>
      <c r="AE1125">
        <f>AC1125*0.02</f>
        <v/>
      </c>
      <c r="AF1125">
        <f>AC1125-AD1125-AE1125</f>
        <v/>
      </c>
      <c r="AI1125">
        <f>SUM(AG1125:AH1125)</f>
        <v/>
      </c>
      <c r="AJ1125">
        <f>AF1125-AB1125+AI1125</f>
        <v/>
      </c>
      <c r="AK1125">
        <f>IF(C1125="是","杭州","江西工厂")</f>
        <v/>
      </c>
      <c r="AL1125" t="inlineStr">
        <is>
          <t>交易成功</t>
        </is>
      </c>
      <c r="AM1125" t="inlineStr">
        <is>
          <t>待匹配</t>
        </is>
      </c>
      <c r="AN1125" t="inlineStr">
        <is>
          <t>没有申请退款</t>
        </is>
      </c>
      <c r="AO1125" t="inlineStr">
        <is>
          <t>无退款申请</t>
        </is>
      </c>
      <c r="AR1125" t="inlineStr">
        <is>
          <t>✓</t>
        </is>
      </c>
    </row>
    <row r="1126">
      <c r="A1126" t="inlineStr">
        <is>
          <t>淘宝</t>
        </is>
      </c>
      <c r="B1126" t="inlineStr">
        <is>
          <t>4870333800158259538</t>
        </is>
      </c>
      <c r="D1126" s="182" t="n">
        <v>45970</v>
      </c>
      <c r="G1126" t="inlineStr">
        <is>
          <t>江苏省 无锡市 锡山区 东亭街道*****************</t>
        </is>
      </c>
      <c r="I1126" t="inlineStr">
        <is>
          <t>P23250050202</t>
        </is>
      </c>
      <c r="J1126" t="inlineStr">
        <is>
          <t>畔色实木餐边柜日式樱桃木家用餐桌一体客厅储物柜小户型多功能柜</t>
        </is>
      </c>
      <c r="K1126" t="inlineStr">
        <is>
          <t>其他尺寸定制</t>
        </is>
      </c>
      <c r="M1126" t="n">
        <v>1</v>
      </c>
      <c r="O1126" t="inlineStr">
        <is>
          <t>极兔速递</t>
        </is>
      </c>
      <c r="P1126" t="inlineStr">
        <is>
          <t>JT3142098377023</t>
        </is>
      </c>
      <c r="R1126">
        <f>IFERROR(SUMPRODUCT(('2-定价总表'!$A$3:$A$493="PPS"&amp;MID(I1126,2,99))*('2-定价总表'!$C$3:$C$493=K1126)*('2-定价总表'!$T$3:$T$493))*IF(M1126="",1,M1126),"")</f>
        <v/>
      </c>
      <c r="AB1126">
        <f>SUM(S1126:AA1126)</f>
        <v/>
      </c>
      <c r="AC1126" t="inlineStr">
        <is>
          <t>100.00</t>
        </is>
      </c>
      <c r="AD1126">
        <f>AC1126*0.006</f>
        <v/>
      </c>
      <c r="AE1126">
        <f>AC1126*0.02</f>
        <v/>
      </c>
      <c r="AF1126">
        <f>AC1126-AD1126-AE1126</f>
        <v/>
      </c>
      <c r="AI1126">
        <f>SUM(AG1126:AH1126)</f>
        <v/>
      </c>
      <c r="AJ1126">
        <f>AF1126-AB1126+AI1126</f>
        <v/>
      </c>
      <c r="AK1126">
        <f>IF(C1126="是","杭州","江西工厂")</f>
        <v/>
      </c>
      <c r="AL1126" t="inlineStr">
        <is>
          <t>交易成功</t>
        </is>
      </c>
      <c r="AM1126" t="inlineStr">
        <is>
          <t>待匹配</t>
        </is>
      </c>
      <c r="AN1126" t="inlineStr">
        <is>
          <t>没有申请退款</t>
        </is>
      </c>
      <c r="AO1126" t="inlineStr">
        <is>
          <t>无退款申请</t>
        </is>
      </c>
      <c r="AR1126" t="inlineStr">
        <is>
          <t>✓</t>
        </is>
      </c>
    </row>
    <row r="1127">
      <c r="A1127" t="inlineStr">
        <is>
          <t>淘宝</t>
        </is>
      </c>
      <c r="B1127" t="inlineStr">
        <is>
          <t>4870333800158259538</t>
        </is>
      </c>
      <c r="D1127" s="182" t="n">
        <v>45970</v>
      </c>
      <c r="G1127" t="inlineStr">
        <is>
          <t>江苏省 无锡市 锡山区 东亭街道*****************</t>
        </is>
      </c>
      <c r="I1127" t="inlineStr"/>
      <c r="J1127" t="inlineStr">
        <is>
          <t>商家安装 商家安装</t>
        </is>
      </c>
      <c r="K1127" t="inlineStr">
        <is>
          <t>商家安装</t>
        </is>
      </c>
      <c r="M1127" t="n">
        <v>1</v>
      </c>
      <c r="O1127" t="inlineStr">
        <is>
          <t>极兔速递</t>
        </is>
      </c>
      <c r="P1127" t="inlineStr">
        <is>
          <t>JT3142098377023</t>
        </is>
      </c>
      <c r="R1127">
        <f>IFERROR(SUMPRODUCT(('2-定价总表'!$A$3:$A$493="PPS"&amp;MID(I1127,2,99))*('2-定价总表'!$C$3:$C$493=K1127)*('2-定价总表'!$T$3:$T$493))*IF(M1127="",1,M1127),"")</f>
        <v/>
      </c>
      <c r="AB1127">
        <f>SUM(S1127:AA1127)</f>
        <v/>
      </c>
      <c r="AC1127" t="inlineStr">
        <is>
          <t>0.00</t>
        </is>
      </c>
      <c r="AD1127">
        <f>AC1127*0.006</f>
        <v/>
      </c>
      <c r="AE1127">
        <f>AC1127*0.02</f>
        <v/>
      </c>
      <c r="AF1127">
        <f>AC1127-AD1127-AE1127</f>
        <v/>
      </c>
      <c r="AI1127">
        <f>SUM(AG1127:AH1127)</f>
        <v/>
      </c>
      <c r="AJ1127">
        <f>AF1127-AB1127+AI1127</f>
        <v/>
      </c>
      <c r="AK1127">
        <f>IF(C1127="是","杭州","江西工厂")</f>
        <v/>
      </c>
      <c r="AL1127" t="inlineStr">
        <is>
          <t>交易成功</t>
        </is>
      </c>
      <c r="AM1127" t="inlineStr">
        <is>
          <t>待匹配</t>
        </is>
      </c>
      <c r="AN1127" t="inlineStr">
        <is>
          <t>没有申请退款</t>
        </is>
      </c>
      <c r="AO1127" t="inlineStr">
        <is>
          <t>无退款申请</t>
        </is>
      </c>
      <c r="AR1127" t="inlineStr">
        <is>
          <t>⚠️ 无商家编码,产品编码待补</t>
        </is>
      </c>
    </row>
    <row r="1128">
      <c r="A1128" t="inlineStr">
        <is>
          <t>淘宝</t>
        </is>
      </c>
      <c r="B1128" t="inlineStr">
        <is>
          <t>4870333800158259538</t>
        </is>
      </c>
      <c r="D1128" s="182" t="n">
        <v>45970</v>
      </c>
      <c r="G1128" t="inlineStr">
        <is>
          <t>江苏省 无锡市 锡山区 东亭街道*****************</t>
        </is>
      </c>
      <c r="I1128" t="inlineStr"/>
      <c r="J1128" t="inlineStr">
        <is>
          <t>送货入户</t>
        </is>
      </c>
      <c r="K1128" t="inlineStr"/>
      <c r="M1128" t="n">
        <v>1</v>
      </c>
      <c r="O1128" t="inlineStr">
        <is>
          <t>极兔速递</t>
        </is>
      </c>
      <c r="P1128" t="inlineStr">
        <is>
          <t>JT3142098377023</t>
        </is>
      </c>
      <c r="R1128">
        <f>IFERROR(SUMPRODUCT(('2-定价总表'!$A$3:$A$493="PPS"&amp;MID(I1128,2,99))*('2-定价总表'!$C$3:$C$493=K1128)*('2-定价总表'!$T$3:$T$493))*IF(M1128="",1,M1128),"")</f>
        <v/>
      </c>
      <c r="AB1128">
        <f>SUM(S1128:AA1128)</f>
        <v/>
      </c>
      <c r="AC1128" t="inlineStr">
        <is>
          <t>0.00</t>
        </is>
      </c>
      <c r="AD1128">
        <f>AC1128*0.006</f>
        <v/>
      </c>
      <c r="AE1128">
        <f>AC1128*0.02</f>
        <v/>
      </c>
      <c r="AF1128">
        <f>AC1128-AD1128-AE1128</f>
        <v/>
      </c>
      <c r="AI1128">
        <f>SUM(AG1128:AH1128)</f>
        <v/>
      </c>
      <c r="AJ1128">
        <f>AF1128-AB1128+AI1128</f>
        <v/>
      </c>
      <c r="AK1128">
        <f>IF(C1128="是","杭州","江西工厂")</f>
        <v/>
      </c>
      <c r="AL1128" t="inlineStr">
        <is>
          <t>交易成功</t>
        </is>
      </c>
      <c r="AM1128" t="inlineStr">
        <is>
          <t>待匹配</t>
        </is>
      </c>
      <c r="AN1128" t="inlineStr">
        <is>
          <t>没有申请退款</t>
        </is>
      </c>
      <c r="AO1128" t="inlineStr">
        <is>
          <t>无退款申请</t>
        </is>
      </c>
      <c r="AR1128" t="inlineStr">
        <is>
          <t>⚠️ 无商家编码,产品编码待补</t>
        </is>
      </c>
    </row>
    <row r="1129">
      <c r="A1129" t="inlineStr">
        <is>
          <t>淘宝</t>
        </is>
      </c>
      <c r="B1129" t="inlineStr">
        <is>
          <t>3043411971580060888</t>
        </is>
      </c>
      <c r="D1129" s="182" t="n">
        <v>45966</v>
      </c>
      <c r="E1129" t="inlineStr">
        <is>
          <t>郭</t>
        </is>
      </c>
      <c r="F1129" t="inlineStr">
        <is>
          <t>17822621768-9750</t>
        </is>
      </c>
      <c r="G1129" t="inlineStr">
        <is>
          <t>天津 天津市 红桥区 三条石街道河海花园6号楼1单元2901(000000)</t>
        </is>
      </c>
      <c r="I1129" t="inlineStr">
        <is>
          <t>P23210020201</t>
        </is>
      </c>
      <c r="J1129" t="inlineStr">
        <is>
          <t>畔色 岩板实木餐桌日式简约长方形榉木书桌家用饭桌原木小户型桌</t>
        </is>
      </c>
      <c r="K1129" t="inlineStr">
        <is>
          <t>砂白色1.4米岩板餐桌</t>
        </is>
      </c>
      <c r="M1129" t="n">
        <v>1</v>
      </c>
      <c r="O1129" t="inlineStr"/>
      <c r="P1129" t="inlineStr"/>
      <c r="R1129">
        <f>IFERROR(SUMPRODUCT(('2-定价总表'!$A$3:$A$493="PPS"&amp;MID(I1129,2,99))*('2-定价总表'!$C$3:$C$493=K1129)*('2-定价总表'!$T$3:$T$493))*IF(M1129="",1,M1129),"")</f>
        <v/>
      </c>
      <c r="AB1129">
        <f>SUM(S1129:AA1129)</f>
        <v/>
      </c>
      <c r="AC1129" t="inlineStr">
        <is>
          <t>2588.89</t>
        </is>
      </c>
      <c r="AD1129">
        <f>AC1129*0.006</f>
        <v/>
      </c>
      <c r="AE1129">
        <f>AC1129*0.02</f>
        <v/>
      </c>
      <c r="AF1129">
        <f>AC1129-AD1129-AE1129</f>
        <v/>
      </c>
      <c r="AI1129">
        <f>SUM(AG1129:AH1129)</f>
        <v/>
      </c>
      <c r="AJ1129">
        <f>AF1129-AB1129+AI1129</f>
        <v/>
      </c>
      <c r="AK1129">
        <f>IF(C1129="是","杭州","江西工厂")</f>
        <v/>
      </c>
      <c r="AL1129" t="inlineStr">
        <is>
          <t>买家已付款,等待卖家发货</t>
        </is>
      </c>
      <c r="AM1129" t="inlineStr">
        <is>
          <t>待匹配</t>
        </is>
      </c>
      <c r="AN1129" t="inlineStr">
        <is>
          <t>没有申请退款</t>
        </is>
      </c>
      <c r="AO1129" t="inlineStr">
        <is>
          <t>无退款申请</t>
        </is>
      </c>
      <c r="AR1129" t="inlineStr">
        <is>
          <t>✓</t>
        </is>
      </c>
    </row>
    <row r="1130">
      <c r="A1130" t="inlineStr">
        <is>
          <t>淘宝</t>
        </is>
      </c>
      <c r="B1130" t="inlineStr">
        <is>
          <t>4778827094251668102</t>
        </is>
      </c>
      <c r="D1130" s="182" t="n">
        <v>45930</v>
      </c>
      <c r="G1130" t="inlineStr">
        <is>
          <t>上海 上海市 浦东新区 惠南镇东*******************</t>
        </is>
      </c>
      <c r="I1130" t="inlineStr"/>
      <c r="J1130" t="inlineStr">
        <is>
          <t>畔色木作木块小样樱桃木黑胡桃木白蜡木榉木红白橡木样品样块</t>
        </is>
      </c>
      <c r="K1130" t="inlineStr">
        <is>
          <t>樱桃木样块</t>
        </is>
      </c>
      <c r="M1130" t="n">
        <v>1</v>
      </c>
      <c r="O1130" t="inlineStr">
        <is>
          <t>圆通速递</t>
        </is>
      </c>
      <c r="P1130" t="inlineStr">
        <is>
          <t>YT2567883408189</t>
        </is>
      </c>
      <c r="R1130">
        <f>IFERROR(SUMPRODUCT(('2-定价总表'!$A$3:$A$493="PPS"&amp;MID(I1130,2,99))*('2-定价总表'!$C$3:$C$493=K1130)*('2-定价总表'!$T$3:$T$493))*IF(M1130="",1,M1130),"")</f>
        <v/>
      </c>
      <c r="AB1130">
        <f>SUM(S1130:AA1130)</f>
        <v/>
      </c>
      <c r="AC1130" t="inlineStr">
        <is>
          <t>20.00</t>
        </is>
      </c>
      <c r="AD1130">
        <f>AC1130*0.006</f>
        <v/>
      </c>
      <c r="AE1130">
        <f>AC1130*0.02</f>
        <v/>
      </c>
      <c r="AF1130">
        <f>AC1130-AD1130-AE1130</f>
        <v/>
      </c>
      <c r="AI1130">
        <f>SUM(AG1130:AH1130)</f>
        <v/>
      </c>
      <c r="AJ1130">
        <f>AF1130-AB1130+AI1130</f>
        <v/>
      </c>
      <c r="AK1130">
        <f>IF(C1130="是","杭州","江西工厂")</f>
        <v/>
      </c>
      <c r="AL1130" t="inlineStr">
        <is>
          <t>交易成功</t>
        </is>
      </c>
      <c r="AM1130" t="inlineStr">
        <is>
          <t>待匹配</t>
        </is>
      </c>
      <c r="AN1130" t="inlineStr">
        <is>
          <t>没有申请退款</t>
        </is>
      </c>
      <c r="AO1130" t="inlineStr">
        <is>
          <t>无退款申请</t>
        </is>
      </c>
      <c r="AR1130" t="inlineStr">
        <is>
          <t>⚠️ 无商家编码,产品编码待补</t>
        </is>
      </c>
    </row>
    <row r="1131">
      <c r="A1131" t="inlineStr">
        <is>
          <t>淘宝</t>
        </is>
      </c>
      <c r="B1131" t="inlineStr">
        <is>
          <t>4501892844011032422</t>
        </is>
      </c>
      <c r="D1131" s="182" t="n">
        <v>46042</v>
      </c>
      <c r="I1131" t="inlineStr"/>
      <c r="J1131" t="inlineStr">
        <is>
          <t>畔色樱桃木靠墙一体实木岩板餐厅收纳咖啡柜小户型小柜窄柜餐边柜</t>
        </is>
      </c>
      <c r="K1131" t="inlineStr">
        <is>
          <t>其他定制</t>
        </is>
      </c>
      <c r="M1131" t="n">
        <v>1</v>
      </c>
      <c r="O1131" t="inlineStr">
        <is>
          <t>壹米滴答快运</t>
        </is>
      </c>
      <c r="P1131" t="inlineStr">
        <is>
          <t>No:700899106571</t>
        </is>
      </c>
      <c r="R1131">
        <f>IFERROR(SUMPRODUCT(('2-定价总表'!$A$3:$A$493="PPS"&amp;MID(I1131,2,99))*('2-定价总表'!$C$3:$C$493=K1131)*('2-定价总表'!$T$3:$T$493))*IF(M1131="",1,M1131),"")</f>
        <v/>
      </c>
      <c r="AB1131">
        <f>SUM(S1131:AA1131)</f>
        <v/>
      </c>
      <c r="AC1131" t="inlineStr">
        <is>
          <t>100.00</t>
        </is>
      </c>
      <c r="AD1131">
        <f>AC1131*0.006</f>
        <v/>
      </c>
      <c r="AE1131">
        <f>AC1131*0.02</f>
        <v/>
      </c>
      <c r="AF1131">
        <f>AC1131-AD1131-AE1131</f>
        <v/>
      </c>
      <c r="AI1131">
        <f>SUM(AG1131:AH1131)</f>
        <v/>
      </c>
      <c r="AJ1131">
        <f>AF1131-AB1131+AI1131</f>
        <v/>
      </c>
      <c r="AK1131">
        <f>IF(C1131="是","杭州","江西工厂")</f>
        <v/>
      </c>
      <c r="AL1131" t="inlineStr">
        <is>
          <t>交易成功</t>
        </is>
      </c>
      <c r="AM1131" t="inlineStr">
        <is>
          <t>待匹配</t>
        </is>
      </c>
      <c r="AN1131" t="inlineStr">
        <is>
          <t>没有申请退款</t>
        </is>
      </c>
      <c r="AO1131" t="inlineStr">
        <is>
          <t>无退款申请</t>
        </is>
      </c>
      <c r="AR1131" t="inlineStr">
        <is>
          <t>⚠️ 无商家编码,产品编码待补 ℹ️ 1月历史订单(原始CSV,订单号完整)</t>
        </is>
      </c>
    </row>
    <row r="1132">
      <c r="A1132" t="inlineStr">
        <is>
          <t>淘宝</t>
        </is>
      </c>
      <c r="B1132" t="inlineStr">
        <is>
          <t>3192328453352328361</t>
        </is>
      </c>
      <c r="D1132" s="182" t="n">
        <v>46040</v>
      </c>
      <c r="I1132" t="inlineStr"/>
      <c r="J1132" t="inlineStr">
        <is>
          <t>畔色木作 差价邮费补拍专链</t>
        </is>
      </c>
      <c r="K1132" t="inlineStr">
        <is>
          <t>1㎡</t>
        </is>
      </c>
      <c r="M1132" t="n">
        <v>62</v>
      </c>
      <c r="O1132" t="inlineStr">
        <is>
          <t>德邦快递</t>
        </is>
      </c>
      <c r="P1132" t="inlineStr">
        <is>
          <t>No:DPK212499092582</t>
        </is>
      </c>
      <c r="R1132">
        <f>IFERROR(SUMPRODUCT(('2-定价总表'!$A$3:$A$493="PPS"&amp;MID(I1132,2,99))*('2-定价总表'!$C$3:$C$493=K1132)*('2-定价总表'!$T$3:$T$493))*IF(M1132="",1,M1132),"")</f>
        <v/>
      </c>
      <c r="AB1132">
        <f>SUM(S1132:AA1132)</f>
        <v/>
      </c>
      <c r="AC1132" t="inlineStr">
        <is>
          <t>54.56</t>
        </is>
      </c>
      <c r="AD1132">
        <f>AC1132*0.006</f>
        <v/>
      </c>
      <c r="AE1132">
        <f>AC1132*0.02</f>
        <v/>
      </c>
      <c r="AF1132">
        <f>AC1132-AD1132-AE1132</f>
        <v/>
      </c>
      <c r="AI1132">
        <f>SUM(AG1132:AH1132)</f>
        <v/>
      </c>
      <c r="AJ1132">
        <f>AF1132-AB1132+AI1132</f>
        <v/>
      </c>
      <c r="AK1132">
        <f>IF(C1132="是","杭州","江西工厂")</f>
        <v/>
      </c>
      <c r="AL1132" t="inlineStr">
        <is>
          <t>交易成功</t>
        </is>
      </c>
      <c r="AM1132" t="inlineStr">
        <is>
          <t>待匹配</t>
        </is>
      </c>
      <c r="AN1132" t="inlineStr">
        <is>
          <t>没有申请退款</t>
        </is>
      </c>
      <c r="AO1132" t="inlineStr">
        <is>
          <t>无退款申请</t>
        </is>
      </c>
      <c r="AR1132" t="inlineStr">
        <is>
          <t>⚠️ 无商家编码,产品编码待补 ℹ️ 1月历史订单(原始CSV,订单号完整)</t>
        </is>
      </c>
    </row>
    <row r="1133">
      <c r="A1133" t="inlineStr">
        <is>
          <t>淘宝</t>
        </is>
      </c>
      <c r="B1133" t="inlineStr">
        <is>
          <t>3191937999081328361</t>
        </is>
      </c>
      <c r="D1133" s="182" t="n">
        <v>46040</v>
      </c>
      <c r="I1133" t="inlineStr">
        <is>
          <t>P23210020201</t>
        </is>
      </c>
      <c r="J1133" t="inlineStr">
        <is>
          <t>畔色 岩板实木餐桌日式简约长方形榉木书桌家用饭桌原木小户型桌</t>
        </is>
      </c>
      <c r="K1133" t="inlineStr">
        <is>
          <t>砂白色2.0米岩板餐桌</t>
        </is>
      </c>
      <c r="M1133" t="n">
        <v>1</v>
      </c>
      <c r="O1133" t="inlineStr">
        <is>
          <t>德邦快递</t>
        </is>
      </c>
      <c r="P1133" t="inlineStr">
        <is>
          <t>No:DPK212499092582</t>
        </is>
      </c>
      <c r="R1133">
        <f>IFERROR(SUMPRODUCT(('2-定价总表'!$A$3:$A$493="PPS"&amp;MID(I1133,2,99))*('2-定价总表'!$C$3:$C$493=K1133)*('2-定价总表'!$T$3:$T$493))*IF(M1133="",1,M1133),"")</f>
        <v/>
      </c>
      <c r="AB1133">
        <f>SUM(S1133:AA1133)</f>
        <v/>
      </c>
      <c r="AC1133" t="inlineStr">
        <is>
          <t>2933.78</t>
        </is>
      </c>
      <c r="AD1133">
        <f>AC1133*0.006</f>
        <v/>
      </c>
      <c r="AE1133">
        <f>AC1133*0.02</f>
        <v/>
      </c>
      <c r="AF1133">
        <f>AC1133-AD1133-AE1133</f>
        <v/>
      </c>
      <c r="AI1133">
        <f>SUM(AG1133:AH1133)</f>
        <v/>
      </c>
      <c r="AJ1133">
        <f>AF1133-AB1133+AI1133</f>
        <v/>
      </c>
      <c r="AK1133">
        <f>IF(C1133="是","杭州","江西工厂")</f>
        <v/>
      </c>
      <c r="AL1133" t="inlineStr">
        <is>
          <t>交易成功</t>
        </is>
      </c>
      <c r="AM1133" t="inlineStr">
        <is>
          <t>待匹配</t>
        </is>
      </c>
      <c r="AN1133" t="inlineStr">
        <is>
          <t>没有申请退款</t>
        </is>
      </c>
      <c r="AO1133" t="inlineStr">
        <is>
          <t>无退款申请</t>
        </is>
      </c>
      <c r="AR1133" t="inlineStr">
        <is>
          <t>ℹ️ 1月历史订单(原始CSV,订单号完整)</t>
        </is>
      </c>
    </row>
    <row r="1134">
      <c r="A1134" t="inlineStr">
        <is>
          <t>淘宝</t>
        </is>
      </c>
      <c r="B1134" t="inlineStr">
        <is>
          <t>3191241577891136577</t>
        </is>
      </c>
      <c r="D1134" s="182" t="n">
        <v>46039</v>
      </c>
      <c r="I1134" t="inlineStr"/>
      <c r="J1134" t="inlineStr">
        <is>
          <t>畔色北欧樱桃木实木餐厅岩板洞洞板收纳储物柜高柜一体靠墙餐边柜</t>
        </is>
      </c>
      <c r="K1134" t="inlineStr">
        <is>
          <t>尺寸定制</t>
        </is>
      </c>
      <c r="M1134" t="n">
        <v>1</v>
      </c>
      <c r="O1134" t="inlineStr">
        <is>
          <t>壹米滴答快运</t>
        </is>
      </c>
      <c r="P1134" t="inlineStr">
        <is>
          <t>No:700898878466</t>
        </is>
      </c>
      <c r="R1134">
        <f>IFERROR(SUMPRODUCT(('2-定价总表'!$A$3:$A$493="PPS"&amp;MID(I1134,2,99))*('2-定价总表'!$C$3:$C$493=K1134)*('2-定价总表'!$T$3:$T$493))*IF(M1134="",1,M1134),"")</f>
        <v/>
      </c>
      <c r="AB1134">
        <f>SUM(S1134:AA1134)</f>
        <v/>
      </c>
      <c r="AC1134" t="inlineStr">
        <is>
          <t>341.00</t>
        </is>
      </c>
      <c r="AD1134">
        <f>AC1134*0.006</f>
        <v/>
      </c>
      <c r="AE1134">
        <f>AC1134*0.02</f>
        <v/>
      </c>
      <c r="AF1134">
        <f>AC1134-AD1134-AE1134</f>
        <v/>
      </c>
      <c r="AI1134">
        <f>SUM(AG1134:AH1134)</f>
        <v/>
      </c>
      <c r="AJ1134">
        <f>AF1134-AB1134+AI1134</f>
        <v/>
      </c>
      <c r="AK1134">
        <f>IF(C1134="是","杭州","江西工厂")</f>
        <v/>
      </c>
      <c r="AL1134" t="inlineStr">
        <is>
          <t>交易成功</t>
        </is>
      </c>
      <c r="AM1134" t="inlineStr">
        <is>
          <t>待匹配</t>
        </is>
      </c>
      <c r="AN1134" t="inlineStr">
        <is>
          <t>没有申请退款</t>
        </is>
      </c>
      <c r="AO1134" t="inlineStr">
        <is>
          <t>无退款申请</t>
        </is>
      </c>
      <c r="AR1134" t="inlineStr">
        <is>
          <t>⚠️ 无商家编码,产品编码待补 ℹ️ 1月历史订单(原始CSV,订单号完整)</t>
        </is>
      </c>
    </row>
    <row r="1135">
      <c r="A1135" t="inlineStr">
        <is>
          <t>淘宝</t>
        </is>
      </c>
      <c r="B1135" t="inlineStr">
        <is>
          <t>3178976199227417494</t>
        </is>
      </c>
      <c r="D1135" s="182" t="n">
        <v>46034</v>
      </c>
      <c r="I1135" t="inlineStr"/>
      <c r="J1135" t="inlineStr">
        <is>
          <t>畔色木作木块小样樱桃木黑胡桃木白蜡木榉木红白橡木样品样块</t>
        </is>
      </c>
      <c r="K1135" t="inlineStr">
        <is>
          <t>榉木样块</t>
        </is>
      </c>
      <c r="M1135" t="n">
        <v>1</v>
      </c>
      <c r="O1135" t="inlineStr">
        <is>
          <t>圆通速递</t>
        </is>
      </c>
      <c r="P1135" t="inlineStr">
        <is>
          <t>No:YT2580317031061</t>
        </is>
      </c>
      <c r="R1135">
        <f>IFERROR(SUMPRODUCT(('2-定价总表'!$A$3:$A$493="PPS"&amp;MID(I1135,2,99))*('2-定价总表'!$C$3:$C$493=K1135)*('2-定价总表'!$T$3:$T$493))*IF(M1135="",1,M1135),"")</f>
        <v/>
      </c>
      <c r="AB1135">
        <f>SUM(S1135:AA1135)</f>
        <v/>
      </c>
      <c r="AC1135" t="inlineStr">
        <is>
          <t>22.00</t>
        </is>
      </c>
      <c r="AD1135">
        <f>AC1135*0.006</f>
        <v/>
      </c>
      <c r="AE1135">
        <f>AC1135*0.02</f>
        <v/>
      </c>
      <c r="AF1135">
        <f>AC1135-AD1135-AE1135</f>
        <v/>
      </c>
      <c r="AI1135">
        <f>SUM(AG1135:AH1135)</f>
        <v/>
      </c>
      <c r="AJ1135">
        <f>AF1135-AB1135+AI1135</f>
        <v/>
      </c>
      <c r="AK1135">
        <f>IF(C1135="是","杭州","江西工厂")</f>
        <v/>
      </c>
      <c r="AL1135" t="inlineStr">
        <is>
          <t>交易关闭</t>
        </is>
      </c>
      <c r="AM1135" t="inlineStr">
        <is>
          <t>待匹配</t>
        </is>
      </c>
      <c r="AN1135" t="inlineStr">
        <is>
          <t>退款成功</t>
        </is>
      </c>
      <c r="AO1135" t="inlineStr">
        <is>
          <t>22.00</t>
        </is>
      </c>
      <c r="AR1135" t="inlineStr">
        <is>
          <t>⚠️ 无商家编码,产品编码待补 ℹ️ 1月历史订单(原始CSV,订单号完整)</t>
        </is>
      </c>
    </row>
    <row r="1136">
      <c r="A1136" t="inlineStr">
        <is>
          <t>淘宝</t>
        </is>
      </c>
      <c r="B1136" t="inlineStr">
        <is>
          <t>3167716587976018674</t>
        </is>
      </c>
      <c r="D1136" s="182" t="n">
        <v>46028</v>
      </c>
      <c r="I1136" t="inlineStr"/>
      <c r="J1136" t="inlineStr">
        <is>
          <t>送货入户</t>
        </is>
      </c>
      <c r="K1136" t="inlineStr"/>
      <c r="M1136" t="n">
        <v>1</v>
      </c>
      <c r="O1136" t="inlineStr">
        <is>
          <t>壹米滴答快运</t>
        </is>
      </c>
      <c r="P1136" t="inlineStr">
        <is>
          <t>No:700898874490</t>
        </is>
      </c>
      <c r="R1136">
        <f>IFERROR(SUMPRODUCT(('2-定价总表'!$A$3:$A$493="PPS"&amp;MID(I1136,2,99))*('2-定价总表'!$C$3:$C$493=K1136)*('2-定价总表'!$T$3:$T$493))*IF(M1136="",1,M1136),"")</f>
        <v/>
      </c>
      <c r="AB1136">
        <f>SUM(S1136:AA1136)</f>
        <v/>
      </c>
      <c r="AC1136" t="inlineStr">
        <is>
          <t>0.00</t>
        </is>
      </c>
      <c r="AD1136">
        <f>AC1136*0.006</f>
        <v/>
      </c>
      <c r="AE1136">
        <f>AC1136*0.02</f>
        <v/>
      </c>
      <c r="AF1136">
        <f>AC1136-AD1136-AE1136</f>
        <v/>
      </c>
      <c r="AI1136">
        <f>SUM(AG1136:AH1136)</f>
        <v/>
      </c>
      <c r="AJ1136">
        <f>AF1136-AB1136+AI1136</f>
        <v/>
      </c>
      <c r="AK1136">
        <f>IF(C1136="是","杭州","江西工厂")</f>
        <v/>
      </c>
      <c r="AL1136" t="inlineStr">
        <is>
          <t>交易成功</t>
        </is>
      </c>
      <c r="AM1136" t="inlineStr">
        <is>
          <t>待匹配</t>
        </is>
      </c>
      <c r="AN1136" t="inlineStr">
        <is>
          <t>没有申请退款</t>
        </is>
      </c>
      <c r="AO1136" t="inlineStr">
        <is>
          <t>无退款申请</t>
        </is>
      </c>
      <c r="AR1136" t="inlineStr">
        <is>
          <t>⚠️ 无商家编码,产品编码待补 ℹ️ 1月历史订单(原始CSV,订单号完整)</t>
        </is>
      </c>
    </row>
    <row r="1137">
      <c r="A1137" t="inlineStr">
        <is>
          <t>淘宝</t>
        </is>
      </c>
      <c r="B1137" t="inlineStr">
        <is>
          <t>3167716587976018674</t>
        </is>
      </c>
      <c r="D1137" s="182" t="n">
        <v>46028</v>
      </c>
      <c r="I1137" t="inlineStr"/>
      <c r="J1137" t="inlineStr">
        <is>
          <t>商家安装 商家安装</t>
        </is>
      </c>
      <c r="K1137" t="inlineStr">
        <is>
          <t>商家安装</t>
        </is>
      </c>
      <c r="M1137" t="n">
        <v>1</v>
      </c>
      <c r="O1137" t="inlineStr">
        <is>
          <t>壹米滴答快运</t>
        </is>
      </c>
      <c r="P1137" t="inlineStr">
        <is>
          <t>No:700898874490</t>
        </is>
      </c>
      <c r="R1137">
        <f>IFERROR(SUMPRODUCT(('2-定价总表'!$A$3:$A$493="PPS"&amp;MID(I1137,2,99))*('2-定价总表'!$C$3:$C$493=K1137)*('2-定价总表'!$T$3:$T$493))*IF(M1137="",1,M1137),"")</f>
        <v/>
      </c>
      <c r="AB1137">
        <f>SUM(S1137:AA1137)</f>
        <v/>
      </c>
      <c r="AC1137" t="inlineStr">
        <is>
          <t>0.00</t>
        </is>
      </c>
      <c r="AD1137">
        <f>AC1137*0.006</f>
        <v/>
      </c>
      <c r="AE1137">
        <f>AC1137*0.02</f>
        <v/>
      </c>
      <c r="AF1137">
        <f>AC1137-AD1137-AE1137</f>
        <v/>
      </c>
      <c r="AI1137">
        <f>SUM(AG1137:AH1137)</f>
        <v/>
      </c>
      <c r="AJ1137">
        <f>AF1137-AB1137+AI1137</f>
        <v/>
      </c>
      <c r="AK1137">
        <f>IF(C1137="是","杭州","江西工厂")</f>
        <v/>
      </c>
      <c r="AL1137" t="inlineStr">
        <is>
          <t>交易成功</t>
        </is>
      </c>
      <c r="AM1137" t="inlineStr">
        <is>
          <t>待匹配</t>
        </is>
      </c>
      <c r="AN1137" t="inlineStr">
        <is>
          <t>没有申请退款</t>
        </is>
      </c>
      <c r="AO1137" t="inlineStr">
        <is>
          <t>无退款申请</t>
        </is>
      </c>
      <c r="AR1137" t="inlineStr">
        <is>
          <t>⚠️ 无商家编码,产品编码待补 ℹ️ 1月历史订单(原始CSV,订单号完整)</t>
        </is>
      </c>
    </row>
    <row r="1138">
      <c r="A1138" t="inlineStr">
        <is>
          <t>淘宝</t>
        </is>
      </c>
      <c r="B1138" t="inlineStr">
        <is>
          <t>3167716587976018674</t>
        </is>
      </c>
      <c r="D1138" s="182" t="n">
        <v>46028</v>
      </c>
      <c r="I1138" t="inlineStr">
        <is>
          <t>P23250050202</t>
        </is>
      </c>
      <c r="J1138" t="inlineStr">
        <is>
          <t>畔色实木餐边柜日式樱桃木家用餐桌一体客厅储物柜小户型多功能柜</t>
        </is>
      </c>
      <c r="K1138" t="inlineStr">
        <is>
          <t>其他尺寸定制</t>
        </is>
      </c>
      <c r="M1138" t="n">
        <v>1</v>
      </c>
      <c r="O1138" t="inlineStr">
        <is>
          <t>壹米滴答快运</t>
        </is>
      </c>
      <c r="P1138" t="inlineStr">
        <is>
          <t>No:700898874490</t>
        </is>
      </c>
      <c r="R1138">
        <f>IFERROR(SUMPRODUCT(('2-定价总表'!$A$3:$A$493="PPS"&amp;MID(I1138,2,99))*('2-定价总表'!$C$3:$C$493=K1138)*('2-定价总表'!$T$3:$T$493))*IF(M1138="",1,M1138),"")</f>
        <v/>
      </c>
      <c r="AB1138">
        <f>SUM(S1138:AA1138)</f>
        <v/>
      </c>
      <c r="AC1138" t="inlineStr">
        <is>
          <t>11212.00</t>
        </is>
      </c>
      <c r="AD1138">
        <f>AC1138*0.006</f>
        <v/>
      </c>
      <c r="AE1138">
        <f>AC1138*0.02</f>
        <v/>
      </c>
      <c r="AF1138">
        <f>AC1138-AD1138-AE1138</f>
        <v/>
      </c>
      <c r="AI1138">
        <f>SUM(AG1138:AH1138)</f>
        <v/>
      </c>
      <c r="AJ1138">
        <f>AF1138-AB1138+AI1138</f>
        <v/>
      </c>
      <c r="AK1138">
        <f>IF(C1138="是","杭州","江西工厂")</f>
        <v/>
      </c>
      <c r="AL1138" t="inlineStr">
        <is>
          <t>交易成功</t>
        </is>
      </c>
      <c r="AM1138" t="inlineStr">
        <is>
          <t>待匹配</t>
        </is>
      </c>
      <c r="AN1138" t="inlineStr">
        <is>
          <t>没有申请退款</t>
        </is>
      </c>
      <c r="AO1138" t="inlineStr">
        <is>
          <t>无退款申请</t>
        </is>
      </c>
      <c r="AR1138" t="inlineStr">
        <is>
          <t>ℹ️ 1月历史订单(原始CSV,订单号完整)</t>
        </is>
      </c>
    </row>
    <row r="1139">
      <c r="A1139" t="inlineStr">
        <is>
          <t>淘宝</t>
        </is>
      </c>
      <c r="B1139" t="inlineStr">
        <is>
          <t>3165436383028317861</t>
        </is>
      </c>
      <c r="D1139" s="182" t="n">
        <v>46027</v>
      </c>
      <c r="I1139" t="inlineStr">
        <is>
          <t>P23210020201</t>
        </is>
      </c>
      <c r="J1139" t="inlineStr">
        <is>
          <t>畔色 岩板实木餐桌日式简约长方形榉木书桌家用饭桌原木小户型桌</t>
        </is>
      </c>
      <c r="K1139" t="inlineStr">
        <is>
          <t>配置岩板（联系客服）</t>
        </is>
      </c>
      <c r="M1139" t="n">
        <v>1</v>
      </c>
      <c r="O1139" t="inlineStr">
        <is>
          <t>壹米滴答快运</t>
        </is>
      </c>
      <c r="P1139" t="inlineStr">
        <is>
          <t>No:700898878349</t>
        </is>
      </c>
      <c r="R1139">
        <f>IFERROR(SUMPRODUCT(('2-定价总表'!$A$3:$A$493="PPS"&amp;MID(I1139,2,99))*('2-定价总表'!$C$3:$C$493=K1139)*('2-定价总表'!$T$3:$T$493))*IF(M1139="",1,M1139),"")</f>
        <v/>
      </c>
      <c r="AB1139">
        <f>SUM(S1139:AA1139)</f>
        <v/>
      </c>
      <c r="AC1139" t="inlineStr">
        <is>
          <t>200.00</t>
        </is>
      </c>
      <c r="AD1139">
        <f>AC1139*0.006</f>
        <v/>
      </c>
      <c r="AE1139">
        <f>AC1139*0.02</f>
        <v/>
      </c>
      <c r="AF1139">
        <f>AC1139-AD1139-AE1139</f>
        <v/>
      </c>
      <c r="AI1139">
        <f>SUM(AG1139:AH1139)</f>
        <v/>
      </c>
      <c r="AJ1139">
        <f>AF1139-AB1139+AI1139</f>
        <v/>
      </c>
      <c r="AK1139">
        <f>IF(C1139="是","杭州","江西工厂")</f>
        <v/>
      </c>
      <c r="AL1139" t="inlineStr">
        <is>
          <t>交易成功</t>
        </is>
      </c>
      <c r="AM1139" t="inlineStr">
        <is>
          <t>待匹配</t>
        </is>
      </c>
      <c r="AN1139" t="inlineStr">
        <is>
          <t>没有申请退款</t>
        </is>
      </c>
      <c r="AO1139" t="inlineStr">
        <is>
          <t>无退款申请</t>
        </is>
      </c>
      <c r="AR1139" t="inlineStr">
        <is>
          <t>ℹ️ 1月历史订单(原始CSV,订单号完整)</t>
        </is>
      </c>
    </row>
    <row r="1140">
      <c r="A1140" t="inlineStr">
        <is>
          <t>淘宝</t>
        </is>
      </c>
      <c r="B1140" t="inlineStr">
        <is>
          <t>3165874608994317861</t>
        </is>
      </c>
      <c r="D1140" s="182" t="n">
        <v>46027</v>
      </c>
      <c r="I1140" t="inlineStr">
        <is>
          <t>P23210020201</t>
        </is>
      </c>
      <c r="J1140" t="inlineStr">
        <is>
          <t>畔色 岩板实木餐桌日式简约长方形榉木书桌家用饭桌原木小户型桌</t>
        </is>
      </c>
      <c r="K1140" t="inlineStr">
        <is>
          <t>砂白色1.8米岩板餐桌</t>
        </is>
      </c>
      <c r="M1140" t="n">
        <v>1</v>
      </c>
      <c r="O1140" t="inlineStr">
        <is>
          <t>壹米滴答快运</t>
        </is>
      </c>
      <c r="P1140" t="inlineStr">
        <is>
          <t>No:700898878349</t>
        </is>
      </c>
      <c r="R1140">
        <f>IFERROR(SUMPRODUCT(('2-定价总表'!$A$3:$A$493="PPS"&amp;MID(I1140,2,99))*('2-定价总表'!$C$3:$C$493=K1140)*('2-定价总表'!$T$3:$T$493))*IF(M1140="",1,M1140),"")</f>
        <v/>
      </c>
      <c r="AB1140">
        <f>SUM(S1140:AA1140)</f>
        <v/>
      </c>
      <c r="AC1140" t="inlineStr">
        <is>
          <t>2871.25</t>
        </is>
      </c>
      <c r="AD1140">
        <f>AC1140*0.006</f>
        <v/>
      </c>
      <c r="AE1140">
        <f>AC1140*0.02</f>
        <v/>
      </c>
      <c r="AF1140">
        <f>AC1140-AD1140-AE1140</f>
        <v/>
      </c>
      <c r="AI1140">
        <f>SUM(AG1140:AH1140)</f>
        <v/>
      </c>
      <c r="AJ1140">
        <f>AF1140-AB1140+AI1140</f>
        <v/>
      </c>
      <c r="AK1140">
        <f>IF(C1140="是","杭州","江西工厂")</f>
        <v/>
      </c>
      <c r="AL1140" t="inlineStr">
        <is>
          <t>交易成功</t>
        </is>
      </c>
      <c r="AM1140" t="inlineStr">
        <is>
          <t>待匹配</t>
        </is>
      </c>
      <c r="AN1140" t="inlineStr">
        <is>
          <t>没有申请退款</t>
        </is>
      </c>
      <c r="AO1140" t="inlineStr">
        <is>
          <t>无退款申请</t>
        </is>
      </c>
      <c r="AR1140" t="inlineStr">
        <is>
          <t>ℹ️ 1月历史订单(原始CSV,订单号完整)</t>
        </is>
      </c>
    </row>
    <row r="1141">
      <c r="A1141" t="inlineStr">
        <is>
          <t>淘宝</t>
        </is>
      </c>
      <c r="B1141" t="inlineStr">
        <is>
          <t>3164065860408317861</t>
        </is>
      </c>
      <c r="D1141" s="182" t="n">
        <v>46026</v>
      </c>
      <c r="I1141" t="inlineStr"/>
      <c r="J1141" t="inlineStr">
        <is>
          <t>畔色木作木块小样樱桃木黑胡桃木白蜡木榉木红白橡木样品样块</t>
        </is>
      </c>
      <c r="K1141" t="inlineStr">
        <is>
          <t>榉木样块</t>
        </is>
      </c>
      <c r="M1141" t="n">
        <v>1</v>
      </c>
      <c r="O1141" t="inlineStr">
        <is>
          <t>圆通速递</t>
        </is>
      </c>
      <c r="P1141" t="inlineStr">
        <is>
          <t>No:YT2539900307069</t>
        </is>
      </c>
      <c r="R1141">
        <f>IFERROR(SUMPRODUCT(('2-定价总表'!$A$3:$A$493="PPS"&amp;MID(I1141,2,99))*('2-定价总表'!$C$3:$C$493=K1141)*('2-定价总表'!$T$3:$T$493))*IF(M1141="",1,M1141),"")</f>
        <v/>
      </c>
      <c r="AB1141">
        <f>SUM(S1141:AA1141)</f>
        <v/>
      </c>
      <c r="AC1141" t="inlineStr">
        <is>
          <t>22.00</t>
        </is>
      </c>
      <c r="AD1141">
        <f>AC1141*0.006</f>
        <v/>
      </c>
      <c r="AE1141">
        <f>AC1141*0.02</f>
        <v/>
      </c>
      <c r="AF1141">
        <f>AC1141-AD1141-AE1141</f>
        <v/>
      </c>
      <c r="AI1141">
        <f>SUM(AG1141:AH1141)</f>
        <v/>
      </c>
      <c r="AJ1141">
        <f>AF1141-AB1141+AI1141</f>
        <v/>
      </c>
      <c r="AK1141">
        <f>IF(C1141="是","杭州","江西工厂")</f>
        <v/>
      </c>
      <c r="AL1141" t="inlineStr">
        <is>
          <t>交易成功</t>
        </is>
      </c>
      <c r="AM1141" t="inlineStr">
        <is>
          <t>待匹配</t>
        </is>
      </c>
      <c r="AN1141" t="inlineStr">
        <is>
          <t>退款成功</t>
        </is>
      </c>
      <c r="AO1141" t="inlineStr">
        <is>
          <t>22.00</t>
        </is>
      </c>
      <c r="AR1141" t="inlineStr">
        <is>
          <t>⚠️ 无商家编码,产品编码待补 ℹ️ 1月历史订单(原始CSV,订单号完整)</t>
        </is>
      </c>
    </row>
    <row r="1142">
      <c r="A1142" t="inlineStr">
        <is>
          <t>淘宝</t>
        </is>
      </c>
      <c r="B1142" t="inlineStr">
        <is>
          <t>3157620602485981799</t>
        </is>
      </c>
      <c r="D1142" s="182" t="n">
        <v>46023</v>
      </c>
      <c r="I1142" t="inlineStr"/>
      <c r="J1142" t="inlineStr">
        <is>
          <t>畔色北欧樱桃木实木餐厅岩板洞洞板收纳储物柜高柜一体靠墙餐边柜</t>
        </is>
      </c>
      <c r="K1142" t="inlineStr">
        <is>
          <t>尺寸定制</t>
        </is>
      </c>
      <c r="M1142" t="n">
        <v>1</v>
      </c>
      <c r="O1142" t="inlineStr">
        <is>
          <t>壹米滴答快运</t>
        </is>
      </c>
      <c r="P1142" t="inlineStr">
        <is>
          <t>No:700899108927</t>
        </is>
      </c>
      <c r="R1142">
        <f>IFERROR(SUMPRODUCT(('2-定价总表'!$A$3:$A$493="PPS"&amp;MID(I1142,2,99))*('2-定价总表'!$C$3:$C$493=K1142)*('2-定价总表'!$T$3:$T$493))*IF(M1142="",1,M1142),"")</f>
        <v/>
      </c>
      <c r="AB1142">
        <f>SUM(S1142:AA1142)</f>
        <v/>
      </c>
      <c r="AC1142" t="inlineStr">
        <is>
          <t>10205.00</t>
        </is>
      </c>
      <c r="AD1142">
        <f>AC1142*0.006</f>
        <v/>
      </c>
      <c r="AE1142">
        <f>AC1142*0.02</f>
        <v/>
      </c>
      <c r="AF1142">
        <f>AC1142-AD1142-AE1142</f>
        <v/>
      </c>
      <c r="AI1142">
        <f>SUM(AG1142:AH1142)</f>
        <v/>
      </c>
      <c r="AJ1142">
        <f>AF1142-AB1142+AI1142</f>
        <v/>
      </c>
      <c r="AK1142">
        <f>IF(C1142="是","杭州","江西工厂")</f>
        <v/>
      </c>
      <c r="AL1142" t="inlineStr">
        <is>
          <t>交易成功</t>
        </is>
      </c>
      <c r="AM1142" t="inlineStr">
        <is>
          <t>待匹配</t>
        </is>
      </c>
      <c r="AN1142" t="inlineStr">
        <is>
          <t>没有申请退款</t>
        </is>
      </c>
      <c r="AO1142" t="inlineStr">
        <is>
          <t>无退款申请</t>
        </is>
      </c>
      <c r="AR1142" t="inlineStr">
        <is>
          <t>⚠️ 无商家编码,产品编码待补 ℹ️ 1月历史订单(原始CSV,订单号完整)</t>
        </is>
      </c>
    </row>
    <row r="1143">
      <c r="A1143" t="inlineStr">
        <is>
          <t>淘宝</t>
        </is>
      </c>
      <c r="B1143" t="inlineStr">
        <is>
          <t>4501909873010023240</t>
        </is>
      </c>
      <c r="D1143" s="182" t="n">
        <v>46042</v>
      </c>
      <c r="I1143" t="inlineStr"/>
      <c r="J1143" t="inlineStr">
        <is>
          <t>畔色樱桃木靠墙一体实木岩板餐厅收纳咖啡柜小户型小柜窄柜餐边柜</t>
        </is>
      </c>
      <c r="K1143" t="inlineStr"/>
      <c r="M1143" t="n">
        <v>1</v>
      </c>
      <c r="O1143" t="inlineStr"/>
      <c r="P1143" t="inlineStr"/>
      <c r="R1143">
        <f>IFERROR(SUMPRODUCT(('2-定价总表'!$A$3:$A$493="PPS"&amp;MID(I1143,2,99))*('2-定价总表'!$C$3:$C$493=K1143)*('2-定价总表'!$T$3:$T$493))*IF(M1143="",1,M1143),"")</f>
        <v/>
      </c>
      <c r="AB1143">
        <f>SUM(S1143:AA1143)</f>
        <v/>
      </c>
      <c r="AC1143" t="inlineStr">
        <is>
          <t>1644.50</t>
        </is>
      </c>
      <c r="AD1143">
        <f>AC1143*0.006</f>
        <v/>
      </c>
      <c r="AE1143">
        <f>AC1143*0.02</f>
        <v/>
      </c>
      <c r="AF1143">
        <f>AC1143-AD1143-AE1143</f>
        <v/>
      </c>
      <c r="AI1143">
        <f>SUM(AG1143:AH1143)</f>
        <v/>
      </c>
      <c r="AJ1143">
        <f>AF1143-AB1143+AI1143</f>
        <v/>
      </c>
      <c r="AK1143">
        <f>IF(C1143="是","杭州","江西工厂")</f>
        <v/>
      </c>
      <c r="AL1143" t="inlineStr">
        <is>
          <t>交易关闭</t>
        </is>
      </c>
      <c r="AM1143" t="inlineStr">
        <is>
          <t>待匹配</t>
        </is>
      </c>
      <c r="AR1143" t="inlineStr">
        <is>
          <t>⚠️ 无商家编码,产品编码待补 ℹ️ 1月历史订单(原始CSV,订单号完整)</t>
        </is>
      </c>
    </row>
    <row r="1144">
      <c r="A1144" t="inlineStr">
        <is>
          <t>淘宝</t>
        </is>
      </c>
      <c r="B1144" t="inlineStr">
        <is>
          <t>4501891224012023240</t>
        </is>
      </c>
      <c r="D1144" s="182" t="n">
        <v>46042</v>
      </c>
      <c r="I1144" t="inlineStr"/>
      <c r="J1144" t="inlineStr">
        <is>
          <t>畔色樱桃木靠墙一体实木岩板餐厅收纳咖啡柜小户型小柜窄柜餐边柜</t>
        </is>
      </c>
      <c r="K1144" t="inlineStr"/>
      <c r="M1144" t="n">
        <v>1</v>
      </c>
      <c r="O1144" t="inlineStr"/>
      <c r="P1144" t="inlineStr"/>
      <c r="R1144">
        <f>IFERROR(SUMPRODUCT(('2-定价总表'!$A$3:$A$493="PPS"&amp;MID(I1144,2,99))*('2-定价总表'!$C$3:$C$493=K1144)*('2-定价总表'!$T$3:$T$493))*IF(M1144="",1,M1144),"")</f>
        <v/>
      </c>
      <c r="AB1144">
        <f>SUM(S1144:AA1144)</f>
        <v/>
      </c>
      <c r="AC1144" t="inlineStr">
        <is>
          <t>1644.50</t>
        </is>
      </c>
      <c r="AD1144">
        <f>AC1144*0.006</f>
        <v/>
      </c>
      <c r="AE1144">
        <f>AC1144*0.02</f>
        <v/>
      </c>
      <c r="AF1144">
        <f>AC1144-AD1144-AE1144</f>
        <v/>
      </c>
      <c r="AI1144">
        <f>SUM(AG1144:AH1144)</f>
        <v/>
      </c>
      <c r="AJ1144">
        <f>AF1144-AB1144+AI1144</f>
        <v/>
      </c>
      <c r="AK1144">
        <f>IF(C1144="是","杭州","江西工厂")</f>
        <v/>
      </c>
      <c r="AL1144" t="inlineStr">
        <is>
          <t>交易关闭</t>
        </is>
      </c>
      <c r="AM1144" t="inlineStr">
        <is>
          <t>待匹配</t>
        </is>
      </c>
      <c r="AR1144" t="inlineStr">
        <is>
          <t>⚠️ 无商家编码,产品编码待补 ℹ️ 1月历史订单(原始CSV,订单号完整)</t>
        </is>
      </c>
    </row>
    <row r="1145">
      <c r="A1145" t="inlineStr">
        <is>
          <t>淘宝</t>
        </is>
      </c>
      <c r="B1145" t="inlineStr">
        <is>
          <t>3168166728017018674</t>
        </is>
      </c>
      <c r="D1145" s="182" t="n">
        <v>46028</v>
      </c>
      <c r="I1145" t="inlineStr"/>
      <c r="J1145" t="inlineStr">
        <is>
          <t>送货入户，商家安装 商家安装，畔色实木餐边柜日式樱桃木家用餐桌一体客厅储物柜小户型多功能柜</t>
        </is>
      </c>
      <c r="K1145" t="inlineStr"/>
      <c r="M1145" t="n">
        <v>1</v>
      </c>
      <c r="O1145" t="inlineStr"/>
      <c r="P1145" t="inlineStr"/>
      <c r="R1145">
        <f>IFERROR(SUMPRODUCT(('2-定价总表'!$A$3:$A$493="PPS"&amp;MID(I1145,2,99))*('2-定价总表'!$C$3:$C$493=K1145)*('2-定价总表'!$T$3:$T$493))*IF(M1145="",1,M1145),"")</f>
        <v/>
      </c>
      <c r="AB1145">
        <f>SUM(S1145:AA1145)</f>
        <v/>
      </c>
      <c r="AC1145" t="inlineStr">
        <is>
          <t>865.10</t>
        </is>
      </c>
      <c r="AD1145">
        <f>AC1145*0.006</f>
        <v/>
      </c>
      <c r="AE1145">
        <f>AC1145*0.02</f>
        <v/>
      </c>
      <c r="AF1145">
        <f>AC1145-AD1145-AE1145</f>
        <v/>
      </c>
      <c r="AI1145">
        <f>SUM(AG1145:AH1145)</f>
        <v/>
      </c>
      <c r="AJ1145">
        <f>AF1145-AB1145+AI1145</f>
        <v/>
      </c>
      <c r="AK1145">
        <f>IF(C1145="是","杭州","江西工厂")</f>
        <v/>
      </c>
      <c r="AL1145" t="inlineStr">
        <is>
          <t>交易关闭</t>
        </is>
      </c>
      <c r="AM1145" t="inlineStr">
        <is>
          <t>待匹配</t>
        </is>
      </c>
      <c r="AR1145" t="inlineStr">
        <is>
          <t>⚠️ 无商家编码,产品编码待补 ℹ️ 1月历史订单(原始CSV,订单号完整)</t>
        </is>
      </c>
    </row>
    <row r="1146">
      <c r="A1146" t="inlineStr">
        <is>
          <t>淘宝</t>
        </is>
      </c>
      <c r="B1146" t="inlineStr">
        <is>
          <t>3165479150731317861</t>
        </is>
      </c>
      <c r="D1146" s="182" t="n">
        <v>46027</v>
      </c>
      <c r="I1146" t="inlineStr"/>
      <c r="J1146" t="inlineStr">
        <is>
          <t>畔色 岩板实木餐桌日式简约长方形榉木书桌家用饭桌原木小户型桌</t>
        </is>
      </c>
      <c r="K1146" t="inlineStr"/>
      <c r="M1146" t="n">
        <v>1</v>
      </c>
      <c r="O1146" t="inlineStr"/>
      <c r="P1146" t="inlineStr"/>
      <c r="R1146">
        <f>IFERROR(SUMPRODUCT(('2-定价总表'!$A$3:$A$493="PPS"&amp;MID(I1146,2,99))*('2-定价总表'!$C$3:$C$493=K1146)*('2-定价总表'!$T$3:$T$493))*IF(M1146="",1,M1146),"")</f>
        <v/>
      </c>
      <c r="AB1146">
        <f>SUM(S1146:AA1146)</f>
        <v/>
      </c>
      <c r="AC1146" t="inlineStr">
        <is>
          <t>536.90</t>
        </is>
      </c>
      <c r="AD1146">
        <f>AC1146*0.006</f>
        <v/>
      </c>
      <c r="AE1146">
        <f>AC1146*0.02</f>
        <v/>
      </c>
      <c r="AF1146">
        <f>AC1146-AD1146-AE1146</f>
        <v/>
      </c>
      <c r="AI1146">
        <f>SUM(AG1146:AH1146)</f>
        <v/>
      </c>
      <c r="AJ1146">
        <f>AF1146-AB1146+AI1146</f>
        <v/>
      </c>
      <c r="AK1146">
        <f>IF(C1146="是","杭州","江西工厂")</f>
        <v/>
      </c>
      <c r="AL1146" t="inlineStr">
        <is>
          <t>交易关闭</t>
        </is>
      </c>
      <c r="AM1146" t="inlineStr">
        <is>
          <t>待匹配</t>
        </is>
      </c>
      <c r="AR1146" t="inlineStr">
        <is>
          <t>⚠️ 无商家编码,产品编码待补 ℹ️ 1月历史订单(原始CSV,订单号完整)</t>
        </is>
      </c>
    </row>
    <row r="1147">
      <c r="A1147" t="inlineStr">
        <is>
          <t>淘宝</t>
        </is>
      </c>
      <c r="B1147" t="inlineStr">
        <is>
          <t>3165344546662193382</t>
        </is>
      </c>
      <c r="D1147" s="182" t="n">
        <v>46027</v>
      </c>
      <c r="I1147" t="inlineStr"/>
      <c r="J1147" t="inlineStr">
        <is>
          <t>商家安装 商家安装，畔色实木餐边柜日式樱桃木家用餐桌一体客厅储物柜小户型多功能柜</t>
        </is>
      </c>
      <c r="K1147" t="inlineStr"/>
      <c r="M1147" t="n">
        <v>1</v>
      </c>
      <c r="O1147" t="inlineStr"/>
      <c r="P1147" t="inlineStr"/>
      <c r="R1147">
        <f>IFERROR(SUMPRODUCT(('2-定价总表'!$A$3:$A$493="PPS"&amp;MID(I1147,2,99))*('2-定价总表'!$C$3:$C$493=K1147)*('2-定价总表'!$T$3:$T$493))*IF(M1147="",1,M1147),"")</f>
        <v/>
      </c>
      <c r="AB1147">
        <f>SUM(S1147:AA1147)</f>
        <v/>
      </c>
      <c r="AC1147" t="inlineStr">
        <is>
          <t>8930.08</t>
        </is>
      </c>
      <c r="AD1147">
        <f>AC1147*0.006</f>
        <v/>
      </c>
      <c r="AE1147">
        <f>AC1147*0.02</f>
        <v/>
      </c>
      <c r="AF1147">
        <f>AC1147-AD1147-AE1147</f>
        <v/>
      </c>
      <c r="AI1147">
        <f>SUM(AG1147:AH1147)</f>
        <v/>
      </c>
      <c r="AJ1147">
        <f>AF1147-AB1147+AI1147</f>
        <v/>
      </c>
      <c r="AK1147">
        <f>IF(C1147="是","杭州","江西工厂")</f>
        <v/>
      </c>
      <c r="AL1147" t="inlineStr">
        <is>
          <t>交易关闭</t>
        </is>
      </c>
      <c r="AM1147" t="inlineStr">
        <is>
          <t>待匹配</t>
        </is>
      </c>
      <c r="AR1147" t="inlineStr">
        <is>
          <t>⚠️ 无商家编码,产品编码待补 ℹ️ 1月历史订单(原始CSV,订单号完整)</t>
        </is>
      </c>
    </row>
    <row r="1148">
      <c r="A1148" t="inlineStr">
        <is>
          <t>淘宝</t>
        </is>
      </c>
      <c r="B1148" t="inlineStr">
        <is>
          <t>3157891645385981799</t>
        </is>
      </c>
      <c r="D1148" s="182" t="n">
        <v>46023</v>
      </c>
      <c r="I1148" t="inlineStr"/>
      <c r="J1148" t="inlineStr">
        <is>
          <t>畔色北欧实木餐边柜餐厅岩板樱桃木高柜一体靠墙橱柜收纳储物柜</t>
        </is>
      </c>
      <c r="K1148" t="inlineStr"/>
      <c r="M1148" t="n">
        <v>1</v>
      </c>
      <c r="O1148" t="inlineStr"/>
      <c r="P1148" t="inlineStr"/>
      <c r="R1148">
        <f>IFERROR(SUMPRODUCT(('2-定价总表'!$A$3:$A$493="PPS"&amp;MID(I1148,2,99))*('2-定价总表'!$C$3:$C$493=K1148)*('2-定价总表'!$T$3:$T$493))*IF(M1148="",1,M1148),"")</f>
        <v/>
      </c>
      <c r="AB1148">
        <f>SUM(S1148:AA1148)</f>
        <v/>
      </c>
      <c r="AC1148" t="inlineStr">
        <is>
          <t>10612.48</t>
        </is>
      </c>
      <c r="AD1148">
        <f>AC1148*0.006</f>
        <v/>
      </c>
      <c r="AE1148">
        <f>AC1148*0.02</f>
        <v/>
      </c>
      <c r="AF1148">
        <f>AC1148-AD1148-AE1148</f>
        <v/>
      </c>
      <c r="AI1148">
        <f>SUM(AG1148:AH1148)</f>
        <v/>
      </c>
      <c r="AJ1148">
        <f>AF1148-AB1148+AI1148</f>
        <v/>
      </c>
      <c r="AK1148">
        <f>IF(C1148="是","杭州","江西工厂")</f>
        <v/>
      </c>
      <c r="AL1148" t="inlineStr">
        <is>
          <t>交易关闭</t>
        </is>
      </c>
      <c r="AM1148" t="inlineStr">
        <is>
          <t>待匹配</t>
        </is>
      </c>
      <c r="AR1148" t="inlineStr">
        <is>
          <t>⚠️ 无商家编码,产品编码待补 ℹ️ 1月历史订单(原始CSV,订单号完整)</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05"/>
  <sheetViews>
    <sheetView zoomScale="70" zoomScaleNormal="70" workbookViewId="0">
      <pane ySplit="2" topLeftCell="A3" activePane="bottomLeft" state="frozen"/>
      <selection pane="bottomLeft" activeCell="C56" sqref="C56"/>
    </sheetView>
  </sheetViews>
  <sheetFormatPr baseColWidth="8" defaultColWidth="55" defaultRowHeight="14.25"/>
  <cols>
    <col width="20" customWidth="1" style="106" min="1" max="1"/>
    <col width="35.5" customWidth="1" style="106" min="2" max="2"/>
    <col width="54.875" customWidth="1" style="106" min="3" max="3"/>
    <col width="31.25" customWidth="1" style="106" min="4" max="4"/>
    <col width="33.75" customWidth="1" style="106" min="5" max="6"/>
    <col width="24.125" customWidth="1" style="106" min="7" max="7"/>
    <col width="33.75" customWidth="1" style="106" min="8" max="8"/>
    <col width="40" customWidth="1" style="106" min="9" max="9"/>
    <col width="55" customWidth="1" style="106" min="10" max="13"/>
    <col width="55" customWidth="1" style="106" min="14" max="16384"/>
  </cols>
  <sheetData>
    <row r="1" ht="28.15" customHeight="1">
      <c r="A1" s="124" t="inlineStr">
        <is>
          <t>3b-订单细节</t>
        </is>
      </c>
      <c r="B1" s="104" t="n"/>
      <c r="C1" s="104" t="n"/>
      <c r="D1" s="104" t="n"/>
      <c r="E1" s="104" t="n"/>
      <c r="F1" s="104" t="n"/>
      <c r="G1" s="104" t="n"/>
      <c r="H1" s="104" t="n"/>
      <c r="J1" s="86" t="inlineStr">
        <is>
          <t>工厂订单号由公式从6-工厂下单表反推。⚠️标注表示该平台订单目前未在6-工厂下单表录入工厂生产单，可能为现货发货或待补录。</t>
        </is>
      </c>
    </row>
    <row r="2" ht="36" customHeight="1">
      <c r="A2" s="50" t="inlineStr">
        <is>
          <t>订单编号</t>
        </is>
      </c>
      <c r="B2" s="50" t="inlineStr">
        <is>
          <t>工厂订单号</t>
        </is>
      </c>
      <c r="C2" s="50" t="inlineStr">
        <is>
          <t>产品编码</t>
        </is>
      </c>
      <c r="D2" s="50" t="inlineStr">
        <is>
          <t>产品名称</t>
        </is>
      </c>
      <c r="E2" s="50" t="inlineStr">
        <is>
          <t>SKU编码</t>
        </is>
      </c>
      <c r="F2" s="50" t="inlineStr">
        <is>
          <t>SKU名称</t>
        </is>
      </c>
      <c r="G2" s="50" t="inlineStr">
        <is>
          <t>关联BOM物料编码</t>
        </is>
      </c>
      <c r="H2" s="50" t="inlineStr">
        <is>
          <t>关联物料名称</t>
        </is>
      </c>
      <c r="I2" s="4" t="inlineStr">
        <is>
          <t>导入校验</t>
        </is>
      </c>
      <c r="J2" s="87" t="inlineStr">
        <is>
          <t>⚠️问题标注</t>
        </is>
      </c>
    </row>
    <row r="3" ht="18" customHeight="1">
      <c r="A3" s="14" t="inlineStr">
        <is>
          <t>5112861625016010242</t>
        </is>
      </c>
      <c r="B3" s="14">
        <f>IFERROR(INDEX('6-工厂下单表'!$A$3:$A$125,MATCH(A3,'6-工厂下单表'!$B$3:$B$125,0)),"")</f>
        <v/>
      </c>
      <c r="C3" s="14" t="inlineStr">
        <is>
          <t>P26380040225</t>
        </is>
      </c>
      <c r="D3" s="16" t="inlineStr">
        <is>
          <t>畔色榉木床头柜 |榉木铁板床头柜</t>
        </is>
      </c>
      <c r="E3" s="16" t="inlineStr">
        <is>
          <t>PPS2638004022511</t>
        </is>
      </c>
      <c r="F3" s="16" t="inlineStr">
        <is>
          <t>榉木床头柜-标准</t>
        </is>
      </c>
      <c r="G3" s="51" t="inlineStr">
        <is>
          <t>WD-0036 / AC-0064</t>
        </is>
      </c>
      <c r="H3" s="51" t="inlineStr">
        <is>
          <t>榉木床头柜-木作部分-标准款 / 榉木床头柜-金属侧板</t>
        </is>
      </c>
      <c r="I3" s="8" t="inlineStr">
        <is>
          <t>✅ 可导入</t>
        </is>
      </c>
      <c r="J3">
        <f>IF(B3&lt;&gt;"","","⚠️ 暂无对应工厂订单（现货/库存发货或工厂单待录入）")</f>
        <v/>
      </c>
    </row>
    <row r="4" ht="18" customHeight="1">
      <c r="A4" s="14" t="inlineStr">
        <is>
          <t>5112569342173038640</t>
        </is>
      </c>
      <c r="B4" s="14">
        <f>IFERROR(INDEX('6-工厂下单表'!$A$3:$A$125,MATCH(A4,'6-工厂下单表'!$B$3:$B$125,0)),"")</f>
        <v/>
      </c>
      <c r="C4" s="14" t="inlineStr">
        <is>
          <t>P26380040225</t>
        </is>
      </c>
      <c r="D4" s="15" t="inlineStr">
        <is>
          <t>畔色榉木床头柜 |榉木铁板床头柜</t>
        </is>
      </c>
      <c r="E4" s="15" t="inlineStr">
        <is>
          <t>PPS2638004022511</t>
        </is>
      </c>
      <c r="F4" s="15" t="inlineStr">
        <is>
          <t>榉木床头柜-标准</t>
        </is>
      </c>
      <c r="G4" s="51" t="inlineStr">
        <is>
          <t>WD-0036 / AC-0064</t>
        </is>
      </c>
      <c r="H4" s="51" t="inlineStr">
        <is>
          <t>榉木床头柜-木作部分-标准款 / 榉木床头柜-金属侧板</t>
        </is>
      </c>
      <c r="I4" s="8" t="inlineStr">
        <is>
          <t>✅ 可导入</t>
        </is>
      </c>
      <c r="J4">
        <f>IF(B4&lt;&gt;"","","⚠️ 暂无对应工厂订单（现货/库存发货或工厂单待录入）")</f>
        <v/>
      </c>
    </row>
    <row r="5" ht="18" customHeight="1">
      <c r="A5" s="14" t="inlineStr">
        <is>
          <t>5112652752011065810</t>
        </is>
      </c>
      <c r="B5" s="14">
        <f>IFERROR(INDEX('6-工厂下单表'!$A$3:$A$125,MATCH(A5,'6-工厂下单表'!$B$3:$B$125,0)),"")</f>
        <v/>
      </c>
      <c r="C5" s="14" t="inlineStr">
        <is>
          <t>P26330130115</t>
        </is>
      </c>
      <c r="D5" s="16" t="inlineStr">
        <is>
          <t>畔色黑胡桃木梯形腿双人床 |黑胡桃木拱形腿床</t>
        </is>
      </c>
      <c r="E5" s="16" t="inlineStr">
        <is>
          <t>PPS2633013011511</t>
        </is>
      </c>
      <c r="F5" s="16" t="inlineStr">
        <is>
          <t>黑胡桃木梯形腿床-1.2米-榉木铺板</t>
        </is>
      </c>
      <c r="G5" s="51" t="inlineStr">
        <is>
          <t>WD-0024 / AC-0010 / AC-0056</t>
        </is>
      </c>
      <c r="H5" s="51" t="inlineStr">
        <is>
          <t>黑胡桃木梯形腿床-木作部分-适配1.2米 / 通用榉木床铺板-适配1.2米 / 黑胡桃木梯形腿床-软包-适配1.2米</t>
        </is>
      </c>
      <c r="I5" s="8" t="inlineStr">
        <is>
          <t>✅ 可导入</t>
        </is>
      </c>
      <c r="J5">
        <f>IF(B5&lt;&gt;"","","⚠️ 暂无对应工厂订单（现货/库存发货或工厂单待录入）")</f>
        <v/>
      </c>
    </row>
    <row r="6" ht="18" customHeight="1">
      <c r="A6" s="14" t="inlineStr">
        <is>
          <t>3298876896325006651</t>
        </is>
      </c>
      <c r="B6" s="14">
        <f>IFERROR(INDEX('6-工厂下单表'!$A$3:$A$125,MATCH(A6,'6-工厂下单表'!$B$3:$B$125,0)),"")</f>
        <v/>
      </c>
      <c r="C6" s="14" t="inlineStr">
        <is>
          <t>P26330140117</t>
        </is>
      </c>
      <c r="D6" s="15" t="inlineStr">
        <is>
          <t>畔色黑胡桃木软包双人床 |黑胡桃木落地大软包床</t>
        </is>
      </c>
      <c r="E6" s="15" t="inlineStr">
        <is>
          <t>PPS2633014011711</t>
        </is>
      </c>
      <c r="F6" s="15" t="inlineStr">
        <is>
          <t>黑胡桃木软包床-1.2米-榉木铺板</t>
        </is>
      </c>
      <c r="G6" s="51" t="inlineStr">
        <is>
          <t>WD-0028 / AC-0010 / AC-0060</t>
        </is>
      </c>
      <c r="H6" s="51" t="inlineStr">
        <is>
          <t>黑胡桃木软包床-木作部分-适配1.2米 / 通用榉木床铺板-适配1.2米 / 黑胡桃木软包床-软包-适配1.2米</t>
        </is>
      </c>
      <c r="I6" s="8" t="inlineStr">
        <is>
          <t>✅ 可导入</t>
        </is>
      </c>
      <c r="J6">
        <f>IF(B6&lt;&gt;"","","⚠️ 暂无对应工厂订单（现货/库存发货或工厂单待录入）")</f>
        <v/>
      </c>
    </row>
    <row r="7" ht="18" customHeight="1">
      <c r="A7" s="14" t="inlineStr">
        <is>
          <t>3298725733920005454</t>
        </is>
      </c>
      <c r="B7" s="14">
        <f>IFERROR(INDEX('6-工厂下单表'!$A$3:$A$125,MATCH(A7,'6-工厂下单表'!$B$3:$B$125,0)),"")</f>
        <v/>
      </c>
      <c r="C7" s="14" t="inlineStr">
        <is>
          <t>P26330140117</t>
        </is>
      </c>
      <c r="D7" s="16" t="inlineStr">
        <is>
          <t>畔色黑胡桃木软包双人床 |黑胡桃木落地大软包床</t>
        </is>
      </c>
      <c r="E7" s="16" t="inlineStr">
        <is>
          <t>PPS2633014011711</t>
        </is>
      </c>
      <c r="F7" s="16" t="inlineStr">
        <is>
          <t>黑胡桃木软包床-1.2米-榉木铺板</t>
        </is>
      </c>
      <c r="G7" s="51" t="inlineStr">
        <is>
          <t>WD-0028 / AC-0010 / AC-0060</t>
        </is>
      </c>
      <c r="H7" s="51" t="inlineStr">
        <is>
          <t>黑胡桃木软包床-木作部分-适配1.2米 / 通用榉木床铺板-适配1.2米 / 黑胡桃木软包床-软包-适配1.2米</t>
        </is>
      </c>
      <c r="I7" s="8" t="inlineStr">
        <is>
          <t>✅ 可导入</t>
        </is>
      </c>
      <c r="J7">
        <f>IF(B7&lt;&gt;"","","⚠️ 暂无对应工厂订单（现货/库存发货或工厂单待录入）")</f>
        <v/>
      </c>
    </row>
    <row r="8" ht="18" customHeight="1">
      <c r="A8" s="14" t="inlineStr">
        <is>
          <t>3298279766097109089</t>
        </is>
      </c>
      <c r="B8" s="14">
        <f>IFERROR(INDEX('6-工厂下单表'!$A$3:$A$125,MATCH(A8,'6-工厂下单表'!$B$3:$B$125,0)),"")</f>
        <v/>
      </c>
      <c r="C8" s="14" t="inlineStr">
        <is>
          <t>P26330080322</t>
        </is>
      </c>
      <c r="D8" s="15" t="inlineStr">
        <is>
          <t>畔色榉木柔光双人床 |榉木小灯床</t>
        </is>
      </c>
      <c r="E8" s="15" t="inlineStr">
        <is>
          <t>PPS2633008032211</t>
        </is>
      </c>
      <c r="F8" s="15" t="inlineStr">
        <is>
          <t>榉木柔光床-1.2米-榉木铺板</t>
        </is>
      </c>
      <c r="G8" s="51" t="inlineStr">
        <is>
          <t>WD-0005 / AC-0010 / AC-0018</t>
        </is>
      </c>
      <c r="H8" s="51" t="inlineStr">
        <is>
          <t>榉木柔光床-木作部分-适配1.2米 / 通用榉木床铺板-适配1.2米 / 榉木柔光床小夜灯</t>
        </is>
      </c>
      <c r="I8" s="8" t="inlineStr">
        <is>
          <t>✅ 可导入</t>
        </is>
      </c>
      <c r="J8">
        <f>IF(B8&lt;&gt;"","","⚠️ 暂无对应工厂订单（现货/库存发货或工厂单待录入）")</f>
        <v/>
      </c>
    </row>
    <row r="9" ht="18" customHeight="1">
      <c r="A9" s="14" t="inlineStr">
        <is>
          <t>3298243479011007570</t>
        </is>
      </c>
      <c r="B9" s="14">
        <f>IFERROR(INDEX('6-工厂下单表'!$A$3:$A$125,MATCH(A9,'6-工厂下单表'!$B$3:$B$125,0)),"")</f>
        <v/>
      </c>
      <c r="C9" s="14" t="inlineStr">
        <is>
          <t>P26330100225</t>
        </is>
      </c>
      <c r="D9" s="16" t="inlineStr">
        <is>
          <t>畔色樱桃木齐边双人床 |樱桃木方腿床</t>
        </is>
      </c>
      <c r="E9" s="16" t="inlineStr">
        <is>
          <t>PPS2633010022511</t>
        </is>
      </c>
      <c r="F9" s="16" t="inlineStr">
        <is>
          <t>樱桃木齐边床-1.2米-榉木铺板</t>
        </is>
      </c>
      <c r="G9" s="51" t="inlineStr">
        <is>
          <t>WD-0013 / AC-0028 / AC-0036 / AC-0037</t>
        </is>
      </c>
      <c r="H9" s="51" t="inlineStr">
        <is>
          <t>樱桃木齐边床-木作部分-适配1.2米 / 樱桃木齐边床床铺板-榉木-适配1.2米 / 樱桃木齐边床-床头金属条 / 樱桃木齐边床-床腿金属条</t>
        </is>
      </c>
      <c r="I9" s="8" t="inlineStr">
        <is>
          <t>✅ 可导入</t>
        </is>
      </c>
      <c r="J9">
        <f>IF(B9&lt;&gt;"","","⚠️ 暂无对应工厂订单（现货/库存发货或工厂单待录入）")</f>
        <v/>
      </c>
    </row>
    <row r="10">
      <c r="A10" t="inlineStr">
        <is>
          <t>5112439634806022840</t>
        </is>
      </c>
      <c r="B10">
        <f>IFERROR(INDEX('6-工厂下单表'!$A$3:$A$125,MATCH(A10,'6-工厂下单表'!$B$3:$B$125,0)),"")</f>
        <v/>
      </c>
      <c r="C10" t="inlineStr">
        <is>
          <t>P26330080322</t>
        </is>
      </c>
      <c r="D10" t="inlineStr">
        <is>
          <t>畔色榉木柔光双人床 |榉木小灯床</t>
        </is>
      </c>
      <c r="E10" t="inlineStr">
        <is>
          <t>PPS2633008032211</t>
        </is>
      </c>
      <c r="F10" t="inlineStr">
        <is>
          <t>榉木柔光床-1.2米-榉木铺板</t>
        </is>
      </c>
      <c r="G10" t="inlineStr">
        <is>
          <t>WD-0005 / AC-0010 / AC-0018</t>
        </is>
      </c>
      <c r="H10" t="inlineStr">
        <is>
          <t>榉木柔光床-木作部分-适配1.2米 / 通用榉木床铺板-适配1.2米 / 榉木柔光床小夜灯</t>
        </is>
      </c>
      <c r="I10" t="inlineStr">
        <is>
          <t>✅ 可导入</t>
        </is>
      </c>
      <c r="J10">
        <f>IF(B10&lt;&gt;"","","⚠️ 暂无对应工厂订单（现货/库存发货或工厂单待录入）")</f>
        <v/>
      </c>
    </row>
    <row r="11">
      <c r="A11" t="inlineStr">
        <is>
          <t>5112729289164006409</t>
        </is>
      </c>
      <c r="B11">
        <f>IFERROR(INDEX('6-工厂下单表'!$A$3:$A$125,MATCH(A11,'6-工厂下单表'!$B$3:$B$125,0)),"")</f>
        <v/>
      </c>
      <c r="C11" t="inlineStr">
        <is>
          <t>P26330120327</t>
        </is>
      </c>
      <c r="D11" t="inlineStr">
        <is>
          <t>畔色樱桃木箱体床 |樱桃木软包箱体床</t>
        </is>
      </c>
      <c r="E11" t="inlineStr">
        <is>
          <t>PPS2633012032711</t>
        </is>
      </c>
      <c r="F11" t="inlineStr">
        <is>
          <t>樱桃木箱体床-软包床头-1.5米-榉木铺板</t>
        </is>
      </c>
      <c r="G11" t="inlineStr">
        <is>
          <t>WD-0022 / AC-0051 / AC-0053 / AC-0055</t>
        </is>
      </c>
      <c r="H11" t="inlineStr">
        <is>
          <t>樱桃木箱体床-木作部分-适配1.5米 / 樱桃木箱体床床铺板-榉木-适配1.5米 / 樱桃木箱体床-软包-适配1.5米 / 樱桃木箱体床-液压支撑杆</t>
        </is>
      </c>
      <c r="I11" t="inlineStr">
        <is>
          <t>✅ 可导入</t>
        </is>
      </c>
      <c r="J11">
        <f>IF(B11&lt;&gt;"","","⚠️ 暂无对应工厂订单（现货/库存发货或工厂单待录入）")</f>
        <v/>
      </c>
    </row>
    <row r="12">
      <c r="A12" t="inlineStr">
        <is>
          <t>5112439310119001717</t>
        </is>
      </c>
      <c r="B12">
        <f>IFERROR(INDEX('6-工厂下单表'!$A$3:$A$125,MATCH(A12,'6-工厂下单表'!$B$3:$B$125,0)),"")</f>
        <v/>
      </c>
      <c r="C12" t="inlineStr">
        <is>
          <t>P26330110226</t>
        </is>
      </c>
      <c r="D12" t="inlineStr">
        <is>
          <t>畔色樱桃木静音双人床 |樱桃木小金属腿床</t>
        </is>
      </c>
      <c r="E12" t="inlineStr">
        <is>
          <t>PPS2633011022611</t>
        </is>
      </c>
      <c r="F12" t="inlineStr">
        <is>
          <t>樱桃木静音床-1.2米-榉木铺板</t>
        </is>
      </c>
      <c r="G12" t="inlineStr">
        <is>
          <t>WD-0017 / AC-0042 / AC-0050</t>
        </is>
      </c>
      <c r="H12" t="inlineStr">
        <is>
          <t>樱桃木静音床-木作部分-适配1.2米 / 樱桃木静音床床铺板-榉木-适配1.2米 / 樱桃木静音床-三角金属腿</t>
        </is>
      </c>
      <c r="I12" t="inlineStr">
        <is>
          <t>✅ 可导入</t>
        </is>
      </c>
      <c r="J12">
        <f>IF(B12&lt;&gt;"","","⚠️ 暂无对应工厂订单（现货/库存发货或工厂单待录入）")</f>
        <v/>
      </c>
    </row>
    <row r="13">
      <c r="A13" t="inlineStr">
        <is>
          <t>5112253803643001717</t>
        </is>
      </c>
      <c r="B13">
        <f>IFERROR(INDEX('6-工厂下单表'!$A$3:$A$125,MATCH(A13,'6-工厂下单表'!$B$3:$B$125,0)),"")</f>
        <v/>
      </c>
      <c r="C13" t="inlineStr">
        <is>
          <t>P26330110226</t>
        </is>
      </c>
      <c r="D13" t="inlineStr">
        <is>
          <t>畔色樱桃木静音双人床 |樱桃木小金属腿床</t>
        </is>
      </c>
      <c r="E13" t="inlineStr">
        <is>
          <t>PPS2633011022611</t>
        </is>
      </c>
      <c r="F13" t="inlineStr">
        <is>
          <t>樱桃木静音床-1.2米-榉木铺板</t>
        </is>
      </c>
      <c r="G13" t="inlineStr">
        <is>
          <t>WD-0017 / AC-0042 / AC-0050</t>
        </is>
      </c>
      <c r="H13" t="inlineStr">
        <is>
          <t>樱桃木静音床-木作部分-适配1.2米 / 樱桃木静音床床铺板-榉木-适配1.2米 / 樱桃木静音床-三角金属腿</t>
        </is>
      </c>
      <c r="I13" t="inlineStr">
        <is>
          <t>✅ 可导入</t>
        </is>
      </c>
      <c r="J13">
        <f>IF(B13&lt;&gt;"","","⚠️ 暂无对应工厂订单（现货/库存发货或工厂单待录入）")</f>
        <v/>
      </c>
    </row>
    <row r="14">
      <c r="A14" t="inlineStr">
        <is>
          <t>5112254343548022840</t>
        </is>
      </c>
      <c r="B14">
        <f>IFERROR(INDEX('6-工厂下单表'!$A$3:$A$125,MATCH(A14,'6-工厂下单表'!$B$3:$B$125,0)),"")</f>
        <v/>
      </c>
      <c r="C14" t="inlineStr">
        <is>
          <t>P26330080322</t>
        </is>
      </c>
      <c r="D14" t="inlineStr">
        <is>
          <t>畔色榉木柔光双人床 |榉木小灯床</t>
        </is>
      </c>
      <c r="E14" t="inlineStr">
        <is>
          <t>PPS2633008032211</t>
        </is>
      </c>
      <c r="F14" t="inlineStr">
        <is>
          <t>榉木柔光床-1.2米-榉木铺板</t>
        </is>
      </c>
      <c r="G14" t="inlineStr">
        <is>
          <t>WD-0005 / AC-0010 / AC-0018</t>
        </is>
      </c>
      <c r="H14" t="inlineStr">
        <is>
          <t>榉木柔光床-木作部分-适配1.2米 / 通用榉木床铺板-适配1.2米 / 榉木柔光床小夜灯</t>
        </is>
      </c>
      <c r="I14" t="inlineStr">
        <is>
          <t>✅ 可导入</t>
        </is>
      </c>
      <c r="J14">
        <f>IF(B14&lt;&gt;"","","⚠️ 暂无对应工厂订单（现货/库存发货或工厂单待录入）")</f>
        <v/>
      </c>
    </row>
    <row r="15">
      <c r="A15" t="inlineStr">
        <is>
          <t>5112246603721108923</t>
        </is>
      </c>
      <c r="B15">
        <f>IFERROR(INDEX('6-工厂下单表'!$A$3:$A$125,MATCH(A15,'6-工厂下单表'!$B$3:$B$125,0)),"")</f>
        <v/>
      </c>
      <c r="C15" t="inlineStr">
        <is>
          <t>P26390070315</t>
        </is>
      </c>
      <c r="D15" t="inlineStr">
        <is>
          <t>畔色樱桃木床头窄柜 | 樱桃木窄床头柜</t>
        </is>
      </c>
      <c r="E15" t="inlineStr">
        <is>
          <t>PPS2639007031511</t>
        </is>
      </c>
      <c r="F15" t="inlineStr">
        <is>
          <t>樱桃木床头窄柜-标准宽度</t>
        </is>
      </c>
      <c r="G15" t="inlineStr">
        <is>
          <t>WD-0044 / AC-0069 / AC-0070</t>
        </is>
      </c>
      <c r="H15" t="inlineStr">
        <is>
          <t>樱桃木床头窄柜-木作部分-标准 / 黑色圆锥把手 / 樱桃木床头窄柜-黑色金属腿</t>
        </is>
      </c>
      <c r="I15" t="inlineStr">
        <is>
          <t>✅ 可导入</t>
        </is>
      </c>
      <c r="J15">
        <f>IF(B15&lt;&gt;"","","⚠️ 暂无对应工厂订单（现货/库存发货或工厂单待录入）")</f>
        <v/>
      </c>
    </row>
    <row r="16">
      <c r="A16" t="inlineStr">
        <is>
          <t>3298648729849018797</t>
        </is>
      </c>
      <c r="B16">
        <f>IFERROR(INDEX('6-工厂下单表'!$A$3:$A$125,MATCH(A16,'6-工厂下单表'!$B$3:$B$125,0)),"")</f>
        <v/>
      </c>
      <c r="C16" t="inlineStr">
        <is>
          <t>P25250100405</t>
        </is>
      </c>
      <c r="D16" t="inlineStr">
        <is>
          <t>樱桃木窄柜 |樱桃木1米餐边柜</t>
        </is>
      </c>
      <c r="E16" t="inlineStr">
        <is>
          <t>PPS2525010040511</t>
        </is>
      </c>
      <c r="F16" t="inlineStr">
        <is>
          <t>窄柜-整柜洞石背板-1.2米</t>
        </is>
      </c>
      <c r="G16" t="inlineStr">
        <is>
          <t>WD-0054 / AC-0074 / AC-0074 / AC-0080 / AC-0081 / AC-0186</t>
        </is>
      </c>
      <c r="H16" t="inlineStr">
        <is>
          <t>窄柜-整柜-木作部分-适配1.2米 / 5mm超白玻璃 / 5mm超白玻璃 / 洞石纹理饰面板 / 银色隔板轨道 / 电力轨道-Xpower-T25-银色-1.158-2插座</t>
        </is>
      </c>
      <c r="I16" t="inlineStr">
        <is>
          <t>✅ 可导入</t>
        </is>
      </c>
      <c r="J16">
        <f>IF(B16&lt;&gt;"","","⚠️ 暂无对应工厂订单（现货/库存发货或工厂单待录入）")</f>
        <v/>
      </c>
    </row>
    <row r="17">
      <c r="A17" t="inlineStr">
        <is>
          <t>3298155063399334952</t>
        </is>
      </c>
      <c r="B17">
        <f>IFERROR(INDEX('6-工厂下单表'!$A$3:$A$125,MATCH(A17,'6-工厂下单表'!$B$3:$B$125,0)),"")</f>
        <v/>
      </c>
      <c r="C17" t="inlineStr">
        <is>
          <t>P25250100405</t>
        </is>
      </c>
      <c r="D17" t="inlineStr">
        <is>
          <t>樱桃木窄柜 |樱桃木1米餐边柜</t>
        </is>
      </c>
      <c r="E17" t="inlineStr">
        <is>
          <t>PPS2525010040511</t>
        </is>
      </c>
      <c r="F17" t="inlineStr">
        <is>
          <t>窄柜-整柜洞石背板-1.2米</t>
        </is>
      </c>
      <c r="G17" t="inlineStr">
        <is>
          <t>WD-0054 / AC-0074 / AC-0074 / AC-0080 / AC-0081 / AC-0186</t>
        </is>
      </c>
      <c r="H17" t="inlineStr">
        <is>
          <t>窄柜-整柜-木作部分-适配1.2米 / 5mm超白玻璃 / 5mm超白玻璃 / 洞石纹理饰面板 / 银色隔板轨道 / 电力轨道-Xpower-T25-银色-1.158-2插座</t>
        </is>
      </c>
      <c r="I17" t="inlineStr">
        <is>
          <t>✅ 可导入</t>
        </is>
      </c>
      <c r="J17">
        <f>IF(B17&lt;&gt;"","","⚠️ 暂无对应工厂订单（现货/库存发货或工厂单待录入）")</f>
        <v/>
      </c>
    </row>
    <row r="18">
      <c r="A18" t="inlineStr">
        <is>
          <t>3298637569433006975</t>
        </is>
      </c>
      <c r="B18">
        <f>IFERROR(INDEX('6-工厂下单表'!$A$3:$A$125,MATCH(A18,'6-工厂下单表'!$B$3:$B$125,0)),"")</f>
        <v/>
      </c>
      <c r="C18" t="inlineStr">
        <is>
          <t>P25250100405</t>
        </is>
      </c>
      <c r="D18" t="inlineStr">
        <is>
          <t>樱桃木窄柜 |樱桃木1米餐边柜</t>
        </is>
      </c>
      <c r="E18" t="inlineStr">
        <is>
          <t>PPS2525010040511</t>
        </is>
      </c>
      <c r="F18" t="inlineStr">
        <is>
          <t>窄柜-整柜洞石背板-1.2米</t>
        </is>
      </c>
      <c r="G18" t="inlineStr">
        <is>
          <t>WD-0054 / AC-0074 / AC-0074 / AC-0080 / AC-0081 / AC-0186</t>
        </is>
      </c>
      <c r="H18" t="inlineStr">
        <is>
          <t>窄柜-整柜-木作部分-适配1.2米 / 5mm超白玻璃 / 5mm超白玻璃 / 洞石纹理饰面板 / 银色隔板轨道 / 电力轨道-Xpower-T25-银色-1.158-2插座</t>
        </is>
      </c>
      <c r="I18" t="inlineStr">
        <is>
          <t>✅ 可导入</t>
        </is>
      </c>
      <c r="J18">
        <f>IF(B18&lt;&gt;"","","⚠️ 暂无对应工厂订单（现货/库存发货或工厂单待录入）")</f>
        <v/>
      </c>
    </row>
    <row r="19">
      <c r="A19" t="inlineStr">
        <is>
          <t>5112276194329029734</t>
        </is>
      </c>
      <c r="B19">
        <f>IFERROR(INDEX('6-工厂下单表'!$A$3:$A$125,MATCH(A19,'6-工厂下单表'!$B$3:$B$125,0)),"")</f>
        <v/>
      </c>
      <c r="C19" t="inlineStr">
        <is>
          <t>P24210050510</t>
        </is>
      </c>
      <c r="D19" t="inlineStr">
        <is>
          <t>畔色岩板餐桌 |樱桃木老款岩板餐桌</t>
        </is>
      </c>
      <c r="E19" t="inlineStr">
        <is>
          <t>PPS2421005051011</t>
        </is>
      </c>
      <c r="F19" t="inlineStr">
        <is>
          <t>岩板餐桌-120cm</t>
        </is>
      </c>
      <c r="G19" t="inlineStr">
        <is>
          <t>WD-0182 / AC-0071</t>
        </is>
      </c>
      <c r="H19" t="inlineStr">
        <is>
          <t>樱桃木2024款岩板餐桌-木作部分-适配120cm / 12mm黑色岩板</t>
        </is>
      </c>
      <c r="I19" t="inlineStr">
        <is>
          <t>✅ 可导入</t>
        </is>
      </c>
      <c r="J19">
        <f>IF(B19&lt;&gt;"","","⚠️ 暂无对应工厂订单（现货/库存发货或工厂单待录入）")</f>
        <v/>
      </c>
    </row>
    <row r="20">
      <c r="A20" t="inlineStr">
        <is>
          <t>3298701864615034287</t>
        </is>
      </c>
      <c r="B20">
        <f>IFERROR(INDEX('6-工厂下单表'!$A$3:$A$125,MATCH(A20,'6-工厂下单表'!$B$3:$B$125,0)),"")</f>
        <v/>
      </c>
      <c r="C20" t="inlineStr">
        <is>
          <t>P25250100405</t>
        </is>
      </c>
      <c r="D20" t="inlineStr">
        <is>
          <t>樱桃木窄柜 |樱桃木1米餐边柜</t>
        </is>
      </c>
      <c r="E20" t="inlineStr">
        <is>
          <t>PPS2525010040511</t>
        </is>
      </c>
      <c r="F20" t="inlineStr">
        <is>
          <t>窄柜-整柜洞石背板-1.2米</t>
        </is>
      </c>
      <c r="G20" t="inlineStr">
        <is>
          <t>WD-0054 / AC-0074 / AC-0074 / AC-0080 / AC-0081 / AC-0186</t>
        </is>
      </c>
      <c r="H20" t="inlineStr">
        <is>
          <t>窄柜-整柜-木作部分-适配1.2米 / 5mm超白玻璃 / 5mm超白玻璃 / 洞石纹理饰面板 / 银色隔板轨道 / 电力轨道-Xpower-T25-银色-1.158-2插座</t>
        </is>
      </c>
      <c r="I20" t="inlineStr">
        <is>
          <t>✅ 可导入</t>
        </is>
      </c>
      <c r="J20">
        <f>IF(B20&lt;&gt;"","","⚠️ 暂无对应工厂订单（现货/库存发货或工厂单待录入）")</f>
        <v/>
      </c>
    </row>
    <row r="21">
      <c r="A21" t="inlineStr">
        <is>
          <t>3298082415116007459</t>
        </is>
      </c>
      <c r="B21">
        <f>IFERROR(INDEX('6-工厂下单表'!$A$3:$A$125,MATCH(A21,'6-工厂下单表'!$B$3:$B$125,0)),"")</f>
        <v/>
      </c>
      <c r="C21" t="inlineStr">
        <is>
          <t>P25250100405</t>
        </is>
      </c>
      <c r="D21" t="inlineStr">
        <is>
          <t>樱桃木窄柜 |樱桃木1米餐边柜</t>
        </is>
      </c>
      <c r="E21" t="inlineStr">
        <is>
          <t>PPS2525010040511</t>
        </is>
      </c>
      <c r="F21" t="inlineStr">
        <is>
          <t>窄柜-整柜洞石背板-1.2米</t>
        </is>
      </c>
      <c r="G21" t="inlineStr">
        <is>
          <t>WD-0054 / AC-0074 / AC-0074 / AC-0080 / AC-0081 / AC-0186</t>
        </is>
      </c>
      <c r="H21" t="inlineStr">
        <is>
          <t>窄柜-整柜-木作部分-适配1.2米 / 5mm超白玻璃 / 5mm超白玻璃 / 洞石纹理饰面板 / 银色隔板轨道 / 电力轨道-Xpower-T25-银色-1.158-2插座</t>
        </is>
      </c>
      <c r="I21" t="inlineStr">
        <is>
          <t>✅ 可导入</t>
        </is>
      </c>
      <c r="J21">
        <f>IF(B21&lt;&gt;"","","⚠️ 暂无对应工厂订单（现货/库存发货或工厂单待录入）")</f>
        <v/>
      </c>
    </row>
    <row r="22">
      <c r="A22" t="inlineStr">
        <is>
          <t>5112212978370005224</t>
        </is>
      </c>
      <c r="B22">
        <f>IFERROR(INDEX('6-工厂下单表'!$A$3:$A$125,MATCH(A22,'6-工厂下单表'!$B$3:$B$125,0)),"")</f>
        <v/>
      </c>
      <c r="C22" t="inlineStr">
        <is>
          <t>P26330150118</t>
        </is>
      </c>
      <c r="D22" t="inlineStr">
        <is>
          <t>畔色黑胡桃木悬浮双人床 |黑胡桃木标准床</t>
        </is>
      </c>
      <c r="E22" t="inlineStr">
        <is>
          <t>PPS2633015011811</t>
        </is>
      </c>
      <c r="F22" t="inlineStr">
        <is>
          <t>黑胡桃木悬浮床-1.2米-榉木铺板</t>
        </is>
      </c>
      <c r="G22" t="inlineStr">
        <is>
          <t>WD-0032 / AC-0010</t>
        </is>
      </c>
      <c r="H22" t="inlineStr">
        <is>
          <t>黑胡桃木悬浮床-木作部分-适配1.2米 / 通用榉木床铺板-适配1.2米</t>
        </is>
      </c>
      <c r="I22" t="inlineStr">
        <is>
          <t>✅ 可导入</t>
        </is>
      </c>
      <c r="J22">
        <f>IF(B22&lt;&gt;"","","⚠️ 暂无对应工厂订单（现货/库存发货或工厂单待录入）")</f>
        <v/>
      </c>
    </row>
    <row r="23">
      <c r="A23" t="inlineStr">
        <is>
          <t>5112213842585003315</t>
        </is>
      </c>
      <c r="B23">
        <f>IFERROR(INDEX('6-工厂下单表'!$A$3:$A$125,MATCH(A23,'6-工厂下单表'!$B$3:$B$125,0)),"")</f>
        <v/>
      </c>
      <c r="C23" t="inlineStr">
        <is>
          <t>P26330130115</t>
        </is>
      </c>
      <c r="D23" t="inlineStr">
        <is>
          <t>畔色黑胡桃木梯形腿双人床 |黑胡桃木拱形腿床</t>
        </is>
      </c>
      <c r="E23" t="inlineStr">
        <is>
          <t>PPS2633013011511</t>
        </is>
      </c>
      <c r="F23" t="inlineStr">
        <is>
          <t>黑胡桃木梯形腿床-1.2米-榉木铺板</t>
        </is>
      </c>
      <c r="G23" t="inlineStr">
        <is>
          <t>WD-0024 / AC-0010 / AC-0056</t>
        </is>
      </c>
      <c r="H23" t="inlineStr">
        <is>
          <t>黑胡桃木梯形腿床-木作部分-适配1.2米 / 通用榉木床铺板-适配1.2米 / 黑胡桃木梯形腿床-软包-适配1.2米</t>
        </is>
      </c>
      <c r="I23" t="inlineStr">
        <is>
          <t>✅ 可导入</t>
        </is>
      </c>
      <c r="J23">
        <f>IF(B23&lt;&gt;"","","⚠️ 暂无对应工厂订单（现货/库存发货或工厂单待录入）")</f>
        <v/>
      </c>
    </row>
    <row r="24">
      <c r="A24" t="inlineStr">
        <is>
          <t>3298034462623008977</t>
        </is>
      </c>
      <c r="B24">
        <f>IFERROR(INDEX('6-工厂下单表'!$A$3:$A$125,MATCH(A24,'6-工厂下单表'!$B$3:$B$125,0)),"")</f>
        <v/>
      </c>
      <c r="C24" t="inlineStr">
        <is>
          <t>P26330140117</t>
        </is>
      </c>
      <c r="D24" t="inlineStr">
        <is>
          <t>畔色黑胡桃木软包双人床 |黑胡桃木落地大软包床</t>
        </is>
      </c>
      <c r="E24" t="inlineStr">
        <is>
          <t>PPS2633014011711</t>
        </is>
      </c>
      <c r="F24" t="inlineStr">
        <is>
          <t>黑胡桃木软包床-1.2米-榉木铺板</t>
        </is>
      </c>
      <c r="G24" t="inlineStr">
        <is>
          <t>WD-0028 / AC-0010 / AC-0060</t>
        </is>
      </c>
      <c r="H24" t="inlineStr">
        <is>
          <t>黑胡桃木软包床-木作部分-适配1.2米 / 通用榉木床铺板-适配1.2米 / 黑胡桃木软包床-软包-适配1.2米</t>
        </is>
      </c>
      <c r="I24" t="inlineStr">
        <is>
          <t>✅ 可导入</t>
        </is>
      </c>
      <c r="J24">
        <f>IF(B24&lt;&gt;"","","⚠️ 暂无对应工厂订单（现货/库存发货或工厂单待录入）")</f>
        <v/>
      </c>
    </row>
    <row r="25">
      <c r="A25" t="inlineStr">
        <is>
          <t>5112323136333127131</t>
        </is>
      </c>
      <c r="B25">
        <f>IFERROR(INDEX('6-工厂下单表'!$A$3:$A$125,MATCH(A25,'6-工厂下单表'!$B$3:$B$125,0)),"")</f>
        <v/>
      </c>
      <c r="C25" t="inlineStr">
        <is>
          <t>P23980010606</t>
        </is>
      </c>
      <c r="D25" t="inlineStr">
        <is>
          <t>畔色样块</t>
        </is>
      </c>
      <c r="E25" t="inlineStr">
        <is>
          <t>PPS2398001060611</t>
        </is>
      </c>
      <c r="F25" t="inlineStr">
        <is>
          <t>榉木样块</t>
        </is>
      </c>
      <c r="G25" t="inlineStr">
        <is>
          <t>WD-0283</t>
        </is>
      </c>
      <c r="H25" t="inlineStr">
        <is>
          <t>榉木样块-木作部分</t>
        </is>
      </c>
      <c r="I25" t="inlineStr">
        <is>
          <t>✅ 可导入</t>
        </is>
      </c>
      <c r="J25">
        <f>IF(B25&lt;&gt;"","","⚠️ 暂无对应工厂订单（现货/库存发货或工厂单待录入）")</f>
        <v/>
      </c>
    </row>
    <row r="26">
      <c r="A26" t="inlineStr">
        <is>
          <t>5112323136333136313</t>
        </is>
      </c>
      <c r="B26">
        <f>IFERROR(INDEX('6-工厂下单表'!$A$3:$A$125,MATCH(A26,'6-工厂下单表'!$B$3:$B$125,0)),"")</f>
        <v/>
      </c>
      <c r="C26" t="inlineStr">
        <is>
          <t>P23980010606</t>
        </is>
      </c>
      <c r="D26" t="inlineStr">
        <is>
          <t>畔色样块</t>
        </is>
      </c>
      <c r="E26" t="inlineStr">
        <is>
          <t>PPS2398001060611</t>
        </is>
      </c>
      <c r="F26" t="inlineStr">
        <is>
          <t>榉木样块</t>
        </is>
      </c>
      <c r="G26" t="inlineStr">
        <is>
          <t>WD-0283</t>
        </is>
      </c>
      <c r="H26" t="inlineStr">
        <is>
          <t>榉木样块-木作部分</t>
        </is>
      </c>
      <c r="I26" t="inlineStr">
        <is>
          <t>✅ 可导入</t>
        </is>
      </c>
      <c r="J26">
        <f>IF(B26&lt;&gt;"","","⚠️ 暂无对应工厂订单（现货/库存发货或工厂单待录入）")</f>
        <v/>
      </c>
    </row>
    <row r="27">
      <c r="A27" t="inlineStr">
        <is>
          <t>5112223848540017018</t>
        </is>
      </c>
      <c r="B27">
        <f>IFERROR(INDEX('6-工厂下单表'!$A$3:$A$125,MATCH(A27,'6-工厂下单表'!$B$3:$B$125,0)),"")</f>
        <v/>
      </c>
      <c r="C27" t="inlineStr">
        <is>
          <t>P24150030513</t>
        </is>
      </c>
      <c r="D27" t="inlineStr">
        <is>
          <t>畔色组合柜 |樱桃木灵感组合柜</t>
        </is>
      </c>
      <c r="E27" t="inlineStr">
        <is>
          <t>PPS2415003051311</t>
        </is>
      </c>
      <c r="F27" t="inlineStr">
        <is>
          <t>组合柜-开放柜</t>
        </is>
      </c>
      <c r="G27" t="inlineStr">
        <is>
          <t>WD-0093</t>
        </is>
      </c>
      <c r="H27" t="inlineStr">
        <is>
          <t>组合柜-开放柜-木作部分</t>
        </is>
      </c>
      <c r="I27" t="inlineStr">
        <is>
          <t>✅ 可导入</t>
        </is>
      </c>
      <c r="J27">
        <f>IF(B27&lt;&gt;"","","⚠️ 暂无对应工厂订单（现货/库存发货或工厂单待录入）")</f>
        <v/>
      </c>
    </row>
    <row r="28">
      <c r="A28" t="inlineStr">
        <is>
          <t>3298392733703000475</t>
        </is>
      </c>
      <c r="B28">
        <f>IFERROR(INDEX('6-工厂下单表'!$A$3:$A$125,MATCH(A28,'6-工厂下单表'!$B$3:$B$125,0)),"")</f>
        <v/>
      </c>
      <c r="C28" t="inlineStr">
        <is>
          <t>P26330120327</t>
        </is>
      </c>
      <c r="D28" t="inlineStr">
        <is>
          <t>畔色樱桃木箱体床 |樱桃木软包箱体床</t>
        </is>
      </c>
      <c r="E28" t="inlineStr">
        <is>
          <t>PPS2633012032711</t>
        </is>
      </c>
      <c r="F28" t="inlineStr">
        <is>
          <t>樱桃木箱体床-软包床头-1.5米-榉木铺板</t>
        </is>
      </c>
      <c r="G28" t="inlineStr">
        <is>
          <t>WD-0022 / AC-0051 / AC-0053 / AC-0055</t>
        </is>
      </c>
      <c r="H28" t="inlineStr">
        <is>
          <t>樱桃木箱体床-木作部分-适配1.5米 / 樱桃木箱体床床铺板-榉木-适配1.5米 / 樱桃木箱体床-软包-适配1.5米 / 樱桃木箱体床-液压支撑杆</t>
        </is>
      </c>
      <c r="I28" t="inlineStr">
        <is>
          <t>✅ 可导入</t>
        </is>
      </c>
      <c r="J28">
        <f>IF(B28&lt;&gt;"","","⚠️ 暂无对应工厂订单（现货/库存发货或工厂单待录入）")</f>
        <v/>
      </c>
    </row>
    <row r="29">
      <c r="A29" t="inlineStr">
        <is>
          <t>5112009002364027720</t>
        </is>
      </c>
      <c r="B29">
        <f>IFERROR(INDEX('6-工厂下单表'!$A$3:$A$125,MATCH(A29,'6-工厂下单表'!$B$3:$B$125,0)),"")</f>
        <v/>
      </c>
      <c r="C29" t="inlineStr">
        <is>
          <t>P26330120327</t>
        </is>
      </c>
      <c r="D29" t="inlineStr">
        <is>
          <t>畔色樱桃木箱体床 |樱桃木软包箱体床</t>
        </is>
      </c>
      <c r="E29" t="inlineStr">
        <is>
          <t>PPS2633012032711</t>
        </is>
      </c>
      <c r="F29" t="inlineStr">
        <is>
          <t>樱桃木箱体床-软包床头-1.5米-榉木铺板</t>
        </is>
      </c>
      <c r="G29" t="inlineStr">
        <is>
          <t>WD-0022 / AC-0051 / AC-0053 / AC-0055</t>
        </is>
      </c>
      <c r="H29" t="inlineStr">
        <is>
          <t>樱桃木箱体床-木作部分-适配1.5米 / 樱桃木箱体床床铺板-榉木-适配1.5米 / 樱桃木箱体床-软包-适配1.5米 / 樱桃木箱体床-液压支撑杆</t>
        </is>
      </c>
      <c r="I29" t="inlineStr">
        <is>
          <t>✅ 可导入</t>
        </is>
      </c>
      <c r="J29">
        <f>IF(B29&lt;&gt;"","","⚠️ 暂无对应工厂订单（现货/库存发货或工厂单待录入）")</f>
        <v/>
      </c>
    </row>
    <row r="30">
      <c r="A30" t="inlineStr">
        <is>
          <t>5111793723849086403</t>
        </is>
      </c>
      <c r="B30">
        <f>IFERROR(INDEX('6-工厂下单表'!$A$3:$A$125,MATCH(A30,'6-工厂下单表'!$B$3:$B$125,0)),"")</f>
        <v/>
      </c>
      <c r="C30" t="inlineStr">
        <is>
          <t>P26330070320</t>
        </is>
      </c>
      <c r="D30" t="inlineStr">
        <is>
          <t>畔色榉木无边床 |榉木金属腿床</t>
        </is>
      </c>
      <c r="E30" t="inlineStr">
        <is>
          <t>PPS2633007032011</t>
        </is>
      </c>
      <c r="F30" t="inlineStr">
        <is>
          <t>榉木无边床-1.2米-榉木铺板</t>
        </is>
      </c>
      <c r="G30" t="inlineStr">
        <is>
          <t>WD-0001 / AC-0001 / AC-0009</t>
        </is>
      </c>
      <c r="H30" t="inlineStr">
        <is>
          <t>榉木无边床-木作部分-适配1.2米 / 榉木无边床床铺板-榉木-适配1.2米 / 接木金属腿-榉木</t>
        </is>
      </c>
      <c r="I30" t="inlineStr">
        <is>
          <t>✅ 可导入</t>
        </is>
      </c>
      <c r="J30">
        <f>IF(B30&lt;&gt;"","","⚠️ 暂无对应工厂订单（现货/库存发货或工厂单待录入）")</f>
        <v/>
      </c>
    </row>
    <row r="31">
      <c r="A31" t="inlineStr">
        <is>
          <t>5112168624852018824</t>
        </is>
      </c>
      <c r="B31">
        <f>IFERROR(INDEX('6-工厂下单表'!$A$3:$A$125,MATCH(A31,'6-工厂下单表'!$B$3:$B$125,0)),"")</f>
        <v/>
      </c>
      <c r="C31" t="inlineStr">
        <is>
          <t>P26330080322</t>
        </is>
      </c>
      <c r="D31" t="inlineStr">
        <is>
          <t>畔色榉木柔光双人床 |榉木小灯床</t>
        </is>
      </c>
      <c r="E31" t="inlineStr">
        <is>
          <t>PPS2633008032211</t>
        </is>
      </c>
      <c r="F31" t="inlineStr">
        <is>
          <t>榉木柔光床-1.2米-榉木铺板</t>
        </is>
      </c>
      <c r="G31" t="inlineStr">
        <is>
          <t>WD-0005 / AC-0010 / AC-0018</t>
        </is>
      </c>
      <c r="H31" t="inlineStr">
        <is>
          <t>榉木柔光床-木作部分-适配1.2米 / 通用榉木床铺板-适配1.2米 / 榉木柔光床小夜灯</t>
        </is>
      </c>
      <c r="I31" t="inlineStr">
        <is>
          <t>✅ 可导入</t>
        </is>
      </c>
      <c r="J31">
        <f>IF(B31&lt;&gt;"","","⚠️ 暂无对应工厂订单（现货/库存发货或工厂单待录入）")</f>
        <v/>
      </c>
    </row>
    <row r="32">
      <c r="A32" t="inlineStr">
        <is>
          <t>5111960006238027720</t>
        </is>
      </c>
      <c r="B32">
        <f>IFERROR(INDEX('6-工厂下单表'!$A$3:$A$125,MATCH(A32,'6-工厂下单表'!$B$3:$B$125,0)),"")</f>
        <v/>
      </c>
      <c r="C32" t="inlineStr">
        <is>
          <t>P26330120327</t>
        </is>
      </c>
      <c r="D32" t="inlineStr">
        <is>
          <t>畔色樱桃木箱体床 |樱桃木软包箱体床</t>
        </is>
      </c>
      <c r="E32" t="inlineStr">
        <is>
          <t>PPS2633012032711</t>
        </is>
      </c>
      <c r="F32" t="inlineStr">
        <is>
          <t>樱桃木箱体床-软包床头-1.5米-榉木铺板</t>
        </is>
      </c>
      <c r="G32" t="inlineStr">
        <is>
          <t>WD-0022 / AC-0051 / AC-0053 / AC-0055</t>
        </is>
      </c>
      <c r="H32" t="inlineStr">
        <is>
          <t>樱桃木箱体床-木作部分-适配1.5米 / 樱桃木箱体床床铺板-榉木-适配1.5米 / 樱桃木箱体床-软包-适配1.5米 / 樱桃木箱体床-液压支撑杆</t>
        </is>
      </c>
      <c r="I32" t="inlineStr">
        <is>
          <t>✅ 可导入</t>
        </is>
      </c>
      <c r="J32">
        <f>IF(B32&lt;&gt;"","","⚠️ 暂无对应工厂订单（现货/库存发货或工厂单待录入）")</f>
        <v/>
      </c>
    </row>
    <row r="33">
      <c r="A33" t="inlineStr">
        <is>
          <t>5112161064468027720</t>
        </is>
      </c>
      <c r="B33">
        <f>IFERROR(INDEX('6-工厂下单表'!$A$3:$A$125,MATCH(A33,'6-工厂下单表'!$B$3:$B$125,0)),"")</f>
        <v/>
      </c>
      <c r="C33" t="inlineStr">
        <is>
          <t>P26330120327</t>
        </is>
      </c>
      <c r="D33" t="inlineStr">
        <is>
          <t>畔色樱桃木箱体床 |樱桃木软包箱体床</t>
        </is>
      </c>
      <c r="E33" t="inlineStr">
        <is>
          <t>PPS2633012032711</t>
        </is>
      </c>
      <c r="F33" t="inlineStr">
        <is>
          <t>樱桃木箱体床-软包床头-1.5米-榉木铺板</t>
        </is>
      </c>
      <c r="G33" t="inlineStr">
        <is>
          <t>WD-0022 / AC-0051 / AC-0053 / AC-0055</t>
        </is>
      </c>
      <c r="H33" t="inlineStr">
        <is>
          <t>樱桃木箱体床-木作部分-适配1.5米 / 樱桃木箱体床床铺板-榉木-适配1.5米 / 樱桃木箱体床-软包-适配1.5米 / 樱桃木箱体床-液压支撑杆</t>
        </is>
      </c>
      <c r="I33" t="inlineStr">
        <is>
          <t>✅ 可导入</t>
        </is>
      </c>
      <c r="J33">
        <f>IF(B33&lt;&gt;"","","⚠️ 暂无对应工厂订单（现货/库存发货或工厂单待录入）")</f>
        <v/>
      </c>
    </row>
    <row r="34">
      <c r="A34" t="inlineStr">
        <is>
          <t>5112161064468036902</t>
        </is>
      </c>
      <c r="B34">
        <f>IFERROR(INDEX('6-工厂下单表'!$A$3:$A$125,MATCH(A34,'6-工厂下单表'!$B$3:$B$125,0)),"")</f>
        <v/>
      </c>
      <c r="C34" t="inlineStr">
        <is>
          <t>P26330120327</t>
        </is>
      </c>
      <c r="D34" t="inlineStr">
        <is>
          <t>畔色樱桃木箱体床 |樱桃木软包箱体床</t>
        </is>
      </c>
      <c r="E34" t="inlineStr">
        <is>
          <t>PPS2633012032711</t>
        </is>
      </c>
      <c r="F34" t="inlineStr">
        <is>
          <t>樱桃木箱体床-软包床头-1.5米-榉木铺板</t>
        </is>
      </c>
      <c r="G34" t="inlineStr">
        <is>
          <t>WD-0022 / AC-0051 / AC-0053 / AC-0055</t>
        </is>
      </c>
      <c r="H34" t="inlineStr">
        <is>
          <t>樱桃木箱体床-木作部分-适配1.5米 / 樱桃木箱体床床铺板-榉木-适配1.5米 / 樱桃木箱体床-软包-适配1.5米 / 樱桃木箱体床-液压支撑杆</t>
        </is>
      </c>
      <c r="I34" t="inlineStr">
        <is>
          <t>✅ 可导入</t>
        </is>
      </c>
      <c r="J34">
        <f>IF(B34&lt;&gt;"","","⚠️ 暂无对应工厂订单（现货/库存发货或工厂单待录入）")</f>
        <v/>
      </c>
    </row>
    <row r="35">
      <c r="A35" t="inlineStr">
        <is>
          <t>5112033912614130842</t>
        </is>
      </c>
      <c r="B35">
        <f>IFERROR(INDEX('6-工厂下单表'!$A$3:$A$125,MATCH(A35,'6-工厂下单表'!$B$3:$B$125,0)),"")</f>
        <v/>
      </c>
      <c r="C35" t="inlineStr">
        <is>
          <t>P26380060320</t>
        </is>
      </c>
      <c r="D35" t="inlineStr">
        <is>
          <t>畔色黑胡桃木床头柜 |黑胡桃木岩板床头柜</t>
        </is>
      </c>
      <c r="E35" t="inlineStr">
        <is>
          <t>PPS2638006032011</t>
        </is>
      </c>
      <c r="F35" t="inlineStr">
        <is>
          <t>黑胡桃木床头柜-岩板台面</t>
        </is>
      </c>
      <c r="G35" t="inlineStr">
        <is>
          <t>WD-0045 / AC-0071 / AC-0128</t>
        </is>
      </c>
      <c r="H35" t="inlineStr">
        <is>
          <t>黑胡桃木床头柜-木作部分 / 12mm黑色岩板 / 长方块金属把手</t>
        </is>
      </c>
      <c r="I35" t="inlineStr">
        <is>
          <t>✅ 可导入</t>
        </is>
      </c>
      <c r="J35">
        <f>IF(B35&lt;&gt;"","","⚠️ 暂无对应工厂订单（现货/库存发货或工厂单待录入）")</f>
        <v/>
      </c>
    </row>
    <row r="36">
      <c r="A36" t="inlineStr">
        <is>
          <t>5112011664509008824</t>
        </is>
      </c>
      <c r="B36">
        <f>IFERROR(INDEX('6-工厂下单表'!$A$3:$A$125,MATCH(A36,'6-工厂下单表'!$B$3:$B$125,0)),"")</f>
        <v/>
      </c>
      <c r="C36" t="inlineStr">
        <is>
          <t>P25250100405</t>
        </is>
      </c>
      <c r="D36" t="inlineStr">
        <is>
          <t>樱桃木窄柜 |樱桃木1米餐边柜</t>
        </is>
      </c>
      <c r="F36" t="inlineStr">
        <is>
          <t>2个插座</t>
        </is>
      </c>
      <c r="I36" t="inlineStr">
        <is>
          <t>✅ 可导入</t>
        </is>
      </c>
      <c r="J36">
        <f>IF(B36&lt;&gt;"","","⚠️ 暂无对应工厂订单（现货/库存发货或工厂单待录入）")</f>
        <v/>
      </c>
    </row>
    <row r="37">
      <c r="A37" t="inlineStr">
        <is>
          <t>5112090253165008824</t>
        </is>
      </c>
      <c r="B37">
        <f>IFERROR(INDEX('6-工厂下单表'!$A$3:$A$125,MATCH(A37,'6-工厂下单表'!$B$3:$B$125,0)),"")</f>
        <v/>
      </c>
      <c r="C37" t="inlineStr">
        <is>
          <t>P25250100405</t>
        </is>
      </c>
      <c r="D37" t="inlineStr">
        <is>
          <t>樱桃木窄柜 |樱桃木1米餐边柜</t>
        </is>
      </c>
      <c r="E37" t="inlineStr">
        <is>
          <t>PPS2525010040511</t>
        </is>
      </c>
      <c r="F37" t="inlineStr">
        <is>
          <t>窄柜-整柜洞石背板-1.2米</t>
        </is>
      </c>
      <c r="G37" t="inlineStr">
        <is>
          <t>WD-0054 / AC-0074 / AC-0074 / AC-0080 / AC-0081 / AC-0186</t>
        </is>
      </c>
      <c r="H37" t="inlineStr">
        <is>
          <t>窄柜-整柜-木作部分-适配1.2米 / 5mm超白玻璃 / 5mm超白玻璃 / 洞石纹理饰面板 / 银色隔板轨道 / 电力轨道-Xpower-T25-银色-1.158-2插座</t>
        </is>
      </c>
      <c r="I37" t="inlineStr">
        <is>
          <t>✅ 可导入</t>
        </is>
      </c>
      <c r="J37">
        <f>IF(B37&lt;&gt;"","","⚠️ 暂无对应工厂订单（现货/库存发货或工厂单待录入）")</f>
        <v/>
      </c>
    </row>
    <row r="38">
      <c r="A38" t="inlineStr">
        <is>
          <t>3298315008325006465</t>
        </is>
      </c>
      <c r="B38">
        <f>IFERROR(INDEX('6-工厂下单表'!$A$3:$A$125,MATCH(A38,'6-工厂下单表'!$B$3:$B$125,0)),"")</f>
        <v/>
      </c>
      <c r="C38" t="inlineStr">
        <is>
          <t>P26330080322</t>
        </is>
      </c>
      <c r="D38" t="inlineStr">
        <is>
          <t>畔色榉木柔光双人床 |榉木小灯床</t>
        </is>
      </c>
      <c r="E38" t="inlineStr">
        <is>
          <t>PPS2633008032211</t>
        </is>
      </c>
      <c r="F38" t="inlineStr">
        <is>
          <t>榉木柔光床-1.2米-榉木铺板</t>
        </is>
      </c>
      <c r="G38" t="inlineStr">
        <is>
          <t>WD-0005 / AC-0010 / AC-0018</t>
        </is>
      </c>
      <c r="H38" t="inlineStr">
        <is>
          <t>榉木柔光床-木作部分-适配1.2米 / 通用榉木床铺板-适配1.2米 / 榉木柔光床小夜灯</t>
        </is>
      </c>
      <c r="I38" t="inlineStr">
        <is>
          <t>✅ 可导入</t>
        </is>
      </c>
      <c r="J38">
        <f>IF(B38&lt;&gt;"","","⚠️ 暂无对应工厂订单（现货/库存发货或工厂单待录入）")</f>
        <v/>
      </c>
    </row>
    <row r="39">
      <c r="A39" t="inlineStr">
        <is>
          <t>3297641702705027792</t>
        </is>
      </c>
      <c r="B39">
        <f>IFERROR(INDEX('6-工厂下单表'!$A$3:$A$125,MATCH(A39,'6-工厂下单表'!$B$3:$B$125,0)),"")</f>
        <v/>
      </c>
      <c r="C39" t="inlineStr">
        <is>
          <t>P26330080322</t>
        </is>
      </c>
      <c r="D39" t="inlineStr">
        <is>
          <t>畔色榉木柔光双人床 |榉木小灯床</t>
        </is>
      </c>
      <c r="E39" t="inlineStr">
        <is>
          <t>PPS2633008032211</t>
        </is>
      </c>
      <c r="F39" t="inlineStr">
        <is>
          <t>榉木柔光床-1.2米-榉木铺板</t>
        </is>
      </c>
      <c r="G39" t="inlineStr">
        <is>
          <t>WD-0005 / AC-0010 / AC-0018</t>
        </is>
      </c>
      <c r="H39" t="inlineStr">
        <is>
          <t>榉木柔光床-木作部分-适配1.2米 / 通用榉木床铺板-适配1.2米 / 榉木柔光床小夜灯</t>
        </is>
      </c>
      <c r="I39" t="inlineStr">
        <is>
          <t>✅ 可导入</t>
        </is>
      </c>
      <c r="J39">
        <f>IF(B39&lt;&gt;"","","⚠️ 暂无对应工厂订单（现货/库存发货或工厂单待录入）")</f>
        <v/>
      </c>
    </row>
    <row r="40">
      <c r="A40" t="inlineStr">
        <is>
          <t>3298204164625108151</t>
        </is>
      </c>
      <c r="B40">
        <f>IFERROR(INDEX('6-工厂下单表'!$A$3:$A$125,MATCH(A40,'6-工厂下单表'!$B$3:$B$125,0)),"")</f>
        <v/>
      </c>
      <c r="C40" t="inlineStr">
        <is>
          <t>P25250090403</t>
        </is>
      </c>
      <c r="D40" t="inlineStr">
        <is>
          <t>樱桃木基础餐边柜 |樱桃木AA柱餐边柜</t>
        </is>
      </c>
      <c r="E40" t="inlineStr">
        <is>
          <t>PPS2525009040115</t>
        </is>
      </c>
      <c r="F40" t="inlineStr">
        <is>
          <t>基础柜-整柜洞洞板背板-2.1米</t>
        </is>
      </c>
      <c r="G40" t="inlineStr">
        <is>
          <t>WD-0046 / AC-0071 / AC-0162 / WD-0050 / AC-0073 / AC-0074</t>
        </is>
      </c>
      <c r="H40" t="inlineStr">
        <is>
          <t>基础柜-下柜-木作部分-适配2.1米 / 12mm黑色岩板 / 电力轨道-Xpower-U80-黑色-2.05-2插座 / 基础柜-整柜-木作部分-适配2.1米 / 5mm灰色玻璃 / 5mm超白玻璃</t>
        </is>
      </c>
      <c r="I40" t="inlineStr">
        <is>
          <t>✅ 可导入</t>
        </is>
      </c>
      <c r="J40">
        <f>IF(B40&lt;&gt;"","","⚠️ 暂无对应工厂订单（现货/库存发货或工厂单待录入）")</f>
        <v/>
      </c>
    </row>
    <row r="41">
      <c r="A41" t="inlineStr">
        <is>
          <t>5111426631650009715</t>
        </is>
      </c>
      <c r="B41">
        <f>IFERROR(INDEX('6-工厂下单表'!$A$3:$A$125,MATCH(A41,'6-工厂下单表'!$B$3:$B$125,0)),"")</f>
        <v/>
      </c>
      <c r="C41" t="inlineStr">
        <is>
          <t>P26380050301</t>
        </is>
      </c>
      <c r="D41" t="inlineStr">
        <is>
          <t>畔色樱桃木轻盈边柜 |樱桃木玻璃床头柜 |黑色玻璃床头柜 |樱桃木玻璃边柜</t>
        </is>
      </c>
      <c r="E41" t="inlineStr">
        <is>
          <t>PPS2638005030111</t>
        </is>
      </c>
      <c r="F41" t="inlineStr">
        <is>
          <t>轻盈边柜-榉木黑-木底座</t>
        </is>
      </c>
      <c r="G41" t="inlineStr">
        <is>
          <t>WD-0038 / AC-0065 / AC-0066 / AC-0067 / AC-0067 / AC-0068</t>
        </is>
      </c>
      <c r="H41" t="inlineStr">
        <is>
          <t>轻盈边柜-榉木-木底座-木作部分 / 10mm普白玻璃 / 5mm普白长虹玻璃 / 5mm普白玻璃 / 5mm普白玻璃 / 轻盈边柜-预埋件</t>
        </is>
      </c>
      <c r="I41" t="inlineStr">
        <is>
          <t>✅ 可导入</t>
        </is>
      </c>
      <c r="J41">
        <f>IF(B41&lt;&gt;"","","⚠️ 暂无对应工厂订单（现货/库存发货或工厂单待录入）")</f>
        <v/>
      </c>
    </row>
    <row r="42">
      <c r="A42" t="inlineStr">
        <is>
          <t>3297637490278016950</t>
        </is>
      </c>
      <c r="B42">
        <f>IFERROR(INDEX('6-工厂下单表'!$A$3:$A$125,MATCH(A42,'6-工厂下单表'!$B$3:$B$125,0)),"")</f>
        <v/>
      </c>
      <c r="C42" t="inlineStr">
        <is>
          <t>P25250090403</t>
        </is>
      </c>
      <c r="D42" t="inlineStr">
        <is>
          <t>樱桃木基础餐边柜 |樱桃木AA柱餐边柜</t>
        </is>
      </c>
      <c r="E42" t="inlineStr">
        <is>
          <t>PPS2525009040115</t>
        </is>
      </c>
      <c r="F42" t="inlineStr">
        <is>
          <t>基础柜-整柜洞洞板背板-2.1米</t>
        </is>
      </c>
      <c r="G42" t="inlineStr">
        <is>
          <t>WD-0046 / AC-0071 / AC-0162 / WD-0050 / AC-0073 / AC-0074</t>
        </is>
      </c>
      <c r="H42" t="inlineStr">
        <is>
          <t>基础柜-下柜-木作部分-适配2.1米 / 12mm黑色岩板 / 电力轨道-Xpower-U80-黑色-2.05-2插座 / 基础柜-整柜-木作部分-适配2.1米 / 5mm灰色玻璃 / 5mm超白玻璃</t>
        </is>
      </c>
      <c r="I42" t="inlineStr">
        <is>
          <t>✅ 可导入</t>
        </is>
      </c>
      <c r="J42">
        <f>IF(B42&lt;&gt;"","","⚠️ 暂无对应工厂订单（现货/库存发货或工厂单待录入）")</f>
        <v/>
      </c>
    </row>
    <row r="43">
      <c r="A43" t="inlineStr">
        <is>
          <t>5111601338631009715</t>
        </is>
      </c>
      <c r="B43">
        <f>IFERROR(INDEX('6-工厂下单表'!$A$3:$A$125,MATCH(A43,'6-工厂下单表'!$B$3:$B$125,0)),"")</f>
        <v/>
      </c>
      <c r="C43" t="inlineStr">
        <is>
          <t>P26380050301</t>
        </is>
      </c>
      <c r="D43" t="inlineStr">
        <is>
          <t>畔色樱桃木轻盈边柜 |樱桃木玻璃床头柜 |黑色玻璃床头柜 |樱桃木玻璃边柜</t>
        </is>
      </c>
      <c r="E43" t="inlineStr">
        <is>
          <t>PPS2638005030111</t>
        </is>
      </c>
      <c r="F43" t="inlineStr">
        <is>
          <t>轻盈边柜-榉木黑-木底座</t>
        </is>
      </c>
      <c r="G43" t="inlineStr">
        <is>
          <t>WD-0038 / AC-0065 / AC-0066 / AC-0067 / AC-0067 / AC-0068</t>
        </is>
      </c>
      <c r="H43" t="inlineStr">
        <is>
          <t>轻盈边柜-榉木-木底座-木作部分 / 10mm普白玻璃 / 5mm普白长虹玻璃 / 5mm普白玻璃 / 5mm普白玻璃 / 轻盈边柜-预埋件</t>
        </is>
      </c>
      <c r="I43" t="inlineStr">
        <is>
          <t>✅ 可导入</t>
        </is>
      </c>
      <c r="J43">
        <f>IF(B43&lt;&gt;"","","⚠️ 暂无对应工厂订单（现货/库存发货或工厂单待录入）")</f>
        <v/>
      </c>
    </row>
    <row r="44">
      <c r="A44" t="inlineStr">
        <is>
          <t>5111872885452044332</t>
        </is>
      </c>
      <c r="B44">
        <f>IFERROR(INDEX('6-工厂下单表'!$A$3:$A$125,MATCH(A44,'6-工厂下单表'!$B$3:$B$125,0)),"")</f>
        <v/>
      </c>
      <c r="C44" t="inlineStr">
        <is>
          <t>P26330070320</t>
        </is>
      </c>
      <c r="D44" t="inlineStr">
        <is>
          <t>畔色榉木无边床 |榉木金属腿床</t>
        </is>
      </c>
      <c r="E44" t="inlineStr">
        <is>
          <t>PPS2633007032011</t>
        </is>
      </c>
      <c r="F44" t="inlineStr">
        <is>
          <t>榉木无边床-1.2米-榉木铺板</t>
        </is>
      </c>
      <c r="G44" t="inlineStr">
        <is>
          <t>WD-0001 / AC-0001 / AC-0009</t>
        </is>
      </c>
      <c r="H44" t="inlineStr">
        <is>
          <t>榉木无边床-木作部分-适配1.2米 / 榉木无边床床铺板-榉木-适配1.2米 / 接木金属腿-榉木</t>
        </is>
      </c>
      <c r="I44" t="inlineStr">
        <is>
          <t>✅ 可导入</t>
        </is>
      </c>
      <c r="J44">
        <f>IF(B44&lt;&gt;"","","⚠️ 暂无对应工厂订单（现货/库存发货或工厂单待录入）")</f>
        <v/>
      </c>
    </row>
    <row r="45">
      <c r="A45" t="inlineStr">
        <is>
          <t>5111377995747029643</t>
        </is>
      </c>
      <c r="B45">
        <f>IFERROR(INDEX('6-工厂下单表'!$A$3:$A$125,MATCH(A45,'6-工厂下单表'!$B$3:$B$125,0)),"")</f>
        <v/>
      </c>
      <c r="C45" t="inlineStr">
        <is>
          <t>P24210070901</t>
        </is>
      </c>
      <c r="D45" t="inlineStr">
        <is>
          <t>榉木岩板餐桌 |榉木三角腿岩板餐桌</t>
        </is>
      </c>
      <c r="E45" t="inlineStr">
        <is>
          <t>PPS2421007090111</t>
        </is>
      </c>
      <c r="F45" t="inlineStr">
        <is>
          <t>榉木餐桌-1.2米</t>
        </is>
      </c>
      <c r="G45" t="inlineStr">
        <is>
          <t>WD-0138 / AC-0103</t>
        </is>
      </c>
      <c r="H45" t="inlineStr">
        <is>
          <t>榉木餐桌-木作部分-适配1.2米 / 12mm白色岩板</t>
        </is>
      </c>
      <c r="I45" t="inlineStr">
        <is>
          <t>✅ 可导入</t>
        </is>
      </c>
      <c r="J45">
        <f>IF(B45&lt;&gt;"","","⚠️ 暂无对应工厂订单（现货/库存发货或工厂单待录入）")</f>
        <v/>
      </c>
    </row>
    <row r="46">
      <c r="A46" t="inlineStr">
        <is>
          <t>5111700192157001837</t>
        </is>
      </c>
      <c r="B46">
        <f>IFERROR(INDEX('6-工厂下单表'!$A$3:$A$125,MATCH(A46,'6-工厂下单表'!$B$3:$B$125,0)),"")</f>
        <v/>
      </c>
      <c r="C46" t="inlineStr">
        <is>
          <t>P26330080322</t>
        </is>
      </c>
      <c r="D46" t="inlineStr">
        <is>
          <t>畔色榉木柔光双人床 |榉木小灯床</t>
        </is>
      </c>
      <c r="E46" t="inlineStr">
        <is>
          <t>PPS2633008032211</t>
        </is>
      </c>
      <c r="F46" t="inlineStr">
        <is>
          <t>榉木柔光床-1.2米-榉木铺板</t>
        </is>
      </c>
      <c r="G46" t="inlineStr">
        <is>
          <t>WD-0005 / AC-0010 / AC-0018</t>
        </is>
      </c>
      <c r="H46" t="inlineStr">
        <is>
          <t>榉木柔光床-木作部分-适配1.2米 / 通用榉木床铺板-适配1.2米 / 榉木柔光床小夜灯</t>
        </is>
      </c>
      <c r="I46" t="inlineStr">
        <is>
          <t>✅ 可导入</t>
        </is>
      </c>
      <c r="J46">
        <f>IF(B46&lt;&gt;"","","⚠️ 暂无对应工厂订单（现货/库存发货或工厂单待录入）")</f>
        <v/>
      </c>
    </row>
    <row r="47">
      <c r="A47" t="inlineStr">
        <is>
          <t>5111693857623132635</t>
        </is>
      </c>
      <c r="B47">
        <f>IFERROR(INDEX('6-工厂下单表'!$A$3:$A$125,MATCH(A47,'6-工厂下单表'!$B$3:$B$125,0)),"")</f>
        <v/>
      </c>
      <c r="C47" t="inlineStr">
        <is>
          <t>P23980010606</t>
        </is>
      </c>
      <c r="D47" t="inlineStr">
        <is>
          <t>畔色样块</t>
        </is>
      </c>
      <c r="E47" t="inlineStr">
        <is>
          <t>PPS2398001060611</t>
        </is>
      </c>
      <c r="F47" t="inlineStr">
        <is>
          <t>榉木样块</t>
        </is>
      </c>
      <c r="G47" t="inlineStr">
        <is>
          <t>WD-0283</t>
        </is>
      </c>
      <c r="H47" t="inlineStr">
        <is>
          <t>榉木样块-木作部分</t>
        </is>
      </c>
      <c r="I47" t="inlineStr">
        <is>
          <t>✅ 可导入</t>
        </is>
      </c>
      <c r="J47">
        <f>IF(B47&lt;&gt;"","","⚠️ 暂无对应工厂订单（现货/库存发货或工厂单待录入）")</f>
        <v/>
      </c>
    </row>
    <row r="48">
      <c r="A48" t="inlineStr">
        <is>
          <t>5111409638660032724</t>
        </is>
      </c>
      <c r="B48">
        <f>IFERROR(INDEX('6-工厂下单表'!$A$3:$A$125,MATCH(A48,'6-工厂下单表'!$B$3:$B$125,0)),"")</f>
        <v/>
      </c>
      <c r="C48" t="inlineStr">
        <is>
          <t>P24210070901</t>
        </is>
      </c>
      <c r="D48" t="inlineStr">
        <is>
          <t>榉木岩板餐桌 |榉木三角腿岩板餐桌</t>
        </is>
      </c>
      <c r="E48" t="inlineStr">
        <is>
          <t>PPS2421007090111</t>
        </is>
      </c>
      <c r="F48" t="inlineStr">
        <is>
          <t>榉木餐桌-1.2米</t>
        </is>
      </c>
      <c r="G48" t="inlineStr">
        <is>
          <t>WD-0138 / AC-0103</t>
        </is>
      </c>
      <c r="H48" t="inlineStr">
        <is>
          <t>榉木餐桌-木作部分-适配1.2米 / 12mm白色岩板</t>
        </is>
      </c>
      <c r="I48" t="inlineStr">
        <is>
          <t>✅ 可导入</t>
        </is>
      </c>
      <c r="J48">
        <f>IF(B48&lt;&gt;"","","⚠️ 暂无对应工厂订单（现货/库存发货或工厂单待录入）")</f>
        <v/>
      </c>
    </row>
    <row r="49">
      <c r="A49" t="inlineStr">
        <is>
          <t>5111225679759002307</t>
        </is>
      </c>
      <c r="B49">
        <f>IFERROR(INDEX('6-工厂下单表'!$A$3:$A$125,MATCH(A49,'6-工厂下单表'!$B$3:$B$125,0)),"")</f>
        <v/>
      </c>
      <c r="C49" t="inlineStr">
        <is>
          <t>P24250080801</t>
        </is>
      </c>
      <c r="D49" t="inlineStr">
        <is>
          <t>洞石餐边柜 |樱桃木洞石餐边大柜 |樱桃木洞石模块餐边柜</t>
        </is>
      </c>
      <c r="E49" t="inlineStr">
        <is>
          <t>PPS2425008080128</t>
        </is>
      </c>
      <c r="F49" t="inlineStr">
        <is>
          <t>洞石餐边柜-洞石整柜2.1米（多抽组合）（分类抽屉+玻璃移门+开门）</t>
        </is>
      </c>
      <c r="G49" t="inlineStr">
        <is>
          <t>WD-0123 / AC-0073 / AC-0096 / AC-0080 / AC-0081 / AC-0093</t>
        </is>
      </c>
      <c r="H49" t="inlineStr">
        <is>
          <t>洞石餐边柜-多抽组合-整柜-木作部分-适配2.1米 / 5mm灰色玻璃 / 抛光不锈钢挂杆 / 洞石纹理饰面板 / 银色隔板轨道 / 茶色亚克力条</t>
        </is>
      </c>
      <c r="I49" t="inlineStr">
        <is>
          <t>✅ 可导入</t>
        </is>
      </c>
      <c r="J49">
        <f>IF(B49&lt;&gt;"","","⚠️ 暂无对应工厂订单（现货/库存发货或工厂单待录入）")</f>
        <v/>
      </c>
    </row>
    <row r="50">
      <c r="A50" t="inlineStr">
        <is>
          <t>3297451730717013888</t>
        </is>
      </c>
      <c r="B50">
        <f>IFERROR(INDEX('6-工厂下单表'!$A$3:$A$125,MATCH(A50,'6-工厂下单表'!$B$3:$B$125,0)),"")</f>
        <v/>
      </c>
      <c r="C50" t="inlineStr">
        <is>
          <t>P26330110226</t>
        </is>
      </c>
      <c r="D50" t="inlineStr">
        <is>
          <t>畔色樱桃木静音双人床 |樱桃木小金属腿床</t>
        </is>
      </c>
      <c r="E50" t="inlineStr">
        <is>
          <t>PPS2633011022611</t>
        </is>
      </c>
      <c r="F50" t="inlineStr">
        <is>
          <t>樱桃木静音床-1.2米-榉木铺板</t>
        </is>
      </c>
      <c r="G50" t="inlineStr">
        <is>
          <t>WD-0017 / AC-0042 / AC-0050</t>
        </is>
      </c>
      <c r="H50" t="inlineStr">
        <is>
          <t>樱桃木静音床-木作部分-适配1.2米 / 樱桃木静音床床铺板-榉木-适配1.2米 / 樱桃木静音床-三角金属腿</t>
        </is>
      </c>
      <c r="I50" t="inlineStr">
        <is>
          <t>✅ 可导入</t>
        </is>
      </c>
      <c r="J50">
        <f>IF(B50&lt;&gt;"","","⚠️ 暂无对应工厂订单（现货/库存发货或工厂单待录入）")</f>
        <v/>
      </c>
    </row>
    <row r="51">
      <c r="A51" t="inlineStr">
        <is>
          <t>3297443054244029653</t>
        </is>
      </c>
      <c r="B51">
        <f>IFERROR(INDEX('6-工厂下单表'!$A$3:$A$125,MATCH(A51,'6-工厂下单表'!$B$3:$B$125,0)),"")</f>
        <v/>
      </c>
      <c r="C51" t="inlineStr">
        <is>
          <t>P24210070901</t>
        </is>
      </c>
      <c r="D51" t="inlineStr">
        <is>
          <t>榉木岩板餐桌 |榉木三角腿岩板餐桌</t>
        </is>
      </c>
      <c r="E51" t="inlineStr">
        <is>
          <t>PPS2421007090111</t>
        </is>
      </c>
      <c r="F51" t="inlineStr">
        <is>
          <t>榉木餐桌-1.2米</t>
        </is>
      </c>
      <c r="G51" t="inlineStr">
        <is>
          <t>WD-0138 / AC-0103</t>
        </is>
      </c>
      <c r="H51" t="inlineStr">
        <is>
          <t>榉木餐桌-木作部分-适配1.2米 / 12mm白色岩板</t>
        </is>
      </c>
      <c r="I51" t="inlineStr">
        <is>
          <t>✅ 可导入</t>
        </is>
      </c>
      <c r="J51">
        <f>IF(B51&lt;&gt;"","","⚠️ 暂无对应工厂订单（现货/库存发货或工厂单待录入）")</f>
        <v/>
      </c>
    </row>
    <row r="52">
      <c r="A52" t="inlineStr">
        <is>
          <t>3297358923196092281</t>
        </is>
      </c>
      <c r="B52">
        <f>IFERROR(INDEX('6-工厂下单表'!$A$3:$A$125,MATCH(A52,'6-工厂下单表'!$B$3:$B$125,0)),"")</f>
        <v/>
      </c>
      <c r="C52" t="inlineStr">
        <is>
          <t>P26380060320</t>
        </is>
      </c>
      <c r="D52" t="inlineStr">
        <is>
          <t>畔色黑胡桃木床头柜 |黑胡桃木岩板床头柜</t>
        </is>
      </c>
      <c r="E52" t="inlineStr">
        <is>
          <t>PPS2638006032011</t>
        </is>
      </c>
      <c r="F52" t="inlineStr">
        <is>
          <t>黑胡桃木床头柜-岩板台面</t>
        </is>
      </c>
      <c r="G52" t="inlineStr">
        <is>
          <t>WD-0045 / AC-0071 / AC-0128</t>
        </is>
      </c>
      <c r="H52" t="inlineStr">
        <is>
          <t>黑胡桃木床头柜-木作部分 / 12mm黑色岩板 / 长方块金属把手</t>
        </is>
      </c>
      <c r="I52" t="inlineStr">
        <is>
          <t>✅ 可导入</t>
        </is>
      </c>
      <c r="J52">
        <f>IF(B52&lt;&gt;"","","⚠️ 暂无对应工厂订单（现货/库存发货或工厂单待录入）")</f>
        <v/>
      </c>
    </row>
    <row r="53">
      <c r="A53" t="inlineStr">
        <is>
          <t>3297977256965003364</t>
        </is>
      </c>
      <c r="B53">
        <f>IFERROR(INDEX('6-工厂下单表'!$A$3:$A$125,MATCH(A53,'6-工厂下单表'!$B$3:$B$125,0)),"")</f>
        <v/>
      </c>
      <c r="C53" t="inlineStr">
        <is>
          <t>P26390070315</t>
        </is>
      </c>
      <c r="D53" t="inlineStr">
        <is>
          <t>畔色樱桃木床头窄柜 | 樱桃木窄床头柜</t>
        </is>
      </c>
      <c r="E53" t="inlineStr">
        <is>
          <t>PPS2639007031511</t>
        </is>
      </c>
      <c r="F53" t="inlineStr">
        <is>
          <t>樱桃木床头窄柜-标准宽度</t>
        </is>
      </c>
      <c r="G53" t="inlineStr">
        <is>
          <t>WD-0044 / AC-0069 / AC-0070</t>
        </is>
      </c>
      <c r="H53" t="inlineStr">
        <is>
          <t>樱桃木床头窄柜-木作部分-标准 / 黑色圆锥把手 / 樱桃木床头窄柜-黑色金属腿</t>
        </is>
      </c>
      <c r="I53" t="inlineStr">
        <is>
          <t>✅ 可导入</t>
        </is>
      </c>
      <c r="J53">
        <f>IF(B53&lt;&gt;"","","⚠️ 暂无对应工厂订单（现货/库存发货或工厂单待录入）")</f>
        <v/>
      </c>
    </row>
    <row r="54">
      <c r="A54" t="inlineStr">
        <is>
          <t>3297833221542006881</t>
        </is>
      </c>
      <c r="B54">
        <f>IFERROR(INDEX('6-工厂下单表'!$A$3:$A$125,MATCH(A54,'6-工厂下单表'!$B$3:$B$125,0)),"")</f>
        <v/>
      </c>
      <c r="C54" t="inlineStr">
        <is>
          <t>P25250100405</t>
        </is>
      </c>
      <c r="D54" t="inlineStr">
        <is>
          <t>樱桃木窄柜 |樱桃木1米餐边柜</t>
        </is>
      </c>
      <c r="E54" t="inlineStr">
        <is>
          <t>PPS2525010040511</t>
        </is>
      </c>
      <c r="F54" t="inlineStr">
        <is>
          <t>窄柜-整柜洞石背板-1.2米</t>
        </is>
      </c>
      <c r="G54" t="inlineStr">
        <is>
          <t>WD-0054 / AC-0074 / AC-0074 / AC-0080 / AC-0081 / AC-0186</t>
        </is>
      </c>
      <c r="H54" t="inlineStr">
        <is>
          <t>窄柜-整柜-木作部分-适配1.2米 / 5mm超白玻璃 / 5mm超白玻璃 / 洞石纹理饰面板 / 银色隔板轨道 / 电力轨道-Xpower-T25-银色-1.158-2插座</t>
        </is>
      </c>
      <c r="I54" t="inlineStr">
        <is>
          <t>✅ 可导入</t>
        </is>
      </c>
      <c r="J54">
        <f>IF(B54&lt;&gt;"","","⚠️ 暂无对应工厂订单（现货/库存发货或工厂单待录入）")</f>
        <v/>
      </c>
    </row>
    <row r="55">
      <c r="A55" t="inlineStr">
        <is>
          <t>5111128947989010436</t>
        </is>
      </c>
      <c r="B55">
        <f>IFERROR(INDEX('6-工厂下单表'!$A$3:$A$125,MATCH(A55,'6-工厂下单表'!$B$3:$B$125,0)),"")</f>
        <v/>
      </c>
      <c r="C55" t="inlineStr">
        <is>
          <t>P25250090403</t>
        </is>
      </c>
      <c r="D55" t="inlineStr">
        <is>
          <t>樱桃木基础餐边柜 |樱桃木AA柱餐边柜</t>
        </is>
      </c>
      <c r="E55" t="inlineStr">
        <is>
          <t>PPS2525009040111</t>
        </is>
      </c>
      <c r="F55" t="inlineStr">
        <is>
          <t>基础柜-整柜AA柱背板-2.1米</t>
        </is>
      </c>
      <c r="G55" t="inlineStr">
        <is>
          <t>WD-0046 / AC-0071 / WD-0050 / AC-0073 / AC-0074 / AC-0075</t>
        </is>
      </c>
      <c r="H55" t="inlineStr">
        <is>
          <t>基础柜-下柜-木作部分-适配2.1米 / 12mm黑色岩板 / 基础柜-整柜-木作部分-适配2.1米 / 5mm灰色玻璃 / 5mm超白玻璃 / AA柱</t>
        </is>
      </c>
      <c r="I55" t="inlineStr">
        <is>
          <t>✅ 可导入</t>
        </is>
      </c>
      <c r="J55">
        <f>IF(B55&lt;&gt;"","","⚠️ 暂无对应工厂订单（现货/库存发货或工厂单待录入）")</f>
        <v/>
      </c>
    </row>
    <row r="56">
      <c r="A56" t="inlineStr">
        <is>
          <t>5111524945460016644</t>
        </is>
      </c>
      <c r="B56">
        <f>IFERROR(INDEX('6-工厂下单表'!$A$3:$A$125,MATCH(A56,'6-工厂下单表'!$B$3:$B$125,0)),"")</f>
        <v/>
      </c>
      <c r="C56" t="inlineStr">
        <is>
          <t>P26380040225</t>
        </is>
      </c>
      <c r="D56" t="inlineStr">
        <is>
          <t>畔色榉木床头柜 |榉木铁板床头柜</t>
        </is>
      </c>
      <c r="E56" t="inlineStr">
        <is>
          <t>PPS2638004022511</t>
        </is>
      </c>
      <c r="F56" t="inlineStr">
        <is>
          <t>榉木床头柜-标准</t>
        </is>
      </c>
      <c r="G56" t="inlineStr">
        <is>
          <t>WD-0036 / AC-0064</t>
        </is>
      </c>
      <c r="H56" t="inlineStr">
        <is>
          <t>榉木床头柜-木作部分-标准款 / 榉木床头柜-金属侧板</t>
        </is>
      </c>
      <c r="I56" t="inlineStr">
        <is>
          <t>✅ 可导入</t>
        </is>
      </c>
      <c r="J56">
        <f>IF(B56&lt;&gt;"","","⚠️ 暂无对应工厂订单（现货/库存发货或工厂单待录入）")</f>
        <v/>
      </c>
    </row>
    <row r="57">
      <c r="A57" t="inlineStr">
        <is>
          <t>5111173982824026244</t>
        </is>
      </c>
      <c r="B57">
        <f>IFERROR(INDEX('6-工厂下单表'!$A$3:$A$125,MATCH(A57,'6-工厂下单表'!$B$3:$B$125,0)),"")</f>
        <v/>
      </c>
      <c r="C57" t="inlineStr">
        <is>
          <t>P26330130115</t>
        </is>
      </c>
      <c r="D57" t="inlineStr">
        <is>
          <t>畔色黑胡桃木梯形腿双人床 |黑胡桃木拱形腿床</t>
        </is>
      </c>
      <c r="E57" t="inlineStr">
        <is>
          <t>PPS2633013011511</t>
        </is>
      </c>
      <c r="F57" t="inlineStr">
        <is>
          <t>黑胡桃木梯形腿床-1.2米-榉木铺板</t>
        </is>
      </c>
      <c r="G57" t="inlineStr">
        <is>
          <t>WD-0024 / AC-0010 / AC-0056</t>
        </is>
      </c>
      <c r="H57" t="inlineStr">
        <is>
          <t>黑胡桃木梯形腿床-木作部分-适配1.2米 / 通用榉木床铺板-适配1.2米 / 黑胡桃木梯形腿床-软包-适配1.2米</t>
        </is>
      </c>
      <c r="I57" t="inlineStr">
        <is>
          <t>✅ 可导入</t>
        </is>
      </c>
      <c r="J57">
        <f>IF(B57&lt;&gt;"","","⚠️ 暂无对应工厂订单（现货/库存发货或工厂单待录入）")</f>
        <v/>
      </c>
    </row>
    <row r="58">
      <c r="A58" t="inlineStr">
        <is>
          <t>3297180650318012195</t>
        </is>
      </c>
      <c r="B58">
        <f>IFERROR(INDEX('6-工厂下单表'!$A$3:$A$125,MATCH(A58,'6-工厂下单表'!$B$3:$B$125,0)),"")</f>
        <v/>
      </c>
      <c r="C58" t="inlineStr">
        <is>
          <t>P25250130420</t>
        </is>
      </c>
      <c r="D58" t="inlineStr">
        <is>
          <t>黑胡桃木太空舱餐边柜 |黑胡桃木曜黑餐边柜</t>
        </is>
      </c>
      <c r="E58" t="inlineStr">
        <is>
          <t>PPS2525013042011</t>
        </is>
      </c>
      <c r="F58" t="inlineStr">
        <is>
          <t>曜黑柜-下柜-2.1米</t>
        </is>
      </c>
      <c r="G58" t="inlineStr">
        <is>
          <t>WD-0065 / AC-0071</t>
        </is>
      </c>
      <c r="H58" t="inlineStr">
        <is>
          <t>曜黑柜-下柜-木作部分-适配2.1米 / 12mm黑色岩板</t>
        </is>
      </c>
      <c r="I58" t="inlineStr">
        <is>
          <t>✅ 可导入</t>
        </is>
      </c>
      <c r="J58">
        <f>IF(B58&lt;&gt;"","","⚠️ 暂无对应工厂订单（现货/库存发货或工厂单待录入）")</f>
        <v/>
      </c>
    </row>
    <row r="59">
      <c r="A59" t="inlineStr">
        <is>
          <t>3297759996216072459</t>
        </is>
      </c>
      <c r="B59">
        <f>IFERROR(INDEX('6-工厂下单表'!$A$3:$A$125,MATCH(A59,'6-工厂下单表'!$B$3:$B$125,0)),"")</f>
        <v/>
      </c>
      <c r="C59" t="inlineStr">
        <is>
          <t>P24210070901</t>
        </is>
      </c>
      <c r="D59" t="inlineStr">
        <is>
          <t>榉木岩板餐桌 |榉木三角腿岩板餐桌</t>
        </is>
      </c>
      <c r="E59" t="inlineStr">
        <is>
          <t>PPS2421007090111</t>
        </is>
      </c>
      <c r="F59" t="inlineStr">
        <is>
          <t>榉木餐桌-1.2米</t>
        </is>
      </c>
      <c r="G59" t="inlineStr">
        <is>
          <t>WD-0138 / AC-0103</t>
        </is>
      </c>
      <c r="H59" t="inlineStr">
        <is>
          <t>榉木餐桌-木作部分-适配1.2米 / 12mm白色岩板</t>
        </is>
      </c>
      <c r="I59" t="inlineStr">
        <is>
          <t>✅ 可导入</t>
        </is>
      </c>
      <c r="J59">
        <f>IF(B59&lt;&gt;"","","⚠️ 暂无对应工厂订单（现货/库存发货或工厂单待录入）")</f>
        <v/>
      </c>
    </row>
    <row r="60">
      <c r="A60" t="inlineStr">
        <is>
          <t>3297601885350061899</t>
        </is>
      </c>
      <c r="B60">
        <f>IFERROR(INDEX('6-工厂下单表'!$A$3:$A$125,MATCH(A60,'6-工厂下单表'!$B$3:$B$125,0)),"")</f>
        <v/>
      </c>
      <c r="C60" t="inlineStr">
        <is>
          <t>P25250130420</t>
        </is>
      </c>
      <c r="D60" t="inlineStr">
        <is>
          <t>黑胡桃木太空舱餐边柜 |黑胡桃木曜黑餐边柜</t>
        </is>
      </c>
      <c r="E60" t="inlineStr">
        <is>
          <t>PPS2525013042011</t>
        </is>
      </c>
      <c r="F60" t="inlineStr">
        <is>
          <t>曜黑柜-下柜-2.1米</t>
        </is>
      </c>
      <c r="G60" t="inlineStr">
        <is>
          <t>WD-0065 / AC-0071</t>
        </is>
      </c>
      <c r="H60" t="inlineStr">
        <is>
          <t>曜黑柜-下柜-木作部分-适配2.1米 / 12mm黑色岩板</t>
        </is>
      </c>
      <c r="I60" t="inlineStr">
        <is>
          <t>✅ 可导入</t>
        </is>
      </c>
      <c r="J60">
        <f>IF(B60&lt;&gt;"","","⚠️ 暂无对应工厂订单（现货/库存发货或工厂单待录入）")</f>
        <v/>
      </c>
    </row>
    <row r="61">
      <c r="A61" t="inlineStr">
        <is>
          <t>5111287237787002105</t>
        </is>
      </c>
      <c r="B61">
        <f>IFERROR(INDEX('6-工厂下单表'!$A$3:$A$125,MATCH(A61,'6-工厂下单表'!$B$3:$B$125,0)),"")</f>
        <v/>
      </c>
      <c r="C61" t="inlineStr">
        <is>
          <t>P26330120327</t>
        </is>
      </c>
      <c r="D61" t="inlineStr">
        <is>
          <t>畔色樱桃木箱体床 |樱桃木软包箱体床</t>
        </is>
      </c>
      <c r="E61" t="inlineStr">
        <is>
          <t>PPS2633012032711</t>
        </is>
      </c>
      <c r="F61" t="inlineStr">
        <is>
          <t>樱桃木箱体床-软包床头-1.5米-榉木铺板</t>
        </is>
      </c>
      <c r="G61" t="inlineStr">
        <is>
          <t>WD-0022 / AC-0051 / AC-0053 / AC-0055</t>
        </is>
      </c>
      <c r="H61" t="inlineStr">
        <is>
          <t>樱桃木箱体床-木作部分-适配1.5米 / 樱桃木箱体床床铺板-榉木-适配1.5米 / 樱桃木箱体床-软包-适配1.5米 / 樱桃木箱体床-液压支撑杆</t>
        </is>
      </c>
      <c r="I61" t="inlineStr">
        <is>
          <t>✅ 可导入</t>
        </is>
      </c>
      <c r="J61">
        <f>IF(B61&lt;&gt;"","","⚠️ 暂无对应工厂订单（现货/库存发货或工厂单待录入）")</f>
        <v/>
      </c>
    </row>
    <row r="62">
      <c r="A62" t="inlineStr">
        <is>
          <t>3297080103606029188</t>
        </is>
      </c>
      <c r="B62">
        <f>IFERROR(INDEX('6-工厂下单表'!$A$3:$A$125,MATCH(A62,'6-工厂下单表'!$B$3:$B$125,0)),"")</f>
        <v/>
      </c>
      <c r="C62" t="inlineStr">
        <is>
          <t>P26330110226</t>
        </is>
      </c>
      <c r="D62" t="inlineStr">
        <is>
          <t>畔色樱桃木静音双人床 |樱桃木小金属腿床</t>
        </is>
      </c>
      <c r="E62" t="inlineStr">
        <is>
          <t>PPS2633011022611</t>
        </is>
      </c>
      <c r="F62" t="inlineStr">
        <is>
          <t>樱桃木静音床-1.2米-榉木铺板</t>
        </is>
      </c>
      <c r="G62" t="inlineStr">
        <is>
          <t>WD-0017 / AC-0042 / AC-0050</t>
        </is>
      </c>
      <c r="H62" t="inlineStr">
        <is>
          <t>樱桃木静音床-木作部分-适配1.2米 / 樱桃木静音床床铺板-榉木-适配1.2米 / 樱桃木静音床-三角金属腿</t>
        </is>
      </c>
      <c r="I62" t="inlineStr">
        <is>
          <t>✅ 可导入</t>
        </is>
      </c>
      <c r="J62">
        <f>IF(B62&lt;&gt;"","","⚠️ 暂无对应工厂订单（现货/库存发货或工厂单待录入）")</f>
        <v/>
      </c>
    </row>
    <row r="63">
      <c r="A63" t="inlineStr">
        <is>
          <t>5111242741496008325</t>
        </is>
      </c>
      <c r="B63">
        <f>IFERROR(INDEX('6-工厂下单表'!$A$3:$A$125,MATCH(A63,'6-工厂下单表'!$B$3:$B$125,0)),"")</f>
        <v/>
      </c>
      <c r="C63" t="inlineStr">
        <is>
          <t>P26330100225</t>
        </is>
      </c>
      <c r="D63" t="inlineStr">
        <is>
          <t>畔色樱桃木齐边双人床 |樱桃木方腿床</t>
        </is>
      </c>
      <c r="E63" t="inlineStr">
        <is>
          <t>PPS2633010022511</t>
        </is>
      </c>
      <c r="F63" t="inlineStr">
        <is>
          <t>樱桃木齐边床-1.2米-榉木铺板</t>
        </is>
      </c>
      <c r="G63" t="inlineStr">
        <is>
          <t>WD-0013 / AC-0028 / AC-0036 / AC-0037</t>
        </is>
      </c>
      <c r="H63" t="inlineStr">
        <is>
          <t>樱桃木齐边床-木作部分-适配1.2米 / 樱桃木齐边床床铺板-榉木-适配1.2米 / 樱桃木齐边床-床头金属条 / 樱桃木齐边床-床腿金属条</t>
        </is>
      </c>
      <c r="I63" t="inlineStr">
        <is>
          <t>✅ 可导入</t>
        </is>
      </c>
      <c r="J63">
        <f>IF(B63&lt;&gt;"","","⚠️ 暂无对应工厂订单（现货/库存发货或工厂单待录入）")</f>
        <v/>
      </c>
    </row>
    <row r="64">
      <c r="A64" t="inlineStr">
        <is>
          <t>3297588672424021587</t>
        </is>
      </c>
      <c r="B64">
        <f>IFERROR(INDEX('6-工厂下单表'!$A$3:$A$125,MATCH(A64,'6-工厂下单表'!$B$3:$B$125,0)),"")</f>
        <v/>
      </c>
      <c r="C64" t="inlineStr">
        <is>
          <t>P26330070320</t>
        </is>
      </c>
      <c r="D64" t="inlineStr">
        <is>
          <t>畔色榉木无边床 |榉木金属腿床</t>
        </is>
      </c>
      <c r="E64" t="inlineStr">
        <is>
          <t>PPS2633007032011</t>
        </is>
      </c>
      <c r="F64" t="inlineStr">
        <is>
          <t>榉木无边床-1.2米-榉木铺板</t>
        </is>
      </c>
      <c r="G64" t="inlineStr">
        <is>
          <t>WD-0001 / AC-0001 / AC-0009</t>
        </is>
      </c>
      <c r="H64" t="inlineStr">
        <is>
          <t>榉木无边床-木作部分-适配1.2米 / 榉木无边床床铺板-榉木-适配1.2米 / 接木金属腿-榉木</t>
        </is>
      </c>
      <c r="I64" t="inlineStr">
        <is>
          <t>✅ 可导入</t>
        </is>
      </c>
      <c r="J64">
        <f>IF(B64&lt;&gt;"","","⚠️ 暂无对应工厂订单（现货/库存发货或工厂单待录入）")</f>
        <v/>
      </c>
    </row>
    <row r="65">
      <c r="A65" t="inlineStr">
        <is>
          <t>5111113825885036039</t>
        </is>
      </c>
      <c r="B65">
        <f>IFERROR(INDEX('6-工厂下单表'!$A$3:$A$125,MATCH(A65,'6-工厂下单表'!$B$3:$B$125,0)),"")</f>
        <v/>
      </c>
      <c r="C65" t="inlineStr">
        <is>
          <t>P26330080322</t>
        </is>
      </c>
      <c r="D65" t="inlineStr">
        <is>
          <t>畔色榉木柔光双人床 |榉木小灯床</t>
        </is>
      </c>
      <c r="E65" t="inlineStr">
        <is>
          <t>PPS2633008032211</t>
        </is>
      </c>
      <c r="F65" t="inlineStr">
        <is>
          <t>榉木柔光床-1.2米-榉木铺板</t>
        </is>
      </c>
      <c r="G65" t="inlineStr">
        <is>
          <t>WD-0005 / AC-0010 / AC-0018</t>
        </is>
      </c>
      <c r="H65" t="inlineStr">
        <is>
          <t>榉木柔光床-木作部分-适配1.2米 / 通用榉木床铺板-适配1.2米 / 榉木柔光床小夜灯</t>
        </is>
      </c>
      <c r="I65" t="inlineStr">
        <is>
          <t>✅ 可导入</t>
        </is>
      </c>
      <c r="J65">
        <f>IF(B65&lt;&gt;"","","⚠️ 暂无对应工厂订单（现货/库存发货或工厂单待录入）")</f>
        <v/>
      </c>
    </row>
    <row r="66">
      <c r="A66" t="inlineStr">
        <is>
          <t>2701874245042028988</t>
        </is>
      </c>
      <c r="B66">
        <f>IFERROR(INDEX('6-工厂下单表'!$A$3:$A$125,MATCH(A66,'6-工厂下单表'!$B$3:$B$125,0)),"")</f>
        <v/>
      </c>
      <c r="C66" t="inlineStr">
        <is>
          <t>P25250130420</t>
        </is>
      </c>
      <c r="D66" t="inlineStr">
        <is>
          <t>黑胡桃木太空舱餐边柜 |黑胡桃木曜黑餐边柜</t>
        </is>
      </c>
      <c r="E66" t="inlineStr">
        <is>
          <t>PPS2525013042011</t>
        </is>
      </c>
      <c r="F66" t="inlineStr">
        <is>
          <t>曜黑柜-下柜-2.1米</t>
        </is>
      </c>
      <c r="G66" t="inlineStr">
        <is>
          <t>WD-0065 / AC-0071</t>
        </is>
      </c>
      <c r="H66" t="inlineStr">
        <is>
          <t>曜黑柜-下柜-木作部分-适配2.1米 / 12mm黑色岩板</t>
        </is>
      </c>
      <c r="I66" t="inlineStr">
        <is>
          <t>✅ 可导入</t>
        </is>
      </c>
      <c r="J66">
        <f>IF(B66&lt;&gt;"","","⚠️ 暂无对应工厂订单（现货/库存发货或工厂单待录入）")</f>
        <v/>
      </c>
    </row>
    <row r="67">
      <c r="A67" t="inlineStr">
        <is>
          <t>3297525276082028988</t>
        </is>
      </c>
      <c r="B67">
        <f>IFERROR(INDEX('6-工厂下单表'!$A$3:$A$125,MATCH(A67,'6-工厂下单表'!$B$3:$B$125,0)),"")</f>
        <v/>
      </c>
      <c r="C67" t="inlineStr">
        <is>
          <t>P25250130420</t>
        </is>
      </c>
      <c r="D67" t="inlineStr">
        <is>
          <t>黑胡桃木太空舱餐边柜 |黑胡桃木曜黑餐边柜</t>
        </is>
      </c>
      <c r="E67" t="inlineStr">
        <is>
          <t>PPS2525013042011</t>
        </is>
      </c>
      <c r="F67" t="inlineStr">
        <is>
          <t>曜黑柜-下柜-2.1米</t>
        </is>
      </c>
      <c r="G67" t="inlineStr">
        <is>
          <t>WD-0065 / AC-0071</t>
        </is>
      </c>
      <c r="H67" t="inlineStr">
        <is>
          <t>曜黑柜-下柜-木作部分-适配2.1米 / 12mm黑色岩板</t>
        </is>
      </c>
      <c r="I67" t="inlineStr">
        <is>
          <t>✅ 可导入</t>
        </is>
      </c>
      <c r="J67">
        <f>IF(B67&lt;&gt;"","","⚠️ 暂无对应工厂订单（现货/库存发货或工厂单待录入）")</f>
        <v/>
      </c>
    </row>
    <row r="68">
      <c r="A68" t="inlineStr">
        <is>
          <t>2701871510031025482</t>
        </is>
      </c>
      <c r="B68">
        <f>IFERROR(INDEX('6-工厂下单表'!$A$3:$A$125,MATCH(A68,'6-工厂下单表'!$B$3:$B$125,0)),"")</f>
        <v/>
      </c>
      <c r="C68" t="inlineStr">
        <is>
          <t>P24210070901</t>
        </is>
      </c>
      <c r="D68" t="inlineStr">
        <is>
          <t>榉木岩板餐桌 |榉木三角腿岩板餐桌</t>
        </is>
      </c>
      <c r="E68" t="inlineStr">
        <is>
          <t>PPS2421007090111</t>
        </is>
      </c>
      <c r="F68" t="inlineStr">
        <is>
          <t>榉木餐桌-1.2米</t>
        </is>
      </c>
      <c r="G68" t="inlineStr">
        <is>
          <t>WD-0138 / AC-0103</t>
        </is>
      </c>
      <c r="H68" t="inlineStr">
        <is>
          <t>榉木餐桌-木作部分-适配1.2米 / 12mm白色岩板</t>
        </is>
      </c>
      <c r="I68" t="inlineStr">
        <is>
          <t>✅ 可导入</t>
        </is>
      </c>
      <c r="J68">
        <f>IF(B68&lt;&gt;"","","⚠️ 暂无对应工厂订单（现货/库存发货或工厂单待录入）")</f>
        <v/>
      </c>
    </row>
    <row r="69">
      <c r="A69" t="inlineStr">
        <is>
          <t>2701861824041089685</t>
        </is>
      </c>
      <c r="B69">
        <f>IFERROR(INDEX('6-工厂下单表'!$A$3:$A$125,MATCH(A69,'6-工厂下单表'!$B$3:$B$125,0)),"")</f>
        <v/>
      </c>
      <c r="C69" t="inlineStr">
        <is>
          <t>P26330130115</t>
        </is>
      </c>
      <c r="D69" t="inlineStr">
        <is>
          <t>畔色黑胡桃木梯形腿双人床 |黑胡桃木拱形腿床</t>
        </is>
      </c>
      <c r="E69" t="inlineStr">
        <is>
          <t>PPS2633013011511</t>
        </is>
      </c>
      <c r="F69" t="inlineStr">
        <is>
          <t>黑胡桃木梯形腿床-1.2米-榉木铺板</t>
        </is>
      </c>
      <c r="G69" t="inlineStr">
        <is>
          <t>WD-0024 / AC-0010 / AC-0056</t>
        </is>
      </c>
      <c r="H69" t="inlineStr">
        <is>
          <t>黑胡桃木梯形腿床-木作部分-适配1.2米 / 通用榉木床铺板-适配1.2米 / 黑胡桃木梯形腿床-软包-适配1.2米</t>
        </is>
      </c>
      <c r="I69" t="inlineStr">
        <is>
          <t>✅ 可导入</t>
        </is>
      </c>
      <c r="J69">
        <f>IF(B69&lt;&gt;"","","⚠️ 暂无对应工厂订单（现货/库存发货或工厂单待录入）")</f>
        <v/>
      </c>
    </row>
    <row r="70">
      <c r="A70" t="inlineStr">
        <is>
          <t>2701870646040026671</t>
        </is>
      </c>
      <c r="B70">
        <f>IFERROR(INDEX('6-工厂下单表'!$A$3:$A$125,MATCH(A70,'6-工厂下单表'!$B$3:$B$125,0)),"")</f>
        <v/>
      </c>
      <c r="C70" t="inlineStr">
        <is>
          <t>P26330150118</t>
        </is>
      </c>
      <c r="D70" t="inlineStr">
        <is>
          <t>畔色黑胡桃木悬浮双人床 |黑胡桃木标准床</t>
        </is>
      </c>
      <c r="E70" t="inlineStr">
        <is>
          <t>PPS2633015011811</t>
        </is>
      </c>
      <c r="F70" t="inlineStr">
        <is>
          <t>黑胡桃木悬浮床-1.2米-榉木铺板</t>
        </is>
      </c>
      <c r="G70" t="inlineStr">
        <is>
          <t>WD-0032 / AC-0010</t>
        </is>
      </c>
      <c r="H70" t="inlineStr">
        <is>
          <t>黑胡桃木悬浮床-木作部分-适配1.2米 / 通用榉木床铺板-适配1.2米</t>
        </is>
      </c>
      <c r="I70" t="inlineStr">
        <is>
          <t>✅ 可导入</t>
        </is>
      </c>
      <c r="J70">
        <f>IF(B70&lt;&gt;"","","⚠️ 暂无对应工厂订单（现货/库存发货或工厂单待录入）")</f>
        <v/>
      </c>
    </row>
    <row r="71">
      <c r="A71" t="inlineStr">
        <is>
          <t>2701861752034036259</t>
        </is>
      </c>
      <c r="B71">
        <f>IFERROR(INDEX('6-工厂下单表'!$A$3:$A$125,MATCH(A71,'6-工厂下单表'!$B$3:$B$125,0)),"")</f>
        <v/>
      </c>
      <c r="C71" t="inlineStr">
        <is>
          <t>P26330110226</t>
        </is>
      </c>
      <c r="D71" t="inlineStr">
        <is>
          <t>畔色樱桃木静音双人床 |樱桃木小金属腿床</t>
        </is>
      </c>
      <c r="E71" t="inlineStr">
        <is>
          <t>PPS2633011022611</t>
        </is>
      </c>
      <c r="F71" t="inlineStr">
        <is>
          <t>樱桃木静音床-1.2米-榉木铺板</t>
        </is>
      </c>
      <c r="G71" t="inlineStr">
        <is>
          <t>WD-0017 / AC-0042 / AC-0050</t>
        </is>
      </c>
      <c r="H71" t="inlineStr">
        <is>
          <t>樱桃木静音床-木作部分-适配1.2米 / 樱桃木静音床床铺板-榉木-适配1.2米 / 樱桃木静音床-三角金属腿</t>
        </is>
      </c>
      <c r="I71" t="inlineStr">
        <is>
          <t>✅ 可导入</t>
        </is>
      </c>
      <c r="J71">
        <f>IF(B71&lt;&gt;"","","⚠️ 暂无对应工厂订单（现货/库存发货或工厂单待录入）")</f>
        <v/>
      </c>
    </row>
    <row r="72">
      <c r="A72" t="inlineStr">
        <is>
          <t>2701867191029027183</t>
        </is>
      </c>
      <c r="B72">
        <f>IFERROR(INDEX('6-工厂下单表'!$A$3:$A$125,MATCH(A72,'6-工厂下单表'!$B$3:$B$125,0)),"")</f>
        <v/>
      </c>
      <c r="C72" t="inlineStr">
        <is>
          <t>P26330140117</t>
        </is>
      </c>
      <c r="D72" t="inlineStr">
        <is>
          <t>畔色黑胡桃木软包双人床 |黑胡桃木落地大软包床</t>
        </is>
      </c>
      <c r="E72" t="inlineStr">
        <is>
          <t>PPS2633014011711</t>
        </is>
      </c>
      <c r="F72" t="inlineStr">
        <is>
          <t>黑胡桃木软包床-1.2米-榉木铺板</t>
        </is>
      </c>
      <c r="G72" t="inlineStr">
        <is>
          <t>WD-0028 / AC-0010 / AC-0060</t>
        </is>
      </c>
      <c r="H72" t="inlineStr">
        <is>
          <t>黑胡桃木软包床-木作部分-适配1.2米 / 通用榉木床铺板-适配1.2米 / 黑胡桃木软包床-软包-适配1.2米</t>
        </is>
      </c>
      <c r="I72" t="inlineStr">
        <is>
          <t>✅ 可导入</t>
        </is>
      </c>
      <c r="J72">
        <f>IF(B72&lt;&gt;"","","⚠️ 暂无对应工厂订单（现货/库存发货或工厂单待录入）")</f>
        <v/>
      </c>
    </row>
    <row r="73">
      <c r="A73" t="inlineStr">
        <is>
          <t>4502300400159017902</t>
        </is>
      </c>
      <c r="B73">
        <f>IFERROR(INDEX('6-工厂下单表'!$A$3:$A$125,MATCH(A73,'6-工厂下单表'!$B$3:$B$125,0)),"")</f>
        <v/>
      </c>
      <c r="C73" t="inlineStr">
        <is>
          <t>P26330120327</t>
        </is>
      </c>
      <c r="D73" t="inlineStr">
        <is>
          <t>畔色樱桃木箱体床 |樱桃木软包箱体床</t>
        </is>
      </c>
      <c r="E73" t="inlineStr">
        <is>
          <t>PPS2633012032711</t>
        </is>
      </c>
      <c r="F73" t="inlineStr">
        <is>
          <t>樱桃木箱体床-软包床头-1.5米-榉木铺板</t>
        </is>
      </c>
      <c r="G73" t="inlineStr">
        <is>
          <t>WD-0022 / AC-0051 / AC-0053 / AC-0055</t>
        </is>
      </c>
      <c r="H73" t="inlineStr">
        <is>
          <t>樱桃木箱体床-木作部分-适配1.5米 / 樱桃木箱体床床铺板-榉木-适配1.5米 / 樱桃木箱体床-软包-适配1.5米 / 樱桃木箱体床-液压支撑杆</t>
        </is>
      </c>
      <c r="I73" t="inlineStr">
        <is>
          <t>✅ 可导入</t>
        </is>
      </c>
      <c r="J73">
        <f>IF(B73&lt;&gt;"","","⚠️ 暂无对应工厂订单（现货/库存发货或工厂单待录入）")</f>
        <v/>
      </c>
    </row>
    <row r="74">
      <c r="A74" t="inlineStr">
        <is>
          <t>4502299428151000840</t>
        </is>
      </c>
      <c r="B74">
        <f>IFERROR(INDEX('6-工厂下单表'!$A$3:$A$125,MATCH(A74,'6-工厂下单表'!$B$3:$B$125,0)),"")</f>
        <v/>
      </c>
      <c r="C74" t="inlineStr">
        <is>
          <t>P26330080322</t>
        </is>
      </c>
      <c r="D74" t="inlineStr">
        <is>
          <t>畔色榉木柔光双人床 |榉木小灯床</t>
        </is>
      </c>
      <c r="E74" t="inlineStr">
        <is>
          <t>PPS2633008032211</t>
        </is>
      </c>
      <c r="F74" t="inlineStr">
        <is>
          <t>榉木柔光床-1.2米-榉木铺板</t>
        </is>
      </c>
      <c r="G74" t="inlineStr">
        <is>
          <t>WD-0005 / AC-0010 / AC-0018</t>
        </is>
      </c>
      <c r="H74" t="inlineStr">
        <is>
          <t>榉木柔光床-木作部分-适配1.2米 / 通用榉木床铺板-适配1.2米 / 榉木柔光床小夜灯</t>
        </is>
      </c>
      <c r="I74" t="inlineStr">
        <is>
          <t>✅ 可导入</t>
        </is>
      </c>
      <c r="J74">
        <f>IF(B74&lt;&gt;"","","⚠️ 暂无对应工厂订单（现货/库存发货或工厂单待录入）")</f>
        <v/>
      </c>
    </row>
    <row r="75">
      <c r="A75" t="inlineStr">
        <is>
          <t>4502315880006002615</t>
        </is>
      </c>
      <c r="B75">
        <f>IFERROR(INDEX('6-工厂下单表'!$A$3:$A$125,MATCH(A75,'6-工厂下单表'!$B$3:$B$125,0)),"")</f>
        <v/>
      </c>
      <c r="C75" t="inlineStr">
        <is>
          <t>P26380050301</t>
        </is>
      </c>
      <c r="D75" t="inlineStr">
        <is>
          <t>畔色樱桃木轻盈边柜 |樱桃木玻璃床头柜 |黑色玻璃床头柜 |樱桃木玻璃边柜</t>
        </is>
      </c>
      <c r="E75" t="inlineStr">
        <is>
          <t>PPS2638005030111</t>
        </is>
      </c>
      <c r="F75" t="inlineStr">
        <is>
          <t>轻盈边柜-榉木黑-木底座</t>
        </is>
      </c>
      <c r="G75" t="inlineStr">
        <is>
          <t>WD-0038 / AC-0065 / AC-0066 / AC-0067 / AC-0067 / AC-0068</t>
        </is>
      </c>
      <c r="H75" t="inlineStr">
        <is>
          <t>轻盈边柜-榉木-木底座-木作部分 / 10mm普白玻璃 / 5mm普白长虹玻璃 / 5mm普白玻璃 / 5mm普白玻璃 / 轻盈边柜-预埋件</t>
        </is>
      </c>
      <c r="I75" t="inlineStr">
        <is>
          <t>✅ 可导入</t>
        </is>
      </c>
      <c r="J75">
        <f>IF(B75&lt;&gt;"","","⚠️ 暂无对应工厂订单（现货/库存发货或工厂单待录入）")</f>
        <v/>
      </c>
    </row>
    <row r="76">
      <c r="A76" t="inlineStr">
        <is>
          <t>4502316494125285909</t>
        </is>
      </c>
      <c r="B76">
        <f>IFERROR(INDEX('6-工厂下单表'!$A$3:$A$125,MATCH(A76,'6-工厂下单表'!$B$3:$B$125,0)),"")</f>
        <v/>
      </c>
      <c r="C76" t="inlineStr">
        <is>
          <t>P23980010606</t>
        </is>
      </c>
      <c r="D76" t="inlineStr">
        <is>
          <t>畔色样块</t>
        </is>
      </c>
      <c r="E76" t="inlineStr">
        <is>
          <t>PPS2398001060611</t>
        </is>
      </c>
      <c r="F76" t="inlineStr">
        <is>
          <t>榉木样块</t>
        </is>
      </c>
      <c r="G76" t="inlineStr">
        <is>
          <t>WD-0283</t>
        </is>
      </c>
      <c r="H76" t="inlineStr">
        <is>
          <t>榉木样块-木作部分</t>
        </is>
      </c>
      <c r="I76" t="inlineStr">
        <is>
          <t>✅ 可导入</t>
        </is>
      </c>
      <c r="J76">
        <f>IF(B76&lt;&gt;"","","⚠️ 暂无对应工厂订单（现货/库存发货或工厂单待录入）")</f>
        <v/>
      </c>
    </row>
    <row r="77">
      <c r="A77" t="inlineStr">
        <is>
          <t>4502316494125312737</t>
        </is>
      </c>
      <c r="B77">
        <f>IFERROR(INDEX('6-工厂下单表'!$A$3:$A$125,MATCH(A77,'6-工厂下单表'!$B$3:$B$125,0)),"")</f>
        <v/>
      </c>
      <c r="C77" t="inlineStr">
        <is>
          <t>P23980010606</t>
        </is>
      </c>
      <c r="D77" t="inlineStr">
        <is>
          <t>畔色样块</t>
        </is>
      </c>
      <c r="E77" t="inlineStr">
        <is>
          <t>PPS2398001060611</t>
        </is>
      </c>
      <c r="F77" t="inlineStr">
        <is>
          <t>榉木样块</t>
        </is>
      </c>
      <c r="G77" t="inlineStr">
        <is>
          <t>WD-0283</t>
        </is>
      </c>
      <c r="H77" t="inlineStr">
        <is>
          <t>榉木样块-木作部分</t>
        </is>
      </c>
      <c r="I77" t="inlineStr">
        <is>
          <t>✅ 可导入</t>
        </is>
      </c>
      <c r="J77">
        <f>IF(B77&lt;&gt;"","","⚠️ 暂无对应工厂订单（现货/库存发货或工厂单待录入）")</f>
        <v/>
      </c>
    </row>
    <row r="78">
      <c r="A78" t="inlineStr">
        <is>
          <t>4502298168153009533</t>
        </is>
      </c>
      <c r="B78">
        <f>IFERROR(INDEX('6-工厂下单表'!$A$3:$A$125,MATCH(A78,'6-工厂下单表'!$B$3:$B$125,0)),"")</f>
        <v/>
      </c>
      <c r="C78" t="inlineStr">
        <is>
          <t>P25250130420</t>
        </is>
      </c>
      <c r="D78" t="inlineStr">
        <is>
          <t>黑胡桃木太空舱餐边柜 |黑胡桃木曜黑餐边柜</t>
        </is>
      </c>
      <c r="E78" t="inlineStr">
        <is>
          <t>PPS2525013042011</t>
        </is>
      </c>
      <c r="F78" t="inlineStr">
        <is>
          <t>曜黑柜-下柜-2.1米</t>
        </is>
      </c>
      <c r="G78" t="inlineStr">
        <is>
          <t>WD-0065 / AC-0071</t>
        </is>
      </c>
      <c r="H78" t="inlineStr">
        <is>
          <t>曜黑柜-下柜-木作部分-适配2.1米 / 12mm黑色岩板</t>
        </is>
      </c>
      <c r="I78" t="inlineStr">
        <is>
          <t>✅ 可导入</t>
        </is>
      </c>
      <c r="J78">
        <f>IF(B78&lt;&gt;"","","⚠️ 暂无对应工厂订单（现货/库存发货或工厂单待录入）")</f>
        <v/>
      </c>
    </row>
    <row r="79">
      <c r="A79" t="inlineStr">
        <is>
          <t>4502318113141018715</t>
        </is>
      </c>
      <c r="B79">
        <f>IFERROR(INDEX('6-工厂下单表'!$A$3:$A$125,MATCH(A79,'6-工厂下单表'!$B$3:$B$125,0)),"")</f>
        <v/>
      </c>
      <c r="C79" t="inlineStr">
        <is>
          <t>P25250130420</t>
        </is>
      </c>
      <c r="D79" t="inlineStr">
        <is>
          <t>黑胡桃木太空舱餐边柜 |黑胡桃木曜黑餐边柜</t>
        </is>
      </c>
      <c r="E79" t="inlineStr">
        <is>
          <t>PPS2525013042011</t>
        </is>
      </c>
      <c r="F79" t="inlineStr">
        <is>
          <t>曜黑柜-下柜-2.1米</t>
        </is>
      </c>
      <c r="G79" t="inlineStr">
        <is>
          <t>WD-0065 / AC-0071</t>
        </is>
      </c>
      <c r="H79" t="inlineStr">
        <is>
          <t>曜黑柜-下柜-木作部分-适配2.1米 / 12mm黑色岩板</t>
        </is>
      </c>
      <c r="I79" t="inlineStr">
        <is>
          <t>✅ 可导入</t>
        </is>
      </c>
      <c r="J79">
        <f>IF(B79&lt;&gt;"","","⚠️ 暂无对应工厂订单（现货/库存发货或工厂单待录入）")</f>
        <v/>
      </c>
    </row>
    <row r="80">
      <c r="A80" t="inlineStr">
        <is>
          <t>2701869133177024357</t>
        </is>
      </c>
      <c r="B80">
        <f>IFERROR(INDEX('6-工厂下单表'!$A$3:$A$125,MATCH(A80,'6-工厂下单表'!$B$3:$B$125,0)),"")</f>
        <v/>
      </c>
      <c r="C80" t="inlineStr">
        <is>
          <t>P26330130115</t>
        </is>
      </c>
      <c r="D80" t="inlineStr">
        <is>
          <t>畔色黑胡桃木梯形腿双人床 |黑胡桃木拱形腿床</t>
        </is>
      </c>
      <c r="E80" t="inlineStr">
        <is>
          <t>PPS2633013011511</t>
        </is>
      </c>
      <c r="F80" t="inlineStr">
        <is>
          <t>黑胡桃木梯形腿床-1.2米-榉木铺板</t>
        </is>
      </c>
      <c r="G80" t="inlineStr">
        <is>
          <t>WD-0024 / AC-0010 / AC-0056</t>
        </is>
      </c>
      <c r="H80" t="inlineStr">
        <is>
          <t>黑胡桃木梯形腿床-木作部分-适配1.2米 / 通用榉木床铺板-适配1.2米 / 黑胡桃木梯形腿床-软包-适配1.2米</t>
        </is>
      </c>
      <c r="I80" t="inlineStr">
        <is>
          <t>✅ 可导入</t>
        </is>
      </c>
      <c r="J80">
        <f>IF(B80&lt;&gt;"","","⚠️ 暂无对应工厂订单（现货/库存发货或工厂单待录入）")</f>
        <v/>
      </c>
    </row>
    <row r="81">
      <c r="A81" t="inlineStr">
        <is>
          <t>4502307207110063141</t>
        </is>
      </c>
      <c r="B81">
        <f>IFERROR(INDEX('6-工厂下单表'!$A$3:$A$125,MATCH(A81,'6-工厂下单表'!$B$3:$B$125,0)),"")</f>
        <v/>
      </c>
      <c r="C81" t="inlineStr">
        <is>
          <t>P24210070901</t>
        </is>
      </c>
      <c r="D81" t="inlineStr">
        <is>
          <t>榉木岩板餐桌 |榉木三角腿岩板餐桌</t>
        </is>
      </c>
      <c r="E81" t="inlineStr">
        <is>
          <t>PPS2421007090111</t>
        </is>
      </c>
      <c r="F81" t="inlineStr">
        <is>
          <t>榉木餐桌-1.2米</t>
        </is>
      </c>
      <c r="G81" t="inlineStr">
        <is>
          <t>WD-0138 / AC-0103</t>
        </is>
      </c>
      <c r="H81" t="inlineStr">
        <is>
          <t>榉木餐桌-木作部分-适配1.2米 / 12mm白色岩板</t>
        </is>
      </c>
      <c r="I81" t="inlineStr">
        <is>
          <t>✅ 可导入</t>
        </is>
      </c>
      <c r="J81">
        <f>IF(B81&lt;&gt;"","","⚠️ 暂无对应工厂订单（现货/库存发货或工厂单待录入）")</f>
        <v/>
      </c>
    </row>
    <row r="82">
      <c r="A82" t="inlineStr">
        <is>
          <t>4502312065119023542</t>
        </is>
      </c>
      <c r="B82">
        <f>IFERROR(INDEX('6-工厂下单表'!$A$3:$A$125,MATCH(A82,'6-工厂下单表'!$B$3:$B$125,0)),"")</f>
        <v/>
      </c>
      <c r="C82" t="inlineStr">
        <is>
          <t>P24210070901</t>
        </is>
      </c>
      <c r="D82" t="inlineStr">
        <is>
          <t>榉木岩板餐桌 |榉木三角腿岩板餐桌</t>
        </is>
      </c>
      <c r="E82" t="inlineStr">
        <is>
          <t>PPS2421007090111</t>
        </is>
      </c>
      <c r="F82" t="inlineStr">
        <is>
          <t>榉木餐桌-1.2米</t>
        </is>
      </c>
      <c r="G82" t="inlineStr">
        <is>
          <t>WD-0138 / AC-0103</t>
        </is>
      </c>
      <c r="H82" t="inlineStr">
        <is>
          <t>榉木餐桌-木作部分-适配1.2米 / 12mm白色岩板</t>
        </is>
      </c>
      <c r="I82" t="inlineStr">
        <is>
          <t>✅ 可导入</t>
        </is>
      </c>
      <c r="J82">
        <f>IF(B82&lt;&gt;"","","⚠️ 暂无对应工厂订单（现货/库存发货或工厂单待录入）")</f>
        <v/>
      </c>
    </row>
    <row r="83">
      <c r="A83" t="inlineStr">
        <is>
          <t>4502310771110033538</t>
        </is>
      </c>
      <c r="B83">
        <f>IFERROR(INDEX('6-工厂下单表'!$A$3:$A$125,MATCH(A83,'6-工厂下单表'!$B$3:$B$125,0)),"")</f>
        <v/>
      </c>
      <c r="C83" t="inlineStr">
        <is>
          <t>P25250100405</t>
        </is>
      </c>
      <c r="D83" t="inlineStr">
        <is>
          <t>樱桃木窄柜 |樱桃木1米餐边柜</t>
        </is>
      </c>
      <c r="E83" t="inlineStr">
        <is>
          <t>PPS2525010040511</t>
        </is>
      </c>
      <c r="F83" t="inlineStr">
        <is>
          <t>窄柜-整柜洞石背板-1.2米</t>
        </is>
      </c>
      <c r="G83" t="inlineStr">
        <is>
          <t>WD-0054 / AC-0074 / AC-0074 / AC-0080 / AC-0081 / AC-0186</t>
        </is>
      </c>
      <c r="H83" t="inlineStr">
        <is>
          <t>窄柜-整柜-木作部分-适配1.2米 / 5mm超白玻璃 / 5mm超白玻璃 / 洞石纹理饰面板 / 银色隔板轨道 / 电力轨道-Xpower-T25-银色-1.158-2插座</t>
        </is>
      </c>
      <c r="I83" t="inlineStr">
        <is>
          <t>✅ 可导入</t>
        </is>
      </c>
      <c r="J83">
        <f>IF(B83&lt;&gt;"","","⚠️ 暂无对应工厂订单（现货/库存发货或工厂单待录入）")</f>
        <v/>
      </c>
    </row>
    <row r="84">
      <c r="A84" t="inlineStr">
        <is>
          <t>4502313073110007619</t>
        </is>
      </c>
      <c r="B84">
        <f>IFERROR(INDEX('6-工厂下单表'!$A$3:$A$125,MATCH(A84,'6-工厂下单表'!$B$3:$B$125,0)),"")</f>
        <v/>
      </c>
      <c r="C84" t="inlineStr">
        <is>
          <t>P26380060320</t>
        </is>
      </c>
      <c r="D84" t="inlineStr">
        <is>
          <t>畔色黑胡桃木床头柜 |黑胡桃木岩板床头柜</t>
        </is>
      </c>
      <c r="E84" t="inlineStr">
        <is>
          <t>PPS2638006032011</t>
        </is>
      </c>
      <c r="F84" t="inlineStr">
        <is>
          <t>黑胡桃木床头柜-岩板台面</t>
        </is>
      </c>
      <c r="G84" t="inlineStr">
        <is>
          <t>WD-0045 / AC-0071 / AC-0128</t>
        </is>
      </c>
      <c r="H84" t="inlineStr">
        <is>
          <t>黑胡桃木床头柜-木作部分 / 12mm黑色岩板 / 长方块金属把手</t>
        </is>
      </c>
      <c r="I84" t="inlineStr">
        <is>
          <t>✅ 可导入</t>
        </is>
      </c>
      <c r="J84">
        <f>IF(B84&lt;&gt;"","","⚠️ 暂无对应工厂订单（现货/库存发货或工厂单待录入）")</f>
        <v/>
      </c>
    </row>
    <row r="85">
      <c r="A85" t="inlineStr">
        <is>
          <t>4502298168115000143</t>
        </is>
      </c>
      <c r="B85">
        <f>IFERROR(INDEX('6-工厂下单表'!$A$3:$A$125,MATCH(A85,'6-工厂下单表'!$B$3:$B$125,0)),"")</f>
        <v/>
      </c>
      <c r="C85" t="inlineStr">
        <is>
          <t>P26330110226</t>
        </is>
      </c>
      <c r="D85" t="inlineStr">
        <is>
          <t>畔色樱桃木静音双人床 |樱桃木小金属腿床</t>
        </is>
      </c>
      <c r="E85" t="inlineStr">
        <is>
          <t>PPS2633011022611</t>
        </is>
      </c>
      <c r="F85" t="inlineStr">
        <is>
          <t>樱桃木静音床-1.2米-榉木铺板</t>
        </is>
      </c>
      <c r="G85" t="inlineStr">
        <is>
          <t>WD-0017 / AC-0042 / AC-0050</t>
        </is>
      </c>
      <c r="H85" t="inlineStr">
        <is>
          <t>樱桃木静音床-木作部分-适配1.2米 / 樱桃木静音床床铺板-榉木-适配1.2米 / 樱桃木静音床-三角金属腿</t>
        </is>
      </c>
      <c r="I85" t="inlineStr">
        <is>
          <t>✅ 可导入</t>
        </is>
      </c>
      <c r="J85">
        <f>IF(B85&lt;&gt;"","","⚠️ 暂无对应工厂订单（现货/库存发货或工厂单待录入）")</f>
        <v/>
      </c>
    </row>
    <row r="86">
      <c r="A86" t="inlineStr">
        <is>
          <t>4502313686095021915</t>
        </is>
      </c>
      <c r="B86">
        <f>IFERROR(INDEX('6-工厂下单表'!$A$3:$A$125,MATCH(A86,'6-工厂下单表'!$B$3:$B$125,0)),"")</f>
        <v/>
      </c>
      <c r="C86" t="inlineStr">
        <is>
          <t>P24250070901</t>
        </is>
      </c>
      <c r="D86" t="inlineStr">
        <is>
          <t>榉木餐边柜</t>
        </is>
      </c>
      <c r="E86" t="inlineStr">
        <is>
          <t>PPS2425007090115</t>
        </is>
      </c>
      <c r="F86" t="inlineStr">
        <is>
          <t>榉木餐边柜-下柜-2.1米</t>
        </is>
      </c>
      <c r="G86" t="inlineStr">
        <is>
          <t>WD-0110 / AC-0071 / AC-0073 / AC-0073 / AC-0073 / AC-0073</t>
        </is>
      </c>
      <c r="H86" t="inlineStr">
        <is>
          <t>榉木餐边柜-下柜-木作部分-适配2.1米 / 12mm黑色岩板 / 5mm灰色玻璃 / 5mm灰色玻璃 / 5mm灰色玻璃 / 5mm灰色玻璃</t>
        </is>
      </c>
      <c r="I86" t="inlineStr">
        <is>
          <t>✅ 可导入</t>
        </is>
      </c>
      <c r="J86">
        <f>IF(B86&lt;&gt;"","","⚠️ 暂无对应工厂订单（现货/库存发货或工厂单待录入）")</f>
        <v/>
      </c>
    </row>
    <row r="87">
      <c r="A87" t="inlineStr">
        <is>
          <t>4502307205105103822</t>
        </is>
      </c>
      <c r="B87">
        <f>IFERROR(INDEX('6-工厂下单表'!$A$3:$A$125,MATCH(A87,'6-工厂下单表'!$B$3:$B$125,0)),"")</f>
        <v/>
      </c>
      <c r="C87" t="inlineStr">
        <is>
          <t>P26990010428</t>
        </is>
      </c>
      <c r="D87" t="inlineStr">
        <is>
          <t>全屋定制</t>
        </is>
      </c>
      <c r="E87" t="inlineStr">
        <is>
          <t>PPS0000000800000</t>
        </is>
      </c>
      <c r="F87" t="inlineStr">
        <is>
          <t>定制</t>
        </is>
      </c>
      <c r="I87" t="inlineStr">
        <is>
          <t>✅ 可导入</t>
        </is>
      </c>
      <c r="J87">
        <f>IF(B87&lt;&gt;"","","⚠️ 暂无对应工厂订单（现货/库存发货或工厂单待录入）")</f>
        <v/>
      </c>
    </row>
    <row r="88">
      <c r="A88" t="inlineStr">
        <is>
          <t>2701851492140020684</t>
        </is>
      </c>
      <c r="B88">
        <f>IFERROR(INDEX('6-工厂下单表'!$A$3:$A$125,MATCH(A88,'6-工厂下单表'!$B$3:$B$125,0)),"")</f>
        <v/>
      </c>
      <c r="C88" t="inlineStr">
        <is>
          <t>P24210070901</t>
        </is>
      </c>
      <c r="D88" t="inlineStr">
        <is>
          <t>榉木岩板餐桌 |榉木三角腿岩板餐桌</t>
        </is>
      </c>
      <c r="E88" t="inlineStr">
        <is>
          <t>PPS2421007090111</t>
        </is>
      </c>
      <c r="F88" t="inlineStr">
        <is>
          <t>榉木餐桌-1.2米</t>
        </is>
      </c>
      <c r="G88" t="inlineStr">
        <is>
          <t>WD-0138 / AC-0103</t>
        </is>
      </c>
      <c r="H88" t="inlineStr">
        <is>
          <t>榉木餐桌-木作部分-适配1.2米 / 12mm白色岩板</t>
        </is>
      </c>
      <c r="I88" t="inlineStr">
        <is>
          <t>✅ 可导入</t>
        </is>
      </c>
      <c r="J88">
        <f>IF(B88&lt;&gt;"","","⚠️ 暂无对应工厂订单（现货/库存发货或工厂单待录入）")</f>
        <v/>
      </c>
    </row>
    <row r="89">
      <c r="A89" t="inlineStr">
        <is>
          <t>2701864417136002153</t>
        </is>
      </c>
      <c r="B89">
        <f>IFERROR(INDEX('6-工厂下单表'!$A$3:$A$125,MATCH(A89,'6-工厂下单表'!$B$3:$B$125,0)),"")</f>
        <v/>
      </c>
      <c r="C89" t="inlineStr">
        <is>
          <t>P26380060320</t>
        </is>
      </c>
      <c r="D89" t="inlineStr">
        <is>
          <t>畔色黑胡桃木床头柜 |黑胡桃木岩板床头柜</t>
        </is>
      </c>
      <c r="E89" t="inlineStr">
        <is>
          <t>PPS2638006032011</t>
        </is>
      </c>
      <c r="F89" t="inlineStr">
        <is>
          <t>黑胡桃木床头柜-岩板台面</t>
        </is>
      </c>
      <c r="G89" t="inlineStr">
        <is>
          <t>WD-0045 / AC-0071 / AC-0128</t>
        </is>
      </c>
      <c r="H89" t="inlineStr">
        <is>
          <t>黑胡桃木床头柜-木作部分 / 12mm黑色岩板 / 长方块金属把手</t>
        </is>
      </c>
      <c r="I89" t="inlineStr">
        <is>
          <t>✅ 可导入</t>
        </is>
      </c>
      <c r="J89">
        <f>IF(B89&lt;&gt;"","","⚠️ 暂无对应工厂订单（现货/库存发货或工厂单待录入）")</f>
        <v/>
      </c>
    </row>
    <row r="90">
      <c r="A90" t="inlineStr">
        <is>
          <t>2701853364123220565</t>
        </is>
      </c>
      <c r="B90">
        <f>IFERROR(INDEX('6-工厂下单表'!$A$3:$A$125,MATCH(A90,'6-工厂下单表'!$B$3:$B$125,0)),"")</f>
        <v/>
      </c>
      <c r="C90" t="inlineStr">
        <is>
          <t>P26380060320</t>
        </is>
      </c>
      <c r="D90" t="inlineStr">
        <is>
          <t>畔色黑胡桃木床头柜 |黑胡桃木岩板床头柜</t>
        </is>
      </c>
      <c r="E90" t="inlineStr">
        <is>
          <t>PPS2638006032011</t>
        </is>
      </c>
      <c r="F90" t="inlineStr">
        <is>
          <t>黑胡桃木床头柜-岩板台面</t>
        </is>
      </c>
      <c r="G90" t="inlineStr">
        <is>
          <t>WD-0045 / AC-0071 / AC-0128</t>
        </is>
      </c>
      <c r="H90" t="inlineStr">
        <is>
          <t>黑胡桃木床头柜-木作部分 / 12mm黑色岩板 / 长方块金属把手</t>
        </is>
      </c>
      <c r="I90" t="inlineStr">
        <is>
          <t>✅ 可导入</t>
        </is>
      </c>
      <c r="J90">
        <f>IF(B90&lt;&gt;"","","⚠️ 暂无对应工厂订单（现货/库存发货或工厂单待录入）")</f>
        <v/>
      </c>
    </row>
    <row r="91">
      <c r="A91" t="inlineStr">
        <is>
          <t>2701851420107045874</t>
        </is>
      </c>
      <c r="B91">
        <f>IFERROR(INDEX('6-工厂下单表'!$A$3:$A$125,MATCH(A91,'6-工厂下单表'!$B$3:$B$125,0)),"")</f>
        <v/>
      </c>
      <c r="C91" t="inlineStr">
        <is>
          <t>P23980010606</t>
        </is>
      </c>
      <c r="D91" t="inlineStr">
        <is>
          <t>畔色样块</t>
        </is>
      </c>
      <c r="E91" t="inlineStr">
        <is>
          <t>PPS2398001060611</t>
        </is>
      </c>
      <c r="F91" t="inlineStr">
        <is>
          <t>榉木样块</t>
        </is>
      </c>
      <c r="G91" t="inlineStr">
        <is>
          <t>WD-0283</t>
        </is>
      </c>
      <c r="H91" t="inlineStr">
        <is>
          <t>榉木样块-木作部分</t>
        </is>
      </c>
      <c r="I91" t="inlineStr">
        <is>
          <t>✅ 可导入</t>
        </is>
      </c>
      <c r="J91">
        <f>IF(B91&lt;&gt;"","","⚠️ 暂无对应工厂订单（现货/库存发货或工厂单待录入）")</f>
        <v/>
      </c>
    </row>
    <row r="92">
      <c r="A92" t="inlineStr">
        <is>
          <t>4502310012082025524</t>
        </is>
      </c>
      <c r="B92">
        <f>IFERROR(INDEX('6-工厂下单表'!$A$3:$A$125,MATCH(A92,'6-工厂下单表'!$B$3:$B$125,0)),"")</f>
        <v/>
      </c>
      <c r="C92" t="inlineStr">
        <is>
          <t>P26380060320</t>
        </is>
      </c>
      <c r="D92" t="inlineStr">
        <is>
          <t>畔色黑胡桃木床头柜 |黑胡桃木岩板床头柜</t>
        </is>
      </c>
      <c r="E92" t="inlineStr">
        <is>
          <t>PPS2638006032011</t>
        </is>
      </c>
      <c r="F92" t="inlineStr">
        <is>
          <t>黑胡桃木床头柜-岩板台面</t>
        </is>
      </c>
      <c r="G92" t="inlineStr">
        <is>
          <t>WD-0045 / AC-0071 / AC-0128</t>
        </is>
      </c>
      <c r="H92" t="inlineStr">
        <is>
          <t>黑胡桃木床头柜-木作部分 / 12mm黑色岩板 / 长方块金属把手</t>
        </is>
      </c>
      <c r="I92" t="inlineStr">
        <is>
          <t>✅ 可导入</t>
        </is>
      </c>
      <c r="J92">
        <f>IF(B92&lt;&gt;"","","⚠️ 暂无对应工厂订单（现货/库存发货或工厂单待录入）")</f>
        <v/>
      </c>
    </row>
    <row r="93">
      <c r="A93" t="inlineStr">
        <is>
          <t>4502319230070015422</t>
        </is>
      </c>
      <c r="B93">
        <f>IFERROR(INDEX('6-工厂下单表'!$A$3:$A$125,MATCH(A93,'6-工厂下单表'!$B$3:$B$125,0)),"")</f>
        <v/>
      </c>
      <c r="C93" t="inlineStr">
        <is>
          <t>P26330140117</t>
        </is>
      </c>
      <c r="D93" t="inlineStr">
        <is>
          <t>畔色黑胡桃木软包双人床 |黑胡桃木落地大软包床</t>
        </is>
      </c>
      <c r="E93" t="inlineStr">
        <is>
          <t>PPS2633014011711</t>
        </is>
      </c>
      <c r="F93" t="inlineStr">
        <is>
          <t>黑胡桃木软包床-1.2米-榉木铺板</t>
        </is>
      </c>
      <c r="G93" t="inlineStr">
        <is>
          <t>WD-0028 / AC-0010 / AC-0060</t>
        </is>
      </c>
      <c r="H93" t="inlineStr">
        <is>
          <t>黑胡桃木软包床-木作部分-适配1.2米 / 通用榉木床铺板-适配1.2米 / 黑胡桃木软包床-软包-适配1.2米</t>
        </is>
      </c>
      <c r="I93" t="inlineStr">
        <is>
          <t>✅ 可导入</t>
        </is>
      </c>
      <c r="J93">
        <f>IF(B93&lt;&gt;"","","⚠️ 暂无对应工厂订单（现货/库存发货或工厂单待录入）")</f>
        <v/>
      </c>
    </row>
    <row r="94">
      <c r="A94" t="inlineStr">
        <is>
          <t>2701856642099020982</t>
        </is>
      </c>
      <c r="B94">
        <f>IFERROR(INDEX('6-工厂下单表'!$A$3:$A$125,MATCH(A94,'6-工厂下单表'!$B$3:$B$125,0)),"")</f>
        <v/>
      </c>
      <c r="C94" t="inlineStr">
        <is>
          <t>P26380060320</t>
        </is>
      </c>
      <c r="D94" t="inlineStr">
        <is>
          <t>畔色黑胡桃木床头柜 |黑胡桃木岩板床头柜</t>
        </is>
      </c>
      <c r="E94" t="inlineStr">
        <is>
          <t>PPS2638006032011</t>
        </is>
      </c>
      <c r="F94" t="inlineStr">
        <is>
          <t>黑胡桃木床头柜-岩板台面</t>
        </is>
      </c>
      <c r="G94" t="inlineStr">
        <is>
          <t>WD-0045 / AC-0071 / AC-0128</t>
        </is>
      </c>
      <c r="H94" t="inlineStr">
        <is>
          <t>黑胡桃木床头柜-木作部分 / 12mm黑色岩板 / 长方块金属把手</t>
        </is>
      </c>
      <c r="I94" t="inlineStr">
        <is>
          <t>✅ 可导入</t>
        </is>
      </c>
      <c r="J94">
        <f>IF(B94&lt;&gt;"","","⚠️ 暂无对应工厂订单（现货/库存发货或工厂单待录入）")</f>
        <v/>
      </c>
    </row>
    <row r="95">
      <c r="A95" t="inlineStr">
        <is>
          <t>2701860637095008459</t>
        </is>
      </c>
      <c r="B95">
        <f>IFERROR(INDEX('6-工厂下单表'!$A$3:$A$125,MATCH(A95,'6-工厂下单表'!$B$3:$B$125,0)),"")</f>
        <v/>
      </c>
      <c r="C95" t="inlineStr">
        <is>
          <t>P24250080801</t>
        </is>
      </c>
      <c r="D95" t="inlineStr">
        <is>
          <t>洞石餐边柜 |樱桃木洞石餐边大柜 |樱桃木洞石模块餐边柜</t>
        </is>
      </c>
      <c r="E95" t="inlineStr">
        <is>
          <t>PPS2425008080128</t>
        </is>
      </c>
      <c r="F95" t="inlineStr">
        <is>
          <t>洞石餐边柜-洞石整柜2.1米（多抽组合）（分类抽屉+玻璃移门+开门）</t>
        </is>
      </c>
      <c r="G95" t="inlineStr">
        <is>
          <t>WD-0123 / AC-0073 / AC-0096 / AC-0080 / AC-0081 / AC-0093</t>
        </is>
      </c>
      <c r="H95" t="inlineStr">
        <is>
          <t>洞石餐边柜-多抽组合-整柜-木作部分-适配2.1米 / 5mm灰色玻璃 / 抛光不锈钢挂杆 / 洞石纹理饰面板 / 银色隔板轨道 / 茶色亚克力条</t>
        </is>
      </c>
      <c r="I95" t="inlineStr">
        <is>
          <t>✅ 可导入</t>
        </is>
      </c>
      <c r="J95">
        <f>IF(B95&lt;&gt;"","","⚠️ 暂无对应工厂订单（现货/库存发货或工厂单待录入）")</f>
        <v/>
      </c>
    </row>
    <row r="96">
      <c r="A96" t="inlineStr">
        <is>
          <t>2701862727091026282</t>
        </is>
      </c>
      <c r="B96">
        <f>IFERROR(INDEX('6-工厂下单表'!$A$3:$A$125,MATCH(A96,'6-工厂下单表'!$B$3:$B$125,0)),"")</f>
        <v/>
      </c>
      <c r="C96" t="inlineStr">
        <is>
          <t>P26380060320</t>
        </is>
      </c>
      <c r="D96" t="inlineStr">
        <is>
          <t>畔色黑胡桃木床头柜 |黑胡桃木岩板床头柜</t>
        </is>
      </c>
      <c r="E96" t="inlineStr">
        <is>
          <t>PPS2638006032011</t>
        </is>
      </c>
      <c r="F96" t="inlineStr">
        <is>
          <t>黑胡桃木床头柜-岩板台面</t>
        </is>
      </c>
      <c r="G96" t="inlineStr">
        <is>
          <t>WD-0045 / AC-0071 / AC-0128</t>
        </is>
      </c>
      <c r="H96" t="inlineStr">
        <is>
          <t>黑胡桃木床头柜-木作部分 / 12mm黑色岩板 / 长方块金属把手</t>
        </is>
      </c>
      <c r="I96" t="inlineStr">
        <is>
          <t>✅ 可导入</t>
        </is>
      </c>
      <c r="J96">
        <f>IF(B96&lt;&gt;"","","⚠️ 暂无对应工厂订单（现货/库存发货或工厂单待录入）")</f>
        <v/>
      </c>
    </row>
    <row r="97">
      <c r="A97" t="inlineStr">
        <is>
          <t>4502315234066002214</t>
        </is>
      </c>
      <c r="B97">
        <f>IFERROR(INDEX('6-工厂下单表'!$A$3:$A$125,MATCH(A97,'6-工厂下单表'!$B$3:$B$125,0)),"")</f>
        <v/>
      </c>
      <c r="C97" t="inlineStr">
        <is>
          <t>P25250130420</t>
        </is>
      </c>
      <c r="D97" t="inlineStr">
        <is>
          <t>黑胡桃木太空舱餐边柜 |黑胡桃木曜黑餐边柜</t>
        </is>
      </c>
      <c r="E97" t="inlineStr">
        <is>
          <t>PPS2525013042011</t>
        </is>
      </c>
      <c r="F97" t="inlineStr">
        <is>
          <t>曜黑柜-下柜-2.1米</t>
        </is>
      </c>
      <c r="G97" t="inlineStr">
        <is>
          <t>WD-0065 / AC-0071</t>
        </is>
      </c>
      <c r="H97" t="inlineStr">
        <is>
          <t>曜黑柜-下柜-木作部分-适配2.1米 / 12mm黑色岩板</t>
        </is>
      </c>
      <c r="I97" t="inlineStr">
        <is>
          <t>✅ 可导入</t>
        </is>
      </c>
      <c r="J97">
        <f>IF(B97&lt;&gt;"","","⚠️ 暂无对应工厂订单（现货/库存发货或工厂单待录入）")</f>
        <v/>
      </c>
    </row>
    <row r="98">
      <c r="A98" t="inlineStr">
        <is>
          <t>4502311814059010347</t>
        </is>
      </c>
      <c r="B98">
        <f>IFERROR(INDEX('6-工厂下单表'!$A$3:$A$125,MATCH(A98,'6-工厂下单表'!$B$3:$B$125,0)),"")</f>
        <v/>
      </c>
      <c r="C98" t="inlineStr">
        <is>
          <t>P26380050301</t>
        </is>
      </c>
      <c r="D98" t="inlineStr">
        <is>
          <t>畔色樱桃木轻盈边柜 |樱桃木玻璃床头柜 |黑色玻璃床头柜 |樱桃木玻璃边柜</t>
        </is>
      </c>
      <c r="E98" t="inlineStr">
        <is>
          <t>PPS2638005030111</t>
        </is>
      </c>
      <c r="F98" t="inlineStr">
        <is>
          <t>轻盈边柜-榉木黑-木底座</t>
        </is>
      </c>
      <c r="G98" t="inlineStr">
        <is>
          <t>WD-0038 / AC-0065 / AC-0066 / AC-0067 / AC-0067 / AC-0068</t>
        </is>
      </c>
      <c r="H98" t="inlineStr">
        <is>
          <t>轻盈边柜-榉木-木底座-木作部分 / 10mm普白玻璃 / 5mm普白长虹玻璃 / 5mm普白玻璃 / 5mm普白玻璃 / 轻盈边柜-预埋件</t>
        </is>
      </c>
      <c r="I98" t="inlineStr">
        <is>
          <t>✅ 可导入</t>
        </is>
      </c>
      <c r="J98">
        <f>IF(B98&lt;&gt;"","","⚠️ 暂无对应工厂订单（现货/库存发货或工厂单待录入）")</f>
        <v/>
      </c>
    </row>
    <row r="99">
      <c r="A99" t="inlineStr">
        <is>
          <t>4502299863079024140</t>
        </is>
      </c>
      <c r="B99">
        <f>IFERROR(INDEX('6-工厂下单表'!$A$3:$A$125,MATCH(A99,'6-工厂下单表'!$B$3:$B$125,0)),"")</f>
        <v/>
      </c>
      <c r="C99" t="inlineStr">
        <is>
          <t>P26330140117</t>
        </is>
      </c>
      <c r="D99" t="inlineStr">
        <is>
          <t>畔色黑胡桃木软包双人床 |黑胡桃木落地大软包床</t>
        </is>
      </c>
      <c r="E99" t="inlineStr">
        <is>
          <t>PPS2633014011711</t>
        </is>
      </c>
      <c r="F99" t="inlineStr">
        <is>
          <t>黑胡桃木软包床-1.2米-榉木铺板</t>
        </is>
      </c>
      <c r="G99" t="inlineStr">
        <is>
          <t>WD-0028 / AC-0010 / AC-0060</t>
        </is>
      </c>
      <c r="H99" t="inlineStr">
        <is>
          <t>黑胡桃木软包床-木作部分-适配1.2米 / 通用榉木床铺板-适配1.2米 / 黑胡桃木软包床-软包-适配1.2米</t>
        </is>
      </c>
      <c r="I99" t="inlineStr">
        <is>
          <t>✅ 可导入</t>
        </is>
      </c>
      <c r="J99">
        <f>IF(B99&lt;&gt;"","","⚠️ 暂无对应工厂订单（现货/库存发货或工厂单待录入）")</f>
        <v/>
      </c>
    </row>
    <row r="100">
      <c r="A100" t="inlineStr">
        <is>
          <t>4502312065066046528</t>
        </is>
      </c>
      <c r="B100">
        <f>IFERROR(INDEX('6-工厂下单表'!$A$3:$A$125,MATCH(A100,'6-工厂下单表'!$B$3:$B$125,0)),"")</f>
        <v/>
      </c>
      <c r="C100" t="inlineStr">
        <is>
          <t>P23980010606</t>
        </is>
      </c>
      <c r="D100" t="inlineStr">
        <is>
          <t>畔色样块</t>
        </is>
      </c>
      <c r="E100" t="inlineStr">
        <is>
          <t>PPS2398001060611</t>
        </is>
      </c>
      <c r="F100" t="inlineStr">
        <is>
          <t>榉木样块</t>
        </is>
      </c>
      <c r="G100" t="inlineStr">
        <is>
          <t>WD-0283</t>
        </is>
      </c>
      <c r="H100" t="inlineStr">
        <is>
          <t>榉木样块-木作部分</t>
        </is>
      </c>
      <c r="I100" t="inlineStr">
        <is>
          <t>✅ 可导入</t>
        </is>
      </c>
      <c r="J100">
        <f>IF(B100&lt;&gt;"","","⚠️ 暂无对应工厂订单（现货/库存发货或工厂单待录入）")</f>
        <v/>
      </c>
    </row>
    <row r="101">
      <c r="A101" t="inlineStr">
        <is>
          <t>2701851708084028767</t>
        </is>
      </c>
      <c r="B101">
        <f>IFERROR(INDEX('6-工厂下单表'!$A$3:$A$125,MATCH(A101,'6-工厂下单表'!$B$3:$B$125,0)),"")</f>
        <v/>
      </c>
      <c r="C101" t="inlineStr">
        <is>
          <t>P26330140117</t>
        </is>
      </c>
      <c r="D101" t="inlineStr">
        <is>
          <t>畔色黑胡桃木软包双人床 |黑胡桃木落地大软包床</t>
        </is>
      </c>
      <c r="E101" t="inlineStr">
        <is>
          <t>PPS2633014011711</t>
        </is>
      </c>
      <c r="F101" t="inlineStr">
        <is>
          <t>黑胡桃木软包床-1.2米-榉木铺板</t>
        </is>
      </c>
      <c r="G101" t="inlineStr">
        <is>
          <t>WD-0028 / AC-0010 / AC-0060</t>
        </is>
      </c>
      <c r="H101" t="inlineStr">
        <is>
          <t>黑胡桃木软包床-木作部分-适配1.2米 / 通用榉木床铺板-适配1.2米 / 黑胡桃木软包床-软包-适配1.2米</t>
        </is>
      </c>
      <c r="I101" t="inlineStr">
        <is>
          <t>✅ 可导入</t>
        </is>
      </c>
      <c r="J101">
        <f>IF(B101&lt;&gt;"","","⚠️ 暂无对应工厂订单（现货/库存发货或工厂单待录入）")</f>
        <v/>
      </c>
    </row>
    <row r="102">
      <c r="A102" t="inlineStr">
        <is>
          <t>2701851962079145069</t>
        </is>
      </c>
      <c r="B102">
        <f>IFERROR(INDEX('6-工厂下单表'!$A$3:$A$125,MATCH(A102,'6-工厂下单表'!$B$3:$B$125,0)),"")</f>
        <v/>
      </c>
      <c r="C102" t="inlineStr">
        <is>
          <t>P26390070315</t>
        </is>
      </c>
      <c r="D102" t="inlineStr">
        <is>
          <t>畔色樱桃木床头窄柜 | 樱桃木窄床头柜</t>
        </is>
      </c>
      <c r="E102" t="inlineStr">
        <is>
          <t>PPS2639007031511</t>
        </is>
      </c>
      <c r="F102" t="inlineStr">
        <is>
          <t>樱桃木床头窄柜-标准宽度</t>
        </is>
      </c>
      <c r="G102" t="inlineStr">
        <is>
          <t>WD-0044 / AC-0069 / AC-0070</t>
        </is>
      </c>
      <c r="H102" t="inlineStr">
        <is>
          <t>樱桃木床头窄柜-木作部分-标准 / 黑色圆锥把手 / 樱桃木床头窄柜-黑色金属腿</t>
        </is>
      </c>
      <c r="I102" t="inlineStr">
        <is>
          <t>✅ 可导入</t>
        </is>
      </c>
      <c r="J102">
        <f>IF(B102&lt;&gt;"","","⚠️ 暂无对应工厂订单（现货/库存发货或工厂单待录入）")</f>
        <v/>
      </c>
    </row>
    <row r="103">
      <c r="A103" t="inlineStr">
        <is>
          <t>4502306666060008704</t>
        </is>
      </c>
      <c r="B103">
        <f>IFERROR(INDEX('6-工厂下单表'!$A$3:$A$125,MATCH(A103,'6-工厂下单表'!$B$3:$B$125,0)),"")</f>
        <v/>
      </c>
      <c r="C103" t="inlineStr">
        <is>
          <t>P26380040225</t>
        </is>
      </c>
      <c r="D103" t="inlineStr">
        <is>
          <t>畔色榉木床头柜 |榉木铁板床头柜</t>
        </is>
      </c>
      <c r="E103" t="inlineStr">
        <is>
          <t>PPS2638004022511</t>
        </is>
      </c>
      <c r="F103" t="inlineStr">
        <is>
          <t>榉木床头柜-标准</t>
        </is>
      </c>
      <c r="G103" t="inlineStr">
        <is>
          <t>WD-0036 / AC-0064</t>
        </is>
      </c>
      <c r="H103" t="inlineStr">
        <is>
          <t>榉木床头柜-木作部分-标准款 / 榉木床头柜-金属侧板</t>
        </is>
      </c>
      <c r="I103" t="inlineStr">
        <is>
          <t>✅ 可导入</t>
        </is>
      </c>
      <c r="J103">
        <f>IF(B103&lt;&gt;"","","⚠️ 暂无对应工厂订单（现货/库存发货或工厂单待录入）")</f>
        <v/>
      </c>
    </row>
    <row r="104">
      <c r="A104" t="inlineStr">
        <is>
          <t>2701860637054005993</t>
        </is>
      </c>
      <c r="B104">
        <f>IFERROR(INDEX('6-工厂下单表'!$A$3:$A$125,MATCH(A104,'6-工厂下单表'!$B$3:$B$125,0)),"")</f>
        <v/>
      </c>
      <c r="C104" t="inlineStr">
        <is>
          <t>P26330130115</t>
        </is>
      </c>
      <c r="D104" t="inlineStr">
        <is>
          <t>畔色黑胡桃木梯形腿双人床 |黑胡桃木拱形腿床</t>
        </is>
      </c>
      <c r="E104" t="inlineStr">
        <is>
          <t>PPS2633013011511</t>
        </is>
      </c>
      <c r="F104" t="inlineStr">
        <is>
          <t>黑胡桃木梯形腿床-1.2米-榉木铺板</t>
        </is>
      </c>
      <c r="G104" t="inlineStr">
        <is>
          <t>WD-0024 / AC-0010 / AC-0056</t>
        </is>
      </c>
      <c r="H104" t="inlineStr">
        <is>
          <t>黑胡桃木梯形腿床-木作部分-适配1.2米 / 通用榉木床铺板-适配1.2米 / 黑胡桃木梯形腿床-软包-适配1.2米</t>
        </is>
      </c>
      <c r="I104" t="inlineStr">
        <is>
          <t>✅ 可导入</t>
        </is>
      </c>
      <c r="J104">
        <f>IF(B104&lt;&gt;"","","⚠️ 暂无对应工厂订单（现货/库存发货或工厂单待录入）")</f>
        <v/>
      </c>
    </row>
    <row r="105">
      <c r="A105" t="inlineStr">
        <is>
          <t>4502312966049004529</t>
        </is>
      </c>
      <c r="B105">
        <f>IFERROR(INDEX('6-工厂下单表'!$A$3:$A$125,MATCH(A105,'6-工厂下单表'!$B$3:$B$125,0)),"")</f>
        <v/>
      </c>
      <c r="C105" t="inlineStr">
        <is>
          <t>P26330140117</t>
        </is>
      </c>
      <c r="D105" t="inlineStr">
        <is>
          <t>畔色黑胡桃木软包双人床 |黑胡桃木落地大软包床</t>
        </is>
      </c>
      <c r="E105" t="inlineStr">
        <is>
          <t>PPS2633014011711</t>
        </is>
      </c>
      <c r="F105" t="inlineStr">
        <is>
          <t>黑胡桃木软包床-1.2米-榉木铺板</t>
        </is>
      </c>
      <c r="G105" t="inlineStr">
        <is>
          <t>WD-0028 / AC-0010 / AC-0060</t>
        </is>
      </c>
      <c r="H105" t="inlineStr">
        <is>
          <t>黑胡桃木软包床-木作部分-适配1.2米 / 通用榉木床铺板-适配1.2米 / 黑胡桃木软包床-软包-适配1.2米</t>
        </is>
      </c>
      <c r="I105" t="inlineStr">
        <is>
          <t>✅ 可导入</t>
        </is>
      </c>
      <c r="J105">
        <f>IF(B105&lt;&gt;"","","⚠️ 暂无对应工厂订单（现货/库存发货或工厂单待录入）")</f>
        <v/>
      </c>
    </row>
    <row r="106">
      <c r="A106" t="inlineStr">
        <is>
          <t>2701858335046004077</t>
        </is>
      </c>
      <c r="B106">
        <f>IFERROR(INDEX('6-工厂下单表'!$A$3:$A$125,MATCH(A106,'6-工厂下单表'!$B$3:$B$125,0)),"")</f>
        <v/>
      </c>
      <c r="C106" t="inlineStr">
        <is>
          <t>P26330140117</t>
        </is>
      </c>
      <c r="D106" t="inlineStr">
        <is>
          <t>畔色黑胡桃木软包双人床 |黑胡桃木落地大软包床</t>
        </is>
      </c>
      <c r="E106" t="inlineStr">
        <is>
          <t>PPS2633014011711</t>
        </is>
      </c>
      <c r="F106" t="inlineStr">
        <is>
          <t>黑胡桃木软包床-1.2米-榉木铺板</t>
        </is>
      </c>
      <c r="G106" t="inlineStr">
        <is>
          <t>WD-0028 / AC-0010 / AC-0060</t>
        </is>
      </c>
      <c r="H106" t="inlineStr">
        <is>
          <t>黑胡桃木软包床-木作部分-适配1.2米 / 通用榉木床铺板-适配1.2米 / 黑胡桃木软包床-软包-适配1.2米</t>
        </is>
      </c>
      <c r="I106" t="inlineStr">
        <is>
          <t>✅ 可导入</t>
        </is>
      </c>
      <c r="J106">
        <f>IF(B106&lt;&gt;"","","⚠️ 暂无对应工厂订单（现货/库存发货或工厂单待录入）")</f>
        <v/>
      </c>
    </row>
    <row r="107">
      <c r="A107" t="inlineStr">
        <is>
          <t>4502302884049048710</t>
        </is>
      </c>
      <c r="B107">
        <f>IFERROR(INDEX('6-工厂下单表'!$A$3:$A$125,MATCH(A107,'6-工厂下单表'!$B$3:$B$125,0)),"")</f>
        <v/>
      </c>
      <c r="C107" t="inlineStr">
        <is>
          <t>P23980010606</t>
        </is>
      </c>
      <c r="D107" t="inlineStr">
        <is>
          <t>畔色样块</t>
        </is>
      </c>
      <c r="E107" t="inlineStr">
        <is>
          <t>PPS2398001060611</t>
        </is>
      </c>
      <c r="F107" t="inlineStr">
        <is>
          <t>榉木样块</t>
        </is>
      </c>
      <c r="G107" t="inlineStr">
        <is>
          <t>WD-0283</t>
        </is>
      </c>
      <c r="H107" t="inlineStr">
        <is>
          <t>榉木样块-木作部分</t>
        </is>
      </c>
      <c r="I107" t="inlineStr">
        <is>
          <t>✅ 可导入</t>
        </is>
      </c>
      <c r="J107">
        <f>IF(B107&lt;&gt;"","","⚠️ 暂无对应工厂订单（现货/库存发货或工厂单待录入）")</f>
        <v/>
      </c>
    </row>
    <row r="108">
      <c r="A108" t="inlineStr">
        <is>
          <t>2701852502048050474</t>
        </is>
      </c>
      <c r="B108">
        <f>IFERROR(INDEX('6-工厂下单表'!$A$3:$A$125,MATCH(A108,'6-工厂下单表'!$B$3:$B$125,0)),"")</f>
        <v/>
      </c>
      <c r="C108" t="inlineStr">
        <is>
          <t>P24210070901</t>
        </is>
      </c>
      <c r="D108" t="inlineStr">
        <is>
          <t>榉木岩板餐桌 |榉木三角腿岩板餐桌</t>
        </is>
      </c>
      <c r="E108" t="inlineStr">
        <is>
          <t>PPS2421007090111</t>
        </is>
      </c>
      <c r="F108" t="inlineStr">
        <is>
          <t>榉木餐桌-1.2米</t>
        </is>
      </c>
      <c r="G108" t="inlineStr">
        <is>
          <t>WD-0138 / AC-0103</t>
        </is>
      </c>
      <c r="H108" t="inlineStr">
        <is>
          <t>榉木餐桌-木作部分-适配1.2米 / 12mm白色岩板</t>
        </is>
      </c>
      <c r="I108" t="inlineStr">
        <is>
          <t>✅ 可导入</t>
        </is>
      </c>
      <c r="J108">
        <f>IF(B108&lt;&gt;"","","⚠️ 暂无对应工厂订单（现货/库存发货或工厂单待录入）")</f>
        <v/>
      </c>
    </row>
    <row r="109">
      <c r="A109" t="inlineStr">
        <is>
          <t>4502306917033002131</t>
        </is>
      </c>
      <c r="B109">
        <f>IFERROR(INDEX('6-工厂下单表'!$A$3:$A$125,MATCH(A109,'6-工厂下单表'!$B$3:$B$125,0)),"")</f>
        <v/>
      </c>
      <c r="C109" t="inlineStr">
        <is>
          <t>P26330120327</t>
        </is>
      </c>
      <c r="D109" t="inlineStr">
        <is>
          <t>畔色樱桃木箱体床 |樱桃木软包箱体床</t>
        </is>
      </c>
      <c r="E109" t="inlineStr">
        <is>
          <t>PPS2633012032711</t>
        </is>
      </c>
      <c r="F109" t="inlineStr">
        <is>
          <t>樱桃木箱体床-软包床头-1.5米-榉木铺板</t>
        </is>
      </c>
      <c r="G109" t="inlineStr">
        <is>
          <t>WD-0022 / AC-0051 / AC-0053 / AC-0055</t>
        </is>
      </c>
      <c r="H109" t="inlineStr">
        <is>
          <t>樱桃木箱体床-木作部分-适配1.5米 / 樱桃木箱体床床铺板-榉木-适配1.5米 / 樱桃木箱体床-软包-适配1.5米 / 樱桃木箱体床-液压支撑杆</t>
        </is>
      </c>
      <c r="I109" t="inlineStr">
        <is>
          <t>✅ 可导入</t>
        </is>
      </c>
      <c r="J109">
        <f>IF(B109&lt;&gt;"","","⚠️ 暂无对应工厂订单（现货/库存发货或工厂单待录入）")</f>
        <v/>
      </c>
    </row>
    <row r="110">
      <c r="A110" t="inlineStr">
        <is>
          <t>2701857831025015586</t>
        </is>
      </c>
      <c r="B110">
        <f>IFERROR(INDEX('6-工厂下单表'!$A$3:$A$125,MATCH(A110,'6-工厂下单表'!$B$3:$B$125,0)),"")</f>
        <v/>
      </c>
      <c r="C110" t="inlineStr">
        <is>
          <t>P26330110226</t>
        </is>
      </c>
      <c r="D110" t="inlineStr">
        <is>
          <t>畔色樱桃木静音双人床 |樱桃木小金属腿床</t>
        </is>
      </c>
      <c r="E110" t="inlineStr">
        <is>
          <t>PPS2633011022611</t>
        </is>
      </c>
      <c r="F110" t="inlineStr">
        <is>
          <t>樱桃木静音床-1.2米-榉木铺板</t>
        </is>
      </c>
      <c r="G110" t="inlineStr">
        <is>
          <t>WD-0017 / AC-0042 / AC-0050</t>
        </is>
      </c>
      <c r="H110" t="inlineStr">
        <is>
          <t>樱桃木静音床-木作部分-适配1.2米 / 樱桃木静音床床铺板-榉木-适配1.2米 / 樱桃木静音床-三角金属腿</t>
        </is>
      </c>
      <c r="I110" t="inlineStr">
        <is>
          <t>✅ 可导入</t>
        </is>
      </c>
      <c r="J110">
        <f>IF(B110&lt;&gt;"","","⚠️ 暂无对应工厂订单（现货/库存发货或工厂单待录入）")</f>
        <v/>
      </c>
    </row>
    <row r="111">
      <c r="A111" t="inlineStr">
        <is>
          <t>4502306810025058847</t>
        </is>
      </c>
      <c r="B111">
        <f>IFERROR(INDEX('6-工厂下单表'!$A$3:$A$125,MATCH(A111,'6-工厂下单表'!$B$3:$B$125,0)),"")</f>
        <v/>
      </c>
      <c r="C111" t="inlineStr">
        <is>
          <t>P26330100225</t>
        </is>
      </c>
      <c r="D111" t="inlineStr">
        <is>
          <t>畔色樱桃木齐边双人床 |樱桃木方腿床</t>
        </is>
      </c>
      <c r="E111" t="inlineStr">
        <is>
          <t>PPS2633010022511</t>
        </is>
      </c>
      <c r="F111" t="inlineStr">
        <is>
          <t>樱桃木齐边床-1.2米-榉木铺板</t>
        </is>
      </c>
      <c r="G111" t="inlineStr">
        <is>
          <t>WD-0013 / AC-0028 / AC-0036 / AC-0037</t>
        </is>
      </c>
      <c r="H111" t="inlineStr">
        <is>
          <t>樱桃木齐边床-木作部分-适配1.2米 / 樱桃木齐边床床铺板-榉木-适配1.2米 / 樱桃木齐边床-床头金属条 / 樱桃木齐边床-床腿金属条</t>
        </is>
      </c>
      <c r="I111" t="inlineStr">
        <is>
          <t>✅ 可导入</t>
        </is>
      </c>
      <c r="J111">
        <f>IF(B111&lt;&gt;"","","⚠️ 暂无对应工厂订单（现货/库存发货或工厂单待录入）")</f>
        <v/>
      </c>
    </row>
    <row r="112">
      <c r="A112" t="inlineStr">
        <is>
          <t>2701851962020074773</t>
        </is>
      </c>
      <c r="B112">
        <f>IFERROR(INDEX('6-工厂下单表'!$A$3:$A$125,MATCH(A112,'6-工厂下单表'!$B$3:$B$125,0)),"")</f>
        <v/>
      </c>
      <c r="C112" t="inlineStr">
        <is>
          <t>P26330080322</t>
        </is>
      </c>
      <c r="D112" t="inlineStr">
        <is>
          <t>畔色榉木柔光双人床 |榉木小灯床</t>
        </is>
      </c>
      <c r="E112" t="inlineStr">
        <is>
          <t>PPS2633008032211</t>
        </is>
      </c>
      <c r="F112" t="inlineStr">
        <is>
          <t>榉木柔光床-1.2米-榉木铺板</t>
        </is>
      </c>
      <c r="G112" t="inlineStr">
        <is>
          <t>WD-0005 / AC-0010 / AC-0018</t>
        </is>
      </c>
      <c r="H112" t="inlineStr">
        <is>
          <t>榉木柔光床-木作部分-适配1.2米 / 通用榉木床铺板-适配1.2米 / 榉木柔光床小夜灯</t>
        </is>
      </c>
      <c r="I112" t="inlineStr">
        <is>
          <t>✅ 可导入</t>
        </is>
      </c>
      <c r="J112">
        <f>IF(B112&lt;&gt;"","","⚠️ 暂无对应工厂订单（现货/库存发货或工厂单待录入）")</f>
        <v/>
      </c>
    </row>
    <row r="113">
      <c r="A113" t="inlineStr">
        <is>
          <t>4502316817007060327</t>
        </is>
      </c>
      <c r="B113">
        <f>IFERROR(INDEX('6-工厂下单表'!$A$3:$A$125,MATCH(A113,'6-工厂下单表'!$B$3:$B$125,0)),"")</f>
        <v/>
      </c>
      <c r="C113" t="inlineStr">
        <is>
          <t>P25250100405</t>
        </is>
      </c>
      <c r="D113" t="inlineStr">
        <is>
          <t>樱桃木窄柜 |樱桃木1米餐边柜</t>
        </is>
      </c>
      <c r="E113" t="inlineStr">
        <is>
          <t>PPS2525010040511</t>
        </is>
      </c>
      <c r="F113" t="inlineStr">
        <is>
          <t>窄柜-整柜洞石背板-1.2米</t>
        </is>
      </c>
      <c r="G113" t="inlineStr">
        <is>
          <t>WD-0054 / AC-0074 / AC-0074 / AC-0080 / AC-0081 / AC-0186</t>
        </is>
      </c>
      <c r="H113" t="inlineStr">
        <is>
          <t>窄柜-整柜-木作部分-适配1.2米 / 5mm超白玻璃 / 5mm超白玻璃 / 洞石纹理饰面板 / 银色隔板轨道 / 电力轨道-Xpower-T25-银色-1.158-2插座</t>
        </is>
      </c>
      <c r="I113" t="inlineStr">
        <is>
          <t>✅ 可导入</t>
        </is>
      </c>
      <c r="J113">
        <f>IF(B113&lt;&gt;"","","⚠️ 暂无对应工厂订单（现货/库存发货或工厂单待录入）")</f>
        <v/>
      </c>
    </row>
    <row r="114">
      <c r="A114" t="inlineStr">
        <is>
          <t>2701864489004126192</t>
        </is>
      </c>
      <c r="B114">
        <f>IFERROR(INDEX('6-工厂下单表'!$A$3:$A$125,MATCH(A114,'6-工厂下单表'!$B$3:$B$125,0)),"")</f>
        <v/>
      </c>
      <c r="C114" t="inlineStr">
        <is>
          <t>P25250130420</t>
        </is>
      </c>
      <c r="D114" t="inlineStr">
        <is>
          <t>黑胡桃木太空舱餐边柜 |黑胡桃木曜黑餐边柜</t>
        </is>
      </c>
      <c r="E114" t="inlineStr">
        <is>
          <t>PPS2525013042011</t>
        </is>
      </c>
      <c r="F114" t="inlineStr">
        <is>
          <t>曜黑柜-下柜-2.1米</t>
        </is>
      </c>
      <c r="G114" t="inlineStr">
        <is>
          <t>WD-0065 / AC-0071</t>
        </is>
      </c>
      <c r="H114" t="inlineStr">
        <is>
          <t>曜黑柜-下柜-木作部分-适配2.1米 / 12mm黑色岩板</t>
        </is>
      </c>
      <c r="I114" t="inlineStr">
        <is>
          <t>✅ 可导入</t>
        </is>
      </c>
      <c r="J114">
        <f>IF(B114&lt;&gt;"","","⚠️ 暂无对应工厂订单（现货/库存发货或工厂单待录入）")</f>
        <v/>
      </c>
    </row>
    <row r="115">
      <c r="A115" t="inlineStr">
        <is>
          <t>2701862187001017764</t>
        </is>
      </c>
      <c r="B115">
        <f>IFERROR(INDEX('6-工厂下单表'!$A$3:$A$125,MATCH(A115,'6-工厂下单表'!$B$3:$B$125,0)),"")</f>
        <v/>
      </c>
      <c r="C115" t="inlineStr">
        <is>
          <t>P25250130420</t>
        </is>
      </c>
      <c r="D115" t="inlineStr">
        <is>
          <t>黑胡桃木太空舱餐边柜 |黑胡桃木曜黑餐边柜</t>
        </is>
      </c>
      <c r="E115" t="inlineStr">
        <is>
          <t>PPS2525013042011</t>
        </is>
      </c>
      <c r="F115" t="inlineStr">
        <is>
          <t>曜黑柜-下柜-2.1米</t>
        </is>
      </c>
      <c r="G115" t="inlineStr">
        <is>
          <t>WD-0065 / AC-0071</t>
        </is>
      </c>
      <c r="H115" t="inlineStr">
        <is>
          <t>曜黑柜-下柜-木作部分-适配2.1米 / 12mm黑色岩板</t>
        </is>
      </c>
      <c r="I115" t="inlineStr">
        <is>
          <t>✅ 可导入</t>
        </is>
      </c>
      <c r="J115">
        <f>IF(B115&lt;&gt;"","","⚠️ 暂无对应工厂订单（现货/库存发货或工厂单待录入）")</f>
        <v/>
      </c>
    </row>
    <row r="116">
      <c r="A116" t="inlineStr">
        <is>
          <t>4502293021047112610</t>
        </is>
      </c>
      <c r="B116">
        <f>IFERROR(INDEX('6-工厂下单表'!$A$3:$A$125,MATCH(A116,'6-工厂下单表'!$B$3:$B$125,0)),"")</f>
        <v/>
      </c>
      <c r="C116" t="inlineStr">
        <is>
          <t>P26330080322</t>
        </is>
      </c>
      <c r="D116" t="inlineStr">
        <is>
          <t>畔色榉木柔光双人床 |榉木小灯床</t>
        </is>
      </c>
      <c r="E116" t="inlineStr">
        <is>
          <t>PPS2633008032211</t>
        </is>
      </c>
      <c r="F116" t="inlineStr">
        <is>
          <t>榉木柔光床-1.2米-榉木铺板</t>
        </is>
      </c>
      <c r="G116" t="inlineStr">
        <is>
          <t>WD-0005 / AC-0010 / AC-0018</t>
        </is>
      </c>
      <c r="H116" t="inlineStr">
        <is>
          <t>榉木柔光床-木作部分-适配1.2米 / 通用榉木床铺板-适配1.2米 / 榉木柔光床小夜灯</t>
        </is>
      </c>
      <c r="I116" t="inlineStr">
        <is>
          <t>✅ 可导入</t>
        </is>
      </c>
      <c r="J116">
        <f>IF(B116&lt;&gt;"","","⚠️ 暂无对应工厂订单（现货/库存发货或工厂单待录入）")</f>
        <v/>
      </c>
    </row>
    <row r="117">
      <c r="A117" t="inlineStr">
        <is>
          <t>4502286255043032433</t>
        </is>
      </c>
      <c r="B117">
        <f>IFERROR(INDEX('6-工厂下单表'!$A$3:$A$125,MATCH(A117,'6-工厂下单表'!$B$3:$B$125,0)),"")</f>
        <v/>
      </c>
      <c r="C117" t="inlineStr">
        <is>
          <t>P23980010606</t>
        </is>
      </c>
      <c r="D117" t="inlineStr">
        <is>
          <t>畔色样块</t>
        </is>
      </c>
      <c r="E117" t="inlineStr">
        <is>
          <t>PPS2398001060611</t>
        </is>
      </c>
      <c r="F117" t="inlineStr">
        <is>
          <t>榉木样块</t>
        </is>
      </c>
      <c r="G117" t="inlineStr">
        <is>
          <t>WD-0283</t>
        </is>
      </c>
      <c r="H117" t="inlineStr">
        <is>
          <t>榉木样块-木作部分</t>
        </is>
      </c>
      <c r="I117" t="inlineStr">
        <is>
          <t>✅ 可导入</t>
        </is>
      </c>
      <c r="J117">
        <f>IF(B117&lt;&gt;"","","⚠️ 暂无对应工厂订单（现货/库存发货或工厂单待录入）")</f>
        <v/>
      </c>
    </row>
    <row r="118">
      <c r="A118" t="inlineStr">
        <is>
          <t>4502293851032101637</t>
        </is>
      </c>
      <c r="B118">
        <f>IFERROR(INDEX('6-工厂下单表'!$A$3:$A$125,MATCH(A118,'6-工厂下单表'!$B$3:$B$125,0)),"")</f>
        <v/>
      </c>
      <c r="C118" t="inlineStr">
        <is>
          <t>P25250090403</t>
        </is>
      </c>
      <c r="D118" t="inlineStr">
        <is>
          <t>樱桃木基础餐边柜 |樱桃木AA柱餐边柜</t>
        </is>
      </c>
      <c r="E118" t="inlineStr">
        <is>
          <t>PPS2525009040111</t>
        </is>
      </c>
      <c r="F118" t="inlineStr">
        <is>
          <t>基础柜-整柜AA柱背板-2.1米</t>
        </is>
      </c>
      <c r="G118" t="inlineStr">
        <is>
          <t>WD-0046 / AC-0071 / WD-0050 / AC-0073 / AC-0074 / AC-0075</t>
        </is>
      </c>
      <c r="H118" t="inlineStr">
        <is>
          <t>基础柜-下柜-木作部分-适配2.1米 / 12mm黑色岩板 / 基础柜-整柜-木作部分-适配2.1米 / 5mm灰色玻璃 / 5mm超白玻璃 / AA柱</t>
        </is>
      </c>
      <c r="I118" t="inlineStr">
        <is>
          <t>✅ 可导入</t>
        </is>
      </c>
      <c r="J118">
        <f>IF(B118&lt;&gt;"","","⚠️ 暂无对应工厂订单（现货/库存发货或工厂单待录入）")</f>
        <v/>
      </c>
    </row>
    <row r="119">
      <c r="A119" t="inlineStr">
        <is>
          <t>4502290717036010436</t>
        </is>
      </c>
      <c r="B119">
        <f>IFERROR(INDEX('6-工厂下单表'!$A$3:$A$125,MATCH(A119,'6-工厂下单表'!$B$3:$B$125,0)),"")</f>
        <v/>
      </c>
      <c r="C119" t="inlineStr">
        <is>
          <t>P25250100405</t>
        </is>
      </c>
      <c r="D119" t="inlineStr">
        <is>
          <t>樱桃木窄柜 |樱桃木1米餐边柜</t>
        </is>
      </c>
      <c r="E119" t="inlineStr">
        <is>
          <t>PPS2525010040511</t>
        </is>
      </c>
      <c r="F119" t="inlineStr">
        <is>
          <t>窄柜-整柜洞石背板-1.2米</t>
        </is>
      </c>
      <c r="G119" t="inlineStr">
        <is>
          <t>WD-0054 / AC-0074 / AC-0074 / AC-0080 / AC-0081 / AC-0186</t>
        </is>
      </c>
      <c r="H119" t="inlineStr">
        <is>
          <t>窄柜-整柜-木作部分-适配1.2米 / 5mm超白玻璃 / 5mm超白玻璃 / 洞石纹理饰面板 / 银色隔板轨道 / 电力轨道-Xpower-T25-银色-1.158-2插座</t>
        </is>
      </c>
      <c r="I119" t="inlineStr">
        <is>
          <t>✅ 可导入</t>
        </is>
      </c>
      <c r="J119">
        <f>IF(B119&lt;&gt;"","","⚠️ 暂无对应工厂订单（现货/库存发货或工厂单待录入）")</f>
        <v/>
      </c>
    </row>
    <row r="120">
      <c r="A120" t="inlineStr">
        <is>
          <t>4502291582038183509</t>
        </is>
      </c>
      <c r="B120">
        <f>IFERROR(INDEX('6-工厂下单表'!$A$3:$A$125,MATCH(A120,'6-工厂下单表'!$B$3:$B$125,0)),"")</f>
        <v/>
      </c>
      <c r="C120" t="inlineStr">
        <is>
          <t>P25250130420</t>
        </is>
      </c>
      <c r="D120" t="inlineStr">
        <is>
          <t>黑胡桃木太空舱餐边柜 |黑胡桃木曜黑餐边柜</t>
        </is>
      </c>
      <c r="E120" t="inlineStr">
        <is>
          <t>PPS2525013042011</t>
        </is>
      </c>
      <c r="F120" t="inlineStr">
        <is>
          <t>曜黑柜-下柜-2.1米</t>
        </is>
      </c>
      <c r="G120" t="inlineStr">
        <is>
          <t>WD-0065 / AC-0071</t>
        </is>
      </c>
      <c r="H120" t="inlineStr">
        <is>
          <t>曜黑柜-下柜-木作部分-适配2.1米 / 12mm黑色岩板</t>
        </is>
      </c>
      <c r="I120" t="inlineStr">
        <is>
          <t>✅ 可导入</t>
        </is>
      </c>
      <c r="J120">
        <f>IF(B120&lt;&gt;"","","⚠️ 暂无对应工厂订单（现货/库存发货或工厂单待录入）")</f>
        <v/>
      </c>
    </row>
    <row r="121">
      <c r="A121" t="inlineStr">
        <is>
          <t>4502295900033001531</t>
        </is>
      </c>
      <c r="B121">
        <f>IFERROR(INDEX('6-工厂下单表'!$A$3:$A$125,MATCH(A121,'6-工厂下单表'!$B$3:$B$125,0)),"")</f>
        <v/>
      </c>
      <c r="C121" t="inlineStr">
        <is>
          <t>P24210070901</t>
        </is>
      </c>
      <c r="D121" t="inlineStr">
        <is>
          <t>榉木岩板餐桌 |榉木三角腿岩板餐桌</t>
        </is>
      </c>
      <c r="E121" t="inlineStr">
        <is>
          <t>PPS2421007090111</t>
        </is>
      </c>
      <c r="F121" t="inlineStr">
        <is>
          <t>榉木餐桌-1.2米</t>
        </is>
      </c>
      <c r="G121" t="inlineStr">
        <is>
          <t>WD-0138 / AC-0103</t>
        </is>
      </c>
      <c r="H121" t="inlineStr">
        <is>
          <t>榉木餐桌-木作部分-适配1.2米 / 12mm白色岩板</t>
        </is>
      </c>
      <c r="I121" t="inlineStr">
        <is>
          <t>✅ 可导入</t>
        </is>
      </c>
      <c r="J121">
        <f>IF(B121&lt;&gt;"","","⚠️ 暂无对应工厂订单（现货/库存发货或工厂单待录入）")</f>
        <v/>
      </c>
    </row>
    <row r="122">
      <c r="A122" t="inlineStr">
        <is>
          <t>2701846743044003458</t>
        </is>
      </c>
      <c r="B122">
        <f>IFERROR(INDEX('6-工厂下单表'!$A$3:$A$125,MATCH(A122,'6-工厂下单表'!$B$3:$B$125,0)),"")</f>
        <v/>
      </c>
      <c r="C122" t="inlineStr">
        <is>
          <t>P26330140117</t>
        </is>
      </c>
      <c r="D122" t="inlineStr">
        <is>
          <t>畔色黑胡桃木软包双人床 |黑胡桃木落地大软包床</t>
        </is>
      </c>
      <c r="E122" t="inlineStr">
        <is>
          <t>PPS2633014011711</t>
        </is>
      </c>
      <c r="F122" t="inlineStr">
        <is>
          <t>黑胡桃木软包床-1.2米-榉木铺板</t>
        </is>
      </c>
      <c r="G122" t="inlineStr">
        <is>
          <t>WD-0028 / AC-0010 / AC-0060</t>
        </is>
      </c>
      <c r="H122" t="inlineStr">
        <is>
          <t>黑胡桃木软包床-木作部分-适配1.2米 / 通用榉木床铺板-适配1.2米 / 黑胡桃木软包床-软包-适配1.2米</t>
        </is>
      </c>
      <c r="I122" t="inlineStr">
        <is>
          <t>✅ 可导入</t>
        </is>
      </c>
      <c r="J122">
        <f>IF(B122&lt;&gt;"","","⚠️ 暂无对应工厂订单（现货/库存发货或工厂单待录入）")</f>
        <v/>
      </c>
    </row>
    <row r="123">
      <c r="A123" t="inlineStr">
        <is>
          <t>4502304146030001531</t>
        </is>
      </c>
      <c r="B123">
        <f>IFERROR(INDEX('6-工厂下单表'!$A$3:$A$125,MATCH(A123,'6-工厂下单表'!$B$3:$B$125,0)),"")</f>
        <v/>
      </c>
      <c r="C123" t="inlineStr">
        <is>
          <t>P26990010428</t>
        </is>
      </c>
      <c r="D123" t="inlineStr">
        <is>
          <t>全屋定制</t>
        </is>
      </c>
      <c r="E123" t="inlineStr">
        <is>
          <t>PPS0000000800000</t>
        </is>
      </c>
      <c r="F123" t="inlineStr">
        <is>
          <t>定制</t>
        </is>
      </c>
      <c r="I123" t="inlineStr">
        <is>
          <t>✅ 可导入</t>
        </is>
      </c>
      <c r="J123">
        <f>IF(B123&lt;&gt;"","","⚠️ 暂无对应工厂订单（现货/库存发货或工厂单待录入）")</f>
        <v/>
      </c>
    </row>
    <row r="124">
      <c r="A124" t="inlineStr">
        <is>
          <t>2701844222039017769</t>
        </is>
      </c>
      <c r="B124">
        <f>IFERROR(INDEX('6-工厂下单表'!$A$3:$A$125,MATCH(A124,'6-工厂下单表'!$B$3:$B$125,0)),"")</f>
        <v/>
      </c>
      <c r="C124" t="inlineStr">
        <is>
          <t>P25250130420</t>
        </is>
      </c>
      <c r="D124" t="inlineStr">
        <is>
          <t>黑胡桃木太空舱餐边柜 |黑胡桃木曜黑餐边柜</t>
        </is>
      </c>
      <c r="E124" t="inlineStr">
        <is>
          <t>PPS2525013042011</t>
        </is>
      </c>
      <c r="F124" t="inlineStr">
        <is>
          <t>曜黑柜-下柜-2.1米</t>
        </is>
      </c>
      <c r="G124" t="inlineStr">
        <is>
          <t>WD-0065 / AC-0071</t>
        </is>
      </c>
      <c r="H124" t="inlineStr">
        <is>
          <t>曜黑柜-下柜-木作部分-适配2.1米 / 12mm黑色岩板</t>
        </is>
      </c>
      <c r="I124" t="inlineStr">
        <is>
          <t>✅ 可导入</t>
        </is>
      </c>
      <c r="J124">
        <f>IF(B124&lt;&gt;"","","⚠️ 暂无对应工厂订单（现货/库存发货或工厂单待录入）")</f>
        <v/>
      </c>
    </row>
    <row r="125">
      <c r="A125" t="inlineStr">
        <is>
          <t>4502297701037001531</t>
        </is>
      </c>
      <c r="B125">
        <f>IFERROR(INDEX('6-工厂下单表'!$A$3:$A$125,MATCH(A125,'6-工厂下单表'!$B$3:$B$125,0)),"")</f>
        <v/>
      </c>
      <c r="C125" t="inlineStr">
        <is>
          <t>P24210070901</t>
        </is>
      </c>
      <c r="D125" t="inlineStr">
        <is>
          <t>榉木岩板餐桌 |榉木三角腿岩板餐桌</t>
        </is>
      </c>
      <c r="E125" t="inlineStr">
        <is>
          <t>PPS2421007090111</t>
        </is>
      </c>
      <c r="F125" t="inlineStr">
        <is>
          <t>榉木餐桌-1.2米</t>
        </is>
      </c>
      <c r="G125" t="inlineStr">
        <is>
          <t>WD-0138 / AC-0103</t>
        </is>
      </c>
      <c r="H125" t="inlineStr">
        <is>
          <t>榉木餐桌-木作部分-适配1.2米 / 12mm白色岩板</t>
        </is>
      </c>
      <c r="I125" t="inlineStr">
        <is>
          <t>✅ 可导入</t>
        </is>
      </c>
      <c r="J125">
        <f>IF(B125&lt;&gt;"","","⚠️ 暂无对应工厂订单（现货/库存发货或工厂单待录入）")</f>
        <v/>
      </c>
    </row>
    <row r="126">
      <c r="A126" t="inlineStr">
        <is>
          <t>4502296837029101914</t>
        </is>
      </c>
      <c r="B126">
        <f>IFERROR(INDEX('6-工厂下单表'!$A$3:$A$125,MATCH(A126,'6-工厂下单表'!$B$3:$B$125,0)),"")</f>
        <v/>
      </c>
      <c r="C126" t="inlineStr">
        <is>
          <t>P24210070901</t>
        </is>
      </c>
      <c r="D126" t="inlineStr">
        <is>
          <t>榉木岩板餐桌 |榉木三角腿岩板餐桌</t>
        </is>
      </c>
      <c r="E126" t="inlineStr">
        <is>
          <t>PPS2421007090111</t>
        </is>
      </c>
      <c r="F126" t="inlineStr">
        <is>
          <t>榉木餐桌-1.2米</t>
        </is>
      </c>
      <c r="G126" t="inlineStr">
        <is>
          <t>WD-0138 / AC-0103</t>
        </is>
      </c>
      <c r="H126" t="inlineStr">
        <is>
          <t>榉木餐桌-木作部分-适配1.2米 / 12mm白色岩板</t>
        </is>
      </c>
      <c r="I126" t="inlineStr">
        <is>
          <t>✅ 可导入</t>
        </is>
      </c>
      <c r="J126">
        <f>IF(B126&lt;&gt;"","","⚠️ 暂无对应工厂订单（现货/库存发货或工厂单待录入）")</f>
        <v/>
      </c>
    </row>
    <row r="127">
      <c r="A127" t="inlineStr">
        <is>
          <t>2701849657028016669</t>
        </is>
      </c>
      <c r="B127">
        <f>IFERROR(INDEX('6-工厂下单表'!$A$3:$A$125,MATCH(A127,'6-工厂下单表'!$B$3:$B$125,0)),"")</f>
        <v/>
      </c>
      <c r="C127" t="inlineStr">
        <is>
          <t>P24210070901</t>
        </is>
      </c>
      <c r="D127" t="inlineStr">
        <is>
          <t>榉木岩板餐桌 |榉木三角腿岩板餐桌</t>
        </is>
      </c>
      <c r="E127" t="inlineStr">
        <is>
          <t>PPS2421007090111</t>
        </is>
      </c>
      <c r="F127" t="inlineStr">
        <is>
          <t>榉木餐桌-1.2米</t>
        </is>
      </c>
      <c r="G127" t="inlineStr">
        <is>
          <t>WD-0138 / AC-0103</t>
        </is>
      </c>
      <c r="H127" t="inlineStr">
        <is>
          <t>榉木餐桌-木作部分-适配1.2米 / 12mm白色岩板</t>
        </is>
      </c>
      <c r="I127" t="inlineStr">
        <is>
          <t>✅ 可导入</t>
        </is>
      </c>
      <c r="J127">
        <f>IF(B127&lt;&gt;"","","⚠️ 暂无对应工厂订单（现货/库存发货或工厂单待录入）")</f>
        <v/>
      </c>
    </row>
    <row r="128">
      <c r="A128" t="inlineStr">
        <is>
          <t>2701843824031012599</t>
        </is>
      </c>
      <c r="B128">
        <f>IFERROR(INDEX('6-工厂下单表'!$A$3:$A$125,MATCH(A128,'6-工厂下单表'!$B$3:$B$125,0)),"")</f>
        <v/>
      </c>
      <c r="C128" t="inlineStr">
        <is>
          <t>P25250130420</t>
        </is>
      </c>
      <c r="D128" t="inlineStr">
        <is>
          <t>黑胡桃木太空舱餐边柜 |黑胡桃木曜黑餐边柜</t>
        </is>
      </c>
      <c r="E128" t="inlineStr">
        <is>
          <t>PPS2525013042011</t>
        </is>
      </c>
      <c r="F128" t="inlineStr">
        <is>
          <t>曜黑柜-下柜-2.1米</t>
        </is>
      </c>
      <c r="G128" t="inlineStr">
        <is>
          <t>WD-0065 / AC-0071</t>
        </is>
      </c>
      <c r="H128" t="inlineStr">
        <is>
          <t>曜黑柜-下柜-木作部分-适配2.1米 / 12mm黑色岩板</t>
        </is>
      </c>
      <c r="I128" t="inlineStr">
        <is>
          <t>✅ 可导入</t>
        </is>
      </c>
      <c r="J128">
        <f>IF(B128&lt;&gt;"","","⚠️ 暂无对应工厂订单（现货/库存发货或工厂单待录入）")</f>
        <v/>
      </c>
    </row>
    <row r="129">
      <c r="A129" t="inlineStr">
        <is>
          <t>4502289386048016133</t>
        </is>
      </c>
      <c r="B129">
        <f>IFERROR(INDEX('6-工厂下单表'!$A$3:$A$125,MATCH(A129,'6-工厂下单表'!$B$3:$B$125,0)),"")</f>
        <v/>
      </c>
      <c r="C129" t="inlineStr">
        <is>
          <t>P25250130420</t>
        </is>
      </c>
      <c r="D129" t="inlineStr">
        <is>
          <t>黑胡桃木太空舱餐边柜 |黑胡桃木曜黑餐边柜</t>
        </is>
      </c>
      <c r="E129" t="inlineStr">
        <is>
          <t>PPS2525013042011</t>
        </is>
      </c>
      <c r="F129" t="inlineStr">
        <is>
          <t>曜黑柜-下柜-2.1米</t>
        </is>
      </c>
      <c r="G129" t="inlineStr">
        <is>
          <t>WD-0065 / AC-0071</t>
        </is>
      </c>
      <c r="H129" t="inlineStr">
        <is>
          <t>曜黑柜-下柜-木作部分-适配2.1米 / 12mm黑色岩板</t>
        </is>
      </c>
      <c r="I129" t="inlineStr">
        <is>
          <t>✅ 可导入</t>
        </is>
      </c>
      <c r="J129">
        <f>IF(B129&lt;&gt;"","","⚠️ 暂无对应工厂订单（现货/库存发货或工厂单待录入）")</f>
        <v/>
      </c>
    </row>
    <row r="130">
      <c r="A130" t="inlineStr">
        <is>
          <t>2701847643028083565</t>
        </is>
      </c>
      <c r="B130">
        <f>IFERROR(INDEX('6-工厂下单表'!$A$3:$A$125,MATCH(A130,'6-工厂下单表'!$B$3:$B$125,0)),"")</f>
        <v/>
      </c>
      <c r="C130" t="inlineStr">
        <is>
          <t>P25250130420</t>
        </is>
      </c>
      <c r="D130" t="inlineStr">
        <is>
          <t>黑胡桃木太空舱餐边柜 |黑胡桃木曜黑餐边柜</t>
        </is>
      </c>
      <c r="E130" t="inlineStr">
        <is>
          <t>PPS2525013042011</t>
        </is>
      </c>
      <c r="F130" t="inlineStr">
        <is>
          <t>曜黑柜-下柜-2.1米</t>
        </is>
      </c>
      <c r="G130" t="inlineStr">
        <is>
          <t>WD-0065 / AC-0071</t>
        </is>
      </c>
      <c r="H130" t="inlineStr">
        <is>
          <t>曜黑柜-下柜-木作部分-适配2.1米 / 12mm黑色岩板</t>
        </is>
      </c>
      <c r="I130" t="inlineStr">
        <is>
          <t>✅ 可导入</t>
        </is>
      </c>
      <c r="J130">
        <f>IF(B130&lt;&gt;"","","⚠️ 暂无对应工厂订单（现货/库存发货或工厂单待录入）")</f>
        <v/>
      </c>
    </row>
    <row r="131">
      <c r="A131" t="inlineStr">
        <is>
          <t>2701846635029001070</t>
        </is>
      </c>
      <c r="B131">
        <f>IFERROR(INDEX('6-工厂下单表'!$A$3:$A$125,MATCH(A131,'6-工厂下单表'!$B$3:$B$125,0)),"")</f>
        <v/>
      </c>
      <c r="C131" t="inlineStr">
        <is>
          <t>P26380050301</t>
        </is>
      </c>
      <c r="D131" t="inlineStr">
        <is>
          <t>畔色樱桃木轻盈边柜 |樱桃木玻璃床头柜 |黑色玻璃床头柜 |樱桃木玻璃边柜</t>
        </is>
      </c>
      <c r="E131" t="inlineStr">
        <is>
          <t>PPS2638005030111</t>
        </is>
      </c>
      <c r="F131" t="inlineStr">
        <is>
          <t>轻盈边柜-榉木黑-木底座</t>
        </is>
      </c>
      <c r="G131" t="inlineStr">
        <is>
          <t>WD-0038 / AC-0065 / AC-0066 / AC-0067 / AC-0067 / AC-0068</t>
        </is>
      </c>
      <c r="H131" t="inlineStr">
        <is>
          <t>轻盈边柜-榉木-木底座-木作部分 / 10mm普白玻璃 / 5mm普白长虹玻璃 / 5mm普白玻璃 / 5mm普白玻璃 / 轻盈边柜-预埋件</t>
        </is>
      </c>
      <c r="I131" t="inlineStr">
        <is>
          <t>✅ 可导入</t>
        </is>
      </c>
      <c r="J131">
        <f>IF(B131&lt;&gt;"","","⚠️ 暂无对应工厂订单（现货/库存发货或工厂单待录入）")</f>
        <v/>
      </c>
    </row>
    <row r="132">
      <c r="A132" t="inlineStr">
        <is>
          <t>2701847928025009286</t>
        </is>
      </c>
      <c r="B132">
        <f>IFERROR(INDEX('6-工厂下单表'!$A$3:$A$125,MATCH(A132,'6-工厂下单表'!$B$3:$B$125,0)),"")</f>
        <v/>
      </c>
      <c r="C132" t="inlineStr">
        <is>
          <t>P25250130420</t>
        </is>
      </c>
      <c r="D132" t="inlineStr">
        <is>
          <t>黑胡桃木太空舱餐边柜 |黑胡桃木曜黑餐边柜</t>
        </is>
      </c>
      <c r="E132" t="inlineStr">
        <is>
          <t>PPS2525013042011</t>
        </is>
      </c>
      <c r="F132" t="inlineStr">
        <is>
          <t>曜黑柜-下柜-2.1米</t>
        </is>
      </c>
      <c r="G132" t="inlineStr">
        <is>
          <t>WD-0065 / AC-0071</t>
        </is>
      </c>
      <c r="H132" t="inlineStr">
        <is>
          <t>曜黑柜-下柜-木作部分-适配2.1米 / 12mm黑色岩板</t>
        </is>
      </c>
      <c r="I132" t="inlineStr">
        <is>
          <t>✅ 可导入</t>
        </is>
      </c>
      <c r="J132">
        <f>IF(B132&lt;&gt;"","","⚠️ 暂无对应工厂订单（现货/库存发货或工厂单待录入）")</f>
        <v/>
      </c>
    </row>
    <row r="133">
      <c r="A133" t="inlineStr">
        <is>
          <t>4502290357027043141</t>
        </is>
      </c>
      <c r="B133">
        <f>IFERROR(INDEX('6-工厂下单表'!$A$3:$A$125,MATCH(A133,'6-工厂下单表'!$B$3:$B$125,0)),"")</f>
        <v/>
      </c>
      <c r="C133" t="inlineStr">
        <is>
          <t>P25210100410</t>
        </is>
      </c>
      <c r="D133" t="inlineStr">
        <is>
          <t>畔色黑胡桃木岩板餐桌2025 |黑胡桃木三角腿餐桌</t>
        </is>
      </c>
      <c r="E133" t="inlineStr">
        <is>
          <t>PPS2521010041011</t>
        </is>
      </c>
      <c r="F133" t="inlineStr">
        <is>
          <t>黑胡桃木岩板-1.4米</t>
        </is>
      </c>
      <c r="G133" t="inlineStr">
        <is>
          <t>WD-0085 / AC-0071</t>
        </is>
      </c>
      <c r="H133" t="inlineStr">
        <is>
          <t>黑胡桃木岩板餐桌2025-木作部分-适配1.4米 / 12mm黑色岩板</t>
        </is>
      </c>
      <c r="I133" t="inlineStr">
        <is>
          <t>✅ 可导入</t>
        </is>
      </c>
      <c r="J133">
        <f>IF(B133&lt;&gt;"","","⚠️ 暂无对应工厂订单（现货/库存发货或工厂单待录入）")</f>
        <v/>
      </c>
    </row>
    <row r="134">
      <c r="A134" t="inlineStr">
        <is>
          <t>2701847064019017769</t>
        </is>
      </c>
      <c r="B134">
        <f>IFERROR(INDEX('6-工厂下单表'!$A$3:$A$125,MATCH(A134,'6-工厂下单表'!$B$3:$B$125,0)),"")</f>
        <v/>
      </c>
      <c r="C134" t="inlineStr">
        <is>
          <t>P25250130420</t>
        </is>
      </c>
      <c r="D134" t="inlineStr">
        <is>
          <t>黑胡桃木太空舱餐边柜 |黑胡桃木曜黑餐边柜</t>
        </is>
      </c>
      <c r="E134" t="inlineStr">
        <is>
          <t>PPS2525013042011</t>
        </is>
      </c>
      <c r="F134" t="inlineStr">
        <is>
          <t>曜黑柜-下柜-2.1米</t>
        </is>
      </c>
      <c r="G134" t="inlineStr">
        <is>
          <t>WD-0065 / AC-0071</t>
        </is>
      </c>
      <c r="H134" t="inlineStr">
        <is>
          <t>曜黑柜-下柜-木作部分-适配2.1米 / 12mm黑色岩板</t>
        </is>
      </c>
      <c r="I134" t="inlineStr">
        <is>
          <t>✅ 可导入</t>
        </is>
      </c>
      <c r="J134">
        <f>IF(B134&lt;&gt;"","","⚠️ 暂无对应工厂订单（现货/库存发货或工厂单待录入）")</f>
        <v/>
      </c>
    </row>
    <row r="135">
      <c r="A135" t="inlineStr">
        <is>
          <t>2701847643025008587</t>
        </is>
      </c>
      <c r="B135">
        <f>IFERROR(INDEX('6-工厂下单表'!$A$3:$A$125,MATCH(A135,'6-工厂下单表'!$B$3:$B$125,0)),"")</f>
        <v/>
      </c>
      <c r="C135" t="inlineStr">
        <is>
          <t>P25250130420</t>
        </is>
      </c>
      <c r="D135" t="inlineStr">
        <is>
          <t>黑胡桃木太空舱餐边柜 |黑胡桃木曜黑餐边柜</t>
        </is>
      </c>
      <c r="E135" t="inlineStr">
        <is>
          <t>PPS2525013042011</t>
        </is>
      </c>
      <c r="F135" t="inlineStr">
        <is>
          <t>曜黑柜-下柜-2.1米</t>
        </is>
      </c>
      <c r="G135" t="inlineStr">
        <is>
          <t>WD-0065 / AC-0071</t>
        </is>
      </c>
      <c r="H135" t="inlineStr">
        <is>
          <t>曜黑柜-下柜-木作部分-适配2.1米 / 12mm黑色岩板</t>
        </is>
      </c>
      <c r="I135" t="inlineStr">
        <is>
          <t>✅ 可导入</t>
        </is>
      </c>
      <c r="J135">
        <f>IF(B135&lt;&gt;"","","⚠️ 暂无对应工厂订单（现货/库存发货或工厂单待录入）")</f>
        <v/>
      </c>
    </row>
    <row r="136">
      <c r="A136" t="inlineStr">
        <is>
          <t>4502300366014015218</t>
        </is>
      </c>
      <c r="B136">
        <f>IFERROR(INDEX('6-工厂下单表'!$A$3:$A$125,MATCH(A136,'6-工厂下单表'!$B$3:$B$125,0)),"")</f>
        <v/>
      </c>
      <c r="C136" t="inlineStr">
        <is>
          <t>P25250130420</t>
        </is>
      </c>
      <c r="D136" t="inlineStr">
        <is>
          <t>黑胡桃木太空舱餐边柜 |黑胡桃木曜黑餐边柜</t>
        </is>
      </c>
      <c r="E136" t="inlineStr">
        <is>
          <t>PPS2525013042011</t>
        </is>
      </c>
      <c r="F136" t="inlineStr">
        <is>
          <t>曜黑柜-下柜-2.1米</t>
        </is>
      </c>
      <c r="G136" t="inlineStr">
        <is>
          <t>WD-0065 / AC-0071</t>
        </is>
      </c>
      <c r="H136" t="inlineStr">
        <is>
          <t>曜黑柜-下柜-木作部分-适配2.1米 / 12mm黑色岩板</t>
        </is>
      </c>
      <c r="I136" t="inlineStr">
        <is>
          <t>✅ 可导入</t>
        </is>
      </c>
      <c r="J136">
        <f>IF(B136&lt;&gt;"","","⚠️ 暂无对应工厂订单（现货/库存发货或工厂单待录入）")</f>
        <v/>
      </c>
    </row>
    <row r="137">
      <c r="A137" t="inlineStr">
        <is>
          <t>4502300366014024400</t>
        </is>
      </c>
      <c r="B137">
        <f>IFERROR(INDEX('6-工厂下单表'!$A$3:$A$125,MATCH(A137,'6-工厂下单表'!$B$3:$B$125,0)),"")</f>
        <v/>
      </c>
      <c r="C137" t="inlineStr">
        <is>
          <t>P26380050301</t>
        </is>
      </c>
      <c r="D137" t="inlineStr">
        <is>
          <t>畔色樱桃木轻盈边柜 |樱桃木玻璃床头柜 |黑色玻璃床头柜 |樱桃木玻璃边柜</t>
        </is>
      </c>
      <c r="E137" t="inlineStr">
        <is>
          <t>PPS2638005030111</t>
        </is>
      </c>
      <c r="F137" t="inlineStr">
        <is>
          <t>轻盈边柜-榉木黑-木底座</t>
        </is>
      </c>
      <c r="G137" t="inlineStr">
        <is>
          <t>WD-0038 / AC-0065 / AC-0066 / AC-0067 / AC-0067 / AC-0068</t>
        </is>
      </c>
      <c r="H137" t="inlineStr">
        <is>
          <t>轻盈边柜-榉木-木底座-木作部分 / 10mm普白玻璃 / 5mm普白长虹玻璃 / 5mm普白玻璃 / 5mm普白玻璃 / 轻盈边柜-预埋件</t>
        </is>
      </c>
      <c r="I137" t="inlineStr">
        <is>
          <t>✅ 可导入</t>
        </is>
      </c>
      <c r="J137">
        <f>IF(B137&lt;&gt;"","","⚠️ 暂无对应工厂订单（现货/库存发货或工厂单待录入）")</f>
        <v/>
      </c>
    </row>
    <row r="138">
      <c r="A138" t="inlineStr">
        <is>
          <t>4502288990028001319</t>
        </is>
      </c>
      <c r="B138">
        <f>IFERROR(INDEX('6-工厂下单表'!$A$3:$A$125,MATCH(A138,'6-工厂下单表'!$B$3:$B$125,0)),"")</f>
        <v/>
      </c>
      <c r="C138" t="inlineStr">
        <is>
          <t>P25250130420</t>
        </is>
      </c>
      <c r="D138" t="inlineStr">
        <is>
          <t>黑胡桃木太空舱餐边柜 |黑胡桃木曜黑餐边柜</t>
        </is>
      </c>
      <c r="E138" t="inlineStr">
        <is>
          <t>PPS2525013042011</t>
        </is>
      </c>
      <c r="F138" t="inlineStr">
        <is>
          <t>曜黑柜-下柜-2.1米</t>
        </is>
      </c>
      <c r="G138" t="inlineStr">
        <is>
          <t>WD-0065 / AC-0071</t>
        </is>
      </c>
      <c r="H138" t="inlineStr">
        <is>
          <t>曜黑柜-下柜-木作部分-适配2.1米 / 12mm黑色岩板</t>
        </is>
      </c>
      <c r="I138" t="inlineStr">
        <is>
          <t>✅ 可导入</t>
        </is>
      </c>
      <c r="J138">
        <f>IF(B138&lt;&gt;"","","⚠️ 暂无对应工厂订单（现货/库存发货或工厂单待录入）")</f>
        <v/>
      </c>
    </row>
    <row r="139">
      <c r="A139" t="inlineStr">
        <is>
          <t>4502300401005030412</t>
        </is>
      </c>
      <c r="B139">
        <f>IFERROR(INDEX('6-工厂下单表'!$A$3:$A$125,MATCH(A139,'6-工厂下单表'!$B$3:$B$125,0)),"")</f>
        <v/>
      </c>
      <c r="C139" t="inlineStr">
        <is>
          <t>P24210070901</t>
        </is>
      </c>
      <c r="D139" t="inlineStr">
        <is>
          <t>榉木岩板餐桌 |榉木三角腿岩板餐桌</t>
        </is>
      </c>
      <c r="E139" t="inlineStr">
        <is>
          <t>PPS2421007090111</t>
        </is>
      </c>
      <c r="F139" t="inlineStr">
        <is>
          <t>榉木餐桌-1.2米</t>
        </is>
      </c>
      <c r="G139" t="inlineStr">
        <is>
          <t>WD-0138 / AC-0103</t>
        </is>
      </c>
      <c r="H139" t="inlineStr">
        <is>
          <t>榉木餐桌-木作部分-适配1.2米 / 12mm白色岩板</t>
        </is>
      </c>
      <c r="I139" t="inlineStr">
        <is>
          <t>✅ 可导入</t>
        </is>
      </c>
      <c r="J139">
        <f>IF(B139&lt;&gt;"","","⚠️ 暂无对应工厂订单（现货/库存发货或工厂单待录入）")</f>
        <v/>
      </c>
    </row>
    <row r="140">
      <c r="A140" t="inlineStr">
        <is>
          <t>4502285391009012048</t>
        </is>
      </c>
      <c r="B140">
        <f>IFERROR(INDEX('6-工厂下单表'!$A$3:$A$125,MATCH(A140,'6-工厂下单表'!$B$3:$B$125,0)),"")</f>
        <v/>
      </c>
      <c r="C140" t="inlineStr">
        <is>
          <t>P24210070901</t>
        </is>
      </c>
      <c r="D140" t="inlineStr">
        <is>
          <t>榉木岩板餐桌 |榉木三角腿岩板餐桌</t>
        </is>
      </c>
      <c r="E140" t="inlineStr">
        <is>
          <t>PPS2421007090111</t>
        </is>
      </c>
      <c r="F140" t="inlineStr">
        <is>
          <t>榉木餐桌-1.2米</t>
        </is>
      </c>
      <c r="G140" t="inlineStr">
        <is>
          <t>WD-0138 / AC-0103</t>
        </is>
      </c>
      <c r="H140" t="inlineStr">
        <is>
          <t>榉木餐桌-木作部分-适配1.2米 / 12mm白色岩板</t>
        </is>
      </c>
      <c r="I140" t="inlineStr">
        <is>
          <t>✅ 可导入</t>
        </is>
      </c>
      <c r="J140">
        <f>IF(B140&lt;&gt;"","","⚠️ 暂无对应工厂订单（现货/库存发货或工厂单待录入）")</f>
        <v/>
      </c>
    </row>
    <row r="141">
      <c r="A141" t="inlineStr">
        <is>
          <t>4502295433007002910</t>
        </is>
      </c>
      <c r="B141">
        <f>IFERROR(INDEX('6-工厂下单表'!$A$3:$A$125,MATCH(A141,'6-工厂下单表'!$B$3:$B$125,0)),"")</f>
        <v/>
      </c>
      <c r="C141" t="inlineStr">
        <is>
          <t>P24250080801</t>
        </is>
      </c>
      <c r="D141" t="inlineStr">
        <is>
          <t>洞石餐边柜 |樱桃木洞石餐边大柜 |樱桃木洞石模块餐边柜</t>
        </is>
      </c>
      <c r="E141" t="inlineStr">
        <is>
          <t>PPS2425008080128</t>
        </is>
      </c>
      <c r="F141" t="inlineStr">
        <is>
          <t>洞石餐边柜-洞石整柜2.1米（多抽组合）（分类抽屉+玻璃移门+开门）</t>
        </is>
      </c>
      <c r="G141" t="inlineStr">
        <is>
          <t>WD-0123 / AC-0073 / AC-0096 / AC-0080 / AC-0081 / AC-0093</t>
        </is>
      </c>
      <c r="H141" t="inlineStr">
        <is>
          <t>洞石餐边柜-多抽组合-整柜-木作部分-适配2.1米 / 5mm灰色玻璃 / 抛光不锈钢挂杆 / 洞石纹理饰面板 / 银色隔板轨道 / 茶色亚克力条</t>
        </is>
      </c>
      <c r="I141" t="inlineStr">
        <is>
          <t>✅ 可导入</t>
        </is>
      </c>
      <c r="J141">
        <f>IF(B141&lt;&gt;"","","⚠️ 暂无对应工厂订单（现货/库存发货或工厂单待录入）")</f>
        <v/>
      </c>
    </row>
    <row r="142">
      <c r="A142" t="inlineStr">
        <is>
          <t>2701850667002008857</t>
        </is>
      </c>
      <c r="B142">
        <f>IFERROR(INDEX('6-工厂下单表'!$A$3:$A$125,MATCH(A142,'6-工厂下单表'!$B$3:$B$125,0)),"")</f>
        <v/>
      </c>
      <c r="C142" t="inlineStr">
        <is>
          <t>P26380050301</t>
        </is>
      </c>
      <c r="D142" t="inlineStr">
        <is>
          <t>畔色樱桃木轻盈边柜 |樱桃木玻璃床头柜 |黑色玻璃床头柜 |樱桃木玻璃边柜</t>
        </is>
      </c>
      <c r="E142" t="inlineStr">
        <is>
          <t>PPS2638005030111</t>
        </is>
      </c>
      <c r="F142" t="inlineStr">
        <is>
          <t>轻盈边柜-榉木黑-木底座</t>
        </is>
      </c>
      <c r="G142" t="inlineStr">
        <is>
          <t>WD-0038 / AC-0065 / AC-0066 / AC-0067 / AC-0067 / AC-0068</t>
        </is>
      </c>
      <c r="H142" t="inlineStr">
        <is>
          <t>轻盈边柜-榉木-木底座-木作部分 / 10mm普白玻璃 / 5mm普白长虹玻璃 / 5mm普白玻璃 / 5mm普白玻璃 / 轻盈边柜-预埋件</t>
        </is>
      </c>
      <c r="I142" t="inlineStr">
        <is>
          <t>✅ 可导入</t>
        </is>
      </c>
      <c r="J142">
        <f>IF(B142&lt;&gt;"","","⚠️ 暂无对应工厂订单（现货/库存发货或工厂单待录入）")</f>
        <v/>
      </c>
    </row>
    <row r="143">
      <c r="A143" t="inlineStr">
        <is>
          <t>2701834464069015386</t>
        </is>
      </c>
      <c r="B143">
        <f>IFERROR(INDEX('6-工厂下单表'!$A$3:$A$125,MATCH(A143,'6-工厂下单表'!$B$3:$B$125,0)),"")</f>
        <v/>
      </c>
      <c r="C143" t="inlineStr">
        <is>
          <t>P26330080322</t>
        </is>
      </c>
      <c r="D143" t="inlineStr">
        <is>
          <t>畔色榉木柔光双人床 |榉木小灯床</t>
        </is>
      </c>
      <c r="E143" t="inlineStr">
        <is>
          <t>PPS2633008032211</t>
        </is>
      </c>
      <c r="F143" t="inlineStr">
        <is>
          <t>榉木柔光床-1.2米-榉木铺板</t>
        </is>
      </c>
      <c r="G143" t="inlineStr">
        <is>
          <t>WD-0005 / AC-0010 / AC-0018</t>
        </is>
      </c>
      <c r="H143" t="inlineStr">
        <is>
          <t>榉木柔光床-木作部分-适配1.2米 / 通用榉木床铺板-适配1.2米 / 榉木柔光床小夜灯</t>
        </is>
      </c>
      <c r="I143" t="inlineStr">
        <is>
          <t>✅ 可导入</t>
        </is>
      </c>
      <c r="J143">
        <f>IF(B143&lt;&gt;"","","⚠️ 暂无对应工厂订单（现货/库存发货或工厂单待录入）")</f>
        <v/>
      </c>
    </row>
    <row r="144">
      <c r="A144" t="inlineStr">
        <is>
          <t>4502289638016036132</t>
        </is>
      </c>
      <c r="B144">
        <f>IFERROR(INDEX('6-工厂下单表'!$A$3:$A$125,MATCH(A144,'6-工厂下单表'!$B$3:$B$125,0)),"")</f>
        <v/>
      </c>
      <c r="C144" t="inlineStr">
        <is>
          <t>P25250100405</t>
        </is>
      </c>
      <c r="D144" t="inlineStr">
        <is>
          <t>樱桃木窄柜 |樱桃木1米餐边柜</t>
        </is>
      </c>
      <c r="E144" t="inlineStr">
        <is>
          <t>PPS2525010040511</t>
        </is>
      </c>
      <c r="F144" t="inlineStr">
        <is>
          <t>窄柜-整柜洞石背板-1.2米</t>
        </is>
      </c>
      <c r="G144" t="inlineStr">
        <is>
          <t>WD-0054 / AC-0074 / AC-0074 / AC-0080 / AC-0081 / AC-0186</t>
        </is>
      </c>
      <c r="H144" t="inlineStr">
        <is>
          <t>窄柜-整柜-木作部分-适配1.2米 / 5mm超白玻璃 / 5mm超白玻璃 / 洞石纹理饰面板 / 银色隔板轨道 / 电力轨道-Xpower-T25-银色-1.158-2插座</t>
        </is>
      </c>
      <c r="I144" t="inlineStr">
        <is>
          <t>✅ 可导入</t>
        </is>
      </c>
      <c r="J144">
        <f>IF(B144&lt;&gt;"","","⚠️ 暂无对应工厂订单（现货/库存发货或工厂单待录入）")</f>
        <v/>
      </c>
    </row>
    <row r="145">
      <c r="A145" t="inlineStr">
        <is>
          <t>4502264544224044709</t>
        </is>
      </c>
      <c r="B145">
        <f>IFERROR(INDEX('6-工厂下单表'!$A$3:$A$125,MATCH(A145,'6-工厂下单表'!$B$3:$B$125,0)),"")</f>
        <v/>
      </c>
      <c r="C145" t="inlineStr">
        <is>
          <t>P26380050301</t>
        </is>
      </c>
      <c r="D145" t="inlineStr">
        <is>
          <t>畔色樱桃木轻盈边柜 |樱桃木玻璃床头柜 |黑色玻璃床头柜 |樱桃木玻璃边柜</t>
        </is>
      </c>
      <c r="E145" t="inlineStr">
        <is>
          <t>PPS2638005030111</t>
        </is>
      </c>
      <c r="F145" t="inlineStr">
        <is>
          <t>轻盈边柜-榉木黑-木底座</t>
        </is>
      </c>
      <c r="G145" t="inlineStr">
        <is>
          <t>WD-0038 / AC-0065 / AC-0066 / AC-0067 / AC-0067 / AC-0068</t>
        </is>
      </c>
      <c r="H145" t="inlineStr">
        <is>
          <t>轻盈边柜-榉木-木底座-木作部分 / 10mm普白玻璃 / 5mm普白长虹玻璃 / 5mm普白玻璃 / 5mm普白玻璃 / 轻盈边柜-预埋件</t>
        </is>
      </c>
      <c r="I145" t="inlineStr">
        <is>
          <t>✅ 可导入</t>
        </is>
      </c>
      <c r="J145">
        <f>IF(B145&lt;&gt;"","","⚠️ 暂无对应工厂订单（现货/库存发货或工厂单待录入）")</f>
        <v/>
      </c>
    </row>
    <row r="146">
      <c r="A146" t="inlineStr">
        <is>
          <t>4502277612069006240</t>
        </is>
      </c>
      <c r="B146">
        <f>IFERROR(INDEX('6-工厂下单表'!$A$3:$A$125,MATCH(A146,'6-工厂下单表'!$B$3:$B$125,0)),"")</f>
        <v/>
      </c>
      <c r="C146" t="inlineStr">
        <is>
          <t>P26380040225</t>
        </is>
      </c>
      <c r="D146" t="inlineStr">
        <is>
          <t>畔色榉木床头柜 |榉木铁板床头柜</t>
        </is>
      </c>
      <c r="E146" t="inlineStr">
        <is>
          <t>PPS2638004022511</t>
        </is>
      </c>
      <c r="F146" t="inlineStr">
        <is>
          <t>榉木床头柜-标准</t>
        </is>
      </c>
      <c r="G146" t="inlineStr">
        <is>
          <t>WD-0036 / AC-0064</t>
        </is>
      </c>
      <c r="H146" t="inlineStr">
        <is>
          <t>榉木床头柜-木作部分-标准款 / 榉木床头柜-金属侧板</t>
        </is>
      </c>
      <c r="I146" t="inlineStr">
        <is>
          <t>✅ 可导入</t>
        </is>
      </c>
      <c r="J146">
        <f>IF(B146&lt;&gt;"","","⚠️ 暂无对应工厂订单（现货/库存发货或工厂单待录入）")</f>
        <v/>
      </c>
    </row>
    <row r="147">
      <c r="A147" t="inlineStr">
        <is>
          <t>2701841665056026156</t>
        </is>
      </c>
      <c r="B147">
        <f>IFERROR(INDEX('6-工厂下单表'!$A$3:$A$125,MATCH(A147,'6-工厂下单表'!$B$3:$B$125,0)),"")</f>
        <v/>
      </c>
      <c r="C147" t="inlineStr">
        <is>
          <t>P26330070320</t>
        </is>
      </c>
      <c r="D147" t="inlineStr">
        <is>
          <t>畔色榉木无边床 |榉木金属腿床</t>
        </is>
      </c>
      <c r="E147" t="inlineStr">
        <is>
          <t>PPS2633007032011</t>
        </is>
      </c>
      <c r="F147" t="inlineStr">
        <is>
          <t>榉木无边床-1.2米-榉木铺板</t>
        </is>
      </c>
      <c r="G147" t="inlineStr">
        <is>
          <t>WD-0001 / AC-0001 / AC-0009</t>
        </is>
      </c>
      <c r="H147" t="inlineStr">
        <is>
          <t>榉木无边床-木作部分-适配1.2米 / 榉木无边床床铺板-榉木-适配1.2米 / 接木金属腿-榉木</t>
        </is>
      </c>
      <c r="I147" t="inlineStr">
        <is>
          <t>✅ 可导入</t>
        </is>
      </c>
      <c r="J147">
        <f>IF(B147&lt;&gt;"","","⚠️ 暂无对应工厂订单（现货/库存发货或工厂单待录入）")</f>
        <v/>
      </c>
    </row>
    <row r="148">
      <c r="A148" t="inlineStr">
        <is>
          <t>2701838103074005377</t>
        </is>
      </c>
      <c r="B148">
        <f>IFERROR(INDEX('6-工厂下单表'!$A$3:$A$125,MATCH(A148,'6-工厂下单表'!$B$3:$B$125,0)),"")</f>
        <v/>
      </c>
      <c r="C148" t="inlineStr">
        <is>
          <t>P26330140117</t>
        </is>
      </c>
      <c r="D148" t="inlineStr">
        <is>
          <t>畔色黑胡桃木软包双人床 |黑胡桃木落地大软包床</t>
        </is>
      </c>
      <c r="E148" t="inlineStr">
        <is>
          <t>PPS2633014011711</t>
        </is>
      </c>
      <c r="F148" t="inlineStr">
        <is>
          <t>黑胡桃木软包床-1.2米-榉木铺板</t>
        </is>
      </c>
      <c r="G148" t="inlineStr">
        <is>
          <t>WD-0028 / AC-0010 / AC-0060</t>
        </is>
      </c>
      <c r="H148" t="inlineStr">
        <is>
          <t>黑胡桃木软包床-木作部分-适配1.2米 / 通用榉木床铺板-适配1.2米 / 黑胡桃木软包床-软包-适配1.2米</t>
        </is>
      </c>
      <c r="I148" t="inlineStr">
        <is>
          <t>✅ 可导入</t>
        </is>
      </c>
      <c r="J148">
        <f>IF(B148&lt;&gt;"","","⚠️ 暂无对应工厂订单（现货/库存发货或工厂单待录入）")</f>
        <v/>
      </c>
    </row>
    <row r="149">
      <c r="A149" t="inlineStr">
        <is>
          <t>4502284921058147421</t>
        </is>
      </c>
      <c r="B149">
        <f>IFERROR(INDEX('6-工厂下单表'!$A$3:$A$125,MATCH(A149,'6-工厂下单表'!$B$3:$B$125,0)),"")</f>
        <v/>
      </c>
      <c r="C149" t="inlineStr">
        <is>
          <t>P26330140117</t>
        </is>
      </c>
      <c r="D149" t="inlineStr">
        <is>
          <t>畔色黑胡桃木软包双人床 |黑胡桃木落地大软包床</t>
        </is>
      </c>
      <c r="E149" t="inlineStr">
        <is>
          <t>PPS2633014011711</t>
        </is>
      </c>
      <c r="F149" t="inlineStr">
        <is>
          <t>黑胡桃木软包床-1.2米-榉木铺板</t>
        </is>
      </c>
      <c r="G149" t="inlineStr">
        <is>
          <t>WD-0028 / AC-0010 / AC-0060</t>
        </is>
      </c>
      <c r="H149" t="inlineStr">
        <is>
          <t>黑胡桃木软包床-木作部分-适配1.2米 / 通用榉木床铺板-适配1.2米 / 黑胡桃木软包床-软包-适配1.2米</t>
        </is>
      </c>
      <c r="I149" t="inlineStr">
        <is>
          <t>✅ 可导入</t>
        </is>
      </c>
      <c r="J149">
        <f>IF(B149&lt;&gt;"","","⚠️ 暂无对应工厂订单（现货/库存发货或工厂单待录入）")</f>
        <v/>
      </c>
    </row>
    <row r="150">
      <c r="A150" t="inlineStr">
        <is>
          <t>4502282331055005242</t>
        </is>
      </c>
      <c r="B150">
        <f>IFERROR(INDEX('6-工厂下单表'!$A$3:$A$125,MATCH(A150,'6-工厂下单表'!$B$3:$B$125,0)),"")</f>
        <v/>
      </c>
      <c r="C150" t="inlineStr">
        <is>
          <t>P26330120327</t>
        </is>
      </c>
      <c r="D150" t="inlineStr">
        <is>
          <t>畔色樱桃木箱体床 |樱桃木软包箱体床</t>
        </is>
      </c>
      <c r="E150" t="inlineStr">
        <is>
          <t>PPS2633012032711</t>
        </is>
      </c>
      <c r="F150" t="inlineStr">
        <is>
          <t>樱桃木箱体床-软包床头-1.5米-榉木铺板</t>
        </is>
      </c>
      <c r="G150" t="inlineStr">
        <is>
          <t>WD-0022 / AC-0051 / AC-0053 / AC-0055</t>
        </is>
      </c>
      <c r="H150" t="inlineStr">
        <is>
          <t>樱桃木箱体床-木作部分-适配1.5米 / 樱桃木箱体床床铺板-榉木-适配1.5米 / 樱桃木箱体床-软包-适配1.5米 / 樱桃木箱体床-液压支撑杆</t>
        </is>
      </c>
      <c r="I150" t="inlineStr">
        <is>
          <t>✅ 可导入</t>
        </is>
      </c>
      <c r="J150">
        <f>IF(B150&lt;&gt;"","","⚠️ 暂无对应工厂订单（现货/库存发货或工厂单待录入）")</f>
        <v/>
      </c>
    </row>
    <row r="151">
      <c r="A151" t="inlineStr">
        <is>
          <t>4502279088050010312</t>
        </is>
      </c>
      <c r="B151">
        <f>IFERROR(INDEX('6-工厂下单表'!$A$3:$A$125,MATCH(A151,'6-工厂下单表'!$B$3:$B$125,0)),"")</f>
        <v/>
      </c>
      <c r="C151" t="inlineStr">
        <is>
          <t>P26330100225</t>
        </is>
      </c>
      <c r="D151" t="inlineStr">
        <is>
          <t>畔色樱桃木齐边双人床 |樱桃木方腿床</t>
        </is>
      </c>
      <c r="E151" t="inlineStr">
        <is>
          <t>PPS2633010022511</t>
        </is>
      </c>
      <c r="F151" t="inlineStr">
        <is>
          <t>樱桃木齐边床-1.2米-榉木铺板</t>
        </is>
      </c>
      <c r="G151" t="inlineStr">
        <is>
          <t>WD-0013 / AC-0028 / AC-0036 / AC-0037</t>
        </is>
      </c>
      <c r="H151" t="inlineStr">
        <is>
          <t>樱桃木齐边床-木作部分-适配1.2米 / 樱桃木齐边床床铺板-榉木-适配1.2米 / 樱桃木齐边床-床头金属条 / 樱桃木齐边床-床腿金属条</t>
        </is>
      </c>
      <c r="I151" t="inlineStr">
        <is>
          <t>✅ 可导入</t>
        </is>
      </c>
      <c r="J151">
        <f>IF(B151&lt;&gt;"","","⚠️ 暂无对应工厂订单（现货/库存发货或工厂单待录入）")</f>
        <v/>
      </c>
    </row>
    <row r="152">
      <c r="A152" t="inlineStr">
        <is>
          <t>2701829138152018187</t>
        </is>
      </c>
      <c r="B152">
        <f>IFERROR(INDEX('6-工厂下单表'!$A$3:$A$125,MATCH(A152,'6-工厂下单表'!$B$3:$B$125,0)),"")</f>
        <v/>
      </c>
      <c r="C152" t="inlineStr">
        <is>
          <t>P26330070320</t>
        </is>
      </c>
      <c r="D152" t="inlineStr">
        <is>
          <t>畔色榉木无边床 |榉木金属腿床</t>
        </is>
      </c>
      <c r="E152" t="inlineStr">
        <is>
          <t>PPS2633007032011</t>
        </is>
      </c>
      <c r="F152" t="inlineStr">
        <is>
          <t>榉木无边床-1.2米-榉木铺板</t>
        </is>
      </c>
      <c r="G152" t="inlineStr">
        <is>
          <t>WD-0001 / AC-0001 / AC-0009</t>
        </is>
      </c>
      <c r="H152" t="inlineStr">
        <is>
          <t>榉木无边床-木作部分-适配1.2米 / 榉木无边床床铺板-榉木-适配1.2米 / 接木金属腿-榉木</t>
        </is>
      </c>
      <c r="I152" t="inlineStr">
        <is>
          <t>✅ 可导入</t>
        </is>
      </c>
      <c r="J152">
        <f>IF(B152&lt;&gt;"","","⚠️ 暂无对应工厂订单（现货/库存发货或工厂单待录入）")</f>
        <v/>
      </c>
    </row>
    <row r="153">
      <c r="A153" t="inlineStr">
        <is>
          <t>4502279196053025339</t>
        </is>
      </c>
      <c r="B153">
        <f>IFERROR(INDEX('6-工厂下单表'!$A$3:$A$125,MATCH(A153,'6-工厂下单表'!$B$3:$B$125,0)),"")</f>
        <v/>
      </c>
      <c r="C153" t="inlineStr">
        <is>
          <t>P26330080322</t>
        </is>
      </c>
      <c r="D153" t="inlineStr">
        <is>
          <t>畔色榉木柔光双人床 |榉木小灯床</t>
        </is>
      </c>
      <c r="E153" t="inlineStr">
        <is>
          <t>PPS2633008032211</t>
        </is>
      </c>
      <c r="F153" t="inlineStr">
        <is>
          <t>榉木柔光床-1.2米-榉木铺板</t>
        </is>
      </c>
      <c r="G153" t="inlineStr">
        <is>
          <t>WD-0005 / AC-0010 / AC-0018</t>
        </is>
      </c>
      <c r="H153" t="inlineStr">
        <is>
          <t>榉木柔光床-木作部分-适配1.2米 / 通用榉木床铺板-适配1.2米 / 榉木柔光床小夜灯</t>
        </is>
      </c>
      <c r="I153" t="inlineStr">
        <is>
          <t>✅ 可导入</t>
        </is>
      </c>
      <c r="J153">
        <f>IF(B153&lt;&gt;"","","⚠️ 暂无对应工厂订单（现货/库存发货或工厂单待录入）")</f>
        <v/>
      </c>
    </row>
    <row r="154">
      <c r="A154" t="inlineStr">
        <is>
          <t>2701836734027036082</t>
        </is>
      </c>
      <c r="B154">
        <f>IFERROR(INDEX('6-工厂下单表'!$A$3:$A$125,MATCH(A154,'6-工厂下单表'!$B$3:$B$125,0)),"")</f>
        <v/>
      </c>
      <c r="C154" t="inlineStr">
        <is>
          <t>P26330080322</t>
        </is>
      </c>
      <c r="D154" t="inlineStr">
        <is>
          <t>畔色榉木柔光双人床 |榉木小灯床</t>
        </is>
      </c>
      <c r="E154" t="inlineStr">
        <is>
          <t>PPS2633008032211</t>
        </is>
      </c>
      <c r="F154" t="inlineStr">
        <is>
          <t>榉木柔光床-1.2米-榉木铺板</t>
        </is>
      </c>
      <c r="G154" t="inlineStr">
        <is>
          <t>WD-0005 / AC-0010 / AC-0018</t>
        </is>
      </c>
      <c r="H154" t="inlineStr">
        <is>
          <t>榉木柔光床-木作部分-适配1.2米 / 通用榉木床铺板-适配1.2米 / 榉木柔光床小夜灯</t>
        </is>
      </c>
      <c r="I154" t="inlineStr">
        <is>
          <t>✅ 可导入</t>
        </is>
      </c>
      <c r="J154">
        <f>IF(B154&lt;&gt;"","","⚠️ 暂无对应工厂订单（现货/库存发货或工厂单待录入）")</f>
        <v/>
      </c>
    </row>
    <row r="155">
      <c r="A155" t="inlineStr">
        <is>
          <t>4502277614107120001</t>
        </is>
      </c>
      <c r="B155">
        <f>IFERROR(INDEX('6-工厂下单表'!$A$3:$A$125,MATCH(A155,'6-工厂下单表'!$B$3:$B$125,0)),"")</f>
        <v/>
      </c>
      <c r="C155" t="inlineStr">
        <is>
          <t>P25250100405</t>
        </is>
      </c>
      <c r="D155" t="inlineStr">
        <is>
          <t>樱桃木窄柜 |樱桃木1米餐边柜</t>
        </is>
      </c>
      <c r="E155" t="inlineStr">
        <is>
          <t>PPS2525010040511</t>
        </is>
      </c>
      <c r="F155" t="inlineStr">
        <is>
          <t>窄柜-整柜洞石背板-1.2米</t>
        </is>
      </c>
      <c r="G155" t="inlineStr">
        <is>
          <t>WD-0054 / AC-0074 / AC-0074 / AC-0080 / AC-0081 / AC-0186</t>
        </is>
      </c>
      <c r="H155" t="inlineStr">
        <is>
          <t>窄柜-整柜-木作部分-适配1.2米 / 5mm超白玻璃 / 5mm超白玻璃 / 洞石纹理饰面板 / 银色隔板轨道 / 电力轨道-Xpower-T25-银色-1.158-2插座</t>
        </is>
      </c>
      <c r="I155" t="inlineStr">
        <is>
          <t>✅ 可导入</t>
        </is>
      </c>
      <c r="J155">
        <f>IF(B155&lt;&gt;"","","⚠️ 暂无对应工厂订单（现货/库存发货或工厂单待录入）")</f>
        <v/>
      </c>
    </row>
    <row r="156">
      <c r="A156" t="inlineStr">
        <is>
          <t>4502277614107147646</t>
        </is>
      </c>
      <c r="B156">
        <f>IFERROR(INDEX('6-工厂下单表'!$A$3:$A$125,MATCH(A156,'6-工厂下单表'!$B$3:$B$125,0)),"")</f>
        <v/>
      </c>
      <c r="C156" t="inlineStr">
        <is>
          <t>P25250090403</t>
        </is>
      </c>
      <c r="D156" t="inlineStr">
        <is>
          <t>樱桃木基础餐边柜 |樱桃木AA柱餐边柜</t>
        </is>
      </c>
      <c r="E156" t="inlineStr">
        <is>
          <t>PPS2525009040111</t>
        </is>
      </c>
      <c r="F156" t="inlineStr">
        <is>
          <t>基础柜-整柜AA柱背板-2.1米</t>
        </is>
      </c>
      <c r="G156" t="inlineStr">
        <is>
          <t>WD-0046 / AC-0071 / WD-0050 / AC-0073 / AC-0074 / AC-0075</t>
        </is>
      </c>
      <c r="H156" t="inlineStr">
        <is>
          <t>基础柜-下柜-木作部分-适配2.1米 / 12mm黑色岩板 / 基础柜-整柜-木作部分-适配2.1米 / 5mm灰色玻璃 / 5mm超白玻璃 / AA柱</t>
        </is>
      </c>
      <c r="I156" t="inlineStr">
        <is>
          <t>✅ 可导入</t>
        </is>
      </c>
      <c r="J156">
        <f>IF(B156&lt;&gt;"","","⚠️ 暂无对应工厂订单（现货/库存发货或工厂单待录入）")</f>
        <v/>
      </c>
    </row>
    <row r="157">
      <c r="A157" t="inlineStr">
        <is>
          <t>2701829496060028490</t>
        </is>
      </c>
      <c r="B157">
        <f>IFERROR(INDEX('6-工厂下单表'!$A$3:$A$125,MATCH(A157,'6-工厂下单表'!$B$3:$B$125,0)),"")</f>
        <v/>
      </c>
      <c r="C157" t="inlineStr">
        <is>
          <t>P25250130420</t>
        </is>
      </c>
      <c r="D157" t="inlineStr">
        <is>
          <t>黑胡桃木太空舱餐边柜 |黑胡桃木曜黑餐边柜</t>
        </is>
      </c>
      <c r="E157" t="inlineStr">
        <is>
          <t>PPS2525013042011</t>
        </is>
      </c>
      <c r="F157" t="inlineStr">
        <is>
          <t>曜黑柜-下柜-2.1米</t>
        </is>
      </c>
      <c r="G157" t="inlineStr">
        <is>
          <t>WD-0065 / AC-0071</t>
        </is>
      </c>
      <c r="H157" t="inlineStr">
        <is>
          <t>曜黑柜-下柜-木作部分-适配2.1米 / 12mm黑色岩板</t>
        </is>
      </c>
      <c r="I157" t="inlineStr">
        <is>
          <t>✅ 可导入</t>
        </is>
      </c>
      <c r="J157">
        <f>IF(B157&lt;&gt;"","","⚠️ 暂无对应工厂订单（现货/库存发货或工厂单待录入）")</f>
        <v/>
      </c>
    </row>
    <row r="158">
      <c r="A158" t="inlineStr">
        <is>
          <t>4502280422066013832</t>
        </is>
      </c>
      <c r="B158">
        <f>IFERROR(INDEX('6-工厂下单表'!$A$3:$A$125,MATCH(A158,'6-工厂下单表'!$B$3:$B$125,0)),"")</f>
        <v/>
      </c>
      <c r="C158" t="inlineStr">
        <is>
          <t>P24250080805</t>
        </is>
      </c>
      <c r="D158" t="inlineStr">
        <is>
          <t>作废洞石大柜链接</t>
        </is>
      </c>
      <c r="E158" t="inlineStr">
        <is>
          <t>PPS0000000800001</t>
        </is>
      </c>
      <c r="F158" t="inlineStr">
        <is>
          <t>作废洞石大柜链接</t>
        </is>
      </c>
      <c r="I158" t="inlineStr">
        <is>
          <t>✅ 可导入</t>
        </is>
      </c>
      <c r="J158">
        <f>IF(B158&lt;&gt;"","","⚠️ 暂无对应工厂订单（现货/库存发货或工厂单待录入）")</f>
        <v/>
      </c>
    </row>
    <row r="159">
      <c r="A159" t="inlineStr">
        <is>
          <t>4502268432041001505</t>
        </is>
      </c>
      <c r="B159">
        <f>IFERROR(INDEX('6-工厂下单表'!$A$3:$A$125,MATCH(A159,'6-工厂下单表'!$B$3:$B$125,0)),"")</f>
        <v/>
      </c>
      <c r="C159" t="inlineStr">
        <is>
          <t>P26380050301</t>
        </is>
      </c>
      <c r="D159" t="inlineStr">
        <is>
          <t>畔色樱桃木轻盈边柜 |樱桃木玻璃床头柜 |黑色玻璃床头柜 |樱桃木玻璃边柜</t>
        </is>
      </c>
      <c r="E159" t="inlineStr">
        <is>
          <t>PPS2638005030111</t>
        </is>
      </c>
      <c r="F159" t="inlineStr">
        <is>
          <t>轻盈边柜-榉木黑-木底座</t>
        </is>
      </c>
      <c r="G159" t="inlineStr">
        <is>
          <t>WD-0038 / AC-0065 / AC-0066 / AC-0067 / AC-0067 / AC-0068</t>
        </is>
      </c>
      <c r="H159" t="inlineStr">
        <is>
          <t>轻盈边柜-榉木-木底座-木作部分 / 10mm普白玻璃 / 5mm普白长虹玻璃 / 5mm普白玻璃 / 5mm普白玻璃 / 轻盈边柜-预埋件</t>
        </is>
      </c>
      <c r="I159" t="inlineStr">
        <is>
          <t>✅ 可导入</t>
        </is>
      </c>
      <c r="J159">
        <f>IF(B159&lt;&gt;"","","⚠️ 暂无对应工厂订单（现货/库存发货或工厂单待录入）")</f>
        <v/>
      </c>
    </row>
    <row r="160">
      <c r="A160" t="inlineStr">
        <is>
          <t>2701822980031045772</t>
        </is>
      </c>
      <c r="B160">
        <f>IFERROR(INDEX('6-工厂下单表'!$A$3:$A$125,MATCH(A160,'6-工厂下单表'!$B$3:$B$125,0)),"")</f>
        <v/>
      </c>
      <c r="C160" t="inlineStr">
        <is>
          <t>P26330100225</t>
        </is>
      </c>
      <c r="D160" t="inlineStr">
        <is>
          <t>畔色樱桃木齐边双人床 |樱桃木方腿床</t>
        </is>
      </c>
      <c r="E160" t="inlineStr">
        <is>
          <t>PPS2633010022511</t>
        </is>
      </c>
      <c r="F160" t="inlineStr">
        <is>
          <t>樱桃木齐边床-1.2米-榉木铺板</t>
        </is>
      </c>
      <c r="G160" t="inlineStr">
        <is>
          <t>WD-0013 / AC-0028 / AC-0036 / AC-0037</t>
        </is>
      </c>
      <c r="H160" t="inlineStr">
        <is>
          <t>樱桃木齐边床-木作部分-适配1.2米 / 樱桃木齐边床床铺板-榉木-适配1.2米 / 樱桃木齐边床-床头金属条 / 樱桃木齐边床-床腿金属条</t>
        </is>
      </c>
      <c r="I160" t="inlineStr">
        <is>
          <t>✅ 可导入</t>
        </is>
      </c>
      <c r="J160">
        <f>IF(B160&lt;&gt;"","","⚠️ 暂无对应工厂订单（现货/库存发货或工厂单待录入）")</f>
        <v/>
      </c>
    </row>
    <row r="161">
      <c r="A161" t="inlineStr">
        <is>
          <t>4502271132029006747</t>
        </is>
      </c>
      <c r="B161">
        <f>IFERROR(INDEX('6-工厂下单表'!$A$3:$A$125,MATCH(A161,'6-工厂下单表'!$B$3:$B$125,0)),"")</f>
        <v/>
      </c>
      <c r="C161" t="inlineStr">
        <is>
          <t>P25250130420</t>
        </is>
      </c>
      <c r="D161" t="inlineStr">
        <is>
          <t>黑胡桃木太空舱餐边柜 |黑胡桃木曜黑餐边柜</t>
        </is>
      </c>
      <c r="E161" t="inlineStr">
        <is>
          <t>PPS2525013042011</t>
        </is>
      </c>
      <c r="F161" t="inlineStr">
        <is>
          <t>曜黑柜-下柜-2.1米</t>
        </is>
      </c>
      <c r="G161" t="inlineStr">
        <is>
          <t>WD-0065 / AC-0071</t>
        </is>
      </c>
      <c r="H161" t="inlineStr">
        <is>
          <t>曜黑柜-下柜-木作部分-适配2.1米 / 12mm黑色岩板</t>
        </is>
      </c>
      <c r="I161" t="inlineStr">
        <is>
          <t>✅ 可导入</t>
        </is>
      </c>
      <c r="J161">
        <f>IF(B161&lt;&gt;"","","⚠️ 暂无对应工厂订单（现货/库存发货或工厂单待录入）")</f>
        <v/>
      </c>
    </row>
    <row r="162">
      <c r="A162" t="inlineStr">
        <is>
          <t>2701833745025114593</t>
        </is>
      </c>
      <c r="B162">
        <f>IFERROR(INDEX('6-工厂下单表'!$A$3:$A$125,MATCH(A162,'6-工厂下单表'!$B$3:$B$125,0)),"")</f>
        <v/>
      </c>
      <c r="C162" t="inlineStr">
        <is>
          <t>P24250080801</t>
        </is>
      </c>
      <c r="D162" t="inlineStr">
        <is>
          <t>洞石餐边柜 |樱桃木洞石餐边大柜 |樱桃木洞石模块餐边柜</t>
        </is>
      </c>
      <c r="E162" t="inlineStr">
        <is>
          <t>PPS2425008080128</t>
        </is>
      </c>
      <c r="F162" t="inlineStr">
        <is>
          <t>洞石餐边柜-洞石整柜2.1米（多抽组合）（分类抽屉+玻璃移门+开门）</t>
        </is>
      </c>
      <c r="G162" t="inlineStr">
        <is>
          <t>WD-0123 / AC-0073 / AC-0096 / AC-0080 / AC-0081 / AC-0093</t>
        </is>
      </c>
      <c r="H162" t="inlineStr">
        <is>
          <t>洞石餐边柜-多抽组合-整柜-木作部分-适配2.1米 / 5mm灰色玻璃 / 抛光不锈钢挂杆 / 洞石纹理饰面板 / 银色隔板轨道 / 茶色亚克力条</t>
        </is>
      </c>
      <c r="I162" t="inlineStr">
        <is>
          <t>✅ 可导入</t>
        </is>
      </c>
      <c r="J162">
        <f>IF(B162&lt;&gt;"","","⚠️ 暂无对应工厂订单（现货/库存发货或工厂单待录入）")</f>
        <v/>
      </c>
    </row>
    <row r="163">
      <c r="A163" t="inlineStr">
        <is>
          <t>4502277865025002839</t>
        </is>
      </c>
      <c r="B163">
        <f>IFERROR(INDEX('6-工厂下单表'!$A$3:$A$125,MATCH(A163,'6-工厂下单表'!$B$3:$B$125,0)),"")</f>
        <v/>
      </c>
      <c r="C163" t="inlineStr">
        <is>
          <t>P24250080805</t>
        </is>
      </c>
      <c r="D163" t="inlineStr">
        <is>
          <t>作废洞石大柜链接</t>
        </is>
      </c>
      <c r="E163" t="inlineStr">
        <is>
          <t>PPS0000000800001</t>
        </is>
      </c>
      <c r="F163" t="inlineStr">
        <is>
          <t>作废洞石大柜链接</t>
        </is>
      </c>
      <c r="I163" t="inlineStr">
        <is>
          <t>✅ 可导入</t>
        </is>
      </c>
      <c r="J163">
        <f>IF(B163&lt;&gt;"","","⚠️ 暂无对应工厂订单（现货/库存发货或工厂单待录入）")</f>
        <v/>
      </c>
    </row>
    <row r="164">
      <c r="A164" t="inlineStr">
        <is>
          <t>2701837345019001767</t>
        </is>
      </c>
      <c r="B164">
        <f>IFERROR(INDEX('6-工厂下单表'!$A$3:$A$125,MATCH(A164,'6-工厂下单表'!$B$3:$B$125,0)),"")</f>
        <v/>
      </c>
      <c r="C164" t="inlineStr">
        <is>
          <t>P24150030513</t>
        </is>
      </c>
      <c r="D164" t="inlineStr">
        <is>
          <t>畔色组合柜 |樱桃木灵感组合柜</t>
        </is>
      </c>
      <c r="E164" t="inlineStr">
        <is>
          <t>PPS2415003051311</t>
        </is>
      </c>
      <c r="F164" t="inlineStr">
        <is>
          <t>组合柜-开放柜</t>
        </is>
      </c>
      <c r="G164" t="inlineStr">
        <is>
          <t>WD-0093</t>
        </is>
      </c>
      <c r="H164" t="inlineStr">
        <is>
          <t>组合柜-开放柜-木作部分</t>
        </is>
      </c>
      <c r="I164" t="inlineStr">
        <is>
          <t>✅ 可导入</t>
        </is>
      </c>
      <c r="J164">
        <f>IF(B164&lt;&gt;"","","⚠️ 暂无对应工厂订单（现货/库存发货或工厂单待录入）")</f>
        <v/>
      </c>
    </row>
    <row r="165">
      <c r="A165" t="inlineStr">
        <is>
          <t>4502280493003037723</t>
        </is>
      </c>
      <c r="B165">
        <f>IFERROR(INDEX('6-工厂下单表'!$A$3:$A$125,MATCH(A165,'6-工厂下单表'!$B$3:$B$125,0)),"")</f>
        <v/>
      </c>
      <c r="C165" t="inlineStr">
        <is>
          <t>P26380050301</t>
        </is>
      </c>
      <c r="D165" t="inlineStr">
        <is>
          <t>畔色樱桃木轻盈边柜 |樱桃木玻璃床头柜 |黑色玻璃床头柜 |樱桃木玻璃边柜</t>
        </is>
      </c>
      <c r="E165" t="inlineStr">
        <is>
          <t>PPS2638005030111</t>
        </is>
      </c>
      <c r="F165" t="inlineStr">
        <is>
          <t>轻盈边柜-榉木黑-木底座</t>
        </is>
      </c>
      <c r="G165" t="inlineStr">
        <is>
          <t>WD-0038 / AC-0065 / AC-0066 / AC-0067 / AC-0067 / AC-0068</t>
        </is>
      </c>
      <c r="H165" t="inlineStr">
        <is>
          <t>轻盈边柜-榉木-木底座-木作部分 / 10mm普白玻璃 / 5mm普白长虹玻璃 / 5mm普白玻璃 / 5mm普白玻璃 / 轻盈边柜-预埋件</t>
        </is>
      </c>
      <c r="I165" t="inlineStr">
        <is>
          <t>✅ 可导入</t>
        </is>
      </c>
      <c r="J165">
        <f>IF(B165&lt;&gt;"","","⚠️ 暂无对应工厂订单（现货/库存发货或工厂单待录入）")</f>
        <v/>
      </c>
    </row>
    <row r="166">
      <c r="A166" t="inlineStr">
        <is>
          <t>2701822478010000551</t>
        </is>
      </c>
      <c r="B166">
        <f>IFERROR(INDEX('6-工厂下单表'!$A$3:$A$125,MATCH(A166,'6-工厂下单表'!$B$3:$B$125,0)),"")</f>
        <v/>
      </c>
      <c r="C166" t="inlineStr">
        <is>
          <t>P26330110226</t>
        </is>
      </c>
      <c r="D166" t="inlineStr">
        <is>
          <t>畔色樱桃木静音双人床 |樱桃木小金属腿床</t>
        </is>
      </c>
      <c r="E166" t="inlineStr">
        <is>
          <t>PPS2633011022611</t>
        </is>
      </c>
      <c r="F166" t="inlineStr">
        <is>
          <t>樱桃木静音床-1.2米-榉木铺板</t>
        </is>
      </c>
      <c r="G166" t="inlineStr">
        <is>
          <t>WD-0017 / AC-0042 / AC-0050</t>
        </is>
      </c>
      <c r="H166" t="inlineStr">
        <is>
          <t>樱桃木静音床-木作部分-适配1.2米 / 樱桃木静音床床铺板-榉木-适配1.2米 / 樱桃木静音床-三角金属腿</t>
        </is>
      </c>
      <c r="I166" t="inlineStr">
        <is>
          <t>✅ 可导入</t>
        </is>
      </c>
      <c r="J166">
        <f>IF(B166&lt;&gt;"","","⚠️ 暂无对应工厂订单（现货/库存发货或工厂单待录入）")</f>
        <v/>
      </c>
    </row>
    <row r="167">
      <c r="A167" t="inlineStr">
        <is>
          <t>2701822980012079582</t>
        </is>
      </c>
      <c r="B167">
        <f>IFERROR(INDEX('6-工厂下单表'!$A$3:$A$125,MATCH(A167,'6-工厂下单表'!$B$3:$B$125,0)),"")</f>
        <v/>
      </c>
      <c r="C167" t="inlineStr">
        <is>
          <t>P26380050301</t>
        </is>
      </c>
      <c r="D167" t="inlineStr">
        <is>
          <t>畔色樱桃木轻盈边柜 |樱桃木玻璃床头柜 |黑色玻璃床头柜 |樱桃木玻璃边柜</t>
        </is>
      </c>
      <c r="E167" t="inlineStr">
        <is>
          <t>PPS2638005030111</t>
        </is>
      </c>
      <c r="F167" t="inlineStr">
        <is>
          <t>轻盈边柜-榉木黑-木底座</t>
        </is>
      </c>
      <c r="G167" t="inlineStr">
        <is>
          <t>WD-0038 / AC-0065 / AC-0066 / AC-0067 / AC-0067 / AC-0068</t>
        </is>
      </c>
      <c r="H167" t="inlineStr">
        <is>
          <t>轻盈边柜-榉木-木底座-木作部分 / 10mm普白玻璃 / 5mm普白长虹玻璃 / 5mm普白玻璃 / 5mm普白玻璃 / 轻盈边柜-预埋件</t>
        </is>
      </c>
      <c r="I167" t="inlineStr">
        <is>
          <t>✅ 可导入</t>
        </is>
      </c>
      <c r="J167">
        <f>IF(B167&lt;&gt;"","","⚠️ 暂无对应工厂订单（现货/库存发货或工厂单待录入）")</f>
        <v/>
      </c>
    </row>
    <row r="168">
      <c r="A168" t="inlineStr">
        <is>
          <t>4502256696231028541</t>
        </is>
      </c>
      <c r="B168">
        <f>IFERROR(INDEX('6-工厂下单表'!$A$3:$A$125,MATCH(A168,'6-工厂下单表'!$B$3:$B$125,0)),"")</f>
        <v/>
      </c>
      <c r="C168" t="inlineStr">
        <is>
          <t>P26380050301</t>
        </is>
      </c>
      <c r="D168" t="inlineStr">
        <is>
          <t>畔色樱桃木轻盈边柜 |樱桃木玻璃床头柜 |黑色玻璃床头柜 |樱桃木玻璃边柜</t>
        </is>
      </c>
      <c r="E168" t="inlineStr">
        <is>
          <t>PPS2638005030111</t>
        </is>
      </c>
      <c r="F168" t="inlineStr">
        <is>
          <t>轻盈边柜-榉木黑-木底座</t>
        </is>
      </c>
      <c r="G168" t="inlineStr">
        <is>
          <t>WD-0038 / AC-0065 / AC-0066 / AC-0067 / AC-0067 / AC-0068</t>
        </is>
      </c>
      <c r="H168" t="inlineStr">
        <is>
          <t>轻盈边柜-榉木-木底座-木作部分 / 10mm普白玻璃 / 5mm普白长虹玻璃 / 5mm普白玻璃 / 5mm普白玻璃 / 轻盈边柜-预埋件</t>
        </is>
      </c>
      <c r="I168" t="inlineStr">
        <is>
          <t>✅ 可导入</t>
        </is>
      </c>
      <c r="J168">
        <f>IF(B168&lt;&gt;"","","⚠️ 暂无对应工厂订单（现货/库存发货或工厂单待录入）")</f>
        <v/>
      </c>
    </row>
    <row r="169">
      <c r="A169" t="inlineStr">
        <is>
          <t>4502264871009027631</t>
        </is>
      </c>
      <c r="B169">
        <f>IFERROR(INDEX('6-工厂下单表'!$A$3:$A$125,MATCH(A169,'6-工厂下单表'!$B$3:$B$125,0)),"")</f>
        <v/>
      </c>
      <c r="C169" t="inlineStr">
        <is>
          <t>P26330130115</t>
        </is>
      </c>
      <c r="D169" t="inlineStr">
        <is>
          <t>畔色黑胡桃木梯形腿双人床 |黑胡桃木拱形腿床</t>
        </is>
      </c>
      <c r="E169" t="inlineStr">
        <is>
          <t>PPS2633013011511</t>
        </is>
      </c>
      <c r="F169" t="inlineStr">
        <is>
          <t>黑胡桃木梯形腿床-1.2米-榉木铺板</t>
        </is>
      </c>
      <c r="G169" t="inlineStr">
        <is>
          <t>WD-0024 / AC-0010 / AC-0056</t>
        </is>
      </c>
      <c r="H169" t="inlineStr">
        <is>
          <t>黑胡桃木梯形腿床-木作部分-适配1.2米 / 通用榉木床铺板-适配1.2米 / 黑胡桃木梯形腿床-软包-适配1.2米</t>
        </is>
      </c>
      <c r="I169" t="inlineStr">
        <is>
          <t>✅ 可导入</t>
        </is>
      </c>
      <c r="J169">
        <f>IF(B169&lt;&gt;"","","⚠️ 暂无对应工厂订单（现货/库存发货或工厂单待录入）")</f>
        <v/>
      </c>
    </row>
    <row r="170">
      <c r="A170" t="inlineStr">
        <is>
          <t>4502262132012020544</t>
        </is>
      </c>
      <c r="B170">
        <f>IFERROR(INDEX('6-工厂下单表'!$A$3:$A$125,MATCH(A170,'6-工厂下单表'!$B$3:$B$125,0)),"")</f>
        <v/>
      </c>
      <c r="C170" t="inlineStr">
        <is>
          <t>P26380060320</t>
        </is>
      </c>
      <c r="D170" t="inlineStr">
        <is>
          <t>畔色黑胡桃木床头柜 |黑胡桃木岩板床头柜</t>
        </is>
      </c>
      <c r="E170" t="inlineStr">
        <is>
          <t>PPS2638006032011</t>
        </is>
      </c>
      <c r="F170" t="inlineStr">
        <is>
          <t>黑胡桃木床头柜-岩板台面</t>
        </is>
      </c>
      <c r="G170" t="inlineStr">
        <is>
          <t>WD-0045 / AC-0071 / AC-0128</t>
        </is>
      </c>
      <c r="H170" t="inlineStr">
        <is>
          <t>黑胡桃木床头柜-木作部分 / 12mm黑色岩板 / 长方块金属把手</t>
        </is>
      </c>
      <c r="I170" t="inlineStr">
        <is>
          <t>✅ 可导入</t>
        </is>
      </c>
      <c r="J170">
        <f>IF(B170&lt;&gt;"","","⚠️ 暂无对应工厂订单（现货/库存发货或工厂单待录入）")</f>
        <v/>
      </c>
    </row>
    <row r="171">
      <c r="A171" t="inlineStr">
        <is>
          <t>4502267389005010533</t>
        </is>
      </c>
      <c r="B171">
        <f>IFERROR(INDEX('6-工厂下单表'!$A$3:$A$125,MATCH(A171,'6-工厂下单表'!$B$3:$B$125,0)),"")</f>
        <v/>
      </c>
      <c r="C171" t="inlineStr">
        <is>
          <t>P26380060320</t>
        </is>
      </c>
      <c r="D171" t="inlineStr">
        <is>
          <t>畔色黑胡桃木床头柜 |黑胡桃木岩板床头柜</t>
        </is>
      </c>
      <c r="E171" t="inlineStr">
        <is>
          <t>PPS2638006032011</t>
        </is>
      </c>
      <c r="F171" t="inlineStr">
        <is>
          <t>黑胡桃木床头柜-岩板台面</t>
        </is>
      </c>
      <c r="G171" t="inlineStr">
        <is>
          <t>WD-0045 / AC-0071 / AC-0128</t>
        </is>
      </c>
      <c r="H171" t="inlineStr">
        <is>
          <t>黑胡桃木床头柜-木作部分 / 12mm黑色岩板 / 长方块金属把手</t>
        </is>
      </c>
      <c r="I171" t="inlineStr">
        <is>
          <t>✅ 可导入</t>
        </is>
      </c>
      <c r="J171">
        <f>IF(B171&lt;&gt;"","","⚠️ 暂无对应工厂订单（现货/库存发货或工厂单待录入）")</f>
        <v/>
      </c>
    </row>
    <row r="172">
      <c r="A172" t="inlineStr">
        <is>
          <t>2701818588226029881</t>
        </is>
      </c>
      <c r="B172">
        <f>IFERROR(INDEX('6-工厂下单表'!$A$3:$A$125,MATCH(A172,'6-工厂下单表'!$B$3:$B$125,0)),"")</f>
        <v/>
      </c>
      <c r="C172" t="inlineStr">
        <is>
          <t>P26330070320</t>
        </is>
      </c>
      <c r="D172" t="inlineStr">
        <is>
          <t>畔色榉木无边床 |榉木金属腿床</t>
        </is>
      </c>
      <c r="E172" t="inlineStr">
        <is>
          <t>PPS2633007032011</t>
        </is>
      </c>
      <c r="F172" t="inlineStr">
        <is>
          <t>榉木无边床-1.2米-榉木铺板</t>
        </is>
      </c>
      <c r="G172" t="inlineStr">
        <is>
          <t>WD-0001 / AC-0001 / AC-0009</t>
        </is>
      </c>
      <c r="H172" t="inlineStr">
        <is>
          <t>榉木无边床-木作部分-适配1.2米 / 榉木无边床床铺板-榉木-适配1.2米 / 接木金属腿-榉木</t>
        </is>
      </c>
      <c r="I172" t="inlineStr">
        <is>
          <t>✅ 可导入</t>
        </is>
      </c>
      <c r="J172">
        <f>IF(B172&lt;&gt;"","","⚠️ 暂无对应工厂订单（现货/库存发货或工厂单待录入）")</f>
        <v/>
      </c>
    </row>
    <row r="173">
      <c r="A173" t="inlineStr">
        <is>
          <t>4502257598223006103</t>
        </is>
      </c>
      <c r="B173">
        <f>IFERROR(INDEX('6-工厂下单表'!$A$3:$A$125,MATCH(A173,'6-工厂下单表'!$B$3:$B$125,0)),"")</f>
        <v/>
      </c>
      <c r="C173" t="inlineStr">
        <is>
          <t>P25250130420</t>
        </is>
      </c>
      <c r="D173" t="inlineStr">
        <is>
          <t>黑胡桃木太空舱餐边柜 |黑胡桃木曜黑餐边柜</t>
        </is>
      </c>
      <c r="E173" t="inlineStr">
        <is>
          <t>PPS2525013042011</t>
        </is>
      </c>
      <c r="F173" t="inlineStr">
        <is>
          <t>曜黑柜-下柜-2.1米</t>
        </is>
      </c>
      <c r="G173" t="inlineStr">
        <is>
          <t>WD-0065 / AC-0071</t>
        </is>
      </c>
      <c r="H173" t="inlineStr">
        <is>
          <t>曜黑柜-下柜-木作部分-适配2.1米 / 12mm黑色岩板</t>
        </is>
      </c>
      <c r="I173" t="inlineStr">
        <is>
          <t>✅ 可导入</t>
        </is>
      </c>
      <c r="J173">
        <f>IF(B173&lt;&gt;"","","⚠️ 暂无对应工厂订单（现货/库存发货或工厂单待录入）")</f>
        <v/>
      </c>
    </row>
    <row r="174">
      <c r="A174" t="inlineStr">
        <is>
          <t>2701814916219004855</t>
        </is>
      </c>
      <c r="B174">
        <f>IFERROR(INDEX('6-工厂下单表'!$A$3:$A$125,MATCH(A174,'6-工厂下单表'!$B$3:$B$125,0)),"")</f>
        <v/>
      </c>
      <c r="C174" t="inlineStr">
        <is>
          <t>P26330080322</t>
        </is>
      </c>
      <c r="D174" t="inlineStr">
        <is>
          <t>畔色榉木柔光双人床 |榉木小灯床</t>
        </is>
      </c>
      <c r="E174" t="inlineStr">
        <is>
          <t>PPS2633008032211</t>
        </is>
      </c>
      <c r="F174" t="inlineStr">
        <is>
          <t>榉木柔光床-1.2米-榉木铺板</t>
        </is>
      </c>
      <c r="G174" t="inlineStr">
        <is>
          <t>WD-0005 / AC-0010 / AC-0018</t>
        </is>
      </c>
      <c r="H174" t="inlineStr">
        <is>
          <t>榉木柔光床-木作部分-适配1.2米 / 通用榉木床铺板-适配1.2米 / 榉木柔光床小夜灯</t>
        </is>
      </c>
      <c r="I174" t="inlineStr">
        <is>
          <t>✅ 可导入</t>
        </is>
      </c>
      <c r="J174">
        <f>IF(B174&lt;&gt;"","","⚠️ 暂无对应工厂订单（现货/库存发货或工厂单待录入）")</f>
        <v/>
      </c>
    </row>
    <row r="175">
      <c r="A175" t="inlineStr">
        <is>
          <t>4502261702217008306</t>
        </is>
      </c>
      <c r="B175">
        <f>IFERROR(INDEX('6-工厂下单表'!$A$3:$A$125,MATCH(A175,'6-工厂下单表'!$B$3:$B$125,0)),"")</f>
        <v/>
      </c>
      <c r="C175" t="inlineStr">
        <is>
          <t>P24250080805</t>
        </is>
      </c>
      <c r="D175" t="inlineStr">
        <is>
          <t>作废洞石大柜链接</t>
        </is>
      </c>
      <c r="E175" t="inlineStr">
        <is>
          <t>PPS0000000800001</t>
        </is>
      </c>
      <c r="F175" t="inlineStr">
        <is>
          <t>作废洞石大柜链接</t>
        </is>
      </c>
      <c r="I175" t="inlineStr">
        <is>
          <t>✅ 可导入</t>
        </is>
      </c>
      <c r="J175">
        <f>IF(B175&lt;&gt;"","","⚠️ 暂无对应工厂订单（现货/库存发货或工厂单待录入）")</f>
        <v/>
      </c>
    </row>
    <row r="176">
      <c r="A176" t="inlineStr">
        <is>
          <t>2701820065192001871</t>
        </is>
      </c>
      <c r="B176">
        <f>IFERROR(INDEX('6-工厂下单表'!$A$3:$A$125,MATCH(A176,'6-工厂下单表'!$B$3:$B$125,0)),"")</f>
        <v/>
      </c>
      <c r="C176" t="inlineStr">
        <is>
          <t>P25250100405</t>
        </is>
      </c>
      <c r="D176" t="inlineStr">
        <is>
          <t>樱桃木窄柜 |樱桃木1米餐边柜</t>
        </is>
      </c>
      <c r="E176" t="inlineStr">
        <is>
          <t>PPS2525010040511</t>
        </is>
      </c>
      <c r="F176" t="inlineStr">
        <is>
          <t>窄柜-整柜洞石背板-1.2米</t>
        </is>
      </c>
      <c r="G176" t="inlineStr">
        <is>
          <t>WD-0054 / AC-0074 / AC-0074 / AC-0080 / AC-0081 / AC-0186</t>
        </is>
      </c>
      <c r="H176" t="inlineStr">
        <is>
          <t>窄柜-整柜-木作部分-适配1.2米 / 5mm超白玻璃 / 5mm超白玻璃 / 洞石纹理饰面板 / 银色隔板轨道 / 电力轨道-Xpower-T25-银色-1.158-2插座</t>
        </is>
      </c>
      <c r="I176" t="inlineStr">
        <is>
          <t>✅ 可导入</t>
        </is>
      </c>
      <c r="J176">
        <f>IF(B176&lt;&gt;"","","⚠️ 暂无对应工厂订单（现货/库存发货或工厂单待录入）")</f>
        <v/>
      </c>
    </row>
    <row r="177">
      <c r="A177" t="inlineStr">
        <is>
          <t>2701815855205006455</t>
        </is>
      </c>
      <c r="B177">
        <f>IFERROR(INDEX('6-工厂下单表'!$A$3:$A$125,MATCH(A177,'6-工厂下单表'!$B$3:$B$125,0)),"")</f>
        <v/>
      </c>
      <c r="C177" t="inlineStr">
        <is>
          <t>P24250080801</t>
        </is>
      </c>
      <c r="D177" t="inlineStr">
        <is>
          <t>洞石餐边柜 |樱桃木洞石餐边大柜 |樱桃木洞石模块餐边柜</t>
        </is>
      </c>
      <c r="E177" t="inlineStr">
        <is>
          <t>PPS2425008080128</t>
        </is>
      </c>
      <c r="F177" t="inlineStr">
        <is>
          <t>洞石餐边柜-洞石整柜2.1米（多抽组合）（分类抽屉+玻璃移门+开门）</t>
        </is>
      </c>
      <c r="G177" t="inlineStr">
        <is>
          <t>WD-0123 / AC-0073 / AC-0096 / AC-0080 / AC-0081 / AC-0093</t>
        </is>
      </c>
      <c r="H177" t="inlineStr">
        <is>
          <t>洞石餐边柜-多抽组合-整柜-木作部分-适配2.1米 / 5mm灰色玻璃 / 抛光不锈钢挂杆 / 洞石纹理饰面板 / 银色隔板轨道 / 茶色亚克力条</t>
        </is>
      </c>
      <c r="I177" t="inlineStr">
        <is>
          <t>✅ 可导入</t>
        </is>
      </c>
      <c r="J177">
        <f>IF(B177&lt;&gt;"","","⚠️ 暂无对应工厂订单（现货/库存发货或工厂单待录入）")</f>
        <v/>
      </c>
    </row>
    <row r="178">
      <c r="A178" t="inlineStr">
        <is>
          <t>2701817472174006273</t>
        </is>
      </c>
      <c r="B178">
        <f>IFERROR(INDEX('6-工厂下单表'!$A$3:$A$125,MATCH(A178,'6-工厂下单表'!$B$3:$B$125,0)),"")</f>
        <v/>
      </c>
      <c r="C178" t="inlineStr">
        <is>
          <t>P26330100225</t>
        </is>
      </c>
      <c r="D178" t="inlineStr">
        <is>
          <t>畔色樱桃木齐边双人床 |樱桃木方腿床</t>
        </is>
      </c>
      <c r="E178" t="inlineStr">
        <is>
          <t>PPS2633010022511</t>
        </is>
      </c>
      <c r="F178" t="inlineStr">
        <is>
          <t>樱桃木齐边床-1.2米-榉木铺板</t>
        </is>
      </c>
      <c r="G178" t="inlineStr">
        <is>
          <t>WD-0013 / AC-0028 / AC-0036 / AC-0037</t>
        </is>
      </c>
      <c r="H178" t="inlineStr">
        <is>
          <t>樱桃木齐边床-木作部分-适配1.2米 / 樱桃木齐边床床铺板-榉木-适配1.2米 / 樱桃木齐边床-床头金属条 / 樱桃木齐边床-床腿金属条</t>
        </is>
      </c>
      <c r="I178" t="inlineStr">
        <is>
          <t>✅ 可导入</t>
        </is>
      </c>
      <c r="J178">
        <f>IF(B178&lt;&gt;"","","⚠️ 暂无对应工厂订单（现货/库存发货或工厂单待录入）")</f>
        <v/>
      </c>
    </row>
    <row r="179">
      <c r="A179" t="inlineStr">
        <is>
          <t>4502257741188033804</t>
        </is>
      </c>
      <c r="B179">
        <f>IFERROR(INDEX('6-工厂下单表'!$A$3:$A$125,MATCH(A179,'6-工厂下单表'!$B$3:$B$125,0)),"")</f>
        <v/>
      </c>
      <c r="C179" t="inlineStr">
        <is>
          <t>P25250130420</t>
        </is>
      </c>
      <c r="D179" t="inlineStr">
        <is>
          <t>黑胡桃木太空舱餐边柜 |黑胡桃木曜黑餐边柜</t>
        </is>
      </c>
      <c r="E179" t="inlineStr">
        <is>
          <t>PPS2525013042011</t>
        </is>
      </c>
      <c r="F179" t="inlineStr">
        <is>
          <t>曜黑柜-下柜-2.1米</t>
        </is>
      </c>
      <c r="G179" t="inlineStr">
        <is>
          <t>WD-0065 / AC-0071</t>
        </is>
      </c>
      <c r="H179" t="inlineStr">
        <is>
          <t>曜黑柜-下柜-木作部分-适配2.1米 / 12mm黑色岩板</t>
        </is>
      </c>
      <c r="I179" t="inlineStr">
        <is>
          <t>✅ 可导入</t>
        </is>
      </c>
      <c r="J179">
        <f>IF(B179&lt;&gt;"","","⚠️ 暂无对应工厂订单（现货/库存发货或工厂单待录入）")</f>
        <v/>
      </c>
    </row>
    <row r="180">
      <c r="A180" t="inlineStr">
        <is>
          <t>4502244744029025148</t>
        </is>
      </c>
      <c r="B180">
        <f>IFERROR(INDEX('6-工厂下单表'!$A$3:$A$125,MATCH(A180,'6-工厂下单表'!$B$3:$B$125,0)),"")</f>
        <v/>
      </c>
      <c r="C180" t="inlineStr">
        <is>
          <t>P26330080322</t>
        </is>
      </c>
      <c r="D180" t="inlineStr">
        <is>
          <t>畔色榉木柔光双人床 |榉木小灯床</t>
        </is>
      </c>
      <c r="E180" t="inlineStr">
        <is>
          <t>PPS2633008032211</t>
        </is>
      </c>
      <c r="F180" t="inlineStr">
        <is>
          <t>榉木柔光床-1.2米-榉木铺板</t>
        </is>
      </c>
      <c r="G180" t="inlineStr">
        <is>
          <t>WD-0005 / AC-0010 / AC-0018</t>
        </is>
      </c>
      <c r="H180" t="inlineStr">
        <is>
          <t>榉木柔光床-木作部分-适配1.2米 / 通用榉木床铺板-适配1.2米 / 榉木柔光床小夜灯</t>
        </is>
      </c>
      <c r="I180" t="inlineStr">
        <is>
          <t>✅ 可导入</t>
        </is>
      </c>
      <c r="J180">
        <f>IF(B180&lt;&gt;"","","⚠️ 暂无对应工厂订单（现货/库存发货或工厂单待录入）")</f>
        <v/>
      </c>
    </row>
    <row r="181">
      <c r="A181" t="inlineStr">
        <is>
          <t>4502258533186047624</t>
        </is>
      </c>
      <c r="B181">
        <f>IFERROR(INDEX('6-工厂下单表'!$A$3:$A$125,MATCH(A181,'6-工厂下单表'!$B$3:$B$125,0)),"")</f>
        <v/>
      </c>
      <c r="C181" t="inlineStr">
        <is>
          <t>P26330070320</t>
        </is>
      </c>
      <c r="D181" t="inlineStr">
        <is>
          <t>畔色榉木无边床 |榉木金属腿床</t>
        </is>
      </c>
      <c r="E181" t="inlineStr">
        <is>
          <t>PPS2633007032011</t>
        </is>
      </c>
      <c r="F181" t="inlineStr">
        <is>
          <t>榉木无边床-1.2米-榉木铺板</t>
        </is>
      </c>
      <c r="G181" t="inlineStr">
        <is>
          <t>WD-0001 / AC-0001 / AC-0009</t>
        </is>
      </c>
      <c r="H181" t="inlineStr">
        <is>
          <t>榉木无边床-木作部分-适配1.2米 / 榉木无边床床铺板-榉木-适配1.2米 / 接木金属腿-榉木</t>
        </is>
      </c>
      <c r="I181" t="inlineStr">
        <is>
          <t>✅ 可导入</t>
        </is>
      </c>
      <c r="J181">
        <f>IF(B181&lt;&gt;"","","⚠️ 暂无对应工厂订单（现货/库存发货或工厂单待录入）")</f>
        <v/>
      </c>
    </row>
    <row r="182">
      <c r="A182" t="inlineStr">
        <is>
          <t>4502252988189013146</t>
        </is>
      </c>
      <c r="B182">
        <f>IFERROR(INDEX('6-工厂下单表'!$A$3:$A$125,MATCH(A182,'6-工厂下单表'!$B$3:$B$125,0)),"")</f>
        <v/>
      </c>
      <c r="C182" t="inlineStr">
        <is>
          <t>P24250080805</t>
        </is>
      </c>
      <c r="D182" t="inlineStr">
        <is>
          <t>作废洞石大柜链接</t>
        </is>
      </c>
      <c r="E182" t="inlineStr">
        <is>
          <t>PPS0000000800001</t>
        </is>
      </c>
      <c r="F182" t="inlineStr">
        <is>
          <t>作废洞石大柜链接</t>
        </is>
      </c>
      <c r="I182" t="inlineStr">
        <is>
          <t>✅ 可导入</t>
        </is>
      </c>
      <c r="J182">
        <f>IF(B182&lt;&gt;"","","⚠️ 暂无对应工厂订单（现货/库存发货或工厂单待录入）")</f>
        <v/>
      </c>
    </row>
    <row r="183">
      <c r="A183" t="inlineStr">
        <is>
          <t>4502263969196013146</t>
        </is>
      </c>
      <c r="B183">
        <f>IFERROR(INDEX('6-工厂下单表'!$A$3:$A$125,MATCH(A183,'6-工厂下单表'!$B$3:$B$125,0)),"")</f>
        <v/>
      </c>
      <c r="C183" t="inlineStr">
        <is>
          <t>P24250080805</t>
        </is>
      </c>
      <c r="D183" t="inlineStr">
        <is>
          <t>作废洞石大柜链接</t>
        </is>
      </c>
      <c r="E183" t="inlineStr">
        <is>
          <t>PPS0000000800001</t>
        </is>
      </c>
      <c r="F183" t="inlineStr">
        <is>
          <t>作废洞石大柜链接</t>
        </is>
      </c>
      <c r="I183" t="inlineStr">
        <is>
          <t>✅ 可导入</t>
        </is>
      </c>
      <c r="J183">
        <f>IF(B183&lt;&gt;"","","⚠️ 暂无对应工厂订单（现货/库存发货或工厂单待录入）")</f>
        <v/>
      </c>
    </row>
    <row r="184">
      <c r="A184" t="inlineStr">
        <is>
          <t>4502256300180001734</t>
        </is>
      </c>
      <c r="B184">
        <f>IFERROR(INDEX('6-工厂下单表'!$A$3:$A$125,MATCH(A184,'6-工厂下单表'!$B$3:$B$125,0)),"")</f>
        <v/>
      </c>
      <c r="C184" t="inlineStr">
        <is>
          <t>P25250130420</t>
        </is>
      </c>
      <c r="D184" t="inlineStr">
        <is>
          <t>黑胡桃木太空舱餐边柜 |黑胡桃木曜黑餐边柜</t>
        </is>
      </c>
      <c r="E184" t="inlineStr">
        <is>
          <t>PPS2525013042011</t>
        </is>
      </c>
      <c r="F184" t="inlineStr">
        <is>
          <t>曜黑柜-下柜-2.1米</t>
        </is>
      </c>
      <c r="G184" t="inlineStr">
        <is>
          <t>WD-0065 / AC-0071</t>
        </is>
      </c>
      <c r="H184" t="inlineStr">
        <is>
          <t>曜黑柜-下柜-木作部分-适配2.1米 / 12mm黑色岩板</t>
        </is>
      </c>
      <c r="I184" t="inlineStr">
        <is>
          <t>✅ 可导入</t>
        </is>
      </c>
      <c r="J184">
        <f>IF(B184&lt;&gt;"","","⚠️ 暂无对应工厂订单（现货/库存发货或工厂单待录入）")</f>
        <v/>
      </c>
    </row>
    <row r="185">
      <c r="A185" t="inlineStr">
        <is>
          <t>4502252772196043049</t>
        </is>
      </c>
      <c r="B185">
        <f>IFERROR(INDEX('6-工厂下单表'!$A$3:$A$125,MATCH(A185,'6-工厂下单表'!$B$3:$B$125,0)),"")</f>
        <v/>
      </c>
      <c r="C185" t="inlineStr">
        <is>
          <t>P24250080801</t>
        </is>
      </c>
      <c r="D185" t="inlineStr">
        <is>
          <t>洞石餐边柜 |樱桃木洞石餐边大柜 |樱桃木洞石模块餐边柜</t>
        </is>
      </c>
      <c r="E185" t="inlineStr">
        <is>
          <t>PPS2425008080128</t>
        </is>
      </c>
      <c r="F185" t="inlineStr">
        <is>
          <t>洞石餐边柜-洞石整柜2.1米（多抽组合）（分类抽屉+玻璃移门+开门）</t>
        </is>
      </c>
      <c r="G185" t="inlineStr">
        <is>
          <t>WD-0123 / AC-0073 / AC-0096 / AC-0080 / AC-0081 / AC-0093</t>
        </is>
      </c>
      <c r="H185" t="inlineStr">
        <is>
          <t>洞石餐边柜-多抽组合-整柜-木作部分-适配2.1米 / 5mm灰色玻璃 / 抛光不锈钢挂杆 / 洞石纹理饰面板 / 银色隔板轨道 / 茶色亚克力条</t>
        </is>
      </c>
      <c r="I185" t="inlineStr">
        <is>
          <t>✅ 可导入</t>
        </is>
      </c>
      <c r="J185">
        <f>IF(B185&lt;&gt;"","","⚠️ 暂无对应工厂订单（现货/库存发货或工厂单待录入）")</f>
        <v/>
      </c>
    </row>
    <row r="186">
      <c r="A186" t="inlineStr">
        <is>
          <t>2701823055177012955</t>
        </is>
      </c>
      <c r="B186">
        <f>IFERROR(INDEX('6-工厂下单表'!$A$3:$A$125,MATCH(A186,'6-工厂下单表'!$B$3:$B$125,0)),"")</f>
        <v/>
      </c>
      <c r="C186" t="inlineStr">
        <is>
          <t>P23980010606</t>
        </is>
      </c>
      <c r="D186" t="inlineStr">
        <is>
          <t>畔色样块</t>
        </is>
      </c>
      <c r="E186" t="inlineStr">
        <is>
          <t>PPS2398001060611</t>
        </is>
      </c>
      <c r="F186" t="inlineStr">
        <is>
          <t>榉木样块</t>
        </is>
      </c>
      <c r="G186" t="inlineStr">
        <is>
          <t>WD-0283</t>
        </is>
      </c>
      <c r="H186" t="inlineStr">
        <is>
          <t>榉木样块-木作部分</t>
        </is>
      </c>
      <c r="I186" t="inlineStr">
        <is>
          <t>✅ 可导入</t>
        </is>
      </c>
      <c r="J186">
        <f>IF(B186&lt;&gt;"","","⚠️ 暂无对应工厂订单（现货/库存发货或工厂单待录入）")</f>
        <v/>
      </c>
    </row>
    <row r="187">
      <c r="A187" t="inlineStr">
        <is>
          <t>4502258100171049431</t>
        </is>
      </c>
      <c r="B187">
        <f>IFERROR(INDEX('6-工厂下单表'!$A$3:$A$125,MATCH(A187,'6-工厂下单表'!$B$3:$B$125,0)),"")</f>
        <v/>
      </c>
      <c r="C187" t="inlineStr">
        <is>
          <t>P24210070901</t>
        </is>
      </c>
      <c r="D187" t="inlineStr">
        <is>
          <t>榉木岩板餐桌 |榉木三角腿岩板餐桌</t>
        </is>
      </c>
      <c r="E187" t="inlineStr">
        <is>
          <t>PPS2421007090111</t>
        </is>
      </c>
      <c r="F187" t="inlineStr">
        <is>
          <t>榉木餐桌-1.2米</t>
        </is>
      </c>
      <c r="G187" t="inlineStr">
        <is>
          <t>WD-0138 / AC-0103</t>
        </is>
      </c>
      <c r="H187" t="inlineStr">
        <is>
          <t>榉木餐桌-木作部分-适配1.2米 / 12mm白色岩板</t>
        </is>
      </c>
      <c r="I187" t="inlineStr">
        <is>
          <t>✅ 可导入</t>
        </is>
      </c>
      <c r="J187">
        <f>IF(B187&lt;&gt;"","","⚠️ 暂无对应工厂订单（现货/库存发货或工厂单待录入）")</f>
        <v/>
      </c>
    </row>
    <row r="188">
      <c r="A188" t="inlineStr">
        <is>
          <t>2701809912191277951</t>
        </is>
      </c>
      <c r="B188">
        <f>IFERROR(INDEX('6-工厂下单表'!$A$3:$A$125,MATCH(A188,'6-工厂下单表'!$B$3:$B$125,0)),"")</f>
        <v/>
      </c>
      <c r="C188" t="inlineStr">
        <is>
          <t>P26330110226</t>
        </is>
      </c>
      <c r="D188" t="inlineStr">
        <is>
          <t>畔色樱桃木静音双人床 |樱桃木小金属腿床</t>
        </is>
      </c>
      <c r="E188" t="inlineStr">
        <is>
          <t>PPS2633011022611</t>
        </is>
      </c>
      <c r="F188" t="inlineStr">
        <is>
          <t>樱桃木静音床-1.2米-榉木铺板</t>
        </is>
      </c>
      <c r="G188" t="inlineStr">
        <is>
          <t>WD-0017 / AC-0042 / AC-0050</t>
        </is>
      </c>
      <c r="H188" t="inlineStr">
        <is>
          <t>樱桃木静音床-木作部分-适配1.2米 / 樱桃木静音床床铺板-榉木-适配1.2米 / 樱桃木静音床-三角金属腿</t>
        </is>
      </c>
      <c r="I188" t="inlineStr">
        <is>
          <t>✅ 可导入</t>
        </is>
      </c>
      <c r="J188">
        <f>IF(B188&lt;&gt;"","","⚠️ 暂无对应工厂订单（现货/库存发货或工厂单待录入）")</f>
        <v/>
      </c>
    </row>
    <row r="189">
      <c r="A189" t="inlineStr">
        <is>
          <t>2701817185174031176</t>
        </is>
      </c>
      <c r="B189">
        <f>IFERROR(INDEX('6-工厂下单表'!$A$3:$A$125,MATCH(A189,'6-工厂下单表'!$B$3:$B$125,0)),"")</f>
        <v/>
      </c>
      <c r="C189" t="inlineStr">
        <is>
          <t>P26330110226</t>
        </is>
      </c>
      <c r="D189" t="inlineStr">
        <is>
          <t>畔色樱桃木静音双人床 |樱桃木小金属腿床</t>
        </is>
      </c>
      <c r="E189" t="inlineStr">
        <is>
          <t>PPS2633011022611</t>
        </is>
      </c>
      <c r="F189" t="inlineStr">
        <is>
          <t>樱桃木静音床-1.2米-榉木铺板</t>
        </is>
      </c>
      <c r="G189" t="inlineStr">
        <is>
          <t>WD-0017 / AC-0042 / AC-0050</t>
        </is>
      </c>
      <c r="H189" t="inlineStr">
        <is>
          <t>樱桃木静音床-木作部分-适配1.2米 / 樱桃木静音床床铺板-榉木-适配1.2米 / 樱桃木静音床-三角金属腿</t>
        </is>
      </c>
      <c r="I189" t="inlineStr">
        <is>
          <t>✅ 可导入</t>
        </is>
      </c>
      <c r="J189">
        <f>IF(B189&lt;&gt;"","","⚠️ 暂无对应工厂订单（现货/库存发货或工厂单待录入）")</f>
        <v/>
      </c>
    </row>
    <row r="190">
      <c r="A190" t="inlineStr">
        <is>
          <t>4502256588164039117</t>
        </is>
      </c>
      <c r="B190">
        <f>IFERROR(INDEX('6-工厂下单表'!$A$3:$A$125,MATCH(A190,'6-工厂下单表'!$B$3:$B$125,0)),"")</f>
        <v/>
      </c>
      <c r="C190" t="inlineStr">
        <is>
          <t>P23980010606</t>
        </is>
      </c>
      <c r="D190" t="inlineStr">
        <is>
          <t>畔色样块</t>
        </is>
      </c>
      <c r="E190" t="inlineStr">
        <is>
          <t>PPS2398001060611</t>
        </is>
      </c>
      <c r="F190" t="inlineStr">
        <is>
          <t>榉木样块</t>
        </is>
      </c>
      <c r="G190" t="inlineStr">
        <is>
          <t>WD-0283</t>
        </is>
      </c>
      <c r="H190" t="inlineStr">
        <is>
          <t>榉木样块-木作部分</t>
        </is>
      </c>
      <c r="I190" t="inlineStr">
        <is>
          <t>✅ 可导入</t>
        </is>
      </c>
      <c r="J190">
        <f>IF(B190&lt;&gt;"","","⚠️ 暂无对应工厂订单（现货/库存发货或工厂单待录入）")</f>
        <v/>
      </c>
    </row>
    <row r="191">
      <c r="A191" t="inlineStr">
        <is>
          <t>4502253314168039328</t>
        </is>
      </c>
      <c r="B191">
        <f>IFERROR(INDEX('6-工厂下单表'!$A$3:$A$125,MATCH(A191,'6-工厂下单表'!$B$3:$B$125,0)),"")</f>
        <v/>
      </c>
      <c r="C191" t="inlineStr">
        <is>
          <t>P26330140117</t>
        </is>
      </c>
      <c r="D191" t="inlineStr">
        <is>
          <t>畔色黑胡桃木软包双人床 |黑胡桃木落地大软包床</t>
        </is>
      </c>
      <c r="E191" t="inlineStr">
        <is>
          <t>PPS2633014011711</t>
        </is>
      </c>
      <c r="F191" t="inlineStr">
        <is>
          <t>黑胡桃木软包床-1.2米-榉木铺板</t>
        </is>
      </c>
      <c r="G191" t="inlineStr">
        <is>
          <t>WD-0028 / AC-0010 / AC-0060</t>
        </is>
      </c>
      <c r="H191" t="inlineStr">
        <is>
          <t>黑胡桃木软包床-木作部分-适配1.2米 / 通用榉木床铺板-适配1.2米 / 黑胡桃木软包床-软包-适配1.2米</t>
        </is>
      </c>
      <c r="I191" t="inlineStr">
        <is>
          <t>✅ 可导入</t>
        </is>
      </c>
      <c r="J191">
        <f>IF(B191&lt;&gt;"","","⚠️ 暂无对应工厂订单（现货/库存发货或工厂单待录入）")</f>
        <v/>
      </c>
    </row>
    <row r="192">
      <c r="A192" t="inlineStr">
        <is>
          <t>4502254069158067916</t>
        </is>
      </c>
      <c r="B192">
        <f>IFERROR(INDEX('6-工厂下单表'!$A$3:$A$125,MATCH(A192,'6-工厂下单表'!$B$3:$B$125,0)),"")</f>
        <v/>
      </c>
      <c r="C192" t="inlineStr">
        <is>
          <t>P24250080801</t>
        </is>
      </c>
      <c r="D192" t="inlineStr">
        <is>
          <t>洞石餐边柜 |樱桃木洞石餐边大柜 |樱桃木洞石模块餐边柜</t>
        </is>
      </c>
      <c r="E192" t="inlineStr">
        <is>
          <t>PPS2425008080128</t>
        </is>
      </c>
      <c r="F192" t="inlineStr">
        <is>
          <t>洞石餐边柜-洞石整柜2.1米（多抽组合）（分类抽屉+玻璃移门+开门）</t>
        </is>
      </c>
      <c r="G192" t="inlineStr">
        <is>
          <t>WD-0123 / AC-0073 / AC-0096 / AC-0080 / AC-0081 / AC-0093</t>
        </is>
      </c>
      <c r="H192" t="inlineStr">
        <is>
          <t>洞石餐边柜-多抽组合-整柜-木作部分-适配2.1米 / 5mm灰色玻璃 / 抛光不锈钢挂杆 / 洞石纹理饰面板 / 银色隔板轨道 / 茶色亚克力条</t>
        </is>
      </c>
      <c r="I192" t="inlineStr">
        <is>
          <t>✅ 可导入</t>
        </is>
      </c>
      <c r="J192">
        <f>IF(B192&lt;&gt;"","","⚠️ 暂无对应工厂订单（现货/库存发货或工厂单待录入）")</f>
        <v/>
      </c>
    </row>
    <row r="193">
      <c r="A193" t="inlineStr">
        <is>
          <t>4502251513170079817</t>
        </is>
      </c>
      <c r="B193">
        <f>IFERROR(INDEX('6-工厂下单表'!$A$3:$A$125,MATCH(A193,'6-工厂下单表'!$B$3:$B$125,0)),"")</f>
        <v/>
      </c>
      <c r="C193" t="inlineStr">
        <is>
          <t>P25250130420</t>
        </is>
      </c>
      <c r="D193" t="inlineStr">
        <is>
          <t>黑胡桃木太空舱餐边柜 |黑胡桃木曜黑餐边柜</t>
        </is>
      </c>
      <c r="E193" t="inlineStr">
        <is>
          <t>PPS2525013042011</t>
        </is>
      </c>
      <c r="F193" t="inlineStr">
        <is>
          <t>曜黑柜-下柜-2.1米</t>
        </is>
      </c>
      <c r="G193" t="inlineStr">
        <is>
          <t>WD-0065 / AC-0071</t>
        </is>
      </c>
      <c r="H193" t="inlineStr">
        <is>
          <t>曜黑柜-下柜-木作部分-适配2.1米 / 12mm黑色岩板</t>
        </is>
      </c>
      <c r="I193" t="inlineStr">
        <is>
          <t>✅ 可导入</t>
        </is>
      </c>
      <c r="J193">
        <f>IF(B193&lt;&gt;"","","⚠️ 暂无对应工厂订单（现货/库存发货或工厂单待录入）")</f>
        <v/>
      </c>
    </row>
    <row r="194">
      <c r="A194" t="inlineStr">
        <is>
          <t>2701819202170069557</t>
        </is>
      </c>
      <c r="B194">
        <f>IFERROR(INDEX('6-工厂下单表'!$A$3:$A$125,MATCH(A194,'6-工厂下单表'!$B$3:$B$125,0)),"")</f>
        <v/>
      </c>
      <c r="C194" t="inlineStr">
        <is>
          <t>P26380050301</t>
        </is>
      </c>
      <c r="D194" t="inlineStr">
        <is>
          <t>畔色樱桃木轻盈边柜 |樱桃木玻璃床头柜 |黑色玻璃床头柜 |樱桃木玻璃边柜</t>
        </is>
      </c>
      <c r="E194" t="inlineStr">
        <is>
          <t>PPS2638005030111</t>
        </is>
      </c>
      <c r="F194" t="inlineStr">
        <is>
          <t>轻盈边柜-榉木黑-木底座</t>
        </is>
      </c>
      <c r="G194" t="inlineStr">
        <is>
          <t>WD-0038 / AC-0065 / AC-0066 / AC-0067 / AC-0067 / AC-0068</t>
        </is>
      </c>
      <c r="H194" t="inlineStr">
        <is>
          <t>轻盈边柜-榉木-木底座-木作部分 / 10mm普白玻璃 / 5mm普白长虹玻璃 / 5mm普白玻璃 / 5mm普白玻璃 / 轻盈边柜-预埋件</t>
        </is>
      </c>
      <c r="I194" t="inlineStr">
        <is>
          <t>✅ 可导入</t>
        </is>
      </c>
      <c r="J194">
        <f>IF(B194&lt;&gt;"","","⚠️ 暂无对应工厂订单（现货/库存发货或工厂单待录入）")</f>
        <v/>
      </c>
    </row>
    <row r="195">
      <c r="A195" t="inlineStr">
        <is>
          <t>4502255436167008824</t>
        </is>
      </c>
      <c r="B195">
        <f>IFERROR(INDEX('6-工厂下单表'!$A$3:$A$125,MATCH(A195,'6-工厂下单表'!$B$3:$B$125,0)),"")</f>
        <v/>
      </c>
      <c r="C195" t="inlineStr">
        <is>
          <t>P25250100405</t>
        </is>
      </c>
      <c r="D195" t="inlineStr">
        <is>
          <t>樱桃木窄柜 |樱桃木1米餐边柜</t>
        </is>
      </c>
      <c r="E195" t="inlineStr">
        <is>
          <t>PPS2525010040511</t>
        </is>
      </c>
      <c r="F195" t="inlineStr">
        <is>
          <t>窄柜-整柜洞石背板-1.2米</t>
        </is>
      </c>
      <c r="G195" t="inlineStr">
        <is>
          <t>WD-0054 / AC-0074 / AC-0074 / AC-0080 / AC-0081 / AC-0186</t>
        </is>
      </c>
      <c r="H195" t="inlineStr">
        <is>
          <t>窄柜-整柜-木作部分-适配1.2米 / 5mm超白玻璃 / 5mm超白玻璃 / 洞石纹理饰面板 / 银色隔板轨道 / 电力轨道-Xpower-T25-银色-1.158-2插座</t>
        </is>
      </c>
      <c r="I195" t="inlineStr">
        <is>
          <t>✅ 可导入</t>
        </is>
      </c>
      <c r="J195">
        <f>IF(B195&lt;&gt;"","","⚠️ 暂无对应工厂订单（现货/库存发货或工厂单待录入）")</f>
        <v/>
      </c>
    </row>
    <row r="196">
      <c r="A196" t="inlineStr">
        <is>
          <t>4502260190172007702</t>
        </is>
      </c>
      <c r="B196">
        <f>IFERROR(INDEX('6-工厂下单表'!$A$3:$A$125,MATCH(A196,'6-工厂下单表'!$B$3:$B$125,0)),"")</f>
        <v/>
      </c>
      <c r="C196" t="inlineStr">
        <is>
          <t>P26380050301</t>
        </is>
      </c>
      <c r="D196" t="inlineStr">
        <is>
          <t>畔色樱桃木轻盈边柜 |樱桃木玻璃床头柜 |黑色玻璃床头柜 |樱桃木玻璃边柜</t>
        </is>
      </c>
      <c r="E196" t="inlineStr">
        <is>
          <t>PPS2638005030111</t>
        </is>
      </c>
      <c r="F196" t="inlineStr">
        <is>
          <t>轻盈边柜-榉木黑-木底座</t>
        </is>
      </c>
      <c r="G196" t="inlineStr">
        <is>
          <t>WD-0038 / AC-0065 / AC-0066 / AC-0067 / AC-0067 / AC-0068</t>
        </is>
      </c>
      <c r="H196" t="inlineStr">
        <is>
          <t>轻盈边柜-榉木-木底座-木作部分 / 10mm普白玻璃 / 5mm普白长虹玻璃 / 5mm普白玻璃 / 5mm普白玻璃 / 轻盈边柜-预埋件</t>
        </is>
      </c>
      <c r="I196" t="inlineStr">
        <is>
          <t>✅ 可导入</t>
        </is>
      </c>
      <c r="J196">
        <f>IF(B196&lt;&gt;"","","⚠️ 暂无对应工厂订单（现货/库存发货或工厂单待录入）")</f>
        <v/>
      </c>
    </row>
    <row r="197">
      <c r="A197" t="inlineStr">
        <is>
          <t>2701820101146008176</t>
        </is>
      </c>
      <c r="B197">
        <f>IFERROR(INDEX('6-工厂下单表'!$A$3:$A$125,MATCH(A197,'6-工厂下单表'!$B$3:$B$125,0)),"")</f>
        <v/>
      </c>
      <c r="C197" t="inlineStr">
        <is>
          <t>P26330120327</t>
        </is>
      </c>
      <c r="D197" t="inlineStr">
        <is>
          <t>畔色樱桃木箱体床 |樱桃木软包箱体床</t>
        </is>
      </c>
      <c r="E197" t="inlineStr">
        <is>
          <t>PPS2633012032711</t>
        </is>
      </c>
      <c r="F197" t="inlineStr">
        <is>
          <t>樱桃木箱体床-软包床头-1.5米-榉木铺板</t>
        </is>
      </c>
      <c r="G197" t="inlineStr">
        <is>
          <t>WD-0022 / AC-0051 / AC-0053 / AC-0055</t>
        </is>
      </c>
      <c r="H197" t="inlineStr">
        <is>
          <t>樱桃木箱体床-木作部分-适配1.5米 / 樱桃木箱体床床铺板-榉木-适配1.5米 / 樱桃木箱体床-软包-适配1.5米 / 樱桃木箱体床-液压支撑杆</t>
        </is>
      </c>
      <c r="I197" t="inlineStr">
        <is>
          <t>✅ 可导入</t>
        </is>
      </c>
      <c r="J197">
        <f>IF(B197&lt;&gt;"","","⚠️ 暂无对应工厂订单（现货/库存发货或工厂单待录入）")</f>
        <v/>
      </c>
    </row>
    <row r="198">
      <c r="A198" t="inlineStr">
        <is>
          <t>4502247663167007740</t>
        </is>
      </c>
      <c r="B198">
        <f>IFERROR(INDEX('6-工厂下单表'!$A$3:$A$125,MATCH(A198,'6-工厂下单表'!$B$3:$B$125,0)),"")</f>
        <v/>
      </c>
      <c r="C198" t="inlineStr">
        <is>
          <t>P26330110226</t>
        </is>
      </c>
      <c r="D198" t="inlineStr">
        <is>
          <t>畔色樱桃木静音双人床 |樱桃木小金属腿床</t>
        </is>
      </c>
      <c r="E198" t="inlineStr">
        <is>
          <t>PPS2633011022611</t>
        </is>
      </c>
      <c r="F198" t="inlineStr">
        <is>
          <t>樱桃木静音床-1.2米-榉木铺板</t>
        </is>
      </c>
      <c r="G198" t="inlineStr">
        <is>
          <t>WD-0017 / AC-0042 / AC-0050</t>
        </is>
      </c>
      <c r="H198" t="inlineStr">
        <is>
          <t>樱桃木静音床-木作部分-适配1.2米 / 樱桃木静音床床铺板-榉木-适配1.2米 / 樱桃木静音床-三角金属腿</t>
        </is>
      </c>
      <c r="I198" t="inlineStr">
        <is>
          <t>✅ 可导入</t>
        </is>
      </c>
      <c r="J198">
        <f>IF(B198&lt;&gt;"","","⚠️ 暂无对应工厂订单（现货/库存发货或工厂单待录入）")</f>
        <v/>
      </c>
    </row>
    <row r="199">
      <c r="A199" t="inlineStr">
        <is>
          <t>2701817403146008173</t>
        </is>
      </c>
      <c r="B199">
        <f>IFERROR(INDEX('6-工厂下单表'!$A$3:$A$125,MATCH(A199,'6-工厂下单表'!$B$3:$B$125,0)),"")</f>
        <v/>
      </c>
      <c r="C199" t="inlineStr">
        <is>
          <t>P25210100410</t>
        </is>
      </c>
      <c r="D199" t="inlineStr">
        <is>
          <t>畔色黑胡桃木岩板餐桌2025 |黑胡桃木三角腿餐桌</t>
        </is>
      </c>
      <c r="E199" t="inlineStr">
        <is>
          <t>PPS2521010041011</t>
        </is>
      </c>
      <c r="F199" t="inlineStr">
        <is>
          <t>黑胡桃木岩板-1.4米</t>
        </is>
      </c>
      <c r="G199" t="inlineStr">
        <is>
          <t>WD-0085 / AC-0071</t>
        </is>
      </c>
      <c r="H199" t="inlineStr">
        <is>
          <t>黑胡桃木岩板餐桌2025-木作部分-适配1.4米 / 12mm黑色岩板</t>
        </is>
      </c>
      <c r="I199" t="inlineStr">
        <is>
          <t>✅ 可导入</t>
        </is>
      </c>
      <c r="J199">
        <f>IF(B199&lt;&gt;"","","⚠️ 暂无对应工厂订单（现货/库存发货或工厂单待录入）")</f>
        <v/>
      </c>
    </row>
    <row r="200">
      <c r="A200" t="inlineStr">
        <is>
          <t>2701815999151018183</t>
        </is>
      </c>
      <c r="B200">
        <f>IFERROR(INDEX('6-工厂下单表'!$A$3:$A$125,MATCH(A200,'6-工厂下单表'!$B$3:$B$125,0)),"")</f>
        <v/>
      </c>
      <c r="C200" t="inlineStr">
        <is>
          <t>P26330100225</t>
        </is>
      </c>
      <c r="D200" t="inlineStr">
        <is>
          <t>畔色樱桃木齐边双人床 |樱桃木方腿床</t>
        </is>
      </c>
      <c r="E200" t="inlineStr">
        <is>
          <t>PPS2633010022511</t>
        </is>
      </c>
      <c r="F200" t="inlineStr">
        <is>
          <t>樱桃木齐边床-1.2米-榉木铺板</t>
        </is>
      </c>
      <c r="G200" t="inlineStr">
        <is>
          <t>WD-0013 / AC-0028 / AC-0036 / AC-0037</t>
        </is>
      </c>
      <c r="H200" t="inlineStr">
        <is>
          <t>樱桃木齐边床-木作部分-适配1.2米 / 樱桃木齐边床床铺板-榉木-适配1.2米 / 樱桃木齐边床-床头金属条 / 樱桃木齐边床-床腿金属条</t>
        </is>
      </c>
      <c r="I200" t="inlineStr">
        <is>
          <t>✅ 可导入</t>
        </is>
      </c>
      <c r="J200">
        <f>IF(B200&lt;&gt;"","","⚠️ 暂无对应工厂订单（现货/库存发货或工厂单待录入）")</f>
        <v/>
      </c>
    </row>
    <row r="201">
      <c r="A201" t="inlineStr">
        <is>
          <t>4502250504130337135</t>
        </is>
      </c>
      <c r="B201">
        <f>IFERROR(INDEX('6-工厂下单表'!$A$3:$A$125,MATCH(A201,'6-工厂下单表'!$B$3:$B$125,0)),"")</f>
        <v/>
      </c>
      <c r="C201" t="inlineStr">
        <is>
          <t>P26330070320</t>
        </is>
      </c>
      <c r="D201" t="inlineStr">
        <is>
          <t>畔色榉木无边床 |榉木金属腿床</t>
        </is>
      </c>
      <c r="E201" t="inlineStr">
        <is>
          <t>PPS2633007032011</t>
        </is>
      </c>
      <c r="F201" t="inlineStr">
        <is>
          <t>榉木无边床-1.2米-榉木铺板</t>
        </is>
      </c>
      <c r="G201" t="inlineStr">
        <is>
          <t>WD-0001 / AC-0001 / AC-0009</t>
        </is>
      </c>
      <c r="H201" t="inlineStr">
        <is>
          <t>榉木无边床-木作部分-适配1.2米 / 榉木无边床床铺板-榉木-适配1.2米 / 接木金属腿-榉木</t>
        </is>
      </c>
      <c r="I201" t="inlineStr">
        <is>
          <t>✅ 可导入</t>
        </is>
      </c>
      <c r="J201">
        <f>IF(B201&lt;&gt;"","","⚠️ 暂无对应工厂订单（现货/库存发货或工厂单待录入）")</f>
        <v/>
      </c>
    </row>
    <row r="202">
      <c r="A202" t="inlineStr">
        <is>
          <t>4502250111156062835</t>
        </is>
      </c>
      <c r="B202">
        <f>IFERROR(INDEX('6-工厂下单表'!$A$3:$A$125,MATCH(A202,'6-工厂下单表'!$B$3:$B$125,0)),"")</f>
        <v/>
      </c>
      <c r="C202" t="inlineStr">
        <is>
          <t>P24210070901</t>
        </is>
      </c>
      <c r="D202" t="inlineStr">
        <is>
          <t>榉木岩板餐桌 |榉木三角腿岩板餐桌</t>
        </is>
      </c>
      <c r="E202" t="inlineStr">
        <is>
          <t>PPS2421007090111</t>
        </is>
      </c>
      <c r="F202" t="inlineStr">
        <is>
          <t>榉木餐桌-1.2米</t>
        </is>
      </c>
      <c r="G202" t="inlineStr">
        <is>
          <t>WD-0138 / AC-0103</t>
        </is>
      </c>
      <c r="H202" t="inlineStr">
        <is>
          <t>榉木餐桌-木作部分-适配1.2米 / 12mm白色岩板</t>
        </is>
      </c>
      <c r="I202" t="inlineStr">
        <is>
          <t>✅ 可导入</t>
        </is>
      </c>
      <c r="J202">
        <f>IF(B202&lt;&gt;"","","⚠️ 暂无对应工厂订单（现货/库存发货或工厂单待录入）")</f>
        <v/>
      </c>
    </row>
    <row r="203">
      <c r="A203" t="inlineStr">
        <is>
          <t>2701824531140036169</t>
        </is>
      </c>
      <c r="B203">
        <f>IFERROR(INDEX('6-工厂下单表'!$A$3:$A$125,MATCH(A203,'6-工厂下单表'!$B$3:$B$125,0)),"")</f>
        <v/>
      </c>
      <c r="C203" t="inlineStr">
        <is>
          <t>P25250120415</t>
        </is>
      </c>
      <c r="D203" t="inlineStr">
        <is>
          <t>黑胡桃木基础餐边柜 |黑胡桃木鎏金餐边柜</t>
        </is>
      </c>
      <c r="E203" t="inlineStr">
        <is>
          <t>PPS2525012041511</t>
        </is>
      </c>
      <c r="F203" t="inlineStr">
        <is>
          <t>鎏金柜-下柜-2.1米</t>
        </is>
      </c>
      <c r="G203" t="inlineStr">
        <is>
          <t>WD-0057 / AC-0071 / AC-0073 / AC-0084 / AC-0085 / AC-0073</t>
        </is>
      </c>
      <c r="H203" t="inlineStr">
        <is>
          <t>鎏金柜-下柜-木作部分-适配2.1米 / 12mm黑色岩板 / 5mm灰色玻璃 / 5mm小灯芯玻璃 / 抽屉金属轨道把手 / 5mm灰色玻璃</t>
        </is>
      </c>
      <c r="I203" t="inlineStr">
        <is>
          <t>✅ 可导入</t>
        </is>
      </c>
      <c r="J203">
        <f>IF(B203&lt;&gt;"","","⚠️ 暂无对应工厂订单（现货/库存发货或工厂单待录入）")</f>
        <v/>
      </c>
    </row>
    <row r="204">
      <c r="A204" t="inlineStr">
        <is>
          <t>2701819923115018254</t>
        </is>
      </c>
      <c r="B204">
        <f>IFERROR(INDEX('6-工厂下单表'!$A$3:$A$125,MATCH(A204,'6-工厂下单表'!$B$3:$B$125,0)),"")</f>
        <v/>
      </c>
      <c r="C204" t="inlineStr">
        <is>
          <t>P26380060320</t>
        </is>
      </c>
      <c r="D204" t="inlineStr">
        <is>
          <t>畔色黑胡桃木床头柜 |黑胡桃木岩板床头柜</t>
        </is>
      </c>
      <c r="E204" t="inlineStr">
        <is>
          <t>PPS2638006032011</t>
        </is>
      </c>
      <c r="F204" t="inlineStr">
        <is>
          <t>黑胡桃木床头柜-岩板台面</t>
        </is>
      </c>
      <c r="G204" t="inlineStr">
        <is>
          <t>WD-0045 / AC-0071 / AC-0128</t>
        </is>
      </c>
      <c r="H204" t="inlineStr">
        <is>
          <t>黑胡桃木床头柜-木作部分 / 12mm黑色岩板 / 长方块金属把手</t>
        </is>
      </c>
      <c r="I204" t="inlineStr">
        <is>
          <t>✅ 可导入</t>
        </is>
      </c>
      <c r="J204">
        <f>IF(B204&lt;&gt;"","","⚠️ 暂无对应工厂订单（现货/库存发货或工厂单待录入）")</f>
        <v/>
      </c>
    </row>
    <row r="205">
      <c r="A205" t="inlineStr">
        <is>
          <t>2701821361118018254</t>
        </is>
      </c>
      <c r="B205">
        <f>IFERROR(INDEX('6-工厂下单表'!$A$3:$A$125,MATCH(A205,'6-工厂下单表'!$B$3:$B$125,0)),"")</f>
        <v/>
      </c>
      <c r="C205" t="inlineStr">
        <is>
          <t>P26380060320</t>
        </is>
      </c>
      <c r="D205" t="inlineStr">
        <is>
          <t>畔色黑胡桃木床头柜 |黑胡桃木岩板床头柜</t>
        </is>
      </c>
      <c r="E205" t="inlineStr">
        <is>
          <t>PPS2638006032011</t>
        </is>
      </c>
      <c r="F205" t="inlineStr">
        <is>
          <t>黑胡桃木床头柜-岩板台面</t>
        </is>
      </c>
      <c r="G205" t="inlineStr">
        <is>
          <t>WD-0045 / AC-0071 / AC-0128</t>
        </is>
      </c>
      <c r="H205" t="inlineStr">
        <is>
          <t>黑胡桃木床头柜-木作部分 / 12mm黑色岩板 / 长方块金属把手</t>
        </is>
      </c>
      <c r="I205" t="inlineStr">
        <is>
          <t>✅ 可导入</t>
        </is>
      </c>
      <c r="J205">
        <f>IF(B205&lt;&gt;"","","⚠️ 暂无对应工厂订单（现货/库存发货或工厂单待录入）")</f>
        <v/>
      </c>
    </row>
    <row r="206">
      <c r="A206" t="inlineStr">
        <is>
          <t>4502256300100046602</t>
        </is>
      </c>
      <c r="B206">
        <f>IFERROR(INDEX('6-工厂下单表'!$A$3:$A$125,MATCH(A206,'6-工厂下单表'!$B$3:$B$125,0)),"")</f>
        <v/>
      </c>
      <c r="C206" t="inlineStr">
        <is>
          <t>P26380050301</t>
        </is>
      </c>
      <c r="D206" t="inlineStr">
        <is>
          <t>畔色樱桃木轻盈边柜 |樱桃木玻璃床头柜 |黑色玻璃床头柜 |樱桃木玻璃边柜</t>
        </is>
      </c>
      <c r="E206" t="inlineStr">
        <is>
          <t>PPS2638005030111</t>
        </is>
      </c>
      <c r="F206" t="inlineStr">
        <is>
          <t>轻盈边柜-榉木黑-木底座</t>
        </is>
      </c>
      <c r="G206" t="inlineStr">
        <is>
          <t>WD-0038 / AC-0065 / AC-0066 / AC-0067 / AC-0067 / AC-0068</t>
        </is>
      </c>
      <c r="H206" t="inlineStr">
        <is>
          <t>轻盈边柜-榉木-木底座-木作部分 / 10mm普白玻璃 / 5mm普白长虹玻璃 / 5mm普白玻璃 / 5mm普白玻璃 / 轻盈边柜-预埋件</t>
        </is>
      </c>
      <c r="I206" t="inlineStr">
        <is>
          <t>✅ 可导入</t>
        </is>
      </c>
      <c r="J206">
        <f>IF(B206&lt;&gt;"","","⚠️ 暂无对应工厂订单（现货/库存发货或工厂单待录入）")</f>
        <v/>
      </c>
    </row>
    <row r="207">
      <c r="A207" t="inlineStr">
        <is>
          <t>4502247735116008322</t>
        </is>
      </c>
      <c r="B207">
        <f>IFERROR(INDEX('6-工厂下单表'!$A$3:$A$125,MATCH(A207,'6-工厂下单表'!$B$3:$B$125,0)),"")</f>
        <v/>
      </c>
      <c r="C207" t="inlineStr">
        <is>
          <t>P26380060320</t>
        </is>
      </c>
      <c r="D207" t="inlineStr">
        <is>
          <t>畔色黑胡桃木床头柜 |黑胡桃木岩板床头柜</t>
        </is>
      </c>
      <c r="E207" t="inlineStr">
        <is>
          <t>PPS2638006032011</t>
        </is>
      </c>
      <c r="F207" t="inlineStr">
        <is>
          <t>黑胡桃木床头柜-岩板台面</t>
        </is>
      </c>
      <c r="G207" t="inlineStr">
        <is>
          <t>WD-0045 / AC-0071 / AC-0128</t>
        </is>
      </c>
      <c r="H207" t="inlineStr">
        <is>
          <t>黑胡桃木床头柜-木作部分 / 12mm黑色岩板 / 长方块金属把手</t>
        </is>
      </c>
      <c r="I207" t="inlineStr">
        <is>
          <t>✅ 可导入</t>
        </is>
      </c>
      <c r="J207">
        <f>IF(B207&lt;&gt;"","","⚠️ 暂无对应工厂订单（现货/库存发货或工厂单待录入）")</f>
        <v/>
      </c>
    </row>
    <row r="208">
      <c r="A208" t="inlineStr">
        <is>
          <t>4502255403106008322</t>
        </is>
      </c>
      <c r="B208">
        <f>IFERROR(INDEX('6-工厂下单表'!$A$3:$A$125,MATCH(A208,'6-工厂下单表'!$B$3:$B$125,0)),"")</f>
        <v/>
      </c>
      <c r="C208" t="inlineStr">
        <is>
          <t>P26380060320</t>
        </is>
      </c>
      <c r="D208" t="inlineStr">
        <is>
          <t>畔色黑胡桃木床头柜 |黑胡桃木岩板床头柜</t>
        </is>
      </c>
      <c r="E208" t="inlineStr">
        <is>
          <t>PPS2638006032011</t>
        </is>
      </c>
      <c r="F208" t="inlineStr">
        <is>
          <t>黑胡桃木床头柜-岩板台面</t>
        </is>
      </c>
      <c r="G208" t="inlineStr">
        <is>
          <t>WD-0045 / AC-0071 / AC-0128</t>
        </is>
      </c>
      <c r="H208" t="inlineStr">
        <is>
          <t>黑胡桃木床头柜-木作部分 / 12mm黑色岩板 / 长方块金属把手</t>
        </is>
      </c>
      <c r="I208" t="inlineStr">
        <is>
          <t>✅ 可导入</t>
        </is>
      </c>
      <c r="J208">
        <f>IF(B208&lt;&gt;"","","⚠️ 暂无对应工厂订单（现货/库存发货或工厂单待录入）")</f>
        <v/>
      </c>
    </row>
    <row r="209">
      <c r="A209" t="inlineStr">
        <is>
          <t>2701828777103020289</t>
        </is>
      </c>
      <c r="B209">
        <f>IFERROR(INDEX('6-工厂下单表'!$A$3:$A$125,MATCH(A209,'6-工厂下单表'!$B$3:$B$125,0)),"")</f>
        <v/>
      </c>
      <c r="C209" t="inlineStr">
        <is>
          <t>P23980010606</t>
        </is>
      </c>
      <c r="D209" t="inlineStr">
        <is>
          <t>畔色样块</t>
        </is>
      </c>
      <c r="E209" t="inlineStr">
        <is>
          <t>PPS2398001060611</t>
        </is>
      </c>
      <c r="F209" t="inlineStr">
        <is>
          <t>榉木样块</t>
        </is>
      </c>
      <c r="G209" t="inlineStr">
        <is>
          <t>WD-0283</t>
        </is>
      </c>
      <c r="H209" t="inlineStr">
        <is>
          <t>榉木样块-木作部分</t>
        </is>
      </c>
      <c r="I209" t="inlineStr">
        <is>
          <t>✅ 可导入</t>
        </is>
      </c>
      <c r="J209">
        <f>IF(B209&lt;&gt;"","","⚠️ 暂无对应工厂订单（现货/库存发货或工厂单待录入）")</f>
        <v/>
      </c>
    </row>
    <row r="210">
      <c r="A210" t="inlineStr">
        <is>
          <t>4502266814097263918</t>
        </is>
      </c>
      <c r="B210">
        <f>IFERROR(INDEX('6-工厂下单表'!$A$3:$A$125,MATCH(A210,'6-工厂下单表'!$B$3:$B$125,0)),"")</f>
        <v/>
      </c>
      <c r="C210" t="inlineStr">
        <is>
          <t>P25250090403</t>
        </is>
      </c>
      <c r="D210" t="inlineStr">
        <is>
          <t>樱桃木基础餐边柜 |樱桃木AA柱餐边柜</t>
        </is>
      </c>
      <c r="E210" t="inlineStr">
        <is>
          <t>PPS2525009040115</t>
        </is>
      </c>
      <c r="F210" t="inlineStr">
        <is>
          <t>基础柜-整柜洞洞板背板-2.1米</t>
        </is>
      </c>
      <c r="G210" t="inlineStr">
        <is>
          <t>WD-0046 / AC-0071 / AC-0162 / WD-0050 / AC-0073 / AC-0074</t>
        </is>
      </c>
      <c r="H210" t="inlineStr">
        <is>
          <t>基础柜-下柜-木作部分-适配2.1米 / 12mm黑色岩板 / 电力轨道-Xpower-U80-黑色-2.05-2插座 / 基础柜-整柜-木作部分-适配2.1米 / 5mm灰色玻璃 / 5mm超白玻璃</t>
        </is>
      </c>
      <c r="I210" t="inlineStr">
        <is>
          <t>✅ 可导入</t>
        </is>
      </c>
      <c r="J210">
        <f>IF(B210&lt;&gt;"","","⚠️ 暂无对应工厂订单（现货/库存发货或工厂单待录入）")</f>
        <v/>
      </c>
    </row>
    <row r="211">
      <c r="A211" t="inlineStr">
        <is>
          <t>4502257453109034612</t>
        </is>
      </c>
      <c r="B211">
        <f>IFERROR(INDEX('6-工厂下单表'!$A$3:$A$125,MATCH(A211,'6-工厂下单表'!$B$3:$B$125,0)),"")</f>
        <v/>
      </c>
      <c r="C211" t="inlineStr">
        <is>
          <t>P26380050301</t>
        </is>
      </c>
      <c r="D211" t="inlineStr">
        <is>
          <t>畔色樱桃木轻盈边柜 |樱桃木玻璃床头柜 |黑色玻璃床头柜 |樱桃木玻璃边柜</t>
        </is>
      </c>
      <c r="E211" t="inlineStr">
        <is>
          <t>PPS2638005030111</t>
        </is>
      </c>
      <c r="F211" t="inlineStr">
        <is>
          <t>轻盈边柜-榉木黑-木底座</t>
        </is>
      </c>
      <c r="G211" t="inlineStr">
        <is>
          <t>WD-0038 / AC-0065 / AC-0066 / AC-0067 / AC-0067 / AC-0068</t>
        </is>
      </c>
      <c r="H211" t="inlineStr">
        <is>
          <t>轻盈边柜-榉木-木底座-木作部分 / 10mm普白玻璃 / 5mm普白长虹玻璃 / 5mm普白玻璃 / 5mm普白玻璃 / 轻盈边柜-预埋件</t>
        </is>
      </c>
      <c r="I211" t="inlineStr">
        <is>
          <t>✅ 可导入</t>
        </is>
      </c>
      <c r="J211">
        <f>IF(B211&lt;&gt;"","","⚠️ 暂无对应工厂订单（现货/库存发货或工厂单待录入）")</f>
        <v/>
      </c>
    </row>
    <row r="212">
      <c r="A212" t="inlineStr">
        <is>
          <t>4502258533106016248</t>
        </is>
      </c>
      <c r="B212">
        <f>IFERROR(INDEX('6-工厂下单表'!$A$3:$A$125,MATCH(A212,'6-工厂下单表'!$B$3:$B$125,0)),"")</f>
        <v/>
      </c>
      <c r="C212" t="inlineStr">
        <is>
          <t>P26380050301</t>
        </is>
      </c>
      <c r="D212" t="inlineStr">
        <is>
          <t>畔色樱桃木轻盈边柜 |樱桃木玻璃床头柜 |黑色玻璃床头柜 |樱桃木玻璃边柜</t>
        </is>
      </c>
      <c r="E212" t="inlineStr">
        <is>
          <t>PPS2638005030111</t>
        </is>
      </c>
      <c r="F212" t="inlineStr">
        <is>
          <t>轻盈边柜-榉木黑-木底座</t>
        </is>
      </c>
      <c r="G212" t="inlineStr">
        <is>
          <t>WD-0038 / AC-0065 / AC-0066 / AC-0067 / AC-0067 / AC-0068</t>
        </is>
      </c>
      <c r="H212" t="inlineStr">
        <is>
          <t>轻盈边柜-榉木-木底座-木作部分 / 10mm普白玻璃 / 5mm普白长虹玻璃 / 5mm普白玻璃 / 5mm普白玻璃 / 轻盈边柜-预埋件</t>
        </is>
      </c>
      <c r="I212" t="inlineStr">
        <is>
          <t>✅ 可导入</t>
        </is>
      </c>
      <c r="J212">
        <f>IF(B212&lt;&gt;"","","⚠️ 暂无对应工厂订单（现货/库存发货或工厂单待录入）")</f>
        <v/>
      </c>
    </row>
    <row r="213">
      <c r="A213" t="inlineStr">
        <is>
          <t>4502258030095146035</t>
        </is>
      </c>
      <c r="B213">
        <f>IFERROR(INDEX('6-工厂下单表'!$A$3:$A$125,MATCH(A213,'6-工厂下单表'!$B$3:$B$125,0)),"")</f>
        <v/>
      </c>
      <c r="C213" t="inlineStr">
        <is>
          <t>P26330140117</t>
        </is>
      </c>
      <c r="D213" t="inlineStr">
        <is>
          <t>畔色黑胡桃木软包双人床 |黑胡桃木落地大软包床</t>
        </is>
      </c>
      <c r="E213" t="inlineStr">
        <is>
          <t>PPS2633014011711</t>
        </is>
      </c>
      <c r="F213" t="inlineStr">
        <is>
          <t>黑胡桃木软包床-1.2米-榉木铺板</t>
        </is>
      </c>
      <c r="G213" t="inlineStr">
        <is>
          <t>WD-0028 / AC-0010 / AC-0060</t>
        </is>
      </c>
      <c r="H213" t="inlineStr">
        <is>
          <t>黑胡桃木软包床-木作部分-适配1.2米 / 通用榉木床铺板-适配1.2米 / 黑胡桃木软包床-软包-适配1.2米</t>
        </is>
      </c>
      <c r="I213" t="inlineStr">
        <is>
          <t>✅ 可导入</t>
        </is>
      </c>
      <c r="J213">
        <f>IF(B213&lt;&gt;"","","⚠️ 暂无对应工厂订单（现货/库存发货或工厂单待录入）")</f>
        <v/>
      </c>
    </row>
    <row r="214">
      <c r="A214" t="inlineStr">
        <is>
          <t>4502257095082008834</t>
        </is>
      </c>
      <c r="B214">
        <f>IFERROR(INDEX('6-工厂下单表'!$A$3:$A$125,MATCH(A214,'6-工厂下单表'!$B$3:$B$125,0)),"")</f>
        <v/>
      </c>
      <c r="C214" t="inlineStr">
        <is>
          <t>P26330120327</t>
        </is>
      </c>
      <c r="D214" t="inlineStr">
        <is>
          <t>畔色樱桃木箱体床 |樱桃木软包箱体床</t>
        </is>
      </c>
      <c r="E214" t="inlineStr">
        <is>
          <t>PPS2633012032711</t>
        </is>
      </c>
      <c r="F214" t="inlineStr">
        <is>
          <t>樱桃木箱体床-软包床头-1.5米-榉木铺板</t>
        </is>
      </c>
      <c r="G214" t="inlineStr">
        <is>
          <t>WD-0022 / AC-0051 / AC-0053 / AC-0055</t>
        </is>
      </c>
      <c r="H214" t="inlineStr">
        <is>
          <t>樱桃木箱体床-木作部分-适配1.5米 / 樱桃木箱体床床铺板-榉木-适配1.5米 / 樱桃木箱体床-软包-适配1.5米 / 樱桃木箱体床-液压支撑杆</t>
        </is>
      </c>
      <c r="I214" t="inlineStr">
        <is>
          <t>✅ 可导入</t>
        </is>
      </c>
      <c r="J214">
        <f>IF(B214&lt;&gt;"","","⚠️ 暂无对应工厂订单（现货/库存发货或工厂单待录入）")</f>
        <v/>
      </c>
    </row>
    <row r="215">
      <c r="A215" t="inlineStr">
        <is>
          <t>2701818339083004997</t>
        </is>
      </c>
      <c r="B215">
        <f>IFERROR(INDEX('6-工厂下单表'!$A$3:$A$125,MATCH(A215,'6-工厂下单表'!$B$3:$B$125,0)),"")</f>
        <v/>
      </c>
      <c r="C215" t="inlineStr">
        <is>
          <t>P26330110226</t>
        </is>
      </c>
      <c r="D215" t="inlineStr">
        <is>
          <t>畔色樱桃木静音双人床 |樱桃木小金属腿床</t>
        </is>
      </c>
      <c r="E215" t="inlineStr">
        <is>
          <t>PPS2633011022611</t>
        </is>
      </c>
      <c r="F215" t="inlineStr">
        <is>
          <t>樱桃木静音床-1.2米-榉木铺板</t>
        </is>
      </c>
      <c r="G215" t="inlineStr">
        <is>
          <t>WD-0017 / AC-0042 / AC-0050</t>
        </is>
      </c>
      <c r="H215" t="inlineStr">
        <is>
          <t>樱桃木静音床-木作部分-适配1.2米 / 樱桃木静音床床铺板-榉木-适配1.2米 / 樱桃木静音床-三角金属腿</t>
        </is>
      </c>
      <c r="I215" t="inlineStr">
        <is>
          <t>✅ 可导入</t>
        </is>
      </c>
      <c r="J215">
        <f>IF(B215&lt;&gt;"","","⚠️ 暂无对应工厂订单（现货/库存发货或工厂单待录入）")</f>
        <v/>
      </c>
    </row>
    <row r="216">
      <c r="A216" t="inlineStr">
        <is>
          <t>4502250471087023944</t>
        </is>
      </c>
      <c r="B216">
        <f>IFERROR(INDEX('6-工厂下单表'!$A$3:$A$125,MATCH(A216,'6-工厂下单表'!$B$3:$B$125,0)),"")</f>
        <v/>
      </c>
      <c r="C216" t="inlineStr">
        <is>
          <t>P26330070320</t>
        </is>
      </c>
      <c r="D216" t="inlineStr">
        <is>
          <t>畔色榉木无边床 |榉木金属腿床</t>
        </is>
      </c>
      <c r="E216" t="inlineStr">
        <is>
          <t>PPS2633007032011</t>
        </is>
      </c>
      <c r="F216" t="inlineStr">
        <is>
          <t>榉木无边床-1.2米-榉木铺板</t>
        </is>
      </c>
      <c r="G216" t="inlineStr">
        <is>
          <t>WD-0001 / AC-0001 / AC-0009</t>
        </is>
      </c>
      <c r="H216" t="inlineStr">
        <is>
          <t>榉木无边床-木作部分-适配1.2米 / 榉木无边床床铺板-榉木-适配1.2米 / 接木金属腿-榉木</t>
        </is>
      </c>
      <c r="I216" t="inlineStr">
        <is>
          <t>✅ 可导入</t>
        </is>
      </c>
      <c r="J216">
        <f>IF(B216&lt;&gt;"","","⚠️ 暂无对应工厂订单（现货/库存发货或工厂单待录入）")</f>
        <v/>
      </c>
    </row>
    <row r="217">
      <c r="A217" t="inlineStr">
        <is>
          <t>4502246475090025031</t>
        </is>
      </c>
      <c r="B217">
        <f>IFERROR(INDEX('6-工厂下单表'!$A$3:$A$125,MATCH(A217,'6-工厂下单表'!$B$3:$B$125,0)),"")</f>
        <v/>
      </c>
      <c r="C217" t="inlineStr">
        <is>
          <t>P26330100225</t>
        </is>
      </c>
      <c r="D217" t="inlineStr">
        <is>
          <t>畔色樱桃木齐边双人床 |樱桃木方腿床</t>
        </is>
      </c>
      <c r="E217" t="inlineStr">
        <is>
          <t>PPS2633010022511</t>
        </is>
      </c>
      <c r="F217" t="inlineStr">
        <is>
          <t>樱桃木齐边床-1.2米-榉木铺板</t>
        </is>
      </c>
      <c r="G217" t="inlineStr">
        <is>
          <t>WD-0013 / AC-0028 / AC-0036 / AC-0037</t>
        </is>
      </c>
      <c r="H217" t="inlineStr">
        <is>
          <t>樱桃木齐边床-木作部分-适配1.2米 / 樱桃木齐边床床铺板-榉木-适配1.2米 / 樱桃木齐边床-床头金属条 / 樱桃木齐边床-床腿金属条</t>
        </is>
      </c>
      <c r="I217" t="inlineStr">
        <is>
          <t>✅ 可导入</t>
        </is>
      </c>
      <c r="J217">
        <f>IF(B217&lt;&gt;"","","⚠️ 暂无对应工厂订单（现货/库存发货或工厂单待录入）")</f>
        <v/>
      </c>
    </row>
    <row r="218">
      <c r="A218" t="inlineStr">
        <is>
          <t>4502258100059044002</t>
        </is>
      </c>
      <c r="B218">
        <f>IFERROR(INDEX('6-工厂下单表'!$A$3:$A$125,MATCH(A218,'6-工厂下单表'!$B$3:$B$125,0)),"")</f>
        <v/>
      </c>
      <c r="C218" t="inlineStr">
        <is>
          <t>P26330110226</t>
        </is>
      </c>
      <c r="D218" t="inlineStr">
        <is>
          <t>畔色樱桃木静音双人床 |樱桃木小金属腿床</t>
        </is>
      </c>
      <c r="E218" t="inlineStr">
        <is>
          <t>PPS2633011022611</t>
        </is>
      </c>
      <c r="F218" t="inlineStr">
        <is>
          <t>樱桃木静音床-1.2米-榉木铺板</t>
        </is>
      </c>
      <c r="G218" t="inlineStr">
        <is>
          <t>WD-0017 / AC-0042 / AC-0050</t>
        </is>
      </c>
      <c r="H218" t="inlineStr">
        <is>
          <t>樱桃木静音床-木作部分-适配1.2米 / 樱桃木静音床床铺板-榉木-适配1.2米 / 樱桃木静音床-三角金属腿</t>
        </is>
      </c>
      <c r="I218" t="inlineStr">
        <is>
          <t>✅ 可导入</t>
        </is>
      </c>
      <c r="J218">
        <f>IF(B218&lt;&gt;"","","⚠️ 暂无对应工厂订单（现货/库存发货或工厂单待录入）")</f>
        <v/>
      </c>
    </row>
    <row r="219">
      <c r="A219" t="inlineStr">
        <is>
          <t>4502250435072019138</t>
        </is>
      </c>
      <c r="B219">
        <f>IFERROR(INDEX('6-工厂下单表'!$A$3:$A$125,MATCH(A219,'6-工厂下单表'!$B$3:$B$125,0)),"")</f>
        <v/>
      </c>
      <c r="C219" t="inlineStr">
        <is>
          <t>P26330070320</t>
        </is>
      </c>
      <c r="D219" t="inlineStr">
        <is>
          <t>畔色榉木无边床 |榉木金属腿床</t>
        </is>
      </c>
      <c r="E219" t="inlineStr">
        <is>
          <t>PPS2633007032011</t>
        </is>
      </c>
      <c r="F219" t="inlineStr">
        <is>
          <t>榉木无边床-1.2米-榉木铺板</t>
        </is>
      </c>
      <c r="G219" t="inlineStr">
        <is>
          <t>WD-0001 / AC-0001 / AC-0009</t>
        </is>
      </c>
      <c r="H219" t="inlineStr">
        <is>
          <t>榉木无边床-木作部分-适配1.2米 / 榉木无边床床铺板-榉木-适配1.2米 / 接木金属腿-榉木</t>
        </is>
      </c>
      <c r="I219" t="inlineStr">
        <is>
          <t>✅ 可导入</t>
        </is>
      </c>
      <c r="J219">
        <f>IF(B219&lt;&gt;"","","⚠️ 暂无对应工厂订单（现货/库存发货或工厂单待录入）")</f>
        <v/>
      </c>
    </row>
    <row r="220">
      <c r="A220" t="inlineStr">
        <is>
          <t>2701811894064015850</t>
        </is>
      </c>
      <c r="B220">
        <f>IFERROR(INDEX('6-工厂下单表'!$A$3:$A$125,MATCH(A220,'6-工厂下单表'!$B$3:$B$125,0)),"")</f>
        <v/>
      </c>
      <c r="C220" t="inlineStr">
        <is>
          <t>P26330070320</t>
        </is>
      </c>
      <c r="D220" t="inlineStr">
        <is>
          <t>畔色榉木无边床 |榉木金属腿床</t>
        </is>
      </c>
      <c r="E220" t="inlineStr">
        <is>
          <t>PPS2633007032011</t>
        </is>
      </c>
      <c r="F220" t="inlineStr">
        <is>
          <t>榉木无边床-1.2米-榉木铺板</t>
        </is>
      </c>
      <c r="G220" t="inlineStr">
        <is>
          <t>WD-0001 / AC-0001 / AC-0009</t>
        </is>
      </c>
      <c r="H220" t="inlineStr">
        <is>
          <t>榉木无边床-木作部分-适配1.2米 / 榉木无边床床铺板-榉木-适配1.2米 / 接木金属腿-榉木</t>
        </is>
      </c>
      <c r="I220" t="inlineStr">
        <is>
          <t>✅ 可导入</t>
        </is>
      </c>
      <c r="J220">
        <f>IF(B220&lt;&gt;"","","⚠️ 暂无对应工厂订单（现货/库存发货或工厂单待录入）")</f>
        <v/>
      </c>
    </row>
    <row r="221">
      <c r="A221" t="inlineStr">
        <is>
          <t>4502256696047035340</t>
        </is>
      </c>
      <c r="B221">
        <f>IFERROR(INDEX('6-工厂下单表'!$A$3:$A$125,MATCH(A221,'6-工厂下单表'!$B$3:$B$125,0)),"")</f>
        <v/>
      </c>
      <c r="C221" t="inlineStr">
        <is>
          <t>P26330080322</t>
        </is>
      </c>
      <c r="D221" t="inlineStr">
        <is>
          <t>畔色榉木柔光双人床 |榉木小灯床</t>
        </is>
      </c>
      <c r="E221" t="inlineStr">
        <is>
          <t>PPS2633008032211</t>
        </is>
      </c>
      <c r="F221" t="inlineStr">
        <is>
          <t>榉木柔光床-1.2米-榉木铺板</t>
        </is>
      </c>
      <c r="G221" t="inlineStr">
        <is>
          <t>WD-0005 / AC-0010 / AC-0018</t>
        </is>
      </c>
      <c r="H221" t="inlineStr">
        <is>
          <t>榉木柔光床-木作部分-适配1.2米 / 通用榉木床铺板-适配1.2米 / 榉木柔光床小夜灯</t>
        </is>
      </c>
      <c r="I221" t="inlineStr">
        <is>
          <t>✅ 可导入</t>
        </is>
      </c>
      <c r="J221">
        <f>IF(B221&lt;&gt;"","","⚠️ 暂无对应工厂订单（现货/库存发货或工厂单待录入）")</f>
        <v/>
      </c>
    </row>
    <row r="222">
      <c r="A222" t="inlineStr">
        <is>
          <t>2701812830063126262</t>
        </is>
      </c>
      <c r="B222">
        <f>IFERROR(INDEX('6-工厂下单表'!$A$3:$A$125,MATCH(A222,'6-工厂下单表'!$B$3:$B$125,0)),"")</f>
        <v/>
      </c>
      <c r="C222" t="inlineStr">
        <is>
          <t>P26330080322</t>
        </is>
      </c>
      <c r="D222" t="inlineStr">
        <is>
          <t>畔色榉木柔光双人床 |榉木小灯床</t>
        </is>
      </c>
      <c r="E222" t="inlineStr">
        <is>
          <t>PPS2633008032211</t>
        </is>
      </c>
      <c r="F222" t="inlineStr">
        <is>
          <t>榉木柔光床-1.2米-榉木铺板</t>
        </is>
      </c>
      <c r="G222" t="inlineStr">
        <is>
          <t>WD-0005 / AC-0010 / AC-0018</t>
        </is>
      </c>
      <c r="H222" t="inlineStr">
        <is>
          <t>榉木柔光床-木作部分-适配1.2米 / 通用榉木床铺板-适配1.2米 / 榉木柔光床小夜灯</t>
        </is>
      </c>
      <c r="I222" t="inlineStr">
        <is>
          <t>✅ 可导入</t>
        </is>
      </c>
      <c r="J222">
        <f>IF(B222&lt;&gt;"","","⚠️ 暂无对应工厂订单（现货/库存发货或工厂单待录入）")</f>
        <v/>
      </c>
    </row>
    <row r="223">
      <c r="A223" t="inlineStr">
        <is>
          <t>4502252991038008824</t>
        </is>
      </c>
      <c r="B223">
        <f>IFERROR(INDEX('6-工厂下单表'!$A$3:$A$125,MATCH(A223,'6-工厂下单表'!$B$3:$B$125,0)),"")</f>
        <v/>
      </c>
      <c r="C223" t="inlineStr">
        <is>
          <t>P25250100405</t>
        </is>
      </c>
      <c r="D223" t="inlineStr">
        <is>
          <t>樱桃木窄柜 |樱桃木1米餐边柜</t>
        </is>
      </c>
      <c r="E223" t="inlineStr">
        <is>
          <t>PPS2525010040511</t>
        </is>
      </c>
      <c r="F223" t="inlineStr">
        <is>
          <t>窄柜-整柜洞石背板-1.2米</t>
        </is>
      </c>
      <c r="G223" t="inlineStr">
        <is>
          <t>WD-0054 / AC-0074 / AC-0074 / AC-0080 / AC-0081 / AC-0186</t>
        </is>
      </c>
      <c r="H223" t="inlineStr">
        <is>
          <t>窄柜-整柜-木作部分-适配1.2米 / 5mm超白玻璃 / 5mm超白玻璃 / 洞石纹理饰面板 / 银色隔板轨道 / 电力轨道-Xpower-T25-银色-1.158-2插座</t>
        </is>
      </c>
      <c r="I223" t="inlineStr">
        <is>
          <t>✅ 可导入</t>
        </is>
      </c>
      <c r="J223">
        <f>IF(B223&lt;&gt;"","","⚠️ 暂无对应工厂订单（现货/库存发货或工厂单待录入）")</f>
        <v/>
      </c>
    </row>
    <row r="224">
      <c r="A224" t="inlineStr">
        <is>
          <t>2701813152021037389</t>
        </is>
      </c>
      <c r="B224">
        <f>IFERROR(INDEX('6-工厂下单表'!$A$3:$A$125,MATCH(A224,'6-工厂下单表'!$B$3:$B$125,0)),"")</f>
        <v/>
      </c>
      <c r="C224" t="inlineStr">
        <is>
          <t>P26330100225</t>
        </is>
      </c>
      <c r="D224" t="inlineStr">
        <is>
          <t>畔色樱桃木齐边双人床 |樱桃木方腿床</t>
        </is>
      </c>
      <c r="E224" t="inlineStr">
        <is>
          <t>PPS2633010022511</t>
        </is>
      </c>
      <c r="F224" t="inlineStr">
        <is>
          <t>樱桃木齐边床-1.2米-榉木铺板</t>
        </is>
      </c>
      <c r="G224" t="inlineStr">
        <is>
          <t>WD-0013 / AC-0028 / AC-0036 / AC-0037</t>
        </is>
      </c>
      <c r="H224" t="inlineStr">
        <is>
          <t>樱桃木齐边床-木作部分-适配1.2米 / 樱桃木齐边床床铺板-榉木-适配1.2米 / 樱桃木齐边床-床头金属条 / 樱桃木齐边床-床腿金属条</t>
        </is>
      </c>
      <c r="I224" t="inlineStr">
        <is>
          <t>✅ 可导入</t>
        </is>
      </c>
      <c r="J224">
        <f>IF(B224&lt;&gt;"","","⚠️ 暂无对应工厂订单（现货/库存发货或工厂单待录入）")</f>
        <v/>
      </c>
    </row>
    <row r="225">
      <c r="A225" t="inlineStr">
        <is>
          <t>2701820316025016890</t>
        </is>
      </c>
      <c r="B225">
        <f>IFERROR(INDEX('6-工厂下单表'!$A$3:$A$125,MATCH(A225,'6-工厂下单表'!$B$3:$B$125,0)),"")</f>
        <v/>
      </c>
      <c r="C225" t="inlineStr">
        <is>
          <t>P26330080322</t>
        </is>
      </c>
      <c r="D225" t="inlineStr">
        <is>
          <t>畔色榉木柔光双人床 |榉木小灯床</t>
        </is>
      </c>
      <c r="E225" t="inlineStr">
        <is>
          <t>PPS2633008032211</t>
        </is>
      </c>
      <c r="F225" t="inlineStr">
        <is>
          <t>榉木柔光床-1.2米-榉木铺板</t>
        </is>
      </c>
      <c r="G225" t="inlineStr">
        <is>
          <t>WD-0005 / AC-0010 / AC-0018</t>
        </is>
      </c>
      <c r="H225" t="inlineStr">
        <is>
          <t>榉木柔光床-木作部分-适配1.2米 / 通用榉木床铺板-适配1.2米 / 榉木柔光床小夜灯</t>
        </is>
      </c>
      <c r="I225" t="inlineStr">
        <is>
          <t>✅ 可导入</t>
        </is>
      </c>
      <c r="J225">
        <f>IF(B225&lt;&gt;"","","⚠️ 暂无对应工厂订单（现货/库存发货或工厂单待录入）")</f>
        <v/>
      </c>
    </row>
    <row r="226">
      <c r="A226" t="inlineStr">
        <is>
          <t>2701814484015058471</t>
        </is>
      </c>
      <c r="B226">
        <f>IFERROR(INDEX('6-工厂下单表'!$A$3:$A$125,MATCH(A226,'6-工厂下单表'!$B$3:$B$125,0)),"")</f>
        <v/>
      </c>
      <c r="C226" t="inlineStr">
        <is>
          <t>P26390070315</t>
        </is>
      </c>
      <c r="D226" t="inlineStr">
        <is>
          <t>畔色樱桃木床头窄柜 | 樱桃木窄床头柜</t>
        </is>
      </c>
      <c r="E226" t="inlineStr">
        <is>
          <t>PPS2639007031511</t>
        </is>
      </c>
      <c r="F226" t="inlineStr">
        <is>
          <t>樱桃木床头窄柜-标准宽度</t>
        </is>
      </c>
      <c r="G226" t="inlineStr">
        <is>
          <t>WD-0044 / AC-0069 / AC-0070</t>
        </is>
      </c>
      <c r="H226" t="inlineStr">
        <is>
          <t>樱桃木床头窄柜-木作部分-标准 / 黑色圆锥把手 / 樱桃木床头窄柜-黑色金属腿</t>
        </is>
      </c>
      <c r="I226" t="inlineStr">
        <is>
          <t>✅ 可导入</t>
        </is>
      </c>
      <c r="J226">
        <f>IF(B226&lt;&gt;"","","⚠️ 暂无对应工厂订单（现货/库存发货或工厂单待录入）")</f>
        <v/>
      </c>
    </row>
    <row r="227">
      <c r="A227" t="inlineStr">
        <is>
          <t>4502264870012055422</t>
        </is>
      </c>
      <c r="B227">
        <f>IFERROR(INDEX('6-工厂下单表'!$A$3:$A$125,MATCH(A227,'6-工厂下单表'!$B$3:$B$125,0)),"")</f>
        <v/>
      </c>
      <c r="C227" t="inlineStr">
        <is>
          <t>P23250050202</t>
        </is>
      </c>
      <c r="D227" t="inlineStr">
        <is>
          <t>万象餐边柜 |樱桃木旋转餐边柜</t>
        </is>
      </c>
      <c r="E227" t="inlineStr">
        <is>
          <t>PPS2325005020214</t>
        </is>
      </c>
      <c r="F227" t="inlineStr">
        <is>
          <t>旋转餐边柜-洞洞板-下柜（无桌）-1.6米</t>
        </is>
      </c>
      <c r="G227" t="inlineStr">
        <is>
          <t>WD-0200 / AC-0071 / AC-0121 / AC-0092 / AC-0092</t>
        </is>
      </c>
      <c r="H227" t="inlineStr">
        <is>
          <t>旋转餐边柜-洞洞板-下柜（无桌）-1.6米-木作部分 / 12mm黑色岩板 / 旋转柜体加固五金 / 5mm茶色玻璃 / 5mm茶色玻璃</t>
        </is>
      </c>
      <c r="I227" t="inlineStr">
        <is>
          <t>✅ 可导入</t>
        </is>
      </c>
      <c r="J227">
        <f>IF(B227&lt;&gt;"","","⚠️ 暂无对应工厂订单（现货/库存发货或工厂单待录入）")</f>
        <v/>
      </c>
    </row>
    <row r="228">
      <c r="A228" t="inlineStr">
        <is>
          <t>4502264870012064604</t>
        </is>
      </c>
      <c r="B228">
        <f>IFERROR(INDEX('6-工厂下单表'!$A$3:$A$125,MATCH(A228,'6-工厂下单表'!$B$3:$B$125,0)),"")</f>
        <v/>
      </c>
      <c r="C228" t="inlineStr">
        <is>
          <t>P26990050428</t>
        </is>
      </c>
      <c r="D228" t="inlineStr">
        <is>
          <t>商家安装sku</t>
        </is>
      </c>
      <c r="E228" t="inlineStr">
        <is>
          <t>PPS0000000800002</t>
        </is>
      </c>
      <c r="F228" t="inlineStr">
        <is>
          <t>商家安装sku</t>
        </is>
      </c>
      <c r="I228" t="inlineStr">
        <is>
          <t>✅ 可导入</t>
        </is>
      </c>
      <c r="J228">
        <f>IF(B228&lt;&gt;"","","⚠️ 暂无对应工厂订单（现货/库存发货或工厂单待录入）")</f>
        <v/>
      </c>
    </row>
    <row r="229">
      <c r="A229" t="inlineStr">
        <is>
          <t>4502264870012091432</t>
        </is>
      </c>
      <c r="B229">
        <f>IFERROR(INDEX('6-工厂下单表'!$A$3:$A$125,MATCH(A229,'6-工厂下单表'!$B$3:$B$125,0)),"")</f>
        <v/>
      </c>
      <c r="C229" t="inlineStr">
        <is>
          <t>P26990090428</t>
        </is>
      </c>
      <c r="D229" t="inlineStr">
        <is>
          <t>淘宝自动生成sku-送货入户</t>
        </is>
      </c>
      <c r="E229" t="inlineStr">
        <is>
          <t>PPS0000000800003</t>
        </is>
      </c>
      <c r="F229" t="inlineStr">
        <is>
          <t>淘宝自动生成sku-送货入户</t>
        </is>
      </c>
      <c r="I229" t="inlineStr">
        <is>
          <t>✅ 可导入</t>
        </is>
      </c>
      <c r="J229">
        <f>IF(B229&lt;&gt;"","","⚠️ 暂无对应工厂订单（现货/库存发货或工厂单待录入）")</f>
        <v/>
      </c>
    </row>
    <row r="230">
      <c r="A230" t="inlineStr">
        <is>
          <t>2701824277015024088</t>
        </is>
      </c>
      <c r="B230">
        <f>IFERROR(INDEX('6-工厂下单表'!$A$3:$A$125,MATCH(A230,'6-工厂下单表'!$B$3:$B$125,0)),"")</f>
        <v/>
      </c>
      <c r="C230" t="inlineStr">
        <is>
          <t>P26390070315</t>
        </is>
      </c>
      <c r="D230" t="inlineStr">
        <is>
          <t>畔色樱桃木床头窄柜 | 樱桃木窄床头柜</t>
        </is>
      </c>
      <c r="E230" t="inlineStr">
        <is>
          <t>PPS2639007031511</t>
        </is>
      </c>
      <c r="F230" t="inlineStr">
        <is>
          <t>樱桃木床头窄柜-标准宽度</t>
        </is>
      </c>
      <c r="G230" t="inlineStr">
        <is>
          <t>WD-0044 / AC-0069 / AC-0070</t>
        </is>
      </c>
      <c r="H230" t="inlineStr">
        <is>
          <t>樱桃木床头窄柜-木作部分-标准 / 黑色圆锥把手 / 樱桃木床头窄柜-黑色金属腿</t>
        </is>
      </c>
      <c r="I230" t="inlineStr">
        <is>
          <t>✅ 可导入</t>
        </is>
      </c>
      <c r="J230">
        <f>IF(B230&lt;&gt;"","","⚠️ 暂无对应工厂订单（现货/库存发货或工厂单待录入）")</f>
        <v/>
      </c>
    </row>
    <row r="231">
      <c r="A231" t="inlineStr">
        <is>
          <t>2701817364010056850</t>
        </is>
      </c>
      <c r="B231">
        <f>IFERROR(INDEX('6-工厂下单表'!$A$3:$A$125,MATCH(A231,'6-工厂下单表'!$B$3:$B$125,0)),"")</f>
        <v/>
      </c>
      <c r="C231" t="inlineStr">
        <is>
          <t>P26330110226</t>
        </is>
      </c>
      <c r="D231" t="inlineStr">
        <is>
          <t>畔色樱桃木静音双人床 |樱桃木小金属腿床</t>
        </is>
      </c>
      <c r="E231" t="inlineStr">
        <is>
          <t>PPS2633011022611</t>
        </is>
      </c>
      <c r="F231" t="inlineStr">
        <is>
          <t>樱桃木静音床-1.2米-榉木铺板</t>
        </is>
      </c>
      <c r="G231" t="inlineStr">
        <is>
          <t>WD-0017 / AC-0042 / AC-0050</t>
        </is>
      </c>
      <c r="H231" t="inlineStr">
        <is>
          <t>樱桃木静音床-木作部分-适配1.2米 / 樱桃木静音床床铺板-榉木-适配1.2米 / 樱桃木静音床-三角金属腿</t>
        </is>
      </c>
      <c r="I231" t="inlineStr">
        <is>
          <t>✅ 可导入</t>
        </is>
      </c>
      <c r="J231">
        <f>IF(B231&lt;&gt;"","","⚠️ 暂无对应工厂订单（现货/库存发货或工厂单待录入）")</f>
        <v/>
      </c>
    </row>
    <row r="232">
      <c r="A232" t="inlineStr">
        <is>
          <t>4502259793003009745</t>
        </is>
      </c>
      <c r="B232">
        <f>IFERROR(INDEX('6-工厂下单表'!$A$3:$A$125,MATCH(A232,'6-工厂下单表'!$B$3:$B$125,0)),"")</f>
        <v/>
      </c>
      <c r="C232" t="inlineStr">
        <is>
          <t>P26380040225</t>
        </is>
      </c>
      <c r="D232" t="inlineStr">
        <is>
          <t>畔色榉木床头柜 |榉木铁板床头柜</t>
        </is>
      </c>
      <c r="E232" t="inlineStr">
        <is>
          <t>PPS2638004022511</t>
        </is>
      </c>
      <c r="F232" t="inlineStr">
        <is>
          <t>榉木床头柜-标准</t>
        </is>
      </c>
      <c r="G232" t="inlineStr">
        <is>
          <t>WD-0036 / AC-0064</t>
        </is>
      </c>
      <c r="H232" t="inlineStr">
        <is>
          <t>榉木床头柜-木作部分-标准款 / 榉木床头柜-金属侧板</t>
        </is>
      </c>
      <c r="I232" t="inlineStr">
        <is>
          <t>✅ 可导入</t>
        </is>
      </c>
      <c r="J232">
        <f>IF(B232&lt;&gt;"","","⚠️ 暂无对应工厂订单（现货/库存发货或工厂单待录入）")</f>
        <v/>
      </c>
    </row>
    <row r="233">
      <c r="A233" t="inlineStr">
        <is>
          <t>4502259398001000229</t>
        </is>
      </c>
      <c r="B233">
        <f>IFERROR(INDEX('6-工厂下单表'!$A$3:$A$125,MATCH(A233,'6-工厂下单表'!$B$3:$B$125,0)),"")</f>
        <v/>
      </c>
      <c r="C233" t="inlineStr">
        <is>
          <t>P23980010606</t>
        </is>
      </c>
      <c r="D233" t="inlineStr">
        <is>
          <t>畔色样块</t>
        </is>
      </c>
      <c r="E233" t="inlineStr">
        <is>
          <t>PPS2398001060611</t>
        </is>
      </c>
      <c r="F233" t="inlineStr">
        <is>
          <t>榉木样块</t>
        </is>
      </c>
      <c r="G233" t="inlineStr">
        <is>
          <t>WD-0283</t>
        </is>
      </c>
      <c r="H233" t="inlineStr">
        <is>
          <t>榉木样块-木作部分</t>
        </is>
      </c>
      <c r="I233" t="inlineStr">
        <is>
          <t>✅ 可导入</t>
        </is>
      </c>
      <c r="J233">
        <f>IF(B233&lt;&gt;"","","⚠️ 暂无对应工厂订单（现货/库存发货或工厂单待录入）")</f>
        <v/>
      </c>
    </row>
    <row r="234">
      <c r="A234" t="inlineStr">
        <is>
          <t>4502235672058005233</t>
        </is>
      </c>
      <c r="B234">
        <f>IFERROR(INDEX('6-工厂下单表'!$A$3:$A$125,MATCH(A234,'6-工厂下单表'!$B$3:$B$125,0)),"")</f>
        <v/>
      </c>
      <c r="C234" t="inlineStr">
        <is>
          <t>P26330130115</t>
        </is>
      </c>
      <c r="D234" t="inlineStr">
        <is>
          <t>畔色黑胡桃木梯形腿双人床 |黑胡桃木拱形腿床</t>
        </is>
      </c>
      <c r="E234" t="inlineStr">
        <is>
          <t>PPS2633013011511</t>
        </is>
      </c>
      <c r="F234" t="inlineStr">
        <is>
          <t>黑胡桃木梯形腿床-1.2米-榉木铺板</t>
        </is>
      </c>
      <c r="G234" t="inlineStr">
        <is>
          <t>WD-0024 / AC-0010 / AC-0056</t>
        </is>
      </c>
      <c r="H234" t="inlineStr">
        <is>
          <t>黑胡桃木梯形腿床-木作部分-适配1.2米 / 通用榉木床铺板-适配1.2米 / 黑胡桃木梯形腿床-软包-适配1.2米</t>
        </is>
      </c>
      <c r="I234" t="inlineStr">
        <is>
          <t>✅ 可导入</t>
        </is>
      </c>
      <c r="J234">
        <f>IF(B234&lt;&gt;"","","⚠️ 暂无对应工厂订单（现货/库存发货或工厂单待录入）")</f>
        <v/>
      </c>
    </row>
    <row r="235">
      <c r="A235" t="inlineStr">
        <is>
          <t>2701798824057014052</t>
        </is>
      </c>
      <c r="B235">
        <f>IFERROR(INDEX('6-工厂下单表'!$A$3:$A$125,MATCH(A235,'6-工厂下单表'!$B$3:$B$125,0)),"")</f>
        <v/>
      </c>
      <c r="C235" t="inlineStr">
        <is>
          <t>P26330140117</t>
        </is>
      </c>
      <c r="D235" t="inlineStr">
        <is>
          <t>畔色黑胡桃木软包双人床 |黑胡桃木落地大软包床</t>
        </is>
      </c>
      <c r="E235" t="inlineStr">
        <is>
          <t>PPS2633014011711</t>
        </is>
      </c>
      <c r="F235" t="inlineStr">
        <is>
          <t>黑胡桃木软包床-1.2米-榉木铺板</t>
        </is>
      </c>
      <c r="G235" t="inlineStr">
        <is>
          <t>WD-0028 / AC-0010 / AC-0060</t>
        </is>
      </c>
      <c r="H235" t="inlineStr">
        <is>
          <t>黑胡桃木软包床-木作部分-适配1.2米 / 通用榉木床铺板-适配1.2米 / 黑胡桃木软包床-软包-适配1.2米</t>
        </is>
      </c>
      <c r="I235" t="inlineStr">
        <is>
          <t>✅ 可导入</t>
        </is>
      </c>
      <c r="J235">
        <f>IF(B235&lt;&gt;"","","⚠️ 暂无对应工厂订单（现货/库存发货或工厂单待录入）")</f>
        <v/>
      </c>
    </row>
    <row r="236">
      <c r="A236" t="inlineStr">
        <is>
          <t>4502244781055004115</t>
        </is>
      </c>
      <c r="B236">
        <f>IFERROR(INDEX('6-工厂下单表'!$A$3:$A$125,MATCH(A236,'6-工厂下单表'!$B$3:$B$125,0)),"")</f>
        <v/>
      </c>
      <c r="C236" t="inlineStr">
        <is>
          <t>P26330150118</t>
        </is>
      </c>
      <c r="D236" t="inlineStr">
        <is>
          <t>畔色黑胡桃木悬浮双人床 |黑胡桃木标准床</t>
        </is>
      </c>
      <c r="E236" t="inlineStr">
        <is>
          <t>PPS2633015011811</t>
        </is>
      </c>
      <c r="F236" t="inlineStr">
        <is>
          <t>黑胡桃木悬浮床-1.2米-榉木铺板</t>
        </is>
      </c>
      <c r="G236" t="inlineStr">
        <is>
          <t>WD-0032 / AC-0010</t>
        </is>
      </c>
      <c r="H236" t="inlineStr">
        <is>
          <t>黑胡桃木悬浮床-木作部分-适配1.2米 / 通用榉木床铺板-适配1.2米</t>
        </is>
      </c>
      <c r="I236" t="inlineStr">
        <is>
          <t>✅ 可导入</t>
        </is>
      </c>
      <c r="J236">
        <f>IF(B236&lt;&gt;"","","⚠️ 暂无对应工厂订单（现货/库存发货或工厂单待录入）")</f>
        <v/>
      </c>
    </row>
    <row r="237">
      <c r="A237" t="inlineStr">
        <is>
          <t>2701798142069062292</t>
        </is>
      </c>
      <c r="B237">
        <f>IFERROR(INDEX('6-工厂下单表'!$A$3:$A$125,MATCH(A237,'6-工厂下单表'!$B$3:$B$125,0)),"")</f>
        <v/>
      </c>
      <c r="C237" t="inlineStr">
        <is>
          <t>P26330140117</t>
        </is>
      </c>
      <c r="D237" t="inlineStr">
        <is>
          <t>畔色黑胡桃木软包双人床 |黑胡桃木落地大软包床</t>
        </is>
      </c>
      <c r="E237" t="inlineStr">
        <is>
          <t>PPS2633014011711</t>
        </is>
      </c>
      <c r="F237" t="inlineStr">
        <is>
          <t>黑胡桃木软包床-1.2米-榉木铺板</t>
        </is>
      </c>
      <c r="G237" t="inlineStr">
        <is>
          <t>WD-0028 / AC-0010 / AC-0060</t>
        </is>
      </c>
      <c r="H237" t="inlineStr">
        <is>
          <t>黑胡桃木软包床-木作部分-适配1.2米 / 通用榉木床铺板-适配1.2米 / 黑胡桃木软包床-软包-适配1.2米</t>
        </is>
      </c>
      <c r="I237" t="inlineStr">
        <is>
          <t>✅ 可导入</t>
        </is>
      </c>
      <c r="J237">
        <f>IF(B237&lt;&gt;"","","⚠️ 暂无对应工厂订单（现货/库存发货或工厂单待录入）")</f>
        <v/>
      </c>
    </row>
    <row r="238">
      <c r="A238" t="inlineStr">
        <is>
          <t>2701799006056020286</t>
        </is>
      </c>
      <c r="B238">
        <f>IFERROR(INDEX('6-工厂下单表'!$A$3:$A$125,MATCH(A238,'6-工厂下单表'!$B$3:$B$125,0)),"")</f>
        <v/>
      </c>
      <c r="C238" t="inlineStr">
        <is>
          <t>P26330120327</t>
        </is>
      </c>
      <c r="D238" t="inlineStr">
        <is>
          <t>畔色樱桃木箱体床 |樱桃木软包箱体床</t>
        </is>
      </c>
      <c r="E238" t="inlineStr">
        <is>
          <t>PPS2633012032711</t>
        </is>
      </c>
      <c r="F238" t="inlineStr">
        <is>
          <t>樱桃木箱体床-软包床头-1.5米-榉木铺板</t>
        </is>
      </c>
      <c r="G238" t="inlineStr">
        <is>
          <t>WD-0022 / AC-0051 / AC-0053 / AC-0055</t>
        </is>
      </c>
      <c r="H238" t="inlineStr">
        <is>
          <t>樱桃木箱体床-木作部分-适配1.5米 / 樱桃木箱体床床铺板-榉木-适配1.5米 / 樱桃木箱体床-软包-适配1.5米 / 樱桃木箱体床-液压支撑杆</t>
        </is>
      </c>
      <c r="I238" t="inlineStr">
        <is>
          <t>✅ 可导入</t>
        </is>
      </c>
      <c r="J238">
        <f>IF(B238&lt;&gt;"","","⚠️ 暂无对应工厂订单（现货/库存发货或工厂单待录入）")</f>
        <v/>
      </c>
    </row>
    <row r="239">
      <c r="A239" t="inlineStr">
        <is>
          <t>2701807500046066385</t>
        </is>
      </c>
      <c r="B239">
        <f>IFERROR(INDEX('6-工厂下单表'!$A$3:$A$125,MATCH(A239,'6-工厂下单表'!$B$3:$B$125,0)),"")</f>
        <v/>
      </c>
      <c r="C239" t="inlineStr">
        <is>
          <t>P26330100225</t>
        </is>
      </c>
      <c r="D239" t="inlineStr">
        <is>
          <t>畔色樱桃木齐边双人床 |樱桃木方腿床</t>
        </is>
      </c>
      <c r="E239" t="inlineStr">
        <is>
          <t>PPS2633010022511</t>
        </is>
      </c>
      <c r="F239" t="inlineStr">
        <is>
          <t>樱桃木齐边床-1.2米-榉木铺板</t>
        </is>
      </c>
      <c r="G239" t="inlineStr">
        <is>
          <t>WD-0013 / AC-0028 / AC-0036 / AC-0037</t>
        </is>
      </c>
      <c r="H239" t="inlineStr">
        <is>
          <t>樱桃木齐边床-木作部分-适配1.2米 / 樱桃木齐边床床铺板-榉木-适配1.2米 / 樱桃木齐边床-床头金属条 / 樱桃木齐边床-床腿金属条</t>
        </is>
      </c>
      <c r="I239" t="inlineStr">
        <is>
          <t>✅ 可导入</t>
        </is>
      </c>
      <c r="J239">
        <f>IF(B239&lt;&gt;"","","⚠️ 暂无对应工厂订单（现货/库存发货或工厂单待录入）")</f>
        <v/>
      </c>
    </row>
    <row r="240">
      <c r="A240" t="inlineStr">
        <is>
          <t>2701802354045005156</t>
        </is>
      </c>
      <c r="B240">
        <f>IFERROR(INDEX('6-工厂下单表'!$A$3:$A$125,MATCH(A240,'6-工厂下单表'!$B$3:$B$125,0)),"")</f>
        <v/>
      </c>
      <c r="C240" t="inlineStr">
        <is>
          <t>P26330080322</t>
        </is>
      </c>
      <c r="D240" t="inlineStr">
        <is>
          <t>畔色榉木柔光双人床 |榉木小灯床</t>
        </is>
      </c>
      <c r="E240" t="inlineStr">
        <is>
          <t>PPS2633008032211</t>
        </is>
      </c>
      <c r="F240" t="inlineStr">
        <is>
          <t>榉木柔光床-1.2米-榉木铺板</t>
        </is>
      </c>
      <c r="G240" t="inlineStr">
        <is>
          <t>WD-0005 / AC-0010 / AC-0018</t>
        </is>
      </c>
      <c r="H240" t="inlineStr">
        <is>
          <t>榉木柔光床-木作部分-适配1.2米 / 通用榉木床铺板-适配1.2米 / 榉木柔光床小夜灯</t>
        </is>
      </c>
      <c r="I240" t="inlineStr">
        <is>
          <t>✅ 可导入</t>
        </is>
      </c>
      <c r="J240">
        <f>IF(B240&lt;&gt;"","","⚠️ 暂无对应工厂订单（现货/库存发货或工厂单待录入）")</f>
        <v/>
      </c>
    </row>
    <row r="241">
      <c r="A241" t="inlineStr">
        <is>
          <t>4502246834033018736</t>
        </is>
      </c>
      <c r="B241">
        <f>IFERROR(INDEX('6-工厂下单表'!$A$3:$A$125,MATCH(A241,'6-工厂下单表'!$B$3:$B$125,0)),"")</f>
        <v/>
      </c>
      <c r="C241" t="inlineStr">
        <is>
          <t>P23980010606</t>
        </is>
      </c>
      <c r="D241" t="inlineStr">
        <is>
          <t>畔色样块</t>
        </is>
      </c>
      <c r="E241" t="inlineStr">
        <is>
          <t>PPS2398001060611</t>
        </is>
      </c>
      <c r="F241" t="inlineStr">
        <is>
          <t>榉木样块</t>
        </is>
      </c>
      <c r="G241" t="inlineStr">
        <is>
          <t>WD-0283</t>
        </is>
      </c>
      <c r="H241" t="inlineStr">
        <is>
          <t>榉木样块-木作部分</t>
        </is>
      </c>
      <c r="I241" t="inlineStr">
        <is>
          <t>✅ 可导入</t>
        </is>
      </c>
      <c r="J241">
        <f>IF(B241&lt;&gt;"","","⚠️ 暂无对应工厂订单（现货/库存发货或工厂单待录入）")</f>
        <v/>
      </c>
    </row>
    <row r="242">
      <c r="A242" t="inlineStr">
        <is>
          <t>2701804728031024790</t>
        </is>
      </c>
      <c r="B242">
        <f>IFERROR(INDEX('6-工厂下单表'!$A$3:$A$125,MATCH(A242,'6-工厂下单表'!$B$3:$B$125,0)),"")</f>
        <v/>
      </c>
      <c r="C242" t="inlineStr">
        <is>
          <t>P25250130420</t>
        </is>
      </c>
      <c r="D242" t="inlineStr">
        <is>
          <t>黑胡桃木太空舱餐边柜 |黑胡桃木曜黑餐边柜</t>
        </is>
      </c>
      <c r="E242" t="inlineStr">
        <is>
          <t>PPS2525013042011</t>
        </is>
      </c>
      <c r="F242" t="inlineStr">
        <is>
          <t>曜黑柜-下柜-2.1米</t>
        </is>
      </c>
      <c r="G242" t="inlineStr">
        <is>
          <t>WD-0065 / AC-0071</t>
        </is>
      </c>
      <c r="H242" t="inlineStr">
        <is>
          <t>曜黑柜-下柜-木作部分-适配2.1米 / 12mm黑色岩板</t>
        </is>
      </c>
      <c r="I242" t="inlineStr">
        <is>
          <t>✅ 可导入</t>
        </is>
      </c>
      <c r="J242">
        <f>IF(B242&lt;&gt;"","","⚠️ 暂无对应工厂订单（现货/库存发货或工厂单待录入）")</f>
        <v/>
      </c>
    </row>
    <row r="243">
      <c r="A243" t="inlineStr">
        <is>
          <t>4502239741023007542</t>
        </is>
      </c>
      <c r="B243">
        <f>IFERROR(INDEX('6-工厂下单表'!$A$3:$A$125,MATCH(A243,'6-工厂下单表'!$B$3:$B$125,0)),"")</f>
        <v/>
      </c>
      <c r="C243" t="inlineStr">
        <is>
          <t>P26380040225</t>
        </is>
      </c>
      <c r="D243" t="inlineStr">
        <is>
          <t>畔色榉木床头柜 |榉木铁板床头柜</t>
        </is>
      </c>
      <c r="E243" t="inlineStr">
        <is>
          <t>PPS2638004022511</t>
        </is>
      </c>
      <c r="F243" t="inlineStr">
        <is>
          <t>榉木床头柜-标准</t>
        </is>
      </c>
      <c r="G243" t="inlineStr">
        <is>
          <t>WD-0036 / AC-0064</t>
        </is>
      </c>
      <c r="H243" t="inlineStr">
        <is>
          <t>榉木床头柜-木作部分-标准款 / 榉木床头柜-金属侧板</t>
        </is>
      </c>
      <c r="I243" t="inlineStr">
        <is>
          <t>✅ 可导入</t>
        </is>
      </c>
      <c r="J243">
        <f>IF(B243&lt;&gt;"","","⚠️ 暂无对应工厂订单（现货/库存发货或工厂单待录入）")</f>
        <v/>
      </c>
    </row>
    <row r="244">
      <c r="A244" t="inlineStr">
        <is>
          <t>4502239599015068223</t>
        </is>
      </c>
      <c r="B244">
        <f>IFERROR(INDEX('6-工厂下单表'!$A$3:$A$125,MATCH(A244,'6-工厂下单表'!$B$3:$B$125,0)),"")</f>
        <v/>
      </c>
      <c r="C244" t="inlineStr">
        <is>
          <t>P26330140117</t>
        </is>
      </c>
      <c r="D244" t="inlineStr">
        <is>
          <t>畔色黑胡桃木软包双人床 |黑胡桃木落地大软包床</t>
        </is>
      </c>
      <c r="E244" t="inlineStr">
        <is>
          <t>PPS2633014011711</t>
        </is>
      </c>
      <c r="F244" t="inlineStr">
        <is>
          <t>黑胡桃木软包床-1.2米-榉木铺板</t>
        </is>
      </c>
      <c r="G244" t="inlineStr">
        <is>
          <t>WD-0028 / AC-0010 / AC-0060</t>
        </is>
      </c>
      <c r="H244" t="inlineStr">
        <is>
          <t>黑胡桃木软包床-木作部分-适配1.2米 / 通用榉木床铺板-适配1.2米 / 黑胡桃木软包床-软包-适配1.2米</t>
        </is>
      </c>
      <c r="I244" t="inlineStr">
        <is>
          <t>✅ 可导入</t>
        </is>
      </c>
      <c r="J244">
        <f>IF(B244&lt;&gt;"","","⚠️ 暂无对应工厂订单（现货/库存发货或工厂单待录入）")</f>
        <v/>
      </c>
    </row>
    <row r="245">
      <c r="A245" t="inlineStr">
        <is>
          <t>4502241972024007107</t>
        </is>
      </c>
      <c r="B245">
        <f>IFERROR(INDEX('6-工厂下单表'!$A$3:$A$125,MATCH(A245,'6-工厂下单表'!$B$3:$B$125,0)),"")</f>
        <v/>
      </c>
      <c r="C245" t="inlineStr">
        <is>
          <t>P26330110226</t>
        </is>
      </c>
      <c r="D245" t="inlineStr">
        <is>
          <t>畔色樱桃木静音双人床 |樱桃木小金属腿床</t>
        </is>
      </c>
      <c r="E245" t="inlineStr">
        <is>
          <t>PPS2633011022611</t>
        </is>
      </c>
      <c r="F245" t="inlineStr">
        <is>
          <t>樱桃木静音床-1.2米-榉木铺板</t>
        </is>
      </c>
      <c r="G245" t="inlineStr">
        <is>
          <t>WD-0017 / AC-0042 / AC-0050</t>
        </is>
      </c>
      <c r="H245" t="inlineStr">
        <is>
          <t>樱桃木静音床-木作部分-适配1.2米 / 樱桃木静音床床铺板-榉木-适配1.2米 / 樱桃木静音床-三角金属腿</t>
        </is>
      </c>
      <c r="I245" t="inlineStr">
        <is>
          <t>✅ 可导入</t>
        </is>
      </c>
      <c r="J245">
        <f>IF(B245&lt;&gt;"","","⚠️ 暂无对应工厂订单（现货/库存发货或工厂单待录入）")</f>
        <v/>
      </c>
    </row>
    <row r="246">
      <c r="A246" t="inlineStr">
        <is>
          <t>2701805846015006588</t>
        </is>
      </c>
      <c r="B246">
        <f>IFERROR(INDEX('6-工厂下单表'!$A$3:$A$125,MATCH(A246,'6-工厂下单表'!$B$3:$B$125,0)),"")</f>
        <v/>
      </c>
      <c r="C246" t="inlineStr">
        <is>
          <t>P26330110226</t>
        </is>
      </c>
      <c r="D246" t="inlineStr">
        <is>
          <t>畔色樱桃木静音双人床 |樱桃木小金属腿床</t>
        </is>
      </c>
      <c r="E246" t="inlineStr">
        <is>
          <t>PPS2633011022611</t>
        </is>
      </c>
      <c r="F246" t="inlineStr">
        <is>
          <t>樱桃木静音床-1.2米-榉木铺板</t>
        </is>
      </c>
      <c r="G246" t="inlineStr">
        <is>
          <t>WD-0017 / AC-0042 / AC-0050</t>
        </is>
      </c>
      <c r="H246" t="inlineStr">
        <is>
          <t>樱桃木静音床-木作部分-适配1.2米 / 樱桃木静音床床铺板-榉木-适配1.2米 / 樱桃木静音床-三角金属腿</t>
        </is>
      </c>
      <c r="I246" t="inlineStr">
        <is>
          <t>✅ 可导入</t>
        </is>
      </c>
      <c r="J246">
        <f>IF(B246&lt;&gt;"","","⚠️ 暂无对应工厂订单（现货/库存发货或工厂单待录入）")</f>
        <v/>
      </c>
    </row>
    <row r="247">
      <c r="A247" t="inlineStr">
        <is>
          <t>2701803614009036593</t>
        </is>
      </c>
      <c r="B247">
        <f>IFERROR(INDEX('6-工厂下单表'!$A$3:$A$125,MATCH(A247,'6-工厂下单表'!$B$3:$B$125,0)),"")</f>
        <v/>
      </c>
      <c r="C247" t="inlineStr">
        <is>
          <t>P25250130420</t>
        </is>
      </c>
      <c r="D247" t="inlineStr">
        <is>
          <t>黑胡桃木太空舱餐边柜 |黑胡桃木曜黑餐边柜</t>
        </is>
      </c>
      <c r="E247" t="inlineStr">
        <is>
          <t>PPS2525013042011</t>
        </is>
      </c>
      <c r="F247" t="inlineStr">
        <is>
          <t>曜黑柜-下柜-2.1米</t>
        </is>
      </c>
      <c r="G247" t="inlineStr">
        <is>
          <t>WD-0065 / AC-0071</t>
        </is>
      </c>
      <c r="H247" t="inlineStr">
        <is>
          <t>曜黑柜-下柜-木作部分-适配2.1米 / 12mm黑色岩板</t>
        </is>
      </c>
      <c r="I247" t="inlineStr">
        <is>
          <t>✅ 可导入</t>
        </is>
      </c>
      <c r="J247">
        <f>IF(B247&lt;&gt;"","","⚠️ 暂无对应工厂订单（现货/库存发货或工厂单待录入）")</f>
        <v/>
      </c>
    </row>
    <row r="248">
      <c r="A248" t="inlineStr">
        <is>
          <t>2701810957009103560</t>
        </is>
      </c>
      <c r="B248">
        <f>IFERROR(INDEX('6-工厂下单表'!$A$3:$A$125,MATCH(A248,'6-工厂下单表'!$B$3:$B$125,0)),"")</f>
        <v/>
      </c>
      <c r="C248" t="inlineStr">
        <is>
          <t>P25250130420</t>
        </is>
      </c>
      <c r="D248" t="inlineStr">
        <is>
          <t>黑胡桃木太空舱餐边柜 |黑胡桃木曜黑餐边柜</t>
        </is>
      </c>
      <c r="E248" t="inlineStr">
        <is>
          <t>PPS2525013042011</t>
        </is>
      </c>
      <c r="F248" t="inlineStr">
        <is>
          <t>曜黑柜-下柜-2.1米</t>
        </is>
      </c>
      <c r="G248" t="inlineStr">
        <is>
          <t>WD-0065 / AC-0071</t>
        </is>
      </c>
      <c r="H248" t="inlineStr">
        <is>
          <t>曜黑柜-下柜-木作部分-适配2.1米 / 12mm黑色岩板</t>
        </is>
      </c>
      <c r="I248" t="inlineStr">
        <is>
          <t>✅ 可导入</t>
        </is>
      </c>
      <c r="J248">
        <f>IF(B248&lt;&gt;"","","⚠️ 暂无对应工厂订单（现货/库存发货或工厂单待录入）")</f>
        <v/>
      </c>
    </row>
    <row r="249">
      <c r="A249" t="inlineStr">
        <is>
          <t>2701812075008036593</t>
        </is>
      </c>
      <c r="B249">
        <f>IFERROR(INDEX('6-工厂下单表'!$A$3:$A$125,MATCH(A249,'6-工厂下单表'!$B$3:$B$125,0)),"")</f>
        <v/>
      </c>
      <c r="C249" t="inlineStr">
        <is>
          <t>P25250130420</t>
        </is>
      </c>
      <c r="D249" t="inlineStr">
        <is>
          <t>黑胡桃木太空舱餐边柜 |黑胡桃木曜黑餐边柜</t>
        </is>
      </c>
      <c r="E249" t="inlineStr">
        <is>
          <t>PPS2525013042011</t>
        </is>
      </c>
      <c r="F249" t="inlineStr">
        <is>
          <t>曜黑柜-下柜-2.1米</t>
        </is>
      </c>
      <c r="G249" t="inlineStr">
        <is>
          <t>WD-0065 / AC-0071</t>
        </is>
      </c>
      <c r="H249" t="inlineStr">
        <is>
          <t>曜黑柜-下柜-木作部分-适配2.1米 / 12mm黑色岩板</t>
        </is>
      </c>
      <c r="I249" t="inlineStr">
        <is>
          <t>✅ 可导入</t>
        </is>
      </c>
      <c r="J249">
        <f>IF(B249&lt;&gt;"","","⚠️ 暂无对应工厂订单（现货/库存发货或工厂单待录入）")</f>
        <v/>
      </c>
    </row>
    <row r="250">
      <c r="A250" t="inlineStr">
        <is>
          <t>2701807789005110777</t>
        </is>
      </c>
      <c r="B250">
        <f>IFERROR(INDEX('6-工厂下单表'!$A$3:$A$125,MATCH(A250,'6-工厂下单表'!$B$3:$B$125,0)),"")</f>
        <v/>
      </c>
      <c r="C250" t="inlineStr">
        <is>
          <t>P25250130420</t>
        </is>
      </c>
      <c r="D250" t="inlineStr">
        <is>
          <t>黑胡桃木太空舱餐边柜 |黑胡桃木曜黑餐边柜</t>
        </is>
      </c>
      <c r="E250" t="inlineStr">
        <is>
          <t>PPS2525013042011</t>
        </is>
      </c>
      <c r="F250" t="inlineStr">
        <is>
          <t>曜黑柜-下柜-2.1米</t>
        </is>
      </c>
      <c r="G250" t="inlineStr">
        <is>
          <t>WD-0065 / AC-0071</t>
        </is>
      </c>
      <c r="H250" t="inlineStr">
        <is>
          <t>曜黑柜-下柜-木作部分-适配2.1米 / 12mm黑色岩板</t>
        </is>
      </c>
      <c r="I250" t="inlineStr">
        <is>
          <t>✅ 可导入</t>
        </is>
      </c>
      <c r="J250">
        <f>IF(B250&lt;&gt;"","","⚠️ 暂无对应工厂订单（现货/库存发货或工厂单待录入）")</f>
        <v/>
      </c>
    </row>
    <row r="251">
      <c r="A251" t="inlineStr">
        <is>
          <t>4502232975001027720</t>
        </is>
      </c>
      <c r="B251">
        <f>IFERROR(INDEX('6-工厂下单表'!$A$3:$A$125,MATCH(A251,'6-工厂下单表'!$B$3:$B$125,0)),"")</f>
        <v/>
      </c>
      <c r="C251" t="inlineStr">
        <is>
          <t>P24150030513</t>
        </is>
      </c>
      <c r="D251" t="inlineStr">
        <is>
          <t>畔色组合柜 |樱桃木灵感组合柜</t>
        </is>
      </c>
      <c r="E251" t="inlineStr">
        <is>
          <t>PPS2415003051311</t>
        </is>
      </c>
      <c r="F251" t="inlineStr">
        <is>
          <t>组合柜-开放柜</t>
        </is>
      </c>
      <c r="G251" t="inlineStr">
        <is>
          <t>WD-0093</t>
        </is>
      </c>
      <c r="H251" t="inlineStr">
        <is>
          <t>组合柜-开放柜-木作部分</t>
        </is>
      </c>
      <c r="I251" t="inlineStr">
        <is>
          <t>✅ 可导入</t>
        </is>
      </c>
      <c r="J251">
        <f>IF(B251&lt;&gt;"","","⚠️ 暂无对应工厂订单（现货/库存发货或工厂单待录入）")</f>
        <v/>
      </c>
    </row>
    <row r="252">
      <c r="A252" t="inlineStr">
        <is>
          <t>2701799006003019551</t>
        </is>
      </c>
      <c r="B252">
        <f>IFERROR(INDEX('6-工厂下单表'!$A$3:$A$125,MATCH(A252,'6-工厂下单表'!$B$3:$B$125,0)),"")</f>
        <v/>
      </c>
      <c r="C252" t="inlineStr">
        <is>
          <t>P25250130420</t>
        </is>
      </c>
      <c r="D252" t="inlineStr">
        <is>
          <t>黑胡桃木太空舱餐边柜 |黑胡桃木曜黑餐边柜</t>
        </is>
      </c>
      <c r="E252" t="inlineStr">
        <is>
          <t>PPS2525013042011</t>
        </is>
      </c>
      <c r="F252" t="inlineStr">
        <is>
          <t>曜黑柜-下柜-2.1米</t>
        </is>
      </c>
      <c r="G252" t="inlineStr">
        <is>
          <t>WD-0065 / AC-0071</t>
        </is>
      </c>
      <c r="H252" t="inlineStr">
        <is>
          <t>曜黑柜-下柜-木作部分-适配2.1米 / 12mm黑色岩板</t>
        </is>
      </c>
      <c r="I252" t="inlineStr">
        <is>
          <t>✅ 可导入</t>
        </is>
      </c>
      <c r="J252">
        <f>IF(B252&lt;&gt;"","","⚠️ 暂无对应工厂订单（现货/库存发货或工厂单待录入）")</f>
        <v/>
      </c>
    </row>
    <row r="253">
      <c r="A253" t="inlineStr">
        <is>
          <t>2701794180184037354</t>
        </is>
      </c>
      <c r="B253">
        <f>IFERROR(INDEX('6-工厂下单表'!$A$3:$A$125,MATCH(A253,'6-工厂下单表'!$B$3:$B$125,0)),"")</f>
        <v/>
      </c>
      <c r="C253" t="inlineStr">
        <is>
          <t>P25250100405</t>
        </is>
      </c>
      <c r="D253" t="inlineStr">
        <is>
          <t>樱桃木窄柜 |樱桃木1米餐边柜</t>
        </is>
      </c>
      <c r="E253" t="inlineStr">
        <is>
          <t>PPS2525010040511</t>
        </is>
      </c>
      <c r="F253" t="inlineStr">
        <is>
          <t>窄柜-整柜洞石背板-1.2米</t>
        </is>
      </c>
      <c r="G253" t="inlineStr">
        <is>
          <t>WD-0054 / AC-0074 / AC-0074 / AC-0080 / AC-0081 / AC-0186</t>
        </is>
      </c>
      <c r="H253" t="inlineStr">
        <is>
          <t>窄柜-整柜-木作部分-适配1.2米 / 5mm超白玻璃 / 5mm超白玻璃 / 洞石纹理饰面板 / 银色隔板轨道 / 电力轨道-Xpower-T25-银色-1.158-2插座</t>
        </is>
      </c>
      <c r="I253" t="inlineStr">
        <is>
          <t>✅ 可导入</t>
        </is>
      </c>
      <c r="J253">
        <f>IF(B253&lt;&gt;"","","⚠️ 暂无对应工厂订单（现货/库存发货或工厂单待录入）")</f>
        <v/>
      </c>
    </row>
    <row r="254">
      <c r="A254" t="inlineStr">
        <is>
          <t>2701796163174018990</t>
        </is>
      </c>
      <c r="B254">
        <f>IFERROR(INDEX('6-工厂下单表'!$A$3:$A$125,MATCH(A254,'6-工厂下单表'!$B$3:$B$125,0)),"")</f>
        <v/>
      </c>
      <c r="C254" t="inlineStr">
        <is>
          <t>P25250100405</t>
        </is>
      </c>
      <c r="D254" t="inlineStr">
        <is>
          <t>樱桃木窄柜 |樱桃木1米餐边柜</t>
        </is>
      </c>
      <c r="E254" t="inlineStr">
        <is>
          <t>PPS2525010040511</t>
        </is>
      </c>
      <c r="F254" t="inlineStr">
        <is>
          <t>窄柜-整柜洞石背板-1.2米</t>
        </is>
      </c>
      <c r="G254" t="inlineStr">
        <is>
          <t>WD-0054 / AC-0074 / AC-0074 / AC-0080 / AC-0081 / AC-0186</t>
        </is>
      </c>
      <c r="H254" t="inlineStr">
        <is>
          <t>窄柜-整柜-木作部分-适配1.2米 / 5mm超白玻璃 / 5mm超白玻璃 / 洞石纹理饰面板 / 银色隔板轨道 / 电力轨道-Xpower-T25-银色-1.158-2插座</t>
        </is>
      </c>
      <c r="I254" t="inlineStr">
        <is>
          <t>✅ 可导入</t>
        </is>
      </c>
      <c r="J254">
        <f>IF(B254&lt;&gt;"","","⚠️ 暂无对应工厂订单（现货/库存发货或工厂单待录入）")</f>
        <v/>
      </c>
    </row>
    <row r="255">
      <c r="A255" t="inlineStr">
        <is>
          <t>4502230958149014323</t>
        </is>
      </c>
      <c r="B255">
        <f>IFERROR(INDEX('6-工厂下单表'!$A$3:$A$125,MATCH(A255,'6-工厂下单表'!$B$3:$B$125,0)),"")</f>
        <v/>
      </c>
      <c r="C255" t="inlineStr">
        <is>
          <t>P25250130420</t>
        </is>
      </c>
      <c r="D255" t="inlineStr">
        <is>
          <t>黑胡桃木太空舱餐边柜 |黑胡桃木曜黑餐边柜</t>
        </is>
      </c>
      <c r="E255" t="inlineStr">
        <is>
          <t>PPS2525013042011</t>
        </is>
      </c>
      <c r="F255" t="inlineStr">
        <is>
          <t>曜黑柜-下柜-2.1米</t>
        </is>
      </c>
      <c r="G255" t="inlineStr">
        <is>
          <t>WD-0065 / AC-0071</t>
        </is>
      </c>
      <c r="H255" t="inlineStr">
        <is>
          <t>曜黑柜-下柜-木作部分-适配2.1米 / 12mm黑色岩板</t>
        </is>
      </c>
      <c r="I255" t="inlineStr">
        <is>
          <t>✅ 可导入</t>
        </is>
      </c>
      <c r="J255">
        <f>IF(B255&lt;&gt;"","","⚠️ 暂无对应工厂订单（现货/库存发货或工厂单待录入）")</f>
        <v/>
      </c>
    </row>
    <row r="256">
      <c r="A256" t="inlineStr">
        <is>
          <t>2701787988170034489</t>
        </is>
      </c>
      <c r="B256">
        <f>IFERROR(INDEX('6-工厂下单表'!$A$3:$A$125,MATCH(A256,'6-工厂下单表'!$B$3:$B$125,0)),"")</f>
        <v/>
      </c>
      <c r="C256" t="inlineStr">
        <is>
          <t>P25250130420</t>
        </is>
      </c>
      <c r="D256" t="inlineStr">
        <is>
          <t>黑胡桃木太空舱餐边柜 |黑胡桃木曜黑餐边柜</t>
        </is>
      </c>
      <c r="E256" t="inlineStr">
        <is>
          <t>PPS2525013042011</t>
        </is>
      </c>
      <c r="F256" t="inlineStr">
        <is>
          <t>曜黑柜-下柜-2.1米</t>
        </is>
      </c>
      <c r="G256" t="inlineStr">
        <is>
          <t>WD-0065 / AC-0071</t>
        </is>
      </c>
      <c r="H256" t="inlineStr">
        <is>
          <t>曜黑柜-下柜-木作部分-适配2.1米 / 12mm黑色岩板</t>
        </is>
      </c>
      <c r="I256" t="inlineStr">
        <is>
          <t>✅ 可导入</t>
        </is>
      </c>
      <c r="J256">
        <f>IF(B256&lt;&gt;"","","⚠️ 暂无对应工厂订单（现货/库存发货或工厂单待录入）")</f>
        <v/>
      </c>
    </row>
    <row r="257">
      <c r="A257" t="inlineStr">
        <is>
          <t>2701791662157048276</t>
        </is>
      </c>
      <c r="B257">
        <f>IFERROR(INDEX('6-工厂下单表'!$A$3:$A$125,MATCH(A257,'6-工厂下单表'!$B$3:$B$125,0)),"")</f>
        <v/>
      </c>
      <c r="C257" t="inlineStr">
        <is>
          <t>P24210070901</t>
        </is>
      </c>
      <c r="D257" t="inlineStr">
        <is>
          <t>榉木岩板餐桌 |榉木三角腿岩板餐桌</t>
        </is>
      </c>
      <c r="E257" t="inlineStr">
        <is>
          <t>PPS2421007090111</t>
        </is>
      </c>
      <c r="F257" t="inlineStr">
        <is>
          <t>榉木餐桌-1.2米</t>
        </is>
      </c>
      <c r="G257" t="inlineStr">
        <is>
          <t>WD-0138 / AC-0103</t>
        </is>
      </c>
      <c r="H257" t="inlineStr">
        <is>
          <t>榉木餐桌-木作部分-适配1.2米 / 12mm白色岩板</t>
        </is>
      </c>
      <c r="I257" t="inlineStr">
        <is>
          <t>✅ 可导入</t>
        </is>
      </c>
      <c r="J257">
        <f>IF(B257&lt;&gt;"","","⚠️ 暂无对应工厂订单（现货/库存发货或工厂单待录入）")</f>
        <v/>
      </c>
    </row>
    <row r="258">
      <c r="A258" t="inlineStr">
        <is>
          <t>4502211696164018538</t>
        </is>
      </c>
      <c r="B258">
        <f>IFERROR(INDEX('6-工厂下单表'!$A$3:$A$125,MATCH(A258,'6-工厂下单表'!$B$3:$B$125,0)),"")</f>
        <v/>
      </c>
      <c r="C258" t="inlineStr">
        <is>
          <t>P24150030513</t>
        </is>
      </c>
      <c r="D258" t="inlineStr">
        <is>
          <t>畔色组合柜 |樱桃木灵感组合柜</t>
        </is>
      </c>
      <c r="E258" t="inlineStr">
        <is>
          <t>PPS2415003051311</t>
        </is>
      </c>
      <c r="F258" t="inlineStr">
        <is>
          <t>组合柜-开放柜</t>
        </is>
      </c>
      <c r="G258" t="inlineStr">
        <is>
          <t>WD-0093</t>
        </is>
      </c>
      <c r="H258" t="inlineStr">
        <is>
          <t>组合柜-开放柜-木作部分</t>
        </is>
      </c>
      <c r="I258" t="inlineStr">
        <is>
          <t>✅ 可导入</t>
        </is>
      </c>
      <c r="J258">
        <f>IF(B258&lt;&gt;"","","⚠️ 暂无对应工厂订单（现货/库存发货或工厂单待录入）")</f>
        <v/>
      </c>
    </row>
    <row r="259">
      <c r="A259" t="inlineStr">
        <is>
          <t>4502214072127009415</t>
        </is>
      </c>
      <c r="B259">
        <f>IFERROR(INDEX('6-工厂下单表'!$A$3:$A$125,MATCH(A259,'6-工厂下单表'!$B$3:$B$125,0)),"")</f>
        <v/>
      </c>
      <c r="C259" t="inlineStr">
        <is>
          <t>P25250100405</t>
        </is>
      </c>
      <c r="D259" t="inlineStr">
        <is>
          <t>樱桃木窄柜 |樱桃木1米餐边柜</t>
        </is>
      </c>
      <c r="E259" t="inlineStr">
        <is>
          <t>PPS2525010040511</t>
        </is>
      </c>
      <c r="F259" t="inlineStr">
        <is>
          <t>窄柜-整柜洞石背板-1.2米</t>
        </is>
      </c>
      <c r="G259" t="inlineStr">
        <is>
          <t>WD-0054 / AC-0074 / AC-0074 / AC-0080 / AC-0081 / AC-0186</t>
        </is>
      </c>
      <c r="H259" t="inlineStr">
        <is>
          <t>窄柜-整柜-木作部分-适配1.2米 / 5mm超白玻璃 / 5mm超白玻璃 / 洞石纹理饰面板 / 银色隔板轨道 / 电力轨道-Xpower-T25-银色-1.158-2插座</t>
        </is>
      </c>
      <c r="I259" t="inlineStr">
        <is>
          <t>✅ 可导入</t>
        </is>
      </c>
      <c r="J259">
        <f>IF(B259&lt;&gt;"","","⚠️ 暂无对应工厂订单（现货/库存发货或工厂单待录入）")</f>
        <v/>
      </c>
    </row>
    <row r="260">
      <c r="A260" t="inlineStr">
        <is>
          <t>4502213352135009415</t>
        </is>
      </c>
      <c r="B260">
        <f>IFERROR(INDEX('6-工厂下单表'!$A$3:$A$125,MATCH(A260,'6-工厂下单表'!$B$3:$B$125,0)),"")</f>
        <v/>
      </c>
      <c r="C260" t="inlineStr">
        <is>
          <t>P25250100405</t>
        </is>
      </c>
      <c r="D260" t="inlineStr">
        <is>
          <t>樱桃木窄柜 |樱桃木1米餐边柜</t>
        </is>
      </c>
      <c r="E260" t="inlineStr">
        <is>
          <t>PPS2525010040511</t>
        </is>
      </c>
      <c r="F260" t="inlineStr">
        <is>
          <t>窄柜-整柜洞石背板-1.2米</t>
        </is>
      </c>
      <c r="G260" t="inlineStr">
        <is>
          <t>WD-0054 / AC-0074 / AC-0074 / AC-0080 / AC-0081 / AC-0186</t>
        </is>
      </c>
      <c r="H260" t="inlineStr">
        <is>
          <t>窄柜-整柜-木作部分-适配1.2米 / 5mm超白玻璃 / 5mm超白玻璃 / 洞石纹理饰面板 / 银色隔板轨道 / 电力轨道-Xpower-T25-银色-1.158-2插座</t>
        </is>
      </c>
      <c r="I260" t="inlineStr">
        <is>
          <t>✅ 可导入</t>
        </is>
      </c>
      <c r="J260">
        <f>IF(B260&lt;&gt;"","","⚠️ 暂无对应工厂订单（现货/库存发货或工厂单待录入）")</f>
        <v/>
      </c>
    </row>
    <row r="261">
      <c r="A261" t="inlineStr">
        <is>
          <t>2701794398144000555</t>
        </is>
      </c>
      <c r="B261">
        <f>IFERROR(INDEX('6-工厂下单表'!$A$3:$A$125,MATCH(A261,'6-工厂下单表'!$B$3:$B$125,0)),"")</f>
        <v/>
      </c>
      <c r="C261" t="inlineStr">
        <is>
          <t>P25250130420</t>
        </is>
      </c>
      <c r="D261" t="inlineStr">
        <is>
          <t>黑胡桃木太空舱餐边柜 |黑胡桃木曜黑餐边柜</t>
        </is>
      </c>
      <c r="E261" t="inlineStr">
        <is>
          <t>PPS2525013042011</t>
        </is>
      </c>
      <c r="F261" t="inlineStr">
        <is>
          <t>曜黑柜-下柜-2.1米</t>
        </is>
      </c>
      <c r="G261" t="inlineStr">
        <is>
          <t>WD-0065 / AC-0071</t>
        </is>
      </c>
      <c r="H261" t="inlineStr">
        <is>
          <t>曜黑柜-下柜-木作部分-适配2.1米 / 12mm黑色岩板</t>
        </is>
      </c>
      <c r="I261" t="inlineStr">
        <is>
          <t>✅ 可导入</t>
        </is>
      </c>
      <c r="J261">
        <f>IF(B261&lt;&gt;"","","⚠️ 暂无对应工厂订单（现货/库存发货或工厂单待录入）")</f>
        <v/>
      </c>
    </row>
    <row r="262">
      <c r="A262" t="inlineStr">
        <is>
          <t>2701796989142000555</t>
        </is>
      </c>
      <c r="B262">
        <f>IFERROR(INDEX('6-工厂下单表'!$A$3:$A$125,MATCH(A262,'6-工厂下单表'!$B$3:$B$125,0)),"")</f>
        <v/>
      </c>
      <c r="C262" t="inlineStr">
        <is>
          <t>P25250130420</t>
        </is>
      </c>
      <c r="D262" t="inlineStr">
        <is>
          <t>黑胡桃木太空舱餐边柜 |黑胡桃木曜黑餐边柜</t>
        </is>
      </c>
      <c r="E262" t="inlineStr">
        <is>
          <t>PPS2525013042011</t>
        </is>
      </c>
      <c r="F262" t="inlineStr">
        <is>
          <t>曜黑柜-下柜-2.1米</t>
        </is>
      </c>
      <c r="G262" t="inlineStr">
        <is>
          <t>WD-0065 / AC-0071</t>
        </is>
      </c>
      <c r="H262" t="inlineStr">
        <is>
          <t>曜黑柜-下柜-木作部分-适配2.1米 / 12mm黑色岩板</t>
        </is>
      </c>
      <c r="I262" t="inlineStr">
        <is>
          <t>✅ 可导入</t>
        </is>
      </c>
      <c r="J262">
        <f>IF(B262&lt;&gt;"","","⚠️ 暂无对应工厂订单（现货/库存发货或工厂单待录入）")</f>
        <v/>
      </c>
    </row>
    <row r="263">
      <c r="A263" t="inlineStr">
        <is>
          <t>2701785972125073392</t>
        </is>
      </c>
      <c r="B263">
        <f>IFERROR(INDEX('6-工厂下单表'!$A$3:$A$125,MATCH(A263,'6-工厂下单表'!$B$3:$B$125,0)),"")</f>
        <v/>
      </c>
      <c r="C263" t="inlineStr">
        <is>
          <t>P25250120415</t>
        </is>
      </c>
      <c r="D263" t="inlineStr">
        <is>
          <t>黑胡桃木基础餐边柜 |黑胡桃木鎏金餐边柜</t>
        </is>
      </c>
      <c r="E263" t="inlineStr">
        <is>
          <t>PPS2525012041511</t>
        </is>
      </c>
      <c r="F263" t="inlineStr">
        <is>
          <t>鎏金柜-下柜-2.1米</t>
        </is>
      </c>
      <c r="G263" t="inlineStr">
        <is>
          <t>WD-0057 / AC-0071 / AC-0073 / AC-0084 / AC-0085 / AC-0073</t>
        </is>
      </c>
      <c r="H263" t="inlineStr">
        <is>
          <t>鎏金柜-下柜-木作部分-适配2.1米 / 12mm黑色岩板 / 5mm灰色玻璃 / 5mm小灯芯玻璃 / 抽屉金属轨道把手 / 5mm灰色玻璃</t>
        </is>
      </c>
      <c r="I263" t="inlineStr">
        <is>
          <t>✅ 可导入</t>
        </is>
      </c>
      <c r="J263">
        <f>IF(B263&lt;&gt;"","","⚠️ 暂无对应工厂订单（现货/库存发货或工厂单待录入）")</f>
        <v/>
      </c>
    </row>
    <row r="264">
      <c r="A264" t="inlineStr">
        <is>
          <t>2701792164107024670</t>
        </is>
      </c>
      <c r="B264">
        <f>IFERROR(INDEX('6-工厂下单表'!$A$3:$A$125,MATCH(A264,'6-工厂下单表'!$B$3:$B$125,0)),"")</f>
        <v/>
      </c>
      <c r="C264" t="inlineStr">
        <is>
          <t>P24450030915</t>
        </is>
      </c>
      <c r="D264" t="inlineStr">
        <is>
          <t>书柜-新 |樱桃木2024款书柜</t>
        </is>
      </c>
      <c r="E264" t="inlineStr">
        <is>
          <t>PPS2445003091511</t>
        </is>
      </c>
      <c r="F264" t="inlineStr">
        <is>
          <t>书柜-灵感抽屉柜（3块横隔板）-1.0米</t>
        </is>
      </c>
      <c r="G264" t="inlineStr">
        <is>
          <t>WD-0155 / AC-0094</t>
        </is>
      </c>
      <c r="H264" t="inlineStr">
        <is>
          <t>书柜-灵感抽屉柜（3块横隔板）-木作部分 / 软木板</t>
        </is>
      </c>
      <c r="I264" t="inlineStr">
        <is>
          <t>✅ 可导入</t>
        </is>
      </c>
      <c r="J264">
        <f>IF(B264&lt;&gt;"","","⚠️ 暂无对应工厂订单（现货/库存发货或工厂单待录入）")</f>
        <v/>
      </c>
    </row>
    <row r="265">
      <c r="A265" t="inlineStr">
        <is>
          <t>2701794290117015488</t>
        </is>
      </c>
      <c r="B265">
        <f>IFERROR(INDEX('6-工厂下单表'!$A$3:$A$125,MATCH(A265,'6-工厂下单表'!$B$3:$B$125,0)),"")</f>
        <v/>
      </c>
      <c r="C265" t="inlineStr">
        <is>
          <t>P24450030915</t>
        </is>
      </c>
      <c r="D265" t="inlineStr">
        <is>
          <t>书柜-新 |樱桃木2024款书柜</t>
        </is>
      </c>
      <c r="E265" t="inlineStr">
        <is>
          <t>PPS2445003091511</t>
        </is>
      </c>
      <c r="F265" t="inlineStr">
        <is>
          <t>书柜-灵感抽屉柜（3块横隔板）-1.0米</t>
        </is>
      </c>
      <c r="G265" t="inlineStr">
        <is>
          <t>WD-0155 / AC-0094</t>
        </is>
      </c>
      <c r="H265" t="inlineStr">
        <is>
          <t>书柜-灵感抽屉柜（3块横隔板）-木作部分 / 软木板</t>
        </is>
      </c>
      <c r="I265" t="inlineStr">
        <is>
          <t>✅ 可导入</t>
        </is>
      </c>
      <c r="J265">
        <f>IF(B265&lt;&gt;"","","⚠️ 暂无对应工厂订单（现货/库存发货或工厂单待录入）")</f>
        <v/>
      </c>
    </row>
    <row r="266">
      <c r="A266" t="inlineStr">
        <is>
          <t>4502223108107007929</t>
        </is>
      </c>
      <c r="B266">
        <f>IFERROR(INDEX('6-工厂下单表'!$A$3:$A$125,MATCH(A266,'6-工厂下单表'!$B$3:$B$125,0)),"")</f>
        <v/>
      </c>
      <c r="C266" t="inlineStr">
        <is>
          <t>P25250130420</t>
        </is>
      </c>
      <c r="D266" t="inlineStr">
        <is>
          <t>黑胡桃木太空舱餐边柜 |黑胡桃木曜黑餐边柜</t>
        </is>
      </c>
      <c r="E266" t="inlineStr">
        <is>
          <t>PPS2525013042011</t>
        </is>
      </c>
      <c r="F266" t="inlineStr">
        <is>
          <t>曜黑柜-下柜-2.1米</t>
        </is>
      </c>
      <c r="G266" t="inlineStr">
        <is>
          <t>WD-0065 / AC-0071</t>
        </is>
      </c>
      <c r="H266" t="inlineStr">
        <is>
          <t>曜黑柜-下柜-木作部分-适配2.1米 / 12mm黑色岩板</t>
        </is>
      </c>
      <c r="I266" t="inlineStr">
        <is>
          <t>✅ 可导入</t>
        </is>
      </c>
      <c r="J266">
        <f>IF(B266&lt;&gt;"","","⚠️ 暂无对应工厂订单（现货/库存发货或工厂单待录入）")</f>
        <v/>
      </c>
    </row>
    <row r="267">
      <c r="A267" t="inlineStr">
        <is>
          <t>2701799475095001297</t>
        </is>
      </c>
      <c r="B267">
        <f>IFERROR(INDEX('6-工厂下单表'!$A$3:$A$125,MATCH(A267,'6-工厂下单表'!$B$3:$B$125,0)),"")</f>
        <v/>
      </c>
      <c r="C267" t="inlineStr">
        <is>
          <t>P25250130420</t>
        </is>
      </c>
      <c r="D267" t="inlineStr">
        <is>
          <t>黑胡桃木太空舱餐边柜 |黑胡桃木曜黑餐边柜</t>
        </is>
      </c>
      <c r="E267" t="inlineStr">
        <is>
          <t>PPS2525013042011</t>
        </is>
      </c>
      <c r="F267" t="inlineStr">
        <is>
          <t>曜黑柜-下柜-2.1米</t>
        </is>
      </c>
      <c r="G267" t="inlineStr">
        <is>
          <t>WD-0065 / AC-0071</t>
        </is>
      </c>
      <c r="H267" t="inlineStr">
        <is>
          <t>曜黑柜-下柜-木作部分-适配2.1米 / 12mm黑色岩板</t>
        </is>
      </c>
      <c r="I267" t="inlineStr">
        <is>
          <t>✅ 可导入</t>
        </is>
      </c>
      <c r="J267">
        <f>IF(B267&lt;&gt;"","","⚠️ 暂无对应工厂订单（现货/库存发货或工厂单待录入）")</f>
        <v/>
      </c>
    </row>
    <row r="268">
      <c r="A268" t="inlineStr">
        <is>
          <t>4502223325084050743</t>
        </is>
      </c>
      <c r="B268">
        <f>IFERROR(INDEX('6-工厂下单表'!$A$3:$A$125,MATCH(A268,'6-工厂下单表'!$B$3:$B$125,0)),"")</f>
        <v/>
      </c>
      <c r="C268" t="inlineStr">
        <is>
          <t>P25250130420</t>
        </is>
      </c>
      <c r="D268" t="inlineStr">
        <is>
          <t>黑胡桃木太空舱餐边柜 |黑胡桃木曜黑餐边柜</t>
        </is>
      </c>
      <c r="E268" t="inlineStr">
        <is>
          <t>PPS2525013042011</t>
        </is>
      </c>
      <c r="F268" t="inlineStr">
        <is>
          <t>曜黑柜-下柜-2.1米</t>
        </is>
      </c>
      <c r="G268" t="inlineStr">
        <is>
          <t>WD-0065 / AC-0071</t>
        </is>
      </c>
      <c r="H268" t="inlineStr">
        <is>
          <t>曜黑柜-下柜-木作部分-适配2.1米 / 12mm黑色岩板</t>
        </is>
      </c>
      <c r="I268" t="inlineStr">
        <is>
          <t>✅ 可导入</t>
        </is>
      </c>
      <c r="J268">
        <f>IF(B268&lt;&gt;"","","⚠️ 暂无对应工厂订单（现货/库存发货或工厂单待录入）")</f>
        <v/>
      </c>
    </row>
    <row r="269">
      <c r="A269" t="inlineStr">
        <is>
          <t>2701794507113038872</t>
        </is>
      </c>
      <c r="B269">
        <f>IFERROR(INDEX('6-工厂下单表'!$A$3:$A$125,MATCH(A269,'6-工厂下单表'!$B$3:$B$125,0)),"")</f>
        <v/>
      </c>
      <c r="C269" t="inlineStr">
        <is>
          <t>P25250130420</t>
        </is>
      </c>
      <c r="D269" t="inlineStr">
        <is>
          <t>黑胡桃木太空舱餐边柜 |黑胡桃木曜黑餐边柜</t>
        </is>
      </c>
      <c r="E269" t="inlineStr">
        <is>
          <t>PPS2525013042011</t>
        </is>
      </c>
      <c r="F269" t="inlineStr">
        <is>
          <t>曜黑柜-下柜-2.1米</t>
        </is>
      </c>
      <c r="G269" t="inlineStr">
        <is>
          <t>WD-0065 / AC-0071</t>
        </is>
      </c>
      <c r="H269" t="inlineStr">
        <is>
          <t>曜黑柜-下柜-木作部分-适配2.1米 / 12mm黑色岩板</t>
        </is>
      </c>
      <c r="I269" t="inlineStr">
        <is>
          <t>✅ 可导入</t>
        </is>
      </c>
      <c r="J269">
        <f>IF(B269&lt;&gt;"","","⚠️ 暂无对应工厂订单（现货/库存发货或工厂单待录入）")</f>
        <v/>
      </c>
    </row>
    <row r="270">
      <c r="A270" t="inlineStr">
        <is>
          <t>2701793318097007999</t>
        </is>
      </c>
      <c r="B270">
        <f>IFERROR(INDEX('6-工厂下单表'!$A$3:$A$125,MATCH(A270,'6-工厂下单表'!$B$3:$B$125,0)),"")</f>
        <v/>
      </c>
      <c r="C270" t="inlineStr">
        <is>
          <t>P25250130420</t>
        </is>
      </c>
      <c r="D270" t="inlineStr">
        <is>
          <t>黑胡桃木太空舱餐边柜 |黑胡桃木曜黑餐边柜</t>
        </is>
      </c>
      <c r="E270" t="inlineStr">
        <is>
          <t>PPS2525013042011</t>
        </is>
      </c>
      <c r="F270" t="inlineStr">
        <is>
          <t>曜黑柜-下柜-2.1米</t>
        </is>
      </c>
      <c r="G270" t="inlineStr">
        <is>
          <t>WD-0065 / AC-0071</t>
        </is>
      </c>
      <c r="H270" t="inlineStr">
        <is>
          <t>曜黑柜-下柜-木作部分-适配2.1米 / 12mm黑色岩板</t>
        </is>
      </c>
      <c r="I270" t="inlineStr">
        <is>
          <t>✅ 可导入</t>
        </is>
      </c>
      <c r="J270">
        <f>IF(B270&lt;&gt;"","","⚠️ 暂无对应工厂订单（现货/库存发货或工厂单待录入）")</f>
        <v/>
      </c>
    </row>
    <row r="271">
      <c r="A271" t="inlineStr">
        <is>
          <t>2701792128093043968</t>
        </is>
      </c>
      <c r="B271">
        <f>IFERROR(INDEX('6-工厂下单表'!$A$3:$A$125,MATCH(A271,'6-工厂下单表'!$B$3:$B$125,0)),"")</f>
        <v/>
      </c>
      <c r="C271" t="inlineStr">
        <is>
          <t>P23980010606</t>
        </is>
      </c>
      <c r="D271" t="inlineStr">
        <is>
          <t>畔色样块</t>
        </is>
      </c>
      <c r="E271" t="inlineStr">
        <is>
          <t>PPS2398001060611</t>
        </is>
      </c>
      <c r="F271" t="inlineStr">
        <is>
          <t>榉木样块</t>
        </is>
      </c>
      <c r="G271" t="inlineStr">
        <is>
          <t>WD-0283</t>
        </is>
      </c>
      <c r="H271" t="inlineStr">
        <is>
          <t>榉木样块-木作部分</t>
        </is>
      </c>
      <c r="I271" t="inlineStr">
        <is>
          <t>✅ 可导入</t>
        </is>
      </c>
      <c r="J271">
        <f>IF(B271&lt;&gt;"","","⚠️ 暂无对应工厂订单（现货/库存发货或工厂单待录入）")</f>
        <v/>
      </c>
    </row>
    <row r="272">
      <c r="A272" t="inlineStr">
        <is>
          <t>2701799581087001079</t>
        </is>
      </c>
      <c r="B272">
        <f>IFERROR(INDEX('6-工厂下单表'!$A$3:$A$125,MATCH(A272,'6-工厂下单表'!$B$3:$B$125,0)),"")</f>
        <v/>
      </c>
      <c r="C272" t="inlineStr">
        <is>
          <t>P25250130420</t>
        </is>
      </c>
      <c r="D272" t="inlineStr">
        <is>
          <t>黑胡桃木太空舱餐边柜 |黑胡桃木曜黑餐边柜</t>
        </is>
      </c>
      <c r="E272" t="inlineStr">
        <is>
          <t>PPS2525013042011</t>
        </is>
      </c>
      <c r="F272" t="inlineStr">
        <is>
          <t>曜黑柜-下柜-2.1米</t>
        </is>
      </c>
      <c r="G272" t="inlineStr">
        <is>
          <t>WD-0065 / AC-0071</t>
        </is>
      </c>
      <c r="H272" t="inlineStr">
        <is>
          <t>曜黑柜-下柜-木作部分-适配2.1米 / 12mm黑色岩板</t>
        </is>
      </c>
      <c r="I272" t="inlineStr">
        <is>
          <t>✅ 可导入</t>
        </is>
      </c>
      <c r="J272">
        <f>IF(B272&lt;&gt;"","","⚠️ 暂无对应工厂订单（现货/库存发货或工厂单待录入）")</f>
        <v/>
      </c>
    </row>
    <row r="273">
      <c r="A273" t="inlineStr">
        <is>
          <t>4502224154069033334</t>
        </is>
      </c>
      <c r="B273">
        <f>IFERROR(INDEX('6-工厂下单表'!$A$3:$A$125,MATCH(A273,'6-工厂下单表'!$B$3:$B$125,0)),"")</f>
        <v/>
      </c>
      <c r="C273" t="inlineStr">
        <is>
          <t>P25250130420</t>
        </is>
      </c>
      <c r="D273" t="inlineStr">
        <is>
          <t>黑胡桃木太空舱餐边柜 |黑胡桃木曜黑餐边柜</t>
        </is>
      </c>
      <c r="E273" t="inlineStr">
        <is>
          <t>PPS2525013042011</t>
        </is>
      </c>
      <c r="F273" t="inlineStr">
        <is>
          <t>曜黑柜-下柜-2.1米</t>
        </is>
      </c>
      <c r="G273" t="inlineStr">
        <is>
          <t>WD-0065 / AC-0071</t>
        </is>
      </c>
      <c r="H273" t="inlineStr">
        <is>
          <t>曜黑柜-下柜-木作部分-适配2.1米 / 12mm黑色岩板</t>
        </is>
      </c>
      <c r="I273" t="inlineStr">
        <is>
          <t>✅ 可导入</t>
        </is>
      </c>
      <c r="J273">
        <f>IF(B273&lt;&gt;"","","⚠️ 暂无对应工厂订单（现货/库存发货或工厂单待录入）")</f>
        <v/>
      </c>
    </row>
    <row r="274">
      <c r="A274" t="inlineStr">
        <is>
          <t>4502219078085063730</t>
        </is>
      </c>
      <c r="B274">
        <f>IFERROR(INDEX('6-工厂下单表'!$A$3:$A$125,MATCH(A274,'6-工厂下单表'!$B$3:$B$125,0)),"")</f>
        <v/>
      </c>
      <c r="C274" t="inlineStr">
        <is>
          <t>P25250100405</t>
        </is>
      </c>
      <c r="D274" t="inlineStr">
        <is>
          <t>樱桃木窄柜 |樱桃木1米餐边柜</t>
        </is>
      </c>
      <c r="E274" t="inlineStr">
        <is>
          <t>PPS2525010040511</t>
        </is>
      </c>
      <c r="F274" t="inlineStr">
        <is>
          <t>窄柜-整柜洞石背板-1.2米</t>
        </is>
      </c>
      <c r="G274" t="inlineStr">
        <is>
          <t>WD-0054 / AC-0074 / AC-0074 / AC-0080 / AC-0081 / AC-0186</t>
        </is>
      </c>
      <c r="H274" t="inlineStr">
        <is>
          <t>窄柜-整柜-木作部分-适配1.2米 / 5mm超白玻璃 / 5mm超白玻璃 / 洞石纹理饰面板 / 银色隔板轨道 / 电力轨道-Xpower-T25-银色-1.158-2插座</t>
        </is>
      </c>
      <c r="I274" t="inlineStr">
        <is>
          <t>✅ 可导入</t>
        </is>
      </c>
      <c r="J274">
        <f>IF(B274&lt;&gt;"","","⚠️ 暂无对应工厂订单（现货/库存发货或工厂单待录入）")</f>
        <v/>
      </c>
    </row>
    <row r="275">
      <c r="A275" t="inlineStr">
        <is>
          <t>4502223291073018538</t>
        </is>
      </c>
      <c r="B275">
        <f>IFERROR(INDEX('6-工厂下单表'!$A$3:$A$125,MATCH(A275,'6-工厂下单表'!$B$3:$B$125,0)),"")</f>
        <v/>
      </c>
      <c r="C275" t="inlineStr">
        <is>
          <t>P25250100405</t>
        </is>
      </c>
      <c r="D275" t="inlineStr">
        <is>
          <t>樱桃木窄柜 |樱桃木1米餐边柜</t>
        </is>
      </c>
      <c r="E275" t="inlineStr">
        <is>
          <t>PPS2525010040511</t>
        </is>
      </c>
      <c r="F275" t="inlineStr">
        <is>
          <t>窄柜-整柜洞石背板-1.2米</t>
        </is>
      </c>
      <c r="G275" t="inlineStr">
        <is>
          <t>WD-0054 / AC-0074 / AC-0074 / AC-0080 / AC-0081 / AC-0186</t>
        </is>
      </c>
      <c r="H275" t="inlineStr">
        <is>
          <t>窄柜-整柜-木作部分-适配1.2米 / 5mm超白玻璃 / 5mm超白玻璃 / 洞石纹理饰面板 / 银色隔板轨道 / 电力轨道-Xpower-T25-银色-1.158-2插座</t>
        </is>
      </c>
      <c r="I275" t="inlineStr">
        <is>
          <t>✅ 可导入</t>
        </is>
      </c>
      <c r="J275">
        <f>IF(B275&lt;&gt;"","","⚠️ 暂无对应工厂订单（现货/库存发货或工厂单待录入）")</f>
        <v/>
      </c>
    </row>
    <row r="276">
      <c r="A276" t="inlineStr">
        <is>
          <t>2701790688076021583</t>
        </is>
      </c>
      <c r="B276">
        <f>IFERROR(INDEX('6-工厂下单表'!$A$3:$A$125,MATCH(A276,'6-工厂下单表'!$B$3:$B$125,0)),"")</f>
        <v/>
      </c>
      <c r="C276" t="inlineStr">
        <is>
          <t>P24210070901</t>
        </is>
      </c>
      <c r="D276" t="inlineStr">
        <is>
          <t>榉木岩板餐桌 |榉木三角腿岩板餐桌</t>
        </is>
      </c>
      <c r="E276" t="inlineStr">
        <is>
          <t>PPS2421007090111</t>
        </is>
      </c>
      <c r="F276" t="inlineStr">
        <is>
          <t>榉木餐桌-1.2米</t>
        </is>
      </c>
      <c r="G276" t="inlineStr">
        <is>
          <t>WD-0138 / AC-0103</t>
        </is>
      </c>
      <c r="H276" t="inlineStr">
        <is>
          <t>榉木餐桌-木作部分-适配1.2米 / 12mm白色岩板</t>
        </is>
      </c>
      <c r="I276" t="inlineStr">
        <is>
          <t>✅ 可导入</t>
        </is>
      </c>
      <c r="J276">
        <f>IF(B276&lt;&gt;"","","⚠️ 暂无对应工厂订单（现货/库存发货或工厂单待录入）")</f>
        <v/>
      </c>
    </row>
    <row r="277">
      <c r="A277" t="inlineStr">
        <is>
          <t>2701791300075047554</t>
        </is>
      </c>
      <c r="B277">
        <f>IFERROR(INDEX('6-工厂下单表'!$A$3:$A$125,MATCH(A277,'6-工厂下单表'!$B$3:$B$125,0)),"")</f>
        <v/>
      </c>
      <c r="C277" t="inlineStr">
        <is>
          <t>P25250130420</t>
        </is>
      </c>
      <c r="D277" t="inlineStr">
        <is>
          <t>黑胡桃木太空舱餐边柜 |黑胡桃木曜黑餐边柜</t>
        </is>
      </c>
      <c r="E277" t="inlineStr">
        <is>
          <t>PPS2525013042011</t>
        </is>
      </c>
      <c r="F277" t="inlineStr">
        <is>
          <t>曜黑柜-下柜-2.1米</t>
        </is>
      </c>
      <c r="G277" t="inlineStr">
        <is>
          <t>WD-0065 / AC-0071</t>
        </is>
      </c>
      <c r="H277" t="inlineStr">
        <is>
          <t>曜黑柜-下柜-木作部分-适配2.1米 / 12mm黑色岩板</t>
        </is>
      </c>
      <c r="I277" t="inlineStr">
        <is>
          <t>✅ 可导入</t>
        </is>
      </c>
      <c r="J277">
        <f>IF(B277&lt;&gt;"","","⚠️ 暂无对应工厂订单（现货/库存发货或工厂单待录入）")</f>
        <v/>
      </c>
    </row>
    <row r="278">
      <c r="A278" t="inlineStr">
        <is>
          <t>2701793318056060892</t>
        </is>
      </c>
      <c r="B278">
        <f>IFERROR(INDEX('6-工厂下单表'!$A$3:$A$125,MATCH(A278,'6-工厂下单表'!$B$3:$B$125,0)),"")</f>
        <v/>
      </c>
      <c r="C278" t="inlineStr">
        <is>
          <t>P23980010606</t>
        </is>
      </c>
      <c r="D278" t="inlineStr">
        <is>
          <t>畔色样块</t>
        </is>
      </c>
      <c r="E278" t="inlineStr">
        <is>
          <t>PPS2398001060611</t>
        </is>
      </c>
      <c r="F278" t="inlineStr">
        <is>
          <t>榉木样块</t>
        </is>
      </c>
      <c r="G278" t="inlineStr">
        <is>
          <t>WD-0283</t>
        </is>
      </c>
      <c r="H278" t="inlineStr">
        <is>
          <t>榉木样块-木作部分</t>
        </is>
      </c>
      <c r="I278" t="inlineStr">
        <is>
          <t>✅ 可导入</t>
        </is>
      </c>
      <c r="J278">
        <f>IF(B278&lt;&gt;"","","⚠️ 暂无对应工厂订单（现货/库存发货或工厂单待录入）")</f>
        <v/>
      </c>
    </row>
    <row r="279">
      <c r="A279" t="inlineStr">
        <is>
          <t>2701793318056070074</t>
        </is>
      </c>
      <c r="B279">
        <f>IFERROR(INDEX('6-工厂下单表'!$A$3:$A$125,MATCH(A279,'6-工厂下单表'!$B$3:$B$125,0)),"")</f>
        <v/>
      </c>
      <c r="C279" t="inlineStr">
        <is>
          <t>P23980010606</t>
        </is>
      </c>
      <c r="D279" t="inlineStr">
        <is>
          <t>畔色样块</t>
        </is>
      </c>
      <c r="E279" t="inlineStr">
        <is>
          <t>PPS2398001060611</t>
        </is>
      </c>
      <c r="F279" t="inlineStr">
        <is>
          <t>榉木样块</t>
        </is>
      </c>
      <c r="G279" t="inlineStr">
        <is>
          <t>WD-0283</t>
        </is>
      </c>
      <c r="H279" t="inlineStr">
        <is>
          <t>榉木样块-木作部分</t>
        </is>
      </c>
      <c r="I279" t="inlineStr">
        <is>
          <t>✅ 可导入</t>
        </is>
      </c>
      <c r="J279">
        <f>IF(B279&lt;&gt;"","","⚠️ 暂无对应工厂订单（现货/库存发货或工厂单待录入）")</f>
        <v/>
      </c>
    </row>
    <row r="280">
      <c r="A280" t="inlineStr">
        <is>
          <t>2701793678055037873</t>
        </is>
      </c>
      <c r="B280">
        <f>IFERROR(INDEX('6-工厂下单表'!$A$3:$A$125,MATCH(A280,'6-工厂下单表'!$B$3:$B$125,0)),"")</f>
        <v/>
      </c>
      <c r="C280" t="inlineStr">
        <is>
          <t>P23210030202</t>
        </is>
      </c>
      <c r="D280" t="inlineStr">
        <is>
          <t>普塔餐桌 |樱桃木框架餐桌</t>
        </is>
      </c>
      <c r="E280" t="inlineStr">
        <is>
          <t>PPS2321003020211</t>
        </is>
      </c>
      <c r="F280" t="inlineStr">
        <is>
          <t>普塔餐桌-1.2米</t>
        </is>
      </c>
      <c r="G280" t="inlineStr">
        <is>
          <t>WD-0269</t>
        </is>
      </c>
      <c r="H280" t="inlineStr">
        <is>
          <t>普塔餐桌-1.2米-木作部分</t>
        </is>
      </c>
      <c r="I280" t="inlineStr">
        <is>
          <t>✅ 可导入</t>
        </is>
      </c>
      <c r="J280">
        <f>IF(B280&lt;&gt;"","","⚠️ 暂无对应工厂订单（现货/库存发货或工厂单待录入）")</f>
        <v/>
      </c>
    </row>
    <row r="281">
      <c r="A281" t="inlineStr">
        <is>
          <t>2701791878046047055</t>
        </is>
      </c>
      <c r="B281">
        <f>IFERROR(INDEX('6-工厂下单表'!$A$3:$A$125,MATCH(A281,'6-工厂下单表'!$B$3:$B$125,0)),"")</f>
        <v/>
      </c>
      <c r="C281" t="inlineStr">
        <is>
          <t>P24210070901</t>
        </is>
      </c>
      <c r="D281" t="inlineStr">
        <is>
          <t>榉木岩板餐桌 |榉木三角腿岩板餐桌</t>
        </is>
      </c>
      <c r="E281" t="inlineStr">
        <is>
          <t>PPS2421007090111</t>
        </is>
      </c>
      <c r="F281" t="inlineStr">
        <is>
          <t>榉木餐桌-1.2米</t>
        </is>
      </c>
      <c r="G281" t="inlineStr">
        <is>
          <t>WD-0138 / AC-0103</t>
        </is>
      </c>
      <c r="H281" t="inlineStr">
        <is>
          <t>榉木餐桌-木作部分-适配1.2米 / 12mm白色岩板</t>
        </is>
      </c>
      <c r="I281" t="inlineStr">
        <is>
          <t>✅ 可导入</t>
        </is>
      </c>
      <c r="J281">
        <f>IF(B281&lt;&gt;"","","⚠️ 暂无对应工厂订单（现货/库存发货或工厂单待录入）")</f>
        <v/>
      </c>
    </row>
    <row r="282">
      <c r="A282" t="inlineStr">
        <is>
          <t>2701795513018017764</t>
        </is>
      </c>
      <c r="B282">
        <f>IFERROR(INDEX('6-工厂下单表'!$A$3:$A$125,MATCH(A282,'6-工厂下单表'!$B$3:$B$125,0)),"")</f>
        <v/>
      </c>
      <c r="C282" t="inlineStr">
        <is>
          <t>P25250130420</t>
        </is>
      </c>
      <c r="D282" t="inlineStr">
        <is>
          <t>黑胡桃木太空舱餐边柜 |黑胡桃木曜黑餐边柜</t>
        </is>
      </c>
      <c r="E282" t="inlineStr">
        <is>
          <t>PPS2525013042011</t>
        </is>
      </c>
      <c r="F282" t="inlineStr">
        <is>
          <t>曜黑柜-下柜-2.1米</t>
        </is>
      </c>
      <c r="G282" t="inlineStr">
        <is>
          <t>WD-0065 / AC-0071</t>
        </is>
      </c>
      <c r="H282" t="inlineStr">
        <is>
          <t>曜黑柜-下柜-木作部分-适配2.1米 / 12mm黑色岩板</t>
        </is>
      </c>
      <c r="I282" t="inlineStr">
        <is>
          <t>✅ 可导入</t>
        </is>
      </c>
      <c r="J282">
        <f>IF(B282&lt;&gt;"","","⚠️ 暂无对应工厂订单（现货/库存发货或工厂单待录入）")</f>
        <v/>
      </c>
    </row>
    <row r="283">
      <c r="A283" t="inlineStr">
        <is>
          <t>2701785722024017764</t>
        </is>
      </c>
      <c r="B283">
        <f>IFERROR(INDEX('6-工厂下单表'!$A$3:$A$125,MATCH(A283,'6-工厂下单表'!$B$3:$B$125,0)),"")</f>
        <v/>
      </c>
      <c r="C283" t="inlineStr">
        <is>
          <t>P25250130420</t>
        </is>
      </c>
      <c r="D283" t="inlineStr">
        <is>
          <t>黑胡桃木太空舱餐边柜 |黑胡桃木曜黑餐边柜</t>
        </is>
      </c>
      <c r="E283" t="inlineStr">
        <is>
          <t>PPS2525013042011</t>
        </is>
      </c>
      <c r="F283" t="inlineStr">
        <is>
          <t>曜黑柜-下柜-2.1米</t>
        </is>
      </c>
      <c r="G283" t="inlineStr">
        <is>
          <t>WD-0065 / AC-0071</t>
        </is>
      </c>
      <c r="H283" t="inlineStr">
        <is>
          <t>曜黑柜-下柜-木作部分-适配2.1米 / 12mm黑色岩板</t>
        </is>
      </c>
      <c r="I283" t="inlineStr">
        <is>
          <t>✅ 可导入</t>
        </is>
      </c>
      <c r="J283">
        <f>IF(B283&lt;&gt;"","","⚠️ 暂无对应工厂订单（现货/库存发货或工厂单待录入）")</f>
        <v/>
      </c>
    </row>
    <row r="284">
      <c r="A284" t="inlineStr">
        <is>
          <t>2701795693022062956</t>
        </is>
      </c>
      <c r="B284">
        <f>IFERROR(INDEX('6-工厂下单表'!$A$3:$A$125,MATCH(A284,'6-工厂下单表'!$B$3:$B$125,0)),"")</f>
        <v/>
      </c>
      <c r="C284" t="inlineStr">
        <is>
          <t>P25250130420</t>
        </is>
      </c>
      <c r="D284" t="inlineStr">
        <is>
          <t>黑胡桃木太空舱餐边柜 |黑胡桃木曜黑餐边柜</t>
        </is>
      </c>
      <c r="E284" t="inlineStr">
        <is>
          <t>PPS2525013042011</t>
        </is>
      </c>
      <c r="F284" t="inlineStr">
        <is>
          <t>曜黑柜-下柜-2.1米</t>
        </is>
      </c>
      <c r="G284" t="inlineStr">
        <is>
          <t>WD-0065 / AC-0071</t>
        </is>
      </c>
      <c r="H284" t="inlineStr">
        <is>
          <t>曜黑柜-下柜-木作部分-适配2.1米 / 12mm黑色岩板</t>
        </is>
      </c>
      <c r="I284" t="inlineStr">
        <is>
          <t>✅ 可导入</t>
        </is>
      </c>
      <c r="J284">
        <f>IF(B284&lt;&gt;"","","⚠️ 暂无对应工厂订单（现货/库存发货或工厂单待录入）")</f>
        <v/>
      </c>
    </row>
    <row r="285">
      <c r="A285" t="inlineStr">
        <is>
          <t>2701787988027044592</t>
        </is>
      </c>
      <c r="B285">
        <f>IFERROR(INDEX('6-工厂下单表'!$A$3:$A$125,MATCH(A285,'6-工厂下单表'!$B$3:$B$125,0)),"")</f>
        <v/>
      </c>
      <c r="C285" t="inlineStr">
        <is>
          <t>P25250130420</t>
        </is>
      </c>
      <c r="D285" t="inlineStr">
        <is>
          <t>黑胡桃木太空舱餐边柜 |黑胡桃木曜黑餐边柜</t>
        </is>
      </c>
      <c r="E285" t="inlineStr">
        <is>
          <t>PPS2525013042011</t>
        </is>
      </c>
      <c r="F285" t="inlineStr">
        <is>
          <t>曜黑柜-下柜-2.1米</t>
        </is>
      </c>
      <c r="G285" t="inlineStr">
        <is>
          <t>WD-0065 / AC-0071</t>
        </is>
      </c>
      <c r="H285" t="inlineStr">
        <is>
          <t>曜黑柜-下柜-木作部分-适配2.1米 / 12mm黑色岩板</t>
        </is>
      </c>
      <c r="I285" t="inlineStr">
        <is>
          <t>✅ 可导入</t>
        </is>
      </c>
      <c r="J285">
        <f>IF(B285&lt;&gt;"","","⚠️ 暂无对应工厂订单（现货/库存发货或工厂单待录入）")</f>
        <v/>
      </c>
    </row>
    <row r="286">
      <c r="A286" t="inlineStr">
        <is>
          <t>4502224586003007631</t>
        </is>
      </c>
      <c r="B286">
        <f>IFERROR(INDEX('6-工厂下单表'!$A$3:$A$125,MATCH(A286,'6-工厂下单表'!$B$3:$B$125,0)),"")</f>
        <v/>
      </c>
      <c r="C286" t="inlineStr">
        <is>
          <t>P25250130420</t>
        </is>
      </c>
      <c r="D286" t="inlineStr">
        <is>
          <t>黑胡桃木太空舱餐边柜 |黑胡桃木曜黑餐边柜</t>
        </is>
      </c>
      <c r="E286" t="inlineStr">
        <is>
          <t>PPS2525013042011</t>
        </is>
      </c>
      <c r="F286" t="inlineStr">
        <is>
          <t>曜黑柜-下柜-2.1米</t>
        </is>
      </c>
      <c r="G286" t="inlineStr">
        <is>
          <t>WD-0065 / AC-0071</t>
        </is>
      </c>
      <c r="H286" t="inlineStr">
        <is>
          <t>曜黑柜-下柜-木作部分-适配2.1米 / 12mm黑色岩板</t>
        </is>
      </c>
      <c r="I286" t="inlineStr">
        <is>
          <t>✅ 可导入</t>
        </is>
      </c>
      <c r="J286">
        <f>IF(B286&lt;&gt;"","","⚠️ 暂无对应工厂订单（现货/库存发货或工厂单待录入）")</f>
        <v/>
      </c>
    </row>
    <row r="287">
      <c r="A287" t="inlineStr">
        <is>
          <t>2701778054073053150</t>
        </is>
      </c>
      <c r="B287">
        <f>IFERROR(INDEX('6-工厂下单表'!$A$3:$A$125,MATCH(A287,'6-工厂下单表'!$B$3:$B$125,0)),"")</f>
        <v/>
      </c>
      <c r="C287" t="inlineStr">
        <is>
          <t>P23980010606</t>
        </is>
      </c>
      <c r="D287" t="inlineStr">
        <is>
          <t>畔色样块</t>
        </is>
      </c>
      <c r="E287" t="inlineStr">
        <is>
          <t>PPS2398001060611</t>
        </is>
      </c>
      <c r="F287" t="inlineStr">
        <is>
          <t>榉木样块</t>
        </is>
      </c>
      <c r="G287" t="inlineStr">
        <is>
          <t>WD-0283</t>
        </is>
      </c>
      <c r="H287" t="inlineStr">
        <is>
          <t>榉木样块-木作部分</t>
        </is>
      </c>
      <c r="I287" t="inlineStr">
        <is>
          <t>✅ 可导入</t>
        </is>
      </c>
      <c r="J287">
        <f>IF(B287&lt;&gt;"","","⚠️ 暂无对应工厂订单（现货/库存发货或工厂单待录入）")</f>
        <v/>
      </c>
    </row>
    <row r="288">
      <c r="A288" t="inlineStr">
        <is>
          <t>2701788495053175866</t>
        </is>
      </c>
      <c r="B288">
        <f>IFERROR(INDEX('6-工厂下单表'!$A$3:$A$125,MATCH(A288,'6-工厂下单表'!$B$3:$B$125,0)),"")</f>
        <v/>
      </c>
      <c r="C288" t="inlineStr">
        <is>
          <t>P24150030513</t>
        </is>
      </c>
      <c r="D288" t="inlineStr">
        <is>
          <t>畔色组合柜 |樱桃木灵感组合柜</t>
        </is>
      </c>
      <c r="E288" t="inlineStr">
        <is>
          <t>PPS2415003051311</t>
        </is>
      </c>
      <c r="F288" t="inlineStr">
        <is>
          <t>组合柜-开放柜</t>
        </is>
      </c>
      <c r="G288" t="inlineStr">
        <is>
          <t>WD-0093</t>
        </is>
      </c>
      <c r="H288" t="inlineStr">
        <is>
          <t>组合柜-开放柜-木作部分</t>
        </is>
      </c>
      <c r="I288" t="inlineStr">
        <is>
          <t>✅ 可导入</t>
        </is>
      </c>
      <c r="J288">
        <f>IF(B288&lt;&gt;"","","⚠️ 暂无对应工厂订单（现货/库存发货或工厂单待录入）")</f>
        <v/>
      </c>
    </row>
    <row r="289">
      <c r="A289" t="inlineStr">
        <is>
          <t>2701788495053202694</t>
        </is>
      </c>
      <c r="B289">
        <f>IFERROR(INDEX('6-工厂下单表'!$A$3:$A$125,MATCH(A289,'6-工厂下单表'!$B$3:$B$125,0)),"")</f>
        <v/>
      </c>
      <c r="C289" t="inlineStr">
        <is>
          <t>P24150030513</t>
        </is>
      </c>
      <c r="D289" t="inlineStr">
        <is>
          <t>畔色组合柜 |樱桃木灵感组合柜</t>
        </is>
      </c>
      <c r="E289" t="inlineStr">
        <is>
          <t>PPS2415003051311</t>
        </is>
      </c>
      <c r="F289" t="inlineStr">
        <is>
          <t>组合柜-开放柜</t>
        </is>
      </c>
      <c r="G289" t="inlineStr">
        <is>
          <t>WD-0093</t>
        </is>
      </c>
      <c r="H289" t="inlineStr">
        <is>
          <t>组合柜-开放柜-木作部分</t>
        </is>
      </c>
      <c r="I289" t="inlineStr">
        <is>
          <t>✅ 可导入</t>
        </is>
      </c>
      <c r="J289">
        <f>IF(B289&lt;&gt;"","","⚠️ 暂无对应工厂订单（现货/库存发货或工厂单待录入）")</f>
        <v/>
      </c>
    </row>
    <row r="290">
      <c r="A290" t="inlineStr">
        <is>
          <t>2701782483053039473</t>
        </is>
      </c>
      <c r="B290">
        <f>IFERROR(INDEX('6-工厂下单表'!$A$3:$A$125,MATCH(A290,'6-工厂下单表'!$B$3:$B$125,0)),"")</f>
        <v/>
      </c>
      <c r="C290" t="inlineStr">
        <is>
          <t>P24150030513</t>
        </is>
      </c>
      <c r="D290" t="inlineStr">
        <is>
          <t>畔色组合柜 |樱桃木灵感组合柜</t>
        </is>
      </c>
      <c r="E290" t="inlineStr">
        <is>
          <t>PPS2415003051311</t>
        </is>
      </c>
      <c r="F290" t="inlineStr">
        <is>
          <t>组合柜-开放柜</t>
        </is>
      </c>
      <c r="G290" t="inlineStr">
        <is>
          <t>WD-0093</t>
        </is>
      </c>
      <c r="H290" t="inlineStr">
        <is>
          <t>组合柜-开放柜-木作部分</t>
        </is>
      </c>
      <c r="I290" t="inlineStr">
        <is>
          <t>✅ 可导入</t>
        </is>
      </c>
      <c r="J290">
        <f>IF(B290&lt;&gt;"","","⚠️ 暂无对应工厂订单（现货/库存发货或工厂单待录入）")</f>
        <v/>
      </c>
    </row>
    <row r="291">
      <c r="A291" t="inlineStr">
        <is>
          <t>2701782483053048655</t>
        </is>
      </c>
      <c r="B291">
        <f>IFERROR(INDEX('6-工厂下单表'!$A$3:$A$125,MATCH(A291,'6-工厂下单表'!$B$3:$B$125,0)),"")</f>
        <v/>
      </c>
      <c r="C291" t="inlineStr">
        <is>
          <t>P24150030513</t>
        </is>
      </c>
      <c r="D291" t="inlineStr">
        <is>
          <t>畔色组合柜 |樱桃木灵感组合柜</t>
        </is>
      </c>
      <c r="E291" t="inlineStr">
        <is>
          <t>PPS2415003051311</t>
        </is>
      </c>
      <c r="F291" t="inlineStr">
        <is>
          <t>组合柜-开放柜</t>
        </is>
      </c>
      <c r="G291" t="inlineStr">
        <is>
          <t>WD-0093</t>
        </is>
      </c>
      <c r="H291" t="inlineStr">
        <is>
          <t>组合柜-开放柜-木作部分</t>
        </is>
      </c>
      <c r="I291" t="inlineStr">
        <is>
          <t>✅ 可导入</t>
        </is>
      </c>
      <c r="J291">
        <f>IF(B291&lt;&gt;"","","⚠️ 暂无对应工厂订单（现货/库存发货或工厂单待录入）")</f>
        <v/>
      </c>
    </row>
    <row r="292">
      <c r="A292" t="inlineStr">
        <is>
          <t>2701782483053075483</t>
        </is>
      </c>
      <c r="B292">
        <f>IFERROR(INDEX('6-工厂下单表'!$A$3:$A$125,MATCH(A292,'6-工厂下单表'!$B$3:$B$125,0)),"")</f>
        <v/>
      </c>
      <c r="C292" t="inlineStr">
        <is>
          <t>P24150030513</t>
        </is>
      </c>
      <c r="D292" t="inlineStr">
        <is>
          <t>畔色组合柜 |樱桃木灵感组合柜</t>
        </is>
      </c>
      <c r="E292" t="inlineStr">
        <is>
          <t>PPS2415003051311</t>
        </is>
      </c>
      <c r="F292" t="inlineStr">
        <is>
          <t>组合柜-开放柜</t>
        </is>
      </c>
      <c r="G292" t="inlineStr">
        <is>
          <t>WD-0093</t>
        </is>
      </c>
      <c r="H292" t="inlineStr">
        <is>
          <t>组合柜-开放柜-木作部分</t>
        </is>
      </c>
      <c r="I292" t="inlineStr">
        <is>
          <t>✅ 可导入</t>
        </is>
      </c>
      <c r="J292">
        <f>IF(B292&lt;&gt;"","","⚠️ 暂无对应工厂订单（现货/库存发货或工厂单待录入）")</f>
        <v/>
      </c>
    </row>
    <row r="293">
      <c r="A293" t="inlineStr">
        <is>
          <t>4502207666028045621</t>
        </is>
      </c>
      <c r="B293">
        <f>IFERROR(INDEX('6-工厂下单表'!$A$3:$A$125,MATCH(A293,'6-工厂下单表'!$B$3:$B$125,0)),"")</f>
        <v/>
      </c>
      <c r="C293" t="inlineStr">
        <is>
          <t>P25250130420</t>
        </is>
      </c>
      <c r="D293" t="inlineStr">
        <is>
          <t>黑胡桃木太空舱餐边柜 |黑胡桃木曜黑餐边柜</t>
        </is>
      </c>
      <c r="E293" t="inlineStr">
        <is>
          <t>PPS2525013042011</t>
        </is>
      </c>
      <c r="F293" t="inlineStr">
        <is>
          <t>曜黑柜-下柜-2.1米</t>
        </is>
      </c>
      <c r="G293" t="inlineStr">
        <is>
          <t>WD-0065 / AC-0071</t>
        </is>
      </c>
      <c r="H293" t="inlineStr">
        <is>
          <t>曜黑柜-下柜-木作部分-适配2.1米 / 12mm黑色岩板</t>
        </is>
      </c>
      <c r="I293" t="inlineStr">
        <is>
          <t>✅ 可导入</t>
        </is>
      </c>
      <c r="J293">
        <f>IF(B293&lt;&gt;"","","⚠️ 暂无对应工厂订单（现货/库存发货或工厂单待录入）")</f>
        <v/>
      </c>
    </row>
    <row r="294">
      <c r="A294" t="inlineStr">
        <is>
          <t>2701780466041081656</t>
        </is>
      </c>
      <c r="B294">
        <f>IFERROR(INDEX('6-工厂下单表'!$A$3:$A$125,MATCH(A294,'6-工厂下单表'!$B$3:$B$125,0)),"")</f>
        <v/>
      </c>
      <c r="C294" t="inlineStr">
        <is>
          <t>P23980010606</t>
        </is>
      </c>
      <c r="D294" t="inlineStr">
        <is>
          <t>畔色样块</t>
        </is>
      </c>
      <c r="E294" t="inlineStr">
        <is>
          <t>PPS2398001060611</t>
        </is>
      </c>
      <c r="F294" t="inlineStr">
        <is>
          <t>榉木样块</t>
        </is>
      </c>
      <c r="G294" t="inlineStr">
        <is>
          <t>WD-0283</t>
        </is>
      </c>
      <c r="H294" t="inlineStr">
        <is>
          <t>榉木样块-木作部分</t>
        </is>
      </c>
      <c r="I294" t="inlineStr">
        <is>
          <t>✅ 可导入</t>
        </is>
      </c>
      <c r="J294">
        <f>IF(B294&lt;&gt;"","","⚠️ 暂无对应工厂订单（现货/库存发货或工厂单待录入）")</f>
        <v/>
      </c>
    </row>
    <row r="295">
      <c r="A295" t="inlineStr">
        <is>
          <t>4502196684031016909</t>
        </is>
      </c>
      <c r="B295">
        <f>IFERROR(INDEX('6-工厂下单表'!$A$3:$A$125,MATCH(A295,'6-工厂下单表'!$B$3:$B$125,0)),"")</f>
        <v/>
      </c>
      <c r="C295" t="inlineStr">
        <is>
          <t>P25250100405</t>
        </is>
      </c>
      <c r="D295" t="inlineStr">
        <is>
          <t>樱桃木窄柜 |樱桃木1米餐边柜</t>
        </is>
      </c>
      <c r="E295" t="inlineStr">
        <is>
          <t>PPS2525010040511</t>
        </is>
      </c>
      <c r="F295" t="inlineStr">
        <is>
          <t>窄柜-整柜洞石背板-1.2米</t>
        </is>
      </c>
      <c r="G295" t="inlineStr">
        <is>
          <t>WD-0054 / AC-0074 / AC-0074 / AC-0080 / AC-0081 / AC-0186</t>
        </is>
      </c>
      <c r="H295" t="inlineStr">
        <is>
          <t>窄柜-整柜-木作部分-适配1.2米 / 5mm超白玻璃 / 5mm超白玻璃 / 洞石纹理饰面板 / 银色隔板轨道 / 电力轨道-Xpower-T25-银色-1.158-2插座</t>
        </is>
      </c>
      <c r="I295" t="inlineStr">
        <is>
          <t>✅ 可导入</t>
        </is>
      </c>
      <c r="J295">
        <f>IF(B295&lt;&gt;"","","⚠️ 暂无对应工厂订单（现货/库存发货或工厂单待录入）")</f>
        <v/>
      </c>
    </row>
    <row r="296">
      <c r="A296" t="inlineStr">
        <is>
          <t>2701782338014028691</t>
        </is>
      </c>
      <c r="B296">
        <f>IFERROR(INDEX('6-工厂下单表'!$A$3:$A$125,MATCH(A296,'6-工厂下单表'!$B$3:$B$125,0)),"")</f>
        <v/>
      </c>
      <c r="C296" t="inlineStr">
        <is>
          <t>P23210030202</t>
        </is>
      </c>
      <c r="D296" t="inlineStr">
        <is>
          <t>普塔餐桌 |樱桃木框架餐桌</t>
        </is>
      </c>
      <c r="E296" t="inlineStr">
        <is>
          <t>PPS2321003020211</t>
        </is>
      </c>
      <c r="F296" t="inlineStr">
        <is>
          <t>普塔餐桌-1.2米</t>
        </is>
      </c>
      <c r="G296" t="inlineStr">
        <is>
          <t>WD-0269</t>
        </is>
      </c>
      <c r="H296" t="inlineStr">
        <is>
          <t>普塔餐桌-1.2米-木作部分</t>
        </is>
      </c>
      <c r="I296" t="inlineStr">
        <is>
          <t>✅ 可导入</t>
        </is>
      </c>
      <c r="J296">
        <f>IF(B296&lt;&gt;"","","⚠️ 暂无对应工厂订单（现货/库存发货或工厂单待录入）")</f>
        <v/>
      </c>
    </row>
    <row r="297">
      <c r="A297" t="inlineStr">
        <is>
          <t>2701785327006003097</t>
        </is>
      </c>
      <c r="B297">
        <f>IFERROR(INDEX('6-工厂下单表'!$A$3:$A$125,MATCH(A297,'6-工厂下单表'!$B$3:$B$125,0)),"")</f>
        <v/>
      </c>
      <c r="C297" t="inlineStr">
        <is>
          <t>P25210100410</t>
        </is>
      </c>
      <c r="D297" t="inlineStr">
        <is>
          <t>畔色黑胡桃木岩板餐桌2025 |黑胡桃木三角腿餐桌</t>
        </is>
      </c>
      <c r="E297" t="inlineStr">
        <is>
          <t>PPS2521010041011</t>
        </is>
      </c>
      <c r="F297" t="inlineStr">
        <is>
          <t>黑胡桃木岩板-1.4米</t>
        </is>
      </c>
      <c r="G297" t="inlineStr">
        <is>
          <t>WD-0085 / AC-0071</t>
        </is>
      </c>
      <c r="H297" t="inlineStr">
        <is>
          <t>黑胡桃木岩板餐桌2025-木作部分-适配1.4米 / 12mm黑色岩板</t>
        </is>
      </c>
      <c r="I297" t="inlineStr">
        <is>
          <t>✅ 可导入</t>
        </is>
      </c>
      <c r="J297">
        <f>IF(B297&lt;&gt;"","","⚠️ 暂无对应工厂订单（现货/库存发货或工厂单待录入）")</f>
        <v/>
      </c>
    </row>
    <row r="298">
      <c r="A298" t="inlineStr">
        <is>
          <t>4502177316184024328</t>
        </is>
      </c>
      <c r="B298">
        <f>IFERROR(INDEX('6-工厂下单表'!$A$3:$A$125,MATCH(A298,'6-工厂下单表'!$B$3:$B$125,0)),"")</f>
        <v/>
      </c>
      <c r="C298" t="inlineStr">
        <is>
          <t>P23980010606</t>
        </is>
      </c>
      <c r="D298" t="inlineStr">
        <is>
          <t>畔色样块</t>
        </is>
      </c>
      <c r="E298" t="inlineStr">
        <is>
          <t>PPS2398001060611</t>
        </is>
      </c>
      <c r="F298" t="inlineStr">
        <is>
          <t>榉木样块</t>
        </is>
      </c>
      <c r="G298" t="inlineStr">
        <is>
          <t>WD-0283</t>
        </is>
      </c>
      <c r="H298" t="inlineStr">
        <is>
          <t>榉木样块-木作部分</t>
        </is>
      </c>
      <c r="I298" t="inlineStr">
        <is>
          <t>✅ 可导入</t>
        </is>
      </c>
      <c r="J298">
        <f>IF(B298&lt;&gt;"","","⚠️ 暂无对应工厂订单（现货/库存发货或工厂单待录入）")</f>
        <v/>
      </c>
    </row>
    <row r="299">
      <c r="A299" t="inlineStr">
        <is>
          <t>4502177316184033510</t>
        </is>
      </c>
      <c r="B299">
        <f>IFERROR(INDEX('6-工厂下单表'!$A$3:$A$125,MATCH(A299,'6-工厂下单表'!$B$3:$B$125,0)),"")</f>
        <v/>
      </c>
      <c r="C299" t="inlineStr">
        <is>
          <t>P23980010606</t>
        </is>
      </c>
      <c r="D299" t="inlineStr">
        <is>
          <t>畔色样块</t>
        </is>
      </c>
      <c r="E299" t="inlineStr">
        <is>
          <t>PPS2398001060611</t>
        </is>
      </c>
      <c r="F299" t="inlineStr">
        <is>
          <t>榉木样块</t>
        </is>
      </c>
      <c r="G299" t="inlineStr">
        <is>
          <t>WD-0283</t>
        </is>
      </c>
      <c r="H299" t="inlineStr">
        <is>
          <t>榉木样块-木作部分</t>
        </is>
      </c>
      <c r="I299" t="inlineStr">
        <is>
          <t>✅ 可导入</t>
        </is>
      </c>
      <c r="J299">
        <f>IF(B299&lt;&gt;"","","⚠️ 暂无对应工厂订单（现货/库存发货或工厂单待录入）")</f>
        <v/>
      </c>
    </row>
    <row r="300">
      <c r="A300" t="inlineStr">
        <is>
          <t>4502191826181029839</t>
        </is>
      </c>
      <c r="B300">
        <f>IFERROR(INDEX('6-工厂下单表'!$A$3:$A$125,MATCH(A300,'6-工厂下单表'!$B$3:$B$125,0)),"")</f>
        <v/>
      </c>
      <c r="C300" t="inlineStr">
        <is>
          <t>P25210080401</t>
        </is>
      </c>
      <c r="D300" t="inlineStr">
        <is>
          <t>畔色樱桃木岩板餐桌2025 |樱桃木洞石餐桌 |樱桃木圆弧餐桌</t>
        </is>
      </c>
      <c r="E300" t="inlineStr">
        <is>
          <t>PPS2521008040111</t>
        </is>
      </c>
      <c r="F300" t="inlineStr">
        <is>
          <t>洞石岩板-1.4米</t>
        </is>
      </c>
      <c r="G300" t="inlineStr">
        <is>
          <t>WD-0073 / AC-0089</t>
        </is>
      </c>
      <c r="H300" t="inlineStr">
        <is>
          <t>樱桃木岩板餐桌2025-岩板款-木作部分-适配1.4米 / 12mm米白洞石岩板</t>
        </is>
      </c>
      <c r="I300" t="inlineStr">
        <is>
          <t>✅ 可导入</t>
        </is>
      </c>
      <c r="J300">
        <f>IF(B300&lt;&gt;"","","⚠️ 暂无对应工厂订单（现货/库存发货或工厂单待录入）")</f>
        <v/>
      </c>
    </row>
    <row r="301">
      <c r="A301" t="inlineStr">
        <is>
          <t>2701764732105174571</t>
        </is>
      </c>
      <c r="B301">
        <f>IFERROR(INDEX('6-工厂下单表'!$A$3:$A$125,MATCH(A301,'6-工厂下单表'!$B$3:$B$125,0)),"")</f>
        <v/>
      </c>
      <c r="C301" t="inlineStr">
        <is>
          <t>P24210070901</t>
        </is>
      </c>
      <c r="D301" t="inlineStr">
        <is>
          <t>榉木岩板餐桌 |榉木三角腿岩板餐桌</t>
        </is>
      </c>
      <c r="E301" t="inlineStr">
        <is>
          <t>PPS2421007090111</t>
        </is>
      </c>
      <c r="F301" t="inlineStr">
        <is>
          <t>榉木餐桌-1.2米</t>
        </is>
      </c>
      <c r="G301" t="inlineStr">
        <is>
          <t>WD-0138 / AC-0103</t>
        </is>
      </c>
      <c r="H301" t="inlineStr">
        <is>
          <t>榉木餐桌-木作部分-适配1.2米 / 12mm白色岩板</t>
        </is>
      </c>
      <c r="I301" t="inlineStr">
        <is>
          <t>✅ 可导入</t>
        </is>
      </c>
      <c r="J301">
        <f>IF(B301&lt;&gt;"","","⚠️ 暂无对应工厂订单（现货/库存发货或工厂单待录入）")</f>
        <v/>
      </c>
    </row>
    <row r="302">
      <c r="A302" t="inlineStr">
        <is>
          <t>4502192295154012143</t>
        </is>
      </c>
      <c r="B302">
        <f>IFERROR(INDEX('6-工厂下单表'!$A$3:$A$125,MATCH(A302,'6-工厂下单表'!$B$3:$B$125,0)),"")</f>
        <v/>
      </c>
      <c r="C302" t="inlineStr">
        <is>
          <t>P23980010606</t>
        </is>
      </c>
      <c r="D302" t="inlineStr">
        <is>
          <t>畔色样块</t>
        </is>
      </c>
      <c r="E302" t="inlineStr">
        <is>
          <t>PPS2398001060611</t>
        </is>
      </c>
      <c r="F302" t="inlineStr">
        <is>
          <t>榉木样块</t>
        </is>
      </c>
      <c r="G302" t="inlineStr">
        <is>
          <t>WD-0283</t>
        </is>
      </c>
      <c r="H302" t="inlineStr">
        <is>
          <t>榉木样块-木作部分</t>
        </is>
      </c>
      <c r="I302" t="inlineStr">
        <is>
          <t>✅ 可导入</t>
        </is>
      </c>
      <c r="J302">
        <f>IF(B302&lt;&gt;"","","⚠️ 暂无对应工厂订单（现货/库存发货或工厂单待录入）")</f>
        <v/>
      </c>
    </row>
    <row r="303">
      <c r="A303" t="inlineStr">
        <is>
          <t>2701763150105115054</t>
        </is>
      </c>
      <c r="B303">
        <f>IFERROR(INDEX('6-工厂下单表'!$A$3:$A$125,MATCH(A303,'6-工厂下单表'!$B$3:$B$125,0)),"")</f>
        <v/>
      </c>
      <c r="C303" t="inlineStr">
        <is>
          <t>P25250100405</t>
        </is>
      </c>
      <c r="D303" t="inlineStr">
        <is>
          <t>樱桃木窄柜 |樱桃木1米餐边柜</t>
        </is>
      </c>
      <c r="E303" t="inlineStr">
        <is>
          <t>PPS2525010040511</t>
        </is>
      </c>
      <c r="F303" t="inlineStr">
        <is>
          <t>窄柜-整柜洞石背板-1.2米</t>
        </is>
      </c>
      <c r="G303" t="inlineStr">
        <is>
          <t>WD-0054 / AC-0074 / AC-0074 / AC-0080 / AC-0081 / AC-0186</t>
        </is>
      </c>
      <c r="H303" t="inlineStr">
        <is>
          <t>窄柜-整柜-木作部分-适配1.2米 / 5mm超白玻璃 / 5mm超白玻璃 / 洞石纹理饰面板 / 银色隔板轨道 / 电力轨道-Xpower-T25-银色-1.158-2插座</t>
        </is>
      </c>
      <c r="I303" t="inlineStr">
        <is>
          <t>✅ 可导入</t>
        </is>
      </c>
      <c r="J303">
        <f>IF(B303&lt;&gt;"","","⚠️ 暂无对应工厂订单（现货/库存发货或工厂单待录入）")</f>
        <v/>
      </c>
    </row>
    <row r="304">
      <c r="A304" t="inlineStr">
        <is>
          <t>2701772978089023280</t>
        </is>
      </c>
      <c r="B304">
        <f>IFERROR(INDEX('6-工厂下单表'!$A$3:$A$125,MATCH(A304,'6-工厂下单表'!$B$3:$B$125,0)),"")</f>
        <v/>
      </c>
      <c r="C304" t="inlineStr">
        <is>
          <t>P25250100405</t>
        </is>
      </c>
      <c r="D304" t="inlineStr">
        <is>
          <t>樱桃木窄柜 |樱桃木1米餐边柜</t>
        </is>
      </c>
      <c r="E304" t="inlineStr">
        <is>
          <t>PPS2525010040511</t>
        </is>
      </c>
      <c r="F304" t="inlineStr">
        <is>
          <t>窄柜-整柜洞石背板-1.2米</t>
        </is>
      </c>
      <c r="G304" t="inlineStr">
        <is>
          <t>WD-0054 / AC-0074 / AC-0074 / AC-0080 / AC-0081 / AC-0186</t>
        </is>
      </c>
      <c r="H304" t="inlineStr">
        <is>
          <t>窄柜-整柜-木作部分-适配1.2米 / 5mm超白玻璃 / 5mm超白玻璃 / 洞石纹理饰面板 / 银色隔板轨道 / 电力轨道-Xpower-T25-银色-1.158-2插座</t>
        </is>
      </c>
      <c r="I304" t="inlineStr">
        <is>
          <t>✅ 可导入</t>
        </is>
      </c>
      <c r="J304">
        <f>IF(B304&lt;&gt;"","","⚠️ 暂无对应工厂订单（现货/库存发货或工厂单待录入）")</f>
        <v/>
      </c>
    </row>
    <row r="305">
      <c r="A305" t="inlineStr">
        <is>
          <t>2701761996112039168</t>
        </is>
      </c>
      <c r="B305">
        <f>IFERROR(INDEX('6-工厂下单表'!$A$3:$A$125,MATCH(A305,'6-工厂下单表'!$B$3:$B$125,0)),"")</f>
        <v/>
      </c>
      <c r="C305" t="inlineStr">
        <is>
          <t>P24210070901</t>
        </is>
      </c>
      <c r="D305" t="inlineStr">
        <is>
          <t>榉木岩板餐桌 |榉木三角腿岩板餐桌</t>
        </is>
      </c>
      <c r="E305" t="inlineStr">
        <is>
          <t>PPS2421007090111</t>
        </is>
      </c>
      <c r="F305" t="inlineStr">
        <is>
          <t>榉木餐桌-1.2米</t>
        </is>
      </c>
      <c r="G305" t="inlineStr">
        <is>
          <t>WD-0138 / AC-0103</t>
        </is>
      </c>
      <c r="H305" t="inlineStr">
        <is>
          <t>榉木餐桌-木作部分-适配1.2米 / 12mm白色岩板</t>
        </is>
      </c>
      <c r="I305" t="inlineStr">
        <is>
          <t>✅ 可导入</t>
        </is>
      </c>
      <c r="J305">
        <f>IF(B305&lt;&gt;"","","⚠️ 暂无对应工厂订单（现货/库存发货或工厂单待录入）")</f>
        <v/>
      </c>
    </row>
    <row r="306">
      <c r="A306" t="inlineStr">
        <is>
          <t>2701764696097011053</t>
        </is>
      </c>
      <c r="B306">
        <f>IFERROR(INDEX('6-工厂下单表'!$A$3:$A$125,MATCH(A306,'6-工厂下单表'!$B$3:$B$125,0)),"")</f>
        <v/>
      </c>
      <c r="C306" t="inlineStr">
        <is>
          <t>P25250100405</t>
        </is>
      </c>
      <c r="D306" t="inlineStr">
        <is>
          <t>樱桃木窄柜 |樱桃木1米餐边柜</t>
        </is>
      </c>
      <c r="E306" t="inlineStr">
        <is>
          <t>PPS2525010040511</t>
        </is>
      </c>
      <c r="F306" t="inlineStr">
        <is>
          <t>窄柜-整柜洞石背板-1.2米</t>
        </is>
      </c>
      <c r="G306" t="inlineStr">
        <is>
          <t>WD-0054 / AC-0074 / AC-0074 / AC-0080 / AC-0081 / AC-0186</t>
        </is>
      </c>
      <c r="H306" t="inlineStr">
        <is>
          <t>窄柜-整柜-木作部分-适配1.2米 / 5mm超白玻璃 / 5mm超白玻璃 / 洞石纹理饰面板 / 银色隔板轨道 / 电力轨道-Xpower-T25-银色-1.158-2插座</t>
        </is>
      </c>
      <c r="I306" t="inlineStr">
        <is>
          <t>✅ 可导入</t>
        </is>
      </c>
      <c r="J306">
        <f>IF(B306&lt;&gt;"","","⚠️ 暂无对应工厂订单（现货/库存发货或工厂单待录入）")</f>
        <v/>
      </c>
    </row>
    <row r="307">
      <c r="A307" t="inlineStr">
        <is>
          <t>4502194095129027306</t>
        </is>
      </c>
      <c r="B307">
        <f>IFERROR(INDEX('6-工厂下单表'!$A$3:$A$125,MATCH(A307,'6-工厂下单表'!$B$3:$B$125,0)),"")</f>
        <v/>
      </c>
      <c r="C307" t="inlineStr">
        <is>
          <t>P24210070901</t>
        </is>
      </c>
      <c r="D307" t="inlineStr">
        <is>
          <t>榉木岩板餐桌 |榉木三角腿岩板餐桌</t>
        </is>
      </c>
      <c r="E307" t="inlineStr">
        <is>
          <t>PPS2421007090111</t>
        </is>
      </c>
      <c r="F307" t="inlineStr">
        <is>
          <t>榉木餐桌-1.2米</t>
        </is>
      </c>
      <c r="G307" t="inlineStr">
        <is>
          <t>WD-0138 / AC-0103</t>
        </is>
      </c>
      <c r="H307" t="inlineStr">
        <is>
          <t>榉木餐桌-木作部分-适配1.2米 / 12mm白色岩板</t>
        </is>
      </c>
      <c r="I307" t="inlineStr">
        <is>
          <t>✅ 可导入</t>
        </is>
      </c>
      <c r="J307">
        <f>IF(B307&lt;&gt;"","","⚠️ 暂无对应工厂订单（现货/库存发货或工厂单待录入）")</f>
        <v/>
      </c>
    </row>
    <row r="308">
      <c r="A308" t="inlineStr">
        <is>
          <t>2701770960099054366</t>
        </is>
      </c>
      <c r="B308">
        <f>IFERROR(INDEX('6-工厂下单表'!$A$3:$A$125,MATCH(A308,'6-工厂下单表'!$B$3:$B$125,0)),"")</f>
        <v/>
      </c>
      <c r="C308" t="inlineStr">
        <is>
          <t>P23250050202</t>
        </is>
      </c>
      <c r="D308" t="inlineStr">
        <is>
          <t>万象餐边柜 |樱桃木旋转餐边柜</t>
        </is>
      </c>
      <c r="E308" t="inlineStr">
        <is>
          <t>PPS2325005020214</t>
        </is>
      </c>
      <c r="F308" t="inlineStr">
        <is>
          <t>旋转餐边柜-洞洞板-下柜（无桌）-1.6米</t>
        </is>
      </c>
      <c r="G308" t="inlineStr">
        <is>
          <t>WD-0200 / AC-0071 / AC-0121 / AC-0092 / AC-0092</t>
        </is>
      </c>
      <c r="H308" t="inlineStr">
        <is>
          <t>旋转餐边柜-洞洞板-下柜（无桌）-1.6米-木作部分 / 12mm黑色岩板 / 旋转柜体加固五金 / 5mm茶色玻璃 / 5mm茶色玻璃</t>
        </is>
      </c>
      <c r="I308" t="inlineStr">
        <is>
          <t>✅ 可导入</t>
        </is>
      </c>
      <c r="J308">
        <f>IF(B308&lt;&gt;"","","⚠️ 暂无对应工厂订单（现货/库存发货或工厂单待录入）")</f>
        <v/>
      </c>
    </row>
    <row r="309">
      <c r="A309" t="inlineStr">
        <is>
          <t>2701770960099081194</t>
        </is>
      </c>
      <c r="B309">
        <f>IFERROR(INDEX('6-工厂下单表'!$A$3:$A$125,MATCH(A309,'6-工厂下单表'!$B$3:$B$125,0)),"")</f>
        <v/>
      </c>
      <c r="C309" t="inlineStr">
        <is>
          <t>P26990050428</t>
        </is>
      </c>
      <c r="D309" t="inlineStr">
        <is>
          <t>商家安装sku</t>
        </is>
      </c>
      <c r="E309" t="inlineStr">
        <is>
          <t>PPS0000000800002</t>
        </is>
      </c>
      <c r="F309" t="inlineStr">
        <is>
          <t>商家安装sku</t>
        </is>
      </c>
      <c r="I309" t="inlineStr">
        <is>
          <t>✅ 可导入</t>
        </is>
      </c>
      <c r="J309">
        <f>IF(B309&lt;&gt;"","","⚠️ 暂无对应工厂订单（现货/库存发货或工厂单待录入）")</f>
        <v/>
      </c>
    </row>
    <row r="310">
      <c r="A310" t="inlineStr">
        <is>
          <t>2701770960099090376</t>
        </is>
      </c>
      <c r="B310">
        <f>IFERROR(INDEX('6-工厂下单表'!$A$3:$A$125,MATCH(A310,'6-工厂下单表'!$B$3:$B$125,0)),"")</f>
        <v/>
      </c>
      <c r="C310" t="inlineStr">
        <is>
          <t>P26990090428</t>
        </is>
      </c>
      <c r="D310" t="inlineStr">
        <is>
          <t>淘宝自动生成sku-送货入户</t>
        </is>
      </c>
      <c r="E310" t="inlineStr">
        <is>
          <t>PPS0000000800003</t>
        </is>
      </c>
      <c r="F310" t="inlineStr">
        <is>
          <t>淘宝自动生成sku-送货入户</t>
        </is>
      </c>
      <c r="I310" t="inlineStr">
        <is>
          <t>✅ 可导入</t>
        </is>
      </c>
      <c r="J310">
        <f>IF(B310&lt;&gt;"","","⚠️ 暂无对应工厂订单（现货/库存发货或工厂单待录入）")</f>
        <v/>
      </c>
    </row>
    <row r="311">
      <c r="A311" t="inlineStr">
        <is>
          <t>2701769414064083276</t>
        </is>
      </c>
      <c r="B311">
        <f>IFERROR(INDEX('6-工厂下单表'!$A$3:$A$125,MATCH(A311,'6-工厂下单表'!$B$3:$B$125,0)),"")</f>
        <v/>
      </c>
      <c r="C311" t="inlineStr">
        <is>
          <t>P23250050202</t>
        </is>
      </c>
      <c r="D311" t="inlineStr">
        <is>
          <t>万象餐边柜 |樱桃木旋转餐边柜</t>
        </is>
      </c>
      <c r="E311" t="inlineStr">
        <is>
          <t>PPS2325005020214</t>
        </is>
      </c>
      <c r="F311" t="inlineStr">
        <is>
          <t>旋转餐边柜-洞洞板-下柜（无桌）-1.6米</t>
        </is>
      </c>
      <c r="G311" t="inlineStr">
        <is>
          <t>WD-0200 / AC-0071 / AC-0121 / AC-0092 / AC-0092</t>
        </is>
      </c>
      <c r="H311" t="inlineStr">
        <is>
          <t>旋转餐边柜-洞洞板-下柜（无桌）-1.6米-木作部分 / 12mm黑色岩板 / 旋转柜体加固五金 / 5mm茶色玻璃 / 5mm茶色玻璃</t>
        </is>
      </c>
      <c r="I311" t="inlineStr">
        <is>
          <t>✅ 可导入</t>
        </is>
      </c>
      <c r="J311">
        <f>IF(B311&lt;&gt;"","","⚠️ 暂无对应工厂订单（现货/库存发货或工厂单待录入）")</f>
        <v/>
      </c>
    </row>
    <row r="312">
      <c r="A312" t="inlineStr">
        <is>
          <t>2701769414064092458</t>
        </is>
      </c>
      <c r="B312">
        <f>IFERROR(INDEX('6-工厂下单表'!$A$3:$A$125,MATCH(A312,'6-工厂下单表'!$B$3:$B$125,0)),"")</f>
        <v/>
      </c>
      <c r="C312" t="inlineStr">
        <is>
          <t>P26990050428</t>
        </is>
      </c>
      <c r="D312" t="inlineStr">
        <is>
          <t>商家安装sku</t>
        </is>
      </c>
      <c r="E312" t="inlineStr">
        <is>
          <t>PPS0000000800002</t>
        </is>
      </c>
      <c r="F312" t="inlineStr">
        <is>
          <t>商家安装sku</t>
        </is>
      </c>
      <c r="I312" t="inlineStr">
        <is>
          <t>✅ 可导入</t>
        </is>
      </c>
      <c r="J312">
        <f>IF(B312&lt;&gt;"","","⚠️ 暂无对应工厂订单（现货/库存发货或工厂单待录入）")</f>
        <v/>
      </c>
    </row>
    <row r="313">
      <c r="A313" t="inlineStr">
        <is>
          <t>2701772510063029272</t>
        </is>
      </c>
      <c r="B313">
        <f>IFERROR(INDEX('6-工厂下单表'!$A$3:$A$125,MATCH(A313,'6-工厂下单表'!$B$3:$B$125,0)),"")</f>
        <v/>
      </c>
      <c r="C313" t="inlineStr">
        <is>
          <t>P23250050202</t>
        </is>
      </c>
      <c r="D313" t="inlineStr">
        <is>
          <t>万象餐边柜 |樱桃木旋转餐边柜</t>
        </is>
      </c>
      <c r="E313" t="inlineStr">
        <is>
          <t>PPS2325005020214</t>
        </is>
      </c>
      <c r="F313" t="inlineStr">
        <is>
          <t>旋转餐边柜-洞洞板-下柜（无桌）-1.6米</t>
        </is>
      </c>
      <c r="G313" t="inlineStr">
        <is>
          <t>WD-0200 / AC-0071 / AC-0121 / AC-0092 / AC-0092</t>
        </is>
      </c>
      <c r="H313" t="inlineStr">
        <is>
          <t>旋转餐边柜-洞洞板-下柜（无桌）-1.6米-木作部分 / 12mm黑色岩板 / 旋转柜体加固五金 / 5mm茶色玻璃 / 5mm茶色玻璃</t>
        </is>
      </c>
      <c r="I313" t="inlineStr">
        <is>
          <t>✅ 可导入</t>
        </is>
      </c>
      <c r="J313">
        <f>IF(B313&lt;&gt;"","","⚠️ 暂无对应工厂订单（现货/库存发货或工厂单待录入）")</f>
        <v/>
      </c>
    </row>
    <row r="314">
      <c r="A314" t="inlineStr">
        <is>
          <t>2701772510063038454</t>
        </is>
      </c>
      <c r="B314">
        <f>IFERROR(INDEX('6-工厂下单表'!$A$3:$A$125,MATCH(A314,'6-工厂下单表'!$B$3:$B$125,0)),"")</f>
        <v/>
      </c>
      <c r="C314" t="inlineStr">
        <is>
          <t>P26990050428</t>
        </is>
      </c>
      <c r="D314" t="inlineStr">
        <is>
          <t>商家安装sku</t>
        </is>
      </c>
      <c r="E314" t="inlineStr">
        <is>
          <t>PPS0000000800002</t>
        </is>
      </c>
      <c r="F314" t="inlineStr">
        <is>
          <t>商家安装sku</t>
        </is>
      </c>
      <c r="I314" t="inlineStr">
        <is>
          <t>✅ 可导入</t>
        </is>
      </c>
      <c r="J314">
        <f>IF(B314&lt;&gt;"","","⚠️ 暂无对应工厂订单（现货/库存发货或工厂单待录入）")</f>
        <v/>
      </c>
    </row>
    <row r="315">
      <c r="A315" t="inlineStr">
        <is>
          <t>2701775571049022873</t>
        </is>
      </c>
      <c r="B315">
        <f>IFERROR(INDEX('6-工厂下单表'!$A$3:$A$125,MATCH(A315,'6-工厂下单表'!$B$3:$B$125,0)),"")</f>
        <v/>
      </c>
      <c r="C315" t="inlineStr">
        <is>
          <t>P23250050202</t>
        </is>
      </c>
      <c r="D315" t="inlineStr">
        <is>
          <t>万象餐边柜 |樱桃木旋转餐边柜</t>
        </is>
      </c>
      <c r="E315" t="inlineStr">
        <is>
          <t>PPS2325005020214</t>
        </is>
      </c>
      <c r="F315" t="inlineStr">
        <is>
          <t>旋转餐边柜-洞洞板-下柜（无桌）-1.6米</t>
        </is>
      </c>
      <c r="G315" t="inlineStr">
        <is>
          <t>WD-0200 / AC-0071 / AC-0121 / AC-0092 / AC-0092</t>
        </is>
      </c>
      <c r="H315" t="inlineStr">
        <is>
          <t>旋转餐边柜-洞洞板-下柜（无桌）-1.6米-木作部分 / 12mm黑色岩板 / 旋转柜体加固五金 / 5mm茶色玻璃 / 5mm茶色玻璃</t>
        </is>
      </c>
      <c r="I315" t="inlineStr">
        <is>
          <t>✅ 可导入</t>
        </is>
      </c>
      <c r="J315">
        <f>IF(B315&lt;&gt;"","","⚠️ 暂无对应工厂订单（现货/库存发货或工厂单待录入）")</f>
        <v/>
      </c>
    </row>
    <row r="316">
      <c r="A316" t="inlineStr">
        <is>
          <t>2701775571049032055</t>
        </is>
      </c>
      <c r="B316">
        <f>IFERROR(INDEX('6-工厂下单表'!$A$3:$A$125,MATCH(A316,'6-工厂下单表'!$B$3:$B$125,0)),"")</f>
        <v/>
      </c>
      <c r="C316" t="inlineStr">
        <is>
          <t>P26990050428</t>
        </is>
      </c>
      <c r="D316" t="inlineStr">
        <is>
          <t>商家安装sku</t>
        </is>
      </c>
      <c r="E316" t="inlineStr">
        <is>
          <t>PPS0000000800002</t>
        </is>
      </c>
      <c r="F316" t="inlineStr">
        <is>
          <t>商家安装sku</t>
        </is>
      </c>
      <c r="I316" t="inlineStr">
        <is>
          <t>✅ 可导入</t>
        </is>
      </c>
      <c r="J316">
        <f>IF(B316&lt;&gt;"","","⚠️ 暂无对应工厂订单（现货/库存发货或工厂单待录入）")</f>
        <v/>
      </c>
    </row>
    <row r="317">
      <c r="A317" t="inlineStr">
        <is>
          <t>2701770423040028161</t>
        </is>
      </c>
      <c r="B317">
        <f>IFERROR(INDEX('6-工厂下单表'!$A$3:$A$125,MATCH(A317,'6-工厂下单表'!$B$3:$B$125,0)),"")</f>
        <v/>
      </c>
      <c r="C317" t="inlineStr">
        <is>
          <t>P23250050202</t>
        </is>
      </c>
      <c r="D317" t="inlineStr">
        <is>
          <t>万象餐边柜 |樱桃木旋转餐边柜</t>
        </is>
      </c>
      <c r="E317" t="inlineStr">
        <is>
          <t>PPS2325005020214</t>
        </is>
      </c>
      <c r="F317" t="inlineStr">
        <is>
          <t>旋转餐边柜-洞洞板-下柜（无桌）-1.6米</t>
        </is>
      </c>
      <c r="G317" t="inlineStr">
        <is>
          <t>WD-0200 / AC-0071 / AC-0121 / AC-0092 / AC-0092</t>
        </is>
      </c>
      <c r="H317" t="inlineStr">
        <is>
          <t>旋转餐边柜-洞洞板-下柜（无桌）-1.6米-木作部分 / 12mm黑色岩板 / 旋转柜体加固五金 / 5mm茶色玻璃 / 5mm茶色玻璃</t>
        </is>
      </c>
      <c r="I317" t="inlineStr">
        <is>
          <t>✅ 可导入</t>
        </is>
      </c>
      <c r="J317">
        <f>IF(B317&lt;&gt;"","","⚠️ 暂无对应工厂订单（现货/库存发货或工厂单待录入）")</f>
        <v/>
      </c>
    </row>
    <row r="318">
      <c r="A318" t="inlineStr">
        <is>
          <t>2701770423040054989</t>
        </is>
      </c>
      <c r="B318">
        <f>IFERROR(INDEX('6-工厂下单表'!$A$3:$A$125,MATCH(A318,'6-工厂下单表'!$B$3:$B$125,0)),"")</f>
        <v/>
      </c>
      <c r="C318" t="inlineStr">
        <is>
          <t>P26990050428</t>
        </is>
      </c>
      <c r="D318" t="inlineStr">
        <is>
          <t>商家安装sku</t>
        </is>
      </c>
      <c r="E318" t="inlineStr">
        <is>
          <t>PPS0000000800002</t>
        </is>
      </c>
      <c r="F318" t="inlineStr">
        <is>
          <t>商家安装sku</t>
        </is>
      </c>
      <c r="I318" t="inlineStr">
        <is>
          <t>✅ 可导入</t>
        </is>
      </c>
      <c r="J318">
        <f>IF(B318&lt;&gt;"","","⚠️ 暂无对应工厂订单（现货/库存发货或工厂单待录入）")</f>
        <v/>
      </c>
    </row>
    <row r="319">
      <c r="A319" t="inlineStr">
        <is>
          <t>2701770423040064171</t>
        </is>
      </c>
      <c r="B319">
        <f>IFERROR(INDEX('6-工厂下单表'!$A$3:$A$125,MATCH(A319,'6-工厂下单表'!$B$3:$B$125,0)),"")</f>
        <v/>
      </c>
      <c r="C319" t="inlineStr">
        <is>
          <t>P26990090428</t>
        </is>
      </c>
      <c r="D319" t="inlineStr">
        <is>
          <t>淘宝自动生成sku-送货入户</t>
        </is>
      </c>
      <c r="E319" t="inlineStr">
        <is>
          <t>PPS0000000800003</t>
        </is>
      </c>
      <c r="F319" t="inlineStr">
        <is>
          <t>淘宝自动生成sku-送货入户</t>
        </is>
      </c>
      <c r="I319" t="inlineStr">
        <is>
          <t>✅ 可导入</t>
        </is>
      </c>
      <c r="J319">
        <f>IF(B319&lt;&gt;"","","⚠️ 暂无对应工厂订单（现货/库存发货或工厂单待录入）")</f>
        <v/>
      </c>
    </row>
    <row r="320">
      <c r="A320" t="inlineStr">
        <is>
          <t>2701777945033011790</t>
        </is>
      </c>
      <c r="B320">
        <f>IFERROR(INDEX('6-工厂下单表'!$A$3:$A$125,MATCH(A320,'6-工厂下单表'!$B$3:$B$125,0)),"")</f>
        <v/>
      </c>
      <c r="C320" t="inlineStr">
        <is>
          <t>P24250070901</t>
        </is>
      </c>
      <c r="D320" t="inlineStr">
        <is>
          <t>榉木餐边柜</t>
        </is>
      </c>
      <c r="E320" t="inlineStr">
        <is>
          <t>PPS2425007090115</t>
        </is>
      </c>
      <c r="F320" t="inlineStr">
        <is>
          <t>榉木餐边柜-下柜-2.1米</t>
        </is>
      </c>
      <c r="G320" t="inlineStr">
        <is>
          <t>WD-0110 / AC-0071 / AC-0073 / AC-0073 / AC-0073 / AC-0073</t>
        </is>
      </c>
      <c r="H320" t="inlineStr">
        <is>
          <t>榉木餐边柜-下柜-木作部分-适配2.1米 / 12mm黑色岩板 / 5mm灰色玻璃 / 5mm灰色玻璃 / 5mm灰色玻璃 / 5mm灰色玻璃</t>
        </is>
      </c>
      <c r="I320" t="inlineStr">
        <is>
          <t>✅ 可导入</t>
        </is>
      </c>
      <c r="J320">
        <f>IF(B320&lt;&gt;"","","⚠️ 暂无对应工厂订单（现货/库存发货或工厂单待录入）")</f>
        <v/>
      </c>
    </row>
    <row r="321">
      <c r="A321" t="inlineStr">
        <is>
          <t>4502187612050043803</t>
        </is>
      </c>
      <c r="B321">
        <f>IFERROR(INDEX('6-工厂下单表'!$A$3:$A$125,MATCH(A321,'6-工厂下单表'!$B$3:$B$125,0)),"")</f>
        <v/>
      </c>
      <c r="C321" t="inlineStr">
        <is>
          <t>P23250050202</t>
        </is>
      </c>
      <c r="D321" t="inlineStr">
        <is>
          <t>万象餐边柜 |樱桃木旋转餐边柜</t>
        </is>
      </c>
      <c r="E321" t="inlineStr">
        <is>
          <t>PPS2325005020214</t>
        </is>
      </c>
      <c r="F321" t="inlineStr">
        <is>
          <t>旋转餐边柜-洞洞板-下柜（无桌）-1.6米</t>
        </is>
      </c>
      <c r="G321" t="inlineStr">
        <is>
          <t>WD-0200 / AC-0071 / AC-0121 / AC-0092 / AC-0092</t>
        </is>
      </c>
      <c r="H321" t="inlineStr">
        <is>
          <t>旋转餐边柜-洞洞板-下柜（无桌）-1.6米-木作部分 / 12mm黑色岩板 / 旋转柜体加固五金 / 5mm茶色玻璃 / 5mm茶色玻璃</t>
        </is>
      </c>
      <c r="I321" t="inlineStr">
        <is>
          <t>✅ 可导入</t>
        </is>
      </c>
      <c r="J321">
        <f>IF(B321&lt;&gt;"","","⚠️ 暂无对应工厂订单（现货/库存发货或工厂单待录入）")</f>
        <v/>
      </c>
    </row>
    <row r="322">
      <c r="A322" t="inlineStr">
        <is>
          <t>4502187612050061449</t>
        </is>
      </c>
      <c r="B322">
        <f>IFERROR(INDEX('6-工厂下单表'!$A$3:$A$125,MATCH(A322,'6-工厂下单表'!$B$3:$B$125,0)),"")</f>
        <v/>
      </c>
      <c r="C322" t="inlineStr">
        <is>
          <t>P26990050428</t>
        </is>
      </c>
      <c r="D322" t="inlineStr">
        <is>
          <t>商家安装sku</t>
        </is>
      </c>
      <c r="E322" t="inlineStr">
        <is>
          <t>PPS0000000800002</t>
        </is>
      </c>
      <c r="F322" t="inlineStr">
        <is>
          <t>商家安装sku</t>
        </is>
      </c>
      <c r="I322" t="inlineStr">
        <is>
          <t>✅ 可导入</t>
        </is>
      </c>
      <c r="J322">
        <f>IF(B322&lt;&gt;"","","⚠️ 暂无对应工厂订单（现货/库存发货或工厂单待录入）")</f>
        <v/>
      </c>
    </row>
    <row r="323">
      <c r="A323" t="inlineStr">
        <is>
          <t>4502197442010229120</t>
        </is>
      </c>
      <c r="B323">
        <f>IFERROR(INDEX('6-工厂下单表'!$A$3:$A$125,MATCH(A323,'6-工厂下单表'!$B$3:$B$125,0)),"")</f>
        <v/>
      </c>
      <c r="C323" t="inlineStr">
        <is>
          <t>P23250050202</t>
        </is>
      </c>
      <c r="D323" t="inlineStr">
        <is>
          <t>万象餐边柜 |樱桃木旋转餐边柜</t>
        </is>
      </c>
      <c r="E323" t="inlineStr">
        <is>
          <t>PPS2325005020214</t>
        </is>
      </c>
      <c r="F323" t="inlineStr">
        <is>
          <t>旋转餐边柜-洞洞板-下柜（无桌）-1.6米</t>
        </is>
      </c>
      <c r="G323" t="inlineStr">
        <is>
          <t>WD-0200 / AC-0071 / AC-0121 / AC-0092 / AC-0092</t>
        </is>
      </c>
      <c r="H323" t="inlineStr">
        <is>
          <t>旋转餐边柜-洞洞板-下柜（无桌）-1.6米-木作部分 / 12mm黑色岩板 / 旋转柜体加固五金 / 5mm茶色玻璃 / 5mm茶色玻璃</t>
        </is>
      </c>
      <c r="I323" t="inlineStr">
        <is>
          <t>✅ 可导入</t>
        </is>
      </c>
      <c r="J323">
        <f>IF(B323&lt;&gt;"","","⚠️ 暂无对应工厂订单（现货/库存发货或工厂单待录入）")</f>
        <v/>
      </c>
    </row>
    <row r="324">
      <c r="A324" t="inlineStr">
        <is>
          <t>4502197442010238302</t>
        </is>
      </c>
      <c r="B324">
        <f>IFERROR(INDEX('6-工厂下单表'!$A$3:$A$125,MATCH(A324,'6-工厂下单表'!$B$3:$B$125,0)),"")</f>
        <v/>
      </c>
      <c r="C324" t="inlineStr">
        <is>
          <t>P26990050428</t>
        </is>
      </c>
      <c r="D324" t="inlineStr">
        <is>
          <t>商家安装sku</t>
        </is>
      </c>
      <c r="E324" t="inlineStr">
        <is>
          <t>PPS0000000800002</t>
        </is>
      </c>
      <c r="F324" t="inlineStr">
        <is>
          <t>商家安装sku</t>
        </is>
      </c>
      <c r="I324" t="inlineStr">
        <is>
          <t>✅ 可导入</t>
        </is>
      </c>
      <c r="J324">
        <f>IF(B324&lt;&gt;"","","⚠️ 暂无对应工厂订单（现货/库存发货或工厂单待录入）")</f>
        <v/>
      </c>
    </row>
    <row r="325">
      <c r="A325" t="inlineStr">
        <is>
          <t>2701764158002050893</t>
        </is>
      </c>
      <c r="B325">
        <f>IFERROR(INDEX('6-工厂下单表'!$A$3:$A$125,MATCH(A325,'6-工厂下单表'!$B$3:$B$125,0)),"")</f>
        <v/>
      </c>
      <c r="C325" t="inlineStr">
        <is>
          <t>P23250050202</t>
        </is>
      </c>
      <c r="D325" t="inlineStr">
        <is>
          <t>万象餐边柜 |樱桃木旋转餐边柜</t>
        </is>
      </c>
      <c r="E325" t="inlineStr">
        <is>
          <t>PPS2325005020214</t>
        </is>
      </c>
      <c r="F325" t="inlineStr">
        <is>
          <t>旋转餐边柜-洞洞板-下柜（无桌）-1.6米</t>
        </is>
      </c>
      <c r="G325" t="inlineStr">
        <is>
          <t>WD-0200 / AC-0071 / AC-0121 / AC-0092 / AC-0092</t>
        </is>
      </c>
      <c r="H325" t="inlineStr">
        <is>
          <t>旋转餐边柜-洞洞板-下柜（无桌）-1.6米-木作部分 / 12mm黑色岩板 / 旋转柜体加固五金 / 5mm茶色玻璃 / 5mm茶色玻璃</t>
        </is>
      </c>
      <c r="I325" t="inlineStr">
        <is>
          <t>✅ 可导入</t>
        </is>
      </c>
      <c r="J325">
        <f>IF(B325&lt;&gt;"","","⚠️ 暂无对应工厂订单（现货/库存发货或工厂单待录入）")</f>
        <v/>
      </c>
    </row>
    <row r="326">
      <c r="A326" t="inlineStr">
        <is>
          <t>2701764158002060075</t>
        </is>
      </c>
      <c r="B326">
        <f>IFERROR(INDEX('6-工厂下单表'!$A$3:$A$125,MATCH(A326,'6-工厂下单表'!$B$3:$B$125,0)),"")</f>
        <v/>
      </c>
      <c r="C326" t="inlineStr">
        <is>
          <t>P26990050428</t>
        </is>
      </c>
      <c r="D326" t="inlineStr">
        <is>
          <t>商家安装sku</t>
        </is>
      </c>
      <c r="E326" t="inlineStr">
        <is>
          <t>PPS0000000800002</t>
        </is>
      </c>
      <c r="F326" t="inlineStr">
        <is>
          <t>商家安装sku</t>
        </is>
      </c>
      <c r="I326" t="inlineStr">
        <is>
          <t>✅ 可导入</t>
        </is>
      </c>
      <c r="J326">
        <f>IF(B326&lt;&gt;"","","⚠️ 暂无对应工厂订单（现货/库存发货或工厂单待录入）")</f>
        <v/>
      </c>
    </row>
    <row r="327">
      <c r="A327" t="inlineStr">
        <is>
          <t>2701764158002079256</t>
        </is>
      </c>
      <c r="B327">
        <f>IFERROR(INDEX('6-工厂下单表'!$A$3:$A$125,MATCH(A327,'6-工厂下单表'!$B$3:$B$125,0)),"")</f>
        <v/>
      </c>
      <c r="C327" t="inlineStr">
        <is>
          <t>P26990090428</t>
        </is>
      </c>
      <c r="D327" t="inlineStr">
        <is>
          <t>淘宝自动生成sku-送货入户</t>
        </is>
      </c>
      <c r="E327" t="inlineStr">
        <is>
          <t>PPS0000000800003</t>
        </is>
      </c>
      <c r="F327" t="inlineStr">
        <is>
          <t>淘宝自动生成sku-送货入户</t>
        </is>
      </c>
      <c r="I327" t="inlineStr">
        <is>
          <t>✅ 可导入</t>
        </is>
      </c>
      <c r="J327">
        <f>IF(B327&lt;&gt;"","","⚠️ 暂无对应工厂订单（现货/库存发货或工厂单待录入）")</f>
        <v/>
      </c>
    </row>
    <row r="328">
      <c r="A328" t="inlineStr">
        <is>
          <t>2701749938075047886</t>
        </is>
      </c>
      <c r="B328">
        <f>IFERROR(INDEX('6-工厂下单表'!$A$3:$A$125,MATCH(A328,'6-工厂下单表'!$B$3:$B$125,0)),"")</f>
        <v/>
      </c>
      <c r="C328" t="inlineStr">
        <is>
          <t>P23250050202</t>
        </is>
      </c>
      <c r="D328" t="inlineStr">
        <is>
          <t>万象餐边柜 |樱桃木旋转餐边柜</t>
        </is>
      </c>
      <c r="E328" t="inlineStr">
        <is>
          <t>PPS2325005020214</t>
        </is>
      </c>
      <c r="F328" t="inlineStr">
        <is>
          <t>旋转餐边柜-洞洞板-下柜（无桌）-1.6米</t>
        </is>
      </c>
      <c r="G328" t="inlineStr">
        <is>
          <t>WD-0200 / AC-0071 / AC-0121 / AC-0092 / AC-0092</t>
        </is>
      </c>
      <c r="H328" t="inlineStr">
        <is>
          <t>旋转餐边柜-洞洞板-下柜（无桌）-1.6米-木作部分 / 12mm黑色岩板 / 旋转柜体加固五金 / 5mm茶色玻璃 / 5mm茶色玻璃</t>
        </is>
      </c>
      <c r="I328" t="inlineStr">
        <is>
          <t>✅ 可导入</t>
        </is>
      </c>
      <c r="J328">
        <f>IF(B328&lt;&gt;"","","⚠️ 暂无对应工厂订单（现货/库存发货或工厂单待录入）")</f>
        <v/>
      </c>
    </row>
    <row r="329">
      <c r="A329" t="inlineStr">
        <is>
          <t>2701749938075057068</t>
        </is>
      </c>
      <c r="B329">
        <f>IFERROR(INDEX('6-工厂下单表'!$A$3:$A$125,MATCH(A329,'6-工厂下单表'!$B$3:$B$125,0)),"")</f>
        <v/>
      </c>
      <c r="C329" t="inlineStr">
        <is>
          <t>P26990050428</t>
        </is>
      </c>
      <c r="D329" t="inlineStr">
        <is>
          <t>商家安装sku</t>
        </is>
      </c>
      <c r="E329" t="inlineStr">
        <is>
          <t>PPS0000000800002</t>
        </is>
      </c>
      <c r="F329" t="inlineStr">
        <is>
          <t>商家安装sku</t>
        </is>
      </c>
      <c r="I329" t="inlineStr">
        <is>
          <t>✅ 可导入</t>
        </is>
      </c>
      <c r="J329">
        <f>IF(B329&lt;&gt;"","","⚠️ 暂无对应工厂订单（现货/库存发货或工厂单待录入）")</f>
        <v/>
      </c>
    </row>
    <row r="330">
      <c r="A330" t="inlineStr">
        <is>
          <t>2701749938075066250</t>
        </is>
      </c>
      <c r="B330">
        <f>IFERROR(INDEX('6-工厂下单表'!$A$3:$A$125,MATCH(A330,'6-工厂下单表'!$B$3:$B$125,0)),"")</f>
        <v/>
      </c>
      <c r="C330" t="inlineStr">
        <is>
          <t>P26990090428</t>
        </is>
      </c>
      <c r="D330" t="inlineStr">
        <is>
          <t>淘宝自动生成sku-送货入户</t>
        </is>
      </c>
      <c r="E330" t="inlineStr">
        <is>
          <t>PPS0000000800003</t>
        </is>
      </c>
      <c r="F330" t="inlineStr">
        <is>
          <t>淘宝自动生成sku-送货入户</t>
        </is>
      </c>
      <c r="I330" t="inlineStr">
        <is>
          <t>✅ 可导入</t>
        </is>
      </c>
      <c r="J330">
        <f>IF(B330&lt;&gt;"","","⚠️ 暂无对应工厂订单（现货/库存发货或工厂单待录入）")</f>
        <v/>
      </c>
    </row>
    <row r="331">
      <c r="A331" t="inlineStr">
        <is>
          <t>4502183077063031502</t>
        </is>
      </c>
      <c r="B331">
        <f>IFERROR(INDEX('6-工厂下单表'!$A$3:$A$125,MATCH(A331,'6-工厂下单表'!$B$3:$B$125,0)),"")</f>
        <v/>
      </c>
      <c r="C331" t="inlineStr">
        <is>
          <t>P24250070901</t>
        </is>
      </c>
      <c r="D331" t="inlineStr">
        <is>
          <t>榉木餐边柜</t>
        </is>
      </c>
      <c r="E331" t="inlineStr">
        <is>
          <t>PPS2425007090115</t>
        </is>
      </c>
      <c r="F331" t="inlineStr">
        <is>
          <t>榉木餐边柜-下柜-2.1米</t>
        </is>
      </c>
      <c r="G331" t="inlineStr">
        <is>
          <t>WD-0110 / AC-0071 / AC-0073 / AC-0073 / AC-0073 / AC-0073</t>
        </is>
      </c>
      <c r="H331" t="inlineStr">
        <is>
          <t>榉木餐边柜-下柜-木作部分-适配2.1米 / 12mm黑色岩板 / 5mm灰色玻璃 / 5mm灰色玻璃 / 5mm灰色玻璃 / 5mm灰色玻璃</t>
        </is>
      </c>
      <c r="I331" t="inlineStr">
        <is>
          <t>✅ 可导入</t>
        </is>
      </c>
      <c r="J331">
        <f>IF(B331&lt;&gt;"","","⚠️ 暂无对应工厂订单（现货/库存发货或工厂单待录入）")</f>
        <v/>
      </c>
    </row>
    <row r="332">
      <c r="A332" t="inlineStr">
        <is>
          <t>2701755303067193390</t>
        </is>
      </c>
      <c r="B332">
        <f>IFERROR(INDEX('6-工厂下单表'!$A$3:$A$125,MATCH(A332,'6-工厂下单表'!$B$3:$B$125,0)),"")</f>
        <v/>
      </c>
      <c r="C332" t="inlineStr">
        <is>
          <t>P23250050202</t>
        </is>
      </c>
      <c r="D332" t="inlineStr">
        <is>
          <t>万象餐边柜 |樱桃木旋转餐边柜</t>
        </is>
      </c>
      <c r="E332" t="inlineStr">
        <is>
          <t>PPS2325005020214</t>
        </is>
      </c>
      <c r="F332" t="inlineStr">
        <is>
          <t>旋转餐边柜-洞洞板-下柜（无桌）-1.6米</t>
        </is>
      </c>
      <c r="G332" t="inlineStr">
        <is>
          <t>WD-0200 / AC-0071 / AC-0121 / AC-0092 / AC-0092</t>
        </is>
      </c>
      <c r="H332" t="inlineStr">
        <is>
          <t>旋转餐边柜-洞洞板-下柜（无桌）-1.6米-木作部分 / 12mm黑色岩板 / 旋转柜体加固五金 / 5mm茶色玻璃 / 5mm茶色玻璃</t>
        </is>
      </c>
      <c r="I332" t="inlineStr">
        <is>
          <t>✅ 可导入</t>
        </is>
      </c>
      <c r="J332">
        <f>IF(B332&lt;&gt;"","","⚠️ 暂无对应工厂订单（现货/库存发货或工厂单待录入）")</f>
        <v/>
      </c>
    </row>
    <row r="333">
      <c r="A333" t="inlineStr">
        <is>
          <t>2701755303067202572</t>
        </is>
      </c>
      <c r="B333">
        <f>IFERROR(INDEX('6-工厂下单表'!$A$3:$A$125,MATCH(A333,'6-工厂下单表'!$B$3:$B$125,0)),"")</f>
        <v/>
      </c>
      <c r="C333" t="inlineStr">
        <is>
          <t>P26990050428</t>
        </is>
      </c>
      <c r="D333" t="inlineStr">
        <is>
          <t>商家安装sku</t>
        </is>
      </c>
      <c r="E333" t="inlineStr">
        <is>
          <t>PPS0000000800002</t>
        </is>
      </c>
      <c r="F333" t="inlineStr">
        <is>
          <t>商家安装sku</t>
        </is>
      </c>
      <c r="I333" t="inlineStr">
        <is>
          <t>✅ 可导入</t>
        </is>
      </c>
      <c r="J333">
        <f>IF(B333&lt;&gt;"","","⚠️ 暂无对应工厂订单（现货/库存发货或工厂单待录入）")</f>
        <v/>
      </c>
    </row>
    <row r="334">
      <c r="A334" t="inlineStr">
        <is>
          <t>2701755303067211754</t>
        </is>
      </c>
      <c r="B334">
        <f>IFERROR(INDEX('6-工厂下单表'!$A$3:$A$125,MATCH(A334,'6-工厂下单表'!$B$3:$B$125,0)),"")</f>
        <v/>
      </c>
      <c r="C334" t="inlineStr">
        <is>
          <t>P26990090428</t>
        </is>
      </c>
      <c r="D334" t="inlineStr">
        <is>
          <t>淘宝自动生成sku-送货入户</t>
        </is>
      </c>
      <c r="E334" t="inlineStr">
        <is>
          <t>PPS0000000800003</t>
        </is>
      </c>
      <c r="F334" t="inlineStr">
        <is>
          <t>淘宝自动生成sku-送货入户</t>
        </is>
      </c>
      <c r="I334" t="inlineStr">
        <is>
          <t>✅ 可导入</t>
        </is>
      </c>
      <c r="J334">
        <f>IF(B334&lt;&gt;"","","⚠️ 暂无对应工厂订单（现货/库存发货或工厂单待录入）")</f>
        <v/>
      </c>
    </row>
    <row r="335">
      <c r="A335" t="inlineStr">
        <is>
          <t>2701765705060014262</t>
        </is>
      </c>
      <c r="B335">
        <f>IFERROR(INDEX('6-工厂下单表'!$A$3:$A$125,MATCH(A335,'6-工厂下单表'!$B$3:$B$125,0)),"")</f>
        <v/>
      </c>
      <c r="C335" t="inlineStr">
        <is>
          <t>P24210070901</t>
        </is>
      </c>
      <c r="D335" t="inlineStr">
        <is>
          <t>榉木岩板餐桌 |榉木三角腿岩板餐桌</t>
        </is>
      </c>
      <c r="E335" t="inlineStr">
        <is>
          <t>PPS2421007090111</t>
        </is>
      </c>
      <c r="F335" t="inlineStr">
        <is>
          <t>榉木餐桌-1.2米</t>
        </is>
      </c>
      <c r="G335" t="inlineStr">
        <is>
          <t>WD-0138 / AC-0103</t>
        </is>
      </c>
      <c r="H335" t="inlineStr">
        <is>
          <t>榉木餐桌-木作部分-适配1.2米 / 12mm白色岩板</t>
        </is>
      </c>
      <c r="I335" t="inlineStr">
        <is>
          <t>✅ 可导入</t>
        </is>
      </c>
      <c r="J335">
        <f>IF(B335&lt;&gt;"","","⚠️ 暂无对应工厂订单（现货/库存发货或工厂单待录入）")</f>
        <v/>
      </c>
    </row>
    <row r="336">
      <c r="A336" t="inlineStr">
        <is>
          <t>4502181530042195409</t>
        </is>
      </c>
      <c r="B336">
        <f>IFERROR(INDEX('6-工厂下单表'!$A$3:$A$125,MATCH(A336,'6-工厂下单表'!$B$3:$B$125,0)),"")</f>
        <v/>
      </c>
      <c r="C336" t="inlineStr">
        <is>
          <t>P24250070901</t>
        </is>
      </c>
      <c r="D336" t="inlineStr">
        <is>
          <t>榉木餐边柜</t>
        </is>
      </c>
      <c r="E336" t="inlineStr">
        <is>
          <t>PPS2425007090115</t>
        </is>
      </c>
      <c r="F336" t="inlineStr">
        <is>
          <t>榉木餐边柜-下柜-2.1米</t>
        </is>
      </c>
      <c r="G336" t="inlineStr">
        <is>
          <t>WD-0110 / AC-0071 / AC-0073 / AC-0073 / AC-0073 / AC-0073</t>
        </is>
      </c>
      <c r="H336" t="inlineStr">
        <is>
          <t>榉木餐边柜-下柜-木作部分-适配2.1米 / 12mm黑色岩板 / 5mm灰色玻璃 / 5mm灰色玻璃 / 5mm灰色玻璃 / 5mm灰色玻璃</t>
        </is>
      </c>
      <c r="I336" t="inlineStr">
        <is>
          <t>✅ 可导入</t>
        </is>
      </c>
      <c r="J336">
        <f>IF(B336&lt;&gt;"","","⚠️ 暂无对应工厂订单（现货/库存发货或工厂单待录入）")</f>
        <v/>
      </c>
    </row>
    <row r="337">
      <c r="A337" t="inlineStr">
        <is>
          <t>4502180522056034835</t>
        </is>
      </c>
      <c r="B337">
        <f>IFERROR(INDEX('6-工厂下单表'!$A$3:$A$125,MATCH(A337,'6-工厂下单表'!$B$3:$B$125,0)),"")</f>
        <v/>
      </c>
      <c r="C337" t="inlineStr">
        <is>
          <t>P25250090403</t>
        </is>
      </c>
      <c r="D337" t="inlineStr">
        <is>
          <t>樱桃木基础餐边柜 |樱桃木AA柱餐边柜</t>
        </is>
      </c>
      <c r="E337" t="inlineStr">
        <is>
          <t>PPS2525009040115</t>
        </is>
      </c>
      <c r="F337" t="inlineStr">
        <is>
          <t>基础柜-整柜洞洞板背板-2.1米</t>
        </is>
      </c>
      <c r="G337" t="inlineStr">
        <is>
          <t>WD-0046 / AC-0071 / AC-0162 / WD-0050 / AC-0073 / AC-0074</t>
        </is>
      </c>
      <c r="H337" t="inlineStr">
        <is>
          <t>基础柜-下柜-木作部分-适配2.1米 / 12mm黑色岩板 / 电力轨道-Xpower-U80-黑色-2.05-2插座 / 基础柜-整柜-木作部分-适配2.1米 / 5mm灰色玻璃 / 5mm超白玻璃</t>
        </is>
      </c>
      <c r="I337" t="inlineStr">
        <is>
          <t>✅ 可导入</t>
        </is>
      </c>
      <c r="J337">
        <f>IF(B337&lt;&gt;"","","⚠️ 暂无对应工厂订单（现货/库存发货或工厂单待录入）")</f>
        <v/>
      </c>
    </row>
    <row r="338">
      <c r="A338" t="inlineStr">
        <is>
          <t>4502179657046044017</t>
        </is>
      </c>
      <c r="B338">
        <f>IFERROR(INDEX('6-工厂下单表'!$A$3:$A$125,MATCH(A338,'6-工厂下单表'!$B$3:$B$125,0)),"")</f>
        <v/>
      </c>
      <c r="C338" t="inlineStr">
        <is>
          <t>P25250090403</t>
        </is>
      </c>
      <c r="D338" t="inlineStr">
        <is>
          <t>樱桃木基础餐边柜 |樱桃木AA柱餐边柜</t>
        </is>
      </c>
      <c r="E338" t="inlineStr">
        <is>
          <t>PPS2525009040115</t>
        </is>
      </c>
      <c r="F338" t="inlineStr">
        <is>
          <t>基础柜-整柜洞洞板背板-2.1米</t>
        </is>
      </c>
      <c r="G338" t="inlineStr">
        <is>
          <t>WD-0046 / AC-0071 / AC-0162 / WD-0050 / AC-0073 / AC-0074</t>
        </is>
      </c>
      <c r="H338" t="inlineStr">
        <is>
          <t>基础柜-下柜-木作部分-适配2.1米 / 12mm黑色岩板 / 电力轨道-Xpower-U80-黑色-2.05-2插座 / 基础柜-整柜-木作部分-适配2.1米 / 5mm灰色玻璃 / 5mm超白玻璃</t>
        </is>
      </c>
      <c r="I338" t="inlineStr">
        <is>
          <t>✅ 可导入</t>
        </is>
      </c>
      <c r="J338">
        <f>IF(B338&lt;&gt;"","","⚠️ 暂无对应工厂订单（现货/库存发货或工厂单待录入）")</f>
        <v/>
      </c>
    </row>
    <row r="339">
      <c r="A339" t="inlineStr">
        <is>
          <t>4502171017056018520</t>
        </is>
      </c>
      <c r="B339">
        <f>IFERROR(INDEX('6-工厂下单表'!$A$3:$A$125,MATCH(A339,'6-工厂下单表'!$B$3:$B$125,0)),"")</f>
        <v/>
      </c>
      <c r="C339" t="inlineStr">
        <is>
          <t>P25250090403</t>
        </is>
      </c>
      <c r="D339" t="inlineStr">
        <is>
          <t>樱桃木基础餐边柜 |樱桃木AA柱餐边柜</t>
        </is>
      </c>
      <c r="E339" t="inlineStr">
        <is>
          <t>PPS2525009040111</t>
        </is>
      </c>
      <c r="F339" t="inlineStr">
        <is>
          <t>基础柜-整柜AA柱背板-2.1米</t>
        </is>
      </c>
      <c r="G339" t="inlineStr">
        <is>
          <t>WD-0046 / AC-0071 / WD-0050 / AC-0073 / AC-0074 / AC-0075</t>
        </is>
      </c>
      <c r="H339" t="inlineStr">
        <is>
          <t>基础柜-下柜-木作部分-适配2.1米 / 12mm黑色岩板 / 基础柜-整柜-木作部分-适配2.1米 / 5mm灰色玻璃 / 5mm超白玻璃 / AA柱</t>
        </is>
      </c>
      <c r="I339" t="inlineStr">
        <is>
          <t>✅ 可导入</t>
        </is>
      </c>
      <c r="J339">
        <f>IF(B339&lt;&gt;"","","⚠️ 暂无对应工厂订单（现货/库存发货或工厂单待录入）")</f>
        <v/>
      </c>
    </row>
    <row r="340">
      <c r="A340" t="inlineStr">
        <is>
          <t>4502160252054206025</t>
        </is>
      </c>
      <c r="B340">
        <f>IFERROR(INDEX('6-工厂下单表'!$A$3:$A$125,MATCH(A340,'6-工厂下单表'!$B$3:$B$125,0)),"")</f>
        <v/>
      </c>
      <c r="C340" t="inlineStr">
        <is>
          <t>P25250130420</t>
        </is>
      </c>
      <c r="D340" t="inlineStr">
        <is>
          <t>黑胡桃木太空舱餐边柜 |黑胡桃木曜黑餐边柜</t>
        </is>
      </c>
      <c r="E340" t="inlineStr">
        <is>
          <t>PPS2525013042011</t>
        </is>
      </c>
      <c r="F340" t="inlineStr">
        <is>
          <t>曜黑柜-下柜-2.1米</t>
        </is>
      </c>
      <c r="G340" t="inlineStr">
        <is>
          <t>WD-0065 / AC-0071</t>
        </is>
      </c>
      <c r="H340" t="inlineStr">
        <is>
          <t>曜黑柜-下柜-木作部分-适配2.1米 / 12mm黑色岩板</t>
        </is>
      </c>
      <c r="I340" t="inlineStr">
        <is>
          <t>✅ 可导入</t>
        </is>
      </c>
      <c r="J340">
        <f>IF(B340&lt;&gt;"","","⚠️ 暂无对应工厂订单（现货/库存发货或工厂单待录入）")</f>
        <v/>
      </c>
    </row>
    <row r="341">
      <c r="A341" t="inlineStr">
        <is>
          <t>4502164863031117545</t>
        </is>
      </c>
      <c r="B341">
        <f>IFERROR(INDEX('6-工厂下单表'!$A$3:$A$125,MATCH(A341,'6-工厂下单表'!$B$3:$B$125,0)),"")</f>
        <v/>
      </c>
      <c r="C341" t="inlineStr">
        <is>
          <t>P24210070901</t>
        </is>
      </c>
      <c r="D341" t="inlineStr">
        <is>
          <t>榉木岩板餐桌 |榉木三角腿岩板餐桌</t>
        </is>
      </c>
      <c r="E341" t="inlineStr">
        <is>
          <t>PPS2421007090111</t>
        </is>
      </c>
      <c r="F341" t="inlineStr">
        <is>
          <t>榉木餐桌-1.2米</t>
        </is>
      </c>
      <c r="G341" t="inlineStr">
        <is>
          <t>WD-0138 / AC-0103</t>
        </is>
      </c>
      <c r="H341" t="inlineStr">
        <is>
          <t>榉木餐桌-木作部分-适配1.2米 / 12mm白色岩板</t>
        </is>
      </c>
      <c r="I341" t="inlineStr">
        <is>
          <t>✅ 可导入</t>
        </is>
      </c>
      <c r="J341">
        <f>IF(B341&lt;&gt;"","","⚠️ 暂无对应工厂订单（现货/库存发货或工厂单待录入）")</f>
        <v/>
      </c>
    </row>
    <row r="342">
      <c r="A342" t="inlineStr">
        <is>
          <t>4502169000027004504</t>
        </is>
      </c>
      <c r="B342">
        <f>IFERROR(INDEX('6-工厂下单表'!$A$3:$A$125,MATCH(A342,'6-工厂下单表'!$B$3:$B$125,0)),"")</f>
        <v/>
      </c>
      <c r="C342" t="inlineStr">
        <is>
          <t>P23980010606</t>
        </is>
      </c>
      <c r="D342" t="inlineStr">
        <is>
          <t>畔色样块</t>
        </is>
      </c>
      <c r="E342" t="inlineStr">
        <is>
          <t>PPS2398001060611</t>
        </is>
      </c>
      <c r="F342" t="inlineStr">
        <is>
          <t>榉木样块</t>
        </is>
      </c>
      <c r="G342" t="inlineStr">
        <is>
          <t>WD-0283</t>
        </is>
      </c>
      <c r="H342" t="inlineStr">
        <is>
          <t>榉木样块-木作部分</t>
        </is>
      </c>
      <c r="I342" t="inlineStr">
        <is>
          <t>✅ 可导入</t>
        </is>
      </c>
      <c r="J342">
        <f>IF(B342&lt;&gt;"","","⚠️ 暂无对应工厂订单（现货/库存发货或工厂单待录入）")</f>
        <v/>
      </c>
    </row>
    <row r="343">
      <c r="A343" t="inlineStr">
        <is>
          <t>2701757172017028499</t>
        </is>
      </c>
      <c r="B343">
        <f>IFERROR(INDEX('6-工厂下单表'!$A$3:$A$125,MATCH(A343,'6-工厂下单表'!$B$3:$B$125,0)),"")</f>
        <v/>
      </c>
      <c r="C343" t="inlineStr">
        <is>
          <t>P23250050202</t>
        </is>
      </c>
      <c r="D343" t="inlineStr">
        <is>
          <t>万象餐边柜 |樱桃木旋转餐边柜</t>
        </is>
      </c>
      <c r="E343" t="inlineStr">
        <is>
          <t>PPS2325005020214</t>
        </is>
      </c>
      <c r="F343" t="inlineStr">
        <is>
          <t>旋转餐边柜-洞洞板-下柜（无桌）-1.6米</t>
        </is>
      </c>
      <c r="G343" t="inlineStr">
        <is>
          <t>WD-0200 / AC-0071 / AC-0121 / AC-0092 / AC-0092</t>
        </is>
      </c>
      <c r="H343" t="inlineStr">
        <is>
          <t>旋转餐边柜-洞洞板-下柜（无桌）-1.6米-木作部分 / 12mm黑色岩板 / 旋转柜体加固五金 / 5mm茶色玻璃 / 5mm茶色玻璃</t>
        </is>
      </c>
      <c r="I343" t="inlineStr">
        <is>
          <t>✅ 可导入</t>
        </is>
      </c>
      <c r="J343">
        <f>IF(B343&lt;&gt;"","","⚠️ 暂无对应工厂订单（现货/库存发货或工厂单待录入）")</f>
        <v/>
      </c>
    </row>
    <row r="344">
      <c r="A344" t="inlineStr">
        <is>
          <t>2701757172017037681</t>
        </is>
      </c>
      <c r="B344">
        <f>IFERROR(INDEX('6-工厂下单表'!$A$3:$A$125,MATCH(A344,'6-工厂下单表'!$B$3:$B$125,0)),"")</f>
        <v/>
      </c>
      <c r="C344" t="inlineStr">
        <is>
          <t>P26990050428</t>
        </is>
      </c>
      <c r="D344" t="inlineStr">
        <is>
          <t>商家安装sku</t>
        </is>
      </c>
      <c r="E344" t="inlineStr">
        <is>
          <t>PPS0000000800002</t>
        </is>
      </c>
      <c r="F344" t="inlineStr">
        <is>
          <t>商家安装sku</t>
        </is>
      </c>
      <c r="I344" t="inlineStr">
        <is>
          <t>✅ 可导入</t>
        </is>
      </c>
      <c r="J344">
        <f>IF(B344&lt;&gt;"","","⚠️ 暂无对应工厂订单（现货/库存发货或工厂单待录入）")</f>
        <v/>
      </c>
    </row>
    <row r="345">
      <c r="A345" t="inlineStr">
        <is>
          <t>2701757172017046863</t>
        </is>
      </c>
      <c r="B345">
        <f>IFERROR(INDEX('6-工厂下单表'!$A$3:$A$125,MATCH(A345,'6-工厂下单表'!$B$3:$B$125,0)),"")</f>
        <v/>
      </c>
      <c r="C345" t="inlineStr">
        <is>
          <t>P26990090428</t>
        </is>
      </c>
      <c r="D345" t="inlineStr">
        <is>
          <t>淘宝自动生成sku-送货入户</t>
        </is>
      </c>
      <c r="E345" t="inlineStr">
        <is>
          <t>PPS0000000800003</t>
        </is>
      </c>
      <c r="F345" t="inlineStr">
        <is>
          <t>淘宝自动生成sku-送货入户</t>
        </is>
      </c>
      <c r="I345" t="inlineStr">
        <is>
          <t>✅ 可导入</t>
        </is>
      </c>
      <c r="J345">
        <f>IF(B345&lt;&gt;"","","⚠️ 暂无对应工厂订单（现货/库存发货或工厂单待录入）")</f>
        <v/>
      </c>
    </row>
    <row r="346">
      <c r="A346" t="inlineStr">
        <is>
          <t>4502165328013030344</t>
        </is>
      </c>
      <c r="B346">
        <f>IFERROR(INDEX('6-工厂下单表'!$A$3:$A$125,MATCH(A346,'6-工厂下单表'!$B$3:$B$125,0)),"")</f>
        <v/>
      </c>
      <c r="C346" t="inlineStr">
        <is>
          <t>P23250050202</t>
        </is>
      </c>
      <c r="D346" t="inlineStr">
        <is>
          <t>万象餐边柜 |樱桃木旋转餐边柜</t>
        </is>
      </c>
      <c r="E346" t="inlineStr">
        <is>
          <t>PPS2325005020214</t>
        </is>
      </c>
      <c r="F346" t="inlineStr">
        <is>
          <t>旋转餐边柜-洞洞板-下柜（无桌）-1.6米</t>
        </is>
      </c>
      <c r="G346" t="inlineStr">
        <is>
          <t>WD-0200 / AC-0071 / AC-0121 / AC-0092 / AC-0092</t>
        </is>
      </c>
      <c r="H346" t="inlineStr">
        <is>
          <t>旋转餐边柜-洞洞板-下柜（无桌）-1.6米-木作部分 / 12mm黑色岩板 / 旋转柜体加固五金 / 5mm茶色玻璃 / 5mm茶色玻璃</t>
        </is>
      </c>
      <c r="I346" t="inlineStr">
        <is>
          <t>✅ 可导入</t>
        </is>
      </c>
      <c r="J346">
        <f>IF(B346&lt;&gt;"","","⚠️ 暂无对应工厂订单（现货/库存发货或工厂单待录入）")</f>
        <v/>
      </c>
    </row>
    <row r="347">
      <c r="A347" t="inlineStr">
        <is>
          <t>4502165328013049525</t>
        </is>
      </c>
      <c r="B347">
        <f>IFERROR(INDEX('6-工厂下单表'!$A$3:$A$125,MATCH(A347,'6-工厂下单表'!$B$3:$B$125,0)),"")</f>
        <v/>
      </c>
      <c r="C347" t="inlineStr">
        <is>
          <t>P26990050428</t>
        </is>
      </c>
      <c r="D347" t="inlineStr">
        <is>
          <t>商家安装sku</t>
        </is>
      </c>
      <c r="E347" t="inlineStr">
        <is>
          <t>PPS0000000800002</t>
        </is>
      </c>
      <c r="F347" t="inlineStr">
        <is>
          <t>商家安装sku</t>
        </is>
      </c>
      <c r="I347" t="inlineStr">
        <is>
          <t>✅ 可导入</t>
        </is>
      </c>
      <c r="J347">
        <f>IF(B347&lt;&gt;"","","⚠️ 暂无对应工厂订单（现货/库存发货或工厂单待录入）")</f>
        <v/>
      </c>
    </row>
    <row r="348">
      <c r="A348" t="inlineStr">
        <is>
          <t>4502165328013058707</t>
        </is>
      </c>
      <c r="B348">
        <f>IFERROR(INDEX('6-工厂下单表'!$A$3:$A$125,MATCH(A348,'6-工厂下单表'!$B$3:$B$125,0)),"")</f>
        <v/>
      </c>
      <c r="C348" t="inlineStr">
        <is>
          <t>P26990090428</t>
        </is>
      </c>
      <c r="D348" t="inlineStr">
        <is>
          <t>淘宝自动生成sku-送货入户</t>
        </is>
      </c>
      <c r="E348" t="inlineStr">
        <is>
          <t>PPS0000000800003</t>
        </is>
      </c>
      <c r="F348" t="inlineStr">
        <is>
          <t>淘宝自动生成sku-送货入户</t>
        </is>
      </c>
      <c r="I348" t="inlineStr">
        <is>
          <t>✅ 可导入</t>
        </is>
      </c>
      <c r="J348">
        <f>IF(B348&lt;&gt;"","","⚠️ 暂无对应工厂订单（现货/库存发货或工厂单待录入）")</f>
        <v/>
      </c>
    </row>
    <row r="349">
      <c r="A349" t="inlineStr">
        <is>
          <t>2701749864013011964</t>
        </is>
      </c>
      <c r="B349">
        <f>IFERROR(INDEX('6-工厂下单表'!$A$3:$A$125,MATCH(A349,'6-工厂下单表'!$B$3:$B$125,0)),"")</f>
        <v/>
      </c>
      <c r="C349" t="inlineStr">
        <is>
          <t>P23250050202</t>
        </is>
      </c>
      <c r="D349" t="inlineStr">
        <is>
          <t>万象餐边柜 |樱桃木旋转餐边柜</t>
        </is>
      </c>
      <c r="E349" t="inlineStr">
        <is>
          <t>PPS2325005020214</t>
        </is>
      </c>
      <c r="F349" t="inlineStr">
        <is>
          <t>旋转餐边柜-洞洞板-下柜（无桌）-1.6米</t>
        </is>
      </c>
      <c r="G349" t="inlineStr">
        <is>
          <t>WD-0200 / AC-0071 / AC-0121 / AC-0092 / AC-0092</t>
        </is>
      </c>
      <c r="H349" t="inlineStr">
        <is>
          <t>旋转餐边柜-洞洞板-下柜（无桌）-1.6米-木作部分 / 12mm黑色岩板 / 旋转柜体加固五金 / 5mm茶色玻璃 / 5mm茶色玻璃</t>
        </is>
      </c>
      <c r="I349" t="inlineStr">
        <is>
          <t>✅ 可导入</t>
        </is>
      </c>
      <c r="J349">
        <f>IF(B349&lt;&gt;"","","⚠️ 暂无对应工厂订单（现货/库存发货或工厂单待录入）")</f>
        <v/>
      </c>
    </row>
    <row r="350">
      <c r="A350" t="inlineStr">
        <is>
          <t>2701749864013048791</t>
        </is>
      </c>
      <c r="B350">
        <f>IFERROR(INDEX('6-工厂下单表'!$A$3:$A$125,MATCH(A350,'6-工厂下单表'!$B$3:$B$125,0)),"")</f>
        <v/>
      </c>
      <c r="C350" t="inlineStr">
        <is>
          <t>P26990050428</t>
        </is>
      </c>
      <c r="D350" t="inlineStr">
        <is>
          <t>商家安装sku</t>
        </is>
      </c>
      <c r="E350" t="inlineStr">
        <is>
          <t>PPS0000000800002</t>
        </is>
      </c>
      <c r="F350" t="inlineStr">
        <is>
          <t>商家安装sku</t>
        </is>
      </c>
      <c r="I350" t="inlineStr">
        <is>
          <t>✅ 可导入</t>
        </is>
      </c>
      <c r="J350">
        <f>IF(B350&lt;&gt;"","","⚠️ 暂无对应工厂订单（现货/库存发货或工厂单待录入）")</f>
        <v/>
      </c>
    </row>
    <row r="351">
      <c r="A351" t="inlineStr">
        <is>
          <t>2701749864013057973</t>
        </is>
      </c>
      <c r="B351">
        <f>IFERROR(INDEX('6-工厂下单表'!$A$3:$A$125,MATCH(A351,'6-工厂下单表'!$B$3:$B$125,0)),"")</f>
        <v/>
      </c>
      <c r="C351" t="inlineStr">
        <is>
          <t>P26990090428</t>
        </is>
      </c>
      <c r="D351" t="inlineStr">
        <is>
          <t>淘宝自动生成sku-送货入户</t>
        </is>
      </c>
      <c r="E351" t="inlineStr">
        <is>
          <t>PPS0000000800003</t>
        </is>
      </c>
      <c r="F351" t="inlineStr">
        <is>
          <t>淘宝自动生成sku-送货入户</t>
        </is>
      </c>
      <c r="I351" t="inlineStr">
        <is>
          <t>✅ 可导入</t>
        </is>
      </c>
      <c r="J351">
        <f>IF(B351&lt;&gt;"","","⚠️ 暂无对应工厂订单（现货/库存发货或工厂单待录入）")</f>
        <v/>
      </c>
    </row>
    <row r="352">
      <c r="A352" t="inlineStr">
        <is>
          <t>4502171845013007245</t>
        </is>
      </c>
      <c r="B352">
        <f>IFERROR(INDEX('6-工厂下单表'!$A$3:$A$125,MATCH(A352,'6-工厂下单表'!$B$3:$B$125,0)),"")</f>
        <v/>
      </c>
      <c r="C352" t="inlineStr">
        <is>
          <t>P24450030915</t>
        </is>
      </c>
      <c r="D352" t="inlineStr">
        <is>
          <t>书柜-新 |樱桃木2024款书柜</t>
        </is>
      </c>
      <c r="E352" t="inlineStr">
        <is>
          <t>PPS2445003091511</t>
        </is>
      </c>
      <c r="F352" t="inlineStr">
        <is>
          <t>书柜-灵感抽屉柜（3块横隔板）-1.0米</t>
        </is>
      </c>
      <c r="G352" t="inlineStr">
        <is>
          <t>WD-0155 / AC-0094</t>
        </is>
      </c>
      <c r="H352" t="inlineStr">
        <is>
          <t>书柜-灵感抽屉柜（3块横隔板）-木作部分 / 软木板</t>
        </is>
      </c>
      <c r="I352" t="inlineStr">
        <is>
          <t>✅ 可导入</t>
        </is>
      </c>
      <c r="J352">
        <f>IF(B352&lt;&gt;"","","⚠️ 暂无对应工厂订单（现货/库存发货或工厂单待录入）")</f>
        <v/>
      </c>
    </row>
    <row r="353">
      <c r="A353" t="inlineStr">
        <is>
          <t>2701758830005001066</t>
        </is>
      </c>
      <c r="B353">
        <f>IFERROR(INDEX('6-工厂下单表'!$A$3:$A$125,MATCH(A353,'6-工厂下单表'!$B$3:$B$125,0)),"")</f>
        <v/>
      </c>
      <c r="C353" t="inlineStr">
        <is>
          <t>P24410040513</t>
        </is>
      </c>
      <c r="D353" t="inlineStr">
        <is>
          <t>升降桌（带高台总价） |樱桃木2024款新升降桌</t>
        </is>
      </c>
      <c r="E353" t="inlineStr">
        <is>
          <t>PPS2441004051311</t>
        </is>
      </c>
      <c r="F353" t="inlineStr">
        <is>
          <t>升降桌-130cm 带高台</t>
        </is>
      </c>
      <c r="G353" t="inlineStr">
        <is>
          <t>WD-0164 / AC-0110 / AC-0111 / AC-0112 / AC-0093 / AC-0113</t>
        </is>
      </c>
      <c r="H353" t="inlineStr">
        <is>
          <t>升降桌-130cm-木作部分 / 升降桌双电机双锁桌架（含彩灯手控） / 6位插排 / 黑色理线架 / 茶色亚克力条 / 吸铁石</t>
        </is>
      </c>
      <c r="I353" t="inlineStr">
        <is>
          <t>✅ 可导入</t>
        </is>
      </c>
      <c r="J353">
        <f>IF(B353&lt;&gt;"","","⚠️ 暂无对应工厂订单（现货/库存发货或工厂单待录入）")</f>
        <v/>
      </c>
    </row>
    <row r="354">
      <c r="A354" t="inlineStr">
        <is>
          <t>2701758002008011452</t>
        </is>
      </c>
      <c r="B354">
        <f>IFERROR(INDEX('6-工厂下单表'!$A$3:$A$125,MATCH(A354,'6-工厂下单表'!$B$3:$B$125,0)),"")</f>
        <v/>
      </c>
      <c r="C354" t="inlineStr">
        <is>
          <t>P24250070901</t>
        </is>
      </c>
      <c r="D354" t="inlineStr">
        <is>
          <t>榉木餐边柜</t>
        </is>
      </c>
      <c r="E354" t="inlineStr">
        <is>
          <t>PPS2425007090115</t>
        </is>
      </c>
      <c r="F354" t="inlineStr">
        <is>
          <t>榉木餐边柜-下柜-2.1米</t>
        </is>
      </c>
      <c r="G354" t="inlineStr">
        <is>
          <t>WD-0110 / AC-0071 / AC-0073 / AC-0073 / AC-0073 / AC-0073</t>
        </is>
      </c>
      <c r="H354" t="inlineStr">
        <is>
          <t>榉木餐边柜-下柜-木作部分-适配2.1米 / 12mm黑色岩板 / 5mm灰色玻璃 / 5mm灰色玻璃 / 5mm灰色玻璃 / 5mm灰色玻璃</t>
        </is>
      </c>
      <c r="I354" t="inlineStr">
        <is>
          <t>✅ 可导入</t>
        </is>
      </c>
      <c r="J354">
        <f>IF(B354&lt;&gt;"","","⚠️ 暂无对应工厂订单（现货/库存发货或工厂单待录入）")</f>
        <v/>
      </c>
    </row>
    <row r="355">
      <c r="A355" t="inlineStr">
        <is>
          <t>2701756671009002270</t>
        </is>
      </c>
      <c r="B355">
        <f>IFERROR(INDEX('6-工厂下单表'!$A$3:$A$125,MATCH(A355,'6-工厂下单表'!$B$3:$B$125,0)),"")</f>
        <v/>
      </c>
      <c r="C355" t="inlineStr">
        <is>
          <t>P24250070901</t>
        </is>
      </c>
      <c r="D355" t="inlineStr">
        <is>
          <t>榉木餐边柜</t>
        </is>
      </c>
      <c r="E355" t="inlineStr">
        <is>
          <t>PPS2425007090115</t>
        </is>
      </c>
      <c r="F355" t="inlineStr">
        <is>
          <t>榉木餐边柜-下柜-2.1米</t>
        </is>
      </c>
      <c r="G355" t="inlineStr">
        <is>
          <t>WD-0110 / AC-0071 / AC-0073 / AC-0073 / AC-0073 / AC-0073</t>
        </is>
      </c>
      <c r="H355" t="inlineStr">
        <is>
          <t>榉木餐边柜-下柜-木作部分-适配2.1米 / 12mm黑色岩板 / 5mm灰色玻璃 / 5mm灰色玻璃 / 5mm灰色玻璃 / 5mm灰色玻璃</t>
        </is>
      </c>
      <c r="I355" t="inlineStr">
        <is>
          <t>✅ 可导入</t>
        </is>
      </c>
      <c r="J355">
        <f>IF(B355&lt;&gt;"","","⚠️ 暂无对应工厂订单（现货/库存发货或工厂单待录入）")</f>
        <v/>
      </c>
    </row>
    <row r="356">
      <c r="A356" t="inlineStr">
        <is>
          <t>2701765705004011452</t>
        </is>
      </c>
      <c r="B356">
        <f>IFERROR(INDEX('6-工厂下单表'!$A$3:$A$125,MATCH(A356,'6-工厂下单表'!$B$3:$B$125,0)),"")</f>
        <v/>
      </c>
      <c r="C356" t="inlineStr">
        <is>
          <t>P24250070901</t>
        </is>
      </c>
      <c r="D356" t="inlineStr">
        <is>
          <t>榉木餐边柜</t>
        </is>
      </c>
      <c r="E356" t="inlineStr">
        <is>
          <t>PPS2425007090115</t>
        </is>
      </c>
      <c r="F356" t="inlineStr">
        <is>
          <t>榉木餐边柜-下柜-2.1米</t>
        </is>
      </c>
      <c r="G356" t="inlineStr">
        <is>
          <t>WD-0110 / AC-0071 / AC-0073 / AC-0073 / AC-0073 / AC-0073</t>
        </is>
      </c>
      <c r="H356" t="inlineStr">
        <is>
          <t>榉木餐边柜-下柜-木作部分-适配2.1米 / 12mm黑色岩板 / 5mm灰色玻璃 / 5mm灰色玻璃 / 5mm灰色玻璃 / 5mm灰色玻璃</t>
        </is>
      </c>
      <c r="I356" t="inlineStr">
        <is>
          <t>✅ 可导入</t>
        </is>
      </c>
      <c r="J356">
        <f>IF(B356&lt;&gt;"","","⚠️ 暂无对应工厂订单（现货/库存发货或工厂单待录入）")</f>
        <v/>
      </c>
    </row>
    <row r="357">
      <c r="A357" t="inlineStr">
        <is>
          <t>4502154243050017915</t>
        </is>
      </c>
      <c r="B357">
        <f>IFERROR(INDEX('6-工厂下单表'!$A$3:$A$125,MATCH(A357,'6-工厂下单表'!$B$3:$B$125,0)),"")</f>
        <v/>
      </c>
      <c r="C357" t="inlineStr">
        <is>
          <t>P23980010606</t>
        </is>
      </c>
      <c r="D357" t="inlineStr">
        <is>
          <t>畔色样块</t>
        </is>
      </c>
      <c r="E357" t="inlineStr">
        <is>
          <t>PPS2398001060611</t>
        </is>
      </c>
      <c r="F357" t="inlineStr">
        <is>
          <t>榉木样块</t>
        </is>
      </c>
      <c r="G357" t="inlineStr">
        <is>
          <t>WD-0283</t>
        </is>
      </c>
      <c r="H357" t="inlineStr">
        <is>
          <t>榉木样块-木作部分</t>
        </is>
      </c>
      <c r="I357" t="inlineStr">
        <is>
          <t>✅ 可导入</t>
        </is>
      </c>
      <c r="J357">
        <f>IF(B357&lt;&gt;"","","⚠️ 暂无对应工厂订单（现货/库存发货或工厂单待录入）")</f>
        <v/>
      </c>
    </row>
    <row r="358">
      <c r="A358" t="inlineStr">
        <is>
          <t>4502154243050044743</t>
        </is>
      </c>
      <c r="B358">
        <f>IFERROR(INDEX('6-工厂下单表'!$A$3:$A$125,MATCH(A358,'6-工厂下单表'!$B$3:$B$125,0)),"")</f>
        <v/>
      </c>
      <c r="C358" t="inlineStr">
        <is>
          <t>P23980010606</t>
        </is>
      </c>
      <c r="D358" t="inlineStr">
        <is>
          <t>畔色样块</t>
        </is>
      </c>
      <c r="E358" t="inlineStr">
        <is>
          <t>PPS2398001060611</t>
        </is>
      </c>
      <c r="F358" t="inlineStr">
        <is>
          <t>榉木样块</t>
        </is>
      </c>
      <c r="G358" t="inlineStr">
        <is>
          <t>WD-0283</t>
        </is>
      </c>
      <c r="H358" t="inlineStr">
        <is>
          <t>榉木样块-木作部分</t>
        </is>
      </c>
      <c r="I358" t="inlineStr">
        <is>
          <t>✅ 可导入</t>
        </is>
      </c>
      <c r="J358">
        <f>IF(B358&lt;&gt;"","","⚠️ 暂无对应工厂订单（现货/库存发货或工厂单待录入）")</f>
        <v/>
      </c>
    </row>
    <row r="359">
      <c r="A359" t="inlineStr">
        <is>
          <t>2701748210013035370</t>
        </is>
      </c>
      <c r="B359">
        <f>IFERROR(INDEX('6-工厂下单表'!$A$3:$A$125,MATCH(A359,'6-工厂下单表'!$B$3:$B$125,0)),"")</f>
        <v/>
      </c>
      <c r="C359" t="inlineStr">
        <is>
          <t>P24250070901</t>
        </is>
      </c>
      <c r="D359" t="inlineStr">
        <is>
          <t>榉木餐边柜</t>
        </is>
      </c>
      <c r="E359" t="inlineStr">
        <is>
          <t>PPS2425007090115</t>
        </is>
      </c>
      <c r="F359" t="inlineStr">
        <is>
          <t>榉木餐边柜-下柜-2.1米</t>
        </is>
      </c>
      <c r="G359" t="inlineStr">
        <is>
          <t>WD-0110 / AC-0071 / AC-0073 / AC-0073 / AC-0073 / AC-0073</t>
        </is>
      </c>
      <c r="H359" t="inlineStr">
        <is>
          <t>榉木餐边柜-下柜-木作部分-适配2.1米 / 12mm黑色岩板 / 5mm灰色玻璃 / 5mm灰色玻璃 / 5mm灰色玻璃 / 5mm灰色玻璃</t>
        </is>
      </c>
      <c r="I359" t="inlineStr">
        <is>
          <t>✅ 可导入</t>
        </is>
      </c>
      <c r="J359">
        <f>IF(B359&lt;&gt;"","","⚠️ 暂无对应工厂订单（现货/库存发货或工厂单待录入）")</f>
        <v/>
      </c>
    </row>
    <row r="360">
      <c r="A360" t="inlineStr">
        <is>
          <t>4502142036017035216</t>
        </is>
      </c>
      <c r="B360">
        <f>IFERROR(INDEX('6-工厂下单表'!$A$3:$A$125,MATCH(A360,'6-工厂下单表'!$B$3:$B$125,0)),"")</f>
        <v/>
      </c>
      <c r="C360" t="inlineStr">
        <is>
          <t>P24250080801</t>
        </is>
      </c>
      <c r="D360" t="inlineStr">
        <is>
          <t>洞石餐边柜 |樱桃木洞石餐边大柜 |樱桃木洞石模块餐边柜</t>
        </is>
      </c>
      <c r="E360" t="inlineStr">
        <is>
          <t>PPS2425008080128</t>
        </is>
      </c>
      <c r="F360" t="inlineStr">
        <is>
          <t>洞石餐边柜-洞石整柜2.1米（多抽组合）（分类抽屉+玻璃移门+开门）</t>
        </is>
      </c>
      <c r="G360" t="inlineStr">
        <is>
          <t>WD-0123 / AC-0073 / AC-0096 / AC-0080 / AC-0081 / AC-0093</t>
        </is>
      </c>
      <c r="H360" t="inlineStr">
        <is>
          <t>洞石餐边柜-多抽组合-整柜-木作部分-适配2.1米 / 5mm灰色玻璃 / 抛光不锈钢挂杆 / 洞石纹理饰面板 / 银色隔板轨道 / 茶色亚克力条</t>
        </is>
      </c>
      <c r="I360" t="inlineStr">
        <is>
          <t>✅ 可导入</t>
        </is>
      </c>
      <c r="J360">
        <f>IF(B360&lt;&gt;"","","⚠️ 暂无对应工厂订单（现货/库存发货或工厂单待录入）")</f>
        <v/>
      </c>
    </row>
    <row r="361">
      <c r="A361" t="inlineStr">
        <is>
          <t>4502159679010019931</t>
        </is>
      </c>
      <c r="B361">
        <f>IFERROR(INDEX('6-工厂下单表'!$A$3:$A$125,MATCH(A361,'6-工厂下单表'!$B$3:$B$125,0)),"")</f>
        <v/>
      </c>
      <c r="C361" t="inlineStr">
        <is>
          <t>P24250080801</t>
        </is>
      </c>
      <c r="D361" t="inlineStr">
        <is>
          <t>洞石餐边柜 |樱桃木洞石餐边大柜 |樱桃木洞石模块餐边柜</t>
        </is>
      </c>
      <c r="E361" t="inlineStr">
        <is>
          <t>PPS2425008080128</t>
        </is>
      </c>
      <c r="F361" t="inlineStr">
        <is>
          <t>洞石餐边柜-洞石整柜2.1米（多抽组合）（分类抽屉+玻璃移门+开门）</t>
        </is>
      </c>
      <c r="G361" t="inlineStr">
        <is>
          <t>WD-0123 / AC-0073 / AC-0096 / AC-0080 / AC-0081 / AC-0093</t>
        </is>
      </c>
      <c r="H361" t="inlineStr">
        <is>
          <t>洞石餐边柜-多抽组合-整柜-木作部分-适配2.1米 / 5mm灰色玻璃 / 抛光不锈钢挂杆 / 洞石纹理饰面板 / 银色隔板轨道 / 茶色亚克力条</t>
        </is>
      </c>
      <c r="I361" t="inlineStr">
        <is>
          <t>✅ 可导入</t>
        </is>
      </c>
      <c r="J361">
        <f>IF(B361&lt;&gt;"","","⚠️ 暂无对应工厂订单（现货/库存发货或工厂单待录入）")</f>
        <v/>
      </c>
    </row>
    <row r="362">
      <c r="A362" t="inlineStr">
        <is>
          <t>4502147148014029113</t>
        </is>
      </c>
      <c r="B362">
        <f>IFERROR(INDEX('6-工厂下单表'!$A$3:$A$125,MATCH(A362,'6-工厂下单表'!$B$3:$B$125,0)),"")</f>
        <v/>
      </c>
      <c r="C362" t="inlineStr">
        <is>
          <t>P24250080801</t>
        </is>
      </c>
      <c r="D362" t="inlineStr">
        <is>
          <t>洞石餐边柜 |樱桃木洞石餐边大柜 |樱桃木洞石模块餐边柜</t>
        </is>
      </c>
      <c r="E362" t="inlineStr">
        <is>
          <t>PPS2425008080128</t>
        </is>
      </c>
      <c r="F362" t="inlineStr">
        <is>
          <t>洞石餐边柜-洞石整柜2.1米（多抽组合）（分类抽屉+玻璃移门+开门）</t>
        </is>
      </c>
      <c r="G362" t="inlineStr">
        <is>
          <t>WD-0123 / AC-0073 / AC-0096 / AC-0080 / AC-0081 / AC-0093</t>
        </is>
      </c>
      <c r="H362" t="inlineStr">
        <is>
          <t>洞石餐边柜-多抽组合-整柜-木作部分-适配2.1米 / 5mm灰色玻璃 / 抛光不锈钢挂杆 / 洞石纹理饰面板 / 银色隔板轨道 / 茶色亚克力条</t>
        </is>
      </c>
      <c r="I362" t="inlineStr">
        <is>
          <t>✅ 可导入</t>
        </is>
      </c>
      <c r="J362">
        <f>IF(B362&lt;&gt;"","","⚠️ 暂无对应工厂订单（现货/库存发货或工厂单待录入）")</f>
        <v/>
      </c>
    </row>
    <row r="363">
      <c r="A363" t="inlineStr">
        <is>
          <t>2701740072007018073</t>
        </is>
      </c>
      <c r="B363">
        <f>IFERROR(INDEX('6-工厂下单表'!$A$3:$A$125,MATCH(A363,'6-工厂下单表'!$B$3:$B$125,0)),"")</f>
        <v/>
      </c>
      <c r="C363" t="inlineStr">
        <is>
          <t>P24250080801</t>
        </is>
      </c>
      <c r="D363" t="inlineStr">
        <is>
          <t>洞石餐边柜 |樱桃木洞石餐边大柜 |樱桃木洞石模块餐边柜</t>
        </is>
      </c>
      <c r="E363" t="inlineStr">
        <is>
          <t>PPS2425008080128</t>
        </is>
      </c>
      <c r="F363" t="inlineStr">
        <is>
          <t>洞石餐边柜-洞石整柜2.1米（多抽组合）（分类抽屉+玻璃移门+开门）</t>
        </is>
      </c>
      <c r="G363" t="inlineStr">
        <is>
          <t>WD-0123 / AC-0073 / AC-0096 / AC-0080 / AC-0081 / AC-0093</t>
        </is>
      </c>
      <c r="H363" t="inlineStr">
        <is>
          <t>洞石餐边柜-多抽组合-整柜-木作部分-适配2.1米 / 5mm灰色玻璃 / 抛光不锈钢挂杆 / 洞石纹理饰面板 / 银色隔板轨道 / 茶色亚克力条</t>
        </is>
      </c>
      <c r="I363" t="inlineStr">
        <is>
          <t>✅ 可导入</t>
        </is>
      </c>
      <c r="J363">
        <f>IF(B363&lt;&gt;"","","⚠️ 暂无对应工厂订单（现货/库存发货或工厂单待录入）")</f>
        <v/>
      </c>
    </row>
    <row r="364">
      <c r="A364" t="inlineStr">
        <is>
          <t>2701723656029022851</t>
        </is>
      </c>
      <c r="B364">
        <f>IFERROR(INDEX('6-工厂下单表'!$A$3:$A$125,MATCH(A364,'6-工厂下单表'!$B$3:$B$125,0)),"")</f>
        <v/>
      </c>
      <c r="C364" t="inlineStr">
        <is>
          <t>P23250050202</t>
        </is>
      </c>
      <c r="D364" t="inlineStr">
        <is>
          <t>万象餐边柜 |樱桃木旋转餐边柜</t>
        </is>
      </c>
      <c r="E364" t="inlineStr">
        <is>
          <t>PPS2325005020214</t>
        </is>
      </c>
      <c r="F364" t="inlineStr">
        <is>
          <t>旋转餐边柜-洞洞板-下柜（无桌）-1.6米</t>
        </is>
      </c>
      <c r="G364" t="inlineStr">
        <is>
          <t>WD-0200 / AC-0071 / AC-0121 / AC-0092 / AC-0092</t>
        </is>
      </c>
      <c r="H364" t="inlineStr">
        <is>
          <t>旋转餐边柜-洞洞板-下柜（无桌）-1.6米-木作部分 / 12mm黑色岩板 / 旋转柜体加固五金 / 5mm茶色玻璃 / 5mm茶色玻璃</t>
        </is>
      </c>
      <c r="I364" t="inlineStr">
        <is>
          <t>✅ 可导入</t>
        </is>
      </c>
      <c r="J364">
        <f>IF(B364&lt;&gt;"","","⚠️ 暂无对应工厂订单（现货/库存发货或工厂单待录入）")</f>
        <v/>
      </c>
    </row>
    <row r="365">
      <c r="A365" t="inlineStr">
        <is>
          <t>2701723656029040497</t>
        </is>
      </c>
      <c r="B365">
        <f>IFERROR(INDEX('6-工厂下单表'!$A$3:$A$125,MATCH(A365,'6-工厂下单表'!$B$3:$B$125,0)),"")</f>
        <v/>
      </c>
      <c r="C365" t="inlineStr">
        <is>
          <t>P26990050428</t>
        </is>
      </c>
      <c r="D365" t="inlineStr">
        <is>
          <t>商家安装sku</t>
        </is>
      </c>
      <c r="E365" t="inlineStr">
        <is>
          <t>PPS0000000800002</t>
        </is>
      </c>
      <c r="F365" t="inlineStr">
        <is>
          <t>商家安装sku</t>
        </is>
      </c>
      <c r="I365" t="inlineStr">
        <is>
          <t>✅ 可导入</t>
        </is>
      </c>
      <c r="J365">
        <f>IF(B365&lt;&gt;"","","⚠️ 暂无对应工厂订单（现货/库存发货或工厂单待录入）")</f>
        <v/>
      </c>
    </row>
    <row r="366">
      <c r="A366" t="inlineStr">
        <is>
          <t>2701723298038030464</t>
        </is>
      </c>
      <c r="B366">
        <f>IFERROR(INDEX('6-工厂下单表'!$A$3:$A$125,MATCH(A366,'6-工厂下单表'!$B$3:$B$125,0)),"")</f>
        <v/>
      </c>
      <c r="C366" t="inlineStr">
        <is>
          <t>P24250080801</t>
        </is>
      </c>
      <c r="D366" t="inlineStr">
        <is>
          <t>洞石餐边柜 |樱桃木洞石餐边大柜 |樱桃木洞石模块餐边柜</t>
        </is>
      </c>
      <c r="E366" t="inlineStr">
        <is>
          <t>PPS2425008080128</t>
        </is>
      </c>
      <c r="F366" t="inlineStr">
        <is>
          <t>洞石餐边柜-洞石整柜2.1米（多抽组合）（分类抽屉+玻璃移门+开门）</t>
        </is>
      </c>
      <c r="G366" t="inlineStr">
        <is>
          <t>WD-0123 / AC-0073 / AC-0096 / AC-0080 / AC-0081 / AC-0093</t>
        </is>
      </c>
      <c r="H366" t="inlineStr">
        <is>
          <t>洞石餐边柜-多抽组合-整柜-木作部分-适配2.1米 / 5mm灰色玻璃 / 抛光不锈钢挂杆 / 洞石纹理饰面板 / 银色隔板轨道 / 茶色亚克力条</t>
        </is>
      </c>
      <c r="I366" t="inlineStr">
        <is>
          <t>✅ 可导入</t>
        </is>
      </c>
      <c r="J366">
        <f>IF(B366&lt;&gt;"","","⚠️ 暂无对应工厂订单（现货/库存发货或工厂单待录入）")</f>
        <v/>
      </c>
    </row>
    <row r="367">
      <c r="A367" t="inlineStr">
        <is>
          <t>2701723298033013183</t>
        </is>
      </c>
      <c r="B367">
        <f>IFERROR(INDEX('6-工厂下单表'!$A$3:$A$125,MATCH(A367,'6-工厂下单表'!$B$3:$B$125,0)),"")</f>
        <v/>
      </c>
      <c r="C367" t="inlineStr">
        <is>
          <t>P24250070901</t>
        </is>
      </c>
      <c r="D367" t="inlineStr">
        <is>
          <t>榉木餐边柜</t>
        </is>
      </c>
      <c r="E367" t="inlineStr">
        <is>
          <t>PPS2425007090115</t>
        </is>
      </c>
      <c r="F367" t="inlineStr">
        <is>
          <t>榉木餐边柜-下柜-2.1米</t>
        </is>
      </c>
      <c r="G367" t="inlineStr">
        <is>
          <t>WD-0110 / AC-0071 / AC-0073 / AC-0073 / AC-0073 / AC-0073</t>
        </is>
      </c>
      <c r="H367" t="inlineStr">
        <is>
          <t>榉木餐边柜-下柜-木作部分-适配2.1米 / 12mm黑色岩板 / 5mm灰色玻璃 / 5mm灰色玻璃 / 5mm灰色玻璃 / 5mm灰色玻璃</t>
        </is>
      </c>
      <c r="I367" t="inlineStr">
        <is>
          <t>✅ 可导入</t>
        </is>
      </c>
      <c r="J367">
        <f>IF(B367&lt;&gt;"","","⚠️ 暂无对应工厂订单（现货/库存发货或工厂单待录入）")</f>
        <v/>
      </c>
    </row>
    <row r="368">
      <c r="A368" t="inlineStr">
        <is>
          <t>2701731578017177085</t>
        </is>
      </c>
      <c r="B368">
        <f>IFERROR(INDEX('6-工厂下单表'!$A$3:$A$125,MATCH(A368,'6-工厂下单表'!$B$3:$B$125,0)),"")</f>
        <v/>
      </c>
      <c r="C368" t="inlineStr">
        <is>
          <t>P25250100405</t>
        </is>
      </c>
      <c r="D368" t="inlineStr">
        <is>
          <t>樱桃木窄柜 |樱桃木1米餐边柜</t>
        </is>
      </c>
      <c r="E368" t="inlineStr">
        <is>
          <t>PPS2525010040511</t>
        </is>
      </c>
      <c r="F368" t="inlineStr">
        <is>
          <t>窄柜-整柜洞石背板-1.2米</t>
        </is>
      </c>
      <c r="G368" t="inlineStr">
        <is>
          <t>WD-0054 / AC-0074 / AC-0074 / AC-0080 / AC-0081 / AC-0186</t>
        </is>
      </c>
      <c r="H368" t="inlineStr">
        <is>
          <t>窄柜-整柜-木作部分-适配1.2米 / 5mm超白玻璃 / 5mm超白玻璃 / 洞石纹理饰面板 / 银色隔板轨道 / 电力轨道-Xpower-T25-银色-1.158-2插座</t>
        </is>
      </c>
      <c r="I368" t="inlineStr">
        <is>
          <t>✅ 可导入</t>
        </is>
      </c>
      <c r="J368">
        <f>IF(B368&lt;&gt;"","","⚠️ 暂无对应工厂订单（现货/库存发货或工厂单待录入）")</f>
        <v/>
      </c>
    </row>
    <row r="369">
      <c r="A369" t="inlineStr">
        <is>
          <t>4502127204029049720</t>
        </is>
      </c>
      <c r="B369">
        <f>IFERROR(INDEX('6-工厂下单表'!$A$3:$A$125,MATCH(A369,'6-工厂下单表'!$B$3:$B$125,0)),"")</f>
        <v/>
      </c>
      <c r="C369" t="inlineStr">
        <is>
          <t>P23410020201</t>
        </is>
      </c>
      <c r="D369" t="inlineStr">
        <is>
          <t>心流书桌 |樱桃木连柜书桌</t>
        </is>
      </c>
      <c r="E369" t="inlineStr">
        <is>
          <t>PPS2341002020111</t>
        </is>
      </c>
      <c r="F369" t="inlineStr">
        <is>
          <t>心流书桌-上柜&amp;下柜-1.1米</t>
        </is>
      </c>
      <c r="G369" t="inlineStr">
        <is>
          <t>WD-0254 / AC-0092</t>
        </is>
      </c>
      <c r="H369" t="inlineStr">
        <is>
          <t>心流书桌-上柜&amp;下柜-1.1米-木作部分 / 5mm茶色玻璃</t>
        </is>
      </c>
      <c r="I369" t="inlineStr">
        <is>
          <t>✅ 可导入</t>
        </is>
      </c>
      <c r="J369">
        <f>IF(B369&lt;&gt;"","","⚠️ 暂无对应工厂订单（现货/库存发货或工厂单待录入）")</f>
        <v/>
      </c>
    </row>
    <row r="370">
      <c r="A370" t="inlineStr">
        <is>
          <t>4502127204029058902</t>
        </is>
      </c>
      <c r="B370">
        <f>IFERROR(INDEX('6-工厂下单表'!$A$3:$A$125,MATCH(A370,'6-工厂下单表'!$B$3:$B$125,0)),"")</f>
        <v/>
      </c>
      <c r="C370" t="inlineStr">
        <is>
          <t>P26990050428</t>
        </is>
      </c>
      <c r="D370" t="inlineStr">
        <is>
          <t>商家安装sku</t>
        </is>
      </c>
      <c r="E370" t="inlineStr">
        <is>
          <t>PPS0000000800002</t>
        </is>
      </c>
      <c r="F370" t="inlineStr">
        <is>
          <t>商家安装sku</t>
        </is>
      </c>
      <c r="I370" t="inlineStr">
        <is>
          <t>✅ 可导入</t>
        </is>
      </c>
      <c r="J370">
        <f>IF(B370&lt;&gt;"","","⚠️ 暂无对应工厂订单（现货/库存发货或工厂单待录入）")</f>
        <v/>
      </c>
    </row>
    <row r="371">
      <c r="A371" t="inlineStr">
        <is>
          <t>4502127204029076548</t>
        </is>
      </c>
      <c r="B371">
        <f>IFERROR(INDEX('6-工厂下单表'!$A$3:$A$125,MATCH(A371,'6-工厂下单表'!$B$3:$B$125,0)),"")</f>
        <v/>
      </c>
      <c r="C371" t="inlineStr">
        <is>
          <t>P26990090428</t>
        </is>
      </c>
      <c r="D371" t="inlineStr">
        <is>
          <t>淘宝自动生成sku-送货入户</t>
        </is>
      </c>
      <c r="E371" t="inlineStr">
        <is>
          <t>PPS0000000800003</t>
        </is>
      </c>
      <c r="F371" t="inlineStr">
        <is>
          <t>淘宝自动生成sku-送货入户</t>
        </is>
      </c>
      <c r="I371" t="inlineStr">
        <is>
          <t>✅ 可导入</t>
        </is>
      </c>
      <c r="J371">
        <f>IF(B371&lt;&gt;"","","⚠️ 暂无对应工厂订单（现货/库存发货或工厂单待录入）")</f>
        <v/>
      </c>
    </row>
    <row r="372">
      <c r="A372" t="inlineStr">
        <is>
          <t>4502138438022037810</t>
        </is>
      </c>
      <c r="B372">
        <f>IFERROR(INDEX('6-工厂下单表'!$A$3:$A$125,MATCH(A372,'6-工厂下单表'!$B$3:$B$125,0)),"")</f>
        <v/>
      </c>
      <c r="C372" t="inlineStr">
        <is>
          <t>P23980010606</t>
        </is>
      </c>
      <c r="D372" t="inlineStr">
        <is>
          <t>畔色样块</t>
        </is>
      </c>
      <c r="E372" t="inlineStr">
        <is>
          <t>PPS2398001060611</t>
        </is>
      </c>
      <c r="F372" t="inlineStr">
        <is>
          <t>榉木样块</t>
        </is>
      </c>
      <c r="G372" t="inlineStr">
        <is>
          <t>WD-0283</t>
        </is>
      </c>
      <c r="H372" t="inlineStr">
        <is>
          <t>榉木样块-木作部分</t>
        </is>
      </c>
      <c r="I372" t="inlineStr">
        <is>
          <t>✅ 可导入</t>
        </is>
      </c>
      <c r="J372">
        <f>IF(B372&lt;&gt;"","","⚠️ 暂无对应工厂订单（现货/库存发货或工厂单待录入）")</f>
        <v/>
      </c>
    </row>
    <row r="373">
      <c r="A373" t="inlineStr">
        <is>
          <t>4502124975022013145</t>
        </is>
      </c>
      <c r="B373">
        <f>IFERROR(INDEX('6-工厂下单表'!$A$3:$A$125,MATCH(A373,'6-工厂下单表'!$B$3:$B$125,0)),"")</f>
        <v/>
      </c>
      <c r="C373" t="inlineStr">
        <is>
          <t>P25250100405</t>
        </is>
      </c>
      <c r="D373" t="inlineStr">
        <is>
          <t>樱桃木窄柜 |樱桃木1米餐边柜</t>
        </is>
      </c>
      <c r="E373" t="inlineStr">
        <is>
          <t>PPS2525010040511</t>
        </is>
      </c>
      <c r="F373" t="inlineStr">
        <is>
          <t>窄柜-整柜洞石背板-1.2米</t>
        </is>
      </c>
      <c r="G373" t="inlineStr">
        <is>
          <t>WD-0054 / AC-0074 / AC-0074 / AC-0080 / AC-0081 / AC-0186</t>
        </is>
      </c>
      <c r="H373" t="inlineStr">
        <is>
          <t>窄柜-整柜-木作部分-适配1.2米 / 5mm超白玻璃 / 5mm超白玻璃 / 洞石纹理饰面板 / 银色隔板轨道 / 电力轨道-Xpower-T25-银色-1.158-2插座</t>
        </is>
      </c>
      <c r="I373" t="inlineStr">
        <is>
          <t>✅ 可导入</t>
        </is>
      </c>
      <c r="J373">
        <f>IF(B373&lt;&gt;"","","⚠️ 暂无对应工厂订单（现货/库存发货或工厂单待录入）")</f>
        <v/>
      </c>
    </row>
    <row r="374">
      <c r="A374" t="inlineStr">
        <is>
          <t>2701728267007022851</t>
        </is>
      </c>
      <c r="B374">
        <f>IFERROR(INDEX('6-工厂下单表'!$A$3:$A$125,MATCH(A374,'6-工厂下单表'!$B$3:$B$125,0)),"")</f>
        <v/>
      </c>
      <c r="C374" t="inlineStr">
        <is>
          <t>P23250050202</t>
        </is>
      </c>
      <c r="D374" t="inlineStr">
        <is>
          <t>万象餐边柜 |樱桃木旋转餐边柜</t>
        </is>
      </c>
      <c r="E374" t="inlineStr">
        <is>
          <t>PPS2325005020214</t>
        </is>
      </c>
      <c r="F374" t="inlineStr">
        <is>
          <t>旋转餐边柜-洞洞板-下柜（无桌）-1.6米</t>
        </is>
      </c>
      <c r="G374" t="inlineStr">
        <is>
          <t>WD-0200 / AC-0071 / AC-0121 / AC-0092 / AC-0092</t>
        </is>
      </c>
      <c r="H374" t="inlineStr">
        <is>
          <t>旋转餐边柜-洞洞板-下柜（无桌）-1.6米-木作部分 / 12mm黑色岩板 / 旋转柜体加固五金 / 5mm茶色玻璃 / 5mm茶色玻璃</t>
        </is>
      </c>
      <c r="I374" t="inlineStr">
        <is>
          <t>✅ 可导入</t>
        </is>
      </c>
      <c r="J374">
        <f>IF(B374&lt;&gt;"","","⚠️ 暂无对应工厂订单（现货/库存发货或工厂单待录入）")</f>
        <v/>
      </c>
    </row>
    <row r="375">
      <c r="A375" t="inlineStr">
        <is>
          <t>2701728267007040497</t>
        </is>
      </c>
      <c r="B375">
        <f>IFERROR(INDEX('6-工厂下单表'!$A$3:$A$125,MATCH(A375,'6-工厂下单表'!$B$3:$B$125,0)),"")</f>
        <v/>
      </c>
      <c r="C375" t="inlineStr">
        <is>
          <t>P26990050428</t>
        </is>
      </c>
      <c r="D375" t="inlineStr">
        <is>
          <t>商家安装sku</t>
        </is>
      </c>
      <c r="E375" t="inlineStr">
        <is>
          <t>PPS0000000800002</t>
        </is>
      </c>
      <c r="F375" t="inlineStr">
        <is>
          <t>商家安装sku</t>
        </is>
      </c>
      <c r="I375" t="inlineStr">
        <is>
          <t>✅ 可导入</t>
        </is>
      </c>
      <c r="J375">
        <f>IF(B375&lt;&gt;"","","⚠️ 暂无对应工厂订单（现货/库存发货或工厂单待录入）")</f>
        <v/>
      </c>
    </row>
    <row r="376">
      <c r="A376" t="inlineStr">
        <is>
          <t>4502136961008037825</t>
        </is>
      </c>
      <c r="B376">
        <f>IFERROR(INDEX('6-工厂下单表'!$A$3:$A$125,MATCH(A376,'6-工厂下单表'!$B$3:$B$125,0)),"")</f>
        <v/>
      </c>
      <c r="C376" t="inlineStr">
        <is>
          <t>P24210070901</t>
        </is>
      </c>
      <c r="D376" t="inlineStr">
        <is>
          <t>榉木岩板餐桌 |榉木三角腿岩板餐桌</t>
        </is>
      </c>
      <c r="E376" t="inlineStr">
        <is>
          <t>PPS2421007090111</t>
        </is>
      </c>
      <c r="F376" t="inlineStr">
        <is>
          <t>榉木餐桌-1.2米</t>
        </is>
      </c>
      <c r="G376" t="inlineStr">
        <is>
          <t>WD-0138 / AC-0103</t>
        </is>
      </c>
      <c r="H376" t="inlineStr">
        <is>
          <t>榉木餐桌-木作部分-适配1.2米 / 12mm白色岩板</t>
        </is>
      </c>
      <c r="I376" t="inlineStr">
        <is>
          <t>✅ 可导入</t>
        </is>
      </c>
      <c r="J376">
        <f>IF(B376&lt;&gt;"","","⚠️ 暂无对应工厂订单（现货/库存发货或工厂单待录入）")</f>
        <v/>
      </c>
    </row>
    <row r="377">
      <c r="A377" t="inlineStr">
        <is>
          <t>2701723620004029881</t>
        </is>
      </c>
      <c r="B377">
        <f>IFERROR(INDEX('6-工厂下单表'!$A$3:$A$125,MATCH(A377,'6-工厂下单表'!$B$3:$B$125,0)),"")</f>
        <v/>
      </c>
      <c r="C377" t="inlineStr">
        <is>
          <t>P24450030915</t>
        </is>
      </c>
      <c r="D377" t="inlineStr">
        <is>
          <t>书柜-新 |樱桃木2024款书柜</t>
        </is>
      </c>
      <c r="E377" t="inlineStr">
        <is>
          <t>PPS2445003091511</t>
        </is>
      </c>
      <c r="F377" t="inlineStr">
        <is>
          <t>书柜-灵感抽屉柜（3块横隔板）-1.0米</t>
        </is>
      </c>
      <c r="G377" t="inlineStr">
        <is>
          <t>WD-0155 / AC-0094</t>
        </is>
      </c>
      <c r="H377" t="inlineStr">
        <is>
          <t>书柜-灵感抽屉柜（3块横隔板）-木作部分 / 软木板</t>
        </is>
      </c>
      <c r="I377" t="inlineStr">
        <is>
          <t>✅ 可导入</t>
        </is>
      </c>
      <c r="J377">
        <f>IF(B377&lt;&gt;"","","⚠️ 暂无对应工厂订单（现货/库存发货或工厂单待录入）")</f>
        <v/>
      </c>
    </row>
    <row r="378">
      <c r="A378" t="inlineStr">
        <is>
          <t>4502136675003023211</t>
        </is>
      </c>
      <c r="B378">
        <f>IFERROR(INDEX('6-工厂下单表'!$A$3:$A$125,MATCH(A378,'6-工厂下单表'!$B$3:$B$125,0)),"")</f>
        <v/>
      </c>
      <c r="C378" t="inlineStr">
        <is>
          <t>P23250050202</t>
        </is>
      </c>
      <c r="D378" t="inlineStr">
        <is>
          <t>万象餐边柜 |樱桃木旋转餐边柜</t>
        </is>
      </c>
      <c r="E378" t="inlineStr">
        <is>
          <t>PPS2325005020214</t>
        </is>
      </c>
      <c r="F378" t="inlineStr">
        <is>
          <t>旋转餐边柜-洞洞板-下柜（无桌）-1.6米</t>
        </is>
      </c>
      <c r="G378" t="inlineStr">
        <is>
          <t>WD-0200 / AC-0071 / AC-0121 / AC-0092 / AC-0092</t>
        </is>
      </c>
      <c r="H378" t="inlineStr">
        <is>
          <t>旋转餐边柜-洞洞板-下柜（无桌）-1.6米-木作部分 / 12mm黑色岩板 / 旋转柜体加固五金 / 5mm茶色玻璃 / 5mm茶色玻璃</t>
        </is>
      </c>
      <c r="I378" t="inlineStr">
        <is>
          <t>✅ 可导入</t>
        </is>
      </c>
      <c r="J378">
        <f>IF(B378&lt;&gt;"","","⚠️ 暂无对应工厂订单（现货/库存发货或工厂单待录入）")</f>
        <v/>
      </c>
    </row>
    <row r="379">
      <c r="A379" t="inlineStr">
        <is>
          <t>4502136675003050039</t>
        </is>
      </c>
      <c r="B379">
        <f>IFERROR(INDEX('6-工厂下单表'!$A$3:$A$125,MATCH(A379,'6-工厂下单表'!$B$3:$B$125,0)),"")</f>
        <v/>
      </c>
      <c r="C379" t="inlineStr">
        <is>
          <t>P26990050428</t>
        </is>
      </c>
      <c r="D379" t="inlineStr">
        <is>
          <t>商家安装sku</t>
        </is>
      </c>
      <c r="E379" t="inlineStr">
        <is>
          <t>PPS0000000800002</t>
        </is>
      </c>
      <c r="F379" t="inlineStr">
        <is>
          <t>商家安装sku</t>
        </is>
      </c>
      <c r="I379" t="inlineStr">
        <is>
          <t>✅ 可导入</t>
        </is>
      </c>
      <c r="J379">
        <f>IF(B379&lt;&gt;"","","⚠️ 暂无对应工厂订单（现货/库存发货或工厂单待录入）")</f>
        <v/>
      </c>
    </row>
    <row r="380">
      <c r="A380" t="inlineStr">
        <is>
          <t>4502136675003069220</t>
        </is>
      </c>
      <c r="B380">
        <f>IFERROR(INDEX('6-工厂下单表'!$A$3:$A$125,MATCH(A380,'6-工厂下单表'!$B$3:$B$125,0)),"")</f>
        <v/>
      </c>
      <c r="C380" t="inlineStr">
        <is>
          <t>P26990090428</t>
        </is>
      </c>
      <c r="D380" t="inlineStr">
        <is>
          <t>淘宝自动生成sku-送货入户</t>
        </is>
      </c>
      <c r="E380" t="inlineStr">
        <is>
          <t>PPS0000000800003</t>
        </is>
      </c>
      <c r="F380" t="inlineStr">
        <is>
          <t>淘宝自动生成sku-送货入户</t>
        </is>
      </c>
      <c r="I380" t="inlineStr">
        <is>
          <t>✅ 可导入</t>
        </is>
      </c>
      <c r="J380">
        <f>IF(B380&lt;&gt;"","","⚠️ 暂无对应工厂订单（现货/库存发货或工厂单待录入）")</f>
        <v/>
      </c>
    </row>
    <row r="381">
      <c r="A381" t="inlineStr">
        <is>
          <t>4502142037003014029</t>
        </is>
      </c>
      <c r="B381">
        <f>IFERROR(INDEX('6-工厂下单表'!$A$3:$A$125,MATCH(A381,'6-工厂下单表'!$B$3:$B$125,0)),"")</f>
        <v/>
      </c>
      <c r="C381" t="inlineStr">
        <is>
          <t>P23250050202</t>
        </is>
      </c>
      <c r="D381" t="inlineStr">
        <is>
          <t>万象餐边柜 |樱桃木旋转餐边柜</t>
        </is>
      </c>
      <c r="E381" t="inlineStr">
        <is>
          <t>PPS2325005020214</t>
        </is>
      </c>
      <c r="F381" t="inlineStr">
        <is>
          <t>旋转餐边柜-洞洞板-下柜（无桌）-1.6米</t>
        </is>
      </c>
      <c r="G381" t="inlineStr">
        <is>
          <t>WD-0200 / AC-0071 / AC-0121 / AC-0092 / AC-0092</t>
        </is>
      </c>
      <c r="H381" t="inlineStr">
        <is>
          <t>旋转餐边柜-洞洞板-下柜（无桌）-1.6米-木作部分 / 12mm黑色岩板 / 旋转柜体加固五金 / 5mm茶色玻璃 / 5mm茶色玻璃</t>
        </is>
      </c>
      <c r="I381" t="inlineStr">
        <is>
          <t>✅ 可导入</t>
        </is>
      </c>
      <c r="J381">
        <f>IF(B381&lt;&gt;"","","⚠️ 暂无对应工厂订单（现货/库存发货或工厂单待录入）")</f>
        <v/>
      </c>
    </row>
    <row r="382">
      <c r="A382" t="inlineStr">
        <is>
          <t>4502142037003023211</t>
        </is>
      </c>
      <c r="B382">
        <f>IFERROR(INDEX('6-工厂下单表'!$A$3:$A$125,MATCH(A382,'6-工厂下单表'!$B$3:$B$125,0)),"")</f>
        <v/>
      </c>
      <c r="C382" t="inlineStr">
        <is>
          <t>P26990050428</t>
        </is>
      </c>
      <c r="D382" t="inlineStr">
        <is>
          <t>商家安装sku</t>
        </is>
      </c>
      <c r="E382" t="inlineStr">
        <is>
          <t>PPS0000000800002</t>
        </is>
      </c>
      <c r="F382" t="inlineStr">
        <is>
          <t>商家安装sku</t>
        </is>
      </c>
      <c r="I382" t="inlineStr">
        <is>
          <t>✅ 可导入</t>
        </is>
      </c>
      <c r="J382">
        <f>IF(B382&lt;&gt;"","","⚠️ 暂无对应工厂订单（现货/库存发货或工厂单待录入）")</f>
        <v/>
      </c>
    </row>
    <row r="383">
      <c r="A383" t="inlineStr">
        <is>
          <t>4502142037003050039</t>
        </is>
      </c>
      <c r="B383">
        <f>IFERROR(INDEX('6-工厂下单表'!$A$3:$A$125,MATCH(A383,'6-工厂下单表'!$B$3:$B$125,0)),"")</f>
        <v/>
      </c>
      <c r="C383" t="inlineStr">
        <is>
          <t>P26990090428</t>
        </is>
      </c>
      <c r="D383" t="inlineStr">
        <is>
          <t>淘宝自动生成sku-送货入户</t>
        </is>
      </c>
      <c r="E383" t="inlineStr">
        <is>
          <t>PPS0000000800003</t>
        </is>
      </c>
      <c r="F383" t="inlineStr">
        <is>
          <t>淘宝自动生成sku-送货入户</t>
        </is>
      </c>
      <c r="I383" t="inlineStr">
        <is>
          <t>✅ 可导入</t>
        </is>
      </c>
      <c r="J383">
        <f>IF(B383&lt;&gt;"","","⚠️ 暂无对应工厂订单（现货/库存发货或工厂单待录入）")</f>
        <v/>
      </c>
    </row>
    <row r="384">
      <c r="A384" t="inlineStr">
        <is>
          <t>4502140526004018901</t>
        </is>
      </c>
      <c r="B384">
        <f>IFERROR(INDEX('6-工厂下单表'!$A$3:$A$125,MATCH(A384,'6-工厂下单表'!$B$3:$B$125,0)),"")</f>
        <v/>
      </c>
      <c r="C384" t="inlineStr">
        <is>
          <t>P23410020201</t>
        </is>
      </c>
      <c r="D384" t="inlineStr">
        <is>
          <t>心流书桌 |樱桃木连柜书桌</t>
        </is>
      </c>
      <c r="E384" t="inlineStr">
        <is>
          <t>PPS2341002020111</t>
        </is>
      </c>
      <c r="F384" t="inlineStr">
        <is>
          <t>心流书桌-上柜&amp;下柜-1.1米</t>
        </is>
      </c>
      <c r="G384" t="inlineStr">
        <is>
          <t>WD-0254 / AC-0092</t>
        </is>
      </c>
      <c r="H384" t="inlineStr">
        <is>
          <t>心流书桌-上柜&amp;下柜-1.1米-木作部分 / 5mm茶色玻璃</t>
        </is>
      </c>
      <c r="I384" t="inlineStr">
        <is>
          <t>✅ 可导入</t>
        </is>
      </c>
      <c r="J384">
        <f>IF(B384&lt;&gt;"","","⚠️ 暂无对应工厂订单（现货/库存发货或工厂单待录入）")</f>
        <v/>
      </c>
    </row>
    <row r="385">
      <c r="A385" t="inlineStr">
        <is>
          <t>4502140526004036547</t>
        </is>
      </c>
      <c r="B385">
        <f>IFERROR(INDEX('6-工厂下单表'!$A$3:$A$125,MATCH(A385,'6-工厂下单表'!$B$3:$B$125,0)),"")</f>
        <v/>
      </c>
      <c r="C385" t="inlineStr">
        <is>
          <t>P26990050428</t>
        </is>
      </c>
      <c r="D385" t="inlineStr">
        <is>
          <t>商家安装sku</t>
        </is>
      </c>
      <c r="E385" t="inlineStr">
        <is>
          <t>PPS0000000800002</t>
        </is>
      </c>
      <c r="F385" t="inlineStr">
        <is>
          <t>商家安装sku</t>
        </is>
      </c>
      <c r="I385" t="inlineStr">
        <is>
          <t>✅ 可导入</t>
        </is>
      </c>
      <c r="J385">
        <f>IF(B385&lt;&gt;"","","⚠️ 暂无对应工厂订单（现货/库存发货或工厂单待录入）")</f>
        <v/>
      </c>
    </row>
    <row r="386">
      <c r="A386" t="inlineStr">
        <is>
          <t>4502134513004033845</t>
        </is>
      </c>
      <c r="B386">
        <f>IFERROR(INDEX('6-工厂下单表'!$A$3:$A$125,MATCH(A386,'6-工厂下单表'!$B$3:$B$125,0)),"")</f>
        <v/>
      </c>
      <c r="C386" t="inlineStr">
        <is>
          <t>P23410020201</t>
        </is>
      </c>
      <c r="D386" t="inlineStr">
        <is>
          <t>心流书桌 |樱桃木连柜书桌</t>
        </is>
      </c>
      <c r="E386" t="inlineStr">
        <is>
          <t>PPS2341002020111</t>
        </is>
      </c>
      <c r="F386" t="inlineStr">
        <is>
          <t>心流书桌-上柜&amp;下柜-1.1米</t>
        </is>
      </c>
      <c r="G386" t="inlineStr">
        <is>
          <t>WD-0254 / AC-0092</t>
        </is>
      </c>
      <c r="H386" t="inlineStr">
        <is>
          <t>心流书桌-上柜&amp;下柜-1.1米-木作部分 / 5mm茶色玻璃</t>
        </is>
      </c>
      <c r="I386" t="inlineStr">
        <is>
          <t>✅ 可导入</t>
        </is>
      </c>
      <c r="J386">
        <f>IF(B386&lt;&gt;"","","⚠️ 暂无对应工厂订单（现货/库存发货或工厂单待录入）")</f>
        <v/>
      </c>
    </row>
    <row r="387">
      <c r="A387" t="inlineStr">
        <is>
          <t>4502134513004043027</t>
        </is>
      </c>
      <c r="B387">
        <f>IFERROR(INDEX('6-工厂下单表'!$A$3:$A$125,MATCH(A387,'6-工厂下单表'!$B$3:$B$125,0)),"")</f>
        <v/>
      </c>
      <c r="C387" t="inlineStr">
        <is>
          <t>P26990050428</t>
        </is>
      </c>
      <c r="D387" t="inlineStr">
        <is>
          <t>商家安装sku</t>
        </is>
      </c>
      <c r="E387" t="inlineStr">
        <is>
          <t>PPS0000000800002</t>
        </is>
      </c>
      <c r="F387" t="inlineStr">
        <is>
          <t>商家安装sku</t>
        </is>
      </c>
      <c r="I387" t="inlineStr">
        <is>
          <t>✅ 可导入</t>
        </is>
      </c>
      <c r="J387">
        <f>IF(B387&lt;&gt;"","","⚠️ 暂无对应工厂订单（现货/库存发货或工厂单待录入）")</f>
        <v/>
      </c>
    </row>
    <row r="388">
      <c r="A388" t="inlineStr">
        <is>
          <t>4502129691001027322</t>
        </is>
      </c>
      <c r="B388">
        <f>IFERROR(INDEX('6-工厂下单表'!$A$3:$A$125,MATCH(A388,'6-工厂下单表'!$B$3:$B$125,0)),"")</f>
        <v/>
      </c>
      <c r="C388" t="inlineStr">
        <is>
          <t>P24250070901</t>
        </is>
      </c>
      <c r="D388" t="inlineStr">
        <is>
          <t>榉木餐边柜</t>
        </is>
      </c>
      <c r="E388" t="inlineStr">
        <is>
          <t>PPS2425007090115</t>
        </is>
      </c>
      <c r="F388" t="inlineStr">
        <is>
          <t>榉木餐边柜-下柜-2.1米</t>
        </is>
      </c>
      <c r="G388" t="inlineStr">
        <is>
          <t>WD-0110 / AC-0071 / AC-0073 / AC-0073 / AC-0073 / AC-0073</t>
        </is>
      </c>
      <c r="H388" t="inlineStr">
        <is>
          <t>榉木餐边柜-下柜-木作部分-适配2.1米 / 12mm黑色岩板 / 5mm灰色玻璃 / 5mm灰色玻璃 / 5mm灰色玻璃 / 5mm灰色玻璃</t>
        </is>
      </c>
      <c r="I388" t="inlineStr">
        <is>
          <t>✅ 可导入</t>
        </is>
      </c>
      <c r="J388">
        <f>IF(B388&lt;&gt;"","","⚠️ 暂无对应工厂订单（现货/库存发货或工厂单待录入）")</f>
        <v/>
      </c>
    </row>
    <row r="389">
      <c r="A389" t="inlineStr">
        <is>
          <t>2701723548002095483</t>
        </is>
      </c>
      <c r="B389">
        <f>IFERROR(INDEX('6-工厂下单表'!$A$3:$A$125,MATCH(A389,'6-工厂下单表'!$B$3:$B$125,0)),"")</f>
        <v/>
      </c>
      <c r="C389" t="inlineStr">
        <is>
          <t>P24250080801</t>
        </is>
      </c>
      <c r="D389" t="inlineStr">
        <is>
          <t>洞石餐边柜 |樱桃木洞石餐边大柜 |樱桃木洞石模块餐边柜</t>
        </is>
      </c>
      <c r="E389" t="inlineStr">
        <is>
          <t>PPS2425008080128</t>
        </is>
      </c>
      <c r="F389" t="inlineStr">
        <is>
          <t>洞石餐边柜-洞石整柜2.1米（多抽组合）（分类抽屉+玻璃移门+开门）</t>
        </is>
      </c>
      <c r="G389" t="inlineStr">
        <is>
          <t>WD-0123 / AC-0073 / AC-0096 / AC-0080 / AC-0081 / AC-0093</t>
        </is>
      </c>
      <c r="H389" t="inlineStr">
        <is>
          <t>洞石餐边柜-多抽组合-整柜-木作部分-适配2.1米 / 5mm灰色玻璃 / 抛光不锈钢挂杆 / 洞石纹理饰面板 / 银色隔板轨道 / 茶色亚克力条</t>
        </is>
      </c>
      <c r="I389" t="inlineStr">
        <is>
          <t>✅ 可导入</t>
        </is>
      </c>
      <c r="J389">
        <f>IF(B389&lt;&gt;"","","⚠️ 暂无对应工厂订单（现货/库存发货或工厂单待录入）")</f>
        <v/>
      </c>
    </row>
    <row r="390">
      <c r="A390" t="inlineStr">
        <is>
          <t>2701721605087032493</t>
        </is>
      </c>
      <c r="B390">
        <f>IFERROR(INDEX('6-工厂下单表'!$A$3:$A$125,MATCH(A390,'6-工厂下单表'!$B$3:$B$125,0)),"")</f>
        <v/>
      </c>
      <c r="C390" t="inlineStr">
        <is>
          <t>P23780020201</t>
        </is>
      </c>
      <c r="D390" t="inlineStr">
        <is>
          <t>可鸥岛台 |樱桃木中岛岛台</t>
        </is>
      </c>
      <c r="E390" t="inlineStr">
        <is>
          <t>PPS2378002020111</t>
        </is>
      </c>
      <c r="F390" t="inlineStr">
        <is>
          <t>岛台-仅餐桌-单腿桌-1.2米</t>
        </is>
      </c>
      <c r="G390" t="inlineStr">
        <is>
          <t>WD-0229</t>
        </is>
      </c>
      <c r="H390" t="inlineStr">
        <is>
          <t>岛台-仅餐桌-单腿桌-1.2米-木作部分</t>
        </is>
      </c>
      <c r="I390" t="inlineStr">
        <is>
          <t>✅ 可导入</t>
        </is>
      </c>
      <c r="J390">
        <f>IF(B390&lt;&gt;"","","⚠️ 暂无对应工厂订单（现货/库存发货或工厂单待录入）")</f>
        <v/>
      </c>
    </row>
    <row r="391">
      <c r="A391" t="inlineStr">
        <is>
          <t>2701721605087041675</t>
        </is>
      </c>
      <c r="B391">
        <f>IFERROR(INDEX('6-工厂下单表'!$A$3:$A$125,MATCH(A391,'6-工厂下单表'!$B$3:$B$125,0)),"")</f>
        <v/>
      </c>
      <c r="C391" t="inlineStr">
        <is>
          <t>P26990050428</t>
        </is>
      </c>
      <c r="D391" t="inlineStr">
        <is>
          <t>商家安装sku</t>
        </is>
      </c>
      <c r="E391" t="inlineStr">
        <is>
          <t>PPS0000000800002</t>
        </is>
      </c>
      <c r="F391" t="inlineStr">
        <is>
          <t>商家安装sku</t>
        </is>
      </c>
      <c r="I391" t="inlineStr">
        <is>
          <t>✅ 可导入</t>
        </is>
      </c>
      <c r="J391">
        <f>IF(B391&lt;&gt;"","","⚠️ 暂无对应工厂订单（现货/库存发货或工厂单待录入）")</f>
        <v/>
      </c>
    </row>
    <row r="392">
      <c r="A392" t="inlineStr">
        <is>
          <t>2701720670055012279</t>
        </is>
      </c>
      <c r="B392">
        <f>IFERROR(INDEX('6-工厂下单表'!$A$3:$A$125,MATCH(A392,'6-工厂下单表'!$B$3:$B$125,0)),"")</f>
        <v/>
      </c>
      <c r="C392" t="inlineStr">
        <is>
          <t>P25210100410</t>
        </is>
      </c>
      <c r="D392" t="inlineStr">
        <is>
          <t>畔色黑胡桃木岩板餐桌2025 |黑胡桃木三角腿餐桌</t>
        </is>
      </c>
      <c r="E392" t="inlineStr">
        <is>
          <t>PPS2521010041011</t>
        </is>
      </c>
      <c r="F392" t="inlineStr">
        <is>
          <t>黑胡桃木岩板-1.4米</t>
        </is>
      </c>
      <c r="G392" t="inlineStr">
        <is>
          <t>WD-0085 / AC-0071</t>
        </is>
      </c>
      <c r="H392" t="inlineStr">
        <is>
          <t>黑胡桃木岩板餐桌2025-木作部分-适配1.4米 / 12mm黑色岩板</t>
        </is>
      </c>
      <c r="I392" t="inlineStr">
        <is>
          <t>✅ 可导入</t>
        </is>
      </c>
      <c r="J392">
        <f>IF(B392&lt;&gt;"","","⚠️ 暂无对应工厂订单（现货/库存发货或工厂单待录入）")</f>
        <v/>
      </c>
    </row>
    <row r="393">
      <c r="A393" t="inlineStr">
        <is>
          <t>2701718581090008281</t>
        </is>
      </c>
      <c r="B393">
        <f>IFERROR(INDEX('6-工厂下单表'!$A$3:$A$125,MATCH(A393,'6-工厂下单表'!$B$3:$B$125,0)),"")</f>
        <v/>
      </c>
      <c r="C393" t="inlineStr">
        <is>
          <t>P24410040513</t>
        </is>
      </c>
      <c r="D393" t="inlineStr">
        <is>
          <t>升降桌（带高台总价） |樱桃木2024款新升降桌</t>
        </is>
      </c>
      <c r="E393" t="inlineStr">
        <is>
          <t>PPS2441004051311</t>
        </is>
      </c>
      <c r="F393" t="inlineStr">
        <is>
          <t>升降桌-130cm 带高台</t>
        </is>
      </c>
      <c r="G393" t="inlineStr">
        <is>
          <t>WD-0164 / AC-0110 / AC-0111 / AC-0112 / AC-0093 / AC-0113</t>
        </is>
      </c>
      <c r="H393" t="inlineStr">
        <is>
          <t>升降桌-130cm-木作部分 / 升降桌双电机双锁桌架（含彩灯手控） / 6位插排 / 黑色理线架 / 茶色亚克力条 / 吸铁石</t>
        </is>
      </c>
      <c r="I393" t="inlineStr">
        <is>
          <t>✅ 可导入</t>
        </is>
      </c>
      <c r="J393">
        <f>IF(B393&lt;&gt;"","","⚠️ 暂无对应工厂订单（现货/库存发货或工厂单待录入）")</f>
        <v/>
      </c>
    </row>
    <row r="394">
      <c r="A394" t="inlineStr">
        <is>
          <t>4502117305248010430</t>
        </is>
      </c>
      <c r="B394">
        <f>IFERROR(INDEX('6-工厂下单表'!$A$3:$A$125,MATCH(A394,'6-工厂下单表'!$B$3:$B$125,0)),"")</f>
        <v/>
      </c>
      <c r="C394" t="inlineStr">
        <is>
          <t>P23250050202</t>
        </is>
      </c>
      <c r="D394" t="inlineStr">
        <is>
          <t>万象餐边柜 |樱桃木旋转餐边柜</t>
        </is>
      </c>
      <c r="E394" t="inlineStr">
        <is>
          <t>PPS2325005020214</t>
        </is>
      </c>
      <c r="F394" t="inlineStr">
        <is>
          <t>旋转餐边柜-洞洞板-下柜（无桌）-1.6米</t>
        </is>
      </c>
      <c r="G394" t="inlineStr">
        <is>
          <t>WD-0200 / AC-0071 / AC-0121 / AC-0092 / AC-0092</t>
        </is>
      </c>
      <c r="H394" t="inlineStr">
        <is>
          <t>旋转餐边柜-洞洞板-下柜（无桌）-1.6米-木作部分 / 12mm黑色岩板 / 旋转柜体加固五金 / 5mm茶色玻璃 / 5mm茶色玻璃</t>
        </is>
      </c>
      <c r="I394" t="inlineStr">
        <is>
          <t>✅ 可导入</t>
        </is>
      </c>
      <c r="J394">
        <f>IF(B394&lt;&gt;"","","⚠️ 暂无对应工厂订单（现货/库存发货或工厂单待录入）")</f>
        <v/>
      </c>
    </row>
    <row r="395">
      <c r="A395" t="inlineStr">
        <is>
          <t>4502117305248029611</t>
        </is>
      </c>
      <c r="B395">
        <f>IFERROR(INDEX('6-工厂下单表'!$A$3:$A$125,MATCH(A395,'6-工厂下单表'!$B$3:$B$125,0)),"")</f>
        <v/>
      </c>
      <c r="C395" t="inlineStr">
        <is>
          <t>P26990050428</t>
        </is>
      </c>
      <c r="D395" t="inlineStr">
        <is>
          <t>商家安装sku</t>
        </is>
      </c>
      <c r="E395" t="inlineStr">
        <is>
          <t>PPS0000000800002</t>
        </is>
      </c>
      <c r="F395" t="inlineStr">
        <is>
          <t>商家安装sku</t>
        </is>
      </c>
      <c r="I395" t="inlineStr">
        <is>
          <t>✅ 可导入</t>
        </is>
      </c>
      <c r="J395">
        <f>IF(B395&lt;&gt;"","","⚠️ 暂无对应工厂订单（现货/库存发货或工厂单待录入）")</f>
        <v/>
      </c>
    </row>
    <row r="396">
      <c r="A396" t="inlineStr">
        <is>
          <t>4502117305248056439</t>
        </is>
      </c>
      <c r="B396">
        <f>IFERROR(INDEX('6-工厂下单表'!$A$3:$A$125,MATCH(A396,'6-工厂下单表'!$B$3:$B$125,0)),"")</f>
        <v/>
      </c>
      <c r="C396" t="inlineStr">
        <is>
          <t>P26990090428</t>
        </is>
      </c>
      <c r="D396" t="inlineStr">
        <is>
          <t>淘宝自动生成sku-送货入户</t>
        </is>
      </c>
      <c r="E396" t="inlineStr">
        <is>
          <t>PPS0000000800003</t>
        </is>
      </c>
      <c r="F396" t="inlineStr">
        <is>
          <t>淘宝自动生成sku-送货入户</t>
        </is>
      </c>
      <c r="I396" t="inlineStr">
        <is>
          <t>✅ 可导入</t>
        </is>
      </c>
      <c r="J396">
        <f>IF(B396&lt;&gt;"","","⚠️ 暂无对应工厂订单（现货/库存发货或工厂单待录入）")</f>
        <v/>
      </c>
    </row>
    <row r="397">
      <c r="A397" t="inlineStr">
        <is>
          <t>2701713435086000871</t>
        </is>
      </c>
      <c r="B397">
        <f>IFERROR(INDEX('6-工厂下单表'!$A$3:$A$125,MATCH(A397,'6-工厂下单表'!$B$3:$B$125,0)),"")</f>
        <v/>
      </c>
      <c r="C397" t="inlineStr">
        <is>
          <t>P24150030513</t>
        </is>
      </c>
      <c r="D397" t="inlineStr">
        <is>
          <t>畔色组合柜 |樱桃木灵感组合柜</t>
        </is>
      </c>
      <c r="E397" t="inlineStr">
        <is>
          <t>PPS2415003051311</t>
        </is>
      </c>
      <c r="F397" t="inlineStr">
        <is>
          <t>组合柜-开放柜</t>
        </is>
      </c>
      <c r="G397" t="inlineStr">
        <is>
          <t>WD-0093</t>
        </is>
      </c>
      <c r="H397" t="inlineStr">
        <is>
          <t>组合柜-开放柜-木作部分</t>
        </is>
      </c>
      <c r="I397" t="inlineStr">
        <is>
          <t>✅ 可导入</t>
        </is>
      </c>
      <c r="J397">
        <f>IF(B397&lt;&gt;"","","⚠️ 暂无对应工厂订单（现货/库存发货或工厂单待录入）")</f>
        <v/>
      </c>
    </row>
    <row r="398">
      <c r="A398" t="inlineStr">
        <is>
          <t>4502117127215188940</t>
        </is>
      </c>
      <c r="B398">
        <f>IFERROR(INDEX('6-工厂下单表'!$A$3:$A$125,MATCH(A398,'6-工厂下单表'!$B$3:$B$125,0)),"")</f>
        <v/>
      </c>
      <c r="C398" t="inlineStr">
        <is>
          <t>P25250100405</t>
        </is>
      </c>
      <c r="D398" t="inlineStr">
        <is>
          <t>樱桃木窄柜 |樱桃木1米餐边柜</t>
        </is>
      </c>
      <c r="E398" t="inlineStr">
        <is>
          <t>PPS2525010040511</t>
        </is>
      </c>
      <c r="F398" t="inlineStr">
        <is>
          <t>窄柜-整柜洞石背板-1.2米</t>
        </is>
      </c>
      <c r="G398" t="inlineStr">
        <is>
          <t>WD-0054 / AC-0074 / AC-0074 / AC-0080 / AC-0081 / AC-0186</t>
        </is>
      </c>
      <c r="H398" t="inlineStr">
        <is>
          <t>窄柜-整柜-木作部分-适配1.2米 / 5mm超白玻璃 / 5mm超白玻璃 / 洞石纹理饰面板 / 银色隔板轨道 / 电力轨道-Xpower-T25-银色-1.158-2插座</t>
        </is>
      </c>
      <c r="I398" t="inlineStr">
        <is>
          <t>✅ 可导入</t>
        </is>
      </c>
      <c r="J398">
        <f>IF(B398&lt;&gt;"","","⚠️ 暂无对应工厂订单（现货/库存发货或工厂单待录入）")</f>
        <v/>
      </c>
    </row>
    <row r="399">
      <c r="A399" t="inlineStr">
        <is>
          <t>4502115108205015720</t>
        </is>
      </c>
      <c r="B399">
        <f>IFERROR(INDEX('6-工厂下单表'!$A$3:$A$125,MATCH(A399,'6-工厂下单表'!$B$3:$B$125,0)),"")</f>
        <v/>
      </c>
      <c r="C399" t="inlineStr">
        <is>
          <t>P25250100405</t>
        </is>
      </c>
      <c r="D399" t="inlineStr">
        <is>
          <t>樱桃木窄柜 |樱桃木1米餐边柜</t>
        </is>
      </c>
      <c r="E399" t="inlineStr">
        <is>
          <t>PPS2525010040511</t>
        </is>
      </c>
      <c r="F399" t="inlineStr">
        <is>
          <t>窄柜-整柜洞石背板-1.2米</t>
        </is>
      </c>
      <c r="G399" t="inlineStr">
        <is>
          <t>WD-0054 / AC-0074 / AC-0074 / AC-0080 / AC-0081 / AC-0186</t>
        </is>
      </c>
      <c r="H399" t="inlineStr">
        <is>
          <t>窄柜-整柜-木作部分-适配1.2米 / 5mm超白玻璃 / 5mm超白玻璃 / 洞石纹理饰面板 / 银色隔板轨道 / 电力轨道-Xpower-T25-银色-1.158-2插座</t>
        </is>
      </c>
      <c r="I399" t="inlineStr">
        <is>
          <t>✅ 可导入</t>
        </is>
      </c>
      <c r="J399">
        <f>IF(B399&lt;&gt;"","","⚠️ 暂无对应工厂订单（现货/库存发货或工厂单待录入）")</f>
        <v/>
      </c>
    </row>
    <row r="400">
      <c r="A400" t="inlineStr">
        <is>
          <t>4502116478193001737</t>
        </is>
      </c>
      <c r="B400">
        <f>IFERROR(INDEX('6-工厂下单表'!$A$3:$A$125,MATCH(A400,'6-工厂下单表'!$B$3:$B$125,0)),"")</f>
        <v/>
      </c>
      <c r="C400" t="inlineStr">
        <is>
          <t>P24250070901</t>
        </is>
      </c>
      <c r="D400" t="inlineStr">
        <is>
          <t>榉木餐边柜</t>
        </is>
      </c>
      <c r="E400" t="inlineStr">
        <is>
          <t>PPS2425007090115</t>
        </is>
      </c>
      <c r="F400" t="inlineStr">
        <is>
          <t>榉木餐边柜-下柜-2.1米</t>
        </is>
      </c>
      <c r="G400" t="inlineStr">
        <is>
          <t>WD-0110 / AC-0071 / AC-0073 / AC-0073 / AC-0073 / AC-0073</t>
        </is>
      </c>
      <c r="H400" t="inlineStr">
        <is>
          <t>榉木餐边柜-下柜-木作部分-适配2.1米 / 12mm黑色岩板 / 5mm灰色玻璃 / 5mm灰色玻璃 / 5mm灰色玻璃 / 5mm灰色玻璃</t>
        </is>
      </c>
      <c r="I400" t="inlineStr">
        <is>
          <t>✅ 可导入</t>
        </is>
      </c>
      <c r="J400">
        <f>IF(B400&lt;&gt;"","","⚠️ 暂无对应工厂订单（现货/库存发货或工厂单待录入）")</f>
        <v/>
      </c>
    </row>
    <row r="401">
      <c r="A401" t="inlineStr">
        <is>
          <t>2701717899054002854</t>
        </is>
      </c>
      <c r="B401">
        <f>IFERROR(INDEX('6-工厂下单表'!$A$3:$A$125,MATCH(A401,'6-工厂下单表'!$B$3:$B$125,0)),"")</f>
        <v/>
      </c>
      <c r="C401" t="inlineStr">
        <is>
          <t>P24250080801</t>
        </is>
      </c>
      <c r="D401" t="inlineStr">
        <is>
          <t>洞石餐边柜 |樱桃木洞石餐边大柜 |樱桃木洞石模块餐边柜</t>
        </is>
      </c>
      <c r="E401" t="inlineStr">
        <is>
          <t>PPS2425008080128</t>
        </is>
      </c>
      <c r="F401" t="inlineStr">
        <is>
          <t>洞石餐边柜-洞石整柜2.1米（多抽组合）（分类抽屉+玻璃移门+开门）</t>
        </is>
      </c>
      <c r="G401" t="inlineStr">
        <is>
          <t>WD-0123 / AC-0073 / AC-0096 / AC-0080 / AC-0081 / AC-0093</t>
        </is>
      </c>
      <c r="H401" t="inlineStr">
        <is>
          <t>洞石餐边柜-多抽组合-整柜-木作部分-适配2.1米 / 5mm灰色玻璃 / 抛光不锈钢挂杆 / 洞石纹理饰面板 / 银色隔板轨道 / 茶色亚克力条</t>
        </is>
      </c>
      <c r="I401" t="inlineStr">
        <is>
          <t>✅ 可导入</t>
        </is>
      </c>
      <c r="J401">
        <f>IF(B401&lt;&gt;"","","⚠️ 暂无对应工厂订单（现货/库存发货或工厂单待录入）")</f>
        <v/>
      </c>
    </row>
    <row r="402">
      <c r="A402" t="inlineStr">
        <is>
          <t>2701721713043063866</t>
        </is>
      </c>
      <c r="B402">
        <f>IFERROR(INDEX('6-工厂下单表'!$A$3:$A$125,MATCH(A402,'6-工厂下单表'!$B$3:$B$125,0)),"")</f>
        <v/>
      </c>
      <c r="C402" t="inlineStr">
        <is>
          <t>P23250050202</t>
        </is>
      </c>
      <c r="D402" t="inlineStr">
        <is>
          <t>万象餐边柜 |樱桃木旋转餐边柜</t>
        </is>
      </c>
      <c r="E402" t="inlineStr">
        <is>
          <t>PPS2325005020214</t>
        </is>
      </c>
      <c r="F402" t="inlineStr">
        <is>
          <t>旋转餐边柜-洞洞板-下柜（无桌）-1.6米</t>
        </is>
      </c>
      <c r="G402" t="inlineStr">
        <is>
          <t>WD-0200 / AC-0071 / AC-0121 / AC-0092 / AC-0092</t>
        </is>
      </c>
      <c r="H402" t="inlineStr">
        <is>
          <t>旋转餐边柜-洞洞板-下柜（无桌）-1.6米-木作部分 / 12mm黑色岩板 / 旋转柜体加固五金 / 5mm茶色玻璃 / 5mm茶色玻璃</t>
        </is>
      </c>
      <c r="I402" t="inlineStr">
        <is>
          <t>✅ 可导入</t>
        </is>
      </c>
      <c r="J402">
        <f>IF(B402&lt;&gt;"","","⚠️ 暂无对应工厂订单（现货/库存发货或工厂单待录入）")</f>
        <v/>
      </c>
    </row>
    <row r="403">
      <c r="A403" t="inlineStr">
        <is>
          <t>2701721713043090694</t>
        </is>
      </c>
      <c r="B403">
        <f>IFERROR(INDEX('6-工厂下单表'!$A$3:$A$125,MATCH(A403,'6-工厂下单表'!$B$3:$B$125,0)),"")</f>
        <v/>
      </c>
      <c r="C403" t="inlineStr">
        <is>
          <t>P26990050428</t>
        </is>
      </c>
      <c r="D403" t="inlineStr">
        <is>
          <t>商家安装sku</t>
        </is>
      </c>
      <c r="E403" t="inlineStr">
        <is>
          <t>PPS0000000800002</t>
        </is>
      </c>
      <c r="F403" t="inlineStr">
        <is>
          <t>商家安装sku</t>
        </is>
      </c>
      <c r="I403" t="inlineStr">
        <is>
          <t>✅ 可导入</t>
        </is>
      </c>
      <c r="J403">
        <f>IF(B403&lt;&gt;"","","⚠️ 暂无对应工厂订单（现货/库存发货或工厂单待录入）")</f>
        <v/>
      </c>
    </row>
    <row r="404">
      <c r="A404" t="inlineStr">
        <is>
          <t>2701721713043109875</t>
        </is>
      </c>
      <c r="B404">
        <f>IFERROR(INDEX('6-工厂下单表'!$A$3:$A$125,MATCH(A404,'6-工厂下单表'!$B$3:$B$125,0)),"")</f>
        <v/>
      </c>
      <c r="C404" t="inlineStr">
        <is>
          <t>P26990090428</t>
        </is>
      </c>
      <c r="D404" t="inlineStr">
        <is>
          <t>淘宝自动生成sku-送货入户</t>
        </is>
      </c>
      <c r="E404" t="inlineStr">
        <is>
          <t>PPS0000000800003</t>
        </is>
      </c>
      <c r="F404" t="inlineStr">
        <is>
          <t>淘宝自动生成sku-送货入户</t>
        </is>
      </c>
      <c r="I404" t="inlineStr">
        <is>
          <t>✅ 可导入</t>
        </is>
      </c>
      <c r="J404">
        <f>IF(B404&lt;&gt;"","","⚠️ 暂无对应工厂订单（现货/库存发货或工厂单待录入）")</f>
        <v/>
      </c>
    </row>
    <row r="405">
      <c r="A405" t="inlineStr">
        <is>
          <t>4502112230191031116</t>
        </is>
      </c>
      <c r="B405">
        <f>IFERROR(INDEX('6-工厂下单表'!$A$3:$A$125,MATCH(A405,'6-工厂下单表'!$B$3:$B$125,0)),"")</f>
        <v/>
      </c>
      <c r="C405" t="inlineStr">
        <is>
          <t>P23780020201</t>
        </is>
      </c>
      <c r="D405" t="inlineStr">
        <is>
          <t>可鸥岛台 |樱桃木中岛岛台</t>
        </is>
      </c>
      <c r="E405" t="inlineStr">
        <is>
          <t>PPS2378002020111</t>
        </is>
      </c>
      <c r="F405" t="inlineStr">
        <is>
          <t>岛台-仅餐桌-单腿桌-1.2米</t>
        </is>
      </c>
      <c r="G405" t="inlineStr">
        <is>
          <t>WD-0229</t>
        </is>
      </c>
      <c r="H405" t="inlineStr">
        <is>
          <t>岛台-仅餐桌-单腿桌-1.2米-木作部分</t>
        </is>
      </c>
      <c r="I405" t="inlineStr">
        <is>
          <t>✅ 可导入</t>
        </is>
      </c>
      <c r="J405">
        <f>IF(B405&lt;&gt;"","","⚠️ 暂无对应工厂订单（现货/库存发货或工厂单待录入）")</f>
        <v/>
      </c>
    </row>
    <row r="406">
      <c r="A406" t="inlineStr">
        <is>
          <t>4502112230191067943</t>
        </is>
      </c>
      <c r="B406">
        <f>IFERROR(INDEX('6-工厂下单表'!$A$3:$A$125,MATCH(A406,'6-工厂下单表'!$B$3:$B$125,0)),"")</f>
        <v/>
      </c>
      <c r="C406" t="inlineStr">
        <is>
          <t>P26990050428</t>
        </is>
      </c>
      <c r="D406" t="inlineStr">
        <is>
          <t>商家安装sku</t>
        </is>
      </c>
      <c r="E406" t="inlineStr">
        <is>
          <t>PPS0000000800002</t>
        </is>
      </c>
      <c r="F406" t="inlineStr">
        <is>
          <t>商家安装sku</t>
        </is>
      </c>
      <c r="I406" t="inlineStr">
        <is>
          <t>✅ 可导入</t>
        </is>
      </c>
      <c r="J406">
        <f>IF(B406&lt;&gt;"","","⚠️ 暂无对应工厂订单（现货/库存发货或工厂单待录入）")</f>
        <v/>
      </c>
    </row>
    <row r="407">
      <c r="A407" t="inlineStr">
        <is>
          <t>4502125478200031116</t>
        </is>
      </c>
      <c r="B407">
        <f>IFERROR(INDEX('6-工厂下单表'!$A$3:$A$125,MATCH(A407,'6-工厂下单表'!$B$3:$B$125,0)),"")</f>
        <v/>
      </c>
      <c r="C407" t="inlineStr">
        <is>
          <t>P23780020201</t>
        </is>
      </c>
      <c r="D407" t="inlineStr">
        <is>
          <t>可鸥岛台 |樱桃木中岛岛台</t>
        </is>
      </c>
      <c r="E407" t="inlineStr">
        <is>
          <t>PPS2378002020111</t>
        </is>
      </c>
      <c r="F407" t="inlineStr">
        <is>
          <t>岛台-仅餐桌-单腿桌-1.2米</t>
        </is>
      </c>
      <c r="G407" t="inlineStr">
        <is>
          <t>WD-0229</t>
        </is>
      </c>
      <c r="H407" t="inlineStr">
        <is>
          <t>岛台-仅餐桌-单腿桌-1.2米-木作部分</t>
        </is>
      </c>
      <c r="I407" t="inlineStr">
        <is>
          <t>✅ 可导入</t>
        </is>
      </c>
      <c r="J407">
        <f>IF(B407&lt;&gt;"","","⚠️ 暂无对应工厂订单（现货/库存发货或工厂单待录入）")</f>
        <v/>
      </c>
    </row>
    <row r="408">
      <c r="A408" t="inlineStr">
        <is>
          <t>4502125478200067943</t>
        </is>
      </c>
      <c r="B408">
        <f>IFERROR(INDEX('6-工厂下单表'!$A$3:$A$125,MATCH(A408,'6-工厂下单表'!$B$3:$B$125,0)),"")</f>
        <v/>
      </c>
      <c r="C408" t="inlineStr">
        <is>
          <t>P26990050428</t>
        </is>
      </c>
      <c r="D408" t="inlineStr">
        <is>
          <t>商家安装sku</t>
        </is>
      </c>
      <c r="E408" t="inlineStr">
        <is>
          <t>PPS0000000800002</t>
        </is>
      </c>
      <c r="F408" t="inlineStr">
        <is>
          <t>商家安装sku</t>
        </is>
      </c>
      <c r="I408" t="inlineStr">
        <is>
          <t>✅ 可导入</t>
        </is>
      </c>
      <c r="J408">
        <f>IF(B408&lt;&gt;"","","⚠️ 暂无对应工厂订单（现货/库存发货或工厂单待录入）")</f>
        <v/>
      </c>
    </row>
    <row r="409">
      <c r="A409" t="inlineStr">
        <is>
          <t>4502119464181026244</t>
        </is>
      </c>
      <c r="B409">
        <f>IFERROR(INDEX('6-工厂下单表'!$A$3:$A$125,MATCH(A409,'6-工厂下单表'!$B$3:$B$125,0)),"")</f>
        <v/>
      </c>
      <c r="C409" t="inlineStr">
        <is>
          <t>P25250090403</t>
        </is>
      </c>
      <c r="D409" t="inlineStr">
        <is>
          <t>樱桃木基础餐边柜 |樱桃木AA柱餐边柜</t>
        </is>
      </c>
      <c r="E409" t="inlineStr">
        <is>
          <t>PPS2525009040115</t>
        </is>
      </c>
      <c r="F409" t="inlineStr">
        <is>
          <t>基础柜-整柜洞洞板背板-2.1米</t>
        </is>
      </c>
      <c r="G409" t="inlineStr">
        <is>
          <t>WD-0046 / AC-0071 / AC-0162 / WD-0050 / AC-0073 / AC-0074</t>
        </is>
      </c>
      <c r="H409" t="inlineStr">
        <is>
          <t>基础柜-下柜-木作部分-适配2.1米 / 12mm黑色岩板 / 电力轨道-Xpower-U80-黑色-2.05-2插座 / 基础柜-整柜-木作部分-适配2.1米 / 5mm灰色玻璃 / 5mm超白玻璃</t>
        </is>
      </c>
      <c r="I409" t="inlineStr">
        <is>
          <t>✅ 可导入</t>
        </is>
      </c>
      <c r="J409">
        <f>IF(B409&lt;&gt;"","","⚠️ 暂无对应工厂订单（现货/库存发货或工厂单待录入）")</f>
        <v/>
      </c>
    </row>
    <row r="410">
      <c r="A410" t="inlineStr">
        <is>
          <t>3290044116038642987</t>
        </is>
      </c>
      <c r="B410">
        <f>IFERROR(INDEX('6-工厂下单表'!$A$3:$A$125,MATCH(A410,'6-工厂下单表'!$B$3:$B$125,0)),"")</f>
        <v/>
      </c>
      <c r="C410" t="inlineStr">
        <is>
          <t>P23410020201</t>
        </is>
      </c>
      <c r="D410" t="inlineStr">
        <is>
          <t>心流书桌 |樱桃木连柜书桌</t>
        </is>
      </c>
      <c r="E410" t="inlineStr">
        <is>
          <t>PPS2341002020111</t>
        </is>
      </c>
      <c r="F410" t="inlineStr">
        <is>
          <t>心流书桌-上柜&amp;下柜-1.1米</t>
        </is>
      </c>
      <c r="G410" t="inlineStr">
        <is>
          <t>WD-0254 / AC-0092</t>
        </is>
      </c>
      <c r="H410" t="inlineStr">
        <is>
          <t>心流书桌-上柜&amp;下柜-1.1米-木作部分 / 5mm茶色玻璃</t>
        </is>
      </c>
      <c r="I410" t="inlineStr">
        <is>
          <t>✅ 可导入</t>
        </is>
      </c>
      <c r="J410">
        <f>IF(B410&lt;&gt;"","","⚠️ 暂无对应工厂订单（现货/库存发货或工厂单待录入）")</f>
        <v/>
      </c>
    </row>
    <row r="411">
      <c r="A411" t="inlineStr">
        <is>
          <t>3290044116039642987</t>
        </is>
      </c>
      <c r="B411">
        <f>IFERROR(INDEX('6-工厂下单表'!$A$3:$A$125,MATCH(A411,'6-工厂下单表'!$B$3:$B$125,0)),"")</f>
        <v/>
      </c>
      <c r="C411" t="inlineStr">
        <is>
          <t>P26990050428</t>
        </is>
      </c>
      <c r="D411" t="inlineStr">
        <is>
          <t>商家安装sku</t>
        </is>
      </c>
      <c r="E411" t="inlineStr">
        <is>
          <t>PPS0000000800002</t>
        </is>
      </c>
      <c r="F411" t="inlineStr">
        <is>
          <t>商家安装sku</t>
        </is>
      </c>
      <c r="I411" t="inlineStr">
        <is>
          <t>✅ 可导入</t>
        </is>
      </c>
      <c r="J411">
        <f>IF(B411&lt;&gt;"","","⚠️ 暂无对应工厂订单（现货/库存发货或工厂单待录入）")</f>
        <v/>
      </c>
    </row>
    <row r="412">
      <c r="A412" t="inlineStr">
        <is>
          <t>3289972440259642987</t>
        </is>
      </c>
      <c r="B412">
        <f>IFERROR(INDEX('6-工厂下单表'!$A$3:$A$125,MATCH(A412,'6-工厂下单表'!$B$3:$B$125,0)),"")</f>
        <v/>
      </c>
      <c r="C412" t="inlineStr">
        <is>
          <t>P23410020201</t>
        </is>
      </c>
      <c r="D412" t="inlineStr">
        <is>
          <t>心流书桌 |樱桃木连柜书桌</t>
        </is>
      </c>
      <c r="E412" t="inlineStr">
        <is>
          <t>PPS2341002020111</t>
        </is>
      </c>
      <c r="F412" t="inlineStr">
        <is>
          <t>心流书桌-上柜&amp;下柜-1.1米</t>
        </is>
      </c>
      <c r="G412" t="inlineStr">
        <is>
          <t>WD-0254 / AC-0092</t>
        </is>
      </c>
      <c r="H412" t="inlineStr">
        <is>
          <t>心流书桌-上柜&amp;下柜-1.1米-木作部分 / 5mm茶色玻璃</t>
        </is>
      </c>
      <c r="I412" t="inlineStr">
        <is>
          <t>✅ 可导入</t>
        </is>
      </c>
      <c r="J412">
        <f>IF(B412&lt;&gt;"","","⚠️ 暂无对应工厂订单（现货/库存发货或工厂单待录入）")</f>
        <v/>
      </c>
    </row>
    <row r="413">
      <c r="A413" t="inlineStr">
        <is>
          <t>3289972440260642987</t>
        </is>
      </c>
      <c r="B413">
        <f>IFERROR(INDEX('6-工厂下单表'!$A$3:$A$125,MATCH(A413,'6-工厂下单表'!$B$3:$B$125,0)),"")</f>
        <v/>
      </c>
      <c r="C413" t="inlineStr">
        <is>
          <t>P26990050428</t>
        </is>
      </c>
      <c r="D413" t="inlineStr">
        <is>
          <t>商家安装sku</t>
        </is>
      </c>
      <c r="E413" t="inlineStr">
        <is>
          <t>PPS0000000800002</t>
        </is>
      </c>
      <c r="F413" t="inlineStr">
        <is>
          <t>商家安装sku</t>
        </is>
      </c>
      <c r="I413" t="inlineStr">
        <is>
          <t>✅ 可导入</t>
        </is>
      </c>
      <c r="J413">
        <f>IF(B413&lt;&gt;"","","⚠️ 暂无对应工厂订单（现货/库存发货或工厂单待录入）")</f>
        <v/>
      </c>
    </row>
    <row r="414">
      <c r="A414" t="inlineStr">
        <is>
          <t>3289873332411002077</t>
        </is>
      </c>
      <c r="B414">
        <f>IFERROR(INDEX('6-工厂下单表'!$A$3:$A$125,MATCH(A414,'6-工厂下单表'!$B$3:$B$125,0)),"")</f>
        <v/>
      </c>
      <c r="C414" t="inlineStr">
        <is>
          <t>P24450030915</t>
        </is>
      </c>
      <c r="D414" t="inlineStr">
        <is>
          <t>书柜-新 |樱桃木2024款书柜</t>
        </is>
      </c>
      <c r="E414" t="inlineStr">
        <is>
          <t>PPS2445003091511</t>
        </is>
      </c>
      <c r="F414" t="inlineStr">
        <is>
          <t>书柜-灵感抽屉柜（3块横隔板）-1.0米</t>
        </is>
      </c>
      <c r="G414" t="inlineStr">
        <is>
          <t>WD-0155 / AC-0094</t>
        </is>
      </c>
      <c r="H414" t="inlineStr">
        <is>
          <t>书柜-灵感抽屉柜（3块横隔板）-木作部分 / 软木板</t>
        </is>
      </c>
      <c r="I414" t="inlineStr">
        <is>
          <t>✅ 可导入</t>
        </is>
      </c>
      <c r="J414">
        <f>IF(B414&lt;&gt;"","","⚠️ 暂无对应工厂订单（现货/库存发货或工厂单待录入）")</f>
        <v/>
      </c>
    </row>
    <row r="415">
      <c r="A415" t="inlineStr">
        <is>
          <t>4502106903159022015</t>
        </is>
      </c>
      <c r="B415">
        <f>IFERROR(INDEX('6-工厂下单表'!$A$3:$A$125,MATCH(A415,'6-工厂下单表'!$B$3:$B$125,0)),"")</f>
        <v/>
      </c>
      <c r="C415" t="inlineStr">
        <is>
          <t>P23250050202</t>
        </is>
      </c>
      <c r="D415" t="inlineStr">
        <is>
          <t>万象餐边柜 |樱桃木旋转餐边柜</t>
        </is>
      </c>
      <c r="E415" t="inlineStr">
        <is>
          <t>PPS2325005020214</t>
        </is>
      </c>
      <c r="F415" t="inlineStr">
        <is>
          <t>旋转餐边柜-洞洞板-下柜（无桌）-1.6米</t>
        </is>
      </c>
      <c r="G415" t="inlineStr">
        <is>
          <t>WD-0200 / AC-0071 / AC-0121 / AC-0092 / AC-0092</t>
        </is>
      </c>
      <c r="H415" t="inlineStr">
        <is>
          <t>旋转餐边柜-洞洞板-下柜（无桌）-1.6米-木作部分 / 12mm黑色岩板 / 旋转柜体加固五金 / 5mm茶色玻璃 / 5mm茶色玻璃</t>
        </is>
      </c>
      <c r="I415" t="inlineStr">
        <is>
          <t>✅ 可导入</t>
        </is>
      </c>
      <c r="J415">
        <f>IF(B415&lt;&gt;"","","⚠️ 暂无对应工厂订单（现货/库存发货或工厂单待录入）")</f>
        <v/>
      </c>
    </row>
    <row r="416">
      <c r="A416" t="inlineStr">
        <is>
          <t>4502106903159058842</t>
        </is>
      </c>
      <c r="B416">
        <f>IFERROR(INDEX('6-工厂下单表'!$A$3:$A$125,MATCH(A416,'6-工厂下单表'!$B$3:$B$125,0)),"")</f>
        <v/>
      </c>
      <c r="C416" t="inlineStr">
        <is>
          <t>P26990050428</t>
        </is>
      </c>
      <c r="D416" t="inlineStr">
        <is>
          <t>商家安装sku</t>
        </is>
      </c>
      <c r="E416" t="inlineStr">
        <is>
          <t>PPS0000000800002</t>
        </is>
      </c>
      <c r="F416" t="inlineStr">
        <is>
          <t>商家安装sku</t>
        </is>
      </c>
      <c r="I416" t="inlineStr">
        <is>
          <t>✅ 可导入</t>
        </is>
      </c>
      <c r="J416">
        <f>IF(B416&lt;&gt;"","","⚠️ 暂无对应工厂订单（现货/库存发货或工厂单待录入）")</f>
        <v/>
      </c>
    </row>
    <row r="417">
      <c r="A417" t="inlineStr">
        <is>
          <t>3289761517758355976</t>
        </is>
      </c>
      <c r="B417">
        <f>IFERROR(INDEX('6-工厂下单表'!$A$3:$A$125,MATCH(A417,'6-工厂下单表'!$B$3:$B$125,0)),"")</f>
        <v/>
      </c>
      <c r="C417" t="inlineStr">
        <is>
          <t>P24250070901</t>
        </is>
      </c>
      <c r="D417" t="inlineStr">
        <is>
          <t>榉木餐边柜</t>
        </is>
      </c>
      <c r="E417" t="inlineStr">
        <is>
          <t>PPS2425007090115</t>
        </is>
      </c>
      <c r="F417" t="inlineStr">
        <is>
          <t>榉木餐边柜-下柜-2.1米</t>
        </is>
      </c>
      <c r="G417" t="inlineStr">
        <is>
          <t>WD-0110 / AC-0071 / AC-0073 / AC-0073 / AC-0073 / AC-0073</t>
        </is>
      </c>
      <c r="H417" t="inlineStr">
        <is>
          <t>榉木餐边柜-下柜-木作部分-适配2.1米 / 12mm黑色岩板 / 5mm灰色玻璃 / 5mm灰色玻璃 / 5mm灰色玻璃 / 5mm灰色玻璃</t>
        </is>
      </c>
      <c r="I417" t="inlineStr">
        <is>
          <t>✅ 可导入</t>
        </is>
      </c>
      <c r="J417">
        <f>IF(B417&lt;&gt;"","","⚠️ 暂无对应工厂订单（现货/库存发货或工厂单待录入）")</f>
        <v/>
      </c>
    </row>
    <row r="418">
      <c r="A418" t="inlineStr">
        <is>
          <t>3289313426617355976</t>
        </is>
      </c>
      <c r="B418">
        <f>IFERROR(INDEX('6-工厂下单表'!$A$3:$A$125,MATCH(A418,'6-工厂下单表'!$B$3:$B$125,0)),"")</f>
        <v/>
      </c>
      <c r="C418" t="inlineStr">
        <is>
          <t>P24250070901</t>
        </is>
      </c>
      <c r="D418" t="inlineStr">
        <is>
          <t>榉木餐边柜</t>
        </is>
      </c>
      <c r="E418" t="inlineStr">
        <is>
          <t>PPS2425007090115</t>
        </is>
      </c>
      <c r="F418" t="inlineStr">
        <is>
          <t>榉木餐边柜-下柜-2.1米</t>
        </is>
      </c>
      <c r="G418" t="inlineStr">
        <is>
          <t>WD-0110 / AC-0071 / AC-0073 / AC-0073 / AC-0073 / AC-0073</t>
        </is>
      </c>
      <c r="H418" t="inlineStr">
        <is>
          <t>榉木餐边柜-下柜-木作部分-适配2.1米 / 12mm黑色岩板 / 5mm灰色玻璃 / 5mm灰色玻璃 / 5mm灰色玻璃 / 5mm灰色玻璃</t>
        </is>
      </c>
      <c r="I418" t="inlineStr">
        <is>
          <t>✅ 可导入</t>
        </is>
      </c>
      <c r="J418">
        <f>IF(B418&lt;&gt;"","","⚠️ 暂无对应工厂订单（现货/库存发货或工厂单待录入）")</f>
        <v/>
      </c>
    </row>
    <row r="419">
      <c r="A419" t="inlineStr">
        <is>
          <t>4502112770163035542</t>
        </is>
      </c>
      <c r="B419">
        <f>IFERROR(INDEX('6-工厂下单表'!$A$3:$A$125,MATCH(A419,'6-工厂下单表'!$B$3:$B$125,0)),"")</f>
        <v/>
      </c>
      <c r="C419" t="inlineStr">
        <is>
          <t>P23410020201</t>
        </is>
      </c>
      <c r="D419" t="inlineStr">
        <is>
          <t>心流书桌 |樱桃木连柜书桌</t>
        </is>
      </c>
      <c r="E419" t="inlineStr">
        <is>
          <t>PPS2341002020111</t>
        </is>
      </c>
      <c r="F419" t="inlineStr">
        <is>
          <t>心流书桌-上柜&amp;下柜-1.1米</t>
        </is>
      </c>
      <c r="G419" t="inlineStr">
        <is>
          <t>WD-0254 / AC-0092</t>
        </is>
      </c>
      <c r="H419" t="inlineStr">
        <is>
          <t>心流书桌-上柜&amp;下柜-1.1米-木作部分 / 5mm茶色玻璃</t>
        </is>
      </c>
      <c r="I419" t="inlineStr">
        <is>
          <t>✅ 可导入</t>
        </is>
      </c>
      <c r="J419">
        <f>IF(B419&lt;&gt;"","","⚠️ 暂无对应工厂订单（现货/库存发货或工厂单待录入）")</f>
        <v/>
      </c>
    </row>
    <row r="420">
      <c r="A420" t="inlineStr">
        <is>
          <t>4502112770163044724</t>
        </is>
      </c>
      <c r="B420">
        <f>IFERROR(INDEX('6-工厂下单表'!$A$3:$A$125,MATCH(A420,'6-工厂下单表'!$B$3:$B$125,0)),"")</f>
        <v/>
      </c>
      <c r="C420" t="inlineStr">
        <is>
          <t>P26990050428</t>
        </is>
      </c>
      <c r="D420" t="inlineStr">
        <is>
          <t>商家安装sku</t>
        </is>
      </c>
      <c r="E420" t="inlineStr">
        <is>
          <t>PPS0000000800002</t>
        </is>
      </c>
      <c r="F420" t="inlineStr">
        <is>
          <t>商家安装sku</t>
        </is>
      </c>
      <c r="I420" t="inlineStr">
        <is>
          <t>✅ 可导入</t>
        </is>
      </c>
      <c r="J420">
        <f>IF(B420&lt;&gt;"","","⚠️ 暂无对应工厂订单（现货/库存发货或工厂单待录入）")</f>
        <v/>
      </c>
    </row>
    <row r="421">
      <c r="A421" t="inlineStr">
        <is>
          <t>3289709569830911452</t>
        </is>
      </c>
      <c r="B421">
        <f>IFERROR(INDEX('6-工厂下单表'!$A$3:$A$125,MATCH(A421,'6-工厂下单表'!$B$3:$B$125,0)),"")</f>
        <v/>
      </c>
      <c r="C421" t="inlineStr">
        <is>
          <t>P23780020201</t>
        </is>
      </c>
      <c r="D421" t="inlineStr">
        <is>
          <t>可鸥岛台 |樱桃木中岛岛台</t>
        </is>
      </c>
      <c r="E421" t="inlineStr">
        <is>
          <t>PPS2378002020111</t>
        </is>
      </c>
      <c r="F421" t="inlineStr">
        <is>
          <t>岛台-仅餐桌-单腿桌-1.2米</t>
        </is>
      </c>
      <c r="G421" t="inlineStr">
        <is>
          <t>WD-0229</t>
        </is>
      </c>
      <c r="H421" t="inlineStr">
        <is>
          <t>岛台-仅餐桌-单腿桌-1.2米-木作部分</t>
        </is>
      </c>
      <c r="I421" t="inlineStr">
        <is>
          <t>✅ 可导入</t>
        </is>
      </c>
      <c r="J421">
        <f>IF(B421&lt;&gt;"","","⚠️ 暂无对应工厂订单（现货/库存发货或工厂单待录入）")</f>
        <v/>
      </c>
    </row>
    <row r="422">
      <c r="A422" t="inlineStr">
        <is>
          <t>3289709569831911452</t>
        </is>
      </c>
      <c r="B422">
        <f>IFERROR(INDEX('6-工厂下单表'!$A$3:$A$125,MATCH(A422,'6-工厂下单表'!$B$3:$B$125,0)),"")</f>
        <v/>
      </c>
      <c r="C422" t="inlineStr">
        <is>
          <t>P26990050428</t>
        </is>
      </c>
      <c r="D422" t="inlineStr">
        <is>
          <t>商家安装sku</t>
        </is>
      </c>
      <c r="E422" t="inlineStr">
        <is>
          <t>PPS0000000800002</t>
        </is>
      </c>
      <c r="F422" t="inlineStr">
        <is>
          <t>商家安装sku</t>
        </is>
      </c>
      <c r="I422" t="inlineStr">
        <is>
          <t>✅ 可导入</t>
        </is>
      </c>
      <c r="J422">
        <f>IF(B422&lt;&gt;"","","⚠️ 暂无对应工厂订单（现货/库存发货或工厂单待录入）")</f>
        <v/>
      </c>
    </row>
    <row r="423">
      <c r="A423" t="inlineStr">
        <is>
          <t>4502118531140044724</t>
        </is>
      </c>
      <c r="B423">
        <f>IFERROR(INDEX('6-工厂下单表'!$A$3:$A$125,MATCH(A423,'6-工厂下单表'!$B$3:$B$125,0)),"")</f>
        <v/>
      </c>
      <c r="C423" t="inlineStr">
        <is>
          <t>P23410020201</t>
        </is>
      </c>
      <c r="D423" t="inlineStr">
        <is>
          <t>心流书桌 |樱桃木连柜书桌</t>
        </is>
      </c>
      <c r="E423" t="inlineStr">
        <is>
          <t>PPS2341002020111</t>
        </is>
      </c>
      <c r="F423" t="inlineStr">
        <is>
          <t>心流书桌-上柜&amp;下柜-1.1米</t>
        </is>
      </c>
      <c r="G423" t="inlineStr">
        <is>
          <t>WD-0254 / AC-0092</t>
        </is>
      </c>
      <c r="H423" t="inlineStr">
        <is>
          <t>心流书桌-上柜&amp;下柜-1.1米-木作部分 / 5mm茶色玻璃</t>
        </is>
      </c>
      <c r="I423" t="inlineStr">
        <is>
          <t>✅ 可导入</t>
        </is>
      </c>
      <c r="J423">
        <f>IF(B423&lt;&gt;"","","⚠️ 暂无对应工厂订单（现货/库存发货或工厂单待录入）")</f>
        <v/>
      </c>
    </row>
    <row r="424">
      <c r="A424" t="inlineStr">
        <is>
          <t>4502118531140053906</t>
        </is>
      </c>
      <c r="B424">
        <f>IFERROR(INDEX('6-工厂下单表'!$A$3:$A$125,MATCH(A424,'6-工厂下单表'!$B$3:$B$125,0)),"")</f>
        <v/>
      </c>
      <c r="C424" t="inlineStr">
        <is>
          <t>P26990050428</t>
        </is>
      </c>
      <c r="D424" t="inlineStr">
        <is>
          <t>商家安装sku</t>
        </is>
      </c>
      <c r="E424" t="inlineStr">
        <is>
          <t>PPS0000000800002</t>
        </is>
      </c>
      <c r="F424" t="inlineStr">
        <is>
          <t>商家安装sku</t>
        </is>
      </c>
      <c r="I424" t="inlineStr">
        <is>
          <t>✅ 可导入</t>
        </is>
      </c>
      <c r="J424">
        <f>IF(B424&lt;&gt;"","","⚠️ 暂无对应工厂订单（现货/库存发货或工厂单待录入）")</f>
        <v/>
      </c>
    </row>
    <row r="425">
      <c r="A425" t="inlineStr">
        <is>
          <t>3289204131806974868</t>
        </is>
      </c>
      <c r="B425">
        <f>IFERROR(INDEX('6-工厂下单表'!$A$3:$A$125,MATCH(A425,'6-工厂下单表'!$B$3:$B$125,0)),"")</f>
        <v/>
      </c>
      <c r="C425" t="inlineStr">
        <is>
          <t>P24250080801</t>
        </is>
      </c>
      <c r="D425" t="inlineStr">
        <is>
          <t>洞石餐边柜 |樱桃木洞石餐边大柜 |樱桃木洞石模块餐边柜</t>
        </is>
      </c>
      <c r="E425" t="inlineStr">
        <is>
          <t>PPS2425008080128</t>
        </is>
      </c>
      <c r="F425" t="inlineStr">
        <is>
          <t>洞石餐边柜-洞石整柜2.1米（多抽组合）（分类抽屉+玻璃移门+开门）</t>
        </is>
      </c>
      <c r="G425" t="inlineStr">
        <is>
          <t>WD-0123 / AC-0073 / AC-0096 / AC-0080 / AC-0081 / AC-0093</t>
        </is>
      </c>
      <c r="H425" t="inlineStr">
        <is>
          <t>洞石餐边柜-多抽组合-整柜-木作部分-适配2.1米 / 5mm灰色玻璃 / 抛光不锈钢挂杆 / 洞石纹理饰面板 / 银色隔板轨道 / 茶色亚克力条</t>
        </is>
      </c>
      <c r="I425" t="inlineStr">
        <is>
          <t>✅ 可导入</t>
        </is>
      </c>
      <c r="J425">
        <f>IF(B425&lt;&gt;"","","⚠️ 暂无对应工厂订单（现货/库存发货或工厂单待录入）")</f>
        <v/>
      </c>
    </row>
    <row r="426">
      <c r="A426" t="inlineStr">
        <is>
          <t>4502110359161012822</t>
        </is>
      </c>
      <c r="B426">
        <f>IFERROR(INDEX('6-工厂下单表'!$A$3:$A$125,MATCH(A426,'6-工厂下单表'!$B$3:$B$125,0)),"")</f>
        <v/>
      </c>
      <c r="C426" t="inlineStr">
        <is>
          <t>P24410040513</t>
        </is>
      </c>
      <c r="D426" t="inlineStr">
        <is>
          <t>升降桌（带高台总价） |樱桃木2024款新升降桌</t>
        </is>
      </c>
      <c r="E426" t="inlineStr">
        <is>
          <t>PPS2441004051311</t>
        </is>
      </c>
      <c r="F426" t="inlineStr">
        <is>
          <t>升降桌-130cm 带高台</t>
        </is>
      </c>
      <c r="G426" t="inlineStr">
        <is>
          <t>WD-0164 / AC-0110 / AC-0111 / AC-0112 / AC-0093 / AC-0113</t>
        </is>
      </c>
      <c r="H426" t="inlineStr">
        <is>
          <t>升降桌-130cm-木作部分 / 升降桌双电机双锁桌架（含彩灯手控） / 6位插排 / 黑色理线架 / 茶色亚克力条 / 吸铁石</t>
        </is>
      </c>
      <c r="I426" t="inlineStr">
        <is>
          <t>✅ 可导入</t>
        </is>
      </c>
      <c r="J426">
        <f>IF(B426&lt;&gt;"","","⚠️ 暂无对应工厂订单（现货/库存发货或工厂单待录入）")</f>
        <v/>
      </c>
    </row>
    <row r="427">
      <c r="A427" t="inlineStr">
        <is>
          <t>4502122274153004638</t>
        </is>
      </c>
      <c r="B427">
        <f>IFERROR(INDEX('6-工厂下单表'!$A$3:$A$125,MATCH(A427,'6-工厂下单表'!$B$3:$B$125,0)),"")</f>
        <v/>
      </c>
      <c r="C427" t="inlineStr">
        <is>
          <t>P24410040513</t>
        </is>
      </c>
      <c r="D427" t="inlineStr">
        <is>
          <t>升降桌（带高台总价） |樱桃木2024款新升降桌</t>
        </is>
      </c>
      <c r="E427" t="inlineStr">
        <is>
          <t>PPS2441004051311</t>
        </is>
      </c>
      <c r="F427" t="inlineStr">
        <is>
          <t>升降桌-130cm 带高台</t>
        </is>
      </c>
      <c r="G427" t="inlineStr">
        <is>
          <t>WD-0164 / AC-0110 / AC-0111 / AC-0112 / AC-0093 / AC-0113</t>
        </is>
      </c>
      <c r="H427" t="inlineStr">
        <is>
          <t>升降桌-130cm-木作部分 / 升降桌双电机双锁桌架（含彩灯手控） / 6位插排 / 黑色理线架 / 茶色亚克力条 / 吸铁石</t>
        </is>
      </c>
      <c r="I427" t="inlineStr">
        <is>
          <t>✅ 可导入</t>
        </is>
      </c>
      <c r="J427">
        <f>IF(B427&lt;&gt;"","","⚠️ 暂无对应工厂订单（现货/库存发货或工厂单待录入）")</f>
        <v/>
      </c>
    </row>
    <row r="428">
      <c r="A428" t="inlineStr">
        <is>
          <t>4502110287128009303</t>
        </is>
      </c>
      <c r="B428">
        <f>IFERROR(INDEX('6-工厂下单表'!$A$3:$A$125,MATCH(A428,'6-工厂下单表'!$B$3:$B$125,0)),"")</f>
        <v/>
      </c>
      <c r="C428" t="inlineStr">
        <is>
          <t>P24350020425</t>
        </is>
      </c>
      <c r="D428" t="inlineStr">
        <is>
          <t>畔色斗柜-设备 |樱桃木设备款九斗柜</t>
        </is>
      </c>
      <c r="E428" t="inlineStr">
        <is>
          <t>PPS2435002042511</t>
        </is>
      </c>
      <c r="F428" t="inlineStr">
        <is>
          <t>斗柜-设备版-1.8米</t>
        </is>
      </c>
      <c r="G428" t="inlineStr">
        <is>
          <t>WD-0199 / AC-0073</t>
        </is>
      </c>
      <c r="H428" t="inlineStr">
        <is>
          <t>斗柜-设备版-1.8米-木作部分 / 5mm灰色玻璃</t>
        </is>
      </c>
      <c r="I428" t="inlineStr">
        <is>
          <t>✅ 可导入</t>
        </is>
      </c>
      <c r="J428">
        <f>IF(B428&lt;&gt;"","","⚠️ 暂无对应工厂订单（现货/库存发货或工厂单待录入）")</f>
        <v/>
      </c>
    </row>
    <row r="429">
      <c r="A429" t="inlineStr">
        <is>
          <t>3288369504614574165</t>
        </is>
      </c>
      <c r="B429">
        <f>IFERROR(INDEX('6-工厂下单表'!$A$3:$A$125,MATCH(A429,'6-工厂下单表'!$B$3:$B$125,0)),"")</f>
        <v/>
      </c>
      <c r="C429" t="inlineStr">
        <is>
          <t>P24250080801</t>
        </is>
      </c>
      <c r="D429" t="inlineStr">
        <is>
          <t>洞石餐边柜 |樱桃木洞石餐边大柜 |樱桃木洞石模块餐边柜</t>
        </is>
      </c>
      <c r="E429" t="inlineStr">
        <is>
          <t>PPS2425008080128</t>
        </is>
      </c>
      <c r="F429" t="inlineStr">
        <is>
          <t>洞石餐边柜-洞石整柜2.1米（多抽组合）（分类抽屉+玻璃移门+开门）</t>
        </is>
      </c>
      <c r="G429" t="inlineStr">
        <is>
          <t>WD-0123 / AC-0073 / AC-0096 / AC-0080 / AC-0081 / AC-0093</t>
        </is>
      </c>
      <c r="H429" t="inlineStr">
        <is>
          <t>洞石餐边柜-多抽组合-整柜-木作部分-适配2.1米 / 5mm灰色玻璃 / 抛光不锈钢挂杆 / 洞石纹理饰面板 / 银色隔板轨道 / 茶色亚克力条</t>
        </is>
      </c>
      <c r="I429" t="inlineStr">
        <is>
          <t>✅ 可导入</t>
        </is>
      </c>
      <c r="J429">
        <f>IF(B429&lt;&gt;"","","⚠️ 暂无对应工厂订单（现货/库存发货或工厂单待录入）")</f>
        <v/>
      </c>
    </row>
    <row r="430">
      <c r="A430" t="inlineStr">
        <is>
          <t>3287811938684233787</t>
        </is>
      </c>
      <c r="B430">
        <f>IFERROR(INDEX('6-工厂下单表'!$A$3:$A$125,MATCH(A430,'6-工厂下单表'!$B$3:$B$125,0)),"")</f>
        <v/>
      </c>
      <c r="C430" t="inlineStr">
        <is>
          <t>P24350010410</t>
        </is>
      </c>
      <c r="D430" t="inlineStr">
        <is>
          <t>畔色斗柜-普通 |樱桃木标准款九斗柜</t>
        </is>
      </c>
      <c r="E430" t="inlineStr">
        <is>
          <t>PPS2435001041011</t>
        </is>
      </c>
      <c r="F430" t="inlineStr">
        <is>
          <t>斗柜-普通版-1.6米-岩板台面</t>
        </is>
      </c>
      <c r="G430" t="inlineStr">
        <is>
          <t>WD-0197 / AC-0071</t>
        </is>
      </c>
      <c r="H430" t="inlineStr">
        <is>
          <t>斗柜-普通版-1.6米-岩板台面-木作部分 / 12mm黑色岩板</t>
        </is>
      </c>
      <c r="I430" t="inlineStr">
        <is>
          <t>✅ 可导入</t>
        </is>
      </c>
      <c r="J430">
        <f>IF(B430&lt;&gt;"","","⚠️ 暂无对应工厂订单（现货/库存发货或工厂单待录入）")</f>
        <v/>
      </c>
    </row>
    <row r="431">
      <c r="A431" t="inlineStr">
        <is>
          <t>3287762835423233787</t>
        </is>
      </c>
      <c r="B431">
        <f>IFERROR(INDEX('6-工厂下单表'!$A$3:$A$125,MATCH(A431,'6-工厂下单表'!$B$3:$B$125,0)),"")</f>
        <v/>
      </c>
      <c r="C431" t="inlineStr">
        <is>
          <t>P24350010410</t>
        </is>
      </c>
      <c r="D431" t="inlineStr">
        <is>
          <t>畔色斗柜-普通 |樱桃木标准款九斗柜</t>
        </is>
      </c>
      <c r="E431" t="inlineStr">
        <is>
          <t>PPS2435001041011</t>
        </is>
      </c>
      <c r="F431" t="inlineStr">
        <is>
          <t>斗柜-普通版-1.6米-岩板台面</t>
        </is>
      </c>
      <c r="G431" t="inlineStr">
        <is>
          <t>WD-0197 / AC-0071</t>
        </is>
      </c>
      <c r="H431" t="inlineStr">
        <is>
          <t>斗柜-普通版-1.6米-岩板台面-木作部分 / 12mm黑色岩板</t>
        </is>
      </c>
      <c r="I431" t="inlineStr">
        <is>
          <t>✅ 可导入</t>
        </is>
      </c>
      <c r="J431">
        <f>IF(B431&lt;&gt;"","","⚠️ 暂无对应工厂订单（现货/库存发货或工厂单待录入）")</f>
        <v/>
      </c>
    </row>
    <row r="432">
      <c r="A432" t="inlineStr">
        <is>
          <t>4502119032131023636</t>
        </is>
      </c>
      <c r="B432">
        <f>IFERROR(INDEX('6-工厂下单表'!$A$3:$A$125,MATCH(A432,'6-工厂下单表'!$B$3:$B$125,0)),"")</f>
        <v/>
      </c>
      <c r="C432" t="inlineStr">
        <is>
          <t>P25250090403</t>
        </is>
      </c>
      <c r="D432" t="inlineStr">
        <is>
          <t>樱桃木基础餐边柜 |樱桃木AA柱餐边柜</t>
        </is>
      </c>
      <c r="E432" t="inlineStr">
        <is>
          <t>PPS2525009040111</t>
        </is>
      </c>
      <c r="F432" t="inlineStr">
        <is>
          <t>基础柜-整柜AA柱背板-2.1米</t>
        </is>
      </c>
      <c r="G432" t="inlineStr">
        <is>
          <t>WD-0046 / AC-0071 / WD-0050 / AC-0073 / AC-0074 / AC-0075</t>
        </is>
      </c>
      <c r="H432" t="inlineStr">
        <is>
          <t>基础柜-下柜-木作部分-适配2.1米 / 12mm黑色岩板 / 基础柜-整柜-木作部分-适配2.1米 / 5mm灰色玻璃 / 5mm超白玻璃 / AA柱</t>
        </is>
      </c>
      <c r="I432" t="inlineStr">
        <is>
          <t>✅ 可导入</t>
        </is>
      </c>
      <c r="J432">
        <f>IF(B432&lt;&gt;"","","⚠️ 暂无对应工厂订单（现货/库存发货或工厂单待录入）")</f>
        <v/>
      </c>
    </row>
    <row r="433">
      <c r="A433" t="inlineStr">
        <is>
          <t>3288149760180402165</t>
        </is>
      </c>
      <c r="B433">
        <f>IFERROR(INDEX('6-工厂下单表'!$A$3:$A$125,MATCH(A433,'6-工厂下单表'!$B$3:$B$125,0)),"")</f>
        <v/>
      </c>
      <c r="C433" t="inlineStr">
        <is>
          <t>P23980010606</t>
        </is>
      </c>
      <c r="D433" t="inlineStr">
        <is>
          <t>畔色样块</t>
        </is>
      </c>
      <c r="E433" t="inlineStr">
        <is>
          <t>PPS2398001060611</t>
        </is>
      </c>
      <c r="F433" t="inlineStr">
        <is>
          <t>榉木样块</t>
        </is>
      </c>
      <c r="G433" t="inlineStr">
        <is>
          <t>WD-0283</t>
        </is>
      </c>
      <c r="H433" t="inlineStr">
        <is>
          <t>榉木样块-木作部分</t>
        </is>
      </c>
      <c r="I433" t="inlineStr">
        <is>
          <t>✅ 可导入</t>
        </is>
      </c>
      <c r="J433">
        <f>IF(B433&lt;&gt;"","","⚠️ 暂无对应工厂订单（现货/库存发货或工厂单待录入）")</f>
        <v/>
      </c>
    </row>
    <row r="434">
      <c r="A434" t="inlineStr">
        <is>
          <t>3288016777463578595</t>
        </is>
      </c>
      <c r="B434">
        <f>IFERROR(INDEX('6-工厂下单表'!$A$3:$A$125,MATCH(A434,'6-工厂下单表'!$B$3:$B$125,0)),"")</f>
        <v/>
      </c>
      <c r="C434" t="inlineStr">
        <is>
          <t>P24250080801</t>
        </is>
      </c>
      <c r="D434" t="inlineStr">
        <is>
          <t>洞石餐边柜 |樱桃木洞石餐边大柜 |樱桃木洞石模块餐边柜</t>
        </is>
      </c>
      <c r="E434" t="inlineStr">
        <is>
          <t>PPS2425008080128</t>
        </is>
      </c>
      <c r="F434" t="inlineStr">
        <is>
          <t>洞石餐边柜-洞石整柜2.1米（多抽组合）（分类抽屉+玻璃移门+开门）</t>
        </is>
      </c>
      <c r="G434" t="inlineStr">
        <is>
          <t>WD-0123 / AC-0073 / AC-0096 / AC-0080 / AC-0081 / AC-0093</t>
        </is>
      </c>
      <c r="H434" t="inlineStr">
        <is>
          <t>洞石餐边柜-多抽组合-整柜-木作部分-适配2.1米 / 5mm灰色玻璃 / 抛光不锈钢挂杆 / 洞石纹理饰面板 / 银色隔板轨道 / 茶色亚克力条</t>
        </is>
      </c>
      <c r="I434" t="inlineStr">
        <is>
          <t>✅ 可导入</t>
        </is>
      </c>
      <c r="J434">
        <f>IF(B434&lt;&gt;"","","⚠️ 暂无对应工厂订单（现货/库存发货或工厂单待录入）")</f>
        <v/>
      </c>
    </row>
    <row r="435">
      <c r="A435" t="inlineStr">
        <is>
          <t>3285720049869824166</t>
        </is>
      </c>
      <c r="B435">
        <f>IFERROR(INDEX('6-工厂下单表'!$A$3:$A$125,MATCH(A435,'6-工厂下单表'!$B$3:$B$125,0)),"")</f>
        <v/>
      </c>
      <c r="C435" t="inlineStr">
        <is>
          <t>P23980010606</t>
        </is>
      </c>
      <c r="D435" t="inlineStr">
        <is>
          <t>畔色样块</t>
        </is>
      </c>
      <c r="E435" t="inlineStr">
        <is>
          <t>PPS2398001060611</t>
        </is>
      </c>
      <c r="F435" t="inlineStr">
        <is>
          <t>榉木样块</t>
        </is>
      </c>
      <c r="G435" t="inlineStr">
        <is>
          <t>WD-0283</t>
        </is>
      </c>
      <c r="H435" t="inlineStr">
        <is>
          <t>榉木样块-木作部分</t>
        </is>
      </c>
      <c r="I435" t="inlineStr">
        <is>
          <t>✅ 可导入</t>
        </is>
      </c>
      <c r="J435">
        <f>IF(B435&lt;&gt;"","","⚠️ 暂无对应工厂订单（现货/库存发货或工厂单待录入）")</f>
        <v/>
      </c>
    </row>
    <row r="436">
      <c r="A436" t="inlineStr">
        <is>
          <t>4502117053076082343</t>
        </is>
      </c>
      <c r="B436">
        <f>IFERROR(INDEX('6-工厂下单表'!$A$3:$A$125,MATCH(A436,'6-工厂下单表'!$B$3:$B$125,0)),"")</f>
        <v/>
      </c>
      <c r="C436" t="inlineStr">
        <is>
          <t>P24250080801</t>
        </is>
      </c>
      <c r="D436" t="inlineStr">
        <is>
          <t>洞石餐边柜 |樱桃木洞石餐边大柜 |樱桃木洞石模块餐边柜</t>
        </is>
      </c>
      <c r="E436" t="inlineStr">
        <is>
          <t>PPS2425008080128</t>
        </is>
      </c>
      <c r="F436" t="inlineStr">
        <is>
          <t>洞石餐边柜-洞石整柜2.1米（多抽组合）（分类抽屉+玻璃移门+开门）</t>
        </is>
      </c>
      <c r="G436" t="inlineStr">
        <is>
          <t>WD-0123 / AC-0073 / AC-0096 / AC-0080 / AC-0081 / AC-0093</t>
        </is>
      </c>
      <c r="H436" t="inlineStr">
        <is>
          <t>洞石餐边柜-多抽组合-整柜-木作部分-适配2.1米 / 5mm灰色玻璃 / 抛光不锈钢挂杆 / 洞石纹理饰面板 / 银色隔板轨道 / 茶色亚克力条</t>
        </is>
      </c>
      <c r="I436" t="inlineStr">
        <is>
          <t>✅ 可导入</t>
        </is>
      </c>
      <c r="J436">
        <f>IF(B436&lt;&gt;"","","⚠️ 暂无对应工厂订单（现货/库存发货或工厂单待录入）")</f>
        <v/>
      </c>
    </row>
    <row r="437">
      <c r="A437" t="inlineStr">
        <is>
          <t>4502119791052005317</t>
        </is>
      </c>
      <c r="B437">
        <f>IFERROR(INDEX('6-工厂下单表'!$A$3:$A$125,MATCH(A437,'6-工厂下单表'!$B$3:$B$125,0)),"")</f>
        <v/>
      </c>
      <c r="C437" t="inlineStr">
        <is>
          <t>P25250130420</t>
        </is>
      </c>
      <c r="D437" t="inlineStr">
        <is>
          <t>黑胡桃木太空舱餐边柜 |黑胡桃木曜黑餐边柜</t>
        </is>
      </c>
      <c r="E437" t="inlineStr">
        <is>
          <t>PPS2525013042011</t>
        </is>
      </c>
      <c r="F437" t="inlineStr">
        <is>
          <t>曜黑柜-下柜-2.1米</t>
        </is>
      </c>
      <c r="G437" t="inlineStr">
        <is>
          <t>WD-0065 / AC-0071</t>
        </is>
      </c>
      <c r="H437" t="inlineStr">
        <is>
          <t>曜黑柜-下柜-木作部分-适配2.1米 / 12mm黑色岩板</t>
        </is>
      </c>
      <c r="I437" t="inlineStr">
        <is>
          <t>✅ 可导入</t>
        </is>
      </c>
      <c r="J437">
        <f>IF(B437&lt;&gt;"","","⚠️ 暂无对应工厂订单（现货/库存发货或工厂单待录入）")</f>
        <v/>
      </c>
    </row>
    <row r="438">
      <c r="A438" t="inlineStr">
        <is>
          <t>3284279186335888852</t>
        </is>
      </c>
      <c r="B438">
        <f>IFERROR(INDEX('6-工厂下单表'!$A$3:$A$125,MATCH(A438,'6-工厂下单表'!$B$3:$B$125,0)),"")</f>
        <v/>
      </c>
      <c r="C438" t="inlineStr">
        <is>
          <t>P23250050202</t>
        </is>
      </c>
      <c r="D438" t="inlineStr">
        <is>
          <t>万象餐边柜 |樱桃木旋转餐边柜</t>
        </is>
      </c>
      <c r="E438" t="inlineStr">
        <is>
          <t>PPS2325005020214</t>
        </is>
      </c>
      <c r="F438" t="inlineStr">
        <is>
          <t>旋转餐边柜-洞洞板-下柜（无桌）-1.6米</t>
        </is>
      </c>
      <c r="G438" t="inlineStr">
        <is>
          <t>WD-0200 / AC-0071 / AC-0121 / AC-0092 / AC-0092</t>
        </is>
      </c>
      <c r="H438" t="inlineStr">
        <is>
          <t>旋转餐边柜-洞洞板-下柜（无桌）-1.6米-木作部分 / 12mm黑色岩板 / 旋转柜体加固五金 / 5mm茶色玻璃 / 5mm茶色玻璃</t>
        </is>
      </c>
      <c r="I438" t="inlineStr">
        <is>
          <t>✅ 可导入</t>
        </is>
      </c>
      <c r="J438">
        <f>IF(B438&lt;&gt;"","","⚠️ 暂无对应工厂订单（现货/库存发货或工厂单待录入）")</f>
        <v/>
      </c>
    </row>
    <row r="439">
      <c r="A439" t="inlineStr">
        <is>
          <t>3284279186336888852</t>
        </is>
      </c>
      <c r="B439">
        <f>IFERROR(INDEX('6-工厂下单表'!$A$3:$A$125,MATCH(A439,'6-工厂下单表'!$B$3:$B$125,0)),"")</f>
        <v/>
      </c>
      <c r="C439" t="inlineStr">
        <is>
          <t>P26990050428</t>
        </is>
      </c>
      <c r="D439" t="inlineStr">
        <is>
          <t>商家安装sku</t>
        </is>
      </c>
      <c r="E439" t="inlineStr">
        <is>
          <t>PPS0000000800002</t>
        </is>
      </c>
      <c r="F439" t="inlineStr">
        <is>
          <t>商家安装sku</t>
        </is>
      </c>
      <c r="I439" t="inlineStr">
        <is>
          <t>✅ 可导入</t>
        </is>
      </c>
      <c r="J439">
        <f>IF(B439&lt;&gt;"","","⚠️ 暂无对应工厂订单（现货/库存发货或工厂单待录入）")</f>
        <v/>
      </c>
    </row>
    <row r="440">
      <c r="A440" t="inlineStr">
        <is>
          <t>4502106975060018909</t>
        </is>
      </c>
      <c r="B440">
        <f>IFERROR(INDEX('6-工厂下单表'!$A$3:$A$125,MATCH(A440,'6-工厂下单表'!$B$3:$B$125,0)),"")</f>
        <v/>
      </c>
      <c r="C440" t="inlineStr">
        <is>
          <t>P24250080801</t>
        </is>
      </c>
      <c r="D440" t="inlineStr">
        <is>
          <t>洞石餐边柜 |樱桃木洞石餐边大柜 |樱桃木洞石模块餐边柜</t>
        </is>
      </c>
      <c r="E440" t="inlineStr">
        <is>
          <t>PPS2425008080128</t>
        </is>
      </c>
      <c r="F440" t="inlineStr">
        <is>
          <t>洞石餐边柜-洞石整柜2.1米（多抽组合）（分类抽屉+玻璃移门+开门）</t>
        </is>
      </c>
      <c r="G440" t="inlineStr">
        <is>
          <t>WD-0123 / AC-0073 / AC-0096 / AC-0080 / AC-0081 / AC-0093</t>
        </is>
      </c>
      <c r="H440" t="inlineStr">
        <is>
          <t>洞石餐边柜-多抽组合-整柜-木作部分-适配2.1米 / 5mm灰色玻璃 / 抛光不锈钢挂杆 / 洞石纹理饰面板 / 银色隔板轨道 / 茶色亚克力条</t>
        </is>
      </c>
      <c r="I440" t="inlineStr">
        <is>
          <t>✅ 可导入</t>
        </is>
      </c>
      <c r="J440">
        <f>IF(B440&lt;&gt;"","","⚠️ 暂无对应工厂订单（现货/库存发货或工厂单待录入）")</f>
        <v/>
      </c>
    </row>
    <row r="441">
      <c r="A441" t="inlineStr">
        <is>
          <t>4502116155064018538</t>
        </is>
      </c>
      <c r="B441">
        <f>IFERROR(INDEX('6-工厂下单表'!$A$3:$A$125,MATCH(A441,'6-工厂下单表'!$B$3:$B$125,0)),"")</f>
        <v/>
      </c>
      <c r="C441" t="inlineStr">
        <is>
          <t>P23980050606</t>
        </is>
      </c>
      <c r="D441" t="inlineStr">
        <is>
          <t>作废小样链接</t>
        </is>
      </c>
      <c r="F441" t="n">
        <v>0</v>
      </c>
      <c r="I441" t="inlineStr">
        <is>
          <t>✅ 可导入</t>
        </is>
      </c>
      <c r="J441">
        <f>IF(B441&lt;&gt;"","","⚠️ 暂无对应工厂订单（现货/库存发货或工厂单待录入）")</f>
        <v/>
      </c>
    </row>
    <row r="442">
      <c r="A442" t="inlineStr">
        <is>
          <t>4502119466059246503</t>
        </is>
      </c>
      <c r="B442">
        <f>IFERROR(INDEX('6-工厂下单表'!$A$3:$A$125,MATCH(A442,'6-工厂下单表'!$B$3:$B$125,0)),"")</f>
        <v/>
      </c>
      <c r="C442" t="inlineStr">
        <is>
          <t>P24250080801</t>
        </is>
      </c>
      <c r="D442" t="inlineStr">
        <is>
          <t>洞石餐边柜 |樱桃木洞石餐边大柜 |樱桃木洞石模块餐边柜</t>
        </is>
      </c>
      <c r="E442" t="inlineStr">
        <is>
          <t>PPS2425008080128</t>
        </is>
      </c>
      <c r="F442" t="inlineStr">
        <is>
          <t>洞石餐边柜-洞石整柜2.1米（多抽组合）（分类抽屉+玻璃移门+开门）</t>
        </is>
      </c>
      <c r="G442" t="inlineStr">
        <is>
          <t>WD-0123 / AC-0073 / AC-0096 / AC-0080 / AC-0081 / AC-0093</t>
        </is>
      </c>
      <c r="H442" t="inlineStr">
        <is>
          <t>洞石餐边柜-多抽组合-整柜-木作部分-适配2.1米 / 5mm灰色玻璃 / 抛光不锈钢挂杆 / 洞石纹理饰面板 / 银色隔板轨道 / 茶色亚克力条</t>
        </is>
      </c>
      <c r="I442" t="inlineStr">
        <is>
          <t>✅ 可导入</t>
        </is>
      </c>
      <c r="J442">
        <f>IF(B442&lt;&gt;"","","⚠️ 暂无对应工厂订单（现货/库存发货或工厂单待录入）")</f>
        <v/>
      </c>
    </row>
    <row r="443">
      <c r="A443" t="inlineStr">
        <is>
          <t>4502127637071018909</t>
        </is>
      </c>
      <c r="B443">
        <f>IFERROR(INDEX('6-工厂下单表'!$A$3:$A$125,MATCH(A443,'6-工厂下单表'!$B$3:$B$125,0)),"")</f>
        <v/>
      </c>
      <c r="C443" t="inlineStr">
        <is>
          <t>P24250080801</t>
        </is>
      </c>
      <c r="D443" t="inlineStr">
        <is>
          <t>洞石餐边柜 |樱桃木洞石餐边大柜 |樱桃木洞石模块餐边柜</t>
        </is>
      </c>
      <c r="E443" t="inlineStr">
        <is>
          <t>PPS2425008080128</t>
        </is>
      </c>
      <c r="F443" t="inlineStr">
        <is>
          <t>洞石餐边柜-洞石整柜2.1米（多抽组合）（分类抽屉+玻璃移门+开门）</t>
        </is>
      </c>
      <c r="G443" t="inlineStr">
        <is>
          <t>WD-0123 / AC-0073 / AC-0096 / AC-0080 / AC-0081 / AC-0093</t>
        </is>
      </c>
      <c r="H443" t="inlineStr">
        <is>
          <t>洞石餐边柜-多抽组合-整柜-木作部分-适配2.1米 / 5mm灰色玻璃 / 抛光不锈钢挂杆 / 洞石纹理饰面板 / 银色隔板轨道 / 茶色亚克力条</t>
        </is>
      </c>
      <c r="I443" t="inlineStr">
        <is>
          <t>✅ 可导入</t>
        </is>
      </c>
      <c r="J443">
        <f>IF(B443&lt;&gt;"","","⚠️ 暂无对应工厂订单（现货/库存发货或工厂单待录入）")</f>
        <v/>
      </c>
    </row>
    <row r="444">
      <c r="A444" t="inlineStr">
        <is>
          <t>4502109816065027839</t>
        </is>
      </c>
      <c r="B444">
        <f>IFERROR(INDEX('6-工厂下单表'!$A$3:$A$125,MATCH(A444,'6-工厂下单表'!$B$3:$B$125,0)),"")</f>
        <v/>
      </c>
      <c r="C444" t="inlineStr">
        <is>
          <t>P25250100405</t>
        </is>
      </c>
      <c r="D444" t="inlineStr">
        <is>
          <t>樱桃木窄柜 |樱桃木1米餐边柜</t>
        </is>
      </c>
      <c r="E444" t="inlineStr">
        <is>
          <t>PPS2525010040511</t>
        </is>
      </c>
      <c r="F444" t="inlineStr">
        <is>
          <t>窄柜-整柜洞石背板-1.2米</t>
        </is>
      </c>
      <c r="G444" t="inlineStr">
        <is>
          <t>WD-0054 / AC-0074 / AC-0074 / AC-0080 / AC-0081 / AC-0186</t>
        </is>
      </c>
      <c r="H444" t="inlineStr">
        <is>
          <t>窄柜-整柜-木作部分-适配1.2米 / 5mm超白玻璃 / 5mm超白玻璃 / 洞石纹理饰面板 / 银色隔板轨道 / 电力轨道-Xpower-T25-银色-1.158-2插座</t>
        </is>
      </c>
      <c r="I444" t="inlineStr">
        <is>
          <t>✅ 可导入</t>
        </is>
      </c>
      <c r="J444">
        <f>IF(B444&lt;&gt;"","","⚠️ 暂无对应工厂订单（现货/库存发货或工厂单待录入）")</f>
        <v/>
      </c>
    </row>
    <row r="445">
      <c r="A445" t="inlineStr">
        <is>
          <t>3284205097563943655</t>
        </is>
      </c>
      <c r="B445">
        <f>IFERROR(INDEX('6-工厂下单表'!$A$3:$A$125,MATCH(A445,'6-工厂下单表'!$B$3:$B$125,0)),"")</f>
        <v/>
      </c>
      <c r="C445" t="inlineStr">
        <is>
          <t>P25250100405</t>
        </is>
      </c>
      <c r="D445" t="inlineStr">
        <is>
          <t>樱桃木窄柜 |樱桃木1米餐边柜</t>
        </is>
      </c>
      <c r="E445" t="inlineStr">
        <is>
          <t>PPS2525010040511</t>
        </is>
      </c>
      <c r="F445" t="inlineStr">
        <is>
          <t>窄柜-整柜洞石背板-1.2米</t>
        </is>
      </c>
      <c r="G445" t="inlineStr">
        <is>
          <t>WD-0054 / AC-0074 / AC-0074 / AC-0080 / AC-0081 / AC-0186</t>
        </is>
      </c>
      <c r="H445" t="inlineStr">
        <is>
          <t>窄柜-整柜-木作部分-适配1.2米 / 5mm超白玻璃 / 5mm超白玻璃 / 洞石纹理饰面板 / 银色隔板轨道 / 电力轨道-Xpower-T25-银色-1.158-2插座</t>
        </is>
      </c>
      <c r="I445" t="inlineStr">
        <is>
          <t>✅ 可导入</t>
        </is>
      </c>
      <c r="J445">
        <f>IF(B445&lt;&gt;"","","⚠️ 暂无对应工厂订单（现货/库存发货或工厂单待录入）")</f>
        <v/>
      </c>
    </row>
    <row r="446">
      <c r="A446" t="inlineStr">
        <is>
          <t>3284142169410794192</t>
        </is>
      </c>
      <c r="B446">
        <f>IFERROR(INDEX('6-工厂下单表'!$A$3:$A$125,MATCH(A446,'6-工厂下单表'!$B$3:$B$125,0)),"")</f>
        <v/>
      </c>
      <c r="C446" t="inlineStr">
        <is>
          <t>P24210070901</t>
        </is>
      </c>
      <c r="D446" t="inlineStr">
        <is>
          <t>榉木岩板餐桌 |榉木三角腿岩板餐桌</t>
        </is>
      </c>
      <c r="E446" t="inlineStr">
        <is>
          <t>PPS2421007090111</t>
        </is>
      </c>
      <c r="F446" t="inlineStr">
        <is>
          <t>榉木餐桌-1.2米</t>
        </is>
      </c>
      <c r="G446" t="inlineStr">
        <is>
          <t>WD-0138 / AC-0103</t>
        </is>
      </c>
      <c r="H446" t="inlineStr">
        <is>
          <t>榉木餐桌-木作部分-适配1.2米 / 12mm白色岩板</t>
        </is>
      </c>
      <c r="I446" t="inlineStr">
        <is>
          <t>✅ 可导入</t>
        </is>
      </c>
      <c r="J446">
        <f>IF(B446&lt;&gt;"","","⚠️ 暂无对应工厂订单（现货/库存发货或工厂单待录入）")</f>
        <v/>
      </c>
    </row>
    <row r="447">
      <c r="A447" t="inlineStr">
        <is>
          <t>4502120725043016101</t>
        </is>
      </c>
      <c r="B447">
        <f>IFERROR(INDEX('6-工厂下单表'!$A$3:$A$125,MATCH(A447,'6-工厂下单表'!$B$3:$B$125,0)),"")</f>
        <v/>
      </c>
      <c r="C447" t="inlineStr">
        <is>
          <t>P24150030513</t>
        </is>
      </c>
      <c r="D447" t="inlineStr">
        <is>
          <t>畔色组合柜 |樱桃木灵感组合柜</t>
        </is>
      </c>
      <c r="E447" t="inlineStr">
        <is>
          <t>PPS2415003051311</t>
        </is>
      </c>
      <c r="F447" t="inlineStr">
        <is>
          <t>组合柜-开放柜</t>
        </is>
      </c>
      <c r="G447" t="inlineStr">
        <is>
          <t>WD-0093</t>
        </is>
      </c>
      <c r="H447" t="inlineStr">
        <is>
          <t>组合柜-开放柜-木作部分</t>
        </is>
      </c>
      <c r="I447" t="inlineStr">
        <is>
          <t>✅ 可导入</t>
        </is>
      </c>
      <c r="J447">
        <f>IF(B447&lt;&gt;"","","⚠️ 暂无对应工厂订单（现货/库存发货或工厂单待录入）")</f>
        <v/>
      </c>
    </row>
    <row r="448">
      <c r="A448" t="inlineStr">
        <is>
          <t>3282444300584743279</t>
        </is>
      </c>
      <c r="B448">
        <f>IFERROR(INDEX('6-工厂下单表'!$A$3:$A$125,MATCH(A448,'6-工厂下单表'!$B$3:$B$125,0)),"")</f>
        <v/>
      </c>
      <c r="C448" t="inlineStr">
        <is>
          <t>P23780020201</t>
        </is>
      </c>
      <c r="D448" t="inlineStr">
        <is>
          <t>可鸥岛台 |樱桃木中岛岛台</t>
        </is>
      </c>
      <c r="E448" t="inlineStr">
        <is>
          <t>PPS2378002020111</t>
        </is>
      </c>
      <c r="F448" t="inlineStr">
        <is>
          <t>岛台-仅餐桌-单腿桌-1.2米</t>
        </is>
      </c>
      <c r="G448" t="inlineStr">
        <is>
          <t>WD-0229</t>
        </is>
      </c>
      <c r="H448" t="inlineStr">
        <is>
          <t>岛台-仅餐桌-单腿桌-1.2米-木作部分</t>
        </is>
      </c>
      <c r="I448" t="inlineStr">
        <is>
          <t>✅ 可导入</t>
        </is>
      </c>
      <c r="J448">
        <f>IF(B448&lt;&gt;"","","⚠️ 暂无对应工厂订单（现货/库存发货或工厂单待录入）")</f>
        <v/>
      </c>
    </row>
    <row r="449">
      <c r="A449" t="inlineStr">
        <is>
          <t>3282444300585743279</t>
        </is>
      </c>
      <c r="B449">
        <f>IFERROR(INDEX('6-工厂下单表'!$A$3:$A$125,MATCH(A449,'6-工厂下单表'!$B$3:$B$125,0)),"")</f>
        <v/>
      </c>
      <c r="C449" t="inlineStr">
        <is>
          <t>P26990050428</t>
        </is>
      </c>
      <c r="D449" t="inlineStr">
        <is>
          <t>商家安装sku</t>
        </is>
      </c>
      <c r="E449" t="inlineStr">
        <is>
          <t>PPS0000000800002</t>
        </is>
      </c>
      <c r="F449" t="inlineStr">
        <is>
          <t>商家安装sku</t>
        </is>
      </c>
      <c r="I449" t="inlineStr">
        <is>
          <t>✅ 可导入</t>
        </is>
      </c>
      <c r="J449">
        <f>IF(B449&lt;&gt;"","","⚠️ 暂无对应工厂订单（现货/库存发货或工厂单待录入）")</f>
        <v/>
      </c>
    </row>
    <row r="450">
      <c r="A450" t="inlineStr">
        <is>
          <t>3282444300586743279</t>
        </is>
      </c>
      <c r="B450">
        <f>IFERROR(INDEX('6-工厂下单表'!$A$3:$A$125,MATCH(A450,'6-工厂下单表'!$B$3:$B$125,0)),"")</f>
        <v/>
      </c>
      <c r="C450" t="inlineStr">
        <is>
          <t>P26990090428</t>
        </is>
      </c>
      <c r="D450" t="inlineStr">
        <is>
          <t>淘宝自动生成sku-送货入户</t>
        </is>
      </c>
      <c r="E450" t="inlineStr">
        <is>
          <t>PPS0000000800003</t>
        </is>
      </c>
      <c r="F450" t="inlineStr">
        <is>
          <t>淘宝自动生成sku-送货入户</t>
        </is>
      </c>
      <c r="I450" t="inlineStr">
        <is>
          <t>✅ 可导入</t>
        </is>
      </c>
      <c r="J450">
        <f>IF(B450&lt;&gt;"","","⚠️ 暂无对应工厂订单（现货/库存发货或工厂单待录入）")</f>
        <v/>
      </c>
    </row>
    <row r="451">
      <c r="A451" t="inlineStr">
        <is>
          <t>4502115543039013007</t>
        </is>
      </c>
      <c r="B451">
        <f>IFERROR(INDEX('6-工厂下单表'!$A$3:$A$125,MATCH(A451,'6-工厂下单表'!$B$3:$B$125,0)),"")</f>
        <v/>
      </c>
      <c r="C451" t="inlineStr">
        <is>
          <t>P25210080401</t>
        </is>
      </c>
      <c r="D451" t="inlineStr">
        <is>
          <t>畔色樱桃木岩板餐桌2025 |樱桃木洞石餐桌 |樱桃木圆弧餐桌</t>
        </is>
      </c>
      <c r="E451" t="inlineStr">
        <is>
          <t>PPS2521008040111</t>
        </is>
      </c>
      <c r="F451" t="inlineStr">
        <is>
          <t>洞石岩板-1.4米</t>
        </is>
      </c>
      <c r="G451" t="inlineStr">
        <is>
          <t>WD-0073 / AC-0089</t>
        </is>
      </c>
      <c r="H451" t="inlineStr">
        <is>
          <t>樱桃木岩板餐桌2025-岩板款-木作部分-适配1.4米 / 12mm米白洞石岩板</t>
        </is>
      </c>
      <c r="I451" t="inlineStr">
        <is>
          <t>✅ 可导入</t>
        </is>
      </c>
      <c r="J451">
        <f>IF(B451&lt;&gt;"","","⚠️ 暂无对应工厂订单（现货/库存发货或工厂单待录入）")</f>
        <v/>
      </c>
    </row>
    <row r="452">
      <c r="A452" t="inlineStr">
        <is>
          <t>4502121733030060105</t>
        </is>
      </c>
      <c r="B452">
        <f>IFERROR(INDEX('6-工厂下单表'!$A$3:$A$125,MATCH(A452,'6-工厂下单表'!$B$3:$B$125,0)),"")</f>
        <v/>
      </c>
      <c r="C452" t="inlineStr">
        <is>
          <t>P24410040513</t>
        </is>
      </c>
      <c r="D452" t="inlineStr">
        <is>
          <t>升降桌（带高台总价） |樱桃木2024款新升降桌</t>
        </is>
      </c>
      <c r="E452" t="inlineStr">
        <is>
          <t>PPS2441004051311</t>
        </is>
      </c>
      <c r="F452" t="inlineStr">
        <is>
          <t>升降桌-130cm 带高台</t>
        </is>
      </c>
      <c r="G452" t="inlineStr">
        <is>
          <t>WD-0164 / AC-0110 / AC-0111 / AC-0112 / AC-0093 / AC-0113</t>
        </is>
      </c>
      <c r="H452" t="inlineStr">
        <is>
          <t>升降桌-130cm-木作部分 / 升降桌双电机双锁桌架（含彩灯手控） / 6位插排 / 黑色理线架 / 茶色亚克力条 / 吸铁石</t>
        </is>
      </c>
      <c r="I452" t="inlineStr">
        <is>
          <t>✅ 可导入</t>
        </is>
      </c>
      <c r="J452">
        <f>IF(B452&lt;&gt;"","","⚠️ 暂无对应工厂订单（现货/库存发货或工厂单待录入）")</f>
        <v/>
      </c>
    </row>
    <row r="453">
      <c r="A453" t="inlineStr">
        <is>
          <t>4502119214033005731</t>
        </is>
      </c>
      <c r="B453">
        <f>IFERROR(INDEX('6-工厂下单表'!$A$3:$A$125,MATCH(A453,'6-工厂下单表'!$B$3:$B$125,0)),"")</f>
        <v/>
      </c>
      <c r="C453" t="inlineStr">
        <is>
          <t>P24410040513</t>
        </is>
      </c>
      <c r="D453" t="inlineStr">
        <is>
          <t>升降桌（带高台总价） |樱桃木2024款新升降桌</t>
        </is>
      </c>
      <c r="E453" t="inlineStr">
        <is>
          <t>PPS2441004051311</t>
        </is>
      </c>
      <c r="F453" t="inlineStr">
        <is>
          <t>升降桌-130cm 带高台</t>
        </is>
      </c>
      <c r="G453" t="inlineStr">
        <is>
          <t>WD-0164 / AC-0110 / AC-0111 / AC-0112 / AC-0093 / AC-0113</t>
        </is>
      </c>
      <c r="H453" t="inlineStr">
        <is>
          <t>升降桌-130cm-木作部分 / 升降桌双电机双锁桌架（含彩灯手控） / 6位插排 / 黑色理线架 / 茶色亚克力条 / 吸铁石</t>
        </is>
      </c>
      <c r="I453" t="inlineStr">
        <is>
          <t>✅ 可导入</t>
        </is>
      </c>
      <c r="J453">
        <f>IF(B453&lt;&gt;"","","⚠️ 暂无对应工厂订单（现货/库存发货或工厂单待录入）")</f>
        <v/>
      </c>
    </row>
    <row r="454">
      <c r="A454" t="inlineStr">
        <is>
          <t>4502126954027006730</t>
        </is>
      </c>
      <c r="B454">
        <f>IFERROR(INDEX('6-工厂下单表'!$A$3:$A$125,MATCH(A454,'6-工厂下单表'!$B$3:$B$125,0)),"")</f>
        <v/>
      </c>
      <c r="C454" t="inlineStr">
        <is>
          <t>P24210050510</t>
        </is>
      </c>
      <c r="D454" t="inlineStr">
        <is>
          <t>畔色岩板餐桌 |樱桃木老款岩板餐桌</t>
        </is>
      </c>
      <c r="E454" t="inlineStr">
        <is>
          <t>PPS2421005051011</t>
        </is>
      </c>
      <c r="F454" t="inlineStr">
        <is>
          <t>岩板餐桌-120cm</t>
        </is>
      </c>
      <c r="G454" t="inlineStr">
        <is>
          <t>WD-0182 / AC-0071</t>
        </is>
      </c>
      <c r="H454" t="inlineStr">
        <is>
          <t>樱桃木2024款岩板餐桌-木作部分-适配120cm / 12mm黑色岩板</t>
        </is>
      </c>
      <c r="I454" t="inlineStr">
        <is>
          <t>✅ 可导入</t>
        </is>
      </c>
      <c r="J454">
        <f>IF(B454&lt;&gt;"","","⚠️ 暂无对应工厂订单（现货/库存发货或工厂单待录入）")</f>
        <v/>
      </c>
    </row>
    <row r="455">
      <c r="A455" t="inlineStr">
        <is>
          <t>4502112735031025644</t>
        </is>
      </c>
      <c r="B455">
        <f>IFERROR(INDEX('6-工厂下单表'!$A$3:$A$125,MATCH(A455,'6-工厂下单表'!$B$3:$B$125,0)),"")</f>
        <v/>
      </c>
      <c r="C455" t="inlineStr">
        <is>
          <t>P24210070901</t>
        </is>
      </c>
      <c r="D455" t="inlineStr">
        <is>
          <t>榉木岩板餐桌 |榉木三角腿岩板餐桌</t>
        </is>
      </c>
      <c r="E455" t="inlineStr">
        <is>
          <t>PPS2421007090111</t>
        </is>
      </c>
      <c r="F455" t="inlineStr">
        <is>
          <t>榉木餐桌-1.2米</t>
        </is>
      </c>
      <c r="G455" t="inlineStr">
        <is>
          <t>WD-0138 / AC-0103</t>
        </is>
      </c>
      <c r="H455" t="inlineStr">
        <is>
          <t>榉木餐桌-木作部分-适配1.2米 / 12mm白色岩板</t>
        </is>
      </c>
      <c r="I455" t="inlineStr">
        <is>
          <t>✅ 可导入</t>
        </is>
      </c>
      <c r="J455">
        <f>IF(B455&lt;&gt;"","","⚠️ 暂无对应工厂订单（现货/库存发货或工厂单待录入）")</f>
        <v/>
      </c>
    </row>
    <row r="456">
      <c r="A456" t="inlineStr">
        <is>
          <t>3281286218664106571</t>
        </is>
      </c>
      <c r="B456">
        <f>IFERROR(INDEX('6-工厂下单表'!$A$3:$A$125,MATCH(A456,'6-工厂下单表'!$B$3:$B$125,0)),"")</f>
        <v/>
      </c>
      <c r="C456" t="inlineStr">
        <is>
          <t>P24210070901</t>
        </is>
      </c>
      <c r="D456" t="inlineStr">
        <is>
          <t>榉木岩板餐桌 |榉木三角腿岩板餐桌</t>
        </is>
      </c>
      <c r="E456" t="inlineStr">
        <is>
          <t>PPS2421007090111</t>
        </is>
      </c>
      <c r="F456" t="inlineStr">
        <is>
          <t>榉木餐桌-1.2米</t>
        </is>
      </c>
      <c r="G456" t="inlineStr">
        <is>
          <t>WD-0138 / AC-0103</t>
        </is>
      </c>
      <c r="H456" t="inlineStr">
        <is>
          <t>榉木餐桌-木作部分-适配1.2米 / 12mm白色岩板</t>
        </is>
      </c>
      <c r="I456" t="inlineStr">
        <is>
          <t>✅ 可导入</t>
        </is>
      </c>
      <c r="J456">
        <f>IF(B456&lt;&gt;"","","⚠️ 暂无对应工厂订单（现货/库存发货或工厂单待录入）")</f>
        <v/>
      </c>
    </row>
    <row r="457">
      <c r="A457" t="inlineStr">
        <is>
          <t>4502117883011106046</t>
        </is>
      </c>
      <c r="B457">
        <f>IFERROR(INDEX('6-工厂下单表'!$A$3:$A$125,MATCH(A457,'6-工厂下单表'!$B$3:$B$125,0)),"")</f>
        <v/>
      </c>
      <c r="C457" t="inlineStr">
        <is>
          <t>P25250100405</t>
        </is>
      </c>
      <c r="D457" t="inlineStr">
        <is>
          <t>樱桃木窄柜 |樱桃木1米餐边柜</t>
        </is>
      </c>
      <c r="E457" t="inlineStr">
        <is>
          <t>PPS2525010040511</t>
        </is>
      </c>
      <c r="F457" t="inlineStr">
        <is>
          <t>窄柜-整柜洞石背板-1.2米</t>
        </is>
      </c>
      <c r="G457" t="inlineStr">
        <is>
          <t>WD-0054 / AC-0074 / AC-0074 / AC-0080 / AC-0081 / AC-0186</t>
        </is>
      </c>
      <c r="H457" t="inlineStr">
        <is>
          <t>窄柜-整柜-木作部分-适配1.2米 / 5mm超白玻璃 / 5mm超白玻璃 / 洞石纹理饰面板 / 银色隔板轨道 / 电力轨道-Xpower-T25-银色-1.158-2插座</t>
        </is>
      </c>
      <c r="I457" t="inlineStr">
        <is>
          <t>✅ 可导入</t>
        </is>
      </c>
      <c r="J457">
        <f>IF(B457&lt;&gt;"","","⚠️ 暂无对应工厂订单（现货/库存发货或工厂单待录入）")</f>
        <v/>
      </c>
    </row>
    <row r="458">
      <c r="A458" t="inlineStr">
        <is>
          <t>4502120005016088400</t>
        </is>
      </c>
      <c r="B458">
        <f>IFERROR(INDEX('6-工厂下单表'!$A$3:$A$125,MATCH(A458,'6-工厂下单表'!$B$3:$B$125,0)),"")</f>
        <v/>
      </c>
      <c r="C458" t="inlineStr">
        <is>
          <t>P25250100405</t>
        </is>
      </c>
      <c r="D458" t="inlineStr">
        <is>
          <t>樱桃木窄柜 |樱桃木1米餐边柜</t>
        </is>
      </c>
      <c r="E458" t="inlineStr">
        <is>
          <t>PPS2525010040511</t>
        </is>
      </c>
      <c r="F458" t="inlineStr">
        <is>
          <t>窄柜-整柜洞石背板-1.2米</t>
        </is>
      </c>
      <c r="G458" t="inlineStr">
        <is>
          <t>WD-0054 / AC-0074 / AC-0074 / AC-0080 / AC-0081 / AC-0186</t>
        </is>
      </c>
      <c r="H458" t="inlineStr">
        <is>
          <t>窄柜-整柜-木作部分-适配1.2米 / 5mm超白玻璃 / 5mm超白玻璃 / 洞石纹理饰面板 / 银色隔板轨道 / 电力轨道-Xpower-T25-银色-1.158-2插座</t>
        </is>
      </c>
      <c r="I458" t="inlineStr">
        <is>
          <t>✅ 可导入</t>
        </is>
      </c>
      <c r="J458">
        <f>IF(B458&lt;&gt;"","","⚠️ 暂无对应工厂订单（现货/库存发货或工厂单待录入）")</f>
        <v/>
      </c>
    </row>
    <row r="459">
      <c r="A459" t="inlineStr">
        <is>
          <t>4502115756009013137</t>
        </is>
      </c>
      <c r="B459">
        <f>IFERROR(INDEX('6-工厂下单表'!$A$3:$A$125,MATCH(A459,'6-工厂下单表'!$B$3:$B$125,0)),"")</f>
        <v/>
      </c>
      <c r="C459" t="inlineStr">
        <is>
          <t>P24350020425</t>
        </is>
      </c>
      <c r="D459" t="inlineStr">
        <is>
          <t>畔色斗柜-设备 |樱桃木设备款九斗柜</t>
        </is>
      </c>
      <c r="E459" t="inlineStr">
        <is>
          <t>PPS2435002042511</t>
        </is>
      </c>
      <c r="F459" t="inlineStr">
        <is>
          <t>斗柜-设备版-1.8米</t>
        </is>
      </c>
      <c r="G459" t="inlineStr">
        <is>
          <t>WD-0199 / AC-0073</t>
        </is>
      </c>
      <c r="H459" t="inlineStr">
        <is>
          <t>斗柜-设备版-1.8米-木作部分 / 5mm灰色玻璃</t>
        </is>
      </c>
      <c r="I459" t="inlineStr">
        <is>
          <t>✅ 可导入</t>
        </is>
      </c>
      <c r="J459">
        <f>IF(B459&lt;&gt;"","","⚠️ 暂无对应工厂订单（现货/库存发货或工厂单待录入）")</f>
        <v/>
      </c>
    </row>
    <row r="460">
      <c r="A460" t="inlineStr">
        <is>
          <t>3280145700643904985</t>
        </is>
      </c>
      <c r="B460">
        <f>IFERROR(INDEX('6-工厂下单表'!$A$3:$A$125,MATCH(A460,'6-工厂下单表'!$B$3:$B$125,0)),"")</f>
        <v/>
      </c>
      <c r="C460" t="inlineStr">
        <is>
          <t>P23980010606</t>
        </is>
      </c>
      <c r="D460" t="inlineStr">
        <is>
          <t>畔色样块</t>
        </is>
      </c>
      <c r="E460" t="inlineStr">
        <is>
          <t>PPS2398001060611</t>
        </is>
      </c>
      <c r="F460" t="inlineStr">
        <is>
          <t>榉木样块</t>
        </is>
      </c>
      <c r="G460" t="inlineStr">
        <is>
          <t>WD-0283</t>
        </is>
      </c>
      <c r="H460" t="inlineStr">
        <is>
          <t>榉木样块-木作部分</t>
        </is>
      </c>
      <c r="I460" t="inlineStr">
        <is>
          <t>✅ 可导入</t>
        </is>
      </c>
      <c r="J460">
        <f>IF(B460&lt;&gt;"","","⚠️ 暂无对应工厂订单（现货/库存发货或工厂单待录入）")</f>
        <v/>
      </c>
    </row>
    <row r="461">
      <c r="A461" t="inlineStr">
        <is>
          <t>3279834589882916087</t>
        </is>
      </c>
      <c r="B461">
        <f>IFERROR(INDEX('6-工厂下单表'!$A$3:$A$125,MATCH(A461,'6-工厂下单表'!$B$3:$B$125,0)),"")</f>
        <v/>
      </c>
      <c r="C461" t="inlineStr">
        <is>
          <t>P24210070901</t>
        </is>
      </c>
      <c r="D461" t="inlineStr">
        <is>
          <t>榉木岩板餐桌 |榉木三角腿岩板餐桌</t>
        </is>
      </c>
      <c r="E461" t="inlineStr">
        <is>
          <t>PPS2421007090111</t>
        </is>
      </c>
      <c r="F461" t="inlineStr">
        <is>
          <t>榉木餐桌-1.2米</t>
        </is>
      </c>
      <c r="G461" t="inlineStr">
        <is>
          <t>WD-0138 / AC-0103</t>
        </is>
      </c>
      <c r="H461" t="inlineStr">
        <is>
          <t>榉木餐桌-木作部分-适配1.2米 / 12mm白色岩板</t>
        </is>
      </c>
      <c r="I461" t="inlineStr">
        <is>
          <t>✅ 可导入</t>
        </is>
      </c>
      <c r="J461">
        <f>IF(B461&lt;&gt;"","","⚠️ 暂无对应工厂订单（现货/库存发货或工厂单待录入）")</f>
        <v/>
      </c>
    </row>
    <row r="462">
      <c r="A462" t="inlineStr">
        <is>
          <t>3279257295613354977</t>
        </is>
      </c>
      <c r="B462">
        <f>IFERROR(INDEX('6-工厂下单表'!$A$3:$A$125,MATCH(A462,'6-工厂下单表'!$B$3:$B$125,0)),"")</f>
        <v/>
      </c>
      <c r="C462" t="inlineStr">
        <is>
          <t>P25210100410</t>
        </is>
      </c>
      <c r="D462" t="inlineStr">
        <is>
          <t>畔色黑胡桃木岩板餐桌2025 |黑胡桃木三角腿餐桌</t>
        </is>
      </c>
      <c r="E462" t="inlineStr">
        <is>
          <t>PPS2521010041011</t>
        </is>
      </c>
      <c r="F462" t="inlineStr">
        <is>
          <t>黑胡桃木岩板-1.4米</t>
        </is>
      </c>
      <c r="G462" t="inlineStr">
        <is>
          <t>WD-0085 / AC-0071</t>
        </is>
      </c>
      <c r="H462" t="inlineStr">
        <is>
          <t>黑胡桃木岩板餐桌2025-木作部分-适配1.4米 / 12mm黑色岩板</t>
        </is>
      </c>
      <c r="I462" t="inlineStr">
        <is>
          <t>✅ 可导入</t>
        </is>
      </c>
      <c r="J462">
        <f>IF(B462&lt;&gt;"","","⚠️ 暂无对应工厂订单（现货/库存发货或工厂单待录入）")</f>
        <v/>
      </c>
    </row>
    <row r="463">
      <c r="A463" t="inlineStr">
        <is>
          <t>4502095815100042537</t>
        </is>
      </c>
      <c r="B463">
        <f>IFERROR(INDEX('6-工厂下单表'!$A$3:$A$125,MATCH(A463,'6-工厂下单表'!$B$3:$B$125,0)),"")</f>
        <v/>
      </c>
      <c r="C463" t="inlineStr">
        <is>
          <t>P24350010410</t>
        </is>
      </c>
      <c r="D463" t="inlineStr">
        <is>
          <t>畔色斗柜-普通 |樱桃木标准款九斗柜</t>
        </is>
      </c>
      <c r="E463" t="inlineStr">
        <is>
          <t>PPS2435001041011</t>
        </is>
      </c>
      <c r="F463" t="inlineStr">
        <is>
          <t>斗柜-普通版-1.6米-岩板台面</t>
        </is>
      </c>
      <c r="G463" t="inlineStr">
        <is>
          <t>WD-0197 / AC-0071</t>
        </is>
      </c>
      <c r="H463" t="inlineStr">
        <is>
          <t>斗柜-普通版-1.6米-岩板台面-木作部分 / 12mm黑色岩板</t>
        </is>
      </c>
      <c r="I463" t="inlineStr">
        <is>
          <t>✅ 可导入</t>
        </is>
      </c>
      <c r="J463">
        <f>IF(B463&lt;&gt;"","","⚠️ 暂无对应工厂订单（现货/库存发货或工厂单待录入）")</f>
        <v/>
      </c>
    </row>
    <row r="464">
      <c r="A464" t="inlineStr">
        <is>
          <t>3279728460972577859</t>
        </is>
      </c>
      <c r="B464">
        <f>IFERROR(INDEX('6-工厂下单表'!$A$3:$A$125,MATCH(A464,'6-工厂下单表'!$B$3:$B$125,0)),"")</f>
        <v/>
      </c>
      <c r="C464" t="inlineStr">
        <is>
          <t>P23980021212</t>
        </is>
      </c>
      <c r="D464" t="inlineStr">
        <is>
          <t>畔色定制书柜</t>
        </is>
      </c>
      <c r="E464" t="inlineStr">
        <is>
          <t>PPS0000000800000</t>
        </is>
      </c>
      <c r="F464" t="inlineStr">
        <is>
          <t>定制</t>
        </is>
      </c>
      <c r="I464" t="inlineStr">
        <is>
          <t>✅ 可导入</t>
        </is>
      </c>
      <c r="J464">
        <f>IF(B464&lt;&gt;"","","⚠️ 暂无对应工厂订单（现货/库存发货或工厂单待录入）")</f>
        <v/>
      </c>
    </row>
    <row r="465">
      <c r="A465" t="inlineStr">
        <is>
          <t>4502111834004010233</t>
        </is>
      </c>
      <c r="B465">
        <f>IFERROR(INDEX('6-工厂下单表'!$A$3:$A$125,MATCH(A465,'6-工厂下单表'!$B$3:$B$125,0)),"")</f>
        <v/>
      </c>
      <c r="C465" t="inlineStr">
        <is>
          <t>P25250090403</t>
        </is>
      </c>
      <c r="D465" t="inlineStr">
        <is>
          <t>樱桃木基础餐边柜 |樱桃木AA柱餐边柜</t>
        </is>
      </c>
      <c r="E465" t="inlineStr">
        <is>
          <t>PPS2525009040115</t>
        </is>
      </c>
      <c r="F465" t="inlineStr">
        <is>
          <t>基础柜-整柜洞洞板背板-2.1米</t>
        </is>
      </c>
      <c r="G465" t="inlineStr">
        <is>
          <t>WD-0046 / AC-0071 / AC-0162 / WD-0050 / AC-0073 / AC-0074</t>
        </is>
      </c>
      <c r="H465" t="inlineStr">
        <is>
          <t>基础柜-下柜-木作部分-适配2.1米 / 12mm黑色岩板 / 电力轨道-Xpower-U80-黑色-2.05-2插座 / 基础柜-整柜-木作部分-适配2.1米 / 5mm灰色玻璃 / 5mm超白玻璃</t>
        </is>
      </c>
      <c r="I465" t="inlineStr">
        <is>
          <t>✅ 可导入</t>
        </is>
      </c>
      <c r="J465">
        <f>IF(B465&lt;&gt;"","","⚠️ 暂无对应工厂订单（现货/库存发货或工厂单待录入）")</f>
        <v/>
      </c>
    </row>
    <row r="466">
      <c r="A466" t="inlineStr">
        <is>
          <t>3279068799463361284</t>
        </is>
      </c>
      <c r="B466">
        <f>IFERROR(INDEX('6-工厂下单表'!$A$3:$A$125,MATCH(A466,'6-工厂下单表'!$B$3:$B$125,0)),"")</f>
        <v/>
      </c>
      <c r="C466" t="inlineStr">
        <is>
          <t>P25210110415</t>
        </is>
      </c>
      <c r="D466" t="inlineStr">
        <is>
          <t>畔色黑胡桃木微圆饭桌 |黑胡桃木大圆墩腿餐桌</t>
        </is>
      </c>
      <c r="E466" t="inlineStr">
        <is>
          <t>PPS2521011041511</t>
        </is>
      </c>
      <c r="F466" t="inlineStr">
        <is>
          <t>黑胡桃木实木-1.4米</t>
        </is>
      </c>
      <c r="G466" t="inlineStr">
        <is>
          <t>WD-0089</t>
        </is>
      </c>
      <c r="H466" t="inlineStr">
        <is>
          <t>黑胡桃木实木餐桌2025-木作部分-适配1.4米</t>
        </is>
      </c>
      <c r="I466" t="inlineStr">
        <is>
          <t>✅ 可导入</t>
        </is>
      </c>
      <c r="J466">
        <f>IF(B466&lt;&gt;"","","⚠️ 暂无对应工厂订单（现货/库存发货或工厂单待录入）")</f>
        <v/>
      </c>
    </row>
    <row r="467">
      <c r="A467" t="inlineStr">
        <is>
          <t>3279023043848981799</t>
        </is>
      </c>
      <c r="B467">
        <f>IFERROR(INDEX('6-工厂下单表'!$A$3:$A$125,MATCH(A467,'6-工厂下单表'!$B$3:$B$125,0)),"")</f>
        <v/>
      </c>
      <c r="C467" t="inlineStr">
        <is>
          <t>P25250090403</t>
        </is>
      </c>
      <c r="D467" t="inlineStr">
        <is>
          <t>樱桃木基础餐边柜 |樱桃木AA柱餐边柜</t>
        </is>
      </c>
      <c r="E467" t="inlineStr">
        <is>
          <t>PPS2525009040115</t>
        </is>
      </c>
      <c r="F467" t="inlineStr">
        <is>
          <t>基础柜-整柜洞洞板背板-2.1米</t>
        </is>
      </c>
      <c r="G467" t="inlineStr">
        <is>
          <t>WD-0046 / AC-0071 / AC-0162 / WD-0050 / AC-0073 / AC-0074</t>
        </is>
      </c>
      <c r="H467" t="inlineStr">
        <is>
          <t>基础柜-下柜-木作部分-适配2.1米 / 12mm黑色岩板 / 电力轨道-Xpower-U80-黑色-2.05-2插座 / 基础柜-整柜-木作部分-适配2.1米 / 5mm灰色玻璃 / 5mm超白玻璃</t>
        </is>
      </c>
      <c r="I467" t="inlineStr">
        <is>
          <t>✅ 可导入</t>
        </is>
      </c>
      <c r="J467">
        <f>IF(B467&lt;&gt;"","","⚠️ 暂无对应工厂订单（现货/库存发货或工厂单待录入）")</f>
        <v/>
      </c>
    </row>
    <row r="468">
      <c r="A468" t="inlineStr">
        <is>
          <t>3279003639338981799</t>
        </is>
      </c>
      <c r="B468">
        <f>IFERROR(INDEX('6-工厂下单表'!$A$3:$A$125,MATCH(A468,'6-工厂下单表'!$B$3:$B$125,0)),"")</f>
        <v/>
      </c>
      <c r="C468" t="inlineStr">
        <is>
          <t>P25250090403</t>
        </is>
      </c>
      <c r="D468" t="inlineStr">
        <is>
          <t>樱桃木基础餐边柜 |樱桃木AA柱餐边柜</t>
        </is>
      </c>
      <c r="E468" t="inlineStr">
        <is>
          <t>PPS2525009040115</t>
        </is>
      </c>
      <c r="F468" t="inlineStr">
        <is>
          <t>基础柜-整柜洞洞板背板-2.1米</t>
        </is>
      </c>
      <c r="G468" t="inlineStr">
        <is>
          <t>WD-0046 / AC-0071 / AC-0162 / WD-0050 / AC-0073 / AC-0074</t>
        </is>
      </c>
      <c r="H468" t="inlineStr">
        <is>
          <t>基础柜-下柜-木作部分-适配2.1米 / 12mm黑色岩板 / 电力轨道-Xpower-U80-黑色-2.05-2插座 / 基础柜-整柜-木作部分-适配2.1米 / 5mm灰色玻璃 / 5mm超白玻璃</t>
        </is>
      </c>
      <c r="I468" t="inlineStr">
        <is>
          <t>✅ 可导入</t>
        </is>
      </c>
      <c r="J468">
        <f>IF(B468&lt;&gt;"","","⚠️ 暂无对应工厂订单（现货/库存发货或工厂单待录入）")</f>
        <v/>
      </c>
    </row>
    <row r="469">
      <c r="A469" t="inlineStr">
        <is>
          <t>3277661667567612772</t>
        </is>
      </c>
      <c r="B469">
        <f>IFERROR(INDEX('6-工厂下单表'!$A$3:$A$125,MATCH(A469,'6-工厂下单表'!$B$3:$B$125,0)),"")</f>
        <v/>
      </c>
      <c r="C469" t="inlineStr">
        <is>
          <t>P25250130420</t>
        </is>
      </c>
      <c r="D469" t="inlineStr">
        <is>
          <t>黑胡桃木太空舱餐边柜 |黑胡桃木曜黑餐边柜</t>
        </is>
      </c>
      <c r="E469" t="inlineStr">
        <is>
          <t>PPS2525013042011</t>
        </is>
      </c>
      <c r="F469" t="inlineStr">
        <is>
          <t>曜黑柜-下柜-2.1米</t>
        </is>
      </c>
      <c r="G469" t="inlineStr">
        <is>
          <t>WD-0065 / AC-0071</t>
        </is>
      </c>
      <c r="H469" t="inlineStr">
        <is>
          <t>曜黑柜-下柜-木作部分-适配2.1米 / 12mm黑色岩板</t>
        </is>
      </c>
      <c r="I469" t="inlineStr">
        <is>
          <t>✅ 可导入</t>
        </is>
      </c>
      <c r="J469">
        <f>IF(B469&lt;&gt;"","","⚠️ 暂无对应工厂订单（现货/库存发货或工厂单待录入）")</f>
        <v/>
      </c>
    </row>
    <row r="470">
      <c r="A470" t="inlineStr">
        <is>
          <t>5097430911469671331</t>
        </is>
      </c>
      <c r="B470">
        <f>IFERROR(INDEX('6-工厂下单表'!$A$3:$A$125,MATCH(A470,'6-工厂下单表'!$B$3:$B$125,0)),"")</f>
        <v/>
      </c>
      <c r="C470" t="inlineStr">
        <is>
          <t>P24250080801</t>
        </is>
      </c>
      <c r="D470" t="inlineStr">
        <is>
          <t>洞石餐边柜 |樱桃木洞石餐边大柜 |樱桃木洞石模块餐边柜</t>
        </is>
      </c>
      <c r="E470" t="inlineStr">
        <is>
          <t>PPS2425008080128</t>
        </is>
      </c>
      <c r="F470" t="inlineStr">
        <is>
          <t>洞石餐边柜-洞石整柜2.1米（多抽组合）（分类抽屉+玻璃移门+开门）</t>
        </is>
      </c>
      <c r="G470" t="inlineStr">
        <is>
          <t>WD-0123 / AC-0073 / AC-0096 / AC-0080 / AC-0081 / AC-0093</t>
        </is>
      </c>
      <c r="H470" t="inlineStr">
        <is>
          <t>洞石餐边柜-多抽组合-整柜-木作部分-适配2.1米 / 5mm灰色玻璃 / 抛光不锈钢挂杆 / 洞石纹理饰面板 / 银色隔板轨道 / 茶色亚克力条</t>
        </is>
      </c>
      <c r="I470" t="inlineStr">
        <is>
          <t>✅ 可导入</t>
        </is>
      </c>
      <c r="J470">
        <f>IF(B470&lt;&gt;"","","⚠️ 暂无对应工厂订单（现货/库存发货或工厂单待录入）")</f>
        <v/>
      </c>
    </row>
    <row r="471">
      <c r="A471" t="inlineStr">
        <is>
          <t>3277314807142767079</t>
        </is>
      </c>
      <c r="B471">
        <f>IFERROR(INDEX('6-工厂下单表'!$A$3:$A$125,MATCH(A471,'6-工厂下单表'!$B$3:$B$125,0)),"")</f>
        <v/>
      </c>
      <c r="C471" t="inlineStr">
        <is>
          <t>P23250050202</t>
        </is>
      </c>
      <c r="D471" t="inlineStr">
        <is>
          <t>万象餐边柜 |樱桃木旋转餐边柜</t>
        </is>
      </c>
      <c r="E471" t="inlineStr">
        <is>
          <t>PPS2325005020214</t>
        </is>
      </c>
      <c r="F471" t="inlineStr">
        <is>
          <t>旋转餐边柜-洞洞板-下柜（无桌）-1.6米</t>
        </is>
      </c>
      <c r="G471" t="inlineStr">
        <is>
          <t>WD-0200 / AC-0071 / AC-0121 / AC-0092 / AC-0092</t>
        </is>
      </c>
      <c r="H471" t="inlineStr">
        <is>
          <t>旋转餐边柜-洞洞板-下柜（无桌）-1.6米-木作部分 / 12mm黑色岩板 / 旋转柜体加固五金 / 5mm茶色玻璃 / 5mm茶色玻璃</t>
        </is>
      </c>
      <c r="I471" t="inlineStr">
        <is>
          <t>✅ 可导入</t>
        </is>
      </c>
      <c r="J471">
        <f>IF(B471&lt;&gt;"","","⚠️ 暂无对应工厂订单（现货/库存发货或工厂单待录入）")</f>
        <v/>
      </c>
    </row>
    <row r="472">
      <c r="A472" t="inlineStr">
        <is>
          <t>3277314807143767079</t>
        </is>
      </c>
      <c r="B472">
        <f>IFERROR(INDEX('6-工厂下单表'!$A$3:$A$125,MATCH(A472,'6-工厂下单表'!$B$3:$B$125,0)),"")</f>
        <v/>
      </c>
      <c r="C472" t="inlineStr">
        <is>
          <t>P26990050428</t>
        </is>
      </c>
      <c r="D472" t="inlineStr">
        <is>
          <t>商家安装sku</t>
        </is>
      </c>
      <c r="E472" t="inlineStr">
        <is>
          <t>PPS0000000800002</t>
        </is>
      </c>
      <c r="F472" t="inlineStr">
        <is>
          <t>商家安装sku</t>
        </is>
      </c>
      <c r="I472" t="inlineStr">
        <is>
          <t>✅ 可导入</t>
        </is>
      </c>
      <c r="J472">
        <f>IF(B472&lt;&gt;"","","⚠️ 暂无对应工厂订单（现货/库存发货或工厂单待录入）")</f>
        <v/>
      </c>
    </row>
    <row r="473">
      <c r="A473" t="inlineStr">
        <is>
          <t>3277540956951455685</t>
        </is>
      </c>
      <c r="B473">
        <f>IFERROR(INDEX('6-工厂下单表'!$A$3:$A$125,MATCH(A473,'6-工厂下单表'!$B$3:$B$125,0)),"")</f>
        <v/>
      </c>
      <c r="C473" t="inlineStr">
        <is>
          <t>P23250050202</t>
        </is>
      </c>
      <c r="D473" t="inlineStr">
        <is>
          <t>万象餐边柜 |樱桃木旋转餐边柜</t>
        </is>
      </c>
      <c r="E473" t="inlineStr">
        <is>
          <t>PPS2325005020214</t>
        </is>
      </c>
      <c r="F473" t="inlineStr">
        <is>
          <t>旋转餐边柜-洞洞板-下柜（无桌）-1.6米</t>
        </is>
      </c>
      <c r="G473" t="inlineStr">
        <is>
          <t>WD-0200 / AC-0071 / AC-0121 / AC-0092 / AC-0092</t>
        </is>
      </c>
      <c r="H473" t="inlineStr">
        <is>
          <t>旋转餐边柜-洞洞板-下柜（无桌）-1.6米-木作部分 / 12mm黑色岩板 / 旋转柜体加固五金 / 5mm茶色玻璃 / 5mm茶色玻璃</t>
        </is>
      </c>
      <c r="I473" t="inlineStr">
        <is>
          <t>✅ 可导入</t>
        </is>
      </c>
      <c r="J473">
        <f>IF(B473&lt;&gt;"","","⚠️ 暂无对应工厂订单（现货/库存发货或工厂单待录入）")</f>
        <v/>
      </c>
    </row>
    <row r="474">
      <c r="A474" t="inlineStr">
        <is>
          <t>3277540956952455685</t>
        </is>
      </c>
      <c r="B474">
        <f>IFERROR(INDEX('6-工厂下单表'!$A$3:$A$125,MATCH(A474,'6-工厂下单表'!$B$3:$B$125,0)),"")</f>
        <v/>
      </c>
      <c r="C474" t="inlineStr">
        <is>
          <t>P26990050428</t>
        </is>
      </c>
      <c r="D474" t="inlineStr">
        <is>
          <t>商家安装sku</t>
        </is>
      </c>
      <c r="E474" t="inlineStr">
        <is>
          <t>PPS0000000800002</t>
        </is>
      </c>
      <c r="F474" t="inlineStr">
        <is>
          <t>商家安装sku</t>
        </is>
      </c>
      <c r="I474" t="inlineStr">
        <is>
          <t>✅ 可导入</t>
        </is>
      </c>
      <c r="J474">
        <f>IF(B474&lt;&gt;"","","⚠️ 暂无对应工厂订单（现货/库存发货或工厂单待录入）")</f>
        <v/>
      </c>
    </row>
    <row r="475">
      <c r="A475" t="inlineStr">
        <is>
          <t>3277407973600025376</t>
        </is>
      </c>
      <c r="B475">
        <f>IFERROR(INDEX('6-工厂下单表'!$A$3:$A$125,MATCH(A475,'6-工厂下单表'!$B$3:$B$125,0)),"")</f>
        <v/>
      </c>
      <c r="C475" t="inlineStr">
        <is>
          <t>P23250050202</t>
        </is>
      </c>
      <c r="D475" t="inlineStr">
        <is>
          <t>万象餐边柜 |樱桃木旋转餐边柜</t>
        </is>
      </c>
      <c r="E475" t="inlineStr">
        <is>
          <t>PPS2325005020214</t>
        </is>
      </c>
      <c r="F475" t="inlineStr">
        <is>
          <t>旋转餐边柜-洞洞板-下柜（无桌）-1.6米</t>
        </is>
      </c>
      <c r="G475" t="inlineStr">
        <is>
          <t>WD-0200 / AC-0071 / AC-0121 / AC-0092 / AC-0092</t>
        </is>
      </c>
      <c r="H475" t="inlineStr">
        <is>
          <t>旋转餐边柜-洞洞板-下柜（无桌）-1.6米-木作部分 / 12mm黑色岩板 / 旋转柜体加固五金 / 5mm茶色玻璃 / 5mm茶色玻璃</t>
        </is>
      </c>
      <c r="I475" t="inlineStr">
        <is>
          <t>✅ 可导入</t>
        </is>
      </c>
      <c r="J475">
        <f>IF(B475&lt;&gt;"","","⚠️ 暂无对应工厂订单（现货/库存发货或工厂单待录入）")</f>
        <v/>
      </c>
    </row>
    <row r="476">
      <c r="A476" t="inlineStr">
        <is>
          <t>3277407973601025376</t>
        </is>
      </c>
      <c r="B476">
        <f>IFERROR(INDEX('6-工厂下单表'!$A$3:$A$125,MATCH(A476,'6-工厂下单表'!$B$3:$B$125,0)),"")</f>
        <v/>
      </c>
      <c r="C476" t="inlineStr">
        <is>
          <t>P26990050428</t>
        </is>
      </c>
      <c r="D476" t="inlineStr">
        <is>
          <t>商家安装sku</t>
        </is>
      </c>
      <c r="E476" t="inlineStr">
        <is>
          <t>PPS0000000800002</t>
        </is>
      </c>
      <c r="F476" t="inlineStr">
        <is>
          <t>商家安装sku</t>
        </is>
      </c>
      <c r="I476" t="inlineStr">
        <is>
          <t>✅ 可导入</t>
        </is>
      </c>
      <c r="J476">
        <f>IF(B476&lt;&gt;"","","⚠️ 暂无对应工厂订单（现货/库存发货或工厂单待录入）")</f>
        <v/>
      </c>
    </row>
    <row r="477">
      <c r="A477" t="inlineStr">
        <is>
          <t>3277407973602025376</t>
        </is>
      </c>
      <c r="B477">
        <f>IFERROR(INDEX('6-工厂下单表'!$A$3:$A$125,MATCH(A477,'6-工厂下单表'!$B$3:$B$125,0)),"")</f>
        <v/>
      </c>
      <c r="C477" t="inlineStr">
        <is>
          <t>P26990090428</t>
        </is>
      </c>
      <c r="D477" t="inlineStr">
        <is>
          <t>淘宝自动生成sku-送货入户</t>
        </is>
      </c>
      <c r="E477" t="inlineStr">
        <is>
          <t>PPS0000000800003</t>
        </is>
      </c>
      <c r="F477" t="inlineStr">
        <is>
          <t>淘宝自动生成sku-送货入户</t>
        </is>
      </c>
      <c r="I477" t="inlineStr">
        <is>
          <t>✅ 可导入</t>
        </is>
      </c>
      <c r="J477">
        <f>IF(B477&lt;&gt;"","","⚠️ 暂无对应工厂订单（现货/库存发货或工厂单待录入）")</f>
        <v/>
      </c>
    </row>
    <row r="478">
      <c r="A478" t="inlineStr">
        <is>
          <t>4502100492030006538</t>
        </is>
      </c>
      <c r="B478">
        <f>IFERROR(INDEX('6-工厂下单表'!$A$3:$A$125,MATCH(A478,'6-工厂下单表'!$B$3:$B$125,0)),"")</f>
        <v/>
      </c>
      <c r="C478" t="inlineStr">
        <is>
          <t>P25250100405</t>
        </is>
      </c>
      <c r="D478" t="inlineStr">
        <is>
          <t>樱桃木窄柜 |樱桃木1米餐边柜</t>
        </is>
      </c>
      <c r="E478" t="inlineStr">
        <is>
          <t>PPS2525010040511</t>
        </is>
      </c>
      <c r="F478" t="inlineStr">
        <is>
          <t>窄柜-整柜洞石背板-1.2米</t>
        </is>
      </c>
      <c r="G478" t="inlineStr">
        <is>
          <t>WD-0054 / AC-0074 / AC-0074 / AC-0080 / AC-0081 / AC-0186</t>
        </is>
      </c>
      <c r="H478" t="inlineStr">
        <is>
          <t>窄柜-整柜-木作部分-适配1.2米 / 5mm超白玻璃 / 5mm超白玻璃 / 洞石纹理饰面板 / 银色隔板轨道 / 电力轨道-Xpower-T25-银色-1.158-2插座</t>
        </is>
      </c>
      <c r="I478" t="inlineStr">
        <is>
          <t>✅ 可导入</t>
        </is>
      </c>
      <c r="J478">
        <f>IF(B478&lt;&gt;"","","⚠️ 暂无对应工厂订单（现货/库存发货或工厂单待录入）")</f>
        <v/>
      </c>
    </row>
    <row r="479">
      <c r="A479" t="inlineStr">
        <is>
          <t>4502092320085015720</t>
        </is>
      </c>
      <c r="B479">
        <f>IFERROR(INDEX('6-工厂下单表'!$A$3:$A$125,MATCH(A479,'6-工厂下单表'!$B$3:$B$125,0)),"")</f>
        <v/>
      </c>
      <c r="C479" t="inlineStr">
        <is>
          <t>P25250100405</t>
        </is>
      </c>
      <c r="D479" t="inlineStr">
        <is>
          <t>樱桃木窄柜 |樱桃木1米餐边柜</t>
        </is>
      </c>
      <c r="E479" t="inlineStr">
        <is>
          <t>PPS2525010040511</t>
        </is>
      </c>
      <c r="F479" t="inlineStr">
        <is>
          <t>窄柜-整柜洞石背板-1.2米</t>
        </is>
      </c>
      <c r="G479" t="inlineStr">
        <is>
          <t>WD-0054 / AC-0074 / AC-0074 / AC-0080 / AC-0081 / AC-0186</t>
        </is>
      </c>
      <c r="H479" t="inlineStr">
        <is>
          <t>窄柜-整柜-木作部分-适配1.2米 / 5mm超白玻璃 / 5mm超白玻璃 / 洞石纹理饰面板 / 银色隔板轨道 / 电力轨道-Xpower-T25-银色-1.158-2插座</t>
        </is>
      </c>
      <c r="I479" t="inlineStr">
        <is>
          <t>✅ 可导入</t>
        </is>
      </c>
      <c r="J479">
        <f>IF(B479&lt;&gt;"","","⚠️ 暂无对应工厂订单（现货/库存发货或工厂单待录入）")</f>
        <v/>
      </c>
    </row>
    <row r="480">
      <c r="A480" t="inlineStr">
        <is>
          <t>3276878127134455685</t>
        </is>
      </c>
      <c r="B480">
        <f>IFERROR(INDEX('6-工厂下单表'!$A$3:$A$125,MATCH(A480,'6-工厂下单表'!$B$3:$B$125,0)),"")</f>
        <v/>
      </c>
      <c r="C480" t="inlineStr">
        <is>
          <t>P23250050202</t>
        </is>
      </c>
      <c r="D480" t="inlineStr">
        <is>
          <t>万象餐边柜 |樱桃木旋转餐边柜</t>
        </is>
      </c>
      <c r="E480" t="inlineStr">
        <is>
          <t>PPS2325005020214</t>
        </is>
      </c>
      <c r="F480" t="inlineStr">
        <is>
          <t>旋转餐边柜-洞洞板-下柜（无桌）-1.6米</t>
        </is>
      </c>
      <c r="G480" t="inlineStr">
        <is>
          <t>WD-0200 / AC-0071 / AC-0121 / AC-0092 / AC-0092</t>
        </is>
      </c>
      <c r="H480" t="inlineStr">
        <is>
          <t>旋转餐边柜-洞洞板-下柜（无桌）-1.6米-木作部分 / 12mm黑色岩板 / 旋转柜体加固五金 / 5mm茶色玻璃 / 5mm茶色玻璃</t>
        </is>
      </c>
      <c r="I480" t="inlineStr">
        <is>
          <t>✅ 可导入</t>
        </is>
      </c>
      <c r="J480">
        <f>IF(B480&lt;&gt;"","","⚠️ 暂无对应工厂订单（现货/库存发货或工厂单待录入）")</f>
        <v/>
      </c>
    </row>
    <row r="481">
      <c r="A481" t="inlineStr">
        <is>
          <t>3276878127135455685</t>
        </is>
      </c>
      <c r="B481">
        <f>IFERROR(INDEX('6-工厂下单表'!$A$3:$A$125,MATCH(A481,'6-工厂下单表'!$B$3:$B$125,0)),"")</f>
        <v/>
      </c>
      <c r="C481" t="inlineStr">
        <is>
          <t>P26990050428</t>
        </is>
      </c>
      <c r="D481" t="inlineStr">
        <is>
          <t>商家安装sku</t>
        </is>
      </c>
      <c r="E481" t="inlineStr">
        <is>
          <t>PPS0000000800002</t>
        </is>
      </c>
      <c r="F481" t="inlineStr">
        <is>
          <t>商家安装sku</t>
        </is>
      </c>
      <c r="I481" t="inlineStr">
        <is>
          <t>✅ 可导入</t>
        </is>
      </c>
      <c r="J481">
        <f>IF(B481&lt;&gt;"","","⚠️ 暂无对应工厂订单（现货/库存发货或工厂单待录入）")</f>
        <v/>
      </c>
    </row>
    <row r="482">
      <c r="A482" t="inlineStr">
        <is>
          <t>5096393064359668324</t>
        </is>
      </c>
      <c r="B482">
        <f>IFERROR(INDEX('6-工厂下单表'!$A$3:$A$125,MATCH(A482,'6-工厂下单表'!$B$3:$B$125,0)),"")</f>
        <v/>
      </c>
      <c r="C482" t="inlineStr">
        <is>
          <t>P23250050202</t>
        </is>
      </c>
      <c r="D482" t="inlineStr">
        <is>
          <t>万象餐边柜 |樱桃木旋转餐边柜</t>
        </is>
      </c>
      <c r="E482" t="inlineStr">
        <is>
          <t>PPS2325005020214</t>
        </is>
      </c>
      <c r="F482" t="inlineStr">
        <is>
          <t>旋转餐边柜-洞洞板-下柜（无桌）-1.6米</t>
        </is>
      </c>
      <c r="G482" t="inlineStr">
        <is>
          <t>WD-0200 / AC-0071 / AC-0121 / AC-0092 / AC-0092</t>
        </is>
      </c>
      <c r="H482" t="inlineStr">
        <is>
          <t>旋转餐边柜-洞洞板-下柜（无桌）-1.6米-木作部分 / 12mm黑色岩板 / 旋转柜体加固五金 / 5mm茶色玻璃 / 5mm茶色玻璃</t>
        </is>
      </c>
      <c r="I482" t="inlineStr">
        <is>
          <t>✅ 可导入</t>
        </is>
      </c>
      <c r="J482">
        <f>IF(B482&lt;&gt;"","","⚠️ 暂无对应工厂订单（现货/库存发货或工厂单待录入）")</f>
        <v/>
      </c>
    </row>
    <row r="483">
      <c r="A483" t="inlineStr">
        <is>
          <t>5096393064360668324</t>
        </is>
      </c>
      <c r="B483">
        <f>IFERROR(INDEX('6-工厂下单表'!$A$3:$A$125,MATCH(A483,'6-工厂下单表'!$B$3:$B$125,0)),"")</f>
        <v/>
      </c>
      <c r="C483" t="inlineStr">
        <is>
          <t>P26990050428</t>
        </is>
      </c>
      <c r="D483" t="inlineStr">
        <is>
          <t>商家安装sku</t>
        </is>
      </c>
      <c r="E483" t="inlineStr">
        <is>
          <t>PPS0000000800002</t>
        </is>
      </c>
      <c r="F483" t="inlineStr">
        <is>
          <t>商家安装sku</t>
        </is>
      </c>
      <c r="I483" t="inlineStr">
        <is>
          <t>✅ 可导入</t>
        </is>
      </c>
      <c r="J483">
        <f>IF(B483&lt;&gt;"","","⚠️ 暂无对应工厂订单（现货/库存发货或工厂单待录入）")</f>
        <v/>
      </c>
    </row>
    <row r="484">
      <c r="A484" t="inlineStr">
        <is>
          <t>5096393064361668324</t>
        </is>
      </c>
      <c r="B484">
        <f>IFERROR(INDEX('6-工厂下单表'!$A$3:$A$125,MATCH(A484,'6-工厂下单表'!$B$3:$B$125,0)),"")</f>
        <v/>
      </c>
      <c r="C484" t="inlineStr">
        <is>
          <t>P26990090428</t>
        </is>
      </c>
      <c r="D484" t="inlineStr">
        <is>
          <t>淘宝自动生成sku-送货入户</t>
        </is>
      </c>
      <c r="E484" t="inlineStr">
        <is>
          <t>PPS0000000800003</t>
        </is>
      </c>
      <c r="F484" t="inlineStr">
        <is>
          <t>淘宝自动生成sku-送货入户</t>
        </is>
      </c>
      <c r="I484" t="inlineStr">
        <is>
          <t>✅ 可导入</t>
        </is>
      </c>
      <c r="J484">
        <f>IF(B484&lt;&gt;"","","⚠️ 暂无对应工厂订单（现货/库存发货或工厂单待录入）")</f>
        <v/>
      </c>
    </row>
    <row r="485">
      <c r="A485" t="inlineStr">
        <is>
          <t>3275563838786060195</t>
        </is>
      </c>
      <c r="B485">
        <f>IFERROR(INDEX('6-工厂下单表'!$A$3:$A$125,MATCH(A485,'6-工厂下单表'!$B$3:$B$125,0)),"")</f>
        <v/>
      </c>
      <c r="C485" t="inlineStr">
        <is>
          <t>P23250050202</t>
        </is>
      </c>
      <c r="D485" t="inlineStr">
        <is>
          <t>万象餐边柜 |樱桃木旋转餐边柜</t>
        </is>
      </c>
      <c r="E485" t="inlineStr">
        <is>
          <t>PPS2325005020214</t>
        </is>
      </c>
      <c r="F485" t="inlineStr">
        <is>
          <t>旋转餐边柜-洞洞板-下柜（无桌）-1.6米</t>
        </is>
      </c>
      <c r="G485" t="inlineStr">
        <is>
          <t>WD-0200 / AC-0071 / AC-0121 / AC-0092 / AC-0092</t>
        </is>
      </c>
      <c r="H485" t="inlineStr">
        <is>
          <t>旋转餐边柜-洞洞板-下柜（无桌）-1.6米-木作部分 / 12mm黑色岩板 / 旋转柜体加固五金 / 5mm茶色玻璃 / 5mm茶色玻璃</t>
        </is>
      </c>
      <c r="I485" t="inlineStr">
        <is>
          <t>✅ 可导入</t>
        </is>
      </c>
      <c r="J485">
        <f>IF(B485&lt;&gt;"","","⚠️ 暂无对应工厂订单（现货/库存发货或工厂单待录入）")</f>
        <v/>
      </c>
    </row>
    <row r="486">
      <c r="A486" t="inlineStr">
        <is>
          <t>3275563838787060195</t>
        </is>
      </c>
      <c r="B486">
        <f>IFERROR(INDEX('6-工厂下单表'!$A$3:$A$125,MATCH(A486,'6-工厂下单表'!$B$3:$B$125,0)),"")</f>
        <v/>
      </c>
      <c r="C486" t="inlineStr">
        <is>
          <t>P26990050428</t>
        </is>
      </c>
      <c r="D486" t="inlineStr">
        <is>
          <t>商家安装sku</t>
        </is>
      </c>
      <c r="E486" t="inlineStr">
        <is>
          <t>PPS0000000800002</t>
        </is>
      </c>
      <c r="F486" t="inlineStr">
        <is>
          <t>商家安装sku</t>
        </is>
      </c>
      <c r="I486" t="inlineStr">
        <is>
          <t>✅ 可导入</t>
        </is>
      </c>
      <c r="J486">
        <f>IF(B486&lt;&gt;"","","⚠️ 暂无对应工厂订单（现货/库存发货或工厂单待录入）")</f>
        <v/>
      </c>
    </row>
    <row r="487">
      <c r="A487" t="inlineStr">
        <is>
          <t>5096352349901016843</t>
        </is>
      </c>
      <c r="B487">
        <f>IFERROR(INDEX('6-工厂下单表'!$A$3:$A$125,MATCH(A487,'6-工厂下单表'!$B$3:$B$125,0)),"")</f>
        <v/>
      </c>
      <c r="C487" t="inlineStr">
        <is>
          <t>P23250050202</t>
        </is>
      </c>
      <c r="D487" t="inlineStr">
        <is>
          <t>万象餐边柜 |樱桃木旋转餐边柜</t>
        </is>
      </c>
      <c r="E487" t="inlineStr">
        <is>
          <t>PPS2325005020214</t>
        </is>
      </c>
      <c r="F487" t="inlineStr">
        <is>
          <t>旋转餐边柜-洞洞板-下柜（无桌）-1.6米</t>
        </is>
      </c>
      <c r="G487" t="inlineStr">
        <is>
          <t>WD-0200 / AC-0071 / AC-0121 / AC-0092 / AC-0092</t>
        </is>
      </c>
      <c r="H487" t="inlineStr">
        <is>
          <t>旋转餐边柜-洞洞板-下柜（无桌）-1.6米-木作部分 / 12mm黑色岩板 / 旋转柜体加固五金 / 5mm茶色玻璃 / 5mm茶色玻璃</t>
        </is>
      </c>
      <c r="I487" t="inlineStr">
        <is>
          <t>✅ 可导入</t>
        </is>
      </c>
      <c r="J487">
        <f>IF(B487&lt;&gt;"","","⚠️ 暂无对应工厂订单（现货/库存发货或工厂单待录入）")</f>
        <v/>
      </c>
    </row>
    <row r="488">
      <c r="A488" t="inlineStr">
        <is>
          <t>5096352349902016843</t>
        </is>
      </c>
      <c r="B488">
        <f>IFERROR(INDEX('6-工厂下单表'!$A$3:$A$125,MATCH(A488,'6-工厂下单表'!$B$3:$B$125,0)),"")</f>
        <v/>
      </c>
      <c r="C488" t="inlineStr">
        <is>
          <t>P26990050428</t>
        </is>
      </c>
      <c r="D488" t="inlineStr">
        <is>
          <t>商家安装sku</t>
        </is>
      </c>
      <c r="E488" t="inlineStr">
        <is>
          <t>PPS0000000800002</t>
        </is>
      </c>
      <c r="F488" t="inlineStr">
        <is>
          <t>商家安装sku</t>
        </is>
      </c>
      <c r="I488" t="inlineStr">
        <is>
          <t>✅ 可导入</t>
        </is>
      </c>
      <c r="J488">
        <f>IF(B488&lt;&gt;"","","⚠️ 暂无对应工厂订单（现货/库存发货或工厂单待录入）")</f>
        <v/>
      </c>
    </row>
    <row r="489">
      <c r="A489" t="inlineStr">
        <is>
          <t>5096352349903016843</t>
        </is>
      </c>
      <c r="B489">
        <f>IFERROR(INDEX('6-工厂下单表'!$A$3:$A$125,MATCH(A489,'6-工厂下单表'!$B$3:$B$125,0)),"")</f>
        <v/>
      </c>
      <c r="C489" t="inlineStr">
        <is>
          <t>P26990090428</t>
        </is>
      </c>
      <c r="D489" t="inlineStr">
        <is>
          <t>淘宝自动生成sku-送货入户</t>
        </is>
      </c>
      <c r="E489" t="inlineStr">
        <is>
          <t>PPS0000000800003</t>
        </is>
      </c>
      <c r="F489" t="inlineStr">
        <is>
          <t>淘宝自动生成sku-送货入户</t>
        </is>
      </c>
      <c r="I489" t="inlineStr">
        <is>
          <t>✅ 可导入</t>
        </is>
      </c>
      <c r="J489">
        <f>IF(B489&lt;&gt;"","","⚠️ 暂无对应工厂订单（现货/库存发货或工厂单待录入）")</f>
        <v/>
      </c>
    </row>
    <row r="490">
      <c r="A490" t="inlineStr">
        <is>
          <t>5096334565226016843</t>
        </is>
      </c>
      <c r="B490">
        <f>IFERROR(INDEX('6-工厂下单表'!$A$3:$A$125,MATCH(A490,'6-工厂下单表'!$B$3:$B$125,0)),"")</f>
        <v/>
      </c>
      <c r="C490" t="inlineStr">
        <is>
          <t>P23250050202</t>
        </is>
      </c>
      <c r="D490" t="inlineStr">
        <is>
          <t>万象餐边柜 |樱桃木旋转餐边柜</t>
        </is>
      </c>
      <c r="E490" t="inlineStr">
        <is>
          <t>PPS2325005020214</t>
        </is>
      </c>
      <c r="F490" t="inlineStr">
        <is>
          <t>旋转餐边柜-洞洞板-下柜（无桌）-1.6米</t>
        </is>
      </c>
      <c r="G490" t="inlineStr">
        <is>
          <t>WD-0200 / AC-0071 / AC-0121 / AC-0092 / AC-0092</t>
        </is>
      </c>
      <c r="H490" t="inlineStr">
        <is>
          <t>旋转餐边柜-洞洞板-下柜（无桌）-1.6米-木作部分 / 12mm黑色岩板 / 旋转柜体加固五金 / 5mm茶色玻璃 / 5mm茶色玻璃</t>
        </is>
      </c>
      <c r="I490" t="inlineStr">
        <is>
          <t>✅ 可导入</t>
        </is>
      </c>
      <c r="J490">
        <f>IF(B490&lt;&gt;"","","⚠️ 暂无对应工厂订单（现货/库存发货或工厂单待录入）")</f>
        <v/>
      </c>
    </row>
    <row r="491">
      <c r="A491" t="inlineStr">
        <is>
          <t>5096334565227016843</t>
        </is>
      </c>
      <c r="B491">
        <f>IFERROR(INDEX('6-工厂下单表'!$A$3:$A$125,MATCH(A491,'6-工厂下单表'!$B$3:$B$125,0)),"")</f>
        <v/>
      </c>
      <c r="C491" t="inlineStr">
        <is>
          <t>P26990050428</t>
        </is>
      </c>
      <c r="D491" t="inlineStr">
        <is>
          <t>商家安装sku</t>
        </is>
      </c>
      <c r="E491" t="inlineStr">
        <is>
          <t>PPS0000000800002</t>
        </is>
      </c>
      <c r="F491" t="inlineStr">
        <is>
          <t>商家安装sku</t>
        </is>
      </c>
      <c r="I491" t="inlineStr">
        <is>
          <t>✅ 可导入</t>
        </is>
      </c>
      <c r="J491">
        <f>IF(B491&lt;&gt;"","","⚠️ 暂无对应工厂订单（现货/库存发货或工厂单待录入）")</f>
        <v/>
      </c>
    </row>
    <row r="492">
      <c r="A492" t="inlineStr">
        <is>
          <t>5096334565228016843</t>
        </is>
      </c>
      <c r="B492">
        <f>IFERROR(INDEX('6-工厂下单表'!$A$3:$A$125,MATCH(A492,'6-工厂下单表'!$B$3:$B$125,0)),"")</f>
        <v/>
      </c>
      <c r="C492" t="inlineStr">
        <is>
          <t>P26990090428</t>
        </is>
      </c>
      <c r="D492" t="inlineStr">
        <is>
          <t>淘宝自动生成sku-送货入户</t>
        </is>
      </c>
      <c r="E492" t="inlineStr">
        <is>
          <t>PPS0000000800003</t>
        </is>
      </c>
      <c r="F492" t="inlineStr">
        <is>
          <t>淘宝自动生成sku-送货入户</t>
        </is>
      </c>
      <c r="I492" t="inlineStr">
        <is>
          <t>✅ 可导入</t>
        </is>
      </c>
      <c r="J492">
        <f>IF(B492&lt;&gt;"","","⚠️ 暂无对应工厂订单（现货/库存发货或工厂单待录入）")</f>
        <v/>
      </c>
    </row>
    <row r="493">
      <c r="A493" t="inlineStr">
        <is>
          <t>5096312533053043243</t>
        </is>
      </c>
      <c r="B493">
        <f>IFERROR(INDEX('6-工厂下单表'!$A$3:$A$125,MATCH(A493,'6-工厂下单表'!$B$3:$B$125,0)),"")</f>
        <v/>
      </c>
      <c r="C493" t="inlineStr">
        <is>
          <t>P23250050202</t>
        </is>
      </c>
      <c r="D493" t="inlineStr">
        <is>
          <t>万象餐边柜 |樱桃木旋转餐边柜</t>
        </is>
      </c>
      <c r="E493" t="inlineStr">
        <is>
          <t>PPS2325005020214</t>
        </is>
      </c>
      <c r="F493" t="inlineStr">
        <is>
          <t>旋转餐边柜-洞洞板-下柜（无桌）-1.6米</t>
        </is>
      </c>
      <c r="G493" t="inlineStr">
        <is>
          <t>WD-0200 / AC-0071 / AC-0121 / AC-0092 / AC-0092</t>
        </is>
      </c>
      <c r="H493" t="inlineStr">
        <is>
          <t>旋转餐边柜-洞洞板-下柜（无桌）-1.6米-木作部分 / 12mm黑色岩板 / 旋转柜体加固五金 / 5mm茶色玻璃 / 5mm茶色玻璃</t>
        </is>
      </c>
      <c r="I493" t="inlineStr">
        <is>
          <t>✅ 可导入</t>
        </is>
      </c>
      <c r="J493">
        <f>IF(B493&lt;&gt;"","","⚠️ 暂无对应工厂订单（现货/库存发货或工厂单待录入）")</f>
        <v/>
      </c>
    </row>
    <row r="494">
      <c r="A494" t="inlineStr">
        <is>
          <t>5096312533054043243</t>
        </is>
      </c>
      <c r="B494">
        <f>IFERROR(INDEX('6-工厂下单表'!$A$3:$A$125,MATCH(A494,'6-工厂下单表'!$B$3:$B$125,0)),"")</f>
        <v/>
      </c>
      <c r="C494" t="inlineStr">
        <is>
          <t>P26990050428</t>
        </is>
      </c>
      <c r="D494" t="inlineStr">
        <is>
          <t>商家安装sku</t>
        </is>
      </c>
      <c r="E494" t="inlineStr">
        <is>
          <t>PPS0000000800002</t>
        </is>
      </c>
      <c r="F494" t="inlineStr">
        <is>
          <t>商家安装sku</t>
        </is>
      </c>
      <c r="I494" t="inlineStr">
        <is>
          <t>✅ 可导入</t>
        </is>
      </c>
      <c r="J494">
        <f>IF(B494&lt;&gt;"","","⚠️ 暂无对应工厂订单（现货/库存发货或工厂单待录入）")</f>
        <v/>
      </c>
    </row>
    <row r="495">
      <c r="A495" t="inlineStr">
        <is>
          <t>5095947638661792441</t>
        </is>
      </c>
      <c r="B495">
        <f>IFERROR(INDEX('6-工厂下单表'!$A$3:$A$125,MATCH(A495,'6-工厂下单表'!$B$3:$B$125,0)),"")</f>
        <v/>
      </c>
      <c r="C495" t="inlineStr">
        <is>
          <t>P23250050202</t>
        </is>
      </c>
      <c r="D495" t="inlineStr">
        <is>
          <t>万象餐边柜 |樱桃木旋转餐边柜</t>
        </is>
      </c>
      <c r="E495" t="inlineStr">
        <is>
          <t>PPS2325005020214</t>
        </is>
      </c>
      <c r="F495" t="inlineStr">
        <is>
          <t>旋转餐边柜-洞洞板-下柜（无桌）-1.6米</t>
        </is>
      </c>
      <c r="G495" t="inlineStr">
        <is>
          <t>WD-0200 / AC-0071 / AC-0121 / AC-0092 / AC-0092</t>
        </is>
      </c>
      <c r="H495" t="inlineStr">
        <is>
          <t>旋转餐边柜-洞洞板-下柜（无桌）-1.6米-木作部分 / 12mm黑色岩板 / 旋转柜体加固五金 / 5mm茶色玻璃 / 5mm茶色玻璃</t>
        </is>
      </c>
      <c r="I495" t="inlineStr">
        <is>
          <t>✅ 可导入</t>
        </is>
      </c>
      <c r="J495">
        <f>IF(B495&lt;&gt;"","","⚠️ 暂无对应工厂订单（现货/库存发货或工厂单待录入）")</f>
        <v/>
      </c>
    </row>
    <row r="496">
      <c r="A496" t="inlineStr">
        <is>
          <t>5095947638662792441</t>
        </is>
      </c>
      <c r="B496">
        <f>IFERROR(INDEX('6-工厂下单表'!$A$3:$A$125,MATCH(A496,'6-工厂下单表'!$B$3:$B$125,0)),"")</f>
        <v/>
      </c>
      <c r="C496" t="inlineStr">
        <is>
          <t>P26990050428</t>
        </is>
      </c>
      <c r="D496" t="inlineStr">
        <is>
          <t>商家安装sku</t>
        </is>
      </c>
      <c r="E496" t="inlineStr">
        <is>
          <t>PPS0000000800002</t>
        </is>
      </c>
      <c r="F496" t="inlineStr">
        <is>
          <t>商家安装sku</t>
        </is>
      </c>
      <c r="I496" t="inlineStr">
        <is>
          <t>✅ 可导入</t>
        </is>
      </c>
      <c r="J496">
        <f>IF(B496&lt;&gt;"","","⚠️ 暂无对应工厂订单（现货/库存发货或工厂单待录入）")</f>
        <v/>
      </c>
    </row>
    <row r="497">
      <c r="A497" t="inlineStr">
        <is>
          <t>5095947638663792441</t>
        </is>
      </c>
      <c r="B497">
        <f>IFERROR(INDEX('6-工厂下单表'!$A$3:$A$125,MATCH(A497,'6-工厂下单表'!$B$3:$B$125,0)),"")</f>
        <v/>
      </c>
      <c r="C497" t="inlineStr">
        <is>
          <t>P26990090428</t>
        </is>
      </c>
      <c r="D497" t="inlineStr">
        <is>
          <t>淘宝自动生成sku-送货入户</t>
        </is>
      </c>
      <c r="E497" t="inlineStr">
        <is>
          <t>PPS0000000800003</t>
        </is>
      </c>
      <c r="F497" t="inlineStr">
        <is>
          <t>淘宝自动生成sku-送货入户</t>
        </is>
      </c>
      <c r="I497" t="inlineStr">
        <is>
          <t>✅ 可导入</t>
        </is>
      </c>
      <c r="J497">
        <f>IF(B497&lt;&gt;"","","⚠️ 暂无对应工厂订单（现货/库存发货或工厂单待录入）")</f>
        <v/>
      </c>
    </row>
    <row r="498">
      <c r="A498" t="inlineStr">
        <is>
          <t>3275086118695830058</t>
        </is>
      </c>
      <c r="B498">
        <f>IFERROR(INDEX('6-工厂下单表'!$A$3:$A$125,MATCH(A498,'6-工厂下单表'!$B$3:$B$125,0)),"")</f>
        <v/>
      </c>
      <c r="C498" t="inlineStr">
        <is>
          <t>P23250050202</t>
        </is>
      </c>
      <c r="D498" t="inlineStr">
        <is>
          <t>万象餐边柜 |樱桃木旋转餐边柜</t>
        </is>
      </c>
      <c r="E498" t="inlineStr">
        <is>
          <t>PPS2325005020214</t>
        </is>
      </c>
      <c r="F498" t="inlineStr">
        <is>
          <t>旋转餐边柜-洞洞板-下柜（无桌）-1.6米</t>
        </is>
      </c>
      <c r="G498" t="inlineStr">
        <is>
          <t>WD-0200 / AC-0071 / AC-0121 / AC-0092 / AC-0092</t>
        </is>
      </c>
      <c r="H498" t="inlineStr">
        <is>
          <t>旋转餐边柜-洞洞板-下柜（无桌）-1.6米-木作部分 / 12mm黑色岩板 / 旋转柜体加固五金 / 5mm茶色玻璃 / 5mm茶色玻璃</t>
        </is>
      </c>
      <c r="I498" t="inlineStr">
        <is>
          <t>✅ 可导入</t>
        </is>
      </c>
      <c r="J498">
        <f>IF(B498&lt;&gt;"","","⚠️ 暂无对应工厂订单（现货/库存发货或工厂单待录入）")</f>
        <v/>
      </c>
    </row>
    <row r="499">
      <c r="A499" t="inlineStr">
        <is>
          <t>3275086118696830058</t>
        </is>
      </c>
      <c r="B499">
        <f>IFERROR(INDEX('6-工厂下单表'!$A$3:$A$125,MATCH(A499,'6-工厂下单表'!$B$3:$B$125,0)),"")</f>
        <v/>
      </c>
      <c r="C499" t="inlineStr">
        <is>
          <t>P26990050428</t>
        </is>
      </c>
      <c r="D499" t="inlineStr">
        <is>
          <t>商家安装sku</t>
        </is>
      </c>
      <c r="E499" t="inlineStr">
        <is>
          <t>PPS0000000800002</t>
        </is>
      </c>
      <c r="F499" t="inlineStr">
        <is>
          <t>商家安装sku</t>
        </is>
      </c>
      <c r="I499" t="inlineStr">
        <is>
          <t>✅ 可导入</t>
        </is>
      </c>
      <c r="J499">
        <f>IF(B499&lt;&gt;"","","⚠️ 暂无对应工厂订单（现货/库存发货或工厂单待录入）")</f>
        <v/>
      </c>
    </row>
    <row r="500">
      <c r="A500" t="inlineStr">
        <is>
          <t>3275086118697830058</t>
        </is>
      </c>
      <c r="B500">
        <f>IFERROR(INDEX('6-工厂下单表'!$A$3:$A$125,MATCH(A500,'6-工厂下单表'!$B$3:$B$125,0)),"")</f>
        <v/>
      </c>
      <c r="C500" t="inlineStr">
        <is>
          <t>P26990090428</t>
        </is>
      </c>
      <c r="D500" t="inlineStr">
        <is>
          <t>淘宝自动生成sku-送货入户</t>
        </is>
      </c>
      <c r="E500" t="inlineStr">
        <is>
          <t>PPS0000000800003</t>
        </is>
      </c>
      <c r="F500" t="inlineStr">
        <is>
          <t>淘宝自动生成sku-送货入户</t>
        </is>
      </c>
      <c r="I500" t="inlineStr">
        <is>
          <t>✅ 可导入</t>
        </is>
      </c>
      <c r="J500">
        <f>IF(B500&lt;&gt;"","","⚠️ 暂无对应工厂订单（现货/库存发货或工厂单待录入）")</f>
        <v/>
      </c>
    </row>
    <row r="501">
      <c r="A501" t="inlineStr">
        <is>
          <t>3275479777059110993</t>
        </is>
      </c>
      <c r="B501">
        <f>IFERROR(INDEX('6-工厂下单表'!$A$3:$A$125,MATCH(A501,'6-工厂下单表'!$B$3:$B$125,0)),"")</f>
        <v/>
      </c>
      <c r="C501" t="inlineStr">
        <is>
          <t>P23410030201</t>
        </is>
      </c>
      <c r="D501" t="inlineStr">
        <is>
          <t>云起升降桌 |樱桃木老款升降桌</t>
        </is>
      </c>
      <c r="E501" t="inlineStr">
        <is>
          <t>PPS2341003020111</t>
        </is>
      </c>
      <c r="F501" t="inlineStr">
        <is>
          <t>云起升降桌-整桌&amp;高台-1.5米</t>
        </is>
      </c>
      <c r="G501" t="inlineStr">
        <is>
          <t>WD-0261 / AC-0127</t>
        </is>
      </c>
      <c r="H501" t="inlineStr">
        <is>
          <t>云起升降桌-整桌-1.5米-木作部分 / 升降桌双电机老款桌架（含普通手控）</t>
        </is>
      </c>
      <c r="I501" t="inlineStr">
        <is>
          <t>✅ 可导入</t>
        </is>
      </c>
      <c r="J501">
        <f>IF(B501&lt;&gt;"","","⚠️ 暂无对应工厂订单（现货/库存发货或工厂单待录入）")</f>
        <v/>
      </c>
    </row>
    <row r="502">
      <c r="A502" t="inlineStr">
        <is>
          <t>3275479777060110993</t>
        </is>
      </c>
      <c r="B502">
        <f>IFERROR(INDEX('6-工厂下单表'!$A$3:$A$125,MATCH(A502,'6-工厂下单表'!$B$3:$B$125,0)),"")</f>
        <v/>
      </c>
      <c r="C502" t="inlineStr">
        <is>
          <t>P26990050428</t>
        </is>
      </c>
      <c r="D502" t="inlineStr">
        <is>
          <t>商家安装sku</t>
        </is>
      </c>
      <c r="E502" t="inlineStr">
        <is>
          <t>PPS0000000800002</t>
        </is>
      </c>
      <c r="F502" t="inlineStr">
        <is>
          <t>商家安装sku</t>
        </is>
      </c>
      <c r="I502" t="inlineStr">
        <is>
          <t>✅ 可导入</t>
        </is>
      </c>
      <c r="J502">
        <f>IF(B502&lt;&gt;"","","⚠️ 暂无对应工厂订单（现货/库存发货或工厂单待录入）")</f>
        <v/>
      </c>
    </row>
    <row r="503">
      <c r="A503" t="inlineStr">
        <is>
          <t>3275416092965334871</t>
        </is>
      </c>
      <c r="B503">
        <f>IFERROR(INDEX('6-工厂下单表'!$A$3:$A$125,MATCH(A503,'6-工厂下单表'!$B$3:$B$125,0)),"")</f>
        <v/>
      </c>
      <c r="C503" t="inlineStr">
        <is>
          <t>P23250050202</t>
        </is>
      </c>
      <c r="D503" t="inlineStr">
        <is>
          <t>万象餐边柜 |樱桃木旋转餐边柜</t>
        </is>
      </c>
      <c r="E503" t="inlineStr">
        <is>
          <t>PPS2325005020214</t>
        </is>
      </c>
      <c r="F503" t="inlineStr">
        <is>
          <t>旋转餐边柜-洞洞板-下柜（无桌）-1.6米</t>
        </is>
      </c>
      <c r="G503" t="inlineStr">
        <is>
          <t>WD-0200 / AC-0071 / AC-0121 / AC-0092 / AC-0092</t>
        </is>
      </c>
      <c r="H503" t="inlineStr">
        <is>
          <t>旋转餐边柜-洞洞板-下柜（无桌）-1.6米-木作部分 / 12mm黑色岩板 / 旋转柜体加固五金 / 5mm茶色玻璃 / 5mm茶色玻璃</t>
        </is>
      </c>
      <c r="I503" t="inlineStr">
        <is>
          <t>✅ 可导入</t>
        </is>
      </c>
      <c r="J503">
        <f>IF(B503&lt;&gt;"","","⚠️ 暂无对应工厂订单（现货/库存发货或工厂单待录入）")</f>
        <v/>
      </c>
    </row>
    <row r="504">
      <c r="A504" t="inlineStr">
        <is>
          <t>3275416092966334871</t>
        </is>
      </c>
      <c r="B504">
        <f>IFERROR(INDEX('6-工厂下单表'!$A$3:$A$125,MATCH(A504,'6-工厂下单表'!$B$3:$B$125,0)),"")</f>
        <v/>
      </c>
      <c r="C504" t="inlineStr">
        <is>
          <t>P26990050428</t>
        </is>
      </c>
      <c r="D504" t="inlineStr">
        <is>
          <t>商家安装sku</t>
        </is>
      </c>
      <c r="E504" t="inlineStr">
        <is>
          <t>PPS0000000800002</t>
        </is>
      </c>
      <c r="F504" t="inlineStr">
        <is>
          <t>商家安装sku</t>
        </is>
      </c>
      <c r="I504" t="inlineStr">
        <is>
          <t>✅ 可导入</t>
        </is>
      </c>
      <c r="J504">
        <f>IF(B504&lt;&gt;"","","⚠️ 暂无对应工厂订单（现货/库存发货或工厂单待录入）")</f>
        <v/>
      </c>
    </row>
    <row r="505">
      <c r="A505" t="inlineStr">
        <is>
          <t>3274413278563132798</t>
        </is>
      </c>
      <c r="B505">
        <f>IFERROR(INDEX('6-工厂下单表'!$A$3:$A$125,MATCH(A505,'6-工厂下单表'!$B$3:$B$125,0)),"")</f>
        <v/>
      </c>
      <c r="C505" t="inlineStr">
        <is>
          <t>P24210070901</t>
        </is>
      </c>
      <c r="D505" t="inlineStr">
        <is>
          <t>榉木岩板餐桌 |榉木三角腿岩板餐桌</t>
        </is>
      </c>
      <c r="E505" t="inlineStr">
        <is>
          <t>PPS2421007090111</t>
        </is>
      </c>
      <c r="F505" t="inlineStr">
        <is>
          <t>榉木餐桌-1.2米</t>
        </is>
      </c>
      <c r="G505" t="inlineStr">
        <is>
          <t>WD-0138 / AC-0103</t>
        </is>
      </c>
      <c r="H505" t="inlineStr">
        <is>
          <t>榉木餐桌-木作部分-适配1.2米 / 12mm白色岩板</t>
        </is>
      </c>
      <c r="I505" t="inlineStr">
        <is>
          <t>✅ 可导入</t>
        </is>
      </c>
      <c r="J505">
        <f>IF(B505&lt;&gt;"","","⚠️ 暂无对应工厂订单（现货/库存发货或工厂单待录入）")</f>
        <v/>
      </c>
    </row>
    <row r="506">
      <c r="A506" t="inlineStr">
        <is>
          <t>3274410144808340069</t>
        </is>
      </c>
      <c r="B506">
        <f>IFERROR(INDEX('6-工厂下单表'!$A$3:$A$125,MATCH(A506,'6-工厂下单表'!$B$3:$B$125,0)),"")</f>
        <v/>
      </c>
      <c r="C506" t="inlineStr">
        <is>
          <t>P24250070901</t>
        </is>
      </c>
      <c r="D506" t="inlineStr">
        <is>
          <t>榉木餐边柜</t>
        </is>
      </c>
      <c r="E506" t="inlineStr">
        <is>
          <t>PPS2425007090115</t>
        </is>
      </c>
      <c r="F506" t="inlineStr">
        <is>
          <t>榉木餐边柜-下柜-2.1米</t>
        </is>
      </c>
      <c r="G506" t="inlineStr">
        <is>
          <t>WD-0110 / AC-0071 / AC-0073 / AC-0073 / AC-0073 / AC-0073</t>
        </is>
      </c>
      <c r="H506" t="inlineStr">
        <is>
          <t>榉木餐边柜-下柜-木作部分-适配2.1米 / 12mm黑色岩板 / 5mm灰色玻璃 / 5mm灰色玻璃 / 5mm灰色玻璃 / 5mm灰色玻璃</t>
        </is>
      </c>
      <c r="I506" t="inlineStr">
        <is>
          <t>✅ 可导入</t>
        </is>
      </c>
      <c r="J506">
        <f>IF(B506&lt;&gt;"","","⚠️ 暂无对应工厂订单（现货/库存发货或工厂单待录入）")</f>
        <v/>
      </c>
    </row>
    <row r="507">
      <c r="A507" t="inlineStr">
        <is>
          <t>3274305997017340069</t>
        </is>
      </c>
      <c r="B507">
        <f>IFERROR(INDEX('6-工厂下单表'!$A$3:$A$125,MATCH(A507,'6-工厂下单表'!$B$3:$B$125,0)),"")</f>
        <v/>
      </c>
      <c r="C507" t="inlineStr">
        <is>
          <t>P24250070901</t>
        </is>
      </c>
      <c r="D507" t="inlineStr">
        <is>
          <t>榉木餐边柜</t>
        </is>
      </c>
      <c r="E507" t="inlineStr">
        <is>
          <t>PPS2425007090115</t>
        </is>
      </c>
      <c r="F507" t="inlineStr">
        <is>
          <t>榉木餐边柜-下柜-2.1米</t>
        </is>
      </c>
      <c r="G507" t="inlineStr">
        <is>
          <t>WD-0110 / AC-0071 / AC-0073 / AC-0073 / AC-0073 / AC-0073</t>
        </is>
      </c>
      <c r="H507" t="inlineStr">
        <is>
          <t>榉木餐边柜-下柜-木作部分-适配2.1米 / 12mm黑色岩板 / 5mm灰色玻璃 / 5mm灰色玻璃 / 5mm灰色玻璃 / 5mm灰色玻璃</t>
        </is>
      </c>
      <c r="I507" t="inlineStr">
        <is>
          <t>✅ 可导入</t>
        </is>
      </c>
      <c r="J507">
        <f>IF(B507&lt;&gt;"","","⚠️ 暂无对应工厂订单（现货/库存发货或工厂单待录入）")</f>
        <v/>
      </c>
    </row>
    <row r="508">
      <c r="A508" t="inlineStr">
        <is>
          <t>3273822591892389671</t>
        </is>
      </c>
      <c r="B508">
        <f>IFERROR(INDEX('6-工厂下单表'!$A$3:$A$125,MATCH(A508,'6-工厂下单表'!$B$3:$B$125,0)),"")</f>
        <v/>
      </c>
      <c r="C508" t="inlineStr">
        <is>
          <t>P24250070901</t>
        </is>
      </c>
      <c r="D508" t="inlineStr">
        <is>
          <t>榉木餐边柜</t>
        </is>
      </c>
      <c r="E508" t="inlineStr">
        <is>
          <t>PPS2425007090115</t>
        </is>
      </c>
      <c r="F508" t="inlineStr">
        <is>
          <t>榉木餐边柜-下柜-2.1米</t>
        </is>
      </c>
      <c r="G508" t="inlineStr">
        <is>
          <t>WD-0110 / AC-0071 / AC-0073 / AC-0073 / AC-0073 / AC-0073</t>
        </is>
      </c>
      <c r="H508" t="inlineStr">
        <is>
          <t>榉木餐边柜-下柜-木作部分-适配2.1米 / 12mm黑色岩板 / 5mm灰色玻璃 / 5mm灰色玻璃 / 5mm灰色玻璃 / 5mm灰色玻璃</t>
        </is>
      </c>
      <c r="I508" t="inlineStr">
        <is>
          <t>✅ 可导入</t>
        </is>
      </c>
      <c r="J508">
        <f>IF(B508&lt;&gt;"","","⚠️ 暂无对应工厂订单（现货/库存发货或工厂单待录入）")</f>
        <v/>
      </c>
    </row>
    <row r="509">
      <c r="A509" t="inlineStr">
        <is>
          <t>3273842534254389671</t>
        </is>
      </c>
      <c r="B509">
        <f>IFERROR(INDEX('6-工厂下单表'!$A$3:$A$125,MATCH(A509,'6-工厂下单表'!$B$3:$B$125,0)),"")</f>
        <v/>
      </c>
      <c r="C509" t="inlineStr">
        <is>
          <t>P24250070901</t>
        </is>
      </c>
      <c r="D509" t="inlineStr">
        <is>
          <t>榉木餐边柜</t>
        </is>
      </c>
      <c r="E509" t="inlineStr">
        <is>
          <t>PPS2425007090115</t>
        </is>
      </c>
      <c r="F509" t="inlineStr">
        <is>
          <t>榉木餐边柜-下柜-2.1米</t>
        </is>
      </c>
      <c r="G509" t="inlineStr">
        <is>
          <t>WD-0110 / AC-0071 / AC-0073 / AC-0073 / AC-0073 / AC-0073</t>
        </is>
      </c>
      <c r="H509" t="inlineStr">
        <is>
          <t>榉木餐边柜-下柜-木作部分-适配2.1米 / 12mm黑色岩板 / 5mm灰色玻璃 / 5mm灰色玻璃 / 5mm灰色玻璃 / 5mm灰色玻璃</t>
        </is>
      </c>
      <c r="I509" t="inlineStr">
        <is>
          <t>✅ 可导入</t>
        </is>
      </c>
      <c r="J509">
        <f>IF(B509&lt;&gt;"","","⚠️ 暂无对应工厂订单（现货/库存发货或工厂单待录入）")</f>
        <v/>
      </c>
    </row>
    <row r="510">
      <c r="A510" t="inlineStr">
        <is>
          <t>5094589719315415229</t>
        </is>
      </c>
      <c r="B510">
        <f>IFERROR(INDEX('6-工厂下单表'!$A$3:$A$125,MATCH(A510,'6-工厂下单表'!$B$3:$B$125,0)),"")</f>
        <v/>
      </c>
      <c r="C510" t="inlineStr">
        <is>
          <t>P24250070901</t>
        </is>
      </c>
      <c r="D510" t="inlineStr">
        <is>
          <t>榉木餐边柜</t>
        </is>
      </c>
      <c r="E510" t="inlineStr">
        <is>
          <t>PPS2425007090115</t>
        </is>
      </c>
      <c r="F510" t="inlineStr">
        <is>
          <t>榉木餐边柜-下柜-2.1米</t>
        </is>
      </c>
      <c r="G510" t="inlineStr">
        <is>
          <t>WD-0110 / AC-0071 / AC-0073 / AC-0073 / AC-0073 / AC-0073</t>
        </is>
      </c>
      <c r="H510" t="inlineStr">
        <is>
          <t>榉木餐边柜-下柜-木作部分-适配2.1米 / 12mm黑色岩板 / 5mm灰色玻璃 / 5mm灰色玻璃 / 5mm灰色玻璃 / 5mm灰色玻璃</t>
        </is>
      </c>
      <c r="I510" t="inlineStr">
        <is>
          <t>✅ 可导入</t>
        </is>
      </c>
      <c r="J510">
        <f>IF(B510&lt;&gt;"","","⚠️ 暂无对应工厂订单（现货/库存发货或工厂单待录入）")</f>
        <v/>
      </c>
    </row>
    <row r="511">
      <c r="A511" t="inlineStr">
        <is>
          <t>3273172502913679869</t>
        </is>
      </c>
      <c r="B511">
        <f>IFERROR(INDEX('6-工厂下单表'!$A$3:$A$125,MATCH(A511,'6-工厂下单表'!$B$3:$B$125,0)),"")</f>
        <v/>
      </c>
      <c r="C511" t="inlineStr">
        <is>
          <t>P24250080801</t>
        </is>
      </c>
      <c r="D511" t="inlineStr">
        <is>
          <t>洞石餐边柜 |樱桃木洞石餐边大柜 |樱桃木洞石模块餐边柜</t>
        </is>
      </c>
      <c r="E511" t="inlineStr">
        <is>
          <t>PPS2425008080128</t>
        </is>
      </c>
      <c r="F511" t="inlineStr">
        <is>
          <t>洞石餐边柜-洞石整柜2.1米（多抽组合）（分类抽屉+玻璃移门+开门）</t>
        </is>
      </c>
      <c r="G511" t="inlineStr">
        <is>
          <t>WD-0123 / AC-0073 / AC-0096 / AC-0080 / AC-0081 / AC-0093</t>
        </is>
      </c>
      <c r="H511" t="inlineStr">
        <is>
          <t>洞石餐边柜-多抽组合-整柜-木作部分-适配2.1米 / 5mm灰色玻璃 / 抛光不锈钢挂杆 / 洞石纹理饰面板 / 银色隔板轨道 / 茶色亚克力条</t>
        </is>
      </c>
      <c r="I511" t="inlineStr">
        <is>
          <t>✅ 可导入</t>
        </is>
      </c>
      <c r="J511">
        <f>IF(B511&lt;&gt;"","","⚠️ 暂无对应工厂订单（现货/库存发货或工厂单待录入）")</f>
        <v/>
      </c>
    </row>
    <row r="512">
      <c r="A512" t="inlineStr">
        <is>
          <t>3273173222652679869</t>
        </is>
      </c>
      <c r="B512">
        <f>IFERROR(INDEX('6-工厂下单表'!$A$3:$A$125,MATCH(A512,'6-工厂下单表'!$B$3:$B$125,0)),"")</f>
        <v/>
      </c>
      <c r="C512" t="inlineStr">
        <is>
          <t>P24250080801</t>
        </is>
      </c>
      <c r="D512" t="inlineStr">
        <is>
          <t>洞石餐边柜 |樱桃木洞石餐边大柜 |樱桃木洞石模块餐边柜</t>
        </is>
      </c>
      <c r="E512" t="inlineStr">
        <is>
          <t>PPS2425008080128</t>
        </is>
      </c>
      <c r="F512" t="inlineStr">
        <is>
          <t>洞石餐边柜-洞石整柜2.1米（多抽组合）（分类抽屉+玻璃移门+开门）</t>
        </is>
      </c>
      <c r="G512" t="inlineStr">
        <is>
          <t>WD-0123 / AC-0073 / AC-0096 / AC-0080 / AC-0081 / AC-0093</t>
        </is>
      </c>
      <c r="H512" t="inlineStr">
        <is>
          <t>洞石餐边柜-多抽组合-整柜-木作部分-适配2.1米 / 5mm灰色玻璃 / 抛光不锈钢挂杆 / 洞石纹理饰面板 / 银色隔板轨道 / 茶色亚克力条</t>
        </is>
      </c>
      <c r="I512" t="inlineStr">
        <is>
          <t>✅ 可导入</t>
        </is>
      </c>
      <c r="J512">
        <f>IF(B512&lt;&gt;"","","⚠️ 暂无对应工厂订单（现货/库存发货或工厂单待录入）")</f>
        <v/>
      </c>
    </row>
    <row r="513">
      <c r="A513" t="inlineStr">
        <is>
          <t>3273155726902350191</t>
        </is>
      </c>
      <c r="B513">
        <f>IFERROR(INDEX('6-工厂下单表'!$A$3:$A$125,MATCH(A513,'6-工厂下单表'!$B$3:$B$125,0)),"")</f>
        <v/>
      </c>
      <c r="C513" t="inlineStr">
        <is>
          <t>P23980010606</t>
        </is>
      </c>
      <c r="D513" t="inlineStr">
        <is>
          <t>畔色样块</t>
        </is>
      </c>
      <c r="E513" t="inlineStr">
        <is>
          <t>PPS2398001060611</t>
        </is>
      </c>
      <c r="F513" t="inlineStr">
        <is>
          <t>榉木样块</t>
        </is>
      </c>
      <c r="G513" t="inlineStr">
        <is>
          <t>WD-0283</t>
        </is>
      </c>
      <c r="H513" t="inlineStr">
        <is>
          <t>榉木样块-木作部分</t>
        </is>
      </c>
      <c r="I513" t="inlineStr">
        <is>
          <t>✅ 可导入</t>
        </is>
      </c>
      <c r="J513">
        <f>IF(B513&lt;&gt;"","","⚠️ 暂无对应工厂订单（现货/库存发货或工厂单待录入）")</f>
        <v/>
      </c>
    </row>
    <row r="514">
      <c r="A514" t="inlineStr">
        <is>
          <t>3273578869018679869</t>
        </is>
      </c>
      <c r="B514">
        <f>IFERROR(INDEX('6-工厂下单表'!$A$3:$A$125,MATCH(A514,'6-工厂下单表'!$B$3:$B$125,0)),"")</f>
        <v/>
      </c>
      <c r="C514" t="inlineStr">
        <is>
          <t>P24250080801</t>
        </is>
      </c>
      <c r="D514" t="inlineStr">
        <is>
          <t>洞石餐边柜 |樱桃木洞石餐边大柜 |樱桃木洞石模块餐边柜</t>
        </is>
      </c>
      <c r="E514" t="inlineStr">
        <is>
          <t>PPS2425008080128</t>
        </is>
      </c>
      <c r="F514" t="inlineStr">
        <is>
          <t>洞石餐边柜-洞石整柜2.1米（多抽组合）（分类抽屉+玻璃移门+开门）</t>
        </is>
      </c>
      <c r="G514" t="inlineStr">
        <is>
          <t>WD-0123 / AC-0073 / AC-0096 / AC-0080 / AC-0081 / AC-0093</t>
        </is>
      </c>
      <c r="H514" t="inlineStr">
        <is>
          <t>洞石餐边柜-多抽组合-整柜-木作部分-适配2.1米 / 5mm灰色玻璃 / 抛光不锈钢挂杆 / 洞石纹理饰面板 / 银色隔板轨道 / 茶色亚克力条</t>
        </is>
      </c>
      <c r="I514" t="inlineStr">
        <is>
          <t>✅ 可导入</t>
        </is>
      </c>
      <c r="J514">
        <f>IF(B514&lt;&gt;"","","⚠️ 暂无对应工厂订单（现货/库存发货或工厂单待录入）")</f>
        <v/>
      </c>
    </row>
    <row r="515">
      <c r="A515" t="inlineStr">
        <is>
          <t>3273678408328679869</t>
        </is>
      </c>
      <c r="B515">
        <f>IFERROR(INDEX('6-工厂下单表'!$A$3:$A$125,MATCH(A515,'6-工厂下单表'!$B$3:$B$125,0)),"")</f>
        <v/>
      </c>
      <c r="C515" t="inlineStr">
        <is>
          <t>P24250080801</t>
        </is>
      </c>
      <c r="D515" t="inlineStr">
        <is>
          <t>洞石餐边柜 |樱桃木洞石餐边大柜 |樱桃木洞石模块餐边柜</t>
        </is>
      </c>
      <c r="E515" t="inlineStr">
        <is>
          <t>PPS2425008080128</t>
        </is>
      </c>
      <c r="F515" t="inlineStr">
        <is>
          <t>洞石餐边柜-洞石整柜2.1米（多抽组合）（分类抽屉+玻璃移门+开门）</t>
        </is>
      </c>
      <c r="G515" t="inlineStr">
        <is>
          <t>WD-0123 / AC-0073 / AC-0096 / AC-0080 / AC-0081 / AC-0093</t>
        </is>
      </c>
      <c r="H515" t="inlineStr">
        <is>
          <t>洞石餐边柜-多抽组合-整柜-木作部分-适配2.1米 / 5mm灰色玻璃 / 抛光不锈钢挂杆 / 洞石纹理饰面板 / 银色隔板轨道 / 茶色亚克力条</t>
        </is>
      </c>
      <c r="I515" t="inlineStr">
        <is>
          <t>✅ 可导入</t>
        </is>
      </c>
      <c r="J515">
        <f>IF(B515&lt;&gt;"","","⚠️ 暂无对应工厂订单（现货/库存发货或工厂单待录入）")</f>
        <v/>
      </c>
    </row>
    <row r="516">
      <c r="A516" t="inlineStr">
        <is>
          <t>3273364777046721469</t>
        </is>
      </c>
      <c r="B516">
        <f>IFERROR(INDEX('6-工厂下单表'!$A$3:$A$125,MATCH(A516,'6-工厂下单表'!$B$3:$B$125,0)),"")</f>
        <v/>
      </c>
      <c r="C516" t="inlineStr">
        <is>
          <t>P24250070901</t>
        </is>
      </c>
      <c r="D516" t="inlineStr">
        <is>
          <t>榉木餐边柜</t>
        </is>
      </c>
      <c r="E516" t="inlineStr">
        <is>
          <t>PPS2425007090115</t>
        </is>
      </c>
      <c r="F516" t="inlineStr">
        <is>
          <t>榉木餐边柜-下柜-2.1米</t>
        </is>
      </c>
      <c r="G516" t="inlineStr">
        <is>
          <t>WD-0110 / AC-0071 / AC-0073 / AC-0073 / AC-0073 / AC-0073</t>
        </is>
      </c>
      <c r="H516" t="inlineStr">
        <is>
          <t>榉木餐边柜-下柜-木作部分-适配2.1米 / 12mm黑色岩板 / 5mm灰色玻璃 / 5mm灰色玻璃 / 5mm灰色玻璃 / 5mm灰色玻璃</t>
        </is>
      </c>
      <c r="I516" t="inlineStr">
        <is>
          <t>✅ 可导入</t>
        </is>
      </c>
      <c r="J516">
        <f>IF(B516&lt;&gt;"","","⚠️ 暂无对应工厂订单（现货/库存发货或工厂单待录入）")</f>
        <v/>
      </c>
    </row>
    <row r="517">
      <c r="A517" t="inlineStr">
        <is>
          <t>5094188208474853638</t>
        </is>
      </c>
      <c r="B517">
        <f>IFERROR(INDEX('6-工厂下单表'!$A$3:$A$125,MATCH(A517,'6-工厂下单表'!$B$3:$B$125,0)),"")</f>
        <v/>
      </c>
      <c r="C517" t="inlineStr">
        <is>
          <t>P24250080801</t>
        </is>
      </c>
      <c r="D517" t="inlineStr">
        <is>
          <t>洞石餐边柜 |樱桃木洞石餐边大柜 |樱桃木洞石模块餐边柜</t>
        </is>
      </c>
      <c r="E517" t="inlineStr">
        <is>
          <t>PPS2425008080128</t>
        </is>
      </c>
      <c r="F517" t="inlineStr">
        <is>
          <t>洞石餐边柜-洞石整柜2.1米（多抽组合）（分类抽屉+玻璃移门+开门）</t>
        </is>
      </c>
      <c r="G517" t="inlineStr">
        <is>
          <t>WD-0123 / AC-0073 / AC-0096 / AC-0080 / AC-0081 / AC-0093</t>
        </is>
      </c>
      <c r="H517" t="inlineStr">
        <is>
          <t>洞石餐边柜-多抽组合-整柜-木作部分-适配2.1米 / 5mm灰色玻璃 / 抛光不锈钢挂杆 / 洞石纹理饰面板 / 银色隔板轨道 / 茶色亚克力条</t>
        </is>
      </c>
      <c r="I517" t="inlineStr">
        <is>
          <t>✅ 可导入</t>
        </is>
      </c>
      <c r="J517">
        <f>IF(B517&lt;&gt;"","","⚠️ 暂无对应工厂订单（现货/库存发货或工厂单待录入）")</f>
        <v/>
      </c>
    </row>
    <row r="518">
      <c r="A518" t="inlineStr">
        <is>
          <t>5094261505351773123</t>
        </is>
      </c>
      <c r="B518">
        <f>IFERROR(INDEX('6-工厂下单表'!$A$3:$A$125,MATCH(A518,'6-工厂下单表'!$B$3:$B$125,0)),"")</f>
        <v/>
      </c>
      <c r="C518" t="inlineStr">
        <is>
          <t>P23250050202</t>
        </is>
      </c>
      <c r="D518" t="inlineStr">
        <is>
          <t>万象餐边柜 |樱桃木旋转餐边柜</t>
        </is>
      </c>
      <c r="E518" t="inlineStr">
        <is>
          <t>PPS2325005020214</t>
        </is>
      </c>
      <c r="F518" t="inlineStr">
        <is>
          <t>旋转餐边柜-洞洞板-下柜（无桌）-1.6米</t>
        </is>
      </c>
      <c r="G518" t="inlineStr">
        <is>
          <t>WD-0200 / AC-0071 / AC-0121 / AC-0092 / AC-0092</t>
        </is>
      </c>
      <c r="H518" t="inlineStr">
        <is>
          <t>旋转餐边柜-洞洞板-下柜（无桌）-1.6米-木作部分 / 12mm黑色岩板 / 旋转柜体加固五金 / 5mm茶色玻璃 / 5mm茶色玻璃</t>
        </is>
      </c>
      <c r="I518" t="inlineStr">
        <is>
          <t>✅ 可导入</t>
        </is>
      </c>
      <c r="J518">
        <f>IF(B518&lt;&gt;"","","⚠️ 暂无对应工厂订单（现货/库存发货或工厂单待录入）")</f>
        <v/>
      </c>
    </row>
    <row r="519">
      <c r="A519" t="inlineStr">
        <is>
          <t>5094261505352773123</t>
        </is>
      </c>
      <c r="B519">
        <f>IFERROR(INDEX('6-工厂下单表'!$A$3:$A$125,MATCH(A519,'6-工厂下单表'!$B$3:$B$125,0)),"")</f>
        <v/>
      </c>
      <c r="C519" t="inlineStr">
        <is>
          <t>P26990050428</t>
        </is>
      </c>
      <c r="D519" t="inlineStr">
        <is>
          <t>商家安装sku</t>
        </is>
      </c>
      <c r="E519" t="inlineStr">
        <is>
          <t>PPS0000000800002</t>
        </is>
      </c>
      <c r="F519" t="inlineStr">
        <is>
          <t>商家安装sku</t>
        </is>
      </c>
      <c r="I519" t="inlineStr">
        <is>
          <t>✅ 可导入</t>
        </is>
      </c>
      <c r="J519">
        <f>IF(B519&lt;&gt;"","","⚠️ 暂无对应工厂订单（现货/库存发货或工厂单待录入）")</f>
        <v/>
      </c>
    </row>
    <row r="520">
      <c r="A520" t="inlineStr">
        <is>
          <t>3272854154600106571</t>
        </is>
      </c>
      <c r="B520">
        <f>IFERROR(INDEX('6-工厂下单表'!$A$3:$A$125,MATCH(A520,'6-工厂下单表'!$B$3:$B$125,0)),"")</f>
        <v/>
      </c>
      <c r="C520" t="inlineStr">
        <is>
          <t>P24250080801</t>
        </is>
      </c>
      <c r="D520" t="inlineStr">
        <is>
          <t>洞石餐边柜 |樱桃木洞石餐边大柜 |樱桃木洞石模块餐边柜</t>
        </is>
      </c>
      <c r="E520" t="inlineStr">
        <is>
          <t>PPS2425008080128</t>
        </is>
      </c>
      <c r="F520" t="inlineStr">
        <is>
          <t>洞石餐边柜-洞石整柜2.1米（多抽组合）（分类抽屉+玻璃移门+开门）</t>
        </is>
      </c>
      <c r="G520" t="inlineStr">
        <is>
          <t>WD-0123 / AC-0073 / AC-0096 / AC-0080 / AC-0081 / AC-0093</t>
        </is>
      </c>
      <c r="H520" t="inlineStr">
        <is>
          <t>洞石餐边柜-多抽组合-整柜-木作部分-适配2.1米 / 5mm灰色玻璃 / 抛光不锈钢挂杆 / 洞石纹理饰面板 / 银色隔板轨道 / 茶色亚克力条</t>
        </is>
      </c>
      <c r="I520" t="inlineStr">
        <is>
          <t>✅ 可导入</t>
        </is>
      </c>
      <c r="J520">
        <f>IF(B520&lt;&gt;"","","⚠️ 暂无对应工厂订单（现货/库存发货或工厂单待录入）")</f>
        <v/>
      </c>
    </row>
    <row r="521">
      <c r="A521" t="inlineStr">
        <is>
          <t>3272741655326142166</t>
        </is>
      </c>
      <c r="B521">
        <f>IFERROR(INDEX('6-工厂下单表'!$A$3:$A$125,MATCH(A521,'6-工厂下单表'!$B$3:$B$125,0)),"")</f>
        <v/>
      </c>
      <c r="C521" t="inlineStr">
        <is>
          <t>P24210070901</t>
        </is>
      </c>
      <c r="D521" t="inlineStr">
        <is>
          <t>榉木岩板餐桌 |榉木三角腿岩板餐桌</t>
        </is>
      </c>
      <c r="E521" t="inlineStr">
        <is>
          <t>PPS2421007090111</t>
        </is>
      </c>
      <c r="F521" t="inlineStr">
        <is>
          <t>榉木餐桌-1.2米</t>
        </is>
      </c>
      <c r="G521" t="inlineStr">
        <is>
          <t>WD-0138 / AC-0103</t>
        </is>
      </c>
      <c r="H521" t="inlineStr">
        <is>
          <t>榉木餐桌-木作部分-适配1.2米 / 12mm白色岩板</t>
        </is>
      </c>
      <c r="I521" t="inlineStr">
        <is>
          <t>✅ 可导入</t>
        </is>
      </c>
      <c r="J521">
        <f>IF(B521&lt;&gt;"","","⚠️ 暂无对应工厂订单（现货/库存发货或工厂单待录入）")</f>
        <v/>
      </c>
    </row>
    <row r="522">
      <c r="A522" t="inlineStr">
        <is>
          <t>3272830285326563057</t>
        </is>
      </c>
      <c r="B522">
        <f>IFERROR(INDEX('6-工厂下单表'!$A$3:$A$125,MATCH(A522,'6-工厂下单表'!$B$3:$B$125,0)),"")</f>
        <v/>
      </c>
      <c r="C522" t="inlineStr">
        <is>
          <t>P25250100405</t>
        </is>
      </c>
      <c r="D522" t="inlineStr">
        <is>
          <t>樱桃木窄柜 |樱桃木1米餐边柜</t>
        </is>
      </c>
      <c r="E522" t="inlineStr">
        <is>
          <t>PPS2525010040511</t>
        </is>
      </c>
      <c r="F522" t="inlineStr">
        <is>
          <t>窄柜-整柜洞石背板-1.2米</t>
        </is>
      </c>
      <c r="G522" t="inlineStr">
        <is>
          <t>WD-0054 / AC-0074 / AC-0074 / AC-0080 / AC-0081 / AC-0186</t>
        </is>
      </c>
      <c r="H522" t="inlineStr">
        <is>
          <t>窄柜-整柜-木作部分-适配1.2米 / 5mm超白玻璃 / 5mm超白玻璃 / 洞石纹理饰面板 / 银色隔板轨道 / 电力轨道-Xpower-T25-银色-1.158-2插座</t>
        </is>
      </c>
      <c r="I522" t="inlineStr">
        <is>
          <t>✅ 可导入</t>
        </is>
      </c>
      <c r="J522">
        <f>IF(B522&lt;&gt;"","","⚠️ 暂无对应工厂订单（现货/库存发货或工厂单待录入）")</f>
        <v/>
      </c>
    </row>
    <row r="523">
      <c r="A523" t="inlineStr">
        <is>
          <t>3272692153384916087</t>
        </is>
      </c>
      <c r="B523">
        <f>IFERROR(INDEX('6-工厂下单表'!$A$3:$A$125,MATCH(A523,'6-工厂下单表'!$B$3:$B$125,0)),"")</f>
        <v/>
      </c>
      <c r="C523" t="inlineStr">
        <is>
          <t>P23980010606</t>
        </is>
      </c>
      <c r="D523" t="inlineStr">
        <is>
          <t>畔色样块</t>
        </is>
      </c>
      <c r="E523" t="inlineStr">
        <is>
          <t>PPS2398001060611</t>
        </is>
      </c>
      <c r="F523" t="inlineStr">
        <is>
          <t>榉木样块</t>
        </is>
      </c>
      <c r="G523" t="inlineStr">
        <is>
          <t>WD-0283</t>
        </is>
      </c>
      <c r="H523" t="inlineStr">
        <is>
          <t>榉木样块-木作部分</t>
        </is>
      </c>
      <c r="I523" t="inlineStr">
        <is>
          <t>✅ 可导入</t>
        </is>
      </c>
      <c r="J523">
        <f>IF(B523&lt;&gt;"","","⚠️ 暂无对应工厂订单（现货/库存发货或工厂单待录入）")</f>
        <v/>
      </c>
    </row>
    <row r="524">
      <c r="A524" t="inlineStr">
        <is>
          <t>3272692153385916087</t>
        </is>
      </c>
      <c r="B524">
        <f>IFERROR(INDEX('6-工厂下单表'!$A$3:$A$125,MATCH(A524,'6-工厂下单表'!$B$3:$B$125,0)),"")</f>
        <v/>
      </c>
      <c r="C524" t="inlineStr">
        <is>
          <t>P23980010606</t>
        </is>
      </c>
      <c r="D524" t="inlineStr">
        <is>
          <t>畔色样块</t>
        </is>
      </c>
      <c r="E524" t="inlineStr">
        <is>
          <t>PPS2398001060611</t>
        </is>
      </c>
      <c r="F524" t="inlineStr">
        <is>
          <t>榉木样块</t>
        </is>
      </c>
      <c r="G524" t="inlineStr">
        <is>
          <t>WD-0283</t>
        </is>
      </c>
      <c r="H524" t="inlineStr">
        <is>
          <t>榉木样块-木作部分</t>
        </is>
      </c>
      <c r="I524" t="inlineStr">
        <is>
          <t>✅ 可导入</t>
        </is>
      </c>
      <c r="J524">
        <f>IF(B524&lt;&gt;"","","⚠️ 暂无对应工厂订单（现货/库存发货或工厂单待录入）")</f>
        <v/>
      </c>
    </row>
    <row r="525">
      <c r="A525" t="inlineStr">
        <is>
          <t>3272094122155952188</t>
        </is>
      </c>
      <c r="B525">
        <f>IFERROR(INDEX('6-工厂下单表'!$A$3:$A$125,MATCH(A525,'6-工厂下单表'!$B$3:$B$125,0)),"")</f>
        <v/>
      </c>
      <c r="C525" t="inlineStr">
        <is>
          <t>P24210070901</t>
        </is>
      </c>
      <c r="D525" t="inlineStr">
        <is>
          <t>榉木岩板餐桌 |榉木三角腿岩板餐桌</t>
        </is>
      </c>
      <c r="E525" t="inlineStr">
        <is>
          <t>PPS2421007090111</t>
        </is>
      </c>
      <c r="F525" t="inlineStr">
        <is>
          <t>榉木餐桌-1.2米</t>
        </is>
      </c>
      <c r="G525" t="inlineStr">
        <is>
          <t>WD-0138 / AC-0103</t>
        </is>
      </c>
      <c r="H525" t="inlineStr">
        <is>
          <t>榉木餐桌-木作部分-适配1.2米 / 12mm白色岩板</t>
        </is>
      </c>
      <c r="I525" t="inlineStr">
        <is>
          <t>✅ 可导入</t>
        </is>
      </c>
      <c r="J525">
        <f>IF(B525&lt;&gt;"","","⚠️ 暂无对应工厂订单（现货/库存发货或工厂单待录入）")</f>
        <v/>
      </c>
    </row>
    <row r="526">
      <c r="A526" t="inlineStr">
        <is>
          <t>5093217324759723632</t>
        </is>
      </c>
      <c r="B526">
        <f>IFERROR(INDEX('6-工厂下单表'!$A$3:$A$125,MATCH(A526,'6-工厂下单表'!$B$3:$B$125,0)),"")</f>
        <v/>
      </c>
      <c r="C526" t="inlineStr">
        <is>
          <t>P25210080401</t>
        </is>
      </c>
      <c r="D526" t="inlineStr">
        <is>
          <t>畔色樱桃木岩板餐桌2025 |樱桃木洞石餐桌 |樱桃木圆弧餐桌</t>
        </is>
      </c>
      <c r="E526" t="inlineStr">
        <is>
          <t>PPS2521008040111</t>
        </is>
      </c>
      <c r="F526" t="inlineStr">
        <is>
          <t>洞石岩板-1.4米</t>
        </is>
      </c>
      <c r="G526" t="inlineStr">
        <is>
          <t>WD-0073 / AC-0089</t>
        </is>
      </c>
      <c r="H526" t="inlineStr">
        <is>
          <t>樱桃木岩板餐桌2025-岩板款-木作部分-适配1.4米 / 12mm米白洞石岩板</t>
        </is>
      </c>
      <c r="I526" t="inlineStr">
        <is>
          <t>✅ 可导入</t>
        </is>
      </c>
      <c r="J526">
        <f>IF(B526&lt;&gt;"","","⚠️ 暂无对应工厂订单（现货/库存发货或工厂单待录入）")</f>
        <v/>
      </c>
    </row>
    <row r="527">
      <c r="A527" t="inlineStr">
        <is>
          <t>5093206272941445120</t>
        </is>
      </c>
      <c r="B527">
        <f>IFERROR(INDEX('6-工厂下单表'!$A$3:$A$125,MATCH(A527,'6-工厂下单表'!$B$3:$B$125,0)),"")</f>
        <v/>
      </c>
      <c r="C527" t="inlineStr">
        <is>
          <t>P24250080801</t>
        </is>
      </c>
      <c r="D527" t="inlineStr">
        <is>
          <t>洞石餐边柜 |樱桃木洞石餐边大柜 |樱桃木洞石模块餐边柜</t>
        </is>
      </c>
      <c r="E527" t="inlineStr">
        <is>
          <t>PPS2425008080128</t>
        </is>
      </c>
      <c r="F527" t="inlineStr">
        <is>
          <t>洞石餐边柜-洞石整柜2.1米（多抽组合）（分类抽屉+玻璃移门+开门）</t>
        </is>
      </c>
      <c r="G527" t="inlineStr">
        <is>
          <t>WD-0123 / AC-0073 / AC-0096 / AC-0080 / AC-0081 / AC-0093</t>
        </is>
      </c>
      <c r="H527" t="inlineStr">
        <is>
          <t>洞石餐边柜-多抽组合-整柜-木作部分-适配2.1米 / 5mm灰色玻璃 / 抛光不锈钢挂杆 / 洞石纹理饰面板 / 银色隔板轨道 / 茶色亚克力条</t>
        </is>
      </c>
      <c r="I527" t="inlineStr">
        <is>
          <t>✅ 可导入</t>
        </is>
      </c>
      <c r="J527">
        <f>IF(B527&lt;&gt;"","","⚠️ 暂无对应工厂订单（现货/库存发货或工厂单待录入）")</f>
        <v/>
      </c>
    </row>
    <row r="528">
      <c r="A528" t="inlineStr">
        <is>
          <t>3272189593353040093</t>
        </is>
      </c>
      <c r="B528">
        <f>IFERROR(INDEX('6-工厂下单表'!$A$3:$A$125,MATCH(A528,'6-工厂下单表'!$B$3:$B$125,0)),"")</f>
        <v/>
      </c>
      <c r="C528" t="inlineStr">
        <is>
          <t>P24250080801</t>
        </is>
      </c>
      <c r="D528" t="inlineStr">
        <is>
          <t>洞石餐边柜 |樱桃木洞石餐边大柜 |樱桃木洞石模块餐边柜</t>
        </is>
      </c>
      <c r="E528" t="inlineStr">
        <is>
          <t>PPS2425008080128</t>
        </is>
      </c>
      <c r="F528" t="inlineStr">
        <is>
          <t>洞石餐边柜-洞石整柜2.1米（多抽组合）（分类抽屉+玻璃移门+开门）</t>
        </is>
      </c>
      <c r="G528" t="inlineStr">
        <is>
          <t>WD-0123 / AC-0073 / AC-0096 / AC-0080 / AC-0081 / AC-0093</t>
        </is>
      </c>
      <c r="H528" t="inlineStr">
        <is>
          <t>洞石餐边柜-多抽组合-整柜-木作部分-适配2.1米 / 5mm灰色玻璃 / 抛光不锈钢挂杆 / 洞石纹理饰面板 / 银色隔板轨道 / 茶色亚克力条</t>
        </is>
      </c>
      <c r="I528" t="inlineStr">
        <is>
          <t>✅ 可导入</t>
        </is>
      </c>
      <c r="J528">
        <f>IF(B528&lt;&gt;"","","⚠️ 暂无对应工厂订单（现货/库存发货或工厂单待录入）")</f>
        <v/>
      </c>
    </row>
    <row r="529">
      <c r="A529" t="inlineStr">
        <is>
          <t>3271757234294040093</t>
        </is>
      </c>
      <c r="B529">
        <f>IFERROR(INDEX('6-工厂下单表'!$A$3:$A$125,MATCH(A529,'6-工厂下单表'!$B$3:$B$125,0)),"")</f>
        <v/>
      </c>
      <c r="C529" t="inlineStr">
        <is>
          <t>P24250080801</t>
        </is>
      </c>
      <c r="D529" t="inlineStr">
        <is>
          <t>洞石餐边柜 |樱桃木洞石餐边大柜 |樱桃木洞石模块餐边柜</t>
        </is>
      </c>
      <c r="E529" t="inlineStr">
        <is>
          <t>PPS2425008080128</t>
        </is>
      </c>
      <c r="F529" t="inlineStr">
        <is>
          <t>洞石餐边柜-洞石整柜2.1米（多抽组合）（分类抽屉+玻璃移门+开门）</t>
        </is>
      </c>
      <c r="G529" t="inlineStr">
        <is>
          <t>WD-0123 / AC-0073 / AC-0096 / AC-0080 / AC-0081 / AC-0093</t>
        </is>
      </c>
      <c r="H529" t="inlineStr">
        <is>
          <t>洞石餐边柜-多抽组合-整柜-木作部分-适配2.1米 / 5mm灰色玻璃 / 抛光不锈钢挂杆 / 洞石纹理饰面板 / 银色隔板轨道 / 茶色亚克力条</t>
        </is>
      </c>
      <c r="I529" t="inlineStr">
        <is>
          <t>✅ 可导入</t>
        </is>
      </c>
      <c r="J529">
        <f>IF(B529&lt;&gt;"","","⚠️ 暂无对应工厂订单（现货/库存发货或工厂单待录入）")</f>
        <v/>
      </c>
    </row>
    <row r="530">
      <c r="A530" t="inlineStr">
        <is>
          <t>5093186580092753626</t>
        </is>
      </c>
      <c r="B530">
        <f>IFERROR(INDEX('6-工厂下单表'!$A$3:$A$125,MATCH(A530,'6-工厂下单表'!$B$3:$B$125,0)),"")</f>
        <v/>
      </c>
      <c r="C530" t="inlineStr">
        <is>
          <t>P23980021212</t>
        </is>
      </c>
      <c r="D530" t="inlineStr">
        <is>
          <t>畔色定制书柜</t>
        </is>
      </c>
      <c r="E530" t="inlineStr">
        <is>
          <t>PPS0000000800000</t>
        </is>
      </c>
      <c r="F530" t="inlineStr">
        <is>
          <t>定制</t>
        </is>
      </c>
      <c r="I530" t="inlineStr">
        <is>
          <t>✅ 可导入</t>
        </is>
      </c>
      <c r="J530">
        <f>IF(B530&lt;&gt;"","","⚠️ 暂无对应工厂订单（现货/库存发货或工厂单待录入）")</f>
        <v/>
      </c>
    </row>
    <row r="531">
      <c r="A531" t="inlineStr">
        <is>
          <t>3271741646347740788</t>
        </is>
      </c>
      <c r="B531">
        <f>IFERROR(INDEX('6-工厂下单表'!$A$3:$A$125,MATCH(A531,'6-工厂下单表'!$B$3:$B$125,0)),"")</f>
        <v/>
      </c>
      <c r="C531" t="inlineStr">
        <is>
          <t>P25250130420</t>
        </is>
      </c>
      <c r="D531" t="inlineStr">
        <is>
          <t>黑胡桃木太空舱餐边柜 |黑胡桃木曜黑餐边柜</t>
        </is>
      </c>
      <c r="E531" t="inlineStr">
        <is>
          <t>PPS2525013042011</t>
        </is>
      </c>
      <c r="F531" t="inlineStr">
        <is>
          <t>曜黑柜-下柜-2.1米</t>
        </is>
      </c>
      <c r="G531" t="inlineStr">
        <is>
          <t>WD-0065 / AC-0071</t>
        </is>
      </c>
      <c r="H531" t="inlineStr">
        <is>
          <t>曜黑柜-下柜-木作部分-适配2.1米 / 12mm黑色岩板</t>
        </is>
      </c>
      <c r="I531" t="inlineStr">
        <is>
          <t>✅ 可导入</t>
        </is>
      </c>
      <c r="J531">
        <f>IF(B531&lt;&gt;"","","⚠️ 暂无对应工厂订单（现货/库存发货或工厂单待录入）")</f>
        <v/>
      </c>
    </row>
    <row r="532">
      <c r="A532" t="inlineStr">
        <is>
          <t>3272161009363740788</t>
        </is>
      </c>
      <c r="B532">
        <f>IFERROR(INDEX('6-工厂下单表'!$A$3:$A$125,MATCH(A532,'6-工厂下单表'!$B$3:$B$125,0)),"")</f>
        <v/>
      </c>
      <c r="C532" t="inlineStr">
        <is>
          <t>P25250130420</t>
        </is>
      </c>
      <c r="D532" t="inlineStr">
        <is>
          <t>黑胡桃木太空舱餐边柜 |黑胡桃木曜黑餐边柜</t>
        </is>
      </c>
      <c r="E532" t="inlineStr">
        <is>
          <t>PPS2525013042011</t>
        </is>
      </c>
      <c r="F532" t="inlineStr">
        <is>
          <t>曜黑柜-下柜-2.1米</t>
        </is>
      </c>
      <c r="G532" t="inlineStr">
        <is>
          <t>WD-0065 / AC-0071</t>
        </is>
      </c>
      <c r="H532" t="inlineStr">
        <is>
          <t>曜黑柜-下柜-木作部分-适配2.1米 / 12mm黑色岩板</t>
        </is>
      </c>
      <c r="I532" t="inlineStr">
        <is>
          <t>✅ 可导入</t>
        </is>
      </c>
      <c r="J532">
        <f>IF(B532&lt;&gt;"","","⚠️ 暂无对应工厂订单（现货/库存发货或工厂单待录入）")</f>
        <v/>
      </c>
    </row>
    <row r="533">
      <c r="A533" t="inlineStr">
        <is>
          <t>3271715331420299285</t>
        </is>
      </c>
      <c r="B533">
        <f>IFERROR(INDEX('6-工厂下单表'!$A$3:$A$125,MATCH(A533,'6-工厂下单表'!$B$3:$B$125,0)),"")</f>
        <v/>
      </c>
      <c r="C533" t="inlineStr">
        <is>
          <t>P24250080801</t>
        </is>
      </c>
      <c r="D533" t="inlineStr">
        <is>
          <t>洞石餐边柜 |樱桃木洞石餐边大柜 |樱桃木洞石模块餐边柜</t>
        </is>
      </c>
      <c r="E533" t="inlineStr">
        <is>
          <t>PPS2425008080128</t>
        </is>
      </c>
      <c r="F533" t="inlineStr">
        <is>
          <t>洞石餐边柜-洞石整柜2.1米（多抽组合）（分类抽屉+玻璃移门+开门）</t>
        </is>
      </c>
      <c r="G533" t="inlineStr">
        <is>
          <t>WD-0123 / AC-0073 / AC-0096 / AC-0080 / AC-0081 / AC-0093</t>
        </is>
      </c>
      <c r="H533" t="inlineStr">
        <is>
          <t>洞石餐边柜-多抽组合-整柜-木作部分-适配2.1米 / 5mm灰色玻璃 / 抛光不锈钢挂杆 / 洞石纹理饰面板 / 银色隔板轨道 / 茶色亚克力条</t>
        </is>
      </c>
      <c r="I533" t="inlineStr">
        <is>
          <t>✅ 可导入</t>
        </is>
      </c>
      <c r="J533">
        <f>IF(B533&lt;&gt;"","","⚠️ 暂无对应工厂订单（现货/库存发货或工厂单待录入）")</f>
        <v/>
      </c>
    </row>
    <row r="534">
      <c r="A534" t="inlineStr">
        <is>
          <t>3271686782199646497</t>
        </is>
      </c>
      <c r="B534">
        <f>IFERROR(INDEX('6-工厂下单表'!$A$3:$A$125,MATCH(A534,'6-工厂下单表'!$B$3:$B$125,0)),"")</f>
        <v/>
      </c>
      <c r="C534" t="inlineStr">
        <is>
          <t>P23250050202</t>
        </is>
      </c>
      <c r="D534" t="inlineStr">
        <is>
          <t>万象餐边柜 |樱桃木旋转餐边柜</t>
        </is>
      </c>
      <c r="E534" t="inlineStr">
        <is>
          <t>PPS2325005020214</t>
        </is>
      </c>
      <c r="F534" t="inlineStr">
        <is>
          <t>旋转餐边柜-洞洞板-下柜（无桌）-1.6米</t>
        </is>
      </c>
      <c r="G534" t="inlineStr">
        <is>
          <t>WD-0200 / AC-0071 / AC-0121 / AC-0092 / AC-0092</t>
        </is>
      </c>
      <c r="H534" t="inlineStr">
        <is>
          <t>旋转餐边柜-洞洞板-下柜（无桌）-1.6米-木作部分 / 12mm黑色岩板 / 旋转柜体加固五金 / 5mm茶色玻璃 / 5mm茶色玻璃</t>
        </is>
      </c>
      <c r="I534" t="inlineStr">
        <is>
          <t>✅ 可导入</t>
        </is>
      </c>
      <c r="J534">
        <f>IF(B534&lt;&gt;"","","⚠️ 暂无对应工厂订单（现货/库存发货或工厂单待录入）")</f>
        <v/>
      </c>
    </row>
    <row r="535">
      <c r="A535" t="inlineStr">
        <is>
          <t>3271686782200646497</t>
        </is>
      </c>
      <c r="B535">
        <f>IFERROR(INDEX('6-工厂下单表'!$A$3:$A$125,MATCH(A535,'6-工厂下单表'!$B$3:$B$125,0)),"")</f>
        <v/>
      </c>
      <c r="C535" t="inlineStr">
        <is>
          <t>P26990050428</t>
        </is>
      </c>
      <c r="D535" t="inlineStr">
        <is>
          <t>商家安装sku</t>
        </is>
      </c>
      <c r="E535" t="inlineStr">
        <is>
          <t>PPS0000000800002</t>
        </is>
      </c>
      <c r="F535" t="inlineStr">
        <is>
          <t>商家安装sku</t>
        </is>
      </c>
      <c r="I535" t="inlineStr">
        <is>
          <t>✅ 可导入</t>
        </is>
      </c>
      <c r="J535">
        <f>IF(B535&lt;&gt;"","","⚠️ 暂无对应工厂订单（现货/库存发货或工厂单待录入）")</f>
        <v/>
      </c>
    </row>
    <row r="536">
      <c r="A536" t="inlineStr">
        <is>
          <t>3271686782201646497</t>
        </is>
      </c>
      <c r="B536">
        <f>IFERROR(INDEX('6-工厂下单表'!$A$3:$A$125,MATCH(A536,'6-工厂下单表'!$B$3:$B$125,0)),"")</f>
        <v/>
      </c>
      <c r="C536" t="inlineStr">
        <is>
          <t>P26990090428</t>
        </is>
      </c>
      <c r="D536" t="inlineStr">
        <is>
          <t>淘宝自动生成sku-送货入户</t>
        </is>
      </c>
      <c r="E536" t="inlineStr">
        <is>
          <t>PPS0000000800003</t>
        </is>
      </c>
      <c r="F536" t="inlineStr">
        <is>
          <t>淘宝自动生成sku-送货入户</t>
        </is>
      </c>
      <c r="I536" t="inlineStr">
        <is>
          <t>✅ 可导入</t>
        </is>
      </c>
      <c r="J536">
        <f>IF(B536&lt;&gt;"","","⚠️ 暂无对应工厂订单（现货/库存发货或工厂单待录入）")</f>
        <v/>
      </c>
    </row>
    <row r="537">
      <c r="A537" t="inlineStr">
        <is>
          <t>3271671698947646497</t>
        </is>
      </c>
      <c r="B537">
        <f>IFERROR(INDEX('6-工厂下单表'!$A$3:$A$125,MATCH(A537,'6-工厂下单表'!$B$3:$B$125,0)),"")</f>
        <v/>
      </c>
      <c r="C537" t="inlineStr">
        <is>
          <t>P23250050202</t>
        </is>
      </c>
      <c r="D537" t="inlineStr">
        <is>
          <t>万象餐边柜 |樱桃木旋转餐边柜</t>
        </is>
      </c>
      <c r="E537" t="inlineStr">
        <is>
          <t>PPS2325005020214</t>
        </is>
      </c>
      <c r="F537" t="inlineStr">
        <is>
          <t>旋转餐边柜-洞洞板-下柜（无桌）-1.6米</t>
        </is>
      </c>
      <c r="G537" t="inlineStr">
        <is>
          <t>WD-0200 / AC-0071 / AC-0121 / AC-0092 / AC-0092</t>
        </is>
      </c>
      <c r="H537" t="inlineStr">
        <is>
          <t>旋转餐边柜-洞洞板-下柜（无桌）-1.6米-木作部分 / 12mm黑色岩板 / 旋转柜体加固五金 / 5mm茶色玻璃 / 5mm茶色玻璃</t>
        </is>
      </c>
      <c r="I537" t="inlineStr">
        <is>
          <t>✅ 可导入</t>
        </is>
      </c>
      <c r="J537">
        <f>IF(B537&lt;&gt;"","","⚠️ 暂无对应工厂订单（现货/库存发货或工厂单待录入）")</f>
        <v/>
      </c>
    </row>
    <row r="538">
      <c r="A538" t="inlineStr">
        <is>
          <t>3271671698948646497</t>
        </is>
      </c>
      <c r="B538">
        <f>IFERROR(INDEX('6-工厂下单表'!$A$3:$A$125,MATCH(A538,'6-工厂下单表'!$B$3:$B$125,0)),"")</f>
        <v/>
      </c>
      <c r="C538" t="inlineStr">
        <is>
          <t>P26990050428</t>
        </is>
      </c>
      <c r="D538" t="inlineStr">
        <is>
          <t>商家安装sku</t>
        </is>
      </c>
      <c r="E538" t="inlineStr">
        <is>
          <t>PPS0000000800002</t>
        </is>
      </c>
      <c r="F538" t="inlineStr">
        <is>
          <t>商家安装sku</t>
        </is>
      </c>
      <c r="I538" t="inlineStr">
        <is>
          <t>✅ 可导入</t>
        </is>
      </c>
      <c r="J538">
        <f>IF(B538&lt;&gt;"","","⚠️ 暂无对应工厂订单（现货/库存发货或工厂单待录入）")</f>
        <v/>
      </c>
    </row>
    <row r="539">
      <c r="A539" t="inlineStr">
        <is>
          <t>3271671698949646497</t>
        </is>
      </c>
      <c r="B539">
        <f>IFERROR(INDEX('6-工厂下单表'!$A$3:$A$125,MATCH(A539,'6-工厂下单表'!$B$3:$B$125,0)),"")</f>
        <v/>
      </c>
      <c r="C539" t="inlineStr">
        <is>
          <t>P26990090428</t>
        </is>
      </c>
      <c r="D539" t="inlineStr">
        <is>
          <t>淘宝自动生成sku-送货入户</t>
        </is>
      </c>
      <c r="E539" t="inlineStr">
        <is>
          <t>PPS0000000800003</t>
        </is>
      </c>
      <c r="F539" t="inlineStr">
        <is>
          <t>淘宝自动生成sku-送货入户</t>
        </is>
      </c>
      <c r="I539" t="inlineStr">
        <is>
          <t>✅ 可导入</t>
        </is>
      </c>
      <c r="J539">
        <f>IF(B539&lt;&gt;"","","⚠️ 暂无对应工厂订单（现货/库存发货或工厂单待录入）")</f>
        <v/>
      </c>
    </row>
    <row r="540">
      <c r="A540" t="inlineStr">
        <is>
          <t>5092719411065329931</t>
        </is>
      </c>
      <c r="B540">
        <f>IFERROR(INDEX('6-工厂下单表'!$A$3:$A$125,MATCH(A540,'6-工厂下单表'!$B$3:$B$125,0)),"")</f>
        <v/>
      </c>
      <c r="C540" t="inlineStr">
        <is>
          <t>P23250050202</t>
        </is>
      </c>
      <c r="D540" t="inlineStr">
        <is>
          <t>万象餐边柜 |樱桃木旋转餐边柜</t>
        </is>
      </c>
      <c r="E540" t="inlineStr">
        <is>
          <t>PPS2325005020214</t>
        </is>
      </c>
      <c r="F540" t="inlineStr">
        <is>
          <t>旋转餐边柜-洞洞板-下柜（无桌）-1.6米</t>
        </is>
      </c>
      <c r="G540" t="inlineStr">
        <is>
          <t>WD-0200 / AC-0071 / AC-0121 / AC-0092 / AC-0092</t>
        </is>
      </c>
      <c r="H540" t="inlineStr">
        <is>
          <t>旋转餐边柜-洞洞板-下柜（无桌）-1.6米-木作部分 / 12mm黑色岩板 / 旋转柜体加固五金 / 5mm茶色玻璃 / 5mm茶色玻璃</t>
        </is>
      </c>
      <c r="I540" t="inlineStr">
        <is>
          <t>✅ 可导入</t>
        </is>
      </c>
      <c r="J540">
        <f>IF(B540&lt;&gt;"","","⚠️ 暂无对应工厂订单（现货/库存发货或工厂单待录入）")</f>
        <v/>
      </c>
    </row>
    <row r="541">
      <c r="A541" t="inlineStr">
        <is>
          <t>5092719411066329931</t>
        </is>
      </c>
      <c r="B541">
        <f>IFERROR(INDEX('6-工厂下单表'!$A$3:$A$125,MATCH(A541,'6-工厂下单表'!$B$3:$B$125,0)),"")</f>
        <v/>
      </c>
      <c r="C541" t="inlineStr">
        <is>
          <t>P26990050428</t>
        </is>
      </c>
      <c r="D541" t="inlineStr">
        <is>
          <t>商家安装sku</t>
        </is>
      </c>
      <c r="E541" t="inlineStr">
        <is>
          <t>PPS0000000800002</t>
        </is>
      </c>
      <c r="F541" t="inlineStr">
        <is>
          <t>商家安装sku</t>
        </is>
      </c>
      <c r="I541" t="inlineStr">
        <is>
          <t>✅ 可导入</t>
        </is>
      </c>
      <c r="J541">
        <f>IF(B541&lt;&gt;"","","⚠️ 暂无对应工厂订单（现货/库存发货或工厂单待录入）")</f>
        <v/>
      </c>
    </row>
    <row r="542">
      <c r="A542" t="inlineStr">
        <is>
          <t>3272188260416132798</t>
        </is>
      </c>
      <c r="B542">
        <f>IFERROR(INDEX('6-工厂下单表'!$A$3:$A$125,MATCH(A542,'6-工厂下单表'!$B$3:$B$125,0)),"")</f>
        <v/>
      </c>
      <c r="C542" t="inlineStr">
        <is>
          <t>P24210070901</t>
        </is>
      </c>
      <c r="D542" t="inlineStr">
        <is>
          <t>榉木岩板餐桌 |榉木三角腿岩板餐桌</t>
        </is>
      </c>
      <c r="E542" t="inlineStr">
        <is>
          <t>PPS2421007090111</t>
        </is>
      </c>
      <c r="F542" t="inlineStr">
        <is>
          <t>榉木餐桌-1.2米</t>
        </is>
      </c>
      <c r="G542" t="inlineStr">
        <is>
          <t>WD-0138 / AC-0103</t>
        </is>
      </c>
      <c r="H542" t="inlineStr">
        <is>
          <t>榉木餐桌-木作部分-适配1.2米 / 12mm白色岩板</t>
        </is>
      </c>
      <c r="I542" t="inlineStr">
        <is>
          <t>✅ 可导入</t>
        </is>
      </c>
      <c r="J542">
        <f>IF(B542&lt;&gt;"","","⚠️ 暂无对应工厂订单（现货/库存发货或工厂单待录入）")</f>
        <v/>
      </c>
    </row>
    <row r="543">
      <c r="A543" t="inlineStr">
        <is>
          <t>5093008920336686330</t>
        </is>
      </c>
      <c r="B543">
        <f>IFERROR(INDEX('6-工厂下单表'!$A$3:$A$125,MATCH(A543,'6-工厂下单表'!$B$3:$B$125,0)),"")</f>
        <v/>
      </c>
      <c r="C543" t="inlineStr">
        <is>
          <t>P24150030513</t>
        </is>
      </c>
      <c r="D543" t="inlineStr">
        <is>
          <t>畔色组合柜 |樱桃木灵感组合柜</t>
        </is>
      </c>
      <c r="E543" t="inlineStr">
        <is>
          <t>PPS2415003051311</t>
        </is>
      </c>
      <c r="F543" t="inlineStr">
        <is>
          <t>组合柜-开放柜</t>
        </is>
      </c>
      <c r="G543" t="inlineStr">
        <is>
          <t>WD-0093</t>
        </is>
      </c>
      <c r="H543" t="inlineStr">
        <is>
          <t>组合柜-开放柜-木作部分</t>
        </is>
      </c>
      <c r="I543" t="inlineStr">
        <is>
          <t>✅ 可导入</t>
        </is>
      </c>
      <c r="J543">
        <f>IF(B543&lt;&gt;"","","⚠️ 暂无对应工厂订单（现货/库存发货或工厂单待录入）")</f>
        <v/>
      </c>
    </row>
    <row r="544">
      <c r="A544" t="inlineStr">
        <is>
          <t>5092983397636686330</t>
        </is>
      </c>
      <c r="B544">
        <f>IFERROR(INDEX('6-工厂下单表'!$A$3:$A$125,MATCH(A544,'6-工厂下单表'!$B$3:$B$125,0)),"")</f>
        <v/>
      </c>
      <c r="C544" t="inlineStr">
        <is>
          <t>P24150030513</t>
        </is>
      </c>
      <c r="D544" t="inlineStr">
        <is>
          <t>畔色组合柜 |樱桃木灵感组合柜</t>
        </is>
      </c>
      <c r="E544" t="inlineStr">
        <is>
          <t>PPS2415003051311</t>
        </is>
      </c>
      <c r="F544" t="inlineStr">
        <is>
          <t>组合柜-开放柜</t>
        </is>
      </c>
      <c r="G544" t="inlineStr">
        <is>
          <t>WD-0093</t>
        </is>
      </c>
      <c r="H544" t="inlineStr">
        <is>
          <t>组合柜-开放柜-木作部分</t>
        </is>
      </c>
      <c r="I544" t="inlineStr">
        <is>
          <t>✅ 可导入</t>
        </is>
      </c>
      <c r="J544">
        <f>IF(B544&lt;&gt;"","","⚠️ 暂无对应工厂订单（现货/库存发货或工厂单待录入）")</f>
        <v/>
      </c>
    </row>
    <row r="545">
      <c r="A545" t="inlineStr">
        <is>
          <t>5092766352565187618</t>
        </is>
      </c>
      <c r="B545">
        <f>IFERROR(INDEX('6-工厂下单表'!$A$3:$A$125,MATCH(A545,'6-工厂下单表'!$B$3:$B$125,0)),"")</f>
        <v/>
      </c>
      <c r="C545" t="inlineStr">
        <is>
          <t>P23250050202</t>
        </is>
      </c>
      <c r="D545" t="inlineStr">
        <is>
          <t>万象餐边柜 |樱桃木旋转餐边柜</t>
        </is>
      </c>
      <c r="E545" t="inlineStr">
        <is>
          <t>PPS2325005020214</t>
        </is>
      </c>
      <c r="F545" t="inlineStr">
        <is>
          <t>旋转餐边柜-洞洞板-下柜（无桌）-1.6米</t>
        </is>
      </c>
      <c r="G545" t="inlineStr">
        <is>
          <t>WD-0200 / AC-0071 / AC-0121 / AC-0092 / AC-0092</t>
        </is>
      </c>
      <c r="H545" t="inlineStr">
        <is>
          <t>旋转餐边柜-洞洞板-下柜（无桌）-1.6米-木作部分 / 12mm黑色岩板 / 旋转柜体加固五金 / 5mm茶色玻璃 / 5mm茶色玻璃</t>
        </is>
      </c>
      <c r="I545" t="inlineStr">
        <is>
          <t>✅ 可导入</t>
        </is>
      </c>
      <c r="J545">
        <f>IF(B545&lt;&gt;"","","⚠️ 暂无对应工厂订单（现货/库存发货或工厂单待录入）")</f>
        <v/>
      </c>
    </row>
    <row r="546">
      <c r="A546" t="inlineStr">
        <is>
          <t>5092766352566187618</t>
        </is>
      </c>
      <c r="B546">
        <f>IFERROR(INDEX('6-工厂下单表'!$A$3:$A$125,MATCH(A546,'6-工厂下单表'!$B$3:$B$125,0)),"")</f>
        <v/>
      </c>
      <c r="C546" t="inlineStr">
        <is>
          <t>P26990050428</t>
        </is>
      </c>
      <c r="D546" t="inlineStr">
        <is>
          <t>商家安装sku</t>
        </is>
      </c>
      <c r="E546" t="inlineStr">
        <is>
          <t>PPS0000000800002</t>
        </is>
      </c>
      <c r="F546" t="inlineStr">
        <is>
          <t>商家安装sku</t>
        </is>
      </c>
      <c r="I546" t="inlineStr">
        <is>
          <t>✅ 可导入</t>
        </is>
      </c>
      <c r="J546">
        <f>IF(B546&lt;&gt;"","","⚠️ 暂无对应工厂订单（现货/库存发货或工厂单待录入）")</f>
        <v/>
      </c>
    </row>
    <row r="547">
      <c r="A547" t="inlineStr">
        <is>
          <t>5092766352567187618</t>
        </is>
      </c>
      <c r="B547">
        <f>IFERROR(INDEX('6-工厂下单表'!$A$3:$A$125,MATCH(A547,'6-工厂下单表'!$B$3:$B$125,0)),"")</f>
        <v/>
      </c>
      <c r="C547" t="inlineStr">
        <is>
          <t>P26990090428</t>
        </is>
      </c>
      <c r="D547" t="inlineStr">
        <is>
          <t>淘宝自动生成sku-送货入户</t>
        </is>
      </c>
      <c r="E547" t="inlineStr">
        <is>
          <t>PPS0000000800003</t>
        </is>
      </c>
      <c r="F547" t="inlineStr">
        <is>
          <t>淘宝自动生成sku-送货入户</t>
        </is>
      </c>
      <c r="I547" t="inlineStr">
        <is>
          <t>✅ 可导入</t>
        </is>
      </c>
      <c r="J547">
        <f>IF(B547&lt;&gt;"","","⚠️ 暂无对应工厂订单（现货/库存发货或工厂单待录入）")</f>
        <v/>
      </c>
    </row>
    <row r="548">
      <c r="A548" t="inlineStr">
        <is>
          <t>3271196607178274784</t>
        </is>
      </c>
      <c r="B548">
        <f>IFERROR(INDEX('6-工厂下单表'!$A$3:$A$125,MATCH(A548,'6-工厂下单表'!$B$3:$B$125,0)),"")</f>
        <v/>
      </c>
      <c r="C548" t="inlineStr">
        <is>
          <t>P23780020201</t>
        </is>
      </c>
      <c r="D548" t="inlineStr">
        <is>
          <t>可鸥岛台 |樱桃木中岛岛台</t>
        </is>
      </c>
      <c r="E548" t="inlineStr">
        <is>
          <t>PPS2378002020111</t>
        </is>
      </c>
      <c r="F548" t="inlineStr">
        <is>
          <t>岛台-仅餐桌-单腿桌-1.2米</t>
        </is>
      </c>
      <c r="G548" t="inlineStr">
        <is>
          <t>WD-0229</t>
        </is>
      </c>
      <c r="H548" t="inlineStr">
        <is>
          <t>岛台-仅餐桌-单腿桌-1.2米-木作部分</t>
        </is>
      </c>
      <c r="I548" t="inlineStr">
        <is>
          <t>✅ 可导入</t>
        </is>
      </c>
      <c r="J548">
        <f>IF(B548&lt;&gt;"","","⚠️ 暂无对应工厂订单（现货/库存发货或工厂单待录入）")</f>
        <v/>
      </c>
    </row>
    <row r="549">
      <c r="A549" t="inlineStr">
        <is>
          <t>3271196607179274784</t>
        </is>
      </c>
      <c r="B549">
        <f>IFERROR(INDEX('6-工厂下单表'!$A$3:$A$125,MATCH(A549,'6-工厂下单表'!$B$3:$B$125,0)),"")</f>
        <v/>
      </c>
      <c r="C549" t="inlineStr">
        <is>
          <t>P26990050428</t>
        </is>
      </c>
      <c r="D549" t="inlineStr">
        <is>
          <t>商家安装sku</t>
        </is>
      </c>
      <c r="E549" t="inlineStr">
        <is>
          <t>PPS0000000800002</t>
        </is>
      </c>
      <c r="F549" t="inlineStr">
        <is>
          <t>商家安装sku</t>
        </is>
      </c>
      <c r="I549" t="inlineStr">
        <is>
          <t>✅ 可导入</t>
        </is>
      </c>
      <c r="J549">
        <f>IF(B549&lt;&gt;"","","⚠️ 暂无对应工厂订单（现货/库存发货或工厂单待录入）")</f>
        <v/>
      </c>
    </row>
    <row r="550">
      <c r="A550" t="inlineStr">
        <is>
          <t>3271196607180274784</t>
        </is>
      </c>
      <c r="B550">
        <f>IFERROR(INDEX('6-工厂下单表'!$A$3:$A$125,MATCH(A550,'6-工厂下单表'!$B$3:$B$125,0)),"")</f>
        <v/>
      </c>
      <c r="C550" t="inlineStr">
        <is>
          <t>P26990090428</t>
        </is>
      </c>
      <c r="D550" t="inlineStr">
        <is>
          <t>淘宝自动生成sku-送货入户</t>
        </is>
      </c>
      <c r="E550" t="inlineStr">
        <is>
          <t>PPS0000000800003</t>
        </is>
      </c>
      <c r="F550" t="inlineStr">
        <is>
          <t>淘宝自动生成sku-送货入户</t>
        </is>
      </c>
      <c r="I550" t="inlineStr">
        <is>
          <t>✅ 可导入</t>
        </is>
      </c>
      <c r="J550">
        <f>IF(B550&lt;&gt;"","","⚠️ 暂无对应工厂订单（现货/库存发货或工厂单待录入）")</f>
        <v/>
      </c>
    </row>
    <row r="551">
      <c r="A551" t="inlineStr">
        <is>
          <t>3270989931626389687</t>
        </is>
      </c>
      <c r="B551">
        <f>IFERROR(INDEX('6-工厂下单表'!$A$3:$A$125,MATCH(A551,'6-工厂下单表'!$B$3:$B$125,0)),"")</f>
        <v/>
      </c>
      <c r="C551" t="inlineStr">
        <is>
          <t>P24250070901</t>
        </is>
      </c>
      <c r="D551" t="inlineStr">
        <is>
          <t>榉木餐边柜</t>
        </is>
      </c>
      <c r="E551" t="inlineStr">
        <is>
          <t>PPS2425007090115</t>
        </is>
      </c>
      <c r="F551" t="inlineStr">
        <is>
          <t>榉木餐边柜-下柜-2.1米</t>
        </is>
      </c>
      <c r="G551" t="inlineStr">
        <is>
          <t>WD-0110 / AC-0071 / AC-0073 / AC-0073 / AC-0073 / AC-0073</t>
        </is>
      </c>
      <c r="H551" t="inlineStr">
        <is>
          <t>榉木餐边柜-下柜-木作部分-适配2.1米 / 12mm黑色岩板 / 5mm灰色玻璃 / 5mm灰色玻璃 / 5mm灰色玻璃 / 5mm灰色玻璃</t>
        </is>
      </c>
      <c r="I551" t="inlineStr">
        <is>
          <t>✅ 可导入</t>
        </is>
      </c>
      <c r="J551">
        <f>IF(B551&lt;&gt;"","","⚠️ 暂无对应工厂订单（现货/库存发货或工厂单待录入）")</f>
        <v/>
      </c>
    </row>
    <row r="552">
      <c r="A552" t="inlineStr">
        <is>
          <t>5092527096608011722</t>
        </is>
      </c>
      <c r="B552">
        <f>IFERROR(INDEX('6-工厂下单表'!$A$3:$A$125,MATCH(A552,'6-工厂下单表'!$B$3:$B$125,0)),"")</f>
        <v/>
      </c>
      <c r="C552" t="inlineStr">
        <is>
          <t>P24250080801</t>
        </is>
      </c>
      <c r="D552" t="inlineStr">
        <is>
          <t>洞石餐边柜 |樱桃木洞石餐边大柜 |樱桃木洞石模块餐边柜</t>
        </is>
      </c>
      <c r="E552" t="inlineStr">
        <is>
          <t>PPS2425008080128</t>
        </is>
      </c>
      <c r="F552" t="inlineStr">
        <is>
          <t>洞石餐边柜-洞石整柜2.1米（多抽组合）（分类抽屉+玻璃移门+开门）</t>
        </is>
      </c>
      <c r="G552" t="inlineStr">
        <is>
          <t>WD-0123 / AC-0073 / AC-0096 / AC-0080 / AC-0081 / AC-0093</t>
        </is>
      </c>
      <c r="H552" t="inlineStr">
        <is>
          <t>洞石餐边柜-多抽组合-整柜-木作部分-适配2.1米 / 5mm灰色玻璃 / 抛光不锈钢挂杆 / 洞石纹理饰面板 / 银色隔板轨道 / 茶色亚克力条</t>
        </is>
      </c>
      <c r="I552" t="inlineStr">
        <is>
          <t>✅ 可导入</t>
        </is>
      </c>
      <c r="J552">
        <f>IF(B552&lt;&gt;"","","⚠️ 暂无对应工厂订单（现货/库存发货或工厂单待录入）")</f>
        <v/>
      </c>
    </row>
    <row r="553">
      <c r="A553" t="inlineStr">
        <is>
          <t>3270979815690841862</t>
        </is>
      </c>
      <c r="B553">
        <f>IFERROR(INDEX('6-工厂下单表'!$A$3:$A$125,MATCH(A553,'6-工厂下单表'!$B$3:$B$125,0)),"")</f>
        <v/>
      </c>
      <c r="C553" t="inlineStr">
        <is>
          <t>P24250080801</t>
        </is>
      </c>
      <c r="D553" t="inlineStr">
        <is>
          <t>洞石餐边柜 |樱桃木洞石餐边大柜 |樱桃木洞石模块餐边柜</t>
        </is>
      </c>
      <c r="E553" t="inlineStr">
        <is>
          <t>PPS2425008080128</t>
        </is>
      </c>
      <c r="F553" t="inlineStr">
        <is>
          <t>洞石餐边柜-洞石整柜2.1米（多抽组合）（分类抽屉+玻璃移门+开门）</t>
        </is>
      </c>
      <c r="G553" t="inlineStr">
        <is>
          <t>WD-0123 / AC-0073 / AC-0096 / AC-0080 / AC-0081 / AC-0093</t>
        </is>
      </c>
      <c r="H553" t="inlineStr">
        <is>
          <t>洞石餐边柜-多抽组合-整柜-木作部分-适配2.1米 / 5mm灰色玻璃 / 抛光不锈钢挂杆 / 洞石纹理饰面板 / 银色隔板轨道 / 茶色亚克力条</t>
        </is>
      </c>
      <c r="I553" t="inlineStr">
        <is>
          <t>✅ 可导入</t>
        </is>
      </c>
      <c r="J553">
        <f>IF(B553&lt;&gt;"","","⚠️ 暂无对应工厂订单（现货/库存发货或工厂单待录入）")</f>
        <v/>
      </c>
    </row>
    <row r="554">
      <c r="A554" t="inlineStr">
        <is>
          <t>3271530504571841862</t>
        </is>
      </c>
      <c r="B554">
        <f>IFERROR(INDEX('6-工厂下单表'!$A$3:$A$125,MATCH(A554,'6-工厂下单表'!$B$3:$B$125,0)),"")</f>
        <v/>
      </c>
      <c r="C554" t="inlineStr">
        <is>
          <t>P24250080801</t>
        </is>
      </c>
      <c r="D554" t="inlineStr">
        <is>
          <t>洞石餐边柜 |樱桃木洞石餐边大柜 |樱桃木洞石模块餐边柜</t>
        </is>
      </c>
      <c r="E554" t="inlineStr">
        <is>
          <t>PPS2425008080128</t>
        </is>
      </c>
      <c r="F554" t="inlineStr">
        <is>
          <t>洞石餐边柜-洞石整柜2.1米（多抽组合）（分类抽屉+玻璃移门+开门）</t>
        </is>
      </c>
      <c r="G554" t="inlineStr">
        <is>
          <t>WD-0123 / AC-0073 / AC-0096 / AC-0080 / AC-0081 / AC-0093</t>
        </is>
      </c>
      <c r="H554" t="inlineStr">
        <is>
          <t>洞石餐边柜-多抽组合-整柜-木作部分-适配2.1米 / 5mm灰色玻璃 / 抛光不锈钢挂杆 / 洞石纹理饰面板 / 银色隔板轨道 / 茶色亚克力条</t>
        </is>
      </c>
      <c r="I554" t="inlineStr">
        <is>
          <t>✅ 可导入</t>
        </is>
      </c>
      <c r="J554">
        <f>IF(B554&lt;&gt;"","","⚠️ 暂无对应工厂订单（现货/库存发货或工厂单待录入）")</f>
        <v/>
      </c>
    </row>
    <row r="555">
      <c r="A555" t="inlineStr">
        <is>
          <t>5092591537521011722</t>
        </is>
      </c>
      <c r="B555">
        <f>IFERROR(INDEX('6-工厂下单表'!$A$3:$A$125,MATCH(A555,'6-工厂下单表'!$B$3:$B$125,0)),"")</f>
        <v/>
      </c>
      <c r="C555" t="inlineStr">
        <is>
          <t>P24250080801</t>
        </is>
      </c>
      <c r="D555" t="inlineStr">
        <is>
          <t>洞石餐边柜 |樱桃木洞石餐边大柜 |樱桃木洞石模块餐边柜</t>
        </is>
      </c>
      <c r="E555" t="inlineStr">
        <is>
          <t>PPS2425008080128</t>
        </is>
      </c>
      <c r="F555" t="inlineStr">
        <is>
          <t>洞石餐边柜-洞石整柜2.1米（多抽组合）（分类抽屉+玻璃移门+开门）</t>
        </is>
      </c>
      <c r="G555" t="inlineStr">
        <is>
          <t>WD-0123 / AC-0073 / AC-0096 / AC-0080 / AC-0081 / AC-0093</t>
        </is>
      </c>
      <c r="H555" t="inlineStr">
        <is>
          <t>洞石餐边柜-多抽组合-整柜-木作部分-适配2.1米 / 5mm灰色玻璃 / 抛光不锈钢挂杆 / 洞石纹理饰面板 / 银色隔板轨道 / 茶色亚克力条</t>
        </is>
      </c>
      <c r="I555" t="inlineStr">
        <is>
          <t>✅ 可导入</t>
        </is>
      </c>
      <c r="J555">
        <f>IF(B555&lt;&gt;"","","⚠️ 暂无对应工厂订单（现货/库存发货或工厂单待录入）")</f>
        <v/>
      </c>
    </row>
    <row r="556">
      <c r="A556" t="inlineStr">
        <is>
          <t>3270730083538042062</t>
        </is>
      </c>
      <c r="B556">
        <f>IFERROR(INDEX('6-工厂下单表'!$A$3:$A$125,MATCH(A556,'6-工厂下单表'!$B$3:$B$125,0)),"")</f>
        <v/>
      </c>
      <c r="C556" t="inlineStr">
        <is>
          <t>P24250080801</t>
        </is>
      </c>
      <c r="D556" t="inlineStr">
        <is>
          <t>洞石餐边柜 |樱桃木洞石餐边大柜 |樱桃木洞石模块餐边柜</t>
        </is>
      </c>
      <c r="E556" t="inlineStr">
        <is>
          <t>PPS2425008080128</t>
        </is>
      </c>
      <c r="F556" t="inlineStr">
        <is>
          <t>洞石餐边柜-洞石整柜2.1米（多抽组合）（分类抽屉+玻璃移门+开门）</t>
        </is>
      </c>
      <c r="G556" t="inlineStr">
        <is>
          <t>WD-0123 / AC-0073 / AC-0096 / AC-0080 / AC-0081 / AC-0093</t>
        </is>
      </c>
      <c r="H556" t="inlineStr">
        <is>
          <t>洞石餐边柜-多抽组合-整柜-木作部分-适配2.1米 / 5mm灰色玻璃 / 抛光不锈钢挂杆 / 洞石纹理饰面板 / 银色隔板轨道 / 茶色亚克力条</t>
        </is>
      </c>
      <c r="I556" t="inlineStr">
        <is>
          <t>✅ 可导入</t>
        </is>
      </c>
      <c r="J556">
        <f>IF(B556&lt;&gt;"","","⚠️ 暂无对应工厂订单（现货/库存发货或工厂单待录入）")</f>
        <v/>
      </c>
    </row>
    <row r="557">
      <c r="A557" t="inlineStr">
        <is>
          <t>3271242504854207296</t>
        </is>
      </c>
      <c r="B557">
        <f>IFERROR(INDEX('6-工厂下单表'!$A$3:$A$125,MATCH(A557,'6-工厂下单表'!$B$3:$B$125,0)),"")</f>
        <v/>
      </c>
      <c r="C557" t="inlineStr">
        <is>
          <t>P25250100405</t>
        </is>
      </c>
      <c r="D557" t="inlineStr">
        <is>
          <t>樱桃木窄柜 |樱桃木1米餐边柜</t>
        </is>
      </c>
      <c r="E557" t="inlineStr">
        <is>
          <t>PPS2525010040511</t>
        </is>
      </c>
      <c r="F557" t="inlineStr">
        <is>
          <t>窄柜-整柜洞石背板-1.2米</t>
        </is>
      </c>
      <c r="G557" t="inlineStr">
        <is>
          <t>WD-0054 / AC-0074 / AC-0074 / AC-0080 / AC-0081 / AC-0186</t>
        </is>
      </c>
      <c r="H557" t="inlineStr">
        <is>
          <t>窄柜-整柜-木作部分-适配1.2米 / 5mm超白玻璃 / 5mm超白玻璃 / 洞石纹理饰面板 / 银色隔板轨道 / 电力轨道-Xpower-T25-银色-1.158-2插座</t>
        </is>
      </c>
      <c r="I557" t="inlineStr">
        <is>
          <t>✅ 可导入</t>
        </is>
      </c>
      <c r="J557">
        <f>IF(B557&lt;&gt;"","","⚠️ 暂无对应工厂订单（现货/库存发货或工厂单待录入）")</f>
        <v/>
      </c>
    </row>
    <row r="558">
      <c r="A558" t="inlineStr">
        <is>
          <t>3270889848911869669</t>
        </is>
      </c>
      <c r="B558">
        <f>IFERROR(INDEX('6-工厂下单表'!$A$3:$A$125,MATCH(A558,'6-工厂下单表'!$B$3:$B$125,0)),"")</f>
        <v/>
      </c>
      <c r="C558" t="inlineStr">
        <is>
          <t>P24210070901</t>
        </is>
      </c>
      <c r="D558" t="inlineStr">
        <is>
          <t>榉木岩板餐桌 |榉木三角腿岩板餐桌</t>
        </is>
      </c>
      <c r="E558" t="inlineStr">
        <is>
          <t>PPS2421007090111</t>
        </is>
      </c>
      <c r="F558" t="inlineStr">
        <is>
          <t>榉木餐桌-1.2米</t>
        </is>
      </c>
      <c r="G558" t="inlineStr">
        <is>
          <t>WD-0138 / AC-0103</t>
        </is>
      </c>
      <c r="H558" t="inlineStr">
        <is>
          <t>榉木餐桌-木作部分-适配1.2米 / 12mm白色岩板</t>
        </is>
      </c>
      <c r="I558" t="inlineStr">
        <is>
          <t>✅ 可导入</t>
        </is>
      </c>
      <c r="J558">
        <f>IF(B558&lt;&gt;"","","⚠️ 暂无对应工厂订单（现货/库存发货或工厂单待录入）")</f>
        <v/>
      </c>
    </row>
    <row r="559">
      <c r="A559" t="inlineStr">
        <is>
          <t>5091809148022597328</t>
        </is>
      </c>
      <c r="B559">
        <f>IFERROR(INDEX('6-工厂下单表'!$A$3:$A$125,MATCH(A559,'6-工厂下单表'!$B$3:$B$125,0)),"")</f>
        <v/>
      </c>
      <c r="C559" t="inlineStr">
        <is>
          <t>P23980010606</t>
        </is>
      </c>
      <c r="D559" t="inlineStr">
        <is>
          <t>畔色样块</t>
        </is>
      </c>
      <c r="E559" t="inlineStr">
        <is>
          <t>PPS2398001060611</t>
        </is>
      </c>
      <c r="F559" t="inlineStr">
        <is>
          <t>榉木样块</t>
        </is>
      </c>
      <c r="G559" t="inlineStr">
        <is>
          <t>WD-0283</t>
        </is>
      </c>
      <c r="H559" t="inlineStr">
        <is>
          <t>榉木样块-木作部分</t>
        </is>
      </c>
      <c r="I559" t="inlineStr">
        <is>
          <t>✅ 可导入</t>
        </is>
      </c>
      <c r="J559">
        <f>IF(B559&lt;&gt;"","","⚠️ 暂无对应工厂订单（现货/库存发货或工厂单待录入）")</f>
        <v/>
      </c>
    </row>
    <row r="560">
      <c r="A560" t="inlineStr">
        <is>
          <t>5091148371282816147</t>
        </is>
      </c>
      <c r="B560">
        <f>IFERROR(INDEX('6-工厂下单表'!$A$3:$A$125,MATCH(A560,'6-工厂下单表'!$B$3:$B$125,0)),"")</f>
        <v/>
      </c>
      <c r="C560" t="inlineStr">
        <is>
          <t>P24250080801</t>
        </is>
      </c>
      <c r="D560" t="inlineStr">
        <is>
          <t>洞石餐边柜 |樱桃木洞石餐边大柜 |樱桃木洞石模块餐边柜</t>
        </is>
      </c>
      <c r="E560" t="inlineStr">
        <is>
          <t>PPS2425008080128</t>
        </is>
      </c>
      <c r="F560" t="inlineStr">
        <is>
          <t>洞石餐边柜-洞石整柜2.1米（多抽组合）（分类抽屉+玻璃移门+开门）</t>
        </is>
      </c>
      <c r="G560" t="inlineStr">
        <is>
          <t>WD-0123 / AC-0073 / AC-0096 / AC-0080 / AC-0081 / AC-0093</t>
        </is>
      </c>
      <c r="H560" t="inlineStr">
        <is>
          <t>洞石餐边柜-多抽组合-整柜-木作部分-适配2.1米 / 5mm灰色玻璃 / 抛光不锈钢挂杆 / 洞石纹理饰面板 / 银色隔板轨道 / 茶色亚克力条</t>
        </is>
      </c>
      <c r="I560" t="inlineStr">
        <is>
          <t>✅ 可导入</t>
        </is>
      </c>
      <c r="J560">
        <f>IF(B560&lt;&gt;"","","⚠️ 暂无对应工厂订单（现货/库存发货或工厂单待录入）")</f>
        <v/>
      </c>
    </row>
    <row r="561">
      <c r="A561" t="inlineStr">
        <is>
          <t>5091474888273794027</t>
        </is>
      </c>
      <c r="B561">
        <f>IFERROR(INDEX('6-工厂下单表'!$A$3:$A$125,MATCH(A561,'6-工厂下单表'!$B$3:$B$125,0)),"")</f>
        <v/>
      </c>
      <c r="C561" t="inlineStr">
        <is>
          <t>P23780020201</t>
        </is>
      </c>
      <c r="D561" t="inlineStr">
        <is>
          <t>可鸥岛台 |樱桃木中岛岛台</t>
        </is>
      </c>
      <c r="E561" t="inlineStr">
        <is>
          <t>PPS2378002020111</t>
        </is>
      </c>
      <c r="F561" t="inlineStr">
        <is>
          <t>岛台-仅餐桌-单腿桌-1.2米</t>
        </is>
      </c>
      <c r="G561" t="inlineStr">
        <is>
          <t>WD-0229</t>
        </is>
      </c>
      <c r="H561" t="inlineStr">
        <is>
          <t>岛台-仅餐桌-单腿桌-1.2米-木作部分</t>
        </is>
      </c>
      <c r="I561" t="inlineStr">
        <is>
          <t>✅ 可导入</t>
        </is>
      </c>
      <c r="J561">
        <f>IF(B561&lt;&gt;"","","⚠️ 暂无对应工厂订单（现货/库存发货或工厂单待录入）")</f>
        <v/>
      </c>
    </row>
    <row r="562">
      <c r="A562" t="inlineStr">
        <is>
          <t>5091474888274794027</t>
        </is>
      </c>
      <c r="B562">
        <f>IFERROR(INDEX('6-工厂下单表'!$A$3:$A$125,MATCH(A562,'6-工厂下单表'!$B$3:$B$125,0)),"")</f>
        <v/>
      </c>
      <c r="C562" t="inlineStr">
        <is>
          <t>P26990050428</t>
        </is>
      </c>
      <c r="D562" t="inlineStr">
        <is>
          <t>商家安装sku</t>
        </is>
      </c>
      <c r="E562" t="inlineStr">
        <is>
          <t>PPS0000000800002</t>
        </is>
      </c>
      <c r="F562" t="inlineStr">
        <is>
          <t>商家安装sku</t>
        </is>
      </c>
      <c r="I562" t="inlineStr">
        <is>
          <t>✅ 可导入</t>
        </is>
      </c>
      <c r="J562">
        <f>IF(B562&lt;&gt;"","","⚠️ 暂无对应工厂订单（现货/库存发货或工厂单待录入）")</f>
        <v/>
      </c>
    </row>
    <row r="563">
      <c r="A563" t="inlineStr">
        <is>
          <t>5091469740446041944</t>
        </is>
      </c>
      <c r="B563">
        <f>IFERROR(INDEX('6-工厂下单表'!$A$3:$A$125,MATCH(A563,'6-工厂下单表'!$B$3:$B$125,0)),"")</f>
        <v/>
      </c>
      <c r="C563" t="inlineStr">
        <is>
          <t>P24550010901</t>
        </is>
      </c>
      <c r="D563" t="inlineStr">
        <is>
          <t>鞋柜 |樱桃木多模块鞋柜</t>
        </is>
      </c>
      <c r="E563" t="inlineStr">
        <is>
          <t>PPS2455001090111</t>
        </is>
      </c>
      <c r="F563" t="inlineStr">
        <is>
          <t>鞋柜-上柜-开放隔板-0.9米</t>
        </is>
      </c>
      <c r="G563" t="inlineStr">
        <is>
          <t>WD-0143</t>
        </is>
      </c>
      <c r="H563" t="inlineStr">
        <is>
          <t>鞋柜-上柜-开放隔板-木作部分</t>
        </is>
      </c>
      <c r="I563" t="inlineStr">
        <is>
          <t>✅ 可导入</t>
        </is>
      </c>
      <c r="J563">
        <f>IF(B563&lt;&gt;"","","⚠️ 暂无对应工厂订单（现货/库存发货或工厂单待录入）")</f>
        <v/>
      </c>
    </row>
    <row r="564">
      <c r="A564" t="inlineStr">
        <is>
          <t>5091082455177321524</t>
        </is>
      </c>
      <c r="B564">
        <f>IFERROR(INDEX('6-工厂下单表'!$A$3:$A$125,MATCH(A564,'6-工厂下单表'!$B$3:$B$125,0)),"")</f>
        <v/>
      </c>
      <c r="C564" t="inlineStr">
        <is>
          <t>P24150030513</t>
        </is>
      </c>
      <c r="D564" t="inlineStr">
        <is>
          <t>畔色组合柜 |樱桃木灵感组合柜</t>
        </is>
      </c>
      <c r="E564" t="inlineStr">
        <is>
          <t>PPS2415003051311</t>
        </is>
      </c>
      <c r="F564" t="inlineStr">
        <is>
          <t>组合柜-开放柜</t>
        </is>
      </c>
      <c r="G564" t="inlineStr">
        <is>
          <t>WD-0093</t>
        </is>
      </c>
      <c r="H564" t="inlineStr">
        <is>
          <t>组合柜-开放柜-木作部分</t>
        </is>
      </c>
      <c r="I564" t="inlineStr">
        <is>
          <t>✅ 可导入</t>
        </is>
      </c>
      <c r="J564">
        <f>IF(B564&lt;&gt;"","","⚠️ 暂无对应工厂订单（现货/库存发货或工厂单待录入）")</f>
        <v/>
      </c>
    </row>
    <row r="565">
      <c r="A565" t="inlineStr">
        <is>
          <t>5091237830473021732</t>
        </is>
      </c>
      <c r="B565">
        <f>IFERROR(INDEX('6-工厂下单表'!$A$3:$A$125,MATCH(A565,'6-工厂下单表'!$B$3:$B$125,0)),"")</f>
        <v/>
      </c>
      <c r="C565" t="inlineStr">
        <is>
          <t>P23980010606</t>
        </is>
      </c>
      <c r="D565" t="inlineStr">
        <is>
          <t>畔色样块</t>
        </is>
      </c>
      <c r="E565" t="inlineStr">
        <is>
          <t>PPS2398001060611</t>
        </is>
      </c>
      <c r="F565" t="inlineStr">
        <is>
          <t>榉木样块</t>
        </is>
      </c>
      <c r="G565" t="inlineStr">
        <is>
          <t>WD-0283</t>
        </is>
      </c>
      <c r="H565" t="inlineStr">
        <is>
          <t>榉木样块-木作部分</t>
        </is>
      </c>
      <c r="I565" t="inlineStr">
        <is>
          <t>✅ 可导入</t>
        </is>
      </c>
      <c r="J565">
        <f>IF(B565&lt;&gt;"","","⚠️ 暂无对应工厂订单（现货/库存发货或工厂单待录入）")</f>
        <v/>
      </c>
    </row>
    <row r="566">
      <c r="A566" t="inlineStr">
        <is>
          <t>3269767334344248761</t>
        </is>
      </c>
      <c r="B566">
        <f>IFERROR(INDEX('6-工厂下单表'!$A$3:$A$125,MATCH(A566,'6-工厂下单表'!$B$3:$B$125,0)),"")</f>
        <v/>
      </c>
      <c r="C566" t="inlineStr">
        <is>
          <t>P24250080801</t>
        </is>
      </c>
      <c r="D566" t="inlineStr">
        <is>
          <t>洞石餐边柜 |樱桃木洞石餐边大柜 |樱桃木洞石模块餐边柜</t>
        </is>
      </c>
      <c r="E566" t="inlineStr">
        <is>
          <t>PPS2425008080128</t>
        </is>
      </c>
      <c r="F566" t="inlineStr">
        <is>
          <t>洞石餐边柜-洞石整柜2.1米（多抽组合）（分类抽屉+玻璃移门+开门）</t>
        </is>
      </c>
      <c r="G566" t="inlineStr">
        <is>
          <t>WD-0123 / AC-0073 / AC-0096 / AC-0080 / AC-0081 / AC-0093</t>
        </is>
      </c>
      <c r="H566" t="inlineStr">
        <is>
          <t>洞石餐边柜-多抽组合-整柜-木作部分-适配2.1米 / 5mm灰色玻璃 / 抛光不锈钢挂杆 / 洞石纹理饰面板 / 银色隔板轨道 / 茶色亚克力条</t>
        </is>
      </c>
      <c r="I566" t="inlineStr">
        <is>
          <t>✅ 可导入</t>
        </is>
      </c>
      <c r="J566">
        <f>IF(B566&lt;&gt;"","","⚠️ 暂无对应工厂订单（现货/库存发货或工厂单待录入）")</f>
        <v/>
      </c>
    </row>
    <row r="567">
      <c r="A567" t="inlineStr">
        <is>
          <t>5091403572963478012</t>
        </is>
      </c>
      <c r="B567">
        <f>IFERROR(INDEX('6-工厂下单表'!$A$3:$A$125,MATCH(A567,'6-工厂下单表'!$B$3:$B$125,0)),"")</f>
        <v/>
      </c>
      <c r="C567" t="inlineStr">
        <is>
          <t>P23410020201</t>
        </is>
      </c>
      <c r="D567" t="inlineStr">
        <is>
          <t>心流书桌 |樱桃木连柜书桌</t>
        </is>
      </c>
      <c r="E567" t="inlineStr">
        <is>
          <t>PPS2341002020111</t>
        </is>
      </c>
      <c r="F567" t="inlineStr">
        <is>
          <t>心流书桌-上柜&amp;下柜-1.1米</t>
        </is>
      </c>
      <c r="G567" t="inlineStr">
        <is>
          <t>WD-0254 / AC-0092</t>
        </is>
      </c>
      <c r="H567" t="inlineStr">
        <is>
          <t>心流书桌-上柜&amp;下柜-1.1米-木作部分 / 5mm茶色玻璃</t>
        </is>
      </c>
      <c r="I567" t="inlineStr">
        <is>
          <t>✅ 可导入</t>
        </is>
      </c>
      <c r="J567">
        <f>IF(B567&lt;&gt;"","","⚠️ 暂无对应工厂订单（现货/库存发货或工厂单待录入）")</f>
        <v/>
      </c>
    </row>
    <row r="568">
      <c r="A568" t="inlineStr">
        <is>
          <t>5091403572964478012</t>
        </is>
      </c>
      <c r="B568">
        <f>IFERROR(INDEX('6-工厂下单表'!$A$3:$A$125,MATCH(A568,'6-工厂下单表'!$B$3:$B$125,0)),"")</f>
        <v/>
      </c>
      <c r="C568" t="inlineStr">
        <is>
          <t>P26990050428</t>
        </is>
      </c>
      <c r="D568" t="inlineStr">
        <is>
          <t>商家安装sku</t>
        </is>
      </c>
      <c r="E568" t="inlineStr">
        <is>
          <t>PPS0000000800002</t>
        </is>
      </c>
      <c r="F568" t="inlineStr">
        <is>
          <t>商家安装sku</t>
        </is>
      </c>
      <c r="I568" t="inlineStr">
        <is>
          <t>✅ 可导入</t>
        </is>
      </c>
      <c r="J568">
        <f>IF(B568&lt;&gt;"","","⚠️ 暂无对应工厂订单（现货/库存发货或工厂单待录入）")</f>
        <v/>
      </c>
    </row>
    <row r="569">
      <c r="A569" t="inlineStr">
        <is>
          <t>5091455305884417335</t>
        </is>
      </c>
      <c r="B569">
        <f>IFERROR(INDEX('6-工厂下单表'!$A$3:$A$125,MATCH(A569,'6-工厂下单表'!$B$3:$B$125,0)),"")</f>
        <v/>
      </c>
      <c r="C569" t="inlineStr">
        <is>
          <t>P23250050202</t>
        </is>
      </c>
      <c r="D569" t="inlineStr">
        <is>
          <t>万象餐边柜 |樱桃木旋转餐边柜</t>
        </is>
      </c>
      <c r="E569" t="inlineStr">
        <is>
          <t>PPS2325005020214</t>
        </is>
      </c>
      <c r="F569" t="inlineStr">
        <is>
          <t>旋转餐边柜-洞洞板-下柜（无桌）-1.6米</t>
        </is>
      </c>
      <c r="G569" t="inlineStr">
        <is>
          <t>WD-0200 / AC-0071 / AC-0121 / AC-0092 / AC-0092</t>
        </is>
      </c>
      <c r="H569" t="inlineStr">
        <is>
          <t>旋转餐边柜-洞洞板-下柜（无桌）-1.6米-木作部分 / 12mm黑色岩板 / 旋转柜体加固五金 / 5mm茶色玻璃 / 5mm茶色玻璃</t>
        </is>
      </c>
      <c r="I569" t="inlineStr">
        <is>
          <t>✅ 可导入</t>
        </is>
      </c>
      <c r="J569">
        <f>IF(B569&lt;&gt;"","","⚠️ 暂无对应工厂订单（现货/库存发货或工厂单待录入）")</f>
        <v/>
      </c>
    </row>
    <row r="570">
      <c r="A570" t="inlineStr">
        <is>
          <t>5091455305885417335</t>
        </is>
      </c>
      <c r="B570">
        <f>IFERROR(INDEX('6-工厂下单表'!$A$3:$A$125,MATCH(A570,'6-工厂下单表'!$B$3:$B$125,0)),"")</f>
        <v/>
      </c>
      <c r="C570" t="inlineStr">
        <is>
          <t>P26990050428</t>
        </is>
      </c>
      <c r="D570" t="inlineStr">
        <is>
          <t>商家安装sku</t>
        </is>
      </c>
      <c r="E570" t="inlineStr">
        <is>
          <t>PPS0000000800002</t>
        </is>
      </c>
      <c r="F570" t="inlineStr">
        <is>
          <t>商家安装sku</t>
        </is>
      </c>
      <c r="I570" t="inlineStr">
        <is>
          <t>✅ 可导入</t>
        </is>
      </c>
      <c r="J570">
        <f>IF(B570&lt;&gt;"","","⚠️ 暂无对应工厂订单（现货/库存发货或工厂单待录入）")</f>
        <v/>
      </c>
    </row>
    <row r="571">
      <c r="A571" t="inlineStr">
        <is>
          <t>5091455305886417335</t>
        </is>
      </c>
      <c r="B571">
        <f>IFERROR(INDEX('6-工厂下单表'!$A$3:$A$125,MATCH(A571,'6-工厂下单表'!$B$3:$B$125,0)),"")</f>
        <v/>
      </c>
      <c r="C571" t="inlineStr">
        <is>
          <t>P26990090428</t>
        </is>
      </c>
      <c r="D571" t="inlineStr">
        <is>
          <t>淘宝自动生成sku-送货入户</t>
        </is>
      </c>
      <c r="E571" t="inlineStr">
        <is>
          <t>PPS0000000800003</t>
        </is>
      </c>
      <c r="F571" t="inlineStr">
        <is>
          <t>淘宝自动生成sku-送货入户</t>
        </is>
      </c>
      <c r="I571" t="inlineStr">
        <is>
          <t>✅ 可导入</t>
        </is>
      </c>
      <c r="J571">
        <f>IF(B571&lt;&gt;"","","⚠️ 暂无对应工厂订单（现货/库存发货或工厂单待录入）")</f>
        <v/>
      </c>
    </row>
    <row r="572">
      <c r="A572" t="inlineStr">
        <is>
          <t>5090993859671794546</t>
        </is>
      </c>
      <c r="B572">
        <f>IFERROR(INDEX('6-工厂下单表'!$A$3:$A$125,MATCH(A572,'6-工厂下单表'!$B$3:$B$125,0)),"")</f>
        <v/>
      </c>
      <c r="C572" t="inlineStr">
        <is>
          <t>P24450030915</t>
        </is>
      </c>
      <c r="D572" t="inlineStr">
        <is>
          <t>书柜-新 |樱桃木2024款书柜</t>
        </is>
      </c>
      <c r="E572" t="inlineStr">
        <is>
          <t>PPS2445003091511</t>
        </is>
      </c>
      <c r="F572" t="inlineStr">
        <is>
          <t>书柜-灵感抽屉柜（3块横隔板）-1.0米</t>
        </is>
      </c>
      <c r="G572" t="inlineStr">
        <is>
          <t>WD-0155 / AC-0094</t>
        </is>
      </c>
      <c r="H572" t="inlineStr">
        <is>
          <t>书柜-灵感抽屉柜（3块横隔板）-木作部分 / 软木板</t>
        </is>
      </c>
      <c r="I572" t="inlineStr">
        <is>
          <t>✅ 可导入</t>
        </is>
      </c>
      <c r="J572">
        <f>IF(B572&lt;&gt;"","","⚠️ 暂无对应工厂订单（现货/库存发货或工厂单待录入）")</f>
        <v/>
      </c>
    </row>
    <row r="573">
      <c r="A573" t="inlineStr">
        <is>
          <t>4502080299035038917</t>
        </is>
      </c>
      <c r="B573">
        <f>IFERROR(INDEX('6-工厂下单表'!$A$3:$A$125,MATCH(A573,'6-工厂下单表'!$B$3:$B$125,0)),"")</f>
        <v/>
      </c>
      <c r="C573" t="inlineStr">
        <is>
          <t>P24210070901</t>
        </is>
      </c>
      <c r="D573" t="inlineStr">
        <is>
          <t>榉木岩板餐桌 |榉木三角腿岩板餐桌</t>
        </is>
      </c>
      <c r="E573" t="inlineStr">
        <is>
          <t>PPS2421007090111</t>
        </is>
      </c>
      <c r="F573" t="inlineStr">
        <is>
          <t>榉木餐桌-1.2米</t>
        </is>
      </c>
      <c r="G573" t="inlineStr">
        <is>
          <t>WD-0138 / AC-0103</t>
        </is>
      </c>
      <c r="H573" t="inlineStr">
        <is>
          <t>榉木餐桌-木作部分-适配1.2米 / 12mm白色岩板</t>
        </is>
      </c>
      <c r="I573" t="inlineStr">
        <is>
          <t>✅ 可导入</t>
        </is>
      </c>
      <c r="J573">
        <f>IF(B573&lt;&gt;"","","⚠️ 暂无对应工厂订单（现货/库存发货或工厂单待录入）")</f>
        <v/>
      </c>
    </row>
    <row r="574">
      <c r="A574" t="inlineStr">
        <is>
          <t>4502100350037038917</t>
        </is>
      </c>
      <c r="B574">
        <f>IFERROR(INDEX('6-工厂下单表'!$A$3:$A$125,MATCH(A574,'6-工厂下单表'!$B$3:$B$125,0)),"")</f>
        <v/>
      </c>
      <c r="C574" t="inlineStr">
        <is>
          <t>P24210070901</t>
        </is>
      </c>
      <c r="D574" t="inlineStr">
        <is>
          <t>榉木岩板餐桌 |榉木三角腿岩板餐桌</t>
        </is>
      </c>
      <c r="E574" t="inlineStr">
        <is>
          <t>PPS2421007090111</t>
        </is>
      </c>
      <c r="F574" t="inlineStr">
        <is>
          <t>榉木餐桌-1.2米</t>
        </is>
      </c>
      <c r="G574" t="inlineStr">
        <is>
          <t>WD-0138 / AC-0103</t>
        </is>
      </c>
      <c r="H574" t="inlineStr">
        <is>
          <t>榉木餐桌-木作部分-适配1.2米 / 12mm白色岩板</t>
        </is>
      </c>
      <c r="I574" t="inlineStr">
        <is>
          <t>✅ 可导入</t>
        </is>
      </c>
      <c r="J574">
        <f>IF(B574&lt;&gt;"","","⚠️ 暂无对应工厂订单（现货/库存发货或工厂单待录入）")</f>
        <v/>
      </c>
    </row>
    <row r="575">
      <c r="A575" t="inlineStr">
        <is>
          <t>5090843163952813918</t>
        </is>
      </c>
      <c r="B575">
        <f>IFERROR(INDEX('6-工厂下单表'!$A$3:$A$125,MATCH(A575,'6-工厂下单表'!$B$3:$B$125,0)),"")</f>
        <v/>
      </c>
      <c r="C575" t="inlineStr">
        <is>
          <t>P23250050202</t>
        </is>
      </c>
      <c r="D575" t="inlineStr">
        <is>
          <t>万象餐边柜 |樱桃木旋转餐边柜</t>
        </is>
      </c>
      <c r="E575" t="inlineStr">
        <is>
          <t>PPS2325005020214</t>
        </is>
      </c>
      <c r="F575" t="inlineStr">
        <is>
          <t>旋转餐边柜-洞洞板-下柜（无桌）-1.6米</t>
        </is>
      </c>
      <c r="G575" t="inlineStr">
        <is>
          <t>WD-0200 / AC-0071 / AC-0121 / AC-0092 / AC-0092</t>
        </is>
      </c>
      <c r="H575" t="inlineStr">
        <is>
          <t>旋转餐边柜-洞洞板-下柜（无桌）-1.6米-木作部分 / 12mm黑色岩板 / 旋转柜体加固五金 / 5mm茶色玻璃 / 5mm茶色玻璃</t>
        </is>
      </c>
      <c r="I575" t="inlineStr">
        <is>
          <t>✅ 可导入</t>
        </is>
      </c>
      <c r="J575">
        <f>IF(B575&lt;&gt;"","","⚠️ 暂无对应工厂订单（现货/库存发货或工厂单待录入）")</f>
        <v/>
      </c>
    </row>
    <row r="576">
      <c r="A576" t="inlineStr">
        <is>
          <t>5090843163953813918</t>
        </is>
      </c>
      <c r="B576">
        <f>IFERROR(INDEX('6-工厂下单表'!$A$3:$A$125,MATCH(A576,'6-工厂下单表'!$B$3:$B$125,0)),"")</f>
        <v/>
      </c>
      <c r="C576" t="inlineStr">
        <is>
          <t>P26990050428</t>
        </is>
      </c>
      <c r="D576" t="inlineStr">
        <is>
          <t>商家安装sku</t>
        </is>
      </c>
      <c r="E576" t="inlineStr">
        <is>
          <t>PPS0000000800002</t>
        </is>
      </c>
      <c r="F576" t="inlineStr">
        <is>
          <t>商家安装sku</t>
        </is>
      </c>
      <c r="I576" t="inlineStr">
        <is>
          <t>✅ 可导入</t>
        </is>
      </c>
      <c r="J576">
        <f>IF(B576&lt;&gt;"","","⚠️ 暂无对应工厂订单（现货/库存发货或工厂单待录入）")</f>
        <v/>
      </c>
    </row>
    <row r="577">
      <c r="A577" t="inlineStr">
        <is>
          <t>5090843163954813918</t>
        </is>
      </c>
      <c r="B577">
        <f>IFERROR(INDEX('6-工厂下单表'!$A$3:$A$125,MATCH(A577,'6-工厂下单表'!$B$3:$B$125,0)),"")</f>
        <v/>
      </c>
      <c r="C577" t="inlineStr">
        <is>
          <t>P26990090428</t>
        </is>
      </c>
      <c r="D577" t="inlineStr">
        <is>
          <t>淘宝自动生成sku-送货入户</t>
        </is>
      </c>
      <c r="E577" t="inlineStr">
        <is>
          <t>PPS0000000800003</t>
        </is>
      </c>
      <c r="F577" t="inlineStr">
        <is>
          <t>淘宝自动生成sku-送货入户</t>
        </is>
      </c>
      <c r="I577" t="inlineStr">
        <is>
          <t>✅ 可导入</t>
        </is>
      </c>
      <c r="J577">
        <f>IF(B577&lt;&gt;"","","⚠️ 暂无对应工厂订单（现货/库存发货或工厂单待录入）")</f>
        <v/>
      </c>
    </row>
    <row r="578">
      <c r="A578" t="inlineStr">
        <is>
          <t>3269870544939821453</t>
        </is>
      </c>
      <c r="B578">
        <f>IFERROR(INDEX('6-工厂下单表'!$A$3:$A$125,MATCH(A578,'6-工厂下单表'!$B$3:$B$125,0)),"")</f>
        <v/>
      </c>
      <c r="C578" t="inlineStr">
        <is>
          <t>P25210100410</t>
        </is>
      </c>
      <c r="D578" t="inlineStr">
        <is>
          <t>畔色黑胡桃木岩板餐桌2025 |黑胡桃木三角腿餐桌</t>
        </is>
      </c>
      <c r="E578" t="inlineStr">
        <is>
          <t>PPS2521010041011</t>
        </is>
      </c>
      <c r="F578" t="inlineStr">
        <is>
          <t>黑胡桃木岩板-1.4米</t>
        </is>
      </c>
      <c r="G578" t="inlineStr">
        <is>
          <t>WD-0085 / AC-0071</t>
        </is>
      </c>
      <c r="H578" t="inlineStr">
        <is>
          <t>黑胡桃木岩板餐桌2025-木作部分-适配1.4米 / 12mm黑色岩板</t>
        </is>
      </c>
      <c r="I578" t="inlineStr">
        <is>
          <t>✅ 可导入</t>
        </is>
      </c>
      <c r="J578">
        <f>IF(B578&lt;&gt;"","","⚠️ 暂无对应工厂订单（现货/库存发货或工厂单待录入）")</f>
        <v/>
      </c>
    </row>
    <row r="579">
      <c r="A579" t="inlineStr">
        <is>
          <t>3268791159251457052</t>
        </is>
      </c>
      <c r="B579">
        <f>IFERROR(INDEX('6-工厂下单表'!$A$3:$A$125,MATCH(A579,'6-工厂下单表'!$B$3:$B$125,0)),"")</f>
        <v/>
      </c>
      <c r="C579" t="inlineStr">
        <is>
          <t>P24450030915</t>
        </is>
      </c>
      <c r="D579" t="inlineStr">
        <is>
          <t>书柜-新 |樱桃木2024款书柜</t>
        </is>
      </c>
      <c r="E579" t="inlineStr">
        <is>
          <t>PPS2445003091511</t>
        </is>
      </c>
      <c r="F579" t="inlineStr">
        <is>
          <t>书柜-灵感抽屉柜（3块横隔板）-1.0米</t>
        </is>
      </c>
      <c r="G579" t="inlineStr">
        <is>
          <t>WD-0155 / AC-0094</t>
        </is>
      </c>
      <c r="H579" t="inlineStr">
        <is>
          <t>书柜-灵感抽屉柜（3块横隔板）-木作部分 / 软木板</t>
        </is>
      </c>
      <c r="I579" t="inlineStr">
        <is>
          <t>✅ 可导入</t>
        </is>
      </c>
      <c r="J579">
        <f>IF(B579&lt;&gt;"","","⚠️ 暂无对应工厂订单（现货/库存发货或工厂单待录入）")</f>
        <v/>
      </c>
    </row>
    <row r="580">
      <c r="A580" t="inlineStr">
        <is>
          <t>3268712355991779170</t>
        </is>
      </c>
      <c r="B580">
        <f>IFERROR(INDEX('6-工厂下单表'!$A$3:$A$125,MATCH(A580,'6-工厂下单表'!$B$3:$B$125,0)),"")</f>
        <v/>
      </c>
      <c r="C580" t="inlineStr">
        <is>
          <t>P25210110415</t>
        </is>
      </c>
      <c r="D580" t="inlineStr">
        <is>
          <t>畔色黑胡桃木微圆饭桌 |黑胡桃木大圆墩腿餐桌</t>
        </is>
      </c>
      <c r="E580" t="inlineStr">
        <is>
          <t>PPS2521011041511</t>
        </is>
      </c>
      <c r="F580" t="inlineStr">
        <is>
          <t>黑胡桃木实木-1.4米</t>
        </is>
      </c>
      <c r="G580" t="inlineStr">
        <is>
          <t>WD-0089</t>
        </is>
      </c>
      <c r="H580" t="inlineStr">
        <is>
          <t>黑胡桃木实木餐桌2025-木作部分-适配1.4米</t>
        </is>
      </c>
      <c r="I580" t="inlineStr">
        <is>
          <t>✅ 可导入</t>
        </is>
      </c>
      <c r="J580">
        <f>IF(B580&lt;&gt;"","","⚠️ 暂无对应工厂订单（现货/库存发货或工厂单待录入）")</f>
        <v/>
      </c>
    </row>
    <row r="581">
      <c r="A581" t="inlineStr">
        <is>
          <t>5089739007248665716</t>
        </is>
      </c>
      <c r="B581">
        <f>IFERROR(INDEX('6-工厂下单表'!$A$3:$A$125,MATCH(A581,'6-工厂下单表'!$B$3:$B$125,0)),"")</f>
        <v/>
      </c>
      <c r="C581" t="inlineStr">
        <is>
          <t>P24410040513</t>
        </is>
      </c>
      <c r="D581" t="inlineStr">
        <is>
          <t>升降桌（带高台总价） |樱桃木2024款新升降桌</t>
        </is>
      </c>
      <c r="E581" t="inlineStr">
        <is>
          <t>PPS2441004051311</t>
        </is>
      </c>
      <c r="F581" t="inlineStr">
        <is>
          <t>升降桌-130cm 带高台</t>
        </is>
      </c>
      <c r="G581" t="inlineStr">
        <is>
          <t>WD-0164 / AC-0110 / AC-0111 / AC-0112 / AC-0093 / AC-0113</t>
        </is>
      </c>
      <c r="H581" t="inlineStr">
        <is>
          <t>升降桌-130cm-木作部分 / 升降桌双电机双锁桌架（含彩灯手控） / 6位插排 / 黑色理线架 / 茶色亚克力条 / 吸铁石</t>
        </is>
      </c>
      <c r="I581" t="inlineStr">
        <is>
          <t>✅ 可导入</t>
        </is>
      </c>
      <c r="J581">
        <f>IF(B581&lt;&gt;"","","⚠️ 暂无对应工厂订单（现货/库存发货或工厂单待录入）")</f>
        <v/>
      </c>
    </row>
    <row r="582">
      <c r="A582" t="inlineStr">
        <is>
          <t>5090155489098665716</t>
        </is>
      </c>
      <c r="B582">
        <f>IFERROR(INDEX('6-工厂下单表'!$A$3:$A$125,MATCH(A582,'6-工厂下单表'!$B$3:$B$125,0)),"")</f>
        <v/>
      </c>
      <c r="C582" t="inlineStr">
        <is>
          <t>P24410040513</t>
        </is>
      </c>
      <c r="D582" t="inlineStr">
        <is>
          <t>升降桌（带高台总价） |樱桃木2024款新升降桌</t>
        </is>
      </c>
      <c r="E582" t="inlineStr">
        <is>
          <t>PPS2441004051311</t>
        </is>
      </c>
      <c r="F582" t="inlineStr">
        <is>
          <t>升降桌-130cm 带高台</t>
        </is>
      </c>
      <c r="G582" t="inlineStr">
        <is>
          <t>WD-0164 / AC-0110 / AC-0111 / AC-0112 / AC-0093 / AC-0113</t>
        </is>
      </c>
      <c r="H582" t="inlineStr">
        <is>
          <t>升降桌-130cm-木作部分 / 升降桌双电机双锁桌架（含彩灯手控） / 6位插排 / 黑色理线架 / 茶色亚克力条 / 吸铁石</t>
        </is>
      </c>
      <c r="I582" t="inlineStr">
        <is>
          <t>✅ 可导入</t>
        </is>
      </c>
      <c r="J582">
        <f>IF(B582&lt;&gt;"","","⚠️ 暂无对应工厂订单（现货/库存发货或工厂单待录入）")</f>
        <v/>
      </c>
    </row>
    <row r="583">
      <c r="A583" t="inlineStr">
        <is>
          <t>3268154210078181868</t>
        </is>
      </c>
      <c r="B583">
        <f>IFERROR(INDEX('6-工厂下单表'!$A$3:$A$125,MATCH(A583,'6-工厂下单表'!$B$3:$B$125,0)),"")</f>
        <v/>
      </c>
      <c r="C583" t="inlineStr">
        <is>
          <t>P25250100405</t>
        </is>
      </c>
      <c r="D583" t="inlineStr">
        <is>
          <t>樱桃木窄柜 |樱桃木1米餐边柜</t>
        </is>
      </c>
      <c r="E583" t="inlineStr">
        <is>
          <t>PPS2525010040511</t>
        </is>
      </c>
      <c r="F583" t="inlineStr">
        <is>
          <t>窄柜-整柜洞石背板-1.2米</t>
        </is>
      </c>
      <c r="G583" t="inlineStr">
        <is>
          <t>WD-0054 / AC-0074 / AC-0074 / AC-0080 / AC-0081 / AC-0186</t>
        </is>
      </c>
      <c r="H583" t="inlineStr">
        <is>
          <t>窄柜-整柜-木作部分-适配1.2米 / 5mm超白玻璃 / 5mm超白玻璃 / 洞石纹理饰面板 / 银色隔板轨道 / 电力轨道-Xpower-T25-银色-1.158-2插座</t>
        </is>
      </c>
      <c r="I583" t="inlineStr">
        <is>
          <t>✅ 可导入</t>
        </is>
      </c>
      <c r="J583">
        <f>IF(B583&lt;&gt;"","","⚠️ 暂无对应工厂订单（现货/库存发货或工厂单待录入）")</f>
        <v/>
      </c>
    </row>
    <row r="584">
      <c r="A584" t="inlineStr">
        <is>
          <t>3268602372523215192</t>
        </is>
      </c>
      <c r="B584">
        <f>IFERROR(INDEX('6-工厂下单表'!$A$3:$A$125,MATCH(A584,'6-工厂下单表'!$B$3:$B$125,0)),"")</f>
        <v/>
      </c>
      <c r="C584" t="inlineStr">
        <is>
          <t>P24210070901</t>
        </is>
      </c>
      <c r="D584" t="inlineStr">
        <is>
          <t>榉木岩板餐桌 |榉木三角腿岩板餐桌</t>
        </is>
      </c>
      <c r="E584" t="inlineStr">
        <is>
          <t>PPS2421007090111</t>
        </is>
      </c>
      <c r="F584" t="inlineStr">
        <is>
          <t>榉木餐桌-1.2米</t>
        </is>
      </c>
      <c r="G584" t="inlineStr">
        <is>
          <t>WD-0138 / AC-0103</t>
        </is>
      </c>
      <c r="H584" t="inlineStr">
        <is>
          <t>榉木餐桌-木作部分-适配1.2米 / 12mm白色岩板</t>
        </is>
      </c>
      <c r="I584" t="inlineStr">
        <is>
          <t>✅ 可导入</t>
        </is>
      </c>
      <c r="J584">
        <f>IF(B584&lt;&gt;"","","⚠️ 暂无对应工厂订单（现货/库存发货或工厂单待录入）")</f>
        <v/>
      </c>
    </row>
    <row r="585">
      <c r="A585" t="inlineStr">
        <is>
          <t>5089509651848336731</t>
        </is>
      </c>
      <c r="B585">
        <f>IFERROR(INDEX('6-工厂下单表'!$A$3:$A$125,MATCH(A585,'6-工厂下单表'!$B$3:$B$125,0)),"")</f>
        <v/>
      </c>
      <c r="C585" t="inlineStr">
        <is>
          <t>P24210070901</t>
        </is>
      </c>
      <c r="D585" t="inlineStr">
        <is>
          <t>榉木岩板餐桌 |榉木三角腿岩板餐桌</t>
        </is>
      </c>
      <c r="E585" t="inlineStr">
        <is>
          <t>PPS2421007090111</t>
        </is>
      </c>
      <c r="F585" t="inlineStr">
        <is>
          <t>榉木餐桌-1.2米</t>
        </is>
      </c>
      <c r="G585" t="inlineStr">
        <is>
          <t>WD-0138 / AC-0103</t>
        </is>
      </c>
      <c r="H585" t="inlineStr">
        <is>
          <t>榉木餐桌-木作部分-适配1.2米 / 12mm白色岩板</t>
        </is>
      </c>
      <c r="I585" t="inlineStr">
        <is>
          <t>✅ 可导入</t>
        </is>
      </c>
      <c r="J585">
        <f>IF(B585&lt;&gt;"","","⚠️ 暂无对应工厂订单（现货/库存发货或工厂单待录入）")</f>
        <v/>
      </c>
    </row>
    <row r="586">
      <c r="A586" t="inlineStr">
        <is>
          <t>5089674350584336731</t>
        </is>
      </c>
      <c r="B586">
        <f>IFERROR(INDEX('6-工厂下单表'!$A$3:$A$125,MATCH(A586,'6-工厂下单表'!$B$3:$B$125,0)),"")</f>
        <v/>
      </c>
      <c r="C586" t="inlineStr">
        <is>
          <t>P24210070901</t>
        </is>
      </c>
      <c r="D586" t="inlineStr">
        <is>
          <t>榉木岩板餐桌 |榉木三角腿岩板餐桌</t>
        </is>
      </c>
      <c r="E586" t="inlineStr">
        <is>
          <t>PPS2421007090111</t>
        </is>
      </c>
      <c r="F586" t="inlineStr">
        <is>
          <t>榉木餐桌-1.2米</t>
        </is>
      </c>
      <c r="G586" t="inlineStr">
        <is>
          <t>WD-0138 / AC-0103</t>
        </is>
      </c>
      <c r="H586" t="inlineStr">
        <is>
          <t>榉木餐桌-木作部分-适配1.2米 / 12mm白色岩板</t>
        </is>
      </c>
      <c r="I586" t="inlineStr">
        <is>
          <t>✅ 可导入</t>
        </is>
      </c>
      <c r="J586">
        <f>IF(B586&lt;&gt;"","","⚠️ 暂无对应工厂订单（现货/库存发货或工厂单待录入）")</f>
        <v/>
      </c>
    </row>
    <row r="587">
      <c r="A587" t="inlineStr">
        <is>
          <t>5089674278327336731</t>
        </is>
      </c>
      <c r="B587">
        <f>IFERROR(INDEX('6-工厂下单表'!$A$3:$A$125,MATCH(A587,'6-工厂下单表'!$B$3:$B$125,0)),"")</f>
        <v/>
      </c>
      <c r="C587" t="inlineStr">
        <is>
          <t>P24210070901</t>
        </is>
      </c>
      <c r="D587" t="inlineStr">
        <is>
          <t>榉木岩板餐桌 |榉木三角腿岩板餐桌</t>
        </is>
      </c>
      <c r="E587" t="inlineStr">
        <is>
          <t>PPS2421007090111</t>
        </is>
      </c>
      <c r="F587" t="inlineStr">
        <is>
          <t>榉木餐桌-1.2米</t>
        </is>
      </c>
      <c r="G587" t="inlineStr">
        <is>
          <t>WD-0138 / AC-0103</t>
        </is>
      </c>
      <c r="H587" t="inlineStr">
        <is>
          <t>榉木餐桌-木作部分-适配1.2米 / 12mm白色岩板</t>
        </is>
      </c>
      <c r="I587" t="inlineStr">
        <is>
          <t>✅ 可导入</t>
        </is>
      </c>
      <c r="J587">
        <f>IF(B587&lt;&gt;"","","⚠️ 暂无对应工厂订单（现货/库存发货或工厂单待录入）")</f>
        <v/>
      </c>
    </row>
    <row r="588">
      <c r="A588" t="inlineStr">
        <is>
          <t>4502079363036165426</t>
        </is>
      </c>
      <c r="B588">
        <f>IFERROR(INDEX('6-工厂下单表'!$A$3:$A$125,MATCH(A588,'6-工厂下单表'!$B$3:$B$125,0)),"")</f>
        <v/>
      </c>
      <c r="C588" t="inlineStr">
        <is>
          <t>P24210050510</t>
        </is>
      </c>
      <c r="D588" t="inlineStr">
        <is>
          <t>畔色岩板餐桌 |樱桃木老款岩板餐桌</t>
        </is>
      </c>
      <c r="E588" t="inlineStr">
        <is>
          <t>PPS2421005051011</t>
        </is>
      </c>
      <c r="F588" t="inlineStr">
        <is>
          <t>岩板餐桌-120cm</t>
        </is>
      </c>
      <c r="G588" t="inlineStr">
        <is>
          <t>WD-0182 / AC-0071</t>
        </is>
      </c>
      <c r="H588" t="inlineStr">
        <is>
          <t>樱桃木2024款岩板餐桌-木作部分-适配120cm / 12mm黑色岩板</t>
        </is>
      </c>
      <c r="I588" t="inlineStr">
        <is>
          <t>✅ 可导入</t>
        </is>
      </c>
      <c r="J588">
        <f>IF(B588&lt;&gt;"","","⚠️ 暂无对应工厂订单（现货/库存发货或工厂单待录入）")</f>
        <v/>
      </c>
    </row>
    <row r="589">
      <c r="A589" t="inlineStr">
        <is>
          <t>5089302003920458311</t>
        </is>
      </c>
      <c r="B589">
        <f>IFERROR(INDEX('6-工厂下单表'!$A$3:$A$125,MATCH(A589,'6-工厂下单表'!$B$3:$B$125,0)),"")</f>
        <v/>
      </c>
      <c r="C589" t="inlineStr">
        <is>
          <t>P25250090403</t>
        </is>
      </c>
      <c r="D589" t="inlineStr">
        <is>
          <t>樱桃木基础餐边柜 |樱桃木AA柱餐边柜</t>
        </is>
      </c>
      <c r="E589" t="inlineStr">
        <is>
          <t>PPS2525009040115</t>
        </is>
      </c>
      <c r="F589" t="inlineStr">
        <is>
          <t>基础柜-整柜洞洞板背板-2.1米</t>
        </is>
      </c>
      <c r="G589" t="inlineStr">
        <is>
          <t>WD-0046 / AC-0071 / AC-0162 / WD-0050 / AC-0073 / AC-0074</t>
        </is>
      </c>
      <c r="H589" t="inlineStr">
        <is>
          <t>基础柜-下柜-木作部分-适配2.1米 / 12mm黑色岩板 / 电力轨道-Xpower-U80-黑色-2.05-2插座 / 基础柜-整柜-木作部分-适配2.1米 / 5mm灰色玻璃 / 5mm超白玻璃</t>
        </is>
      </c>
      <c r="I589" t="inlineStr">
        <is>
          <t>✅ 可导入</t>
        </is>
      </c>
      <c r="J589">
        <f>IF(B589&lt;&gt;"","","⚠️ 暂无对应工厂订单（现货/库存发货或工厂单待录入）")</f>
        <v/>
      </c>
    </row>
    <row r="590">
      <c r="A590" t="inlineStr">
        <is>
          <t>3268297272252183669</t>
        </is>
      </c>
      <c r="B590">
        <f>IFERROR(INDEX('6-工厂下单表'!$A$3:$A$125,MATCH(A590,'6-工厂下单表'!$B$3:$B$125,0)),"")</f>
        <v/>
      </c>
      <c r="C590" t="inlineStr">
        <is>
          <t>P24250070901</t>
        </is>
      </c>
      <c r="D590" t="inlineStr">
        <is>
          <t>榉木餐边柜</t>
        </is>
      </c>
      <c r="E590" t="inlineStr">
        <is>
          <t>PPS2425007090115</t>
        </is>
      </c>
      <c r="F590" t="inlineStr">
        <is>
          <t>榉木餐边柜-下柜-2.1米</t>
        </is>
      </c>
      <c r="G590" t="inlineStr">
        <is>
          <t>WD-0110 / AC-0071 / AC-0073 / AC-0073 / AC-0073 / AC-0073</t>
        </is>
      </c>
      <c r="H590" t="inlineStr">
        <is>
          <t>榉木餐边柜-下柜-木作部分-适配2.1米 / 12mm黑色岩板 / 5mm灰色玻璃 / 5mm灰色玻璃 / 5mm灰色玻璃 / 5mm灰色玻璃</t>
        </is>
      </c>
      <c r="I590" t="inlineStr">
        <is>
          <t>✅ 可导入</t>
        </is>
      </c>
      <c r="J590">
        <f>IF(B590&lt;&gt;"","","⚠️ 暂无对应工厂订单（现货/库存发货或工厂单待录入）")</f>
        <v/>
      </c>
    </row>
    <row r="591">
      <c r="A591" t="inlineStr">
        <is>
          <t>5089157103689267940</t>
        </is>
      </c>
      <c r="B591">
        <f>IFERROR(INDEX('6-工厂下单表'!$A$3:$A$125,MATCH(A591,'6-工厂下单表'!$B$3:$B$125,0)),"")</f>
        <v/>
      </c>
      <c r="C591" t="inlineStr">
        <is>
          <t>P24350010410</t>
        </is>
      </c>
      <c r="D591" t="inlineStr">
        <is>
          <t>畔色斗柜-普通 |樱桃木标准款九斗柜</t>
        </is>
      </c>
      <c r="E591" t="inlineStr">
        <is>
          <t>PPS2435001041011</t>
        </is>
      </c>
      <c r="F591" t="inlineStr">
        <is>
          <t>斗柜-普通版-1.6米-岩板台面</t>
        </is>
      </c>
      <c r="G591" t="inlineStr">
        <is>
          <t>WD-0197 / AC-0071</t>
        </is>
      </c>
      <c r="H591" t="inlineStr">
        <is>
          <t>斗柜-普通版-1.6米-岩板台面-木作部分 / 12mm黑色岩板</t>
        </is>
      </c>
      <c r="I591" t="inlineStr">
        <is>
          <t>✅ 可导入</t>
        </is>
      </c>
      <c r="J591">
        <f>IF(B591&lt;&gt;"","","⚠️ 暂无对应工厂订单（现货/库存发货或工厂单待录入）")</f>
        <v/>
      </c>
    </row>
    <row r="592">
      <c r="A592" t="inlineStr">
        <is>
          <t>3268158096025136967</t>
        </is>
      </c>
      <c r="B592">
        <f>IFERROR(INDEX('6-工厂下单表'!$A$3:$A$125,MATCH(A592,'6-工厂下单表'!$B$3:$B$125,0)),"")</f>
        <v/>
      </c>
      <c r="C592" t="inlineStr">
        <is>
          <t>P25250090403</t>
        </is>
      </c>
      <c r="D592" t="inlineStr">
        <is>
          <t>樱桃木基础餐边柜 |樱桃木AA柱餐边柜</t>
        </is>
      </c>
      <c r="E592" t="inlineStr">
        <is>
          <t>PPS2525009040115</t>
        </is>
      </c>
      <c r="F592" t="inlineStr">
        <is>
          <t>基础柜-整柜洞洞板背板-2.1米</t>
        </is>
      </c>
      <c r="G592" t="inlineStr">
        <is>
          <t>WD-0046 / AC-0071 / AC-0162 / WD-0050 / AC-0073 / AC-0074</t>
        </is>
      </c>
      <c r="H592" t="inlineStr">
        <is>
          <t>基础柜-下柜-木作部分-适配2.1米 / 12mm黑色岩板 / 电力轨道-Xpower-U80-黑色-2.05-2插座 / 基础柜-整柜-木作部分-适配2.1米 / 5mm灰色玻璃 / 5mm超白玻璃</t>
        </is>
      </c>
      <c r="I592" t="inlineStr">
        <is>
          <t>✅ 可导入</t>
        </is>
      </c>
      <c r="J592">
        <f>IF(B592&lt;&gt;"","","⚠️ 暂无对应工厂订单（现货/库存发货或工厂单待录入）")</f>
        <v/>
      </c>
    </row>
    <row r="593">
      <c r="A593" t="inlineStr">
        <is>
          <t>5089292030531222947</t>
        </is>
      </c>
      <c r="B593">
        <f>IFERROR(INDEX('6-工厂下单表'!$A$3:$A$125,MATCH(A593,'6-工厂下单表'!$B$3:$B$125,0)),"")</f>
        <v/>
      </c>
      <c r="C593" t="inlineStr">
        <is>
          <t>P24350020425</t>
        </is>
      </c>
      <c r="D593" t="inlineStr">
        <is>
          <t>畔色斗柜-设备 |樱桃木设备款九斗柜</t>
        </is>
      </c>
      <c r="E593" t="inlineStr">
        <is>
          <t>PPS2435002042511</t>
        </is>
      </c>
      <c r="F593" t="inlineStr">
        <is>
          <t>斗柜-设备版-1.8米</t>
        </is>
      </c>
      <c r="G593" t="inlineStr">
        <is>
          <t>WD-0199 / AC-0073</t>
        </is>
      </c>
      <c r="H593" t="inlineStr">
        <is>
          <t>斗柜-设备版-1.8米-木作部分 / 5mm灰色玻璃</t>
        </is>
      </c>
      <c r="I593" t="inlineStr">
        <is>
          <t>✅ 可导入</t>
        </is>
      </c>
      <c r="J593">
        <f>IF(B593&lt;&gt;"","","⚠️ 暂无对应工厂订单（现货/库存发货或工厂单待录入）")</f>
        <v/>
      </c>
    </row>
    <row r="594">
      <c r="A594" t="inlineStr">
        <is>
          <t>3267426540340481391</t>
        </is>
      </c>
      <c r="B594">
        <f>IFERROR(INDEX('6-工厂下单表'!$A$3:$A$125,MATCH(A594,'6-工厂下单表'!$B$3:$B$125,0)),"")</f>
        <v/>
      </c>
      <c r="C594" t="inlineStr">
        <is>
          <t>P23980010606</t>
        </is>
      </c>
      <c r="D594" t="inlineStr">
        <is>
          <t>畔色样块</t>
        </is>
      </c>
      <c r="E594" t="inlineStr">
        <is>
          <t>PPS2398001060611</t>
        </is>
      </c>
      <c r="F594" t="inlineStr">
        <is>
          <t>榉木样块</t>
        </is>
      </c>
      <c r="G594" t="inlineStr">
        <is>
          <t>WD-0283</t>
        </is>
      </c>
      <c r="H594" t="inlineStr">
        <is>
          <t>榉木样块-木作部分</t>
        </is>
      </c>
      <c r="I594" t="inlineStr">
        <is>
          <t>✅ 可导入</t>
        </is>
      </c>
      <c r="J594">
        <f>IF(B594&lt;&gt;"","","⚠️ 暂无对应工厂订单（现货/库存发货或工厂单待录入）")</f>
        <v/>
      </c>
    </row>
    <row r="595">
      <c r="A595" t="inlineStr">
        <is>
          <t>3266810259621794192</t>
        </is>
      </c>
      <c r="B595">
        <f>IFERROR(INDEX('6-工厂下单表'!$A$3:$A$125,MATCH(A595,'6-工厂下单表'!$B$3:$B$125,0)),"")</f>
        <v/>
      </c>
      <c r="C595" t="inlineStr">
        <is>
          <t>P24210070901</t>
        </is>
      </c>
      <c r="D595" t="inlineStr">
        <is>
          <t>榉木岩板餐桌 |榉木三角腿岩板餐桌</t>
        </is>
      </c>
      <c r="E595" t="inlineStr">
        <is>
          <t>PPS2421007090111</t>
        </is>
      </c>
      <c r="F595" t="inlineStr">
        <is>
          <t>榉木餐桌-1.2米</t>
        </is>
      </c>
      <c r="G595" t="inlineStr">
        <is>
          <t>WD-0138 / AC-0103</t>
        </is>
      </c>
      <c r="H595" t="inlineStr">
        <is>
          <t>榉木餐桌-木作部分-适配1.2米 / 12mm白色岩板</t>
        </is>
      </c>
      <c r="I595" t="inlineStr">
        <is>
          <t>✅ 可导入</t>
        </is>
      </c>
      <c r="J595">
        <f>IF(B595&lt;&gt;"","","⚠️ 暂无对应工厂订单（现货/库存发货或工厂单待录入）")</f>
        <v/>
      </c>
    </row>
    <row r="596">
      <c r="A596" t="inlineStr">
        <is>
          <t>3266224932931829250</t>
        </is>
      </c>
      <c r="B596">
        <f>IFERROR(INDEX('6-工厂下单表'!$A$3:$A$125,MATCH(A596,'6-工厂下单表'!$B$3:$B$125,0)),"")</f>
        <v/>
      </c>
      <c r="C596" t="inlineStr">
        <is>
          <t>P25250130420</t>
        </is>
      </c>
      <c r="D596" t="inlineStr">
        <is>
          <t>黑胡桃木太空舱餐边柜 |黑胡桃木曜黑餐边柜</t>
        </is>
      </c>
      <c r="E596" t="inlineStr">
        <is>
          <t>PPS2525013042011</t>
        </is>
      </c>
      <c r="F596" t="inlineStr">
        <is>
          <t>曜黑柜-下柜-2.1米</t>
        </is>
      </c>
      <c r="G596" t="inlineStr">
        <is>
          <t>WD-0065 / AC-0071</t>
        </is>
      </c>
      <c r="H596" t="inlineStr">
        <is>
          <t>曜黑柜-下柜-木作部分-适配2.1米 / 12mm黑色岩板</t>
        </is>
      </c>
      <c r="I596" t="inlineStr">
        <is>
          <t>✅ 可导入</t>
        </is>
      </c>
      <c r="J596">
        <f>IF(B596&lt;&gt;"","","⚠️ 暂无对应工厂订单（现货/库存发货或工厂单待录入）")</f>
        <v/>
      </c>
    </row>
    <row r="597">
      <c r="A597" t="inlineStr">
        <is>
          <t>5087573426606965210</t>
        </is>
      </c>
      <c r="B597">
        <f>IFERROR(INDEX('6-工厂下单表'!$A$3:$A$125,MATCH(A597,'6-工厂下单表'!$B$3:$B$125,0)),"")</f>
        <v/>
      </c>
      <c r="C597" t="inlineStr">
        <is>
          <t>P24250080801</t>
        </is>
      </c>
      <c r="D597" t="inlineStr">
        <is>
          <t>洞石餐边柜 |樱桃木洞石餐边大柜 |樱桃木洞石模块餐边柜</t>
        </is>
      </c>
      <c r="E597" t="inlineStr">
        <is>
          <t>PPS2425008080128</t>
        </is>
      </c>
      <c r="F597" t="inlineStr">
        <is>
          <t>洞石餐边柜-洞石整柜2.1米（多抽组合）（分类抽屉+玻璃移门+开门）</t>
        </is>
      </c>
      <c r="G597" t="inlineStr">
        <is>
          <t>WD-0123 / AC-0073 / AC-0096 / AC-0080 / AC-0081 / AC-0093</t>
        </is>
      </c>
      <c r="H597" t="inlineStr">
        <is>
          <t>洞石餐边柜-多抽组合-整柜-木作部分-适配2.1米 / 5mm灰色玻璃 / 抛光不锈钢挂杆 / 洞石纹理饰面板 / 银色隔板轨道 / 茶色亚克力条</t>
        </is>
      </c>
      <c r="I597" t="inlineStr">
        <is>
          <t>✅ 可导入</t>
        </is>
      </c>
      <c r="J597">
        <f>IF(B597&lt;&gt;"","","⚠️ 暂无对应工厂订单（现货/库存发货或工厂单待录入）")</f>
        <v/>
      </c>
    </row>
    <row r="598">
      <c r="A598" t="inlineStr">
        <is>
          <t>5087845189660965210</t>
        </is>
      </c>
      <c r="B598">
        <f>IFERROR(INDEX('6-工厂下单表'!$A$3:$A$125,MATCH(A598,'6-工厂下单表'!$B$3:$B$125,0)),"")</f>
        <v/>
      </c>
      <c r="C598" t="inlineStr">
        <is>
          <t>P24250080801</t>
        </is>
      </c>
      <c r="D598" t="inlineStr">
        <is>
          <t>洞石餐边柜 |樱桃木洞石餐边大柜 |樱桃木洞石模块餐边柜</t>
        </is>
      </c>
      <c r="E598" t="inlineStr">
        <is>
          <t>PPS2425008080128</t>
        </is>
      </c>
      <c r="F598" t="inlineStr">
        <is>
          <t>洞石餐边柜-洞石整柜2.1米（多抽组合）（分类抽屉+玻璃移门+开门）</t>
        </is>
      </c>
      <c r="G598" t="inlineStr">
        <is>
          <t>WD-0123 / AC-0073 / AC-0096 / AC-0080 / AC-0081 / AC-0093</t>
        </is>
      </c>
      <c r="H598" t="inlineStr">
        <is>
          <t>洞石餐边柜-多抽组合-整柜-木作部分-适配2.1米 / 5mm灰色玻璃 / 抛光不锈钢挂杆 / 洞石纹理饰面板 / 银色隔板轨道 / 茶色亚克力条</t>
        </is>
      </c>
      <c r="I598" t="inlineStr">
        <is>
          <t>✅ 可导入</t>
        </is>
      </c>
      <c r="J598">
        <f>IF(B598&lt;&gt;"","","⚠️ 暂无对应工厂订单（现货/库存发货或工厂单待录入）")</f>
        <v/>
      </c>
    </row>
    <row r="599">
      <c r="A599" t="inlineStr">
        <is>
          <t>3266166576471441070</t>
        </is>
      </c>
      <c r="B599">
        <f>IFERROR(INDEX('6-工厂下单表'!$A$3:$A$125,MATCH(A599,'6-工厂下单表'!$B$3:$B$125,0)),"")</f>
        <v/>
      </c>
      <c r="C599" t="inlineStr">
        <is>
          <t>P23980021212</t>
        </is>
      </c>
      <c r="D599" t="inlineStr">
        <is>
          <t>畔色定制书柜</t>
        </is>
      </c>
      <c r="E599" t="inlineStr">
        <is>
          <t>PPS0000000800000</t>
        </is>
      </c>
      <c r="F599" t="inlineStr">
        <is>
          <t>定制</t>
        </is>
      </c>
      <c r="I599" t="inlineStr">
        <is>
          <t>✅ 可导入</t>
        </is>
      </c>
      <c r="J599">
        <f>IF(B599&lt;&gt;"","","⚠️ 暂无对应工厂订单（现货/库存发货或工厂单待录入）")</f>
        <v/>
      </c>
    </row>
    <row r="600">
      <c r="A600" t="inlineStr">
        <is>
          <t>5087534546570965210</t>
        </is>
      </c>
      <c r="B600">
        <f>IFERROR(INDEX('6-工厂下单表'!$A$3:$A$125,MATCH(A600,'6-工厂下单表'!$B$3:$B$125,0)),"")</f>
        <v/>
      </c>
      <c r="C600" t="inlineStr">
        <is>
          <t>P24250080801</t>
        </is>
      </c>
      <c r="D600" t="inlineStr">
        <is>
          <t>洞石餐边柜 |樱桃木洞石餐边大柜 |樱桃木洞石模块餐边柜</t>
        </is>
      </c>
      <c r="E600" t="inlineStr">
        <is>
          <t>PPS2425008080128</t>
        </is>
      </c>
      <c r="F600" t="inlineStr">
        <is>
          <t>洞石餐边柜-洞石整柜2.1米（多抽组合）（分类抽屉+玻璃移门+开门）</t>
        </is>
      </c>
      <c r="G600" t="inlineStr">
        <is>
          <t>WD-0123 / AC-0073 / AC-0096 / AC-0080 / AC-0081 / AC-0093</t>
        </is>
      </c>
      <c r="H600" t="inlineStr">
        <is>
          <t>洞石餐边柜-多抽组合-整柜-木作部分-适配2.1米 / 5mm灰色玻璃 / 抛光不锈钢挂杆 / 洞石纹理饰面板 / 银色隔板轨道 / 茶色亚克力条</t>
        </is>
      </c>
      <c r="I600" t="inlineStr">
        <is>
          <t>✅ 可导入</t>
        </is>
      </c>
      <c r="J600">
        <f>IF(B600&lt;&gt;"","","⚠️ 暂无对应工厂订单（现货/库存发货或工厂单待录入）")</f>
        <v/>
      </c>
    </row>
    <row r="601">
      <c r="A601" t="inlineStr">
        <is>
          <t>5087792125672385814</t>
        </is>
      </c>
      <c r="B601">
        <f>IFERROR(INDEX('6-工厂下单表'!$A$3:$A$125,MATCH(A601,'6-工厂下单表'!$B$3:$B$125,0)),"")</f>
        <v/>
      </c>
      <c r="C601" t="inlineStr">
        <is>
          <t>P25250100405</t>
        </is>
      </c>
      <c r="D601" t="inlineStr">
        <is>
          <t>樱桃木窄柜 |樱桃木1米餐边柜</t>
        </is>
      </c>
      <c r="E601" t="inlineStr">
        <is>
          <t>PPS2525010040511</t>
        </is>
      </c>
      <c r="F601" t="inlineStr">
        <is>
          <t>窄柜-整柜洞石背板-1.2米</t>
        </is>
      </c>
      <c r="G601" t="inlineStr">
        <is>
          <t>WD-0054 / AC-0074 / AC-0074 / AC-0080 / AC-0081 / AC-0186</t>
        </is>
      </c>
      <c r="H601" t="inlineStr">
        <is>
          <t>窄柜-整柜-木作部分-适配1.2米 / 5mm超白玻璃 / 5mm超白玻璃 / 洞石纹理饰面板 / 银色隔板轨道 / 电力轨道-Xpower-T25-银色-1.158-2插座</t>
        </is>
      </c>
      <c r="I601" t="inlineStr">
        <is>
          <t>✅ 可导入</t>
        </is>
      </c>
      <c r="J601">
        <f>IF(B601&lt;&gt;"","","⚠️ 暂无对应工厂订单（现货/库存发货或工厂单待录入）")</f>
        <v/>
      </c>
    </row>
    <row r="602">
      <c r="A602" t="inlineStr">
        <is>
          <t>3265984633151132798</t>
        </is>
      </c>
      <c r="B602">
        <f>IFERROR(INDEX('6-工厂下单表'!$A$3:$A$125,MATCH(A602,'6-工厂下单表'!$B$3:$B$125,0)),"")</f>
        <v/>
      </c>
      <c r="C602" t="inlineStr">
        <is>
          <t>P23980010606</t>
        </is>
      </c>
      <c r="D602" t="inlineStr">
        <is>
          <t>畔色样块</t>
        </is>
      </c>
      <c r="E602" t="inlineStr">
        <is>
          <t>PPS2398001060611</t>
        </is>
      </c>
      <c r="F602" t="inlineStr">
        <is>
          <t>榉木样块</t>
        </is>
      </c>
      <c r="G602" t="inlineStr">
        <is>
          <t>WD-0283</t>
        </is>
      </c>
      <c r="H602" t="inlineStr">
        <is>
          <t>榉木样块-木作部分</t>
        </is>
      </c>
      <c r="I602" t="inlineStr">
        <is>
          <t>✅ 可导入</t>
        </is>
      </c>
      <c r="J602">
        <f>IF(B602&lt;&gt;"","","⚠️ 暂无对应工厂订单（现货/库存发货或工厂单待录入）")</f>
        <v/>
      </c>
    </row>
    <row r="603">
      <c r="A603" t="inlineStr">
        <is>
          <t>3265984633152132798</t>
        </is>
      </c>
      <c r="B603">
        <f>IFERROR(INDEX('6-工厂下单表'!$A$3:$A$125,MATCH(A603,'6-工厂下单表'!$B$3:$B$125,0)),"")</f>
        <v/>
      </c>
      <c r="C603" t="inlineStr">
        <is>
          <t>P23980010606</t>
        </is>
      </c>
      <c r="D603" t="inlineStr">
        <is>
          <t>畔色样块</t>
        </is>
      </c>
      <c r="E603" t="inlineStr">
        <is>
          <t>PPS2398001060611</t>
        </is>
      </c>
      <c r="F603" t="inlineStr">
        <is>
          <t>榉木样块</t>
        </is>
      </c>
      <c r="G603" t="inlineStr">
        <is>
          <t>WD-0283</t>
        </is>
      </c>
      <c r="H603" t="inlineStr">
        <is>
          <t>榉木样块-木作部分</t>
        </is>
      </c>
      <c r="I603" t="inlineStr">
        <is>
          <t>✅ 可导入</t>
        </is>
      </c>
      <c r="J603">
        <f>IF(B603&lt;&gt;"","","⚠️ 暂无对应工厂订单（现货/库存发货或工厂单待录入）")</f>
        <v/>
      </c>
    </row>
    <row r="604">
      <c r="A604" t="inlineStr">
        <is>
          <t>5086923051606376536</t>
        </is>
      </c>
      <c r="B604">
        <f>IFERROR(INDEX('6-工厂下单表'!$A$3:$A$125,MATCH(A604,'6-工厂下单表'!$B$3:$B$125,0)),"")</f>
        <v/>
      </c>
      <c r="C604" t="inlineStr">
        <is>
          <t>P24250080801</t>
        </is>
      </c>
      <c r="D604" t="inlineStr">
        <is>
          <t>洞石餐边柜 |樱桃木洞石餐边大柜 |樱桃木洞石模块餐边柜</t>
        </is>
      </c>
      <c r="E604" t="inlineStr">
        <is>
          <t>PPS2425008080128</t>
        </is>
      </c>
      <c r="F604" t="inlineStr">
        <is>
          <t>洞石餐边柜-洞石整柜2.1米（多抽组合）（分类抽屉+玻璃移门+开门）</t>
        </is>
      </c>
      <c r="G604" t="inlineStr">
        <is>
          <t>WD-0123 / AC-0073 / AC-0096 / AC-0080 / AC-0081 / AC-0093</t>
        </is>
      </c>
      <c r="H604" t="inlineStr">
        <is>
          <t>洞石餐边柜-多抽组合-整柜-木作部分-适配2.1米 / 5mm灰色玻璃 / 抛光不锈钢挂杆 / 洞石纹理饰面板 / 银色隔板轨道 / 茶色亚克力条</t>
        </is>
      </c>
      <c r="I604" t="inlineStr">
        <is>
          <t>✅ 可导入</t>
        </is>
      </c>
      <c r="J604">
        <f>IF(B604&lt;&gt;"","","⚠️ 暂无对应工厂订单（现货/库存发货或工厂单待录入）")</f>
        <v/>
      </c>
    </row>
    <row r="605">
      <c r="A605" t="inlineStr">
        <is>
          <t>3265303836779096077</t>
        </is>
      </c>
      <c r="B605">
        <f>IFERROR(INDEX('6-工厂下单表'!$A$3:$A$125,MATCH(A605,'6-工厂下单表'!$B$3:$B$125,0)),"")</f>
        <v/>
      </c>
      <c r="C605" t="inlineStr">
        <is>
          <t>P24150030513</t>
        </is>
      </c>
      <c r="D605" t="inlineStr">
        <is>
          <t>畔色组合柜 |樱桃木灵感组合柜</t>
        </is>
      </c>
      <c r="E605" t="inlineStr">
        <is>
          <t>PPS2415003051311</t>
        </is>
      </c>
      <c r="F605" t="inlineStr">
        <is>
          <t>组合柜-开放柜</t>
        </is>
      </c>
      <c r="G605" t="inlineStr">
        <is>
          <t>WD-0093</t>
        </is>
      </c>
      <c r="H605" t="inlineStr">
        <is>
          <t>组合柜-开放柜-木作部分</t>
        </is>
      </c>
      <c r="I605" t="inlineStr">
        <is>
          <t>✅ 可导入</t>
        </is>
      </c>
      <c r="J605">
        <f>IF(B605&lt;&gt;"","","⚠️ 暂无对应工厂订单（现货/库存发货或工厂单待录入）")</f>
        <v/>
      </c>
    </row>
    <row r="606">
      <c r="A606" t="inlineStr">
        <is>
          <t>5086155746278769819</t>
        </is>
      </c>
      <c r="B606">
        <f>IFERROR(INDEX('6-工厂下单表'!$A$3:$A$125,MATCH(A606,'6-工厂下单表'!$B$3:$B$125,0)),"")</f>
        <v/>
      </c>
      <c r="C606" t="inlineStr">
        <is>
          <t>P23980010606</t>
        </is>
      </c>
      <c r="D606" t="inlineStr">
        <is>
          <t>畔色样块</t>
        </is>
      </c>
      <c r="E606" t="inlineStr">
        <is>
          <t>PPS2398001060611</t>
        </is>
      </c>
      <c r="F606" t="inlineStr">
        <is>
          <t>榉木样块</t>
        </is>
      </c>
      <c r="G606" t="inlineStr">
        <is>
          <t>WD-0283</t>
        </is>
      </c>
      <c r="H606" t="inlineStr">
        <is>
          <t>榉木样块-木作部分</t>
        </is>
      </c>
      <c r="I606" t="inlineStr">
        <is>
          <t>✅ 可导入</t>
        </is>
      </c>
      <c r="J606">
        <f>IF(B606&lt;&gt;"","","⚠️ 暂无对应工厂订单（现货/库存发货或工厂单待录入）")</f>
        <v/>
      </c>
    </row>
    <row r="607">
      <c r="A607" t="inlineStr">
        <is>
          <t>5085402914676454825</t>
        </is>
      </c>
      <c r="B607">
        <f>IFERROR(INDEX('6-工厂下单表'!$A$3:$A$125,MATCH(A607,'6-工厂下单表'!$B$3:$B$125,0)),"")</f>
        <v/>
      </c>
      <c r="C607" t="inlineStr">
        <is>
          <t>P23980010606</t>
        </is>
      </c>
      <c r="D607" t="inlineStr">
        <is>
          <t>畔色样块</t>
        </is>
      </c>
      <c r="E607" t="inlineStr">
        <is>
          <t>PPS2398001060611</t>
        </is>
      </c>
      <c r="F607" t="inlineStr">
        <is>
          <t>榉木样块</t>
        </is>
      </c>
      <c r="G607" t="inlineStr">
        <is>
          <t>WD-0283</t>
        </is>
      </c>
      <c r="H607" t="inlineStr">
        <is>
          <t>榉木样块-木作部分</t>
        </is>
      </c>
      <c r="I607" t="inlineStr">
        <is>
          <t>✅ 可导入</t>
        </is>
      </c>
      <c r="J607">
        <f>IF(B607&lt;&gt;"","","⚠️ 暂无对应工厂订单（现货/库存发货或工厂单待录入）")</f>
        <v/>
      </c>
    </row>
    <row r="608">
      <c r="A608" t="inlineStr">
        <is>
          <t>3262895580182137151</t>
        </is>
      </c>
      <c r="B608">
        <f>IFERROR(INDEX('6-工厂下单表'!$A$3:$A$125,MATCH(A608,'6-工厂下单表'!$B$3:$B$125,0)),"")</f>
        <v/>
      </c>
      <c r="C608" t="inlineStr">
        <is>
          <t>P24250080801</t>
        </is>
      </c>
      <c r="D608" t="inlineStr">
        <is>
          <t>洞石餐边柜 |樱桃木洞石餐边大柜 |樱桃木洞石模块餐边柜</t>
        </is>
      </c>
      <c r="E608" t="inlineStr">
        <is>
          <t>PPS2425008080128</t>
        </is>
      </c>
      <c r="F608" t="inlineStr">
        <is>
          <t>洞石餐边柜-洞石整柜2.1米（多抽组合）（分类抽屉+玻璃移门+开门）</t>
        </is>
      </c>
      <c r="G608" t="inlineStr">
        <is>
          <t>WD-0123 / AC-0073 / AC-0096 / AC-0080 / AC-0081 / AC-0093</t>
        </is>
      </c>
      <c r="H608" t="inlineStr">
        <is>
          <t>洞石餐边柜-多抽组合-整柜-木作部分-适配2.1米 / 5mm灰色玻璃 / 抛光不锈钢挂杆 / 洞石纹理饰面板 / 银色隔板轨道 / 茶色亚克力条</t>
        </is>
      </c>
      <c r="I608" t="inlineStr">
        <is>
          <t>✅ 可导入</t>
        </is>
      </c>
      <c r="J608">
        <f>IF(B608&lt;&gt;"","","⚠️ 暂无对应工厂订单（现货/库存发货或工厂单待录入）")</f>
        <v/>
      </c>
    </row>
    <row r="609">
      <c r="A609" t="inlineStr">
        <is>
          <t>3262295858450137151</t>
        </is>
      </c>
      <c r="B609">
        <f>IFERROR(INDEX('6-工厂下单表'!$A$3:$A$125,MATCH(A609,'6-工厂下单表'!$B$3:$B$125,0)),"")</f>
        <v/>
      </c>
      <c r="C609" t="inlineStr">
        <is>
          <t>P24250080801</t>
        </is>
      </c>
      <c r="D609" t="inlineStr">
        <is>
          <t>洞石餐边柜 |樱桃木洞石餐边大柜 |樱桃木洞石模块餐边柜</t>
        </is>
      </c>
      <c r="E609" t="inlineStr">
        <is>
          <t>PPS2425008080128</t>
        </is>
      </c>
      <c r="F609" t="inlineStr">
        <is>
          <t>洞石餐边柜-洞石整柜2.1米（多抽组合）（分类抽屉+玻璃移门+开门）</t>
        </is>
      </c>
      <c r="G609" t="inlineStr">
        <is>
          <t>WD-0123 / AC-0073 / AC-0096 / AC-0080 / AC-0081 / AC-0093</t>
        </is>
      </c>
      <c r="H609" t="inlineStr">
        <is>
          <t>洞石餐边柜-多抽组合-整柜-木作部分-适配2.1米 / 5mm灰色玻璃 / 抛光不锈钢挂杆 / 洞石纹理饰面板 / 银色隔板轨道 / 茶色亚克力条</t>
        </is>
      </c>
      <c r="I609" t="inlineStr">
        <is>
          <t>✅ 可导入</t>
        </is>
      </c>
      <c r="J609">
        <f>IF(B609&lt;&gt;"","","⚠️ 暂无对应工厂订单（现货/库存发货或工厂单待录入）")</f>
        <v/>
      </c>
    </row>
    <row r="610">
      <c r="A610" t="inlineStr">
        <is>
          <t>3262886760337137151</t>
        </is>
      </c>
      <c r="B610">
        <f>IFERROR(INDEX('6-工厂下单表'!$A$3:$A$125,MATCH(A610,'6-工厂下单表'!$B$3:$B$125,0)),"")</f>
        <v/>
      </c>
      <c r="C610" t="inlineStr">
        <is>
          <t>P24250080801</t>
        </is>
      </c>
      <c r="D610" t="inlineStr">
        <is>
          <t>洞石餐边柜 |樱桃木洞石餐边大柜 |樱桃木洞石模块餐边柜</t>
        </is>
      </c>
      <c r="E610" t="inlineStr">
        <is>
          <t>PPS2425008080128</t>
        </is>
      </c>
      <c r="F610" t="inlineStr">
        <is>
          <t>洞石餐边柜-洞石整柜2.1米（多抽组合）（分类抽屉+玻璃移门+开门）</t>
        </is>
      </c>
      <c r="G610" t="inlineStr">
        <is>
          <t>WD-0123 / AC-0073 / AC-0096 / AC-0080 / AC-0081 / AC-0093</t>
        </is>
      </c>
      <c r="H610" t="inlineStr">
        <is>
          <t>洞石餐边柜-多抽组合-整柜-木作部分-适配2.1米 / 5mm灰色玻璃 / 抛光不锈钢挂杆 / 洞石纹理饰面板 / 银色隔板轨道 / 茶色亚克力条</t>
        </is>
      </c>
      <c r="I610" t="inlineStr">
        <is>
          <t>✅ 可导入</t>
        </is>
      </c>
      <c r="J610">
        <f>IF(B610&lt;&gt;"","","⚠️ 暂无对应工厂订单（现货/库存发货或工厂单待录入）")</f>
        <v/>
      </c>
    </row>
    <row r="611">
      <c r="A611" t="inlineStr">
        <is>
          <t>5084240367586752233</t>
        </is>
      </c>
      <c r="B611">
        <f>IFERROR(INDEX('6-工厂下单表'!$A$3:$A$125,MATCH(A611,'6-工厂下单表'!$B$3:$B$125,0)),"")</f>
        <v/>
      </c>
      <c r="C611" t="inlineStr">
        <is>
          <t>P24210070901</t>
        </is>
      </c>
      <c r="D611" t="inlineStr">
        <is>
          <t>榉木岩板餐桌 |榉木三角腿岩板餐桌</t>
        </is>
      </c>
      <c r="E611" t="inlineStr">
        <is>
          <t>PPS2421007090111</t>
        </is>
      </c>
      <c r="F611" t="inlineStr">
        <is>
          <t>榉木餐桌-1.2米</t>
        </is>
      </c>
      <c r="G611" t="inlineStr">
        <is>
          <t>WD-0138 / AC-0103</t>
        </is>
      </c>
      <c r="H611" t="inlineStr">
        <is>
          <t>榉木餐桌-木作部分-适配1.2米 / 12mm白色岩板</t>
        </is>
      </c>
      <c r="I611" t="inlineStr">
        <is>
          <t>✅ 可导入</t>
        </is>
      </c>
      <c r="J611">
        <f>IF(B611&lt;&gt;"","","⚠️ 暂无对应工厂订单（现货/库存发货或工厂单待录入）")</f>
        <v/>
      </c>
    </row>
    <row r="612">
      <c r="A612" t="inlineStr">
        <is>
          <t>5084588340764752233</t>
        </is>
      </c>
      <c r="B612">
        <f>IFERROR(INDEX('6-工厂下单表'!$A$3:$A$125,MATCH(A612,'6-工厂下单表'!$B$3:$B$125,0)),"")</f>
        <v/>
      </c>
      <c r="C612" t="inlineStr">
        <is>
          <t>P24210070901</t>
        </is>
      </c>
      <c r="D612" t="inlineStr">
        <is>
          <t>榉木岩板餐桌 |榉木三角腿岩板餐桌</t>
        </is>
      </c>
      <c r="E612" t="inlineStr">
        <is>
          <t>PPS2421007090111</t>
        </is>
      </c>
      <c r="F612" t="inlineStr">
        <is>
          <t>榉木餐桌-1.2米</t>
        </is>
      </c>
      <c r="G612" t="inlineStr">
        <is>
          <t>WD-0138 / AC-0103</t>
        </is>
      </c>
      <c r="H612" t="inlineStr">
        <is>
          <t>榉木餐桌-木作部分-适配1.2米 / 12mm白色岩板</t>
        </is>
      </c>
      <c r="I612" t="inlineStr">
        <is>
          <t>✅ 可导入</t>
        </is>
      </c>
      <c r="J612">
        <f>IF(B612&lt;&gt;"","","⚠️ 暂无对应工厂订单（现货/库存发货或工厂单待录入）")</f>
        <v/>
      </c>
    </row>
    <row r="613">
      <c r="A613" t="inlineStr">
        <is>
          <t>5083434002324457345</t>
        </is>
      </c>
      <c r="B613">
        <f>IFERROR(INDEX('6-工厂下单表'!$A$3:$A$125,MATCH(A613,'6-工厂下单表'!$B$3:$B$125,0)),"")</f>
        <v/>
      </c>
      <c r="C613" t="inlineStr">
        <is>
          <t>P24210070901</t>
        </is>
      </c>
      <c r="D613" t="inlineStr">
        <is>
          <t>榉木岩板餐桌 |榉木三角腿岩板餐桌</t>
        </is>
      </c>
      <c r="E613" t="inlineStr">
        <is>
          <t>PPS2421007090111</t>
        </is>
      </c>
      <c r="F613" t="inlineStr">
        <is>
          <t>榉木餐桌-1.2米</t>
        </is>
      </c>
      <c r="G613" t="inlineStr">
        <is>
          <t>WD-0138 / AC-0103</t>
        </is>
      </c>
      <c r="H613" t="inlineStr">
        <is>
          <t>榉木餐桌-木作部分-适配1.2米 / 12mm白色岩板</t>
        </is>
      </c>
      <c r="I613" t="inlineStr">
        <is>
          <t>✅ 可导入</t>
        </is>
      </c>
      <c r="J613">
        <f>IF(B613&lt;&gt;"","","⚠️ 暂无对应工厂订单（现货/库存发货或工厂单待录入）")</f>
        <v/>
      </c>
    </row>
    <row r="614">
      <c r="A614" t="inlineStr">
        <is>
          <t>3260094099871761380</t>
        </is>
      </c>
      <c r="B614">
        <f>IFERROR(INDEX('6-工厂下单表'!$A$3:$A$125,MATCH(A614,'6-工厂下单表'!$B$3:$B$125,0)),"")</f>
        <v/>
      </c>
      <c r="C614" t="inlineStr">
        <is>
          <t>P23980010606</t>
        </is>
      </c>
      <c r="D614" t="inlineStr">
        <is>
          <t>畔色样块</t>
        </is>
      </c>
      <c r="E614" t="inlineStr">
        <is>
          <t>PPS2398001060611</t>
        </is>
      </c>
      <c r="F614" t="inlineStr">
        <is>
          <t>榉木样块</t>
        </is>
      </c>
      <c r="G614" t="inlineStr">
        <is>
          <t>WD-0283</t>
        </is>
      </c>
      <c r="H614" t="inlineStr">
        <is>
          <t>榉木样块-木作部分</t>
        </is>
      </c>
      <c r="I614" t="inlineStr">
        <is>
          <t>✅ 可导入</t>
        </is>
      </c>
      <c r="J614">
        <f>IF(B614&lt;&gt;"","","⚠️ 暂无对应工厂订单（现货/库存发货或工厂单待录入）")</f>
        <v/>
      </c>
    </row>
    <row r="615">
      <c r="A615" t="inlineStr">
        <is>
          <t>3259854410262761380</t>
        </is>
      </c>
      <c r="B615">
        <f>IFERROR(INDEX('6-工厂下单表'!$A$3:$A$125,MATCH(A615,'6-工厂下单表'!$B$3:$B$125,0)),"")</f>
        <v/>
      </c>
      <c r="C615" t="inlineStr">
        <is>
          <t>P23980010606</t>
        </is>
      </c>
      <c r="D615" t="inlineStr">
        <is>
          <t>畔色样块</t>
        </is>
      </c>
      <c r="E615" t="inlineStr">
        <is>
          <t>PPS2398001060611</t>
        </is>
      </c>
      <c r="F615" t="inlineStr">
        <is>
          <t>榉木样块</t>
        </is>
      </c>
      <c r="G615" t="inlineStr">
        <is>
          <t>WD-0283</t>
        </is>
      </c>
      <c r="H615" t="inlineStr">
        <is>
          <t>榉木样块-木作部分</t>
        </is>
      </c>
      <c r="I615" t="inlineStr">
        <is>
          <t>✅ 可导入</t>
        </is>
      </c>
      <c r="J615">
        <f>IF(B615&lt;&gt;"","","⚠️ 暂无对应工厂订单（现货/库存发货或工厂单待录入）")</f>
        <v/>
      </c>
    </row>
    <row r="616">
      <c r="A616" t="inlineStr">
        <is>
          <t>3259854410263761380</t>
        </is>
      </c>
      <c r="B616">
        <f>IFERROR(INDEX('6-工厂下单表'!$A$3:$A$125,MATCH(A616,'6-工厂下单表'!$B$3:$B$125,0)),"")</f>
        <v/>
      </c>
      <c r="C616" t="inlineStr">
        <is>
          <t>P23980010606</t>
        </is>
      </c>
      <c r="D616" t="inlineStr">
        <is>
          <t>畔色样块</t>
        </is>
      </c>
      <c r="E616" t="inlineStr">
        <is>
          <t>PPS2398001060611</t>
        </is>
      </c>
      <c r="F616" t="inlineStr">
        <is>
          <t>榉木样块</t>
        </is>
      </c>
      <c r="G616" t="inlineStr">
        <is>
          <t>WD-0283</t>
        </is>
      </c>
      <c r="H616" t="inlineStr">
        <is>
          <t>榉木样块-木作部分</t>
        </is>
      </c>
      <c r="I616" t="inlineStr">
        <is>
          <t>✅ 可导入</t>
        </is>
      </c>
      <c r="J616">
        <f>IF(B616&lt;&gt;"","","⚠️ 暂无对应工厂订单（现货/库存发货或工厂单待录入）")</f>
        <v/>
      </c>
    </row>
    <row r="617">
      <c r="A617" t="inlineStr">
        <is>
          <t>5081789124695917014</t>
        </is>
      </c>
      <c r="B617">
        <f>IFERROR(INDEX('6-工厂下单表'!$A$3:$A$125,MATCH(A617,'6-工厂下单表'!$B$3:$B$125,0)),"")</f>
        <v/>
      </c>
      <c r="C617" t="inlineStr">
        <is>
          <t>P25250100405</t>
        </is>
      </c>
      <c r="D617" t="inlineStr">
        <is>
          <t>樱桃木窄柜 |樱桃木1米餐边柜</t>
        </is>
      </c>
      <c r="E617" t="inlineStr">
        <is>
          <t>PPS2525010040511</t>
        </is>
      </c>
      <c r="F617" t="inlineStr">
        <is>
          <t>窄柜-整柜洞石背板-1.2米</t>
        </is>
      </c>
      <c r="G617" t="inlineStr">
        <is>
          <t>WD-0054 / AC-0074 / AC-0074 / AC-0080 / AC-0081 / AC-0186</t>
        </is>
      </c>
      <c r="H617" t="inlineStr">
        <is>
          <t>窄柜-整柜-木作部分-适配1.2米 / 5mm超白玻璃 / 5mm超白玻璃 / 洞石纹理饰面板 / 银色隔板轨道 / 电力轨道-Xpower-T25-银色-1.158-2插座</t>
        </is>
      </c>
      <c r="I617" t="inlineStr">
        <is>
          <t>✅ 可导入</t>
        </is>
      </c>
      <c r="J617">
        <f>IF(B617&lt;&gt;"","","⚠️ 暂无对应工厂订单（现货/库存发货或工厂单待录入）")</f>
        <v/>
      </c>
    </row>
    <row r="618">
      <c r="A618" t="inlineStr">
        <is>
          <t>5081589326055917014</t>
        </is>
      </c>
      <c r="B618">
        <f>IFERROR(INDEX('6-工厂下单表'!$A$3:$A$125,MATCH(A618,'6-工厂下单表'!$B$3:$B$125,0)),"")</f>
        <v/>
      </c>
      <c r="C618" t="inlineStr">
        <is>
          <t>P25250100405</t>
        </is>
      </c>
      <c r="D618" t="inlineStr">
        <is>
          <t>樱桃木窄柜 |樱桃木1米餐边柜</t>
        </is>
      </c>
      <c r="E618" t="inlineStr">
        <is>
          <t>PPS2525010040511</t>
        </is>
      </c>
      <c r="F618" t="inlineStr">
        <is>
          <t>窄柜-整柜洞石背板-1.2米</t>
        </is>
      </c>
      <c r="G618" t="inlineStr">
        <is>
          <t>WD-0054 / AC-0074 / AC-0074 / AC-0080 / AC-0081 / AC-0186</t>
        </is>
      </c>
      <c r="H618" t="inlineStr">
        <is>
          <t>窄柜-整柜-木作部分-适配1.2米 / 5mm超白玻璃 / 5mm超白玻璃 / 洞石纹理饰面板 / 银色隔板轨道 / 电力轨道-Xpower-T25-银色-1.158-2插座</t>
        </is>
      </c>
      <c r="I618" t="inlineStr">
        <is>
          <t>✅ 可导入</t>
        </is>
      </c>
      <c r="J618">
        <f>IF(B618&lt;&gt;"","","⚠️ 暂无对应工厂订单（现货/库存发货或工厂单待录入）")</f>
        <v/>
      </c>
    </row>
    <row r="619">
      <c r="A619" t="inlineStr">
        <is>
          <t>5081446371102917014</t>
        </is>
      </c>
      <c r="B619">
        <f>IFERROR(INDEX('6-工厂下单表'!$A$3:$A$125,MATCH(A619,'6-工厂下单表'!$B$3:$B$125,0)),"")</f>
        <v/>
      </c>
      <c r="C619" t="inlineStr">
        <is>
          <t>P25250100405</t>
        </is>
      </c>
      <c r="D619" t="inlineStr">
        <is>
          <t>樱桃木窄柜 |樱桃木1米餐边柜</t>
        </is>
      </c>
      <c r="E619" t="inlineStr">
        <is>
          <t>PPS2525010040511</t>
        </is>
      </c>
      <c r="F619" t="inlineStr">
        <is>
          <t>窄柜-整柜洞石背板-1.2米</t>
        </is>
      </c>
      <c r="G619" t="inlineStr">
        <is>
          <t>WD-0054 / AC-0074 / AC-0074 / AC-0080 / AC-0081 / AC-0186</t>
        </is>
      </c>
      <c r="H619" t="inlineStr">
        <is>
          <t>窄柜-整柜-木作部分-适配1.2米 / 5mm超白玻璃 / 5mm超白玻璃 / 洞石纹理饰面板 / 银色隔板轨道 / 电力轨道-Xpower-T25-银色-1.158-2插座</t>
        </is>
      </c>
      <c r="I619" t="inlineStr">
        <is>
          <t>✅ 可导入</t>
        </is>
      </c>
      <c r="J619">
        <f>IF(B619&lt;&gt;"","","⚠️ 暂无对应工厂订单（现货/库存发货或工厂单待录入）")</f>
        <v/>
      </c>
    </row>
    <row r="620">
      <c r="A620" t="inlineStr">
        <is>
          <t>5081878261876917014</t>
        </is>
      </c>
      <c r="B620">
        <f>IFERROR(INDEX('6-工厂下单表'!$A$3:$A$125,MATCH(A620,'6-工厂下单表'!$B$3:$B$125,0)),"")</f>
        <v/>
      </c>
      <c r="C620" t="inlineStr">
        <is>
          <t>P25250100405</t>
        </is>
      </c>
      <c r="D620" t="inlineStr">
        <is>
          <t>樱桃木窄柜 |樱桃木1米餐边柜</t>
        </is>
      </c>
      <c r="E620" t="inlineStr">
        <is>
          <t>PPS2525010040511</t>
        </is>
      </c>
      <c r="F620" t="inlineStr">
        <is>
          <t>窄柜-整柜洞石背板-1.2米</t>
        </is>
      </c>
      <c r="G620" t="inlineStr">
        <is>
          <t>WD-0054 / AC-0074 / AC-0074 / AC-0080 / AC-0081 / AC-0186</t>
        </is>
      </c>
      <c r="H620" t="inlineStr">
        <is>
          <t>窄柜-整柜-木作部分-适配1.2米 / 5mm超白玻璃 / 5mm超白玻璃 / 洞石纹理饰面板 / 银色隔板轨道 / 电力轨道-Xpower-T25-银色-1.158-2插座</t>
        </is>
      </c>
      <c r="I620" t="inlineStr">
        <is>
          <t>✅ 可导入</t>
        </is>
      </c>
      <c r="J620">
        <f>IF(B620&lt;&gt;"","","⚠️ 暂无对应工厂订单（现货/库存发货或工厂单待录入）")</f>
        <v/>
      </c>
    </row>
    <row r="621">
      <c r="A621" t="inlineStr">
        <is>
          <t>5081534390861917014</t>
        </is>
      </c>
      <c r="B621">
        <f>IFERROR(INDEX('6-工厂下单表'!$A$3:$A$125,MATCH(A621,'6-工厂下单表'!$B$3:$B$125,0)),"")</f>
        <v/>
      </c>
      <c r="C621" t="inlineStr">
        <is>
          <t>P25250100405</t>
        </is>
      </c>
      <c r="D621" t="inlineStr">
        <is>
          <t>樱桃木窄柜 |樱桃木1米餐边柜</t>
        </is>
      </c>
      <c r="E621" t="inlineStr">
        <is>
          <t>PPS2525010040511</t>
        </is>
      </c>
      <c r="F621" t="inlineStr">
        <is>
          <t>窄柜-整柜洞石背板-1.2米</t>
        </is>
      </c>
      <c r="G621" t="inlineStr">
        <is>
          <t>WD-0054 / AC-0074 / AC-0074 / AC-0080 / AC-0081 / AC-0186</t>
        </is>
      </c>
      <c r="H621" t="inlineStr">
        <is>
          <t>窄柜-整柜-木作部分-适配1.2米 / 5mm超白玻璃 / 5mm超白玻璃 / 洞石纹理饰面板 / 银色隔板轨道 / 电力轨道-Xpower-T25-银色-1.158-2插座</t>
        </is>
      </c>
      <c r="I621" t="inlineStr">
        <is>
          <t>✅ 可导入</t>
        </is>
      </c>
      <c r="J621">
        <f>IF(B621&lt;&gt;"","","⚠️ 暂无对应工厂订单（现货/库存发货或工厂单待录入）")</f>
        <v/>
      </c>
    </row>
    <row r="622">
      <c r="A622" t="inlineStr">
        <is>
          <t>3257202795193869669</t>
        </is>
      </c>
      <c r="B622">
        <f>IFERROR(INDEX('6-工厂下单表'!$A$3:$A$125,MATCH(A622,'6-工厂下单表'!$B$3:$B$125,0)),"")</f>
        <v/>
      </c>
      <c r="C622" t="inlineStr">
        <is>
          <t>P24210070901</t>
        </is>
      </c>
      <c r="D622" t="inlineStr">
        <is>
          <t>榉木岩板餐桌 |榉木三角腿岩板餐桌</t>
        </is>
      </c>
      <c r="E622" t="inlineStr">
        <is>
          <t>PPS2421007090111</t>
        </is>
      </c>
      <c r="F622" t="inlineStr">
        <is>
          <t>榉木餐桌-1.2米</t>
        </is>
      </c>
      <c r="G622" t="inlineStr">
        <is>
          <t>WD-0138 / AC-0103</t>
        </is>
      </c>
      <c r="H622" t="inlineStr">
        <is>
          <t>榉木餐桌-木作部分-适配1.2米 / 12mm白色岩板</t>
        </is>
      </c>
      <c r="I622" t="inlineStr">
        <is>
          <t>✅ 可导入</t>
        </is>
      </c>
      <c r="J622">
        <f>IF(B622&lt;&gt;"","","⚠️ 暂无对应工厂订单（现货/库存发货或工厂单待录入）")</f>
        <v/>
      </c>
    </row>
    <row r="623">
      <c r="A623" t="inlineStr">
        <is>
          <t>3257185190697869669</t>
        </is>
      </c>
      <c r="B623">
        <f>IFERROR(INDEX('6-工厂下单表'!$A$3:$A$125,MATCH(A623,'6-工厂下单表'!$B$3:$B$125,0)),"")</f>
        <v/>
      </c>
      <c r="C623" t="inlineStr">
        <is>
          <t>P24210070901</t>
        </is>
      </c>
      <c r="D623" t="inlineStr">
        <is>
          <t>榉木岩板餐桌 |榉木三角腿岩板餐桌</t>
        </is>
      </c>
      <c r="E623" t="inlineStr">
        <is>
          <t>PPS2421007090111</t>
        </is>
      </c>
      <c r="F623" t="inlineStr">
        <is>
          <t>榉木餐桌-1.2米</t>
        </is>
      </c>
      <c r="G623" t="inlineStr">
        <is>
          <t>WD-0138 / AC-0103</t>
        </is>
      </c>
      <c r="H623" t="inlineStr">
        <is>
          <t>榉木餐桌-木作部分-适配1.2米 / 12mm白色岩板</t>
        </is>
      </c>
      <c r="I623" t="inlineStr">
        <is>
          <t>✅ 可导入</t>
        </is>
      </c>
      <c r="J623">
        <f>IF(B623&lt;&gt;"","","⚠️ 暂无对应工厂订单（现货/库存发货或工厂单待录入）")</f>
        <v/>
      </c>
    </row>
    <row r="624">
      <c r="A624" t="inlineStr">
        <is>
          <t>5077604126402336731</t>
        </is>
      </c>
      <c r="B624">
        <f>IFERROR(INDEX('6-工厂下单表'!$A$3:$A$125,MATCH(A624,'6-工厂下单表'!$B$3:$B$125,0)),"")</f>
        <v/>
      </c>
      <c r="C624" t="inlineStr">
        <is>
          <t>P24210070901</t>
        </is>
      </c>
      <c r="D624" t="inlineStr">
        <is>
          <t>榉木岩板餐桌 |榉木三角腿岩板餐桌</t>
        </is>
      </c>
      <c r="E624" t="inlineStr">
        <is>
          <t>PPS2421007090111</t>
        </is>
      </c>
      <c r="F624" t="inlineStr">
        <is>
          <t>榉木餐桌-1.2米</t>
        </is>
      </c>
      <c r="G624" t="inlineStr">
        <is>
          <t>WD-0138 / AC-0103</t>
        </is>
      </c>
      <c r="H624" t="inlineStr">
        <is>
          <t>榉木餐桌-木作部分-适配1.2米 / 12mm白色岩板</t>
        </is>
      </c>
      <c r="I624" t="inlineStr">
        <is>
          <t>✅ 可导入</t>
        </is>
      </c>
      <c r="J624">
        <f>IF(B624&lt;&gt;"","","⚠️ 暂无对应工厂订单（现货/库存发货或工厂单待录入）")</f>
        <v/>
      </c>
    </row>
    <row r="625">
      <c r="A625" t="inlineStr">
        <is>
          <t>5076858603988333419</t>
        </is>
      </c>
      <c r="B625">
        <f>IFERROR(INDEX('6-工厂下单表'!$A$3:$A$125,MATCH(A625,'6-工厂下单表'!$B$3:$B$125,0)),"")</f>
        <v/>
      </c>
      <c r="C625" t="inlineStr">
        <is>
          <t>P23980010606</t>
        </is>
      </c>
      <c r="D625" t="inlineStr">
        <is>
          <t>畔色样块</t>
        </is>
      </c>
      <c r="E625" t="inlineStr">
        <is>
          <t>PPS2398001060611</t>
        </is>
      </c>
      <c r="F625" t="inlineStr">
        <is>
          <t>榉木样块</t>
        </is>
      </c>
      <c r="G625" t="inlineStr">
        <is>
          <t>WD-0283</t>
        </is>
      </c>
      <c r="H625" t="inlineStr">
        <is>
          <t>榉木样块-木作部分</t>
        </is>
      </c>
      <c r="I625" t="inlineStr">
        <is>
          <t>✅ 可导入</t>
        </is>
      </c>
      <c r="J625">
        <f>IF(B625&lt;&gt;"","","⚠️ 暂无对应工厂订单（现货/库存发货或工厂单待录入）")</f>
        <v/>
      </c>
    </row>
    <row r="626">
      <c r="A626" t="inlineStr">
        <is>
          <t>5077153224506183634</t>
        </is>
      </c>
      <c r="B626">
        <f>IFERROR(INDEX('6-工厂下单表'!$A$3:$A$125,MATCH(A626,'6-工厂下单表'!$B$3:$B$125,0)),"")</f>
        <v/>
      </c>
      <c r="C626" t="inlineStr">
        <is>
          <t>P23980010606</t>
        </is>
      </c>
      <c r="D626" t="inlineStr">
        <is>
          <t>畔色样块</t>
        </is>
      </c>
      <c r="E626" t="inlineStr">
        <is>
          <t>PPS2398001060611</t>
        </is>
      </c>
      <c r="F626" t="inlineStr">
        <is>
          <t>榉木样块</t>
        </is>
      </c>
      <c r="G626" t="inlineStr">
        <is>
          <t>WD-0283</t>
        </is>
      </c>
      <c r="H626" t="inlineStr">
        <is>
          <t>榉木样块-木作部分</t>
        </is>
      </c>
      <c r="I626" t="inlineStr">
        <is>
          <t>✅ 可导入</t>
        </is>
      </c>
      <c r="J626">
        <f>IF(B626&lt;&gt;"","","⚠️ 暂无对应工厂订单（现货/库存发货或工厂单待录入）")</f>
        <v/>
      </c>
    </row>
    <row r="627">
      <c r="A627" t="inlineStr">
        <is>
          <t>3253728360362872876</t>
        </is>
      </c>
      <c r="B627">
        <f>IFERROR(INDEX('6-工厂下单表'!$A$3:$A$125,MATCH(A627,'6-工厂下单表'!$B$3:$B$125,0)),"")</f>
        <v/>
      </c>
      <c r="C627" t="inlineStr">
        <is>
          <t>P23980010606</t>
        </is>
      </c>
      <c r="D627" t="inlineStr">
        <is>
          <t>畔色样块</t>
        </is>
      </c>
      <c r="E627" t="inlineStr">
        <is>
          <t>PPS2398001060611</t>
        </is>
      </c>
      <c r="F627" t="inlineStr">
        <is>
          <t>榉木样块</t>
        </is>
      </c>
      <c r="G627" t="inlineStr">
        <is>
          <t>WD-0283</t>
        </is>
      </c>
      <c r="H627" t="inlineStr">
        <is>
          <t>榉木样块-木作部分</t>
        </is>
      </c>
      <c r="I627" t="inlineStr">
        <is>
          <t>✅ 可导入</t>
        </is>
      </c>
      <c r="J627">
        <f>IF(B627&lt;&gt;"","","⚠️ 暂无对应工厂订单（现货/库存发货或工厂单待录入）")</f>
        <v/>
      </c>
    </row>
    <row r="628">
      <c r="A628" t="inlineStr">
        <is>
          <t>3248154662394180074</t>
        </is>
      </c>
      <c r="B628">
        <f>IFERROR(INDEX('6-工厂下单表'!$A$3:$A$125,MATCH(A628,'6-工厂下单表'!$B$3:$B$125,0)),"")</f>
        <v/>
      </c>
      <c r="C628" t="inlineStr">
        <is>
          <t>P23980010606</t>
        </is>
      </c>
      <c r="D628" t="inlineStr">
        <is>
          <t>畔色样块</t>
        </is>
      </c>
      <c r="E628" t="inlineStr">
        <is>
          <t>PPS2398001060611</t>
        </is>
      </c>
      <c r="F628" t="inlineStr">
        <is>
          <t>榉木样块</t>
        </is>
      </c>
      <c r="G628" t="inlineStr">
        <is>
          <t>WD-0283</t>
        </is>
      </c>
      <c r="H628" t="inlineStr">
        <is>
          <t>榉木样块-木作部分</t>
        </is>
      </c>
      <c r="I628" t="inlineStr">
        <is>
          <t>✅ 可导入</t>
        </is>
      </c>
      <c r="J628">
        <f>IF(B628&lt;&gt;"","","⚠️ 暂无对应工厂订单（现货/库存发货或工厂单待录入）")</f>
        <v/>
      </c>
    </row>
    <row r="629">
      <c r="A629" t="inlineStr">
        <is>
          <t>5067945110722719629</t>
        </is>
      </c>
      <c r="B629">
        <f>IFERROR(INDEX('6-工厂下单表'!$A$3:$A$125,MATCH(A629,'6-工厂下单表'!$B$3:$B$125,0)),"")</f>
        <v/>
      </c>
      <c r="C629" t="inlineStr">
        <is>
          <t>P24210070901</t>
        </is>
      </c>
      <c r="D629" t="inlineStr">
        <is>
          <t>榉木岩板餐桌 |榉木三角腿岩板餐桌</t>
        </is>
      </c>
      <c r="E629" t="inlineStr">
        <is>
          <t>PPS2421007090111</t>
        </is>
      </c>
      <c r="F629" t="inlineStr">
        <is>
          <t>榉木餐桌-1.2米</t>
        </is>
      </c>
      <c r="G629" t="inlineStr">
        <is>
          <t>WD-0138 / AC-0103</t>
        </is>
      </c>
      <c r="H629" t="inlineStr">
        <is>
          <t>榉木餐桌-木作部分-适配1.2米 / 12mm白色岩板</t>
        </is>
      </c>
      <c r="I629" t="inlineStr">
        <is>
          <t>✅ 可导入</t>
        </is>
      </c>
      <c r="J629">
        <f>IF(B629&lt;&gt;"","","⚠️ 暂无对应工厂订单（现货/库存发货或工厂单待录入）")</f>
        <v/>
      </c>
    </row>
    <row r="630">
      <c r="A630" t="inlineStr">
        <is>
          <t>5067510123159336731</t>
        </is>
      </c>
      <c r="B630">
        <f>IFERROR(INDEX('6-工厂下单表'!$A$3:$A$125,MATCH(A630,'6-工厂下单表'!$B$3:$B$125,0)),"")</f>
        <v/>
      </c>
      <c r="C630" t="inlineStr">
        <is>
          <t>P24210070901</t>
        </is>
      </c>
      <c r="D630" t="inlineStr">
        <is>
          <t>榉木岩板餐桌 |榉木三角腿岩板餐桌</t>
        </is>
      </c>
      <c r="E630" t="inlineStr">
        <is>
          <t>PPS2421007090111</t>
        </is>
      </c>
      <c r="F630" t="inlineStr">
        <is>
          <t>榉木餐桌-1.2米</t>
        </is>
      </c>
      <c r="G630" t="inlineStr">
        <is>
          <t>WD-0138 / AC-0103</t>
        </is>
      </c>
      <c r="H630" t="inlineStr">
        <is>
          <t>榉木餐桌-木作部分-适配1.2米 / 12mm白色岩板</t>
        </is>
      </c>
      <c r="I630" t="inlineStr">
        <is>
          <t>✅ 可导入</t>
        </is>
      </c>
      <c r="J630">
        <f>IF(B630&lt;&gt;"","","⚠️ 暂无对应工厂订单（现货/库存发货或工厂单待录入）")</f>
        <v/>
      </c>
    </row>
    <row r="631">
      <c r="A631" t="inlineStr">
        <is>
          <t>5066556590319232018</t>
        </is>
      </c>
      <c r="B631">
        <f>IFERROR(INDEX('6-工厂下单表'!$A$3:$A$125,MATCH(A631,'6-工厂下单表'!$B$3:$B$125,0)),"")</f>
        <v/>
      </c>
      <c r="C631" t="inlineStr">
        <is>
          <t>P23980010606</t>
        </is>
      </c>
      <c r="D631" t="inlineStr">
        <is>
          <t>畔色样块</t>
        </is>
      </c>
      <c r="E631" t="inlineStr">
        <is>
          <t>PPS2398001060611</t>
        </is>
      </c>
      <c r="F631" t="inlineStr">
        <is>
          <t>榉木样块</t>
        </is>
      </c>
      <c r="G631" t="inlineStr">
        <is>
          <t>WD-0283</t>
        </is>
      </c>
      <c r="H631" t="inlineStr">
        <is>
          <t>榉木样块-木作部分</t>
        </is>
      </c>
      <c r="I631" t="inlineStr">
        <is>
          <t>✅ 可导入</t>
        </is>
      </c>
      <c r="J631">
        <f>IF(B631&lt;&gt;"","","⚠️ 暂无对应工厂订单（现货/库存发货或工厂单待录入）")</f>
        <v/>
      </c>
    </row>
    <row r="632">
      <c r="A632" t="inlineStr">
        <is>
          <t>5066556590320232018</t>
        </is>
      </c>
      <c r="B632">
        <f>IFERROR(INDEX('6-工厂下单表'!$A$3:$A$125,MATCH(A632,'6-工厂下单表'!$B$3:$B$125,0)),"")</f>
        <v/>
      </c>
      <c r="C632" t="inlineStr">
        <is>
          <t>P23980010606</t>
        </is>
      </c>
      <c r="D632" t="inlineStr">
        <is>
          <t>畔色样块</t>
        </is>
      </c>
      <c r="E632" t="inlineStr">
        <is>
          <t>PPS2398001060611</t>
        </is>
      </c>
      <c r="F632" t="inlineStr">
        <is>
          <t>榉木样块</t>
        </is>
      </c>
      <c r="G632" t="inlineStr">
        <is>
          <t>WD-0283</t>
        </is>
      </c>
      <c r="H632" t="inlineStr">
        <is>
          <t>榉木样块-木作部分</t>
        </is>
      </c>
      <c r="I632" t="inlineStr">
        <is>
          <t>✅ 可导入</t>
        </is>
      </c>
      <c r="J632">
        <f>IF(B632&lt;&gt;"","","⚠️ 暂无对应工厂订单（现货/库存发货或工厂单待录入）")</f>
        <v/>
      </c>
    </row>
    <row r="633">
      <c r="A633" t="inlineStr">
        <is>
          <t>5063805902359748539</t>
        </is>
      </c>
      <c r="B633">
        <f>IFERROR(INDEX('6-工厂下单表'!$A$3:$A$125,MATCH(A633,'6-工厂下单表'!$B$3:$B$125,0)),"")</f>
        <v/>
      </c>
      <c r="C633" t="inlineStr">
        <is>
          <t>P25250100405</t>
        </is>
      </c>
      <c r="D633" t="inlineStr">
        <is>
          <t>樱桃木窄柜 |樱桃木1米餐边柜</t>
        </is>
      </c>
      <c r="E633" t="inlineStr">
        <is>
          <t>PPS2525010040511</t>
        </is>
      </c>
      <c r="F633" t="inlineStr">
        <is>
          <t>窄柜-整柜洞石背板-1.2米</t>
        </is>
      </c>
      <c r="G633" t="inlineStr">
        <is>
          <t>WD-0054 / AC-0074 / AC-0074 / AC-0080 / AC-0081 / AC-0186</t>
        </is>
      </c>
      <c r="H633" t="inlineStr">
        <is>
          <t>窄柜-整柜-木作部分-适配1.2米 / 5mm超白玻璃 / 5mm超白玻璃 / 洞石纹理饰面板 / 银色隔板轨道 / 电力轨道-Xpower-T25-银色-1.158-2插座</t>
        </is>
      </c>
      <c r="I633" t="inlineStr">
        <is>
          <t>✅ 可导入</t>
        </is>
      </c>
      <c r="J633">
        <f>IF(B633&lt;&gt;"","","⚠️ 暂无对应工厂订单（现货/库存发货或工厂单待录入）")</f>
        <v/>
      </c>
    </row>
    <row r="634">
      <c r="A634" t="inlineStr">
        <is>
          <t>3238671434752243175</t>
        </is>
      </c>
      <c r="B634">
        <f>IFERROR(INDEX('6-工厂下单表'!$A$3:$A$125,MATCH(A634,'6-工厂下单表'!$B$3:$B$125,0)),"")</f>
        <v/>
      </c>
      <c r="C634" t="inlineStr">
        <is>
          <t>P23980010606</t>
        </is>
      </c>
      <c r="D634" t="inlineStr">
        <is>
          <t>畔色样块</t>
        </is>
      </c>
      <c r="E634" t="inlineStr">
        <is>
          <t>PPS2398001060611</t>
        </is>
      </c>
      <c r="F634" t="inlineStr">
        <is>
          <t>榉木样块</t>
        </is>
      </c>
      <c r="G634" t="inlineStr">
        <is>
          <t>WD-0283</t>
        </is>
      </c>
      <c r="H634" t="inlineStr">
        <is>
          <t>榉木样块-木作部分</t>
        </is>
      </c>
      <c r="I634" t="inlineStr">
        <is>
          <t>✅ 可导入</t>
        </is>
      </c>
      <c r="J634">
        <f>IF(B634&lt;&gt;"","","⚠️ 暂无对应工厂订单（现货/库存发货或工厂单待录入）")</f>
        <v/>
      </c>
    </row>
    <row r="635">
      <c r="A635" t="inlineStr">
        <is>
          <t>3238671434753243175</t>
        </is>
      </c>
      <c r="B635">
        <f>IFERROR(INDEX('6-工厂下单表'!$A$3:$A$125,MATCH(A635,'6-工厂下单表'!$B$3:$B$125,0)),"")</f>
        <v/>
      </c>
      <c r="C635" t="inlineStr">
        <is>
          <t>P23980010606</t>
        </is>
      </c>
      <c r="D635" t="inlineStr">
        <is>
          <t>畔色样块</t>
        </is>
      </c>
      <c r="E635" t="inlineStr">
        <is>
          <t>PPS2398001060611</t>
        </is>
      </c>
      <c r="F635" t="inlineStr">
        <is>
          <t>榉木样块</t>
        </is>
      </c>
      <c r="G635" t="inlineStr">
        <is>
          <t>WD-0283</t>
        </is>
      </c>
      <c r="H635" t="inlineStr">
        <is>
          <t>榉木样块-木作部分</t>
        </is>
      </c>
      <c r="I635" t="inlineStr">
        <is>
          <t>✅ 可导入</t>
        </is>
      </c>
      <c r="J635">
        <f>IF(B635&lt;&gt;"","","⚠️ 暂无对应工厂订单（现货/库存发货或工厂单待录入）")</f>
        <v/>
      </c>
    </row>
    <row r="636">
      <c r="A636" t="inlineStr">
        <is>
          <t>5062719493558336731</t>
        </is>
      </c>
      <c r="B636">
        <f>IFERROR(INDEX('6-工厂下单表'!$A$3:$A$125,MATCH(A636,'6-工厂下单表'!$B$3:$B$125,0)),"")</f>
        <v/>
      </c>
      <c r="C636" t="inlineStr">
        <is>
          <t>P24210070901</t>
        </is>
      </c>
      <c r="D636" t="inlineStr">
        <is>
          <t>榉木岩板餐桌 |榉木三角腿岩板餐桌</t>
        </is>
      </c>
      <c r="E636" t="inlineStr">
        <is>
          <t>PPS2421007090111</t>
        </is>
      </c>
      <c r="F636" t="inlineStr">
        <is>
          <t>榉木餐桌-1.2米</t>
        </is>
      </c>
      <c r="G636" t="inlineStr">
        <is>
          <t>WD-0138 / AC-0103</t>
        </is>
      </c>
      <c r="H636" t="inlineStr">
        <is>
          <t>榉木餐桌-木作部分-适配1.2米 / 12mm白色岩板</t>
        </is>
      </c>
      <c r="I636" t="inlineStr">
        <is>
          <t>✅ 可导入</t>
        </is>
      </c>
      <c r="J636">
        <f>IF(B636&lt;&gt;"","","⚠️ 暂无对应工厂订单（现货/库存发货或工厂单待录入）")</f>
        <v/>
      </c>
    </row>
    <row r="637">
      <c r="A637" t="inlineStr">
        <is>
          <t>3237427526674188360</t>
        </is>
      </c>
      <c r="B637">
        <f>IFERROR(INDEX('6-工厂下单表'!$A$3:$A$125,MATCH(A637,'6-工厂下单表'!$B$3:$B$125,0)),"")</f>
        <v/>
      </c>
      <c r="C637" t="inlineStr">
        <is>
          <t>P23980010606</t>
        </is>
      </c>
      <c r="D637" t="inlineStr">
        <is>
          <t>畔色样块</t>
        </is>
      </c>
      <c r="E637" t="inlineStr">
        <is>
          <t>PPS2398001060611</t>
        </is>
      </c>
      <c r="F637" t="inlineStr">
        <is>
          <t>榉木样块</t>
        </is>
      </c>
      <c r="G637" t="inlineStr">
        <is>
          <t>WD-0283</t>
        </is>
      </c>
      <c r="H637" t="inlineStr">
        <is>
          <t>榉木样块-木作部分</t>
        </is>
      </c>
      <c r="I637" t="inlineStr">
        <is>
          <t>✅ 可导入</t>
        </is>
      </c>
      <c r="J637">
        <f>IF(B637&lt;&gt;"","","⚠️ 暂无对应工厂订单（现货/库存发货或工厂单待录入）")</f>
        <v/>
      </c>
    </row>
    <row r="638">
      <c r="A638" t="inlineStr">
        <is>
          <t>3237283527071219897</t>
        </is>
      </c>
      <c r="B638">
        <f>IFERROR(INDEX('6-工厂下单表'!$A$3:$A$125,MATCH(A638,'6-工厂下单表'!$B$3:$B$125,0)),"")</f>
        <v/>
      </c>
      <c r="C638" t="inlineStr">
        <is>
          <t>P23980010606</t>
        </is>
      </c>
      <c r="D638" t="inlineStr">
        <is>
          <t>畔色样块</t>
        </is>
      </c>
      <c r="E638" t="inlineStr">
        <is>
          <t>PPS2398001060611</t>
        </is>
      </c>
      <c r="F638" t="inlineStr">
        <is>
          <t>榉木样块</t>
        </is>
      </c>
      <c r="G638" t="inlineStr">
        <is>
          <t>WD-0283</t>
        </is>
      </c>
      <c r="H638" t="inlineStr">
        <is>
          <t>榉木样块-木作部分</t>
        </is>
      </c>
      <c r="I638" t="inlineStr">
        <is>
          <t>✅ 可导入</t>
        </is>
      </c>
      <c r="J638">
        <f>IF(B638&lt;&gt;"","","⚠️ 暂无对应工厂订单（现货/库存发货或工厂单待录入）")</f>
        <v/>
      </c>
    </row>
    <row r="639">
      <c r="A639" t="inlineStr">
        <is>
          <t>5060993292707069633</t>
        </is>
      </c>
      <c r="B639">
        <f>IFERROR(INDEX('6-工厂下单表'!$A$3:$A$125,MATCH(A639,'6-工厂下单表'!$B$3:$B$125,0)),"")</f>
        <v/>
      </c>
      <c r="C639" t="inlineStr">
        <is>
          <t>P24210070901</t>
        </is>
      </c>
      <c r="D639" t="inlineStr">
        <is>
          <t>榉木岩板餐桌 |榉木三角腿岩板餐桌</t>
        </is>
      </c>
      <c r="E639" t="inlineStr">
        <is>
          <t>PPS2421007090111</t>
        </is>
      </c>
      <c r="F639" t="inlineStr">
        <is>
          <t>榉木餐桌-1.2米</t>
        </is>
      </c>
      <c r="G639" t="inlineStr">
        <is>
          <t>WD-0138 / AC-0103</t>
        </is>
      </c>
      <c r="H639" t="inlineStr">
        <is>
          <t>榉木餐桌-木作部分-适配1.2米 / 12mm白色岩板</t>
        </is>
      </c>
      <c r="I639" t="inlineStr">
        <is>
          <t>✅ 可导入</t>
        </is>
      </c>
      <c r="J639">
        <f>IF(B639&lt;&gt;"","","⚠️ 暂无对应工厂订单（现货/库存发货或工厂单待录入）")</f>
        <v/>
      </c>
    </row>
    <row r="640">
      <c r="A640" t="inlineStr">
        <is>
          <t>3235555166030977790</t>
        </is>
      </c>
      <c r="B640">
        <f>IFERROR(INDEX('6-工厂下单表'!$A$3:$A$125,MATCH(A640,'6-工厂下单表'!$B$3:$B$125,0)),"")</f>
        <v/>
      </c>
      <c r="C640" t="inlineStr">
        <is>
          <t>P23980010606</t>
        </is>
      </c>
      <c r="D640" t="inlineStr">
        <is>
          <t>畔色样块</t>
        </is>
      </c>
      <c r="E640" t="inlineStr">
        <is>
          <t>PPS2398001060611</t>
        </is>
      </c>
      <c r="F640" t="inlineStr">
        <is>
          <t>榉木样块</t>
        </is>
      </c>
      <c r="G640" t="inlineStr">
        <is>
          <t>WD-0283</t>
        </is>
      </c>
      <c r="H640" t="inlineStr">
        <is>
          <t>榉木样块-木作部分</t>
        </is>
      </c>
      <c r="I640" t="inlineStr">
        <is>
          <t>✅ 可导入</t>
        </is>
      </c>
      <c r="J640">
        <f>IF(B640&lt;&gt;"","","⚠️ 暂无对应工厂订单（现货/库存发货或工厂单待录入）")</f>
        <v/>
      </c>
    </row>
    <row r="641">
      <c r="A641" t="inlineStr">
        <is>
          <t>3235315081363137151</t>
        </is>
      </c>
      <c r="B641">
        <f>IFERROR(INDEX('6-工厂下单表'!$A$3:$A$125,MATCH(A641,'6-工厂下单表'!$B$3:$B$125,0)),"")</f>
        <v/>
      </c>
      <c r="C641" t="inlineStr">
        <is>
          <t>P24250080801</t>
        </is>
      </c>
      <c r="D641" t="inlineStr">
        <is>
          <t>洞石餐边柜 |樱桃木洞石餐边大柜 |樱桃木洞石模块餐边柜</t>
        </is>
      </c>
      <c r="E641" t="inlineStr">
        <is>
          <t>PPS2425008080128</t>
        </is>
      </c>
      <c r="F641" t="inlineStr">
        <is>
          <t>洞石餐边柜-洞石整柜2.1米（多抽组合）（分类抽屉+玻璃移门+开门）</t>
        </is>
      </c>
      <c r="G641" t="inlineStr">
        <is>
          <t>WD-0123 / AC-0073 / AC-0096 / AC-0080 / AC-0081 / AC-0093</t>
        </is>
      </c>
      <c r="H641" t="inlineStr">
        <is>
          <t>洞石餐边柜-多抽组合-整柜-木作部分-适配2.1米 / 5mm灰色玻璃 / 抛光不锈钢挂杆 / 洞石纹理饰面板 / 银色隔板轨道 / 茶色亚克力条</t>
        </is>
      </c>
      <c r="I641" t="inlineStr">
        <is>
          <t>✅ 可导入</t>
        </is>
      </c>
      <c r="J641">
        <f>IF(B641&lt;&gt;"","","⚠️ 暂无对应工厂订单（现货/库存发货或工厂单待录入）")</f>
        <v/>
      </c>
    </row>
    <row r="642">
      <c r="A642" t="inlineStr">
        <is>
          <t>3235311661782137151</t>
        </is>
      </c>
      <c r="B642">
        <f>IFERROR(INDEX('6-工厂下单表'!$A$3:$A$125,MATCH(A642,'6-工厂下单表'!$B$3:$B$125,0)),"")</f>
        <v/>
      </c>
      <c r="C642" t="inlineStr">
        <is>
          <t>P24250080801</t>
        </is>
      </c>
      <c r="D642" t="inlineStr">
        <is>
          <t>洞石餐边柜 |樱桃木洞石餐边大柜 |樱桃木洞石模块餐边柜</t>
        </is>
      </c>
      <c r="E642" t="inlineStr">
        <is>
          <t>PPS2425008080128</t>
        </is>
      </c>
      <c r="F642" t="inlineStr">
        <is>
          <t>洞石餐边柜-洞石整柜2.1米（多抽组合）（分类抽屉+玻璃移门+开门）</t>
        </is>
      </c>
      <c r="G642" t="inlineStr">
        <is>
          <t>WD-0123 / AC-0073 / AC-0096 / AC-0080 / AC-0081 / AC-0093</t>
        </is>
      </c>
      <c r="H642" t="inlineStr">
        <is>
          <t>洞石餐边柜-多抽组合-整柜-木作部分-适配2.1米 / 5mm灰色玻璃 / 抛光不锈钢挂杆 / 洞石纹理饰面板 / 银色隔板轨道 / 茶色亚克力条</t>
        </is>
      </c>
      <c r="I642" t="inlineStr">
        <is>
          <t>✅ 可导入</t>
        </is>
      </c>
      <c r="J642">
        <f>IF(B642&lt;&gt;"","","⚠️ 暂无对应工厂订单（现货/库存发货或工厂单待录入）")</f>
        <v/>
      </c>
    </row>
    <row r="643">
      <c r="A643" t="inlineStr">
        <is>
          <t>3235309897762137151</t>
        </is>
      </c>
      <c r="B643">
        <f>IFERROR(INDEX('6-工厂下单表'!$A$3:$A$125,MATCH(A643,'6-工厂下单表'!$B$3:$B$125,0)),"")</f>
        <v/>
      </c>
      <c r="C643" t="inlineStr">
        <is>
          <t>P24250080801</t>
        </is>
      </c>
      <c r="D643" t="inlineStr">
        <is>
          <t>洞石餐边柜 |樱桃木洞石餐边大柜 |樱桃木洞石模块餐边柜</t>
        </is>
      </c>
      <c r="E643" t="inlineStr">
        <is>
          <t>PPS2425008080128</t>
        </is>
      </c>
      <c r="F643" t="inlineStr">
        <is>
          <t>洞石餐边柜-洞石整柜2.1米（多抽组合）（分类抽屉+玻璃移门+开门）</t>
        </is>
      </c>
      <c r="G643" t="inlineStr">
        <is>
          <t>WD-0123 / AC-0073 / AC-0096 / AC-0080 / AC-0081 / AC-0093</t>
        </is>
      </c>
      <c r="H643" t="inlineStr">
        <is>
          <t>洞石餐边柜-多抽组合-整柜-木作部分-适配2.1米 / 5mm灰色玻璃 / 抛光不锈钢挂杆 / 洞石纹理饰面板 / 银色隔板轨道 / 茶色亚克力条</t>
        </is>
      </c>
      <c r="I643" t="inlineStr">
        <is>
          <t>✅ 可导入</t>
        </is>
      </c>
      <c r="J643">
        <f>IF(B643&lt;&gt;"","","⚠️ 暂无对应工厂订单（现货/库存发货或工厂单待录入）")</f>
        <v/>
      </c>
    </row>
    <row r="644">
      <c r="A644" t="inlineStr">
        <is>
          <t>3234908354918137151</t>
        </is>
      </c>
      <c r="B644">
        <f>IFERROR(INDEX('6-工厂下单表'!$A$3:$A$125,MATCH(A644,'6-工厂下单表'!$B$3:$B$125,0)),"")</f>
        <v/>
      </c>
      <c r="C644" t="inlineStr">
        <is>
          <t>P24250080801</t>
        </is>
      </c>
      <c r="D644" t="inlineStr">
        <is>
          <t>洞石餐边柜 |樱桃木洞石餐边大柜 |樱桃木洞石模块餐边柜</t>
        </is>
      </c>
      <c r="E644" t="inlineStr">
        <is>
          <t>PPS2425008080128</t>
        </is>
      </c>
      <c r="F644" t="inlineStr">
        <is>
          <t>洞石餐边柜-洞石整柜2.1米（多抽组合）（分类抽屉+玻璃移门+开门）</t>
        </is>
      </c>
      <c r="G644" t="inlineStr">
        <is>
          <t>WD-0123 / AC-0073 / AC-0096 / AC-0080 / AC-0081 / AC-0093</t>
        </is>
      </c>
      <c r="H644" t="inlineStr">
        <is>
          <t>洞石餐边柜-多抽组合-整柜-木作部分-适配2.1米 / 5mm灰色玻璃 / 抛光不锈钢挂杆 / 洞石纹理饰面板 / 银色隔板轨道 / 茶色亚克力条</t>
        </is>
      </c>
      <c r="I644" t="inlineStr">
        <is>
          <t>✅ 可导入</t>
        </is>
      </c>
      <c r="J644">
        <f>IF(B644&lt;&gt;"","","⚠️ 暂无对应工厂订单（现货/库存发货或工厂单待录入）")</f>
        <v/>
      </c>
    </row>
    <row r="645">
      <c r="A645" t="inlineStr">
        <is>
          <t>5057665887396012427</t>
        </is>
      </c>
      <c r="B645">
        <f>IFERROR(INDEX('6-工厂下单表'!$A$3:$A$125,MATCH(A645,'6-工厂下单表'!$B$3:$B$125,0)),"")</f>
        <v/>
      </c>
      <c r="C645" t="inlineStr">
        <is>
          <t>P24250070901</t>
        </is>
      </c>
      <c r="D645" t="inlineStr">
        <is>
          <t>榉木餐边柜</t>
        </is>
      </c>
      <c r="E645" t="inlineStr">
        <is>
          <t>PPS2425007090115</t>
        </is>
      </c>
      <c r="F645" t="inlineStr">
        <is>
          <t>榉木餐边柜-下柜-2.1米</t>
        </is>
      </c>
      <c r="G645" t="inlineStr">
        <is>
          <t>WD-0110 / AC-0071 / AC-0073 / AC-0073 / AC-0073 / AC-0073</t>
        </is>
      </c>
      <c r="H645" t="inlineStr">
        <is>
          <t>榉木餐边柜-下柜-木作部分-适配2.1米 / 12mm黑色岩板 / 5mm灰色玻璃 / 5mm灰色玻璃 / 5mm灰色玻璃 / 5mm灰色玻璃</t>
        </is>
      </c>
      <c r="I645" t="inlineStr">
        <is>
          <t>✅ 可导入</t>
        </is>
      </c>
      <c r="J645">
        <f>IF(B645&lt;&gt;"","","⚠️ 暂无对应工厂订单（现货/库存发货或工厂单待录入）")</f>
        <v/>
      </c>
    </row>
    <row r="646">
      <c r="A646" t="inlineStr">
        <is>
          <t>3232689493377181868</t>
        </is>
      </c>
      <c r="B646">
        <f>IFERROR(INDEX('6-工厂下单表'!$A$3:$A$125,MATCH(A646,'6-工厂下单表'!$B$3:$B$125,0)),"")</f>
        <v/>
      </c>
      <c r="C646" t="inlineStr">
        <is>
          <t>P25250100405</t>
        </is>
      </c>
      <c r="D646" t="inlineStr">
        <is>
          <t>樱桃木窄柜 |樱桃木1米餐边柜</t>
        </is>
      </c>
      <c r="E646" t="inlineStr">
        <is>
          <t>PPS2525010040511</t>
        </is>
      </c>
      <c r="F646" t="inlineStr">
        <is>
          <t>窄柜-整柜洞石背板-1.2米</t>
        </is>
      </c>
      <c r="G646" t="inlineStr">
        <is>
          <t>WD-0054 / AC-0074 / AC-0074 / AC-0080 / AC-0081 / AC-0186</t>
        </is>
      </c>
      <c r="H646" t="inlineStr">
        <is>
          <t>窄柜-整柜-木作部分-适配1.2米 / 5mm超白玻璃 / 5mm超白玻璃 / 洞石纹理饰面板 / 银色隔板轨道 / 电力轨道-Xpower-T25-银色-1.158-2插座</t>
        </is>
      </c>
      <c r="I646" t="inlineStr">
        <is>
          <t>✅ 可导入</t>
        </is>
      </c>
      <c r="J646">
        <f>IF(B646&lt;&gt;"","","⚠️ 暂无对应工厂订单（现货/库存发货或工厂单待录入）")</f>
        <v/>
      </c>
    </row>
    <row r="647">
      <c r="A647" t="inlineStr">
        <is>
          <t>3232296339271181868</t>
        </is>
      </c>
      <c r="B647">
        <f>IFERROR(INDEX('6-工厂下单表'!$A$3:$A$125,MATCH(A647,'6-工厂下单表'!$B$3:$B$125,0)),"")</f>
        <v/>
      </c>
      <c r="C647" t="inlineStr">
        <is>
          <t>P25250100405</t>
        </is>
      </c>
      <c r="D647" t="inlineStr">
        <is>
          <t>樱桃木窄柜 |樱桃木1米餐边柜</t>
        </is>
      </c>
      <c r="E647" t="inlineStr">
        <is>
          <t>PPS2525010040511</t>
        </is>
      </c>
      <c r="F647" t="inlineStr">
        <is>
          <t>窄柜-整柜洞石背板-1.2米</t>
        </is>
      </c>
      <c r="G647" t="inlineStr">
        <is>
          <t>WD-0054 / AC-0074 / AC-0074 / AC-0080 / AC-0081 / AC-0186</t>
        </is>
      </c>
      <c r="H647" t="inlineStr">
        <is>
          <t>窄柜-整柜-木作部分-适配1.2米 / 5mm超白玻璃 / 5mm超白玻璃 / 洞石纹理饰面板 / 银色隔板轨道 / 电力轨道-Xpower-T25-银色-1.158-2插座</t>
        </is>
      </c>
      <c r="I647" t="inlineStr">
        <is>
          <t>✅ 可导入</t>
        </is>
      </c>
      <c r="J647">
        <f>IF(B647&lt;&gt;"","","⚠️ 暂无对应工厂订单（现货/库存发货或工厂单待录入）")</f>
        <v/>
      </c>
    </row>
    <row r="648">
      <c r="A648" t="inlineStr">
        <is>
          <t>3232442641297998281</t>
        </is>
      </c>
      <c r="B648">
        <f>IFERROR(INDEX('6-工厂下单表'!$A$3:$A$125,MATCH(A648,'6-工厂下单表'!$B$3:$B$125,0)),"")</f>
        <v/>
      </c>
      <c r="C648" t="inlineStr">
        <is>
          <t>P25250100405</t>
        </is>
      </c>
      <c r="D648" t="inlineStr">
        <is>
          <t>樱桃木窄柜 |樱桃木1米餐边柜</t>
        </is>
      </c>
      <c r="E648" t="inlineStr">
        <is>
          <t>PPS2525010040511</t>
        </is>
      </c>
      <c r="F648" t="inlineStr">
        <is>
          <t>窄柜-整柜洞石背板-1.2米</t>
        </is>
      </c>
      <c r="G648" t="inlineStr">
        <is>
          <t>WD-0054 / AC-0074 / AC-0074 / AC-0080 / AC-0081 / AC-0186</t>
        </is>
      </c>
      <c r="H648" t="inlineStr">
        <is>
          <t>窄柜-整柜-木作部分-适配1.2米 / 5mm超白玻璃 / 5mm超白玻璃 / 洞石纹理饰面板 / 银色隔板轨道 / 电力轨道-Xpower-T25-银色-1.158-2插座</t>
        </is>
      </c>
      <c r="I648" t="inlineStr">
        <is>
          <t>✅ 可导入</t>
        </is>
      </c>
      <c r="J648">
        <f>IF(B648&lt;&gt;"","","⚠️ 暂无对应工厂订单（现货/库存发货或工厂单待录入）")</f>
        <v/>
      </c>
    </row>
    <row r="649">
      <c r="A649" t="inlineStr">
        <is>
          <t>3231845511095697158</t>
        </is>
      </c>
      <c r="B649">
        <f>IFERROR(INDEX('6-工厂下单表'!$A$3:$A$125,MATCH(A649,'6-工厂下单表'!$B$3:$B$125,0)),"")</f>
        <v/>
      </c>
      <c r="C649" t="inlineStr">
        <is>
          <t>P23980010606</t>
        </is>
      </c>
      <c r="D649" t="inlineStr">
        <is>
          <t>畔色样块</t>
        </is>
      </c>
      <c r="E649" t="inlineStr">
        <is>
          <t>PPS2398001060611</t>
        </is>
      </c>
      <c r="F649" t="inlineStr">
        <is>
          <t>榉木样块</t>
        </is>
      </c>
      <c r="G649" t="inlineStr">
        <is>
          <t>WD-0283</t>
        </is>
      </c>
      <c r="H649" t="inlineStr">
        <is>
          <t>榉木样块-木作部分</t>
        </is>
      </c>
      <c r="I649" t="inlineStr">
        <is>
          <t>✅ 可导入</t>
        </is>
      </c>
      <c r="J649">
        <f>IF(B649&lt;&gt;"","","⚠️ 暂无对应工厂订单（现货/库存发货或工厂单待录入）")</f>
        <v/>
      </c>
    </row>
    <row r="650">
      <c r="A650" t="inlineStr">
        <is>
          <t>5055809833074573722</t>
        </is>
      </c>
      <c r="B650">
        <f>IFERROR(INDEX('6-工厂下单表'!$A$3:$A$125,MATCH(A650,'6-工厂下单表'!$B$3:$B$125,0)),"")</f>
        <v/>
      </c>
      <c r="C650" t="inlineStr">
        <is>
          <t>P23980010606</t>
        </is>
      </c>
      <c r="D650" t="inlineStr">
        <is>
          <t>畔色样块</t>
        </is>
      </c>
      <c r="E650" t="inlineStr">
        <is>
          <t>PPS2398001060611</t>
        </is>
      </c>
      <c r="F650" t="inlineStr">
        <is>
          <t>榉木样块</t>
        </is>
      </c>
      <c r="G650" t="inlineStr">
        <is>
          <t>WD-0283</t>
        </is>
      </c>
      <c r="H650" t="inlineStr">
        <is>
          <t>榉木样块-木作部分</t>
        </is>
      </c>
      <c r="I650" t="inlineStr">
        <is>
          <t>✅ 可导入</t>
        </is>
      </c>
      <c r="J650">
        <f>IF(B650&lt;&gt;"","","⚠️ 暂无对应工厂订单（现货/库存发货或工厂单待录入）")</f>
        <v/>
      </c>
    </row>
    <row r="651">
      <c r="A651" t="inlineStr">
        <is>
          <t>5055226562790719629</t>
        </is>
      </c>
      <c r="B651">
        <f>IFERROR(INDEX('6-工厂下单表'!$A$3:$A$125,MATCH(A651,'6-工厂下单表'!$B$3:$B$125,0)),"")</f>
        <v/>
      </c>
      <c r="C651" t="inlineStr">
        <is>
          <t>P24210070901</t>
        </is>
      </c>
      <c r="D651" t="inlineStr">
        <is>
          <t>榉木岩板餐桌 |榉木三角腿岩板餐桌</t>
        </is>
      </c>
      <c r="E651" t="inlineStr">
        <is>
          <t>PPS2421007090111</t>
        </is>
      </c>
      <c r="F651" t="inlineStr">
        <is>
          <t>榉木餐桌-1.2米</t>
        </is>
      </c>
      <c r="G651" t="inlineStr">
        <is>
          <t>WD-0138 / AC-0103</t>
        </is>
      </c>
      <c r="H651" t="inlineStr">
        <is>
          <t>榉木餐桌-木作部分-适配1.2米 / 12mm白色岩板</t>
        </is>
      </c>
      <c r="I651" t="inlineStr">
        <is>
          <t>✅ 可导入</t>
        </is>
      </c>
      <c r="J651">
        <f>IF(B651&lt;&gt;"","","⚠️ 暂无对应工厂订单（现货/库存发货或工厂单待录入）")</f>
        <v/>
      </c>
    </row>
    <row r="652">
      <c r="A652" t="inlineStr">
        <is>
          <t>4502009988024014845</t>
        </is>
      </c>
      <c r="B652">
        <f>IFERROR(INDEX('6-工厂下单表'!$A$3:$A$125,MATCH(A652,'6-工厂下单表'!$B$3:$B$125,0)),"")</f>
        <v/>
      </c>
      <c r="C652" t="inlineStr">
        <is>
          <t>P25250100405</t>
        </is>
      </c>
      <c r="D652" t="inlineStr">
        <is>
          <t>樱桃木窄柜 |樱桃木1米餐边柜</t>
        </is>
      </c>
      <c r="E652" t="inlineStr">
        <is>
          <t>PPS2525010040511</t>
        </is>
      </c>
      <c r="F652" t="inlineStr">
        <is>
          <t>窄柜-整柜洞石背板-1.2米</t>
        </is>
      </c>
      <c r="G652" t="inlineStr">
        <is>
          <t>WD-0054 / AC-0074 / AC-0074 / AC-0080 / AC-0081 / AC-0186</t>
        </is>
      </c>
      <c r="H652" t="inlineStr">
        <is>
          <t>窄柜-整柜-木作部分-适配1.2米 / 5mm超白玻璃 / 5mm超白玻璃 / 洞石纹理饰面板 / 银色隔板轨道 / 电力轨道-Xpower-T25-银色-1.158-2插座</t>
        </is>
      </c>
      <c r="I652" t="inlineStr">
        <is>
          <t>✅ 可导入</t>
        </is>
      </c>
      <c r="J652">
        <f>IF(B652&lt;&gt;"","","⚠️ 暂无对应工厂订单（现货/库存发货或工厂单待录入）")</f>
        <v/>
      </c>
    </row>
    <row r="653">
      <c r="A653" t="inlineStr">
        <is>
          <t>5054605236050522517</t>
        </is>
      </c>
      <c r="B653">
        <f>IFERROR(INDEX('6-工厂下单表'!$A$3:$A$125,MATCH(A653,'6-工厂下单表'!$B$3:$B$125,0)),"")</f>
        <v/>
      </c>
      <c r="C653" t="inlineStr">
        <is>
          <t>P23980010606</t>
        </is>
      </c>
      <c r="D653" t="inlineStr">
        <is>
          <t>畔色样块</t>
        </is>
      </c>
      <c r="E653" t="inlineStr">
        <is>
          <t>PPS2398001060611</t>
        </is>
      </c>
      <c r="F653" t="inlineStr">
        <is>
          <t>榉木样块</t>
        </is>
      </c>
      <c r="G653" t="inlineStr">
        <is>
          <t>WD-0283</t>
        </is>
      </c>
      <c r="H653" t="inlineStr">
        <is>
          <t>榉木样块-木作部分</t>
        </is>
      </c>
      <c r="I653" t="inlineStr">
        <is>
          <t>✅ 可导入</t>
        </is>
      </c>
      <c r="J653">
        <f>IF(B653&lt;&gt;"","","⚠️ 暂无对应工厂订单（现货/库存发货或工厂单待录入）")</f>
        <v/>
      </c>
    </row>
    <row r="654">
      <c r="A654" t="inlineStr">
        <is>
          <t>3228579588367470981</t>
        </is>
      </c>
      <c r="B654">
        <f>IFERROR(INDEX('6-工厂下单表'!$A$3:$A$125,MATCH(A654,'6-工厂下单表'!$B$3:$B$125,0)),"")</f>
        <v/>
      </c>
      <c r="C654" t="inlineStr">
        <is>
          <t>P23980010606</t>
        </is>
      </c>
      <c r="D654" t="inlineStr">
        <is>
          <t>畔色样块</t>
        </is>
      </c>
      <c r="E654" t="inlineStr">
        <is>
          <t>PPS2398001060611</t>
        </is>
      </c>
      <c r="F654" t="inlineStr">
        <is>
          <t>榉木样块</t>
        </is>
      </c>
      <c r="G654" t="inlineStr">
        <is>
          <t>WD-0283</t>
        </is>
      </c>
      <c r="H654" t="inlineStr">
        <is>
          <t>榉木样块-木作部分</t>
        </is>
      </c>
      <c r="I654" t="inlineStr">
        <is>
          <t>✅ 可导入</t>
        </is>
      </c>
      <c r="J654">
        <f>IF(B654&lt;&gt;"","","⚠️ 暂无对应工厂订单（现货/库存发货或工厂单待录入）")</f>
        <v/>
      </c>
    </row>
    <row r="655">
      <c r="A655" t="inlineStr">
        <is>
          <t>5052881700882748539</t>
        </is>
      </c>
      <c r="B655">
        <f>IFERROR(INDEX('6-工厂下单表'!$A$3:$A$125,MATCH(A655,'6-工厂下单表'!$B$3:$B$125,0)),"")</f>
        <v/>
      </c>
      <c r="C655" t="inlineStr">
        <is>
          <t>P25250100405</t>
        </is>
      </c>
      <c r="D655" t="inlineStr">
        <is>
          <t>樱桃木窄柜 |樱桃木1米餐边柜</t>
        </is>
      </c>
      <c r="E655" t="inlineStr">
        <is>
          <t>PPS2525010040511</t>
        </is>
      </c>
      <c r="F655" t="inlineStr">
        <is>
          <t>窄柜-整柜洞石背板-1.2米</t>
        </is>
      </c>
      <c r="G655" t="inlineStr">
        <is>
          <t>WD-0054 / AC-0074 / AC-0074 / AC-0080 / AC-0081 / AC-0186</t>
        </is>
      </c>
      <c r="H655" t="inlineStr">
        <is>
          <t>窄柜-整柜-木作部分-适配1.2米 / 5mm超白玻璃 / 5mm超白玻璃 / 洞石纹理饰面板 / 银色隔板轨道 / 电力轨道-Xpower-T25-银色-1.158-2插座</t>
        </is>
      </c>
      <c r="I655" t="inlineStr">
        <is>
          <t>✅ 可导入</t>
        </is>
      </c>
      <c r="J655">
        <f>IF(B655&lt;&gt;"","","⚠️ 暂无对应工厂订单（现货/库存发货或工厂单待录入）")</f>
        <v/>
      </c>
    </row>
    <row r="656">
      <c r="A656" t="inlineStr">
        <is>
          <t>5051992394947336731</t>
        </is>
      </c>
      <c r="B656">
        <f>IFERROR(INDEX('6-工厂下单表'!$A$3:$A$125,MATCH(A656,'6-工厂下单表'!$B$3:$B$125,0)),"")</f>
        <v/>
      </c>
      <c r="C656" t="inlineStr">
        <is>
          <t>P24210070901</t>
        </is>
      </c>
      <c r="D656" t="inlineStr">
        <is>
          <t>榉木岩板餐桌 |榉木三角腿岩板餐桌</t>
        </is>
      </c>
      <c r="E656" t="inlineStr">
        <is>
          <t>PPS2421007090111</t>
        </is>
      </c>
      <c r="F656" t="inlineStr">
        <is>
          <t>榉木餐桌-1.2米</t>
        </is>
      </c>
      <c r="G656" t="inlineStr">
        <is>
          <t>WD-0138 / AC-0103</t>
        </is>
      </c>
      <c r="H656" t="inlineStr">
        <is>
          <t>榉木餐桌-木作部分-适配1.2米 / 12mm白色岩板</t>
        </is>
      </c>
      <c r="I656" t="inlineStr">
        <is>
          <t>✅ 可导入</t>
        </is>
      </c>
      <c r="J656">
        <f>IF(B656&lt;&gt;"","","⚠️ 暂无对应工厂订单（现货/库存发货或工厂单待录入）")</f>
        <v/>
      </c>
    </row>
    <row r="657">
      <c r="A657" t="inlineStr">
        <is>
          <t>5051602081745336731</t>
        </is>
      </c>
      <c r="B657">
        <f>IFERROR(INDEX('6-工厂下单表'!$A$3:$A$125,MATCH(A657,'6-工厂下单表'!$B$3:$B$125,0)),"")</f>
        <v/>
      </c>
      <c r="C657" t="inlineStr">
        <is>
          <t>P24210070901</t>
        </is>
      </c>
      <c r="D657" t="inlineStr">
        <is>
          <t>榉木岩板餐桌 |榉木三角腿岩板餐桌</t>
        </is>
      </c>
      <c r="E657" t="inlineStr">
        <is>
          <t>PPS2421007090111</t>
        </is>
      </c>
      <c r="F657" t="inlineStr">
        <is>
          <t>榉木餐桌-1.2米</t>
        </is>
      </c>
      <c r="G657" t="inlineStr">
        <is>
          <t>WD-0138 / AC-0103</t>
        </is>
      </c>
      <c r="H657" t="inlineStr">
        <is>
          <t>榉木餐桌-木作部分-适配1.2米 / 12mm白色岩板</t>
        </is>
      </c>
      <c r="I657" t="inlineStr">
        <is>
          <t>✅ 可导入</t>
        </is>
      </c>
      <c r="J657">
        <f>IF(B657&lt;&gt;"","","⚠️ 暂无对应工厂订单（现货/库存发货或工厂单待录入）")</f>
        <v/>
      </c>
    </row>
    <row r="658">
      <c r="A658" t="inlineStr">
        <is>
          <t>5051338922897336731</t>
        </is>
      </c>
      <c r="B658">
        <f>IFERROR(INDEX('6-工厂下单表'!$A$3:$A$125,MATCH(A658,'6-工厂下单表'!$B$3:$B$125,0)),"")</f>
        <v/>
      </c>
      <c r="C658" t="inlineStr">
        <is>
          <t>P24210070901</t>
        </is>
      </c>
      <c r="D658" t="inlineStr">
        <is>
          <t>榉木岩板餐桌 |榉木三角腿岩板餐桌</t>
        </is>
      </c>
      <c r="E658" t="inlineStr">
        <is>
          <t>PPS2421007090111</t>
        </is>
      </c>
      <c r="F658" t="inlineStr">
        <is>
          <t>榉木餐桌-1.2米</t>
        </is>
      </c>
      <c r="G658" t="inlineStr">
        <is>
          <t>WD-0138 / AC-0103</t>
        </is>
      </c>
      <c r="H658" t="inlineStr">
        <is>
          <t>榉木餐桌-木作部分-适配1.2米 / 12mm白色岩板</t>
        </is>
      </c>
      <c r="I658" t="inlineStr">
        <is>
          <t>✅ 可导入</t>
        </is>
      </c>
      <c r="J658">
        <f>IF(B658&lt;&gt;"","","⚠️ 暂无对应工厂订单（现货/库存发货或工厂单待录入）")</f>
        <v/>
      </c>
    </row>
    <row r="659">
      <c r="A659" t="inlineStr">
        <is>
          <t>5050714790901666440</t>
        </is>
      </c>
      <c r="B659">
        <f>IFERROR(INDEX('6-工厂下单表'!$A$3:$A$125,MATCH(A659,'6-工厂下单表'!$B$3:$B$125,0)),"")</f>
        <v/>
      </c>
      <c r="C659" t="inlineStr">
        <is>
          <t>P23980010606</t>
        </is>
      </c>
      <c r="D659" t="inlineStr">
        <is>
          <t>畔色样块</t>
        </is>
      </c>
      <c r="E659" t="inlineStr">
        <is>
          <t>PPS2398001060611</t>
        </is>
      </c>
      <c r="F659" t="inlineStr">
        <is>
          <t>榉木样块</t>
        </is>
      </c>
      <c r="G659" t="inlineStr">
        <is>
          <t>WD-0283</t>
        </is>
      </c>
      <c r="H659" t="inlineStr">
        <is>
          <t>榉木样块-木作部分</t>
        </is>
      </c>
      <c r="I659" t="inlineStr">
        <is>
          <t>✅ 可导入</t>
        </is>
      </c>
      <c r="J659">
        <f>IF(B659&lt;&gt;"","","⚠️ 暂无对应工厂订单（现货/库存发货或工厂单待录入）")</f>
        <v/>
      </c>
    </row>
    <row r="660">
      <c r="A660" t="inlineStr">
        <is>
          <t>3222011571570295159</t>
        </is>
      </c>
      <c r="B660">
        <f>IFERROR(INDEX('6-工厂下单表'!$A$3:$A$125,MATCH(A660,'6-工厂下单表'!$B$3:$B$125,0)),"")</f>
        <v/>
      </c>
      <c r="C660" t="inlineStr">
        <is>
          <t>P24150030513</t>
        </is>
      </c>
      <c r="D660" t="inlineStr">
        <is>
          <t>畔色组合柜 |樱桃木灵感组合柜</t>
        </is>
      </c>
      <c r="E660" t="inlineStr">
        <is>
          <t>PPS2415003051311</t>
        </is>
      </c>
      <c r="F660" t="inlineStr">
        <is>
          <t>组合柜-开放柜</t>
        </is>
      </c>
      <c r="G660" t="inlineStr">
        <is>
          <t>WD-0093</t>
        </is>
      </c>
      <c r="H660" t="inlineStr">
        <is>
          <t>组合柜-开放柜-木作部分</t>
        </is>
      </c>
      <c r="I660" t="inlineStr">
        <is>
          <t>✅ 可导入</t>
        </is>
      </c>
      <c r="J660">
        <f>IF(B660&lt;&gt;"","","⚠️ 暂无对应工厂订单（现货/库存发货或工厂单待录入）")</f>
        <v/>
      </c>
    </row>
    <row r="661">
      <c r="A661" t="inlineStr">
        <is>
          <t>3222011571571295159</t>
        </is>
      </c>
      <c r="B661">
        <f>IFERROR(INDEX('6-工厂下单表'!$A$3:$A$125,MATCH(A661,'6-工厂下单表'!$B$3:$B$125,0)),"")</f>
        <v/>
      </c>
      <c r="C661" t="inlineStr">
        <is>
          <t>P24150030513</t>
        </is>
      </c>
      <c r="D661" t="inlineStr">
        <is>
          <t>畔色组合柜 |樱桃木灵感组合柜</t>
        </is>
      </c>
      <c r="E661" t="inlineStr">
        <is>
          <t>PPS2415003051311</t>
        </is>
      </c>
      <c r="F661" t="inlineStr">
        <is>
          <t>组合柜-开放柜</t>
        </is>
      </c>
      <c r="G661" t="inlineStr">
        <is>
          <t>WD-0093</t>
        </is>
      </c>
      <c r="H661" t="inlineStr">
        <is>
          <t>组合柜-开放柜-木作部分</t>
        </is>
      </c>
      <c r="I661" t="inlineStr">
        <is>
          <t>✅ 可导入</t>
        </is>
      </c>
      <c r="J661">
        <f>IF(B661&lt;&gt;"","","⚠️ 暂无对应工厂订单（现货/库存发货或工厂单待录入）")</f>
        <v/>
      </c>
    </row>
    <row r="662">
      <c r="A662" t="inlineStr">
        <is>
          <t>3222552000517137151</t>
        </is>
      </c>
      <c r="B662">
        <f>IFERROR(INDEX('6-工厂下单表'!$A$3:$A$125,MATCH(A662,'6-工厂下单表'!$B$3:$B$125,0)),"")</f>
        <v/>
      </c>
      <c r="C662" t="inlineStr">
        <is>
          <t>P24250080801</t>
        </is>
      </c>
      <c r="D662" t="inlineStr">
        <is>
          <t>洞石餐边柜 |樱桃木洞石餐边大柜 |樱桃木洞石模块餐边柜</t>
        </is>
      </c>
      <c r="E662" t="inlineStr">
        <is>
          <t>PPS2425008080128</t>
        </is>
      </c>
      <c r="F662" t="inlineStr">
        <is>
          <t>洞石餐边柜-洞石整柜2.1米（多抽组合）（分类抽屉+玻璃移门+开门）</t>
        </is>
      </c>
      <c r="G662" t="inlineStr">
        <is>
          <t>WD-0123 / AC-0073 / AC-0096 / AC-0080 / AC-0081 / AC-0093</t>
        </is>
      </c>
      <c r="H662" t="inlineStr">
        <is>
          <t>洞石餐边柜-多抽组合-整柜-木作部分-适配2.1米 / 5mm灰色玻璃 / 抛光不锈钢挂杆 / 洞石纹理饰面板 / 银色隔板轨道 / 茶色亚克力条</t>
        </is>
      </c>
      <c r="I662" t="inlineStr">
        <is>
          <t>✅ 可导入</t>
        </is>
      </c>
      <c r="J662">
        <f>IF(B662&lt;&gt;"","","⚠️ 暂无对应工厂订单（现货/库存发货或工厂单待录入）")</f>
        <v/>
      </c>
    </row>
    <row r="663">
      <c r="A663" t="inlineStr">
        <is>
          <t>3220492980714123160</t>
        </is>
      </c>
      <c r="B663">
        <f>IFERROR(INDEX('6-工厂下单表'!$A$3:$A$125,MATCH(A663,'6-工厂下单表'!$B$3:$B$125,0)),"")</f>
        <v/>
      </c>
      <c r="C663" t="inlineStr">
        <is>
          <t>P23980010606</t>
        </is>
      </c>
      <c r="D663" t="inlineStr">
        <is>
          <t>畔色样块</t>
        </is>
      </c>
      <c r="E663" t="inlineStr">
        <is>
          <t>PPS2398001060611</t>
        </is>
      </c>
      <c r="F663" t="inlineStr">
        <is>
          <t>榉木样块</t>
        </is>
      </c>
      <c r="G663" t="inlineStr">
        <is>
          <t>WD-0283</t>
        </is>
      </c>
      <c r="H663" t="inlineStr">
        <is>
          <t>榉木样块-木作部分</t>
        </is>
      </c>
      <c r="I663" t="inlineStr">
        <is>
          <t>✅ 可导入</t>
        </is>
      </c>
      <c r="J663">
        <f>IF(B663&lt;&gt;"","","⚠️ 暂无对应工厂订单（现货/库存发货或工厂单待录入）")</f>
        <v/>
      </c>
    </row>
    <row r="664">
      <c r="A664" t="inlineStr">
        <is>
          <t>5042993835794919431</t>
        </is>
      </c>
      <c r="B664">
        <f>IFERROR(INDEX('6-工厂下单表'!$A$3:$A$125,MATCH(A664,'6-工厂下单表'!$B$3:$B$125,0)),"")</f>
        <v/>
      </c>
      <c r="C664" t="inlineStr">
        <is>
          <t>P23980010606</t>
        </is>
      </c>
      <c r="D664" t="inlineStr">
        <is>
          <t>畔色样块</t>
        </is>
      </c>
      <c r="E664" t="inlineStr">
        <is>
          <t>PPS2398001060611</t>
        </is>
      </c>
      <c r="F664" t="inlineStr">
        <is>
          <t>榉木样块</t>
        </is>
      </c>
      <c r="G664" t="inlineStr">
        <is>
          <t>WD-0283</t>
        </is>
      </c>
      <c r="H664" t="inlineStr">
        <is>
          <t>榉木样块-木作部分</t>
        </is>
      </c>
      <c r="I664" t="inlineStr">
        <is>
          <t>✅ 可导入</t>
        </is>
      </c>
      <c r="J664">
        <f>IF(B664&lt;&gt;"","","⚠️ 暂无对应工厂订单（现货/库存发货或工厂单待录入）")</f>
        <v/>
      </c>
    </row>
    <row r="665">
      <c r="A665" t="inlineStr">
        <is>
          <t>3216820440209373795</t>
        </is>
      </c>
      <c r="B665">
        <f>IFERROR(INDEX('6-工厂下单表'!$A$3:$A$125,MATCH(A665,'6-工厂下单表'!$B$3:$B$125,0)),"")</f>
        <v/>
      </c>
      <c r="C665" t="inlineStr">
        <is>
          <t>P26990010428</t>
        </is>
      </c>
      <c r="D665" t="inlineStr">
        <is>
          <t>全屋定制</t>
        </is>
      </c>
      <c r="E665" t="inlineStr">
        <is>
          <t>PPS0000000800000</t>
        </is>
      </c>
      <c r="F665" t="inlineStr">
        <is>
          <t>定制</t>
        </is>
      </c>
      <c r="I665" t="inlineStr">
        <is>
          <t>✅ 可导入</t>
        </is>
      </c>
      <c r="J665">
        <f>IF(B665&lt;&gt;"","","⚠️ 暂无对应工厂订单（现货/库存发货或工厂单待录入）")</f>
        <v/>
      </c>
    </row>
    <row r="666">
      <c r="A666" t="inlineStr">
        <is>
          <t>3216604837721373795</t>
        </is>
      </c>
      <c r="B666">
        <f>IFERROR(INDEX('6-工厂下单表'!$A$3:$A$125,MATCH(A666,'6-工厂下单表'!$B$3:$B$125,0)),"")</f>
        <v/>
      </c>
      <c r="C666" t="inlineStr">
        <is>
          <t>P25250100405</t>
        </is>
      </c>
      <c r="D666" t="inlineStr">
        <is>
          <t>樱桃木窄柜 |樱桃木1米餐边柜</t>
        </is>
      </c>
      <c r="E666" t="inlineStr">
        <is>
          <t>PPS2525010040511</t>
        </is>
      </c>
      <c r="F666" t="inlineStr">
        <is>
          <t>窄柜-整柜洞石背板-1.2米</t>
        </is>
      </c>
      <c r="G666" t="inlineStr">
        <is>
          <t>WD-0054 / AC-0074 / AC-0074 / AC-0080 / AC-0081 / AC-0186</t>
        </is>
      </c>
      <c r="H666" t="inlineStr">
        <is>
          <t>窄柜-整柜-木作部分-适配1.2米 / 5mm超白玻璃 / 5mm超白玻璃 / 洞石纹理饰面板 / 银色隔板轨道 / 电力轨道-Xpower-T25-银色-1.158-2插座</t>
        </is>
      </c>
      <c r="I666" t="inlineStr">
        <is>
          <t>✅ 可导入</t>
        </is>
      </c>
      <c r="J666">
        <f>IF(B666&lt;&gt;"","","⚠️ 暂无对应工厂订单（现货/库存发货或工厂单待录入）")</f>
        <v/>
      </c>
    </row>
    <row r="667">
      <c r="A667" t="inlineStr">
        <is>
          <t>3216580141454373795</t>
        </is>
      </c>
      <c r="B667">
        <f>IFERROR(INDEX('6-工厂下单表'!$A$3:$A$125,MATCH(A667,'6-工厂下单表'!$B$3:$B$125,0)),"")</f>
        <v/>
      </c>
      <c r="C667" t="inlineStr">
        <is>
          <t>P25250100405</t>
        </is>
      </c>
      <c r="D667" t="inlineStr">
        <is>
          <t>樱桃木窄柜 |樱桃木1米餐边柜</t>
        </is>
      </c>
      <c r="E667" t="inlineStr">
        <is>
          <t>PPS2525010040511</t>
        </is>
      </c>
      <c r="F667" t="inlineStr">
        <is>
          <t>窄柜-整柜洞石背板-1.2米</t>
        </is>
      </c>
      <c r="G667" t="inlineStr">
        <is>
          <t>WD-0054 / AC-0074 / AC-0074 / AC-0080 / AC-0081 / AC-0186</t>
        </is>
      </c>
      <c r="H667" t="inlineStr">
        <is>
          <t>窄柜-整柜-木作部分-适配1.2米 / 5mm超白玻璃 / 5mm超白玻璃 / 洞石纹理饰面板 / 银色隔板轨道 / 电力轨道-Xpower-T25-银色-1.158-2插座</t>
        </is>
      </c>
      <c r="I667" t="inlineStr">
        <is>
          <t>✅ 可导入</t>
        </is>
      </c>
      <c r="J667">
        <f>IF(B667&lt;&gt;"","","⚠️ 暂无对应工厂订单（现货/库存发货或工厂单待录入）")</f>
        <v/>
      </c>
    </row>
    <row r="668">
      <c r="A668" t="inlineStr">
        <is>
          <t>3216152319595373795</t>
        </is>
      </c>
      <c r="B668">
        <f>IFERROR(INDEX('6-工厂下单表'!$A$3:$A$125,MATCH(A668,'6-工厂下单表'!$B$3:$B$125,0)),"")</f>
        <v/>
      </c>
      <c r="C668" t="inlineStr">
        <is>
          <t>P25250100405</t>
        </is>
      </c>
      <c r="D668" t="inlineStr">
        <is>
          <t>樱桃木窄柜 |樱桃木1米餐边柜</t>
        </is>
      </c>
      <c r="E668" t="inlineStr">
        <is>
          <t>PPS2525010040511</t>
        </is>
      </c>
      <c r="F668" t="inlineStr">
        <is>
          <t>窄柜-整柜洞石背板-1.2米</t>
        </is>
      </c>
      <c r="G668" t="inlineStr">
        <is>
          <t>WD-0054 / AC-0074 / AC-0074 / AC-0080 / AC-0081 / AC-0186</t>
        </is>
      </c>
      <c r="H668" t="inlineStr">
        <is>
          <t>窄柜-整柜-木作部分-适配1.2米 / 5mm超白玻璃 / 5mm超白玻璃 / 洞石纹理饰面板 / 银色隔板轨道 / 电力轨道-Xpower-T25-银色-1.158-2插座</t>
        </is>
      </c>
      <c r="I668" t="inlineStr">
        <is>
          <t>✅ 可导入</t>
        </is>
      </c>
      <c r="J668">
        <f>IF(B668&lt;&gt;"","","⚠️ 暂无对应工厂订单（现货/库存发货或工厂单待录入）")</f>
        <v/>
      </c>
    </row>
    <row r="669">
      <c r="A669" t="inlineStr">
        <is>
          <t>3216653868922373795</t>
        </is>
      </c>
      <c r="B669">
        <f>IFERROR(INDEX('6-工厂下单表'!$A$3:$A$125,MATCH(A669,'6-工厂下单表'!$B$3:$B$125,0)),"")</f>
        <v/>
      </c>
      <c r="C669" t="inlineStr">
        <is>
          <t>P25250100405</t>
        </is>
      </c>
      <c r="D669" t="inlineStr">
        <is>
          <t>樱桃木窄柜 |樱桃木1米餐边柜</t>
        </is>
      </c>
      <c r="E669" t="inlineStr">
        <is>
          <t>PPS2525010040511</t>
        </is>
      </c>
      <c r="F669" t="inlineStr">
        <is>
          <t>窄柜-整柜洞石背板-1.2米</t>
        </is>
      </c>
      <c r="G669" t="inlineStr">
        <is>
          <t>WD-0054 / AC-0074 / AC-0074 / AC-0080 / AC-0081 / AC-0186</t>
        </is>
      </c>
      <c r="H669" t="inlineStr">
        <is>
          <t>窄柜-整柜-木作部分-适配1.2米 / 5mm超白玻璃 / 5mm超白玻璃 / 洞石纹理饰面板 / 银色隔板轨道 / 电力轨道-Xpower-T25-银色-1.158-2插座</t>
        </is>
      </c>
      <c r="I669" t="inlineStr">
        <is>
          <t>✅ 可导入</t>
        </is>
      </c>
      <c r="J669">
        <f>IF(B669&lt;&gt;"","","⚠️ 暂无对应工厂订单（现货/库存发货或工厂单待录入）")</f>
        <v/>
      </c>
    </row>
    <row r="670">
      <c r="A670" t="inlineStr">
        <is>
          <t>5042656586427904820</t>
        </is>
      </c>
      <c r="B670">
        <f>IFERROR(INDEX('6-工厂下单表'!$A$3:$A$125,MATCH(A670,'6-工厂下单表'!$B$3:$B$125,0)),"")</f>
        <v/>
      </c>
      <c r="C670" t="inlineStr">
        <is>
          <t>P24210070901</t>
        </is>
      </c>
      <c r="D670" t="inlineStr">
        <is>
          <t>榉木岩板餐桌 |榉木三角腿岩板餐桌</t>
        </is>
      </c>
      <c r="E670" t="inlineStr">
        <is>
          <t>PPS2421007090111</t>
        </is>
      </c>
      <c r="F670" t="inlineStr">
        <is>
          <t>榉木餐桌-1.2米</t>
        </is>
      </c>
      <c r="G670" t="inlineStr">
        <is>
          <t>WD-0138 / AC-0103</t>
        </is>
      </c>
      <c r="H670" t="inlineStr">
        <is>
          <t>榉木餐桌-木作部分-适配1.2米 / 12mm白色岩板</t>
        </is>
      </c>
      <c r="I670" t="inlineStr">
        <is>
          <t>✅ 可导入</t>
        </is>
      </c>
      <c r="J670">
        <f>IF(B670&lt;&gt;"","","⚠️ 暂无对应工厂订单（现货/库存发货或工厂单待录入）")</f>
        <v/>
      </c>
    </row>
    <row r="671">
      <c r="A671" t="inlineStr">
        <is>
          <t>5042317143656174229</t>
        </is>
      </c>
      <c r="B671">
        <f>IFERROR(INDEX('6-工厂下单表'!$A$3:$A$125,MATCH(A671,'6-工厂下单表'!$B$3:$B$125,0)),"")</f>
        <v/>
      </c>
      <c r="C671" t="inlineStr">
        <is>
          <t>P24210070901</t>
        </is>
      </c>
      <c r="D671" t="inlineStr">
        <is>
          <t>榉木岩板餐桌 |榉木三角腿岩板餐桌</t>
        </is>
      </c>
      <c r="E671" t="inlineStr">
        <is>
          <t>PPS2421007090111</t>
        </is>
      </c>
      <c r="F671" t="inlineStr">
        <is>
          <t>榉木餐桌-1.2米</t>
        </is>
      </c>
      <c r="G671" t="inlineStr">
        <is>
          <t>WD-0138 / AC-0103</t>
        </is>
      </c>
      <c r="H671" t="inlineStr">
        <is>
          <t>榉木餐桌-木作部分-适配1.2米 / 12mm白色岩板</t>
        </is>
      </c>
      <c r="I671" t="inlineStr">
        <is>
          <t>✅ 可导入</t>
        </is>
      </c>
      <c r="J671">
        <f>IF(B671&lt;&gt;"","","⚠️ 暂无对应工厂订单（现货/库存发货或工厂单待录入）")</f>
        <v/>
      </c>
    </row>
    <row r="672">
      <c r="A672" t="inlineStr">
        <is>
          <t>5042650176455174229</t>
        </is>
      </c>
      <c r="B672">
        <f>IFERROR(INDEX('6-工厂下单表'!$A$3:$A$125,MATCH(A672,'6-工厂下单表'!$B$3:$B$125,0)),"")</f>
        <v/>
      </c>
      <c r="C672" t="inlineStr">
        <is>
          <t>P24210070901</t>
        </is>
      </c>
      <c r="D672" t="inlineStr">
        <is>
          <t>榉木岩板餐桌 |榉木三角腿岩板餐桌</t>
        </is>
      </c>
      <c r="E672" t="inlineStr">
        <is>
          <t>PPS2421007090111</t>
        </is>
      </c>
      <c r="F672" t="inlineStr">
        <is>
          <t>榉木餐桌-1.2米</t>
        </is>
      </c>
      <c r="G672" t="inlineStr">
        <is>
          <t>WD-0138 / AC-0103</t>
        </is>
      </c>
      <c r="H672" t="inlineStr">
        <is>
          <t>榉木餐桌-木作部分-适配1.2米 / 12mm白色岩板</t>
        </is>
      </c>
      <c r="I672" t="inlineStr">
        <is>
          <t>✅ 可导入</t>
        </is>
      </c>
      <c r="J672">
        <f>IF(B672&lt;&gt;"","","⚠️ 暂无对应工厂订单（现货/库存发货或工厂单待录入）")</f>
        <v/>
      </c>
    </row>
    <row r="673">
      <c r="A673" t="inlineStr">
        <is>
          <t>3214246261262297751</t>
        </is>
      </c>
      <c r="B673">
        <f>IFERROR(INDEX('6-工厂下单表'!$A$3:$A$125,MATCH(A673,'6-工厂下单表'!$B$3:$B$125,0)),"")</f>
        <v/>
      </c>
      <c r="C673" t="inlineStr">
        <is>
          <t>P25250100405</t>
        </is>
      </c>
      <c r="D673" t="inlineStr">
        <is>
          <t>樱桃木窄柜 |樱桃木1米餐边柜</t>
        </is>
      </c>
      <c r="E673" t="inlineStr">
        <is>
          <t>PPS2525010040511</t>
        </is>
      </c>
      <c r="F673" t="inlineStr">
        <is>
          <t>窄柜-整柜洞石背板-1.2米</t>
        </is>
      </c>
      <c r="G673" t="inlineStr">
        <is>
          <t>WD-0054 / AC-0074 / AC-0074 / AC-0080 / AC-0081 / AC-0186</t>
        </is>
      </c>
      <c r="H673" t="inlineStr">
        <is>
          <t>窄柜-整柜-木作部分-适配1.2米 / 5mm超白玻璃 / 5mm超白玻璃 / 洞石纹理饰面板 / 银色隔板轨道 / 电力轨道-Xpower-T25-银色-1.158-2插座</t>
        </is>
      </c>
      <c r="I673" t="inlineStr">
        <is>
          <t>✅ 可导入</t>
        </is>
      </c>
      <c r="J673">
        <f>IF(B673&lt;&gt;"","","⚠️ 暂无对应工厂订单（现货/库存发货或工厂单待录入）")</f>
        <v/>
      </c>
    </row>
    <row r="674">
      <c r="A674" t="inlineStr">
        <is>
          <t>5040340743989871343</t>
        </is>
      </c>
      <c r="B674">
        <f>IFERROR(INDEX('6-工厂下单表'!$A$3:$A$125,MATCH(A674,'6-工厂下单表'!$B$3:$B$125,0)),"")</f>
        <v/>
      </c>
      <c r="C674" t="inlineStr">
        <is>
          <t>P23980010606</t>
        </is>
      </c>
      <c r="D674" t="inlineStr">
        <is>
          <t>畔色样块</t>
        </is>
      </c>
      <c r="E674" t="inlineStr">
        <is>
          <t>PPS2398001060611</t>
        </is>
      </c>
      <c r="F674" t="inlineStr">
        <is>
          <t>榉木样块</t>
        </is>
      </c>
      <c r="G674" t="inlineStr">
        <is>
          <t>WD-0283</t>
        </is>
      </c>
      <c r="H674" t="inlineStr">
        <is>
          <t>榉木样块-木作部分</t>
        </is>
      </c>
      <c r="I674" t="inlineStr">
        <is>
          <t>✅ 可导入</t>
        </is>
      </c>
      <c r="J674">
        <f>IF(B674&lt;&gt;"","","⚠️ 暂无对应工厂订单（现货/库存发货或工厂单待录入）")</f>
        <v/>
      </c>
    </row>
    <row r="675">
      <c r="A675" t="inlineStr">
        <is>
          <t>5040378434720561846</t>
        </is>
      </c>
      <c r="B675">
        <f>IFERROR(INDEX('6-工厂下单表'!$A$3:$A$125,MATCH(A675,'6-工厂下单表'!$B$3:$B$125,0)),"")</f>
        <v/>
      </c>
      <c r="C675" t="inlineStr">
        <is>
          <t>P25250100405</t>
        </is>
      </c>
      <c r="D675" t="inlineStr">
        <is>
          <t>樱桃木窄柜 |樱桃木1米餐边柜</t>
        </is>
      </c>
      <c r="E675" t="inlineStr">
        <is>
          <t>PPS2525010040511</t>
        </is>
      </c>
      <c r="F675" t="inlineStr">
        <is>
          <t>窄柜-整柜洞石背板-1.2米</t>
        </is>
      </c>
      <c r="G675" t="inlineStr">
        <is>
          <t>WD-0054 / AC-0074 / AC-0074 / AC-0080 / AC-0081 / AC-0186</t>
        </is>
      </c>
      <c r="H675" t="inlineStr">
        <is>
          <t>窄柜-整柜-木作部分-适配1.2米 / 5mm超白玻璃 / 5mm超白玻璃 / 洞石纹理饰面板 / 银色隔板轨道 / 电力轨道-Xpower-T25-银色-1.158-2插座</t>
        </is>
      </c>
      <c r="I675" t="inlineStr">
        <is>
          <t>✅ 可导入</t>
        </is>
      </c>
      <c r="J675">
        <f>IF(B675&lt;&gt;"","","⚠️ 暂无对应工厂订单（现货/库存发货或工厂单待录入）")</f>
        <v/>
      </c>
    </row>
    <row r="676">
      <c r="A676" t="inlineStr">
        <is>
          <t>3213221595351470387</t>
        </is>
      </c>
      <c r="B676">
        <f>IFERROR(INDEX('6-工厂下单表'!$A$3:$A$125,MATCH(A676,'6-工厂下单表'!$B$3:$B$125,0)),"")</f>
        <v/>
      </c>
      <c r="C676" t="inlineStr">
        <is>
          <t>P24210070901</t>
        </is>
      </c>
      <c r="D676" t="inlineStr">
        <is>
          <t>榉木岩板餐桌 |榉木三角腿岩板餐桌</t>
        </is>
      </c>
      <c r="E676" t="inlineStr">
        <is>
          <t>PPS2421007090111</t>
        </is>
      </c>
      <c r="F676" t="inlineStr">
        <is>
          <t>榉木餐桌-1.2米</t>
        </is>
      </c>
      <c r="G676" t="inlineStr">
        <is>
          <t>WD-0138 / AC-0103</t>
        </is>
      </c>
      <c r="H676" t="inlineStr">
        <is>
          <t>榉木餐桌-木作部分-适配1.2米 / 12mm白色岩板</t>
        </is>
      </c>
      <c r="I676" t="inlineStr">
        <is>
          <t>✅ 可导入</t>
        </is>
      </c>
      <c r="J676">
        <f>IF(B676&lt;&gt;"","","⚠️ 暂无对应工厂订单（现货/库存发货或工厂单待录入）")</f>
        <v/>
      </c>
    </row>
    <row r="677">
      <c r="A677" t="inlineStr">
        <is>
          <t>4501950915006012311</t>
        </is>
      </c>
      <c r="B677">
        <f>IFERROR(INDEX('6-工厂下单表'!$A$3:$A$125,MATCH(A677,'6-工厂下单表'!$B$3:$B$125,0)),"")</f>
        <v/>
      </c>
      <c r="C677" t="inlineStr">
        <is>
          <t>P23980010606</t>
        </is>
      </c>
      <c r="D677" t="inlineStr">
        <is>
          <t>畔色样块</t>
        </is>
      </c>
      <c r="E677" t="inlineStr">
        <is>
          <t>PPS2398001060611</t>
        </is>
      </c>
      <c r="F677" t="inlineStr">
        <is>
          <t>榉木样块</t>
        </is>
      </c>
      <c r="G677" t="inlineStr">
        <is>
          <t>WD-0283</t>
        </is>
      </c>
      <c r="H677" t="inlineStr">
        <is>
          <t>榉木样块-木作部分</t>
        </is>
      </c>
      <c r="I677" t="inlineStr">
        <is>
          <t>✅ 可导入</t>
        </is>
      </c>
      <c r="J677">
        <f>IF(B677&lt;&gt;"","","⚠️ 暂无对应工厂订单（现货/库存发货或工厂单待录入）")</f>
        <v/>
      </c>
    </row>
    <row r="678">
      <c r="A678" t="inlineStr">
        <is>
          <t>4501950915006049138</t>
        </is>
      </c>
      <c r="B678">
        <f>IFERROR(INDEX('6-工厂下单表'!$A$3:$A$125,MATCH(A678,'6-工厂下单表'!$B$3:$B$125,0)),"")</f>
        <v/>
      </c>
      <c r="C678" t="inlineStr">
        <is>
          <t>P23980010606</t>
        </is>
      </c>
      <c r="D678" t="inlineStr">
        <is>
          <t>畔色样块</t>
        </is>
      </c>
      <c r="E678" t="inlineStr">
        <is>
          <t>PPS2398001060611</t>
        </is>
      </c>
      <c r="F678" t="inlineStr">
        <is>
          <t>榉木样块</t>
        </is>
      </c>
      <c r="G678" t="inlineStr">
        <is>
          <t>WD-0283</t>
        </is>
      </c>
      <c r="H678" t="inlineStr">
        <is>
          <t>榉木样块-木作部分</t>
        </is>
      </c>
      <c r="I678" t="inlineStr">
        <is>
          <t>✅ 可导入</t>
        </is>
      </c>
      <c r="J678">
        <f>IF(B678&lt;&gt;"","","⚠️ 暂无对应工厂订单（现货/库存发货或工厂单待录入）")</f>
        <v/>
      </c>
    </row>
    <row r="679">
      <c r="A679" t="inlineStr">
        <is>
          <t>5039690763968480334</t>
        </is>
      </c>
      <c r="B679">
        <f>IFERROR(INDEX('6-工厂下单表'!$A$3:$A$125,MATCH(A679,'6-工厂下单表'!$B$3:$B$125,0)),"")</f>
        <v/>
      </c>
      <c r="C679" t="inlineStr">
        <is>
          <t>P25250100405</t>
        </is>
      </c>
      <c r="D679" t="inlineStr">
        <is>
          <t>樱桃木窄柜 |樱桃木1米餐边柜</t>
        </is>
      </c>
      <c r="E679" t="inlineStr">
        <is>
          <t>PPS2525010040511</t>
        </is>
      </c>
      <c r="F679" t="inlineStr">
        <is>
          <t>窄柜-整柜洞石背板-1.2米</t>
        </is>
      </c>
      <c r="G679" t="inlineStr">
        <is>
          <t>WD-0054 / AC-0074 / AC-0074 / AC-0080 / AC-0081 / AC-0186</t>
        </is>
      </c>
      <c r="H679" t="inlineStr">
        <is>
          <t>窄柜-整柜-木作部分-适配1.2米 / 5mm超白玻璃 / 5mm超白玻璃 / 洞石纹理饰面板 / 银色隔板轨道 / 电力轨道-Xpower-T25-银色-1.158-2插座</t>
        </is>
      </c>
      <c r="I679" t="inlineStr">
        <is>
          <t>✅ 可导入</t>
        </is>
      </c>
      <c r="J679">
        <f>IF(B679&lt;&gt;"","","⚠️ 暂无对应工厂订单（现货/库存发货或工厂单待录入）")</f>
        <v/>
      </c>
    </row>
    <row r="680">
      <c r="A680" t="inlineStr">
        <is>
          <t>5039560261335540625</t>
        </is>
      </c>
      <c r="B680">
        <f>IFERROR(INDEX('6-工厂下单表'!$A$3:$A$125,MATCH(A680,'6-工厂下单表'!$B$3:$B$125,0)),"")</f>
        <v/>
      </c>
      <c r="C680" t="inlineStr">
        <is>
          <t>P25250100405</t>
        </is>
      </c>
      <c r="D680" t="inlineStr">
        <is>
          <t>樱桃木窄柜 |樱桃木1米餐边柜</t>
        </is>
      </c>
      <c r="E680" t="inlineStr">
        <is>
          <t>PPS2525010040511</t>
        </is>
      </c>
      <c r="F680" t="inlineStr">
        <is>
          <t>窄柜-整柜洞石背板-1.2米</t>
        </is>
      </c>
      <c r="G680" t="inlineStr">
        <is>
          <t>WD-0054 / AC-0074 / AC-0074 / AC-0080 / AC-0081 / AC-0186</t>
        </is>
      </c>
      <c r="H680" t="inlineStr">
        <is>
          <t>窄柜-整柜-木作部分-适配1.2米 / 5mm超白玻璃 / 5mm超白玻璃 / 洞石纹理饰面板 / 银色隔板轨道 / 电力轨道-Xpower-T25-银色-1.158-2插座</t>
        </is>
      </c>
      <c r="I680" t="inlineStr">
        <is>
          <t>✅ 可导入</t>
        </is>
      </c>
      <c r="J680">
        <f>IF(B680&lt;&gt;"","","⚠️ 暂无对应工厂订单（现货/库存发货或工厂单待录入）")</f>
        <v/>
      </c>
    </row>
    <row r="681">
      <c r="A681" t="inlineStr">
        <is>
          <t>3212149551908297751</t>
        </is>
      </c>
      <c r="B681">
        <f>IFERROR(INDEX('6-工厂下单表'!$A$3:$A$125,MATCH(A681,'6-工厂下单表'!$B$3:$B$125,0)),"")</f>
        <v/>
      </c>
      <c r="C681" t="inlineStr">
        <is>
          <t>P25250100405</t>
        </is>
      </c>
      <c r="D681" t="inlineStr">
        <is>
          <t>樱桃木窄柜 |樱桃木1米餐边柜</t>
        </is>
      </c>
      <c r="E681" t="inlineStr">
        <is>
          <t>PPS2525010040511</t>
        </is>
      </c>
      <c r="F681" t="inlineStr">
        <is>
          <t>窄柜-整柜洞石背板-1.2米</t>
        </is>
      </c>
      <c r="G681" t="inlineStr">
        <is>
          <t>WD-0054 / AC-0074 / AC-0074 / AC-0080 / AC-0081 / AC-0186</t>
        </is>
      </c>
      <c r="H681" t="inlineStr">
        <is>
          <t>窄柜-整柜-木作部分-适配1.2米 / 5mm超白玻璃 / 5mm超白玻璃 / 洞石纹理饰面板 / 银色隔板轨道 / 电力轨道-Xpower-T25-银色-1.158-2插座</t>
        </is>
      </c>
      <c r="I681" t="inlineStr">
        <is>
          <t>✅ 可导入</t>
        </is>
      </c>
      <c r="J681">
        <f>IF(B681&lt;&gt;"","","⚠️ 暂无对应工厂订单（现货/库存发货或工厂单待录入）")</f>
        <v/>
      </c>
    </row>
    <row r="682">
      <c r="A682" t="inlineStr">
        <is>
          <t>3210721863514837177</t>
        </is>
      </c>
      <c r="B682">
        <f>IFERROR(INDEX('6-工厂下单表'!$A$3:$A$125,MATCH(A682,'6-工厂下单表'!$B$3:$B$125,0)),"")</f>
        <v/>
      </c>
      <c r="C682" t="inlineStr">
        <is>
          <t>P25250100405</t>
        </is>
      </c>
      <c r="D682" t="inlineStr">
        <is>
          <t>樱桃木窄柜 |樱桃木1米餐边柜</t>
        </is>
      </c>
      <c r="E682" t="inlineStr">
        <is>
          <t>PPS2525010040511</t>
        </is>
      </c>
      <c r="F682" t="inlineStr">
        <is>
          <t>窄柜-整柜洞石背板-1.2米</t>
        </is>
      </c>
      <c r="G682" t="inlineStr">
        <is>
          <t>WD-0054 / AC-0074 / AC-0074 / AC-0080 / AC-0081 / AC-0186</t>
        </is>
      </c>
      <c r="H682" t="inlineStr">
        <is>
          <t>窄柜-整柜-木作部分-适配1.2米 / 5mm超白玻璃 / 5mm超白玻璃 / 洞石纹理饰面板 / 银色隔板轨道 / 电力轨道-Xpower-T25-银色-1.158-2插座</t>
        </is>
      </c>
      <c r="I682" t="inlineStr">
        <is>
          <t>✅ 可导入</t>
        </is>
      </c>
      <c r="J682">
        <f>IF(B682&lt;&gt;"","","⚠️ 暂无对应工厂订单（现货/库存发货或工厂单待录入）")</f>
        <v/>
      </c>
    </row>
    <row r="683">
      <c r="A683" t="inlineStr">
        <is>
          <t>3211079053600837177</t>
        </is>
      </c>
      <c r="B683">
        <f>IFERROR(INDEX('6-工厂下单表'!$A$3:$A$125,MATCH(A683,'6-工厂下单表'!$B$3:$B$125,0)),"")</f>
        <v/>
      </c>
      <c r="C683" t="inlineStr">
        <is>
          <t>P25250100405</t>
        </is>
      </c>
      <c r="D683" t="inlineStr">
        <is>
          <t>樱桃木窄柜 |樱桃木1米餐边柜</t>
        </is>
      </c>
      <c r="E683" t="inlineStr">
        <is>
          <t>PPS2525010040511</t>
        </is>
      </c>
      <c r="F683" t="inlineStr">
        <is>
          <t>窄柜-整柜洞石背板-1.2米</t>
        </is>
      </c>
      <c r="G683" t="inlineStr">
        <is>
          <t>WD-0054 / AC-0074 / AC-0074 / AC-0080 / AC-0081 / AC-0186</t>
        </is>
      </c>
      <c r="H683" t="inlineStr">
        <is>
          <t>窄柜-整柜-木作部分-适配1.2米 / 5mm超白玻璃 / 5mm超白玻璃 / 洞石纹理饰面板 / 银色隔板轨道 / 电力轨道-Xpower-T25-银色-1.158-2插座</t>
        </is>
      </c>
      <c r="I683" t="inlineStr">
        <is>
          <t>✅ 可导入</t>
        </is>
      </c>
      <c r="J683">
        <f>IF(B683&lt;&gt;"","","⚠️ 暂无对应工厂订单（现货/库存发货或工厂单待录入）")</f>
        <v/>
      </c>
    </row>
    <row r="684">
      <c r="A684" t="inlineStr">
        <is>
          <t>5037298850227109543</t>
        </is>
      </c>
      <c r="B684">
        <f>IFERROR(INDEX('6-工厂下单表'!$A$3:$A$125,MATCH(A684,'6-工厂下单表'!$B$3:$B$125,0)),"")</f>
        <v/>
      </c>
      <c r="C684" t="inlineStr">
        <is>
          <t>P24210070901</t>
        </is>
      </c>
      <c r="D684" t="inlineStr">
        <is>
          <t>榉木岩板餐桌 |榉木三角腿岩板餐桌</t>
        </is>
      </c>
      <c r="E684" t="inlineStr">
        <is>
          <t>PPS2421007090111</t>
        </is>
      </c>
      <c r="F684" t="inlineStr">
        <is>
          <t>榉木餐桌-1.2米</t>
        </is>
      </c>
      <c r="G684" t="inlineStr">
        <is>
          <t>WD-0138 / AC-0103</t>
        </is>
      </c>
      <c r="H684" t="inlineStr">
        <is>
          <t>榉木餐桌-木作部分-适配1.2米 / 12mm白色岩板</t>
        </is>
      </c>
      <c r="I684" t="inlineStr">
        <is>
          <t>✅ 可导入</t>
        </is>
      </c>
      <c r="J684">
        <f>IF(B684&lt;&gt;"","","⚠️ 暂无对应工厂订单（现货/库存发货或工厂单待录入）")</f>
        <v/>
      </c>
    </row>
    <row r="685">
      <c r="A685" t="inlineStr">
        <is>
          <t>5036944645434035914</t>
        </is>
      </c>
      <c r="B685">
        <f>IFERROR(INDEX('6-工厂下单表'!$A$3:$A$125,MATCH(A685,'6-工厂下单表'!$B$3:$B$125,0)),"")</f>
        <v/>
      </c>
      <c r="C685" t="inlineStr">
        <is>
          <t>P23980010606</t>
        </is>
      </c>
      <c r="D685" t="inlineStr">
        <is>
          <t>畔色样块</t>
        </is>
      </c>
      <c r="E685" t="inlineStr">
        <is>
          <t>PPS2398001060611</t>
        </is>
      </c>
      <c r="F685" t="inlineStr">
        <is>
          <t>榉木样块</t>
        </is>
      </c>
      <c r="G685" t="inlineStr">
        <is>
          <t>WD-0283</t>
        </is>
      </c>
      <c r="H685" t="inlineStr">
        <is>
          <t>榉木样块-木作部分</t>
        </is>
      </c>
      <c r="I685" t="inlineStr">
        <is>
          <t>✅ 可导入</t>
        </is>
      </c>
      <c r="J685">
        <f>IF(B685&lt;&gt;"","","⚠️ 暂无对应工厂订单（现货/库存发货或工厂单待录入）")</f>
        <v/>
      </c>
    </row>
    <row r="686">
      <c r="A686" t="inlineStr">
        <is>
          <t>5036009222860872927</t>
        </is>
      </c>
      <c r="B686">
        <f>IFERROR(INDEX('6-工厂下单表'!$A$3:$A$125,MATCH(A686,'6-工厂下单表'!$B$3:$B$125,0)),"")</f>
        <v/>
      </c>
      <c r="C686" t="inlineStr">
        <is>
          <t>P25250100405</t>
        </is>
      </c>
      <c r="D686" t="inlineStr">
        <is>
          <t>樱桃木窄柜 |樱桃木1米餐边柜</t>
        </is>
      </c>
      <c r="E686" t="inlineStr">
        <is>
          <t>PPS2525010040511</t>
        </is>
      </c>
      <c r="F686" t="inlineStr">
        <is>
          <t>窄柜-整柜洞石背板-1.2米</t>
        </is>
      </c>
      <c r="G686" t="inlineStr">
        <is>
          <t>WD-0054 / AC-0074 / AC-0074 / AC-0080 / AC-0081 / AC-0186</t>
        </is>
      </c>
      <c r="H686" t="inlineStr">
        <is>
          <t>窄柜-整柜-木作部分-适配1.2米 / 5mm超白玻璃 / 5mm超白玻璃 / 洞石纹理饰面板 / 银色隔板轨道 / 电力轨道-Xpower-T25-银色-1.158-2插座</t>
        </is>
      </c>
      <c r="I686" t="inlineStr">
        <is>
          <t>✅ 可导入</t>
        </is>
      </c>
      <c r="J686">
        <f>IF(B686&lt;&gt;"","","⚠️ 暂无对应工厂订单（现货/库存发货或工厂单待录入）")</f>
        <v/>
      </c>
    </row>
    <row r="687">
      <c r="A687" t="inlineStr">
        <is>
          <t>3208401696575486078</t>
        </is>
      </c>
      <c r="B687">
        <f>IFERROR(INDEX('6-工厂下单表'!$A$3:$A$125,MATCH(A687,'6-工厂下单表'!$B$3:$B$125,0)),"")</f>
        <v/>
      </c>
      <c r="C687" t="inlineStr">
        <is>
          <t>P24210070901</t>
        </is>
      </c>
      <c r="D687" t="inlineStr">
        <is>
          <t>榉木岩板餐桌 |榉木三角腿岩板餐桌</t>
        </is>
      </c>
      <c r="E687" t="inlineStr">
        <is>
          <t>PPS2421007090111</t>
        </is>
      </c>
      <c r="F687" t="inlineStr">
        <is>
          <t>榉木餐桌-1.2米</t>
        </is>
      </c>
      <c r="G687" t="inlineStr">
        <is>
          <t>WD-0138 / AC-0103</t>
        </is>
      </c>
      <c r="H687" t="inlineStr">
        <is>
          <t>榉木餐桌-木作部分-适配1.2米 / 12mm白色岩板</t>
        </is>
      </c>
      <c r="I687" t="inlineStr">
        <is>
          <t>✅ 可导入</t>
        </is>
      </c>
      <c r="J687">
        <f>IF(B687&lt;&gt;"","","⚠️ 暂无对应工厂订单（现货/库存发货或工厂单待录入）")</f>
        <v/>
      </c>
    </row>
    <row r="688">
      <c r="A688" t="inlineStr">
        <is>
          <t>3207444423899250058</t>
        </is>
      </c>
      <c r="B688">
        <f>IFERROR(INDEX('6-工厂下单表'!$A$3:$A$125,MATCH(A688,'6-工厂下单表'!$B$3:$B$125,0)),"")</f>
        <v/>
      </c>
      <c r="C688" t="inlineStr">
        <is>
          <t>P24250080801</t>
        </is>
      </c>
      <c r="D688" t="inlineStr">
        <is>
          <t>洞石餐边柜 |樱桃木洞石餐边大柜 |樱桃木洞石模块餐边柜</t>
        </is>
      </c>
      <c r="E688" t="inlineStr">
        <is>
          <t>PPS2425008080128</t>
        </is>
      </c>
      <c r="F688" t="inlineStr">
        <is>
          <t>洞石餐边柜-洞石整柜2.1米（多抽组合）（分类抽屉+玻璃移门+开门）</t>
        </is>
      </c>
      <c r="G688" t="inlineStr">
        <is>
          <t>WD-0123 / AC-0073 / AC-0096 / AC-0080 / AC-0081 / AC-0093</t>
        </is>
      </c>
      <c r="H688" t="inlineStr">
        <is>
          <t>洞石餐边柜-多抽组合-整柜-木作部分-适配2.1米 / 5mm灰色玻璃 / 抛光不锈钢挂杆 / 洞石纹理饰面板 / 银色隔板轨道 / 茶色亚克力条</t>
        </is>
      </c>
      <c r="I688" t="inlineStr">
        <is>
          <t>✅ 可导入</t>
        </is>
      </c>
      <c r="J688">
        <f>IF(B688&lt;&gt;"","","⚠️ 暂无对应工厂订单（现货/库存发货或工厂单待录入）")</f>
        <v/>
      </c>
    </row>
    <row r="689">
      <c r="A689" t="inlineStr">
        <is>
          <t>3206808408454100965</t>
        </is>
      </c>
      <c r="B689">
        <f>IFERROR(INDEX('6-工厂下单表'!$A$3:$A$125,MATCH(A689,'6-工厂下单表'!$B$3:$B$125,0)),"")</f>
        <v/>
      </c>
      <c r="C689" t="inlineStr">
        <is>
          <t>P23160010401</t>
        </is>
      </c>
      <c r="D689" t="inlineStr">
        <is>
          <t>云朵沙发</t>
        </is>
      </c>
      <c r="E689" t="inlineStr">
        <is>
          <t>PPS2316001040111</t>
        </is>
      </c>
      <c r="F689" t="inlineStr">
        <is>
          <t>2023款沙发-135 单人位</t>
        </is>
      </c>
      <c r="G689" t="inlineStr">
        <is>
          <t>WD-0276</t>
        </is>
      </c>
      <c r="H689" t="inlineStr">
        <is>
          <t>2023款沙发-135 单人位-木作部分</t>
        </is>
      </c>
      <c r="I689" t="inlineStr">
        <is>
          <t>✅ 可导入</t>
        </is>
      </c>
      <c r="J689">
        <f>IF(B689&lt;&gt;"","","⚠️ 暂无对应工厂订单（现货/库存发货或工厂单待录入）")</f>
        <v/>
      </c>
    </row>
    <row r="690">
      <c r="A690" t="inlineStr">
        <is>
          <t>3206808408455100965</t>
        </is>
      </c>
      <c r="B690">
        <f>IFERROR(INDEX('6-工厂下单表'!$A$3:$A$125,MATCH(A690,'6-工厂下单表'!$B$3:$B$125,0)),"")</f>
        <v/>
      </c>
      <c r="C690" t="inlineStr">
        <is>
          <t>P26990090428</t>
        </is>
      </c>
      <c r="D690" t="inlineStr">
        <is>
          <t>淘宝自动生成sku-送货入户</t>
        </is>
      </c>
      <c r="E690" t="inlineStr">
        <is>
          <t>PPS0000000800003</t>
        </is>
      </c>
      <c r="F690" t="inlineStr">
        <is>
          <t>淘宝自动生成sku-送货入户</t>
        </is>
      </c>
      <c r="I690" t="inlineStr">
        <is>
          <t>✅ 可导入</t>
        </is>
      </c>
      <c r="J690">
        <f>IF(B690&lt;&gt;"","","⚠️ 暂无对应工厂订单（现货/库存发货或工厂单待录入）")</f>
        <v/>
      </c>
    </row>
    <row r="691">
      <c r="A691" t="inlineStr">
        <is>
          <t>3205892497850758386</t>
        </is>
      </c>
      <c r="B691">
        <f>IFERROR(INDEX('6-工厂下单表'!$A$3:$A$125,MATCH(A691,'6-工厂下单表'!$B$3:$B$125,0)),"")</f>
        <v/>
      </c>
      <c r="C691" t="inlineStr">
        <is>
          <t>P25250100405</t>
        </is>
      </c>
      <c r="D691" t="inlineStr">
        <is>
          <t>樱桃木窄柜 |樱桃木1米餐边柜</t>
        </is>
      </c>
      <c r="E691" t="inlineStr">
        <is>
          <t>PPS2525010040511</t>
        </is>
      </c>
      <c r="F691" t="inlineStr">
        <is>
          <t>窄柜-整柜洞石背板-1.2米</t>
        </is>
      </c>
      <c r="G691" t="inlineStr">
        <is>
          <t>WD-0054 / AC-0074 / AC-0074 / AC-0080 / AC-0081 / AC-0186</t>
        </is>
      </c>
      <c r="H691" t="inlineStr">
        <is>
          <t>窄柜-整柜-木作部分-适配1.2米 / 5mm超白玻璃 / 5mm超白玻璃 / 洞石纹理饰面板 / 银色隔板轨道 / 电力轨道-Xpower-T25-银色-1.158-2插座</t>
        </is>
      </c>
      <c r="I691" t="inlineStr">
        <is>
          <t>✅ 可导入</t>
        </is>
      </c>
      <c r="J691">
        <f>IF(B691&lt;&gt;"","","⚠️ 暂无对应工厂订单（现货/库存发货或工厂单待录入）")</f>
        <v/>
      </c>
    </row>
    <row r="692">
      <c r="A692" t="inlineStr">
        <is>
          <t>5032517436502295026</t>
        </is>
      </c>
      <c r="B692">
        <f>IFERROR(INDEX('6-工厂下单表'!$A$3:$A$125,MATCH(A692,'6-工厂下单表'!$B$3:$B$125,0)),"")</f>
        <v/>
      </c>
      <c r="C692" t="inlineStr">
        <is>
          <t>P25250100405</t>
        </is>
      </c>
      <c r="D692" t="inlineStr">
        <is>
          <t>樱桃木窄柜 |樱桃木1米餐边柜</t>
        </is>
      </c>
      <c r="E692" t="inlineStr">
        <is>
          <t>PPS2525010040511</t>
        </is>
      </c>
      <c r="F692" t="inlineStr">
        <is>
          <t>窄柜-整柜洞石背板-1.2米</t>
        </is>
      </c>
      <c r="G692" t="inlineStr">
        <is>
          <t>WD-0054 / AC-0074 / AC-0074 / AC-0080 / AC-0081 / AC-0186</t>
        </is>
      </c>
      <c r="H692" t="inlineStr">
        <is>
          <t>窄柜-整柜-木作部分-适配1.2米 / 5mm超白玻璃 / 5mm超白玻璃 / 洞石纹理饰面板 / 银色隔板轨道 / 电力轨道-Xpower-T25-银色-1.158-2插座</t>
        </is>
      </c>
      <c r="I692" t="inlineStr">
        <is>
          <t>✅ 可导入</t>
        </is>
      </c>
      <c r="J692">
        <f>IF(B692&lt;&gt;"","","⚠️ 暂无对应工厂订单（现货/库存发货或工厂单待录入）")</f>
        <v/>
      </c>
    </row>
    <row r="693">
      <c r="A693" t="inlineStr">
        <is>
          <t>5032513656398295026</t>
        </is>
      </c>
      <c r="B693">
        <f>IFERROR(INDEX('6-工厂下单表'!$A$3:$A$125,MATCH(A693,'6-工厂下单表'!$B$3:$B$125,0)),"")</f>
        <v/>
      </c>
      <c r="C693" t="inlineStr">
        <is>
          <t>P25250100405</t>
        </is>
      </c>
      <c r="D693" t="inlineStr">
        <is>
          <t>樱桃木窄柜 |樱桃木1米餐边柜</t>
        </is>
      </c>
      <c r="E693" t="inlineStr">
        <is>
          <t>PPS2525010040511</t>
        </is>
      </c>
      <c r="F693" t="inlineStr">
        <is>
          <t>窄柜-整柜洞石背板-1.2米</t>
        </is>
      </c>
      <c r="G693" t="inlineStr">
        <is>
          <t>WD-0054 / AC-0074 / AC-0074 / AC-0080 / AC-0081 / AC-0186</t>
        </is>
      </c>
      <c r="H693" t="inlineStr">
        <is>
          <t>窄柜-整柜-木作部分-适配1.2米 / 5mm超白玻璃 / 5mm超白玻璃 / 洞石纹理饰面板 / 银色隔板轨道 / 电力轨道-Xpower-T25-银色-1.158-2插座</t>
        </is>
      </c>
      <c r="I693" t="inlineStr">
        <is>
          <t>✅ 可导入</t>
        </is>
      </c>
      <c r="J693">
        <f>IF(B693&lt;&gt;"","","⚠️ 暂无对应工厂订单（现货/库存发货或工厂单待录入）")</f>
        <v/>
      </c>
    </row>
    <row r="694">
      <c r="A694" t="inlineStr">
        <is>
          <t>5032149842932413422</t>
        </is>
      </c>
      <c r="B694">
        <f>IFERROR(INDEX('6-工厂下单表'!$A$3:$A$125,MATCH(A694,'6-工厂下单表'!$B$3:$B$125,0)),"")</f>
        <v/>
      </c>
      <c r="C694" t="inlineStr">
        <is>
          <t>P24250080801</t>
        </is>
      </c>
      <c r="D694" t="inlineStr">
        <is>
          <t>洞石餐边柜 |樱桃木洞石餐边大柜 |樱桃木洞石模块餐边柜</t>
        </is>
      </c>
      <c r="E694" t="inlineStr">
        <is>
          <t>PPS2425008080128</t>
        </is>
      </c>
      <c r="F694" t="inlineStr">
        <is>
          <t>洞石餐边柜-洞石整柜2.1米（多抽组合）（分类抽屉+玻璃移门+开门）</t>
        </is>
      </c>
      <c r="G694" t="inlineStr">
        <is>
          <t>WD-0123 / AC-0073 / AC-0096 / AC-0080 / AC-0081 / AC-0093</t>
        </is>
      </c>
      <c r="H694" t="inlineStr">
        <is>
          <t>洞石餐边柜-多抽组合-整柜-木作部分-适配2.1米 / 5mm灰色玻璃 / 抛光不锈钢挂杆 / 洞石纹理饰面板 / 银色隔板轨道 / 茶色亚克力条</t>
        </is>
      </c>
      <c r="I694" t="inlineStr">
        <is>
          <t>✅ 可导入</t>
        </is>
      </c>
      <c r="J694">
        <f>IF(B694&lt;&gt;"","","⚠️ 暂无对应工厂订单（现货/库存发货或工厂单待录入）")</f>
        <v/>
      </c>
    </row>
    <row r="695">
      <c r="A695" t="inlineStr">
        <is>
          <t>3204647367620870172</t>
        </is>
      </c>
      <c r="B695">
        <f>IFERROR(INDEX('6-工厂下单表'!$A$3:$A$125,MATCH(A695,'6-工厂下单表'!$B$3:$B$125,0)),"")</f>
        <v/>
      </c>
      <c r="C695" t="inlineStr">
        <is>
          <t>P24210070901</t>
        </is>
      </c>
      <c r="D695" t="inlineStr">
        <is>
          <t>榉木岩板餐桌 |榉木三角腿岩板餐桌</t>
        </is>
      </c>
      <c r="E695" t="inlineStr">
        <is>
          <t>PPS2421007090111</t>
        </is>
      </c>
      <c r="F695" t="inlineStr">
        <is>
          <t>榉木餐桌-1.2米</t>
        </is>
      </c>
      <c r="G695" t="inlineStr">
        <is>
          <t>WD-0138 / AC-0103</t>
        </is>
      </c>
      <c r="H695" t="inlineStr">
        <is>
          <t>榉木餐桌-木作部分-适配1.2米 / 12mm白色岩板</t>
        </is>
      </c>
      <c r="I695" t="inlineStr">
        <is>
          <t>✅ 可导入</t>
        </is>
      </c>
      <c r="J695">
        <f>IF(B695&lt;&gt;"","","⚠️ 暂无对应工厂订单（现货/库存发货或工厂单待录入）")</f>
        <v/>
      </c>
    </row>
    <row r="696">
      <c r="A696" t="inlineStr">
        <is>
          <t>5031838945682405710</t>
        </is>
      </c>
      <c r="B696">
        <f>IFERROR(INDEX('6-工厂下单表'!$A$3:$A$125,MATCH(A696,'6-工厂下单表'!$B$3:$B$125,0)),"")</f>
        <v/>
      </c>
      <c r="C696" t="inlineStr">
        <is>
          <t>P23980010606</t>
        </is>
      </c>
      <c r="D696" t="inlineStr">
        <is>
          <t>畔色样块</t>
        </is>
      </c>
      <c r="E696" t="inlineStr">
        <is>
          <t>PPS2398001060611</t>
        </is>
      </c>
      <c r="F696" t="inlineStr">
        <is>
          <t>榉木样块</t>
        </is>
      </c>
      <c r="G696" t="inlineStr">
        <is>
          <t>WD-0283</t>
        </is>
      </c>
      <c r="H696" t="inlineStr">
        <is>
          <t>榉木样块-木作部分</t>
        </is>
      </c>
      <c r="I696" t="inlineStr">
        <is>
          <t>✅ 可导入</t>
        </is>
      </c>
      <c r="J696">
        <f>IF(B696&lt;&gt;"","","⚠️ 暂无对应工厂订单（现货/库存发货或工厂单待录入）")</f>
        <v/>
      </c>
    </row>
    <row r="697">
      <c r="A697" t="inlineStr">
        <is>
          <t>5031838945683405710</t>
        </is>
      </c>
      <c r="B697">
        <f>IFERROR(INDEX('6-工厂下单表'!$A$3:$A$125,MATCH(A697,'6-工厂下单表'!$B$3:$B$125,0)),"")</f>
        <v/>
      </c>
      <c r="C697" t="inlineStr">
        <is>
          <t>P23980010606</t>
        </is>
      </c>
      <c r="D697" t="inlineStr">
        <is>
          <t>畔色样块</t>
        </is>
      </c>
      <c r="E697" t="inlineStr">
        <is>
          <t>PPS2398001060611</t>
        </is>
      </c>
      <c r="F697" t="inlineStr">
        <is>
          <t>榉木样块</t>
        </is>
      </c>
      <c r="G697" t="inlineStr">
        <is>
          <t>WD-0283</t>
        </is>
      </c>
      <c r="H697" t="inlineStr">
        <is>
          <t>榉木样块-木作部分</t>
        </is>
      </c>
      <c r="I697" t="inlineStr">
        <is>
          <t>✅ 可导入</t>
        </is>
      </c>
      <c r="J697">
        <f>IF(B697&lt;&gt;"","","⚠️ 暂无对应工厂订单（现货/库存发货或工厂单待录入）")</f>
        <v/>
      </c>
    </row>
    <row r="698">
      <c r="A698" t="inlineStr">
        <is>
          <t>3202379943842031288</t>
        </is>
      </c>
      <c r="B698">
        <f>IFERROR(INDEX('6-工厂下单表'!$A$3:$A$125,MATCH(A698,'6-工厂下单表'!$B$3:$B$125,0)),"")</f>
        <v/>
      </c>
      <c r="C698" t="inlineStr">
        <is>
          <t>P24250080801</t>
        </is>
      </c>
      <c r="D698" t="inlineStr">
        <is>
          <t>洞石餐边柜 |樱桃木洞石餐边大柜 |樱桃木洞石模块餐边柜</t>
        </is>
      </c>
      <c r="E698" t="inlineStr">
        <is>
          <t>PPS2425008080128</t>
        </is>
      </c>
      <c r="F698" t="inlineStr">
        <is>
          <t>洞石餐边柜-洞石整柜2.1米（多抽组合）（分类抽屉+玻璃移门+开门）</t>
        </is>
      </c>
      <c r="G698" t="inlineStr">
        <is>
          <t>WD-0123 / AC-0073 / AC-0096 / AC-0080 / AC-0081 / AC-0093</t>
        </is>
      </c>
      <c r="H698" t="inlineStr">
        <is>
          <t>洞石餐边柜-多抽组合-整柜-木作部分-适配2.1米 / 5mm灰色玻璃 / 抛光不锈钢挂杆 / 洞石纹理饰面板 / 银色隔板轨道 / 茶色亚克力条</t>
        </is>
      </c>
      <c r="I698" t="inlineStr">
        <is>
          <t>✅ 可导入</t>
        </is>
      </c>
      <c r="J698">
        <f>IF(B698&lt;&gt;"","","⚠️ 暂无对应工厂订单（现货/库存发货或工厂单待录入）")</f>
        <v/>
      </c>
    </row>
    <row r="699">
      <c r="A699" t="inlineStr">
        <is>
          <t>5029369020904827125</t>
        </is>
      </c>
      <c r="B699">
        <f>IFERROR(INDEX('6-工厂下单表'!$A$3:$A$125,MATCH(A699,'6-工厂下单表'!$B$3:$B$125,0)),"")</f>
        <v/>
      </c>
      <c r="C699" t="inlineStr">
        <is>
          <t>P23980010606</t>
        </is>
      </c>
      <c r="D699" t="inlineStr">
        <is>
          <t>畔色样块</t>
        </is>
      </c>
      <c r="E699" t="inlineStr">
        <is>
          <t>PPS2398001060611</t>
        </is>
      </c>
      <c r="F699" t="inlineStr">
        <is>
          <t>榉木样块</t>
        </is>
      </c>
      <c r="G699" t="inlineStr">
        <is>
          <t>WD-0283</t>
        </is>
      </c>
      <c r="H699" t="inlineStr">
        <is>
          <t>榉木样块-木作部分</t>
        </is>
      </c>
      <c r="I699" t="inlineStr">
        <is>
          <t>✅ 可导入</t>
        </is>
      </c>
      <c r="J699">
        <f>IF(B699&lt;&gt;"","","⚠️ 暂无对应工厂订单（现货/库存发货或工厂单待录入）")</f>
        <v/>
      </c>
    </row>
    <row r="700">
      <c r="A700" t="inlineStr">
        <is>
          <t>3201752173943279165</t>
        </is>
      </c>
      <c r="B700">
        <f>IFERROR(INDEX('6-工厂下单表'!$A$3:$A$125,MATCH(A700,'6-工厂下单表'!$B$3:$B$125,0)),"")</f>
        <v/>
      </c>
      <c r="C700" t="inlineStr">
        <is>
          <t>P23980010606</t>
        </is>
      </c>
      <c r="D700" t="inlineStr">
        <is>
          <t>畔色样块</t>
        </is>
      </c>
      <c r="E700" t="inlineStr">
        <is>
          <t>PPS2398001060611</t>
        </is>
      </c>
      <c r="F700" t="inlineStr">
        <is>
          <t>榉木样块</t>
        </is>
      </c>
      <c r="G700" t="inlineStr">
        <is>
          <t>WD-0283</t>
        </is>
      </c>
      <c r="H700" t="inlineStr">
        <is>
          <t>榉木样块-木作部分</t>
        </is>
      </c>
      <c r="I700" t="inlineStr">
        <is>
          <t>✅ 可导入</t>
        </is>
      </c>
      <c r="J700">
        <f>IF(B700&lt;&gt;"","","⚠️ 暂无对应工厂订单（现货/库存发货或工厂单待录入）")</f>
        <v/>
      </c>
    </row>
    <row r="701">
      <c r="A701" t="inlineStr">
        <is>
          <t>3201581209096954681</t>
        </is>
      </c>
      <c r="B701">
        <f>IFERROR(INDEX('6-工厂下单表'!$A$3:$A$125,MATCH(A701,'6-工厂下单表'!$B$3:$B$125,0)),"")</f>
        <v/>
      </c>
      <c r="C701" t="inlineStr">
        <is>
          <t>P25250100405</t>
        </is>
      </c>
      <c r="D701" t="inlineStr">
        <is>
          <t>樱桃木窄柜 |樱桃木1米餐边柜</t>
        </is>
      </c>
      <c r="E701" t="inlineStr">
        <is>
          <t>PPS2525010040511</t>
        </is>
      </c>
      <c r="F701" t="inlineStr">
        <is>
          <t>窄柜-整柜洞石背板-1.2米</t>
        </is>
      </c>
      <c r="G701" t="inlineStr">
        <is>
          <t>WD-0054 / AC-0074 / AC-0074 / AC-0080 / AC-0081 / AC-0186</t>
        </is>
      </c>
      <c r="H701" t="inlineStr">
        <is>
          <t>窄柜-整柜-木作部分-适配1.2米 / 5mm超白玻璃 / 5mm超白玻璃 / 洞石纹理饰面板 / 银色隔板轨道 / 电力轨道-Xpower-T25-银色-1.158-2插座</t>
        </is>
      </c>
      <c r="I701" t="inlineStr">
        <is>
          <t>✅ 可导入</t>
        </is>
      </c>
      <c r="J701">
        <f>IF(B701&lt;&gt;"","","⚠️ 暂无对应工厂订单（现货/库存发货或工厂单待录入）")</f>
        <v/>
      </c>
    </row>
    <row r="702">
      <c r="A702" t="inlineStr">
        <is>
          <t>3201238490459954681</t>
        </is>
      </c>
      <c r="B702">
        <f>IFERROR(INDEX('6-工厂下单表'!$A$3:$A$125,MATCH(A702,'6-工厂下单表'!$B$3:$B$125,0)),"")</f>
        <v/>
      </c>
      <c r="C702" t="inlineStr">
        <is>
          <t>P25250100405</t>
        </is>
      </c>
      <c r="D702" t="inlineStr">
        <is>
          <t>樱桃木窄柜 |樱桃木1米餐边柜</t>
        </is>
      </c>
      <c r="E702" t="inlineStr">
        <is>
          <t>PPS2525010040511</t>
        </is>
      </c>
      <c r="F702" t="inlineStr">
        <is>
          <t>窄柜-整柜洞石背板-1.2米</t>
        </is>
      </c>
      <c r="G702" t="inlineStr">
        <is>
          <t>WD-0054 / AC-0074 / AC-0074 / AC-0080 / AC-0081 / AC-0186</t>
        </is>
      </c>
      <c r="H702" t="inlineStr">
        <is>
          <t>窄柜-整柜-木作部分-适配1.2米 / 5mm超白玻璃 / 5mm超白玻璃 / 洞石纹理饰面板 / 银色隔板轨道 / 电力轨道-Xpower-T25-银色-1.158-2插座</t>
        </is>
      </c>
      <c r="I702" t="inlineStr">
        <is>
          <t>✅ 可导入</t>
        </is>
      </c>
      <c r="J702">
        <f>IF(B702&lt;&gt;"","","⚠️ 暂无对应工厂订单（现货/库存发货或工厂单待录入）")</f>
        <v/>
      </c>
    </row>
    <row r="703">
      <c r="A703" t="inlineStr">
        <is>
          <t>5027779368272592526</t>
        </is>
      </c>
      <c r="B703">
        <f>IFERROR(INDEX('6-工厂下单表'!$A$3:$A$125,MATCH(A703,'6-工厂下单表'!$B$3:$B$125,0)),"")</f>
        <v/>
      </c>
      <c r="C703" t="inlineStr">
        <is>
          <t>P24210070901</t>
        </is>
      </c>
      <c r="D703" t="inlineStr">
        <is>
          <t>榉木岩板餐桌 |榉木三角腿岩板餐桌</t>
        </is>
      </c>
      <c r="E703" t="inlineStr">
        <is>
          <t>PPS2421007090111</t>
        </is>
      </c>
      <c r="F703" t="inlineStr">
        <is>
          <t>榉木餐桌-1.2米</t>
        </is>
      </c>
      <c r="G703" t="inlineStr">
        <is>
          <t>WD-0138 / AC-0103</t>
        </is>
      </c>
      <c r="H703" t="inlineStr">
        <is>
          <t>榉木餐桌-木作部分-适配1.2米 / 12mm白色岩板</t>
        </is>
      </c>
      <c r="I703" t="inlineStr">
        <is>
          <t>✅ 可导入</t>
        </is>
      </c>
      <c r="J703">
        <f>IF(B703&lt;&gt;"","","⚠️ 暂无对应工厂订单（现货/库存发货或工厂单待录入）")</f>
        <v/>
      </c>
    </row>
    <row r="704">
      <c r="A704" t="inlineStr">
        <is>
          <t>3200411607023537598</t>
        </is>
      </c>
      <c r="B704">
        <f>IFERROR(INDEX('6-工厂下单表'!$A$3:$A$125,MATCH(A704,'6-工厂下单表'!$B$3:$B$125,0)),"")</f>
        <v/>
      </c>
      <c r="C704" t="inlineStr">
        <is>
          <t>P24210070901</t>
        </is>
      </c>
      <c r="D704" t="inlineStr">
        <is>
          <t>榉木岩板餐桌 |榉木三角腿岩板餐桌</t>
        </is>
      </c>
      <c r="E704" t="inlineStr">
        <is>
          <t>PPS2421007090111</t>
        </is>
      </c>
      <c r="F704" t="inlineStr">
        <is>
          <t>榉木餐桌-1.2米</t>
        </is>
      </c>
      <c r="G704" t="inlineStr">
        <is>
          <t>WD-0138 / AC-0103</t>
        </is>
      </c>
      <c r="H704" t="inlineStr">
        <is>
          <t>榉木餐桌-木作部分-适配1.2米 / 12mm白色岩板</t>
        </is>
      </c>
      <c r="I704" t="inlineStr">
        <is>
          <t>✅ 可导入</t>
        </is>
      </c>
      <c r="J704">
        <f>IF(B704&lt;&gt;"","","⚠️ 暂无对应工厂订单（现货/库存发货或工厂单待录入）")</f>
        <v/>
      </c>
    </row>
    <row r="705">
      <c r="A705" t="inlineStr">
        <is>
          <t>3200867472590148254</t>
        </is>
      </c>
      <c r="B705">
        <f>IFERROR(INDEX('6-工厂下单表'!$A$3:$A$125,MATCH(A705,'6-工厂下单表'!$B$3:$B$125,0)),"")</f>
        <v/>
      </c>
      <c r="C705" t="inlineStr">
        <is>
          <t>P24250080801</t>
        </is>
      </c>
      <c r="D705" t="inlineStr">
        <is>
          <t>洞石餐边柜 |樱桃木洞石餐边大柜 |樱桃木洞石模块餐边柜</t>
        </is>
      </c>
      <c r="E705" t="inlineStr">
        <is>
          <t>PPS2425008080128</t>
        </is>
      </c>
      <c r="F705" t="inlineStr">
        <is>
          <t>洞石餐边柜-洞石整柜2.1米（多抽组合）（分类抽屉+玻璃移门+开门）</t>
        </is>
      </c>
      <c r="G705" t="inlineStr">
        <is>
          <t>WD-0123 / AC-0073 / AC-0096 / AC-0080 / AC-0081 / AC-0093</t>
        </is>
      </c>
      <c r="H705" t="inlineStr">
        <is>
          <t>洞石餐边柜-多抽组合-整柜-木作部分-适配2.1米 / 5mm灰色玻璃 / 抛光不锈钢挂杆 / 洞石纹理饰面板 / 银色隔板轨道 / 茶色亚克力条</t>
        </is>
      </c>
      <c r="I705" t="inlineStr">
        <is>
          <t>✅ 可导入</t>
        </is>
      </c>
      <c r="J705">
        <f>IF(B705&lt;&gt;"","","⚠️ 暂无对应工厂订单（现货/库存发货或工厂单待录入）")</f>
        <v/>
      </c>
    </row>
    <row r="706">
      <c r="A706" t="inlineStr">
        <is>
          <t>5027333185397558820</t>
        </is>
      </c>
      <c r="B706">
        <f>IFERROR(INDEX('6-工厂下单表'!$A$3:$A$125,MATCH(A706,'6-工厂下单表'!$B$3:$B$125,0)),"")</f>
        <v/>
      </c>
      <c r="C706" t="inlineStr">
        <is>
          <t>P24210070901</t>
        </is>
      </c>
      <c r="D706" t="inlineStr">
        <is>
          <t>榉木岩板餐桌 |榉木三角腿岩板餐桌</t>
        </is>
      </c>
      <c r="E706" t="inlineStr">
        <is>
          <t>PPS2421007090111</t>
        </is>
      </c>
      <c r="F706" t="inlineStr">
        <is>
          <t>榉木餐桌-1.2米</t>
        </is>
      </c>
      <c r="G706" t="inlineStr">
        <is>
          <t>WD-0138 / AC-0103</t>
        </is>
      </c>
      <c r="H706" t="inlineStr">
        <is>
          <t>榉木餐桌-木作部分-适配1.2米 / 12mm白色岩板</t>
        </is>
      </c>
      <c r="I706" t="inlineStr">
        <is>
          <t>✅ 可导入</t>
        </is>
      </c>
      <c r="J706">
        <f>IF(B706&lt;&gt;"","","⚠️ 暂无对应工厂订单（现货/库存发货或工厂单待录入）")</f>
        <v/>
      </c>
    </row>
    <row r="707">
      <c r="A707" t="inlineStr">
        <is>
          <t>5027077802136558820</t>
        </is>
      </c>
      <c r="B707">
        <f>IFERROR(INDEX('6-工厂下单表'!$A$3:$A$125,MATCH(A707,'6-工厂下单表'!$B$3:$B$125,0)),"")</f>
        <v/>
      </c>
      <c r="C707" t="inlineStr">
        <is>
          <t>P24210070901</t>
        </is>
      </c>
      <c r="D707" t="inlineStr">
        <is>
          <t>榉木岩板餐桌 |榉木三角腿岩板餐桌</t>
        </is>
      </c>
      <c r="E707" t="inlineStr">
        <is>
          <t>PPS2421007090111</t>
        </is>
      </c>
      <c r="F707" t="inlineStr">
        <is>
          <t>榉木餐桌-1.2米</t>
        </is>
      </c>
      <c r="G707" t="inlineStr">
        <is>
          <t>WD-0138 / AC-0103</t>
        </is>
      </c>
      <c r="H707" t="inlineStr">
        <is>
          <t>榉木餐桌-木作部分-适配1.2米 / 12mm白色岩板</t>
        </is>
      </c>
      <c r="I707" t="inlineStr">
        <is>
          <t>✅ 可导入</t>
        </is>
      </c>
      <c r="J707">
        <f>IF(B707&lt;&gt;"","","⚠️ 暂无对应工厂订单（现货/库存发货或工厂单待录入）")</f>
        <v/>
      </c>
    </row>
    <row r="708">
      <c r="A708" t="inlineStr">
        <is>
          <t>5026632338838185740</t>
        </is>
      </c>
      <c r="B708">
        <f>IFERROR(INDEX('6-工厂下单表'!$A$3:$A$125,MATCH(A708,'6-工厂下单表'!$B$3:$B$125,0)),"")</f>
        <v/>
      </c>
      <c r="C708" t="inlineStr">
        <is>
          <t>P25210100410</t>
        </is>
      </c>
      <c r="D708" t="inlineStr">
        <is>
          <t>畔色黑胡桃木岩板餐桌2025 |黑胡桃木三角腿餐桌</t>
        </is>
      </c>
      <c r="E708" t="inlineStr">
        <is>
          <t>PPS2521010041011</t>
        </is>
      </c>
      <c r="F708" t="inlineStr">
        <is>
          <t>黑胡桃木岩板-1.4米</t>
        </is>
      </c>
      <c r="G708" t="inlineStr">
        <is>
          <t>WD-0085 / AC-0071</t>
        </is>
      </c>
      <c r="H708" t="inlineStr">
        <is>
          <t>黑胡桃木岩板餐桌2025-木作部分-适配1.4米 / 12mm黑色岩板</t>
        </is>
      </c>
      <c r="I708" t="inlineStr">
        <is>
          <t>✅ 可导入</t>
        </is>
      </c>
      <c r="J708">
        <f>IF(B708&lt;&gt;"","","⚠️ 暂无对应工厂订单（现货/库存发货或工厂单待录入）")</f>
        <v/>
      </c>
    </row>
    <row r="709">
      <c r="A709" t="inlineStr">
        <is>
          <t>3199584147190452461</t>
        </is>
      </c>
      <c r="B709">
        <f>IFERROR(INDEX('6-工厂下单表'!$A$3:$A$125,MATCH(A709,'6-工厂下单表'!$B$3:$B$125,0)),"")</f>
        <v/>
      </c>
      <c r="C709" t="inlineStr">
        <is>
          <t>P23980010606</t>
        </is>
      </c>
      <c r="D709" t="inlineStr">
        <is>
          <t>畔色样块</t>
        </is>
      </c>
      <c r="E709" t="inlineStr">
        <is>
          <t>PPS2398001060611</t>
        </is>
      </c>
      <c r="F709" t="inlineStr">
        <is>
          <t>榉木样块</t>
        </is>
      </c>
      <c r="G709" t="inlineStr">
        <is>
          <t>WD-0283</t>
        </is>
      </c>
      <c r="H709" t="inlineStr">
        <is>
          <t>榉木样块-木作部分</t>
        </is>
      </c>
      <c r="I709" t="inlineStr">
        <is>
          <t>✅ 可导入</t>
        </is>
      </c>
      <c r="J709">
        <f>IF(B709&lt;&gt;"","","⚠️ 暂无对应工厂订单（现货/库存发货或工厂单待录入）")</f>
        <v/>
      </c>
    </row>
    <row r="710">
      <c r="A710" t="inlineStr">
        <is>
          <t>4501921538004004444</t>
        </is>
      </c>
      <c r="B710">
        <f>IFERROR(INDEX('6-工厂下单表'!$A$3:$A$125,MATCH(A710,'6-工厂下单表'!$B$3:$B$125,0)),"")</f>
        <v/>
      </c>
      <c r="C710" t="inlineStr">
        <is>
          <t>P24210070901</t>
        </is>
      </c>
      <c r="D710" t="inlineStr">
        <is>
          <t>榉木岩板餐桌 |榉木三角腿岩板餐桌</t>
        </is>
      </c>
      <c r="E710" t="inlineStr">
        <is>
          <t>PPS2421007090111</t>
        </is>
      </c>
      <c r="F710" t="inlineStr">
        <is>
          <t>榉木餐桌-1.2米</t>
        </is>
      </c>
      <c r="G710" t="inlineStr">
        <is>
          <t>WD-0138 / AC-0103</t>
        </is>
      </c>
      <c r="H710" t="inlineStr">
        <is>
          <t>榉木餐桌-木作部分-适配1.2米 / 12mm白色岩板</t>
        </is>
      </c>
      <c r="I710" t="inlineStr">
        <is>
          <t>✅ 可导入</t>
        </is>
      </c>
      <c r="J710">
        <f>IF(B710&lt;&gt;"","","⚠️ 暂无对应工厂订单（现货/库存发货或工厂单待录入）")</f>
        <v/>
      </c>
    </row>
    <row r="711">
      <c r="A711" t="inlineStr">
        <is>
          <t>5025466658667930109</t>
        </is>
      </c>
      <c r="B711">
        <f>IFERROR(INDEX('6-工厂下单表'!$A$3:$A$125,MATCH(A711,'6-工厂下单表'!$B$3:$B$125,0)),"")</f>
        <v/>
      </c>
      <c r="C711" t="inlineStr">
        <is>
          <t>P24250080801</t>
        </is>
      </c>
      <c r="D711" t="inlineStr">
        <is>
          <t>洞石餐边柜 |樱桃木洞石餐边大柜 |樱桃木洞石模块餐边柜</t>
        </is>
      </c>
      <c r="E711" t="inlineStr">
        <is>
          <t>PPS2425008080128</t>
        </is>
      </c>
      <c r="F711" t="inlineStr">
        <is>
          <t>洞石餐边柜-洞石整柜2.1米（多抽组合）（分类抽屉+玻璃移门+开门）</t>
        </is>
      </c>
      <c r="G711" t="inlineStr">
        <is>
          <t>WD-0123 / AC-0073 / AC-0096 / AC-0080 / AC-0081 / AC-0093</t>
        </is>
      </c>
      <c r="H711" t="inlineStr">
        <is>
          <t>洞石餐边柜-多抽组合-整柜-木作部分-适配2.1米 / 5mm灰色玻璃 / 抛光不锈钢挂杆 / 洞石纹理饰面板 / 银色隔板轨道 / 茶色亚克力条</t>
        </is>
      </c>
      <c r="I711" t="inlineStr">
        <is>
          <t>✅ 可导入</t>
        </is>
      </c>
      <c r="J711">
        <f>IF(B711&lt;&gt;"","","⚠️ 暂无对应工厂订单（现货/库存发货或工厂单待录入）")</f>
        <v/>
      </c>
    </row>
    <row r="712">
      <c r="A712" t="inlineStr">
        <is>
          <t>5024996031837328524</t>
        </is>
      </c>
      <c r="B712">
        <f>IFERROR(INDEX('6-工厂下单表'!$A$3:$A$125,MATCH(A712,'6-工厂下单表'!$B$3:$B$125,0)),"")</f>
        <v/>
      </c>
      <c r="C712" t="inlineStr">
        <is>
          <t>P26990010428</t>
        </is>
      </c>
      <c r="D712" t="inlineStr">
        <is>
          <t>全屋定制</t>
        </is>
      </c>
      <c r="E712" t="inlineStr">
        <is>
          <t>PPS0000000800000</t>
        </is>
      </c>
      <c r="F712" t="inlineStr">
        <is>
          <t>定制</t>
        </is>
      </c>
      <c r="I712" t="inlineStr">
        <is>
          <t>✅ 可导入</t>
        </is>
      </c>
      <c r="J712">
        <f>IF(B712&lt;&gt;"","","⚠️ 暂无对应工厂订单（现货/库存发货或工厂单待录入）")</f>
        <v/>
      </c>
    </row>
    <row r="713">
      <c r="A713" t="inlineStr">
        <is>
          <t>3198397945876400053</t>
        </is>
      </c>
      <c r="B713">
        <f>IFERROR(INDEX('6-工厂下单表'!$A$3:$A$125,MATCH(A713,'6-工厂下单表'!$B$3:$B$125,0)),"")</f>
        <v/>
      </c>
      <c r="C713" t="inlineStr">
        <is>
          <t>P25250100405</t>
        </is>
      </c>
      <c r="D713" t="inlineStr">
        <is>
          <t>樱桃木窄柜 |樱桃木1米餐边柜</t>
        </is>
      </c>
      <c r="E713" t="inlineStr">
        <is>
          <t>PPS2525010040511</t>
        </is>
      </c>
      <c r="F713" t="inlineStr">
        <is>
          <t>窄柜-整柜洞石背板-1.2米</t>
        </is>
      </c>
      <c r="G713" t="inlineStr">
        <is>
          <t>WD-0054 / AC-0074 / AC-0074 / AC-0080 / AC-0081 / AC-0186</t>
        </is>
      </c>
      <c r="H713" t="inlineStr">
        <is>
          <t>窄柜-整柜-木作部分-适配1.2米 / 5mm超白玻璃 / 5mm超白玻璃 / 洞石纹理饰面板 / 银色隔板轨道 / 电力轨道-Xpower-T25-银色-1.158-2插座</t>
        </is>
      </c>
      <c r="I713" t="inlineStr">
        <is>
          <t>✅ 可导入</t>
        </is>
      </c>
      <c r="J713">
        <f>IF(B713&lt;&gt;"","","⚠️ 暂无对应工厂订单（现货/库存发货或工厂单待录入）")</f>
        <v/>
      </c>
    </row>
    <row r="714">
      <c r="A714" t="inlineStr">
        <is>
          <t>3197452513852358180</t>
        </is>
      </c>
      <c r="B714">
        <f>IFERROR(INDEX('6-工厂下单表'!$A$3:$A$125,MATCH(A714,'6-工厂下单表'!$B$3:$B$125,0)),"")</f>
        <v/>
      </c>
      <c r="C714" t="inlineStr">
        <is>
          <t>P25250100405</t>
        </is>
      </c>
      <c r="D714" t="inlineStr">
        <is>
          <t>樱桃木窄柜 |樱桃木1米餐边柜</t>
        </is>
      </c>
      <c r="E714" t="inlineStr">
        <is>
          <t>PPS2525010040511</t>
        </is>
      </c>
      <c r="F714" t="inlineStr">
        <is>
          <t>窄柜-整柜洞石背板-1.2米</t>
        </is>
      </c>
      <c r="G714" t="inlineStr">
        <is>
          <t>WD-0054 / AC-0074 / AC-0074 / AC-0080 / AC-0081 / AC-0186</t>
        </is>
      </c>
      <c r="H714" t="inlineStr">
        <is>
          <t>窄柜-整柜-木作部分-适配1.2米 / 5mm超白玻璃 / 5mm超白玻璃 / 洞石纹理饰面板 / 银色隔板轨道 / 电力轨道-Xpower-T25-银色-1.158-2插座</t>
        </is>
      </c>
      <c r="I714" t="inlineStr">
        <is>
          <t>✅ 可导入</t>
        </is>
      </c>
      <c r="J714">
        <f>IF(B714&lt;&gt;"","","⚠️ 暂无对应工厂订单（现货/库存发货或工厂单待录入）")</f>
        <v/>
      </c>
    </row>
    <row r="715">
      <c r="A715" t="inlineStr">
        <is>
          <t>3195188259373423879</t>
        </is>
      </c>
      <c r="B715">
        <f>IFERROR(INDEX('6-工厂下单表'!$A$3:$A$125,MATCH(A715,'6-工厂下单表'!$B$3:$B$125,0)),"")</f>
        <v/>
      </c>
      <c r="C715" t="inlineStr">
        <is>
          <t>P24210070901</t>
        </is>
      </c>
      <c r="D715" t="inlineStr">
        <is>
          <t>榉木岩板餐桌 |榉木三角腿岩板餐桌</t>
        </is>
      </c>
      <c r="E715" t="inlineStr">
        <is>
          <t>PPS2421007090111</t>
        </is>
      </c>
      <c r="F715" t="inlineStr">
        <is>
          <t>榉木餐桌-1.2米</t>
        </is>
      </c>
      <c r="G715" t="inlineStr">
        <is>
          <t>WD-0138 / AC-0103</t>
        </is>
      </c>
      <c r="H715" t="inlineStr">
        <is>
          <t>榉木餐桌-木作部分-适配1.2米 / 12mm白色岩板</t>
        </is>
      </c>
      <c r="I715" t="inlineStr">
        <is>
          <t>✅ 可导入</t>
        </is>
      </c>
      <c r="J715">
        <f>IF(B715&lt;&gt;"","","⚠️ 暂无对应工厂订单（现货/库存发货或工厂单待录入）")</f>
        <v/>
      </c>
    </row>
    <row r="716">
      <c r="A716" t="inlineStr">
        <is>
          <t>3189157969460122797</t>
        </is>
      </c>
      <c r="B716">
        <f>IFERROR(INDEX('6-工厂下单表'!$A$3:$A$125,MATCH(A716,'6-工厂下单表'!$B$3:$B$125,0)),"")</f>
        <v/>
      </c>
      <c r="C716" t="inlineStr">
        <is>
          <t>P23980010606</t>
        </is>
      </c>
      <c r="D716" t="inlineStr">
        <is>
          <t>畔色样块</t>
        </is>
      </c>
      <c r="E716" t="inlineStr">
        <is>
          <t>PPS2398001060611</t>
        </is>
      </c>
      <c r="F716" t="inlineStr">
        <is>
          <t>榉木样块</t>
        </is>
      </c>
      <c r="G716" t="inlineStr">
        <is>
          <t>WD-0283</t>
        </is>
      </c>
      <c r="H716" t="inlineStr">
        <is>
          <t>榉木样块-木作部分</t>
        </is>
      </c>
      <c r="I716" t="inlineStr">
        <is>
          <t>✅ 可导入</t>
        </is>
      </c>
      <c r="J716">
        <f>IF(B716&lt;&gt;"","","⚠️ 暂无对应工厂订单（现货/库存发货或工厂单待录入）")</f>
        <v/>
      </c>
    </row>
    <row r="717">
      <c r="A717" t="inlineStr">
        <is>
          <t>5014980578413738833</t>
        </is>
      </c>
      <c r="B717">
        <f>IFERROR(INDEX('6-工厂下单表'!$A$3:$A$125,MATCH(A717,'6-工厂下单表'!$B$3:$B$125,0)),"")</f>
        <v/>
      </c>
      <c r="C717" t="inlineStr">
        <is>
          <t>P24210070901</t>
        </is>
      </c>
      <c r="D717" t="inlineStr">
        <is>
          <t>榉木岩板餐桌 |榉木三角腿岩板餐桌</t>
        </is>
      </c>
      <c r="E717" t="inlineStr">
        <is>
          <t>PPS2421007090111</t>
        </is>
      </c>
      <c r="F717" t="inlineStr">
        <is>
          <t>榉木餐桌-1.2米</t>
        </is>
      </c>
      <c r="G717" t="inlineStr">
        <is>
          <t>WD-0138 / AC-0103</t>
        </is>
      </c>
      <c r="H717" t="inlineStr">
        <is>
          <t>榉木餐桌-木作部分-适配1.2米 / 12mm白色岩板</t>
        </is>
      </c>
      <c r="I717" t="inlineStr">
        <is>
          <t>✅ 可导入</t>
        </is>
      </c>
      <c r="J717">
        <f>IF(B717&lt;&gt;"","","⚠️ 暂无对应工厂订单（现货/库存发货或工厂单待录入）")</f>
        <v/>
      </c>
    </row>
    <row r="718">
      <c r="A718" t="inlineStr">
        <is>
          <t>5013336564551986412</t>
        </is>
      </c>
      <c r="B718">
        <f>IFERROR(INDEX('6-工厂下单表'!$A$3:$A$125,MATCH(A718,'6-工厂下单表'!$B$3:$B$125,0)),"")</f>
        <v/>
      </c>
      <c r="C718" t="inlineStr">
        <is>
          <t>P24210070901</t>
        </is>
      </c>
      <c r="D718" t="inlineStr">
        <is>
          <t>榉木岩板餐桌 |榉木三角腿岩板餐桌</t>
        </is>
      </c>
      <c r="E718" t="inlineStr">
        <is>
          <t>PPS2421007090111</t>
        </is>
      </c>
      <c r="F718" t="inlineStr">
        <is>
          <t>榉木餐桌-1.2米</t>
        </is>
      </c>
      <c r="G718" t="inlineStr">
        <is>
          <t>WD-0138 / AC-0103</t>
        </is>
      </c>
      <c r="H718" t="inlineStr">
        <is>
          <t>榉木餐桌-木作部分-适配1.2米 / 12mm白色岩板</t>
        </is>
      </c>
      <c r="I718" t="inlineStr">
        <is>
          <t>✅ 可导入</t>
        </is>
      </c>
      <c r="J718">
        <f>IF(B718&lt;&gt;"","","⚠️ 暂无对应工厂订单（现货/库存发货或工厂单待录入）")</f>
        <v/>
      </c>
    </row>
    <row r="719">
      <c r="A719" t="inlineStr">
        <is>
          <t>5011051610701893645</t>
        </is>
      </c>
      <c r="B719">
        <f>IFERROR(INDEX('6-工厂下单表'!$A$3:$A$125,MATCH(A719,'6-工厂下单表'!$B$3:$B$125,0)),"")</f>
        <v/>
      </c>
      <c r="C719" t="inlineStr">
        <is>
          <t>P23980010606</t>
        </is>
      </c>
      <c r="D719" t="inlineStr">
        <is>
          <t>畔色样块</t>
        </is>
      </c>
      <c r="E719" t="inlineStr">
        <is>
          <t>PPS2398001060611</t>
        </is>
      </c>
      <c r="F719" t="inlineStr">
        <is>
          <t>榉木样块</t>
        </is>
      </c>
      <c r="G719" t="inlineStr">
        <is>
          <t>WD-0283</t>
        </is>
      </c>
      <c r="H719" t="inlineStr">
        <is>
          <t>榉木样块-木作部分</t>
        </is>
      </c>
      <c r="I719" t="inlineStr">
        <is>
          <t>✅ 可导入</t>
        </is>
      </c>
      <c r="J719">
        <f>IF(B719&lt;&gt;"","","⚠️ 暂无对应工厂订单（现货/库存发货或工厂单待录入）")</f>
        <v/>
      </c>
    </row>
    <row r="720">
      <c r="A720" t="inlineStr">
        <is>
          <t>5010629978069402623</t>
        </is>
      </c>
      <c r="B720">
        <f>IFERROR(INDEX('6-工厂下单表'!$A$3:$A$125,MATCH(A720,'6-工厂下单表'!$B$3:$B$125,0)),"")</f>
        <v/>
      </c>
      <c r="C720" t="inlineStr">
        <is>
          <t>P25250100405</t>
        </is>
      </c>
      <c r="D720" t="inlineStr">
        <is>
          <t>樱桃木窄柜 |樱桃木1米餐边柜</t>
        </is>
      </c>
      <c r="E720" t="inlineStr">
        <is>
          <t>PPS2525010040511</t>
        </is>
      </c>
      <c r="F720" t="inlineStr">
        <is>
          <t>窄柜-整柜洞石背板-1.2米</t>
        </is>
      </c>
      <c r="G720" t="inlineStr">
        <is>
          <t>WD-0054 / AC-0074 / AC-0074 / AC-0080 / AC-0081 / AC-0186</t>
        </is>
      </c>
      <c r="H720" t="inlineStr">
        <is>
          <t>窄柜-整柜-木作部分-适配1.2米 / 5mm超白玻璃 / 5mm超白玻璃 / 洞石纹理饰面板 / 银色隔板轨道 / 电力轨道-Xpower-T25-银色-1.158-2插座</t>
        </is>
      </c>
      <c r="I720" t="inlineStr">
        <is>
          <t>✅ 可导入</t>
        </is>
      </c>
      <c r="J720">
        <f>IF(B720&lt;&gt;"","","⚠️ 暂无对应工厂订单（现货/库存发货或工厂单待录入）")</f>
        <v/>
      </c>
    </row>
    <row r="721">
      <c r="A721" t="inlineStr">
        <is>
          <t>5009834952438185740</t>
        </is>
      </c>
      <c r="B721">
        <f>IFERROR(INDEX('6-工厂下单表'!$A$3:$A$125,MATCH(A721,'6-工厂下单表'!$B$3:$B$125,0)),"")</f>
        <v/>
      </c>
      <c r="C721" t="inlineStr">
        <is>
          <t>P25210100410</t>
        </is>
      </c>
      <c r="D721" t="inlineStr">
        <is>
          <t>畔色黑胡桃木岩板餐桌2025 |黑胡桃木三角腿餐桌</t>
        </is>
      </c>
      <c r="E721" t="inlineStr">
        <is>
          <t>PPS2521010041011</t>
        </is>
      </c>
      <c r="F721" t="inlineStr">
        <is>
          <t>黑胡桃木岩板-1.4米</t>
        </is>
      </c>
      <c r="G721" t="inlineStr">
        <is>
          <t>WD-0085 / AC-0071</t>
        </is>
      </c>
      <c r="H721" t="inlineStr">
        <is>
          <t>黑胡桃木岩板餐桌2025-木作部分-适配1.4米 / 12mm黑色岩板</t>
        </is>
      </c>
      <c r="I721" t="inlineStr">
        <is>
          <t>✅ 可导入</t>
        </is>
      </c>
      <c r="J721">
        <f>IF(B721&lt;&gt;"","","⚠️ 暂无对应工厂订单（现货/库存发货或工厂单待录入）")</f>
        <v/>
      </c>
    </row>
    <row r="722">
      <c r="A722" t="inlineStr">
        <is>
          <t>3183055466322228259</t>
        </is>
      </c>
      <c r="B722">
        <f>IFERROR(INDEX('6-工厂下单表'!$A$3:$A$125,MATCH(A722,'6-工厂下单表'!$B$3:$B$125,0)),"")</f>
        <v/>
      </c>
      <c r="C722" t="inlineStr">
        <is>
          <t>P26990010428</t>
        </is>
      </c>
      <c r="D722" t="inlineStr">
        <is>
          <t>全屋定制</t>
        </is>
      </c>
      <c r="E722" t="inlineStr">
        <is>
          <t>PPS0000000800000</t>
        </is>
      </c>
      <c r="F722" t="inlineStr">
        <is>
          <t>定制</t>
        </is>
      </c>
      <c r="I722" t="inlineStr">
        <is>
          <t>✅ 可导入</t>
        </is>
      </c>
      <c r="J722">
        <f>IF(B722&lt;&gt;"","","⚠️ 暂无对应工厂订单（现货/库存发货或工厂单待录入）")</f>
        <v/>
      </c>
    </row>
    <row r="723">
      <c r="A723" t="inlineStr">
        <is>
          <t>3183374785161228259</t>
        </is>
      </c>
      <c r="B723">
        <f>IFERROR(INDEX('6-工厂下单表'!$A$3:$A$125,MATCH(A723,'6-工厂下单表'!$B$3:$B$125,0)),"")</f>
        <v/>
      </c>
      <c r="C723" t="inlineStr">
        <is>
          <t>P24250080801</t>
        </is>
      </c>
      <c r="D723" t="inlineStr">
        <is>
          <t>洞石餐边柜 |樱桃木洞石餐边大柜 |樱桃木洞石模块餐边柜</t>
        </is>
      </c>
      <c r="E723" t="inlineStr">
        <is>
          <t>PPS2425008080128</t>
        </is>
      </c>
      <c r="F723" t="inlineStr">
        <is>
          <t>洞石餐边柜-洞石整柜2.1米（多抽组合）（分类抽屉+玻璃移门+开门）</t>
        </is>
      </c>
      <c r="G723" t="inlineStr">
        <is>
          <t>WD-0123 / AC-0073 / AC-0096 / AC-0080 / AC-0081 / AC-0093</t>
        </is>
      </c>
      <c r="H723" t="inlineStr">
        <is>
          <t>洞石餐边柜-多抽组合-整柜-木作部分-适配2.1米 / 5mm灰色玻璃 / 抛光不锈钢挂杆 / 洞石纹理饰面板 / 银色隔板轨道 / 茶色亚克力条</t>
        </is>
      </c>
      <c r="I723" t="inlineStr">
        <is>
          <t>✅ 可导入</t>
        </is>
      </c>
      <c r="J723">
        <f>IF(B723&lt;&gt;"","","⚠️ 暂无对应工厂订单（现货/库存发货或工厂单待录入）")</f>
        <v/>
      </c>
    </row>
    <row r="724">
      <c r="A724" t="inlineStr">
        <is>
          <t>3183442968375228259</t>
        </is>
      </c>
      <c r="B724">
        <f>IFERROR(INDEX('6-工厂下单表'!$A$3:$A$125,MATCH(A724,'6-工厂下单表'!$B$3:$B$125,0)),"")</f>
        <v/>
      </c>
      <c r="C724" t="inlineStr">
        <is>
          <t>P24250080801</t>
        </is>
      </c>
      <c r="D724" t="inlineStr">
        <is>
          <t>洞石餐边柜 |樱桃木洞石餐边大柜 |樱桃木洞石模块餐边柜</t>
        </is>
      </c>
      <c r="E724" t="inlineStr">
        <is>
          <t>PPS2425008080128</t>
        </is>
      </c>
      <c r="F724" t="inlineStr">
        <is>
          <t>洞石餐边柜-洞石整柜2.1米（多抽组合）（分类抽屉+玻璃移门+开门）</t>
        </is>
      </c>
      <c r="G724" t="inlineStr">
        <is>
          <t>WD-0123 / AC-0073 / AC-0096 / AC-0080 / AC-0081 / AC-0093</t>
        </is>
      </c>
      <c r="H724" t="inlineStr">
        <is>
          <t>洞石餐边柜-多抽组合-整柜-木作部分-适配2.1米 / 5mm灰色玻璃 / 抛光不锈钢挂杆 / 洞石纹理饰面板 / 银色隔板轨道 / 茶色亚克力条</t>
        </is>
      </c>
      <c r="I724" t="inlineStr">
        <is>
          <t>✅ 可导入</t>
        </is>
      </c>
      <c r="J724">
        <f>IF(B724&lt;&gt;"","","⚠️ 暂无对应工厂订单（现货/库存发货或工厂单待录入）")</f>
        <v/>
      </c>
    </row>
    <row r="725">
      <c r="A725" t="inlineStr">
        <is>
          <t>3183310993421228259</t>
        </is>
      </c>
      <c r="B725">
        <f>IFERROR(INDEX('6-工厂下单表'!$A$3:$A$125,MATCH(A725,'6-工厂下单表'!$B$3:$B$125,0)),"")</f>
        <v/>
      </c>
      <c r="C725" t="inlineStr">
        <is>
          <t>P24250080801</t>
        </is>
      </c>
      <c r="D725" t="inlineStr">
        <is>
          <t>洞石餐边柜 |樱桃木洞石餐边大柜 |樱桃木洞石模块餐边柜</t>
        </is>
      </c>
      <c r="E725" t="inlineStr">
        <is>
          <t>PPS2425008080128</t>
        </is>
      </c>
      <c r="F725" t="inlineStr">
        <is>
          <t>洞石餐边柜-洞石整柜2.1米（多抽组合）（分类抽屉+玻璃移门+开门）</t>
        </is>
      </c>
      <c r="G725" t="inlineStr">
        <is>
          <t>WD-0123 / AC-0073 / AC-0096 / AC-0080 / AC-0081 / AC-0093</t>
        </is>
      </c>
      <c r="H725" t="inlineStr">
        <is>
          <t>洞石餐边柜-多抽组合-整柜-木作部分-适配2.1米 / 5mm灰色玻璃 / 抛光不锈钢挂杆 / 洞石纹理饰面板 / 银色隔板轨道 / 茶色亚克力条</t>
        </is>
      </c>
      <c r="I725" t="inlineStr">
        <is>
          <t>✅ 可导入</t>
        </is>
      </c>
      <c r="J725">
        <f>IF(B725&lt;&gt;"","","⚠️ 暂无对应工厂订单（现货/库存发货或工厂单待录入）")</f>
        <v/>
      </c>
    </row>
    <row r="726">
      <c r="A726" t="inlineStr">
        <is>
          <t>5006684883318893645</t>
        </is>
      </c>
      <c r="B726">
        <f>IFERROR(INDEX('6-工厂下单表'!$A$3:$A$125,MATCH(A726,'6-工厂下单表'!$B$3:$B$125,0)),"")</f>
        <v/>
      </c>
      <c r="C726" t="inlineStr">
        <is>
          <t>P23980010606</t>
        </is>
      </c>
      <c r="D726" t="inlineStr">
        <is>
          <t>畔色样块</t>
        </is>
      </c>
      <c r="E726" t="inlineStr">
        <is>
          <t>PPS2398001060611</t>
        </is>
      </c>
      <c r="F726" t="inlineStr">
        <is>
          <t>榉木样块</t>
        </is>
      </c>
      <c r="G726" t="inlineStr">
        <is>
          <t>WD-0283</t>
        </is>
      </c>
      <c r="H726" t="inlineStr">
        <is>
          <t>榉木样块-木作部分</t>
        </is>
      </c>
      <c r="I726" t="inlineStr">
        <is>
          <t>✅ 可导入</t>
        </is>
      </c>
      <c r="J726">
        <f>IF(B726&lt;&gt;"","","⚠️ 暂无对应工厂订单（现货/库存发货或工厂单待录入）")</f>
        <v/>
      </c>
    </row>
    <row r="727">
      <c r="A727" t="inlineStr">
        <is>
          <t>5006964457246559512</t>
        </is>
      </c>
      <c r="B727">
        <f>IFERROR(INDEX('6-工厂下单表'!$A$3:$A$125,MATCH(A727,'6-工厂下单表'!$B$3:$B$125,0)),"")</f>
        <v/>
      </c>
      <c r="C727" t="inlineStr">
        <is>
          <t>P23980010606</t>
        </is>
      </c>
      <c r="D727" t="inlineStr">
        <is>
          <t>畔色样块</t>
        </is>
      </c>
      <c r="E727" t="inlineStr">
        <is>
          <t>PPS2398001060611</t>
        </is>
      </c>
      <c r="F727" t="inlineStr">
        <is>
          <t>榉木样块</t>
        </is>
      </c>
      <c r="G727" t="inlineStr">
        <is>
          <t>WD-0283</t>
        </is>
      </c>
      <c r="H727" t="inlineStr">
        <is>
          <t>榉木样块-木作部分</t>
        </is>
      </c>
      <c r="I727" t="inlineStr">
        <is>
          <t>✅ 可导入</t>
        </is>
      </c>
      <c r="J727">
        <f>IF(B727&lt;&gt;"","","⚠️ 暂无对应工厂订单（现货/库存发货或工厂单待录入）")</f>
        <v/>
      </c>
    </row>
    <row r="728">
      <c r="A728" t="inlineStr">
        <is>
          <t>3180453098860085177</t>
        </is>
      </c>
      <c r="B728">
        <f>IFERROR(INDEX('6-工厂下单表'!$A$3:$A$125,MATCH(A728,'6-工厂下单表'!$B$3:$B$125,0)),"")</f>
        <v/>
      </c>
      <c r="C728" t="inlineStr">
        <is>
          <t>P23980010606</t>
        </is>
      </c>
      <c r="D728" t="inlineStr">
        <is>
          <t>畔色样块</t>
        </is>
      </c>
      <c r="E728" t="inlineStr">
        <is>
          <t>PPS2398001060611</t>
        </is>
      </c>
      <c r="F728" t="inlineStr">
        <is>
          <t>榉木样块</t>
        </is>
      </c>
      <c r="G728" t="inlineStr">
        <is>
          <t>WD-0283</t>
        </is>
      </c>
      <c r="H728" t="inlineStr">
        <is>
          <t>榉木样块-木作部分</t>
        </is>
      </c>
      <c r="I728" t="inlineStr">
        <is>
          <t>✅ 可导入</t>
        </is>
      </c>
      <c r="J728">
        <f>IF(B728&lt;&gt;"","","⚠️ 暂无对应工厂订单（现货/库存发货或工厂单待录入）")</f>
        <v/>
      </c>
    </row>
    <row r="729">
      <c r="A729" t="inlineStr">
        <is>
          <t>3179656128421228259</t>
        </is>
      </c>
      <c r="B729">
        <f>IFERROR(INDEX('6-工厂下单表'!$A$3:$A$125,MATCH(A729,'6-工厂下单表'!$B$3:$B$125,0)),"")</f>
        <v/>
      </c>
      <c r="C729" t="inlineStr">
        <is>
          <t>P26990010428</t>
        </is>
      </c>
      <c r="D729" t="inlineStr">
        <is>
          <t>全屋定制</t>
        </is>
      </c>
      <c r="E729" t="inlineStr">
        <is>
          <t>PPS0000000800000</t>
        </is>
      </c>
      <c r="F729" t="inlineStr">
        <is>
          <t>定制</t>
        </is>
      </c>
      <c r="I729" t="inlineStr">
        <is>
          <t>✅ 可导入</t>
        </is>
      </c>
      <c r="J729">
        <f>IF(B729&lt;&gt;"","","⚠️ 暂无对应工厂订单（现货/库存发货或工厂单待录入）")</f>
        <v/>
      </c>
    </row>
    <row r="730">
      <c r="A730" t="inlineStr">
        <is>
          <t>3179656128422228259</t>
        </is>
      </c>
      <c r="B730">
        <f>IFERROR(INDEX('6-工厂下单表'!$A$3:$A$125,MATCH(A730,'6-工厂下单表'!$B$3:$B$125,0)),"")</f>
        <v/>
      </c>
      <c r="C730" t="inlineStr">
        <is>
          <t>P24250080801</t>
        </is>
      </c>
      <c r="D730" t="inlineStr">
        <is>
          <t>洞石餐边柜 |樱桃木洞石餐边大柜 |樱桃木洞石模块餐边柜</t>
        </is>
      </c>
      <c r="E730" t="inlineStr">
        <is>
          <t>PPS2425008080128</t>
        </is>
      </c>
      <c r="F730" t="inlineStr">
        <is>
          <t>洞石餐边柜-洞石整柜2.1米（多抽组合）（分类抽屉+玻璃移门+开门）</t>
        </is>
      </c>
      <c r="G730" t="inlineStr">
        <is>
          <t>WD-0123 / AC-0073 / AC-0096 / AC-0080 / AC-0081 / AC-0093</t>
        </is>
      </c>
      <c r="H730" t="inlineStr">
        <is>
          <t>洞石餐边柜-多抽组合-整柜-木作部分-适配2.1米 / 5mm灰色玻璃 / 抛光不锈钢挂杆 / 洞石纹理饰面板 / 银色隔板轨道 / 茶色亚克力条</t>
        </is>
      </c>
      <c r="I730" t="inlineStr">
        <is>
          <t>✅ 可导入</t>
        </is>
      </c>
      <c r="J730">
        <f>IF(B730&lt;&gt;"","","⚠️ 暂无对应工厂订单（现货/库存发货或工厂单待录入）")</f>
        <v/>
      </c>
    </row>
    <row r="731">
      <c r="A731" t="inlineStr">
        <is>
          <t>3177592284567650593</t>
        </is>
      </c>
      <c r="B731">
        <f>IFERROR(INDEX('6-工厂下单表'!$A$3:$A$125,MATCH(A731,'6-工厂下单表'!$B$3:$B$125,0)),"")</f>
        <v/>
      </c>
      <c r="C731" t="inlineStr">
        <is>
          <t>P23250050202</t>
        </is>
      </c>
      <c r="D731" t="inlineStr">
        <is>
          <t>万象餐边柜 |樱桃木旋转餐边柜</t>
        </is>
      </c>
      <c r="E731" t="inlineStr">
        <is>
          <t>PPS2325005020214</t>
        </is>
      </c>
      <c r="F731" t="inlineStr">
        <is>
          <t>旋转餐边柜-洞洞板-下柜（无桌）-1.6米</t>
        </is>
      </c>
      <c r="G731" t="inlineStr">
        <is>
          <t>WD-0200 / AC-0071 / AC-0121 / AC-0092 / AC-0092</t>
        </is>
      </c>
      <c r="H731" t="inlineStr">
        <is>
          <t>旋转餐边柜-洞洞板-下柜（无桌）-1.6米-木作部分 / 12mm黑色岩板 / 旋转柜体加固五金 / 5mm茶色玻璃 / 5mm茶色玻璃</t>
        </is>
      </c>
      <c r="I731" t="inlineStr">
        <is>
          <t>✅ 可导入</t>
        </is>
      </c>
      <c r="J731">
        <f>IF(B731&lt;&gt;"","","⚠️ 暂无对应工厂订单（现货/库存发货或工厂单待录入）")</f>
        <v/>
      </c>
    </row>
    <row r="732">
      <c r="A732" t="inlineStr">
        <is>
          <t>3177592284568650593</t>
        </is>
      </c>
      <c r="B732">
        <f>IFERROR(INDEX('6-工厂下单表'!$A$3:$A$125,MATCH(A732,'6-工厂下单表'!$B$3:$B$125,0)),"")</f>
        <v/>
      </c>
      <c r="C732" t="inlineStr">
        <is>
          <t>P26990050428</t>
        </is>
      </c>
      <c r="D732" t="inlineStr">
        <is>
          <t>商家安装sku</t>
        </is>
      </c>
      <c r="E732" t="inlineStr">
        <is>
          <t>PPS0000000800002</t>
        </is>
      </c>
      <c r="F732" t="inlineStr">
        <is>
          <t>商家安装sku</t>
        </is>
      </c>
      <c r="I732" t="inlineStr">
        <is>
          <t>✅ 可导入</t>
        </is>
      </c>
      <c r="J732">
        <f>IF(B732&lt;&gt;"","","⚠️ 暂无对应工厂订单（现货/库存发货或工厂单待录入）")</f>
        <v/>
      </c>
    </row>
    <row r="733">
      <c r="A733" t="inlineStr">
        <is>
          <t>5002120980622174645</t>
        </is>
      </c>
      <c r="B733">
        <f>IFERROR(INDEX('6-工厂下单表'!$A$3:$A$125,MATCH(A733,'6-工厂下单表'!$B$3:$B$125,0)),"")</f>
        <v/>
      </c>
      <c r="C733" t="inlineStr">
        <is>
          <t>P23980010606</t>
        </is>
      </c>
      <c r="D733" t="inlineStr">
        <is>
          <t>畔色样块</t>
        </is>
      </c>
      <c r="E733" t="inlineStr">
        <is>
          <t>PPS2398001060611</t>
        </is>
      </c>
      <c r="F733" t="inlineStr">
        <is>
          <t>榉木样块</t>
        </is>
      </c>
      <c r="G733" t="inlineStr">
        <is>
          <t>WD-0283</t>
        </is>
      </c>
      <c r="H733" t="inlineStr">
        <is>
          <t>榉木样块-木作部分</t>
        </is>
      </c>
      <c r="I733" t="inlineStr">
        <is>
          <t>✅ 可导入</t>
        </is>
      </c>
      <c r="J733">
        <f>IF(B733&lt;&gt;"","","⚠️ 暂无对应工厂订单（现货/库存发货或工厂单待录入）")</f>
        <v/>
      </c>
    </row>
    <row r="734">
      <c r="A734" t="inlineStr">
        <is>
          <t>5002120980623174645</t>
        </is>
      </c>
      <c r="B734">
        <f>IFERROR(INDEX('6-工厂下单表'!$A$3:$A$125,MATCH(A734,'6-工厂下单表'!$B$3:$B$125,0)),"")</f>
        <v/>
      </c>
      <c r="C734" t="inlineStr">
        <is>
          <t>P23980010606</t>
        </is>
      </c>
      <c r="D734" t="inlineStr">
        <is>
          <t>畔色样块</t>
        </is>
      </c>
      <c r="E734" t="inlineStr">
        <is>
          <t>PPS2398001060611</t>
        </is>
      </c>
      <c r="F734" t="inlineStr">
        <is>
          <t>榉木样块</t>
        </is>
      </c>
      <c r="G734" t="inlineStr">
        <is>
          <t>WD-0283</t>
        </is>
      </c>
      <c r="H734" t="inlineStr">
        <is>
          <t>榉木样块-木作部分</t>
        </is>
      </c>
      <c r="I734" t="inlineStr">
        <is>
          <t>✅ 可导入</t>
        </is>
      </c>
      <c r="J734">
        <f>IF(B734&lt;&gt;"","","⚠️ 暂无对应工厂订单（现货/库存发货或工厂单待录入）")</f>
        <v/>
      </c>
    </row>
    <row r="735">
      <c r="A735" t="inlineStr">
        <is>
          <t>4999357982989757806</t>
        </is>
      </c>
      <c r="B735">
        <f>IFERROR(INDEX('6-工厂下单表'!$A$3:$A$125,MATCH(A735,'6-工厂下单表'!$B$3:$B$125,0)),"")</f>
        <v/>
      </c>
      <c r="C735" t="inlineStr">
        <is>
          <t>P24210070901</t>
        </is>
      </c>
      <c r="D735" t="inlineStr">
        <is>
          <t>榉木岩板餐桌 |榉木三角腿岩板餐桌</t>
        </is>
      </c>
      <c r="E735" t="inlineStr">
        <is>
          <t>PPS2421007090111</t>
        </is>
      </c>
      <c r="F735" t="inlineStr">
        <is>
          <t>榉木餐桌-1.2米</t>
        </is>
      </c>
      <c r="G735" t="inlineStr">
        <is>
          <t>WD-0138 / AC-0103</t>
        </is>
      </c>
      <c r="H735" t="inlineStr">
        <is>
          <t>榉木餐桌-木作部分-适配1.2米 / 12mm白色岩板</t>
        </is>
      </c>
      <c r="I735" t="inlineStr">
        <is>
          <t>✅ 可导入</t>
        </is>
      </c>
      <c r="J735">
        <f>IF(B735&lt;&gt;"","","⚠️ 暂无对应工厂订单（现货/库存发货或工厂单待录入）")</f>
        <v/>
      </c>
    </row>
    <row r="736">
      <c r="A736" t="inlineStr">
        <is>
          <t>3172307955753650759</t>
        </is>
      </c>
      <c r="B736">
        <f>IFERROR(INDEX('6-工厂下单表'!$A$3:$A$125,MATCH(A736,'6-工厂下单表'!$B$3:$B$125,0)),"")</f>
        <v/>
      </c>
      <c r="C736" t="inlineStr">
        <is>
          <t>P24210070901</t>
        </is>
      </c>
      <c r="D736" t="inlineStr">
        <is>
          <t>榉木岩板餐桌 |榉木三角腿岩板餐桌</t>
        </is>
      </c>
      <c r="E736" t="inlineStr">
        <is>
          <t>PPS2421007090111</t>
        </is>
      </c>
      <c r="F736" t="inlineStr">
        <is>
          <t>榉木餐桌-1.2米</t>
        </is>
      </c>
      <c r="G736" t="inlineStr">
        <is>
          <t>WD-0138 / AC-0103</t>
        </is>
      </c>
      <c r="H736" t="inlineStr">
        <is>
          <t>榉木餐桌-木作部分-适配1.2米 / 12mm白色岩板</t>
        </is>
      </c>
      <c r="I736" t="inlineStr">
        <is>
          <t>✅ 可导入</t>
        </is>
      </c>
      <c r="J736">
        <f>IF(B736&lt;&gt;"","","⚠️ 暂无对应工厂订单（现货/库存发货或工厂单待录入）")</f>
        <v/>
      </c>
    </row>
    <row r="737">
      <c r="A737" t="inlineStr">
        <is>
          <t>4997951317507007620</t>
        </is>
      </c>
      <c r="B737">
        <f>IFERROR(INDEX('6-工厂下单表'!$A$3:$A$125,MATCH(A737,'6-工厂下单表'!$B$3:$B$125,0)),"")</f>
        <v/>
      </c>
      <c r="C737" t="inlineStr">
        <is>
          <t>P24210070901</t>
        </is>
      </c>
      <c r="D737" t="inlineStr">
        <is>
          <t>榉木岩板餐桌 |榉木三角腿岩板餐桌</t>
        </is>
      </c>
      <c r="E737" t="inlineStr">
        <is>
          <t>PPS2421007090111</t>
        </is>
      </c>
      <c r="F737" t="inlineStr">
        <is>
          <t>榉木餐桌-1.2米</t>
        </is>
      </c>
      <c r="G737" t="inlineStr">
        <is>
          <t>WD-0138 / AC-0103</t>
        </is>
      </c>
      <c r="H737" t="inlineStr">
        <is>
          <t>榉木餐桌-木作部分-适配1.2米 / 12mm白色岩板</t>
        </is>
      </c>
      <c r="I737" t="inlineStr">
        <is>
          <t>✅ 可导入</t>
        </is>
      </c>
      <c r="J737">
        <f>IF(B737&lt;&gt;"","","⚠️ 暂无对应工厂订单（现货/库存发货或工厂单待录入）")</f>
        <v/>
      </c>
    </row>
    <row r="738">
      <c r="A738" t="inlineStr">
        <is>
          <t>3172166004686819070</t>
        </is>
      </c>
      <c r="B738">
        <f>IFERROR(INDEX('6-工厂下单表'!$A$3:$A$125,MATCH(A738,'6-工厂下单表'!$B$3:$B$125,0)),"")</f>
        <v/>
      </c>
      <c r="C738" t="inlineStr">
        <is>
          <t>P24210070901</t>
        </is>
      </c>
      <c r="D738" t="inlineStr">
        <is>
          <t>榉木岩板餐桌 |榉木三角腿岩板餐桌</t>
        </is>
      </c>
      <c r="E738" t="inlineStr">
        <is>
          <t>PPS2421007090111</t>
        </is>
      </c>
      <c r="F738" t="inlineStr">
        <is>
          <t>榉木餐桌-1.2米</t>
        </is>
      </c>
      <c r="G738" t="inlineStr">
        <is>
          <t>WD-0138 / AC-0103</t>
        </is>
      </c>
      <c r="H738" t="inlineStr">
        <is>
          <t>榉木餐桌-木作部分-适配1.2米 / 12mm白色岩板</t>
        </is>
      </c>
      <c r="I738" t="inlineStr">
        <is>
          <t>✅ 可导入</t>
        </is>
      </c>
      <c r="J738">
        <f>IF(B738&lt;&gt;"","","⚠️ 暂无对应工厂订单（现货/库存发货或工厂单待录入）")</f>
        <v/>
      </c>
    </row>
    <row r="739">
      <c r="A739" t="inlineStr">
        <is>
          <t>3172029097699819070</t>
        </is>
      </c>
      <c r="B739">
        <f>IFERROR(INDEX('6-工厂下单表'!$A$3:$A$125,MATCH(A739,'6-工厂下单表'!$B$3:$B$125,0)),"")</f>
        <v/>
      </c>
      <c r="C739" t="inlineStr">
        <is>
          <t>P24210070901</t>
        </is>
      </c>
      <c r="D739" t="inlineStr">
        <is>
          <t>榉木岩板餐桌 |榉木三角腿岩板餐桌</t>
        </is>
      </c>
      <c r="E739" t="inlineStr">
        <is>
          <t>PPS2421007090111</t>
        </is>
      </c>
      <c r="F739" t="inlineStr">
        <is>
          <t>榉木餐桌-1.2米</t>
        </is>
      </c>
      <c r="G739" t="inlineStr">
        <is>
          <t>WD-0138 / AC-0103</t>
        </is>
      </c>
      <c r="H739" t="inlineStr">
        <is>
          <t>榉木餐桌-木作部分-适配1.2米 / 12mm白色岩板</t>
        </is>
      </c>
      <c r="I739" t="inlineStr">
        <is>
          <t>✅ 可导入</t>
        </is>
      </c>
      <c r="J739">
        <f>IF(B739&lt;&gt;"","","⚠️ 暂无对应工厂订单（现货/库存发货或工厂单待录入）")</f>
        <v/>
      </c>
    </row>
    <row r="740">
      <c r="A740" t="inlineStr">
        <is>
          <t>4995592202924677822</t>
        </is>
      </c>
      <c r="B740">
        <f>IFERROR(INDEX('6-工厂下单表'!$A$3:$A$125,MATCH(A740,'6-工厂下单表'!$B$3:$B$125,0)),"")</f>
        <v/>
      </c>
      <c r="C740" t="inlineStr">
        <is>
          <t>P25210080401</t>
        </is>
      </c>
      <c r="D740" t="inlineStr">
        <is>
          <t>畔色樱桃木岩板餐桌2025 |樱桃木洞石餐桌 |樱桃木圆弧餐桌</t>
        </is>
      </c>
      <c r="E740" t="inlineStr">
        <is>
          <t>PPS2521008040111</t>
        </is>
      </c>
      <c r="F740" t="inlineStr">
        <is>
          <t>洞石岩板-1.4米</t>
        </is>
      </c>
      <c r="G740" t="inlineStr">
        <is>
          <t>WD-0073 / AC-0089</t>
        </is>
      </c>
      <c r="H740" t="inlineStr">
        <is>
          <t>樱桃木岩板餐桌2025-岩板款-木作部分-适配1.4米 / 12mm米白洞石岩板</t>
        </is>
      </c>
      <c r="I740" t="inlineStr">
        <is>
          <t>✅ 可导入</t>
        </is>
      </c>
      <c r="J740">
        <f>IF(B740&lt;&gt;"","","⚠️ 暂无对应工厂订单（现货/库存发货或工厂单待录入）")</f>
        <v/>
      </c>
    </row>
    <row r="741">
      <c r="A741" t="inlineStr">
        <is>
          <t>3169278769829196979</t>
        </is>
      </c>
      <c r="B741">
        <f>IFERROR(INDEX('6-工厂下单表'!$A$3:$A$125,MATCH(A741,'6-工厂下单表'!$B$3:$B$125,0)),"")</f>
        <v/>
      </c>
      <c r="C741" t="inlineStr">
        <is>
          <t>P24210070901</t>
        </is>
      </c>
      <c r="D741" t="inlineStr">
        <is>
          <t>榉木岩板餐桌 |榉木三角腿岩板餐桌</t>
        </is>
      </c>
      <c r="E741" t="inlineStr">
        <is>
          <t>PPS2421007090111</t>
        </is>
      </c>
      <c r="F741" t="inlineStr">
        <is>
          <t>榉木餐桌-1.2米</t>
        </is>
      </c>
      <c r="G741" t="inlineStr">
        <is>
          <t>WD-0138 / AC-0103</t>
        </is>
      </c>
      <c r="H741" t="inlineStr">
        <is>
          <t>榉木餐桌-木作部分-适配1.2米 / 12mm白色岩板</t>
        </is>
      </c>
      <c r="I741" t="inlineStr">
        <is>
          <t>✅ 可导入</t>
        </is>
      </c>
      <c r="J741">
        <f>IF(B741&lt;&gt;"","","⚠️ 暂无对应工厂订单（现货/库存发货或工厂单待录入）")</f>
        <v/>
      </c>
    </row>
    <row r="742">
      <c r="A742" t="inlineStr">
        <is>
          <t>4994727193037262003</t>
        </is>
      </c>
      <c r="B742">
        <f>IFERROR(INDEX('6-工厂下单表'!$A$3:$A$125,MATCH(A742,'6-工厂下单表'!$B$3:$B$125,0)),"")</f>
        <v/>
      </c>
      <c r="C742" t="inlineStr">
        <is>
          <t>P26990010428</t>
        </is>
      </c>
      <c r="D742" t="inlineStr">
        <is>
          <t>全屋定制</t>
        </is>
      </c>
      <c r="E742" t="inlineStr">
        <is>
          <t>PPS0000000800000</t>
        </is>
      </c>
      <c r="F742" t="inlineStr">
        <is>
          <t>定制</t>
        </is>
      </c>
      <c r="I742" t="inlineStr">
        <is>
          <t>✅ 可导入</t>
        </is>
      </c>
      <c r="J742">
        <f>IF(B742&lt;&gt;"","","⚠️ 暂无对应工厂订单（现货/库存发货或工厂单待录入）")</f>
        <v/>
      </c>
    </row>
    <row r="743">
      <c r="A743" t="inlineStr">
        <is>
          <t>4994717329446262003</t>
        </is>
      </c>
      <c r="B743">
        <f>IFERROR(INDEX('6-工厂下单表'!$A$3:$A$125,MATCH(A743,'6-工厂下单表'!$B$3:$B$125,0)),"")</f>
        <v/>
      </c>
      <c r="C743" t="inlineStr">
        <is>
          <t>P24250080801</t>
        </is>
      </c>
      <c r="D743" t="inlineStr">
        <is>
          <t>洞石餐边柜 |樱桃木洞石餐边大柜 |樱桃木洞石模块餐边柜</t>
        </is>
      </c>
      <c r="E743" t="inlineStr">
        <is>
          <t>PPS2425008080128</t>
        </is>
      </c>
      <c r="F743" t="inlineStr">
        <is>
          <t>洞石餐边柜-洞石整柜2.1米（多抽组合）（分类抽屉+玻璃移门+开门）</t>
        </is>
      </c>
      <c r="G743" t="inlineStr">
        <is>
          <t>WD-0123 / AC-0073 / AC-0096 / AC-0080 / AC-0081 / AC-0093</t>
        </is>
      </c>
      <c r="H743" t="inlineStr">
        <is>
          <t>洞石餐边柜-多抽组合-整柜-木作部分-适配2.1米 / 5mm灰色玻璃 / 抛光不锈钢挂杆 / 洞石纹理饰面板 / 银色隔板轨道 / 茶色亚克力条</t>
        </is>
      </c>
      <c r="I743" t="inlineStr">
        <is>
          <t>✅ 可导入</t>
        </is>
      </c>
      <c r="J743">
        <f>IF(B743&lt;&gt;"","","⚠️ 暂无对应工厂订单（现货/库存发货或工厂单待录入）")</f>
        <v/>
      </c>
    </row>
    <row r="744">
      <c r="A744" t="inlineStr">
        <is>
          <t>4994527754819262003</t>
        </is>
      </c>
      <c r="B744">
        <f>IFERROR(INDEX('6-工厂下单表'!$A$3:$A$125,MATCH(A744,'6-工厂下单表'!$B$3:$B$125,0)),"")</f>
        <v/>
      </c>
      <c r="C744" t="inlineStr">
        <is>
          <t>P24250080801</t>
        </is>
      </c>
      <c r="D744" t="inlineStr">
        <is>
          <t>洞石餐边柜 |樱桃木洞石餐边大柜 |樱桃木洞石模块餐边柜</t>
        </is>
      </c>
      <c r="E744" t="inlineStr">
        <is>
          <t>PPS2425008080128</t>
        </is>
      </c>
      <c r="F744" t="inlineStr">
        <is>
          <t>洞石餐边柜-洞石整柜2.1米（多抽组合）（分类抽屉+玻璃移门+开门）</t>
        </is>
      </c>
      <c r="G744" t="inlineStr">
        <is>
          <t>WD-0123 / AC-0073 / AC-0096 / AC-0080 / AC-0081 / AC-0093</t>
        </is>
      </c>
      <c r="H744" t="inlineStr">
        <is>
          <t>洞石餐边柜-多抽组合-整柜-木作部分-适配2.1米 / 5mm灰色玻璃 / 抛光不锈钢挂杆 / 洞石纹理饰面板 / 银色隔板轨道 / 茶色亚克力条</t>
        </is>
      </c>
      <c r="I744" t="inlineStr">
        <is>
          <t>✅ 可导入</t>
        </is>
      </c>
      <c r="J744">
        <f>IF(B744&lt;&gt;"","","⚠️ 暂无对应工厂订单（现货/库存发货或工厂单待录入）")</f>
        <v/>
      </c>
    </row>
    <row r="745">
      <c r="A745" t="inlineStr">
        <is>
          <t>4994713657048262003</t>
        </is>
      </c>
      <c r="B745">
        <f>IFERROR(INDEX('6-工厂下单表'!$A$3:$A$125,MATCH(A745,'6-工厂下单表'!$B$3:$B$125,0)),"")</f>
        <v/>
      </c>
      <c r="C745" t="inlineStr">
        <is>
          <t>P24250080801</t>
        </is>
      </c>
      <c r="D745" t="inlineStr">
        <is>
          <t>洞石餐边柜 |樱桃木洞石餐边大柜 |樱桃木洞石模块餐边柜</t>
        </is>
      </c>
      <c r="E745" t="inlineStr">
        <is>
          <t>PPS2425008080128</t>
        </is>
      </c>
      <c r="F745" t="inlineStr">
        <is>
          <t>洞石餐边柜-洞石整柜2.1米（多抽组合）（分类抽屉+玻璃移门+开门）</t>
        </is>
      </c>
      <c r="G745" t="inlineStr">
        <is>
          <t>WD-0123 / AC-0073 / AC-0096 / AC-0080 / AC-0081 / AC-0093</t>
        </is>
      </c>
      <c r="H745" t="inlineStr">
        <is>
          <t>洞石餐边柜-多抽组合-整柜-木作部分-适配2.1米 / 5mm灰色玻璃 / 抛光不锈钢挂杆 / 洞石纹理饰面板 / 银色隔板轨道 / 茶色亚克力条</t>
        </is>
      </c>
      <c r="I745" t="inlineStr">
        <is>
          <t>✅ 可导入</t>
        </is>
      </c>
      <c r="J745">
        <f>IF(B745&lt;&gt;"","","⚠️ 暂无对应工厂订单（现货/库存发货或工厂单待录入）")</f>
        <v/>
      </c>
    </row>
    <row r="746">
      <c r="A746" t="inlineStr">
        <is>
          <t>4994516666511262003</t>
        </is>
      </c>
      <c r="B746">
        <f>IFERROR(INDEX('6-工厂下单表'!$A$3:$A$125,MATCH(A746,'6-工厂下单表'!$B$3:$B$125,0)),"")</f>
        <v/>
      </c>
      <c r="C746" t="inlineStr">
        <is>
          <t>P24250080801</t>
        </is>
      </c>
      <c r="D746" t="inlineStr">
        <is>
          <t>洞石餐边柜 |樱桃木洞石餐边大柜 |樱桃木洞石模块餐边柜</t>
        </is>
      </c>
      <c r="E746" t="inlineStr">
        <is>
          <t>PPS2425008080128</t>
        </is>
      </c>
      <c r="F746" t="inlineStr">
        <is>
          <t>洞石餐边柜-洞石整柜2.1米（多抽组合）（分类抽屉+玻璃移门+开门）</t>
        </is>
      </c>
      <c r="G746" t="inlineStr">
        <is>
          <t>WD-0123 / AC-0073 / AC-0096 / AC-0080 / AC-0081 / AC-0093</t>
        </is>
      </c>
      <c r="H746" t="inlineStr">
        <is>
          <t>洞石餐边柜-多抽组合-整柜-木作部分-适配2.1米 / 5mm灰色玻璃 / 抛光不锈钢挂杆 / 洞石纹理饰面板 / 银色隔板轨道 / 茶色亚克力条</t>
        </is>
      </c>
      <c r="I746" t="inlineStr">
        <is>
          <t>✅ 可导入</t>
        </is>
      </c>
      <c r="J746">
        <f>IF(B746&lt;&gt;"","","⚠️ 暂无对应工厂订单（现货/库存发货或工厂单待录入）")</f>
        <v/>
      </c>
    </row>
    <row r="747">
      <c r="A747" t="inlineStr">
        <is>
          <t>4994143959230373921</t>
        </is>
      </c>
      <c r="B747">
        <f>IFERROR(INDEX('6-工厂下单表'!$A$3:$A$125,MATCH(A747,'6-工厂下单表'!$B$3:$B$125,0)),"")</f>
        <v/>
      </c>
      <c r="C747" t="inlineStr">
        <is>
          <t>P23980010606</t>
        </is>
      </c>
      <c r="D747" t="inlineStr">
        <is>
          <t>畔色样块</t>
        </is>
      </c>
      <c r="E747" t="inlineStr">
        <is>
          <t>PPS2398001060611</t>
        </is>
      </c>
      <c r="F747" t="inlineStr">
        <is>
          <t>榉木样块</t>
        </is>
      </c>
      <c r="G747" t="inlineStr">
        <is>
          <t>WD-0283</t>
        </is>
      </c>
      <c r="H747" t="inlineStr">
        <is>
          <t>榉木样块-木作部分</t>
        </is>
      </c>
      <c r="I747" t="inlineStr">
        <is>
          <t>✅ 可导入</t>
        </is>
      </c>
      <c r="J747">
        <f>IF(B747&lt;&gt;"","","⚠️ 暂无对应工厂订单（现货/库存发货或工厂单待录入）")</f>
        <v/>
      </c>
    </row>
    <row r="748">
      <c r="A748" t="inlineStr">
        <is>
          <t>4993859055088065737</t>
        </is>
      </c>
      <c r="B748">
        <f>IFERROR(INDEX('6-工厂下单表'!$A$3:$A$125,MATCH(A748,'6-工厂下单表'!$B$3:$B$125,0)),"")</f>
        <v/>
      </c>
      <c r="C748" t="inlineStr">
        <is>
          <t>P23980010606</t>
        </is>
      </c>
      <c r="D748" t="inlineStr">
        <is>
          <t>畔色样块</t>
        </is>
      </c>
      <c r="E748" t="inlineStr">
        <is>
          <t>PPS2398001060611</t>
        </is>
      </c>
      <c r="F748" t="inlineStr">
        <is>
          <t>榉木样块</t>
        </is>
      </c>
      <c r="G748" t="inlineStr">
        <is>
          <t>WD-0283</t>
        </is>
      </c>
      <c r="H748" t="inlineStr">
        <is>
          <t>榉木样块-木作部分</t>
        </is>
      </c>
      <c r="I748" t="inlineStr">
        <is>
          <t>✅ 可导入</t>
        </is>
      </c>
      <c r="J748">
        <f>IF(B748&lt;&gt;"","","⚠️ 暂无对应工厂订单（现货/库存发货或工厂单待录入）")</f>
        <v/>
      </c>
    </row>
    <row r="749">
      <c r="A749" t="inlineStr">
        <is>
          <t>4993673832187542801</t>
        </is>
      </c>
      <c r="B749">
        <f>IFERROR(INDEX('6-工厂下单表'!$A$3:$A$125,MATCH(A749,'6-工厂下单表'!$B$3:$B$125,0)),"")</f>
        <v/>
      </c>
      <c r="C749" t="inlineStr">
        <is>
          <t>P25250100405</t>
        </is>
      </c>
      <c r="D749" t="inlineStr">
        <is>
          <t>樱桃木窄柜 |樱桃木1米餐边柜</t>
        </is>
      </c>
      <c r="E749" t="inlineStr">
        <is>
          <t>PPS2525010040511</t>
        </is>
      </c>
      <c r="F749" t="inlineStr">
        <is>
          <t>窄柜-整柜洞石背板-1.2米</t>
        </is>
      </c>
      <c r="G749" t="inlineStr">
        <is>
          <t>WD-0054 / AC-0074 / AC-0074 / AC-0080 / AC-0081 / AC-0186</t>
        </is>
      </c>
      <c r="H749" t="inlineStr">
        <is>
          <t>窄柜-整柜-木作部分-适配1.2米 / 5mm超白玻璃 / 5mm超白玻璃 / 洞石纹理饰面板 / 银色隔板轨道 / 电力轨道-Xpower-T25-银色-1.158-2插座</t>
        </is>
      </c>
      <c r="I749" t="inlineStr">
        <is>
          <t>✅ 可导入</t>
        </is>
      </c>
      <c r="J749">
        <f>IF(B749&lt;&gt;"","","⚠️ 暂无对应工厂订单（现货/库存发货或工厂单待录入）")</f>
        <v/>
      </c>
    </row>
    <row r="750">
      <c r="A750" t="inlineStr">
        <is>
          <t>3167188755247451054</t>
        </is>
      </c>
      <c r="B750">
        <f>IFERROR(INDEX('6-工厂下单表'!$A$3:$A$125,MATCH(A750,'6-工厂下单表'!$B$3:$B$125,0)),"")</f>
        <v/>
      </c>
      <c r="C750" t="inlineStr">
        <is>
          <t>P24210070901</t>
        </is>
      </c>
      <c r="D750" t="inlineStr">
        <is>
          <t>榉木岩板餐桌 |榉木三角腿岩板餐桌</t>
        </is>
      </c>
      <c r="E750" t="inlineStr">
        <is>
          <t>PPS2421007090111</t>
        </is>
      </c>
      <c r="F750" t="inlineStr">
        <is>
          <t>榉木餐桌-1.2米</t>
        </is>
      </c>
      <c r="G750" t="inlineStr">
        <is>
          <t>WD-0138 / AC-0103</t>
        </is>
      </c>
      <c r="H750" t="inlineStr">
        <is>
          <t>榉木餐桌-木作部分-适配1.2米 / 12mm白色岩板</t>
        </is>
      </c>
      <c r="I750" t="inlineStr">
        <is>
          <t>✅ 可导入</t>
        </is>
      </c>
      <c r="J750">
        <f>IF(B750&lt;&gt;"","","⚠️ 暂无对应工厂订单（现货/库存发货或工厂单待录入）")</f>
        <v/>
      </c>
    </row>
    <row r="751">
      <c r="A751" t="inlineStr">
        <is>
          <t>4991917070621599318</t>
        </is>
      </c>
      <c r="B751">
        <f>IFERROR(INDEX('6-工厂下单表'!$A$3:$A$125,MATCH(A751,'6-工厂下单表'!$B$3:$B$125,0)),"")</f>
        <v/>
      </c>
      <c r="C751" t="inlineStr">
        <is>
          <t>P24150030513</t>
        </is>
      </c>
      <c r="D751" t="inlineStr">
        <is>
          <t>畔色组合柜 |樱桃木灵感组合柜</t>
        </is>
      </c>
      <c r="E751" t="inlineStr">
        <is>
          <t>PPS2415003051311</t>
        </is>
      </c>
      <c r="F751" t="inlineStr">
        <is>
          <t>组合柜-开放柜</t>
        </is>
      </c>
      <c r="G751" t="inlineStr">
        <is>
          <t>WD-0093</t>
        </is>
      </c>
      <c r="H751" t="inlineStr">
        <is>
          <t>组合柜-开放柜-木作部分</t>
        </is>
      </c>
      <c r="I751" t="inlineStr">
        <is>
          <t>✅ 可导入</t>
        </is>
      </c>
      <c r="J751">
        <f>IF(B751&lt;&gt;"","","⚠️ 暂无对应工厂订单（现货/库存发货或工厂单待录入）")</f>
        <v/>
      </c>
    </row>
    <row r="752">
      <c r="A752" t="inlineStr">
        <is>
          <t>4991917070622599318</t>
        </is>
      </c>
      <c r="B752">
        <f>IFERROR(INDEX('6-工厂下单表'!$A$3:$A$125,MATCH(A752,'6-工厂下单表'!$B$3:$B$125,0)),"")</f>
        <v/>
      </c>
      <c r="C752" t="inlineStr">
        <is>
          <t>P24150030513</t>
        </is>
      </c>
      <c r="D752" t="inlineStr">
        <is>
          <t>畔色组合柜 |樱桃木灵感组合柜</t>
        </is>
      </c>
      <c r="E752" t="inlineStr">
        <is>
          <t>PPS2415003051311</t>
        </is>
      </c>
      <c r="F752" t="inlineStr">
        <is>
          <t>组合柜-开放柜</t>
        </is>
      </c>
      <c r="G752" t="inlineStr">
        <is>
          <t>WD-0093</t>
        </is>
      </c>
      <c r="H752" t="inlineStr">
        <is>
          <t>组合柜-开放柜-木作部分</t>
        </is>
      </c>
      <c r="I752" t="inlineStr">
        <is>
          <t>✅ 可导入</t>
        </is>
      </c>
      <c r="J752">
        <f>IF(B752&lt;&gt;"","","⚠️ 暂无对应工厂订单（现货/库存发货或工厂单待录入）")</f>
        <v/>
      </c>
    </row>
    <row r="753">
      <c r="A753" t="inlineStr">
        <is>
          <t>4991917070623599318</t>
        </is>
      </c>
      <c r="B753">
        <f>IFERROR(INDEX('6-工厂下单表'!$A$3:$A$125,MATCH(A753,'6-工厂下单表'!$B$3:$B$125,0)),"")</f>
        <v/>
      </c>
      <c r="C753" t="inlineStr">
        <is>
          <t>P24150030513</t>
        </is>
      </c>
      <c r="D753" t="inlineStr">
        <is>
          <t>畔色组合柜 |樱桃木灵感组合柜</t>
        </is>
      </c>
      <c r="E753" t="inlineStr">
        <is>
          <t>PPS2415003051311</t>
        </is>
      </c>
      <c r="F753" t="inlineStr">
        <is>
          <t>组合柜-开放柜</t>
        </is>
      </c>
      <c r="G753" t="inlineStr">
        <is>
          <t>WD-0093</t>
        </is>
      </c>
      <c r="H753" t="inlineStr">
        <is>
          <t>组合柜-开放柜-木作部分</t>
        </is>
      </c>
      <c r="I753" t="inlineStr">
        <is>
          <t>✅ 可导入</t>
        </is>
      </c>
      <c r="J753">
        <f>IF(B753&lt;&gt;"","","⚠️ 暂无对应工厂订单（现货/库存发货或工厂单待录入）")</f>
        <v/>
      </c>
    </row>
    <row r="754">
      <c r="A754" t="inlineStr">
        <is>
          <t>4991917070624599318</t>
        </is>
      </c>
      <c r="B754">
        <f>IFERROR(INDEX('6-工厂下单表'!$A$3:$A$125,MATCH(A754,'6-工厂下单表'!$B$3:$B$125,0)),"")</f>
        <v/>
      </c>
      <c r="C754" t="inlineStr">
        <is>
          <t>P24150030513</t>
        </is>
      </c>
      <c r="D754" t="inlineStr">
        <is>
          <t>畔色组合柜 |樱桃木灵感组合柜</t>
        </is>
      </c>
      <c r="E754" t="inlineStr">
        <is>
          <t>PPS2415003051311</t>
        </is>
      </c>
      <c r="F754" t="inlineStr">
        <is>
          <t>组合柜-开放柜</t>
        </is>
      </c>
      <c r="G754" t="inlineStr">
        <is>
          <t>WD-0093</t>
        </is>
      </c>
      <c r="H754" t="inlineStr">
        <is>
          <t>组合柜-开放柜-木作部分</t>
        </is>
      </c>
      <c r="I754" t="inlineStr">
        <is>
          <t>✅ 可导入</t>
        </is>
      </c>
      <c r="J754">
        <f>IF(B754&lt;&gt;"","","⚠️ 暂无对应工厂订单（现货/库存发货或工厂单待录入）")</f>
        <v/>
      </c>
    </row>
    <row r="755">
      <c r="A755" t="inlineStr">
        <is>
          <t>4991917070625599318</t>
        </is>
      </c>
      <c r="B755">
        <f>IFERROR(INDEX('6-工厂下单表'!$A$3:$A$125,MATCH(A755,'6-工厂下单表'!$B$3:$B$125,0)),"")</f>
        <v/>
      </c>
      <c r="C755" t="inlineStr">
        <is>
          <t>P24150030513</t>
        </is>
      </c>
      <c r="D755" t="inlineStr">
        <is>
          <t>畔色组合柜 |樱桃木灵感组合柜</t>
        </is>
      </c>
      <c r="E755" t="inlineStr">
        <is>
          <t>PPS2415003051311</t>
        </is>
      </c>
      <c r="F755" t="inlineStr">
        <is>
          <t>组合柜-开放柜</t>
        </is>
      </c>
      <c r="G755" t="inlineStr">
        <is>
          <t>WD-0093</t>
        </is>
      </c>
      <c r="H755" t="inlineStr">
        <is>
          <t>组合柜-开放柜-木作部分</t>
        </is>
      </c>
      <c r="I755" t="inlineStr">
        <is>
          <t>✅ 可导入</t>
        </is>
      </c>
      <c r="J755">
        <f>IF(B755&lt;&gt;"","","⚠️ 暂无对应工厂订单（现货/库存发货或工厂单待录入）")</f>
        <v/>
      </c>
    </row>
    <row r="756">
      <c r="A756" t="inlineStr">
        <is>
          <t>4991917070626599318</t>
        </is>
      </c>
      <c r="B756">
        <f>IFERROR(INDEX('6-工厂下单表'!$A$3:$A$125,MATCH(A756,'6-工厂下单表'!$B$3:$B$125,0)),"")</f>
        <v/>
      </c>
      <c r="C756" t="inlineStr">
        <is>
          <t>P24150030513</t>
        </is>
      </c>
      <c r="D756" t="inlineStr">
        <is>
          <t>畔色组合柜 |樱桃木灵感组合柜</t>
        </is>
      </c>
      <c r="E756" t="inlineStr">
        <is>
          <t>PPS2415003051311</t>
        </is>
      </c>
      <c r="F756" t="inlineStr">
        <is>
          <t>组合柜-开放柜</t>
        </is>
      </c>
      <c r="G756" t="inlineStr">
        <is>
          <t>WD-0093</t>
        </is>
      </c>
      <c r="H756" t="inlineStr">
        <is>
          <t>组合柜-开放柜-木作部分</t>
        </is>
      </c>
      <c r="I756" t="inlineStr">
        <is>
          <t>✅ 可导入</t>
        </is>
      </c>
      <c r="J756">
        <f>IF(B756&lt;&gt;"","","⚠️ 暂无对应工厂订单（现货/库存发货或工厂单待录入）")</f>
        <v/>
      </c>
    </row>
    <row r="757">
      <c r="A757" t="inlineStr">
        <is>
          <t>4991917070627599318</t>
        </is>
      </c>
      <c r="B757">
        <f>IFERROR(INDEX('6-工厂下单表'!$A$3:$A$125,MATCH(A757,'6-工厂下单表'!$B$3:$B$125,0)),"")</f>
        <v/>
      </c>
      <c r="C757" t="inlineStr">
        <is>
          <t>P24150030513</t>
        </is>
      </c>
      <c r="D757" t="inlineStr">
        <is>
          <t>畔色组合柜 |樱桃木灵感组合柜</t>
        </is>
      </c>
      <c r="E757" t="inlineStr">
        <is>
          <t>PPS2415003051311</t>
        </is>
      </c>
      <c r="F757" t="inlineStr">
        <is>
          <t>组合柜-开放柜</t>
        </is>
      </c>
      <c r="G757" t="inlineStr">
        <is>
          <t>WD-0093</t>
        </is>
      </c>
      <c r="H757" t="inlineStr">
        <is>
          <t>组合柜-开放柜-木作部分</t>
        </is>
      </c>
      <c r="I757" t="inlineStr">
        <is>
          <t>✅ 可导入</t>
        </is>
      </c>
      <c r="J757">
        <f>IF(B757&lt;&gt;"","","⚠️ 暂无对应工厂订单（现货/库存发货或工厂单待录入）")</f>
        <v/>
      </c>
    </row>
    <row r="758">
      <c r="A758" t="inlineStr">
        <is>
          <t>4991585078568434638</t>
        </is>
      </c>
      <c r="B758">
        <f>IFERROR(INDEX('6-工厂下单表'!$A$3:$A$125,MATCH(A758,'6-工厂下单表'!$B$3:$B$125,0)),"")</f>
        <v/>
      </c>
      <c r="C758" t="inlineStr">
        <is>
          <t>P24150030513</t>
        </is>
      </c>
      <c r="D758" t="inlineStr">
        <is>
          <t>畔色组合柜 |樱桃木灵感组合柜</t>
        </is>
      </c>
      <c r="E758" t="inlineStr">
        <is>
          <t>PPS2415003051311</t>
        </is>
      </c>
      <c r="F758" t="inlineStr">
        <is>
          <t>组合柜-开放柜</t>
        </is>
      </c>
      <c r="G758" t="inlineStr">
        <is>
          <t>WD-0093</t>
        </is>
      </c>
      <c r="H758" t="inlineStr">
        <is>
          <t>组合柜-开放柜-木作部分</t>
        </is>
      </c>
      <c r="I758" t="inlineStr">
        <is>
          <t>✅ 可导入</t>
        </is>
      </c>
      <c r="J758">
        <f>IF(B758&lt;&gt;"","","⚠️ 暂无对应工厂订单（现货/库存发货或工厂单待录入）")</f>
        <v/>
      </c>
    </row>
    <row r="759">
      <c r="A759" t="inlineStr">
        <is>
          <t>4991585078569434638</t>
        </is>
      </c>
      <c r="B759">
        <f>IFERROR(INDEX('6-工厂下单表'!$A$3:$A$125,MATCH(A759,'6-工厂下单表'!$B$3:$B$125,0)),"")</f>
        <v/>
      </c>
      <c r="C759" t="inlineStr">
        <is>
          <t>P24150030513</t>
        </is>
      </c>
      <c r="D759" t="inlineStr">
        <is>
          <t>畔色组合柜 |樱桃木灵感组合柜</t>
        </is>
      </c>
      <c r="E759" t="inlineStr">
        <is>
          <t>PPS2415003051311</t>
        </is>
      </c>
      <c r="F759" t="inlineStr">
        <is>
          <t>组合柜-开放柜</t>
        </is>
      </c>
      <c r="G759" t="inlineStr">
        <is>
          <t>WD-0093</t>
        </is>
      </c>
      <c r="H759" t="inlineStr">
        <is>
          <t>组合柜-开放柜-木作部分</t>
        </is>
      </c>
      <c r="I759" t="inlineStr">
        <is>
          <t>✅ 可导入</t>
        </is>
      </c>
      <c r="J759">
        <f>IF(B759&lt;&gt;"","","⚠️ 暂无对应工厂订单（现货/库存发货或工厂单待录入）")</f>
        <v/>
      </c>
    </row>
    <row r="760">
      <c r="A760" t="inlineStr">
        <is>
          <t>4991585078570434638</t>
        </is>
      </c>
      <c r="B760">
        <f>IFERROR(INDEX('6-工厂下单表'!$A$3:$A$125,MATCH(A760,'6-工厂下单表'!$B$3:$B$125,0)),"")</f>
        <v/>
      </c>
      <c r="C760" t="inlineStr">
        <is>
          <t>P24150030513</t>
        </is>
      </c>
      <c r="D760" t="inlineStr">
        <is>
          <t>畔色组合柜 |樱桃木灵感组合柜</t>
        </is>
      </c>
      <c r="E760" t="inlineStr">
        <is>
          <t>PPS2415003051311</t>
        </is>
      </c>
      <c r="F760" t="inlineStr">
        <is>
          <t>组合柜-开放柜</t>
        </is>
      </c>
      <c r="G760" t="inlineStr">
        <is>
          <t>WD-0093</t>
        </is>
      </c>
      <c r="H760" t="inlineStr">
        <is>
          <t>组合柜-开放柜-木作部分</t>
        </is>
      </c>
      <c r="I760" t="inlineStr">
        <is>
          <t>✅ 可导入</t>
        </is>
      </c>
      <c r="J760">
        <f>IF(B760&lt;&gt;"","","⚠️ 暂无对应工厂订单（现货/库存发货或工厂单待录入）")</f>
        <v/>
      </c>
    </row>
    <row r="761">
      <c r="A761" t="inlineStr">
        <is>
          <t>4991585078571434638</t>
        </is>
      </c>
      <c r="B761">
        <f>IFERROR(INDEX('6-工厂下单表'!$A$3:$A$125,MATCH(A761,'6-工厂下单表'!$B$3:$B$125,0)),"")</f>
        <v/>
      </c>
      <c r="C761" t="inlineStr">
        <is>
          <t>P24150030513</t>
        </is>
      </c>
      <c r="D761" t="inlineStr">
        <is>
          <t>畔色组合柜 |樱桃木灵感组合柜</t>
        </is>
      </c>
      <c r="E761" t="inlineStr">
        <is>
          <t>PPS2415003051311</t>
        </is>
      </c>
      <c r="F761" t="inlineStr">
        <is>
          <t>组合柜-开放柜</t>
        </is>
      </c>
      <c r="G761" t="inlineStr">
        <is>
          <t>WD-0093</t>
        </is>
      </c>
      <c r="H761" t="inlineStr">
        <is>
          <t>组合柜-开放柜-木作部分</t>
        </is>
      </c>
      <c r="I761" t="inlineStr">
        <is>
          <t>✅ 可导入</t>
        </is>
      </c>
      <c r="J761">
        <f>IF(B761&lt;&gt;"","","⚠️ 暂无对应工厂订单（现货/库存发货或工厂单待录入）")</f>
        <v/>
      </c>
    </row>
    <row r="762">
      <c r="A762" t="inlineStr">
        <is>
          <t>3165893474916067281</t>
        </is>
      </c>
      <c r="B762">
        <f>IFERROR(INDEX('6-工厂下单表'!$A$3:$A$125,MATCH(A762,'6-工厂下单表'!$B$3:$B$125,0)),"")</f>
        <v/>
      </c>
      <c r="C762" t="inlineStr">
        <is>
          <t>P26990010428</t>
        </is>
      </c>
      <c r="D762" t="inlineStr">
        <is>
          <t>全屋定制</t>
        </is>
      </c>
      <c r="E762" t="inlineStr">
        <is>
          <t>PPS0000000800000</t>
        </is>
      </c>
      <c r="F762" t="inlineStr">
        <is>
          <t>定制</t>
        </is>
      </c>
      <c r="I762" t="inlineStr">
        <is>
          <t>✅ 可导入</t>
        </is>
      </c>
      <c r="J762">
        <f>IF(B762&lt;&gt;"","","⚠️ 暂无对应工厂订单（现货/库存发货或工厂单待录入）")</f>
        <v/>
      </c>
    </row>
    <row r="763">
      <c r="A763" t="inlineStr">
        <is>
          <t>4991084856872350815</t>
        </is>
      </c>
      <c r="B763">
        <f>IFERROR(INDEX('6-工厂下单表'!$A$3:$A$125,MATCH(A763,'6-工厂下单表'!$B$3:$B$125,0)),"")</f>
        <v/>
      </c>
      <c r="C763" t="inlineStr">
        <is>
          <t>P23980010606</t>
        </is>
      </c>
      <c r="D763" t="inlineStr">
        <is>
          <t>畔色样块</t>
        </is>
      </c>
      <c r="E763" t="inlineStr">
        <is>
          <t>PPS2398001060611</t>
        </is>
      </c>
      <c r="F763" t="inlineStr">
        <is>
          <t>榉木样块</t>
        </is>
      </c>
      <c r="G763" t="inlineStr">
        <is>
          <t>WD-0283</t>
        </is>
      </c>
      <c r="H763" t="inlineStr">
        <is>
          <t>榉木样块-木作部分</t>
        </is>
      </c>
      <c r="I763" t="inlineStr">
        <is>
          <t>✅ 可导入</t>
        </is>
      </c>
      <c r="J763">
        <f>IF(B763&lt;&gt;"","","⚠️ 暂无对应工厂订单（现货/库存发货或工厂单待录入）")</f>
        <v/>
      </c>
    </row>
    <row r="764">
      <c r="A764" t="inlineStr">
        <is>
          <t>4989894699795421412</t>
        </is>
      </c>
      <c r="B764">
        <f>IFERROR(INDEX('6-工厂下单表'!$A$3:$A$125,MATCH(A764,'6-工厂下单表'!$B$3:$B$125,0)),"")</f>
        <v/>
      </c>
      <c r="C764" t="inlineStr">
        <is>
          <t>P26990010428</t>
        </is>
      </c>
      <c r="D764" t="inlineStr">
        <is>
          <t>全屋定制</t>
        </is>
      </c>
      <c r="E764" t="inlineStr">
        <is>
          <t>PPS0000000800000</t>
        </is>
      </c>
      <c r="F764" t="inlineStr">
        <is>
          <t>定制</t>
        </is>
      </c>
      <c r="I764" t="inlineStr">
        <is>
          <t>✅ 可导入</t>
        </is>
      </c>
      <c r="J764">
        <f>IF(B764&lt;&gt;"","","⚠️ 暂无对应工厂订单（现货/库存发货或工厂单待录入）")</f>
        <v/>
      </c>
    </row>
    <row r="765">
      <c r="A765" t="inlineStr">
        <is>
          <t>4990209625363421412</t>
        </is>
      </c>
      <c r="B765">
        <f>IFERROR(INDEX('6-工厂下单表'!$A$3:$A$125,MATCH(A765,'6-工厂下单表'!$B$3:$B$125,0)),"")</f>
        <v/>
      </c>
      <c r="C765" t="inlineStr">
        <is>
          <t>P24210070901</t>
        </is>
      </c>
      <c r="D765" t="inlineStr">
        <is>
          <t>榉木岩板餐桌 |榉木三角腿岩板餐桌</t>
        </is>
      </c>
      <c r="E765" t="inlineStr">
        <is>
          <t>PPS2421007090111</t>
        </is>
      </c>
      <c r="F765" t="inlineStr">
        <is>
          <t>榉木餐桌-1.2米</t>
        </is>
      </c>
      <c r="G765" t="inlineStr">
        <is>
          <t>WD-0138 / AC-0103</t>
        </is>
      </c>
      <c r="H765" t="inlineStr">
        <is>
          <t>榉木餐桌-木作部分-适配1.2米 / 12mm白色岩板</t>
        </is>
      </c>
      <c r="I765" t="inlineStr">
        <is>
          <t>✅ 可导入</t>
        </is>
      </c>
      <c r="J765">
        <f>IF(B765&lt;&gt;"","","⚠️ 暂无对应工厂订单（现货/库存发货或工厂单待录入）")</f>
        <v/>
      </c>
    </row>
    <row r="766">
      <c r="A766" t="inlineStr">
        <is>
          <t>4990170637230542801</t>
        </is>
      </c>
      <c r="B766">
        <f>IFERROR(INDEX('6-工厂下单表'!$A$3:$A$125,MATCH(A766,'6-工厂下单表'!$B$3:$B$125,0)),"")</f>
        <v/>
      </c>
      <c r="C766" t="inlineStr">
        <is>
          <t>P25250100405</t>
        </is>
      </c>
      <c r="D766" t="inlineStr">
        <is>
          <t>樱桃木窄柜 |樱桃木1米餐边柜</t>
        </is>
      </c>
      <c r="E766" t="inlineStr">
        <is>
          <t>PPS2525010040511</t>
        </is>
      </c>
      <c r="F766" t="inlineStr">
        <is>
          <t>窄柜-整柜洞石背板-1.2米</t>
        </is>
      </c>
      <c r="G766" t="inlineStr">
        <is>
          <t>WD-0054 / AC-0074 / AC-0074 / AC-0080 / AC-0081 / AC-0186</t>
        </is>
      </c>
      <c r="H766" t="inlineStr">
        <is>
          <t>窄柜-整柜-木作部分-适配1.2米 / 5mm超白玻璃 / 5mm超白玻璃 / 洞石纹理饰面板 / 银色隔板轨道 / 电力轨道-Xpower-T25-银色-1.158-2插座</t>
        </is>
      </c>
      <c r="I766" t="inlineStr">
        <is>
          <t>✅ 可导入</t>
        </is>
      </c>
      <c r="J766">
        <f>IF(B766&lt;&gt;"","","⚠️ 暂无对应工厂订单（现货/库存发货或工厂单待录入）")</f>
        <v/>
      </c>
    </row>
    <row r="767">
      <c r="A767" t="inlineStr">
        <is>
          <t>4990166209850542801</t>
        </is>
      </c>
      <c r="B767">
        <f>IFERROR(INDEX('6-工厂下单表'!$A$3:$A$125,MATCH(A767,'6-工厂下单表'!$B$3:$B$125,0)),"")</f>
        <v/>
      </c>
      <c r="C767" t="inlineStr">
        <is>
          <t>P25250100405</t>
        </is>
      </c>
      <c r="D767" t="inlineStr">
        <is>
          <t>樱桃木窄柜 |樱桃木1米餐边柜</t>
        </is>
      </c>
      <c r="E767" t="inlineStr">
        <is>
          <t>PPS2525010040511</t>
        </is>
      </c>
      <c r="F767" t="inlineStr">
        <is>
          <t>窄柜-整柜洞石背板-1.2米</t>
        </is>
      </c>
      <c r="G767" t="inlineStr">
        <is>
          <t>WD-0054 / AC-0074 / AC-0074 / AC-0080 / AC-0081 / AC-0186</t>
        </is>
      </c>
      <c r="H767" t="inlineStr">
        <is>
          <t>窄柜-整柜-木作部分-适配1.2米 / 5mm超白玻璃 / 5mm超白玻璃 / 洞石纹理饰面板 / 银色隔板轨道 / 电力轨道-Xpower-T25-银色-1.158-2插座</t>
        </is>
      </c>
      <c r="I767" t="inlineStr">
        <is>
          <t>✅ 可导入</t>
        </is>
      </c>
      <c r="J767">
        <f>IF(B767&lt;&gt;"","","⚠️ 暂无对应工厂订单（现货/库存发货或工厂单待录入）")</f>
        <v/>
      </c>
    </row>
    <row r="768">
      <c r="A768" t="inlineStr">
        <is>
          <t>4989950462845542801</t>
        </is>
      </c>
      <c r="B768">
        <f>IFERROR(INDEX('6-工厂下单表'!$A$3:$A$125,MATCH(A768,'6-工厂下单表'!$B$3:$B$125,0)),"")</f>
        <v/>
      </c>
      <c r="C768" t="inlineStr">
        <is>
          <t>P25250100405</t>
        </is>
      </c>
      <c r="D768" t="inlineStr">
        <is>
          <t>樱桃木窄柜 |樱桃木1米餐边柜</t>
        </is>
      </c>
      <c r="E768" t="inlineStr">
        <is>
          <t>PPS2525010040511</t>
        </is>
      </c>
      <c r="F768" t="inlineStr">
        <is>
          <t>窄柜-整柜洞石背板-1.2米</t>
        </is>
      </c>
      <c r="G768" t="inlineStr">
        <is>
          <t>WD-0054 / AC-0074 / AC-0074 / AC-0080 / AC-0081 / AC-0186</t>
        </is>
      </c>
      <c r="H768" t="inlineStr">
        <is>
          <t>窄柜-整柜-木作部分-适配1.2米 / 5mm超白玻璃 / 5mm超白玻璃 / 洞石纹理饰面板 / 银色隔板轨道 / 电力轨道-Xpower-T25-银色-1.158-2插座</t>
        </is>
      </c>
      <c r="I768" t="inlineStr">
        <is>
          <t>✅ 可导入</t>
        </is>
      </c>
      <c r="J768">
        <f>IF(B768&lt;&gt;"","","⚠️ 暂无对应工厂订单（现货/库存发货或工厂单待录入）")</f>
        <v/>
      </c>
    </row>
    <row r="769">
      <c r="A769" t="inlineStr">
        <is>
          <t>4990193856037421412</t>
        </is>
      </c>
      <c r="B769">
        <f>IFERROR(INDEX('6-工厂下单表'!$A$3:$A$125,MATCH(A769,'6-工厂下单表'!$B$3:$B$125,0)),"")</f>
        <v/>
      </c>
      <c r="C769" t="inlineStr">
        <is>
          <t>P24210070901</t>
        </is>
      </c>
      <c r="D769" t="inlineStr">
        <is>
          <t>榉木岩板餐桌 |榉木三角腿岩板餐桌</t>
        </is>
      </c>
      <c r="E769" t="inlineStr">
        <is>
          <t>PPS2421007090111</t>
        </is>
      </c>
      <c r="F769" t="inlineStr">
        <is>
          <t>榉木餐桌-1.2米</t>
        </is>
      </c>
      <c r="G769" t="inlineStr">
        <is>
          <t>WD-0138 / AC-0103</t>
        </is>
      </c>
      <c r="H769" t="inlineStr">
        <is>
          <t>榉木餐桌-木作部分-适配1.2米 / 12mm白色岩板</t>
        </is>
      </c>
      <c r="I769" t="inlineStr">
        <is>
          <t>✅ 可导入</t>
        </is>
      </c>
      <c r="J769">
        <f>IF(B769&lt;&gt;"","","⚠️ 暂无对应工厂订单（现货/库存发货或工厂单待录入）")</f>
        <v/>
      </c>
    </row>
    <row r="770">
      <c r="A770" t="inlineStr">
        <is>
          <t>4989824067248652338</t>
        </is>
      </c>
      <c r="B770">
        <f>IFERROR(INDEX('6-工厂下单表'!$A$3:$A$125,MATCH(A770,'6-工厂下单表'!$B$3:$B$125,0)),"")</f>
        <v/>
      </c>
      <c r="C770" t="inlineStr">
        <is>
          <t>P23980010606</t>
        </is>
      </c>
      <c r="D770" t="inlineStr">
        <is>
          <t>畔色样块</t>
        </is>
      </c>
      <c r="E770" t="inlineStr">
        <is>
          <t>PPS2398001060611</t>
        </is>
      </c>
      <c r="F770" t="inlineStr">
        <is>
          <t>榉木样块</t>
        </is>
      </c>
      <c r="G770" t="inlineStr">
        <is>
          <t>WD-0283</t>
        </is>
      </c>
      <c r="H770" t="inlineStr">
        <is>
          <t>榉木样块-木作部分</t>
        </is>
      </c>
      <c r="I770" t="inlineStr">
        <is>
          <t>✅ 可导入</t>
        </is>
      </c>
      <c r="J770">
        <f>IF(B770&lt;&gt;"","","⚠️ 暂无对应工厂订单（现货/库存发货或工厂单待录入）")</f>
        <v/>
      </c>
    </row>
    <row r="771">
      <c r="A771" t="inlineStr">
        <is>
          <t>4990031641055288812</t>
        </is>
      </c>
      <c r="B771">
        <f>IFERROR(INDEX('6-工厂下单表'!$A$3:$A$125,MATCH(A771,'6-工厂下单表'!$B$3:$B$125,0)),"")</f>
        <v/>
      </c>
      <c r="C771" t="inlineStr">
        <is>
          <t>P24210070901</t>
        </is>
      </c>
      <c r="D771" t="inlineStr">
        <is>
          <t>榉木岩板餐桌 |榉木三角腿岩板餐桌</t>
        </is>
      </c>
      <c r="E771" t="inlineStr">
        <is>
          <t>PPS2421007090111</t>
        </is>
      </c>
      <c r="F771" t="inlineStr">
        <is>
          <t>榉木餐桌-1.2米</t>
        </is>
      </c>
      <c r="G771" t="inlineStr">
        <is>
          <t>WD-0138 / AC-0103</t>
        </is>
      </c>
      <c r="H771" t="inlineStr">
        <is>
          <t>榉木餐桌-木作部分-适配1.2米 / 12mm白色岩板</t>
        </is>
      </c>
      <c r="I771" t="inlineStr">
        <is>
          <t>✅ 可导入</t>
        </is>
      </c>
      <c r="J771">
        <f>IF(B771&lt;&gt;"","","⚠️ 暂无对应工厂订单（现货/库存发货或工厂单待录入）")</f>
        <v/>
      </c>
    </row>
    <row r="772">
      <c r="A772" t="inlineStr">
        <is>
          <t>4989695547361288812</t>
        </is>
      </c>
      <c r="B772">
        <f>IFERROR(INDEX('6-工厂下单表'!$A$3:$A$125,MATCH(A772,'6-工厂下单表'!$B$3:$B$125,0)),"")</f>
        <v/>
      </c>
      <c r="C772" t="inlineStr">
        <is>
          <t>P24210070901</t>
        </is>
      </c>
      <c r="D772" t="inlineStr">
        <is>
          <t>榉木岩板餐桌 |榉木三角腿岩板餐桌</t>
        </is>
      </c>
      <c r="E772" t="inlineStr">
        <is>
          <t>PPS2421007090111</t>
        </is>
      </c>
      <c r="F772" t="inlineStr">
        <is>
          <t>榉木餐桌-1.2米</t>
        </is>
      </c>
      <c r="G772" t="inlineStr">
        <is>
          <t>WD-0138 / AC-0103</t>
        </is>
      </c>
      <c r="H772" t="inlineStr">
        <is>
          <t>榉木餐桌-木作部分-适配1.2米 / 12mm白色岩板</t>
        </is>
      </c>
      <c r="I772" t="inlineStr">
        <is>
          <t>✅ 可导入</t>
        </is>
      </c>
      <c r="J772">
        <f>IF(B772&lt;&gt;"","","⚠️ 暂无对应工厂订单（现货/库存发货或工厂单待录入）")</f>
        <v/>
      </c>
    </row>
    <row r="773">
      <c r="A773" t="inlineStr">
        <is>
          <t>4990013425203542801</t>
        </is>
      </c>
      <c r="B773">
        <f>IFERROR(INDEX('6-工厂下单表'!$A$3:$A$125,MATCH(A773,'6-工厂下单表'!$B$3:$B$125,0)),"")</f>
        <v/>
      </c>
      <c r="C773" t="inlineStr">
        <is>
          <t>P25250100405</t>
        </is>
      </c>
      <c r="D773" t="inlineStr">
        <is>
          <t>樱桃木窄柜 |樱桃木1米餐边柜</t>
        </is>
      </c>
      <c r="E773" t="inlineStr">
        <is>
          <t>PPS2525010040511</t>
        </is>
      </c>
      <c r="F773" t="inlineStr">
        <is>
          <t>窄柜-整柜洞石背板-1.2米</t>
        </is>
      </c>
      <c r="G773" t="inlineStr">
        <is>
          <t>WD-0054 / AC-0074 / AC-0074 / AC-0080 / AC-0081 / AC-0186</t>
        </is>
      </c>
      <c r="H773" t="inlineStr">
        <is>
          <t>窄柜-整柜-木作部分-适配1.2米 / 5mm超白玻璃 / 5mm超白玻璃 / 洞石纹理饰面板 / 银色隔板轨道 / 电力轨道-Xpower-T25-银色-1.158-2插座</t>
        </is>
      </c>
      <c r="I773" t="inlineStr">
        <is>
          <t>✅ 可导入</t>
        </is>
      </c>
      <c r="J773">
        <f>IF(B773&lt;&gt;"","","⚠️ 暂无对应工厂订单（现货/库存发货或工厂单待录入）")</f>
        <v/>
      </c>
    </row>
    <row r="774">
      <c r="A774" t="inlineStr">
        <is>
          <t>3164150282495397568</t>
        </is>
      </c>
      <c r="B774">
        <f>IFERROR(INDEX('6-工厂下单表'!$A$3:$A$125,MATCH(A774,'6-工厂下单表'!$B$3:$B$125,0)),"")</f>
        <v/>
      </c>
      <c r="C774" t="inlineStr">
        <is>
          <t>P24210070901</t>
        </is>
      </c>
      <c r="D774" t="inlineStr">
        <is>
          <t>榉木岩板餐桌 |榉木三角腿岩板餐桌</t>
        </is>
      </c>
      <c r="E774" t="inlineStr">
        <is>
          <t>PPS2421007090111</t>
        </is>
      </c>
      <c r="F774" t="inlineStr">
        <is>
          <t>榉木餐桌-1.2米</t>
        </is>
      </c>
      <c r="G774" t="inlineStr">
        <is>
          <t>WD-0138 / AC-0103</t>
        </is>
      </c>
      <c r="H774" t="inlineStr">
        <is>
          <t>榉木餐桌-木作部分-适配1.2米 / 12mm白色岩板</t>
        </is>
      </c>
      <c r="I774" t="inlineStr">
        <is>
          <t>✅ 可导入</t>
        </is>
      </c>
      <c r="J774">
        <f>IF(B774&lt;&gt;"","","⚠️ 暂无对应工厂订单（现货/库存发货或工厂单待录入）")</f>
        <v/>
      </c>
    </row>
    <row r="775">
      <c r="A775" t="inlineStr">
        <is>
          <t>4987718031735486210</t>
        </is>
      </c>
      <c r="B775">
        <f>IFERROR(INDEX('6-工厂下单表'!$A$3:$A$125,MATCH(A775,'6-工厂下单表'!$B$3:$B$125,0)),"")</f>
        <v/>
      </c>
      <c r="C775" t="inlineStr">
        <is>
          <t>P24250080801</t>
        </is>
      </c>
      <c r="D775" t="inlineStr">
        <is>
          <t>洞石餐边柜 |樱桃木洞石餐边大柜 |樱桃木洞石模块餐边柜</t>
        </is>
      </c>
      <c r="E775" t="inlineStr">
        <is>
          <t>PPS2425008080128</t>
        </is>
      </c>
      <c r="F775" t="inlineStr">
        <is>
          <t>洞石餐边柜-洞石整柜2.1米（多抽组合）（分类抽屉+玻璃移门+开门）</t>
        </is>
      </c>
      <c r="G775" t="inlineStr">
        <is>
          <t>WD-0123 / AC-0073 / AC-0096 / AC-0080 / AC-0081 / AC-0093</t>
        </is>
      </c>
      <c r="H775" t="inlineStr">
        <is>
          <t>洞石餐边柜-多抽组合-整柜-木作部分-适配2.1米 / 5mm灰色玻璃 / 抛光不锈钢挂杆 / 洞石纹理饰面板 / 银色隔板轨道 / 茶色亚克力条</t>
        </is>
      </c>
      <c r="I775" t="inlineStr">
        <is>
          <t>✅ 可导入</t>
        </is>
      </c>
      <c r="J775">
        <f>IF(B775&lt;&gt;"","","⚠️ 暂无对应工厂订单（现货/库存发货或工厂单待录入）")</f>
        <v/>
      </c>
    </row>
    <row r="776">
      <c r="A776" t="inlineStr">
        <is>
          <t>4988088144143486210</t>
        </is>
      </c>
      <c r="B776">
        <f>IFERROR(INDEX('6-工厂下单表'!$A$3:$A$125,MATCH(A776,'6-工厂下单表'!$B$3:$B$125,0)),"")</f>
        <v/>
      </c>
      <c r="C776" t="inlineStr">
        <is>
          <t>P24250080801</t>
        </is>
      </c>
      <c r="D776" t="inlineStr">
        <is>
          <t>洞石餐边柜 |樱桃木洞石餐边大柜 |樱桃木洞石模块餐边柜</t>
        </is>
      </c>
      <c r="E776" t="inlineStr">
        <is>
          <t>PPS2425008080128</t>
        </is>
      </c>
      <c r="F776" t="inlineStr">
        <is>
          <t>洞石餐边柜-洞石整柜2.1米（多抽组合）（分类抽屉+玻璃移门+开门）</t>
        </is>
      </c>
      <c r="G776" t="inlineStr">
        <is>
          <t>WD-0123 / AC-0073 / AC-0096 / AC-0080 / AC-0081 / AC-0093</t>
        </is>
      </c>
      <c r="H776" t="inlineStr">
        <is>
          <t>洞石餐边柜-多抽组合-整柜-木作部分-适配2.1米 / 5mm灰色玻璃 / 抛光不锈钢挂杆 / 洞石纹理饰面板 / 银色隔板轨道 / 茶色亚克力条</t>
        </is>
      </c>
      <c r="I776" t="inlineStr">
        <is>
          <t>✅ 可导入</t>
        </is>
      </c>
      <c r="J776">
        <f>IF(B776&lt;&gt;"","","⚠️ 暂无对应工厂订单（现货/库存发货或工厂单待录入）")</f>
        <v/>
      </c>
    </row>
    <row r="777">
      <c r="A777" t="inlineStr">
        <is>
          <t>4987476289066513830</t>
        </is>
      </c>
      <c r="B777">
        <f>IFERROR(INDEX('6-工厂下单表'!$A$3:$A$125,MATCH(A777,'6-工厂下单表'!$B$3:$B$125,0)),"")</f>
        <v/>
      </c>
      <c r="C777" t="inlineStr">
        <is>
          <t>P25250120415</t>
        </is>
      </c>
      <c r="D777" t="inlineStr">
        <is>
          <t>黑胡桃木基础餐边柜 |黑胡桃木鎏金餐边柜</t>
        </is>
      </c>
      <c r="E777" t="inlineStr">
        <is>
          <t>PPS2525012041511</t>
        </is>
      </c>
      <c r="F777" t="inlineStr">
        <is>
          <t>鎏金柜-下柜-2.1米</t>
        </is>
      </c>
      <c r="G777" t="inlineStr">
        <is>
          <t>WD-0057 / AC-0071 / AC-0073 / AC-0084 / AC-0085 / AC-0073</t>
        </is>
      </c>
      <c r="H777" t="inlineStr">
        <is>
          <t>鎏金柜-下柜-木作部分-适配2.1米 / 12mm黑色岩板 / 5mm灰色玻璃 / 5mm小灯芯玻璃 / 抽屉金属轨道把手 / 5mm灰色玻璃</t>
        </is>
      </c>
      <c r="I777" t="inlineStr">
        <is>
          <t>✅ 可导入</t>
        </is>
      </c>
      <c r="J777">
        <f>IF(B777&lt;&gt;"","","⚠️ 暂无对应工厂订单（现货/库存发货或工厂单待录入）")</f>
        <v/>
      </c>
    </row>
    <row r="778">
      <c r="A778" t="inlineStr">
        <is>
          <t>3162032187242471293</t>
        </is>
      </c>
      <c r="B778">
        <f>IFERROR(INDEX('6-工厂下单表'!$A$3:$A$125,MATCH(A778,'6-工厂下单表'!$B$3:$B$125,0)),"")</f>
        <v/>
      </c>
      <c r="C778" t="inlineStr">
        <is>
          <t>P25250120415</t>
        </is>
      </c>
      <c r="D778" t="inlineStr">
        <is>
          <t>黑胡桃木基础餐边柜 |黑胡桃木鎏金餐边柜</t>
        </is>
      </c>
      <c r="E778" t="inlineStr">
        <is>
          <t>PPS2525012041511</t>
        </is>
      </c>
      <c r="F778" t="inlineStr">
        <is>
          <t>鎏金柜-下柜-2.1米</t>
        </is>
      </c>
      <c r="G778" t="inlineStr">
        <is>
          <t>WD-0057 / AC-0071 / AC-0073 / AC-0084 / AC-0085 / AC-0073</t>
        </is>
      </c>
      <c r="H778" t="inlineStr">
        <is>
          <t>鎏金柜-下柜-木作部分-适配2.1米 / 12mm黑色岩板 / 5mm灰色玻璃 / 5mm小灯芯玻璃 / 抽屉金属轨道把手 / 5mm灰色玻璃</t>
        </is>
      </c>
      <c r="I778" t="inlineStr">
        <is>
          <t>✅ 可导入</t>
        </is>
      </c>
      <c r="J778">
        <f>IF(B778&lt;&gt;"","","⚠️ 暂无对应工厂订单（现货/库存发货或工厂单待录入）")</f>
        <v/>
      </c>
    </row>
    <row r="779">
      <c r="A779" t="inlineStr">
        <is>
          <t>3162094682832471293</t>
        </is>
      </c>
      <c r="B779">
        <f>IFERROR(INDEX('6-工厂下单表'!$A$3:$A$125,MATCH(A779,'6-工厂下单表'!$B$3:$B$125,0)),"")</f>
        <v/>
      </c>
      <c r="C779" t="inlineStr">
        <is>
          <t>P25250120415</t>
        </is>
      </c>
      <c r="D779" t="inlineStr">
        <is>
          <t>黑胡桃木基础餐边柜 |黑胡桃木鎏金餐边柜</t>
        </is>
      </c>
      <c r="E779" t="inlineStr">
        <is>
          <t>PPS2525012041511</t>
        </is>
      </c>
      <c r="F779" t="inlineStr">
        <is>
          <t>鎏金柜-下柜-2.1米</t>
        </is>
      </c>
      <c r="G779" t="inlineStr">
        <is>
          <t>WD-0057 / AC-0071 / AC-0073 / AC-0084 / AC-0085 / AC-0073</t>
        </is>
      </c>
      <c r="H779" t="inlineStr">
        <is>
          <t>鎏金柜-下柜-木作部分-适配2.1米 / 12mm黑色岩板 / 5mm灰色玻璃 / 5mm小灯芯玻璃 / 抽屉金属轨道把手 / 5mm灰色玻璃</t>
        </is>
      </c>
      <c r="I779" t="inlineStr">
        <is>
          <t>✅ 可导入</t>
        </is>
      </c>
      <c r="J779">
        <f>IF(B779&lt;&gt;"","","⚠️ 暂无对应工厂订单（现货/库存发货或工厂单待录入）")</f>
        <v/>
      </c>
    </row>
    <row r="780">
      <c r="A780" t="inlineStr">
        <is>
          <t>4986838191069952344</t>
        </is>
      </c>
      <c r="B780">
        <f>IFERROR(INDEX('6-工厂下单表'!$A$3:$A$125,MATCH(A780,'6-工厂下单表'!$B$3:$B$125,0)),"")</f>
        <v/>
      </c>
      <c r="C780" t="inlineStr">
        <is>
          <t>P25250130420</t>
        </is>
      </c>
      <c r="D780" t="inlineStr">
        <is>
          <t>黑胡桃木太空舱餐边柜 |黑胡桃木曜黑餐边柜</t>
        </is>
      </c>
      <c r="E780" t="inlineStr">
        <is>
          <t>PPS2525013042011</t>
        </is>
      </c>
      <c r="F780" t="inlineStr">
        <is>
          <t>曜黑柜-下柜-2.1米</t>
        </is>
      </c>
      <c r="G780" t="inlineStr">
        <is>
          <t>WD-0065 / AC-0071</t>
        </is>
      </c>
      <c r="H780" t="inlineStr">
        <is>
          <t>曜黑柜-下柜-木作部分-适配2.1米 / 12mm黑色岩板</t>
        </is>
      </c>
      <c r="I780" t="inlineStr">
        <is>
          <t>✅ 可导入</t>
        </is>
      </c>
      <c r="J780">
        <f>IF(B780&lt;&gt;"","","⚠️ 暂无对应工厂订单（现货/库存发货或工厂单待录入）")</f>
        <v/>
      </c>
    </row>
    <row r="781">
      <c r="A781" t="inlineStr">
        <is>
          <t>4987151353401952344</t>
        </is>
      </c>
      <c r="B781">
        <f>IFERROR(INDEX('6-工厂下单表'!$A$3:$A$125,MATCH(A781,'6-工厂下单表'!$B$3:$B$125,0)),"")</f>
        <v/>
      </c>
      <c r="C781" t="inlineStr">
        <is>
          <t>P25250130420</t>
        </is>
      </c>
      <c r="D781" t="inlineStr">
        <is>
          <t>黑胡桃木太空舱餐边柜 |黑胡桃木曜黑餐边柜</t>
        </is>
      </c>
      <c r="E781" t="inlineStr">
        <is>
          <t>PPS2525013042011</t>
        </is>
      </c>
      <c r="F781" t="inlineStr">
        <is>
          <t>曜黑柜-下柜-2.1米</t>
        </is>
      </c>
      <c r="G781" t="inlineStr">
        <is>
          <t>WD-0065 / AC-0071</t>
        </is>
      </c>
      <c r="H781" t="inlineStr">
        <is>
          <t>曜黑柜-下柜-木作部分-适配2.1米 / 12mm黑色岩板</t>
        </is>
      </c>
      <c r="I781" t="inlineStr">
        <is>
          <t>✅ 可导入</t>
        </is>
      </c>
      <c r="J781">
        <f>IF(B781&lt;&gt;"","","⚠️ 暂无对应工厂订单（现货/库存发货或工厂单待录入）")</f>
        <v/>
      </c>
    </row>
    <row r="782">
      <c r="A782" t="inlineStr">
        <is>
          <t>4986689943273486210</t>
        </is>
      </c>
      <c r="B782">
        <f>IFERROR(INDEX('6-工厂下单表'!$A$3:$A$125,MATCH(A782,'6-工厂下单表'!$B$3:$B$125,0)),"")</f>
        <v/>
      </c>
      <c r="C782" t="inlineStr">
        <is>
          <t>P24250080801</t>
        </is>
      </c>
      <c r="D782" t="inlineStr">
        <is>
          <t>洞石餐边柜 |樱桃木洞石餐边大柜 |樱桃木洞石模块餐边柜</t>
        </is>
      </c>
      <c r="E782" t="inlineStr">
        <is>
          <t>PPS2425008080128</t>
        </is>
      </c>
      <c r="F782" t="inlineStr">
        <is>
          <t>洞石餐边柜-洞石整柜2.1米（多抽组合）（分类抽屉+玻璃移门+开门）</t>
        </is>
      </c>
      <c r="G782" t="inlineStr">
        <is>
          <t>WD-0123 / AC-0073 / AC-0096 / AC-0080 / AC-0081 / AC-0093</t>
        </is>
      </c>
      <c r="H782" t="inlineStr">
        <is>
          <t>洞石餐边柜-多抽组合-整柜-木作部分-适配2.1米 / 5mm灰色玻璃 / 抛光不锈钢挂杆 / 洞石纹理饰面板 / 银色隔板轨道 / 茶色亚克力条</t>
        </is>
      </c>
      <c r="I782" t="inlineStr">
        <is>
          <t>✅ 可导入</t>
        </is>
      </c>
      <c r="J782">
        <f>IF(B782&lt;&gt;"","","⚠️ 暂无对应工厂订单（现货/库存发货或工厂单待录入）")</f>
        <v/>
      </c>
    </row>
    <row r="783">
      <c r="A783" t="inlineStr">
        <is>
          <t>4987055448277486210</t>
        </is>
      </c>
      <c r="B783">
        <f>IFERROR(INDEX('6-工厂下单表'!$A$3:$A$125,MATCH(A783,'6-工厂下单表'!$B$3:$B$125,0)),"")</f>
        <v/>
      </c>
      <c r="C783" t="inlineStr">
        <is>
          <t>P24250080801</t>
        </is>
      </c>
      <c r="D783" t="inlineStr">
        <is>
          <t>洞石餐边柜 |樱桃木洞石餐边大柜 |樱桃木洞石模块餐边柜</t>
        </is>
      </c>
      <c r="E783" t="inlineStr">
        <is>
          <t>PPS2425008080128</t>
        </is>
      </c>
      <c r="F783" t="inlineStr">
        <is>
          <t>洞石餐边柜-洞石整柜2.1米（多抽组合）（分类抽屉+玻璃移门+开门）</t>
        </is>
      </c>
      <c r="G783" t="inlineStr">
        <is>
          <t>WD-0123 / AC-0073 / AC-0096 / AC-0080 / AC-0081 / AC-0093</t>
        </is>
      </c>
      <c r="H783" t="inlineStr">
        <is>
          <t>洞石餐边柜-多抽组合-整柜-木作部分-适配2.1米 / 5mm灰色玻璃 / 抛光不锈钢挂杆 / 洞石纹理饰面板 / 银色隔板轨道 / 茶色亚克力条</t>
        </is>
      </c>
      <c r="I783" t="inlineStr">
        <is>
          <t>✅ 可导入</t>
        </is>
      </c>
      <c r="J783">
        <f>IF(B783&lt;&gt;"","","⚠️ 暂无对应工厂订单（现货/库存发货或工厂单待录入）")</f>
        <v/>
      </c>
    </row>
    <row r="784">
      <c r="A784" t="inlineStr">
        <is>
          <t>4986653655965486210</t>
        </is>
      </c>
      <c r="B784">
        <f>IFERROR(INDEX('6-工厂下单表'!$A$3:$A$125,MATCH(A784,'6-工厂下单表'!$B$3:$B$125,0)),"")</f>
        <v/>
      </c>
      <c r="C784" t="inlineStr">
        <is>
          <t>P24250080801</t>
        </is>
      </c>
      <c r="D784" t="inlineStr">
        <is>
          <t>洞石餐边柜 |樱桃木洞石餐边大柜 |樱桃木洞石模块餐边柜</t>
        </is>
      </c>
      <c r="E784" t="inlineStr">
        <is>
          <t>PPS2425008080128</t>
        </is>
      </c>
      <c r="F784" t="inlineStr">
        <is>
          <t>洞石餐边柜-洞石整柜2.1米（多抽组合）（分类抽屉+玻璃移门+开门）</t>
        </is>
      </c>
      <c r="G784" t="inlineStr">
        <is>
          <t>WD-0123 / AC-0073 / AC-0096 / AC-0080 / AC-0081 / AC-0093</t>
        </is>
      </c>
      <c r="H784" t="inlineStr">
        <is>
          <t>洞石餐边柜-多抽组合-整柜-木作部分-适配2.1米 / 5mm灰色玻璃 / 抛光不锈钢挂杆 / 洞石纹理饰面板 / 银色隔板轨道 / 茶色亚克力条</t>
        </is>
      </c>
      <c r="I784" t="inlineStr">
        <is>
          <t>✅ 可导入</t>
        </is>
      </c>
      <c r="J784">
        <f>IF(B784&lt;&gt;"","","⚠️ 暂无对应工厂订单（现货/库存发货或工厂单待录入）")</f>
        <v/>
      </c>
    </row>
    <row r="785">
      <c r="A785" t="inlineStr">
        <is>
          <t>4986749882509486210</t>
        </is>
      </c>
      <c r="B785">
        <f>IFERROR(INDEX('6-工厂下单表'!$A$3:$A$125,MATCH(A785,'6-工厂下单表'!$B$3:$B$125,0)),"")</f>
        <v/>
      </c>
      <c r="C785" t="inlineStr">
        <is>
          <t>P24250080801</t>
        </is>
      </c>
      <c r="D785" t="inlineStr">
        <is>
          <t>洞石餐边柜 |樱桃木洞石餐边大柜 |樱桃木洞石模块餐边柜</t>
        </is>
      </c>
      <c r="E785" t="inlineStr">
        <is>
          <t>PPS2425008080128</t>
        </is>
      </c>
      <c r="F785" t="inlineStr">
        <is>
          <t>洞石餐边柜-洞石整柜2.1米（多抽组合）（分类抽屉+玻璃移门+开门）</t>
        </is>
      </c>
      <c r="G785" t="inlineStr">
        <is>
          <t>WD-0123 / AC-0073 / AC-0096 / AC-0080 / AC-0081 / AC-0093</t>
        </is>
      </c>
      <c r="H785" t="inlineStr">
        <is>
          <t>洞石餐边柜-多抽组合-整柜-木作部分-适配2.1米 / 5mm灰色玻璃 / 抛光不锈钢挂杆 / 洞石纹理饰面板 / 银色隔板轨道 / 茶色亚克力条</t>
        </is>
      </c>
      <c r="I785" t="inlineStr">
        <is>
          <t>✅ 可导入</t>
        </is>
      </c>
      <c r="J785">
        <f>IF(B785&lt;&gt;"","","⚠️ 暂无对应工厂订单（现货/库存发货或工厂单待录入）")</f>
        <v/>
      </c>
    </row>
    <row r="786">
      <c r="A786" t="inlineStr">
        <is>
          <t>4987012104410486210</t>
        </is>
      </c>
      <c r="B786">
        <f>IFERROR(INDEX('6-工厂下单表'!$A$3:$A$125,MATCH(A786,'6-工厂下单表'!$B$3:$B$125,0)),"")</f>
        <v/>
      </c>
      <c r="C786" t="inlineStr">
        <is>
          <t>P24250080801</t>
        </is>
      </c>
      <c r="D786" t="inlineStr">
        <is>
          <t>洞石餐边柜 |樱桃木洞石餐边大柜 |樱桃木洞石模块餐边柜</t>
        </is>
      </c>
      <c r="E786" t="inlineStr">
        <is>
          <t>PPS2425008080128</t>
        </is>
      </c>
      <c r="F786" t="inlineStr">
        <is>
          <t>洞石餐边柜-洞石整柜2.1米（多抽组合）（分类抽屉+玻璃移门+开门）</t>
        </is>
      </c>
      <c r="G786" t="inlineStr">
        <is>
          <t>WD-0123 / AC-0073 / AC-0096 / AC-0080 / AC-0081 / AC-0093</t>
        </is>
      </c>
      <c r="H786" t="inlineStr">
        <is>
          <t>洞石餐边柜-多抽组合-整柜-木作部分-适配2.1米 / 5mm灰色玻璃 / 抛光不锈钢挂杆 / 洞石纹理饰面板 / 银色隔板轨道 / 茶色亚克力条</t>
        </is>
      </c>
      <c r="I786" t="inlineStr">
        <is>
          <t>✅ 可导入</t>
        </is>
      </c>
      <c r="J786">
        <f>IF(B786&lt;&gt;"","","⚠️ 暂无对应工厂订单（现货/库存发货或工厂单待录入）")</f>
        <v/>
      </c>
    </row>
    <row r="787">
      <c r="A787" t="inlineStr">
        <is>
          <t>3161697528598067281</t>
        </is>
      </c>
      <c r="B787">
        <f>IFERROR(INDEX('6-工厂下单表'!$A$3:$A$125,MATCH(A787,'6-工厂下单表'!$B$3:$B$125,0)),"")</f>
        <v/>
      </c>
      <c r="C787" t="inlineStr">
        <is>
          <t>P26990010428</t>
        </is>
      </c>
      <c r="D787" t="inlineStr">
        <is>
          <t>全屋定制</t>
        </is>
      </c>
      <c r="E787" t="inlineStr">
        <is>
          <t>PPS0000000800000</t>
        </is>
      </c>
      <c r="F787" t="inlineStr">
        <is>
          <t>定制</t>
        </is>
      </c>
      <c r="I787" t="inlineStr">
        <is>
          <t>✅ 可导入</t>
        </is>
      </c>
      <c r="J787">
        <f>IF(B787&lt;&gt;"","","⚠️ 暂无对应工厂订单（现货/库存发货或工厂单待录入）")</f>
        <v/>
      </c>
    </row>
    <row r="788">
      <c r="A788" t="inlineStr">
        <is>
          <t>3161223626763448450</t>
        </is>
      </c>
      <c r="B788">
        <f>IFERROR(INDEX('6-工厂下单表'!$A$3:$A$125,MATCH(A788,'6-工厂下单表'!$B$3:$B$125,0)),"")</f>
        <v/>
      </c>
      <c r="C788" t="inlineStr">
        <is>
          <t>P25250120415</t>
        </is>
      </c>
      <c r="D788" t="inlineStr">
        <is>
          <t>黑胡桃木基础餐边柜 |黑胡桃木鎏金餐边柜</t>
        </is>
      </c>
      <c r="E788" t="inlineStr">
        <is>
          <t>PPS2525012041511</t>
        </is>
      </c>
      <c r="F788" t="inlineStr">
        <is>
          <t>鎏金柜-下柜-2.1米</t>
        </is>
      </c>
      <c r="G788" t="inlineStr">
        <is>
          <t>WD-0057 / AC-0071 / AC-0073 / AC-0084 / AC-0085 / AC-0073</t>
        </is>
      </c>
      <c r="H788" t="inlineStr">
        <is>
          <t>鎏金柜-下柜-木作部分-适配2.1米 / 12mm黑色岩板 / 5mm灰色玻璃 / 5mm小灯芯玻璃 / 抽屉金属轨道把手 / 5mm灰色玻璃</t>
        </is>
      </c>
      <c r="I788" t="inlineStr">
        <is>
          <t>✅ 可导入</t>
        </is>
      </c>
      <c r="J788">
        <f>IF(B788&lt;&gt;"","","⚠️ 暂无对应工厂订单（现货/库存发货或工厂单待录入）")</f>
        <v/>
      </c>
    </row>
    <row r="789">
      <c r="A789" t="inlineStr">
        <is>
          <t>4985416729902060642</t>
        </is>
      </c>
      <c r="B789">
        <f>IFERROR(INDEX('6-工厂下单表'!$A$3:$A$125,MATCH(A789,'6-工厂下单表'!$B$3:$B$125,0)),"")</f>
        <v/>
      </c>
      <c r="C789" t="inlineStr">
        <is>
          <t>P25250120415</t>
        </is>
      </c>
      <c r="D789" t="inlineStr">
        <is>
          <t>黑胡桃木基础餐边柜 |黑胡桃木鎏金餐边柜</t>
        </is>
      </c>
      <c r="E789" t="inlineStr">
        <is>
          <t>PPS2525012041511</t>
        </is>
      </c>
      <c r="F789" t="inlineStr">
        <is>
          <t>鎏金柜-下柜-2.1米</t>
        </is>
      </c>
      <c r="G789" t="inlineStr">
        <is>
          <t>WD-0057 / AC-0071 / AC-0073 / AC-0084 / AC-0085 / AC-0073</t>
        </is>
      </c>
      <c r="H789" t="inlineStr">
        <is>
          <t>鎏金柜-下柜-木作部分-适配2.1米 / 12mm黑色岩板 / 5mm灰色玻璃 / 5mm小灯芯玻璃 / 抽屉金属轨道把手 / 5mm灰色玻璃</t>
        </is>
      </c>
      <c r="I789" t="inlineStr">
        <is>
          <t>✅ 可导入</t>
        </is>
      </c>
      <c r="J789">
        <f>IF(B789&lt;&gt;"","","⚠️ 暂无对应工厂订单（现货/库存发货或工厂单待录入）")</f>
        <v/>
      </c>
    </row>
    <row r="790">
      <c r="A790" t="inlineStr">
        <is>
          <t>4985190038889407527</t>
        </is>
      </c>
      <c r="B790">
        <f>IFERROR(INDEX('6-工厂下单表'!$A$3:$A$125,MATCH(A790,'6-工厂下单表'!$B$3:$B$125,0)),"")</f>
        <v/>
      </c>
      <c r="C790" t="inlineStr">
        <is>
          <t>P25250120415</t>
        </is>
      </c>
      <c r="D790" t="inlineStr">
        <is>
          <t>黑胡桃木基础餐边柜 |黑胡桃木鎏金餐边柜</t>
        </is>
      </c>
      <c r="E790" t="inlineStr">
        <is>
          <t>PPS2525012041511</t>
        </is>
      </c>
      <c r="F790" t="inlineStr">
        <is>
          <t>鎏金柜-下柜-2.1米</t>
        </is>
      </c>
      <c r="G790" t="inlineStr">
        <is>
          <t>WD-0057 / AC-0071 / AC-0073 / AC-0084 / AC-0085 / AC-0073</t>
        </is>
      </c>
      <c r="H790" t="inlineStr">
        <is>
          <t>鎏金柜-下柜-木作部分-适配2.1米 / 12mm黑色岩板 / 5mm灰色玻璃 / 5mm小灯芯玻璃 / 抽屉金属轨道把手 / 5mm灰色玻璃</t>
        </is>
      </c>
      <c r="I790" t="inlineStr">
        <is>
          <t>✅ 可导入</t>
        </is>
      </c>
      <c r="J790">
        <f>IF(B790&lt;&gt;"","","⚠️ 暂无对应工厂订单（现货/库存发货或工厂单待录入）")</f>
        <v/>
      </c>
    </row>
    <row r="791">
      <c r="A791" t="inlineStr">
        <is>
          <t>4985427204183101600</t>
        </is>
      </c>
      <c r="B791">
        <f>IFERROR(INDEX('6-工厂下单表'!$A$3:$A$125,MATCH(A791,'6-工厂下单表'!$B$3:$B$125,0)),"")</f>
        <v/>
      </c>
      <c r="C791" t="inlineStr">
        <is>
          <t>P23980010606</t>
        </is>
      </c>
      <c r="D791" t="inlineStr">
        <is>
          <t>畔色样块</t>
        </is>
      </c>
      <c r="E791" t="inlineStr">
        <is>
          <t>PPS2398001060611</t>
        </is>
      </c>
      <c r="F791" t="inlineStr">
        <is>
          <t>榉木样块</t>
        </is>
      </c>
      <c r="G791" t="inlineStr">
        <is>
          <t>WD-0283</t>
        </is>
      </c>
      <c r="H791" t="inlineStr">
        <is>
          <t>榉木样块-木作部分</t>
        </is>
      </c>
      <c r="I791" t="inlineStr">
        <is>
          <t>✅ 可导入</t>
        </is>
      </c>
      <c r="J791">
        <f>IF(B791&lt;&gt;"","","⚠️ 暂无对应工厂订单（现货/库存发货或工厂单待录入）")</f>
        <v/>
      </c>
    </row>
    <row r="792">
      <c r="A792" t="inlineStr">
        <is>
          <t>4985389620407763018</t>
        </is>
      </c>
      <c r="B792">
        <f>IFERROR(INDEX('6-工厂下单表'!$A$3:$A$125,MATCH(A792,'6-工厂下单表'!$B$3:$B$125,0)),"")</f>
        <v/>
      </c>
      <c r="C792" t="inlineStr">
        <is>
          <t>P25250120415</t>
        </is>
      </c>
      <c r="D792" t="inlineStr">
        <is>
          <t>黑胡桃木基础餐边柜 |黑胡桃木鎏金餐边柜</t>
        </is>
      </c>
      <c r="E792" t="inlineStr">
        <is>
          <t>PPS2525012041511</t>
        </is>
      </c>
      <c r="F792" t="inlineStr">
        <is>
          <t>鎏金柜-下柜-2.1米</t>
        </is>
      </c>
      <c r="G792" t="inlineStr">
        <is>
          <t>WD-0057 / AC-0071 / AC-0073 / AC-0084 / AC-0085 / AC-0073</t>
        </is>
      </c>
      <c r="H792" t="inlineStr">
        <is>
          <t>鎏金柜-下柜-木作部分-适配2.1米 / 12mm黑色岩板 / 5mm灰色玻璃 / 5mm小灯芯玻璃 / 抽屉金属轨道把手 / 5mm灰色玻璃</t>
        </is>
      </c>
      <c r="I792" t="inlineStr">
        <is>
          <t>✅ 可导入</t>
        </is>
      </c>
      <c r="J792">
        <f>IF(B792&lt;&gt;"","","⚠️ 暂无对应工厂订单（现货/库存发货或工厂单待录入）")</f>
        <v/>
      </c>
    </row>
    <row r="793">
      <c r="A793" t="inlineStr">
        <is>
          <t>4984190318755929904</t>
        </is>
      </c>
      <c r="B793">
        <f>IFERROR(INDEX('6-工厂下单表'!$A$3:$A$125,MATCH(A793,'6-工厂下单表'!$B$3:$B$125,0)),"")</f>
        <v/>
      </c>
      <c r="C793" t="inlineStr">
        <is>
          <t>P25250120415</t>
        </is>
      </c>
      <c r="D793" t="inlineStr">
        <is>
          <t>黑胡桃木基础餐边柜 |黑胡桃木鎏金餐边柜</t>
        </is>
      </c>
      <c r="E793" t="inlineStr">
        <is>
          <t>PPS2525012041511</t>
        </is>
      </c>
      <c r="F793" t="inlineStr">
        <is>
          <t>鎏金柜-下柜-2.1米</t>
        </is>
      </c>
      <c r="G793" t="inlineStr">
        <is>
          <t>WD-0057 / AC-0071 / AC-0073 / AC-0084 / AC-0085 / AC-0073</t>
        </is>
      </c>
      <c r="H793" t="inlineStr">
        <is>
          <t>鎏金柜-下柜-木作部分-适配2.1米 / 12mm黑色岩板 / 5mm灰色玻璃 / 5mm小灯芯玻璃 / 抽屉金属轨道把手 / 5mm灰色玻璃</t>
        </is>
      </c>
      <c r="I793" t="inlineStr">
        <is>
          <t>✅ 可导入</t>
        </is>
      </c>
      <c r="J793">
        <f>IF(B793&lt;&gt;"","","⚠️ 暂无对应工厂订单（现货/库存发货或工厂单待录入）")</f>
        <v/>
      </c>
    </row>
    <row r="794">
      <c r="A794" t="inlineStr">
        <is>
          <t>4984000778245567335</t>
        </is>
      </c>
      <c r="B794">
        <f>IFERROR(INDEX('6-工厂下单表'!$A$3:$A$125,MATCH(A794,'6-工厂下单表'!$B$3:$B$125,0)),"")</f>
        <v/>
      </c>
      <c r="C794" t="inlineStr">
        <is>
          <t>P23250050202</t>
        </is>
      </c>
      <c r="D794" t="inlineStr">
        <is>
          <t>万象餐边柜 |樱桃木旋转餐边柜</t>
        </is>
      </c>
      <c r="E794" t="inlineStr">
        <is>
          <t>PPS2325005020214</t>
        </is>
      </c>
      <c r="F794" t="inlineStr">
        <is>
          <t>旋转餐边柜-洞洞板-下柜（无桌）-1.6米</t>
        </is>
      </c>
      <c r="G794" t="inlineStr">
        <is>
          <t>WD-0200 / AC-0071 / AC-0121 / AC-0092 / AC-0092</t>
        </is>
      </c>
      <c r="H794" t="inlineStr">
        <is>
          <t>旋转餐边柜-洞洞板-下柜（无桌）-1.6米-木作部分 / 12mm黑色岩板 / 旋转柜体加固五金 / 5mm茶色玻璃 / 5mm茶色玻璃</t>
        </is>
      </c>
      <c r="I794" t="inlineStr">
        <is>
          <t>✅ 可导入</t>
        </is>
      </c>
      <c r="J794">
        <f>IF(B794&lt;&gt;"","","⚠️ 暂无对应工厂订单（现货/库存发货或工厂单待录入）")</f>
        <v/>
      </c>
    </row>
    <row r="795">
      <c r="A795" t="inlineStr">
        <is>
          <t>4984000778246567335</t>
        </is>
      </c>
      <c r="B795">
        <f>IFERROR(INDEX('6-工厂下单表'!$A$3:$A$125,MATCH(A795,'6-工厂下单表'!$B$3:$B$125,0)),"")</f>
        <v/>
      </c>
      <c r="C795" t="inlineStr">
        <is>
          <t>P26990050428</t>
        </is>
      </c>
      <c r="D795" t="inlineStr">
        <is>
          <t>商家安装sku</t>
        </is>
      </c>
      <c r="E795" t="inlineStr">
        <is>
          <t>PPS0000000800002</t>
        </is>
      </c>
      <c r="F795" t="inlineStr">
        <is>
          <t>商家安装sku</t>
        </is>
      </c>
      <c r="I795" t="inlineStr">
        <is>
          <t>✅ 可导入</t>
        </is>
      </c>
      <c r="J795">
        <f>IF(B795&lt;&gt;"","","⚠️ 暂无对应工厂订单（现货/库存发货或工厂单待录入）")</f>
        <v/>
      </c>
    </row>
    <row r="796">
      <c r="A796" t="inlineStr">
        <is>
          <t>4984000778247567335</t>
        </is>
      </c>
      <c r="B796">
        <f>IFERROR(INDEX('6-工厂下单表'!$A$3:$A$125,MATCH(A796,'6-工厂下单表'!$B$3:$B$125,0)),"")</f>
        <v/>
      </c>
      <c r="C796" t="inlineStr">
        <is>
          <t>P26990090428</t>
        </is>
      </c>
      <c r="D796" t="inlineStr">
        <is>
          <t>淘宝自动生成sku-送货入户</t>
        </is>
      </c>
      <c r="E796" t="inlineStr">
        <is>
          <t>PPS0000000800003</t>
        </is>
      </c>
      <c r="F796" t="inlineStr">
        <is>
          <t>淘宝自动生成sku-送货入户</t>
        </is>
      </c>
      <c r="I796" t="inlineStr">
        <is>
          <t>✅ 可导入</t>
        </is>
      </c>
      <c r="J796">
        <f>IF(B796&lt;&gt;"","","⚠️ 暂无对应工厂订单（现货/库存发货或工厂单待录入）")</f>
        <v/>
      </c>
    </row>
    <row r="797">
      <c r="A797" t="inlineStr">
        <is>
          <t>4983533066552262003</t>
        </is>
      </c>
      <c r="B797">
        <f>IFERROR(INDEX('6-工厂下单表'!$A$3:$A$125,MATCH(A797,'6-工厂下单表'!$B$3:$B$125,0)),"")</f>
        <v/>
      </c>
      <c r="C797" t="inlineStr">
        <is>
          <t>P23980010606</t>
        </is>
      </c>
      <c r="D797" t="inlineStr">
        <is>
          <t>畔色样块</t>
        </is>
      </c>
      <c r="E797" t="inlineStr">
        <is>
          <t>PPS2398001060611</t>
        </is>
      </c>
      <c r="F797" t="inlineStr">
        <is>
          <t>榉木样块</t>
        </is>
      </c>
      <c r="G797" t="inlineStr">
        <is>
          <t>WD-0283</t>
        </is>
      </c>
      <c r="H797" t="inlineStr">
        <is>
          <t>榉木样块-木作部分</t>
        </is>
      </c>
      <c r="I797" t="inlineStr">
        <is>
          <t>✅ 可导入</t>
        </is>
      </c>
      <c r="J797">
        <f>IF(B797&lt;&gt;"","","⚠️ 暂无对应工厂订单（现货/库存发货或工厂单待录入）")</f>
        <v/>
      </c>
    </row>
    <row r="798">
      <c r="A798" t="inlineStr">
        <is>
          <t>3158438305403067281</t>
        </is>
      </c>
      <c r="B798">
        <f>IFERROR(INDEX('6-工厂下单表'!$A$3:$A$125,MATCH(A798,'6-工厂下单表'!$B$3:$B$125,0)),"")</f>
        <v/>
      </c>
      <c r="C798" t="inlineStr">
        <is>
          <t>P26990010428</t>
        </is>
      </c>
      <c r="D798" t="inlineStr">
        <is>
          <t>全屋定制</t>
        </is>
      </c>
      <c r="E798" t="inlineStr">
        <is>
          <t>PPS0000000800000</t>
        </is>
      </c>
      <c r="F798" t="inlineStr">
        <is>
          <t>定制</t>
        </is>
      </c>
      <c r="I798" t="inlineStr">
        <is>
          <t>✅ 可导入</t>
        </is>
      </c>
      <c r="J798">
        <f>IF(B798&lt;&gt;"","","⚠️ 暂无对应工厂订单（现货/库存发货或工厂单待录入）")</f>
        <v/>
      </c>
    </row>
    <row r="799">
      <c r="A799" t="inlineStr">
        <is>
          <t>3158413141085067281</t>
        </is>
      </c>
      <c r="B799">
        <f>IFERROR(INDEX('6-工厂下单表'!$A$3:$A$125,MATCH(A799,'6-工厂下单表'!$B$3:$B$125,0)),"")</f>
        <v/>
      </c>
      <c r="C799" t="inlineStr">
        <is>
          <t>P26990010428</t>
        </is>
      </c>
      <c r="D799" t="inlineStr">
        <is>
          <t>全屋定制</t>
        </is>
      </c>
      <c r="E799" t="inlineStr">
        <is>
          <t>PPS0000000800000</t>
        </is>
      </c>
      <c r="F799" t="inlineStr">
        <is>
          <t>定制</t>
        </is>
      </c>
      <c r="I799" t="inlineStr">
        <is>
          <t>✅ 可导入</t>
        </is>
      </c>
      <c r="J799">
        <f>IF(B799&lt;&gt;"","","⚠️ 暂无对应工厂订单（现货/库存发货或工厂单待录入）")</f>
        <v/>
      </c>
    </row>
    <row r="800">
      <c r="A800" t="inlineStr">
        <is>
          <t>3158013615171067281</t>
        </is>
      </c>
      <c r="B800">
        <f>IFERROR(INDEX('6-工厂下单表'!$A$3:$A$125,MATCH(A800,'6-工厂下单表'!$B$3:$B$125,0)),"")</f>
        <v/>
      </c>
      <c r="C800" t="inlineStr">
        <is>
          <t>P26990010428</t>
        </is>
      </c>
      <c r="D800" t="inlineStr">
        <is>
          <t>全屋定制</t>
        </is>
      </c>
      <c r="E800" t="inlineStr">
        <is>
          <t>PPS0000000800000</t>
        </is>
      </c>
      <c r="F800" t="inlineStr">
        <is>
          <t>定制</t>
        </is>
      </c>
      <c r="I800" t="inlineStr">
        <is>
          <t>✅ 可导入</t>
        </is>
      </c>
      <c r="J800">
        <f>IF(B800&lt;&gt;"","","⚠️ 暂无对应工厂订单（现货/库存发货或工厂单待录入）")</f>
        <v/>
      </c>
    </row>
    <row r="801">
      <c r="A801" t="inlineStr">
        <is>
          <t>3158350501510067281</t>
        </is>
      </c>
      <c r="B801">
        <f>IFERROR(INDEX('6-工厂下单表'!$A$3:$A$125,MATCH(A801,'6-工厂下单表'!$B$3:$B$125,0)),"")</f>
        <v/>
      </c>
      <c r="C801" t="inlineStr">
        <is>
          <t>P26990010428</t>
        </is>
      </c>
      <c r="D801" t="inlineStr">
        <is>
          <t>全屋定制</t>
        </is>
      </c>
      <c r="E801" t="inlineStr">
        <is>
          <t>PPS0000000800000</t>
        </is>
      </c>
      <c r="F801" t="inlineStr">
        <is>
          <t>定制</t>
        </is>
      </c>
      <c r="I801" t="inlineStr">
        <is>
          <t>✅ 可导入</t>
        </is>
      </c>
      <c r="J801">
        <f>IF(B801&lt;&gt;"","","⚠️ 暂无对应工厂订单（现货/库存发货或工厂单待录入）")</f>
        <v/>
      </c>
    </row>
    <row r="802">
      <c r="A802" t="inlineStr">
        <is>
          <t>3158061782597067281</t>
        </is>
      </c>
      <c r="B802">
        <f>IFERROR(INDEX('6-工厂下单表'!$A$3:$A$125,MATCH(A802,'6-工厂下单表'!$B$3:$B$125,0)),"")</f>
        <v/>
      </c>
      <c r="C802" t="inlineStr">
        <is>
          <t>P26990010428</t>
        </is>
      </c>
      <c r="D802" t="inlineStr">
        <is>
          <t>全屋定制</t>
        </is>
      </c>
      <c r="E802" t="inlineStr">
        <is>
          <t>PPS0000000800000</t>
        </is>
      </c>
      <c r="F802" t="inlineStr">
        <is>
          <t>定制</t>
        </is>
      </c>
      <c r="I802" t="inlineStr">
        <is>
          <t>✅ 可导入</t>
        </is>
      </c>
      <c r="J802">
        <f>IF(B802&lt;&gt;"","","⚠️ 暂无对应工厂订单（现货/库存发货或工厂单待录入）")</f>
        <v/>
      </c>
    </row>
    <row r="803">
      <c r="A803" t="inlineStr">
        <is>
          <t>3157987587524067281</t>
        </is>
      </c>
      <c r="B803">
        <f>IFERROR(INDEX('6-工厂下单表'!$A$3:$A$125,MATCH(A803,'6-工厂下单表'!$B$3:$B$125,0)),"")</f>
        <v/>
      </c>
      <c r="C803" t="inlineStr">
        <is>
          <t>P23780020201</t>
        </is>
      </c>
      <c r="D803" t="inlineStr">
        <is>
          <t>可鸥岛台 |樱桃木中岛岛台</t>
        </is>
      </c>
      <c r="E803" t="inlineStr">
        <is>
          <t>PPS2378002020111</t>
        </is>
      </c>
      <c r="F803" t="inlineStr">
        <is>
          <t>岛台-仅餐桌-单腿桌-1.2米</t>
        </is>
      </c>
      <c r="G803" t="inlineStr">
        <is>
          <t>WD-0229</t>
        </is>
      </c>
      <c r="H803" t="inlineStr">
        <is>
          <t>岛台-仅餐桌-单腿桌-1.2米-木作部分</t>
        </is>
      </c>
      <c r="I803" t="inlineStr">
        <is>
          <t>✅ 可导入</t>
        </is>
      </c>
      <c r="J803">
        <f>IF(B803&lt;&gt;"","","⚠️ 暂无对应工厂订单（现货/库存发货或工厂单待录入）")</f>
        <v/>
      </c>
    </row>
    <row r="804">
      <c r="A804" t="inlineStr">
        <is>
          <t>3157987587525067281</t>
        </is>
      </c>
      <c r="B804">
        <f>IFERROR(INDEX('6-工厂下单表'!$A$3:$A$125,MATCH(A804,'6-工厂下单表'!$B$3:$B$125,0)),"")</f>
        <v/>
      </c>
      <c r="C804" t="inlineStr">
        <is>
          <t>P26990050428</t>
        </is>
      </c>
      <c r="D804" t="inlineStr">
        <is>
          <t>商家安装sku</t>
        </is>
      </c>
      <c r="E804" t="inlineStr">
        <is>
          <t>PPS0000000800002</t>
        </is>
      </c>
      <c r="F804" t="inlineStr">
        <is>
          <t>商家安装sku</t>
        </is>
      </c>
      <c r="I804" t="inlineStr">
        <is>
          <t>✅ 可导入</t>
        </is>
      </c>
      <c r="J804">
        <f>IF(B804&lt;&gt;"","","⚠️ 暂无对应工厂订单（现货/库存发货或工厂单待录入）")</f>
        <v/>
      </c>
    </row>
    <row r="805">
      <c r="A805" t="inlineStr">
        <is>
          <t>3157987587526067281</t>
        </is>
      </c>
      <c r="B805">
        <f>IFERROR(INDEX('6-工厂下单表'!$A$3:$A$125,MATCH(A805,'6-工厂下单表'!$B$3:$B$125,0)),"")</f>
        <v/>
      </c>
      <c r="C805" t="inlineStr">
        <is>
          <t>P26990090428</t>
        </is>
      </c>
      <c r="D805" t="inlineStr">
        <is>
          <t>淘宝自动生成sku-送货入户</t>
        </is>
      </c>
      <c r="E805" t="inlineStr">
        <is>
          <t>PPS0000000800003</t>
        </is>
      </c>
      <c r="F805" t="inlineStr">
        <is>
          <t>淘宝自动生成sku-送货入户</t>
        </is>
      </c>
      <c r="I805" t="inlineStr">
        <is>
          <t>✅ 可导入</t>
        </is>
      </c>
      <c r="J805">
        <f>IF(B805&lt;&gt;"","","⚠️ 暂无对应工厂订单（现货/库存发货或工厂单待录入）")</f>
        <v/>
      </c>
    </row>
  </sheetData>
  <autoFilter ref="A2:G2"/>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5"/>
  <sheetViews>
    <sheetView zoomScale="70" zoomScaleNormal="70" workbookViewId="0">
      <pane ySplit="2" topLeftCell="A3" activePane="bottomLeft" state="frozen"/>
      <selection pane="bottomLeft" activeCell="F23" sqref="F23"/>
    </sheetView>
  </sheetViews>
  <sheetFormatPr baseColWidth="8" defaultColWidth="55" defaultRowHeight="14.25"/>
  <cols>
    <col width="16" customWidth="1" style="106" min="1" max="1"/>
    <col width="20" customWidth="1" style="106" min="2" max="2"/>
    <col width="21.125" customWidth="1" style="106" min="3" max="3"/>
    <col width="34.375" customWidth="1" style="106" min="4" max="4"/>
    <col width="23.375" customWidth="1" style="106" min="5" max="5"/>
    <col width="34.5" customWidth="1" style="106" min="6" max="6"/>
    <col width="17.875" customWidth="1" style="106" min="7" max="7"/>
    <col width="18" customWidth="1" style="106" min="8" max="8"/>
    <col width="22.25" customWidth="1" style="106" min="9" max="9"/>
    <col width="11.5" customWidth="1" style="106" min="10" max="10"/>
    <col width="14.375" customWidth="1" style="106" min="11" max="11"/>
    <col width="14" customWidth="1" style="106" min="12" max="12"/>
    <col width="18.25" customWidth="1" style="106" min="13" max="13"/>
    <col width="19.375" customWidth="1" style="106" min="14" max="14"/>
    <col width="16.625" customWidth="1" style="106" min="15" max="15"/>
    <col width="15.25" customWidth="1" style="106" min="16" max="16"/>
    <col width="17.875" customWidth="1" style="106" min="17" max="17"/>
    <col width="18" customWidth="1" style="106" min="18" max="18"/>
    <col width="22" customWidth="1" style="106" min="19" max="19"/>
    <col width="10" customWidth="1" style="106" min="20" max="20"/>
    <col width="40" customWidth="1" style="106" min="21" max="21"/>
    <col width="32" customWidth="1" style="106" min="22" max="22"/>
    <col width="55" customWidth="1" style="106" min="23" max="26"/>
    <col width="55" customWidth="1" style="106" min="27" max="16384"/>
  </cols>
  <sheetData>
    <row r="1" ht="28.15" customHeight="1">
      <c r="A1" s="105" t="inlineStr">
        <is>
          <t>6-工厂下单表</t>
        </is>
      </c>
      <c r="V1" s="22" t="inlineStr">
        <is>
          <t>对账必填: 工厂账单金额: 工厂货款对账: 要与支付宝支出核对, 不填无法匹配 ｜ 付款状态: 判断是否已付款, 对账必需</t>
        </is>
      </c>
      <c r="W1" s="86" t="inlineStr">
        <is>
          <t>本表共 123 行数据，41 行存在问题。 导入将丢失的列(无系统字段映射): 关联平台订单号、下单日期、要求交货日期、实际交货日期、产品名称、SKU、工厂单价、工厂账单金额、产品预期金额、付款方式、付款状态、付款日期、物流方式、物流单号、支付宝流水号、备注</t>
        </is>
      </c>
    </row>
    <row r="2" ht="36" customHeight="1">
      <c r="A2" s="125" t="inlineStr">
        <is>
          <t>工厂订单号</t>
        </is>
      </c>
      <c r="B2" s="12" t="inlineStr">
        <is>
          <t>关联平台订单号</t>
        </is>
      </c>
      <c r="C2" s="12" t="inlineStr">
        <is>
          <t>工厂名称</t>
        </is>
      </c>
      <c r="D2" s="12" t="inlineStr">
        <is>
          <t>下单日期</t>
        </is>
      </c>
      <c r="E2" s="125" t="inlineStr">
        <is>
          <t>要求交货日期</t>
        </is>
      </c>
      <c r="F2" s="125" t="inlineStr">
        <is>
          <t>实际交货日期</t>
        </is>
      </c>
      <c r="G2" s="12" t="inlineStr">
        <is>
          <t>产品编码</t>
        </is>
      </c>
      <c r="H2" s="12" t="inlineStr">
        <is>
          <t>产品名称</t>
        </is>
      </c>
      <c r="I2" s="12" t="inlineStr">
        <is>
          <t>SKU</t>
        </is>
      </c>
      <c r="J2" s="125" t="inlineStr">
        <is>
          <t>数量</t>
        </is>
      </c>
      <c r="K2" s="125" t="inlineStr">
        <is>
          <t>工厂单价</t>
        </is>
      </c>
      <c r="L2" s="125" t="inlineStr">
        <is>
          <t>工厂账单金额</t>
        </is>
      </c>
      <c r="M2" s="125" t="inlineStr">
        <is>
          <t>产品预期金额</t>
        </is>
      </c>
      <c r="N2" s="12" t="inlineStr">
        <is>
          <t>付款方式</t>
        </is>
      </c>
      <c r="O2" s="125" t="inlineStr">
        <is>
          <t>付款状态</t>
        </is>
      </c>
      <c r="P2" s="12" t="inlineStr">
        <is>
          <t>付款日期</t>
        </is>
      </c>
      <c r="Q2" s="12" t="inlineStr">
        <is>
          <t>物流方式</t>
        </is>
      </c>
      <c r="R2" s="12" t="inlineStr">
        <is>
          <t>物流单号</t>
        </is>
      </c>
      <c r="S2" s="12" t="inlineStr">
        <is>
          <t>支付宝流水号</t>
        </is>
      </c>
      <c r="T2" s="12" t="inlineStr">
        <is>
          <t>备注</t>
        </is>
      </c>
      <c r="U2" s="4" t="inlineStr">
        <is>
          <t>导入校验</t>
        </is>
      </c>
      <c r="V2" s="4" t="inlineStr">
        <is>
          <t>对账缺失项</t>
        </is>
      </c>
      <c r="W2" s="87" t="inlineStr">
        <is>
          <t>⚠️问题标注</t>
        </is>
      </c>
    </row>
    <row r="3" ht="18" customHeight="1">
      <c r="A3" s="14" t="inlineStr">
        <is>
          <t>畔色0001</t>
        </is>
      </c>
      <c r="B3" s="14" t="inlineStr">
        <is>
          <t>3061974901843987868</t>
        </is>
      </c>
      <c r="C3" s="126" t="inlineStr">
        <is>
          <t>玉山县博冠家具有限公司</t>
        </is>
      </c>
      <c r="D3" s="158" t="n">
        <v>46001</v>
      </c>
      <c r="E3" s="15" t="n"/>
      <c r="F3" s="15" t="n"/>
      <c r="G3" s="15">
        <f>IFERROR(INDEX('5-订单总表'!$I$3:$I$805,MATCH(B3,'5-订单总表'!$B$3:$B$805,0)),"")</f>
        <v/>
      </c>
      <c r="H3" s="15">
        <f>IFERROR(IF(INDEX('5-订单总表'!$J$3:$J$805,MATCH(B3,'5-订单总表'!$B$3:$B$805,0))&lt;&gt;"",INDEX('5-订单总表'!$J$3:$J$805,MATCH(B3,'5-订单总表'!$B$3:$B$805,0)),IFERROR(INDEX('1-产品总表'!$C$3:$C$494,MATCH("PPS"&amp;MID(G3,2,99),'1-产品总表'!$A$3:$A$494,0)),"樱桃木 窄柜100（新报价3300")),"樱桃木 窄柜100（新报价3300")</f>
        <v/>
      </c>
      <c r="I3" s="15">
        <f>IFERROR(INDEX('5-订单总表'!$K$3:$K$805,MATCH(B3,'5-订单总表'!$B$3:$B$805,0)),"")</f>
        <v/>
      </c>
      <c r="J3" s="15" t="n">
        <v>1</v>
      </c>
      <c r="K3" s="15">
        <f>IFERROR(SUMPRODUCT(('2-定价总表'!$A$3:$A$493="PPS"&amp;MID(G3,2,99))*('2-定价总表'!$C$3:$C$493=I3)*('2-定价总表'!$T$3:$T$493)),"")</f>
        <v/>
      </c>
      <c r="L3" s="49" t="n">
        <v>3300</v>
      </c>
      <c r="M3" s="28">
        <f>IFERROR(K3*J3,"")</f>
        <v/>
      </c>
      <c r="N3" s="15" t="inlineStr">
        <is>
          <t>月结</t>
        </is>
      </c>
      <c r="O3" s="49" t="n"/>
      <c r="P3" s="15" t="n"/>
      <c r="Q3" s="15" t="n"/>
      <c r="R3" s="15" t="n"/>
      <c r="S3" s="14" t="n"/>
      <c r="T3" s="15" t="inlineStr">
        <is>
          <t>客户:北京 霓蓝蓝 ; 来源:2026年1月结账原单号210</t>
        </is>
      </c>
      <c r="U3" s="8" t="inlineStr">
        <is>
          <t>✅ 可导入</t>
        </is>
      </c>
      <c r="V3" s="22" t="inlineStr">
        <is>
          <t>缺: 工厂单价、产品预期金额、付款状态</t>
        </is>
      </c>
      <c r="W3" t="inlineStr">
        <is>
          <t>⚠️ 平台订单号在5-订单总表中未找到(2025年历史订单，早于系统建档范围，建议补录或存档)</t>
        </is>
      </c>
    </row>
    <row r="4" ht="18" customHeight="1">
      <c r="A4" s="14" t="inlineStr">
        <is>
          <t>畔色0002</t>
        </is>
      </c>
      <c r="B4" s="14" t="inlineStr">
        <is>
          <t>4961243594720153845</t>
        </is>
      </c>
      <c r="C4" s="126" t="inlineStr">
        <is>
          <t>玉山县博冠家具有限公司</t>
        </is>
      </c>
      <c r="D4" s="158" t="n">
        <v>46014</v>
      </c>
      <c r="E4" s="16" t="n"/>
      <c r="F4" s="158" t="n">
        <v>46052</v>
      </c>
      <c r="G4" s="16">
        <f>IFERROR(INDEX('5-订单总表'!$I$3:$I$805,MATCH(B4,'5-订单总表'!$B$3:$B$805,0)),"")</f>
        <v/>
      </c>
      <c r="H4" s="15">
        <f>IFERROR(IF(INDEX('5-订单总表'!$J$3:$J$805,MATCH(B4,'5-订单总表'!$B$3:$B$805,0))&lt;&gt;"",INDEX('5-订单总表'!$J$3:$J$805,MATCH(B4,'5-订单总表'!$B$3:$B$805,0)),IFERROR(INDEX('1-产品总表'!$C$3:$C$494,MATCH("PPS"&amp;MID(G4,2,99),'1-产品总表'!$A$3:$A$494,0)),"樱桃木 窄柜100")),"樱桃木 窄柜100")</f>
        <v/>
      </c>
      <c r="I4" s="16">
        <f>IFERROR(INDEX('5-订单总表'!$K$3:$K$805,MATCH(B4,'5-订单总表'!$B$3:$B$805,0)),"")</f>
        <v/>
      </c>
      <c r="J4" s="15" t="n">
        <v>1</v>
      </c>
      <c r="K4" s="16">
        <f>IFERROR(SUMPRODUCT(('2-定价总表'!$A$3:$A$493="PPS"&amp;MID(G4,2,99))*('2-定价总表'!$C$3:$C$493=I4)*('2-定价总表'!$T$3:$T$493)),"")</f>
        <v/>
      </c>
      <c r="L4" s="49" t="n">
        <v>3300</v>
      </c>
      <c r="M4" s="28">
        <f>IFERROR(K4*J4,"")</f>
        <v/>
      </c>
      <c r="N4" s="15" t="inlineStr">
        <is>
          <t>月结</t>
        </is>
      </c>
      <c r="O4" s="16" t="n"/>
      <c r="P4" s="16" t="n"/>
      <c r="Q4" s="16" t="n"/>
      <c r="R4" s="16" t="n"/>
      <c r="S4" s="14" t="n"/>
      <c r="T4" s="15" t="inlineStr">
        <is>
          <t>客户:北京 沈蘑菇 ; 来源:2026年1月结账原单号226</t>
        </is>
      </c>
      <c r="U4" s="8" t="inlineStr">
        <is>
          <t>✅ 可导入</t>
        </is>
      </c>
      <c r="V4" s="22" t="inlineStr">
        <is>
          <t>缺: 工厂单价、产品预期金额、付款状态</t>
        </is>
      </c>
      <c r="W4" t="inlineStr">
        <is>
          <t>⚠️ 平台订单号在5-订单总表中未找到(2025年历史订单，早于系统建档范围，建议补录或存档)</t>
        </is>
      </c>
    </row>
    <row r="5" ht="18" customHeight="1">
      <c r="A5" s="14" t="inlineStr">
        <is>
          <t>畔色0003</t>
        </is>
      </c>
      <c r="B5" s="14" t="inlineStr">
        <is>
          <t>4964669065069438449</t>
        </is>
      </c>
      <c r="C5" s="126" t="inlineStr">
        <is>
          <t>玉山县博冠家具有限公司</t>
        </is>
      </c>
      <c r="D5" s="158" t="n">
        <v>46016</v>
      </c>
      <c r="E5" s="15" t="n"/>
      <c r="F5" s="158" t="n">
        <v>46036</v>
      </c>
      <c r="G5" s="15">
        <f>IFERROR(INDEX('5-订单总表'!$I$3:$I$805,MATCH(B5,'5-订单总表'!$B$3:$B$805,0)),"")</f>
        <v/>
      </c>
      <c r="H5" s="15">
        <f>IFERROR(IF(INDEX('5-订单总表'!$J$3:$J$805,MATCH(B5,'5-订单总表'!$B$3:$B$805,0))&lt;&gt;"",INDEX('5-订单总表'!$J$3:$J$805,MATCH(B5,'5-订单总表'!$B$3:$B$805,0)),IFERROR(INDEX('1-产品总表'!$C$3:$C$494,MATCH("PPS"&amp;MID(G5,2,99),'1-产品总表'!$A$3:$A$494,0)),"樱桃木 窄柜100")),"樱桃木 窄柜100")</f>
        <v/>
      </c>
      <c r="I5" s="15">
        <f>IFERROR(INDEX('5-订单总表'!$K$3:$K$805,MATCH(B5,'5-订单总表'!$B$3:$B$805,0)),"")</f>
        <v/>
      </c>
      <c r="J5" s="15" t="n">
        <v>1</v>
      </c>
      <c r="K5" s="15">
        <f>IFERROR(SUMPRODUCT(('2-定价总表'!$A$3:$A$493="PPS"&amp;MID(G5,2,99))*('2-定价总表'!$C$3:$C$493=I5)*('2-定价总表'!$T$3:$T$493)),"")</f>
        <v/>
      </c>
      <c r="L5" s="49" t="n">
        <v>3300</v>
      </c>
      <c r="M5" s="28">
        <f>IFERROR(K5*J5,"")</f>
        <v/>
      </c>
      <c r="N5" s="15" t="inlineStr">
        <is>
          <t>月结</t>
        </is>
      </c>
      <c r="O5" s="15" t="n"/>
      <c r="P5" s="15" t="n"/>
      <c r="Q5" s="15" t="n"/>
      <c r="R5" s="15" t="n"/>
      <c r="S5" s="14" t="n"/>
      <c r="T5" s="15" t="inlineStr">
        <is>
          <t>客户:北京 何玥 ; 来源:2026年1月结账原单号232</t>
        </is>
      </c>
      <c r="U5" s="8" t="inlineStr">
        <is>
          <t>✅ 可导入</t>
        </is>
      </c>
      <c r="V5" s="22" t="inlineStr">
        <is>
          <t>缺: 工厂单价、产品预期金额、付款状态</t>
        </is>
      </c>
      <c r="W5" t="inlineStr">
        <is>
          <t>⚠️ 平台订单号在5-订单总表中未找到(2025年历史订单，早于系统建档范围，建议补录或存档)</t>
        </is>
      </c>
    </row>
    <row r="6" ht="18" customHeight="1">
      <c r="A6" s="14" t="inlineStr">
        <is>
          <t>畔色0004</t>
        </is>
      </c>
      <c r="B6" s="14" t="inlineStr">
        <is>
          <t>4939678728056795307</t>
        </is>
      </c>
      <c r="C6" s="126" t="inlineStr">
        <is>
          <t>玉山县博冠家具有限公司</t>
        </is>
      </c>
      <c r="D6" s="158" t="n">
        <v>46005</v>
      </c>
      <c r="E6" s="16" t="n"/>
      <c r="F6" s="158" t="n">
        <v>46042</v>
      </c>
      <c r="G6" s="16">
        <f>IFERROR(INDEX('5-订单总表'!$I$3:$I$805,MATCH(B6,'5-订单总表'!$B$3:$B$805,0)),"")</f>
        <v/>
      </c>
      <c r="H6" s="15">
        <f>IFERROR(IF(INDEX('5-订单总表'!$J$3:$J$805,MATCH(B6,'5-订单总表'!$B$3:$B$805,0))&lt;&gt;"",INDEX('5-订单总表'!$J$3:$J$805,MATCH(B6,'5-订单总表'!$B$3:$B$805,0)),IFERROR(INDEX('1-产品总表'!$C$3:$C$494,MATCH("PPS"&amp;MID(G6,2,99),'1-产品总表'!$A$3:$A$494,0)),"樱桃木 窄柜100（新报价3300，轨道用工厂的")),"樱桃木 窄柜100（新报价3300，轨道用工厂的")</f>
        <v/>
      </c>
      <c r="I6" s="16">
        <f>IFERROR(INDEX('5-订单总表'!$K$3:$K$805,MATCH(B6,'5-订单总表'!$B$3:$B$805,0)),"")</f>
        <v/>
      </c>
      <c r="J6" s="15" t="n">
        <v>1</v>
      </c>
      <c r="K6" s="16">
        <f>IFERROR(SUMPRODUCT(('2-定价总表'!$A$3:$A$493="PPS"&amp;MID(G6,2,99))*('2-定价总表'!$C$3:$C$493=I6)*('2-定价总表'!$T$3:$T$493)),"")</f>
        <v/>
      </c>
      <c r="L6" s="49" t="n">
        <v>3300</v>
      </c>
      <c r="M6" s="28">
        <f>IFERROR(K6*J6,"")</f>
        <v/>
      </c>
      <c r="N6" s="15" t="inlineStr">
        <is>
          <t>月结</t>
        </is>
      </c>
      <c r="O6" s="16" t="n"/>
      <c r="P6" s="16" t="n"/>
      <c r="Q6" s="16" t="n"/>
      <c r="R6" s="16" t="n"/>
      <c r="S6" s="14" t="n"/>
      <c r="T6" s="15" t="inlineStr">
        <is>
          <t>客户:北京 王博 ; 来源:2026年1月结账原单号210</t>
        </is>
      </c>
      <c r="U6" s="8" t="inlineStr">
        <is>
          <t>✅ 可导入</t>
        </is>
      </c>
      <c r="V6" s="22" t="inlineStr">
        <is>
          <t>缺: 工厂单价、产品预期金额、付款状态</t>
        </is>
      </c>
      <c r="W6" t="inlineStr">
        <is>
          <t>⚠️ 平台订单号在5-订单总表中未找到(2025年历史订单，早于系统建档范围，建议补录或存档)</t>
        </is>
      </c>
    </row>
    <row r="7" ht="18" customHeight="1">
      <c r="A7" s="14" t="inlineStr">
        <is>
          <t>畔色0005</t>
        </is>
      </c>
      <c r="B7" s="14" t="inlineStr">
        <is>
          <t>3110497500918285752</t>
        </is>
      </c>
      <c r="C7" s="126" t="inlineStr">
        <is>
          <t>玉山县博冠家具有限公司</t>
        </is>
      </c>
      <c r="D7" s="158" t="n">
        <v>46001</v>
      </c>
      <c r="E7" s="15" t="n"/>
      <c r="F7" s="158" t="n">
        <v>46041</v>
      </c>
      <c r="G7" s="15">
        <f>IFERROR(INDEX('5-订单总表'!$I$3:$I$805,MATCH(B7,'5-订单总表'!$B$3:$B$805,0)),"")</f>
        <v/>
      </c>
      <c r="H7" s="15">
        <f>IFERROR(IF(INDEX('5-订单总表'!$J$3:$J$805,MATCH(B7,'5-订单总表'!$B$3:$B$805,0))&lt;&gt;"",INDEX('5-订单总表'!$J$3:$J$805,MATCH(B7,'5-订单总表'!$B$3:$B$805,0)),IFERROR(INDEX('1-产品总表'!$C$3:$C$494,MATCH("PPS"&amp;MID(G7,2,99),'1-产品总表'!$A$3:$A$494,0)),"黑胡桃 山珀餐边柜180*1950")),"黑胡桃 山珀餐边柜180*1950")</f>
        <v/>
      </c>
      <c r="I7" s="15">
        <f>IFERROR(INDEX('5-订单总表'!$K$3:$K$805,MATCH(B7,'5-订单总表'!$B$3:$B$805,0)),"")</f>
        <v/>
      </c>
      <c r="J7" s="15" t="n">
        <v>1</v>
      </c>
      <c r="K7" s="15">
        <f>IFERROR(SUMPRODUCT(('2-定价总表'!$A$3:$A$493="PPS"&amp;MID(G7,2,99))*('2-定价总表'!$C$3:$C$493=I7)*('2-定价总表'!$T$3:$T$493)),"")</f>
        <v/>
      </c>
      <c r="L7" s="49" t="n">
        <v>8800</v>
      </c>
      <c r="M7" s="28">
        <f>IFERROR(K7*J7,"")</f>
        <v/>
      </c>
      <c r="N7" s="15" t="inlineStr">
        <is>
          <t>月结</t>
        </is>
      </c>
      <c r="O7" s="15" t="n"/>
      <c r="P7" s="15" t="n"/>
      <c r="Q7" s="15" t="n"/>
      <c r="R7" s="15" t="n"/>
      <c r="S7" s="14" t="n"/>
      <c r="T7" s="15" t="inlineStr">
        <is>
          <t>客户:上海 王朝 ; 来源:2026年1月结账原单号211</t>
        </is>
      </c>
      <c r="U7" s="8" t="inlineStr">
        <is>
          <t>✅ 可导入</t>
        </is>
      </c>
      <c r="V7" s="22" t="inlineStr">
        <is>
          <t>缺: 工厂单价、产品预期金额、付款状态</t>
        </is>
      </c>
      <c r="W7" t="inlineStr">
        <is>
          <t>⚠️ 平台订单号在5-订单总表中未找到(2025年历史订单，早于系统建档范围，建议补录或存档)</t>
        </is>
      </c>
    </row>
    <row r="8" ht="18" customHeight="1">
      <c r="A8" s="14" t="inlineStr">
        <is>
          <t>畔色0006</t>
        </is>
      </c>
      <c r="B8" s="14" t="inlineStr">
        <is>
          <t>4942839386408156045</t>
        </is>
      </c>
      <c r="C8" s="126" t="inlineStr">
        <is>
          <t>玉山县博冠家具有限公司</t>
        </is>
      </c>
      <c r="D8" s="158" t="n">
        <v>46005</v>
      </c>
      <c r="E8" s="16" t="n"/>
      <c r="F8" s="158" t="n">
        <v>46010</v>
      </c>
      <c r="G8" s="16">
        <f>IFERROR(INDEX('5-订单总表'!$I$3:$I$805,MATCH(B8,'5-订单总表'!$B$3:$B$805,0)),"")</f>
        <v/>
      </c>
      <c r="H8" s="15">
        <f>IFERROR(IF(INDEX('5-订单总表'!$J$3:$J$805,MATCH(B8,'5-订单总表'!$B$3:$B$805,0))&lt;&gt;"",INDEX('5-订单总表'!$J$3:$J$805,MATCH(B8,'5-订单总表'!$B$3:$B$805,0)),IFERROR(INDEX('1-产品总表'!$C$3:$C$494,MATCH("PPS"&amp;MID(G8,2,99),'1-产品总表'!$A$3:$A$494,0)),"樱桃木 一块置物板")),"樱桃木 一块置物板")</f>
        <v/>
      </c>
      <c r="I8" s="16">
        <f>IFERROR(INDEX('5-订单总表'!$K$3:$K$805,MATCH(B8,'5-订单总表'!$B$3:$B$805,0)),"")</f>
        <v/>
      </c>
      <c r="J8" s="15" t="n">
        <v>1</v>
      </c>
      <c r="K8" s="16">
        <f>IFERROR(SUMPRODUCT(('2-定价总表'!$A$3:$A$493="PPS"&amp;MID(G8,2,99))*('2-定价总表'!$C$3:$C$493=I8)*('2-定价总表'!$T$3:$T$493)),"")</f>
        <v/>
      </c>
      <c r="L8" s="49" t="n">
        <v>50</v>
      </c>
      <c r="M8" s="28">
        <f>IFERROR(K8*J8,"")</f>
        <v/>
      </c>
      <c r="N8" s="15" t="inlineStr">
        <is>
          <t>月结</t>
        </is>
      </c>
      <c r="O8" s="16" t="n"/>
      <c r="P8" s="16" t="n"/>
      <c r="Q8" s="16" t="n"/>
      <c r="R8" s="16" t="n"/>
      <c r="S8" s="14" t="n"/>
      <c r="T8" s="15" t="inlineStr">
        <is>
          <t>客户:浙江 胡月月 ; 来源:2026年1月结账原单号212</t>
        </is>
      </c>
      <c r="U8" s="8" t="inlineStr">
        <is>
          <t>✅ 可导入</t>
        </is>
      </c>
      <c r="V8" s="22" t="inlineStr">
        <is>
          <t>缺: 工厂单价、产品预期金额、付款状态</t>
        </is>
      </c>
      <c r="W8" t="inlineStr">
        <is>
          <t>⚠️ 平台订单号在5-订单总表中未找到(2025年历史订单，早于系统建档范围，建议补录或存档)</t>
        </is>
      </c>
    </row>
    <row r="9" ht="18" customHeight="1">
      <c r="A9" s="14" t="inlineStr">
        <is>
          <t>畔色0007</t>
        </is>
      </c>
      <c r="B9" s="14" t="inlineStr">
        <is>
          <t>3111874430079426188</t>
        </is>
      </c>
      <c r="C9" s="126" t="inlineStr">
        <is>
          <t>玉山县博冠家具有限公司</t>
        </is>
      </c>
      <c r="D9" s="158" t="n">
        <v>46001</v>
      </c>
      <c r="E9" s="15" t="n"/>
      <c r="F9" s="158" t="n">
        <v>46049</v>
      </c>
      <c r="G9" s="15">
        <f>IFERROR(INDEX('5-订单总表'!$I$3:$I$805,MATCH(B9,'5-订单总表'!$B$3:$B$805,0)),"")</f>
        <v/>
      </c>
      <c r="H9" s="15">
        <f>IFERROR(IF(INDEX('5-订单总表'!$J$3:$J$805,MATCH(B9,'5-订单总表'!$B$3:$B$805,0))&lt;&gt;"",INDEX('5-订单总表'!$J$3:$J$805,MATCH(B9,'5-订单总表'!$B$3:$B$805,0)),IFERROR(INDEX('1-产品总表'!$C$3:$C$494,MATCH("PPS"&amp;MID(G9,2,99),'1-产品总表'!$A$3:$A$494,0)),"樱桃木 洞石餐边柜180*42*122/180*50*92")),"樱桃木 洞石餐边柜180*42*122/180*50*92")</f>
        <v/>
      </c>
      <c r="I9" s="15">
        <f>IFERROR(INDEX('5-订单总表'!$K$3:$K$805,MATCH(B9,'5-订单总表'!$B$3:$B$805,0)),"")</f>
        <v/>
      </c>
      <c r="J9" s="15" t="n">
        <v>1</v>
      </c>
      <c r="K9" s="15">
        <f>IFERROR(SUMPRODUCT(('2-定价总表'!$A$3:$A$493="PPS"&amp;MID(G9,2,99))*('2-定价总表'!$C$3:$C$493=I9)*('2-定价总表'!$T$3:$T$493)),"")</f>
        <v/>
      </c>
      <c r="L9" s="49" t="n">
        <v>6100</v>
      </c>
      <c r="M9" s="28">
        <f>IFERROR(K9*J9,"")</f>
        <v/>
      </c>
      <c r="N9" s="15" t="inlineStr">
        <is>
          <t>月结</t>
        </is>
      </c>
      <c r="O9" s="15" t="n"/>
      <c r="P9" s="15" t="n"/>
      <c r="Q9" s="15" t="n"/>
      <c r="R9" s="15" t="n"/>
      <c r="S9" s="14" t="n"/>
      <c r="T9" s="15" t="inlineStr">
        <is>
          <t>客户:广东 大块头 ; 追加单号:3111972351242426188 ; 来源:2026年1月结账原单号213</t>
        </is>
      </c>
      <c r="U9" s="8" t="inlineStr">
        <is>
          <t>✅ 可导入</t>
        </is>
      </c>
      <c r="V9" s="22" t="inlineStr">
        <is>
          <t>缺: 工厂单价、产品预期金额、付款状态</t>
        </is>
      </c>
      <c r="W9" t="inlineStr">
        <is>
          <t>⚠️ 平台订单号在5-订单总表中未找到(2025年历史订单，早于系统建档范围，建议补录或存档)</t>
        </is>
      </c>
    </row>
    <row r="10" ht="18" customHeight="1">
      <c r="A10" s="14" t="inlineStr">
        <is>
          <t>畔色0008</t>
        </is>
      </c>
      <c r="B10" s="14" t="inlineStr">
        <is>
          <t>3169278769829196979</t>
        </is>
      </c>
      <c r="C10" s="126" t="inlineStr">
        <is>
          <t>玉山县博冠家具有限公司</t>
        </is>
      </c>
      <c r="D10" s="158" t="n">
        <v>46001</v>
      </c>
      <c r="E10" s="16" t="n"/>
      <c r="F10" s="158" t="n">
        <v>46042</v>
      </c>
      <c r="G10" s="16">
        <f>IFERROR(INDEX('5-订单总表'!$I$3:$I$805,MATCH(B10,'5-订单总表'!$B$3:$B$805,0)),"")</f>
        <v/>
      </c>
      <c r="H10" s="15">
        <f>IFERROR(IF(INDEX('5-订单总表'!$J$3:$J$805,MATCH(B10,'5-订单总表'!$B$3:$B$805,0))&lt;&gt;"",INDEX('5-订单总表'!$J$3:$J$805,MATCH(B10,'5-订单总表'!$B$3:$B$805,0)),IFERROR(INDEX('1-产品总表'!$C$3:$C$494,MATCH("PPS"&amp;MID(G10,2,99),'1-产品总表'!$A$3:$A$494,0)),"樱桃木 洞石餐边柜180*42*122/180*50*88（单价6080")),"樱桃木 洞石餐边柜180*42*122/180*50*88（单价6080")</f>
        <v/>
      </c>
      <c r="I10" s="16">
        <f>IFERROR(INDEX('5-订单总表'!$K$3:$K$805,MATCH(B10,'5-订单总表'!$B$3:$B$805,0)),"")</f>
        <v/>
      </c>
      <c r="J10" s="15" t="n">
        <v>1</v>
      </c>
      <c r="K10" s="16">
        <f>IFERROR(SUMPRODUCT(('2-定价总表'!$A$3:$A$493="PPS"&amp;MID(G10,2,99))*('2-定价总表'!$C$3:$C$493=I10)*('2-定价总表'!$T$3:$T$493)),"")</f>
        <v/>
      </c>
      <c r="L10" s="49" t="n">
        <v>6080</v>
      </c>
      <c r="M10" s="28">
        <f>IFERROR(K10*J10,"")</f>
        <v/>
      </c>
      <c r="N10" s="15" t="inlineStr">
        <is>
          <t>月结</t>
        </is>
      </c>
      <c r="O10" s="16" t="n"/>
      <c r="P10" s="16" t="n"/>
      <c r="Q10" s="16" t="n"/>
      <c r="R10" s="16" t="n"/>
      <c r="S10" s="14" t="n"/>
      <c r="T10" s="15" t="inlineStr">
        <is>
          <t>客户:广东 王先生 ; 来源:2026年1月结账原单号214</t>
        </is>
      </c>
      <c r="U10" s="8" t="inlineStr">
        <is>
          <t>✅ 可导入</t>
        </is>
      </c>
      <c r="V10" s="22" t="inlineStr">
        <is>
          <t>缺: 付款状态</t>
        </is>
      </c>
      <c r="W10" t="inlineStr">
        <is>
          <t>✓</t>
        </is>
      </c>
    </row>
    <row r="11" ht="18" customHeight="1">
      <c r="A11" s="14" t="inlineStr">
        <is>
          <t>畔色0009</t>
        </is>
      </c>
      <c r="B11" s="14" t="inlineStr"/>
      <c r="C11" s="126" t="inlineStr">
        <is>
          <t>玉山县博冠家具有限公司</t>
        </is>
      </c>
      <c r="D11" s="158" t="n">
        <v>46001</v>
      </c>
      <c r="E11" s="15" t="n"/>
      <c r="F11" s="15" t="n"/>
      <c r="G11" s="15">
        <f>IFERROR(INDEX('5-订单总表'!$I$3:$I$805,MATCH(B11,'5-订单总表'!$B$3:$B$805,0)),"")</f>
        <v/>
      </c>
      <c r="H11" s="15">
        <f>IFERROR(IF(INDEX('5-订单总表'!$J$3:$J$805,MATCH(B11,'5-订单总表'!$B$3:$B$805,0))&lt;&gt;"",INDEX('5-订单总表'!$J$3:$J$805,MATCH(B11,'5-订单总表'!$B$3:$B$805,0)),IFERROR(INDEX('1-产品总表'!$C$3:$C$494,MATCH("PPS"&amp;MID(G11,2,99),'1-产品总表'!$A$3:$A$494,0)),"樱桃木 鞋柜90*341/220*2080【2850元】")),"樱桃木 鞋柜90*341/220*2080【2850元】")</f>
        <v/>
      </c>
      <c r="I11" s="15">
        <f>IFERROR(INDEX('5-订单总表'!$K$3:$K$805,MATCH(B11,'5-订单总表'!$B$3:$B$805,0)),"")</f>
        <v/>
      </c>
      <c r="J11" s="15" t="n">
        <v>1</v>
      </c>
      <c r="K11" s="15">
        <f>IFERROR(SUMPRODUCT(('2-定价总表'!$A$3:$A$493="PPS"&amp;MID(G11,2,99))*('2-定价总表'!$C$3:$C$493=I11)*('2-定价总表'!$T$3:$T$493)),"")</f>
        <v/>
      </c>
      <c r="L11" s="49" t="n">
        <v>2850</v>
      </c>
      <c r="M11" s="28">
        <f>IFERROR(K11*J11,"")</f>
        <v/>
      </c>
      <c r="N11" s="15" t="inlineStr">
        <is>
          <t>月结</t>
        </is>
      </c>
      <c r="O11" s="15" t="n"/>
      <c r="P11" s="15" t="n"/>
      <c r="Q11" s="15" t="n"/>
      <c r="R11" s="15" t="n"/>
      <c r="S11" s="14" t="n"/>
      <c r="T11" s="15" t="inlineStr">
        <is>
          <t>客户:库存现货 ; 发货:完工，客户退了 ; 来源:2026年1月结账原单号215</t>
        </is>
      </c>
      <c r="U11" s="8" t="inlineStr">
        <is>
          <t>✅ 可导入</t>
        </is>
      </c>
      <c r="V11" s="22" t="inlineStr">
        <is>
          <t>缺: 工厂单价、产品预期金额、付款状态</t>
        </is>
      </c>
      <c r="W11" t="inlineStr">
        <is>
          <t>⚠️ 无平台订单号(现货/库存)</t>
        </is>
      </c>
    </row>
    <row r="12" ht="18" customHeight="1">
      <c r="A12" s="14" t="inlineStr">
        <is>
          <t>畔色0010</t>
        </is>
      </c>
      <c r="B12" s="14" t="inlineStr">
        <is>
          <t>4937277495658382945</t>
        </is>
      </c>
      <c r="C12" s="126" t="inlineStr">
        <is>
          <t>玉山县博冠家具有限公司</t>
        </is>
      </c>
      <c r="D12" s="158" t="n">
        <v>46005</v>
      </c>
      <c r="E12" s="16" t="n"/>
      <c r="F12" s="158" t="n">
        <v>46017</v>
      </c>
      <c r="G12" s="16">
        <f>IFERROR(INDEX('5-订单总表'!$I$3:$I$805,MATCH(B12,'5-订单总表'!$B$3:$B$805,0)),"")</f>
        <v/>
      </c>
      <c r="H12" s="15">
        <f>IFERROR(IF(INDEX('5-订单总表'!$J$3:$J$805,MATCH(B12,'5-订单总表'!$B$3:$B$805,0))&lt;&gt;"",INDEX('5-订单总表'!$J$3:$J$805,MATCH(B12,'5-订单总表'!$B$3:$B$805,0)),IFERROR(INDEX('1-产品总表'!$C$3:$C$494,MATCH("PPS"&amp;MID(G12,2,99),'1-产品总表'!$A$3:$A$494,0)),"榉木 岩板餐桌160*80【定制尺寸】")),"榉木 岩板餐桌160*80【定制尺寸】")</f>
        <v/>
      </c>
      <c r="I12" s="16">
        <f>IFERROR(INDEX('5-订单总表'!$K$3:$K$805,MATCH(B12,'5-订单总表'!$B$3:$B$805,0)),"")</f>
        <v/>
      </c>
      <c r="J12" s="15" t="n">
        <v>1</v>
      </c>
      <c r="K12" s="16">
        <f>IFERROR(SUMPRODUCT(('2-定价总表'!$A$3:$A$493="PPS"&amp;MID(G12,2,99))*('2-定价总表'!$C$3:$C$493=I12)*('2-定价总表'!$T$3:$T$493)),"")</f>
        <v/>
      </c>
      <c r="L12" s="49" t="n">
        <v>1350</v>
      </c>
      <c r="M12" s="28">
        <f>IFERROR(K12*J12,"")</f>
        <v/>
      </c>
      <c r="N12" s="15" t="inlineStr">
        <is>
          <t>月结</t>
        </is>
      </c>
      <c r="O12" s="16" t="n"/>
      <c r="P12" s="16" t="n"/>
      <c r="Q12" s="16" t="n"/>
      <c r="R12" s="16" t="n"/>
      <c r="S12" s="14" t="n"/>
      <c r="T12" s="15" t="inlineStr">
        <is>
          <t>客户:浙江 刘钊岐 ; 来源:2026年1月结账原单号216</t>
        </is>
      </c>
      <c r="U12" s="8" t="inlineStr">
        <is>
          <t>✅ 可导入</t>
        </is>
      </c>
      <c r="V12" s="22" t="inlineStr">
        <is>
          <t>缺: 工厂单价、产品预期金额、付款状态</t>
        </is>
      </c>
      <c r="W12" t="inlineStr">
        <is>
          <t>⚠️ 平台订单号在5-订单总表中未找到(2025年历史订单，早于系统建档范围，建议补录或存档)</t>
        </is>
      </c>
    </row>
    <row r="13" ht="18" customHeight="1">
      <c r="A13" s="14" t="inlineStr">
        <is>
          <t>畔色0011</t>
        </is>
      </c>
      <c r="B13" s="14" t="inlineStr">
        <is>
          <t>3136826319636553677</t>
        </is>
      </c>
      <c r="C13" s="126" t="inlineStr">
        <is>
          <t>玉山县博冠家具有限公司</t>
        </is>
      </c>
      <c r="D13" s="158" t="n">
        <v>46005</v>
      </c>
      <c r="E13" s="15" t="n"/>
      <c r="F13" s="158" t="n">
        <v>46025</v>
      </c>
      <c r="G13" s="15">
        <f>IFERROR(INDEX('5-订单总表'!$I$3:$I$805,MATCH(B13,'5-订单总表'!$B$3:$B$805,0)),"")</f>
        <v/>
      </c>
      <c r="H13" s="15">
        <f>IFERROR(IF(INDEX('5-订单总表'!$J$3:$J$805,MATCH(B13,'5-订单总表'!$B$3:$B$805,0))&lt;&gt;"",INDEX('5-订单总表'!$J$3:$J$805,MATCH(B13,'5-订单总表'!$B$3:$B$805,0)),IFERROR(INDEX('1-产品总表'!$C$3:$C$494,MATCH("PPS"&amp;MID(G13,2,99),'1-产品总表'!$A$3:$A$494,0)),"黑胡桃 岩板餐桌140*85")),"黑胡桃 岩板餐桌140*85")</f>
        <v/>
      </c>
      <c r="I13" s="15">
        <f>IFERROR(INDEX('5-订单总表'!$K$3:$K$805,MATCH(B13,'5-订单总表'!$B$3:$B$805,0)),"")</f>
        <v/>
      </c>
      <c r="J13" s="15" t="n">
        <v>1</v>
      </c>
      <c r="K13" s="15">
        <f>IFERROR(SUMPRODUCT(('2-定价总表'!$A$3:$A$493="PPS"&amp;MID(G13,2,99))*('2-定价总表'!$C$3:$C$493=I13)*('2-定价总表'!$T$3:$T$493)),"")</f>
        <v/>
      </c>
      <c r="L13" s="49" t="n">
        <v>2250</v>
      </c>
      <c r="M13" s="28">
        <f>IFERROR(K13*J13,"")</f>
        <v/>
      </c>
      <c r="N13" s="15" t="inlineStr">
        <is>
          <t>月结</t>
        </is>
      </c>
      <c r="O13" s="15" t="n"/>
      <c r="P13" s="15" t="n"/>
      <c r="Q13" s="15" t="n"/>
      <c r="R13" s="15" t="n"/>
      <c r="S13" s="14" t="n"/>
      <c r="T13" s="15" t="inlineStr">
        <is>
          <t>客户:黑龙江 刘岳 ; 来源:2026年1月结账原单号217</t>
        </is>
      </c>
      <c r="U13" s="8" t="inlineStr">
        <is>
          <t>✅ 可导入</t>
        </is>
      </c>
      <c r="V13" s="22" t="inlineStr">
        <is>
          <t>缺: 工厂单价、产品预期金额、付款状态</t>
        </is>
      </c>
      <c r="W13" t="inlineStr">
        <is>
          <t>⚠️ 平台订单号在5-订单总表中未找到(2025年历史订单，早于系统建档范围，建议补录或存档)</t>
        </is>
      </c>
    </row>
    <row r="14" ht="18" customHeight="1">
      <c r="A14" s="14" t="inlineStr">
        <is>
          <t>畔色0012</t>
        </is>
      </c>
      <c r="B14" s="14" t="inlineStr">
        <is>
          <t>3118906129158184654</t>
        </is>
      </c>
      <c r="C14" s="126" t="inlineStr">
        <is>
          <t>玉山县博冠家具有限公司</t>
        </is>
      </c>
      <c r="D14" s="158" t="n">
        <v>46005</v>
      </c>
      <c r="E14" s="16" t="n"/>
      <c r="F14" s="158" t="n">
        <v>46044</v>
      </c>
      <c r="G14" s="16">
        <f>IFERROR(INDEX('5-订单总表'!$I$3:$I$805,MATCH(B14,'5-订单总表'!$B$3:$B$805,0)),"")</f>
        <v/>
      </c>
      <c r="H14" s="15">
        <f>IFERROR(IF(INDEX('5-订单总表'!$J$3:$J$805,MATCH(B14,'5-订单总表'!$B$3:$B$805,0))&lt;&gt;"",INDEX('5-订单总表'!$J$3:$J$805,MATCH(B14,'5-订单总表'!$B$3:$B$805,0)),IFERROR(INDEX('1-产品总表'!$C$3:$C$494,MATCH("PPS"&amp;MID(G14,2,99),'1-产品总表'!$A$3:$A$494,0)),"樱桃木 洞石餐边柜180（轨道用工厂的")),"樱桃木 洞石餐边柜180（轨道用工厂的")</f>
        <v/>
      </c>
      <c r="I14" s="16">
        <f>IFERROR(INDEX('5-订单总表'!$K$3:$K$805,MATCH(B14,'5-订单总表'!$B$3:$B$805,0)),"")</f>
        <v/>
      </c>
      <c r="J14" s="15" t="n">
        <v>1</v>
      </c>
      <c r="K14" s="16">
        <f>IFERROR(SUMPRODUCT(('2-定价总表'!$A$3:$A$493="PPS"&amp;MID(G14,2,99))*('2-定价总表'!$C$3:$C$493=I14)*('2-定价总表'!$T$3:$T$493)),"")</f>
        <v/>
      </c>
      <c r="L14" s="49" t="n">
        <v>6080</v>
      </c>
      <c r="M14" s="28">
        <f>IFERROR(K14*J14,"")</f>
        <v/>
      </c>
      <c r="N14" s="15" t="inlineStr">
        <is>
          <t>月结</t>
        </is>
      </c>
      <c r="O14" s="16" t="n"/>
      <c r="P14" s="16" t="n"/>
      <c r="Q14" s="16" t="n"/>
      <c r="R14" s="16" t="n"/>
      <c r="S14" s="14" t="n"/>
      <c r="T14" s="15" t="inlineStr">
        <is>
          <t>客户:北京 智爱 ; 来源:2026年1月结账原单号219</t>
        </is>
      </c>
      <c r="U14" s="8" t="inlineStr">
        <is>
          <t>✅ 可导入</t>
        </is>
      </c>
      <c r="V14" s="22" t="inlineStr">
        <is>
          <t>缺: 工厂单价、产品预期金额、付款状态</t>
        </is>
      </c>
      <c r="W14" t="inlineStr">
        <is>
          <t>⚠️ 平台订单号在5-订单总表中未找到(2025年历史订单，早于系统建档范围，建议补录或存档)</t>
        </is>
      </c>
    </row>
    <row r="15" ht="18" customHeight="1">
      <c r="A15" s="14" t="inlineStr">
        <is>
          <t>畔色0013</t>
        </is>
      </c>
      <c r="B15" s="14" t="inlineStr">
        <is>
          <t>4945830013696219714</t>
        </is>
      </c>
      <c r="C15" s="126" t="inlineStr">
        <is>
          <t>玉山县博冠家具有限公司</t>
        </is>
      </c>
      <c r="D15" s="158" t="n">
        <v>46008</v>
      </c>
      <c r="E15" s="15" t="n"/>
      <c r="F15" s="158" t="n">
        <v>46017</v>
      </c>
      <c r="G15" s="15">
        <f>IFERROR(INDEX('5-订单总表'!$I$3:$I$805,MATCH(B15,'5-订单总表'!$B$3:$B$805,0)),"")</f>
        <v/>
      </c>
      <c r="H15" s="15">
        <f>IFERROR(IF(INDEX('5-订单总表'!$J$3:$J$805,MATCH(B15,'5-订单总表'!$B$3:$B$805,0))&lt;&gt;"",INDEX('5-订单总表'!$J$3:$J$805,MATCH(B15,'5-订单总表'!$B$3:$B$805,0)),IFERROR(INDEX('1-产品总表'!$C$3:$C$494,MATCH("PPS"&amp;MID(G15,2,99),'1-产品总表'!$A$3:$A$494,0)),"樱桃木 窄柜80（单价3100")),"樱桃木 窄柜80（单价3100")</f>
        <v/>
      </c>
      <c r="I15" s="15">
        <f>IFERROR(INDEX('5-订单总表'!$K$3:$K$805,MATCH(B15,'5-订单总表'!$B$3:$B$805,0)),"")</f>
        <v/>
      </c>
      <c r="J15" s="15" t="n">
        <v>1</v>
      </c>
      <c r="K15" s="15">
        <f>IFERROR(SUMPRODUCT(('2-定价总表'!$A$3:$A$493="PPS"&amp;MID(G15,2,99))*('2-定价总表'!$C$3:$C$493=I15)*('2-定价总表'!$T$3:$T$493)),"")</f>
        <v/>
      </c>
      <c r="L15" s="49" t="n">
        <v>3100</v>
      </c>
      <c r="M15" s="28">
        <f>IFERROR(K15*J15,"")</f>
        <v/>
      </c>
      <c r="N15" s="15" t="inlineStr">
        <is>
          <t>月结</t>
        </is>
      </c>
      <c r="O15" s="15" t="n"/>
      <c r="P15" s="15" t="n"/>
      <c r="Q15" s="15" t="n"/>
      <c r="R15" s="15" t="n"/>
      <c r="S15" s="14" t="n"/>
      <c r="T15" s="15" t="inlineStr">
        <is>
          <t>客户:江苏 陶陶 ; 来源:2026年1月结账原单号220</t>
        </is>
      </c>
      <c r="U15" s="8" t="inlineStr">
        <is>
          <t>✅ 可导入</t>
        </is>
      </c>
      <c r="V15" s="22" t="inlineStr">
        <is>
          <t>缺: 工厂单价、产品预期金额、付款状态</t>
        </is>
      </c>
      <c r="W15" t="inlineStr">
        <is>
          <t>⚠️ 平台订单号在5-订单总表中未找到(2025年历史订单，早于系统建档范围，建议补录或存档)</t>
        </is>
      </c>
    </row>
    <row r="16" ht="18" customHeight="1">
      <c r="A16" s="14" t="inlineStr">
        <is>
          <t>畔色0014</t>
        </is>
      </c>
      <c r="B16" s="14" t="inlineStr">
        <is>
          <t>4947693589721064411</t>
        </is>
      </c>
      <c r="C16" s="126" t="inlineStr">
        <is>
          <t>玉山县博冠家具有限公司</t>
        </is>
      </c>
      <c r="D16" s="158" t="n">
        <v>46008</v>
      </c>
      <c r="E16" s="16" t="n"/>
      <c r="F16" s="158" t="n">
        <v>46040</v>
      </c>
      <c r="G16" s="16">
        <f>IFERROR(INDEX('5-订单总表'!$I$3:$I$805,MATCH(B16,'5-订单总表'!$B$3:$B$805,0)),"")</f>
        <v/>
      </c>
      <c r="H16" s="15">
        <f>IFERROR(IF(INDEX('5-订单总表'!$J$3:$J$805,MATCH(B16,'5-订单总表'!$B$3:$B$805,0))&lt;&gt;"",INDEX('5-订单总表'!$J$3:$J$805,MATCH(B16,'5-订单总表'!$B$3:$B$805,0)),IFERROR(INDEX('1-产品总表'!$C$3:$C$494,MATCH("PPS"&amp;MID(G16,2,99),'1-产品总表'!$A$3:$A$494,0)),"樱桃木 基础柜150【维修费用】福建过来的")),"樱桃木 基础柜150【维修费用】福建过来的")</f>
        <v/>
      </c>
      <c r="I16" s="16">
        <f>IFERROR(INDEX('5-订单总表'!$K$3:$K$805,MATCH(B16,'5-订单总表'!$B$3:$B$805,0)),"")</f>
        <v/>
      </c>
      <c r="J16" s="15" t="n">
        <v>1</v>
      </c>
      <c r="K16" s="16">
        <f>IFERROR(SUMPRODUCT(('2-定价总表'!$A$3:$A$493="PPS"&amp;MID(G16,2,99))*('2-定价总表'!$C$3:$C$493=I16)*('2-定价总表'!$T$3:$T$493)),"")</f>
        <v/>
      </c>
      <c r="L16" s="49" t="n">
        <v>100</v>
      </c>
      <c r="M16" s="28">
        <f>IFERROR(K16*J16,"")</f>
        <v/>
      </c>
      <c r="N16" s="15" t="inlineStr">
        <is>
          <t>月结</t>
        </is>
      </c>
      <c r="O16" s="16" t="n"/>
      <c r="P16" s="16" t="n"/>
      <c r="Q16" s="16" t="n"/>
      <c r="R16" s="16" t="n"/>
      <c r="S16" s="14" t="n"/>
      <c r="T16" s="15" t="inlineStr">
        <is>
          <t>客户:海南 李娜 ; 来源:2026年1月结账原单号221</t>
        </is>
      </c>
      <c r="U16" s="8" t="inlineStr">
        <is>
          <t>✅ 可导入</t>
        </is>
      </c>
      <c r="V16" s="22" t="inlineStr">
        <is>
          <t>缺: 工厂单价、产品预期金额、付款状态</t>
        </is>
      </c>
      <c r="W16" t="inlineStr">
        <is>
          <t>⚠️ 平台订单号在5-订单总表中未找到(2025年历史订单，早于系统建档范围，建议补录或存档)</t>
        </is>
      </c>
    </row>
    <row r="17" ht="18" customHeight="1">
      <c r="A17" s="14" t="inlineStr">
        <is>
          <t>畔色0015</t>
        </is>
      </c>
      <c r="B17" s="14" t="inlineStr"/>
      <c r="C17" s="126" t="inlineStr">
        <is>
          <t>玉山县博冠家具有限公司</t>
        </is>
      </c>
      <c r="D17" s="158" t="n">
        <v>46028</v>
      </c>
      <c r="E17" s="15" t="n"/>
      <c r="F17" s="158" t="n">
        <v>46038</v>
      </c>
      <c r="G17" s="15">
        <f>IFERROR(INDEX('5-订单总表'!$I$3:$I$805,MATCH(B17,'5-订单总表'!$B$3:$B$805,0)),"")</f>
        <v/>
      </c>
      <c r="H17" s="15">
        <f>IFERROR(IF(INDEX('5-订单总表'!$J$3:$J$805,MATCH(B17,'5-订单总表'!$B$3:$B$805,0))&lt;&gt;"",INDEX('5-订单总表'!$J$3:$J$805,MATCH(B17,'5-订单总表'!$B$3:$B$805,0)),IFERROR(INDEX('1-产品总表'!$C$3:$C$494,MATCH("PPS"&amp;MID(G17,2,99),'1-产品总表'!$A$3:$A$494,0)),"榉木 岩板餐桌160*85（现货 换洞石岩板")),"榉木 岩板餐桌160*85（现货 换洞石岩板")</f>
        <v/>
      </c>
      <c r="I17" s="15">
        <f>IFERROR(INDEX('5-订单总表'!$K$3:$K$805,MATCH(B17,'5-订单总表'!$B$3:$B$805,0)),"")</f>
        <v/>
      </c>
      <c r="J17" s="15" t="n">
        <v>1</v>
      </c>
      <c r="K17" s="15">
        <f>IFERROR(SUMPRODUCT(('2-定价总表'!$A$3:$A$493="PPS"&amp;MID(G17,2,99))*('2-定价总表'!$C$3:$C$493=I17)*('2-定价总表'!$T$3:$T$493)),"")</f>
        <v/>
      </c>
      <c r="L17" s="49" t="n">
        <v>1350</v>
      </c>
      <c r="M17" s="28">
        <f>IFERROR(K17*J17,"")</f>
        <v/>
      </c>
      <c r="N17" s="15" t="inlineStr">
        <is>
          <t>月结</t>
        </is>
      </c>
      <c r="O17" s="15" t="n"/>
      <c r="P17" s="15" t="n"/>
      <c r="Q17" s="15" t="n"/>
      <c r="R17" s="15" t="n"/>
      <c r="S17" s="14" t="n"/>
      <c r="T17" s="15" t="inlineStr">
        <is>
          <t>客户:上海 陈女士 ; 来源:2026年1月结账原单号222</t>
        </is>
      </c>
      <c r="U17" s="8" t="inlineStr">
        <is>
          <t>✅ 可导入</t>
        </is>
      </c>
      <c r="V17" s="22" t="inlineStr">
        <is>
          <t>缺: 工厂单价、产品预期金额、付款状态</t>
        </is>
      </c>
      <c r="W17" t="inlineStr">
        <is>
          <t>⚠️ 无平台订单号(现货/库存)</t>
        </is>
      </c>
    </row>
    <row r="18" ht="18" customHeight="1">
      <c r="A18" s="14" t="inlineStr">
        <is>
          <t>畔色0016</t>
        </is>
      </c>
      <c r="B18" s="14" t="inlineStr">
        <is>
          <t>3164150282495397568</t>
        </is>
      </c>
      <c r="C18" s="126" t="inlineStr">
        <is>
          <t>玉山县博冠家具有限公司</t>
        </is>
      </c>
      <c r="D18" s="158" t="n">
        <v>46028</v>
      </c>
      <c r="E18" s="16" t="n"/>
      <c r="F18" s="158" t="n">
        <v>46028</v>
      </c>
      <c r="G18" s="16">
        <f>IFERROR(INDEX('5-订单总表'!$I$3:$I$805,MATCH(B18,'5-订单总表'!$B$3:$B$805,0)),"")</f>
        <v/>
      </c>
      <c r="H18" s="15">
        <f>IFERROR(IF(INDEX('5-订单总表'!$J$3:$J$805,MATCH(B18,'5-订单总表'!$B$3:$B$805,0))&lt;&gt;"",INDEX('5-订单总表'!$J$3:$J$805,MATCH(B18,'5-订单总表'!$B$3:$B$805,0)),IFERROR(INDEX('1-产品总表'!$C$3:$C$494,MATCH("PPS"&amp;MID(G18,2,99),'1-产品总表'!$A$3:$A$494,0)),"榉木 岩板餐桌160*85（单价1350  现货")),"榉木 岩板餐桌160*85（单价1350  现货")</f>
        <v/>
      </c>
      <c r="I18" s="16">
        <f>IFERROR(INDEX('5-订单总表'!$K$3:$K$805,MATCH(B18,'5-订单总表'!$B$3:$B$805,0)),"")</f>
        <v/>
      </c>
      <c r="J18" s="15" t="n">
        <v>1</v>
      </c>
      <c r="K18" s="16">
        <f>IFERROR(SUMPRODUCT(('2-定价总表'!$A$3:$A$493="PPS"&amp;MID(G18,2,99))*('2-定价总表'!$C$3:$C$493=I18)*('2-定价总表'!$T$3:$T$493)),"")</f>
        <v/>
      </c>
      <c r="L18" s="49" t="n">
        <v>1350</v>
      </c>
      <c r="M18" s="28">
        <f>IFERROR(K18*J18,"")</f>
        <v/>
      </c>
      <c r="N18" s="15" t="inlineStr">
        <is>
          <t>月结</t>
        </is>
      </c>
      <c r="O18" s="16" t="n"/>
      <c r="P18" s="16" t="n"/>
      <c r="Q18" s="16" t="n"/>
      <c r="R18" s="16" t="n"/>
      <c r="S18" s="14" t="n"/>
      <c r="T18" s="15" t="inlineStr">
        <is>
          <t>客户:福建 林先生 ; 来源:2026年1月结账原单号222</t>
        </is>
      </c>
      <c r="U18" s="8" t="inlineStr">
        <is>
          <t>✅ 可导入</t>
        </is>
      </c>
      <c r="V18" s="22" t="inlineStr">
        <is>
          <t>缺: 付款状态</t>
        </is>
      </c>
      <c r="W18" t="inlineStr">
        <is>
          <t>✓</t>
        </is>
      </c>
    </row>
    <row r="19" ht="18" customHeight="1">
      <c r="A19" s="14" t="inlineStr">
        <is>
          <t>畔色0017</t>
        </is>
      </c>
      <c r="B19" s="14" t="inlineStr">
        <is>
          <t>3169278769829196979</t>
        </is>
      </c>
      <c r="C19" s="126" t="inlineStr">
        <is>
          <t>玉山县博冠家具有限公司</t>
        </is>
      </c>
      <c r="D19" s="158" t="n">
        <v>46030</v>
      </c>
      <c r="E19" s="15" t="n"/>
      <c r="F19" s="158" t="n">
        <v>46030</v>
      </c>
      <c r="G19" s="15">
        <f>IFERROR(INDEX('5-订单总表'!$I$3:$I$805,MATCH(B19,'5-订单总表'!$B$3:$B$805,0)),"")</f>
        <v/>
      </c>
      <c r="H19" s="15">
        <f>IFERROR(IF(INDEX('5-订单总表'!$J$3:$J$805,MATCH(B19,'5-订单总表'!$B$3:$B$805,0))&lt;&gt;"",INDEX('5-订单总表'!$J$3:$J$805,MATCH(B19,'5-订单总表'!$B$3:$B$805,0)),IFERROR(INDEX('1-产品总表'!$C$3:$C$494,MATCH("PPS"&amp;MID(G19,2,99),'1-产品总表'!$A$3:$A$494,0)),"榉木 岩板餐桌160*85（单价1350  现货")),"榉木 岩板餐桌160*85（单价1350  现货")</f>
        <v/>
      </c>
      <c r="I19" s="15">
        <f>IFERROR(INDEX('5-订单总表'!$K$3:$K$805,MATCH(B19,'5-订单总表'!$B$3:$B$805,0)),"")</f>
        <v/>
      </c>
      <c r="J19" s="15" t="n">
        <v>1</v>
      </c>
      <c r="K19" s="15">
        <f>IFERROR(SUMPRODUCT(('2-定价总表'!$A$3:$A$493="PPS"&amp;MID(G19,2,99))*('2-定价总表'!$C$3:$C$493=I19)*('2-定价总表'!$T$3:$T$493)),"")</f>
        <v/>
      </c>
      <c r="L19" s="49" t="n">
        <v>1350</v>
      </c>
      <c r="M19" s="28">
        <f>IFERROR(K19*J19,"")</f>
        <v/>
      </c>
      <c r="N19" s="15" t="inlineStr">
        <is>
          <t>月结</t>
        </is>
      </c>
      <c r="O19" s="15" t="n"/>
      <c r="P19" s="15" t="n"/>
      <c r="Q19" s="15" t="n"/>
      <c r="R19" s="15" t="n"/>
      <c r="S19" s="14" t="n"/>
      <c r="T19" s="15" t="inlineStr">
        <is>
          <t>客户:内蒙古 王先生 ; 来源:2026年1月结账原单号222</t>
        </is>
      </c>
      <c r="U19" s="8" t="inlineStr">
        <is>
          <t>✅ 可导入</t>
        </is>
      </c>
      <c r="V19" s="22" t="inlineStr">
        <is>
          <t>缺: 付款状态</t>
        </is>
      </c>
      <c r="W19" t="inlineStr">
        <is>
          <t>✓</t>
        </is>
      </c>
    </row>
    <row r="20">
      <c r="A20" s="14" t="inlineStr">
        <is>
          <t>畔色0018</t>
        </is>
      </c>
      <c r="B20" s="14" t="inlineStr">
        <is>
          <t>3128012292109777990</t>
        </is>
      </c>
      <c r="C20" s="126" t="inlineStr">
        <is>
          <t>玉山县博冠家具有限公司</t>
        </is>
      </c>
      <c r="D20" s="158" t="n">
        <v>46008</v>
      </c>
      <c r="F20" s="158" t="n">
        <v>46031</v>
      </c>
      <c r="G20">
        <f>IFERROR(INDEX('5-订单总表'!$I$3:$I$805,MATCH(B20,'5-订单总表'!$B$3:$B$805,0)),"")</f>
        <v/>
      </c>
      <c r="H20" s="15">
        <f>IFERROR(IF(INDEX('5-订单总表'!$J$3:$J$805,MATCH(B20,'5-订单总表'!$B$3:$B$805,0))&lt;&gt;"",INDEX('5-订单总表'!$J$3:$J$805,MATCH(B20,'5-订单总表'!$B$3:$B$805,0)),IFERROR(INDEX('1-产品总表'!$C$3:$C$494,MATCH("PPS"&amp;MID(G20,2,99),'1-产品总表'!$A$3:$A$494,0)),"榉木 岩板餐桌180*80（单价1400，定制尺寸")),"榉木 岩板餐桌180*80（单价1400，定制尺寸")</f>
        <v/>
      </c>
      <c r="I20">
        <f>IFERROR(INDEX('5-订单总表'!$K$3:$K$805,MATCH(B20,'5-订单总表'!$B$3:$B$805,0)),"")</f>
        <v/>
      </c>
      <c r="J20" s="15" t="n">
        <v>1</v>
      </c>
      <c r="K20">
        <f>IFERROR(SUMPRODUCT(('2-定价总表'!$A$3:$A$493="PPS"&amp;MID(G20,2,99))*('2-定价总表'!$C$3:$C$493=I20)*('2-定价总表'!$T$3:$T$493)),"")</f>
        <v/>
      </c>
      <c r="L20" s="49" t="n">
        <v>1400</v>
      </c>
      <c r="M20">
        <f>IFERROR(K20*J20,"")</f>
        <v/>
      </c>
      <c r="N20" s="15" t="inlineStr">
        <is>
          <t>月结</t>
        </is>
      </c>
      <c r="T20" s="15" t="inlineStr">
        <is>
          <t>客户:浙江 cmcc ; 来源:2026年1月结账原单号222</t>
        </is>
      </c>
      <c r="U20" s="8" t="inlineStr">
        <is>
          <t>✅ 可导入</t>
        </is>
      </c>
      <c r="V20" s="22" t="inlineStr">
        <is>
          <t>缺: 工厂单价、产品预期金额、付款状态</t>
        </is>
      </c>
      <c r="W20" t="inlineStr">
        <is>
          <t>⚠️ 平台订单号在5-订单总表中未找到(2025年历史订单，早于系统建档范围，建议补录或存档)</t>
        </is>
      </c>
    </row>
    <row r="21">
      <c r="A21" s="14" t="inlineStr">
        <is>
          <t>畔色0019</t>
        </is>
      </c>
      <c r="B21" s="14" t="inlineStr">
        <is>
          <t>4940945821211022100</t>
        </is>
      </c>
      <c r="C21" s="126" t="inlineStr">
        <is>
          <t>玉山县博冠家具有限公司</t>
        </is>
      </c>
      <c r="D21" s="158" t="n">
        <v>46009</v>
      </c>
      <c r="F21" s="158" t="n">
        <v>46046</v>
      </c>
      <c r="G21">
        <f>IFERROR(INDEX('5-订单总表'!$I$3:$I$805,MATCH(B21,'5-订单总表'!$B$3:$B$805,0)),"")</f>
        <v/>
      </c>
      <c r="H21" s="15">
        <f>IFERROR(IF(INDEX('5-订单总表'!$J$3:$J$805,MATCH(B21,'5-订单总表'!$B$3:$B$805,0))&lt;&gt;"",INDEX('5-订单总表'!$J$3:$J$805,MATCH(B21,'5-订单总表'!$B$3:$B$805,0)),IFERROR(INDEX('1-产品总表'!$C$3:$C$494,MATCH("PPS"&amp;MID(G21,2,99),'1-产品总表'!$A$3:$A$494,0)),"榉木 岩板餐桌180*85（单价1400 现货")),"榉木 岩板餐桌180*85（单价1400 现货")</f>
        <v/>
      </c>
      <c r="I21">
        <f>IFERROR(INDEX('5-订单总表'!$K$3:$K$805,MATCH(B21,'5-订单总表'!$B$3:$B$805,0)),"")</f>
        <v/>
      </c>
      <c r="J21" s="15" t="n">
        <v>1</v>
      </c>
      <c r="K21">
        <f>IFERROR(SUMPRODUCT(('2-定价总表'!$A$3:$A$493="PPS"&amp;MID(G21,2,99))*('2-定价总表'!$C$3:$C$493=I21)*('2-定价总表'!$T$3:$T$493)),"")</f>
        <v/>
      </c>
      <c r="L21" s="49" t="n">
        <v>1400</v>
      </c>
      <c r="M21">
        <f>IFERROR(K21*J21,"")</f>
        <v/>
      </c>
      <c r="N21" s="15" t="inlineStr">
        <is>
          <t>月结</t>
        </is>
      </c>
      <c r="T21" s="15" t="inlineStr">
        <is>
          <t>客户:四川 郑先生 ; 来源:2026年1月结账原单号222</t>
        </is>
      </c>
      <c r="U21" s="8" t="inlineStr">
        <is>
          <t>✅ 可导入</t>
        </is>
      </c>
      <c r="V21" s="22" t="inlineStr">
        <is>
          <t>缺: 工厂单价、产品预期金额、付款状态</t>
        </is>
      </c>
      <c r="W21" t="inlineStr">
        <is>
          <t>⚠️ 平台订单号在5-订单总表中未找到(2025年历史订单，早于系统建档范围，建议补录或存档)</t>
        </is>
      </c>
    </row>
    <row r="22">
      <c r="A22" s="14" t="inlineStr">
        <is>
          <t>畔色0020</t>
        </is>
      </c>
      <c r="B22" s="14" t="inlineStr">
        <is>
          <t>5042317143656174229</t>
        </is>
      </c>
      <c r="C22" s="126" t="inlineStr">
        <is>
          <t>玉山县博冠家具有限公司</t>
        </is>
      </c>
      <c r="D22" s="158" t="n">
        <v>46009</v>
      </c>
      <c r="F22" s="158" t="n">
        <v>46052</v>
      </c>
      <c r="G22">
        <f>IFERROR(INDEX('5-订单总表'!$I$3:$I$805,MATCH(B22,'5-订单总表'!$B$3:$B$805,0)),"")</f>
        <v/>
      </c>
      <c r="H22" s="15">
        <f>IFERROR(IF(INDEX('5-订单总表'!$J$3:$J$805,MATCH(B22,'5-订单总表'!$B$3:$B$805,0))&lt;&gt;"",INDEX('5-订单总表'!$J$3:$J$805,MATCH(B22,'5-订单总表'!$B$3:$B$805,0)),IFERROR(INDEX('1-产品总表'!$C$3:$C$494,MATCH("PPS"&amp;MID(G22,2,99),'1-产品总表'!$A$3:$A$494,0)),"榉木 岩板餐桌180*85（单价1400 现货")),"榉木 岩板餐桌180*85（单价1400 现货")</f>
        <v/>
      </c>
      <c r="I22">
        <f>IFERROR(INDEX('5-订单总表'!$K$3:$K$805,MATCH(B22,'5-订单总表'!$B$3:$B$805,0)),"")</f>
        <v/>
      </c>
      <c r="J22" s="15" t="n">
        <v>1</v>
      </c>
      <c r="K22">
        <f>IFERROR(SUMPRODUCT(('2-定价总表'!$A$3:$A$493="PPS"&amp;MID(G22,2,99))*('2-定价总表'!$C$3:$C$493=I22)*('2-定价总表'!$T$3:$T$493)),"")</f>
        <v/>
      </c>
      <c r="L22" s="49" t="n">
        <v>1400</v>
      </c>
      <c r="M22">
        <f>IFERROR(K22*J22,"")</f>
        <v/>
      </c>
      <c r="N22" s="15" t="inlineStr">
        <is>
          <t>月结</t>
        </is>
      </c>
      <c r="T22" s="15" t="inlineStr">
        <is>
          <t>客户:重庆 喻东 ; 来源:2026年1月结账原单号222</t>
        </is>
      </c>
      <c r="U22" s="8" t="inlineStr">
        <is>
          <t>✅ 可导入</t>
        </is>
      </c>
      <c r="V22" s="22" t="inlineStr">
        <is>
          <t>缺: 付款状态</t>
        </is>
      </c>
      <c r="W22" t="inlineStr">
        <is>
          <t>✓</t>
        </is>
      </c>
    </row>
    <row r="23">
      <c r="A23" s="14" t="inlineStr">
        <is>
          <t>畔色0021</t>
        </is>
      </c>
      <c r="B23" s="14" t="inlineStr">
        <is>
          <t>3057490310386136577</t>
        </is>
      </c>
      <c r="C23" s="126" t="inlineStr">
        <is>
          <t>玉山县博冠家具有限公司</t>
        </is>
      </c>
      <c r="D23" s="158" t="n">
        <v>46008</v>
      </c>
      <c r="F23" s="158" t="n">
        <v>46039</v>
      </c>
      <c r="G23">
        <f>IFERROR(INDEX('5-订单总表'!$I$3:$I$805,MATCH(B23,'5-订单总表'!$B$3:$B$805,0)),"")</f>
        <v/>
      </c>
      <c r="H23" s="15">
        <f>IFERROR(IF(INDEX('5-订单总表'!$J$3:$J$805,MATCH(B23,'5-订单总表'!$B$3:$B$805,0))&lt;&gt;"",INDEX('5-订单总表'!$J$3:$J$805,MATCH(B23,'5-订单总表'!$B$3:$B$805,0)),IFERROR(INDEX('1-产品总表'!$C$3:$C$494,MATCH("PPS"&amp;MID(G23,2,99),'1-产品总表'!$A$3:$A$494,0)),"樱桃木 基础柜180（单价5100")),"樱桃木 基础柜180（单价5100")</f>
        <v/>
      </c>
      <c r="I23">
        <f>IFERROR(INDEX('5-订单总表'!$K$3:$K$805,MATCH(B23,'5-订单总表'!$B$3:$B$805,0)),"")</f>
        <v/>
      </c>
      <c r="J23" s="15" t="n">
        <v>1</v>
      </c>
      <c r="K23">
        <f>IFERROR(SUMPRODUCT(('2-定价总表'!$A$3:$A$493="PPS"&amp;MID(G23,2,99))*('2-定价总表'!$C$3:$C$493=I23)*('2-定价总表'!$T$3:$T$493)),"")</f>
        <v/>
      </c>
      <c r="L23" s="49" t="n">
        <v>5100</v>
      </c>
      <c r="M23">
        <f>IFERROR(K23*J23,"")</f>
        <v/>
      </c>
      <c r="N23" s="15" t="inlineStr">
        <is>
          <t>月结</t>
        </is>
      </c>
      <c r="T23" s="15" t="inlineStr">
        <is>
          <t>客户:河南 李焯翾 ; 追加单号:3128000522271136577 ; 来源:2026年1月结账原单号223</t>
        </is>
      </c>
      <c r="U23" s="8" t="inlineStr">
        <is>
          <t>✅ 可导入</t>
        </is>
      </c>
      <c r="V23" s="22" t="inlineStr">
        <is>
          <t>缺: 工厂单价、产品预期金额、付款状态</t>
        </is>
      </c>
      <c r="W23" t="inlineStr">
        <is>
          <t>⚠️ 平台订单号在5-订单总表中未找到(2025年历史订单，早于系统建档范围，建议补录或存档)</t>
        </is>
      </c>
    </row>
    <row r="24">
      <c r="A24" s="14" t="inlineStr">
        <is>
          <t>畔色0022</t>
        </is>
      </c>
      <c r="B24" s="14" t="inlineStr"/>
      <c r="C24" s="126" t="inlineStr">
        <is>
          <t>玉山县博冠家具有限公司</t>
        </is>
      </c>
      <c r="D24" s="158" t="n">
        <v>46011</v>
      </c>
      <c r="F24" s="158" t="n">
        <v>46016</v>
      </c>
      <c r="G24">
        <f>IFERROR(INDEX('5-订单总表'!$I$3:$I$805,MATCH(B24,'5-订单总表'!$B$3:$B$805,0)),"")</f>
        <v/>
      </c>
      <c r="H24" s="15">
        <f>IFERROR(IF(INDEX('5-订单总表'!$J$3:$J$805,MATCH(B24,'5-订单总表'!$B$3:$B$805,0))&lt;&gt;"",INDEX('5-订单总表'!$J$3:$J$805,MATCH(B24,'5-订单总表'!$B$3:$B$805,0)),IFERROR(INDEX('1-产品总表'!$C$3:$C$494,MATCH("PPS"&amp;MID(G24,2,99),'1-产品总表'!$A$3:$A$494,0)),"樱桃木样块20个，榉木样块10个   尺寸 12*8")),"樱桃木样块20个，榉木样块10个   尺寸 12*8")</f>
        <v/>
      </c>
      <c r="I24">
        <f>IFERROR(INDEX('5-订单总表'!$K$3:$K$805,MATCH(B24,'5-订单总表'!$B$3:$B$805,0)),"")</f>
        <v/>
      </c>
      <c r="J24" s="15" t="n"/>
      <c r="K24">
        <f>IFERROR(SUMPRODUCT(('2-定价总表'!$A$3:$A$493="PPS"&amp;MID(G24,2,99))*('2-定价总表'!$C$3:$C$493=I24)*('2-定价总表'!$T$3:$T$493)),"")</f>
        <v/>
      </c>
      <c r="L24" s="49" t="n">
        <v>150</v>
      </c>
      <c r="M24">
        <f>IFERROR(K24*J24,"")</f>
        <v/>
      </c>
      <c r="N24" s="15" t="inlineStr">
        <is>
          <t>月结</t>
        </is>
      </c>
      <c r="T24" s="15" t="inlineStr">
        <is>
          <t>来源:2026年1月结账原单号None</t>
        </is>
      </c>
      <c r="U24" s="8" t="inlineStr">
        <is>
          <t>✅ 可导入</t>
        </is>
      </c>
      <c r="V24" s="22" t="inlineStr">
        <is>
          <t>缺: 工厂单价、产品预期金额、付款状态</t>
        </is>
      </c>
      <c r="W24" t="inlineStr">
        <is>
          <t>⚠️ 无平台订单号(现货/库存)</t>
        </is>
      </c>
    </row>
    <row r="25">
      <c r="A25" s="14" t="inlineStr">
        <is>
          <t>畔色0023</t>
        </is>
      </c>
      <c r="B25" s="14" t="inlineStr">
        <is>
          <t>4945380807625846927</t>
        </is>
      </c>
      <c r="C25" s="126" t="inlineStr">
        <is>
          <t>玉山县博冠家具有限公司</t>
        </is>
      </c>
      <c r="D25" s="158" t="n">
        <v>46009</v>
      </c>
      <c r="F25" s="158" t="n">
        <v>46037</v>
      </c>
      <c r="G25">
        <f>IFERROR(INDEX('5-订单总表'!$I$3:$I$805,MATCH(B25,'5-订单总表'!$B$3:$B$805,0)),"")</f>
        <v/>
      </c>
      <c r="H25" s="15">
        <f>IFERROR(IF(INDEX('5-订单总表'!$J$3:$J$805,MATCH(B25,'5-订单总表'!$B$3:$B$805,0))&lt;&gt;"",INDEX('5-订单总表'!$J$3:$J$805,MATCH(B25,'5-订单总表'!$B$3:$B$805,0)),IFERROR(INDEX('1-产品总表'!$C$3:$C$494,MATCH("PPS"&amp;MID(G25,2,99),'1-产品总表'!$A$3:$A$494,0)),"樱桃木 窄柜145*40/55*182【定制尺寸】")),"樱桃木 窄柜145*40/55*182【定制尺寸】")</f>
        <v/>
      </c>
      <c r="I25">
        <f>IFERROR(INDEX('5-订单总表'!$K$3:$K$805,MATCH(B25,'5-订单总表'!$B$3:$B$805,0)),"")</f>
        <v/>
      </c>
      <c r="J25" s="15" t="n">
        <v>1</v>
      </c>
      <c r="K25">
        <f>IFERROR(SUMPRODUCT(('2-定价总表'!$A$3:$A$493="PPS"&amp;MID(G25,2,99))*('2-定价总表'!$C$3:$C$493=I25)*('2-定价总表'!$T$3:$T$493)),"")</f>
        <v/>
      </c>
      <c r="L25" s="49" t="n">
        <v>4400</v>
      </c>
      <c r="M25">
        <f>IFERROR(K25*J25,"")</f>
        <v/>
      </c>
      <c r="N25" s="15" t="inlineStr">
        <is>
          <t>月结</t>
        </is>
      </c>
      <c r="T25" s="15" t="inlineStr">
        <is>
          <t>客户:广东 火山 ; 来源:2026年1月结账原单号224</t>
        </is>
      </c>
      <c r="U25" s="8" t="inlineStr">
        <is>
          <t>✅ 可导入</t>
        </is>
      </c>
      <c r="V25" s="22" t="inlineStr">
        <is>
          <t>缺: 工厂单价、产品预期金额、付款状态</t>
        </is>
      </c>
      <c r="W25" t="inlineStr">
        <is>
          <t>⚠️ 平台订单号在5-订单总表中未找到(2025年历史订单，早于系统建档范围，建议补录或存档)</t>
        </is>
      </c>
    </row>
    <row r="26">
      <c r="A26" s="14" t="inlineStr">
        <is>
          <t>畔色0024</t>
        </is>
      </c>
      <c r="B26" s="14" t="inlineStr">
        <is>
          <t>4959807519645068429</t>
        </is>
      </c>
      <c r="C26" s="126" t="inlineStr">
        <is>
          <t>玉山县博冠家具有限公司</t>
        </is>
      </c>
      <c r="D26" s="158" t="n">
        <v>46014</v>
      </c>
      <c r="F26" s="158" t="n">
        <v>46038</v>
      </c>
      <c r="G26">
        <f>IFERROR(INDEX('5-订单总表'!$I$3:$I$805,MATCH(B26,'5-订单总表'!$B$3:$B$805,0)),"")</f>
        <v/>
      </c>
      <c r="H26" s="15">
        <f>IFERROR(IF(INDEX('5-订单总表'!$J$3:$J$805,MATCH(B26,'5-订单总表'!$B$3:$B$805,0))&lt;&gt;"",INDEX('5-订单总表'!$J$3:$J$805,MATCH(B26,'5-订单总表'!$B$3:$B$805,0)),IFERROR(INDEX('1-产品总表'!$C$3:$C$494,MATCH("PPS"&amp;MID(G26,2,99),'1-产品总表'!$A$3:$A$494,0)),"樱桃木 床头柜31*45*42")),"樱桃木 床头柜31*45*42")</f>
        <v/>
      </c>
      <c r="I26">
        <f>IFERROR(INDEX('5-订单总表'!$K$3:$K$805,MATCH(B26,'5-订单总表'!$B$3:$B$805,0)),"")</f>
        <v/>
      </c>
      <c r="J26" s="15" t="n">
        <v>1</v>
      </c>
      <c r="K26">
        <f>IFERROR(SUMPRODUCT(('2-定价总表'!$A$3:$A$493="PPS"&amp;MID(G26,2,99))*('2-定价总表'!$C$3:$C$493=I26)*('2-定价总表'!$T$3:$T$493)),"")</f>
        <v/>
      </c>
      <c r="L26" s="49" t="n">
        <v>700</v>
      </c>
      <c r="M26">
        <f>IFERROR(K26*J26,"")</f>
        <v/>
      </c>
      <c r="N26" s="15" t="inlineStr">
        <is>
          <t>月结</t>
        </is>
      </c>
      <c r="T26" s="15" t="inlineStr">
        <is>
          <t>客户:浙江 章夏荷 ; 来源:2026年1月结账原单号225</t>
        </is>
      </c>
      <c r="U26" s="8" t="inlineStr">
        <is>
          <t>✅ 可导入</t>
        </is>
      </c>
      <c r="V26" s="22" t="inlineStr">
        <is>
          <t>缺: 工厂单价、产品预期金额、付款状态</t>
        </is>
      </c>
      <c r="W26" t="inlineStr">
        <is>
          <t>⚠️ 平台订单号在5-订单总表中未找到(2025年历史订单，早于系统建档范围，建议补录或存档)</t>
        </is>
      </c>
    </row>
    <row r="27">
      <c r="A27" s="14" t="inlineStr">
        <is>
          <t>畔色0025</t>
        </is>
      </c>
      <c r="B27" s="14" t="inlineStr">
        <is>
          <t>3058058353165945066</t>
        </is>
      </c>
      <c r="C27" s="126" t="inlineStr">
        <is>
          <t>玉山县博冠家具有限公司</t>
        </is>
      </c>
      <c r="D27" s="158" t="n">
        <v>46014</v>
      </c>
      <c r="F27" s="158" t="n">
        <v>46038</v>
      </c>
      <c r="G27">
        <f>IFERROR(INDEX('5-订单总表'!$I$3:$I$805,MATCH(B27,'5-订单总表'!$B$3:$B$805,0)),"")</f>
        <v/>
      </c>
      <c r="H27" s="15">
        <f>IFERROR(IF(INDEX('5-订单总表'!$J$3:$J$805,MATCH(B27,'5-订单总表'!$B$3:$B$805,0))&lt;&gt;"",INDEX('5-订单总表'!$J$3:$J$805,MATCH(B27,'5-订单总表'!$B$3:$B$805,0)),IFERROR(INDEX('1-产品总表'!$C$3:$C$494,MATCH("PPS"&amp;MID(G27,2,99),'1-产品总表'!$A$3:$A$494,0)),"樱桃木 床头柜50*45*42")),"樱桃木 床头柜50*45*42")</f>
        <v/>
      </c>
      <c r="I27">
        <f>IFERROR(INDEX('5-订单总表'!$K$3:$K$805,MATCH(B27,'5-订单总表'!$B$3:$B$805,0)),"")</f>
        <v/>
      </c>
      <c r="J27" s="15" t="n">
        <v>1</v>
      </c>
      <c r="K27">
        <f>IFERROR(SUMPRODUCT(('2-定价总表'!$A$3:$A$493="PPS"&amp;MID(G27,2,99))*('2-定价总表'!$C$3:$C$493=I27)*('2-定价总表'!$T$3:$T$493)),"")</f>
        <v/>
      </c>
      <c r="L27" s="49" t="n">
        <v>750</v>
      </c>
      <c r="M27">
        <f>IFERROR(K27*J27,"")</f>
        <v/>
      </c>
      <c r="N27" s="15" t="inlineStr">
        <is>
          <t>月结</t>
        </is>
      </c>
      <c r="T27" s="15" t="inlineStr">
        <is>
          <t>客户:北京 无敌 ; 来源:2026年1月结账原单号227</t>
        </is>
      </c>
      <c r="U27" s="8" t="inlineStr">
        <is>
          <t>✅ 可导入</t>
        </is>
      </c>
      <c r="V27" s="22" t="inlineStr">
        <is>
          <t>缺: 工厂单价、产品预期金额、付款状态</t>
        </is>
      </c>
      <c r="W27" t="inlineStr">
        <is>
          <t>⚠️ 平台订单号在5-订单总表中未找到(2025年历史订单，早于系统建档范围，建议补录或存档)</t>
        </is>
      </c>
    </row>
    <row r="28">
      <c r="A28" s="14" t="inlineStr">
        <is>
          <t>畔色0026</t>
        </is>
      </c>
      <c r="B28" s="14" t="inlineStr">
        <is>
          <t>4964338586285215505</t>
        </is>
      </c>
      <c r="C28" s="126" t="inlineStr">
        <is>
          <t>玉山县博冠家具有限公司</t>
        </is>
      </c>
      <c r="D28" s="158" t="n">
        <v>46016</v>
      </c>
      <c r="F28" s="158" t="n">
        <v>46031</v>
      </c>
      <c r="G28">
        <f>IFERROR(INDEX('5-订单总表'!$I$3:$I$805,MATCH(B28,'5-订单总表'!$B$3:$B$805,0)),"")</f>
        <v/>
      </c>
      <c r="H28" s="15">
        <f>IFERROR(IF(INDEX('5-订单总表'!$J$3:$J$805,MATCH(B28,'5-订单总表'!$B$3:$B$805,0))&lt;&gt;"",INDEX('5-订单总表'!$J$3:$J$805,MATCH(B28,'5-订单总表'!$B$3:$B$805,0)),IFERROR(INDEX('1-产品总表'!$C$3:$C$494,MATCH("PPS"&amp;MID(G28,2,99),'1-产品总表'!$A$3:$A$494,0)),"榉木 实木餐桌180*85*75")),"榉木 实木餐桌180*85*75")</f>
        <v/>
      </c>
      <c r="I28">
        <f>IFERROR(INDEX('5-订单总表'!$K$3:$K$805,MATCH(B28,'5-订单总表'!$B$3:$B$805,0)),"")</f>
        <v/>
      </c>
      <c r="J28" s="15" t="n">
        <v>1</v>
      </c>
      <c r="K28">
        <f>IFERROR(SUMPRODUCT(('2-定价总表'!$A$3:$A$493="PPS"&amp;MID(G28,2,99))*('2-定价总表'!$C$3:$C$493=I28)*('2-定价总表'!$T$3:$T$493)),"")</f>
        <v/>
      </c>
      <c r="L28" s="49" t="n">
        <v>1900</v>
      </c>
      <c r="M28">
        <f>IFERROR(K28*J28,"")</f>
        <v/>
      </c>
      <c r="N28" s="15" t="inlineStr">
        <is>
          <t>月结</t>
        </is>
      </c>
      <c r="T28" s="15" t="inlineStr">
        <is>
          <t>客户:湖北 刘 ; 追加单号:4964348379801215505 ; 来源:2026年1月结账原单号228</t>
        </is>
      </c>
      <c r="U28" s="8" t="inlineStr">
        <is>
          <t>✅ 可导入</t>
        </is>
      </c>
      <c r="V28" s="22" t="inlineStr">
        <is>
          <t>缺: 工厂单价、产品预期金额、付款状态</t>
        </is>
      </c>
      <c r="W28" t="inlineStr">
        <is>
          <t>⚠️ 平台订单号在5-订单总表中未找到(2025年历史订单，早于系统建档范围，建议补录或存档)</t>
        </is>
      </c>
    </row>
    <row r="29">
      <c r="A29" s="14" t="inlineStr">
        <is>
          <t>畔色0027</t>
        </is>
      </c>
      <c r="B29" s="14" t="inlineStr">
        <is>
          <t>4950934346651262003</t>
        </is>
      </c>
      <c r="C29" s="126" t="inlineStr">
        <is>
          <t>玉山县博冠家具有限公司</t>
        </is>
      </c>
      <c r="D29" s="158" t="n">
        <v>46016</v>
      </c>
      <c r="F29" s="15" t="n"/>
      <c r="G29">
        <f>IFERROR(INDEX('5-订单总表'!$I$3:$I$805,MATCH(B29,'5-订单总表'!$B$3:$B$805,0)),"")</f>
        <v/>
      </c>
      <c r="H29" s="15">
        <f>IFERROR(IF(INDEX('5-订单总表'!$J$3:$J$805,MATCH(B29,'5-订单总表'!$B$3:$B$805,0))&lt;&gt;"",INDEX('5-订单总表'!$J$3:$J$805,MATCH(B29,'5-订单总表'!$B$3:$B$805,0)),IFERROR(INDEX('1-产品总表'!$C$3:$C$494,MATCH("PPS"&amp;MID(G29,2,99),'1-产品总表'!$A$3:$A$494,0)),"樱桃木 洞石餐边柜180*42/55*210定制尺寸")),"樱桃木 洞石餐边柜180*42/55*210定制尺寸")</f>
        <v/>
      </c>
      <c r="I29">
        <f>IFERROR(INDEX('5-订单总表'!$K$3:$K$805,MATCH(B29,'5-订单总表'!$B$3:$B$805,0)),"")</f>
        <v/>
      </c>
      <c r="J29" s="15" t="n">
        <v>1</v>
      </c>
      <c r="K29">
        <f>IFERROR(SUMPRODUCT(('2-定价总表'!$A$3:$A$493="PPS"&amp;MID(G29,2,99))*('2-定价总表'!$C$3:$C$493=I29)*('2-定价总表'!$T$3:$T$493)),"")</f>
        <v/>
      </c>
      <c r="L29" s="49" t="n">
        <v>6300</v>
      </c>
      <c r="M29">
        <f>IFERROR(K29*J29,"")</f>
        <v/>
      </c>
      <c r="N29" s="15" t="inlineStr">
        <is>
          <t>月结</t>
        </is>
      </c>
      <c r="T29" s="15" t="inlineStr">
        <is>
          <t>客户:广东 Tong ; 追加单号:4965855194589262003 ; 来源:2026年1月结账原单号229</t>
        </is>
      </c>
      <c r="U29" s="8" t="inlineStr">
        <is>
          <t>✅ 可导入</t>
        </is>
      </c>
      <c r="V29" s="22" t="inlineStr">
        <is>
          <t>缺: 工厂单价、产品预期金额、付款状态</t>
        </is>
      </c>
      <c r="W29" t="inlineStr">
        <is>
          <t>⚠️ 平台订单号在5-订单总表中未找到(2025年历史订单，早于系统建档范围，建议补录或存档)</t>
        </is>
      </c>
    </row>
    <row r="30">
      <c r="A30" s="14" t="inlineStr">
        <is>
          <t>畔色0028</t>
        </is>
      </c>
      <c r="B30" s="14" t="inlineStr">
        <is>
          <t>4965587642045735316</t>
        </is>
      </c>
      <c r="C30" s="126" t="inlineStr">
        <is>
          <t>玉山县博冠家具有限公司</t>
        </is>
      </c>
      <c r="D30" s="158" t="n">
        <v>46016</v>
      </c>
      <c r="F30" s="158" t="n">
        <v>46048</v>
      </c>
      <c r="G30">
        <f>IFERROR(INDEX('5-订单总表'!$I$3:$I$805,MATCH(B30,'5-订单总表'!$B$3:$B$805,0)),"")</f>
        <v/>
      </c>
      <c r="H30" s="15">
        <f>IFERROR(IF(INDEX('5-订单总表'!$J$3:$J$805,MATCH(B30,'5-订单总表'!$B$3:$B$805,0))&lt;&gt;"",INDEX('5-订单总表'!$J$3:$J$805,MATCH(B30,'5-订单总表'!$B$3:$B$805,0)),IFERROR(INDEX('1-产品总表'!$C$3:$C$494,MATCH("PPS"&amp;MID(G30,2,99),'1-产品总表'!$A$3:$A$494,0)),"樱桃木 升降桌150*75（桌面＋抽屉＋木头脚＋置物板）")),"樱桃木 升降桌150*75（桌面＋抽屉＋木头脚＋置物板）")</f>
        <v/>
      </c>
      <c r="I30">
        <f>IFERROR(INDEX('5-订单总表'!$K$3:$K$805,MATCH(B30,'5-订单总表'!$B$3:$B$805,0)),"")</f>
        <v/>
      </c>
      <c r="J30" s="15" t="n">
        <v>1</v>
      </c>
      <c r="K30">
        <f>IFERROR(SUMPRODUCT(('2-定价总表'!$A$3:$A$493="PPS"&amp;MID(G30,2,99))*('2-定价总表'!$C$3:$C$493=I30)*('2-定价总表'!$T$3:$T$493)),"")</f>
        <v/>
      </c>
      <c r="L30" s="49" t="n">
        <v>1800</v>
      </c>
      <c r="M30">
        <f>IFERROR(K30*J30,"")</f>
        <v/>
      </c>
      <c r="N30" s="15" t="inlineStr">
        <is>
          <t>月结</t>
        </is>
      </c>
      <c r="T30" s="15" t="inlineStr">
        <is>
          <t>客户:福建 刘淘宝 ; 来源:2026年1月结账原单号230</t>
        </is>
      </c>
      <c r="U30" s="8" t="inlineStr">
        <is>
          <t>✅ 可导入</t>
        </is>
      </c>
      <c r="V30" s="22" t="inlineStr">
        <is>
          <t>缺: 工厂单价、产品预期金额、付款状态</t>
        </is>
      </c>
      <c r="W30" t="inlineStr">
        <is>
          <t>⚠️ 平台订单号在5-订单总表中未找到(2025年历史订单，早于系统建档范围，建议补录或存档)</t>
        </is>
      </c>
    </row>
    <row r="31">
      <c r="A31" s="14" t="inlineStr">
        <is>
          <t>畔色0029</t>
        </is>
      </c>
      <c r="B31" s="14" t="inlineStr">
        <is>
          <t>3141444291511505999</t>
        </is>
      </c>
      <c r="C31" s="126" t="inlineStr">
        <is>
          <t>玉山县博冠家具有限公司</t>
        </is>
      </c>
      <c r="D31" s="158" t="n">
        <v>46016</v>
      </c>
      <c r="F31" s="15" t="n"/>
      <c r="G31">
        <f>IFERROR(INDEX('5-订单总表'!$I$3:$I$805,MATCH(B31,'5-订单总表'!$B$3:$B$805,0)),"")</f>
        <v/>
      </c>
      <c r="H31" s="15">
        <f>IFERROR(IF(INDEX('5-订单总表'!$J$3:$J$805,MATCH(B31,'5-订单总表'!$B$3:$B$805,0))&lt;&gt;"",INDEX('5-订单总表'!$J$3:$J$805,MATCH(B31,'5-订单总表'!$B$3:$B$805,0)),IFERROR(INDEX('1-产品总表'!$C$3:$C$494,MATCH("PPS"&amp;MID(G31,2,99),'1-产品总表'!$A$3:$A$494,0)),"樱桃木 组合柜（双抽2，玻璃推拉门*2")),"樱桃木 组合柜（双抽2，玻璃推拉门*2")</f>
        <v/>
      </c>
      <c r="I31">
        <f>IFERROR(INDEX('5-订单总表'!$K$3:$K$805,MATCH(B31,'5-订单总表'!$B$3:$B$805,0)),"")</f>
        <v/>
      </c>
      <c r="J31" s="15" t="n">
        <v>1</v>
      </c>
      <c r="K31">
        <f>IFERROR(SUMPRODUCT(('2-定价总表'!$A$3:$A$493="PPS"&amp;MID(G31,2,99))*('2-定价总表'!$C$3:$C$493=I31)*('2-定价总表'!$T$3:$T$493)),"")</f>
        <v/>
      </c>
      <c r="L31" s="49" t="n">
        <v>3330</v>
      </c>
      <c r="M31">
        <f>IFERROR(K31*J31,"")</f>
        <v/>
      </c>
      <c r="N31" s="15" t="inlineStr">
        <is>
          <t>月结</t>
        </is>
      </c>
      <c r="T31" s="15" t="inlineStr">
        <is>
          <t>客户:重庆 张 ; 来源:2026年1月结账原单号231</t>
        </is>
      </c>
      <c r="U31" s="8" t="inlineStr">
        <is>
          <t>✅ 可导入</t>
        </is>
      </c>
      <c r="V31" s="22" t="inlineStr">
        <is>
          <t>缺: 工厂单价、产品预期金额、付款状态</t>
        </is>
      </c>
      <c r="W31" t="inlineStr">
        <is>
          <t>⚠️ 平台订单号在5-订单总表中未找到(2025年历史订单，早于系统建档范围，建议补录或存档)</t>
        </is>
      </c>
    </row>
    <row r="32">
      <c r="A32" s="14" t="inlineStr">
        <is>
          <t>畔色0030</t>
        </is>
      </c>
      <c r="B32" s="14" t="inlineStr">
        <is>
          <t>5027333185397558820</t>
        </is>
      </c>
      <c r="C32" s="126" t="inlineStr">
        <is>
          <t>玉山县博冠家具有限公司</t>
        </is>
      </c>
      <c r="D32" s="158" t="n">
        <v>46017</v>
      </c>
      <c r="F32" s="158" t="n">
        <v>46044</v>
      </c>
      <c r="G32">
        <f>IFERROR(INDEX('5-订单总表'!$I$3:$I$805,MATCH(B32,'5-订单总表'!$B$3:$B$805,0)),"")</f>
        <v/>
      </c>
      <c r="H32" s="15">
        <f>IFERROR(IF(INDEX('5-订单总表'!$J$3:$J$805,MATCH(B32,'5-订单总表'!$B$3:$B$805,0))&lt;&gt;"",INDEX('5-订单总表'!$J$3:$J$805,MATCH(B32,'5-订单总表'!$B$3:$B$805,0)),IFERROR(INDEX('1-产品总表'!$C$3:$C$494,MATCH("PPS"&amp;MID(G32,2,99),'1-产品总表'!$A$3:$A$494,0)),"榉木 岩板餐桌200*85（备货  岩板挚乐发的")),"榉木 岩板餐桌200*85（备货  岩板挚乐发的")</f>
        <v/>
      </c>
      <c r="I32">
        <f>IFERROR(INDEX('5-订单总表'!$K$3:$K$805,MATCH(B32,'5-订单总表'!$B$3:$B$805,0)),"")</f>
        <v/>
      </c>
      <c r="J32" s="15" t="n">
        <v>1</v>
      </c>
      <c r="K32">
        <f>IFERROR(SUMPRODUCT(('2-定价总表'!$A$3:$A$493="PPS"&amp;MID(G32,2,99))*('2-定价总表'!$C$3:$C$493=I32)*('2-定价总表'!$T$3:$T$493)),"")</f>
        <v/>
      </c>
      <c r="L32" s="49" t="n">
        <v>1450</v>
      </c>
      <c r="M32">
        <f>IFERROR(K32*J32,"")</f>
        <v/>
      </c>
      <c r="N32" s="15" t="inlineStr">
        <is>
          <t>月结</t>
        </is>
      </c>
      <c r="T32" s="15" t="inlineStr">
        <is>
          <t>客户:浙江 杨朱斌 ; 来源:2026年1月结账原单号233</t>
        </is>
      </c>
      <c r="U32" s="8" t="inlineStr">
        <is>
          <t>✅ 可导入</t>
        </is>
      </c>
      <c r="V32" s="22" t="inlineStr">
        <is>
          <t>缺: 付款状态</t>
        </is>
      </c>
      <c r="W32" t="inlineStr">
        <is>
          <t>✓</t>
        </is>
      </c>
    </row>
    <row r="33">
      <c r="A33" s="14" t="inlineStr">
        <is>
          <t>畔色0031</t>
        </is>
      </c>
      <c r="B33" s="14" t="inlineStr">
        <is>
          <t>4969851879068428342</t>
        </is>
      </c>
      <c r="C33" s="126" t="inlineStr">
        <is>
          <t>玉山县博冠家具有限公司</t>
        </is>
      </c>
      <c r="D33" s="158" t="n">
        <v>46017</v>
      </c>
      <c r="F33" s="158" t="n">
        <v>46032</v>
      </c>
      <c r="G33">
        <f>IFERROR(INDEX('5-订单总表'!$I$3:$I$805,MATCH(B33,'5-订单总表'!$B$3:$B$805,0)),"")</f>
        <v/>
      </c>
      <c r="H33" s="15">
        <f>IFERROR(IF(INDEX('5-订单总表'!$J$3:$J$805,MATCH(B33,'5-订单总表'!$B$3:$B$805,0))&lt;&gt;"",INDEX('5-订单总表'!$J$3:$J$805,MATCH(B33,'5-订单总表'!$B$3:$B$805,0)),IFERROR(INDEX('1-产品总表'!$C$3:$C$494,MATCH("PPS"&amp;MID(G33,2,99),'1-产品总表'!$A$3:$A$494,0)),"榉木 岩板餐桌200*85（备货")),"榉木 岩板餐桌200*85（备货")</f>
        <v/>
      </c>
      <c r="I33">
        <f>IFERROR(INDEX('5-订单总表'!$K$3:$K$805,MATCH(B33,'5-订单总表'!$B$3:$B$805,0)),"")</f>
        <v/>
      </c>
      <c r="J33" s="15" t="n">
        <v>1</v>
      </c>
      <c r="K33">
        <f>IFERROR(SUMPRODUCT(('2-定价总表'!$A$3:$A$493="PPS"&amp;MID(G33,2,99))*('2-定价总表'!$C$3:$C$493=I33)*('2-定价总表'!$T$3:$T$493)),"")</f>
        <v/>
      </c>
      <c r="L33" s="49" t="n">
        <v>1450</v>
      </c>
      <c r="M33">
        <f>IFERROR(K33*J33,"")</f>
        <v/>
      </c>
      <c r="N33" s="15" t="inlineStr">
        <is>
          <t>月结</t>
        </is>
      </c>
      <c r="T33" s="15" t="inlineStr">
        <is>
          <t>客户:四川 夏天 ; 来源:2026年1月结账原单号233</t>
        </is>
      </c>
      <c r="U33" s="8" t="inlineStr">
        <is>
          <t>✅ 可导入</t>
        </is>
      </c>
      <c r="V33" s="22" t="inlineStr">
        <is>
          <t>缺: 工厂单价、产品预期金额、付款状态</t>
        </is>
      </c>
      <c r="W33" t="inlineStr">
        <is>
          <t>⚠️ 平台订单号在5-订单总表中未找到(2025年历史订单，早于系统建档范围，建议补录或存档)</t>
        </is>
      </c>
    </row>
    <row r="34">
      <c r="A34" s="14" t="inlineStr">
        <is>
          <t>畔色0032</t>
        </is>
      </c>
      <c r="B34" s="14" t="inlineStr">
        <is>
          <t>3007733089387828787</t>
        </is>
      </c>
      <c r="C34" s="126" t="inlineStr">
        <is>
          <t>玉山县博冠家具有限公司</t>
        </is>
      </c>
      <c r="D34" s="158" t="n">
        <v>46037</v>
      </c>
      <c r="F34" s="158" t="n">
        <v>46038</v>
      </c>
      <c r="G34">
        <f>IFERROR(INDEX('5-订单总表'!$I$3:$I$805,MATCH(B34,'5-订单总表'!$B$3:$B$805,0)),"")</f>
        <v/>
      </c>
      <c r="H34" s="15">
        <f>IFERROR(IF(INDEX('5-订单总表'!$J$3:$J$805,MATCH(B34,'5-订单总表'!$B$3:$B$805,0))&lt;&gt;"",INDEX('5-订单总表'!$J$3:$J$805,MATCH(B34,'5-订单总表'!$B$3:$B$805,0)),IFERROR(INDEX('1-产品总表'!$C$3:$C$494,MATCH("PPS"&amp;MID(G34,2,99),'1-产品总表'!$A$3:$A$494,0)),"榉木 岩板餐桌200*85（备货")),"榉木 岩板餐桌200*85（备货")</f>
        <v/>
      </c>
      <c r="I34">
        <f>IFERROR(INDEX('5-订单总表'!$K$3:$K$805,MATCH(B34,'5-订单总表'!$B$3:$B$805,0)),"")</f>
        <v/>
      </c>
      <c r="J34" s="15" t="n">
        <v>1</v>
      </c>
      <c r="K34">
        <f>IFERROR(SUMPRODUCT(('2-定价总表'!$A$3:$A$493="PPS"&amp;MID(G34,2,99))*('2-定价总表'!$C$3:$C$493=I34)*('2-定价总表'!$T$3:$T$493)),"")</f>
        <v/>
      </c>
      <c r="L34" s="49" t="n">
        <v>1450</v>
      </c>
      <c r="M34">
        <f>IFERROR(K34*J34,"")</f>
        <v/>
      </c>
      <c r="N34" s="15" t="inlineStr">
        <is>
          <t>月结</t>
        </is>
      </c>
      <c r="T34" s="15" t="inlineStr">
        <is>
          <t>客户:浙江 阿Q ; 来源:2026年1月结账原单号233</t>
        </is>
      </c>
      <c r="U34" s="8" t="inlineStr">
        <is>
          <t>✅ 可导入</t>
        </is>
      </c>
      <c r="V34" s="22" t="inlineStr">
        <is>
          <t>缺: 工厂单价、产品预期金额、付款状态</t>
        </is>
      </c>
      <c r="W34" t="inlineStr">
        <is>
          <t>⚠️ 平台订单号在5-订单总表中未找到(请确认是否已录入订单总表，或为直销/未录单)</t>
        </is>
      </c>
    </row>
    <row r="35">
      <c r="A35" s="14" t="inlineStr">
        <is>
          <t>畔色0033</t>
        </is>
      </c>
      <c r="B35" s="14" t="inlineStr">
        <is>
          <t>4502266814097263918</t>
        </is>
      </c>
      <c r="C35" s="126" t="inlineStr">
        <is>
          <t>玉山县博冠家具有限公司</t>
        </is>
      </c>
      <c r="D35" s="158" t="n">
        <v>46017</v>
      </c>
      <c r="F35" s="15" t="n"/>
      <c r="G35">
        <f>IFERROR(INDEX('5-订单总表'!$I$3:$I$805,MATCH(B35,'5-订单总表'!$B$3:$B$805,0)),"")</f>
        <v/>
      </c>
      <c r="H35" s="15">
        <f>IFERROR(IF(INDEX('5-订单总表'!$J$3:$J$805,MATCH(B35,'5-订单总表'!$B$3:$B$805,0))&lt;&gt;"",INDEX('5-订单总表'!$J$3:$J$805,MATCH(B35,'5-订单总表'!$B$3:$B$805,0)),IFERROR(INDEX('1-产品总表'!$C$3:$C$494,MATCH("PPS"&amp;MID(G35,2,99),'1-产品总表'!$A$3:$A$494,0)),"樱桃木 基础柜150 ( 单价4900")),"樱桃木 基础柜150 ( 单价4900")</f>
        <v/>
      </c>
      <c r="I35">
        <f>IFERROR(INDEX('5-订单总表'!$K$3:$K$805,MATCH(B35,'5-订单总表'!$B$3:$B$805,0)),"")</f>
        <v/>
      </c>
      <c r="J35" s="15" t="n">
        <v>1</v>
      </c>
      <c r="K35">
        <f>IFERROR(SUMPRODUCT(('2-定价总表'!$A$3:$A$493="PPS"&amp;MID(G35,2,99))*('2-定价总表'!$C$3:$C$493=I35)*('2-定价总表'!$T$3:$T$493)),"")</f>
        <v/>
      </c>
      <c r="L35" s="49" t="n">
        <v>4600</v>
      </c>
      <c r="M35">
        <f>IFERROR(K35*J35,"")</f>
        <v/>
      </c>
      <c r="N35" s="15" t="inlineStr">
        <is>
          <t>月结</t>
        </is>
      </c>
      <c r="T35" s="15" t="inlineStr">
        <is>
          <t>客户:北京 王彤 ; 来源:2026年1月结账原单号234</t>
        </is>
      </c>
      <c r="U35" s="8" t="inlineStr">
        <is>
          <t>✅ 可导入</t>
        </is>
      </c>
      <c r="V35" s="22" t="inlineStr">
        <is>
          <t>缺: 付款状态</t>
        </is>
      </c>
      <c r="W35" t="inlineStr">
        <is>
          <t>✓</t>
        </is>
      </c>
    </row>
    <row r="36">
      <c r="A36" s="14" t="inlineStr">
        <is>
          <t>畔色0034</t>
        </is>
      </c>
      <c r="B36" s="14" t="inlineStr">
        <is>
          <t>3141444291511505999</t>
        </is>
      </c>
      <c r="C36" s="126" t="inlineStr">
        <is>
          <t>玉山县博冠家具有限公司</t>
        </is>
      </c>
      <c r="D36" s="158" t="n">
        <v>46017</v>
      </c>
      <c r="F36" s="158" t="n">
        <v>46055</v>
      </c>
      <c r="G36">
        <f>IFERROR(INDEX('5-订单总表'!$I$3:$I$805,MATCH(B36,'5-订单总表'!$B$3:$B$805,0)),"")</f>
        <v/>
      </c>
      <c r="H36" s="15">
        <f>IFERROR(IF(INDEX('5-订单总表'!$J$3:$J$805,MATCH(B36,'5-订单总表'!$B$3:$B$805,0))&lt;&gt;"",INDEX('5-订单总表'!$J$3:$J$805,MATCH(B36,'5-订单总表'!$B$3:$B$805,0)),IFERROR(INDEX('1-产品总表'!$C$3:$C$494,MATCH("PPS"&amp;MID(G36,2,99),'1-产品总表'!$A$3:$A$494,0)),"樱桃木 基础柜210（单价5400  顶柜实木背板")),"樱桃木 基础柜210（单价5400  顶柜实木背板")</f>
        <v/>
      </c>
      <c r="I36">
        <f>IFERROR(INDEX('5-订单总表'!$K$3:$K$805,MATCH(B36,'5-订单总表'!$B$3:$B$805,0)),"")</f>
        <v/>
      </c>
      <c r="J36" s="15" t="n">
        <v>1</v>
      </c>
      <c r="K36">
        <f>IFERROR(SUMPRODUCT(('2-定价总表'!$A$3:$A$493="PPS"&amp;MID(G36,2,99))*('2-定价总表'!$C$3:$C$493=I36)*('2-定价总表'!$T$3:$T$493)),"")</f>
        <v/>
      </c>
      <c r="L36" s="49" t="n">
        <v>5400</v>
      </c>
      <c r="M36">
        <f>IFERROR(K36*J36,"")</f>
        <v/>
      </c>
      <c r="N36" s="15" t="inlineStr">
        <is>
          <t>月结</t>
        </is>
      </c>
      <c r="T36" s="15" t="inlineStr">
        <is>
          <t>客户:重庆 张 ; 追加单号:3141867432329505999 ; 来源:2026年1月结账原单号235</t>
        </is>
      </c>
      <c r="U36" s="8" t="inlineStr">
        <is>
          <t>✅ 可导入</t>
        </is>
      </c>
      <c r="V36" s="22" t="inlineStr">
        <is>
          <t>缺: 工厂单价、产品预期金额、付款状态</t>
        </is>
      </c>
      <c r="W36" t="inlineStr">
        <is>
          <t>⚠️ 平台订单号在5-订单总表中未找到(2025年历史订单，早于系统建档范围，建议补录或存档)</t>
        </is>
      </c>
    </row>
    <row r="37">
      <c r="A37" s="14" t="inlineStr">
        <is>
          <t>畔色0035</t>
        </is>
      </c>
      <c r="B37" s="14" t="inlineStr"/>
      <c r="C37" s="126" t="inlineStr">
        <is>
          <t>玉山县博冠家具有限公司</t>
        </is>
      </c>
      <c r="D37" s="158" t="n">
        <v>46019</v>
      </c>
      <c r="F37" s="15" t="n"/>
      <c r="G37">
        <f>IFERROR(INDEX('5-订单总表'!$I$3:$I$805,MATCH(B37,'5-订单总表'!$B$3:$B$805,0)),"")</f>
        <v/>
      </c>
      <c r="H37" s="15">
        <f>IFERROR(IF(INDEX('5-订单总表'!$J$3:$J$805,MATCH(B37,'5-订单总表'!$B$3:$B$805,0))&lt;&gt;"",INDEX('5-订单总表'!$J$3:$J$805,MATCH(B37,'5-订单总表'!$B$3:$B$805,0)),IFERROR(INDEX('1-产品总表'!$C$3:$C$494,MATCH("PPS"&amp;MID(G37,2,99),'1-产品总表'!$A$3:$A$494,0)),"樱桃木 窄柜100（新报价3300，轨道用工厂的")),"樱桃木 窄柜100（新报价3300，轨道用工厂的")</f>
        <v/>
      </c>
      <c r="I37">
        <f>IFERROR(INDEX('5-订单总表'!$K$3:$K$805,MATCH(B37,'5-订单总表'!$B$3:$B$805,0)),"")</f>
        <v/>
      </c>
      <c r="J37" s="15" t="n">
        <v>1</v>
      </c>
      <c r="K37">
        <f>IFERROR(SUMPRODUCT(('2-定价总表'!$A$3:$A$493="PPS"&amp;MID(G37,2,99))*('2-定价总表'!$C$3:$C$493=I37)*('2-定价总表'!$T$3:$T$493)),"")</f>
        <v/>
      </c>
      <c r="L37" s="49" t="n">
        <v>3300</v>
      </c>
      <c r="M37">
        <f>IFERROR(K37*J37,"")</f>
        <v/>
      </c>
      <c r="N37" s="15" t="inlineStr">
        <is>
          <t>月结</t>
        </is>
      </c>
      <c r="T37" s="15" t="inlineStr">
        <is>
          <t>客户:备货100窄柜 ; 来源:2026年1月结账原单号236</t>
        </is>
      </c>
      <c r="U37" s="8" t="inlineStr">
        <is>
          <t>✅ 可导入</t>
        </is>
      </c>
      <c r="V37" s="22" t="inlineStr">
        <is>
          <t>缺: 工厂单价、产品预期金额、付款状态</t>
        </is>
      </c>
      <c r="W37" t="inlineStr">
        <is>
          <t>⚠️ 无平台订单号(现货/库存)</t>
        </is>
      </c>
    </row>
    <row r="38">
      <c r="A38" s="14" t="inlineStr">
        <is>
          <t>畔色0036</t>
        </is>
      </c>
      <c r="B38" s="14" t="inlineStr">
        <is>
          <t>4859607745231320800</t>
        </is>
      </c>
      <c r="C38" s="126" t="inlineStr">
        <is>
          <t>玉山县博冠家具有限公司</t>
        </is>
      </c>
      <c r="D38" s="158" t="n">
        <v>46019</v>
      </c>
      <c r="F38" s="158" t="n">
        <v>46037</v>
      </c>
      <c r="G38">
        <f>IFERROR(INDEX('5-订单总表'!$I$3:$I$805,MATCH(B38,'5-订单总表'!$B$3:$B$805,0)),"")</f>
        <v/>
      </c>
      <c r="H38" s="15">
        <f>IFERROR(IF(INDEX('5-订单总表'!$J$3:$J$805,MATCH(B38,'5-订单总表'!$B$3:$B$805,0))&lt;&gt;"",INDEX('5-订单总表'!$J$3:$J$805,MATCH(B38,'5-订单总表'!$B$3:$B$805,0)),IFERROR(INDEX('1-产品总表'!$C$3:$C$494,MATCH("PPS"&amp;MID(G38,2,99),'1-产品总表'!$A$3:$A$494,0)),"樱桃木 窄柜100（新报价3300，轨道用工厂的")),"樱桃木 窄柜100（新报价3300，轨道用工厂的")</f>
        <v/>
      </c>
      <c r="I38">
        <f>IFERROR(INDEX('5-订单总表'!$K$3:$K$805,MATCH(B38,'5-订单总表'!$B$3:$B$805,0)),"")</f>
        <v/>
      </c>
      <c r="J38" s="15" t="n">
        <v>1</v>
      </c>
      <c r="K38">
        <f>IFERROR(SUMPRODUCT(('2-定价总表'!$A$3:$A$493="PPS"&amp;MID(G38,2,99))*('2-定价总表'!$C$3:$C$493=I38)*('2-定价总表'!$T$3:$T$493)),"")</f>
        <v/>
      </c>
      <c r="L38" s="49" t="n">
        <v>3300</v>
      </c>
      <c r="M38">
        <f>IFERROR(K38*J38,"")</f>
        <v/>
      </c>
      <c r="N38" s="15" t="inlineStr">
        <is>
          <t>月结</t>
        </is>
      </c>
      <c r="T38" s="15" t="inlineStr">
        <is>
          <t>客户:湖北 刘小鱼 ; 来源:2026年1月结账原单号236</t>
        </is>
      </c>
      <c r="U38" s="8" t="inlineStr">
        <is>
          <t>✅ 可导入</t>
        </is>
      </c>
      <c r="V38" s="22" t="inlineStr">
        <is>
          <t>缺: 工厂单价、产品预期金额、付款状态</t>
        </is>
      </c>
      <c r="W38" t="inlineStr">
        <is>
          <t>⚠️ 平台订单号在5-订单总表中未找到(2025年历史订单，早于系统建档范围，建议补录或存档)</t>
        </is>
      </c>
    </row>
    <row r="39">
      <c r="A39" s="14" t="inlineStr">
        <is>
          <t>畔色0037</t>
        </is>
      </c>
      <c r="B39" s="14" t="inlineStr"/>
      <c r="C39" s="126" t="inlineStr">
        <is>
          <t>玉山县博冠家具有限公司</t>
        </is>
      </c>
      <c r="D39" s="15" t="n"/>
      <c r="F39" s="15" t="n"/>
      <c r="G39">
        <f>IFERROR(INDEX('5-订单总表'!$I$3:$I$805,MATCH(B39,'5-订单总表'!$B$3:$B$805,0)),"")</f>
        <v/>
      </c>
      <c r="H39" s="15">
        <f>IFERROR(IF(INDEX('5-订单总表'!$J$3:$J$805,MATCH(B39,'5-订单总表'!$B$3:$B$805,0))&lt;&gt;"",INDEX('5-订单总表'!$J$3:$J$805,MATCH(B39,'5-订单总表'!$B$3:$B$805,0)),IFERROR(INDEX('1-产品总表'!$C$3:$C$494,MATCH("PPS"&amp;MID(G39,2,99),'1-产品总表'!$A$3:$A$494,0)),"等开工以后给客户做在去换")),"等开工以后给客户做在去换")</f>
        <v/>
      </c>
      <c r="I39">
        <f>IFERROR(INDEX('5-订单总表'!$K$3:$K$805,MATCH(B39,'5-订单总表'!$B$3:$B$805,0)),"")</f>
        <v/>
      </c>
      <c r="J39" s="15" t="n"/>
      <c r="K39">
        <f>IFERROR(SUMPRODUCT(('2-定价总表'!$A$3:$A$493="PPS"&amp;MID(G39,2,99))*('2-定价总表'!$C$3:$C$493=I39)*('2-定价总表'!$T$3:$T$493)),"")</f>
        <v/>
      </c>
      <c r="L39" s="49" t="n"/>
      <c r="M39">
        <f>IFERROR(K39*J39,"")</f>
        <v/>
      </c>
      <c r="N39" s="15" t="inlineStr">
        <is>
          <t>月结</t>
        </is>
      </c>
      <c r="T39" s="15" t="inlineStr">
        <is>
          <t>客户:客户上柜反馈说发霉，要求更换上柜 ; 来源:2026年1月结账原单号None</t>
        </is>
      </c>
      <c r="U39" s="8" t="inlineStr">
        <is>
          <t>✅ 可导入</t>
        </is>
      </c>
      <c r="V39" s="22" t="inlineStr">
        <is>
          <t>缺: 工厂单价、产品预期金额、付款状态</t>
        </is>
      </c>
      <c r="W39" t="inlineStr">
        <is>
          <t>⚠️ 无平台订单号(现货/库存)</t>
        </is>
      </c>
    </row>
    <row r="40">
      <c r="A40" s="14" t="inlineStr">
        <is>
          <t>畔色0038</t>
        </is>
      </c>
      <c r="B40" s="14" t="inlineStr">
        <is>
          <t>3013504680299507393</t>
        </is>
      </c>
      <c r="C40" s="126" t="inlineStr">
        <is>
          <t>玉山县博冠家具有限公司</t>
        </is>
      </c>
      <c r="D40" s="158" t="n">
        <v>46021</v>
      </c>
      <c r="F40" s="158" t="n">
        <v>46045</v>
      </c>
      <c r="G40">
        <f>IFERROR(INDEX('5-订单总表'!$I$3:$I$805,MATCH(B40,'5-订单总表'!$B$3:$B$805,0)),"")</f>
        <v/>
      </c>
      <c r="H40" s="15">
        <f>IFERROR(IF(INDEX('5-订单总表'!$J$3:$J$805,MATCH(B40,'5-订单总表'!$B$3:$B$805,0))&lt;&gt;"",INDEX('5-订单总表'!$J$3:$J$805,MATCH(B40,'5-订单总表'!$B$3:$B$805,0)),IFERROR(INDEX('1-产品总表'!$C$3:$C$494,MATCH("PPS"&amp;MID(G40,2,99),'1-产品总表'!$A$3:$A$494,0)),"黑胡桃 上柜门板180*42【材料520+油漆做工等")),"黑胡桃 上柜门板180*42【材料520+油漆做工等")</f>
        <v/>
      </c>
      <c r="I40">
        <f>IFERROR(INDEX('5-订单总表'!$K$3:$K$805,MATCH(B40,'5-订单总表'!$B$3:$B$805,0)),"")</f>
        <v/>
      </c>
      <c r="J40" s="15" t="n">
        <v>1</v>
      </c>
      <c r="K40">
        <f>IFERROR(SUMPRODUCT(('2-定价总表'!$A$3:$A$493="PPS"&amp;MID(G40,2,99))*('2-定价总表'!$C$3:$C$493=I40)*('2-定价总表'!$T$3:$T$493)),"")</f>
        <v/>
      </c>
      <c r="L40" s="49" t="n">
        <v>620</v>
      </c>
      <c r="M40">
        <f>IFERROR(K40*J40,"")</f>
        <v/>
      </c>
      <c r="N40" s="15" t="inlineStr">
        <is>
          <t>月结</t>
        </is>
      </c>
      <c r="T40" s="15" t="inlineStr">
        <is>
          <t>客户:山东 李伟峰 ; 售后单 ; 来源:2026年1月结账原单号237</t>
        </is>
      </c>
      <c r="U40" s="8" t="inlineStr">
        <is>
          <t>✅ 可导入</t>
        </is>
      </c>
      <c r="V40" s="22" t="inlineStr">
        <is>
          <t>缺: 工厂单价、产品预期金额、付款状态</t>
        </is>
      </c>
      <c r="W40" t="inlineStr">
        <is>
          <t>⚠️ 平台订单号在5-订单总表中未找到(2025年历史订单，早于系统建档范围，建议补录或存档)</t>
        </is>
      </c>
    </row>
    <row r="41">
      <c r="A41" s="14" t="inlineStr">
        <is>
          <t>畔色0039</t>
        </is>
      </c>
      <c r="B41" s="14" t="inlineStr">
        <is>
          <t>4988088144143486210</t>
        </is>
      </c>
      <c r="C41" s="126" t="inlineStr">
        <is>
          <t>玉山县博冠家具有限公司</t>
        </is>
      </c>
      <c r="D41" s="158" t="n">
        <v>46028</v>
      </c>
      <c r="F41" s="158" t="n">
        <v>46057</v>
      </c>
      <c r="G41">
        <f>IFERROR(INDEX('5-订单总表'!$I$3:$I$805,MATCH(B41,'5-订单总表'!$B$3:$B$805,0)),"")</f>
        <v/>
      </c>
      <c r="H41" s="15">
        <f>IFERROR(IF(INDEX('5-订单总表'!$J$3:$J$805,MATCH(B41,'5-订单总表'!$B$3:$B$805,0))&lt;&gt;"",INDEX('5-订单总表'!$J$3:$J$805,MATCH(B41,'5-订单总表'!$B$3:$B$805,0)),IFERROR(INDEX('1-产品总表'!$C$3:$C$494,MATCH("PPS"&amp;MID(G41,2,99),'1-产品总表'!$A$3:$A$494,0)),"樱桃木 洞石餐边柜240*30/65*230【定制尺寸")),"樱桃木 洞石餐边柜240*30/65*230【定制尺寸")</f>
        <v/>
      </c>
      <c r="I41">
        <f>IFERROR(INDEX('5-订单总表'!$K$3:$K$805,MATCH(B41,'5-订单总表'!$B$3:$B$805,0)),"")</f>
        <v/>
      </c>
      <c r="J41" s="15" t="n">
        <v>1</v>
      </c>
      <c r="K41">
        <f>IFERROR(SUMPRODUCT(('2-定价总表'!$A$3:$A$493="PPS"&amp;MID(G41,2,99))*('2-定价总表'!$C$3:$C$493=I41)*('2-定价总表'!$T$3:$T$493)),"")</f>
        <v/>
      </c>
      <c r="L41" s="49" t="n">
        <v>7600</v>
      </c>
      <c r="M41">
        <f>IFERROR(K41*J41,"")</f>
        <v/>
      </c>
      <c r="N41" s="15" t="inlineStr">
        <is>
          <t>月结</t>
        </is>
      </c>
      <c r="T41" s="15" t="inlineStr">
        <is>
          <t>客户:浙江 齐檬洋 ; 追加单号:4987718031735486210 ; 来源:2026年1月结账原单号238</t>
        </is>
      </c>
      <c r="U41" s="8" t="inlineStr">
        <is>
          <t>✅ 可导入</t>
        </is>
      </c>
      <c r="V41" s="22" t="inlineStr">
        <is>
          <t>缺: 付款状态</t>
        </is>
      </c>
      <c r="W41" t="inlineStr">
        <is>
          <t>✓</t>
        </is>
      </c>
    </row>
    <row r="42">
      <c r="A42" s="14" t="inlineStr">
        <is>
          <t>畔色0040</t>
        </is>
      </c>
      <c r="B42" s="14" t="inlineStr">
        <is>
          <t>4986838191069952344</t>
        </is>
      </c>
      <c r="C42" s="126" t="inlineStr">
        <is>
          <t>玉山县博冠家具有限公司</t>
        </is>
      </c>
      <c r="D42" s="158" t="n">
        <v>46028</v>
      </c>
      <c r="F42" s="158" t="n">
        <v>46059</v>
      </c>
      <c r="G42">
        <f>IFERROR(INDEX('5-订单总表'!$I$3:$I$805,MATCH(B42,'5-订单总表'!$B$3:$B$805,0)),"")</f>
        <v/>
      </c>
      <c r="H42" s="15">
        <f>IFERROR(IF(INDEX('5-订单总表'!$J$3:$J$805,MATCH(B42,'5-订单总表'!$B$3:$B$805,0))&lt;&gt;"",INDEX('5-订单总表'!$J$3:$J$805,MATCH(B42,'5-订单总表'!$B$3:$B$805,0)),IFERROR(INDEX('1-产品总表'!$C$3:$C$494,MATCH("PPS"&amp;MID(G42,2,99),'1-产品总表'!$A$3:$A$494,0)),"黑胡桃 餐边柜197*40/48*109【层板多层板】")),"黑胡桃 餐边柜197*40/48*109【层板多层板】")</f>
        <v/>
      </c>
      <c r="I42">
        <f>IFERROR(INDEX('5-订单总表'!$K$3:$K$805,MATCH(B42,'5-订单总表'!$B$3:$B$805,0)),"")</f>
        <v/>
      </c>
      <c r="J42" s="15" t="n">
        <v>1</v>
      </c>
      <c r="K42">
        <f>IFERROR(SUMPRODUCT(('2-定价总表'!$A$3:$A$493="PPS"&amp;MID(G42,2,99))*('2-定价总表'!$C$3:$C$493=I42)*('2-定价总表'!$T$3:$T$493)),"")</f>
        <v/>
      </c>
      <c r="L42" s="49" t="n">
        <v>8800</v>
      </c>
      <c r="M42">
        <f>IFERROR(K42*J42,"")</f>
        <v/>
      </c>
      <c r="N42" s="15" t="inlineStr">
        <is>
          <t>月结</t>
        </is>
      </c>
      <c r="T42" s="15" t="inlineStr">
        <is>
          <t>客户:河南 马 ; 来源:2026年1月结账原单号239</t>
        </is>
      </c>
      <c r="U42" s="8" t="inlineStr">
        <is>
          <t>✅ 可导入</t>
        </is>
      </c>
      <c r="V42" s="22" t="inlineStr">
        <is>
          <t>缺: 付款状态</t>
        </is>
      </c>
      <c r="W42" t="inlineStr">
        <is>
          <t>✓</t>
        </is>
      </c>
    </row>
    <row r="43">
      <c r="A43" s="14" t="inlineStr">
        <is>
          <t>畔色0041</t>
        </is>
      </c>
      <c r="B43" s="14" t="inlineStr">
        <is>
          <t>3165874608994317861</t>
        </is>
      </c>
      <c r="C43" s="126" t="inlineStr">
        <is>
          <t>玉山县博冠家具有限公司</t>
        </is>
      </c>
      <c r="D43" s="158" t="n">
        <v>46028</v>
      </c>
      <c r="F43" s="15" t="n"/>
      <c r="G43">
        <f>IFERROR(INDEX('5-订单总表'!$I$3:$I$805,MATCH(B43,'5-订单总表'!$B$3:$B$805,0)),"")</f>
        <v/>
      </c>
      <c r="H43" s="15">
        <f>IFERROR(IF(INDEX('5-订单总表'!$J$3:$J$805,MATCH(B43,'5-订单总表'!$B$3:$B$805,0))&lt;&gt;"",INDEX('5-订单总表'!$J$3:$J$805,MATCH(B43,'5-订单总表'!$B$3:$B$805,0)),IFERROR(INDEX('1-产品总表'!$C$3:$C$494,MATCH("PPS"&amp;MID(G43,2,99),'1-产品总表'!$A$3:$A$494,0)),"榉木 岩板餐桌180*85【洞石岩板】")),"榉木 岩板餐桌180*85【洞石岩板】")</f>
        <v/>
      </c>
      <c r="I43">
        <f>IFERROR(INDEX('5-订单总表'!$K$3:$K$805,MATCH(B43,'5-订单总表'!$B$3:$B$805,0)),"")</f>
        <v/>
      </c>
      <c r="J43" s="15" t="n">
        <v>1</v>
      </c>
      <c r="K43">
        <f>IFERROR(SUMPRODUCT(('2-定价总表'!$A$3:$A$493="PPS"&amp;MID(G43,2,99))*('2-定价总表'!$C$3:$C$493=I43)*('2-定价总表'!$T$3:$T$493)),"")</f>
        <v/>
      </c>
      <c r="L43" s="49" t="n">
        <v>1400</v>
      </c>
      <c r="M43">
        <f>IFERROR(K43*J43,"")</f>
        <v/>
      </c>
      <c r="N43" s="15" t="inlineStr">
        <is>
          <t>月结</t>
        </is>
      </c>
      <c r="T43" s="15" t="inlineStr">
        <is>
          <t>客户:广东 刘小姐 ; 追加单号:3165436383028317861 ; 发货:1月17日打包好 ; 来源:2026年1月结账原单号240</t>
        </is>
      </c>
      <c r="U43" s="8" t="inlineStr">
        <is>
          <t>✅ 可导入</t>
        </is>
      </c>
      <c r="V43" s="22" t="inlineStr">
        <is>
          <t>缺: 工厂单价、产品预期金额、付款状态</t>
        </is>
      </c>
      <c r="W43" t="inlineStr">
        <is>
          <t>⚠️ 平台订单号在5-订单总表中未找到(请确认是否已录入订单总表，或为直销/未录单)</t>
        </is>
      </c>
    </row>
    <row r="44">
      <c r="A44" s="14" t="inlineStr">
        <is>
          <t>畔色0042</t>
        </is>
      </c>
      <c r="B44" s="14" t="inlineStr">
        <is>
          <t>5014980578413738833</t>
        </is>
      </c>
      <c r="C44" s="126" t="inlineStr">
        <is>
          <t>玉山县博冠家具有限公司</t>
        </is>
      </c>
      <c r="D44" s="158" t="n">
        <v>46028</v>
      </c>
      <c r="F44" s="158" t="n">
        <v>46049</v>
      </c>
      <c r="G44">
        <f>IFERROR(INDEX('5-订单总表'!$I$3:$I$805,MATCH(B44,'5-订单总表'!$B$3:$B$805,0)),"")</f>
        <v/>
      </c>
      <c r="H44" s="15">
        <f>IFERROR(IF(INDEX('5-订单总表'!$J$3:$J$805,MATCH(B44,'5-订单总表'!$B$3:$B$805,0))&lt;&gt;"",INDEX('5-订单总表'!$J$3:$J$805,MATCH(B44,'5-订单总表'!$B$3:$B$805,0)),IFERROR(INDEX('1-产品总表'!$C$3:$C$494,MATCH("PPS"&amp;MID(G44,2,99),'1-产品总表'!$A$3:$A$494,0)),"榉木 岩板餐桌180*85【备货")),"榉木 岩板餐桌180*85【备货")</f>
        <v/>
      </c>
      <c r="I44">
        <f>IFERROR(INDEX('5-订单总表'!$K$3:$K$805,MATCH(B44,'5-订单总表'!$B$3:$B$805,0)),"")</f>
        <v/>
      </c>
      <c r="J44" s="15" t="n">
        <v>1</v>
      </c>
      <c r="K44">
        <f>IFERROR(SUMPRODUCT(('2-定价总表'!$A$3:$A$493="PPS"&amp;MID(G44,2,99))*('2-定价总表'!$C$3:$C$493=I44)*('2-定价总表'!$T$3:$T$493)),"")</f>
        <v/>
      </c>
      <c r="L44" s="49" t="n">
        <v>1400</v>
      </c>
      <c r="M44">
        <f>IFERROR(K44*J44,"")</f>
        <v/>
      </c>
      <c r="N44" s="15" t="inlineStr">
        <is>
          <t>月结</t>
        </is>
      </c>
      <c r="T44" s="15" t="inlineStr">
        <is>
          <t>客户:上海 黄梦荻 ; 来源:2026年1月结账原单号240</t>
        </is>
      </c>
      <c r="U44" s="8" t="inlineStr">
        <is>
          <t>✅ 可导入</t>
        </is>
      </c>
      <c r="V44" s="22" t="inlineStr">
        <is>
          <t>缺: 付款状态</t>
        </is>
      </c>
      <c r="W44" t="inlineStr">
        <is>
          <t>✓</t>
        </is>
      </c>
    </row>
    <row r="45">
      <c r="A45" s="14" t="inlineStr">
        <is>
          <t>畔色0043</t>
        </is>
      </c>
      <c r="B45" s="14" t="inlineStr">
        <is>
          <t>4990013425203542801</t>
        </is>
      </c>
      <c r="C45" s="126" t="inlineStr">
        <is>
          <t>玉山县博冠家具有限公司</t>
        </is>
      </c>
      <c r="D45" s="158" t="n">
        <v>46028</v>
      </c>
      <c r="F45" s="158" t="n">
        <v>46058</v>
      </c>
      <c r="G45">
        <f>IFERROR(INDEX('5-订单总表'!$I$3:$I$805,MATCH(B45,'5-订单总表'!$B$3:$B$805,0)),"")</f>
        <v/>
      </c>
      <c r="H45" s="15">
        <f>IFERROR(IF(INDEX('5-订单总表'!$J$3:$J$805,MATCH(B45,'5-订单总表'!$B$3:$B$805,0))&lt;&gt;"",INDEX('5-订单总表'!$J$3:$J$805,MATCH(B45,'5-订单总表'!$B$3:$B$805,0)),IFERROR(INDEX('1-产品总表'!$C$3:$C$494,MATCH("PPS"&amp;MID(G45,2,99),'1-产品总表'!$A$3:$A$494,0)),"樱桃木 窄柜120【最低3400")),"樱桃木 窄柜120【最低3400")</f>
        <v/>
      </c>
      <c r="I45">
        <f>IFERROR(INDEX('5-订单总表'!$K$3:$K$805,MATCH(B45,'5-订单总表'!$B$3:$B$805,0)),"")</f>
        <v/>
      </c>
      <c r="J45" s="15" t="n">
        <v>1</v>
      </c>
      <c r="K45">
        <f>IFERROR(SUMPRODUCT(('2-定价总表'!$A$3:$A$493="PPS"&amp;MID(G45,2,99))*('2-定价总表'!$C$3:$C$493=I45)*('2-定价总表'!$T$3:$T$493)),"")</f>
        <v/>
      </c>
      <c r="L45" s="49" t="n">
        <v>3400</v>
      </c>
      <c r="M45">
        <f>IFERROR(K45*J45,"")</f>
        <v/>
      </c>
      <c r="N45" s="15" t="inlineStr">
        <is>
          <t>月结</t>
        </is>
      </c>
      <c r="T45" s="15" t="inlineStr">
        <is>
          <t>客户:山东 李冰玉 ; 追加单号:4990170637230542801 ; 来源:2026年1月结账原单号241</t>
        </is>
      </c>
      <c r="U45" s="8" t="inlineStr">
        <is>
          <t>✅ 可导入</t>
        </is>
      </c>
      <c r="V45" s="22" t="inlineStr">
        <is>
          <t>缺: 付款状态</t>
        </is>
      </c>
      <c r="W45" t="inlineStr">
        <is>
          <t>✓</t>
        </is>
      </c>
    </row>
    <row r="46">
      <c r="A46" s="14" t="inlineStr">
        <is>
          <t>畔色0044</t>
        </is>
      </c>
      <c r="B46" s="14" t="inlineStr">
        <is>
          <t>4989894699795421412</t>
        </is>
      </c>
      <c r="C46" s="126" t="inlineStr">
        <is>
          <t>玉山县博冠家具有限公司</t>
        </is>
      </c>
      <c r="D46" s="158" t="n">
        <v>46028</v>
      </c>
      <c r="F46" s="158" t="n">
        <v>46045</v>
      </c>
      <c r="G46">
        <f>IFERROR(INDEX('5-订单总表'!$I$3:$I$805,MATCH(B46,'5-订单总表'!$B$3:$B$805,0)),"")</f>
        <v/>
      </c>
      <c r="H46" s="15">
        <f>IFERROR(IF(INDEX('5-订单总表'!$J$3:$J$805,MATCH(B46,'5-订单总表'!$B$3:$B$805,0))&lt;&gt;"",INDEX('5-订单总表'!$J$3:$J$805,MATCH(B46,'5-订单总表'!$B$3:$B$805,0)),IFERROR(INDEX('1-产品总表'!$C$3:$C$494,MATCH("PPS"&amp;MID(G46,2,99),'1-产品总表'!$A$3:$A$494,0)),"榉木 岩板餐桌130*70【定制尺寸")),"榉木 岩板餐桌130*70【定制尺寸")</f>
        <v/>
      </c>
      <c r="I46">
        <f>IFERROR(INDEX('5-订单总表'!$K$3:$K$805,MATCH(B46,'5-订单总表'!$B$3:$B$805,0)),"")</f>
        <v/>
      </c>
      <c r="J46" s="15" t="n">
        <v>1</v>
      </c>
      <c r="K46">
        <f>IFERROR(SUMPRODUCT(('2-定价总表'!$A$3:$A$493="PPS"&amp;MID(G46,2,99))*('2-定价总表'!$C$3:$C$493=I46)*('2-定价总表'!$T$3:$T$493)),"")</f>
        <v/>
      </c>
      <c r="L46" s="49" t="n">
        <v>1280</v>
      </c>
      <c r="M46">
        <f>IFERROR(K46*J46,"")</f>
        <v/>
      </c>
      <c r="N46" s="15" t="inlineStr">
        <is>
          <t>月结</t>
        </is>
      </c>
      <c r="T46" s="15" t="inlineStr">
        <is>
          <t>客户:北京 管女士 ; 来源:2026年1月结账原单号242</t>
        </is>
      </c>
      <c r="U46" s="8" t="inlineStr">
        <is>
          <t>✅ 可导入</t>
        </is>
      </c>
      <c r="V46" s="22" t="inlineStr">
        <is>
          <t>缺: 工厂单价、产品预期金额、付款状态</t>
        </is>
      </c>
      <c r="W46" t="inlineStr">
        <is>
          <t>✓</t>
        </is>
      </c>
    </row>
    <row r="47">
      <c r="A47" s="14" t="inlineStr">
        <is>
          <t>畔色0045</t>
        </is>
      </c>
      <c r="B47" s="14" t="inlineStr"/>
      <c r="C47" s="126" t="inlineStr">
        <is>
          <t>玉山县博冠家具有限公司</t>
        </is>
      </c>
      <c r="D47" s="158" t="n">
        <v>46028</v>
      </c>
      <c r="F47" s="15" t="n"/>
      <c r="G47">
        <f>IFERROR(INDEX('5-订单总表'!$I$3:$I$805,MATCH(B47,'5-订单总表'!$B$3:$B$805,0)),"")</f>
        <v/>
      </c>
      <c r="H47" s="15">
        <f>IFERROR(IF(INDEX('5-订单总表'!$J$3:$J$805,MATCH(B47,'5-订单总表'!$B$3:$B$805,0))&lt;&gt;"",INDEX('5-订单总表'!$J$3:$J$805,MATCH(B47,'5-订单总表'!$B$3:$B$805,0)),IFERROR(INDEX('1-产品总表'!$C$3:$C$494,MATCH("PPS"&amp;MID(G47,2,99),'1-产品总表'!$A$3:$A$494,0)),"榉木 岩板餐桌140*85【备货")),"榉木 岩板餐桌140*85【备货")</f>
        <v/>
      </c>
      <c r="I47">
        <f>IFERROR(INDEX('5-订单总表'!$K$3:$K$805,MATCH(B47,'5-订单总表'!$B$3:$B$805,0)),"")</f>
        <v/>
      </c>
      <c r="J47" s="15" t="n">
        <v>1</v>
      </c>
      <c r="K47">
        <f>IFERROR(SUMPRODUCT(('2-定价总表'!$A$3:$A$493="PPS"&amp;MID(G47,2,99))*('2-定价总表'!$C$3:$C$493=I47)*('2-定价总表'!$T$3:$T$493)),"")</f>
        <v/>
      </c>
      <c r="L47" s="49" t="n">
        <v>1300</v>
      </c>
      <c r="M47">
        <f>IFERROR(K47*J47,"")</f>
        <v/>
      </c>
      <c r="N47" s="15" t="inlineStr">
        <is>
          <t>月结</t>
        </is>
      </c>
      <c r="T47" s="15" t="inlineStr">
        <is>
          <t>客户:备货140 ; 来源:2026年1月结账原单号243</t>
        </is>
      </c>
      <c r="U47" s="8" t="inlineStr">
        <is>
          <t>✅ 可导入</t>
        </is>
      </c>
      <c r="V47" s="22" t="inlineStr">
        <is>
          <t>缺: 工厂单价、产品预期金额、付款状态</t>
        </is>
      </c>
      <c r="W47" t="inlineStr">
        <is>
          <t>⚠️ 无平台订单号(现货/库存)</t>
        </is>
      </c>
    </row>
    <row r="48">
      <c r="A48" s="14" t="inlineStr">
        <is>
          <t>畔色0046</t>
        </is>
      </c>
      <c r="B48" s="14" t="inlineStr">
        <is>
          <t>5037298850227109543</t>
        </is>
      </c>
      <c r="C48" s="126" t="inlineStr">
        <is>
          <t>玉山县博冠家具有限公司</t>
        </is>
      </c>
      <c r="D48" s="158" t="n">
        <v>46028</v>
      </c>
      <c r="F48" s="158" t="n">
        <v>46049</v>
      </c>
      <c r="G48">
        <f>IFERROR(INDEX('5-订单总表'!$I$3:$I$805,MATCH(B48,'5-订单总表'!$B$3:$B$805,0)),"")</f>
        <v/>
      </c>
      <c r="H48" s="15">
        <f>IFERROR(IF(INDEX('5-订单总表'!$J$3:$J$805,MATCH(B48,'5-订单总表'!$B$3:$B$805,0))&lt;&gt;"",INDEX('5-订单总表'!$J$3:$J$805,MATCH(B48,'5-订单总表'!$B$3:$B$805,0)),IFERROR(INDEX('1-产品总表'!$C$3:$C$494,MATCH("PPS"&amp;MID(G48,2,99),'1-产品总表'!$A$3:$A$494,0)),"榉木 岩板餐桌160*85【备货")),"榉木 岩板餐桌160*85【备货")</f>
        <v/>
      </c>
      <c r="I48">
        <f>IFERROR(INDEX('5-订单总表'!$K$3:$K$805,MATCH(B48,'5-订单总表'!$B$3:$B$805,0)),"")</f>
        <v/>
      </c>
      <c r="J48" s="15" t="n">
        <v>1</v>
      </c>
      <c r="K48">
        <f>IFERROR(SUMPRODUCT(('2-定价总表'!$A$3:$A$493="PPS"&amp;MID(G48,2,99))*('2-定价总表'!$C$3:$C$493=I48)*('2-定价总表'!$T$3:$T$493)),"")</f>
        <v/>
      </c>
      <c r="L48" s="49" t="n">
        <v>1350</v>
      </c>
      <c r="M48">
        <f>IFERROR(K48*J48,"")</f>
        <v/>
      </c>
      <c r="N48" s="15" t="inlineStr">
        <is>
          <t>月结</t>
        </is>
      </c>
      <c r="T48" s="15" t="inlineStr">
        <is>
          <t>客户:浙江 杨君伟 ; 来源:2026年1月结账原单号243</t>
        </is>
      </c>
      <c r="U48" s="8" t="inlineStr">
        <is>
          <t>✅ 可导入</t>
        </is>
      </c>
      <c r="V48" s="22" t="inlineStr">
        <is>
          <t>缺: 付款状态</t>
        </is>
      </c>
      <c r="W48" t="inlineStr">
        <is>
          <t>✓</t>
        </is>
      </c>
    </row>
    <row r="49">
      <c r="A49" s="14" t="inlineStr">
        <is>
          <t>畔色0047</t>
        </is>
      </c>
      <c r="B49" s="14" t="inlineStr"/>
      <c r="C49" s="126" t="inlineStr">
        <is>
          <t>玉山县博冠家具有限公司</t>
        </is>
      </c>
      <c r="D49" s="158" t="n">
        <v>46028</v>
      </c>
      <c r="F49" s="15" t="n"/>
      <c r="G49">
        <f>IFERROR(INDEX('5-订单总表'!$I$3:$I$805,MATCH(B49,'5-订单总表'!$B$3:$B$805,0)),"")</f>
        <v/>
      </c>
      <c r="H49" s="15">
        <f>IFERROR(IF(INDEX('5-订单总表'!$J$3:$J$805,MATCH(B49,'5-订单总表'!$B$3:$B$805,0))&lt;&gt;"",INDEX('5-订单总表'!$J$3:$J$805,MATCH(B49,'5-订单总表'!$B$3:$B$805,0)),IFERROR(INDEX('1-产品总表'!$C$3:$C$494,MATCH("PPS"&amp;MID(G49,2,99),'1-产品总表'!$A$3:$A$494,0)),"榉木 岩板餐桌160*85【备货")),"榉木 岩板餐桌160*85【备货")</f>
        <v/>
      </c>
      <c r="I49">
        <f>IFERROR(INDEX('5-订单总表'!$K$3:$K$805,MATCH(B49,'5-订单总表'!$B$3:$B$805,0)),"")</f>
        <v/>
      </c>
      <c r="J49" s="15" t="n">
        <v>1</v>
      </c>
      <c r="K49">
        <f>IFERROR(SUMPRODUCT(('2-定价总表'!$A$3:$A$493="PPS"&amp;MID(G49,2,99))*('2-定价总表'!$C$3:$C$493=I49)*('2-定价总表'!$T$3:$T$493)),"")</f>
        <v/>
      </c>
      <c r="L49" s="49" t="n">
        <v>1350</v>
      </c>
      <c r="M49">
        <f>IFERROR(K49*J49,"")</f>
        <v/>
      </c>
      <c r="N49" s="15" t="inlineStr">
        <is>
          <t>月结</t>
        </is>
      </c>
      <c r="T49" s="15" t="inlineStr">
        <is>
          <t>客户:备货160 ; 发货:打包好2.3让物流提 ; 来源:2026年1月结账原单号243</t>
        </is>
      </c>
      <c r="U49" s="8" t="inlineStr">
        <is>
          <t>✅ 可导入</t>
        </is>
      </c>
      <c r="V49" s="22" t="inlineStr">
        <is>
          <t>缺: 工厂单价、产品预期金额、付款状态</t>
        </is>
      </c>
      <c r="W49" t="inlineStr">
        <is>
          <t>⚠️ 无平台订单号(现货/库存)</t>
        </is>
      </c>
    </row>
    <row r="50">
      <c r="A50" s="14" t="inlineStr">
        <is>
          <t>畔色0048</t>
        </is>
      </c>
      <c r="B50" s="14" t="inlineStr"/>
      <c r="C50" s="126" t="inlineStr">
        <is>
          <t>玉山县博冠家具有限公司</t>
        </is>
      </c>
      <c r="D50" s="158" t="n">
        <v>46028</v>
      </c>
      <c r="F50" s="15" t="n"/>
      <c r="G50">
        <f>IFERROR(INDEX('5-订单总表'!$I$3:$I$805,MATCH(B50,'5-订单总表'!$B$3:$B$805,0)),"")</f>
        <v/>
      </c>
      <c r="H50" s="15">
        <f>IFERROR(IF(INDEX('5-订单总表'!$J$3:$J$805,MATCH(B50,'5-订单总表'!$B$3:$B$805,0))&lt;&gt;"",INDEX('5-订单总表'!$J$3:$J$805,MATCH(B50,'5-订单总表'!$B$3:$B$805,0)),IFERROR(INDEX('1-产品总表'!$C$3:$C$494,MATCH("PPS"&amp;MID(G50,2,99),'1-产品总表'!$A$3:$A$494,0)),"榉木 岩板餐桌160*85【备货")),"榉木 岩板餐桌160*85【备货")</f>
        <v/>
      </c>
      <c r="I50">
        <f>IFERROR(INDEX('5-订单总表'!$K$3:$K$805,MATCH(B50,'5-订单总表'!$B$3:$B$805,0)),"")</f>
        <v/>
      </c>
      <c r="J50" s="15" t="n">
        <v>1</v>
      </c>
      <c r="K50">
        <f>IFERROR(SUMPRODUCT(('2-定价总表'!$A$3:$A$493="PPS"&amp;MID(G50,2,99))*('2-定价总表'!$C$3:$C$493=I50)*('2-定价总表'!$T$3:$T$493)),"")</f>
        <v/>
      </c>
      <c r="L50" s="49" t="n">
        <v>1350</v>
      </c>
      <c r="M50">
        <f>IFERROR(K50*J50,"")</f>
        <v/>
      </c>
      <c r="N50" s="15" t="inlineStr">
        <is>
          <t>月结</t>
        </is>
      </c>
      <c r="T50" s="15" t="inlineStr">
        <is>
          <t>客户:备货160 ; 来源:2026年1月结账原单号243</t>
        </is>
      </c>
      <c r="U50" s="8" t="inlineStr">
        <is>
          <t>✅ 可导入</t>
        </is>
      </c>
      <c r="V50" s="22" t="inlineStr">
        <is>
          <t>缺: 工厂单价、产品预期金额、付款状态</t>
        </is>
      </c>
      <c r="W50" t="inlineStr">
        <is>
          <t>⚠️ 无平台订单号(现货/库存)</t>
        </is>
      </c>
    </row>
    <row r="51">
      <c r="A51" s="14" t="inlineStr">
        <is>
          <t>畔色0049</t>
        </is>
      </c>
      <c r="B51" s="14" t="inlineStr">
        <is>
          <t>4999357982989757806</t>
        </is>
      </c>
      <c r="C51" s="126" t="inlineStr">
        <is>
          <t>玉山县博冠家具有限公司</t>
        </is>
      </c>
      <c r="D51" s="158" t="n">
        <v>45984</v>
      </c>
      <c r="F51" s="15" t="n"/>
      <c r="G51">
        <f>IFERROR(INDEX('5-订单总表'!$I$3:$I$805,MATCH(B51,'5-订单总表'!$B$3:$B$805,0)),"")</f>
        <v/>
      </c>
      <c r="H51" s="15">
        <f>IFERROR(IF(INDEX('5-订单总表'!$J$3:$J$805,MATCH(B51,'5-订单总表'!$B$3:$B$805,0))&lt;&gt;"",INDEX('5-订单总表'!$J$3:$J$805,MATCH(B51,'5-订单总表'!$B$3:$B$805,0)),IFERROR(INDEX('1-产品总表'!$C$3:$C$494,MATCH("PPS"&amp;MID(G51,2,99),'1-产品总表'!$A$3:$A$494,0)),"榉木 岩板餐桌160*85【山西  小米】")),"榉木 岩板餐桌160*85【山西  小米】")</f>
        <v/>
      </c>
      <c r="I51">
        <f>IFERROR(INDEX('5-订单总表'!$K$3:$K$805,MATCH(B51,'5-订单总表'!$B$3:$B$805,0)),"")</f>
        <v/>
      </c>
      <c r="J51" s="15" t="n">
        <v>1</v>
      </c>
      <c r="K51">
        <f>IFERROR(SUMPRODUCT(('2-定价总表'!$A$3:$A$493="PPS"&amp;MID(G51,2,99))*('2-定价总表'!$C$3:$C$493=I51)*('2-定价总表'!$T$3:$T$493)),"")</f>
        <v/>
      </c>
      <c r="L51" s="49" t="inlineStr">
        <is>
          <t>已结算</t>
        </is>
      </c>
      <c r="M51">
        <f>IFERROR(K51*J51,"")</f>
        <v/>
      </c>
      <c r="N51" s="15" t="inlineStr">
        <is>
          <t>月结</t>
        </is>
      </c>
      <c r="T51" s="15" t="inlineStr">
        <is>
          <t>客户:山西 小米（改发了小星） ; 来源:2026年1月结账原单号189</t>
        </is>
      </c>
      <c r="U51" s="8" t="inlineStr">
        <is>
          <t>✅ 可导入</t>
        </is>
      </c>
      <c r="V51" s="22" t="inlineStr">
        <is>
          <t>缺: 付款状态</t>
        </is>
      </c>
      <c r="W51" t="inlineStr">
        <is>
          <t>✓</t>
        </is>
      </c>
    </row>
    <row r="52">
      <c r="A52" s="14" t="inlineStr">
        <is>
          <t>畔色0050</t>
        </is>
      </c>
      <c r="B52" s="14" t="inlineStr"/>
      <c r="C52" s="126" t="inlineStr">
        <is>
          <t>玉山县博冠家具有限公司</t>
        </is>
      </c>
      <c r="D52" s="158" t="n">
        <v>46028</v>
      </c>
      <c r="F52" s="15" t="n"/>
      <c r="G52">
        <f>IFERROR(INDEX('5-订单总表'!$I$3:$I$805,MATCH(B52,'5-订单总表'!$B$3:$B$805,0)),"")</f>
        <v/>
      </c>
      <c r="H52" s="15">
        <f>IFERROR(IF(INDEX('5-订单总表'!$J$3:$J$805,MATCH(B52,'5-订单总表'!$B$3:$B$805,0))&lt;&gt;"",INDEX('5-订单总表'!$J$3:$J$805,MATCH(B52,'5-订单总表'!$B$3:$B$805,0)),IFERROR(INDEX('1-产品总表'!$C$3:$C$494,MATCH("PPS"&amp;MID(G52,2,99),'1-产品总表'!$A$3:$A$494,0)),"榉木 岩板餐桌180*85【备货")),"榉木 岩板餐桌180*85【备货")</f>
        <v/>
      </c>
      <c r="I52">
        <f>IFERROR(INDEX('5-订单总表'!$K$3:$K$805,MATCH(B52,'5-订单总表'!$B$3:$B$805,0)),"")</f>
        <v/>
      </c>
      <c r="J52" s="15" t="n">
        <v>1</v>
      </c>
      <c r="K52">
        <f>IFERROR(SUMPRODUCT(('2-定价总表'!$A$3:$A$493="PPS"&amp;MID(G52,2,99))*('2-定价总表'!$C$3:$C$493=I52)*('2-定价总表'!$T$3:$T$493)),"")</f>
        <v/>
      </c>
      <c r="L52" s="49" t="n">
        <v>1400</v>
      </c>
      <c r="M52">
        <f>IFERROR(K52*J52,"")</f>
        <v/>
      </c>
      <c r="N52" s="15" t="inlineStr">
        <is>
          <t>月结</t>
        </is>
      </c>
      <c r="T52" s="15" t="inlineStr">
        <is>
          <t>客户:备货180 ; 来源:2026年1月结账原单号243</t>
        </is>
      </c>
      <c r="U52" s="8" t="inlineStr">
        <is>
          <t>✅ 可导入</t>
        </is>
      </c>
      <c r="V52" s="22" t="inlineStr">
        <is>
          <t>缺: 工厂单价、产品预期金额、付款状态</t>
        </is>
      </c>
      <c r="W52" t="inlineStr">
        <is>
          <t>⚠️ 无平台订单号(现货/库存)</t>
        </is>
      </c>
    </row>
    <row r="53">
      <c r="A53" s="14" t="inlineStr">
        <is>
          <t>畔色0051</t>
        </is>
      </c>
      <c r="B53" s="14" t="inlineStr"/>
      <c r="C53" s="126" t="inlineStr">
        <is>
          <t>玉山县博冠家具有限公司</t>
        </is>
      </c>
      <c r="D53" s="158" t="n">
        <v>46028</v>
      </c>
      <c r="F53" s="15" t="n"/>
      <c r="G53">
        <f>IFERROR(INDEX('5-订单总表'!$I$3:$I$805,MATCH(B53,'5-订单总表'!$B$3:$B$805,0)),"")</f>
        <v/>
      </c>
      <c r="H53" s="15">
        <f>IFERROR(IF(INDEX('5-订单总表'!$J$3:$J$805,MATCH(B53,'5-订单总表'!$B$3:$B$805,0))&lt;&gt;"",INDEX('5-订单总表'!$J$3:$J$805,MATCH(B53,'5-订单总表'!$B$3:$B$805,0)),IFERROR(INDEX('1-产品总表'!$C$3:$C$494,MATCH("PPS"&amp;MID(G53,2,99),'1-产品总表'!$A$3:$A$494,0)),"榉木 岩板餐桌180*85【备货")),"榉木 岩板餐桌180*85【备货")</f>
        <v/>
      </c>
      <c r="I53">
        <f>IFERROR(INDEX('5-订单总表'!$K$3:$K$805,MATCH(B53,'5-订单总表'!$B$3:$B$805,0)),"")</f>
        <v/>
      </c>
      <c r="J53" s="15" t="n">
        <v>1</v>
      </c>
      <c r="K53">
        <f>IFERROR(SUMPRODUCT(('2-定价总表'!$A$3:$A$493="PPS"&amp;MID(G53,2,99))*('2-定价总表'!$C$3:$C$493=I53)*('2-定价总表'!$T$3:$T$493)),"")</f>
        <v/>
      </c>
      <c r="L53" s="49" t="n">
        <v>1400</v>
      </c>
      <c r="M53">
        <f>IFERROR(K53*J53,"")</f>
        <v/>
      </c>
      <c r="N53" s="15" t="inlineStr">
        <is>
          <t>月结</t>
        </is>
      </c>
      <c r="T53" s="15" t="inlineStr">
        <is>
          <t>客户:备货180 ; 来源:2026年1月结账原单号243</t>
        </is>
      </c>
      <c r="U53" s="8" t="inlineStr">
        <is>
          <t>✅ 可导入</t>
        </is>
      </c>
      <c r="V53" s="22" t="inlineStr">
        <is>
          <t>缺: 工厂单价、产品预期金额、付款状态</t>
        </is>
      </c>
      <c r="W53" t="inlineStr">
        <is>
          <t>⚠️ 无平台订单号(现货/库存)</t>
        </is>
      </c>
    </row>
    <row r="54">
      <c r="A54" s="14" t="inlineStr">
        <is>
          <t>畔色0052</t>
        </is>
      </c>
      <c r="B54" s="14" t="inlineStr">
        <is>
          <t>3165893474916067281</t>
        </is>
      </c>
      <c r="C54" s="126" t="inlineStr">
        <is>
          <t>玉山县博冠家具有限公司</t>
        </is>
      </c>
      <c r="D54" s="158" t="n">
        <v>46028</v>
      </c>
      <c r="F54" s="158" t="n">
        <v>46058</v>
      </c>
      <c r="G54">
        <f>IFERROR(INDEX('5-订单总表'!$I$3:$I$805,MATCH(B54,'5-订单总表'!$B$3:$B$805,0)),"")</f>
        <v/>
      </c>
      <c r="H54" s="15">
        <f>IFERROR(IF(INDEX('5-订单总表'!$J$3:$J$805,MATCH(B54,'5-订单总表'!$B$3:$B$805,0))&lt;&gt;"",INDEX('5-订单总表'!$J$3:$J$805,MATCH(B54,'5-订单总表'!$B$3:$B$805,0)),IFERROR(INDEX('1-产品总表'!$C$3:$C$494,MATCH("PPS"&amp;MID(G54,2,99),'1-产品总表'!$A$3:$A$494,0)),"樱桃木 岛台140*74.5*100桌子180*67.5*75")),"樱桃木 岛台140*74.5*100桌子180*67.5*75")</f>
        <v/>
      </c>
      <c r="I54">
        <f>IFERROR(INDEX('5-订单总表'!$K$3:$K$805,MATCH(B54,'5-订单总表'!$B$3:$B$805,0)),"")</f>
        <v/>
      </c>
      <c r="J54" s="15" t="n">
        <v>1</v>
      </c>
      <c r="K54">
        <f>IFERROR(SUMPRODUCT(('2-定价总表'!$A$3:$A$493="PPS"&amp;MID(G54,2,99))*('2-定价总表'!$C$3:$C$493=I54)*('2-定价总表'!$T$3:$T$493)),"")</f>
        <v/>
      </c>
      <c r="L54" s="49" t="n">
        <v>4800</v>
      </c>
      <c r="M54">
        <f>IFERROR(K54*J54,"")</f>
        <v/>
      </c>
      <c r="N54" s="15" t="inlineStr">
        <is>
          <t>月结</t>
        </is>
      </c>
      <c r="T54" s="15" t="inlineStr">
        <is>
          <t>客户:广东 速腾 发台湾 ; 来源:2026年1月结账原单号244</t>
        </is>
      </c>
      <c r="U54" s="8" t="inlineStr">
        <is>
          <t>✅ 可导入</t>
        </is>
      </c>
      <c r="V54" s="22" t="inlineStr">
        <is>
          <t>缺: 工厂单价、产品预期金额、付款状态</t>
        </is>
      </c>
      <c r="W54" t="inlineStr">
        <is>
          <t>✓</t>
        </is>
      </c>
    </row>
    <row r="55">
      <c r="A55" s="14" t="inlineStr">
        <is>
          <t>畔色0053</t>
        </is>
      </c>
      <c r="B55" s="14" t="inlineStr">
        <is>
          <t>3012335652479815057</t>
        </is>
      </c>
      <c r="C55" s="126" t="inlineStr">
        <is>
          <t>玉山县博冠家具有限公司</t>
        </is>
      </c>
      <c r="D55" s="158" t="n">
        <v>46028</v>
      </c>
      <c r="F55" s="158" t="n">
        <v>46041</v>
      </c>
      <c r="G55">
        <f>IFERROR(INDEX('5-订单总表'!$I$3:$I$805,MATCH(B55,'5-订单总表'!$B$3:$B$805,0)),"")</f>
        <v/>
      </c>
      <c r="H55" s="15">
        <f>IFERROR(IF(INDEX('5-订单总表'!$J$3:$J$805,MATCH(B55,'5-订单总表'!$B$3:$B$805,0))&lt;&gt;"",INDEX('5-订单总表'!$J$3:$J$805,MATCH(B55,'5-订单总表'!$B$3:$B$805,0)),IFERROR(INDEX('1-产品总表'!$C$3:$C$494,MATCH("PPS"&amp;MID(G55,2,99),'1-产品总表'!$A$3:$A$494,0)),"樱桃木 下柜170*50*88【福建退回的下柜维修换材料】")),"樱桃木 下柜170*50*88【福建退回的下柜维修换材料】")</f>
        <v/>
      </c>
      <c r="I55">
        <f>IFERROR(INDEX('5-订单总表'!$K$3:$K$805,MATCH(B55,'5-订单总表'!$B$3:$B$805,0)),"")</f>
        <v/>
      </c>
      <c r="J55" s="15" t="n">
        <v>1</v>
      </c>
      <c r="K55">
        <f>IFERROR(SUMPRODUCT(('2-定价总表'!$A$3:$A$493="PPS"&amp;MID(G55,2,99))*('2-定价总表'!$C$3:$C$493=I55)*('2-定价总表'!$T$3:$T$493)),"")</f>
        <v/>
      </c>
      <c r="L55" s="49" t="n">
        <v>1700</v>
      </c>
      <c r="M55">
        <f>IFERROR(K55*J55,"")</f>
        <v/>
      </c>
      <c r="N55" s="15" t="inlineStr">
        <is>
          <t>月结</t>
        </is>
      </c>
      <c r="T55" s="15" t="inlineStr">
        <is>
          <t>客户:山东 项一丹 ; 售后单 ; 来源:2026年1月结账原单号245</t>
        </is>
      </c>
      <c r="U55" s="8" t="inlineStr">
        <is>
          <t>✅ 可导入</t>
        </is>
      </c>
      <c r="V55" s="22" t="inlineStr">
        <is>
          <t>缺: 工厂单价、产品预期金额、付款状态</t>
        </is>
      </c>
      <c r="W55" t="inlineStr">
        <is>
          <t>⚠️ 平台订单号在5-订单总表中未找到(请确认是否已录入订单总表，或为直销/未录单)</t>
        </is>
      </c>
    </row>
    <row r="56">
      <c r="A56" s="14" t="inlineStr">
        <is>
          <t>畔色0054</t>
        </is>
      </c>
      <c r="B56" s="14" t="inlineStr">
        <is>
          <t>4991585078567434638</t>
        </is>
      </c>
      <c r="C56" s="126" t="inlineStr">
        <is>
          <t>玉山县博冠家具有限公司</t>
        </is>
      </c>
      <c r="D56" s="158" t="n">
        <v>46028</v>
      </c>
      <c r="F56" s="158" t="n">
        <v>46057</v>
      </c>
      <c r="G56">
        <f>IFERROR(INDEX('5-订单总表'!$I$3:$I$805,MATCH(B56,'5-订单总表'!$B$3:$B$805,0)),"")</f>
        <v/>
      </c>
      <c r="H56" s="15">
        <f>IFERROR(IF(INDEX('5-订单总表'!$J$3:$J$805,MATCH(B56,'5-订单总表'!$B$3:$B$805,0))&lt;&gt;"",INDEX('5-订单总表'!$J$3:$J$805,MATCH(B56,'5-订单总表'!$B$3:$B$805,0)),IFERROR(INDEX('1-产品总表'!$C$3:$C$494,MATCH("PPS"&amp;MID(G56,2,99),'1-产品总表'!$A$3:$A$494,0)),"樱桃木 组合柜3个＋地脚")),"樱桃木 组合柜3个＋地脚")</f>
        <v/>
      </c>
      <c r="I56">
        <f>IFERROR(INDEX('5-订单总表'!$K$3:$K$805,MATCH(B56,'5-订单总表'!$B$3:$B$805,0)),"")</f>
        <v/>
      </c>
      <c r="J56" s="15" t="n">
        <v>1</v>
      </c>
      <c r="K56">
        <f>IFERROR(SUMPRODUCT(('2-定价总表'!$A$3:$A$493="PPS"&amp;MID(G56,2,99))*('2-定价总表'!$C$3:$C$493=I56)*('2-定价总表'!$T$3:$T$493)),"")</f>
        <v/>
      </c>
      <c r="L56" s="49" t="n">
        <v>2300</v>
      </c>
      <c r="M56">
        <f>IFERROR(K56*J56,"")</f>
        <v/>
      </c>
      <c r="N56" s="15" t="inlineStr">
        <is>
          <t>月结</t>
        </is>
      </c>
      <c r="T56" s="15" t="inlineStr">
        <is>
          <t>客户:北京 索菲 ; 来源:2026年1月结账原单号246</t>
        </is>
      </c>
      <c r="U56" s="8" t="inlineStr">
        <is>
          <t>✅ 可导入</t>
        </is>
      </c>
      <c r="V56" s="22" t="inlineStr">
        <is>
          <t>缺: 工厂单价、产品预期金额、付款状态</t>
        </is>
      </c>
      <c r="W56" t="inlineStr">
        <is>
          <t>⚠️ 平台订单号在5-订单总表中未找到(请确认是否已录入订单总表，或为直销/未录单)</t>
        </is>
      </c>
    </row>
    <row r="57">
      <c r="A57" s="14" t="inlineStr">
        <is>
          <t>畔色0055</t>
        </is>
      </c>
      <c r="B57" s="14" t="inlineStr">
        <is>
          <t>4991917070620599318</t>
        </is>
      </c>
      <c r="C57" s="126" t="inlineStr">
        <is>
          <t>玉山县博冠家具有限公司</t>
        </is>
      </c>
      <c r="D57" s="158" t="n">
        <v>46028</v>
      </c>
      <c r="F57" s="15" t="n"/>
      <c r="G57">
        <f>IFERROR(INDEX('5-订单总表'!$I$3:$I$805,MATCH(B57,'5-订单总表'!$B$3:$B$805,0)),"")</f>
        <v/>
      </c>
      <c r="H57" s="15">
        <f>IFERROR(IF(INDEX('5-订单总表'!$J$3:$J$805,MATCH(B57,'5-订单总表'!$B$3:$B$805,0))&lt;&gt;"",INDEX('5-订单总表'!$J$3:$J$805,MATCH(B57,'5-订单总表'!$B$3:$B$805,0)),IFERROR(INDEX('1-产品总表'!$C$3:$C$494,MATCH("PPS"&amp;MID(G57,2,99),'1-产品总表'!$A$3:$A$494,0)),"樱桃木 组合柜6个+2脚")),"樱桃木 组合柜6个+2脚")</f>
        <v/>
      </c>
      <c r="I57">
        <f>IFERROR(INDEX('5-订单总表'!$K$3:$K$805,MATCH(B57,'5-订单总表'!$B$3:$B$805,0)),"")</f>
        <v/>
      </c>
      <c r="J57" s="15" t="n">
        <v>1</v>
      </c>
      <c r="K57">
        <f>IFERROR(SUMPRODUCT(('2-定价总表'!$A$3:$A$493="PPS"&amp;MID(G57,2,99))*('2-定价总表'!$C$3:$C$493=I57)*('2-定价总表'!$T$3:$T$493)),"")</f>
        <v/>
      </c>
      <c r="L57" s="49" t="n">
        <v>5000</v>
      </c>
      <c r="M57">
        <f>IFERROR(K57*J57,"")</f>
        <v/>
      </c>
      <c r="N57" s="15" t="inlineStr">
        <is>
          <t>月结</t>
        </is>
      </c>
      <c r="T57" s="15" t="inlineStr">
        <is>
          <t>客户:广东 龙勇光 ; 来源:2026年1月结账原单号247</t>
        </is>
      </c>
      <c r="U57" s="8" t="inlineStr">
        <is>
          <t>✅ 可导入</t>
        </is>
      </c>
      <c r="V57" s="22" t="inlineStr">
        <is>
          <t>缺: 工厂单价、产品预期金额、付款状态</t>
        </is>
      </c>
      <c r="W57" t="inlineStr">
        <is>
          <t>⚠️ 平台订单号在5-订单总表中未找到(请确认是否已录入订单总表，或为直销/未录单)</t>
        </is>
      </c>
    </row>
    <row r="58">
      <c r="A58" s="14" t="inlineStr">
        <is>
          <t>畔色0056</t>
        </is>
      </c>
      <c r="B58" s="14" t="inlineStr">
        <is>
          <t>3167716587976018674</t>
        </is>
      </c>
      <c r="C58" s="126" t="inlineStr">
        <is>
          <t>玉山县博冠家具有限公司</t>
        </is>
      </c>
      <c r="D58" s="158" t="n">
        <v>46030</v>
      </c>
      <c r="F58" s="158" t="n">
        <v>46050</v>
      </c>
      <c r="G58">
        <f>IFERROR(INDEX('5-订单总表'!$I$3:$I$805,MATCH(B58,'5-订单总表'!$B$3:$B$805,0)),"")</f>
        <v/>
      </c>
      <c r="H58" s="15">
        <f>IFERROR(IF(INDEX('5-订单总表'!$J$3:$J$805,MATCH(B58,'5-订单总表'!$B$3:$B$805,0))&lt;&gt;"",INDEX('5-订单总表'!$J$3:$J$805,MATCH(B58,'5-订单总表'!$B$3:$B$805,0)),IFERROR(INDEX('1-产品总表'!$C$3:$C$494,MATCH("PPS"&amp;MID(G58,2,99),'1-产品总表'!$A$3:$A$494,0)),"樱桃木 旋转柜定制+双腿桌170*33/55*230桌180*75")),"樱桃木 旋转柜定制+双腿桌170*33/55*230桌180*75")</f>
        <v/>
      </c>
      <c r="I58">
        <f>IFERROR(INDEX('5-订单总表'!$K$3:$K$805,MATCH(B58,'5-订单总表'!$B$3:$B$805,0)),"")</f>
        <v/>
      </c>
      <c r="J58" s="15" t="n">
        <v>1</v>
      </c>
      <c r="K58">
        <f>IFERROR(SUMPRODUCT(('2-定价总表'!$A$3:$A$493="PPS"&amp;MID(G58,2,99))*('2-定价总表'!$C$3:$C$493=I58)*('2-定价总表'!$T$3:$T$493)),"")</f>
        <v/>
      </c>
      <c r="L58" s="49" t="n">
        <v>7000</v>
      </c>
      <c r="M58">
        <f>IFERROR(K58*J58,"")</f>
        <v/>
      </c>
      <c r="N58" s="15" t="inlineStr">
        <is>
          <t>月结</t>
        </is>
      </c>
      <c r="T58" s="15" t="inlineStr">
        <is>
          <t>客户:广东 包纸 ; 来源:2026年1月结账原单号248</t>
        </is>
      </c>
      <c r="U58" s="8" t="inlineStr">
        <is>
          <t>✅ 可导入</t>
        </is>
      </c>
      <c r="V58" s="22" t="inlineStr">
        <is>
          <t>缺: 工厂单价、产品预期金额、付款状态</t>
        </is>
      </c>
      <c r="W58" t="inlineStr">
        <is>
          <t>⚠️ 平台订单号在5-订单总表中未找到(请确认是否已录入订单总表，或为直销/未录单)</t>
        </is>
      </c>
    </row>
    <row r="59">
      <c r="A59" s="14" t="inlineStr">
        <is>
          <t>畔色0057</t>
        </is>
      </c>
      <c r="B59" s="14" t="inlineStr">
        <is>
          <t>3157620602485981799</t>
        </is>
      </c>
      <c r="C59" s="126" t="inlineStr">
        <is>
          <t>玉山县博冠家具有限公司</t>
        </is>
      </c>
      <c r="D59" s="158" t="n">
        <v>46030</v>
      </c>
      <c r="F59" s="15" t="n"/>
      <c r="G59">
        <f>IFERROR(INDEX('5-订单总表'!$I$3:$I$805,MATCH(B59,'5-订单总表'!$B$3:$B$805,0)),"")</f>
        <v/>
      </c>
      <c r="H59" s="15">
        <f>IFERROR(IF(INDEX('5-订单总表'!$J$3:$J$805,MATCH(B59,'5-订单总表'!$B$3:$B$805,0))&lt;&gt;"",INDEX('5-订单总表'!$J$3:$J$805,MATCH(B59,'5-订单总表'!$B$3:$B$805,0)),IFERROR(INDEX('1-产品总表'!$C$3:$C$494,MATCH("PPS"&amp;MID(G59,2,99),'1-产品总表'!$A$3:$A$494,0)),"樱桃木 基础柜174*30.5/35*236")),"樱桃木 基础柜174*30.5/35*236")</f>
        <v/>
      </c>
      <c r="I59">
        <f>IFERROR(INDEX('5-订单总表'!$K$3:$K$805,MATCH(B59,'5-订单总表'!$B$3:$B$805,0)),"")</f>
        <v/>
      </c>
      <c r="J59" s="15" t="n">
        <v>1</v>
      </c>
      <c r="K59">
        <f>IFERROR(SUMPRODUCT(('2-定价总表'!$A$3:$A$493="PPS"&amp;MID(G59,2,99))*('2-定价总表'!$C$3:$C$493=I59)*('2-定价总表'!$T$3:$T$493)),"")</f>
        <v/>
      </c>
      <c r="L59" s="49" t="n">
        <v>4950</v>
      </c>
      <c r="M59">
        <f>IFERROR(K59*J59,"")</f>
        <v/>
      </c>
      <c r="N59" s="15" t="inlineStr">
        <is>
          <t>月结</t>
        </is>
      </c>
      <c r="T59" s="15" t="inlineStr">
        <is>
          <t>客户:浙江 周先生 ; 来源:2026年1月结账原单号249</t>
        </is>
      </c>
      <c r="U59" s="8" t="inlineStr">
        <is>
          <t>✅ 可导入</t>
        </is>
      </c>
      <c r="V59" s="22" t="inlineStr">
        <is>
          <t>缺: 工厂单价、产品预期金额、付款状态</t>
        </is>
      </c>
      <c r="W59" t="inlineStr">
        <is>
          <t>⚠️ 平台订单号在5-订单总表中未找到(请确认是否已录入订单总表，或为直销/未录单)</t>
        </is>
      </c>
    </row>
    <row r="60">
      <c r="A60" s="14" t="inlineStr">
        <is>
          <t>畔色0058</t>
        </is>
      </c>
      <c r="B60" s="14" t="inlineStr">
        <is>
          <t>4995592202924677822</t>
        </is>
      </c>
      <c r="C60" s="126" t="inlineStr">
        <is>
          <t>玉山县博冠家具有限公司</t>
        </is>
      </c>
      <c r="D60" s="158" t="n">
        <v>46030</v>
      </c>
      <c r="F60" s="158" t="n">
        <v>46045</v>
      </c>
      <c r="G60">
        <f>IFERROR(INDEX('5-订单总表'!$I$3:$I$805,MATCH(B60,'5-订单总表'!$B$3:$B$805,0)),"")</f>
        <v/>
      </c>
      <c r="H60" s="15">
        <f>IFERROR(IF(INDEX('5-订单总表'!$J$3:$J$805,MATCH(B60,'5-订单总表'!$B$3:$B$805,0))&lt;&gt;"",INDEX('5-订单总表'!$J$3:$J$805,MATCH(B60,'5-订单总表'!$B$3:$B$805,0)),IFERROR(INDEX('1-产品总表'!$C$3:$C$494,MATCH("PPS"&amp;MID(G60,2,99),'1-产品总表'!$A$3:$A$494,0)),"樱桃木 洞石岩板餐桌200*85【单价1400")),"樱桃木 洞石岩板餐桌200*85【单价1400")</f>
        <v/>
      </c>
      <c r="I60">
        <f>IFERROR(INDEX('5-订单总表'!$K$3:$K$805,MATCH(B60,'5-订单总表'!$B$3:$B$805,0)),"")</f>
        <v/>
      </c>
      <c r="J60" s="15" t="n">
        <v>1</v>
      </c>
      <c r="K60">
        <f>IFERROR(SUMPRODUCT(('2-定价总表'!$A$3:$A$493="PPS"&amp;MID(G60,2,99))*('2-定价总表'!$C$3:$C$493=I60)*('2-定价总表'!$T$3:$T$493)),"")</f>
        <v/>
      </c>
      <c r="L60" s="49" t="n">
        <v>1400</v>
      </c>
      <c r="M60">
        <f>IFERROR(K60*J60,"")</f>
        <v/>
      </c>
      <c r="N60" s="15" t="inlineStr">
        <is>
          <t>月结</t>
        </is>
      </c>
      <c r="T60" s="15" t="inlineStr">
        <is>
          <t>客户:浙江 苓邺 ; 来源:2026年1月结账原单号250</t>
        </is>
      </c>
      <c r="U60" s="8" t="inlineStr">
        <is>
          <t>✅ 可导入</t>
        </is>
      </c>
      <c r="V60" s="22" t="inlineStr">
        <is>
          <t>缺: 付款状态</t>
        </is>
      </c>
      <c r="W60" t="inlineStr">
        <is>
          <t>✓</t>
        </is>
      </c>
    </row>
    <row r="61">
      <c r="A61" s="14" t="inlineStr">
        <is>
          <t>畔色0059</t>
        </is>
      </c>
      <c r="B61" s="14" t="inlineStr">
        <is>
          <t>4997951317507007620</t>
        </is>
      </c>
      <c r="C61" s="126" t="inlineStr">
        <is>
          <t>玉山县博冠家具有限公司</t>
        </is>
      </c>
      <c r="D61" s="158" t="n">
        <v>46031</v>
      </c>
      <c r="F61" s="158" t="n">
        <v>46045</v>
      </c>
      <c r="G61">
        <f>IFERROR(INDEX('5-订单总表'!$I$3:$I$805,MATCH(B61,'5-订单总表'!$B$3:$B$805,0)),"")</f>
        <v/>
      </c>
      <c r="H61" s="15">
        <f>IFERROR(IF(INDEX('5-订单总表'!$J$3:$J$805,MATCH(B61,'5-订单总表'!$B$3:$B$805,0))&lt;&gt;"",INDEX('5-订单总表'!$J$3:$J$805,MATCH(B61,'5-订单总表'!$B$3:$B$805,0)),IFERROR(INDEX('1-产品总表'!$C$3:$C$494,MATCH("PPS"&amp;MID(G61,2,99),'1-产品总表'!$A$3:$A$494,0)),"榉木 岩板餐桌170*85")),"榉木 岩板餐桌170*85")</f>
        <v/>
      </c>
      <c r="I61">
        <f>IFERROR(INDEX('5-订单总表'!$K$3:$K$805,MATCH(B61,'5-订单总表'!$B$3:$B$805,0)),"")</f>
        <v/>
      </c>
      <c r="J61" s="15" t="n">
        <v>1</v>
      </c>
      <c r="K61">
        <f>IFERROR(SUMPRODUCT(('2-定价总表'!$A$3:$A$493="PPS"&amp;MID(G61,2,99))*('2-定价总表'!$C$3:$C$493=I61)*('2-定价总表'!$T$3:$T$493)),"")</f>
        <v/>
      </c>
      <c r="L61" s="49" t="n">
        <v>1400</v>
      </c>
      <c r="M61">
        <f>IFERROR(K61*J61,"")</f>
        <v/>
      </c>
      <c r="N61" s="15" t="inlineStr">
        <is>
          <t>月结</t>
        </is>
      </c>
      <c r="T61" s="15" t="inlineStr">
        <is>
          <t>客户:广东 廖小姐 ; 来源:2026年1月结账原单号251</t>
        </is>
      </c>
      <c r="U61" s="8" t="inlineStr">
        <is>
          <t>✅ 可导入</t>
        </is>
      </c>
      <c r="V61" s="22" t="inlineStr">
        <is>
          <t>缺: 付款状态</t>
        </is>
      </c>
      <c r="W61" t="inlineStr">
        <is>
          <t>✓</t>
        </is>
      </c>
    </row>
    <row r="62">
      <c r="A62" s="14" t="inlineStr">
        <is>
          <t>畔色0060</t>
        </is>
      </c>
      <c r="B62" s="14" t="inlineStr">
        <is>
          <t>3172029097699819070</t>
        </is>
      </c>
      <c r="C62" s="126" t="inlineStr">
        <is>
          <t>玉山县博冠家具有限公司</t>
        </is>
      </c>
      <c r="D62" s="158" t="n">
        <v>46031</v>
      </c>
      <c r="F62" s="158" t="n">
        <v>46044</v>
      </c>
      <c r="G62">
        <f>IFERROR(INDEX('5-订单总表'!$I$3:$I$805,MATCH(B62,'5-订单总表'!$B$3:$B$805,0)),"")</f>
        <v/>
      </c>
      <c r="H62" s="15">
        <f>IFERROR(IF(INDEX('5-订单总表'!$J$3:$J$805,MATCH(B62,'5-订单总表'!$B$3:$B$805,0))&lt;&gt;"",INDEX('5-订单总表'!$J$3:$J$805,MATCH(B62,'5-订单总表'!$B$3:$B$805,0)),IFERROR(INDEX('1-产品总表'!$C$3:$C$494,MATCH("PPS"&amp;MID(G62,2,99),'1-产品总表'!$A$3:$A$494,0)),"樱桃木 岩板餐桌150*75")),"樱桃木 岩板餐桌150*75")</f>
        <v/>
      </c>
      <c r="I62">
        <f>IFERROR(INDEX('5-订单总表'!$K$3:$K$805,MATCH(B62,'5-订单总表'!$B$3:$B$805,0)),"")</f>
        <v/>
      </c>
      <c r="J62" s="15" t="n">
        <v>1</v>
      </c>
      <c r="K62">
        <f>IFERROR(SUMPRODUCT(('2-定价总表'!$A$3:$A$493="PPS"&amp;MID(G62,2,99))*('2-定价总表'!$C$3:$C$493=I62)*('2-定价总表'!$T$3:$T$493)),"")</f>
        <v/>
      </c>
      <c r="L62" s="49" t="n">
        <v>1400</v>
      </c>
      <c r="M62">
        <f>IFERROR(K62*J62,"")</f>
        <v/>
      </c>
      <c r="N62" s="15" t="inlineStr">
        <is>
          <t>月结</t>
        </is>
      </c>
      <c r="T62" s="15" t="inlineStr">
        <is>
          <t>客户:重庆 印立 ; 追加单号:3172166004686819070 ; 来源:2026年1月结账原单号252</t>
        </is>
      </c>
      <c r="U62" s="8" t="inlineStr">
        <is>
          <t>✅ 可导入</t>
        </is>
      </c>
      <c r="V62" s="22" t="inlineStr">
        <is>
          <t>缺: 付款状态</t>
        </is>
      </c>
      <c r="W62" t="inlineStr">
        <is>
          <t>✓</t>
        </is>
      </c>
    </row>
    <row r="63">
      <c r="A63" s="14" t="inlineStr">
        <is>
          <t>畔色0061</t>
        </is>
      </c>
      <c r="B63" s="14" t="inlineStr">
        <is>
          <t>5026632338838185740</t>
        </is>
      </c>
      <c r="C63" s="126" t="inlineStr">
        <is>
          <t>玉山县博冠家具有限公司</t>
        </is>
      </c>
      <c r="D63" s="158" t="n">
        <v>46037</v>
      </c>
      <c r="F63" s="15" t="n"/>
      <c r="G63">
        <f>IFERROR(INDEX('5-订单总表'!$I$3:$I$805,MATCH(B63,'5-订单总表'!$B$3:$B$805,0)),"")</f>
        <v/>
      </c>
      <c r="H63" s="15">
        <f>IFERROR(IF(INDEX('5-订单总表'!$J$3:$J$805,MATCH(B63,'5-订单总表'!$B$3:$B$805,0))&lt;&gt;"",INDEX('5-订单总表'!$J$3:$J$805,MATCH(B63,'5-订单总表'!$B$3:$B$805,0)),IFERROR(INDEX('1-产品总表'!$C$3:$C$494,MATCH("PPS"&amp;MID(G63,2,99),'1-产品总表'!$A$3:$A$494,0)),"黑胡桃 岩板餐桌160*85")),"黑胡桃 岩板餐桌160*85")</f>
        <v/>
      </c>
      <c r="I63">
        <f>IFERROR(INDEX('5-订单总表'!$K$3:$K$805,MATCH(B63,'5-订单总表'!$B$3:$B$805,0)),"")</f>
        <v/>
      </c>
      <c r="J63" s="15" t="n">
        <v>1</v>
      </c>
      <c r="K63">
        <f>IFERROR(SUMPRODUCT(('2-定价总表'!$A$3:$A$493="PPS"&amp;MID(G63,2,99))*('2-定价总表'!$C$3:$C$493=I63)*('2-定价总表'!$T$3:$T$493)),"")</f>
        <v/>
      </c>
      <c r="L63" s="49" t="n">
        <v>2300</v>
      </c>
      <c r="M63">
        <f>IFERROR(K63*J63,"")</f>
        <v/>
      </c>
      <c r="N63" s="15" t="inlineStr">
        <is>
          <t>月结</t>
        </is>
      </c>
      <c r="T63" s="15" t="inlineStr">
        <is>
          <t>客户:山西 郝全 ; 来源:2026年1月结账原单号253</t>
        </is>
      </c>
      <c r="U63" s="8" t="inlineStr">
        <is>
          <t>✅ 可导入</t>
        </is>
      </c>
      <c r="V63" s="22" t="inlineStr">
        <is>
          <t>缺: 付款状态</t>
        </is>
      </c>
      <c r="W63" t="inlineStr">
        <is>
          <t>✓</t>
        </is>
      </c>
    </row>
    <row r="64">
      <c r="A64" s="14" t="inlineStr">
        <is>
          <t>畔色0062</t>
        </is>
      </c>
      <c r="B64" s="14" t="inlineStr">
        <is>
          <t>5010629978069402623</t>
        </is>
      </c>
      <c r="C64" s="126" t="inlineStr">
        <is>
          <t>玉山县博冠家具有限公司</t>
        </is>
      </c>
      <c r="D64" s="158" t="n">
        <v>46037</v>
      </c>
      <c r="F64" s="15" t="n"/>
      <c r="G64">
        <f>IFERROR(INDEX('5-订单总表'!$I$3:$I$805,MATCH(B64,'5-订单总表'!$B$3:$B$805,0)),"")</f>
        <v/>
      </c>
      <c r="H64" s="15">
        <f>IFERROR(IF(INDEX('5-订单总表'!$J$3:$J$805,MATCH(B64,'5-订单总表'!$B$3:$B$805,0))&lt;&gt;"",INDEX('5-订单总表'!$J$3:$J$805,MATCH(B64,'5-订单总表'!$B$3:$B$805,0)),IFERROR(INDEX('1-产品总表'!$C$3:$C$494,MATCH("PPS"&amp;MID(G64,2,99),'1-产品总表'!$A$3:$A$494,0)),"樱桃木 窄柜120【最低3400")),"樱桃木 窄柜120【最低3400")</f>
        <v/>
      </c>
      <c r="I64">
        <f>IFERROR(INDEX('5-订单总表'!$K$3:$K$805,MATCH(B64,'5-订单总表'!$B$3:$B$805,0)),"")</f>
        <v/>
      </c>
      <c r="J64" s="15" t="n">
        <v>1</v>
      </c>
      <c r="K64">
        <f>IFERROR(SUMPRODUCT(('2-定价总表'!$A$3:$A$493="PPS"&amp;MID(G64,2,99))*('2-定价总表'!$C$3:$C$493=I64)*('2-定价总表'!$T$3:$T$493)),"")</f>
        <v/>
      </c>
      <c r="L64" s="49" t="n">
        <v>3400</v>
      </c>
      <c r="M64">
        <f>IFERROR(K64*J64,"")</f>
        <v/>
      </c>
      <c r="N64" s="15" t="inlineStr">
        <is>
          <t>月结</t>
        </is>
      </c>
      <c r="T64" s="15" t="inlineStr">
        <is>
          <t>客户:江苏 TENG ; 来源:2026年1月结账原单号254</t>
        </is>
      </c>
      <c r="U64" s="8" t="inlineStr">
        <is>
          <t>✅ 可导入</t>
        </is>
      </c>
      <c r="V64" s="22" t="inlineStr">
        <is>
          <t>缺: 付款状态</t>
        </is>
      </c>
      <c r="W64" t="inlineStr">
        <is>
          <t>✓</t>
        </is>
      </c>
    </row>
    <row r="65">
      <c r="A65" s="14" t="inlineStr">
        <is>
          <t>畔色0063</t>
        </is>
      </c>
      <c r="B65" s="14" t="inlineStr">
        <is>
          <t>3030290688676445374</t>
        </is>
      </c>
      <c r="C65" s="126" t="inlineStr">
        <is>
          <t>玉山县博冠家具有限公司</t>
        </is>
      </c>
      <c r="D65" s="158" t="n">
        <v>46038</v>
      </c>
      <c r="F65" s="158" t="n">
        <v>46052</v>
      </c>
      <c r="G65">
        <f>IFERROR(INDEX('5-订单总表'!$I$3:$I$805,MATCH(B65,'5-订单总表'!$B$3:$B$805,0)),"")</f>
        <v/>
      </c>
      <c r="H65" s="15">
        <f>IFERROR(IF(INDEX('5-订单总表'!$J$3:$J$805,MATCH(B65,'5-订单总表'!$B$3:$B$805,0))&lt;&gt;"",INDEX('5-订单总表'!$J$3:$J$805,MATCH(B65,'5-订单总表'!$B$3:$B$805,0)),IFERROR(INDEX('1-产品总表'!$C$3:$C$494,MATCH("PPS"&amp;MID(G65,2,99),'1-产品总表'!$A$3:$A$494,0)),"樱桃木  售后【福建退回的上柜维修换材料】")),"樱桃木  售后【福建退回的上柜维修换材料】")</f>
        <v/>
      </c>
      <c r="I65">
        <f>IFERROR(INDEX('5-订单总表'!$K$3:$K$805,MATCH(B65,'5-订单总表'!$B$3:$B$805,0)),"")</f>
        <v/>
      </c>
      <c r="J65" s="15" t="n">
        <v>1</v>
      </c>
      <c r="K65">
        <f>IFERROR(SUMPRODUCT(('2-定价总表'!$A$3:$A$493="PPS"&amp;MID(G65,2,99))*('2-定价总表'!$C$3:$C$493=I65)*('2-定价总表'!$T$3:$T$493)),"")</f>
        <v/>
      </c>
      <c r="L65" s="49" t="n">
        <v>1660</v>
      </c>
      <c r="M65">
        <f>IFERROR(K65*J65,"")</f>
        <v/>
      </c>
      <c r="N65" s="15" t="inlineStr">
        <is>
          <t>月结</t>
        </is>
      </c>
      <c r="T65" s="15" t="inlineStr">
        <is>
          <t>客户:河北 李文 ; 售后单 ; 来源:2026年1月结账原单号255</t>
        </is>
      </c>
      <c r="U65" s="8" t="inlineStr">
        <is>
          <t>✅ 可导入</t>
        </is>
      </c>
      <c r="V65" s="22" t="inlineStr">
        <is>
          <t>缺: 工厂单价、产品预期金额、付款状态</t>
        </is>
      </c>
      <c r="W65" t="inlineStr">
        <is>
          <t>⚠️ 平台订单号在5-订单总表中未找到(请确认是否已录入订单总表，或为直销/未录单)</t>
        </is>
      </c>
    </row>
    <row r="66">
      <c r="A66" s="14" t="inlineStr">
        <is>
          <t>畔色0064</t>
        </is>
      </c>
      <c r="B66" s="14" t="inlineStr"/>
      <c r="C66" s="126" t="inlineStr">
        <is>
          <t>玉山县博冠家具有限公司</t>
        </is>
      </c>
      <c r="D66" s="15" t="n"/>
      <c r="F66" s="15" t="n"/>
      <c r="G66">
        <f>IFERROR(INDEX('5-订单总表'!$I$3:$I$805,MATCH(B66,'5-订单总表'!$B$3:$B$805,0)),"")</f>
        <v/>
      </c>
      <c r="H66" s="15">
        <f>IFERROR(IF(INDEX('5-订单总表'!$J$3:$J$805,MATCH(B66,'5-订单总表'!$B$3:$B$805,0))&lt;&gt;"",INDEX('5-订单总表'!$J$3:$J$805,MATCH(B66,'5-订单总表'!$B$3:$B$805,0)),IFERROR(INDEX('1-产品总表'!$C$3:$C$494,MATCH("PPS"&amp;MID(G66,2,99),'1-产品总表'!$A$3:$A$494,0)),"2025/12/27采购的榉木材料费用")),"2025/12/27采购的榉木材料费用")</f>
        <v/>
      </c>
      <c r="I66">
        <f>IFERROR(INDEX('5-订单总表'!$K$3:$K$805,MATCH(B66,'5-订单总表'!$B$3:$B$805,0)),"")</f>
        <v/>
      </c>
      <c r="J66" s="15" t="n"/>
      <c r="K66">
        <f>IFERROR(SUMPRODUCT(('2-定价总表'!$A$3:$A$493="PPS"&amp;MID(G66,2,99))*('2-定价总表'!$C$3:$C$493=I66)*('2-定价总表'!$T$3:$T$493)),"")</f>
        <v/>
      </c>
      <c r="L66" s="49" t="n">
        <v>-11121</v>
      </c>
      <c r="M66">
        <f>IFERROR(K66*J66,"")</f>
        <v/>
      </c>
      <c r="N66" s="15" t="inlineStr">
        <is>
          <t>月结</t>
        </is>
      </c>
      <c r="T66" s="15" t="inlineStr">
        <is>
          <t>来源:2026年1月结账原单号None</t>
        </is>
      </c>
      <c r="U66" s="8" t="inlineStr">
        <is>
          <t>✅ 可导入</t>
        </is>
      </c>
      <c r="V66" s="22" t="inlineStr">
        <is>
          <t>缺: 工厂单价、产品预期金额、付款状态</t>
        </is>
      </c>
      <c r="W66" t="inlineStr">
        <is>
          <t>⚠️ 无平台订单号(现货/库存)</t>
        </is>
      </c>
    </row>
    <row r="67">
      <c r="A67" s="14" t="inlineStr">
        <is>
          <t>畔色0065</t>
        </is>
      </c>
      <c r="B67" s="14" t="inlineStr"/>
      <c r="C67" s="126" t="inlineStr">
        <is>
          <t>玉山县博冠家具有限公司</t>
        </is>
      </c>
      <c r="D67" s="158" t="n">
        <v>46337</v>
      </c>
      <c r="F67" s="15" t="n"/>
      <c r="G67">
        <f>IFERROR(INDEX('5-订单总表'!$I$3:$I$805,MATCH(B67,'5-订单总表'!$B$3:$B$805,0)),"")</f>
        <v/>
      </c>
      <c r="H67" s="15">
        <f>IFERROR(IF(INDEX('5-订单总表'!$J$3:$J$805,MATCH(B67,'5-订单总表'!$B$3:$B$805,0))&lt;&gt;"",INDEX('5-订单总表'!$J$3:$J$805,MATCH(B67,'5-订单总表'!$B$3:$B$805,0)),IFERROR(INDEX('1-产品总表'!$C$3:$C$494,MATCH("PPS"&amp;MID(G67,2,99),'1-产品总表'!$A$3:$A$494,0)),"樱桃木 升降桌130*75")),"樱桃木 升降桌130*75")</f>
        <v/>
      </c>
      <c r="I67">
        <f>IFERROR(INDEX('5-订单总表'!$K$3:$K$805,MATCH(B67,'5-订单总表'!$B$3:$B$805,0)),"")</f>
        <v/>
      </c>
      <c r="J67" s="15" t="n">
        <v>1</v>
      </c>
      <c r="K67">
        <f>IFERROR(SUMPRODUCT(('2-定价总表'!$A$3:$A$493="PPS"&amp;MID(G67,2,99))*('2-定价总表'!$C$3:$C$493=I67)*('2-定价总表'!$T$3:$T$493)),"")</f>
        <v/>
      </c>
      <c r="L67" s="49" t="n">
        <v>-1700</v>
      </c>
      <c r="M67">
        <f>IFERROR(K67*J67,"")</f>
        <v/>
      </c>
      <c r="N67" s="15" t="inlineStr">
        <is>
          <t>月结</t>
        </is>
      </c>
      <c r="T67" s="15" t="inlineStr">
        <is>
          <t>客户:上海 舟舟 ; 发货:没做未出货 ; 来源:2026年1月结账原单号179</t>
        </is>
      </c>
      <c r="U67" s="8" t="inlineStr">
        <is>
          <t>✅ 可导入</t>
        </is>
      </c>
      <c r="V67" s="22" t="inlineStr">
        <is>
          <t>缺: 工厂单价、产品预期金额、付款状态</t>
        </is>
      </c>
      <c r="W67" t="inlineStr">
        <is>
          <t>⚠️ 无平台订单号(现货/库存)</t>
        </is>
      </c>
    </row>
    <row r="68">
      <c r="A68" s="14" t="inlineStr">
        <is>
          <t>畔色0066</t>
        </is>
      </c>
      <c r="B68" s="14" t="inlineStr"/>
      <c r="C68" s="126" t="inlineStr">
        <is>
          <t>玉山县博冠家具有限公司</t>
        </is>
      </c>
      <c r="D68" s="15" t="n"/>
      <c r="F68" s="15" t="n"/>
      <c r="G68">
        <f>IFERROR(INDEX('5-订单总表'!$I$3:$I$805,MATCH(B68,'5-订单总表'!$B$3:$B$805,0)),"")</f>
        <v/>
      </c>
      <c r="H68" s="15">
        <f>IFERROR(IF(INDEX('5-订单总表'!$J$3:$J$805,MATCH(B68,'5-订单总表'!$B$3:$B$805,0))&lt;&gt;"",INDEX('5-订单总表'!$J$3:$J$805,MATCH(B68,'5-订单总表'!$B$3:$B$805,0)),IFERROR(INDEX('1-产品总表'!$C$3:$C$494,MATCH("PPS"&amp;MID(G68,2,99),'1-产品总表'!$A$3:$A$494,0)),"舟舟，11月结算了3600")),"舟舟，11月结算了3600")</f>
        <v/>
      </c>
      <c r="I68">
        <f>IFERROR(INDEX('5-订单总表'!$K$3:$K$805,MATCH(B68,'5-订单总表'!$B$3:$B$805,0)),"")</f>
        <v/>
      </c>
      <c r="J68" s="15" t="n"/>
      <c r="K68">
        <f>IFERROR(SUMPRODUCT(('2-定价总表'!$A$3:$A$493="PPS"&amp;MID(G68,2,99))*('2-定价总表'!$C$3:$C$493=I68)*('2-定价总表'!$T$3:$T$493)),"")</f>
        <v/>
      </c>
      <c r="L68" s="49" t="n">
        <v>-3600</v>
      </c>
      <c r="M68">
        <f>IFERROR(K68*J68,"")</f>
        <v/>
      </c>
      <c r="N68" s="15" t="inlineStr">
        <is>
          <t>月结</t>
        </is>
      </c>
      <c r="T68" s="15" t="inlineStr">
        <is>
          <t>客户:上海 舟舟 ; 来源:2026年1月结账原单号None</t>
        </is>
      </c>
      <c r="U68" s="8" t="inlineStr">
        <is>
          <t>✅ 可导入</t>
        </is>
      </c>
      <c r="V68" s="22" t="inlineStr">
        <is>
          <t>缺: 工厂单价、产品预期金额、付款状态</t>
        </is>
      </c>
      <c r="W68" t="inlineStr">
        <is>
          <t>⚠️ 无平台订单号(现货/库存)</t>
        </is>
      </c>
    </row>
    <row r="69">
      <c r="A69" s="14" t="inlineStr">
        <is>
          <t>畔色0067</t>
        </is>
      </c>
      <c r="B69" s="14" t="inlineStr"/>
      <c r="C69" s="126" t="inlineStr">
        <is>
          <t>玉山县博冠家具有限公司</t>
        </is>
      </c>
      <c r="D69" s="15" t="n"/>
      <c r="F69" s="15" t="n"/>
      <c r="G69">
        <f>IFERROR(INDEX('5-订单总表'!$I$3:$I$805,MATCH(B69,'5-订单总表'!$B$3:$B$805,0)),"")</f>
        <v/>
      </c>
      <c r="H69" s="15">
        <f>IFERROR(IF(INDEX('5-订单总表'!$J$3:$J$805,MATCH(B69,'5-订单总表'!$B$3:$B$805,0))&lt;&gt;"",INDEX('5-订单总表'!$J$3:$J$805,MATCH(B69,'5-订单总表'!$B$3:$B$805,0)),IFERROR(INDEX('1-产品总表'!$C$3:$C$494,MATCH("PPS"&amp;MID(G69,2,99),'1-产品总表'!$A$3:$A$494,0)),"25年单子全部结清")),"25年单子全部结清")</f>
        <v/>
      </c>
      <c r="I69">
        <f>IFERROR(INDEX('5-订单总表'!$K$3:$K$805,MATCH(B69,'5-订单总表'!$B$3:$B$805,0)),"")</f>
        <v/>
      </c>
      <c r="J69" s="15" t="n"/>
      <c r="K69">
        <f>IFERROR(SUMPRODUCT(('2-定价总表'!$A$3:$A$493="PPS"&amp;MID(G69,2,99))*('2-定价总表'!$C$3:$C$493=I69)*('2-定价总表'!$T$3:$T$493)),"")</f>
        <v/>
      </c>
      <c r="L69" s="49" t="n">
        <v>157129</v>
      </c>
      <c r="M69">
        <f>IFERROR(K69*J69,"")</f>
        <v/>
      </c>
      <c r="N69" s="15" t="inlineStr">
        <is>
          <t>月结</t>
        </is>
      </c>
      <c r="T69" s="15" t="inlineStr">
        <is>
          <t>来源:2026年1月结账原单号None</t>
        </is>
      </c>
      <c r="U69" s="8" t="inlineStr">
        <is>
          <t>✅ 可导入</t>
        </is>
      </c>
      <c r="V69" s="22" t="inlineStr">
        <is>
          <t>缺: 工厂单价、产品预期金额、付款状态</t>
        </is>
      </c>
      <c r="W69" t="inlineStr">
        <is>
          <t>⚠️ 无平台订单号(现货/库存)</t>
        </is>
      </c>
    </row>
    <row r="70">
      <c r="A70" s="14" t="inlineStr">
        <is>
          <t>畔色0068</t>
        </is>
      </c>
      <c r="B70" s="14" t="inlineStr"/>
      <c r="C70" s="126" t="inlineStr">
        <is>
          <t>玉山县博冠家具有限公司</t>
        </is>
      </c>
      <c r="D70" s="158" t="n">
        <v>45965</v>
      </c>
      <c r="F70" s="15" t="n"/>
      <c r="G70">
        <f>IFERROR(INDEX('5-订单总表'!$I$3:$I$805,MATCH(B70,'5-订单总表'!$B$3:$B$805,0)),"")</f>
        <v/>
      </c>
      <c r="H70" s="15">
        <f>IFERROR(IF(INDEX('5-订单总表'!$J$3:$J$805,MATCH(B70,'5-订单总表'!$B$3:$B$805,0))&lt;&gt;"",INDEX('5-订单总表'!$J$3:$J$805,MATCH(B70,'5-订单总表'!$B$3:$B$805,0)),IFERROR(INDEX('1-产品总表'!$C$3:$C$494,MATCH("PPS"&amp;MID(G70,2,99),'1-产品总表'!$A$3:$A$494,0)),"樱桃木 餐边柜195  餐桌150*75")),"樱桃木 餐边柜195  餐桌150*75")</f>
        <v/>
      </c>
      <c r="I70">
        <f>IFERROR(INDEX('5-订单总表'!$K$3:$K$805,MATCH(B70,'5-订单总表'!$B$3:$B$805,0)),"")</f>
        <v/>
      </c>
      <c r="J70" s="15" t="n">
        <v>1</v>
      </c>
      <c r="K70">
        <f>IFERROR(SUMPRODUCT(('2-定价总表'!$A$3:$A$493="PPS"&amp;MID(G70,2,99))*('2-定价总表'!$C$3:$C$493=I70)*('2-定价总表'!$T$3:$T$493)),"")</f>
        <v/>
      </c>
      <c r="L70" s="49" t="e">
        <v>#NAME?</v>
      </c>
      <c r="M70">
        <f>IFERROR(K70*J70,"")</f>
        <v/>
      </c>
      <c r="N70" s="15" t="inlineStr">
        <is>
          <t>月结</t>
        </is>
      </c>
      <c r="T70" s="15" t="inlineStr">
        <is>
          <t>客户:四川 尹鑫
尹鑫客户餐桌变形，桌腿做错了，没加档条，年后修改 ; 来源:2026年1月结账原单号173</t>
        </is>
      </c>
      <c r="U70" s="8" t="inlineStr">
        <is>
          <t>✅ 可导入</t>
        </is>
      </c>
      <c r="V70" s="22" t="inlineStr">
        <is>
          <t>缺: 工厂单价、产品预期金额、付款状态</t>
        </is>
      </c>
      <c r="W70" t="inlineStr">
        <is>
          <t>⚠️ 无平台订单号(现货/库存)</t>
        </is>
      </c>
    </row>
    <row r="71">
      <c r="A71" s="14" t="inlineStr">
        <is>
          <t>畔色0069</t>
        </is>
      </c>
      <c r="B71" s="14" t="inlineStr"/>
      <c r="C71" s="126" t="inlineStr">
        <is>
          <t>玉山县博冠家具有限公司</t>
        </is>
      </c>
      <c r="D71" s="158" t="n">
        <v>45972</v>
      </c>
      <c r="F71" s="15" t="n"/>
      <c r="G71">
        <f>IFERROR(INDEX('5-订单总表'!$I$3:$I$805,MATCH(B71,'5-订单总表'!$B$3:$B$805,0)),"")</f>
        <v/>
      </c>
      <c r="H71" s="15">
        <f>IFERROR(IF(INDEX('5-订单总表'!$J$3:$J$805,MATCH(B71,'5-订单总表'!$B$3:$B$805,0))&lt;&gt;"",INDEX('5-订单总表'!$J$3:$J$805,MATCH(B71,'5-订单总表'!$B$3:$B$805,0)),IFERROR(INDEX('1-产品总表'!$C$3:$C$494,MATCH("PPS"&amp;MID(G71,2,99),'1-产品总表'!$A$3:$A$494,0)),"樱桃木 升降桌130*75")),"樱桃木 升降桌130*75")</f>
        <v/>
      </c>
      <c r="I71">
        <f>IFERROR(INDEX('5-订单总表'!$K$3:$K$805,MATCH(B71,'5-订单总表'!$B$3:$B$805,0)),"")</f>
        <v/>
      </c>
      <c r="J71" s="15" t="n">
        <v>1</v>
      </c>
      <c r="K71">
        <f>IFERROR(SUMPRODUCT(('2-定价总表'!$A$3:$A$493="PPS"&amp;MID(G71,2,99))*('2-定价总表'!$C$3:$C$493=I71)*('2-定价总表'!$T$3:$T$493)),"")</f>
        <v/>
      </c>
      <c r="L71" s="49" t="inlineStr">
        <is>
          <t>没生产</t>
        </is>
      </c>
      <c r="M71">
        <f>IFERROR(K71*J71,"")</f>
        <v/>
      </c>
      <c r="N71" s="15" t="inlineStr">
        <is>
          <t>月结</t>
        </is>
      </c>
      <c r="T71" s="15" t="inlineStr">
        <is>
          <t>客户:上海 舟周
未发货  撤单了的 ; 来源:2026年1月结账原单号179</t>
        </is>
      </c>
      <c r="U71" s="8" t="inlineStr">
        <is>
          <t>✅ 可导入</t>
        </is>
      </c>
      <c r="V71" s="22" t="inlineStr">
        <is>
          <t>缺: 工厂单价、产品预期金额、付款状态</t>
        </is>
      </c>
      <c r="W71" t="inlineStr">
        <is>
          <t>⚠️ 无平台订单号(现货/库存)</t>
        </is>
      </c>
    </row>
    <row r="72">
      <c r="A72" s="14" t="inlineStr">
        <is>
          <t>畔色0070</t>
        </is>
      </c>
      <c r="B72" s="14" t="inlineStr"/>
      <c r="C72" s="126" t="inlineStr">
        <is>
          <t>玉山县博冠家具有限公司</t>
        </is>
      </c>
      <c r="D72" s="158" t="n">
        <v>45975</v>
      </c>
      <c r="F72" s="15" t="n"/>
      <c r="G72">
        <f>IFERROR(INDEX('5-订单总表'!$I$3:$I$805,MATCH(B72,'5-订单总表'!$B$3:$B$805,0)),"")</f>
        <v/>
      </c>
      <c r="H72" s="15">
        <f>IFERROR(IF(INDEX('5-订单总表'!$J$3:$J$805,MATCH(B72,'5-订单总表'!$B$3:$B$805,0))&lt;&gt;"",INDEX('5-订单总表'!$J$3:$J$805,MATCH(B72,'5-订单总表'!$B$3:$B$805,0)),IFERROR(INDEX('1-产品总表'!$C$3:$C$494,MATCH("PPS"&amp;MID(G72,2,99),'1-产品总表'!$A$3:$A$494,0)),"樱桃木 窄柜100（单价3600  完工没有安装")),"樱桃木 窄柜100（单价3600  完工没有安装")</f>
        <v/>
      </c>
      <c r="I72">
        <f>IFERROR(INDEX('5-订单总表'!$K$3:$K$805,MATCH(B72,'5-订单总表'!$B$3:$B$805,0)),"")</f>
        <v/>
      </c>
      <c r="J72" s="15" t="n">
        <v>1</v>
      </c>
      <c r="K72">
        <f>IFERROR(SUMPRODUCT(('2-定价总表'!$A$3:$A$493="PPS"&amp;MID(G72,2,99))*('2-定价总表'!$C$3:$C$493=I72)*('2-定价总表'!$T$3:$T$493)),"")</f>
        <v/>
      </c>
      <c r="L72" s="49" t="inlineStr">
        <is>
          <t>有备货可以发</t>
        </is>
      </c>
      <c r="M72">
        <f>IFERROR(K72*J72,"")</f>
        <v/>
      </c>
      <c r="N72" s="15" t="inlineStr">
        <is>
          <t>月结</t>
        </is>
      </c>
      <c r="T72" s="15" t="inlineStr">
        <is>
          <t>客户:上海 舟周
未发货 没付款的 ; 来源:2026年1月结账原单号180</t>
        </is>
      </c>
      <c r="U72" s="8" t="inlineStr">
        <is>
          <t>✅ 可导入</t>
        </is>
      </c>
      <c r="V72" s="22" t="inlineStr">
        <is>
          <t>缺: 工厂单价、产品预期金额、付款状态</t>
        </is>
      </c>
      <c r="W72" t="inlineStr">
        <is>
          <t>⚠️ 无平台订单号(现货/库存)</t>
        </is>
      </c>
    </row>
    <row r="73">
      <c r="A73" s="14" t="inlineStr">
        <is>
          <t>畔色0071</t>
        </is>
      </c>
      <c r="B73" s="14" t="inlineStr"/>
      <c r="C73" s="126" t="inlineStr">
        <is>
          <t>玉山县博冠家具有限公司</t>
        </is>
      </c>
      <c r="D73" s="158" t="n">
        <v>45963</v>
      </c>
      <c r="F73" s="15" t="n"/>
      <c r="G73">
        <f>IFERROR(INDEX('5-订单总表'!$I$3:$I$805,MATCH(B73,'5-订单总表'!$B$3:$B$805,0)),"")</f>
        <v/>
      </c>
      <c r="H73" s="15">
        <f>IFERROR(IF(INDEX('5-订单总表'!$J$3:$J$805,MATCH(B73,'5-订单总表'!$B$3:$B$805,0))&lt;&gt;"",INDEX('5-订单总表'!$J$3:$J$805,MATCH(B73,'5-订单总表'!$B$3:$B$805,0)),IFERROR(INDEX('1-产品总表'!$C$3:$C$494,MATCH("PPS"&amp;MID(G73,2,99),'1-产品总表'!$A$3:$A$494,0)),"樱桃木 餐边柜210+160单腿桌（单价5700调价后")),"樱桃木 餐边柜210+160单腿桌（单价5700调价后")</f>
        <v/>
      </c>
      <c r="I73">
        <f>IFERROR(INDEX('5-订单总表'!$K$3:$K$805,MATCH(B73,'5-订单总表'!$B$3:$B$805,0)),"")</f>
        <v/>
      </c>
      <c r="J73" s="15" t="n">
        <v>1</v>
      </c>
      <c r="K73">
        <f>IFERROR(SUMPRODUCT(('2-定价总表'!$A$3:$A$493="PPS"&amp;MID(G73,2,99))*('2-定价总表'!$C$3:$C$493=I73)*('2-定价总表'!$T$3:$T$493)),"")</f>
        <v/>
      </c>
      <c r="L73" s="49" t="n"/>
      <c r="M73">
        <f>IFERROR(K73*J73,"")</f>
        <v/>
      </c>
      <c r="N73" s="15" t="inlineStr">
        <is>
          <t>月结</t>
        </is>
      </c>
      <c r="T73" s="15" t="inlineStr">
        <is>
          <t>客户:吉林 微微笑
桌板开裂严重，年后修 ; 来源:2026年1月结账原单号170</t>
        </is>
      </c>
      <c r="U73" s="8" t="inlineStr">
        <is>
          <t>✅ 可导入</t>
        </is>
      </c>
      <c r="V73" s="22" t="inlineStr">
        <is>
          <t>缺: 工厂单价、产品预期金额、付款状态</t>
        </is>
      </c>
      <c r="W73" t="inlineStr">
        <is>
          <t>⚠️ 无平台订单号(现货/库存)</t>
        </is>
      </c>
    </row>
    <row r="74">
      <c r="A74" s="14" t="inlineStr">
        <is>
          <t>畔色0072</t>
        </is>
      </c>
      <c r="B74" s="14" t="inlineStr"/>
      <c r="C74" s="126" t="inlineStr">
        <is>
          <t>玉山县博冠家具有限公司</t>
        </is>
      </c>
      <c r="D74" s="158" t="n">
        <v>45984</v>
      </c>
      <c r="F74" s="15" t="n"/>
      <c r="G74">
        <f>IFERROR(INDEX('5-订单总表'!$I$3:$I$805,MATCH(B74,'5-订单总表'!$B$3:$B$805,0)),"")</f>
        <v/>
      </c>
      <c r="H74" s="15">
        <f>IFERROR(IF(INDEX('5-订单总表'!$J$3:$J$805,MATCH(B74,'5-订单总表'!$B$3:$B$805,0))&lt;&gt;"",INDEX('5-订单总表'!$J$3:$J$805,MATCH(B74,'5-订单总表'!$B$3:$B$805,0)),IFERROR(INDEX('1-产品总表'!$C$3:$C$494,MATCH("PPS"&amp;MID(G74,2,99),'1-产品总表'!$A$3:$A$494,0)),"榉木 岩板餐桌160*85【山西  小米】")),"榉木 岩板餐桌160*85【山西  小米】")</f>
        <v/>
      </c>
      <c r="I74">
        <f>IFERROR(INDEX('5-订单总表'!$K$3:$K$805,MATCH(B74,'5-订单总表'!$B$3:$B$805,0)),"")</f>
        <v/>
      </c>
      <c r="J74" s="15" t="n">
        <v>1</v>
      </c>
      <c r="K74">
        <f>IFERROR(SUMPRODUCT(('2-定价总表'!$A$3:$A$493="PPS"&amp;MID(G74,2,99))*('2-定价总表'!$C$3:$C$493=I74)*('2-定价总表'!$T$3:$T$493)),"")</f>
        <v/>
      </c>
      <c r="L74" s="49" t="inlineStr">
        <is>
          <t>已经扣费，跟备货冲突</t>
        </is>
      </c>
      <c r="M74">
        <f>IFERROR(K74*J74,"")</f>
        <v/>
      </c>
      <c r="N74" s="15" t="inlineStr">
        <is>
          <t>月结</t>
        </is>
      </c>
      <c r="T74" s="15" t="inlineStr">
        <is>
          <t>客户:山西 小米
未发货 ; 发货:有库存桌子的 ; 来源:2026年1月结账原单号189</t>
        </is>
      </c>
      <c r="U74" s="8" t="inlineStr">
        <is>
          <t>✅ 可导入</t>
        </is>
      </c>
      <c r="V74" s="22" t="inlineStr">
        <is>
          <t>缺: 工厂单价、产品预期金额、付款状态</t>
        </is>
      </c>
      <c r="W74" t="inlineStr">
        <is>
          <t>⚠️ 无平台订单号(现货/库存)</t>
        </is>
      </c>
    </row>
    <row r="75">
      <c r="A75" s="14" t="inlineStr">
        <is>
          <t>畔色0073</t>
        </is>
      </c>
      <c r="B75" s="14" t="inlineStr"/>
      <c r="C75" s="126" t="inlineStr">
        <is>
          <t>玉山县博冠家具有限公司</t>
        </is>
      </c>
      <c r="D75" s="158" t="n">
        <v>46019</v>
      </c>
      <c r="F75" s="158" t="n">
        <v>46037</v>
      </c>
      <c r="G75">
        <f>IFERROR(INDEX('5-订单总表'!$I$3:$I$805,MATCH(B75,'5-订单总表'!$B$3:$B$805,0)),"")</f>
        <v/>
      </c>
      <c r="H75" s="15">
        <f>IFERROR(IF(INDEX('5-订单总表'!$J$3:$J$805,MATCH(B75,'5-订单总表'!$B$3:$B$805,0))&lt;&gt;"",INDEX('5-订单总表'!$J$3:$J$805,MATCH(B75,'5-订单总表'!$B$3:$B$805,0)),IFERROR(INDEX('1-产品总表'!$C$3:$C$494,MATCH("PPS"&amp;MID(G75,2,99),'1-产品总表'!$A$3:$A$494,0)),"樱桃木 窄柜100（新报价3300，轨道用工厂的")),"樱桃木 窄柜100（新报价3300，轨道用工厂的")</f>
        <v/>
      </c>
      <c r="I75">
        <f>IFERROR(INDEX('5-订单总表'!$K$3:$K$805,MATCH(B75,'5-订单总表'!$B$3:$B$805,0)),"")</f>
        <v/>
      </c>
      <c r="J75" s="15" t="n">
        <v>1</v>
      </c>
      <c r="K75">
        <f>IFERROR(SUMPRODUCT(('2-定价总表'!$A$3:$A$493="PPS"&amp;MID(G75,2,99))*('2-定价总表'!$C$3:$C$493=I75)*('2-定价总表'!$T$3:$T$493)),"")</f>
        <v/>
      </c>
      <c r="L75" s="49" t="e">
        <v>#NAME?</v>
      </c>
      <c r="M75">
        <f>IFERROR(K75*J75,"")</f>
        <v/>
      </c>
      <c r="N75" s="15" t="inlineStr">
        <is>
          <t>月结</t>
        </is>
      </c>
      <c r="T75" s="15" t="inlineStr">
        <is>
          <t>客户:湖北 刘小鱼
客户上柜反馈说发霉，要求更换上柜 ; 来源:2026年1月结账原单号236</t>
        </is>
      </c>
      <c r="U75" s="8" t="inlineStr">
        <is>
          <t>✅ 可导入</t>
        </is>
      </c>
      <c r="V75" s="22" t="inlineStr">
        <is>
          <t>缺: 工厂单价、产品预期金额、付款状态</t>
        </is>
      </c>
      <c r="W75" t="inlineStr">
        <is>
          <t>⚠️ 无平台订单号(现货/库存)</t>
        </is>
      </c>
    </row>
    <row r="76">
      <c r="A76" s="14" t="inlineStr">
        <is>
          <t>畔色0074</t>
        </is>
      </c>
      <c r="B76" s="14" t="inlineStr"/>
      <c r="C76" s="126" t="inlineStr">
        <is>
          <t>玉山县博冠家具有限公司</t>
        </is>
      </c>
      <c r="D76" s="158" t="n">
        <v>46028</v>
      </c>
      <c r="F76" s="158" t="n">
        <v>46059</v>
      </c>
      <c r="G76">
        <f>IFERROR(INDEX('5-订单总表'!$I$3:$I$805,MATCH(B76,'5-订单总表'!$B$3:$B$805,0)),"")</f>
        <v/>
      </c>
      <c r="H76" s="15">
        <f>IFERROR(IF(INDEX('5-订单总表'!$J$3:$J$805,MATCH(B76,'5-订单总表'!$B$3:$B$805,0))&lt;&gt;"",INDEX('5-订单总表'!$J$3:$J$805,MATCH(B76,'5-订单总表'!$B$3:$B$805,0)),IFERROR(INDEX('1-产品总表'!$C$3:$C$494,MATCH("PPS"&amp;MID(G76,2,99),'1-产品总表'!$A$3:$A$494,0)),"黑胡桃 餐边柜197*40/48*109【层板多层板】")),"黑胡桃 餐边柜197*40/48*109【层板多层板】")</f>
        <v/>
      </c>
      <c r="I76">
        <f>IFERROR(INDEX('5-订单总表'!$K$3:$K$805,MATCH(B76,'5-订单总表'!$B$3:$B$805,0)),"")</f>
        <v/>
      </c>
      <c r="J76" s="15" t="n">
        <v>1</v>
      </c>
      <c r="K76">
        <f>IFERROR(SUMPRODUCT(('2-定价总表'!$A$3:$A$493="PPS"&amp;MID(G76,2,99))*('2-定价总表'!$C$3:$C$493=I76)*('2-定价总表'!$T$3:$T$493)),"")</f>
        <v/>
      </c>
      <c r="L76" s="49" t="e">
        <v>#NAME?</v>
      </c>
      <c r="M76">
        <f>IFERROR(K76*J76,"")</f>
        <v/>
      </c>
      <c r="N76" s="15" t="inlineStr">
        <is>
          <t>月结</t>
        </is>
      </c>
      <c r="T76" s="15" t="inlineStr">
        <is>
          <t>客户:河南 马
1：3个抽屉改成同色系
2：少个插座
3：玻璃少两个黄铜把手
4：玻璃要茶色的；
5. 隔板下面挂杆没有 ; 来源:2026年1月结账原单号239</t>
        </is>
      </c>
      <c r="U76" s="8" t="inlineStr">
        <is>
          <t>✅ 可导入</t>
        </is>
      </c>
      <c r="V76" s="22" t="inlineStr">
        <is>
          <t>缺: 工厂单价、产品预期金额、付款状态</t>
        </is>
      </c>
      <c r="W76" t="inlineStr">
        <is>
          <t>⚠️ 无平台订单号(现货/库存)</t>
        </is>
      </c>
    </row>
    <row r="77">
      <c r="A77" s="14" t="inlineStr">
        <is>
          <t>畔色0075</t>
        </is>
      </c>
      <c r="B77" s="14" t="inlineStr"/>
      <c r="C77" s="126" t="inlineStr">
        <is>
          <t>玉山县博冠家具有限公司</t>
        </is>
      </c>
      <c r="D77" s="15" t="n"/>
      <c r="F77" s="15" t="n"/>
      <c r="G77">
        <f>IFERROR(INDEX('5-订单总表'!$I$3:$I$805,MATCH(B77,'5-订单总表'!$B$3:$B$805,0)),"")</f>
        <v/>
      </c>
      <c r="H77" s="15">
        <f>IFERROR(IF(INDEX('5-订单总表'!$J$3:$J$805,MATCH(B77,'5-订单总表'!$B$3:$B$805,0))&lt;&gt;"",INDEX('5-订单总表'!$J$3:$J$805,MATCH(B77,'5-订单总表'!$B$3:$B$805,0)),IFERROR(INDEX('1-产品总表'!$C$3:$C$494,MATCH("PPS"&amp;MID(G77,2,99),'1-产品总表'!$A$3:$A$494,0)),"榉木 岩板餐桌180*85【备货打包好在工厂】")),"榉木 岩板餐桌180*85【备货打包好在工厂】")</f>
        <v/>
      </c>
      <c r="I77">
        <f>IFERROR(INDEX('5-订单总表'!$K$3:$K$805,MATCH(B77,'5-订单总表'!$B$3:$B$805,0)),"")</f>
        <v/>
      </c>
      <c r="J77" s="15" t="n"/>
      <c r="K77">
        <f>IFERROR(SUMPRODUCT(('2-定价总表'!$A$3:$A$493="PPS"&amp;MID(G77,2,99))*('2-定价总表'!$C$3:$C$493=I77)*('2-定价总表'!$T$3:$T$493)),"")</f>
        <v/>
      </c>
      <c r="L77" s="49" t="n"/>
      <c r="M77">
        <f>IFERROR(K77*J77,"")</f>
        <v/>
      </c>
      <c r="N77" s="15" t="inlineStr">
        <is>
          <t>月结</t>
        </is>
      </c>
      <c r="T77" s="15" t="inlineStr">
        <is>
          <t>来源:2026年1月结账原单号None</t>
        </is>
      </c>
      <c r="U77" s="8" t="inlineStr">
        <is>
          <t>✅ 可导入</t>
        </is>
      </c>
      <c r="V77" s="22" t="inlineStr">
        <is>
          <t>缺: 工厂单价、产品预期金额、付款状态</t>
        </is>
      </c>
      <c r="W77" t="inlineStr">
        <is>
          <t>⚠️ 无平台订单号(现货/库存)</t>
        </is>
      </c>
    </row>
    <row r="78">
      <c r="A78" s="14" t="inlineStr">
        <is>
          <t>畔色0076</t>
        </is>
      </c>
      <c r="B78" s="14" t="inlineStr"/>
      <c r="C78" s="126" t="inlineStr">
        <is>
          <t>玉山县博冠家具有限公司</t>
        </is>
      </c>
      <c r="D78" s="158" t="n">
        <v>46028</v>
      </c>
      <c r="F78" s="158" t="n">
        <v>46058</v>
      </c>
      <c r="G78">
        <f>IFERROR(INDEX('5-订单总表'!$I$3:$I$805,MATCH(B78,'5-订单总表'!$B$3:$B$805,0)),"")</f>
        <v/>
      </c>
      <c r="H78" s="15">
        <f>IFERROR(IF(INDEX('5-订单总表'!$J$3:$J$805,MATCH(B78,'5-订单总表'!$B$3:$B$805,0))&lt;&gt;"",INDEX('5-订单总表'!$J$3:$J$805,MATCH(B78,'5-订单总表'!$B$3:$B$805,0)),IFERROR(INDEX('1-产品总表'!$C$3:$C$494,MATCH("PPS"&amp;MID(G78,2,99),'1-产品总表'!$A$3:$A$494,0)),"樱桃木 窄柜120【最低3400")),"樱桃木 窄柜120【最低3400")</f>
        <v/>
      </c>
      <c r="I78">
        <f>IFERROR(INDEX('5-订单总表'!$K$3:$K$805,MATCH(B78,'5-订单总表'!$B$3:$B$805,0)),"")</f>
        <v/>
      </c>
      <c r="J78" s="15" t="n">
        <v>1</v>
      </c>
      <c r="K78">
        <f>IFERROR(SUMPRODUCT(('2-定价总表'!$A$3:$A$493="PPS"&amp;MID(G78,2,99))*('2-定价总表'!$C$3:$C$493=I78)*('2-定价总表'!$T$3:$T$493)),"")</f>
        <v/>
      </c>
      <c r="L78" s="49" t="e">
        <v>#NAME?</v>
      </c>
      <c r="M78">
        <f>IFERROR(K78*J78,"")</f>
        <v/>
      </c>
      <c r="N78" s="15" t="inlineStr">
        <is>
          <t>月结</t>
        </is>
      </c>
      <c r="T78" s="15" t="inlineStr">
        <is>
          <t>客户:山东 李冰玉
给客户补发一块隔板 ; 来源:2026年1月结账原单号241</t>
        </is>
      </c>
      <c r="U78" s="8" t="inlineStr">
        <is>
          <t>✅ 可导入</t>
        </is>
      </c>
      <c r="V78" s="22" t="inlineStr">
        <is>
          <t>缺: 工厂单价、产品预期金额、付款状态</t>
        </is>
      </c>
      <c r="W78" t="inlineStr">
        <is>
          <t>⚠️ 无平台订单号(现货/库存)</t>
        </is>
      </c>
    </row>
    <row r="79">
      <c r="A79" s="14" t="inlineStr">
        <is>
          <t>畔色0077</t>
        </is>
      </c>
      <c r="B79" s="14" t="inlineStr">
        <is>
          <t>5083434002324457345</t>
        </is>
      </c>
      <c r="C79" s="126" t="inlineStr">
        <is>
          <t>玉山县博冠家具有限公司</t>
        </is>
      </c>
      <c r="D79" s="158" t="n">
        <v>46080</v>
      </c>
      <c r="F79" s="158" t="n">
        <v>46109</v>
      </c>
      <c r="G79">
        <f>IFERROR(INDEX('5-订单总表'!$I$3:$I$805,MATCH(B79,'5-订单总表'!$B$3:$B$805,0)),"")</f>
        <v/>
      </c>
      <c r="H79" s="15">
        <f>IFERROR(IF(INDEX('5-订单总表'!$J$3:$J$805,MATCH(B79,'5-订单总表'!$B$3:$B$805,0))&lt;&gt;"",INDEX('5-订单总表'!$J$3:$J$805,MATCH(B79,'5-订单总表'!$B$3:$B$805,0)),IFERROR(INDEX('1-产品总表'!$C$3:$C$494,MATCH("PPS"&amp;MID(G79,2,99),'1-产品总表'!$A$3:$A$494,0)),"榉木 岩板桌200*85【单价1450")),"榉木 岩板桌200*85【单价1450")</f>
        <v/>
      </c>
      <c r="I79">
        <f>IFERROR(INDEX('5-订单总表'!$K$3:$K$805,MATCH(B79,'5-订单总表'!$B$3:$B$805,0)),"")</f>
        <v/>
      </c>
      <c r="J79" s="15" t="n">
        <v>1</v>
      </c>
      <c r="K79">
        <f>IFERROR(SUMPRODUCT(('2-定价总表'!$A$3:$A$493="PPS"&amp;MID(G79,2,99))*('2-定价总表'!$C$3:$C$493=I79)*('2-定价总表'!$T$3:$T$493)),"")</f>
        <v/>
      </c>
      <c r="L79" s="49" t="n">
        <v>1450</v>
      </c>
      <c r="M79">
        <f>IFERROR(K79*J79,"")</f>
        <v/>
      </c>
      <c r="N79" s="15" t="inlineStr">
        <is>
          <t>月结</t>
        </is>
      </c>
      <c r="T79" s="15" t="inlineStr">
        <is>
          <t>客户:河北 李响 ; 来源:2026年3月结账(1-14单)原单号1</t>
        </is>
      </c>
      <c r="U79" s="8" t="inlineStr">
        <is>
          <t>✅ 可导入</t>
        </is>
      </c>
      <c r="V79" s="22" t="inlineStr">
        <is>
          <t>缺: 付款状态</t>
        </is>
      </c>
      <c r="W79" t="inlineStr">
        <is>
          <t>✓</t>
        </is>
      </c>
    </row>
    <row r="80">
      <c r="A80" s="14" t="inlineStr">
        <is>
          <t>畔色0078</t>
        </is>
      </c>
      <c r="B80" s="14" t="inlineStr">
        <is>
          <t>3191937999081328361</t>
        </is>
      </c>
      <c r="C80" s="126" t="inlineStr">
        <is>
          <t>玉山县博冠家具有限公司</t>
        </is>
      </c>
      <c r="D80" s="158" t="n">
        <v>46080</v>
      </c>
      <c r="F80" s="158" t="n">
        <v>46107</v>
      </c>
      <c r="G80">
        <f>IFERROR(INDEX('5-订单总表'!$I$3:$I$805,MATCH(B80,'5-订单总表'!$B$3:$B$805,0)),"")</f>
        <v/>
      </c>
      <c r="H80" s="15">
        <f>IFERROR(IF(INDEX('5-订单总表'!$J$3:$J$805,MATCH(B80,'5-订单总表'!$B$3:$B$805,0))&lt;&gt;"",INDEX('5-订单总表'!$J$3:$J$805,MATCH(B80,'5-订单总表'!$B$3:$B$805,0)),IFERROR(INDEX('1-产品总表'!$C$3:$C$494,MATCH("PPS"&amp;MID(G80,2,99),'1-产品总表'!$A$3:$A$494,0)),"榉木 岩板桌200*90【单价1450")),"榉木 岩板桌200*90【单价1450")</f>
        <v/>
      </c>
      <c r="I80">
        <f>IFERROR(INDEX('5-订单总表'!$K$3:$K$805,MATCH(B80,'5-订单总表'!$B$3:$B$805,0)),"")</f>
        <v/>
      </c>
      <c r="J80" s="15" t="n">
        <v>1</v>
      </c>
      <c r="K80">
        <f>IFERROR(SUMPRODUCT(('2-定价总表'!$A$3:$A$493="PPS"&amp;MID(G80,2,99))*('2-定价总表'!$C$3:$C$493=I80)*('2-定价总表'!$T$3:$T$493)),"")</f>
        <v/>
      </c>
      <c r="L80" s="49" t="n">
        <v>1450</v>
      </c>
      <c r="M80">
        <f>IFERROR(K80*J80,"")</f>
        <v/>
      </c>
      <c r="N80" s="15" t="inlineStr">
        <is>
          <t>月结</t>
        </is>
      </c>
      <c r="T80" s="15" t="inlineStr">
        <is>
          <t>客户:新疆 兰森尼 ; 追加单号:3192328453352328361 ; 来源:2026年3月结账(1-14单)原单号2</t>
        </is>
      </c>
      <c r="U80" s="8" t="inlineStr">
        <is>
          <t>✅ 可导入</t>
        </is>
      </c>
      <c r="V80" s="22" t="inlineStr">
        <is>
          <t>缺: 工厂单价、产品预期金额、付款状态</t>
        </is>
      </c>
      <c r="W80" t="inlineStr">
        <is>
          <t>⚠️ 平台订单号在5-订单总表中未找到(请确认是否已录入订单总表，或为直销/未录单)</t>
        </is>
      </c>
    </row>
    <row r="81">
      <c r="A81" s="14" t="inlineStr">
        <is>
          <t>畔色0079</t>
        </is>
      </c>
      <c r="B81" s="14" t="inlineStr">
        <is>
          <t>3200411607023537598</t>
        </is>
      </c>
      <c r="C81" s="126" t="inlineStr">
        <is>
          <t>玉山县博冠家具有限公司</t>
        </is>
      </c>
      <c r="D81" s="158" t="n">
        <v>46080</v>
      </c>
      <c r="F81" s="15" t="n"/>
      <c r="G81">
        <f>IFERROR(INDEX('5-订单总表'!$I$3:$I$805,MATCH(B81,'5-订单总表'!$B$3:$B$805,0)),"")</f>
        <v/>
      </c>
      <c r="H81" s="15">
        <f>IFERROR(IF(INDEX('5-订单总表'!$J$3:$J$805,MATCH(B81,'5-订单总表'!$B$3:$B$805,0))&lt;&gt;"",INDEX('5-订单总表'!$J$3:$J$805,MATCH(B81,'5-订单总表'!$B$3:$B$805,0)),IFERROR(INDEX('1-产品总表'!$C$3:$C$494,MATCH("PPS"&amp;MID(G81,2,99),'1-产品总表'!$A$3:$A$494,0)),"榉木 岩板桌140*80【单价1300")),"榉木 岩板桌140*80【单价1300")</f>
        <v/>
      </c>
      <c r="I81">
        <f>IFERROR(INDEX('5-订单总表'!$K$3:$K$805,MATCH(B81,'5-订单总表'!$B$3:$B$805,0)),"")</f>
        <v/>
      </c>
      <c r="J81" s="15" t="n">
        <v>1</v>
      </c>
      <c r="K81">
        <f>IFERROR(SUMPRODUCT(('2-定价总表'!$A$3:$A$493="PPS"&amp;MID(G81,2,99))*('2-定价总表'!$C$3:$C$493=I81)*('2-定价总表'!$T$3:$T$493)),"")</f>
        <v/>
      </c>
      <c r="L81" s="49" t="n">
        <v>1300</v>
      </c>
      <c r="M81">
        <f>IFERROR(K81*J81,"")</f>
        <v/>
      </c>
      <c r="N81" s="15" t="inlineStr">
        <is>
          <t>月结</t>
        </is>
      </c>
      <c r="T81" s="15" t="inlineStr">
        <is>
          <t>客户:河南 李铭 ; 发货:打包好等发 ; 来源:2026年3月结账(1-14单)原单号3</t>
        </is>
      </c>
      <c r="U81" s="8" t="inlineStr">
        <is>
          <t>✅ 可导入</t>
        </is>
      </c>
      <c r="V81" s="22" t="inlineStr">
        <is>
          <t>缺: 付款状态</t>
        </is>
      </c>
      <c r="W81" t="inlineStr">
        <is>
          <t>✓</t>
        </is>
      </c>
    </row>
    <row r="82">
      <c r="A82" s="14" t="inlineStr">
        <is>
          <t>畔色0080</t>
        </is>
      </c>
      <c r="B82" s="14" t="inlineStr">
        <is>
          <t>5084240367586752233</t>
        </is>
      </c>
      <c r="C82" s="126" t="inlineStr">
        <is>
          <t>玉山县博冠家具有限公司</t>
        </is>
      </c>
      <c r="D82" s="158" t="n">
        <v>46080</v>
      </c>
      <c r="F82" s="158" t="n">
        <v>46102</v>
      </c>
      <c r="G82">
        <f>IFERROR(INDEX('5-订单总表'!$I$3:$I$805,MATCH(B82,'5-订单总表'!$B$3:$B$805,0)),"")</f>
        <v/>
      </c>
      <c r="H82" s="15">
        <f>IFERROR(IF(INDEX('5-订单总表'!$J$3:$J$805,MATCH(B82,'5-订单总表'!$B$3:$B$805,0))&lt;&gt;"",INDEX('5-订单总表'!$J$3:$J$805,MATCH(B82,'5-订单总表'!$B$3:$B$805,0)),IFERROR(INDEX('1-产品总表'!$C$3:$C$494,MATCH("PPS"&amp;MID(G82,2,99),'1-产品总表'!$A$3:$A$494,0)),"榉木 岩板桌110*70【单价1260")),"榉木 岩板桌110*70【单价1260")</f>
        <v/>
      </c>
      <c r="I82">
        <f>IFERROR(INDEX('5-订单总表'!$K$3:$K$805,MATCH(B82,'5-订单总表'!$B$3:$B$805,0)),"")</f>
        <v/>
      </c>
      <c r="J82" s="15" t="n">
        <v>1</v>
      </c>
      <c r="K82">
        <f>IFERROR(SUMPRODUCT(('2-定价总表'!$A$3:$A$493="PPS"&amp;MID(G82,2,99))*('2-定价总表'!$C$3:$C$493=I82)*('2-定价总表'!$T$3:$T$493)),"")</f>
        <v/>
      </c>
      <c r="L82" s="49" t="n">
        <v>1260</v>
      </c>
      <c r="M82">
        <f>IFERROR(K82*J82,"")</f>
        <v/>
      </c>
      <c r="N82" s="15" t="inlineStr">
        <is>
          <t>月结</t>
        </is>
      </c>
      <c r="T82" s="15" t="inlineStr">
        <is>
          <t>客户:山东 姚程 ; 这个跟1.2的一样价格吗？ ; 来源:2026年3月结账(1-14单)原单号4</t>
        </is>
      </c>
      <c r="U82" s="8" t="inlineStr">
        <is>
          <t>✅ 可导入</t>
        </is>
      </c>
      <c r="V82" s="22" t="inlineStr">
        <is>
          <t>缺: 付款状态</t>
        </is>
      </c>
      <c r="W82" t="inlineStr">
        <is>
          <t>✓</t>
        </is>
      </c>
    </row>
    <row r="83">
      <c r="A83" s="14" t="inlineStr">
        <is>
          <t>畔色0081</t>
        </is>
      </c>
      <c r="B83" s="14" t="inlineStr">
        <is>
          <t>5067945110722719629</t>
        </is>
      </c>
      <c r="C83" s="126" t="inlineStr">
        <is>
          <t>玉山县博冠家具有限公司</t>
        </is>
      </c>
      <c r="D83" s="158" t="n">
        <v>46080</v>
      </c>
      <c r="F83" s="158" t="n">
        <v>46107</v>
      </c>
      <c r="G83">
        <f>IFERROR(INDEX('5-订单总表'!$I$3:$I$805,MATCH(B83,'5-订单总表'!$B$3:$B$805,0)),"")</f>
        <v/>
      </c>
      <c r="H83" s="15">
        <f>IFERROR(IF(INDEX('5-订单总表'!$J$3:$J$805,MATCH(B83,'5-订单总表'!$B$3:$B$805,0))&lt;&gt;"",INDEX('5-订单总表'!$J$3:$J$805,MATCH(B83,'5-订单总表'!$B$3:$B$805,0)),IFERROR(INDEX('1-产品总表'!$C$3:$C$494,MATCH("PPS"&amp;MID(G83,2,99),'1-产品总表'!$A$3:$A$494,0)),"榉木 岩板桌140*70【单价1300")),"榉木 岩板桌140*70【单价1300")</f>
        <v/>
      </c>
      <c r="I83">
        <f>IFERROR(INDEX('5-订单总表'!$K$3:$K$805,MATCH(B83,'5-订单总表'!$B$3:$B$805,0)),"")</f>
        <v/>
      </c>
      <c r="J83" s="15" t="n">
        <v>1</v>
      </c>
      <c r="K83">
        <f>IFERROR(SUMPRODUCT(('2-定价总表'!$A$3:$A$493="PPS"&amp;MID(G83,2,99))*('2-定价总表'!$C$3:$C$493=I83)*('2-定价总表'!$T$3:$T$493)),"")</f>
        <v/>
      </c>
      <c r="L83" s="49" t="n">
        <v>1300</v>
      </c>
      <c r="M83">
        <f>IFERROR(K83*J83,"")</f>
        <v/>
      </c>
      <c r="N83" s="15" t="inlineStr">
        <is>
          <t>月结</t>
        </is>
      </c>
      <c r="T83" s="15" t="inlineStr">
        <is>
          <t>客户:河南 燕子 ; 退货退款 ; 后面我们如果调整到70的尺寸
跟85的价格也一样吗 ; 来源:2026年3月结账(1-14单)原单号5</t>
        </is>
      </c>
      <c r="U83" s="8" t="inlineStr">
        <is>
          <t>✅ 可导入</t>
        </is>
      </c>
      <c r="V83" s="22" t="inlineStr">
        <is>
          <t>缺: 付款状态</t>
        </is>
      </c>
      <c r="W83" t="inlineStr">
        <is>
          <t>✓</t>
        </is>
      </c>
    </row>
    <row r="84">
      <c r="A84" s="14" t="inlineStr">
        <is>
          <t>畔色0082</t>
        </is>
      </c>
      <c r="B84" s="14" t="inlineStr">
        <is>
          <t>3257202795193869669</t>
        </is>
      </c>
      <c r="C84" s="126" t="inlineStr">
        <is>
          <t>玉山县博冠家具有限公司</t>
        </is>
      </c>
      <c r="D84" s="158" t="n">
        <v>46080</v>
      </c>
      <c r="F84" s="15" t="n"/>
      <c r="G84">
        <f>IFERROR(INDEX('5-订单总表'!$I$3:$I$805,MATCH(B84,'5-订单总表'!$B$3:$B$805,0)),"")</f>
        <v/>
      </c>
      <c r="H84" s="15">
        <f>IFERROR(IF(INDEX('5-订单总表'!$J$3:$J$805,MATCH(B84,'5-订单总表'!$B$3:$B$805,0))&lt;&gt;"",INDEX('5-订单总表'!$J$3:$J$805,MATCH(B84,'5-订单总表'!$B$3:$B$805,0)),IFERROR(INDEX('1-产品总表'!$C$3:$C$494,MATCH("PPS"&amp;MID(G84,2,99),'1-产品总表'!$A$3:$A$494,0)),"榉木 岩板桌180*70【单价1400")),"榉木 岩板桌180*70【单价1400")</f>
        <v/>
      </c>
      <c r="I84">
        <f>IFERROR(INDEX('5-订单总表'!$K$3:$K$805,MATCH(B84,'5-订单总表'!$B$3:$B$805,0)),"")</f>
        <v/>
      </c>
      <c r="J84" s="15" t="n">
        <v>1</v>
      </c>
      <c r="K84">
        <f>IFERROR(SUMPRODUCT(('2-定价总表'!$A$3:$A$493="PPS"&amp;MID(G84,2,99))*('2-定价总表'!$C$3:$C$493=I84)*('2-定价总表'!$T$3:$T$493)),"")</f>
        <v/>
      </c>
      <c r="L84" s="49" t="n">
        <v>1400</v>
      </c>
      <c r="M84">
        <f>IFERROR(K84*J84,"")</f>
        <v/>
      </c>
      <c r="N84" s="15" t="inlineStr">
        <is>
          <t>月结</t>
        </is>
      </c>
      <c r="T84" s="15" t="inlineStr">
        <is>
          <t>客户:江苏 王艳 ; 追加单号:3270889848911869669 ; 后面我们如果调整到70的尺寸
跟85的价格也一样吗 ; 发货:打包好等发 ; 来源:2026年3月结账(1-14单)原单号6</t>
        </is>
      </c>
      <c r="U84" s="8" t="inlineStr">
        <is>
          <t>✅ 可导入</t>
        </is>
      </c>
      <c r="V84" s="22" t="inlineStr">
        <is>
          <t>缺: 付款状态</t>
        </is>
      </c>
      <c r="W84" t="inlineStr">
        <is>
          <t>✓</t>
        </is>
      </c>
    </row>
    <row r="85">
      <c r="A85" s="14" t="inlineStr">
        <is>
          <t>畔色0083</t>
        </is>
      </c>
      <c r="B85" s="14" t="inlineStr">
        <is>
          <t>3210721863514837177</t>
        </is>
      </c>
      <c r="C85" s="126" t="inlineStr">
        <is>
          <t>玉山县博冠家具有限公司</t>
        </is>
      </c>
      <c r="D85" s="158" t="n">
        <v>46080</v>
      </c>
      <c r="F85" s="15" t="n"/>
      <c r="G85">
        <f>IFERROR(INDEX('5-订单总表'!$I$3:$I$805,MATCH(B85,'5-订单总表'!$B$3:$B$805,0)),"")</f>
        <v/>
      </c>
      <c r="H85" s="15">
        <f>IFERROR(IF(INDEX('5-订单总表'!$J$3:$J$805,MATCH(B85,'5-订单总表'!$B$3:$B$805,0))&lt;&gt;"",INDEX('5-订单总表'!$J$3:$J$805,MATCH(B85,'5-订单总表'!$B$3:$B$805,0)),IFERROR(INDEX('1-产品总表'!$C$3:$C$494,MATCH("PPS"&amp;MID(G85,2,99),'1-产品总表'!$A$3:$A$494,0)),"黑胡桃 窄柜80*40/48*190")),"黑胡桃 窄柜80*40/48*190")</f>
        <v/>
      </c>
      <c r="I85">
        <f>IFERROR(INDEX('5-订单总表'!$K$3:$K$805,MATCH(B85,'5-订单总表'!$B$3:$B$805,0)),"")</f>
        <v/>
      </c>
      <c r="J85" s="15" t="n">
        <v>1</v>
      </c>
      <c r="K85">
        <f>IFERROR(SUMPRODUCT(('2-定价总表'!$A$3:$A$493="PPS"&amp;MID(G85,2,99))*('2-定价总表'!$C$3:$C$493=I85)*('2-定价总表'!$T$3:$T$493)),"")</f>
        <v/>
      </c>
      <c r="L85" s="49" t="n">
        <v>4000</v>
      </c>
      <c r="M85">
        <f>IFERROR(K85*J85,"")</f>
        <v/>
      </c>
      <c r="N85" s="15" t="inlineStr">
        <is>
          <t>月结</t>
        </is>
      </c>
      <c r="T85" s="15" t="inlineStr">
        <is>
          <t>客户:山西 景巧英 ; 发货:可安装发3.31 ; 来源:2026年3月结账(1-14单)原单号7</t>
        </is>
      </c>
      <c r="U85" s="8" t="inlineStr">
        <is>
          <t>✅ 可导入</t>
        </is>
      </c>
      <c r="V85" s="22" t="inlineStr">
        <is>
          <t>缺: 付款状态</t>
        </is>
      </c>
      <c r="W85" t="inlineStr">
        <is>
          <t>✓</t>
        </is>
      </c>
    </row>
    <row r="86">
      <c r="A86" s="14" t="inlineStr">
        <is>
          <t>畔色0084</t>
        </is>
      </c>
      <c r="B86" s="14" t="inlineStr">
        <is>
          <t>3216580141454373795</t>
        </is>
      </c>
      <c r="C86" s="126" t="inlineStr">
        <is>
          <t>玉山县博冠家具有限公司</t>
        </is>
      </c>
      <c r="D86" s="158" t="n">
        <v>46080</v>
      </c>
      <c r="F86" s="158" t="n">
        <v>46108</v>
      </c>
      <c r="G86">
        <f>IFERROR(INDEX('5-订单总表'!$I$3:$I$805,MATCH(B86,'5-订单总表'!$B$3:$B$805,0)),"")</f>
        <v/>
      </c>
      <c r="H86" s="15">
        <f>IFERROR(IF(INDEX('5-订单总表'!$J$3:$J$805,MATCH(B86,'5-订单总表'!$B$3:$B$805,0))&lt;&gt;"",INDEX('5-订单总表'!$J$3:$J$805,MATCH(B86,'5-订单总表'!$B$3:$B$805,0)),IFERROR(INDEX('1-产品总表'!$C$3:$C$494,MATCH("PPS"&amp;MID(G86,2,99),'1-产品总表'!$A$3:$A$494,0)),"樱桃木 定制窄柜120*40/55*190【单价3300")),"樱桃木 定制窄柜120*40/55*190【单价3300")</f>
        <v/>
      </c>
      <c r="I86">
        <f>IFERROR(INDEX('5-订单总表'!$K$3:$K$805,MATCH(B86,'5-订单总表'!$B$3:$B$805,0)),"")</f>
        <v/>
      </c>
      <c r="J86" s="15" t="n">
        <v>1</v>
      </c>
      <c r="K86">
        <f>IFERROR(SUMPRODUCT(('2-定价总表'!$A$3:$A$493="PPS"&amp;MID(G86,2,99))*('2-定价总表'!$C$3:$C$493=I86)*('2-定价总表'!$T$3:$T$493)),"")</f>
        <v/>
      </c>
      <c r="L86" s="49" t="n">
        <v>3300</v>
      </c>
      <c r="M86">
        <f>IFERROR(K86*J86,"")</f>
        <v/>
      </c>
      <c r="N86" s="15" t="inlineStr">
        <is>
          <t>月结</t>
        </is>
      </c>
      <c r="T86" s="15" t="inlineStr">
        <is>
          <t>客户:福建 陈胜强 ; 追加单号:3216820440209373795/2701794180184037354 ; 来源:2026年3月结账(1-14单)原单号8</t>
        </is>
      </c>
      <c r="U86" s="8" t="inlineStr">
        <is>
          <t>✅ 可导入</t>
        </is>
      </c>
      <c r="V86" s="22" t="inlineStr">
        <is>
          <t>缺: 付款状态</t>
        </is>
      </c>
      <c r="W86" t="inlineStr">
        <is>
          <t>✓</t>
        </is>
      </c>
    </row>
    <row r="87">
      <c r="A87" s="14" t="inlineStr">
        <is>
          <t>畔色0085</t>
        </is>
      </c>
      <c r="B87" s="14" t="inlineStr">
        <is>
          <t>3262895580182137151</t>
        </is>
      </c>
      <c r="C87" s="126" t="inlineStr">
        <is>
          <t>玉山县博冠家具有限公司</t>
        </is>
      </c>
      <c r="D87" s="158" t="n">
        <v>46080</v>
      </c>
      <c r="F87" s="15" t="n"/>
      <c r="G87">
        <f>IFERROR(INDEX('5-订单总表'!$I$3:$I$805,MATCH(B87,'5-订单总表'!$B$3:$B$805,0)),"")</f>
        <v/>
      </c>
      <c r="H87" s="15">
        <f>IFERROR(IF(INDEX('5-订单总表'!$J$3:$J$805,MATCH(B87,'5-订单总表'!$B$3:$B$805,0))&lt;&gt;"",INDEX('5-订单总表'!$J$3:$J$805,MATCH(B87,'5-订单总表'!$B$3:$B$805,0)),IFERROR(INDEX('1-产品总表'!$C$3:$C$494,MATCH("PPS"&amp;MID(G87,2,99),'1-产品总表'!$A$3:$A$494,0)),"榉木 洞石餐边柜180*42/50*210")),"榉木 洞石餐边柜180*42/50*210")</f>
        <v/>
      </c>
      <c r="I87">
        <f>IFERROR(INDEX('5-订单总表'!$K$3:$K$805,MATCH(B87,'5-订单总表'!$B$3:$B$805,0)),"")</f>
        <v/>
      </c>
      <c r="J87" s="15" t="n">
        <v>1</v>
      </c>
      <c r="K87">
        <f>IFERROR(SUMPRODUCT(('2-定价总表'!$A$3:$A$493="PPS"&amp;MID(G87,2,99))*('2-定价总表'!$C$3:$C$493=I87)*('2-定价总表'!$T$3:$T$493)),"")</f>
        <v/>
      </c>
      <c r="L87" s="49" t="n">
        <v>5000</v>
      </c>
      <c r="M87">
        <f>IFERROR(K87*J87,"")</f>
        <v/>
      </c>
      <c r="N87" s="15" t="inlineStr">
        <is>
          <t>月结</t>
        </is>
      </c>
      <c r="T87" s="15" t="inlineStr">
        <is>
          <t>客户:广东 钱 ; 追加单号:3262295858450137151 ; 发货:等油漆安装 ; 来源:2026年3月结账(1-14单)原单号9</t>
        </is>
      </c>
      <c r="U87" s="8" t="inlineStr">
        <is>
          <t>✅ 可导入</t>
        </is>
      </c>
      <c r="V87" s="22" t="inlineStr">
        <is>
          <t>缺: 付款状态</t>
        </is>
      </c>
      <c r="W87" t="inlineStr">
        <is>
          <t>✓</t>
        </is>
      </c>
    </row>
    <row r="88">
      <c r="A88" s="14" t="inlineStr">
        <is>
          <t>畔色0086</t>
        </is>
      </c>
      <c r="B88" s="14" t="inlineStr">
        <is>
          <t>3183374785161228259</t>
        </is>
      </c>
      <c r="C88" s="126" t="inlineStr">
        <is>
          <t>玉山县博冠家具有限公司</t>
        </is>
      </c>
      <c r="D88" s="158" t="n">
        <v>46080</v>
      </c>
      <c r="F88" s="158" t="n">
        <v>46107</v>
      </c>
      <c r="G88">
        <f>IFERROR(INDEX('5-订单总表'!$I$3:$I$805,MATCH(B88,'5-订单总表'!$B$3:$B$805,0)),"")</f>
        <v/>
      </c>
      <c r="H88" s="15">
        <f>IFERROR(IF(INDEX('5-订单总表'!$J$3:$J$805,MATCH(B88,'5-订单总表'!$B$3:$B$805,0))&lt;&gt;"",INDEX('5-订单总表'!$J$3:$J$805,MATCH(B88,'5-订单总表'!$B$3:$B$805,0)),IFERROR(INDEX('1-产品总表'!$C$3:$C$494,MATCH("PPS"&amp;MID(G88,2,99),'1-产品总表'!$A$3:$A$494,0)),"樱桃木 洞石餐边柜240*42/50*235")),"樱桃木 洞石餐边柜240*42/50*235")</f>
        <v/>
      </c>
      <c r="I88">
        <f>IFERROR(INDEX('5-订单总表'!$K$3:$K$805,MATCH(B88,'5-订单总表'!$B$3:$B$805,0)),"")</f>
        <v/>
      </c>
      <c r="J88" s="15" t="n">
        <v>1</v>
      </c>
      <c r="K88">
        <f>IFERROR(SUMPRODUCT(('2-定价总表'!$A$3:$A$493="PPS"&amp;MID(G88,2,99))*('2-定价总表'!$C$3:$C$493=I88)*('2-定价总表'!$T$3:$T$493)),"")</f>
        <v/>
      </c>
      <c r="L88" s="49" t="n">
        <v>8200</v>
      </c>
      <c r="M88">
        <f>IFERROR(K88*J88,"")</f>
        <v/>
      </c>
      <c r="N88" s="15" t="inlineStr">
        <is>
          <t>月结</t>
        </is>
      </c>
      <c r="T88" s="15" t="inlineStr">
        <is>
          <t>客户:河北 宗雪娟 ; 追加单号:3183055466322228259 ; 来源:2026年3月结账(1-14单)原单号10</t>
        </is>
      </c>
      <c r="U88" s="8" t="inlineStr">
        <is>
          <t>✅ 可导入</t>
        </is>
      </c>
      <c r="V88" s="22" t="inlineStr">
        <is>
          <t>缺: 付款状态</t>
        </is>
      </c>
      <c r="W88" t="inlineStr">
        <is>
          <t>✓</t>
        </is>
      </c>
    </row>
    <row r="89">
      <c r="A89" s="14" t="inlineStr">
        <is>
          <t>畔色0087</t>
        </is>
      </c>
      <c r="B89" s="14" t="inlineStr">
        <is>
          <t>5081789124695917014</t>
        </is>
      </c>
      <c r="C89" s="126" t="inlineStr">
        <is>
          <t>玉山县博冠家具有限公司</t>
        </is>
      </c>
      <c r="D89" s="158" t="n">
        <v>46080</v>
      </c>
      <c r="F89" s="15" t="n"/>
      <c r="G89">
        <f>IFERROR(INDEX('5-订单总表'!$I$3:$I$805,MATCH(B89,'5-订单总表'!$B$3:$B$805,0)),"")</f>
        <v/>
      </c>
      <c r="H89" s="15">
        <f>IFERROR(IF(INDEX('5-订单总表'!$J$3:$J$805,MATCH(B89,'5-订单总表'!$B$3:$B$805,0))&lt;&gt;"",INDEX('5-订单总表'!$J$3:$J$805,MATCH(B89,'5-订单总表'!$B$3:$B$805,0)),IFERROR(INDEX('1-产品总表'!$C$3:$C$494,MATCH("PPS"&amp;MID(G89,2,99),'1-产品总表'!$A$3:$A$494,0)),"樱桃木 窄柜110*40/48*180【单价3200")),"樱桃木 窄柜110*40/48*180【单价3200")</f>
        <v/>
      </c>
      <c r="I89">
        <f>IFERROR(INDEX('5-订单总表'!$K$3:$K$805,MATCH(B89,'5-订单总表'!$B$3:$B$805,0)),"")</f>
        <v/>
      </c>
      <c r="J89" s="15" t="n">
        <v>1</v>
      </c>
      <c r="K89">
        <f>IFERROR(SUMPRODUCT(('2-定价总表'!$A$3:$A$493="PPS"&amp;MID(G89,2,99))*('2-定价总表'!$C$3:$C$493=I89)*('2-定价总表'!$T$3:$T$493)),"")</f>
        <v/>
      </c>
      <c r="L89" s="49" t="n">
        <v>3200</v>
      </c>
      <c r="M89">
        <f>IFERROR(K89*J89,"")</f>
        <v/>
      </c>
      <c r="N89" s="15" t="inlineStr">
        <is>
          <t>月结</t>
        </is>
      </c>
      <c r="T89" s="15" t="inlineStr">
        <is>
          <t>客户:河北 赵文燕 ; 这个跟1.2的一样价格吗？ ; 发货:可安装发3.31 ; 来源:2026年3月结账(1-14单)原单号11</t>
        </is>
      </c>
      <c r="U89" s="8" t="inlineStr">
        <is>
          <t>✅ 可导入</t>
        </is>
      </c>
      <c r="V89" s="22" t="inlineStr">
        <is>
          <t>缺: 付款状态</t>
        </is>
      </c>
      <c r="W89" t="inlineStr">
        <is>
          <t>✓</t>
        </is>
      </c>
    </row>
    <row r="90">
      <c r="A90" s="14" t="inlineStr">
        <is>
          <t>畔色0088</t>
        </is>
      </c>
      <c r="B90" s="14" t="inlineStr">
        <is>
          <t>3063759674666207296</t>
        </is>
      </c>
      <c r="C90" s="126" t="inlineStr">
        <is>
          <t>玉山县博冠家具有限公司</t>
        </is>
      </c>
      <c r="D90" s="158" t="n">
        <v>46080</v>
      </c>
      <c r="F90" s="158" t="n">
        <v>46109</v>
      </c>
      <c r="G90">
        <f>IFERROR(INDEX('5-订单总表'!$I$3:$I$805,MATCH(B90,'5-订单总表'!$B$3:$B$805,0)),"")</f>
        <v/>
      </c>
      <c r="H90" s="15">
        <f>IFERROR(IF(INDEX('5-订单总表'!$J$3:$J$805,MATCH(B90,'5-订单总表'!$B$3:$B$805,0))&lt;&gt;"",INDEX('5-订单总表'!$J$3:$J$805,MATCH(B90,'5-订单总表'!$B$3:$B$805,0)),IFERROR(INDEX('1-产品总表'!$C$3:$C$494,MATCH("PPS"&amp;MID(G90,2,99),'1-产品总表'!$A$3:$A$494,0)),"樱桃木 升降桌130*75")),"樱桃木 升降桌130*75")</f>
        <v/>
      </c>
      <c r="I90">
        <f>IFERROR(INDEX('5-订单总表'!$K$3:$K$805,MATCH(B90,'5-订单总表'!$B$3:$B$805,0)),"")</f>
        <v/>
      </c>
      <c r="J90" s="15" t="n">
        <v>1</v>
      </c>
      <c r="K90">
        <f>IFERROR(SUMPRODUCT(('2-定价总表'!$A$3:$A$493="PPS"&amp;MID(G90,2,99))*('2-定价总表'!$C$3:$C$493=I90)*('2-定价总表'!$T$3:$T$493)),"")</f>
        <v/>
      </c>
      <c r="L90" s="49" t="n">
        <v>1700</v>
      </c>
      <c r="M90">
        <f>IFERROR(K90*J90,"")</f>
        <v/>
      </c>
      <c r="N90" s="15" t="inlineStr">
        <is>
          <t>月结</t>
        </is>
      </c>
      <c r="T90" s="15" t="inlineStr">
        <is>
          <t>客户:上海 舟舟 ; 来源:2026年3月结账(1-14单)原单号12</t>
        </is>
      </c>
      <c r="U90" s="8" t="inlineStr">
        <is>
          <t>✅ 可导入</t>
        </is>
      </c>
      <c r="V90" s="22" t="inlineStr">
        <is>
          <t>缺: 工厂单价、产品预期金额、付款状态</t>
        </is>
      </c>
      <c r="W90" t="inlineStr">
        <is>
          <t>⚠️ 平台订单号在5-订单总表中未找到(请确认是否已录入订单总表，或为直销/未录单)</t>
        </is>
      </c>
    </row>
    <row r="91">
      <c r="A91" s="14" t="inlineStr">
        <is>
          <t>畔色0089</t>
        </is>
      </c>
      <c r="B91" s="14" t="inlineStr">
        <is>
          <t>3197452513852358180</t>
        </is>
      </c>
      <c r="C91" s="126" t="inlineStr">
        <is>
          <t>玉山县博冠家具有限公司</t>
        </is>
      </c>
      <c r="D91" s="158" t="n">
        <v>46081</v>
      </c>
      <c r="F91" s="158" t="n">
        <v>46108</v>
      </c>
      <c r="G91">
        <f>IFERROR(INDEX('5-订单总表'!$I$3:$I$805,MATCH(B91,'5-订单总表'!$B$3:$B$805,0)),"")</f>
        <v/>
      </c>
      <c r="H91" s="15">
        <f>IFERROR(IF(INDEX('5-订单总表'!$J$3:$J$805,MATCH(B91,'5-订单总表'!$B$3:$B$805,0))&lt;&gt;"",INDEX('5-订单总表'!$J$3:$J$805,MATCH(B91,'5-订单总表'!$B$3:$B$805,0)),IFERROR(INDEX('1-产品总表'!$C$3:$C$494,MATCH("PPS"&amp;MID(G91,2,99),'1-产品总表'!$A$3:$A$494,0)),"樱桃木 窄柜120*40/48*190【单价3200")),"樱桃木 窄柜120*40/48*190【单价3200")</f>
        <v/>
      </c>
      <c r="I91">
        <f>IFERROR(INDEX('5-订单总表'!$K$3:$K$805,MATCH(B91,'5-订单总表'!$B$3:$B$805,0)),"")</f>
        <v/>
      </c>
      <c r="J91" s="15" t="n">
        <v>1</v>
      </c>
      <c r="K91">
        <f>IFERROR(SUMPRODUCT(('2-定价总表'!$A$3:$A$493="PPS"&amp;MID(G91,2,99))*('2-定价总表'!$C$3:$C$493=I91)*('2-定价总表'!$T$3:$T$493)),"")</f>
        <v/>
      </c>
      <c r="L91" s="49" t="n">
        <v>3200</v>
      </c>
      <c r="M91">
        <f>IFERROR(K91*J91,"")</f>
        <v/>
      </c>
      <c r="N91" s="15" t="inlineStr">
        <is>
          <t>月结</t>
        </is>
      </c>
      <c r="T91" s="15" t="inlineStr">
        <is>
          <t>客户:北京 崔继军 ; 来源:2026年3月结账(1-14单)原单号13</t>
        </is>
      </c>
      <c r="U91" s="8" t="inlineStr">
        <is>
          <t>✅ 可导入</t>
        </is>
      </c>
      <c r="V91" s="22" t="inlineStr">
        <is>
          <t>缺: 付款状态</t>
        </is>
      </c>
      <c r="W91" t="inlineStr">
        <is>
          <t>✓</t>
        </is>
      </c>
    </row>
    <row r="92">
      <c r="A92" s="14" t="inlineStr">
        <is>
          <t>畔色0090</t>
        </is>
      </c>
      <c r="B92" s="14" t="inlineStr">
        <is>
          <t>3232442641297998281</t>
        </is>
      </c>
      <c r="C92" s="126" t="inlineStr">
        <is>
          <t>玉山县博冠家具有限公司</t>
        </is>
      </c>
      <c r="D92" s="158" t="n">
        <v>46081</v>
      </c>
      <c r="F92" s="158" t="n">
        <v>46114</v>
      </c>
      <c r="G92">
        <f>IFERROR(INDEX('5-订单总表'!$I$3:$I$805,MATCH(B92,'5-订单总表'!$B$3:$B$805,0)),"")</f>
        <v/>
      </c>
      <c r="H92" s="15">
        <f>IFERROR(IF(INDEX('5-订单总表'!$J$3:$J$805,MATCH(B92,'5-订单总表'!$B$3:$B$805,0))&lt;&gt;"",INDEX('5-订单总表'!$J$3:$J$805,MATCH(B92,'5-订单总表'!$B$3:$B$805,0)),IFERROR(INDEX('1-产品总表'!$C$3:$C$494,MATCH("PPS"&amp;MID(G92,2,99),'1-产品总表'!$A$3:$A$494,0)),"樱桃木 窄柜100*40/48*190【 用25年现货发")),"樱桃木 窄柜100*40/48*190【 用25年现货发")</f>
        <v/>
      </c>
      <c r="I92">
        <f>IFERROR(INDEX('5-订单总表'!$K$3:$K$805,MATCH(B92,'5-订单总表'!$B$3:$B$805,0)),"")</f>
        <v/>
      </c>
      <c r="J92" s="15" t="n">
        <v>1</v>
      </c>
      <c r="K92">
        <f>IFERROR(SUMPRODUCT(('2-定价总表'!$A$3:$A$493="PPS"&amp;MID(G92,2,99))*('2-定价总表'!$C$3:$C$493=I92)*('2-定价总表'!$T$3:$T$493)),"")</f>
        <v/>
      </c>
      <c r="L92" s="49" t="n">
        <v>0</v>
      </c>
      <c r="M92">
        <f>IFERROR(K92*J92,"")</f>
        <v/>
      </c>
      <c r="N92" s="15" t="inlineStr">
        <is>
          <t>月结</t>
        </is>
      </c>
      <c r="T92" s="15" t="inlineStr">
        <is>
          <t>客户:广东 zhao yang ; 来源:2026年3月结账(1-14单)原单号14</t>
        </is>
      </c>
      <c r="U92" s="8" t="inlineStr">
        <is>
          <t>✅ 可导入</t>
        </is>
      </c>
      <c r="V92" s="22" t="inlineStr">
        <is>
          <t>缺: 付款状态</t>
        </is>
      </c>
      <c r="W92" t="inlineStr">
        <is>
          <t>✓</t>
        </is>
      </c>
    </row>
    <row r="93">
      <c r="A93" s="14" t="inlineStr">
        <is>
          <t>畔色0091</t>
        </is>
      </c>
      <c r="B93" s="14" t="inlineStr">
        <is>
          <t>5057665887396012427</t>
        </is>
      </c>
      <c r="C93" s="126" t="inlineStr">
        <is>
          <t>玉山县博冠家具有限公司</t>
        </is>
      </c>
      <c r="D93" s="158" t="n">
        <v>46081</v>
      </c>
      <c r="F93" s="158" t="n">
        <v>46123</v>
      </c>
      <c r="G93">
        <f>IFERROR(INDEX('5-订单总表'!$I$3:$I$805,MATCH(B93,'5-订单总表'!$B$3:$B$805,0)),"")</f>
        <v/>
      </c>
      <c r="H93" s="15">
        <f>IFERROR(IF(INDEX('5-订单总表'!$J$3:$J$805,MATCH(B93,'5-订单总表'!$B$3:$B$805,0))&lt;&gt;"",INDEX('5-订单总表'!$J$3:$J$805,MATCH(B93,'5-订单总表'!$B$3:$B$805,0)),IFERROR(INDEX('1-产品总表'!$C$3:$C$494,MATCH("PPS"&amp;MID(G93,2,99),'1-产品总表'!$A$3:$A$494,0)),"榉木 餐边柜1500*312/450*1920【单价3800")),"榉木 餐边柜1500*312/450*1920【单价3800")</f>
        <v/>
      </c>
      <c r="I93">
        <f>IFERROR(INDEX('5-订单总表'!$K$3:$K$805,MATCH(B93,'5-订单总表'!$B$3:$B$805,0)),"")</f>
        <v/>
      </c>
      <c r="J93" s="15" t="n">
        <v>1</v>
      </c>
      <c r="K93">
        <f>IFERROR(SUMPRODUCT(('2-定价总表'!$A$3:$A$493="PPS"&amp;MID(G93,2,99))*('2-定价总表'!$C$3:$C$493=I93)*('2-定价总表'!$T$3:$T$493)),"")</f>
        <v/>
      </c>
      <c r="L93" s="49" t="n">
        <v>3800</v>
      </c>
      <c r="M93">
        <f>IFERROR(K93*J93,"")</f>
        <v/>
      </c>
      <c r="N93" s="15" t="inlineStr">
        <is>
          <t>月结</t>
        </is>
      </c>
      <c r="T93" s="15" t="inlineStr">
        <is>
          <t>客户:广东 杨小姐 ; 来源:2026年4月结账(15-46单)原单号15</t>
        </is>
      </c>
      <c r="U93" s="8" t="inlineStr">
        <is>
          <t>✅ 可导入</t>
        </is>
      </c>
      <c r="V93" s="22" t="inlineStr">
        <is>
          <t>缺: 付款状态</t>
        </is>
      </c>
      <c r="W93" t="inlineStr">
        <is>
          <t>✓</t>
        </is>
      </c>
    </row>
    <row r="94">
      <c r="A94" s="14" t="inlineStr">
        <is>
          <t>畔色0092</t>
        </is>
      </c>
      <c r="B94" s="14" t="inlineStr">
        <is>
          <t>3284142169410794192</t>
        </is>
      </c>
      <c r="C94" s="126" t="inlineStr">
        <is>
          <t>玉山县博冠家具有限公司</t>
        </is>
      </c>
      <c r="D94" s="158" t="n">
        <v>46081</v>
      </c>
      <c r="F94" s="158" t="n">
        <v>46107</v>
      </c>
      <c r="G94">
        <f>IFERROR(INDEX('5-订单总表'!$I$3:$I$805,MATCH(B94,'5-订单总表'!$B$3:$B$805,0)),"")</f>
        <v/>
      </c>
      <c r="H94" s="15">
        <f>IFERROR(IF(INDEX('5-订单总表'!$J$3:$J$805,MATCH(B94,'5-订单总表'!$B$3:$B$805,0))&lt;&gt;"",INDEX('5-订单总表'!$J$3:$J$805,MATCH(B94,'5-订单总表'!$B$3:$B$805,0)),IFERROR(INDEX('1-产品总表'!$C$3:$C$494,MATCH("PPS"&amp;MID(G94,2,99),'1-产品总表'!$A$3:$A$494,0)),"榉木 岩板桌180*80【单价1400")),"榉木 岩板桌180*80【单价1400")</f>
        <v/>
      </c>
      <c r="I94">
        <f>IFERROR(INDEX('5-订单总表'!$K$3:$K$805,MATCH(B94,'5-订单总表'!$B$3:$B$805,0)),"")</f>
        <v/>
      </c>
      <c r="J94" s="15" t="n">
        <v>1</v>
      </c>
      <c r="K94">
        <f>IFERROR(SUMPRODUCT(('2-定价总表'!$A$3:$A$493="PPS"&amp;MID(G94,2,99))*('2-定价总表'!$C$3:$C$493=I94)*('2-定价总表'!$T$3:$T$493)),"")</f>
        <v/>
      </c>
      <c r="L94" s="49" t="n">
        <v>1400</v>
      </c>
      <c r="M94">
        <f>IFERROR(K94*J94,"")</f>
        <v/>
      </c>
      <c r="N94" s="15" t="inlineStr">
        <is>
          <t>月结</t>
        </is>
      </c>
      <c r="T94" s="15" t="inlineStr">
        <is>
          <t>客户:湖北 小苟 ; 来源:2026年4月结账(15-46单)原单号16</t>
        </is>
      </c>
      <c r="U94" s="8" t="inlineStr">
        <is>
          <t>✅ 可导入</t>
        </is>
      </c>
      <c r="V94" s="22" t="inlineStr">
        <is>
          <t>缺: 付款状态</t>
        </is>
      </c>
      <c r="W94" t="inlineStr">
        <is>
          <t>✓</t>
        </is>
      </c>
    </row>
    <row r="95">
      <c r="A95" s="14" t="inlineStr">
        <is>
          <t>畔色0093</t>
        </is>
      </c>
      <c r="B95" s="14" t="inlineStr">
        <is>
          <t>3232689493377181868</t>
        </is>
      </c>
      <c r="C95" s="126" t="inlineStr">
        <is>
          <t>玉山县博冠家具有限公司</t>
        </is>
      </c>
      <c r="D95" s="158" t="n">
        <v>46083</v>
      </c>
      <c r="F95" s="158" t="n">
        <v>46115</v>
      </c>
      <c r="G95">
        <f>IFERROR(INDEX('5-订单总表'!$I$3:$I$805,MATCH(B95,'5-订单总表'!$B$3:$B$805,0)),"")</f>
        <v/>
      </c>
      <c r="H95" s="15">
        <f>IFERROR(IF(INDEX('5-订单总表'!$J$3:$J$805,MATCH(B95,'5-订单总表'!$B$3:$B$805,0))&lt;&gt;"",INDEX('5-订单总表'!$J$3:$J$805,MATCH(B95,'5-订单总表'!$B$3:$B$805,0)),IFERROR(INDEX('1-产品总表'!$C$3:$C$494,MATCH("PPS"&amp;MID(G95,2,99),'1-产品总表'!$A$3:$A$494,0)),"樱桃木 窄柜90*40/48*180")),"樱桃木 窄柜90*40/48*180")</f>
        <v/>
      </c>
      <c r="I95">
        <f>IFERROR(INDEX('5-订单总表'!$K$3:$K$805,MATCH(B95,'5-订单总表'!$B$3:$B$805,0)),"")</f>
        <v/>
      </c>
      <c r="J95" s="15" t="n">
        <v>1</v>
      </c>
      <c r="K95">
        <f>IFERROR(SUMPRODUCT(('2-定价总表'!$A$3:$A$493="PPS"&amp;MID(G95,2,99))*('2-定价总表'!$C$3:$C$493=I95)*('2-定价总表'!$T$3:$T$493)),"")</f>
        <v/>
      </c>
      <c r="L95" s="49" t="n">
        <v>3050</v>
      </c>
      <c r="M95">
        <f>IFERROR(K95*J95,"")</f>
        <v/>
      </c>
      <c r="N95" s="15" t="inlineStr">
        <is>
          <t>月结</t>
        </is>
      </c>
      <c r="T95" s="15" t="inlineStr">
        <is>
          <t>客户:四川 向兴 ; 追加单号:3268154210078181868 ; 来源:2026年4月结账(15-46单)原单号17</t>
        </is>
      </c>
      <c r="U95" s="8" t="inlineStr">
        <is>
          <t>✅ 可导入</t>
        </is>
      </c>
      <c r="V95" s="22" t="inlineStr">
        <is>
          <t>缺: 付款状态</t>
        </is>
      </c>
      <c r="W95" t="inlineStr">
        <is>
          <t>✓</t>
        </is>
      </c>
    </row>
    <row r="96">
      <c r="A96" s="14" t="inlineStr">
        <is>
          <t>畔色0094</t>
        </is>
      </c>
      <c r="B96" s="14" t="inlineStr">
        <is>
          <t>5089509651848336731</t>
        </is>
      </c>
      <c r="C96" s="126" t="inlineStr">
        <is>
          <t>玉山县博冠家具有限公司</t>
        </is>
      </c>
      <c r="D96" s="158" t="n">
        <v>46083</v>
      </c>
      <c r="F96" s="158" t="n">
        <v>46105</v>
      </c>
      <c r="G96">
        <f>IFERROR(INDEX('5-订单总表'!$I$3:$I$805,MATCH(B96,'5-订单总表'!$B$3:$B$805,0)),"")</f>
        <v/>
      </c>
      <c r="H96" s="15">
        <f>IFERROR(IF(INDEX('5-订单总表'!$J$3:$J$805,MATCH(B96,'5-订单总表'!$B$3:$B$805,0))&lt;&gt;"",INDEX('5-订单总表'!$J$3:$J$805,MATCH(B96,'5-订单总表'!$B$3:$B$805,0)),IFERROR(INDEX('1-产品总表'!$C$3:$C$494,MATCH("PPS"&amp;MID(G96,2,99),'1-产品总表'!$A$3:$A$494,0)),"榉木 岩板桌160*85【用25年现货发")),"榉木 岩板桌160*85【用25年现货发")</f>
        <v/>
      </c>
      <c r="I96">
        <f>IFERROR(INDEX('5-订单总表'!$K$3:$K$805,MATCH(B96,'5-订单总表'!$B$3:$B$805,0)),"")</f>
        <v/>
      </c>
      <c r="J96" s="15" t="n">
        <v>1</v>
      </c>
      <c r="K96">
        <f>IFERROR(SUMPRODUCT(('2-定价总表'!$A$3:$A$493="PPS"&amp;MID(G96,2,99))*('2-定价总表'!$C$3:$C$493=I96)*('2-定价总表'!$T$3:$T$493)),"")</f>
        <v/>
      </c>
      <c r="L96" s="49" t="n">
        <v>0</v>
      </c>
      <c r="M96">
        <f>IFERROR(K96*J96,"")</f>
        <v/>
      </c>
      <c r="N96" s="15" t="inlineStr">
        <is>
          <t>月结</t>
        </is>
      </c>
      <c r="T96" s="15" t="inlineStr">
        <is>
          <t>客户:湖南 陈 ; 来源:2026年4月结账(15-46单)原单号18</t>
        </is>
      </c>
      <c r="U96" s="8" t="inlineStr">
        <is>
          <t>✅ 可导入</t>
        </is>
      </c>
      <c r="V96" s="22" t="inlineStr">
        <is>
          <t>缺: 付款状态</t>
        </is>
      </c>
      <c r="W96" t="inlineStr">
        <is>
          <t>✓</t>
        </is>
      </c>
    </row>
    <row r="97">
      <c r="A97" s="14" t="inlineStr">
        <is>
          <t>畔色0095</t>
        </is>
      </c>
      <c r="B97" s="14" t="inlineStr">
        <is>
          <t>3055457355359207296</t>
        </is>
      </c>
      <c r="C97" s="126" t="inlineStr">
        <is>
          <t>玉山县博冠家具有限公司</t>
        </is>
      </c>
      <c r="D97" s="158" t="n">
        <v>46083</v>
      </c>
      <c r="F97" s="158" t="n">
        <v>46109</v>
      </c>
      <c r="G97">
        <f>IFERROR(INDEX('5-订单总表'!$I$3:$I$805,MATCH(B97,'5-订单总表'!$B$3:$B$805,0)),"")</f>
        <v/>
      </c>
      <c r="H97" s="15">
        <f>IFERROR(IF(INDEX('5-订单总表'!$J$3:$J$805,MATCH(B97,'5-订单总表'!$B$3:$B$805,0))&lt;&gt;"",INDEX('5-订单总表'!$J$3:$J$805,MATCH(B97,'5-订单总表'!$B$3:$B$805,0)),IFERROR(INDEX('1-产品总表'!$C$3:$C$494,MATCH("PPS"&amp;MID(G97,2,99),'1-产品总表'!$A$3:$A$494,0)),"樱桃木 窄柜120*40/55*190【单价3200")),"樱桃木 窄柜120*40/55*190【单价3200")</f>
        <v/>
      </c>
      <c r="I97">
        <f>IFERROR(INDEX('5-订单总表'!$K$3:$K$805,MATCH(B97,'5-订单总表'!$B$3:$B$805,0)),"")</f>
        <v/>
      </c>
      <c r="J97" s="15" t="n">
        <v>1</v>
      </c>
      <c r="K97">
        <f>IFERROR(SUMPRODUCT(('2-定价总表'!$A$3:$A$493="PPS"&amp;MID(G97,2,99))*('2-定价总表'!$C$3:$C$493=I97)*('2-定价总表'!$T$3:$T$493)),"")</f>
        <v/>
      </c>
      <c r="L97" s="49" t="n">
        <v>3200</v>
      </c>
      <c r="M97">
        <f>IFERROR(K97*J97,"")</f>
        <v/>
      </c>
      <c r="N97" s="15" t="inlineStr">
        <is>
          <t>月结</t>
        </is>
      </c>
      <c r="T97" s="15" t="inlineStr">
        <is>
          <t>客户:上海 舟舟 ; 追加单号:3271242504854207296 ; 来源:2026年4月结账(15-46单)原单号19</t>
        </is>
      </c>
      <c r="U97" s="8" t="inlineStr">
        <is>
          <t>✅ 可导入</t>
        </is>
      </c>
      <c r="V97" s="22" t="inlineStr">
        <is>
          <t>缺: 工厂单价、产品预期金额、付款状态</t>
        </is>
      </c>
      <c r="W97" t="inlineStr">
        <is>
          <t>⚠️ 平台订单号在5-订单总表中未找到(请确认是否已录入订单总表，或为直销/未录单)</t>
        </is>
      </c>
    </row>
    <row r="98">
      <c r="A98" s="14" t="inlineStr">
        <is>
          <t>畔色0096</t>
        </is>
      </c>
      <c r="B98" s="14" t="inlineStr">
        <is>
          <t>3274413278563132798</t>
        </is>
      </c>
      <c r="C98" s="126" t="inlineStr">
        <is>
          <t>玉山县博冠家具有限公司</t>
        </is>
      </c>
      <c r="D98" s="158" t="n">
        <v>46085</v>
      </c>
      <c r="F98" s="158" t="n">
        <v>46104</v>
      </c>
      <c r="G98">
        <f>IFERROR(INDEX('5-订单总表'!$I$3:$I$805,MATCH(B98,'5-订单总表'!$B$3:$B$805,0)),"")</f>
        <v/>
      </c>
      <c r="H98" s="15">
        <f>IFERROR(IF(INDEX('5-订单总表'!$J$3:$J$805,MATCH(B98,'5-订单总表'!$B$3:$B$805,0))&lt;&gt;"",INDEX('5-订单总表'!$J$3:$J$805,MATCH(B98,'5-订单总表'!$B$3:$B$805,0)),IFERROR(INDEX('1-产品总表'!$C$3:$C$494,MATCH("PPS"&amp;MID(G98,2,99),'1-产品总表'!$A$3:$A$494,0)),"榉木 岩板桌160*75【单价1350")),"榉木 岩板桌160*75【单价1350")</f>
        <v/>
      </c>
      <c r="I98">
        <f>IFERROR(INDEX('5-订单总表'!$K$3:$K$805,MATCH(B98,'5-订单总表'!$B$3:$B$805,0)),"")</f>
        <v/>
      </c>
      <c r="J98" s="15" t="n">
        <v>1</v>
      </c>
      <c r="K98">
        <f>IFERROR(SUMPRODUCT(('2-定价总表'!$A$3:$A$493="PPS"&amp;MID(G98,2,99))*('2-定价总表'!$C$3:$C$493=I98)*('2-定价总表'!$T$3:$T$493)),"")</f>
        <v/>
      </c>
      <c r="L98" s="49" t="n">
        <v>1350</v>
      </c>
      <c r="M98">
        <f>IFERROR(K98*J98,"")</f>
        <v/>
      </c>
      <c r="N98" s="15" t="inlineStr">
        <is>
          <t>月结</t>
        </is>
      </c>
      <c r="T98" s="15" t="inlineStr">
        <is>
          <t>客户:北京 刘晓萌 ; 来源:2026年4月结账(15-46单)原单号20</t>
        </is>
      </c>
      <c r="U98" s="8" t="inlineStr">
        <is>
          <t>✅ 可导入</t>
        </is>
      </c>
      <c r="V98" s="22" t="inlineStr">
        <is>
          <t>缺: 付款状态</t>
        </is>
      </c>
      <c r="W98" t="inlineStr">
        <is>
          <t>✓</t>
        </is>
      </c>
    </row>
    <row r="99">
      <c r="A99" s="14" t="inlineStr">
        <is>
          <t>畔色0097</t>
        </is>
      </c>
      <c r="B99" s="14" t="inlineStr">
        <is>
          <t>4502100350037038917</t>
        </is>
      </c>
      <c r="C99" s="126" t="inlineStr">
        <is>
          <t>玉山县博冠家具有限公司</t>
        </is>
      </c>
      <c r="D99" s="158" t="n">
        <v>46085</v>
      </c>
      <c r="F99" s="158" t="n">
        <v>46107</v>
      </c>
      <c r="G99">
        <f>IFERROR(INDEX('5-订单总表'!$I$3:$I$805,MATCH(B99,'5-订单总表'!$B$3:$B$805,0)),"")</f>
        <v/>
      </c>
      <c r="H99" s="15">
        <f>IFERROR(IF(INDEX('5-订单总表'!$J$3:$J$805,MATCH(B99,'5-订单总表'!$B$3:$B$805,0))&lt;&gt;"",INDEX('5-订单总表'!$J$3:$J$805,MATCH(B99,'5-订单总表'!$B$3:$B$805,0)),IFERROR(INDEX('1-产品总表'!$C$3:$C$494,MATCH("PPS"&amp;MID(G99,2,99),'1-产品总表'!$A$3:$A$494,0)),"榉木 岩板桌180*80【单价1400  25年现货发")),"榉木 岩板桌180*80【单价1400  25年现货发")</f>
        <v/>
      </c>
      <c r="I99">
        <f>IFERROR(INDEX('5-订单总表'!$K$3:$K$805,MATCH(B99,'5-订单总表'!$B$3:$B$805,0)),"")</f>
        <v/>
      </c>
      <c r="J99" s="15" t="n">
        <v>1</v>
      </c>
      <c r="K99">
        <f>IFERROR(SUMPRODUCT(('2-定价总表'!$A$3:$A$493="PPS"&amp;MID(G99,2,99))*('2-定价总表'!$C$3:$C$493=I99)*('2-定价总表'!$T$3:$T$493)),"")</f>
        <v/>
      </c>
      <c r="L99" s="49" t="n">
        <v>0</v>
      </c>
      <c r="M99">
        <f>IFERROR(K99*J99,"")</f>
        <v/>
      </c>
      <c r="N99" s="15" t="inlineStr">
        <is>
          <t>月结</t>
        </is>
      </c>
      <c r="T99" s="15" t="inlineStr">
        <is>
          <t>客户:湖南 欧阳 ; 来源:2026年4月结账(15-46单)原单号21</t>
        </is>
      </c>
      <c r="U99" s="8" t="inlineStr">
        <is>
          <t>✅ 可导入</t>
        </is>
      </c>
      <c r="V99" s="22" t="inlineStr">
        <is>
          <t>缺: 付款状态</t>
        </is>
      </c>
      <c r="W99" t="inlineStr">
        <is>
          <t>✓</t>
        </is>
      </c>
    </row>
    <row r="100">
      <c r="A100" s="14" t="inlineStr">
        <is>
          <t>畔色0098</t>
        </is>
      </c>
      <c r="B100" s="14" t="inlineStr">
        <is>
          <t>3272741655326142166</t>
        </is>
      </c>
      <c r="C100" s="126" t="inlineStr">
        <is>
          <t>玉山县博冠家具有限公司</t>
        </is>
      </c>
      <c r="D100" s="158" t="n">
        <v>46085</v>
      </c>
      <c r="F100" s="158" t="n">
        <v>46104</v>
      </c>
      <c r="G100">
        <f>IFERROR(INDEX('5-订单总表'!$I$3:$I$805,MATCH(B100,'5-订单总表'!$B$3:$B$805,0)),"")</f>
        <v/>
      </c>
      <c r="H100" s="15">
        <f>IFERROR(IF(INDEX('5-订单总表'!$J$3:$J$805,MATCH(B100,'5-订单总表'!$B$3:$B$805,0))&lt;&gt;"",INDEX('5-订单总表'!$J$3:$J$805,MATCH(B100,'5-订单总表'!$B$3:$B$805,0)),IFERROR(INDEX('1-产品总表'!$C$3:$C$494,MATCH("PPS"&amp;MID(G100,2,99),'1-产品总表'!$A$3:$A$494,0)),"榉木 岩板桌200*85【单价1450")),"榉木 岩板桌200*85【单价1450")</f>
        <v/>
      </c>
      <c r="I100">
        <f>IFERROR(INDEX('5-订单总表'!$K$3:$K$805,MATCH(B100,'5-订单总表'!$B$3:$B$805,0)),"")</f>
        <v/>
      </c>
      <c r="J100" s="15" t="n">
        <v>1</v>
      </c>
      <c r="K100">
        <f>IFERROR(SUMPRODUCT(('2-定价总表'!$A$3:$A$493="PPS"&amp;MID(G100,2,99))*('2-定价总表'!$C$3:$C$493=I100)*('2-定价总表'!$T$3:$T$493)),"")</f>
        <v/>
      </c>
      <c r="L100" s="49" t="n">
        <v>1450</v>
      </c>
      <c r="M100">
        <f>IFERROR(K100*J100,"")</f>
        <v/>
      </c>
      <c r="N100" s="15" t="inlineStr">
        <is>
          <t>月结</t>
        </is>
      </c>
      <c r="T100" s="15" t="inlineStr">
        <is>
          <t>客户:云南 羊羊羊 ; 来源:2026年4月结账(15-46单)原单号21</t>
        </is>
      </c>
      <c r="U100" s="8" t="inlineStr">
        <is>
          <t>✅ 可导入</t>
        </is>
      </c>
      <c r="V100" s="22" t="inlineStr">
        <is>
          <t>缺: 付款状态</t>
        </is>
      </c>
      <c r="W100" t="inlineStr">
        <is>
          <t>✓</t>
        </is>
      </c>
    </row>
    <row r="101">
      <c r="A101" s="14" t="inlineStr">
        <is>
          <t>畔色0099</t>
        </is>
      </c>
      <c r="B101" s="14" t="inlineStr">
        <is>
          <t>3279834589882916087</t>
        </is>
      </c>
      <c r="C101" s="126" t="inlineStr">
        <is>
          <t>玉山县博冠家具有限公司</t>
        </is>
      </c>
      <c r="D101" s="158" t="n">
        <v>46088</v>
      </c>
      <c r="F101" s="158" t="n">
        <v>46089</v>
      </c>
      <c r="G101">
        <f>IFERROR(INDEX('5-订单总表'!$I$3:$I$805,MATCH(B101,'5-订单总表'!$B$3:$B$805,0)),"")</f>
        <v/>
      </c>
      <c r="H101" s="15">
        <f>IFERROR(IF(INDEX('5-订单总表'!$J$3:$J$805,MATCH(B101,'5-订单总表'!$B$3:$B$805,0))&lt;&gt;"",INDEX('5-订单总表'!$J$3:$J$805,MATCH(B101,'5-订单总表'!$B$3:$B$805,0)),IFERROR(INDEX('1-产品总表'!$C$3:$C$494,MATCH("PPS"&amp;MID(G101,2,99),'1-产品总表'!$A$3:$A$494,0)),"榉木 岩板桌160*85【用25年现货发")),"榉木 岩板桌160*85【用25年现货发")</f>
        <v/>
      </c>
      <c r="I101">
        <f>IFERROR(INDEX('5-订单总表'!$K$3:$K$805,MATCH(B101,'5-订单总表'!$B$3:$B$805,0)),"")</f>
        <v/>
      </c>
      <c r="J101" s="15" t="n">
        <v>1</v>
      </c>
      <c r="K101">
        <f>IFERROR(SUMPRODUCT(('2-定价总表'!$A$3:$A$493="PPS"&amp;MID(G101,2,99))*('2-定价总表'!$C$3:$C$493=I101)*('2-定价总表'!$T$3:$T$493)),"")</f>
        <v/>
      </c>
      <c r="L101" s="49" t="n">
        <v>0</v>
      </c>
      <c r="M101">
        <f>IFERROR(K101*J101,"")</f>
        <v/>
      </c>
      <c r="N101" s="15" t="inlineStr">
        <is>
          <t>月结</t>
        </is>
      </c>
      <c r="T101" s="15" t="inlineStr">
        <is>
          <t>客户:广东 黄小马 ; 来源:2026年4月结账(15-46单)原单号22</t>
        </is>
      </c>
      <c r="U101" s="8" t="inlineStr">
        <is>
          <t>✅ 可导入</t>
        </is>
      </c>
      <c r="V101" s="22" t="inlineStr">
        <is>
          <t>缺: 付款状态</t>
        </is>
      </c>
      <c r="W101" t="inlineStr">
        <is>
          <t>✓</t>
        </is>
      </c>
    </row>
    <row r="102">
      <c r="A102" s="14" t="inlineStr">
        <is>
          <t>畔色0100</t>
        </is>
      </c>
      <c r="B102" s="14" t="inlineStr">
        <is>
          <t>2701772978089023280</t>
        </is>
      </c>
      <c r="C102" s="126" t="inlineStr">
        <is>
          <t>玉山县博冠家具有限公司</t>
        </is>
      </c>
      <c r="D102" s="158" t="n">
        <v>46089</v>
      </c>
      <c r="F102" s="158" t="n">
        <v>46111</v>
      </c>
      <c r="G102">
        <f>IFERROR(INDEX('5-订单总表'!$I$3:$I$805,MATCH(B102,'5-订单总表'!$B$3:$B$805,0)),"")</f>
        <v/>
      </c>
      <c r="H102" s="15">
        <f>IFERROR(IF(INDEX('5-订单总表'!$J$3:$J$805,MATCH(B102,'5-订单总表'!$B$3:$B$805,0))&lt;&gt;"",INDEX('5-订单总表'!$J$3:$J$805,MATCH(B102,'5-订单总表'!$B$3:$B$805,0)),IFERROR(INDEX('1-产品总表'!$C$3:$C$494,MATCH("PPS"&amp;MID(G102,2,99),'1-产品总表'!$A$3:$A$494,0)),"樱桃木 窄柜120*40/48*190【单价3200")),"樱桃木 窄柜120*40/48*190【单价3200")</f>
        <v/>
      </c>
      <c r="I102">
        <f>IFERROR(INDEX('5-订单总表'!$K$3:$K$805,MATCH(B102,'5-订单总表'!$B$3:$B$805,0)),"")</f>
        <v/>
      </c>
      <c r="J102" s="15" t="n">
        <v>1</v>
      </c>
      <c r="K102">
        <f>IFERROR(SUMPRODUCT(('2-定价总表'!$A$3:$A$493="PPS"&amp;MID(G102,2,99))*('2-定价总表'!$C$3:$C$493=I102)*('2-定价总表'!$T$3:$T$493)),"")</f>
        <v/>
      </c>
      <c r="L102" s="49" t="n">
        <v>3200</v>
      </c>
      <c r="M102">
        <f>IFERROR(K102*J102,"")</f>
        <v/>
      </c>
      <c r="N102" s="15" t="inlineStr">
        <is>
          <t>月结</t>
        </is>
      </c>
      <c r="T102" s="15" t="inlineStr">
        <is>
          <t>客户:上海 钱向华 ; 来源:2026年4月结账(15-46单)原单号23</t>
        </is>
      </c>
      <c r="U102" s="8" t="inlineStr">
        <is>
          <t>✅ 可导入</t>
        </is>
      </c>
      <c r="V102" s="22" t="inlineStr">
        <is>
          <t>缺: 付款状态</t>
        </is>
      </c>
      <c r="W102" t="inlineStr">
        <is>
          <t>✓</t>
        </is>
      </c>
    </row>
    <row r="103">
      <c r="A103" s="14" t="inlineStr">
        <is>
          <t>畔色0101</t>
        </is>
      </c>
      <c r="B103" s="14" t="inlineStr">
        <is>
          <t>4502117883011106046</t>
        </is>
      </c>
      <c r="C103" s="126" t="inlineStr">
        <is>
          <t>玉山县博冠家具有限公司</t>
        </is>
      </c>
      <c r="D103" s="158" t="n">
        <v>46090</v>
      </c>
      <c r="F103" s="158" t="n">
        <v>46121</v>
      </c>
      <c r="G103">
        <f>IFERROR(INDEX('5-订单总表'!$I$3:$I$805,MATCH(B103,'5-订单总表'!$B$3:$B$805,0)),"")</f>
        <v/>
      </c>
      <c r="H103" s="15">
        <f>IFERROR(IF(INDEX('5-订单总表'!$J$3:$J$805,MATCH(B103,'5-订单总表'!$B$3:$B$805,0))&lt;&gt;"",INDEX('5-订单总表'!$J$3:$J$805,MATCH(B103,'5-订单总表'!$B$3:$B$805,0)),IFERROR(INDEX('1-产品总表'!$C$3:$C$494,MATCH("PPS"&amp;MID(G103,2,99),'1-产品总表'!$A$3:$A$494,0)),"樱桃木 定制窄柜83*40/48*226")),"樱桃木 定制窄柜83*40/48*226")</f>
        <v/>
      </c>
      <c r="I103">
        <f>IFERROR(INDEX('5-订单总表'!$K$3:$K$805,MATCH(B103,'5-订单总表'!$B$3:$B$805,0)),"")</f>
        <v/>
      </c>
      <c r="J103" s="15" t="n">
        <v>1</v>
      </c>
      <c r="K103">
        <f>IFERROR(SUMPRODUCT(('2-定价总表'!$A$3:$A$493="PPS"&amp;MID(G103,2,99))*('2-定价总表'!$C$3:$C$493=I103)*('2-定价总表'!$T$3:$T$493)),"")</f>
        <v/>
      </c>
      <c r="L103" s="49" t="n">
        <v>3100</v>
      </c>
      <c r="M103">
        <f>IFERROR(K103*J103,"")</f>
        <v/>
      </c>
      <c r="N103" s="15" t="inlineStr">
        <is>
          <t>月结</t>
        </is>
      </c>
      <c r="T103" s="15" t="inlineStr">
        <is>
          <t>客户:广东 刘小姐 ; 来源:2026年4月结账(15-46单)原单号24</t>
        </is>
      </c>
      <c r="U103" s="8" t="inlineStr">
        <is>
          <t>✅ 可导入</t>
        </is>
      </c>
      <c r="V103" s="22" t="inlineStr">
        <is>
          <t>缺: 付款状态</t>
        </is>
      </c>
      <c r="W103" t="inlineStr">
        <is>
          <t>✓</t>
        </is>
      </c>
    </row>
    <row r="104">
      <c r="A104" s="14" t="inlineStr">
        <is>
          <t>畔色0102</t>
        </is>
      </c>
      <c r="B104" s="14" t="inlineStr">
        <is>
          <t>4502117053076082343</t>
        </is>
      </c>
      <c r="C104" s="126" t="inlineStr">
        <is>
          <t>玉山县博冠家具有限公司</t>
        </is>
      </c>
      <c r="D104" s="158" t="n">
        <v>46091</v>
      </c>
      <c r="F104" s="158" t="n">
        <v>46120</v>
      </c>
      <c r="G104">
        <f>IFERROR(INDEX('5-订单总表'!$I$3:$I$805,MATCH(B104,'5-订单总表'!$B$3:$B$805,0)),"")</f>
        <v/>
      </c>
      <c r="H104" s="15">
        <f>IFERROR(IF(INDEX('5-订单总表'!$J$3:$J$805,MATCH(B104,'5-订单总表'!$B$3:$B$805,0))&lt;&gt;"",INDEX('5-订单总表'!$J$3:$J$805,MATCH(B104,'5-订单总表'!$B$3:$B$805,0)),IFERROR(INDEX('1-产品总表'!$C$3:$C$494,MATCH("PPS"&amp;MID(G104,2,99),'1-产品总表'!$A$3:$A$494,0)),"樱桃木 洞石餐边柜定制组合2.8米")),"樱桃木 洞石餐边柜定制组合2.8米")</f>
        <v/>
      </c>
      <c r="I104">
        <f>IFERROR(INDEX('5-订单总表'!$K$3:$K$805,MATCH(B104,'5-订单总表'!$B$3:$B$805,0)),"")</f>
        <v/>
      </c>
      <c r="J104" s="15" t="n">
        <v>1</v>
      </c>
      <c r="K104">
        <f>IFERROR(SUMPRODUCT(('2-定价总表'!$A$3:$A$493="PPS"&amp;MID(G104,2,99))*('2-定价总表'!$C$3:$C$493=I104)*('2-定价总表'!$T$3:$T$493)),"")</f>
        <v/>
      </c>
      <c r="L104" s="49" t="n">
        <v>9700</v>
      </c>
      <c r="M104">
        <f>IFERROR(K104*J104,"")</f>
        <v/>
      </c>
      <c r="N104" s="15" t="inlineStr">
        <is>
          <t>月结</t>
        </is>
      </c>
      <c r="T104" s="15" t="inlineStr">
        <is>
          <t>客户:黑龙江 张先生 ; 来源:2026年4月结账(15-46单)原单号25</t>
        </is>
      </c>
      <c r="U104" s="8" t="inlineStr">
        <is>
          <t>✅ 可导入</t>
        </is>
      </c>
      <c r="V104" s="22" t="inlineStr">
        <is>
          <t>缺: 付款状态</t>
        </is>
      </c>
      <c r="W104" t="inlineStr">
        <is>
          <t>✓</t>
        </is>
      </c>
    </row>
    <row r="105">
      <c r="A105" s="14" t="inlineStr">
        <is>
          <t>畔色0103</t>
        </is>
      </c>
      <c r="B105" s="14" t="inlineStr">
        <is>
          <t>4502092320085015720</t>
        </is>
      </c>
      <c r="C105" s="126" t="inlineStr">
        <is>
          <t>玉山县博冠家具有限公司</t>
        </is>
      </c>
      <c r="D105" s="158" t="n">
        <v>46094</v>
      </c>
      <c r="F105" s="158" t="n">
        <v>46120</v>
      </c>
      <c r="G105">
        <f>IFERROR(INDEX('5-订单总表'!$I$3:$I$805,MATCH(B105,'5-订单总表'!$B$3:$B$805,0)),"")</f>
        <v/>
      </c>
      <c r="H105" s="15">
        <f>IFERROR(IF(INDEX('5-订单总表'!$J$3:$J$805,MATCH(B105,'5-订单总表'!$B$3:$B$805,0))&lt;&gt;"",INDEX('5-订单总表'!$J$3:$J$805,MATCH(B105,'5-订单总表'!$B$3:$B$805,0)),IFERROR(INDEX('1-产品总表'!$C$3:$C$494,MATCH("PPS"&amp;MID(G105,2,99),'1-产品总表'!$A$3:$A$494,0)),"樱桃木 窄柜100*38/43*190【定制尺寸】")),"樱桃木 窄柜100*38/43*190【定制尺寸】")</f>
        <v/>
      </c>
      <c r="I105">
        <f>IFERROR(INDEX('5-订单总表'!$K$3:$K$805,MATCH(B105,'5-订单总表'!$B$3:$B$805,0)),"")</f>
        <v/>
      </c>
      <c r="J105" s="15" t="n">
        <v>1</v>
      </c>
      <c r="K105">
        <f>IFERROR(SUMPRODUCT(('2-定价总表'!$A$3:$A$493="PPS"&amp;MID(G105,2,99))*('2-定价总表'!$C$3:$C$493=I105)*('2-定价总表'!$T$3:$T$493)),"")</f>
        <v/>
      </c>
      <c r="L105" s="49" t="n">
        <v>3100</v>
      </c>
      <c r="M105">
        <f>IFERROR(K105*J105,"")</f>
        <v/>
      </c>
      <c r="N105" s="15" t="inlineStr">
        <is>
          <t>月结</t>
        </is>
      </c>
      <c r="T105" s="15" t="inlineStr">
        <is>
          <t>客户:北京 袁晓园 ; 追加单号:4502100492030006538/4502117127215188940 ; 来源:2026年4月结账(15-46单)原单号26</t>
        </is>
      </c>
      <c r="U105" s="8" t="inlineStr">
        <is>
          <t>✅ 可导入</t>
        </is>
      </c>
      <c r="V105" s="22" t="inlineStr">
        <is>
          <t>缺: 付款状态</t>
        </is>
      </c>
      <c r="W105" t="inlineStr">
        <is>
          <t>✓</t>
        </is>
      </c>
    </row>
    <row r="106">
      <c r="A106" s="14" t="inlineStr">
        <is>
          <t>畔色0104</t>
        </is>
      </c>
      <c r="B106" s="14" t="inlineStr">
        <is>
          <t>3022982508210329895</t>
        </is>
      </c>
      <c r="C106" s="126" t="inlineStr">
        <is>
          <t>玉山县博冠家具有限公司</t>
        </is>
      </c>
      <c r="D106" s="158" t="n">
        <v>46094</v>
      </c>
      <c r="F106" s="158" t="n">
        <v>46111</v>
      </c>
      <c r="G106">
        <f>IFERROR(INDEX('5-订单总表'!$I$3:$I$805,MATCH(B106,'5-订单总表'!$B$3:$B$805,0)),"")</f>
        <v/>
      </c>
      <c r="H106" s="15">
        <f>IFERROR(IF(INDEX('5-订单总表'!$J$3:$J$805,MATCH(B106,'5-订单总表'!$B$3:$B$805,0))&lt;&gt;"",INDEX('5-订单总表'!$J$3:$J$805,MATCH(B106,'5-订单总表'!$B$3:$B$805,0)),IFERROR(INDEX('1-产品总表'!$C$3:$C$494,MATCH("PPS"&amp;MID(G106,2,99),'1-产品总表'!$A$3:$A$494,0)),"榉木 岩板桌140*80【单价1300   黑色岩板")),"榉木 岩板桌140*80【单价1300   黑色岩板")</f>
        <v/>
      </c>
      <c r="I106">
        <f>IFERROR(INDEX('5-订单总表'!$K$3:$K$805,MATCH(B106,'5-订单总表'!$B$3:$B$805,0)),"")</f>
        <v/>
      </c>
      <c r="J106" s="15" t="n">
        <v>1</v>
      </c>
      <c r="K106">
        <f>IFERROR(SUMPRODUCT(('2-定价总表'!$A$3:$A$493="PPS"&amp;MID(G106,2,99))*('2-定价总表'!$C$3:$C$493=I106)*('2-定价总表'!$T$3:$T$493)),"")</f>
        <v/>
      </c>
      <c r="L106" s="49" t="n">
        <v>1300</v>
      </c>
      <c r="M106">
        <f>IFERROR(K106*J106,"")</f>
        <v/>
      </c>
      <c r="N106" s="15" t="inlineStr">
        <is>
          <t>月结</t>
        </is>
      </c>
      <c r="T106" s="15" t="inlineStr">
        <is>
          <t>客户:广西 苩震子 ; 来源:2026年4月结账(15-46单)原单号27</t>
        </is>
      </c>
      <c r="U106" s="8" t="inlineStr">
        <is>
          <t>✅ 可导入</t>
        </is>
      </c>
      <c r="V106" s="22" t="inlineStr">
        <is>
          <t>缺: 工厂单价、产品预期金额、付款状态</t>
        </is>
      </c>
      <c r="W106" t="inlineStr">
        <is>
          <t>⚠️ 平台订单号在5-订单总表中未找到(请确认是否已录入订单总表，或为直销/未录单)</t>
        </is>
      </c>
    </row>
    <row r="107">
      <c r="A107" s="14" t="inlineStr">
        <is>
          <t>畔色0105</t>
        </is>
      </c>
      <c r="B107" s="14" t="inlineStr">
        <is>
          <t>2701785327006003097</t>
        </is>
      </c>
      <c r="C107" s="126" t="inlineStr">
        <is>
          <t>玉山县博冠家具有限公司</t>
        </is>
      </c>
      <c r="D107" s="158" t="n">
        <v>46098</v>
      </c>
      <c r="F107" s="158" t="n">
        <v>46107</v>
      </c>
      <c r="G107">
        <f>IFERROR(INDEX('5-订单总表'!$I$3:$I$805,MATCH(B107,'5-订单总表'!$B$3:$B$805,0)),"")</f>
        <v/>
      </c>
      <c r="H107" s="15">
        <f>IFERROR(IF(INDEX('5-订单总表'!$J$3:$J$805,MATCH(B107,'5-订单总表'!$B$3:$B$805,0))&lt;&gt;"",INDEX('5-订单总表'!$J$3:$J$805,MATCH(B107,'5-订单总表'!$B$3:$B$805,0)),IFERROR(INDEX('1-产品总表'!$C$3:$C$494,MATCH("PPS"&amp;MID(G107,2,99),'1-产品总表'!$A$3:$A$494,0)),"黑胡桃 岩板桌140*80")),"黑胡桃 岩板桌140*80")</f>
        <v/>
      </c>
      <c r="I107">
        <f>IFERROR(INDEX('5-订单总表'!$K$3:$K$805,MATCH(B107,'5-订单总表'!$B$3:$B$805,0)),"")</f>
        <v/>
      </c>
      <c r="J107" s="15" t="n">
        <v>1</v>
      </c>
      <c r="K107">
        <f>IFERROR(SUMPRODUCT(('2-定价总表'!$A$3:$A$493="PPS"&amp;MID(G107,2,99))*('2-定价总表'!$C$3:$C$493=I107)*('2-定价总表'!$T$3:$T$493)),"")</f>
        <v/>
      </c>
      <c r="L107" s="49" t="n">
        <v>2200</v>
      </c>
      <c r="M107">
        <f>IFERROR(K107*J107,"")</f>
        <v/>
      </c>
      <c r="N107" s="15" t="inlineStr">
        <is>
          <t>月结</t>
        </is>
      </c>
      <c r="T107" s="15" t="inlineStr">
        <is>
          <t>客户:四川 周女士 ; 来源:2026年4月结账(15-46单)原单号29</t>
        </is>
      </c>
      <c r="U107" s="8" t="inlineStr">
        <is>
          <t>✅ 可导入</t>
        </is>
      </c>
      <c r="V107" s="22" t="inlineStr">
        <is>
          <t>缺: 付款状态</t>
        </is>
      </c>
      <c r="W107" t="inlineStr">
        <is>
          <t>✓</t>
        </is>
      </c>
    </row>
    <row r="108">
      <c r="A108" s="14" t="inlineStr">
        <is>
          <t>畔色0106</t>
        </is>
      </c>
      <c r="B108" s="14" t="inlineStr">
        <is>
          <t>2701731578017177085</t>
        </is>
      </c>
      <c r="C108" s="126" t="inlineStr">
        <is>
          <t>玉山县博冠家具有限公司</t>
        </is>
      </c>
      <c r="D108" s="158" t="n">
        <v>46098</v>
      </c>
      <c r="F108" s="158" t="n">
        <v>46123</v>
      </c>
      <c r="G108">
        <f>IFERROR(INDEX('5-订单总表'!$I$3:$I$805,MATCH(B108,'5-订单总表'!$B$3:$B$805,0)),"")</f>
        <v/>
      </c>
      <c r="H108" s="15">
        <f>IFERROR(IF(INDEX('5-订单总表'!$J$3:$J$805,MATCH(B108,'5-订单总表'!$B$3:$B$805,0))&lt;&gt;"",INDEX('5-订单总表'!$J$3:$J$805,MATCH(B108,'5-订单总表'!$B$3:$B$805,0)),IFERROR(INDEX('1-产品总表'!$C$3:$C$494,MATCH("PPS"&amp;MID(G108,2,99),'1-产品总表'!$A$3:$A$494,0)),"樱桃木 窄柜120*40/48*190【单价3200")),"樱桃木 窄柜120*40/48*190【单价3200")</f>
        <v/>
      </c>
      <c r="I108">
        <f>IFERROR(INDEX('5-订单总表'!$K$3:$K$805,MATCH(B108,'5-订单总表'!$B$3:$B$805,0)),"")</f>
        <v/>
      </c>
      <c r="J108" s="15" t="n">
        <v>1</v>
      </c>
      <c r="K108">
        <f>IFERROR(SUMPRODUCT(('2-定价总表'!$A$3:$A$493="PPS"&amp;MID(G108,2,99))*('2-定价总表'!$C$3:$C$493=I108)*('2-定价总表'!$T$3:$T$493)),"")</f>
        <v/>
      </c>
      <c r="L108" s="49" t="n">
        <v>3200</v>
      </c>
      <c r="M108">
        <f>IFERROR(K108*J108,"")</f>
        <v/>
      </c>
      <c r="N108" s="15" t="inlineStr">
        <is>
          <t>月结</t>
        </is>
      </c>
      <c r="T108" s="15" t="inlineStr">
        <is>
          <t>客户:浙江 张玲玮 ; 来源:2026年4月结账(15-46单)原单号30</t>
        </is>
      </c>
      <c r="U108" s="8" t="inlineStr">
        <is>
          <t>✅ 可导入</t>
        </is>
      </c>
      <c r="V108" s="22" t="inlineStr">
        <is>
          <t>缺: 付款状态</t>
        </is>
      </c>
      <c r="W108" t="inlineStr">
        <is>
          <t>✓</t>
        </is>
      </c>
    </row>
    <row r="109">
      <c r="A109" s="14" t="inlineStr">
        <is>
          <t>畔色0107</t>
        </is>
      </c>
      <c r="B109" s="14" t="inlineStr">
        <is>
          <t>2701765705060014262</t>
        </is>
      </c>
      <c r="C109" s="126" t="inlineStr">
        <is>
          <t>玉山县博冠家具有限公司</t>
        </is>
      </c>
      <c r="D109" s="158" t="n">
        <v>46100</v>
      </c>
      <c r="F109" s="158" t="n">
        <v>46100</v>
      </c>
      <c r="G109">
        <f>IFERROR(INDEX('5-订单总表'!$I$3:$I$805,MATCH(B109,'5-订单总表'!$B$3:$B$805,0)),"")</f>
        <v/>
      </c>
      <c r="H109" s="15">
        <f>IFERROR(IF(INDEX('5-订单总表'!$J$3:$J$805,MATCH(B109,'5-订单总表'!$B$3:$B$805,0))&lt;&gt;"",INDEX('5-订单总表'!$J$3:$J$805,MATCH(B109,'5-订单总表'!$B$3:$B$805,0)),IFERROR(INDEX('1-产品总表'!$C$3:$C$494,MATCH("PPS"&amp;MID(G109,2,99),'1-产品总表'!$A$3:$A$494,0)),"榉木 岩板桌160*85【用25年现货发")),"榉木 岩板桌160*85【用25年现货发")</f>
        <v/>
      </c>
      <c r="I109">
        <f>IFERROR(INDEX('5-订单总表'!$K$3:$K$805,MATCH(B109,'5-订单总表'!$B$3:$B$805,0)),"")</f>
        <v/>
      </c>
      <c r="J109" s="15" t="n">
        <v>1</v>
      </c>
      <c r="K109">
        <f>IFERROR(SUMPRODUCT(('2-定价总表'!$A$3:$A$493="PPS"&amp;MID(G109,2,99))*('2-定价总表'!$C$3:$C$493=I109)*('2-定价总表'!$T$3:$T$493)),"")</f>
        <v/>
      </c>
      <c r="L109" s="49" t="n">
        <v>0</v>
      </c>
      <c r="M109">
        <f>IFERROR(K109*J109,"")</f>
        <v/>
      </c>
      <c r="N109" s="15" t="inlineStr">
        <is>
          <t>月结</t>
        </is>
      </c>
      <c r="T109" s="15" t="inlineStr">
        <is>
          <t>客户:山西 张雨桐 ; 来源:2026年4月结账(15-46单)原单号31</t>
        </is>
      </c>
      <c r="U109" s="8" t="inlineStr">
        <is>
          <t>✅ 可导入</t>
        </is>
      </c>
      <c r="V109" s="22" t="inlineStr">
        <is>
          <t>缺: 付款状态</t>
        </is>
      </c>
      <c r="W109" t="inlineStr">
        <is>
          <t>✓</t>
        </is>
      </c>
    </row>
    <row r="110">
      <c r="A110" s="14" t="inlineStr">
        <is>
          <t>畔色0108</t>
        </is>
      </c>
      <c r="B110" s="14" t="inlineStr">
        <is>
          <t>4502164863031117545</t>
        </is>
      </c>
      <c r="C110" s="126" t="inlineStr">
        <is>
          <t>玉山县博冠家具有限公司</t>
        </is>
      </c>
      <c r="D110" s="158" t="n">
        <v>46103</v>
      </c>
      <c r="F110" s="158" t="n">
        <v>46113</v>
      </c>
      <c r="G110">
        <f>IFERROR(INDEX('5-订单总表'!$I$3:$I$805,MATCH(B110,'5-订单总表'!$B$3:$B$805,0)),"")</f>
        <v/>
      </c>
      <c r="H110" s="15">
        <f>IFERROR(IF(INDEX('5-订单总表'!$J$3:$J$805,MATCH(B110,'5-订单总表'!$B$3:$B$805,0))&lt;&gt;"",INDEX('5-订单总表'!$J$3:$J$805,MATCH(B110,'5-订单总表'!$B$3:$B$805,0)),IFERROR(INDEX('1-产品总表'!$C$3:$C$494,MATCH("PPS"&amp;MID(G110,2,99),'1-产品总表'!$A$3:$A$494,0)),"榉木 岩板桌200*85【单价1400】")),"榉木 岩板桌200*85【单价1400】")</f>
        <v/>
      </c>
      <c r="I110">
        <f>IFERROR(INDEX('5-订单总表'!$K$3:$K$805,MATCH(B110,'5-订单总表'!$B$3:$B$805,0)),"")</f>
        <v/>
      </c>
      <c r="J110" s="15" t="n">
        <v>1</v>
      </c>
      <c r="K110">
        <f>IFERROR(SUMPRODUCT(('2-定价总表'!$A$3:$A$493="PPS"&amp;MID(G110,2,99))*('2-定价总表'!$C$3:$C$493=I110)*('2-定价总表'!$T$3:$T$493)),"")</f>
        <v/>
      </c>
      <c r="L110" s="49" t="n">
        <v>1400</v>
      </c>
      <c r="M110">
        <f>IFERROR(K110*J110,"")</f>
        <v/>
      </c>
      <c r="N110" s="15" t="inlineStr">
        <is>
          <t>月结</t>
        </is>
      </c>
      <c r="T110" s="15" t="inlineStr">
        <is>
          <t>客户:江苏 巴晓元 ; 来源:2026年4月结账(15-46单)原单号32</t>
        </is>
      </c>
      <c r="U110" s="8" t="inlineStr">
        <is>
          <t>✅ 可导入</t>
        </is>
      </c>
      <c r="V110" s="22" t="inlineStr">
        <is>
          <t>缺: 付款状态</t>
        </is>
      </c>
      <c r="W110" t="inlineStr">
        <is>
          <t>✓</t>
        </is>
      </c>
    </row>
    <row r="111">
      <c r="A111" s="14" t="inlineStr">
        <is>
          <t>畔色0109</t>
        </is>
      </c>
      <c r="B111" s="14" t="inlineStr">
        <is>
          <t>2701764732105174571</t>
        </is>
      </c>
      <c r="C111" s="126" t="inlineStr">
        <is>
          <t>玉山县博冠家具有限公司</t>
        </is>
      </c>
      <c r="D111" s="158" t="n">
        <v>46105</v>
      </c>
      <c r="F111" s="15" t="n"/>
      <c r="G111">
        <f>IFERROR(INDEX('5-订单总表'!$I$3:$I$805,MATCH(B111,'5-订单总表'!$B$3:$B$805,0)),"")</f>
        <v/>
      </c>
      <c r="H111" s="15">
        <f>IFERROR(IF(INDEX('5-订单总表'!$J$3:$J$805,MATCH(B111,'5-订单总表'!$B$3:$B$805,0))&lt;&gt;"",INDEX('5-订单总表'!$J$3:$J$805,MATCH(B111,'5-订单总表'!$B$3:$B$805,0)),IFERROR(INDEX('1-产品总表'!$C$3:$C$494,MATCH("PPS"&amp;MID(G111,2,99),'1-产品总表'!$A$3:$A$494,0)),"榉木 实木桌160*75")),"榉木 实木桌160*75")</f>
        <v/>
      </c>
      <c r="I111">
        <f>IFERROR(INDEX('5-订单总表'!$K$3:$K$805,MATCH(B111,'5-订单总表'!$B$3:$B$805,0)),"")</f>
        <v/>
      </c>
      <c r="J111" s="15" t="n">
        <v>1</v>
      </c>
      <c r="K111">
        <f>IFERROR(SUMPRODUCT(('2-定价总表'!$A$3:$A$493="PPS"&amp;MID(G111,2,99))*('2-定价总表'!$C$3:$C$493=I111)*('2-定价总表'!$T$3:$T$493)),"")</f>
        <v/>
      </c>
      <c r="L111" s="49" t="n">
        <v>1700</v>
      </c>
      <c r="M111">
        <f>IFERROR(K111*J111,"")</f>
        <v/>
      </c>
      <c r="N111" s="15" t="inlineStr">
        <is>
          <t>月结</t>
        </is>
      </c>
      <c r="T111" s="15" t="inlineStr">
        <is>
          <t>客户:江苏 汪凡丁 ; 来源:2026年4月结账(15-46单)原单号33</t>
        </is>
      </c>
      <c r="U111" s="8" t="inlineStr">
        <is>
          <t>✅ 可导入</t>
        </is>
      </c>
      <c r="V111" s="22" t="inlineStr">
        <is>
          <t>缺: 付款状态</t>
        </is>
      </c>
      <c r="W111" t="inlineStr">
        <is>
          <t>✓</t>
        </is>
      </c>
    </row>
    <row r="112">
      <c r="A112" s="14" t="inlineStr">
        <is>
          <t>畔色0110</t>
        </is>
      </c>
      <c r="B112" s="14" t="inlineStr">
        <is>
          <t>4502194095129027306</t>
        </is>
      </c>
      <c r="C112" s="126" t="inlineStr">
        <is>
          <t>玉山县博冠家具有限公司</t>
        </is>
      </c>
      <c r="D112" s="158" t="n">
        <v>46105</v>
      </c>
      <c r="F112" s="158" t="n">
        <v>46113</v>
      </c>
      <c r="G112">
        <f>IFERROR(INDEX('5-订单总表'!$I$3:$I$805,MATCH(B112,'5-订单总表'!$B$3:$B$805,0)),"")</f>
        <v/>
      </c>
      <c r="H112" s="15">
        <f>IFERROR(IF(INDEX('5-订单总表'!$J$3:$J$805,MATCH(B112,'5-订单总表'!$B$3:$B$805,0))&lt;&gt;"",INDEX('5-订单总表'!$J$3:$J$805,MATCH(B112,'5-订单总表'!$B$3:$B$805,0)),IFERROR(INDEX('1-产品总表'!$C$3:$C$494,MATCH("PPS"&amp;MID(G112,2,99),'1-产品总表'!$A$3:$A$494,0)),"榉木 岩板桌180*75【单价1350】")),"榉木 岩板桌180*75【单价1350】")</f>
        <v/>
      </c>
      <c r="I112">
        <f>IFERROR(INDEX('5-订单总表'!$K$3:$K$805,MATCH(B112,'5-订单总表'!$B$3:$B$805,0)),"")</f>
        <v/>
      </c>
      <c r="J112" s="15" t="n">
        <v>1</v>
      </c>
      <c r="K112">
        <f>IFERROR(SUMPRODUCT(('2-定价总表'!$A$3:$A$493="PPS"&amp;MID(G112,2,99))*('2-定价总表'!$C$3:$C$493=I112)*('2-定价总表'!$T$3:$T$493)),"")</f>
        <v/>
      </c>
      <c r="L112" s="49" t="n">
        <v>1350</v>
      </c>
      <c r="M112">
        <f>IFERROR(K112*J112,"")</f>
        <v/>
      </c>
      <c r="N112" s="15" t="inlineStr">
        <is>
          <t>月结</t>
        </is>
      </c>
      <c r="T112" s="15" t="inlineStr">
        <is>
          <t>客户:湖南 胡敏洁 ; 来源:2026年4月结账(15-46单)原单号34</t>
        </is>
      </c>
      <c r="U112" s="8" t="inlineStr">
        <is>
          <t>✅ 可导入</t>
        </is>
      </c>
      <c r="V112" s="22" t="inlineStr">
        <is>
          <t>缺: 付款状态</t>
        </is>
      </c>
      <c r="W112" t="inlineStr">
        <is>
          <t>✓</t>
        </is>
      </c>
    </row>
    <row r="113">
      <c r="A113" s="14" t="inlineStr">
        <is>
          <t>畔色0111</t>
        </is>
      </c>
      <c r="B113" s="14" t="inlineStr">
        <is>
          <t>2701820065192001871</t>
        </is>
      </c>
      <c r="C113" s="126" t="inlineStr">
        <is>
          <t>玉山县博冠家具有限公司</t>
        </is>
      </c>
      <c r="D113" s="158" t="n">
        <v>46105</v>
      </c>
      <c r="F113" s="158" t="n">
        <v>46124</v>
      </c>
      <c r="G113">
        <f>IFERROR(INDEX('5-订单总表'!$I$3:$I$805,MATCH(B113,'5-订单总表'!$B$3:$B$805,0)),"")</f>
        <v/>
      </c>
      <c r="H113" s="15">
        <f>IFERROR(IF(INDEX('5-订单总表'!$J$3:$J$805,MATCH(B113,'5-订单总表'!$B$3:$B$805,0))&lt;&gt;"",INDEX('5-订单总表'!$J$3:$J$805,MATCH(B113,'5-订单总表'!$B$3:$B$805,0)),IFERROR(INDEX('1-产品总表'!$C$3:$C$494,MATCH("PPS"&amp;MID(G113,2,99),'1-产品总表'!$A$3:$A$494,0)),"樱桃木 窄柜120*40/48*190【单价3000")),"樱桃木 窄柜120*40/48*190【单价3000")</f>
        <v/>
      </c>
      <c r="I113">
        <f>IFERROR(INDEX('5-订单总表'!$K$3:$K$805,MATCH(B113,'5-订单总表'!$B$3:$B$805,0)),"")</f>
        <v/>
      </c>
      <c r="J113" s="15" t="n">
        <v>1</v>
      </c>
      <c r="K113">
        <f>IFERROR(SUMPRODUCT(('2-定价总表'!$A$3:$A$493="PPS"&amp;MID(G113,2,99))*('2-定价总表'!$C$3:$C$493=I113)*('2-定价总表'!$T$3:$T$493)),"")</f>
        <v/>
      </c>
      <c r="L113" s="49" t="n">
        <v>3000</v>
      </c>
      <c r="M113">
        <f>IFERROR(K113*J113,"")</f>
        <v/>
      </c>
      <c r="N113" s="15" t="inlineStr">
        <is>
          <t>月结</t>
        </is>
      </c>
      <c r="T113" s="15" t="inlineStr">
        <is>
          <t>客户:四川 卢女士 ; 来源:2026年4月结账(15-46单)原单号35</t>
        </is>
      </c>
      <c r="U113" s="8" t="inlineStr">
        <is>
          <t>✅ 可导入</t>
        </is>
      </c>
      <c r="V113" s="22" t="inlineStr">
        <is>
          <t>缺: 付款状态</t>
        </is>
      </c>
      <c r="W113" t="inlineStr">
        <is>
          <t>✓</t>
        </is>
      </c>
    </row>
    <row r="114">
      <c r="A114" s="14" t="inlineStr">
        <is>
          <t>畔色0112</t>
        </is>
      </c>
      <c r="B114" s="14" t="inlineStr">
        <is>
          <t>2701761996112039168</t>
        </is>
      </c>
      <c r="C114" s="126" t="inlineStr">
        <is>
          <t>玉山县博冠家具有限公司</t>
        </is>
      </c>
      <c r="D114" s="158" t="n">
        <v>46105</v>
      </c>
      <c r="F114" s="15" t="n"/>
      <c r="G114">
        <f>IFERROR(INDEX('5-订单总表'!$I$3:$I$805,MATCH(B114,'5-订单总表'!$B$3:$B$805,0)),"")</f>
        <v/>
      </c>
      <c r="H114" s="15">
        <f>IFERROR(IF(INDEX('5-订单总表'!$J$3:$J$805,MATCH(B114,'5-订单总表'!$B$3:$B$805,0))&lt;&gt;"",INDEX('5-订单总表'!$J$3:$J$805,MATCH(B114,'5-订单总表'!$B$3:$B$805,0)),IFERROR(INDEX('1-产品总表'!$C$3:$C$494,MATCH("PPS"&amp;MID(G114,2,99),'1-产品总表'!$A$3:$A$494,0)),"榉木 岩板桌140*80【单价1250】")),"榉木 岩板桌140*80【单价1250】")</f>
        <v/>
      </c>
      <c r="I114">
        <f>IFERROR(INDEX('5-订单总表'!$K$3:$K$805,MATCH(B114,'5-订单总表'!$B$3:$B$805,0)),"")</f>
        <v/>
      </c>
      <c r="J114" s="15" t="n">
        <v>1</v>
      </c>
      <c r="K114">
        <f>IFERROR(SUMPRODUCT(('2-定价总表'!$A$3:$A$493="PPS"&amp;MID(G114,2,99))*('2-定价总表'!$C$3:$C$493=I114)*('2-定价总表'!$T$3:$T$493)),"")</f>
        <v/>
      </c>
      <c r="L114" s="49" t="n">
        <v>1250</v>
      </c>
      <c r="M114">
        <f>IFERROR(K114*J114,"")</f>
        <v/>
      </c>
      <c r="N114" s="15" t="inlineStr">
        <is>
          <t>月结</t>
        </is>
      </c>
      <c r="T114" s="15" t="inlineStr">
        <is>
          <t>客户:广东 刘晓悦 ; 发货:4月已发 ; 来源:2026年4月结账(15-46单)原单号36</t>
        </is>
      </c>
      <c r="U114" s="8" t="inlineStr">
        <is>
          <t>✅ 可导入</t>
        </is>
      </c>
      <c r="V114" s="22" t="inlineStr">
        <is>
          <t>缺: 付款状态</t>
        </is>
      </c>
      <c r="W114" t="inlineStr">
        <is>
          <t>✓</t>
        </is>
      </c>
    </row>
    <row r="115">
      <c r="A115" s="14" t="inlineStr">
        <is>
          <t>畔色0113</t>
        </is>
      </c>
      <c r="B115" s="14" t="inlineStr">
        <is>
          <t>2701763150105115054</t>
        </is>
      </c>
      <c r="C115" s="126" t="inlineStr">
        <is>
          <t>玉山县博冠家具有限公司</t>
        </is>
      </c>
      <c r="D115" s="158" t="n">
        <v>46105</v>
      </c>
      <c r="F115" s="158" t="n">
        <v>46129</v>
      </c>
      <c r="G115">
        <f>IFERROR(INDEX('5-订单总表'!$I$3:$I$805,MATCH(B115,'5-订单总表'!$B$3:$B$805,0)),"")</f>
        <v/>
      </c>
      <c r="H115" s="15">
        <f>IFERROR(IF(INDEX('5-订单总表'!$J$3:$J$805,MATCH(B115,'5-订单总表'!$B$3:$B$805,0))&lt;&gt;"",INDEX('5-订单总表'!$J$3:$J$805,MATCH(B115,'5-订单总表'!$B$3:$B$805,0)),IFERROR(INDEX('1-产品总表'!$C$3:$C$494,MATCH("PPS"&amp;MID(G115,2,99),'1-产品总表'!$A$3:$A$494,0)),"樱桃木 窄柜120*40/48*190【单价3000 门灰玻")),"樱桃木 窄柜120*40/48*190【单价3000 门灰玻")</f>
        <v/>
      </c>
      <c r="I115">
        <f>IFERROR(INDEX('5-订单总表'!$K$3:$K$805,MATCH(B115,'5-订单总表'!$B$3:$B$805,0)),"")</f>
        <v/>
      </c>
      <c r="J115" s="15" t="n">
        <v>1</v>
      </c>
      <c r="K115">
        <f>IFERROR(SUMPRODUCT(('2-定价总表'!$A$3:$A$493="PPS"&amp;MID(G115,2,99))*('2-定价总表'!$C$3:$C$493=I115)*('2-定价总表'!$T$3:$T$493)),"")</f>
        <v/>
      </c>
      <c r="L115" s="49" t="n">
        <v>3000</v>
      </c>
      <c r="M115">
        <f>IFERROR(K115*J115,"")</f>
        <v/>
      </c>
      <c r="N115" s="15" t="inlineStr">
        <is>
          <t>月结</t>
        </is>
      </c>
      <c r="T115" s="15" t="inlineStr">
        <is>
          <t>客户:湖北 杨先生 ; 来源:2026年4月结账(15-46单)原单号37</t>
        </is>
      </c>
      <c r="U115" s="8" t="inlineStr">
        <is>
          <t>✅ 可导入</t>
        </is>
      </c>
      <c r="V115" s="22" t="inlineStr">
        <is>
          <t>缺: 付款状态</t>
        </is>
      </c>
      <c r="W115" t="inlineStr">
        <is>
          <t>✓</t>
        </is>
      </c>
    </row>
    <row r="116">
      <c r="A116" s="14" t="inlineStr">
        <is>
          <t>畔色0114</t>
        </is>
      </c>
      <c r="B116" s="14" t="inlineStr">
        <is>
          <t>4502191826181029839</t>
        </is>
      </c>
      <c r="C116" s="126" t="inlineStr">
        <is>
          <t>玉山县博冠家具有限公司</t>
        </is>
      </c>
      <c r="D116" s="158" t="n">
        <v>46105</v>
      </c>
      <c r="F116" s="158" t="n">
        <v>46107</v>
      </c>
      <c r="G116">
        <f>IFERROR(INDEX('5-订单总表'!$I$3:$I$805,MATCH(B116,'5-订单总表'!$B$3:$B$805,0)),"")</f>
        <v/>
      </c>
      <c r="H116" s="15">
        <f>IFERROR(IF(INDEX('5-订单总表'!$J$3:$J$805,MATCH(B116,'5-订单总表'!$B$3:$B$805,0))&lt;&gt;"",INDEX('5-订单总表'!$J$3:$J$805,MATCH(B116,'5-订单总表'!$B$3:$B$805,0)),IFERROR(INDEX('1-产品总表'!$C$3:$C$494,MATCH("PPS"&amp;MID(G116,2,99),'1-产品总表'!$A$3:$A$494,0)),"榉木 岩板桌180*85*75")),"榉木 岩板桌180*85*75")</f>
        <v/>
      </c>
      <c r="I116">
        <f>IFERROR(INDEX('5-订单总表'!$K$3:$K$805,MATCH(B116,'5-订单总表'!$B$3:$B$805,0)),"")</f>
        <v/>
      </c>
      <c r="J116" s="15" t="n">
        <v>1</v>
      </c>
      <c r="K116">
        <f>IFERROR(SUMPRODUCT(('2-定价总表'!$A$3:$A$493="PPS"&amp;MID(G116,2,99))*('2-定价总表'!$C$3:$C$493=I116)*('2-定价总表'!$T$3:$T$493)),"")</f>
        <v/>
      </c>
      <c r="L116" s="49" t="n">
        <v>0</v>
      </c>
      <c r="M116">
        <f>IFERROR(K116*J116,"")</f>
        <v/>
      </c>
      <c r="N116" s="15" t="inlineStr">
        <is>
          <t>月结</t>
        </is>
      </c>
      <c r="T116" s="15" t="inlineStr">
        <is>
          <t>客户:陕西 花花 ; 来源:2026年4月结账(15-46单)原单号38</t>
        </is>
      </c>
      <c r="U116" s="8" t="inlineStr">
        <is>
          <t>✅ 可导入</t>
        </is>
      </c>
      <c r="V116" s="22" t="inlineStr">
        <is>
          <t>缺: 付款状态</t>
        </is>
      </c>
      <c r="W116" t="inlineStr">
        <is>
          <t>✓</t>
        </is>
      </c>
    </row>
    <row r="117">
      <c r="A117" s="14" t="inlineStr">
        <is>
          <t>畔色0115</t>
        </is>
      </c>
      <c r="B117" s="14" t="inlineStr">
        <is>
          <t>4502196684031016909</t>
        </is>
      </c>
      <c r="C117" s="126" t="inlineStr">
        <is>
          <t>玉山县博冠家具有限公司</t>
        </is>
      </c>
      <c r="D117" s="158" t="n">
        <v>46119</v>
      </c>
      <c r="F117" s="15" t="n"/>
      <c r="G117">
        <f>IFERROR(INDEX('5-订单总表'!$I$3:$I$805,MATCH(B117,'5-订单总表'!$B$3:$B$805,0)),"")</f>
        <v/>
      </c>
      <c r="H117" s="15">
        <f>IFERROR(IF(INDEX('5-订单总表'!$J$3:$J$805,MATCH(B117,'5-订单总表'!$B$3:$B$805,0))&lt;&gt;"",INDEX('5-订单总表'!$J$3:$J$805,MATCH(B117,'5-订单总表'!$B$3:$B$805,0)),IFERROR(INDEX('1-产品总表'!$C$3:$C$494,MATCH("PPS"&amp;MID(G117,2,99),'1-产品总表'!$A$3:$A$494,0)),"樱桃木 窄柜88*48*190 定制尺寸")),"樱桃木 窄柜88*48*190 定制尺寸")</f>
        <v/>
      </c>
      <c r="I117">
        <f>IFERROR(INDEX('5-订单总表'!$K$3:$K$805,MATCH(B117,'5-订单总表'!$B$3:$B$805,0)),"")</f>
        <v/>
      </c>
      <c r="J117" s="15" t="n">
        <v>1</v>
      </c>
      <c r="K117">
        <f>IFERROR(SUMPRODUCT(('2-定价总表'!$A$3:$A$493="PPS"&amp;MID(G117,2,99))*('2-定价总表'!$C$3:$C$493=I117)*('2-定价总表'!$T$3:$T$493)),"")</f>
        <v/>
      </c>
      <c r="L117" s="49" t="n">
        <v>2850</v>
      </c>
      <c r="M117">
        <f>IFERROR(K117*J117,"")</f>
        <v/>
      </c>
      <c r="N117" s="15" t="inlineStr">
        <is>
          <t>月结</t>
        </is>
      </c>
      <c r="T117" s="15" t="inlineStr">
        <is>
          <t>客户:上海 KK ; 来源:2026年4月结账(15-46单)原单号39/52</t>
        </is>
      </c>
      <c r="U117" s="8" t="inlineStr">
        <is>
          <t>✅ 可导入</t>
        </is>
      </c>
      <c r="V117" s="22" t="inlineStr">
        <is>
          <t>缺: 付款状态</t>
        </is>
      </c>
      <c r="W117" t="inlineStr">
        <is>
          <t>✓</t>
        </is>
      </c>
    </row>
    <row r="118">
      <c r="A118" s="14" t="inlineStr">
        <is>
          <t>畔色0116</t>
        </is>
      </c>
      <c r="B118" s="14" t="inlineStr">
        <is>
          <t>2701788495053166684</t>
        </is>
      </c>
      <c r="C118" s="126" t="inlineStr">
        <is>
          <t>玉山县博冠家具有限公司</t>
        </is>
      </c>
      <c r="D118" s="158" t="n">
        <v>46107</v>
      </c>
      <c r="F118" s="15" t="n"/>
      <c r="G118">
        <f>IFERROR(INDEX('5-订单总表'!$I$3:$I$805,MATCH(B118,'5-订单总表'!$B$3:$B$805,0)),"")</f>
        <v/>
      </c>
      <c r="H118" s="15">
        <f>IFERROR(IF(INDEX('5-订单总表'!$J$3:$J$805,MATCH(B118,'5-订单总表'!$B$3:$B$805,0))&lt;&gt;"",INDEX('5-订单总表'!$J$3:$J$805,MATCH(B118,'5-订单总表'!$B$3:$B$805,0)),IFERROR(INDEX('1-产品总表'!$C$3:$C$494,MATCH("PPS"&amp;MID(G118,2,99),'1-产品总表'!$A$3:$A$494,0)),"樱桃木 组合柜72*38*36【730+680+680")),"樱桃木 组合柜72*38*36【730+680+680")</f>
        <v/>
      </c>
      <c r="I118">
        <f>IFERROR(INDEX('5-订单总表'!$K$3:$K$805,MATCH(B118,'5-订单总表'!$B$3:$B$805,0)),"")</f>
        <v/>
      </c>
      <c r="J118" s="15" t="n">
        <v>1</v>
      </c>
      <c r="K118">
        <f>IFERROR(SUMPRODUCT(('2-定价总表'!$A$3:$A$493="PPS"&amp;MID(G118,2,99))*('2-定价总表'!$C$3:$C$493=I118)*('2-定价总表'!$T$3:$T$493)),"")</f>
        <v/>
      </c>
      <c r="L118" s="49" t="n">
        <v>2090</v>
      </c>
      <c r="M118">
        <f>IFERROR(K118*J118,"")</f>
        <v/>
      </c>
      <c r="N118" s="15" t="inlineStr">
        <is>
          <t>月结</t>
        </is>
      </c>
      <c r="T118" s="15" t="inlineStr">
        <is>
          <t>客户:上海 钱丹妮 ; 来源:2026年4月结账(15-46单)原单号40</t>
        </is>
      </c>
      <c r="U118" s="8" t="inlineStr">
        <is>
          <t>✅ 可导入</t>
        </is>
      </c>
      <c r="V118" s="22" t="inlineStr">
        <is>
          <t>缺: 工厂单价、产品预期金额、付款状态</t>
        </is>
      </c>
      <c r="W118" t="inlineStr">
        <is>
          <t>⚠️ 平台订单号在5-订单总表中未找到(请确认是否已录入订单总表，或为直销/未录单)</t>
        </is>
      </c>
    </row>
    <row r="119">
      <c r="A119" s="14" t="inlineStr">
        <is>
          <t>畔色0117</t>
        </is>
      </c>
      <c r="B119" s="14" t="inlineStr">
        <is>
          <t>4931308621633047840</t>
        </is>
      </c>
      <c r="C119" s="126" t="inlineStr">
        <is>
          <t>玉山县博冠家具有限公司</t>
        </is>
      </c>
      <c r="D119" s="158" t="n">
        <v>46108</v>
      </c>
      <c r="F119" s="15" t="n"/>
      <c r="G119">
        <f>IFERROR(INDEX('5-订单总表'!$I$3:$I$805,MATCH(B119,'5-订单总表'!$B$3:$B$805,0)),"")</f>
        <v/>
      </c>
      <c r="H119" s="15">
        <f>IFERROR(IF(INDEX('5-订单总表'!$J$3:$J$805,MATCH(B119,'5-订单总表'!$B$3:$B$805,0))&lt;&gt;"",INDEX('5-订单总表'!$J$3:$J$805,MATCH(B119,'5-订单总表'!$B$3:$B$805,0)),IFERROR(INDEX('1-产品总表'!$C$3:$C$494,MATCH("PPS"&amp;MID(G119,2,99),'1-产品总表'!$A$3:$A$494,0)),"樱桃木 洞石餐边柜210*42/50*210")),"樱桃木 洞石餐边柜210*42/50*210")</f>
        <v/>
      </c>
      <c r="I119">
        <f>IFERROR(INDEX('5-订单总表'!$K$3:$K$805,MATCH(B119,'5-订单总表'!$B$3:$B$805,0)),"")</f>
        <v/>
      </c>
      <c r="J119" s="15" t="n">
        <v>1</v>
      </c>
      <c r="K119">
        <f>IFERROR(SUMPRODUCT(('2-定价总表'!$A$3:$A$493="PPS"&amp;MID(G119,2,99))*('2-定价总表'!$C$3:$C$493=I119)*('2-定价总表'!$T$3:$T$493)),"")</f>
        <v/>
      </c>
      <c r="L119" s="49" t="n">
        <v>5700</v>
      </c>
      <c r="M119">
        <f>IFERROR(K119*J119,"")</f>
        <v/>
      </c>
      <c r="N119" s="15" t="inlineStr">
        <is>
          <t>月结</t>
        </is>
      </c>
      <c r="T119" s="15" t="inlineStr">
        <is>
          <t>客户:杭州 种璐瑶 ; 追加单号:5116030418972001831 ; 来源:2026年4月结账(15-46单)原单号41</t>
        </is>
      </c>
      <c r="U119" s="8" t="inlineStr">
        <is>
          <t>✅ 可导入</t>
        </is>
      </c>
      <c r="V119" s="22" t="inlineStr">
        <is>
          <t>缺: 工厂单价、产品预期金额、付款状态</t>
        </is>
      </c>
      <c r="W119" t="inlineStr">
        <is>
          <t>⚠️ 平台订单号在5-订单总表中未找到(请确认是否已录入订单总表，或为直销/未录单)</t>
        </is>
      </c>
    </row>
    <row r="120">
      <c r="A120" s="14" t="inlineStr">
        <is>
          <t>畔色0118</t>
        </is>
      </c>
      <c r="B120" s="14" t="inlineStr">
        <is>
          <t>2701791878046047055</t>
        </is>
      </c>
      <c r="C120" s="126" t="inlineStr">
        <is>
          <t>玉山县博冠家具有限公司</t>
        </is>
      </c>
      <c r="D120" s="158" t="n">
        <v>46109</v>
      </c>
      <c r="F120" s="158" t="n">
        <v>46133</v>
      </c>
      <c r="G120">
        <f>IFERROR(INDEX('5-订单总表'!$I$3:$I$805,MATCH(B120,'5-订单总表'!$B$3:$B$805,0)),"")</f>
        <v/>
      </c>
      <c r="H120" s="15">
        <f>IFERROR(IF(INDEX('5-订单总表'!$J$3:$J$805,MATCH(B120,'5-订单总表'!$B$3:$B$805,0))&lt;&gt;"",INDEX('5-订单总表'!$J$3:$J$805,MATCH(B120,'5-订单总表'!$B$3:$B$805,0)),IFERROR(INDEX('1-产品总表'!$C$3:$C$494,MATCH("PPS"&amp;MID(G120,2,99),'1-产品总表'!$A$3:$A$494,0)),"榉木 大板桌210*80＋岩板桌160*80")),"榉木 大板桌210*80＋岩板桌160*80")</f>
        <v/>
      </c>
      <c r="I120">
        <f>IFERROR(INDEX('5-订单总表'!$K$3:$K$805,MATCH(B120,'5-订单总表'!$B$3:$B$805,0)),"")</f>
        <v/>
      </c>
      <c r="J120" s="15" t="n">
        <v>1</v>
      </c>
      <c r="K120">
        <f>IFERROR(SUMPRODUCT(('2-定价总表'!$A$3:$A$493="PPS"&amp;MID(G120,2,99))*('2-定价总表'!$C$3:$C$493=I120)*('2-定价总表'!$T$3:$T$493)),"")</f>
        <v/>
      </c>
      <c r="L120" s="49" t="n">
        <v>1300</v>
      </c>
      <c r="M120">
        <f>IFERROR(K120*J120,"")</f>
        <v/>
      </c>
      <c r="N120" s="15" t="inlineStr">
        <is>
          <t>月结</t>
        </is>
      </c>
      <c r="T120" s="15" t="inlineStr">
        <is>
          <t>客户:湖南 屈源 ; 来源:2026年4月结账(15-46单)原单号42</t>
        </is>
      </c>
      <c r="U120" s="8" t="inlineStr">
        <is>
          <t>✅ 可导入</t>
        </is>
      </c>
      <c r="V120" s="22" t="inlineStr">
        <is>
          <t>缺: 付款状态</t>
        </is>
      </c>
      <c r="W120" t="inlineStr">
        <is>
          <t>✓</t>
        </is>
      </c>
    </row>
    <row r="121">
      <c r="A121" s="14" t="inlineStr">
        <is>
          <t>畔色0119</t>
        </is>
      </c>
      <c r="B121" s="14" t="inlineStr">
        <is>
          <t>2701793678055037873</t>
        </is>
      </c>
      <c r="C121" s="126" t="inlineStr">
        <is>
          <t>玉山县博冠家具有限公司</t>
        </is>
      </c>
      <c r="D121" s="158" t="n">
        <v>46109</v>
      </c>
      <c r="F121" s="158" t="n">
        <v>46133</v>
      </c>
      <c r="G121">
        <f>IFERROR(INDEX('5-订单总表'!$I$3:$I$805,MATCH(B121,'5-订单总表'!$B$3:$B$805,0)),"")</f>
        <v/>
      </c>
      <c r="H121" s="15">
        <f>IFERROR(IF(INDEX('5-订单总表'!$J$3:$J$805,MATCH(B121,'5-订单总表'!$B$3:$B$805,0))&lt;&gt;"",INDEX('5-订单总表'!$J$3:$J$805,MATCH(B121,'5-订单总表'!$B$3:$B$805,0)),IFERROR(INDEX('1-产品总表'!$C$3:$C$494,MATCH("PPS"&amp;MID(G121,2,99),'1-产品总表'!$A$3:$A$494,0)),"榉木 大板桌210*80＋岩板桌160*80")),"榉木 大板桌210*80＋岩板桌160*80")</f>
        <v/>
      </c>
      <c r="I121">
        <f>IFERROR(INDEX('5-订单总表'!$K$3:$K$805,MATCH(B121,'5-订单总表'!$B$3:$B$805,0)),"")</f>
        <v/>
      </c>
      <c r="J121" s="15" t="n">
        <v>1</v>
      </c>
      <c r="K121">
        <f>IFERROR(SUMPRODUCT(('2-定价总表'!$A$3:$A$493="PPS"&amp;MID(G121,2,99))*('2-定价总表'!$C$3:$C$493=I121)*('2-定价总表'!$T$3:$T$493)),"")</f>
        <v/>
      </c>
      <c r="L121" s="49" t="n">
        <v>1300</v>
      </c>
      <c r="M121">
        <f>IFERROR(K121*J121,"")</f>
        <v/>
      </c>
      <c r="N121" s="15" t="inlineStr">
        <is>
          <t>月结</t>
        </is>
      </c>
      <c r="T121" s="15" t="inlineStr">
        <is>
          <t>客户:湖南 屈源 ; 来源:2026年4月结账(15-46单)原单号42</t>
        </is>
      </c>
      <c r="U121" s="8" t="inlineStr">
        <is>
          <t>✅ 可导入</t>
        </is>
      </c>
      <c r="V121" s="22" t="inlineStr">
        <is>
          <t>缺: 付款状态</t>
        </is>
      </c>
      <c r="W121" t="inlineStr">
        <is>
          <t>✓</t>
        </is>
      </c>
    </row>
    <row r="122">
      <c r="A122" s="14" t="inlineStr">
        <is>
          <t>畔色0120</t>
        </is>
      </c>
      <c r="B122" s="14" t="inlineStr">
        <is>
          <t>2701723656029013669</t>
        </is>
      </c>
      <c r="C122" s="126" t="inlineStr">
        <is>
          <t>玉山县博冠家具有限公司</t>
        </is>
      </c>
      <c r="D122" s="158" t="n">
        <v>46109</v>
      </c>
      <c r="F122" s="15" t="n"/>
      <c r="G122">
        <f>IFERROR(INDEX('5-订单总表'!$I$3:$I$805,MATCH(B122,'5-订单总表'!$B$3:$B$805,0)),"")</f>
        <v/>
      </c>
      <c r="H122" s="15">
        <f>IFERROR(IF(INDEX('5-订单总表'!$J$3:$J$805,MATCH(B122,'5-订单总表'!$B$3:$B$805,0))&lt;&gt;"",INDEX('5-订单总表'!$J$3:$J$805,MATCH(B122,'5-订单总表'!$B$3:$B$805,0)),IFERROR(INDEX('1-产品总表'!$C$3:$C$494,MATCH("PPS"&amp;MID(G122,2,99),'1-产品总表'!$A$3:$A$494,0)),"榉木 餐边柜下柜＋双腿桌160")),"榉木 餐边柜下柜＋双腿桌160")</f>
        <v/>
      </c>
      <c r="I122">
        <f>IFERROR(INDEX('5-订单总表'!$K$3:$K$805,MATCH(B122,'5-订单总表'!$B$3:$B$805,0)),"")</f>
        <v/>
      </c>
      <c r="J122" s="15" t="n">
        <v>1</v>
      </c>
      <c r="K122">
        <f>IFERROR(SUMPRODUCT(('2-定价总表'!$A$3:$A$493="PPS"&amp;MID(G122,2,99))*('2-定价总表'!$C$3:$C$493=I122)*('2-定价总表'!$T$3:$T$493)),"")</f>
        <v/>
      </c>
      <c r="L122" s="49" t="n">
        <v>4280</v>
      </c>
      <c r="M122">
        <f>IFERROR(K122*J122,"")</f>
        <v/>
      </c>
      <c r="N122" s="15" t="inlineStr">
        <is>
          <t>月结</t>
        </is>
      </c>
      <c r="T122" s="15" t="inlineStr">
        <is>
          <t>客户:杭州 方菲 ; 发货:4月已发直达 ; 来源:2026年4月结账(15-46单)原单号43</t>
        </is>
      </c>
      <c r="U122" s="8" t="inlineStr">
        <is>
          <t>✅ 可导入</t>
        </is>
      </c>
      <c r="V122" s="22" t="inlineStr">
        <is>
          <t>缺: 工厂单价、产品预期金额、付款状态</t>
        </is>
      </c>
      <c r="W122" t="inlineStr">
        <is>
          <t>⚠️ 平台订单号在5-订单总表中未找到(请确认是否已录入订单总表，或为直销/未录单)</t>
        </is>
      </c>
    </row>
    <row r="123">
      <c r="A123" s="14" t="inlineStr">
        <is>
          <t>畔色0121</t>
        </is>
      </c>
      <c r="B123" s="14" t="inlineStr">
        <is>
          <t>5111960006238027720</t>
        </is>
      </c>
      <c r="C123" s="126" t="inlineStr">
        <is>
          <t>玉山县博冠家具有限公司</t>
        </is>
      </c>
      <c r="D123" s="158" t="n">
        <v>46110</v>
      </c>
      <c r="F123" s="15" t="n"/>
      <c r="G123">
        <f>IFERROR(INDEX('5-订单总表'!$I$3:$I$805,MATCH(B123,'5-订单总表'!$B$3:$B$805,0)),"")</f>
        <v/>
      </c>
      <c r="H123" s="15">
        <f>IFERROR(IF(INDEX('5-订单总表'!$J$3:$J$805,MATCH(B123,'5-订单总表'!$B$3:$B$805,0))&lt;&gt;"",INDEX('5-订单总表'!$J$3:$J$805,MATCH(B123,'5-订单总表'!$B$3:$B$805,0)),IFERROR(INDEX('1-产品总表'!$C$3:$C$494,MATCH("PPS"&amp;MID(G123,2,99),'1-产品总表'!$A$3:$A$494,0)),"樱桃木 窄柜120*40/48*190【单价3000")),"樱桃木 窄柜120*40/48*190【单价3000")</f>
        <v/>
      </c>
      <c r="I123">
        <f>IFERROR(INDEX('5-订单总表'!$K$3:$K$805,MATCH(B123,'5-订单总表'!$B$3:$B$805,0)),"")</f>
        <v/>
      </c>
      <c r="J123" s="15" t="n">
        <v>1</v>
      </c>
      <c r="K123">
        <f>IFERROR(SUMPRODUCT(('2-定价总表'!$A$3:$A$493="PPS"&amp;MID(G123,2,99))*('2-定价总表'!$C$3:$C$493=I123)*('2-定价总表'!$T$3:$T$493)),"")</f>
        <v/>
      </c>
      <c r="L123" s="49" t="n">
        <v>3000</v>
      </c>
      <c r="M123">
        <f>IFERROR(K123*J123,"")</f>
        <v/>
      </c>
      <c r="N123" s="15" t="inlineStr">
        <is>
          <t>月结</t>
        </is>
      </c>
      <c r="T123" s="15" t="inlineStr">
        <is>
          <t>客户:上海 周陈虹 ; 来源:2026年4月结账(15-46单)原单号44</t>
        </is>
      </c>
      <c r="U123" s="8" t="inlineStr">
        <is>
          <t>✅ 可导入</t>
        </is>
      </c>
      <c r="V123" s="22" t="inlineStr">
        <is>
          <t>缺: 付款状态</t>
        </is>
      </c>
      <c r="W123" t="inlineStr">
        <is>
          <t>✓</t>
        </is>
      </c>
    </row>
    <row r="124">
      <c r="A124" s="14" t="inlineStr">
        <is>
          <t>畔色0122</t>
        </is>
      </c>
      <c r="B124" s="14" t="inlineStr">
        <is>
          <t>2701790688076021583</t>
        </is>
      </c>
      <c r="C124" s="126" t="inlineStr">
        <is>
          <t>玉山县博冠家具有限公司</t>
        </is>
      </c>
      <c r="D124" s="158" t="n">
        <v>46110</v>
      </c>
      <c r="F124" s="158" t="n">
        <v>46111</v>
      </c>
      <c r="G124">
        <f>IFERROR(INDEX('5-订单总表'!$I$3:$I$805,MATCH(B124,'5-订单总表'!$B$3:$B$805,0)),"")</f>
        <v/>
      </c>
      <c r="H124" s="15">
        <f>IFERROR(IF(INDEX('5-订单总表'!$J$3:$J$805,MATCH(B124,'5-订单总表'!$B$3:$B$805,0))&lt;&gt;"",INDEX('5-订单总表'!$J$3:$J$805,MATCH(B124,'5-订单总表'!$B$3:$B$805,0)),IFERROR(INDEX('1-产品总表'!$C$3:$C$494,MATCH("PPS"&amp;MID(G124,2,99),'1-产品总表'!$A$3:$A$494,0)),"榉木 岩板桌140*85【25年现货发】")),"榉木 岩板桌140*85【25年现货发】")</f>
        <v/>
      </c>
      <c r="I124">
        <f>IFERROR(INDEX('5-订单总表'!$K$3:$K$805,MATCH(B124,'5-订单总表'!$B$3:$B$805,0)),"")</f>
        <v/>
      </c>
      <c r="J124" s="15" t="n">
        <v>1</v>
      </c>
      <c r="K124">
        <f>IFERROR(SUMPRODUCT(('2-定价总表'!$A$3:$A$493="PPS"&amp;MID(G124,2,99))*('2-定价总表'!$C$3:$C$493=I124)*('2-定价总表'!$T$3:$T$493)),"")</f>
        <v/>
      </c>
      <c r="L124" s="49" t="n">
        <v>0</v>
      </c>
      <c r="M124">
        <f>IFERROR(K124*J124,"")</f>
        <v/>
      </c>
      <c r="N124" s="15" t="inlineStr">
        <is>
          <t>月结</t>
        </is>
      </c>
      <c r="T124" s="15" t="inlineStr">
        <is>
          <t>客户:浙江 卢小姐 ; 来源:2026年4月结账(15-46单)原单号45</t>
        </is>
      </c>
      <c r="U124" s="8" t="inlineStr">
        <is>
          <t>✅ 可导入</t>
        </is>
      </c>
      <c r="V124" s="22" t="inlineStr">
        <is>
          <t>缺: 付款状态</t>
        </is>
      </c>
      <c r="W124" t="inlineStr">
        <is>
          <t>✓</t>
        </is>
      </c>
    </row>
    <row r="125">
      <c r="A125" s="14" t="inlineStr">
        <is>
          <t>畔色0123</t>
        </is>
      </c>
      <c r="B125" s="14" t="inlineStr">
        <is>
          <t>2701794507113038872</t>
        </is>
      </c>
      <c r="C125" s="126" t="inlineStr">
        <is>
          <t>玉山县博冠家具有限公司</t>
        </is>
      </c>
      <c r="D125" s="158" t="n">
        <v>46110</v>
      </c>
      <c r="F125" s="158" t="n">
        <v>46140</v>
      </c>
      <c r="G125">
        <f>IFERROR(INDEX('5-订单总表'!$I$3:$I$805,MATCH(B125,'5-订单总表'!$B$3:$B$805,0)),"")</f>
        <v/>
      </c>
      <c r="H125" s="15">
        <f>IFERROR(IF(INDEX('5-订单总表'!$J$3:$J$805,MATCH(B125,'5-订单总表'!$B$3:$B$805,0))&lt;&gt;"",INDEX('5-订单总表'!$J$3:$J$805,MATCH(B125,'5-订单总表'!$B$3:$B$805,0)),IFERROR(INDEX('1-产品总表'!$C$3:$C$494,MATCH("PPS"&amp;MID(G125,2,99),'1-产品总表'!$A$3:$A$494,0)),"黑胡桃 餐边柜180*40/48*195")),"黑胡桃 餐边柜180*40/48*195")</f>
        <v/>
      </c>
      <c r="I125">
        <f>IFERROR(INDEX('5-订单总表'!$K$3:$K$805,MATCH(B125,'5-订单总表'!$B$3:$B$805,0)),"")</f>
        <v/>
      </c>
      <c r="J125" s="15" t="n">
        <v>1</v>
      </c>
      <c r="K125">
        <f>IFERROR(SUMPRODUCT(('2-定价总表'!$A$3:$A$493="PPS"&amp;MID(G125,2,99))*('2-定价总表'!$C$3:$C$493=I125)*('2-定价总表'!$T$3:$T$493)),"")</f>
        <v/>
      </c>
      <c r="L125" s="49" t="n">
        <v>8200</v>
      </c>
      <c r="M125">
        <f>IFERROR(K125*J125,"")</f>
        <v/>
      </c>
      <c r="N125" s="15" t="inlineStr">
        <is>
          <t>月结</t>
        </is>
      </c>
      <c r="T125" s="15" t="inlineStr">
        <is>
          <t>客户:江苏 大熊猫 ; 来源:2026年4月结账(15-46单)原单号46</t>
        </is>
      </c>
      <c r="U125" s="8" t="inlineStr">
        <is>
          <t>✅ 可导入</t>
        </is>
      </c>
      <c r="V125" s="22" t="inlineStr">
        <is>
          <t>缺: 付款状态</t>
        </is>
      </c>
      <c r="W125" t="inlineStr">
        <is>
          <t>✓</t>
        </is>
      </c>
    </row>
  </sheetData>
  <autoFilter ref="A2:U20"/>
  <mergeCells count="1">
    <mergeCell ref="A1:T1"/>
  </mergeCells>
  <dataValidations count="2">
    <dataValidation sqref="N3:N19" showDropDown="0" showInputMessage="1" showErrorMessage="1" allowBlank="1" errorTitle="输入无效" error="请从下拉列表中选择" promptTitle="付款方式" prompt="付款方式" type="list">
      <formula1>"预付,月结,货到付款"</formula1>
    </dataValidation>
    <dataValidation sqref="O3:O19"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03"/>
  <sheetViews>
    <sheetView workbookViewId="0">
      <pane ySplit="2" topLeftCell="A3" activePane="bottomLeft" state="frozen"/>
      <selection pane="bottomLeft" activeCell="D13" sqref="D13:D14"/>
    </sheetView>
  </sheetViews>
  <sheetFormatPr baseColWidth="8" defaultColWidth="8.875" defaultRowHeight="14.25"/>
  <cols>
    <col width="16" customWidth="1" style="106" min="1" max="2"/>
    <col width="12" customWidth="1" style="106" min="3" max="3"/>
    <col width="14" customWidth="1" style="106" min="4" max="4"/>
    <col width="18" customWidth="1" style="106" min="5" max="5"/>
    <col width="16" customWidth="1" style="106" min="6" max="6"/>
    <col width="8" customWidth="1" style="106" min="7" max="7"/>
    <col width="10" customWidth="1" style="106" min="8" max="9"/>
    <col width="12" customWidth="1" style="106" min="10" max="10"/>
    <col width="8" customWidth="1" style="106" min="11" max="11"/>
    <col width="10" customWidth="1" style="106" min="12" max="12"/>
    <col width="12" customWidth="1" style="106" min="13" max="13"/>
    <col width="14.375" customWidth="1" style="106" min="14" max="14"/>
    <col width="12" customWidth="1" style="106" min="15" max="15"/>
    <col width="14" customWidth="1" style="106" min="16" max="16"/>
    <col width="12" customWidth="1" style="106" min="17" max="17"/>
    <col width="22" customWidth="1" style="106" min="18" max="18"/>
    <col width="10" customWidth="1" style="106" min="19" max="19"/>
    <col width="40" customWidth="1" style="106" min="20" max="20"/>
    <col width="55" customWidth="1" style="106" min="21" max="21"/>
    <col width="8.875" customWidth="1" style="106" min="22" max="25"/>
    <col width="8.875" customWidth="1" style="106" min="26" max="16384"/>
  </cols>
  <sheetData>
    <row r="1" ht="28.15" customHeight="1">
      <c r="A1" s="103" t="inlineStr">
        <is>
          <t>7-配件采购记录</t>
        </is>
      </c>
      <c r="B1" s="104" t="n"/>
      <c r="C1" s="104" t="n"/>
      <c r="D1" s="104" t="n"/>
      <c r="E1" s="104" t="n"/>
      <c r="F1" s="104" t="n"/>
      <c r="G1" s="104" t="n"/>
      <c r="H1" s="104" t="n"/>
      <c r="I1" s="104" t="n"/>
      <c r="J1" s="104" t="n"/>
      <c r="K1" s="104" t="n"/>
      <c r="L1" s="104" t="n"/>
      <c r="M1" s="104" t="n"/>
      <c r="N1" s="104" t="n"/>
      <c r="O1" s="104" t="n"/>
      <c r="P1" s="104" t="n"/>
      <c r="Q1" s="104" t="n"/>
      <c r="R1" s="104" t="n"/>
      <c r="S1" s="104" t="n"/>
      <c r="U1" s="86" t="inlineStr">
        <is>
          <t>本表共 16 行数据，16 行存在问题(存疑待确认)。 此表暂无系统导入对应。</t>
        </is>
      </c>
    </row>
    <row r="2" ht="36" customHeight="1">
      <c r="A2" s="125" t="inlineStr">
        <is>
          <t>采购单号</t>
        </is>
      </c>
      <c r="B2" s="125" t="inlineStr">
        <is>
          <t>供应商名称</t>
        </is>
      </c>
      <c r="C2" s="12" t="inlineStr">
        <is>
          <t>采购日期</t>
        </is>
      </c>
      <c r="D2" s="12" t="inlineStr">
        <is>
          <t>配件编码</t>
        </is>
      </c>
      <c r="E2" s="12" t="inlineStr">
        <is>
          <t>配件名称</t>
        </is>
      </c>
      <c r="F2" s="12" t="inlineStr">
        <is>
          <t>规格型号</t>
        </is>
      </c>
      <c r="G2" s="12" t="inlineStr">
        <is>
          <t>数量</t>
        </is>
      </c>
      <c r="H2" s="12" t="inlineStr">
        <is>
          <t>采购单价</t>
        </is>
      </c>
      <c r="I2" s="12" t="inlineStr">
        <is>
          <t>金额</t>
        </is>
      </c>
      <c r="J2" s="12" t="inlineStr">
        <is>
          <t>物流单号</t>
        </is>
      </c>
      <c r="K2" s="12" t="inlineStr">
        <is>
          <t>运费</t>
        </is>
      </c>
      <c r="L2" s="12" t="inlineStr">
        <is>
          <t>总金额</t>
        </is>
      </c>
      <c r="M2" s="12" t="inlineStr">
        <is>
          <t>采购类型</t>
        </is>
      </c>
      <c r="N2" s="12" t="inlineStr">
        <is>
          <t>关联订单号</t>
        </is>
      </c>
      <c r="O2" s="12" t="inlineStr">
        <is>
          <t>付款方式</t>
        </is>
      </c>
      <c r="P2" s="12" t="inlineStr">
        <is>
          <t>付款状态</t>
        </is>
      </c>
      <c r="Q2" s="12" t="inlineStr">
        <is>
          <t>付款日期</t>
        </is>
      </c>
      <c r="R2" s="12" t="inlineStr">
        <is>
          <t>支付宝流水号</t>
        </is>
      </c>
      <c r="S2" s="12" t="inlineStr">
        <is>
          <t>备注</t>
        </is>
      </c>
      <c r="T2" s="4" t="inlineStr">
        <is>
          <t>导入校验</t>
        </is>
      </c>
      <c r="U2" s="87" t="inlineStr">
        <is>
          <t>⚠️问题标注</t>
        </is>
      </c>
    </row>
    <row r="3" ht="18" customHeight="1">
      <c r="A3" s="14" t="inlineStr">
        <is>
          <t>CG202600001</t>
        </is>
      </c>
      <c r="B3" s="15" t="inlineStr">
        <is>
          <t>Klossy·Lee(**群)</t>
        </is>
      </c>
      <c r="C3" s="158" t="n">
        <v>46135</v>
      </c>
      <c r="D3" s="14" t="n"/>
      <c r="E3" s="15" t="inlineStr">
        <is>
          <t>岩板费</t>
        </is>
      </c>
      <c r="F3" s="15" t="n"/>
      <c r="G3" s="15" t="n"/>
      <c r="H3" s="15" t="n"/>
      <c r="I3" s="28" t="n">
        <v>2080</v>
      </c>
      <c r="J3" s="15" t="n"/>
      <c r="K3" s="15" t="n"/>
      <c r="L3" s="28" t="n">
        <v>2080</v>
      </c>
      <c r="M3" s="15" t="inlineStr">
        <is>
          <t>存疑(系统按流水自动归类)</t>
        </is>
      </c>
      <c r="N3" s="15" t="n"/>
      <c r="O3" s="15" t="inlineStr">
        <is>
          <t>支付宝</t>
        </is>
      </c>
      <c r="P3" s="15" t="inlineStr">
        <is>
          <t>已付款</t>
        </is>
      </c>
      <c r="Q3" s="158" t="n">
        <v>46135</v>
      </c>
      <c r="R3" s="14" t="inlineStr">
        <is>
          <t xml:space="preserve">20260423200040011100050074584420	</t>
        </is>
      </c>
      <c r="S3" s="15" t="inlineStr">
        <is>
          <t>岩板费</t>
        </is>
      </c>
      <c r="T3" s="8" t="inlineStr">
        <is>
          <t>⚠️ 存疑导入</t>
        </is>
      </c>
      <c r="U3" t="inlineStr">
        <is>
          <t>⚠️ 由支付宝流水自动归类为采购，需人工确认配件编码/数量</t>
        </is>
      </c>
    </row>
    <row r="4" ht="18" customHeight="1">
      <c r="A4" s="14" t="inlineStr">
        <is>
          <t>CG202600002</t>
        </is>
      </c>
      <c r="B4" s="16" t="inlineStr">
        <is>
          <t>拼多多平台商户</t>
        </is>
      </c>
      <c r="C4" s="181" t="n">
        <v>46135</v>
      </c>
      <c r="D4" s="14" t="n"/>
      <c r="E4" s="16" t="inlineStr">
        <is>
          <t>商户单号XP172604231520157351157600</t>
        </is>
      </c>
      <c r="F4" s="16" t="n"/>
      <c r="G4" s="16" t="n"/>
      <c r="H4" s="16" t="n"/>
      <c r="I4" s="28" t="n">
        <v>2080</v>
      </c>
      <c r="J4" s="16" t="n"/>
      <c r="K4" s="16" t="n"/>
      <c r="L4" s="28" t="n">
        <v>2080</v>
      </c>
      <c r="M4" s="15" t="inlineStr">
        <is>
          <t>存疑(系统按流水自动归类)</t>
        </is>
      </c>
      <c r="N4" s="16" t="n"/>
      <c r="O4" s="16" t="inlineStr">
        <is>
          <t>支付宝</t>
        </is>
      </c>
      <c r="P4" s="16" t="inlineStr">
        <is>
          <t>已付款</t>
        </is>
      </c>
      <c r="Q4" s="181" t="n">
        <v>46135</v>
      </c>
      <c r="R4" s="14" t="inlineStr">
        <is>
          <t xml:space="preserve">2026042323001422051438867737	</t>
        </is>
      </c>
      <c r="S4" s="16" t="inlineStr">
        <is>
          <t>商户单号XP1726042315201573511576005826</t>
        </is>
      </c>
      <c r="T4" s="8" t="inlineStr">
        <is>
          <t>⚠️ 存疑导入</t>
        </is>
      </c>
      <c r="U4" t="inlineStr">
        <is>
          <t>⚠️ 由支付宝流水自动归类为采购，需人工确认配件编码/数量</t>
        </is>
      </c>
    </row>
    <row r="5" ht="18" customHeight="1">
      <c r="A5" s="14" t="inlineStr">
        <is>
          <t>CG202600003</t>
        </is>
      </c>
      <c r="B5" s="15" t="inlineStr">
        <is>
          <t>舒梵**制</t>
        </is>
      </c>
      <c r="C5" s="158" t="n">
        <v>46150</v>
      </c>
      <c r="D5" s="14" t="n"/>
      <c r="E5" s="15" t="inlineStr">
        <is>
          <t>舒梵秋月储物床/真皮软包全实木环保 电动悬浮箱体高箱收纳主卧</t>
        </is>
      </c>
      <c r="F5" s="15" t="n"/>
      <c r="G5" s="15" t="n"/>
      <c r="H5" s="15" t="n"/>
      <c r="I5" s="28" t="n">
        <v>4731.95</v>
      </c>
      <c r="J5" s="15" t="n"/>
      <c r="K5" s="15" t="n"/>
      <c r="L5" s="28" t="n">
        <v>4731.95</v>
      </c>
      <c r="M5" s="15" t="inlineStr">
        <is>
          <t>存疑(系统按流水自动归类)</t>
        </is>
      </c>
      <c r="N5" s="15" t="n"/>
      <c r="O5" s="15" t="inlineStr">
        <is>
          <t>支付宝</t>
        </is>
      </c>
      <c r="P5" s="15" t="inlineStr">
        <is>
          <t>已付款</t>
        </is>
      </c>
      <c r="Q5" s="158" t="n">
        <v>46150</v>
      </c>
      <c r="R5" s="14" t="inlineStr">
        <is>
          <t xml:space="preserve">2026050823001122051434918651	</t>
        </is>
      </c>
      <c r="S5" s="15" t="inlineStr">
        <is>
          <t>舒梵秋月储物床/真皮软包全实木环保 电动悬浮箱体高箱收纳主卧床</t>
        </is>
      </c>
      <c r="T5" s="8" t="inlineStr">
        <is>
          <t>⚠️ 存疑导入</t>
        </is>
      </c>
      <c r="U5" t="inlineStr">
        <is>
          <t>⚠️ 由支付宝流水自动归类为采购，需人工确认配件编码/数量</t>
        </is>
      </c>
    </row>
    <row r="6" ht="18" customHeight="1">
      <c r="A6" s="14" t="inlineStr">
        <is>
          <t>CG202600004</t>
        </is>
      </c>
      <c r="B6" s="16" t="inlineStr">
        <is>
          <t>舒梵**制</t>
        </is>
      </c>
      <c r="C6" s="181" t="n">
        <v>46150</v>
      </c>
      <c r="D6" s="14" t="n"/>
      <c r="E6" s="16" t="inlineStr">
        <is>
          <t>舒梵新品护墙板储物床实木悬浮高脚箱体床进口型气压杆储物实木床</t>
        </is>
      </c>
      <c r="F6" s="16" t="n"/>
      <c r="G6" s="16" t="n"/>
      <c r="H6" s="16" t="n"/>
      <c r="I6" s="28" t="n">
        <v>4276.35</v>
      </c>
      <c r="J6" s="16" t="n"/>
      <c r="K6" s="16" t="n"/>
      <c r="L6" s="28" t="n">
        <v>4276.35</v>
      </c>
      <c r="M6" s="15" t="inlineStr">
        <is>
          <t>存疑(系统按流水自动归类)</t>
        </is>
      </c>
      <c r="N6" s="16" t="n"/>
      <c r="O6" s="16" t="inlineStr">
        <is>
          <t>支付宝</t>
        </is>
      </c>
      <c r="P6" s="16" t="inlineStr">
        <is>
          <t>已付款</t>
        </is>
      </c>
      <c r="Q6" s="181" t="n">
        <v>46150</v>
      </c>
      <c r="R6" s="14" t="inlineStr">
        <is>
          <t xml:space="preserve">2026050823001122051434899607	</t>
        </is>
      </c>
      <c r="S6" s="16" t="inlineStr">
        <is>
          <t>舒梵新品护墙板储物床实木悬浮高脚箱体床进口型气压杆储物实木床 等多件</t>
        </is>
      </c>
      <c r="T6" s="8" t="inlineStr">
        <is>
          <t>⚠️ 存疑导入</t>
        </is>
      </c>
      <c r="U6" t="inlineStr">
        <is>
          <t>⚠️ 由支付宝流水自动归类为采购，需人工确认配件编码/数量</t>
        </is>
      </c>
    </row>
    <row r="7" ht="18" customHeight="1">
      <c r="A7" s="14" t="inlineStr">
        <is>
          <t>CG202600005</t>
        </is>
      </c>
      <c r="B7" s="15" t="inlineStr">
        <is>
          <t>宋磊(*磊)</t>
        </is>
      </c>
      <c r="C7" s="158" t="n">
        <v>46151</v>
      </c>
      <c r="D7" s="14" t="n"/>
      <c r="E7" s="15" t="inlineStr">
        <is>
          <t>岩板货款</t>
        </is>
      </c>
      <c r="F7" s="15" t="n"/>
      <c r="G7" s="15" t="n"/>
      <c r="H7" s="15" t="n"/>
      <c r="I7" s="28" t="n">
        <v>750</v>
      </c>
      <c r="J7" s="15" t="n"/>
      <c r="K7" s="15" t="n"/>
      <c r="L7" s="28" t="n">
        <v>750</v>
      </c>
      <c r="M7" s="15" t="inlineStr">
        <is>
          <t>存疑(系统按流水自动归类)</t>
        </is>
      </c>
      <c r="N7" s="15" t="n"/>
      <c r="O7" s="15" t="inlineStr">
        <is>
          <t>支付宝</t>
        </is>
      </c>
      <c r="P7" s="15" t="inlineStr">
        <is>
          <t>已付款</t>
        </is>
      </c>
      <c r="Q7" s="158" t="n">
        <v>46151</v>
      </c>
      <c r="R7" s="14" t="inlineStr">
        <is>
          <t xml:space="preserve">20260509200040011100050080926740	</t>
        </is>
      </c>
      <c r="S7" s="15" t="inlineStr">
        <is>
          <t>岩板货款</t>
        </is>
      </c>
      <c r="T7" s="8" t="inlineStr">
        <is>
          <t>⚠️ 存疑导入</t>
        </is>
      </c>
      <c r="U7" t="inlineStr">
        <is>
          <t>⚠️ 由支付宝流水自动归类为采购，需人工确认配件编码/数量</t>
        </is>
      </c>
    </row>
    <row r="8" ht="18" customHeight="1">
      <c r="A8" s="14" t="inlineStr">
        <is>
          <t>CG202600006</t>
        </is>
      </c>
      <c r="B8" s="16" t="inlineStr">
        <is>
          <t>金贵(**贵)</t>
        </is>
      </c>
      <c r="C8" s="181" t="n">
        <v>46154</v>
      </c>
      <c r="D8" s="14" t="n"/>
      <c r="E8" s="16" t="inlineStr">
        <is>
          <t>0512榉木采购</t>
        </is>
      </c>
      <c r="F8" s="16" t="n"/>
      <c r="G8" s="16" t="n"/>
      <c r="H8" s="16" t="n"/>
      <c r="I8" s="28" t="n">
        <v>14599</v>
      </c>
      <c r="J8" s="16" t="n"/>
      <c r="K8" s="16" t="n"/>
      <c r="L8" s="28" t="n">
        <v>14599</v>
      </c>
      <c r="M8" s="15" t="inlineStr">
        <is>
          <t>存疑(系统按流水自动归类)</t>
        </is>
      </c>
      <c r="N8" s="16" t="n"/>
      <c r="O8" s="16" t="inlineStr">
        <is>
          <t>支付宝</t>
        </is>
      </c>
      <c r="P8" s="16" t="inlineStr">
        <is>
          <t>已付款</t>
        </is>
      </c>
      <c r="Q8" s="181" t="n">
        <v>46154</v>
      </c>
      <c r="R8" s="14" t="inlineStr">
        <is>
          <t xml:space="preserve">20260512200040011100050082169570	</t>
        </is>
      </c>
      <c r="S8" s="16" t="inlineStr">
        <is>
          <t>0512榉木采购</t>
        </is>
      </c>
      <c r="T8" s="8" t="inlineStr">
        <is>
          <t>⚠️ 存疑导入</t>
        </is>
      </c>
      <c r="U8" t="inlineStr">
        <is>
          <t>⚠️ 由支付宝流水自动归类为采购，需人工确认配件编码/数量</t>
        </is>
      </c>
    </row>
    <row r="9" ht="18" customHeight="1">
      <c r="A9" s="14" t="inlineStr">
        <is>
          <t>CG202600007</t>
        </is>
      </c>
      <c r="B9" s="15" t="inlineStr">
        <is>
          <t>拼多多平台商户</t>
        </is>
      </c>
      <c r="C9" s="158" t="n">
        <v>46154</v>
      </c>
      <c r="D9" s="14" t="n"/>
      <c r="E9" s="15" t="inlineStr">
        <is>
          <t>商户单号XP212605122120182374167000</t>
        </is>
      </c>
      <c r="F9" s="15" t="n"/>
      <c r="G9" s="15" t="n"/>
      <c r="H9" s="15" t="n"/>
      <c r="I9" s="28" t="n">
        <v>59.4</v>
      </c>
      <c r="J9" s="15" t="n"/>
      <c r="K9" s="15" t="n"/>
      <c r="L9" s="28" t="n">
        <v>59.4</v>
      </c>
      <c r="M9" s="15" t="inlineStr">
        <is>
          <t>存疑(系统按流水自动归类)</t>
        </is>
      </c>
      <c r="N9" s="15" t="n"/>
      <c r="O9" s="15" t="inlineStr">
        <is>
          <t>支付宝</t>
        </is>
      </c>
      <c r="P9" s="15" t="inlineStr">
        <is>
          <t>已付款</t>
        </is>
      </c>
      <c r="Q9" s="158" t="n">
        <v>46154</v>
      </c>
      <c r="R9" s="14" t="inlineStr">
        <is>
          <t xml:space="preserve">2026051222001422051416888298	</t>
        </is>
      </c>
      <c r="S9" s="15" t="inlineStr">
        <is>
          <t>商户单号XP2126051221201823741670006526；榉木蜜蜡色鎏金封条</t>
        </is>
      </c>
      <c r="T9" s="8" t="inlineStr">
        <is>
          <t>⚠️ 存疑导入</t>
        </is>
      </c>
      <c r="U9" t="inlineStr">
        <is>
          <t>⚠️ 由支付宝流水自动归类为采购，需人工确认配件编码/数量</t>
        </is>
      </c>
    </row>
    <row r="10" ht="18" customHeight="1">
      <c r="A10" s="14" t="inlineStr">
        <is>
          <t>CG202600008</t>
        </is>
      </c>
      <c r="B10" s="16" t="inlineStr">
        <is>
          <t>泰盛隆(**峰)</t>
        </is>
      </c>
      <c r="C10" s="181" t="n">
        <v>46158</v>
      </c>
      <c r="D10" s="14" t="n"/>
      <c r="E10" s="16" t="inlineStr">
        <is>
          <t>三次贴皮采购</t>
        </is>
      </c>
      <c r="F10" s="16" t="n"/>
      <c r="G10" s="16" t="n"/>
      <c r="H10" s="16" t="n"/>
      <c r="I10" s="28" t="n">
        <v>815</v>
      </c>
      <c r="J10" s="16" t="n"/>
      <c r="K10" s="16" t="n"/>
      <c r="L10" s="28" t="n">
        <v>815</v>
      </c>
      <c r="M10" s="15" t="inlineStr">
        <is>
          <t>存疑(系统按流水自动归类)</t>
        </is>
      </c>
      <c r="N10" s="16" t="n"/>
      <c r="O10" s="16" t="inlineStr">
        <is>
          <t>支付宝</t>
        </is>
      </c>
      <c r="P10" s="16" t="inlineStr">
        <is>
          <t>已付款</t>
        </is>
      </c>
      <c r="Q10" s="181" t="n">
        <v>46158</v>
      </c>
      <c r="R10" s="14" t="inlineStr">
        <is>
          <t xml:space="preserve">20260516200040011100050083662454	</t>
        </is>
      </c>
      <c r="S10" s="16" t="inlineStr">
        <is>
          <t>三次贴皮采购</t>
        </is>
      </c>
      <c r="T10" s="8" t="inlineStr">
        <is>
          <t>⚠️ 存疑导入</t>
        </is>
      </c>
      <c r="U10" t="inlineStr">
        <is>
          <t>⚠️ 由支付宝流水自动归类为采购，需人工确认配件编码/数量</t>
        </is>
      </c>
    </row>
    <row r="11" ht="18" customHeight="1">
      <c r="A11" s="14" t="inlineStr">
        <is>
          <t>CG202600009</t>
        </is>
      </c>
      <c r="B11" s="15" t="inlineStr">
        <is>
          <t>拼多多平台商户</t>
        </is>
      </c>
      <c r="C11" s="158" t="n">
        <v>46164</v>
      </c>
      <c r="D11" s="14" t="n"/>
      <c r="E11" s="15" t="inlineStr">
        <is>
          <t>商户单号XP202605221020001855447100</t>
        </is>
      </c>
      <c r="F11" s="15" t="n"/>
      <c r="G11" s="15" t="n"/>
      <c r="H11" s="15" t="n"/>
      <c r="I11" s="28" t="n">
        <v>380</v>
      </c>
      <c r="J11" s="15" t="n"/>
      <c r="K11" s="15" t="n"/>
      <c r="L11" s="28" t="n">
        <v>380</v>
      </c>
      <c r="M11" s="15" t="inlineStr">
        <is>
          <t>存疑(系统按流水自动归类)</t>
        </is>
      </c>
      <c r="N11" s="15" t="n"/>
      <c r="O11" s="15" t="inlineStr">
        <is>
          <t>支付宝</t>
        </is>
      </c>
      <c r="P11" s="15" t="inlineStr">
        <is>
          <t>已付款</t>
        </is>
      </c>
      <c r="Q11" s="158" t="n">
        <v>46164</v>
      </c>
      <c r="R11" s="14" t="inlineStr">
        <is>
          <t xml:space="preserve">2026052223001422051439887047	</t>
        </is>
      </c>
      <c r="S11" s="15" t="inlineStr">
        <is>
          <t>商户单号XP2026052210200018554471004246</t>
        </is>
      </c>
      <c r="T11" s="8" t="inlineStr">
        <is>
          <t>⚠️ 存疑导入</t>
        </is>
      </c>
      <c r="U11" t="inlineStr">
        <is>
          <t>⚠️ 由支付宝流水自动归类为采购，需人工确认配件编码/数量</t>
        </is>
      </c>
    </row>
    <row r="12" ht="18" customHeight="1">
      <c r="A12" s="14" t="inlineStr">
        <is>
          <t>CG202600010</t>
        </is>
      </c>
      <c r="B12" s="16" t="inlineStr">
        <is>
          <t>佳英(魏佳英)</t>
        </is>
      </c>
      <c r="C12" s="181" t="n">
        <v>46165</v>
      </c>
      <c r="D12" s="14" t="n"/>
      <c r="E12" s="16" t="inlineStr">
        <is>
          <t>榉木床头柜钢板定制10+5组</t>
        </is>
      </c>
      <c r="F12" s="16" t="n"/>
      <c r="G12" s="16" t="n"/>
      <c r="H12" s="16" t="n"/>
      <c r="I12" s="28" t="n">
        <v>3470</v>
      </c>
      <c r="J12" s="16" t="n"/>
      <c r="K12" s="16" t="n"/>
      <c r="L12" s="28" t="n">
        <v>3470</v>
      </c>
      <c r="M12" s="15" t="inlineStr">
        <is>
          <t>存疑(系统按流水自动归类)</t>
        </is>
      </c>
      <c r="N12" s="16" t="n"/>
      <c r="O12" s="16" t="inlineStr">
        <is>
          <t>支付宝</t>
        </is>
      </c>
      <c r="P12" s="16" t="inlineStr">
        <is>
          <t>已付款</t>
        </is>
      </c>
      <c r="Q12" s="181" t="n">
        <v>46165</v>
      </c>
      <c r="R12" s="14" t="inlineStr">
        <is>
          <t xml:space="preserve">20260523200040011100050086773400	</t>
        </is>
      </c>
      <c r="S12" s="16" t="inlineStr">
        <is>
          <t>榉木床头柜钢板定制10+5组</t>
        </is>
      </c>
      <c r="T12" s="8" t="inlineStr">
        <is>
          <t>⚠️ 存疑导入</t>
        </is>
      </c>
      <c r="U12" t="inlineStr">
        <is>
          <t>⚠️ 由支付宝流水自动归类为采购，需人工确认配件编码/数量</t>
        </is>
      </c>
    </row>
    <row r="13" ht="18" customHeight="1">
      <c r="A13" s="14" t="inlineStr">
        <is>
          <t>CG202600011</t>
        </is>
      </c>
      <c r="B13" s="15" t="inlineStr">
        <is>
          <t>拼多多平台商户</t>
        </is>
      </c>
      <c r="C13" s="158" t="n">
        <v>46165</v>
      </c>
      <c r="D13" s="14" t="n"/>
      <c r="E13" s="15" t="inlineStr">
        <is>
          <t>商户单号XP152605231020007746624900</t>
        </is>
      </c>
      <c r="F13" s="15" t="n"/>
      <c r="G13" s="15" t="n"/>
      <c r="H13" s="15" t="n"/>
      <c r="I13" s="28" t="n">
        <v>980</v>
      </c>
      <c r="J13" s="15" t="n"/>
      <c r="K13" s="15" t="n"/>
      <c r="L13" s="28" t="n">
        <v>980</v>
      </c>
      <c r="M13" s="15" t="inlineStr">
        <is>
          <t>存疑(系统按流水自动归类)</t>
        </is>
      </c>
      <c r="N13" s="15" t="n"/>
      <c r="O13" s="15" t="inlineStr">
        <is>
          <t>支付宝</t>
        </is>
      </c>
      <c r="P13" s="15" t="inlineStr">
        <is>
          <t>已付款</t>
        </is>
      </c>
      <c r="Q13" s="158" t="n">
        <v>46165</v>
      </c>
      <c r="R13" s="14" t="inlineStr">
        <is>
          <t xml:space="preserve">2026052322001422051448596441	</t>
        </is>
      </c>
      <c r="S13" s="15" t="inlineStr">
        <is>
          <t>商户单号XP1526052310200077466249007628；孙健 周浩 韩女生1.2窄柜</t>
        </is>
      </c>
      <c r="T13" s="8" t="inlineStr">
        <is>
          <t>⚠️ 存疑导入</t>
        </is>
      </c>
      <c r="U13" t="inlineStr">
        <is>
          <t>⚠️ 由支付宝流水自动归类为采购，需人工确认配件编码/数量</t>
        </is>
      </c>
    </row>
    <row r="14" ht="18" customHeight="1">
      <c r="A14" s="14" t="inlineStr">
        <is>
          <t>CG202600012</t>
        </is>
      </c>
      <c r="B14" s="16" t="inlineStr">
        <is>
          <t>木隅工厂(*凯)</t>
        </is>
      </c>
      <c r="C14" s="181" t="n">
        <v>46165</v>
      </c>
      <c r="D14" s="14" t="n"/>
      <c r="E14" s="16" t="inlineStr">
        <is>
          <t>D709大板3块</t>
        </is>
      </c>
      <c r="F14" s="16" t="n"/>
      <c r="G14" s="16" t="n"/>
      <c r="H14" s="16" t="n"/>
      <c r="I14" s="28" t="n">
        <v>744</v>
      </c>
      <c r="J14" s="16" t="n"/>
      <c r="K14" s="16" t="n"/>
      <c r="L14" s="28" t="n">
        <v>744</v>
      </c>
      <c r="M14" s="15" t="inlineStr">
        <is>
          <t>存疑(系统按流水自动归类)</t>
        </is>
      </c>
      <c r="N14" s="16" t="n"/>
      <c r="O14" s="16" t="inlineStr">
        <is>
          <t>支付宝</t>
        </is>
      </c>
      <c r="P14" s="16" t="inlineStr">
        <is>
          <t>已付款</t>
        </is>
      </c>
      <c r="Q14" s="181" t="n">
        <v>46165</v>
      </c>
      <c r="R14" s="14" t="inlineStr">
        <is>
          <t xml:space="preserve">20260523200040011100050086610519	</t>
        </is>
      </c>
      <c r="S14" s="16" t="inlineStr">
        <is>
          <t>D709大板3块</t>
        </is>
      </c>
      <c r="T14" s="8" t="inlineStr">
        <is>
          <t>⚠️ 存疑导入</t>
        </is>
      </c>
      <c r="U14" t="inlineStr">
        <is>
          <t>⚠️ 由支付宝流水自动归类为采购，需人工确认配件编码/数量</t>
        </is>
      </c>
    </row>
    <row r="15" ht="18" customHeight="1">
      <c r="A15" s="14" t="inlineStr">
        <is>
          <t>CG202600013</t>
        </is>
      </c>
      <c r="B15" s="15" t="inlineStr">
        <is>
          <t>老孙木皮廠(**盛)</t>
        </is>
      </c>
      <c r="C15" s="158" t="n">
        <v>46166</v>
      </c>
      <c r="D15" s="14" t="n"/>
      <c r="E15" s="15" t="inlineStr">
        <is>
          <t>18mm 2张 9mm 3张贴皮</t>
        </is>
      </c>
      <c r="F15" s="15" t="n"/>
      <c r="G15" s="15" t="n"/>
      <c r="H15" s="15" t="n"/>
      <c r="I15" s="28" t="n">
        <v>640</v>
      </c>
      <c r="J15" s="15" t="n"/>
      <c r="K15" s="15" t="n"/>
      <c r="L15" s="28" t="n">
        <v>640</v>
      </c>
      <c r="M15" s="15" t="inlineStr">
        <is>
          <t>存疑(系统按流水自动归类)</t>
        </is>
      </c>
      <c r="N15" s="15" t="n"/>
      <c r="O15" s="15" t="inlineStr">
        <is>
          <t>支付宝</t>
        </is>
      </c>
      <c r="P15" s="15" t="inlineStr">
        <is>
          <t>已付款</t>
        </is>
      </c>
      <c r="Q15" s="158" t="n">
        <v>46166</v>
      </c>
      <c r="R15" s="14" t="inlineStr">
        <is>
          <t xml:space="preserve">20260524200040011100050086938925	</t>
        </is>
      </c>
      <c r="S15" s="15" t="inlineStr">
        <is>
          <t>18mm 2张 9mm 3张贴皮</t>
        </is>
      </c>
      <c r="T15" s="8" t="inlineStr">
        <is>
          <t>⚠️ 存疑导入</t>
        </is>
      </c>
      <c r="U15" t="inlineStr">
        <is>
          <t>⚠️ 由支付宝流水自动归类为采购，需人工确认配件编码/数量</t>
        </is>
      </c>
    </row>
    <row r="16" ht="18" customHeight="1">
      <c r="A16" s="14" t="inlineStr">
        <is>
          <t>CG202600014</t>
        </is>
      </c>
      <c r="B16" s="16" t="inlineStr">
        <is>
          <t>佳英(魏佳英)</t>
        </is>
      </c>
      <c r="C16" s="181" t="n">
        <v>46169</v>
      </c>
      <c r="D16" s="14" t="n"/>
      <c r="E16" s="16" t="inlineStr">
        <is>
          <t>榉木床头柜钢板定制1组</t>
        </is>
      </c>
      <c r="F16" s="16" t="n"/>
      <c r="G16" s="16" t="n"/>
      <c r="H16" s="16" t="n"/>
      <c r="I16" s="28" t="n">
        <v>260</v>
      </c>
      <c r="J16" s="16" t="n"/>
      <c r="K16" s="16" t="n"/>
      <c r="L16" s="28" t="n">
        <v>260</v>
      </c>
      <c r="M16" s="15" t="inlineStr">
        <is>
          <t>存疑(系统按流水自动归类)</t>
        </is>
      </c>
      <c r="N16" s="16" t="n"/>
      <c r="O16" s="16" t="inlineStr">
        <is>
          <t>支付宝</t>
        </is>
      </c>
      <c r="P16" s="16" t="inlineStr">
        <is>
          <t>已付款</t>
        </is>
      </c>
      <c r="Q16" s="181" t="n">
        <v>46169</v>
      </c>
      <c r="R16" s="14" t="inlineStr">
        <is>
          <t xml:space="preserve">20260527200040011100050088136871	</t>
        </is>
      </c>
      <c r="S16" s="16" t="inlineStr">
        <is>
          <t>榉木床头柜钢板定制1组</t>
        </is>
      </c>
      <c r="T16" s="8" t="inlineStr">
        <is>
          <t>⚠️ 存疑导入</t>
        </is>
      </c>
      <c r="U16" t="inlineStr">
        <is>
          <t>⚠️ 由支付宝流水自动归类为采购，需人工确认配件编码/数量</t>
        </is>
      </c>
    </row>
    <row r="17" ht="18" customHeight="1">
      <c r="A17" s="14" t="inlineStr">
        <is>
          <t>CG202600015</t>
        </is>
      </c>
      <c r="B17" s="15" t="inlineStr">
        <is>
          <t>和国(**国)</t>
        </is>
      </c>
      <c r="C17" s="158" t="n">
        <v>46170</v>
      </c>
      <c r="D17" s="14" t="n"/>
      <c r="E17" s="15" t="inlineStr">
        <is>
          <t>备货140*2 180*3 160*3 青青</t>
        </is>
      </c>
      <c r="F17" s="15" t="n"/>
      <c r="G17" s="15" t="n"/>
      <c r="H17" s="15" t="n"/>
      <c r="I17" s="28" t="n">
        <v>1980</v>
      </c>
      <c r="J17" s="15" t="n"/>
      <c r="K17" s="15" t="n"/>
      <c r="L17" s="28" t="n">
        <v>1980</v>
      </c>
      <c r="M17" s="15" t="inlineStr">
        <is>
          <t>存疑(系统按流水自动归类)</t>
        </is>
      </c>
      <c r="N17" s="15" t="n"/>
      <c r="O17" s="15" t="inlineStr">
        <is>
          <t>支付宝</t>
        </is>
      </c>
      <c r="P17" s="15" t="inlineStr">
        <is>
          <t>已付款</t>
        </is>
      </c>
      <c r="Q17" s="158" t="n">
        <v>46170</v>
      </c>
      <c r="R17" s="14" t="inlineStr">
        <is>
          <t xml:space="preserve">20260528200040011100050088565837	</t>
        </is>
      </c>
      <c r="S17" s="15" t="inlineStr">
        <is>
          <t>备货140*2 180*3 160*3 青青</t>
        </is>
      </c>
      <c r="T17" s="8" t="inlineStr">
        <is>
          <t>⚠️ 存疑导入</t>
        </is>
      </c>
      <c r="U17" t="inlineStr">
        <is>
          <t>⚠️ 由支付宝流水自动归类为采购，需人工确认配件编码/数量</t>
        </is>
      </c>
    </row>
    <row r="18" ht="18" customHeight="1">
      <c r="A18" s="14" t="inlineStr">
        <is>
          <t>CG202600016</t>
        </is>
      </c>
      <c r="B18" s="16" t="inlineStr">
        <is>
          <t>雅雅</t>
        </is>
      </c>
      <c r="C18" s="181" t="n">
        <v>46170</v>
      </c>
      <c r="D18" s="14" t="n"/>
      <c r="E18" s="16" t="inlineStr">
        <is>
          <t>收钱码收款；邱师傅 洞石背板到付</t>
        </is>
      </c>
      <c r="F18" s="16" t="n"/>
      <c r="G18" s="16" t="n"/>
      <c r="H18" s="16" t="n"/>
      <c r="I18" s="28" t="n">
        <v>109.99</v>
      </c>
      <c r="J18" s="16" t="n"/>
      <c r="K18" s="16" t="n"/>
      <c r="L18" s="28" t="n">
        <v>109.99</v>
      </c>
      <c r="M18" s="15" t="inlineStr">
        <is>
          <t>存疑(系统按流水自动归类)</t>
        </is>
      </c>
      <c r="N18" s="16" t="n"/>
      <c r="O18" s="16" t="inlineStr">
        <is>
          <t>支付宝</t>
        </is>
      </c>
      <c r="P18" s="16" t="inlineStr">
        <is>
          <t>已付款</t>
        </is>
      </c>
      <c r="Q18" s="181" t="n">
        <v>46170</v>
      </c>
      <c r="R18" s="14" t="inlineStr">
        <is>
          <t xml:space="preserve">2026052822001422051439081686	</t>
        </is>
      </c>
      <c r="S18" s="16" t="inlineStr">
        <is>
          <t>收钱码收款；邱师傅 洞石背板到付</t>
        </is>
      </c>
      <c r="T18" s="8" t="inlineStr">
        <is>
          <t>⚠️ 存疑导入</t>
        </is>
      </c>
      <c r="U18" t="inlineStr">
        <is>
          <t>⚠️ 由支付宝流水自动归类为采购，需人工确认配件编码/数量</t>
        </is>
      </c>
    </row>
    <row r="19" ht="18" customHeight="1">
      <c r="A19" s="14" t="n"/>
      <c r="B19" s="15" t="n"/>
      <c r="C19" s="15" t="n"/>
      <c r="D19" s="14" t="n"/>
      <c r="E19" s="15" t="n"/>
      <c r="F19" s="15" t="n"/>
      <c r="G19" s="15" t="n"/>
      <c r="H19" s="15" t="n"/>
      <c r="I19" s="28" t="n"/>
      <c r="J19" s="15" t="n"/>
      <c r="K19" s="15" t="n"/>
      <c r="L19" s="28" t="n"/>
      <c r="M19" s="15" t="n"/>
      <c r="N19" s="15" t="n"/>
      <c r="O19" s="15" t="n"/>
      <c r="P19" s="15" t="n"/>
      <c r="Q19" s="15" t="n"/>
      <c r="R19" s="14" t="n"/>
      <c r="S19" s="15" t="n"/>
      <c r="T19" s="8" t="inlineStr">
        <is>
          <t>✅ 可导入</t>
        </is>
      </c>
    </row>
    <row r="20" ht="18" customHeight="1">
      <c r="A20" s="14" t="n"/>
      <c r="B20" s="16" t="n"/>
      <c r="C20" s="16" t="n"/>
      <c r="D20" s="14" t="n"/>
      <c r="E20" s="16" t="n"/>
      <c r="F20" s="16" t="n"/>
      <c r="G20" s="16" t="n"/>
      <c r="H20" s="16" t="n"/>
      <c r="I20" s="28" t="n"/>
      <c r="J20" s="16" t="n"/>
      <c r="K20" s="16" t="n"/>
      <c r="L20" s="28" t="n"/>
      <c r="M20" s="15" t="n"/>
      <c r="N20" s="16" t="n"/>
      <c r="O20" s="16" t="n"/>
      <c r="P20" s="16" t="n"/>
      <c r="Q20" s="16" t="n"/>
      <c r="R20" s="14" t="n"/>
      <c r="S20" s="16" t="n"/>
      <c r="T20" s="8" t="inlineStr">
        <is>
          <t>✅ 可导入</t>
        </is>
      </c>
    </row>
    <row r="21" ht="18" customHeight="1">
      <c r="A21" s="14" t="n"/>
      <c r="B21" s="15" t="n"/>
      <c r="C21" s="15" t="n"/>
      <c r="D21" s="14" t="n"/>
      <c r="E21" s="15" t="n"/>
      <c r="F21" s="15" t="n"/>
      <c r="G21" s="15" t="n"/>
      <c r="H21" s="15" t="n"/>
      <c r="I21" s="28" t="n"/>
      <c r="J21" s="15" t="n"/>
      <c r="K21" s="15" t="n"/>
      <c r="L21" s="28" t="n"/>
      <c r="M21" s="15" t="n"/>
      <c r="N21" s="15" t="n"/>
      <c r="O21" s="15" t="n"/>
      <c r="P21" s="15" t="n"/>
      <c r="Q21" s="15" t="n"/>
      <c r="R21" s="14" t="n"/>
      <c r="S21" s="15" t="n"/>
      <c r="T21" s="8" t="inlineStr">
        <is>
          <t>✅ 可导入</t>
        </is>
      </c>
    </row>
    <row r="22" ht="18" customHeight="1">
      <c r="A22" s="14" t="n"/>
      <c r="B22" s="16" t="n"/>
      <c r="C22" s="16" t="n"/>
      <c r="D22" s="14" t="n"/>
      <c r="E22" s="16" t="n"/>
      <c r="F22" s="16" t="n"/>
      <c r="G22" s="16" t="n"/>
      <c r="H22" s="16" t="n"/>
      <c r="I22" s="28" t="n"/>
      <c r="J22" s="16" t="n"/>
      <c r="K22" s="16" t="n"/>
      <c r="L22" s="28" t="n"/>
      <c r="M22" s="15" t="n"/>
      <c r="N22" s="16" t="n"/>
      <c r="O22" s="16" t="n"/>
      <c r="P22" s="16" t="n"/>
      <c r="Q22" s="16" t="n"/>
      <c r="R22" s="14" t="n"/>
      <c r="S22" s="16" t="n"/>
      <c r="T22" s="8" t="inlineStr">
        <is>
          <t>✅ 可导入</t>
        </is>
      </c>
    </row>
    <row r="23" ht="18" customHeight="1">
      <c r="A23" s="14" t="n"/>
      <c r="B23" s="15" t="n"/>
      <c r="C23" s="15" t="n"/>
      <c r="D23" s="14" t="n"/>
      <c r="E23" s="15" t="n"/>
      <c r="F23" s="15" t="n"/>
      <c r="G23" s="15" t="n"/>
      <c r="H23" s="15" t="n"/>
      <c r="I23" s="28" t="n"/>
      <c r="J23" s="15" t="n"/>
      <c r="K23" s="15" t="n"/>
      <c r="L23" s="28" t="n"/>
      <c r="M23" s="15" t="n"/>
      <c r="N23" s="15" t="n"/>
      <c r="O23" s="15" t="n"/>
      <c r="P23" s="15" t="n"/>
      <c r="Q23" s="15" t="n"/>
      <c r="R23" s="14" t="n"/>
      <c r="S23" s="15" t="n"/>
      <c r="T23" s="8" t="inlineStr">
        <is>
          <t>✅ 可导入</t>
        </is>
      </c>
    </row>
    <row r="24" ht="18" customHeight="1">
      <c r="A24" s="14" t="n"/>
      <c r="B24" s="16" t="n"/>
      <c r="C24" s="16" t="n"/>
      <c r="D24" s="14" t="n"/>
      <c r="E24" s="16" t="n"/>
      <c r="F24" s="16" t="n"/>
      <c r="G24" s="16" t="n"/>
      <c r="H24" s="16" t="n"/>
      <c r="I24" s="28" t="n"/>
      <c r="J24" s="16" t="n"/>
      <c r="K24" s="16" t="n"/>
      <c r="L24" s="28" t="n"/>
      <c r="M24" s="15" t="n"/>
      <c r="N24" s="16" t="n"/>
      <c r="O24" s="16" t="n"/>
      <c r="P24" s="16" t="n"/>
      <c r="Q24" s="16" t="n"/>
      <c r="R24" s="14" t="n"/>
      <c r="S24" s="16" t="n"/>
      <c r="T24" s="8" t="inlineStr">
        <is>
          <t>✅ 可导入</t>
        </is>
      </c>
    </row>
    <row r="25" ht="18" customHeight="1">
      <c r="A25" s="14" t="n"/>
      <c r="B25" s="15" t="n"/>
      <c r="C25" s="15" t="n"/>
      <c r="D25" s="14" t="n"/>
      <c r="E25" s="15" t="n"/>
      <c r="F25" s="15" t="n"/>
      <c r="G25" s="15" t="n"/>
      <c r="H25" s="15" t="n"/>
      <c r="I25" s="28" t="n"/>
      <c r="J25" s="15" t="n"/>
      <c r="K25" s="15" t="n"/>
      <c r="L25" s="28" t="n"/>
      <c r="M25" s="15" t="n"/>
      <c r="N25" s="15" t="n"/>
      <c r="O25" s="15" t="n"/>
      <c r="P25" s="15" t="n"/>
      <c r="Q25" s="15" t="n"/>
      <c r="R25" s="14" t="n"/>
      <c r="S25" s="15" t="n"/>
      <c r="T25" s="8" t="inlineStr">
        <is>
          <t>✅ 可导入</t>
        </is>
      </c>
    </row>
    <row r="26" ht="18" customHeight="1">
      <c r="A26" s="14" t="n"/>
      <c r="B26" s="16" t="n"/>
      <c r="C26" s="16" t="n"/>
      <c r="D26" s="14" t="n"/>
      <c r="E26" s="16" t="n"/>
      <c r="F26" s="16" t="n"/>
      <c r="G26" s="16" t="n"/>
      <c r="H26" s="16" t="n"/>
      <c r="I26" s="28" t="n"/>
      <c r="J26" s="16" t="n"/>
      <c r="K26" s="16" t="n"/>
      <c r="L26" s="28" t="n"/>
      <c r="M26" s="15" t="n"/>
      <c r="N26" s="16" t="n"/>
      <c r="O26" s="16" t="n"/>
      <c r="P26" s="16" t="n"/>
      <c r="Q26" s="16" t="n"/>
      <c r="R26" s="14" t="n"/>
      <c r="S26" s="16" t="n"/>
      <c r="T26" s="8" t="inlineStr">
        <is>
          <t>✅ 可导入</t>
        </is>
      </c>
    </row>
    <row r="27" ht="18" customHeight="1">
      <c r="A27" s="14" t="n"/>
      <c r="B27" s="15" t="n"/>
      <c r="C27" s="15" t="n"/>
      <c r="D27" s="14" t="n"/>
      <c r="E27" s="15" t="n"/>
      <c r="F27" s="15" t="n"/>
      <c r="G27" s="15" t="n"/>
      <c r="H27" s="15" t="n"/>
      <c r="I27" s="28" t="n"/>
      <c r="J27" s="15" t="n"/>
      <c r="K27" s="15" t="n"/>
      <c r="L27" s="28" t="n"/>
      <c r="M27" s="15" t="n"/>
      <c r="N27" s="15" t="n"/>
      <c r="O27" s="15" t="n"/>
      <c r="P27" s="15" t="n"/>
      <c r="Q27" s="15" t="n"/>
      <c r="R27" s="14" t="n"/>
      <c r="S27" s="15" t="n"/>
      <c r="T27" s="8" t="inlineStr">
        <is>
          <t>✅ 可导入</t>
        </is>
      </c>
    </row>
    <row r="28" ht="18" customHeight="1">
      <c r="A28" s="14" t="n"/>
      <c r="B28" s="16" t="n"/>
      <c r="C28" s="16" t="n"/>
      <c r="D28" s="14" t="n"/>
      <c r="E28" s="16" t="n"/>
      <c r="F28" s="16" t="n"/>
      <c r="G28" s="16" t="n"/>
      <c r="H28" s="16" t="n"/>
      <c r="I28" s="28" t="n"/>
      <c r="J28" s="16" t="n"/>
      <c r="K28" s="16" t="n"/>
      <c r="L28" s="28" t="n"/>
      <c r="M28" s="15" t="n"/>
      <c r="N28" s="16" t="n"/>
      <c r="O28" s="16" t="n"/>
      <c r="P28" s="16" t="n"/>
      <c r="Q28" s="16" t="n"/>
      <c r="R28" s="14" t="n"/>
      <c r="S28" s="16" t="n"/>
      <c r="T28" s="8" t="inlineStr">
        <is>
          <t>✅ 可导入</t>
        </is>
      </c>
    </row>
    <row r="29" ht="18" customHeight="1">
      <c r="A29" s="14" t="n"/>
      <c r="B29" s="15" t="n"/>
      <c r="C29" s="15" t="n"/>
      <c r="D29" s="14" t="n"/>
      <c r="E29" s="15" t="n"/>
      <c r="F29" s="15" t="n"/>
      <c r="G29" s="15" t="n"/>
      <c r="H29" s="15" t="n"/>
      <c r="I29" s="28" t="n"/>
      <c r="J29" s="15" t="n"/>
      <c r="K29" s="15" t="n"/>
      <c r="L29" s="28" t="n"/>
      <c r="M29" s="15" t="n"/>
      <c r="N29" s="15" t="n"/>
      <c r="O29" s="15" t="n"/>
      <c r="P29" s="15" t="n"/>
      <c r="Q29" s="15" t="n"/>
      <c r="R29" s="14" t="n"/>
      <c r="S29" s="15" t="n"/>
      <c r="T29" s="8" t="inlineStr">
        <is>
          <t>✅ 可导入</t>
        </is>
      </c>
    </row>
    <row r="30" ht="18" customHeight="1">
      <c r="A30" s="14" t="n"/>
      <c r="B30" s="16" t="n"/>
      <c r="C30" s="16" t="n"/>
      <c r="D30" s="14" t="n"/>
      <c r="E30" s="16" t="n"/>
      <c r="F30" s="16" t="n"/>
      <c r="G30" s="16" t="n"/>
      <c r="H30" s="16" t="n"/>
      <c r="I30" s="28" t="n"/>
      <c r="J30" s="16" t="n"/>
      <c r="K30" s="16" t="n"/>
      <c r="L30" s="28" t="n"/>
      <c r="M30" s="15" t="n"/>
      <c r="N30" s="16" t="n"/>
      <c r="O30" s="16" t="n"/>
      <c r="P30" s="16" t="n"/>
      <c r="Q30" s="16" t="n"/>
      <c r="R30" s="14" t="n"/>
      <c r="S30" s="16" t="n"/>
      <c r="T30" s="8" t="inlineStr">
        <is>
          <t>✅ 可导入</t>
        </is>
      </c>
    </row>
    <row r="31" ht="18" customHeight="1">
      <c r="A31" s="14" t="n"/>
      <c r="B31" s="15" t="n"/>
      <c r="C31" s="15" t="n"/>
      <c r="D31" s="14" t="n"/>
      <c r="E31" s="15" t="n"/>
      <c r="F31" s="15" t="n"/>
      <c r="G31" s="15" t="n"/>
      <c r="H31" s="15" t="n"/>
      <c r="I31" s="28" t="n"/>
      <c r="J31" s="15" t="n"/>
      <c r="K31" s="15" t="n"/>
      <c r="L31" s="28" t="n"/>
      <c r="M31" s="15" t="n"/>
      <c r="N31" s="15" t="n"/>
      <c r="O31" s="15" t="n"/>
      <c r="P31" s="15" t="n"/>
      <c r="Q31" s="15" t="n"/>
      <c r="R31" s="14" t="n"/>
      <c r="S31" s="15" t="n"/>
      <c r="T31" s="8" t="inlineStr">
        <is>
          <t>✅ 可导入</t>
        </is>
      </c>
    </row>
    <row r="32" ht="18" customHeight="1">
      <c r="A32" s="14" t="n"/>
      <c r="B32" s="16" t="n"/>
      <c r="C32" s="16" t="n"/>
      <c r="D32" s="14" t="n"/>
      <c r="E32" s="16" t="n"/>
      <c r="F32" s="16" t="n"/>
      <c r="G32" s="16" t="n"/>
      <c r="H32" s="16" t="n"/>
      <c r="I32" s="28" t="n"/>
      <c r="J32" s="16" t="n"/>
      <c r="K32" s="16" t="n"/>
      <c r="L32" s="28" t="n"/>
      <c r="M32" s="15" t="n"/>
      <c r="N32" s="16" t="n"/>
      <c r="O32" s="16" t="n"/>
      <c r="P32" s="16" t="n"/>
      <c r="Q32" s="16" t="n"/>
      <c r="R32" s="14" t="n"/>
      <c r="S32" s="16" t="n"/>
      <c r="T32" s="8" t="inlineStr">
        <is>
          <t>✅ 可导入</t>
        </is>
      </c>
    </row>
    <row r="33" ht="18" customHeight="1">
      <c r="A33" s="14" t="n"/>
      <c r="B33" s="15" t="n"/>
      <c r="C33" s="15" t="n"/>
      <c r="D33" s="14" t="n"/>
      <c r="E33" s="15" t="n"/>
      <c r="F33" s="15" t="n"/>
      <c r="G33" s="15" t="n"/>
      <c r="H33" s="15" t="n"/>
      <c r="I33" s="28" t="n"/>
      <c r="J33" s="15" t="n"/>
      <c r="K33" s="15" t="n"/>
      <c r="L33" s="28" t="n"/>
      <c r="M33" s="15" t="n"/>
      <c r="N33" s="15" t="n"/>
      <c r="O33" s="15" t="n"/>
      <c r="P33" s="15" t="n"/>
      <c r="Q33" s="15" t="n"/>
      <c r="R33" s="14" t="n"/>
      <c r="S33" s="15" t="n"/>
      <c r="T33" s="8" t="inlineStr">
        <is>
          <t>✅ 可导入</t>
        </is>
      </c>
    </row>
    <row r="34" ht="18" customHeight="1">
      <c r="A34" s="14" t="n"/>
      <c r="B34" s="16" t="n"/>
      <c r="C34" s="16" t="n"/>
      <c r="D34" s="14" t="n"/>
      <c r="E34" s="16" t="n"/>
      <c r="F34" s="16" t="n"/>
      <c r="G34" s="16" t="n"/>
      <c r="H34" s="16" t="n"/>
      <c r="I34" s="28" t="n"/>
      <c r="J34" s="16" t="n"/>
      <c r="K34" s="16" t="n"/>
      <c r="L34" s="28" t="n"/>
      <c r="M34" s="15" t="n"/>
      <c r="N34" s="16" t="n"/>
      <c r="O34" s="16" t="n"/>
      <c r="P34" s="16" t="n"/>
      <c r="Q34" s="16" t="n"/>
      <c r="R34" s="14" t="n"/>
      <c r="S34" s="16" t="n"/>
      <c r="T34" s="8" t="inlineStr">
        <is>
          <t>✅ 可导入</t>
        </is>
      </c>
    </row>
    <row r="35" ht="18" customHeight="1">
      <c r="A35" s="14" t="n"/>
      <c r="B35" s="15" t="n"/>
      <c r="C35" s="15" t="n"/>
      <c r="D35" s="14" t="n"/>
      <c r="E35" s="15" t="n"/>
      <c r="F35" s="15" t="n"/>
      <c r="G35" s="15" t="n"/>
      <c r="H35" s="15" t="n"/>
      <c r="I35" s="28" t="n"/>
      <c r="J35" s="15" t="n"/>
      <c r="K35" s="15" t="n"/>
      <c r="L35" s="28" t="n"/>
      <c r="M35" s="15" t="n"/>
      <c r="N35" s="15" t="n"/>
      <c r="O35" s="15" t="n"/>
      <c r="P35" s="15" t="n"/>
      <c r="Q35" s="15" t="n"/>
      <c r="R35" s="14" t="n"/>
      <c r="S35" s="15" t="n"/>
      <c r="T35" s="8" t="inlineStr">
        <is>
          <t>✅ 可导入</t>
        </is>
      </c>
    </row>
    <row r="36" ht="18" customHeight="1">
      <c r="A36" s="14" t="n"/>
      <c r="B36" s="16" t="n"/>
      <c r="C36" s="16" t="n"/>
      <c r="D36" s="14" t="n"/>
      <c r="E36" s="16" t="n"/>
      <c r="F36" s="16" t="n"/>
      <c r="G36" s="16" t="n"/>
      <c r="H36" s="16" t="n"/>
      <c r="I36" s="28" t="n"/>
      <c r="J36" s="16" t="n"/>
      <c r="K36" s="16" t="n"/>
      <c r="L36" s="28" t="n"/>
      <c r="M36" s="15" t="n"/>
      <c r="N36" s="16" t="n"/>
      <c r="O36" s="16" t="n"/>
      <c r="P36" s="16" t="n"/>
      <c r="Q36" s="16" t="n"/>
      <c r="R36" s="14" t="n"/>
      <c r="S36" s="16" t="n"/>
      <c r="T36" s="8" t="inlineStr">
        <is>
          <t>✅ 可导入</t>
        </is>
      </c>
    </row>
    <row r="37" ht="18" customHeight="1">
      <c r="A37" s="14" t="n"/>
      <c r="B37" s="15" t="n"/>
      <c r="C37" s="15" t="n"/>
      <c r="D37" s="14" t="n"/>
      <c r="E37" s="15" t="n"/>
      <c r="F37" s="15" t="n"/>
      <c r="G37" s="15" t="n"/>
      <c r="H37" s="15" t="n"/>
      <c r="I37" s="28" t="n"/>
      <c r="J37" s="15" t="n"/>
      <c r="K37" s="15" t="n"/>
      <c r="L37" s="28" t="n"/>
      <c r="M37" s="15" t="n"/>
      <c r="N37" s="15" t="n"/>
      <c r="O37" s="15" t="n"/>
      <c r="P37" s="15" t="n"/>
      <c r="Q37" s="15" t="n"/>
      <c r="R37" s="14" t="n"/>
      <c r="S37" s="15" t="n"/>
      <c r="T37" s="8" t="inlineStr">
        <is>
          <t>✅ 可导入</t>
        </is>
      </c>
    </row>
    <row r="38" ht="18" customHeight="1">
      <c r="A38" s="14" t="n"/>
      <c r="B38" s="16" t="n"/>
      <c r="C38" s="16" t="n"/>
      <c r="D38" s="14" t="n"/>
      <c r="E38" s="16" t="n"/>
      <c r="F38" s="16" t="n"/>
      <c r="G38" s="16" t="n"/>
      <c r="H38" s="16" t="n"/>
      <c r="I38" s="28" t="n"/>
      <c r="J38" s="16" t="n"/>
      <c r="K38" s="16" t="n"/>
      <c r="L38" s="28" t="n"/>
      <c r="M38" s="15" t="n"/>
      <c r="N38" s="16" t="n"/>
      <c r="O38" s="16" t="n"/>
      <c r="P38" s="16" t="n"/>
      <c r="Q38" s="16" t="n"/>
      <c r="R38" s="14" t="n"/>
      <c r="S38" s="16" t="n"/>
      <c r="T38" s="8" t="inlineStr">
        <is>
          <t>✅ 可导入</t>
        </is>
      </c>
    </row>
    <row r="39" ht="18" customHeight="1">
      <c r="A39" s="14" t="n"/>
      <c r="B39" s="15" t="n"/>
      <c r="C39" s="15" t="n"/>
      <c r="D39" s="14" t="n"/>
      <c r="E39" s="15" t="n"/>
      <c r="F39" s="15" t="n"/>
      <c r="G39" s="15" t="n"/>
      <c r="H39" s="15" t="n"/>
      <c r="I39" s="28" t="n"/>
      <c r="J39" s="15" t="n"/>
      <c r="K39" s="15" t="n"/>
      <c r="L39" s="28" t="n"/>
      <c r="M39" s="15" t="n"/>
      <c r="N39" s="15" t="n"/>
      <c r="O39" s="15" t="n"/>
      <c r="P39" s="15" t="n"/>
      <c r="Q39" s="15" t="n"/>
      <c r="R39" s="14" t="n"/>
      <c r="S39" s="15" t="n"/>
      <c r="T39" s="8" t="inlineStr">
        <is>
          <t>✅ 可导入</t>
        </is>
      </c>
    </row>
    <row r="40" ht="18" customHeight="1">
      <c r="A40" s="14" t="n"/>
      <c r="B40" s="16" t="n"/>
      <c r="C40" s="16" t="n"/>
      <c r="D40" s="14" t="n"/>
      <c r="E40" s="16" t="n"/>
      <c r="F40" s="16" t="n"/>
      <c r="G40" s="16" t="n"/>
      <c r="H40" s="16" t="n"/>
      <c r="I40" s="28" t="n"/>
      <c r="J40" s="16" t="n"/>
      <c r="K40" s="16" t="n"/>
      <c r="L40" s="28" t="n"/>
      <c r="M40" s="15" t="n"/>
      <c r="N40" s="16" t="n"/>
      <c r="O40" s="16" t="n"/>
      <c r="P40" s="16" t="n"/>
      <c r="Q40" s="16" t="n"/>
      <c r="R40" s="14" t="n"/>
      <c r="S40" s="16" t="n"/>
      <c r="T40" s="8" t="inlineStr">
        <is>
          <t>✅ 可导入</t>
        </is>
      </c>
    </row>
    <row r="41" ht="18" customHeight="1">
      <c r="A41" s="14" t="n"/>
      <c r="B41" s="15" t="n"/>
      <c r="C41" s="15" t="n"/>
      <c r="D41" s="14" t="n"/>
      <c r="E41" s="15" t="n"/>
      <c r="F41" s="15" t="n"/>
      <c r="G41" s="15" t="n"/>
      <c r="H41" s="15" t="n"/>
      <c r="I41" s="28" t="n"/>
      <c r="J41" s="15" t="n"/>
      <c r="K41" s="15" t="n"/>
      <c r="L41" s="28" t="n"/>
      <c r="M41" s="15" t="n"/>
      <c r="N41" s="15" t="n"/>
      <c r="O41" s="15" t="n"/>
      <c r="P41" s="15" t="n"/>
      <c r="Q41" s="15" t="n"/>
      <c r="R41" s="14" t="n"/>
      <c r="S41" s="15" t="n"/>
      <c r="T41" s="8" t="inlineStr">
        <is>
          <t>✅ 可导入</t>
        </is>
      </c>
    </row>
    <row r="42" ht="18" customHeight="1">
      <c r="A42" s="14" t="n"/>
      <c r="B42" s="16" t="n"/>
      <c r="C42" s="16" t="n"/>
      <c r="D42" s="14" t="n"/>
      <c r="E42" s="16" t="n"/>
      <c r="F42" s="16" t="n"/>
      <c r="G42" s="16" t="n"/>
      <c r="H42" s="16" t="n"/>
      <c r="I42" s="28" t="n"/>
      <c r="J42" s="16" t="n"/>
      <c r="K42" s="16" t="n"/>
      <c r="L42" s="28" t="n"/>
      <c r="M42" s="15" t="n"/>
      <c r="N42" s="16" t="n"/>
      <c r="O42" s="16" t="n"/>
      <c r="P42" s="16" t="n"/>
      <c r="Q42" s="16" t="n"/>
      <c r="R42" s="14" t="n"/>
      <c r="S42" s="16" t="n"/>
      <c r="T42" s="8" t="inlineStr">
        <is>
          <t>✅ 可导入</t>
        </is>
      </c>
    </row>
    <row r="43" ht="18" customHeight="1">
      <c r="A43" s="14" t="n"/>
      <c r="B43" s="15" t="n"/>
      <c r="C43" s="15" t="n"/>
      <c r="D43" s="14" t="n"/>
      <c r="E43" s="15" t="n"/>
      <c r="F43" s="15" t="n"/>
      <c r="G43" s="15" t="n"/>
      <c r="H43" s="15" t="n"/>
      <c r="I43" s="28" t="n"/>
      <c r="J43" s="15" t="n"/>
      <c r="K43" s="15" t="n"/>
      <c r="L43" s="28" t="n"/>
      <c r="M43" s="15" t="n"/>
      <c r="N43" s="15" t="n"/>
      <c r="O43" s="15" t="n"/>
      <c r="P43" s="15" t="n"/>
      <c r="Q43" s="15" t="n"/>
      <c r="R43" s="14" t="n"/>
      <c r="S43" s="15" t="n"/>
      <c r="T43" s="8" t="inlineStr">
        <is>
          <t>✅ 可导入</t>
        </is>
      </c>
    </row>
    <row r="44" ht="18" customHeight="1">
      <c r="A44" s="14" t="n"/>
      <c r="B44" s="16" t="n"/>
      <c r="C44" s="16" t="n"/>
      <c r="D44" s="14" t="n"/>
      <c r="E44" s="16" t="n"/>
      <c r="F44" s="16" t="n"/>
      <c r="G44" s="16" t="n"/>
      <c r="H44" s="16" t="n"/>
      <c r="I44" s="28" t="n"/>
      <c r="J44" s="16" t="n"/>
      <c r="K44" s="16" t="n"/>
      <c r="L44" s="28" t="n"/>
      <c r="M44" s="15" t="n"/>
      <c r="N44" s="16" t="n"/>
      <c r="O44" s="16" t="n"/>
      <c r="P44" s="16" t="n"/>
      <c r="Q44" s="16" t="n"/>
      <c r="R44" s="14" t="n"/>
      <c r="S44" s="16" t="n"/>
      <c r="T44" s="8" t="inlineStr">
        <is>
          <t>✅ 可导入</t>
        </is>
      </c>
    </row>
    <row r="45" ht="18" customHeight="1">
      <c r="A45" s="14" t="n"/>
      <c r="B45" s="15" t="n"/>
      <c r="C45" s="15" t="n"/>
      <c r="D45" s="14" t="n"/>
      <c r="E45" s="15" t="n"/>
      <c r="F45" s="15" t="n"/>
      <c r="G45" s="15" t="n"/>
      <c r="H45" s="15" t="n"/>
      <c r="I45" s="28" t="n"/>
      <c r="J45" s="15" t="n"/>
      <c r="K45" s="15" t="n"/>
      <c r="L45" s="28" t="n"/>
      <c r="M45" s="15" t="n"/>
      <c r="N45" s="15" t="n"/>
      <c r="O45" s="15" t="n"/>
      <c r="P45" s="15" t="n"/>
      <c r="Q45" s="15" t="n"/>
      <c r="R45" s="14" t="n"/>
      <c r="S45" s="15" t="n"/>
      <c r="T45" s="8" t="inlineStr">
        <is>
          <t>✅ 可导入</t>
        </is>
      </c>
    </row>
    <row r="46" ht="18" customHeight="1">
      <c r="A46" s="14" t="n"/>
      <c r="B46" s="16" t="n"/>
      <c r="C46" s="16" t="n"/>
      <c r="D46" s="14" t="n"/>
      <c r="E46" s="16" t="n"/>
      <c r="F46" s="16" t="n"/>
      <c r="G46" s="16" t="n"/>
      <c r="H46" s="16" t="n"/>
      <c r="I46" s="28" t="n"/>
      <c r="J46" s="16" t="n"/>
      <c r="K46" s="16" t="n"/>
      <c r="L46" s="28" t="n"/>
      <c r="M46" s="15" t="n"/>
      <c r="N46" s="16" t="n"/>
      <c r="O46" s="16" t="n"/>
      <c r="P46" s="16" t="n"/>
      <c r="Q46" s="16" t="n"/>
      <c r="R46" s="14" t="n"/>
      <c r="S46" s="16" t="n"/>
      <c r="T46" s="8" t="inlineStr">
        <is>
          <t>✅ 可导入</t>
        </is>
      </c>
    </row>
    <row r="47" ht="18" customHeight="1">
      <c r="A47" s="14" t="n"/>
      <c r="B47" s="15" t="n"/>
      <c r="C47" s="15" t="n"/>
      <c r="D47" s="14" t="n"/>
      <c r="E47" s="15" t="n"/>
      <c r="F47" s="15" t="n"/>
      <c r="G47" s="15" t="n"/>
      <c r="H47" s="15" t="n"/>
      <c r="I47" s="28" t="n"/>
      <c r="J47" s="15" t="n"/>
      <c r="K47" s="15" t="n"/>
      <c r="L47" s="28" t="n"/>
      <c r="M47" s="15" t="n"/>
      <c r="N47" s="15" t="n"/>
      <c r="O47" s="15" t="n"/>
      <c r="P47" s="15" t="n"/>
      <c r="Q47" s="15" t="n"/>
      <c r="R47" s="14" t="n"/>
      <c r="S47" s="15" t="n"/>
      <c r="T47" s="8" t="inlineStr">
        <is>
          <t>✅ 可导入</t>
        </is>
      </c>
    </row>
    <row r="48" ht="18" customHeight="1">
      <c r="A48" s="14" t="n"/>
      <c r="B48" s="16" t="n"/>
      <c r="C48" s="16" t="n"/>
      <c r="D48" s="14" t="n"/>
      <c r="E48" s="16" t="n"/>
      <c r="F48" s="16" t="n"/>
      <c r="G48" s="16" t="n"/>
      <c r="H48" s="16" t="n"/>
      <c r="I48" s="28" t="n"/>
      <c r="J48" s="16" t="n"/>
      <c r="K48" s="16" t="n"/>
      <c r="L48" s="28" t="n"/>
      <c r="M48" s="15" t="n"/>
      <c r="N48" s="16" t="n"/>
      <c r="O48" s="16" t="n"/>
      <c r="P48" s="16" t="n"/>
      <c r="Q48" s="16" t="n"/>
      <c r="R48" s="14" t="n"/>
      <c r="S48" s="16" t="n"/>
      <c r="T48" s="8" t="inlineStr">
        <is>
          <t>✅ 可导入</t>
        </is>
      </c>
    </row>
    <row r="49" ht="18" customHeight="1">
      <c r="A49" s="14" t="n"/>
      <c r="B49" s="15" t="n"/>
      <c r="C49" s="15" t="n"/>
      <c r="D49" s="14" t="n"/>
      <c r="E49" s="15" t="n"/>
      <c r="F49" s="15" t="n"/>
      <c r="G49" s="15" t="n"/>
      <c r="H49" s="15" t="n"/>
      <c r="I49" s="28" t="n"/>
      <c r="J49" s="15" t="n"/>
      <c r="K49" s="15" t="n"/>
      <c r="L49" s="28" t="n"/>
      <c r="M49" s="15" t="n"/>
      <c r="N49" s="15" t="n"/>
      <c r="O49" s="15" t="n"/>
      <c r="P49" s="15" t="n"/>
      <c r="Q49" s="15" t="n"/>
      <c r="R49" s="14" t="n"/>
      <c r="S49" s="15" t="n"/>
      <c r="T49" s="8" t="inlineStr">
        <is>
          <t>✅ 可导入</t>
        </is>
      </c>
    </row>
    <row r="50" ht="18" customHeight="1">
      <c r="A50" s="14" t="n"/>
      <c r="B50" s="16" t="n"/>
      <c r="C50" s="16" t="n"/>
      <c r="D50" s="14" t="n"/>
      <c r="E50" s="16" t="n"/>
      <c r="F50" s="16" t="n"/>
      <c r="G50" s="16" t="n"/>
      <c r="H50" s="16" t="n"/>
      <c r="I50" s="28" t="n"/>
      <c r="J50" s="16" t="n"/>
      <c r="K50" s="16" t="n"/>
      <c r="L50" s="28" t="n"/>
      <c r="M50" s="15" t="n"/>
      <c r="N50" s="16" t="n"/>
      <c r="O50" s="16" t="n"/>
      <c r="P50" s="16" t="n"/>
      <c r="Q50" s="16" t="n"/>
      <c r="R50" s="14" t="n"/>
      <c r="S50" s="16" t="n"/>
      <c r="T50" s="8" t="inlineStr">
        <is>
          <t>✅ 可导入</t>
        </is>
      </c>
    </row>
    <row r="51" ht="18" customHeight="1">
      <c r="A51" s="14" t="n"/>
      <c r="B51" s="15" t="n"/>
      <c r="C51" s="15" t="n"/>
      <c r="D51" s="14" t="n"/>
      <c r="E51" s="15" t="n"/>
      <c r="F51" s="15" t="n"/>
      <c r="G51" s="15" t="n"/>
      <c r="H51" s="15" t="n"/>
      <c r="I51" s="28" t="n"/>
      <c r="J51" s="15" t="n"/>
      <c r="K51" s="15" t="n"/>
      <c r="L51" s="28" t="n"/>
      <c r="M51" s="15" t="n"/>
      <c r="N51" s="15" t="n"/>
      <c r="O51" s="15" t="n"/>
      <c r="P51" s="15" t="n"/>
      <c r="Q51" s="15" t="n"/>
      <c r="R51" s="14" t="n"/>
      <c r="S51" s="15" t="n"/>
      <c r="T51" s="8" t="inlineStr">
        <is>
          <t>✅ 可导入</t>
        </is>
      </c>
    </row>
    <row r="52" ht="18" customHeight="1">
      <c r="A52" s="14" t="n"/>
      <c r="B52" s="16" t="n"/>
      <c r="C52" s="16" t="n"/>
      <c r="D52" s="14" t="n"/>
      <c r="E52" s="16" t="n"/>
      <c r="F52" s="16" t="n"/>
      <c r="G52" s="16" t="n"/>
      <c r="H52" s="16" t="n"/>
      <c r="I52" s="28" t="n"/>
      <c r="J52" s="16" t="n"/>
      <c r="K52" s="16" t="n"/>
      <c r="L52" s="28" t="n"/>
      <c r="M52" s="15" t="n"/>
      <c r="N52" s="16" t="n"/>
      <c r="O52" s="16" t="n"/>
      <c r="P52" s="16" t="n"/>
      <c r="Q52" s="16" t="n"/>
      <c r="R52" s="14" t="n"/>
      <c r="S52" s="16" t="n"/>
      <c r="T52" s="8" t="inlineStr">
        <is>
          <t>✅ 可导入</t>
        </is>
      </c>
    </row>
    <row r="53">
      <c r="A53" s="14" t="n"/>
      <c r="B53" s="15" t="n"/>
      <c r="C53" s="15" t="n"/>
      <c r="D53" s="14" t="n"/>
      <c r="E53" s="15" t="n"/>
      <c r="F53" s="15" t="n"/>
      <c r="G53" s="15" t="n"/>
      <c r="H53" s="15" t="n"/>
      <c r="I53" s="28" t="n"/>
      <c r="J53" s="15" t="n"/>
      <c r="K53" s="15" t="n"/>
      <c r="L53" s="28" t="n"/>
      <c r="M53" s="15" t="n"/>
      <c r="N53" s="15" t="n"/>
      <c r="O53" s="15" t="n"/>
      <c r="P53" s="15" t="n"/>
      <c r="Q53" s="15" t="n"/>
      <c r="R53" s="14" t="n"/>
      <c r="S53" s="15" t="n"/>
      <c r="T53" s="8" t="inlineStr">
        <is>
          <t>✅ 可导入</t>
        </is>
      </c>
    </row>
    <row r="54">
      <c r="A54" s="14" t="n"/>
      <c r="B54" s="16" t="n"/>
      <c r="C54" s="16" t="n"/>
      <c r="D54" s="14" t="n"/>
      <c r="E54" s="16" t="n"/>
      <c r="F54" s="16" t="n"/>
      <c r="G54" s="16" t="n"/>
      <c r="H54" s="16" t="n"/>
      <c r="I54" s="28" t="n"/>
      <c r="J54" s="16" t="n"/>
      <c r="K54" s="16" t="n"/>
      <c r="L54" s="28" t="n"/>
      <c r="M54" s="15" t="n"/>
      <c r="N54" s="16" t="n"/>
      <c r="O54" s="16" t="n"/>
      <c r="P54" s="16" t="n"/>
      <c r="Q54" s="16" t="n"/>
      <c r="R54" s="14" t="n"/>
      <c r="S54" s="16" t="n"/>
      <c r="T54" s="8" t="inlineStr">
        <is>
          <t>✅ 可导入</t>
        </is>
      </c>
    </row>
    <row r="55">
      <c r="A55" s="14" t="n"/>
      <c r="B55" s="15" t="n"/>
      <c r="C55" s="15" t="n"/>
      <c r="D55" s="14" t="n"/>
      <c r="E55" s="15" t="n"/>
      <c r="F55" s="15" t="n"/>
      <c r="G55" s="15" t="n"/>
      <c r="H55" s="15" t="n"/>
      <c r="I55" s="28" t="n"/>
      <c r="J55" s="15" t="n"/>
      <c r="K55" s="15" t="n"/>
      <c r="L55" s="28" t="n"/>
      <c r="M55" s="15" t="n"/>
      <c r="N55" s="15" t="n"/>
      <c r="O55" s="15" t="n"/>
      <c r="P55" s="15" t="n"/>
      <c r="Q55" s="15" t="n"/>
      <c r="R55" s="14" t="n"/>
      <c r="S55" s="15" t="n"/>
      <c r="T55" s="8" t="inlineStr">
        <is>
          <t>✅ 可导入</t>
        </is>
      </c>
    </row>
    <row r="56">
      <c r="A56" s="14" t="n"/>
      <c r="B56" s="16" t="n"/>
      <c r="C56" s="16" t="n"/>
      <c r="D56" s="14" t="n"/>
      <c r="E56" s="16" t="n"/>
      <c r="F56" s="16" t="n"/>
      <c r="G56" s="16" t="n"/>
      <c r="H56" s="16" t="n"/>
      <c r="I56" s="28" t="n"/>
      <c r="J56" s="16" t="n"/>
      <c r="K56" s="16" t="n"/>
      <c r="L56" s="28" t="n"/>
      <c r="M56" s="15" t="n"/>
      <c r="N56" s="16" t="n"/>
      <c r="O56" s="16" t="n"/>
      <c r="P56" s="16" t="n"/>
      <c r="Q56" s="16" t="n"/>
      <c r="R56" s="14" t="n"/>
      <c r="S56" s="16" t="n"/>
      <c r="T56" s="8" t="inlineStr">
        <is>
          <t>✅ 可导入</t>
        </is>
      </c>
    </row>
    <row r="57">
      <c r="A57" s="14" t="n"/>
      <c r="B57" s="15" t="n"/>
      <c r="C57" s="15" t="n"/>
      <c r="D57" s="14" t="n"/>
      <c r="E57" s="15" t="n"/>
      <c r="F57" s="15" t="n"/>
      <c r="G57" s="15" t="n"/>
      <c r="H57" s="15" t="n"/>
      <c r="I57" s="28" t="n"/>
      <c r="J57" s="15" t="n"/>
      <c r="K57" s="15" t="n"/>
      <c r="L57" s="28" t="n"/>
      <c r="M57" s="15" t="n"/>
      <c r="N57" s="15" t="n"/>
      <c r="O57" s="15" t="n"/>
      <c r="P57" s="15" t="n"/>
      <c r="Q57" s="15" t="n"/>
      <c r="R57" s="14" t="n"/>
      <c r="S57" s="15" t="n"/>
      <c r="T57" s="8" t="inlineStr">
        <is>
          <t>✅ 可导入</t>
        </is>
      </c>
    </row>
    <row r="58">
      <c r="A58" s="14" t="n"/>
      <c r="B58" s="16" t="n"/>
      <c r="C58" s="16" t="n"/>
      <c r="D58" s="14" t="n"/>
      <c r="E58" s="16" t="n"/>
      <c r="F58" s="16" t="n"/>
      <c r="G58" s="16" t="n"/>
      <c r="H58" s="16" t="n"/>
      <c r="I58" s="28" t="n"/>
      <c r="J58" s="16" t="n"/>
      <c r="K58" s="16" t="n"/>
      <c r="L58" s="28" t="n"/>
      <c r="M58" s="15" t="n"/>
      <c r="N58" s="16" t="n"/>
      <c r="O58" s="16" t="n"/>
      <c r="P58" s="16" t="n"/>
      <c r="Q58" s="16" t="n"/>
      <c r="R58" s="14" t="n"/>
      <c r="S58" s="16" t="n"/>
      <c r="T58" s="8" t="inlineStr">
        <is>
          <t>✅ 可导入</t>
        </is>
      </c>
    </row>
    <row r="59">
      <c r="A59" s="14" t="n"/>
      <c r="B59" s="15" t="n"/>
      <c r="C59" s="15" t="n"/>
      <c r="D59" s="14" t="n"/>
      <c r="E59" s="15" t="n"/>
      <c r="F59" s="15" t="n"/>
      <c r="G59" s="15" t="n"/>
      <c r="H59" s="15" t="n"/>
      <c r="I59" s="28" t="n"/>
      <c r="J59" s="15" t="n"/>
      <c r="K59" s="15" t="n"/>
      <c r="L59" s="28" t="n"/>
      <c r="M59" s="15" t="n"/>
      <c r="N59" s="15" t="n"/>
      <c r="O59" s="15" t="n"/>
      <c r="P59" s="15" t="n"/>
      <c r="Q59" s="15" t="n"/>
      <c r="R59" s="14" t="n"/>
      <c r="S59" s="15" t="n"/>
      <c r="T59" s="8" t="inlineStr">
        <is>
          <t>✅ 可导入</t>
        </is>
      </c>
    </row>
    <row r="60">
      <c r="A60" s="14" t="n"/>
      <c r="B60" s="16" t="n"/>
      <c r="C60" s="16" t="n"/>
      <c r="D60" s="14" t="n"/>
      <c r="E60" s="16" t="n"/>
      <c r="F60" s="16" t="n"/>
      <c r="G60" s="16" t="n"/>
      <c r="H60" s="16" t="n"/>
      <c r="I60" s="28" t="n"/>
      <c r="J60" s="16" t="n"/>
      <c r="K60" s="16" t="n"/>
      <c r="L60" s="28" t="n"/>
      <c r="M60" s="15" t="n"/>
      <c r="N60" s="16" t="n"/>
      <c r="O60" s="16" t="n"/>
      <c r="P60" s="16" t="n"/>
      <c r="Q60" s="16" t="n"/>
      <c r="R60" s="14" t="n"/>
      <c r="S60" s="16" t="n"/>
      <c r="T60" s="8" t="inlineStr">
        <is>
          <t>✅ 可导入</t>
        </is>
      </c>
    </row>
    <row r="61">
      <c r="A61" s="14" t="n"/>
      <c r="B61" s="15" t="n"/>
      <c r="C61" s="15" t="n"/>
      <c r="D61" s="14" t="n"/>
      <c r="E61" s="15" t="n"/>
      <c r="F61" s="15" t="n"/>
      <c r="G61" s="15" t="n"/>
      <c r="H61" s="15" t="n"/>
      <c r="I61" s="28" t="n"/>
      <c r="J61" s="15" t="n"/>
      <c r="K61" s="15" t="n"/>
      <c r="L61" s="28" t="n"/>
      <c r="M61" s="15" t="n"/>
      <c r="N61" s="15" t="n"/>
      <c r="O61" s="15" t="n"/>
      <c r="P61" s="15" t="n"/>
      <c r="Q61" s="15" t="n"/>
      <c r="R61" s="14" t="n"/>
      <c r="S61" s="15" t="n"/>
      <c r="T61" s="8" t="inlineStr">
        <is>
          <t>✅ 可导入</t>
        </is>
      </c>
    </row>
    <row r="62">
      <c r="A62" s="14" t="n"/>
      <c r="B62" s="16" t="n"/>
      <c r="C62" s="16" t="n"/>
      <c r="D62" s="14" t="n"/>
      <c r="E62" s="16" t="n"/>
      <c r="F62" s="16" t="n"/>
      <c r="G62" s="16" t="n"/>
      <c r="H62" s="16" t="n"/>
      <c r="I62" s="28" t="n"/>
      <c r="J62" s="16" t="n"/>
      <c r="K62" s="16" t="n"/>
      <c r="L62" s="28" t="n"/>
      <c r="M62" s="15" t="n"/>
      <c r="N62" s="16" t="n"/>
      <c r="O62" s="16" t="n"/>
      <c r="P62" s="16" t="n"/>
      <c r="Q62" s="16" t="n"/>
      <c r="R62" s="14" t="n"/>
      <c r="S62" s="16" t="n"/>
      <c r="T62" s="8" t="inlineStr">
        <is>
          <t>✅ 可导入</t>
        </is>
      </c>
    </row>
    <row r="63">
      <c r="A63" s="14" t="n"/>
      <c r="B63" s="15" t="n"/>
      <c r="C63" s="15" t="n"/>
      <c r="D63" s="14" t="n"/>
      <c r="E63" s="15" t="n"/>
      <c r="F63" s="15" t="n"/>
      <c r="G63" s="15" t="n"/>
      <c r="H63" s="15" t="n"/>
      <c r="I63" s="28" t="n"/>
      <c r="J63" s="15" t="n"/>
      <c r="K63" s="15" t="n"/>
      <c r="L63" s="28" t="n"/>
      <c r="M63" s="15" t="n"/>
      <c r="N63" s="15" t="n"/>
      <c r="O63" s="15" t="n"/>
      <c r="P63" s="15" t="n"/>
      <c r="Q63" s="15" t="n"/>
      <c r="R63" s="14" t="n"/>
      <c r="S63" s="15" t="n"/>
      <c r="T63" s="8" t="inlineStr">
        <is>
          <t>✅ 可导入</t>
        </is>
      </c>
    </row>
    <row r="64">
      <c r="A64" s="14" t="n"/>
      <c r="B64" s="16" t="n"/>
      <c r="C64" s="16" t="n"/>
      <c r="D64" s="14" t="n"/>
      <c r="E64" s="16" t="n"/>
      <c r="F64" s="16" t="n"/>
      <c r="G64" s="16" t="n"/>
      <c r="H64" s="16" t="n"/>
      <c r="I64" s="28" t="n"/>
      <c r="J64" s="16" t="n"/>
      <c r="K64" s="16" t="n"/>
      <c r="L64" s="28" t="n"/>
      <c r="M64" s="15" t="n"/>
      <c r="N64" s="16" t="n"/>
      <c r="O64" s="16" t="n"/>
      <c r="P64" s="16" t="n"/>
      <c r="Q64" s="16" t="n"/>
      <c r="R64" s="14" t="n"/>
      <c r="S64" s="16" t="n"/>
      <c r="T64" s="8" t="inlineStr">
        <is>
          <t>✅ 可导入</t>
        </is>
      </c>
    </row>
    <row r="65">
      <c r="A65" s="14" t="n"/>
      <c r="B65" s="15" t="n"/>
      <c r="C65" s="15" t="n"/>
      <c r="D65" s="14" t="n"/>
      <c r="E65" s="15" t="n"/>
      <c r="F65" s="15" t="n"/>
      <c r="G65" s="15" t="n"/>
      <c r="H65" s="15" t="n"/>
      <c r="I65" s="28" t="n"/>
      <c r="J65" s="15" t="n"/>
      <c r="K65" s="15" t="n"/>
      <c r="L65" s="28" t="n"/>
      <c r="M65" s="15" t="n"/>
      <c r="N65" s="15" t="n"/>
      <c r="O65" s="15" t="n"/>
      <c r="P65" s="15" t="n"/>
      <c r="Q65" s="15" t="n"/>
      <c r="R65" s="14" t="n"/>
      <c r="S65" s="15" t="n"/>
      <c r="T65" s="8" t="inlineStr">
        <is>
          <t>✅ 可导入</t>
        </is>
      </c>
    </row>
    <row r="66">
      <c r="A66" s="14" t="n"/>
      <c r="B66" s="16" t="n"/>
      <c r="C66" s="16" t="n"/>
      <c r="D66" s="14" t="n"/>
      <c r="E66" s="16" t="n"/>
      <c r="F66" s="16" t="n"/>
      <c r="G66" s="16" t="n"/>
      <c r="H66" s="16" t="n"/>
      <c r="I66" s="28" t="n"/>
      <c r="J66" s="16" t="n"/>
      <c r="K66" s="16" t="n"/>
      <c r="L66" s="28" t="n"/>
      <c r="M66" s="15" t="n"/>
      <c r="N66" s="16" t="n"/>
      <c r="O66" s="16" t="n"/>
      <c r="P66" s="16" t="n"/>
      <c r="Q66" s="16" t="n"/>
      <c r="R66" s="14" t="n"/>
      <c r="S66" s="16" t="n"/>
      <c r="T66" s="8" t="inlineStr">
        <is>
          <t>✅ 可导入</t>
        </is>
      </c>
    </row>
    <row r="67">
      <c r="A67" s="14" t="n"/>
      <c r="B67" s="15" t="n"/>
      <c r="C67" s="15" t="n"/>
      <c r="D67" s="14" t="n"/>
      <c r="E67" s="15" t="n"/>
      <c r="F67" s="15" t="n"/>
      <c r="G67" s="15" t="n"/>
      <c r="H67" s="15" t="n"/>
      <c r="I67" s="28" t="n"/>
      <c r="J67" s="15" t="n"/>
      <c r="K67" s="15" t="n"/>
      <c r="L67" s="28" t="n"/>
      <c r="M67" s="15" t="n"/>
      <c r="N67" s="15" t="n"/>
      <c r="O67" s="15" t="n"/>
      <c r="P67" s="15" t="n"/>
      <c r="Q67" s="15" t="n"/>
      <c r="R67" s="14" t="n"/>
      <c r="S67" s="15" t="n"/>
      <c r="T67" s="8" t="inlineStr">
        <is>
          <t>✅ 可导入</t>
        </is>
      </c>
    </row>
    <row r="68">
      <c r="A68" s="14" t="n"/>
      <c r="B68" s="16" t="n"/>
      <c r="C68" s="16" t="n"/>
      <c r="D68" s="14" t="n"/>
      <c r="E68" s="16" t="n"/>
      <c r="F68" s="16" t="n"/>
      <c r="G68" s="16" t="n"/>
      <c r="H68" s="16" t="n"/>
      <c r="I68" s="28" t="n"/>
      <c r="J68" s="16" t="n"/>
      <c r="K68" s="16" t="n"/>
      <c r="L68" s="28" t="n"/>
      <c r="M68" s="15" t="n"/>
      <c r="N68" s="16" t="n"/>
      <c r="O68" s="16" t="n"/>
      <c r="P68" s="16" t="n"/>
      <c r="Q68" s="16" t="n"/>
      <c r="R68" s="14" t="n"/>
      <c r="S68" s="16" t="n"/>
      <c r="T68" s="8" t="inlineStr">
        <is>
          <t>✅ 可导入</t>
        </is>
      </c>
    </row>
    <row r="69">
      <c r="A69" s="14" t="n"/>
      <c r="B69" s="15" t="n"/>
      <c r="C69" s="15" t="n"/>
      <c r="D69" s="14" t="n"/>
      <c r="E69" s="15" t="n"/>
      <c r="F69" s="15" t="n"/>
      <c r="G69" s="15" t="n"/>
      <c r="H69" s="15" t="n"/>
      <c r="I69" s="28" t="n"/>
      <c r="J69" s="15" t="n"/>
      <c r="K69" s="15" t="n"/>
      <c r="L69" s="28" t="n"/>
      <c r="M69" s="15" t="n"/>
      <c r="N69" s="15" t="n"/>
      <c r="O69" s="15" t="n"/>
      <c r="P69" s="15" t="n"/>
      <c r="Q69" s="15" t="n"/>
      <c r="R69" s="14" t="n"/>
      <c r="S69" s="15" t="n"/>
      <c r="T69" s="8" t="inlineStr">
        <is>
          <t>✅ 可导入</t>
        </is>
      </c>
    </row>
    <row r="70">
      <c r="A70" s="14" t="n"/>
      <c r="B70" s="16" t="n"/>
      <c r="C70" s="16" t="n"/>
      <c r="D70" s="14" t="n"/>
      <c r="E70" s="16" t="n"/>
      <c r="F70" s="16" t="n"/>
      <c r="G70" s="16" t="n"/>
      <c r="H70" s="16" t="n"/>
      <c r="I70" s="28" t="n"/>
      <c r="J70" s="16" t="n"/>
      <c r="K70" s="16" t="n"/>
      <c r="L70" s="28" t="n"/>
      <c r="M70" s="15" t="n"/>
      <c r="N70" s="16" t="n"/>
      <c r="O70" s="16" t="n"/>
      <c r="P70" s="16" t="n"/>
      <c r="Q70" s="16" t="n"/>
      <c r="R70" s="14" t="n"/>
      <c r="S70" s="16" t="n"/>
      <c r="T70" s="8" t="inlineStr">
        <is>
          <t>✅ 可导入</t>
        </is>
      </c>
    </row>
    <row r="71">
      <c r="A71" s="14" t="n"/>
      <c r="B71" s="15" t="n"/>
      <c r="C71" s="15" t="n"/>
      <c r="D71" s="14" t="n"/>
      <c r="E71" s="15" t="n"/>
      <c r="F71" s="15" t="n"/>
      <c r="G71" s="15" t="n"/>
      <c r="H71" s="15" t="n"/>
      <c r="I71" s="28" t="n"/>
      <c r="J71" s="15" t="n"/>
      <c r="K71" s="15" t="n"/>
      <c r="L71" s="28" t="n"/>
      <c r="M71" s="15" t="n"/>
      <c r="N71" s="15" t="n"/>
      <c r="O71" s="15" t="n"/>
      <c r="P71" s="15" t="n"/>
      <c r="Q71" s="15" t="n"/>
      <c r="R71" s="14" t="n"/>
      <c r="S71" s="15" t="n"/>
      <c r="T71" s="8" t="inlineStr">
        <is>
          <t>✅ 可导入</t>
        </is>
      </c>
    </row>
    <row r="72">
      <c r="A72" s="14" t="n"/>
      <c r="B72" s="16" t="n"/>
      <c r="C72" s="16" t="n"/>
      <c r="D72" s="14" t="n"/>
      <c r="E72" s="16" t="n"/>
      <c r="F72" s="16" t="n"/>
      <c r="G72" s="16" t="n"/>
      <c r="H72" s="16" t="n"/>
      <c r="I72" s="28" t="n"/>
      <c r="J72" s="16" t="n"/>
      <c r="K72" s="16" t="n"/>
      <c r="L72" s="28" t="n"/>
      <c r="M72" s="15" t="n"/>
      <c r="N72" s="16" t="n"/>
      <c r="O72" s="16" t="n"/>
      <c r="P72" s="16" t="n"/>
      <c r="Q72" s="16" t="n"/>
      <c r="R72" s="14" t="n"/>
      <c r="S72" s="16" t="n"/>
      <c r="T72" s="8" t="inlineStr">
        <is>
          <t>✅ 可导入</t>
        </is>
      </c>
    </row>
    <row r="73">
      <c r="A73" s="14" t="n"/>
      <c r="B73" s="15" t="n"/>
      <c r="C73" s="15" t="n"/>
      <c r="D73" s="14" t="n"/>
      <c r="E73" s="15" t="n"/>
      <c r="F73" s="15" t="n"/>
      <c r="G73" s="15" t="n"/>
      <c r="H73" s="15" t="n"/>
      <c r="I73" s="28" t="n"/>
      <c r="J73" s="15" t="n"/>
      <c r="K73" s="15" t="n"/>
      <c r="L73" s="28" t="n"/>
      <c r="M73" s="15" t="n"/>
      <c r="N73" s="15" t="n"/>
      <c r="O73" s="15" t="n"/>
      <c r="P73" s="15" t="n"/>
      <c r="Q73" s="15" t="n"/>
      <c r="R73" s="14" t="n"/>
      <c r="S73" s="15" t="n"/>
      <c r="T73" s="8" t="inlineStr">
        <is>
          <t>✅ 可导入</t>
        </is>
      </c>
    </row>
    <row r="74">
      <c r="A74" s="14" t="n"/>
      <c r="B74" s="16" t="n"/>
      <c r="C74" s="16" t="n"/>
      <c r="D74" s="14" t="n"/>
      <c r="E74" s="16" t="n"/>
      <c r="F74" s="16" t="n"/>
      <c r="G74" s="16" t="n"/>
      <c r="H74" s="16" t="n"/>
      <c r="I74" s="28" t="n"/>
      <c r="J74" s="16" t="n"/>
      <c r="K74" s="16" t="n"/>
      <c r="L74" s="28" t="n"/>
      <c r="M74" s="15" t="n"/>
      <c r="N74" s="16" t="n"/>
      <c r="O74" s="16" t="n"/>
      <c r="P74" s="16" t="n"/>
      <c r="Q74" s="16" t="n"/>
      <c r="R74" s="14" t="n"/>
      <c r="S74" s="16" t="n"/>
      <c r="T74" s="8" t="inlineStr">
        <is>
          <t>✅ 可导入</t>
        </is>
      </c>
    </row>
    <row r="75">
      <c r="A75" s="14" t="n"/>
      <c r="B75" s="15" t="n"/>
      <c r="C75" s="15" t="n"/>
      <c r="D75" s="14" t="n"/>
      <c r="E75" s="15" t="n"/>
      <c r="F75" s="15" t="n"/>
      <c r="G75" s="15" t="n"/>
      <c r="H75" s="15" t="n"/>
      <c r="I75" s="28" t="n"/>
      <c r="J75" s="15" t="n"/>
      <c r="K75" s="15" t="n"/>
      <c r="L75" s="28" t="n"/>
      <c r="M75" s="15" t="n"/>
      <c r="N75" s="15" t="n"/>
      <c r="O75" s="15" t="n"/>
      <c r="P75" s="15" t="n"/>
      <c r="Q75" s="15" t="n"/>
      <c r="R75" s="14" t="n"/>
      <c r="S75" s="15" t="n"/>
      <c r="T75" s="8" t="inlineStr">
        <is>
          <t>✅ 可导入</t>
        </is>
      </c>
    </row>
    <row r="76">
      <c r="A76" s="14" t="n"/>
      <c r="B76" s="16" t="n"/>
      <c r="C76" s="16" t="n"/>
      <c r="D76" s="14" t="n"/>
      <c r="E76" s="16" t="n"/>
      <c r="F76" s="16" t="n"/>
      <c r="G76" s="16" t="n"/>
      <c r="H76" s="16" t="n"/>
      <c r="I76" s="28" t="n"/>
      <c r="J76" s="16" t="n"/>
      <c r="K76" s="16" t="n"/>
      <c r="L76" s="28" t="n"/>
      <c r="M76" s="15" t="n"/>
      <c r="N76" s="16" t="n"/>
      <c r="O76" s="16" t="n"/>
      <c r="P76" s="16" t="n"/>
      <c r="Q76" s="16" t="n"/>
      <c r="R76" s="14" t="n"/>
      <c r="S76" s="16" t="n"/>
      <c r="T76" s="8" t="inlineStr">
        <is>
          <t>✅ 可导入</t>
        </is>
      </c>
    </row>
    <row r="77">
      <c r="A77" s="14" t="n"/>
      <c r="B77" s="15" t="n"/>
      <c r="C77" s="15" t="n"/>
      <c r="D77" s="14" t="n"/>
      <c r="E77" s="15" t="n"/>
      <c r="F77" s="15" t="n"/>
      <c r="G77" s="15" t="n"/>
      <c r="H77" s="15" t="n"/>
      <c r="I77" s="28" t="n"/>
      <c r="J77" s="15" t="n"/>
      <c r="K77" s="15" t="n"/>
      <c r="L77" s="28" t="n"/>
      <c r="M77" s="15" t="n"/>
      <c r="N77" s="15" t="n"/>
      <c r="O77" s="15" t="n"/>
      <c r="P77" s="15" t="n"/>
      <c r="Q77" s="15" t="n"/>
      <c r="R77" s="14" t="n"/>
      <c r="S77" s="15" t="n"/>
      <c r="T77" s="8" t="inlineStr">
        <is>
          <t>✅ 可导入</t>
        </is>
      </c>
    </row>
    <row r="78">
      <c r="A78" s="14" t="n"/>
      <c r="B78" s="16" t="n"/>
      <c r="C78" s="16" t="n"/>
      <c r="D78" s="14" t="n"/>
      <c r="E78" s="16" t="n"/>
      <c r="F78" s="16" t="n"/>
      <c r="G78" s="16" t="n"/>
      <c r="H78" s="16" t="n"/>
      <c r="I78" s="28" t="n"/>
      <c r="J78" s="16" t="n"/>
      <c r="K78" s="16" t="n"/>
      <c r="L78" s="28" t="n"/>
      <c r="M78" s="15" t="n"/>
      <c r="N78" s="16" t="n"/>
      <c r="O78" s="16" t="n"/>
      <c r="P78" s="16" t="n"/>
      <c r="Q78" s="16" t="n"/>
      <c r="R78" s="14" t="n"/>
      <c r="S78" s="16" t="n"/>
      <c r="T78" s="8" t="inlineStr">
        <is>
          <t>✅ 可导入</t>
        </is>
      </c>
    </row>
    <row r="79">
      <c r="A79" s="14" t="n"/>
      <c r="B79" s="15" t="n"/>
      <c r="C79" s="15" t="n"/>
      <c r="D79" s="14" t="n"/>
      <c r="E79" s="15" t="n"/>
      <c r="F79" s="15" t="n"/>
      <c r="G79" s="15" t="n"/>
      <c r="H79" s="15" t="n"/>
      <c r="I79" s="28" t="n"/>
      <c r="J79" s="15" t="n"/>
      <c r="K79" s="15" t="n"/>
      <c r="L79" s="28" t="n"/>
      <c r="M79" s="15" t="n"/>
      <c r="N79" s="15" t="n"/>
      <c r="O79" s="15" t="n"/>
      <c r="P79" s="15" t="n"/>
      <c r="Q79" s="15" t="n"/>
      <c r="R79" s="14" t="n"/>
      <c r="S79" s="15" t="n"/>
      <c r="T79" s="8" t="inlineStr">
        <is>
          <t>✅ 可导入</t>
        </is>
      </c>
    </row>
    <row r="80">
      <c r="A80" s="14" t="n"/>
      <c r="B80" s="16" t="n"/>
      <c r="C80" s="16" t="n"/>
      <c r="D80" s="14" t="n"/>
      <c r="E80" s="16" t="n"/>
      <c r="F80" s="16" t="n"/>
      <c r="G80" s="16" t="n"/>
      <c r="H80" s="16" t="n"/>
      <c r="I80" s="28" t="n"/>
      <c r="J80" s="16" t="n"/>
      <c r="K80" s="16" t="n"/>
      <c r="L80" s="28" t="n"/>
      <c r="M80" s="15" t="n"/>
      <c r="N80" s="16" t="n"/>
      <c r="O80" s="16" t="n"/>
      <c r="P80" s="16" t="n"/>
      <c r="Q80" s="16" t="n"/>
      <c r="R80" s="14" t="n"/>
      <c r="S80" s="16" t="n"/>
      <c r="T80" s="8" t="inlineStr">
        <is>
          <t>✅ 可导入</t>
        </is>
      </c>
    </row>
    <row r="81">
      <c r="A81" s="14" t="n"/>
      <c r="B81" s="15" t="n"/>
      <c r="C81" s="15" t="n"/>
      <c r="D81" s="14" t="n"/>
      <c r="E81" s="15" t="n"/>
      <c r="F81" s="15" t="n"/>
      <c r="G81" s="15" t="n"/>
      <c r="H81" s="15" t="n"/>
      <c r="I81" s="28" t="n"/>
      <c r="J81" s="15" t="n"/>
      <c r="K81" s="15" t="n"/>
      <c r="L81" s="28" t="n"/>
      <c r="M81" s="15" t="n"/>
      <c r="N81" s="15" t="n"/>
      <c r="O81" s="15" t="n"/>
      <c r="P81" s="15" t="n"/>
      <c r="Q81" s="15" t="n"/>
      <c r="R81" s="14" t="n"/>
      <c r="S81" s="15" t="n"/>
      <c r="T81" s="8" t="inlineStr">
        <is>
          <t>✅ 可导入</t>
        </is>
      </c>
    </row>
    <row r="82">
      <c r="A82" s="14" t="n"/>
      <c r="B82" s="16" t="n"/>
      <c r="C82" s="16" t="n"/>
      <c r="D82" s="14" t="n"/>
      <c r="E82" s="16" t="n"/>
      <c r="F82" s="16" t="n"/>
      <c r="G82" s="16" t="n"/>
      <c r="H82" s="16" t="n"/>
      <c r="I82" s="28" t="n"/>
      <c r="J82" s="16" t="n"/>
      <c r="K82" s="16" t="n"/>
      <c r="L82" s="28" t="n"/>
      <c r="M82" s="15" t="n"/>
      <c r="N82" s="16" t="n"/>
      <c r="O82" s="16" t="n"/>
      <c r="P82" s="16" t="n"/>
      <c r="Q82" s="16" t="n"/>
      <c r="R82" s="14" t="n"/>
      <c r="S82" s="16" t="n"/>
      <c r="T82" s="8" t="inlineStr">
        <is>
          <t>✅ 可导入</t>
        </is>
      </c>
    </row>
    <row r="83">
      <c r="A83" s="14" t="n"/>
      <c r="B83" s="15" t="n"/>
      <c r="C83" s="15" t="n"/>
      <c r="D83" s="14" t="n"/>
      <c r="E83" s="15" t="n"/>
      <c r="F83" s="15" t="n"/>
      <c r="G83" s="15" t="n"/>
      <c r="H83" s="15" t="n"/>
      <c r="I83" s="28" t="n"/>
      <c r="J83" s="15" t="n"/>
      <c r="K83" s="15" t="n"/>
      <c r="L83" s="28" t="n"/>
      <c r="M83" s="15" t="n"/>
      <c r="N83" s="15" t="n"/>
      <c r="O83" s="15" t="n"/>
      <c r="P83" s="15" t="n"/>
      <c r="Q83" s="15" t="n"/>
      <c r="R83" s="14" t="n"/>
      <c r="S83" s="15" t="n"/>
      <c r="T83" s="8" t="inlineStr">
        <is>
          <t>✅ 可导入</t>
        </is>
      </c>
    </row>
    <row r="84">
      <c r="A84" s="14" t="n"/>
      <c r="B84" s="16" t="n"/>
      <c r="C84" s="16" t="n"/>
      <c r="D84" s="14" t="n"/>
      <c r="E84" s="16" t="n"/>
      <c r="F84" s="16" t="n"/>
      <c r="G84" s="16" t="n"/>
      <c r="H84" s="16" t="n"/>
      <c r="I84" s="28" t="n"/>
      <c r="J84" s="16" t="n"/>
      <c r="K84" s="16" t="n"/>
      <c r="L84" s="28" t="n"/>
      <c r="M84" s="15" t="n"/>
      <c r="N84" s="16" t="n"/>
      <c r="O84" s="16" t="n"/>
      <c r="P84" s="16" t="n"/>
      <c r="Q84" s="16" t="n"/>
      <c r="R84" s="14" t="n"/>
      <c r="S84" s="16" t="n"/>
      <c r="T84" s="8" t="inlineStr">
        <is>
          <t>✅ 可导入</t>
        </is>
      </c>
    </row>
    <row r="85">
      <c r="A85" s="14" t="n"/>
      <c r="B85" s="15" t="n"/>
      <c r="C85" s="15" t="n"/>
      <c r="D85" s="14" t="n"/>
      <c r="E85" s="15" t="n"/>
      <c r="F85" s="15" t="n"/>
      <c r="G85" s="15" t="n"/>
      <c r="H85" s="15" t="n"/>
      <c r="I85" s="28" t="n"/>
      <c r="J85" s="15" t="n"/>
      <c r="K85" s="15" t="n"/>
      <c r="L85" s="28" t="n"/>
      <c r="M85" s="15" t="n"/>
      <c r="N85" s="15" t="n"/>
      <c r="O85" s="15" t="n"/>
      <c r="P85" s="15" t="n"/>
      <c r="Q85" s="15" t="n"/>
      <c r="R85" s="14" t="n"/>
      <c r="S85" s="15" t="n"/>
      <c r="T85" s="8" t="inlineStr">
        <is>
          <t>✅ 可导入</t>
        </is>
      </c>
    </row>
    <row r="86">
      <c r="A86" s="14" t="n"/>
      <c r="B86" s="16" t="n"/>
      <c r="C86" s="16" t="n"/>
      <c r="D86" s="14" t="n"/>
      <c r="E86" s="16" t="n"/>
      <c r="F86" s="16" t="n"/>
      <c r="G86" s="16" t="n"/>
      <c r="H86" s="16" t="n"/>
      <c r="I86" s="28" t="n"/>
      <c r="J86" s="16" t="n"/>
      <c r="K86" s="16" t="n"/>
      <c r="L86" s="28" t="n"/>
      <c r="M86" s="15" t="n"/>
      <c r="N86" s="16" t="n"/>
      <c r="O86" s="16" t="n"/>
      <c r="P86" s="16" t="n"/>
      <c r="Q86" s="16" t="n"/>
      <c r="R86" s="14" t="n"/>
      <c r="S86" s="16" t="n"/>
      <c r="T86" s="8" t="inlineStr">
        <is>
          <t>✅ 可导入</t>
        </is>
      </c>
    </row>
    <row r="87">
      <c r="A87" s="14" t="n"/>
      <c r="B87" s="15" t="n"/>
      <c r="C87" s="15" t="n"/>
      <c r="D87" s="14" t="n"/>
      <c r="E87" s="15" t="n"/>
      <c r="F87" s="15" t="n"/>
      <c r="G87" s="15" t="n"/>
      <c r="H87" s="15" t="n"/>
      <c r="I87" s="28" t="n"/>
      <c r="J87" s="15" t="n"/>
      <c r="K87" s="15" t="n"/>
      <c r="L87" s="28" t="n"/>
      <c r="M87" s="15" t="n"/>
      <c r="N87" s="15" t="n"/>
      <c r="O87" s="15" t="n"/>
      <c r="P87" s="15" t="n"/>
      <c r="Q87" s="15" t="n"/>
      <c r="R87" s="14" t="n"/>
      <c r="S87" s="15" t="n"/>
      <c r="T87" s="8" t="inlineStr">
        <is>
          <t>✅ 可导入</t>
        </is>
      </c>
    </row>
    <row r="88">
      <c r="A88" s="14" t="n"/>
      <c r="B88" s="16" t="n"/>
      <c r="C88" s="16" t="n"/>
      <c r="D88" s="14" t="n"/>
      <c r="E88" s="16" t="n"/>
      <c r="F88" s="16" t="n"/>
      <c r="G88" s="16" t="n"/>
      <c r="H88" s="16" t="n"/>
      <c r="I88" s="28" t="n"/>
      <c r="J88" s="16" t="n"/>
      <c r="K88" s="16" t="n"/>
      <c r="L88" s="28" t="n"/>
      <c r="M88" s="15" t="n"/>
      <c r="N88" s="16" t="n"/>
      <c r="O88" s="16" t="n"/>
      <c r="P88" s="16" t="n"/>
      <c r="Q88" s="16" t="n"/>
      <c r="R88" s="14" t="n"/>
      <c r="S88" s="16" t="n"/>
      <c r="T88" s="8" t="inlineStr">
        <is>
          <t>✅ 可导入</t>
        </is>
      </c>
    </row>
    <row r="89">
      <c r="A89" s="14" t="n"/>
      <c r="B89" s="15" t="n"/>
      <c r="C89" s="15" t="n"/>
      <c r="D89" s="14" t="n"/>
      <c r="E89" s="15" t="n"/>
      <c r="F89" s="15" t="n"/>
      <c r="G89" s="15" t="n"/>
      <c r="H89" s="15" t="n"/>
      <c r="I89" s="28" t="n"/>
      <c r="J89" s="15" t="n"/>
      <c r="K89" s="15" t="n"/>
      <c r="L89" s="28" t="n"/>
      <c r="M89" s="15" t="n"/>
      <c r="N89" s="15" t="n"/>
      <c r="O89" s="15" t="n"/>
      <c r="P89" s="15" t="n"/>
      <c r="Q89" s="15" t="n"/>
      <c r="R89" s="14" t="n"/>
      <c r="S89" s="15" t="n"/>
      <c r="T89" s="8" t="inlineStr">
        <is>
          <t>✅ 可导入</t>
        </is>
      </c>
    </row>
    <row r="90">
      <c r="A90" s="14" t="n"/>
      <c r="B90" s="16" t="n"/>
      <c r="C90" s="16" t="n"/>
      <c r="D90" s="14" t="n"/>
      <c r="E90" s="16" t="n"/>
      <c r="F90" s="16" t="n"/>
      <c r="G90" s="16" t="n"/>
      <c r="H90" s="16" t="n"/>
      <c r="I90" s="28" t="n"/>
      <c r="J90" s="16" t="n"/>
      <c r="K90" s="16" t="n"/>
      <c r="L90" s="28" t="n"/>
      <c r="M90" s="15" t="n"/>
      <c r="N90" s="16" t="n"/>
      <c r="O90" s="16" t="n"/>
      <c r="P90" s="16" t="n"/>
      <c r="Q90" s="16" t="n"/>
      <c r="R90" s="14" t="n"/>
      <c r="S90" s="16" t="n"/>
      <c r="T90" s="8" t="inlineStr">
        <is>
          <t>✅ 可导入</t>
        </is>
      </c>
    </row>
    <row r="91">
      <c r="A91" s="14" t="n"/>
      <c r="B91" s="15" t="n"/>
      <c r="C91" s="15" t="n"/>
      <c r="D91" s="14" t="n"/>
      <c r="E91" s="15" t="n"/>
      <c r="F91" s="15" t="n"/>
      <c r="G91" s="15" t="n"/>
      <c r="H91" s="15" t="n"/>
      <c r="I91" s="28" t="n"/>
      <c r="J91" s="15" t="n"/>
      <c r="K91" s="15" t="n"/>
      <c r="L91" s="28" t="n"/>
      <c r="M91" s="15" t="n"/>
      <c r="N91" s="15" t="n"/>
      <c r="O91" s="15" t="n"/>
      <c r="P91" s="15" t="n"/>
      <c r="Q91" s="15" t="n"/>
      <c r="R91" s="14" t="n"/>
      <c r="S91" s="15" t="n"/>
      <c r="T91" s="8" t="inlineStr">
        <is>
          <t>✅ 可导入</t>
        </is>
      </c>
    </row>
    <row r="92">
      <c r="A92" s="14" t="n"/>
      <c r="B92" s="16" t="n"/>
      <c r="C92" s="16" t="n"/>
      <c r="D92" s="14" t="n"/>
      <c r="E92" s="16" t="n"/>
      <c r="F92" s="16" t="n"/>
      <c r="G92" s="16" t="n"/>
      <c r="H92" s="16" t="n"/>
      <c r="I92" s="28" t="n"/>
      <c r="J92" s="16" t="n"/>
      <c r="K92" s="16" t="n"/>
      <c r="L92" s="28" t="n"/>
      <c r="M92" s="15" t="n"/>
      <c r="N92" s="16" t="n"/>
      <c r="O92" s="16" t="n"/>
      <c r="P92" s="16" t="n"/>
      <c r="Q92" s="16" t="n"/>
      <c r="R92" s="14" t="n"/>
      <c r="S92" s="16" t="n"/>
      <c r="T92" s="8" t="inlineStr">
        <is>
          <t>✅ 可导入</t>
        </is>
      </c>
    </row>
    <row r="93">
      <c r="A93" s="14" t="n"/>
      <c r="B93" s="15" t="n"/>
      <c r="C93" s="15" t="n"/>
      <c r="D93" s="14" t="n"/>
      <c r="E93" s="15" t="n"/>
      <c r="F93" s="15" t="n"/>
      <c r="G93" s="15" t="n"/>
      <c r="H93" s="15" t="n"/>
      <c r="I93" s="28" t="n"/>
      <c r="J93" s="15" t="n"/>
      <c r="K93" s="15" t="n"/>
      <c r="L93" s="28" t="n"/>
      <c r="M93" s="15" t="n"/>
      <c r="N93" s="15" t="n"/>
      <c r="O93" s="15" t="n"/>
      <c r="P93" s="15" t="n"/>
      <c r="Q93" s="15" t="n"/>
      <c r="R93" s="14" t="n"/>
      <c r="S93" s="15" t="n"/>
      <c r="T93" s="8" t="inlineStr">
        <is>
          <t>✅ 可导入</t>
        </is>
      </c>
    </row>
    <row r="94">
      <c r="A94" s="14" t="n"/>
      <c r="B94" s="16" t="n"/>
      <c r="C94" s="16" t="n"/>
      <c r="D94" s="14" t="n"/>
      <c r="E94" s="16" t="n"/>
      <c r="F94" s="16" t="n"/>
      <c r="G94" s="16" t="n"/>
      <c r="H94" s="16" t="n"/>
      <c r="I94" s="28" t="n"/>
      <c r="J94" s="16" t="n"/>
      <c r="K94" s="16" t="n"/>
      <c r="L94" s="28" t="n"/>
      <c r="M94" s="15" t="n"/>
      <c r="N94" s="16" t="n"/>
      <c r="O94" s="16" t="n"/>
      <c r="P94" s="16" t="n"/>
      <c r="Q94" s="16" t="n"/>
      <c r="R94" s="14" t="n"/>
      <c r="S94" s="16" t="n"/>
      <c r="T94" s="8" t="inlineStr">
        <is>
          <t>✅ 可导入</t>
        </is>
      </c>
    </row>
    <row r="95">
      <c r="A95" s="14" t="n"/>
      <c r="B95" s="15" t="n"/>
      <c r="C95" s="15" t="n"/>
      <c r="D95" s="14" t="n"/>
      <c r="E95" s="15" t="n"/>
      <c r="F95" s="15" t="n"/>
      <c r="G95" s="15" t="n"/>
      <c r="H95" s="15" t="n"/>
      <c r="I95" s="28" t="n"/>
      <c r="J95" s="15" t="n"/>
      <c r="K95" s="15" t="n"/>
      <c r="L95" s="28" t="n"/>
      <c r="M95" s="15" t="n"/>
      <c r="N95" s="15" t="n"/>
      <c r="O95" s="15" t="n"/>
      <c r="P95" s="15" t="n"/>
      <c r="Q95" s="15" t="n"/>
      <c r="R95" s="14" t="n"/>
      <c r="S95" s="15" t="n"/>
      <c r="T95" s="8" t="inlineStr">
        <is>
          <t>✅ 可导入</t>
        </is>
      </c>
    </row>
    <row r="96">
      <c r="A96" s="14" t="n"/>
      <c r="B96" s="16" t="n"/>
      <c r="C96" s="16" t="n"/>
      <c r="D96" s="14" t="n"/>
      <c r="E96" s="16" t="n"/>
      <c r="F96" s="16" t="n"/>
      <c r="G96" s="16" t="n"/>
      <c r="H96" s="16" t="n"/>
      <c r="I96" s="28" t="n"/>
      <c r="J96" s="16" t="n"/>
      <c r="K96" s="16" t="n"/>
      <c r="L96" s="28" t="n"/>
      <c r="M96" s="15" t="n"/>
      <c r="N96" s="16" t="n"/>
      <c r="O96" s="16" t="n"/>
      <c r="P96" s="16" t="n"/>
      <c r="Q96" s="16" t="n"/>
      <c r="R96" s="14" t="n"/>
      <c r="S96" s="16" t="n"/>
      <c r="T96" s="8" t="inlineStr">
        <is>
          <t>✅ 可导入</t>
        </is>
      </c>
    </row>
    <row r="97">
      <c r="A97" s="14" t="n"/>
      <c r="B97" s="15" t="n"/>
      <c r="C97" s="15" t="n"/>
      <c r="D97" s="14" t="n"/>
      <c r="E97" s="15" t="n"/>
      <c r="F97" s="15" t="n"/>
      <c r="G97" s="15" t="n"/>
      <c r="H97" s="15" t="n"/>
      <c r="I97" s="28" t="n"/>
      <c r="J97" s="15" t="n"/>
      <c r="K97" s="15" t="n"/>
      <c r="L97" s="28" t="n"/>
      <c r="M97" s="15" t="n"/>
      <c r="N97" s="15" t="n"/>
      <c r="O97" s="15" t="n"/>
      <c r="P97" s="15" t="n"/>
      <c r="Q97" s="15" t="n"/>
      <c r="R97" s="14" t="n"/>
      <c r="S97" s="15" t="n"/>
      <c r="T97" s="8" t="inlineStr">
        <is>
          <t>✅ 可导入</t>
        </is>
      </c>
    </row>
    <row r="98">
      <c r="A98" s="14" t="n"/>
      <c r="B98" s="16" t="n"/>
      <c r="C98" s="16" t="n"/>
      <c r="D98" s="14" t="n"/>
      <c r="E98" s="16" t="n"/>
      <c r="F98" s="16" t="n"/>
      <c r="G98" s="16" t="n"/>
      <c r="H98" s="16" t="n"/>
      <c r="I98" s="28" t="n"/>
      <c r="J98" s="16" t="n"/>
      <c r="K98" s="16" t="n"/>
      <c r="L98" s="28" t="n"/>
      <c r="M98" s="15" t="n"/>
      <c r="N98" s="16" t="n"/>
      <c r="O98" s="16" t="n"/>
      <c r="P98" s="16" t="n"/>
      <c r="Q98" s="16" t="n"/>
      <c r="R98" s="14" t="n"/>
      <c r="S98" s="16" t="n"/>
      <c r="T98" s="8" t="inlineStr">
        <is>
          <t>✅ 可导入</t>
        </is>
      </c>
    </row>
    <row r="99">
      <c r="A99" s="14" t="n"/>
      <c r="B99" s="15" t="n"/>
      <c r="C99" s="15" t="n"/>
      <c r="D99" s="14" t="n"/>
      <c r="E99" s="15" t="n"/>
      <c r="F99" s="15" t="n"/>
      <c r="G99" s="15" t="n"/>
      <c r="H99" s="15" t="n"/>
      <c r="I99" s="28" t="n"/>
      <c r="J99" s="15" t="n"/>
      <c r="K99" s="15" t="n"/>
      <c r="L99" s="28" t="n"/>
      <c r="M99" s="15" t="n"/>
      <c r="N99" s="15" t="n"/>
      <c r="O99" s="15" t="n"/>
      <c r="P99" s="15" t="n"/>
      <c r="Q99" s="15" t="n"/>
      <c r="R99" s="14" t="n"/>
      <c r="S99" s="15" t="n"/>
      <c r="T99" s="8" t="inlineStr">
        <is>
          <t>✅ 可导入</t>
        </is>
      </c>
    </row>
    <row r="100">
      <c r="A100" s="14" t="n"/>
      <c r="B100" s="16" t="n"/>
      <c r="C100" s="16" t="n"/>
      <c r="D100" s="14" t="n"/>
      <c r="E100" s="16" t="n"/>
      <c r="F100" s="16" t="n"/>
      <c r="G100" s="16" t="n"/>
      <c r="H100" s="16" t="n"/>
      <c r="I100" s="28" t="n"/>
      <c r="J100" s="16" t="n"/>
      <c r="K100" s="16" t="n"/>
      <c r="L100" s="28" t="n"/>
      <c r="M100" s="15" t="n"/>
      <c r="N100" s="16" t="n"/>
      <c r="O100" s="16" t="n"/>
      <c r="P100" s="16" t="n"/>
      <c r="Q100" s="16" t="n"/>
      <c r="R100" s="14" t="n"/>
      <c r="S100" s="16" t="n"/>
      <c r="T100" s="8" t="inlineStr">
        <is>
          <t>✅ 可导入</t>
        </is>
      </c>
    </row>
    <row r="101">
      <c r="A101" s="14" t="n"/>
      <c r="B101" s="15" t="n"/>
      <c r="C101" s="15" t="n"/>
      <c r="D101" s="14" t="n"/>
      <c r="E101" s="15" t="n"/>
      <c r="F101" s="15" t="n"/>
      <c r="G101" s="15" t="n"/>
      <c r="H101" s="15" t="n"/>
      <c r="I101" s="28" t="n"/>
      <c r="J101" s="15" t="n"/>
      <c r="K101" s="15" t="n"/>
      <c r="L101" s="28" t="n"/>
      <c r="M101" s="15" t="n"/>
      <c r="N101" s="15" t="n"/>
      <c r="O101" s="15" t="n"/>
      <c r="P101" s="15" t="n"/>
      <c r="Q101" s="15" t="n"/>
      <c r="R101" s="14" t="n"/>
      <c r="S101" s="15" t="n"/>
      <c r="T101" s="8" t="inlineStr">
        <is>
          <t>✅ 可导入</t>
        </is>
      </c>
    </row>
    <row r="102">
      <c r="A102" s="14" t="n"/>
      <c r="B102" s="16" t="n"/>
      <c r="C102" s="16" t="n"/>
      <c r="D102" s="14" t="n"/>
      <c r="E102" s="16" t="n"/>
      <c r="F102" s="16" t="n"/>
      <c r="G102" s="16" t="n"/>
      <c r="H102" s="16" t="n"/>
      <c r="I102" s="28" t="n"/>
      <c r="J102" s="16" t="n"/>
      <c r="K102" s="16" t="n"/>
      <c r="L102" s="28" t="n"/>
      <c r="M102" s="15" t="n"/>
      <c r="N102" s="16" t="n"/>
      <c r="O102" s="16" t="n"/>
      <c r="P102" s="16" t="n"/>
      <c r="Q102" s="16" t="n"/>
      <c r="R102" s="14" t="n"/>
      <c r="S102" s="16" t="n"/>
      <c r="T102" s="8" t="inlineStr">
        <is>
          <t>✅ 可导入</t>
        </is>
      </c>
    </row>
    <row r="103">
      <c r="A103" s="14" t="n"/>
      <c r="B103" s="15" t="n"/>
      <c r="C103" s="15" t="n"/>
      <c r="D103" s="14" t="n"/>
      <c r="E103" s="15" t="n"/>
      <c r="F103" s="15" t="n"/>
      <c r="G103" s="15" t="n"/>
      <c r="H103" s="15" t="n"/>
      <c r="I103" s="28" t="n"/>
      <c r="J103" s="15" t="n"/>
      <c r="K103" s="15" t="n"/>
      <c r="L103" s="28" t="n"/>
      <c r="M103" s="15" t="n"/>
      <c r="N103" s="15" t="n"/>
      <c r="O103" s="15" t="n"/>
      <c r="P103" s="15" t="n"/>
      <c r="Q103" s="15" t="n"/>
      <c r="R103" s="14" t="n"/>
      <c r="S103" s="15" t="n"/>
      <c r="T103" s="8" t="inlineStr">
        <is>
          <t>✅ 可导入</t>
        </is>
      </c>
    </row>
    <row r="104">
      <c r="A104" s="14" t="n"/>
      <c r="B104" s="16" t="n"/>
      <c r="C104" s="16" t="n"/>
      <c r="D104" s="14" t="n"/>
      <c r="E104" s="16" t="n"/>
      <c r="F104" s="16" t="n"/>
      <c r="G104" s="16" t="n"/>
      <c r="H104" s="16" t="n"/>
      <c r="I104" s="28" t="n"/>
      <c r="J104" s="16" t="n"/>
      <c r="K104" s="16" t="n"/>
      <c r="L104" s="28" t="n"/>
      <c r="M104" s="15" t="n"/>
      <c r="N104" s="16" t="n"/>
      <c r="O104" s="16" t="n"/>
      <c r="P104" s="16" t="n"/>
      <c r="Q104" s="16" t="n"/>
      <c r="R104" s="14" t="n"/>
      <c r="S104" s="16" t="n"/>
      <c r="T104" s="8" t="inlineStr">
        <is>
          <t>✅ 可导入</t>
        </is>
      </c>
    </row>
    <row r="105">
      <c r="A105" s="14" t="n"/>
      <c r="B105" s="15" t="n"/>
      <c r="C105" s="15" t="n"/>
      <c r="D105" s="14" t="n"/>
      <c r="E105" s="15" t="n"/>
      <c r="F105" s="15" t="n"/>
      <c r="G105" s="15" t="n"/>
      <c r="H105" s="15" t="n"/>
      <c r="I105" s="28" t="n"/>
      <c r="J105" s="15" t="n"/>
      <c r="K105" s="15" t="n"/>
      <c r="L105" s="28" t="n"/>
      <c r="M105" s="15" t="n"/>
      <c r="N105" s="15" t="n"/>
      <c r="O105" s="15" t="n"/>
      <c r="P105" s="15" t="n"/>
      <c r="Q105" s="15" t="n"/>
      <c r="R105" s="14" t="n"/>
      <c r="S105" s="15" t="n"/>
      <c r="T105" s="8" t="inlineStr">
        <is>
          <t>✅ 可导入</t>
        </is>
      </c>
    </row>
    <row r="106">
      <c r="A106" s="14" t="n"/>
      <c r="B106" s="16" t="n"/>
      <c r="C106" s="16" t="n"/>
      <c r="D106" s="14" t="n"/>
      <c r="E106" s="16" t="n"/>
      <c r="F106" s="16" t="n"/>
      <c r="G106" s="16" t="n"/>
      <c r="H106" s="16" t="n"/>
      <c r="I106" s="28" t="n"/>
      <c r="J106" s="16" t="n"/>
      <c r="K106" s="16" t="n"/>
      <c r="L106" s="28" t="n"/>
      <c r="M106" s="15" t="n"/>
      <c r="N106" s="16" t="n"/>
      <c r="O106" s="16" t="n"/>
      <c r="P106" s="16" t="n"/>
      <c r="Q106" s="16" t="n"/>
      <c r="R106" s="14" t="n"/>
      <c r="S106" s="16" t="n"/>
      <c r="T106" s="8" t="inlineStr">
        <is>
          <t>✅ 可导入</t>
        </is>
      </c>
    </row>
    <row r="107">
      <c r="A107" s="14" t="n"/>
      <c r="B107" s="15" t="n"/>
      <c r="C107" s="15" t="n"/>
      <c r="D107" s="14" t="n"/>
      <c r="E107" s="15" t="n"/>
      <c r="F107" s="15" t="n"/>
      <c r="G107" s="15" t="n"/>
      <c r="H107" s="15" t="n"/>
      <c r="I107" s="28" t="n"/>
      <c r="J107" s="15" t="n"/>
      <c r="K107" s="15" t="n"/>
      <c r="L107" s="28" t="n"/>
      <c r="M107" s="15" t="n"/>
      <c r="N107" s="15" t="n"/>
      <c r="O107" s="15" t="n"/>
      <c r="P107" s="15" t="n"/>
      <c r="Q107" s="15" t="n"/>
      <c r="R107" s="14" t="n"/>
      <c r="S107" s="15" t="n"/>
      <c r="T107" s="8" t="inlineStr">
        <is>
          <t>✅ 可导入</t>
        </is>
      </c>
    </row>
    <row r="108">
      <c r="A108" s="14" t="n"/>
      <c r="B108" s="16" t="n"/>
      <c r="C108" s="16" t="n"/>
      <c r="D108" s="14" t="n"/>
      <c r="E108" s="16" t="n"/>
      <c r="F108" s="16" t="n"/>
      <c r="G108" s="16" t="n"/>
      <c r="H108" s="16" t="n"/>
      <c r="I108" s="28" t="n"/>
      <c r="J108" s="16" t="n"/>
      <c r="K108" s="16" t="n"/>
      <c r="L108" s="28" t="n"/>
      <c r="M108" s="15" t="n"/>
      <c r="N108" s="16" t="n"/>
      <c r="O108" s="16" t="n"/>
      <c r="P108" s="16" t="n"/>
      <c r="Q108" s="16" t="n"/>
      <c r="R108" s="14" t="n"/>
      <c r="S108" s="16" t="n"/>
      <c r="T108" s="8" t="inlineStr">
        <is>
          <t>✅ 可导入</t>
        </is>
      </c>
    </row>
    <row r="109">
      <c r="A109" s="14" t="n"/>
      <c r="B109" s="15" t="n"/>
      <c r="C109" s="15" t="n"/>
      <c r="D109" s="14" t="n"/>
      <c r="E109" s="15" t="n"/>
      <c r="F109" s="15" t="n"/>
      <c r="G109" s="15" t="n"/>
      <c r="H109" s="15" t="n"/>
      <c r="I109" s="28" t="n"/>
      <c r="J109" s="15" t="n"/>
      <c r="K109" s="15" t="n"/>
      <c r="L109" s="28" t="n"/>
      <c r="M109" s="15" t="n"/>
      <c r="N109" s="15" t="n"/>
      <c r="O109" s="15" t="n"/>
      <c r="P109" s="15" t="n"/>
      <c r="Q109" s="15" t="n"/>
      <c r="R109" s="14" t="n"/>
      <c r="S109" s="15" t="n"/>
      <c r="T109" s="8" t="inlineStr">
        <is>
          <t>✅ 可导入</t>
        </is>
      </c>
    </row>
    <row r="110">
      <c r="A110" s="14" t="n"/>
      <c r="B110" s="16" t="n"/>
      <c r="C110" s="16" t="n"/>
      <c r="D110" s="14" t="n"/>
      <c r="E110" s="16" t="n"/>
      <c r="F110" s="16" t="n"/>
      <c r="G110" s="16" t="n"/>
      <c r="H110" s="16" t="n"/>
      <c r="I110" s="28" t="n"/>
      <c r="J110" s="16" t="n"/>
      <c r="K110" s="16" t="n"/>
      <c r="L110" s="28" t="n"/>
      <c r="M110" s="15" t="n"/>
      <c r="N110" s="16" t="n"/>
      <c r="O110" s="16" t="n"/>
      <c r="P110" s="16" t="n"/>
      <c r="Q110" s="16" t="n"/>
      <c r="R110" s="14" t="n"/>
      <c r="S110" s="16" t="n"/>
      <c r="T110" s="8" t="inlineStr">
        <is>
          <t>✅ 可导入</t>
        </is>
      </c>
    </row>
    <row r="111">
      <c r="A111" s="14" t="n"/>
      <c r="B111" s="15" t="n"/>
      <c r="C111" s="15" t="n"/>
      <c r="D111" s="14" t="n"/>
      <c r="E111" s="15" t="n"/>
      <c r="F111" s="15" t="n"/>
      <c r="G111" s="15" t="n"/>
      <c r="H111" s="15" t="n"/>
      <c r="I111" s="28" t="n"/>
      <c r="J111" s="15" t="n"/>
      <c r="K111" s="15" t="n"/>
      <c r="L111" s="28" t="n"/>
      <c r="M111" s="15" t="n"/>
      <c r="N111" s="15" t="n"/>
      <c r="O111" s="15" t="n"/>
      <c r="P111" s="15" t="n"/>
      <c r="Q111" s="15" t="n"/>
      <c r="R111" s="14" t="n"/>
      <c r="S111" s="15" t="n"/>
      <c r="T111" s="8" t="inlineStr">
        <is>
          <t>✅ 可导入</t>
        </is>
      </c>
    </row>
    <row r="112">
      <c r="A112" s="14" t="n"/>
      <c r="B112" s="16" t="n"/>
      <c r="C112" s="16" t="n"/>
      <c r="D112" s="14" t="n"/>
      <c r="E112" s="16" t="n"/>
      <c r="F112" s="16" t="n"/>
      <c r="G112" s="16" t="n"/>
      <c r="H112" s="16" t="n"/>
      <c r="I112" s="28" t="n"/>
      <c r="J112" s="16" t="n"/>
      <c r="K112" s="16" t="n"/>
      <c r="L112" s="28" t="n"/>
      <c r="M112" s="15" t="n"/>
      <c r="N112" s="16" t="n"/>
      <c r="O112" s="16" t="n"/>
      <c r="P112" s="16" t="n"/>
      <c r="Q112" s="16" t="n"/>
      <c r="R112" s="14" t="n"/>
      <c r="S112" s="16" t="n"/>
      <c r="T112" s="8" t="inlineStr">
        <is>
          <t>✅ 可导入</t>
        </is>
      </c>
    </row>
    <row r="113">
      <c r="A113" s="14" t="n"/>
      <c r="B113" s="15" t="n"/>
      <c r="C113" s="15" t="n"/>
      <c r="D113" s="14" t="n"/>
      <c r="E113" s="15" t="n"/>
      <c r="F113" s="15" t="n"/>
      <c r="G113" s="15" t="n"/>
      <c r="H113" s="15" t="n"/>
      <c r="I113" s="28" t="n"/>
      <c r="J113" s="15" t="n"/>
      <c r="K113" s="15" t="n"/>
      <c r="L113" s="28" t="n"/>
      <c r="M113" s="15" t="n"/>
      <c r="N113" s="15" t="n"/>
      <c r="O113" s="15" t="n"/>
      <c r="P113" s="15" t="n"/>
      <c r="Q113" s="15" t="n"/>
      <c r="R113" s="14" t="n"/>
      <c r="S113" s="15" t="n"/>
      <c r="T113" s="8" t="inlineStr">
        <is>
          <t>✅ 可导入</t>
        </is>
      </c>
    </row>
    <row r="114">
      <c r="A114" s="14" t="n"/>
      <c r="B114" s="16" t="n"/>
      <c r="C114" s="16" t="n"/>
      <c r="D114" s="14" t="n"/>
      <c r="E114" s="16" t="n"/>
      <c r="F114" s="16" t="n"/>
      <c r="G114" s="16" t="n"/>
      <c r="H114" s="16" t="n"/>
      <c r="I114" s="28" t="n"/>
      <c r="J114" s="16" t="n"/>
      <c r="K114" s="16" t="n"/>
      <c r="L114" s="28" t="n"/>
      <c r="M114" s="15" t="n"/>
      <c r="N114" s="16" t="n"/>
      <c r="O114" s="16" t="n"/>
      <c r="P114" s="16" t="n"/>
      <c r="Q114" s="16" t="n"/>
      <c r="R114" s="14" t="n"/>
      <c r="S114" s="16" t="n"/>
      <c r="T114" s="8" t="inlineStr">
        <is>
          <t>✅ 可导入</t>
        </is>
      </c>
    </row>
    <row r="115">
      <c r="A115" s="14" t="n"/>
      <c r="B115" s="15" t="n"/>
      <c r="C115" s="15" t="n"/>
      <c r="D115" s="14" t="n"/>
      <c r="E115" s="15" t="n"/>
      <c r="F115" s="15" t="n"/>
      <c r="G115" s="15" t="n"/>
      <c r="H115" s="15" t="n"/>
      <c r="I115" s="28" t="n"/>
      <c r="J115" s="15" t="n"/>
      <c r="K115" s="15" t="n"/>
      <c r="L115" s="28" t="n"/>
      <c r="M115" s="15" t="n"/>
      <c r="N115" s="15" t="n"/>
      <c r="O115" s="15" t="n"/>
      <c r="P115" s="15" t="n"/>
      <c r="Q115" s="15" t="n"/>
      <c r="R115" s="14" t="n"/>
      <c r="S115" s="15" t="n"/>
      <c r="T115" s="8" t="inlineStr">
        <is>
          <t>✅ 可导入</t>
        </is>
      </c>
    </row>
    <row r="116">
      <c r="A116" s="14" t="n"/>
      <c r="B116" s="16" t="n"/>
      <c r="C116" s="16" t="n"/>
      <c r="D116" s="14" t="n"/>
      <c r="E116" s="16" t="n"/>
      <c r="F116" s="16" t="n"/>
      <c r="G116" s="16" t="n"/>
      <c r="H116" s="16" t="n"/>
      <c r="I116" s="28" t="n"/>
      <c r="J116" s="16" t="n"/>
      <c r="K116" s="16" t="n"/>
      <c r="L116" s="28" t="n"/>
      <c r="M116" s="15" t="n"/>
      <c r="N116" s="16" t="n"/>
      <c r="O116" s="16" t="n"/>
      <c r="P116" s="16" t="n"/>
      <c r="Q116" s="16" t="n"/>
      <c r="R116" s="14" t="n"/>
      <c r="S116" s="16" t="n"/>
      <c r="T116" s="8" t="inlineStr">
        <is>
          <t>✅ 可导入</t>
        </is>
      </c>
    </row>
    <row r="117">
      <c r="A117" s="14" t="n"/>
      <c r="B117" s="15" t="n"/>
      <c r="C117" s="15" t="n"/>
      <c r="D117" s="14" t="n"/>
      <c r="E117" s="15" t="n"/>
      <c r="F117" s="15" t="n"/>
      <c r="G117" s="15" t="n"/>
      <c r="H117" s="15" t="n"/>
      <c r="I117" s="28" t="n"/>
      <c r="J117" s="15" t="n"/>
      <c r="K117" s="15" t="n"/>
      <c r="L117" s="28" t="n"/>
      <c r="M117" s="15" t="n"/>
      <c r="N117" s="15" t="n"/>
      <c r="O117" s="15" t="n"/>
      <c r="P117" s="15" t="n"/>
      <c r="Q117" s="15" t="n"/>
      <c r="R117" s="14" t="n"/>
      <c r="S117" s="15" t="n"/>
      <c r="T117" s="8" t="inlineStr">
        <is>
          <t>✅ 可导入</t>
        </is>
      </c>
    </row>
    <row r="118">
      <c r="A118" s="14" t="n"/>
      <c r="B118" s="16" t="n"/>
      <c r="C118" s="16" t="n"/>
      <c r="D118" s="14" t="n"/>
      <c r="E118" s="16" t="n"/>
      <c r="F118" s="16" t="n"/>
      <c r="G118" s="16" t="n"/>
      <c r="H118" s="16" t="n"/>
      <c r="I118" s="28" t="n"/>
      <c r="J118" s="16" t="n"/>
      <c r="K118" s="16" t="n"/>
      <c r="L118" s="28" t="n"/>
      <c r="M118" s="15" t="n"/>
      <c r="N118" s="16" t="n"/>
      <c r="O118" s="16" t="n"/>
      <c r="P118" s="16" t="n"/>
      <c r="Q118" s="16" t="n"/>
      <c r="R118" s="14" t="n"/>
      <c r="S118" s="16" t="n"/>
      <c r="T118" s="8" t="inlineStr">
        <is>
          <t>✅ 可导入</t>
        </is>
      </c>
    </row>
    <row r="119">
      <c r="A119" s="14" t="n"/>
      <c r="B119" s="15" t="n"/>
      <c r="C119" s="15" t="n"/>
      <c r="D119" s="14" t="n"/>
      <c r="E119" s="15" t="n"/>
      <c r="F119" s="15" t="n"/>
      <c r="G119" s="15" t="n"/>
      <c r="H119" s="15" t="n"/>
      <c r="I119" s="28" t="n"/>
      <c r="J119" s="15" t="n"/>
      <c r="K119" s="15" t="n"/>
      <c r="L119" s="28" t="n"/>
      <c r="M119" s="15" t="n"/>
      <c r="N119" s="15" t="n"/>
      <c r="O119" s="15" t="n"/>
      <c r="P119" s="15" t="n"/>
      <c r="Q119" s="15" t="n"/>
      <c r="R119" s="14" t="n"/>
      <c r="S119" s="15" t="n"/>
      <c r="T119" s="8" t="inlineStr">
        <is>
          <t>✅ 可导入</t>
        </is>
      </c>
    </row>
    <row r="120">
      <c r="A120" s="14" t="n"/>
      <c r="B120" s="16" t="n"/>
      <c r="C120" s="16" t="n"/>
      <c r="D120" s="14" t="n"/>
      <c r="E120" s="16" t="n"/>
      <c r="F120" s="16" t="n"/>
      <c r="G120" s="16" t="n"/>
      <c r="H120" s="16" t="n"/>
      <c r="I120" s="28" t="n"/>
      <c r="J120" s="16" t="n"/>
      <c r="K120" s="16" t="n"/>
      <c r="L120" s="28" t="n"/>
      <c r="M120" s="15" t="n"/>
      <c r="N120" s="16" t="n"/>
      <c r="O120" s="16" t="n"/>
      <c r="P120" s="16" t="n"/>
      <c r="Q120" s="16" t="n"/>
      <c r="R120" s="14" t="n"/>
      <c r="S120" s="16" t="n"/>
      <c r="T120" s="8" t="inlineStr">
        <is>
          <t>✅ 可导入</t>
        </is>
      </c>
    </row>
    <row r="121">
      <c r="A121" s="14" t="n"/>
      <c r="B121" s="15" t="n"/>
      <c r="C121" s="15" t="n"/>
      <c r="D121" s="14" t="n"/>
      <c r="E121" s="15" t="n"/>
      <c r="F121" s="15" t="n"/>
      <c r="G121" s="15" t="n"/>
      <c r="H121" s="15" t="n"/>
      <c r="I121" s="28" t="n"/>
      <c r="J121" s="15" t="n"/>
      <c r="K121" s="15" t="n"/>
      <c r="L121" s="28" t="n"/>
      <c r="M121" s="15" t="n"/>
      <c r="N121" s="15" t="n"/>
      <c r="O121" s="15" t="n"/>
      <c r="P121" s="15" t="n"/>
      <c r="Q121" s="15" t="n"/>
      <c r="R121" s="14" t="n"/>
      <c r="S121" s="15" t="n"/>
      <c r="T121" s="8" t="inlineStr">
        <is>
          <t>✅ 可导入</t>
        </is>
      </c>
    </row>
    <row r="122">
      <c r="A122" s="14" t="n"/>
      <c r="B122" s="16" t="n"/>
      <c r="C122" s="16" t="n"/>
      <c r="D122" s="14" t="n"/>
      <c r="E122" s="16" t="n"/>
      <c r="F122" s="16" t="n"/>
      <c r="G122" s="16" t="n"/>
      <c r="H122" s="16" t="n"/>
      <c r="I122" s="28" t="n"/>
      <c r="J122" s="16" t="n"/>
      <c r="K122" s="16" t="n"/>
      <c r="L122" s="28" t="n"/>
      <c r="M122" s="15" t="n"/>
      <c r="N122" s="16" t="n"/>
      <c r="O122" s="16" t="n"/>
      <c r="P122" s="16" t="n"/>
      <c r="Q122" s="16" t="n"/>
      <c r="R122" s="14" t="n"/>
      <c r="S122" s="16" t="n"/>
      <c r="T122" s="8" t="inlineStr">
        <is>
          <t>✅ 可导入</t>
        </is>
      </c>
    </row>
    <row r="123">
      <c r="A123" s="14" t="n"/>
      <c r="B123" s="15" t="n"/>
      <c r="C123" s="15" t="n"/>
      <c r="D123" s="14" t="n"/>
      <c r="E123" s="15" t="n"/>
      <c r="F123" s="15" t="n"/>
      <c r="G123" s="15" t="n"/>
      <c r="H123" s="15" t="n"/>
      <c r="I123" s="28" t="n"/>
      <c r="J123" s="15" t="n"/>
      <c r="K123" s="15" t="n"/>
      <c r="L123" s="28" t="n"/>
      <c r="M123" s="15" t="n"/>
      <c r="N123" s="15" t="n"/>
      <c r="O123" s="15" t="n"/>
      <c r="P123" s="15" t="n"/>
      <c r="Q123" s="15" t="n"/>
      <c r="R123" s="14" t="n"/>
      <c r="S123" s="15" t="n"/>
      <c r="T123" s="8" t="inlineStr">
        <is>
          <t>✅ 可导入</t>
        </is>
      </c>
    </row>
    <row r="124">
      <c r="A124" s="14" t="n"/>
      <c r="B124" s="16" t="n"/>
      <c r="C124" s="16" t="n"/>
      <c r="D124" s="14" t="n"/>
      <c r="E124" s="16" t="n"/>
      <c r="F124" s="16" t="n"/>
      <c r="G124" s="16" t="n"/>
      <c r="H124" s="16" t="n"/>
      <c r="I124" s="28" t="n"/>
      <c r="J124" s="16" t="n"/>
      <c r="K124" s="16" t="n"/>
      <c r="L124" s="28" t="n"/>
      <c r="M124" s="15" t="n"/>
      <c r="N124" s="16" t="n"/>
      <c r="O124" s="16" t="n"/>
      <c r="P124" s="16" t="n"/>
      <c r="Q124" s="16" t="n"/>
      <c r="R124" s="14" t="n"/>
      <c r="S124" s="16" t="n"/>
      <c r="T124" s="8" t="inlineStr">
        <is>
          <t>✅ 可导入</t>
        </is>
      </c>
    </row>
    <row r="125">
      <c r="A125" s="14" t="n"/>
      <c r="B125" s="15" t="n"/>
      <c r="C125" s="15" t="n"/>
      <c r="D125" s="14" t="n"/>
      <c r="E125" s="15" t="n"/>
      <c r="F125" s="15" t="n"/>
      <c r="G125" s="15" t="n"/>
      <c r="H125" s="15" t="n"/>
      <c r="I125" s="28" t="n"/>
      <c r="J125" s="15" t="n"/>
      <c r="K125" s="15" t="n"/>
      <c r="L125" s="28" t="n"/>
      <c r="M125" s="15" t="n"/>
      <c r="N125" s="15" t="n"/>
      <c r="O125" s="15" t="n"/>
      <c r="P125" s="15" t="n"/>
      <c r="Q125" s="15" t="n"/>
      <c r="R125" s="14" t="n"/>
      <c r="S125" s="15" t="n"/>
      <c r="T125" s="8" t="inlineStr">
        <is>
          <t>✅ 可导入</t>
        </is>
      </c>
    </row>
    <row r="126">
      <c r="A126" s="14" t="n"/>
      <c r="B126" s="16" t="n"/>
      <c r="C126" s="16" t="n"/>
      <c r="D126" s="14" t="n"/>
      <c r="E126" s="16" t="n"/>
      <c r="F126" s="16" t="n"/>
      <c r="G126" s="16" t="n"/>
      <c r="H126" s="16" t="n"/>
      <c r="I126" s="28" t="n"/>
      <c r="J126" s="16" t="n"/>
      <c r="K126" s="16" t="n"/>
      <c r="L126" s="28" t="n"/>
      <c r="M126" s="15" t="n"/>
      <c r="N126" s="16" t="n"/>
      <c r="O126" s="16" t="n"/>
      <c r="P126" s="16" t="n"/>
      <c r="Q126" s="16" t="n"/>
      <c r="R126" s="14" t="n"/>
      <c r="S126" s="16" t="n"/>
      <c r="T126" s="8" t="inlineStr">
        <is>
          <t>✅ 可导入</t>
        </is>
      </c>
    </row>
    <row r="127">
      <c r="A127" s="14" t="n"/>
      <c r="B127" s="15" t="n"/>
      <c r="C127" s="15" t="n"/>
      <c r="D127" s="14" t="n"/>
      <c r="E127" s="15" t="n"/>
      <c r="F127" s="15" t="n"/>
      <c r="G127" s="15" t="n"/>
      <c r="H127" s="15" t="n"/>
      <c r="I127" s="28" t="n"/>
      <c r="J127" s="15" t="n"/>
      <c r="K127" s="15" t="n"/>
      <c r="L127" s="28" t="n"/>
      <c r="M127" s="15" t="n"/>
      <c r="N127" s="15" t="n"/>
      <c r="O127" s="15" t="n"/>
      <c r="P127" s="15" t="n"/>
      <c r="Q127" s="15" t="n"/>
      <c r="R127" s="14" t="n"/>
      <c r="S127" s="15" t="n"/>
      <c r="T127" s="8" t="inlineStr">
        <is>
          <t>✅ 可导入</t>
        </is>
      </c>
    </row>
    <row r="128">
      <c r="A128" s="14" t="n"/>
      <c r="B128" s="16" t="n"/>
      <c r="C128" s="16" t="n"/>
      <c r="D128" s="14" t="n"/>
      <c r="E128" s="16" t="n"/>
      <c r="F128" s="16" t="n"/>
      <c r="G128" s="16" t="n"/>
      <c r="H128" s="16" t="n"/>
      <c r="I128" s="28" t="n"/>
      <c r="J128" s="16" t="n"/>
      <c r="K128" s="16" t="n"/>
      <c r="L128" s="28" t="n"/>
      <c r="M128" s="15" t="n"/>
      <c r="N128" s="16" t="n"/>
      <c r="O128" s="16" t="n"/>
      <c r="P128" s="16" t="n"/>
      <c r="Q128" s="16" t="n"/>
      <c r="R128" s="14" t="n"/>
      <c r="S128" s="16" t="n"/>
      <c r="T128" s="8" t="inlineStr">
        <is>
          <t>✅ 可导入</t>
        </is>
      </c>
    </row>
    <row r="129">
      <c r="A129" s="14" t="n"/>
      <c r="B129" s="15" t="n"/>
      <c r="C129" s="15" t="n"/>
      <c r="D129" s="14" t="n"/>
      <c r="E129" s="15" t="n"/>
      <c r="F129" s="15" t="n"/>
      <c r="G129" s="15" t="n"/>
      <c r="H129" s="15" t="n"/>
      <c r="I129" s="28" t="n"/>
      <c r="J129" s="15" t="n"/>
      <c r="K129" s="15" t="n"/>
      <c r="L129" s="28" t="n"/>
      <c r="M129" s="15" t="n"/>
      <c r="N129" s="15" t="n"/>
      <c r="O129" s="15" t="n"/>
      <c r="P129" s="15" t="n"/>
      <c r="Q129" s="15" t="n"/>
      <c r="R129" s="14" t="n"/>
      <c r="S129" s="15" t="n"/>
      <c r="T129" s="8" t="inlineStr">
        <is>
          <t>✅ 可导入</t>
        </is>
      </c>
    </row>
    <row r="130">
      <c r="A130" s="14" t="n"/>
      <c r="B130" s="16" t="n"/>
      <c r="C130" s="16" t="n"/>
      <c r="D130" s="14" t="n"/>
      <c r="E130" s="16" t="n"/>
      <c r="F130" s="16" t="n"/>
      <c r="G130" s="16" t="n"/>
      <c r="H130" s="16" t="n"/>
      <c r="I130" s="28" t="n"/>
      <c r="J130" s="16" t="n"/>
      <c r="K130" s="16" t="n"/>
      <c r="L130" s="28" t="n"/>
      <c r="M130" s="15" t="n"/>
      <c r="N130" s="16" t="n"/>
      <c r="O130" s="16" t="n"/>
      <c r="P130" s="16" t="n"/>
      <c r="Q130" s="16" t="n"/>
      <c r="R130" s="14" t="n"/>
      <c r="S130" s="16" t="n"/>
      <c r="T130" s="8" t="inlineStr">
        <is>
          <t>✅ 可导入</t>
        </is>
      </c>
    </row>
    <row r="131">
      <c r="A131" s="14" t="n"/>
      <c r="B131" s="15" t="n"/>
      <c r="C131" s="15" t="n"/>
      <c r="D131" s="14" t="n"/>
      <c r="E131" s="15" t="n"/>
      <c r="F131" s="15" t="n"/>
      <c r="G131" s="15" t="n"/>
      <c r="H131" s="15" t="n"/>
      <c r="I131" s="28" t="n"/>
      <c r="J131" s="15" t="n"/>
      <c r="K131" s="15" t="n"/>
      <c r="L131" s="28" t="n"/>
      <c r="M131" s="15" t="n"/>
      <c r="N131" s="15" t="n"/>
      <c r="O131" s="15" t="n"/>
      <c r="P131" s="15" t="n"/>
      <c r="Q131" s="15" t="n"/>
      <c r="R131" s="14" t="n"/>
      <c r="S131" s="15" t="n"/>
      <c r="T131" s="8" t="inlineStr">
        <is>
          <t>✅ 可导入</t>
        </is>
      </c>
    </row>
    <row r="132">
      <c r="A132" s="14" t="n"/>
      <c r="B132" s="16" t="n"/>
      <c r="C132" s="16" t="n"/>
      <c r="D132" s="14" t="n"/>
      <c r="E132" s="16" t="n"/>
      <c r="F132" s="16" t="n"/>
      <c r="G132" s="16" t="n"/>
      <c r="H132" s="16" t="n"/>
      <c r="I132" s="28" t="n"/>
      <c r="J132" s="16" t="n"/>
      <c r="K132" s="16" t="n"/>
      <c r="L132" s="28" t="n"/>
      <c r="M132" s="15" t="n"/>
      <c r="N132" s="16" t="n"/>
      <c r="O132" s="16" t="n"/>
      <c r="P132" s="16" t="n"/>
      <c r="Q132" s="16" t="n"/>
      <c r="R132" s="14" t="n"/>
      <c r="S132" s="16" t="n"/>
      <c r="T132" s="8" t="inlineStr">
        <is>
          <t>✅ 可导入</t>
        </is>
      </c>
    </row>
    <row r="133">
      <c r="A133" s="14" t="n"/>
      <c r="B133" s="15" t="n"/>
      <c r="C133" s="15" t="n"/>
      <c r="D133" s="14" t="n"/>
      <c r="E133" s="15" t="n"/>
      <c r="F133" s="15" t="n"/>
      <c r="G133" s="15" t="n"/>
      <c r="H133" s="15" t="n"/>
      <c r="I133" s="28" t="n"/>
      <c r="J133" s="15" t="n"/>
      <c r="K133" s="15" t="n"/>
      <c r="L133" s="28" t="n"/>
      <c r="M133" s="15" t="n"/>
      <c r="N133" s="15" t="n"/>
      <c r="O133" s="15" t="n"/>
      <c r="P133" s="15" t="n"/>
      <c r="Q133" s="15" t="n"/>
      <c r="R133" s="14" t="n"/>
      <c r="S133" s="15" t="n"/>
      <c r="T133" s="8" t="inlineStr">
        <is>
          <t>✅ 可导入</t>
        </is>
      </c>
    </row>
    <row r="134">
      <c r="A134" s="14" t="n"/>
      <c r="B134" s="16" t="n"/>
      <c r="C134" s="16" t="n"/>
      <c r="D134" s="14" t="n"/>
      <c r="E134" s="16" t="n"/>
      <c r="F134" s="16" t="n"/>
      <c r="G134" s="16" t="n"/>
      <c r="H134" s="16" t="n"/>
      <c r="I134" s="28" t="n"/>
      <c r="J134" s="16" t="n"/>
      <c r="K134" s="16" t="n"/>
      <c r="L134" s="28" t="n"/>
      <c r="M134" s="15" t="n"/>
      <c r="N134" s="16" t="n"/>
      <c r="O134" s="16" t="n"/>
      <c r="P134" s="16" t="n"/>
      <c r="Q134" s="16" t="n"/>
      <c r="R134" s="14" t="n"/>
      <c r="S134" s="16" t="n"/>
      <c r="T134" s="8" t="inlineStr">
        <is>
          <t>✅ 可导入</t>
        </is>
      </c>
    </row>
    <row r="135">
      <c r="A135" s="14" t="n"/>
      <c r="B135" s="15" t="n"/>
      <c r="C135" s="15" t="n"/>
      <c r="D135" s="14" t="n"/>
      <c r="E135" s="15" t="n"/>
      <c r="F135" s="15" t="n"/>
      <c r="G135" s="15" t="n"/>
      <c r="H135" s="15" t="n"/>
      <c r="I135" s="28" t="n"/>
      <c r="J135" s="15" t="n"/>
      <c r="K135" s="15" t="n"/>
      <c r="L135" s="28" t="n"/>
      <c r="M135" s="15" t="n"/>
      <c r="N135" s="15" t="n"/>
      <c r="O135" s="15" t="n"/>
      <c r="P135" s="15" t="n"/>
      <c r="Q135" s="15" t="n"/>
      <c r="R135" s="14" t="n"/>
      <c r="S135" s="15" t="n"/>
      <c r="T135" s="8" t="inlineStr">
        <is>
          <t>✅ 可导入</t>
        </is>
      </c>
    </row>
    <row r="136">
      <c r="A136" s="14" t="n"/>
      <c r="B136" s="16" t="n"/>
      <c r="C136" s="16" t="n"/>
      <c r="D136" s="14" t="n"/>
      <c r="E136" s="16" t="n"/>
      <c r="F136" s="16" t="n"/>
      <c r="G136" s="16" t="n"/>
      <c r="H136" s="16" t="n"/>
      <c r="I136" s="28" t="n"/>
      <c r="J136" s="16" t="n"/>
      <c r="K136" s="16" t="n"/>
      <c r="L136" s="28" t="n"/>
      <c r="M136" s="15" t="n"/>
      <c r="N136" s="16" t="n"/>
      <c r="O136" s="16" t="n"/>
      <c r="P136" s="16" t="n"/>
      <c r="Q136" s="16" t="n"/>
      <c r="R136" s="14" t="n"/>
      <c r="S136" s="16" t="n"/>
      <c r="T136" s="8" t="inlineStr">
        <is>
          <t>✅ 可导入</t>
        </is>
      </c>
    </row>
    <row r="137">
      <c r="A137" s="14" t="n"/>
      <c r="B137" s="15" t="n"/>
      <c r="C137" s="15" t="n"/>
      <c r="D137" s="14" t="n"/>
      <c r="E137" s="15" t="n"/>
      <c r="F137" s="15" t="n"/>
      <c r="G137" s="15" t="n"/>
      <c r="H137" s="15" t="n"/>
      <c r="I137" s="28" t="n"/>
      <c r="J137" s="15" t="n"/>
      <c r="K137" s="15" t="n"/>
      <c r="L137" s="28" t="n"/>
      <c r="M137" s="15" t="n"/>
      <c r="N137" s="15" t="n"/>
      <c r="O137" s="15" t="n"/>
      <c r="P137" s="15" t="n"/>
      <c r="Q137" s="15" t="n"/>
      <c r="R137" s="14" t="n"/>
      <c r="S137" s="15" t="n"/>
      <c r="T137" s="8" t="inlineStr">
        <is>
          <t>✅ 可导入</t>
        </is>
      </c>
    </row>
    <row r="138">
      <c r="A138" s="14" t="n"/>
      <c r="B138" s="16" t="n"/>
      <c r="C138" s="16" t="n"/>
      <c r="D138" s="14" t="n"/>
      <c r="E138" s="16" t="n"/>
      <c r="F138" s="16" t="n"/>
      <c r="G138" s="16" t="n"/>
      <c r="H138" s="16" t="n"/>
      <c r="I138" s="28" t="n"/>
      <c r="J138" s="16" t="n"/>
      <c r="K138" s="16" t="n"/>
      <c r="L138" s="28" t="n"/>
      <c r="M138" s="15" t="n"/>
      <c r="N138" s="16" t="n"/>
      <c r="O138" s="16" t="n"/>
      <c r="P138" s="16" t="n"/>
      <c r="Q138" s="16" t="n"/>
      <c r="R138" s="14" t="n"/>
      <c r="S138" s="16" t="n"/>
      <c r="T138" s="8" t="inlineStr">
        <is>
          <t>✅ 可导入</t>
        </is>
      </c>
    </row>
    <row r="139">
      <c r="A139" s="14" t="n"/>
      <c r="B139" s="15" t="n"/>
      <c r="C139" s="15" t="n"/>
      <c r="D139" s="14" t="n"/>
      <c r="E139" s="15" t="n"/>
      <c r="F139" s="15" t="n"/>
      <c r="G139" s="15" t="n"/>
      <c r="H139" s="15" t="n"/>
      <c r="I139" s="28" t="n"/>
      <c r="J139" s="15" t="n"/>
      <c r="K139" s="15" t="n"/>
      <c r="L139" s="28" t="n"/>
      <c r="M139" s="15" t="n"/>
      <c r="N139" s="15" t="n"/>
      <c r="O139" s="15" t="n"/>
      <c r="P139" s="15" t="n"/>
      <c r="Q139" s="15" t="n"/>
      <c r="R139" s="14" t="n"/>
      <c r="S139" s="15" t="n"/>
      <c r="T139" s="8" t="inlineStr">
        <is>
          <t>✅ 可导入</t>
        </is>
      </c>
    </row>
    <row r="140">
      <c r="A140" s="14" t="n"/>
      <c r="B140" s="16" t="n"/>
      <c r="C140" s="16" t="n"/>
      <c r="D140" s="14" t="n"/>
      <c r="E140" s="16" t="n"/>
      <c r="F140" s="16" t="n"/>
      <c r="G140" s="16" t="n"/>
      <c r="H140" s="16" t="n"/>
      <c r="I140" s="28" t="n"/>
      <c r="J140" s="16" t="n"/>
      <c r="K140" s="16" t="n"/>
      <c r="L140" s="28" t="n"/>
      <c r="M140" s="15" t="n"/>
      <c r="N140" s="16" t="n"/>
      <c r="O140" s="16" t="n"/>
      <c r="P140" s="16" t="n"/>
      <c r="Q140" s="16" t="n"/>
      <c r="R140" s="14" t="n"/>
      <c r="S140" s="16" t="n"/>
      <c r="T140" s="8" t="inlineStr">
        <is>
          <t>✅ 可导入</t>
        </is>
      </c>
    </row>
    <row r="141">
      <c r="A141" s="14" t="n"/>
      <c r="B141" s="15" t="n"/>
      <c r="C141" s="15" t="n"/>
      <c r="D141" s="14" t="n"/>
      <c r="E141" s="15" t="n"/>
      <c r="F141" s="15" t="n"/>
      <c r="G141" s="15" t="n"/>
      <c r="H141" s="15" t="n"/>
      <c r="I141" s="28" t="n"/>
      <c r="J141" s="15" t="n"/>
      <c r="K141" s="15" t="n"/>
      <c r="L141" s="28" t="n"/>
      <c r="M141" s="15" t="n"/>
      <c r="N141" s="15" t="n"/>
      <c r="O141" s="15" t="n"/>
      <c r="P141" s="15" t="n"/>
      <c r="Q141" s="15" t="n"/>
      <c r="R141" s="14" t="n"/>
      <c r="S141" s="15" t="n"/>
      <c r="T141" s="8" t="inlineStr">
        <is>
          <t>✅ 可导入</t>
        </is>
      </c>
    </row>
    <row r="142">
      <c r="A142" s="14" t="n"/>
      <c r="B142" s="16" t="n"/>
      <c r="C142" s="16" t="n"/>
      <c r="D142" s="14" t="n"/>
      <c r="E142" s="16" t="n"/>
      <c r="F142" s="16" t="n"/>
      <c r="G142" s="16" t="n"/>
      <c r="H142" s="16" t="n"/>
      <c r="I142" s="28" t="n"/>
      <c r="J142" s="16" t="n"/>
      <c r="K142" s="16" t="n"/>
      <c r="L142" s="28" t="n"/>
      <c r="M142" s="15" t="n"/>
      <c r="N142" s="16" t="n"/>
      <c r="O142" s="16" t="n"/>
      <c r="P142" s="16" t="n"/>
      <c r="Q142" s="16" t="n"/>
      <c r="R142" s="14" t="n"/>
      <c r="S142" s="16" t="n"/>
      <c r="T142" s="8" t="inlineStr">
        <is>
          <t>✅ 可导入</t>
        </is>
      </c>
    </row>
    <row r="143">
      <c r="A143" s="14" t="n"/>
      <c r="B143" s="15" t="n"/>
      <c r="C143" s="15" t="n"/>
      <c r="D143" s="14" t="n"/>
      <c r="E143" s="15" t="n"/>
      <c r="F143" s="15" t="n"/>
      <c r="G143" s="15" t="n"/>
      <c r="H143" s="15" t="n"/>
      <c r="I143" s="28" t="n"/>
      <c r="J143" s="15" t="n"/>
      <c r="K143" s="15" t="n"/>
      <c r="L143" s="28" t="n"/>
      <c r="M143" s="15" t="n"/>
      <c r="N143" s="15" t="n"/>
      <c r="O143" s="15" t="n"/>
      <c r="P143" s="15" t="n"/>
      <c r="Q143" s="15" t="n"/>
      <c r="R143" s="14" t="n"/>
      <c r="S143" s="15" t="n"/>
      <c r="T143" s="8" t="inlineStr">
        <is>
          <t>✅ 可导入</t>
        </is>
      </c>
    </row>
    <row r="144">
      <c r="A144" s="14" t="n"/>
      <c r="B144" s="16" t="n"/>
      <c r="C144" s="16" t="n"/>
      <c r="D144" s="14" t="n"/>
      <c r="E144" s="16" t="n"/>
      <c r="F144" s="16" t="n"/>
      <c r="G144" s="16" t="n"/>
      <c r="H144" s="16" t="n"/>
      <c r="I144" s="28" t="n"/>
      <c r="J144" s="16" t="n"/>
      <c r="K144" s="16" t="n"/>
      <c r="L144" s="28" t="n"/>
      <c r="M144" s="15" t="n"/>
      <c r="N144" s="16" t="n"/>
      <c r="O144" s="16" t="n"/>
      <c r="P144" s="16" t="n"/>
      <c r="Q144" s="16" t="n"/>
      <c r="R144" s="14" t="n"/>
      <c r="S144" s="16" t="n"/>
      <c r="T144" s="8" t="inlineStr">
        <is>
          <t>✅ 可导入</t>
        </is>
      </c>
    </row>
    <row r="145">
      <c r="A145" s="14" t="n"/>
      <c r="B145" s="15" t="n"/>
      <c r="C145" s="15" t="n"/>
      <c r="D145" s="14" t="n"/>
      <c r="E145" s="15" t="n"/>
      <c r="F145" s="15" t="n"/>
      <c r="G145" s="15" t="n"/>
      <c r="H145" s="15" t="n"/>
      <c r="I145" s="28" t="n"/>
      <c r="J145" s="15" t="n"/>
      <c r="K145" s="15" t="n"/>
      <c r="L145" s="28" t="n"/>
      <c r="M145" s="15" t="n"/>
      <c r="N145" s="15" t="n"/>
      <c r="O145" s="15" t="n"/>
      <c r="P145" s="15" t="n"/>
      <c r="Q145" s="15" t="n"/>
      <c r="R145" s="14" t="n"/>
      <c r="S145" s="15" t="n"/>
      <c r="T145" s="8" t="inlineStr">
        <is>
          <t>✅ 可导入</t>
        </is>
      </c>
    </row>
    <row r="146">
      <c r="A146" s="14" t="n"/>
      <c r="B146" s="16" t="n"/>
      <c r="C146" s="16" t="n"/>
      <c r="D146" s="14" t="n"/>
      <c r="E146" s="16" t="n"/>
      <c r="F146" s="16" t="n"/>
      <c r="G146" s="16" t="n"/>
      <c r="H146" s="16" t="n"/>
      <c r="I146" s="28" t="n"/>
      <c r="J146" s="16" t="n"/>
      <c r="K146" s="16" t="n"/>
      <c r="L146" s="28" t="n"/>
      <c r="M146" s="15" t="n"/>
      <c r="N146" s="16" t="n"/>
      <c r="O146" s="16" t="n"/>
      <c r="P146" s="16" t="n"/>
      <c r="Q146" s="16" t="n"/>
      <c r="R146" s="14" t="n"/>
      <c r="S146" s="16" t="n"/>
      <c r="T146" s="8" t="inlineStr">
        <is>
          <t>✅ 可导入</t>
        </is>
      </c>
    </row>
    <row r="147">
      <c r="A147" s="14" t="n"/>
      <c r="B147" s="15" t="n"/>
      <c r="C147" s="15" t="n"/>
      <c r="D147" s="14" t="n"/>
      <c r="E147" s="15" t="n"/>
      <c r="F147" s="15" t="n"/>
      <c r="G147" s="15" t="n"/>
      <c r="H147" s="15" t="n"/>
      <c r="I147" s="28" t="n"/>
      <c r="J147" s="15" t="n"/>
      <c r="K147" s="15" t="n"/>
      <c r="L147" s="28" t="n"/>
      <c r="M147" s="15" t="n"/>
      <c r="N147" s="15" t="n"/>
      <c r="O147" s="15" t="n"/>
      <c r="P147" s="15" t="n"/>
      <c r="Q147" s="15" t="n"/>
      <c r="R147" s="14" t="n"/>
      <c r="S147" s="15" t="n"/>
      <c r="T147" s="8" t="inlineStr">
        <is>
          <t>✅ 可导入</t>
        </is>
      </c>
    </row>
    <row r="148">
      <c r="A148" s="14" t="n"/>
      <c r="B148" s="16" t="n"/>
      <c r="C148" s="16" t="n"/>
      <c r="D148" s="14" t="n"/>
      <c r="E148" s="16" t="n"/>
      <c r="F148" s="16" t="n"/>
      <c r="G148" s="16" t="n"/>
      <c r="H148" s="16" t="n"/>
      <c r="I148" s="28" t="n"/>
      <c r="J148" s="16" t="n"/>
      <c r="K148" s="16" t="n"/>
      <c r="L148" s="28" t="n"/>
      <c r="M148" s="15" t="n"/>
      <c r="N148" s="16" t="n"/>
      <c r="O148" s="16" t="n"/>
      <c r="P148" s="16" t="n"/>
      <c r="Q148" s="16" t="n"/>
      <c r="R148" s="14" t="n"/>
      <c r="S148" s="16" t="n"/>
      <c r="T148" s="8" t="inlineStr">
        <is>
          <t>✅ 可导入</t>
        </is>
      </c>
    </row>
    <row r="149">
      <c r="A149" s="14" t="n"/>
      <c r="B149" s="15" t="n"/>
      <c r="C149" s="15" t="n"/>
      <c r="D149" s="14" t="n"/>
      <c r="E149" s="15" t="n"/>
      <c r="F149" s="15" t="n"/>
      <c r="G149" s="15" t="n"/>
      <c r="H149" s="15" t="n"/>
      <c r="I149" s="28" t="n"/>
      <c r="J149" s="15" t="n"/>
      <c r="K149" s="15" t="n"/>
      <c r="L149" s="28" t="n"/>
      <c r="M149" s="15" t="n"/>
      <c r="N149" s="15" t="n"/>
      <c r="O149" s="15" t="n"/>
      <c r="P149" s="15" t="n"/>
      <c r="Q149" s="15" t="n"/>
      <c r="R149" s="14" t="n"/>
      <c r="S149" s="15" t="n"/>
      <c r="T149" s="8" t="inlineStr">
        <is>
          <t>✅ 可导入</t>
        </is>
      </c>
    </row>
    <row r="150">
      <c r="A150" s="14" t="n"/>
      <c r="B150" s="16" t="n"/>
      <c r="C150" s="16" t="n"/>
      <c r="D150" s="14" t="n"/>
      <c r="E150" s="16" t="n"/>
      <c r="F150" s="16" t="n"/>
      <c r="G150" s="16" t="n"/>
      <c r="H150" s="16" t="n"/>
      <c r="I150" s="28" t="n"/>
      <c r="J150" s="16" t="n"/>
      <c r="K150" s="16" t="n"/>
      <c r="L150" s="28" t="n"/>
      <c r="M150" s="15" t="n"/>
      <c r="N150" s="16" t="n"/>
      <c r="O150" s="16" t="n"/>
      <c r="P150" s="16" t="n"/>
      <c r="Q150" s="16" t="n"/>
      <c r="R150" s="14" t="n"/>
      <c r="S150" s="16" t="n"/>
      <c r="T150" s="8" t="inlineStr">
        <is>
          <t>✅ 可导入</t>
        </is>
      </c>
    </row>
    <row r="151">
      <c r="A151" s="14" t="n"/>
      <c r="B151" s="15" t="n"/>
      <c r="C151" s="15" t="n"/>
      <c r="D151" s="14" t="n"/>
      <c r="E151" s="15" t="n"/>
      <c r="F151" s="15" t="n"/>
      <c r="G151" s="15" t="n"/>
      <c r="H151" s="15" t="n"/>
      <c r="I151" s="28" t="n"/>
      <c r="J151" s="15" t="n"/>
      <c r="K151" s="15" t="n"/>
      <c r="L151" s="28" t="n"/>
      <c r="M151" s="15" t="n"/>
      <c r="N151" s="15" t="n"/>
      <c r="O151" s="15" t="n"/>
      <c r="P151" s="15" t="n"/>
      <c r="Q151" s="15" t="n"/>
      <c r="R151" s="14" t="n"/>
      <c r="S151" s="15" t="n"/>
      <c r="T151" s="8" t="inlineStr">
        <is>
          <t>✅ 可导入</t>
        </is>
      </c>
    </row>
    <row r="152">
      <c r="A152" s="14" t="n"/>
      <c r="B152" s="16" t="n"/>
      <c r="C152" s="16" t="n"/>
      <c r="D152" s="14" t="n"/>
      <c r="E152" s="16" t="n"/>
      <c r="F152" s="16" t="n"/>
      <c r="G152" s="16" t="n"/>
      <c r="H152" s="16" t="n"/>
      <c r="I152" s="28" t="n"/>
      <c r="J152" s="16" t="n"/>
      <c r="K152" s="16" t="n"/>
      <c r="L152" s="28" t="n"/>
      <c r="M152" s="15" t="n"/>
      <c r="N152" s="16" t="n"/>
      <c r="O152" s="16" t="n"/>
      <c r="P152" s="16" t="n"/>
      <c r="Q152" s="16" t="n"/>
      <c r="R152" s="14" t="n"/>
      <c r="S152" s="16" t="n"/>
      <c r="T152" s="8" t="inlineStr">
        <is>
          <t>✅ 可导入</t>
        </is>
      </c>
    </row>
    <row r="153">
      <c r="A153" s="14" t="n"/>
      <c r="B153" s="15" t="n"/>
      <c r="C153" s="15" t="n"/>
      <c r="D153" s="14" t="n"/>
      <c r="E153" s="15" t="n"/>
      <c r="F153" s="15" t="n"/>
      <c r="G153" s="15" t="n"/>
      <c r="H153" s="15" t="n"/>
      <c r="I153" s="28" t="n"/>
      <c r="J153" s="15" t="n"/>
      <c r="K153" s="15" t="n"/>
      <c r="L153" s="28" t="n"/>
      <c r="M153" s="15" t="n"/>
      <c r="N153" s="15" t="n"/>
      <c r="O153" s="15" t="n"/>
      <c r="P153" s="15" t="n"/>
      <c r="Q153" s="15" t="n"/>
      <c r="R153" s="14" t="n"/>
      <c r="S153" s="15" t="n"/>
      <c r="T153" s="8" t="inlineStr">
        <is>
          <t>✅ 可导入</t>
        </is>
      </c>
    </row>
    <row r="154">
      <c r="A154" s="14" t="n"/>
      <c r="B154" s="16" t="n"/>
      <c r="C154" s="16" t="n"/>
      <c r="D154" s="14" t="n"/>
      <c r="E154" s="16" t="n"/>
      <c r="F154" s="16" t="n"/>
      <c r="G154" s="16" t="n"/>
      <c r="H154" s="16" t="n"/>
      <c r="I154" s="28" t="n"/>
      <c r="J154" s="16" t="n"/>
      <c r="K154" s="16" t="n"/>
      <c r="L154" s="28" t="n"/>
      <c r="M154" s="15" t="n"/>
      <c r="N154" s="16" t="n"/>
      <c r="O154" s="16" t="n"/>
      <c r="P154" s="16" t="n"/>
      <c r="Q154" s="16" t="n"/>
      <c r="R154" s="14" t="n"/>
      <c r="S154" s="16" t="n"/>
      <c r="T154" s="8" t="inlineStr">
        <is>
          <t>✅ 可导入</t>
        </is>
      </c>
    </row>
    <row r="155">
      <c r="A155" s="14" t="n"/>
      <c r="B155" s="15" t="n"/>
      <c r="C155" s="15" t="n"/>
      <c r="D155" s="14" t="n"/>
      <c r="E155" s="15" t="n"/>
      <c r="F155" s="15" t="n"/>
      <c r="G155" s="15" t="n"/>
      <c r="H155" s="15" t="n"/>
      <c r="I155" s="28" t="n"/>
      <c r="J155" s="15" t="n"/>
      <c r="K155" s="15" t="n"/>
      <c r="L155" s="28" t="n"/>
      <c r="M155" s="15" t="n"/>
      <c r="N155" s="15" t="n"/>
      <c r="O155" s="15" t="n"/>
      <c r="P155" s="15" t="n"/>
      <c r="Q155" s="15" t="n"/>
      <c r="R155" s="14" t="n"/>
      <c r="S155" s="15" t="n"/>
      <c r="T155" s="8" t="inlineStr">
        <is>
          <t>✅ 可导入</t>
        </is>
      </c>
    </row>
    <row r="156">
      <c r="A156" s="14" t="n"/>
      <c r="B156" s="16" t="n"/>
      <c r="C156" s="16" t="n"/>
      <c r="D156" s="14" t="n"/>
      <c r="E156" s="16" t="n"/>
      <c r="F156" s="16" t="n"/>
      <c r="G156" s="16" t="n"/>
      <c r="H156" s="16" t="n"/>
      <c r="I156" s="28" t="n"/>
      <c r="J156" s="16" t="n"/>
      <c r="K156" s="16" t="n"/>
      <c r="L156" s="28" t="n"/>
      <c r="M156" s="15" t="n"/>
      <c r="N156" s="16" t="n"/>
      <c r="O156" s="16" t="n"/>
      <c r="P156" s="16" t="n"/>
      <c r="Q156" s="16" t="n"/>
      <c r="R156" s="14" t="n"/>
      <c r="S156" s="16" t="n"/>
      <c r="T156" s="8" t="inlineStr">
        <is>
          <t>✅ 可导入</t>
        </is>
      </c>
    </row>
    <row r="157">
      <c r="A157" s="14" t="n"/>
      <c r="B157" s="15" t="n"/>
      <c r="C157" s="15" t="n"/>
      <c r="D157" s="14" t="n"/>
      <c r="E157" s="15" t="n"/>
      <c r="F157" s="15" t="n"/>
      <c r="G157" s="15" t="n"/>
      <c r="H157" s="15" t="n"/>
      <c r="I157" s="28" t="n"/>
      <c r="J157" s="15" t="n"/>
      <c r="K157" s="15" t="n"/>
      <c r="L157" s="28" t="n"/>
      <c r="M157" s="15" t="n"/>
      <c r="N157" s="15" t="n"/>
      <c r="O157" s="15" t="n"/>
      <c r="P157" s="15" t="n"/>
      <c r="Q157" s="15" t="n"/>
      <c r="R157" s="14" t="n"/>
      <c r="S157" s="15" t="n"/>
      <c r="T157" s="8" t="inlineStr">
        <is>
          <t>✅ 可导入</t>
        </is>
      </c>
    </row>
    <row r="158">
      <c r="A158" s="14" t="n"/>
      <c r="B158" s="16" t="n"/>
      <c r="C158" s="16" t="n"/>
      <c r="D158" s="14" t="n"/>
      <c r="E158" s="16" t="n"/>
      <c r="F158" s="16" t="n"/>
      <c r="G158" s="16" t="n"/>
      <c r="H158" s="16" t="n"/>
      <c r="I158" s="28" t="n"/>
      <c r="J158" s="16" t="n"/>
      <c r="K158" s="16" t="n"/>
      <c r="L158" s="28" t="n"/>
      <c r="M158" s="15" t="n"/>
      <c r="N158" s="16" t="n"/>
      <c r="O158" s="16" t="n"/>
      <c r="P158" s="16" t="n"/>
      <c r="Q158" s="16" t="n"/>
      <c r="R158" s="14" t="n"/>
      <c r="S158" s="16" t="n"/>
      <c r="T158" s="8" t="inlineStr">
        <is>
          <t>✅ 可导入</t>
        </is>
      </c>
    </row>
    <row r="159">
      <c r="A159" s="14" t="n"/>
      <c r="B159" s="15" t="n"/>
      <c r="C159" s="15" t="n"/>
      <c r="D159" s="14" t="n"/>
      <c r="E159" s="15" t="n"/>
      <c r="F159" s="15" t="n"/>
      <c r="G159" s="15" t="n"/>
      <c r="H159" s="15" t="n"/>
      <c r="I159" s="28" t="n"/>
      <c r="J159" s="15" t="n"/>
      <c r="K159" s="15" t="n"/>
      <c r="L159" s="28" t="n"/>
      <c r="M159" s="15" t="n"/>
      <c r="N159" s="15" t="n"/>
      <c r="O159" s="15" t="n"/>
      <c r="P159" s="15" t="n"/>
      <c r="Q159" s="15" t="n"/>
      <c r="R159" s="14" t="n"/>
      <c r="S159" s="15" t="n"/>
      <c r="T159" s="8" t="inlineStr">
        <is>
          <t>✅ 可导入</t>
        </is>
      </c>
    </row>
    <row r="160">
      <c r="A160" s="14" t="n"/>
      <c r="B160" s="16" t="n"/>
      <c r="C160" s="16" t="n"/>
      <c r="D160" s="14" t="n"/>
      <c r="E160" s="16" t="n"/>
      <c r="F160" s="16" t="n"/>
      <c r="G160" s="16" t="n"/>
      <c r="H160" s="16" t="n"/>
      <c r="I160" s="28" t="n"/>
      <c r="J160" s="16" t="n"/>
      <c r="K160" s="16" t="n"/>
      <c r="L160" s="28" t="n"/>
      <c r="M160" s="15" t="n"/>
      <c r="N160" s="16" t="n"/>
      <c r="O160" s="16" t="n"/>
      <c r="P160" s="16" t="n"/>
      <c r="Q160" s="16" t="n"/>
      <c r="R160" s="14" t="n"/>
      <c r="S160" s="16" t="n"/>
      <c r="T160" s="8" t="inlineStr">
        <is>
          <t>✅ 可导入</t>
        </is>
      </c>
    </row>
    <row r="161">
      <c r="A161" s="14" t="n"/>
      <c r="B161" s="15" t="n"/>
      <c r="C161" s="15" t="n"/>
      <c r="D161" s="14" t="n"/>
      <c r="E161" s="15" t="n"/>
      <c r="F161" s="15" t="n"/>
      <c r="G161" s="15" t="n"/>
      <c r="H161" s="15" t="n"/>
      <c r="I161" s="28" t="n"/>
      <c r="J161" s="15" t="n"/>
      <c r="K161" s="15" t="n"/>
      <c r="L161" s="28" t="n"/>
      <c r="M161" s="15" t="n"/>
      <c r="N161" s="15" t="n"/>
      <c r="O161" s="15" t="n"/>
      <c r="P161" s="15" t="n"/>
      <c r="Q161" s="15" t="n"/>
      <c r="R161" s="14" t="n"/>
      <c r="S161" s="15" t="n"/>
      <c r="T161" s="8" t="inlineStr">
        <is>
          <t>✅ 可导入</t>
        </is>
      </c>
    </row>
    <row r="162">
      <c r="A162" s="14" t="n"/>
      <c r="B162" s="16" t="n"/>
      <c r="C162" s="16" t="n"/>
      <c r="D162" s="14" t="n"/>
      <c r="E162" s="16" t="n"/>
      <c r="F162" s="16" t="n"/>
      <c r="G162" s="16" t="n"/>
      <c r="H162" s="16" t="n"/>
      <c r="I162" s="28" t="n"/>
      <c r="J162" s="16" t="n"/>
      <c r="K162" s="16" t="n"/>
      <c r="L162" s="28" t="n"/>
      <c r="M162" s="15" t="n"/>
      <c r="N162" s="16" t="n"/>
      <c r="O162" s="16" t="n"/>
      <c r="P162" s="16" t="n"/>
      <c r="Q162" s="16" t="n"/>
      <c r="R162" s="14" t="n"/>
      <c r="S162" s="16" t="n"/>
      <c r="T162" s="8" t="inlineStr">
        <is>
          <t>✅ 可导入</t>
        </is>
      </c>
    </row>
    <row r="163">
      <c r="A163" s="14" t="n"/>
      <c r="B163" s="15" t="n"/>
      <c r="C163" s="15" t="n"/>
      <c r="D163" s="14" t="n"/>
      <c r="E163" s="15" t="n"/>
      <c r="F163" s="15" t="n"/>
      <c r="G163" s="15" t="n"/>
      <c r="H163" s="15" t="n"/>
      <c r="I163" s="28" t="n"/>
      <c r="J163" s="15" t="n"/>
      <c r="K163" s="15" t="n"/>
      <c r="L163" s="28" t="n"/>
      <c r="M163" s="15" t="n"/>
      <c r="N163" s="15" t="n"/>
      <c r="O163" s="15" t="n"/>
      <c r="P163" s="15" t="n"/>
      <c r="Q163" s="15" t="n"/>
      <c r="R163" s="14" t="n"/>
      <c r="S163" s="15" t="n"/>
      <c r="T163" s="8" t="inlineStr">
        <is>
          <t>✅ 可导入</t>
        </is>
      </c>
    </row>
    <row r="164">
      <c r="A164" s="14" t="n"/>
      <c r="B164" s="16" t="n"/>
      <c r="C164" s="16" t="n"/>
      <c r="D164" s="14" t="n"/>
      <c r="E164" s="16" t="n"/>
      <c r="F164" s="16" t="n"/>
      <c r="G164" s="16" t="n"/>
      <c r="H164" s="16" t="n"/>
      <c r="I164" s="28" t="n"/>
      <c r="J164" s="16" t="n"/>
      <c r="K164" s="16" t="n"/>
      <c r="L164" s="28" t="n"/>
      <c r="M164" s="15" t="n"/>
      <c r="N164" s="16" t="n"/>
      <c r="O164" s="16" t="n"/>
      <c r="P164" s="16" t="n"/>
      <c r="Q164" s="16" t="n"/>
      <c r="R164" s="14" t="n"/>
      <c r="S164" s="16" t="n"/>
      <c r="T164" s="8" t="inlineStr">
        <is>
          <t>✅ 可导入</t>
        </is>
      </c>
    </row>
    <row r="165">
      <c r="A165" s="14" t="n"/>
      <c r="B165" s="15" t="n"/>
      <c r="C165" s="15" t="n"/>
      <c r="D165" s="14" t="n"/>
      <c r="E165" s="15" t="n"/>
      <c r="F165" s="15" t="n"/>
      <c r="G165" s="15" t="n"/>
      <c r="H165" s="15" t="n"/>
      <c r="I165" s="28" t="n"/>
      <c r="J165" s="15" t="n"/>
      <c r="K165" s="15" t="n"/>
      <c r="L165" s="28" t="n"/>
      <c r="M165" s="15" t="n"/>
      <c r="N165" s="15" t="n"/>
      <c r="O165" s="15" t="n"/>
      <c r="P165" s="15" t="n"/>
      <c r="Q165" s="15" t="n"/>
      <c r="R165" s="14" t="n"/>
      <c r="S165" s="15" t="n"/>
      <c r="T165" s="8" t="inlineStr">
        <is>
          <t>✅ 可导入</t>
        </is>
      </c>
    </row>
    <row r="166">
      <c r="A166" s="14" t="n"/>
      <c r="B166" s="16" t="n"/>
      <c r="C166" s="16" t="n"/>
      <c r="D166" s="14" t="n"/>
      <c r="E166" s="16" t="n"/>
      <c r="F166" s="16" t="n"/>
      <c r="G166" s="16" t="n"/>
      <c r="H166" s="16" t="n"/>
      <c r="I166" s="28" t="n"/>
      <c r="J166" s="16" t="n"/>
      <c r="K166" s="16" t="n"/>
      <c r="L166" s="28" t="n"/>
      <c r="M166" s="15" t="n"/>
      <c r="N166" s="16" t="n"/>
      <c r="O166" s="16" t="n"/>
      <c r="P166" s="16" t="n"/>
      <c r="Q166" s="16" t="n"/>
      <c r="R166" s="14" t="n"/>
      <c r="S166" s="16" t="n"/>
      <c r="T166" s="8" t="inlineStr">
        <is>
          <t>✅ 可导入</t>
        </is>
      </c>
    </row>
    <row r="167">
      <c r="A167" s="14" t="n"/>
      <c r="B167" s="15" t="n"/>
      <c r="C167" s="15" t="n"/>
      <c r="D167" s="14" t="n"/>
      <c r="E167" s="15" t="n"/>
      <c r="F167" s="15" t="n"/>
      <c r="G167" s="15" t="n"/>
      <c r="H167" s="15" t="n"/>
      <c r="I167" s="28" t="n"/>
      <c r="J167" s="15" t="n"/>
      <c r="K167" s="15" t="n"/>
      <c r="L167" s="28" t="n"/>
      <c r="M167" s="15" t="n"/>
      <c r="N167" s="15" t="n"/>
      <c r="O167" s="15" t="n"/>
      <c r="P167" s="15" t="n"/>
      <c r="Q167" s="15" t="n"/>
      <c r="R167" s="14" t="n"/>
      <c r="S167" s="15" t="n"/>
      <c r="T167" s="8" t="inlineStr">
        <is>
          <t>✅ 可导入</t>
        </is>
      </c>
    </row>
    <row r="168">
      <c r="A168" s="14" t="n"/>
      <c r="B168" s="16" t="n"/>
      <c r="C168" s="16" t="n"/>
      <c r="D168" s="14" t="n"/>
      <c r="E168" s="16" t="n"/>
      <c r="F168" s="16" t="n"/>
      <c r="G168" s="16" t="n"/>
      <c r="H168" s="16" t="n"/>
      <c r="I168" s="28" t="n"/>
      <c r="J168" s="16" t="n"/>
      <c r="K168" s="16" t="n"/>
      <c r="L168" s="28" t="n"/>
      <c r="M168" s="15" t="n"/>
      <c r="N168" s="16" t="n"/>
      <c r="O168" s="16" t="n"/>
      <c r="P168" s="16" t="n"/>
      <c r="Q168" s="16" t="n"/>
      <c r="R168" s="14" t="n"/>
      <c r="S168" s="16" t="n"/>
      <c r="T168" s="8" t="inlineStr">
        <is>
          <t>✅ 可导入</t>
        </is>
      </c>
    </row>
    <row r="169">
      <c r="A169" s="14" t="n"/>
      <c r="B169" s="15" t="n"/>
      <c r="C169" s="15" t="n"/>
      <c r="D169" s="14" t="n"/>
      <c r="E169" s="15" t="n"/>
      <c r="F169" s="15" t="n"/>
      <c r="G169" s="15" t="n"/>
      <c r="H169" s="15" t="n"/>
      <c r="I169" s="28" t="n"/>
      <c r="J169" s="15" t="n"/>
      <c r="K169" s="15" t="n"/>
      <c r="L169" s="28" t="n"/>
      <c r="M169" s="15" t="n"/>
      <c r="N169" s="15" t="n"/>
      <c r="O169" s="15" t="n"/>
      <c r="P169" s="15" t="n"/>
      <c r="Q169" s="15" t="n"/>
      <c r="R169" s="14" t="n"/>
      <c r="S169" s="15" t="n"/>
      <c r="T169" s="8" t="inlineStr">
        <is>
          <t>✅ 可导入</t>
        </is>
      </c>
    </row>
    <row r="170">
      <c r="A170" s="14" t="n"/>
      <c r="B170" s="16" t="n"/>
      <c r="C170" s="16" t="n"/>
      <c r="D170" s="14" t="n"/>
      <c r="E170" s="16" t="n"/>
      <c r="F170" s="16" t="n"/>
      <c r="G170" s="16" t="n"/>
      <c r="H170" s="16" t="n"/>
      <c r="I170" s="28" t="n"/>
      <c r="J170" s="16" t="n"/>
      <c r="K170" s="16" t="n"/>
      <c r="L170" s="28" t="n"/>
      <c r="M170" s="15" t="n"/>
      <c r="N170" s="16" t="n"/>
      <c r="O170" s="16" t="n"/>
      <c r="P170" s="16" t="n"/>
      <c r="Q170" s="16" t="n"/>
      <c r="R170" s="14" t="n"/>
      <c r="S170" s="16" t="n"/>
      <c r="T170" s="8" t="inlineStr">
        <is>
          <t>✅ 可导入</t>
        </is>
      </c>
    </row>
    <row r="171">
      <c r="A171" s="14" t="n"/>
      <c r="B171" s="15" t="n"/>
      <c r="C171" s="15" t="n"/>
      <c r="D171" s="14" t="n"/>
      <c r="E171" s="15" t="n"/>
      <c r="F171" s="15" t="n"/>
      <c r="G171" s="15" t="n"/>
      <c r="H171" s="15" t="n"/>
      <c r="I171" s="28" t="n"/>
      <c r="J171" s="15" t="n"/>
      <c r="K171" s="15" t="n"/>
      <c r="L171" s="28" t="n"/>
      <c r="M171" s="15" t="n"/>
      <c r="N171" s="15" t="n"/>
      <c r="O171" s="15" t="n"/>
      <c r="P171" s="15" t="n"/>
      <c r="Q171" s="15" t="n"/>
      <c r="R171" s="14" t="n"/>
      <c r="S171" s="15" t="n"/>
      <c r="T171" s="8" t="inlineStr">
        <is>
          <t>✅ 可导入</t>
        </is>
      </c>
    </row>
    <row r="172">
      <c r="A172" s="14" t="n"/>
      <c r="B172" s="16" t="n"/>
      <c r="C172" s="16" t="n"/>
      <c r="D172" s="14" t="n"/>
      <c r="E172" s="16" t="n"/>
      <c r="F172" s="16" t="n"/>
      <c r="G172" s="16" t="n"/>
      <c r="H172" s="16" t="n"/>
      <c r="I172" s="28" t="n"/>
      <c r="J172" s="16" t="n"/>
      <c r="K172" s="16" t="n"/>
      <c r="L172" s="28" t="n"/>
      <c r="M172" s="15" t="n"/>
      <c r="N172" s="16" t="n"/>
      <c r="O172" s="16" t="n"/>
      <c r="P172" s="16" t="n"/>
      <c r="Q172" s="16" t="n"/>
      <c r="R172" s="14" t="n"/>
      <c r="S172" s="16" t="n"/>
      <c r="T172" s="8" t="inlineStr">
        <is>
          <t>✅ 可导入</t>
        </is>
      </c>
    </row>
    <row r="173">
      <c r="A173" s="14" t="n"/>
      <c r="B173" s="15" t="n"/>
      <c r="C173" s="15" t="n"/>
      <c r="D173" s="14" t="n"/>
      <c r="E173" s="15" t="n"/>
      <c r="F173" s="15" t="n"/>
      <c r="G173" s="15" t="n"/>
      <c r="H173" s="15" t="n"/>
      <c r="I173" s="28" t="n"/>
      <c r="J173" s="15" t="n"/>
      <c r="K173" s="15" t="n"/>
      <c r="L173" s="28" t="n"/>
      <c r="M173" s="15" t="n"/>
      <c r="N173" s="15" t="n"/>
      <c r="O173" s="15" t="n"/>
      <c r="P173" s="15" t="n"/>
      <c r="Q173" s="15" t="n"/>
      <c r="R173" s="14" t="n"/>
      <c r="S173" s="15" t="n"/>
      <c r="T173" s="8" t="inlineStr">
        <is>
          <t>✅ 可导入</t>
        </is>
      </c>
    </row>
    <row r="174">
      <c r="A174" s="14" t="n"/>
      <c r="B174" s="16" t="n"/>
      <c r="C174" s="16" t="n"/>
      <c r="D174" s="14" t="n"/>
      <c r="E174" s="16" t="n"/>
      <c r="F174" s="16" t="n"/>
      <c r="G174" s="16" t="n"/>
      <c r="H174" s="16" t="n"/>
      <c r="I174" s="28" t="n"/>
      <c r="J174" s="16" t="n"/>
      <c r="K174" s="16" t="n"/>
      <c r="L174" s="28" t="n"/>
      <c r="M174" s="15" t="n"/>
      <c r="N174" s="16" t="n"/>
      <c r="O174" s="16" t="n"/>
      <c r="P174" s="16" t="n"/>
      <c r="Q174" s="16" t="n"/>
      <c r="R174" s="14" t="n"/>
      <c r="S174" s="16" t="n"/>
      <c r="T174" s="8" t="inlineStr">
        <is>
          <t>✅ 可导入</t>
        </is>
      </c>
    </row>
    <row r="175">
      <c r="A175" s="14" t="n"/>
      <c r="B175" s="15" t="n"/>
      <c r="C175" s="15" t="n"/>
      <c r="D175" s="14" t="n"/>
      <c r="E175" s="15" t="n"/>
      <c r="F175" s="15" t="n"/>
      <c r="G175" s="15" t="n"/>
      <c r="H175" s="15" t="n"/>
      <c r="I175" s="28" t="n"/>
      <c r="J175" s="15" t="n"/>
      <c r="K175" s="15" t="n"/>
      <c r="L175" s="28" t="n"/>
      <c r="M175" s="15" t="n"/>
      <c r="N175" s="15" t="n"/>
      <c r="O175" s="15" t="n"/>
      <c r="P175" s="15" t="n"/>
      <c r="Q175" s="15" t="n"/>
      <c r="R175" s="14" t="n"/>
      <c r="S175" s="15" t="n"/>
      <c r="T175" s="8" t="inlineStr">
        <is>
          <t>✅ 可导入</t>
        </is>
      </c>
    </row>
    <row r="176">
      <c r="A176" s="14" t="n"/>
      <c r="B176" s="16" t="n"/>
      <c r="C176" s="16" t="n"/>
      <c r="D176" s="14" t="n"/>
      <c r="E176" s="16" t="n"/>
      <c r="F176" s="16" t="n"/>
      <c r="G176" s="16" t="n"/>
      <c r="H176" s="16" t="n"/>
      <c r="I176" s="28" t="n"/>
      <c r="J176" s="16" t="n"/>
      <c r="K176" s="16" t="n"/>
      <c r="L176" s="28" t="n"/>
      <c r="M176" s="15" t="n"/>
      <c r="N176" s="16" t="n"/>
      <c r="O176" s="16" t="n"/>
      <c r="P176" s="16" t="n"/>
      <c r="Q176" s="16" t="n"/>
      <c r="R176" s="14" t="n"/>
      <c r="S176" s="16" t="n"/>
      <c r="T176" s="8" t="inlineStr">
        <is>
          <t>✅ 可导入</t>
        </is>
      </c>
    </row>
    <row r="177">
      <c r="A177" s="14" t="n"/>
      <c r="B177" s="15" t="n"/>
      <c r="C177" s="15" t="n"/>
      <c r="D177" s="14" t="n"/>
      <c r="E177" s="15" t="n"/>
      <c r="F177" s="15" t="n"/>
      <c r="G177" s="15" t="n"/>
      <c r="H177" s="15" t="n"/>
      <c r="I177" s="28" t="n"/>
      <c r="J177" s="15" t="n"/>
      <c r="K177" s="15" t="n"/>
      <c r="L177" s="28" t="n"/>
      <c r="M177" s="15" t="n"/>
      <c r="N177" s="15" t="n"/>
      <c r="O177" s="15" t="n"/>
      <c r="P177" s="15" t="n"/>
      <c r="Q177" s="15" t="n"/>
      <c r="R177" s="14" t="n"/>
      <c r="S177" s="15" t="n"/>
      <c r="T177" s="8" t="inlineStr">
        <is>
          <t>✅ 可导入</t>
        </is>
      </c>
    </row>
    <row r="178">
      <c r="A178" s="14" t="n"/>
      <c r="B178" s="16" t="n"/>
      <c r="C178" s="16" t="n"/>
      <c r="D178" s="14" t="n"/>
      <c r="E178" s="16" t="n"/>
      <c r="F178" s="16" t="n"/>
      <c r="G178" s="16" t="n"/>
      <c r="H178" s="16" t="n"/>
      <c r="I178" s="28" t="n"/>
      <c r="J178" s="16" t="n"/>
      <c r="K178" s="16" t="n"/>
      <c r="L178" s="28" t="n"/>
      <c r="M178" s="15" t="n"/>
      <c r="N178" s="16" t="n"/>
      <c r="O178" s="16" t="n"/>
      <c r="P178" s="16" t="n"/>
      <c r="Q178" s="16" t="n"/>
      <c r="R178" s="14" t="n"/>
      <c r="S178" s="16" t="n"/>
      <c r="T178" s="8" t="inlineStr">
        <is>
          <t>✅ 可导入</t>
        </is>
      </c>
    </row>
    <row r="179">
      <c r="A179" s="14" t="n"/>
      <c r="B179" s="15" t="n"/>
      <c r="C179" s="15" t="n"/>
      <c r="D179" s="14" t="n"/>
      <c r="E179" s="15" t="n"/>
      <c r="F179" s="15" t="n"/>
      <c r="G179" s="15" t="n"/>
      <c r="H179" s="15" t="n"/>
      <c r="I179" s="28" t="n"/>
      <c r="J179" s="15" t="n"/>
      <c r="K179" s="15" t="n"/>
      <c r="L179" s="28" t="n"/>
      <c r="M179" s="15" t="n"/>
      <c r="N179" s="15" t="n"/>
      <c r="O179" s="15" t="n"/>
      <c r="P179" s="15" t="n"/>
      <c r="Q179" s="15" t="n"/>
      <c r="R179" s="14" t="n"/>
      <c r="S179" s="15" t="n"/>
      <c r="T179" s="8" t="inlineStr">
        <is>
          <t>✅ 可导入</t>
        </is>
      </c>
    </row>
    <row r="180">
      <c r="A180" s="14" t="n"/>
      <c r="B180" s="16" t="n"/>
      <c r="C180" s="16" t="n"/>
      <c r="D180" s="14" t="n"/>
      <c r="E180" s="16" t="n"/>
      <c r="F180" s="16" t="n"/>
      <c r="G180" s="16" t="n"/>
      <c r="H180" s="16" t="n"/>
      <c r="I180" s="28" t="n"/>
      <c r="J180" s="16" t="n"/>
      <c r="K180" s="16" t="n"/>
      <c r="L180" s="28" t="n"/>
      <c r="M180" s="15" t="n"/>
      <c r="N180" s="16" t="n"/>
      <c r="O180" s="16" t="n"/>
      <c r="P180" s="16" t="n"/>
      <c r="Q180" s="16" t="n"/>
      <c r="R180" s="14" t="n"/>
      <c r="S180" s="16" t="n"/>
      <c r="T180" s="8" t="inlineStr">
        <is>
          <t>✅ 可导入</t>
        </is>
      </c>
    </row>
    <row r="181">
      <c r="A181" s="14" t="n"/>
      <c r="B181" s="15" t="n"/>
      <c r="C181" s="15" t="n"/>
      <c r="D181" s="14" t="n"/>
      <c r="E181" s="15" t="n"/>
      <c r="F181" s="15" t="n"/>
      <c r="G181" s="15" t="n"/>
      <c r="H181" s="15" t="n"/>
      <c r="I181" s="28" t="n"/>
      <c r="J181" s="15" t="n"/>
      <c r="K181" s="15" t="n"/>
      <c r="L181" s="28" t="n"/>
      <c r="M181" s="15" t="n"/>
      <c r="N181" s="15" t="n"/>
      <c r="O181" s="15" t="n"/>
      <c r="P181" s="15" t="n"/>
      <c r="Q181" s="15" t="n"/>
      <c r="R181" s="14" t="n"/>
      <c r="S181" s="15" t="n"/>
      <c r="T181" s="8" t="inlineStr">
        <is>
          <t>✅ 可导入</t>
        </is>
      </c>
    </row>
    <row r="182">
      <c r="A182" s="14" t="n"/>
      <c r="B182" s="16" t="n"/>
      <c r="C182" s="16" t="n"/>
      <c r="D182" s="14" t="n"/>
      <c r="E182" s="16" t="n"/>
      <c r="F182" s="16" t="n"/>
      <c r="G182" s="16" t="n"/>
      <c r="H182" s="16" t="n"/>
      <c r="I182" s="28" t="n"/>
      <c r="J182" s="16" t="n"/>
      <c r="K182" s="16" t="n"/>
      <c r="L182" s="28" t="n"/>
      <c r="M182" s="15" t="n"/>
      <c r="N182" s="16" t="n"/>
      <c r="O182" s="16" t="n"/>
      <c r="P182" s="16" t="n"/>
      <c r="Q182" s="16" t="n"/>
      <c r="R182" s="14" t="n"/>
      <c r="S182" s="16" t="n"/>
      <c r="T182" s="8" t="inlineStr">
        <is>
          <t>✅ 可导入</t>
        </is>
      </c>
    </row>
    <row r="183">
      <c r="A183" s="14" t="n"/>
      <c r="B183" s="15" t="n"/>
      <c r="C183" s="15" t="n"/>
      <c r="D183" s="14" t="n"/>
      <c r="E183" s="15" t="n"/>
      <c r="F183" s="15" t="n"/>
      <c r="G183" s="15" t="n"/>
      <c r="H183" s="15" t="n"/>
      <c r="I183" s="28" t="n"/>
      <c r="J183" s="15" t="n"/>
      <c r="K183" s="15" t="n"/>
      <c r="L183" s="28" t="n"/>
      <c r="M183" s="15" t="n"/>
      <c r="N183" s="15" t="n"/>
      <c r="O183" s="15" t="n"/>
      <c r="P183" s="15" t="n"/>
      <c r="Q183" s="15" t="n"/>
      <c r="R183" s="14" t="n"/>
      <c r="S183" s="15" t="n"/>
      <c r="T183" s="8" t="inlineStr">
        <is>
          <t>✅ 可导入</t>
        </is>
      </c>
    </row>
    <row r="184">
      <c r="A184" s="14" t="n"/>
      <c r="B184" s="16" t="n"/>
      <c r="C184" s="16" t="n"/>
      <c r="D184" s="14" t="n"/>
      <c r="E184" s="16" t="n"/>
      <c r="F184" s="16" t="n"/>
      <c r="G184" s="16" t="n"/>
      <c r="H184" s="16" t="n"/>
      <c r="I184" s="28" t="n"/>
      <c r="J184" s="16" t="n"/>
      <c r="K184" s="16" t="n"/>
      <c r="L184" s="28" t="n"/>
      <c r="M184" s="15" t="n"/>
      <c r="N184" s="16" t="n"/>
      <c r="O184" s="16" t="n"/>
      <c r="P184" s="16" t="n"/>
      <c r="Q184" s="16" t="n"/>
      <c r="R184" s="14" t="n"/>
      <c r="S184" s="16" t="n"/>
      <c r="T184" s="8" t="inlineStr">
        <is>
          <t>✅ 可导入</t>
        </is>
      </c>
    </row>
    <row r="185">
      <c r="A185" s="14" t="n"/>
      <c r="B185" s="15" t="n"/>
      <c r="C185" s="15" t="n"/>
      <c r="D185" s="14" t="n"/>
      <c r="E185" s="15" t="n"/>
      <c r="F185" s="15" t="n"/>
      <c r="G185" s="15" t="n"/>
      <c r="H185" s="15" t="n"/>
      <c r="I185" s="28" t="n"/>
      <c r="J185" s="15" t="n"/>
      <c r="K185" s="15" t="n"/>
      <c r="L185" s="28" t="n"/>
      <c r="M185" s="15" t="n"/>
      <c r="N185" s="15" t="n"/>
      <c r="O185" s="15" t="n"/>
      <c r="P185" s="15" t="n"/>
      <c r="Q185" s="15" t="n"/>
      <c r="R185" s="14" t="n"/>
      <c r="S185" s="15" t="n"/>
      <c r="T185" s="8" t="inlineStr">
        <is>
          <t>✅ 可导入</t>
        </is>
      </c>
    </row>
    <row r="186">
      <c r="A186" s="14" t="n"/>
      <c r="B186" s="16" t="n"/>
      <c r="C186" s="16" t="n"/>
      <c r="D186" s="14" t="n"/>
      <c r="E186" s="16" t="n"/>
      <c r="F186" s="16" t="n"/>
      <c r="G186" s="16" t="n"/>
      <c r="H186" s="16" t="n"/>
      <c r="I186" s="28" t="n"/>
      <c r="J186" s="16" t="n"/>
      <c r="K186" s="16" t="n"/>
      <c r="L186" s="28" t="n"/>
      <c r="M186" s="15" t="n"/>
      <c r="N186" s="16" t="n"/>
      <c r="O186" s="16" t="n"/>
      <c r="P186" s="16" t="n"/>
      <c r="Q186" s="16" t="n"/>
      <c r="R186" s="14" t="n"/>
      <c r="S186" s="16" t="n"/>
      <c r="T186" s="8" t="inlineStr">
        <is>
          <t>✅ 可导入</t>
        </is>
      </c>
    </row>
    <row r="187">
      <c r="A187" s="14" t="n"/>
      <c r="B187" s="15" t="n"/>
      <c r="C187" s="15" t="n"/>
      <c r="D187" s="14" t="n"/>
      <c r="E187" s="15" t="n"/>
      <c r="F187" s="15" t="n"/>
      <c r="G187" s="15" t="n"/>
      <c r="H187" s="15" t="n"/>
      <c r="I187" s="28" t="n"/>
      <c r="J187" s="15" t="n"/>
      <c r="K187" s="15" t="n"/>
      <c r="L187" s="28" t="n"/>
      <c r="M187" s="15" t="n"/>
      <c r="N187" s="15" t="n"/>
      <c r="O187" s="15" t="n"/>
      <c r="P187" s="15" t="n"/>
      <c r="Q187" s="15" t="n"/>
      <c r="R187" s="14" t="n"/>
      <c r="S187" s="15" t="n"/>
      <c r="T187" s="8" t="inlineStr">
        <is>
          <t>✅ 可导入</t>
        </is>
      </c>
    </row>
    <row r="188">
      <c r="A188" s="14" t="n"/>
      <c r="B188" s="16" t="n"/>
      <c r="C188" s="16" t="n"/>
      <c r="D188" s="14" t="n"/>
      <c r="E188" s="16" t="n"/>
      <c r="F188" s="16" t="n"/>
      <c r="G188" s="16" t="n"/>
      <c r="H188" s="16" t="n"/>
      <c r="I188" s="28" t="n"/>
      <c r="J188" s="16" t="n"/>
      <c r="K188" s="16" t="n"/>
      <c r="L188" s="28" t="n"/>
      <c r="M188" s="15" t="n"/>
      <c r="N188" s="16" t="n"/>
      <c r="O188" s="16" t="n"/>
      <c r="P188" s="16" t="n"/>
      <c r="Q188" s="16" t="n"/>
      <c r="R188" s="14" t="n"/>
      <c r="S188" s="16" t="n"/>
      <c r="T188" s="8" t="inlineStr">
        <is>
          <t>✅ 可导入</t>
        </is>
      </c>
    </row>
    <row r="189">
      <c r="A189" s="14" t="n"/>
      <c r="B189" s="15" t="n"/>
      <c r="C189" s="15" t="n"/>
      <c r="D189" s="14" t="n"/>
      <c r="E189" s="15" t="n"/>
      <c r="F189" s="15" t="n"/>
      <c r="G189" s="15" t="n"/>
      <c r="H189" s="15" t="n"/>
      <c r="I189" s="28" t="n"/>
      <c r="J189" s="15" t="n"/>
      <c r="K189" s="15" t="n"/>
      <c r="L189" s="28" t="n"/>
      <c r="M189" s="15" t="n"/>
      <c r="N189" s="15" t="n"/>
      <c r="O189" s="15" t="n"/>
      <c r="P189" s="15" t="n"/>
      <c r="Q189" s="15" t="n"/>
      <c r="R189" s="14" t="n"/>
      <c r="S189" s="15" t="n"/>
      <c r="T189" s="8" t="inlineStr">
        <is>
          <t>✅ 可导入</t>
        </is>
      </c>
    </row>
    <row r="190">
      <c r="A190" s="14" t="n"/>
      <c r="B190" s="16" t="n"/>
      <c r="C190" s="16" t="n"/>
      <c r="D190" s="14" t="n"/>
      <c r="E190" s="16" t="n"/>
      <c r="F190" s="16" t="n"/>
      <c r="G190" s="16" t="n"/>
      <c r="H190" s="16" t="n"/>
      <c r="I190" s="28" t="n"/>
      <c r="J190" s="16" t="n"/>
      <c r="K190" s="16" t="n"/>
      <c r="L190" s="28" t="n"/>
      <c r="M190" s="15" t="n"/>
      <c r="N190" s="16" t="n"/>
      <c r="O190" s="16" t="n"/>
      <c r="P190" s="16" t="n"/>
      <c r="Q190" s="16" t="n"/>
      <c r="R190" s="14" t="n"/>
      <c r="S190" s="16" t="n"/>
      <c r="T190" s="8" t="inlineStr">
        <is>
          <t>✅ 可导入</t>
        </is>
      </c>
    </row>
    <row r="191">
      <c r="A191" s="14" t="n"/>
      <c r="B191" s="15" t="n"/>
      <c r="C191" s="15" t="n"/>
      <c r="D191" s="14" t="n"/>
      <c r="E191" s="15" t="n"/>
      <c r="F191" s="15" t="n"/>
      <c r="G191" s="15" t="n"/>
      <c r="H191" s="15" t="n"/>
      <c r="I191" s="28" t="n"/>
      <c r="J191" s="15" t="n"/>
      <c r="K191" s="15" t="n"/>
      <c r="L191" s="28" t="n"/>
      <c r="M191" s="15" t="n"/>
      <c r="N191" s="15" t="n"/>
      <c r="O191" s="15" t="n"/>
      <c r="P191" s="15" t="n"/>
      <c r="Q191" s="15" t="n"/>
      <c r="R191" s="14" t="n"/>
      <c r="S191" s="15" t="n"/>
      <c r="T191" s="8" t="inlineStr">
        <is>
          <t>✅ 可导入</t>
        </is>
      </c>
    </row>
    <row r="192">
      <c r="A192" s="14" t="n"/>
      <c r="B192" s="16" t="n"/>
      <c r="C192" s="16" t="n"/>
      <c r="D192" s="14" t="n"/>
      <c r="E192" s="16" t="n"/>
      <c r="F192" s="16" t="n"/>
      <c r="G192" s="16" t="n"/>
      <c r="H192" s="16" t="n"/>
      <c r="I192" s="28" t="n"/>
      <c r="J192" s="16" t="n"/>
      <c r="K192" s="16" t="n"/>
      <c r="L192" s="28" t="n"/>
      <c r="M192" s="15" t="n"/>
      <c r="N192" s="16" t="n"/>
      <c r="O192" s="16" t="n"/>
      <c r="P192" s="16" t="n"/>
      <c r="Q192" s="16" t="n"/>
      <c r="R192" s="14" t="n"/>
      <c r="S192" s="16" t="n"/>
      <c r="T192" s="8" t="inlineStr">
        <is>
          <t>✅ 可导入</t>
        </is>
      </c>
    </row>
    <row r="193">
      <c r="A193" s="14" t="n"/>
      <c r="B193" s="15" t="n"/>
      <c r="C193" s="15" t="n"/>
      <c r="D193" s="14" t="n"/>
      <c r="E193" s="15" t="n"/>
      <c r="F193" s="15" t="n"/>
      <c r="G193" s="15" t="n"/>
      <c r="H193" s="15" t="n"/>
      <c r="I193" s="28" t="n"/>
      <c r="J193" s="15" t="n"/>
      <c r="K193" s="15" t="n"/>
      <c r="L193" s="28" t="n"/>
      <c r="M193" s="15" t="n"/>
      <c r="N193" s="15" t="n"/>
      <c r="O193" s="15" t="n"/>
      <c r="P193" s="15" t="n"/>
      <c r="Q193" s="15" t="n"/>
      <c r="R193" s="14" t="n"/>
      <c r="S193" s="15" t="n"/>
      <c r="T193" s="8" t="inlineStr">
        <is>
          <t>✅ 可导入</t>
        </is>
      </c>
    </row>
    <row r="194">
      <c r="A194" s="14" t="n"/>
      <c r="B194" s="16" t="n"/>
      <c r="C194" s="16" t="n"/>
      <c r="D194" s="14" t="n"/>
      <c r="E194" s="16" t="n"/>
      <c r="F194" s="16" t="n"/>
      <c r="G194" s="16" t="n"/>
      <c r="H194" s="16" t="n"/>
      <c r="I194" s="28" t="n"/>
      <c r="J194" s="16" t="n"/>
      <c r="K194" s="16" t="n"/>
      <c r="L194" s="28" t="n"/>
      <c r="M194" s="15" t="n"/>
      <c r="N194" s="16" t="n"/>
      <c r="O194" s="16" t="n"/>
      <c r="P194" s="16" t="n"/>
      <c r="Q194" s="16" t="n"/>
      <c r="R194" s="14" t="n"/>
      <c r="S194" s="16" t="n"/>
      <c r="T194" s="8" t="inlineStr">
        <is>
          <t>✅ 可导入</t>
        </is>
      </c>
    </row>
    <row r="195">
      <c r="A195" s="14" t="n"/>
      <c r="B195" s="15" t="n"/>
      <c r="C195" s="15" t="n"/>
      <c r="D195" s="14" t="n"/>
      <c r="E195" s="15" t="n"/>
      <c r="F195" s="15" t="n"/>
      <c r="G195" s="15" t="n"/>
      <c r="H195" s="15" t="n"/>
      <c r="I195" s="28" t="n"/>
      <c r="J195" s="15" t="n"/>
      <c r="K195" s="15" t="n"/>
      <c r="L195" s="28" t="n"/>
      <c r="M195" s="15" t="n"/>
      <c r="N195" s="15" t="n"/>
      <c r="O195" s="15" t="n"/>
      <c r="P195" s="15" t="n"/>
      <c r="Q195" s="15" t="n"/>
      <c r="R195" s="14" t="n"/>
      <c r="S195" s="15" t="n"/>
      <c r="T195" s="8" t="inlineStr">
        <is>
          <t>✅ 可导入</t>
        </is>
      </c>
    </row>
    <row r="196">
      <c r="A196" s="14" t="n"/>
      <c r="B196" s="16" t="n"/>
      <c r="C196" s="16" t="n"/>
      <c r="D196" s="14" t="n"/>
      <c r="E196" s="16" t="n"/>
      <c r="F196" s="16" t="n"/>
      <c r="G196" s="16" t="n"/>
      <c r="H196" s="16" t="n"/>
      <c r="I196" s="28" t="n"/>
      <c r="J196" s="16" t="n"/>
      <c r="K196" s="16" t="n"/>
      <c r="L196" s="28" t="n"/>
      <c r="M196" s="15" t="n"/>
      <c r="N196" s="16" t="n"/>
      <c r="O196" s="16" t="n"/>
      <c r="P196" s="16" t="n"/>
      <c r="Q196" s="16" t="n"/>
      <c r="R196" s="14" t="n"/>
      <c r="S196" s="16" t="n"/>
      <c r="T196" s="8" t="inlineStr">
        <is>
          <t>✅ 可导入</t>
        </is>
      </c>
    </row>
    <row r="197">
      <c r="A197" s="14" t="n"/>
      <c r="B197" s="15" t="n"/>
      <c r="C197" s="15" t="n"/>
      <c r="D197" s="14" t="n"/>
      <c r="E197" s="15" t="n"/>
      <c r="F197" s="15" t="n"/>
      <c r="G197" s="15" t="n"/>
      <c r="H197" s="15" t="n"/>
      <c r="I197" s="28" t="n"/>
      <c r="J197" s="15" t="n"/>
      <c r="K197" s="15" t="n"/>
      <c r="L197" s="28" t="n"/>
      <c r="M197" s="15" t="n"/>
      <c r="N197" s="15" t="n"/>
      <c r="O197" s="15" t="n"/>
      <c r="P197" s="15" t="n"/>
      <c r="Q197" s="15" t="n"/>
      <c r="R197" s="14" t="n"/>
      <c r="S197" s="15" t="n"/>
      <c r="T197" s="8" t="inlineStr">
        <is>
          <t>✅ 可导入</t>
        </is>
      </c>
    </row>
    <row r="198">
      <c r="A198" s="14" t="n"/>
      <c r="B198" s="16" t="n"/>
      <c r="C198" s="16" t="n"/>
      <c r="D198" s="14" t="n"/>
      <c r="E198" s="16" t="n"/>
      <c r="F198" s="16" t="n"/>
      <c r="G198" s="16" t="n"/>
      <c r="H198" s="16" t="n"/>
      <c r="I198" s="28" t="n"/>
      <c r="J198" s="16" t="n"/>
      <c r="K198" s="16" t="n"/>
      <c r="L198" s="28" t="n"/>
      <c r="M198" s="15" t="n"/>
      <c r="N198" s="16" t="n"/>
      <c r="O198" s="16" t="n"/>
      <c r="P198" s="16" t="n"/>
      <c r="Q198" s="16" t="n"/>
      <c r="R198" s="14" t="n"/>
      <c r="S198" s="16" t="n"/>
      <c r="T198" s="8" t="inlineStr">
        <is>
          <t>✅ 可导入</t>
        </is>
      </c>
    </row>
    <row r="199">
      <c r="A199" s="14" t="n"/>
      <c r="B199" s="15" t="n"/>
      <c r="C199" s="15" t="n"/>
      <c r="D199" s="14" t="n"/>
      <c r="E199" s="15" t="n"/>
      <c r="F199" s="15" t="n"/>
      <c r="G199" s="15" t="n"/>
      <c r="H199" s="15" t="n"/>
      <c r="I199" s="28" t="n"/>
      <c r="J199" s="15" t="n"/>
      <c r="K199" s="15" t="n"/>
      <c r="L199" s="28" t="n"/>
      <c r="M199" s="15" t="n"/>
      <c r="N199" s="15" t="n"/>
      <c r="O199" s="15" t="n"/>
      <c r="P199" s="15" t="n"/>
      <c r="Q199" s="15" t="n"/>
      <c r="R199" s="14" t="n"/>
      <c r="S199" s="15" t="n"/>
      <c r="T199" s="8" t="inlineStr">
        <is>
          <t>✅ 可导入</t>
        </is>
      </c>
    </row>
    <row r="200">
      <c r="A200" s="14" t="n"/>
      <c r="B200" s="16" t="n"/>
      <c r="C200" s="16" t="n"/>
      <c r="D200" s="14" t="n"/>
      <c r="E200" s="16" t="n"/>
      <c r="F200" s="16" t="n"/>
      <c r="G200" s="16" t="n"/>
      <c r="H200" s="16" t="n"/>
      <c r="I200" s="28" t="n"/>
      <c r="J200" s="16" t="n"/>
      <c r="K200" s="16" t="n"/>
      <c r="L200" s="28" t="n"/>
      <c r="M200" s="15" t="n"/>
      <c r="N200" s="16" t="n"/>
      <c r="O200" s="16" t="n"/>
      <c r="P200" s="16" t="n"/>
      <c r="Q200" s="16" t="n"/>
      <c r="R200" s="14" t="n"/>
      <c r="S200" s="16" t="n"/>
      <c r="T200" s="8" t="inlineStr">
        <is>
          <t>✅ 可导入</t>
        </is>
      </c>
    </row>
    <row r="201">
      <c r="A201" s="14" t="n"/>
      <c r="B201" s="15" t="n"/>
      <c r="C201" s="15" t="n"/>
      <c r="D201" s="14" t="n"/>
      <c r="E201" s="15" t="n"/>
      <c r="F201" s="15" t="n"/>
      <c r="G201" s="15" t="n"/>
      <c r="H201" s="15" t="n"/>
      <c r="I201" s="28" t="n"/>
      <c r="J201" s="15" t="n"/>
      <c r="K201" s="15" t="n"/>
      <c r="L201" s="28" t="n"/>
      <c r="M201" s="15" t="n"/>
      <c r="N201" s="15" t="n"/>
      <c r="O201" s="15" t="n"/>
      <c r="P201" s="15" t="n"/>
      <c r="Q201" s="15" t="n"/>
      <c r="R201" s="14" t="n"/>
      <c r="S201" s="15" t="n"/>
      <c r="T201" s="8" t="inlineStr">
        <is>
          <t>✅ 可导入</t>
        </is>
      </c>
    </row>
    <row r="202">
      <c r="A202" s="14" t="n"/>
      <c r="B202" s="16" t="n"/>
      <c r="C202" s="16" t="n"/>
      <c r="D202" s="14" t="n"/>
      <c r="E202" s="16" t="n"/>
      <c r="F202" s="16" t="n"/>
      <c r="G202" s="16" t="n"/>
      <c r="H202" s="16" t="n"/>
      <c r="I202" s="28" t="n"/>
      <c r="J202" s="16" t="n"/>
      <c r="K202" s="16" t="n"/>
      <c r="L202" s="28" t="n"/>
      <c r="M202" s="15" t="n"/>
      <c r="N202" s="16" t="n"/>
      <c r="O202" s="16" t="n"/>
      <c r="P202" s="16" t="n"/>
      <c r="Q202" s="16" t="n"/>
      <c r="R202" s="14" t="n"/>
      <c r="S202" s="16" t="n"/>
      <c r="T202" s="8" t="inlineStr">
        <is>
          <t>✅ 可导入</t>
        </is>
      </c>
    </row>
    <row r="203">
      <c r="A203" s="14" t="n"/>
      <c r="B203" s="15" t="n"/>
      <c r="C203" s="15" t="n"/>
      <c r="D203" s="14" t="n"/>
      <c r="E203" s="15" t="n"/>
      <c r="F203" s="15" t="n"/>
      <c r="G203" s="15" t="n"/>
      <c r="H203" s="15" t="n"/>
      <c r="I203" s="28" t="n"/>
      <c r="J203" s="15" t="n"/>
      <c r="K203" s="15" t="n"/>
      <c r="L203" s="28" t="n"/>
      <c r="M203" s="15" t="n"/>
      <c r="N203" s="15" t="n"/>
      <c r="O203" s="15" t="n"/>
      <c r="P203" s="15" t="n"/>
      <c r="Q203" s="15" t="n"/>
      <c r="R203" s="14" t="n"/>
      <c r="S203" s="15" t="n"/>
      <c r="T203" s="8" t="inlineStr">
        <is>
          <t>✅ 可导入</t>
        </is>
      </c>
    </row>
    <row r="204">
      <c r="A204" s="14" t="n"/>
      <c r="B204" s="16" t="n"/>
      <c r="C204" s="16" t="n"/>
      <c r="D204" s="14" t="n"/>
      <c r="E204" s="16" t="n"/>
      <c r="F204" s="16" t="n"/>
      <c r="G204" s="16" t="n"/>
      <c r="H204" s="16" t="n"/>
      <c r="I204" s="28" t="n"/>
      <c r="J204" s="16" t="n"/>
      <c r="K204" s="16" t="n"/>
      <c r="L204" s="28" t="n"/>
      <c r="M204" s="15" t="n"/>
      <c r="N204" s="16" t="n"/>
      <c r="O204" s="16" t="n"/>
      <c r="P204" s="16" t="n"/>
      <c r="Q204" s="16" t="n"/>
      <c r="R204" s="14" t="n"/>
      <c r="S204" s="16" t="n"/>
      <c r="T204" s="8" t="inlineStr">
        <is>
          <t>✅ 可导入</t>
        </is>
      </c>
    </row>
    <row r="205">
      <c r="A205" s="14" t="n"/>
      <c r="B205" s="15" t="n"/>
      <c r="C205" s="15" t="n"/>
      <c r="D205" s="14" t="n"/>
      <c r="E205" s="15" t="n"/>
      <c r="F205" s="15" t="n"/>
      <c r="G205" s="15" t="n"/>
      <c r="H205" s="15" t="n"/>
      <c r="I205" s="28" t="n"/>
      <c r="J205" s="15" t="n"/>
      <c r="K205" s="15" t="n"/>
      <c r="L205" s="28" t="n"/>
      <c r="M205" s="15" t="n"/>
      <c r="N205" s="15" t="n"/>
      <c r="O205" s="15" t="n"/>
      <c r="P205" s="15" t="n"/>
      <c r="Q205" s="15" t="n"/>
      <c r="R205" s="14" t="n"/>
      <c r="S205" s="15" t="n"/>
      <c r="T205" s="8" t="inlineStr">
        <is>
          <t>✅ 可导入</t>
        </is>
      </c>
    </row>
    <row r="206">
      <c r="A206" s="14" t="n"/>
      <c r="B206" s="16" t="n"/>
      <c r="C206" s="16" t="n"/>
      <c r="D206" s="14" t="n"/>
      <c r="E206" s="16" t="n"/>
      <c r="F206" s="16" t="n"/>
      <c r="G206" s="16" t="n"/>
      <c r="H206" s="16" t="n"/>
      <c r="I206" s="28" t="n"/>
      <c r="J206" s="16" t="n"/>
      <c r="K206" s="16" t="n"/>
      <c r="L206" s="28" t="n"/>
      <c r="M206" s="15" t="n"/>
      <c r="N206" s="16" t="n"/>
      <c r="O206" s="16" t="n"/>
      <c r="P206" s="16" t="n"/>
      <c r="Q206" s="16" t="n"/>
      <c r="R206" s="14" t="n"/>
      <c r="S206" s="16" t="n"/>
      <c r="T206" s="8" t="inlineStr">
        <is>
          <t>✅ 可导入</t>
        </is>
      </c>
    </row>
    <row r="207">
      <c r="A207" s="14" t="n"/>
      <c r="B207" s="15" t="n"/>
      <c r="C207" s="15" t="n"/>
      <c r="D207" s="14" t="n"/>
      <c r="E207" s="15" t="n"/>
      <c r="F207" s="15" t="n"/>
      <c r="G207" s="15" t="n"/>
      <c r="H207" s="15" t="n"/>
      <c r="I207" s="28" t="n"/>
      <c r="J207" s="15" t="n"/>
      <c r="K207" s="15" t="n"/>
      <c r="L207" s="28" t="n"/>
      <c r="M207" s="15" t="n"/>
      <c r="N207" s="15" t="n"/>
      <c r="O207" s="15" t="n"/>
      <c r="P207" s="15" t="n"/>
      <c r="Q207" s="15" t="n"/>
      <c r="R207" s="14" t="n"/>
      <c r="S207" s="15" t="n"/>
      <c r="T207" s="8" t="inlineStr">
        <is>
          <t>✅ 可导入</t>
        </is>
      </c>
    </row>
    <row r="208">
      <c r="A208" s="14" t="n"/>
      <c r="B208" s="16" t="n"/>
      <c r="C208" s="16" t="n"/>
      <c r="D208" s="14" t="n"/>
      <c r="E208" s="16" t="n"/>
      <c r="F208" s="16" t="n"/>
      <c r="G208" s="16" t="n"/>
      <c r="H208" s="16" t="n"/>
      <c r="I208" s="28" t="n"/>
      <c r="J208" s="16" t="n"/>
      <c r="K208" s="16" t="n"/>
      <c r="L208" s="28" t="n"/>
      <c r="M208" s="15" t="n"/>
      <c r="N208" s="16" t="n"/>
      <c r="O208" s="16" t="n"/>
      <c r="P208" s="16" t="n"/>
      <c r="Q208" s="16" t="n"/>
      <c r="R208" s="14" t="n"/>
      <c r="S208" s="16" t="n"/>
      <c r="T208" s="8" t="inlineStr">
        <is>
          <t>✅ 可导入</t>
        </is>
      </c>
    </row>
    <row r="209">
      <c r="A209" s="14" t="n"/>
      <c r="B209" s="15" t="n"/>
      <c r="C209" s="15" t="n"/>
      <c r="D209" s="14" t="n"/>
      <c r="E209" s="15" t="n"/>
      <c r="F209" s="15" t="n"/>
      <c r="G209" s="15" t="n"/>
      <c r="H209" s="15" t="n"/>
      <c r="I209" s="28" t="n"/>
      <c r="J209" s="15" t="n"/>
      <c r="K209" s="15" t="n"/>
      <c r="L209" s="28" t="n"/>
      <c r="M209" s="15" t="n"/>
      <c r="N209" s="15" t="n"/>
      <c r="O209" s="15" t="n"/>
      <c r="P209" s="15" t="n"/>
      <c r="Q209" s="15" t="n"/>
      <c r="R209" s="14" t="n"/>
      <c r="S209" s="15" t="n"/>
      <c r="T209" s="8" t="inlineStr">
        <is>
          <t>✅ 可导入</t>
        </is>
      </c>
    </row>
    <row r="210">
      <c r="A210" s="14" t="n"/>
      <c r="B210" s="16" t="n"/>
      <c r="C210" s="16" t="n"/>
      <c r="D210" s="14" t="n"/>
      <c r="E210" s="16" t="n"/>
      <c r="F210" s="16" t="n"/>
      <c r="G210" s="16" t="n"/>
      <c r="H210" s="16" t="n"/>
      <c r="I210" s="28" t="n"/>
      <c r="J210" s="16" t="n"/>
      <c r="K210" s="16" t="n"/>
      <c r="L210" s="28" t="n"/>
      <c r="M210" s="15" t="n"/>
      <c r="N210" s="16" t="n"/>
      <c r="O210" s="16" t="n"/>
      <c r="P210" s="16" t="n"/>
      <c r="Q210" s="16" t="n"/>
      <c r="R210" s="14" t="n"/>
      <c r="S210" s="16" t="n"/>
      <c r="T210" s="8" t="inlineStr">
        <is>
          <t>✅ 可导入</t>
        </is>
      </c>
    </row>
    <row r="211">
      <c r="A211" s="14" t="n"/>
      <c r="B211" s="15" t="n"/>
      <c r="C211" s="15" t="n"/>
      <c r="D211" s="14" t="n"/>
      <c r="E211" s="15" t="n"/>
      <c r="F211" s="15" t="n"/>
      <c r="G211" s="15" t="n"/>
      <c r="H211" s="15" t="n"/>
      <c r="I211" s="28" t="n"/>
      <c r="J211" s="15" t="n"/>
      <c r="K211" s="15" t="n"/>
      <c r="L211" s="28" t="n"/>
      <c r="M211" s="15" t="n"/>
      <c r="N211" s="15" t="n"/>
      <c r="O211" s="15" t="n"/>
      <c r="P211" s="15" t="n"/>
      <c r="Q211" s="15" t="n"/>
      <c r="R211" s="14" t="n"/>
      <c r="S211" s="15" t="n"/>
      <c r="T211" s="8" t="inlineStr">
        <is>
          <t>✅ 可导入</t>
        </is>
      </c>
    </row>
    <row r="212">
      <c r="A212" s="14" t="n"/>
      <c r="B212" s="16" t="n"/>
      <c r="C212" s="16" t="n"/>
      <c r="D212" s="14" t="n"/>
      <c r="E212" s="16" t="n"/>
      <c r="F212" s="16" t="n"/>
      <c r="G212" s="16" t="n"/>
      <c r="H212" s="16" t="n"/>
      <c r="I212" s="28" t="n"/>
      <c r="J212" s="16" t="n"/>
      <c r="K212" s="16" t="n"/>
      <c r="L212" s="28" t="n"/>
      <c r="M212" s="15" t="n"/>
      <c r="N212" s="16" t="n"/>
      <c r="O212" s="16" t="n"/>
      <c r="P212" s="16" t="n"/>
      <c r="Q212" s="16" t="n"/>
      <c r="R212" s="14" t="n"/>
      <c r="S212" s="16" t="n"/>
      <c r="T212" s="8" t="inlineStr">
        <is>
          <t>✅ 可导入</t>
        </is>
      </c>
    </row>
    <row r="213">
      <c r="A213" s="14" t="n"/>
      <c r="B213" s="15" t="n"/>
      <c r="C213" s="15" t="n"/>
      <c r="D213" s="14" t="n"/>
      <c r="E213" s="15" t="n"/>
      <c r="F213" s="15" t="n"/>
      <c r="G213" s="15" t="n"/>
      <c r="H213" s="15" t="n"/>
      <c r="I213" s="28" t="n"/>
      <c r="J213" s="15" t="n"/>
      <c r="K213" s="15" t="n"/>
      <c r="L213" s="28" t="n"/>
      <c r="M213" s="15" t="n"/>
      <c r="N213" s="15" t="n"/>
      <c r="O213" s="15" t="n"/>
      <c r="P213" s="15" t="n"/>
      <c r="Q213" s="15" t="n"/>
      <c r="R213" s="14" t="n"/>
      <c r="S213" s="15" t="n"/>
      <c r="T213" s="8" t="inlineStr">
        <is>
          <t>✅ 可导入</t>
        </is>
      </c>
    </row>
    <row r="214">
      <c r="A214" s="14" t="n"/>
      <c r="B214" s="16" t="n"/>
      <c r="C214" s="16" t="n"/>
      <c r="D214" s="14" t="n"/>
      <c r="E214" s="16" t="n"/>
      <c r="F214" s="16" t="n"/>
      <c r="G214" s="16" t="n"/>
      <c r="H214" s="16" t="n"/>
      <c r="I214" s="28" t="n"/>
      <c r="J214" s="16" t="n"/>
      <c r="K214" s="16" t="n"/>
      <c r="L214" s="28" t="n"/>
      <c r="M214" s="15" t="n"/>
      <c r="N214" s="16" t="n"/>
      <c r="O214" s="16" t="n"/>
      <c r="P214" s="16" t="n"/>
      <c r="Q214" s="16" t="n"/>
      <c r="R214" s="14" t="n"/>
      <c r="S214" s="16" t="n"/>
      <c r="T214" s="8" t="inlineStr">
        <is>
          <t>✅ 可导入</t>
        </is>
      </c>
    </row>
    <row r="215">
      <c r="A215" s="14" t="n"/>
      <c r="B215" s="15" t="n"/>
      <c r="C215" s="15" t="n"/>
      <c r="D215" s="14" t="n"/>
      <c r="E215" s="15" t="n"/>
      <c r="F215" s="15" t="n"/>
      <c r="G215" s="15" t="n"/>
      <c r="H215" s="15" t="n"/>
      <c r="I215" s="28" t="n"/>
      <c r="J215" s="15" t="n"/>
      <c r="K215" s="15" t="n"/>
      <c r="L215" s="28" t="n"/>
      <c r="M215" s="15" t="n"/>
      <c r="N215" s="15" t="n"/>
      <c r="O215" s="15" t="n"/>
      <c r="P215" s="15" t="n"/>
      <c r="Q215" s="15" t="n"/>
      <c r="R215" s="14" t="n"/>
      <c r="S215" s="15" t="n"/>
      <c r="T215" s="8" t="inlineStr">
        <is>
          <t>✅ 可导入</t>
        </is>
      </c>
    </row>
    <row r="216">
      <c r="A216" s="14" t="n"/>
      <c r="B216" s="16" t="n"/>
      <c r="C216" s="16" t="n"/>
      <c r="D216" s="14" t="n"/>
      <c r="E216" s="16" t="n"/>
      <c r="F216" s="16" t="n"/>
      <c r="G216" s="16" t="n"/>
      <c r="H216" s="16" t="n"/>
      <c r="I216" s="28" t="n"/>
      <c r="J216" s="16" t="n"/>
      <c r="K216" s="16" t="n"/>
      <c r="L216" s="28" t="n"/>
      <c r="M216" s="15" t="n"/>
      <c r="N216" s="16" t="n"/>
      <c r="O216" s="16" t="n"/>
      <c r="P216" s="16" t="n"/>
      <c r="Q216" s="16" t="n"/>
      <c r="R216" s="14" t="n"/>
      <c r="S216" s="16" t="n"/>
      <c r="T216" s="8" t="inlineStr">
        <is>
          <t>✅ 可导入</t>
        </is>
      </c>
    </row>
    <row r="217">
      <c r="A217" s="14" t="n"/>
      <c r="B217" s="15" t="n"/>
      <c r="C217" s="15" t="n"/>
      <c r="D217" s="14" t="n"/>
      <c r="E217" s="15" t="n"/>
      <c r="F217" s="15" t="n"/>
      <c r="G217" s="15" t="n"/>
      <c r="H217" s="15" t="n"/>
      <c r="I217" s="28" t="n"/>
      <c r="J217" s="15" t="n"/>
      <c r="K217" s="15" t="n"/>
      <c r="L217" s="28" t="n"/>
      <c r="M217" s="15" t="n"/>
      <c r="N217" s="15" t="n"/>
      <c r="O217" s="15" t="n"/>
      <c r="P217" s="15" t="n"/>
      <c r="Q217" s="15" t="n"/>
      <c r="R217" s="14" t="n"/>
      <c r="S217" s="15" t="n"/>
      <c r="T217" s="8" t="inlineStr">
        <is>
          <t>✅ 可导入</t>
        </is>
      </c>
    </row>
    <row r="218">
      <c r="A218" s="14" t="n"/>
      <c r="B218" s="16" t="n"/>
      <c r="C218" s="16" t="n"/>
      <c r="D218" s="14" t="n"/>
      <c r="E218" s="16" t="n"/>
      <c r="F218" s="16" t="n"/>
      <c r="G218" s="16" t="n"/>
      <c r="H218" s="16" t="n"/>
      <c r="I218" s="28" t="n"/>
      <c r="J218" s="16" t="n"/>
      <c r="K218" s="16" t="n"/>
      <c r="L218" s="28" t="n"/>
      <c r="M218" s="15" t="n"/>
      <c r="N218" s="16" t="n"/>
      <c r="O218" s="16" t="n"/>
      <c r="P218" s="16" t="n"/>
      <c r="Q218" s="16" t="n"/>
      <c r="R218" s="14" t="n"/>
      <c r="S218" s="16" t="n"/>
      <c r="T218" s="8" t="inlineStr">
        <is>
          <t>✅ 可导入</t>
        </is>
      </c>
    </row>
    <row r="219">
      <c r="A219" s="14" t="n"/>
      <c r="B219" s="15" t="n"/>
      <c r="C219" s="15" t="n"/>
      <c r="D219" s="14" t="n"/>
      <c r="E219" s="15" t="n"/>
      <c r="F219" s="15" t="n"/>
      <c r="G219" s="15" t="n"/>
      <c r="H219" s="15" t="n"/>
      <c r="I219" s="28" t="n"/>
      <c r="J219" s="15" t="n"/>
      <c r="K219" s="15" t="n"/>
      <c r="L219" s="28" t="n"/>
      <c r="M219" s="15" t="n"/>
      <c r="N219" s="15" t="n"/>
      <c r="O219" s="15" t="n"/>
      <c r="P219" s="15" t="n"/>
      <c r="Q219" s="15" t="n"/>
      <c r="R219" s="14" t="n"/>
      <c r="S219" s="15" t="n"/>
      <c r="T219" s="8" t="inlineStr">
        <is>
          <t>✅ 可导入</t>
        </is>
      </c>
    </row>
    <row r="220">
      <c r="A220" s="14" t="n"/>
      <c r="B220" s="16" t="n"/>
      <c r="C220" s="16" t="n"/>
      <c r="D220" s="14" t="n"/>
      <c r="E220" s="16" t="n"/>
      <c r="F220" s="16" t="n"/>
      <c r="G220" s="16" t="n"/>
      <c r="H220" s="16" t="n"/>
      <c r="I220" s="28" t="n"/>
      <c r="J220" s="16" t="n"/>
      <c r="K220" s="16" t="n"/>
      <c r="L220" s="28" t="n"/>
      <c r="M220" s="15" t="n"/>
      <c r="N220" s="16" t="n"/>
      <c r="O220" s="16" t="n"/>
      <c r="P220" s="16" t="n"/>
      <c r="Q220" s="16" t="n"/>
      <c r="R220" s="14" t="n"/>
      <c r="S220" s="16" t="n"/>
      <c r="T220" s="8" t="inlineStr">
        <is>
          <t>✅ 可导入</t>
        </is>
      </c>
    </row>
    <row r="221">
      <c r="A221" s="14" t="n"/>
      <c r="B221" s="15" t="n"/>
      <c r="C221" s="15" t="n"/>
      <c r="D221" s="14" t="n"/>
      <c r="E221" s="15" t="n"/>
      <c r="F221" s="15" t="n"/>
      <c r="G221" s="15" t="n"/>
      <c r="H221" s="15" t="n"/>
      <c r="I221" s="28" t="n"/>
      <c r="J221" s="15" t="n"/>
      <c r="K221" s="15" t="n"/>
      <c r="L221" s="28" t="n"/>
      <c r="M221" s="15" t="n"/>
      <c r="N221" s="15" t="n"/>
      <c r="O221" s="15" t="n"/>
      <c r="P221" s="15" t="n"/>
      <c r="Q221" s="15" t="n"/>
      <c r="R221" s="14" t="n"/>
      <c r="S221" s="15" t="n"/>
      <c r="T221" s="8" t="inlineStr">
        <is>
          <t>✅ 可导入</t>
        </is>
      </c>
    </row>
    <row r="222">
      <c r="A222" s="14" t="n"/>
      <c r="B222" s="16" t="n"/>
      <c r="C222" s="16" t="n"/>
      <c r="D222" s="14" t="n"/>
      <c r="E222" s="16" t="n"/>
      <c r="F222" s="16" t="n"/>
      <c r="G222" s="16" t="n"/>
      <c r="H222" s="16" t="n"/>
      <c r="I222" s="28" t="n"/>
      <c r="J222" s="16" t="n"/>
      <c r="K222" s="16" t="n"/>
      <c r="L222" s="28" t="n"/>
      <c r="M222" s="15" t="n"/>
      <c r="N222" s="16" t="n"/>
      <c r="O222" s="16" t="n"/>
      <c r="P222" s="16" t="n"/>
      <c r="Q222" s="16" t="n"/>
      <c r="R222" s="14" t="n"/>
      <c r="S222" s="16" t="n"/>
      <c r="T222" s="8" t="inlineStr">
        <is>
          <t>✅ 可导入</t>
        </is>
      </c>
    </row>
    <row r="223">
      <c r="A223" s="14" t="n"/>
      <c r="B223" s="15" t="n"/>
      <c r="C223" s="15" t="n"/>
      <c r="D223" s="14" t="n"/>
      <c r="E223" s="15" t="n"/>
      <c r="F223" s="15" t="n"/>
      <c r="G223" s="15" t="n"/>
      <c r="H223" s="15" t="n"/>
      <c r="I223" s="28" t="n"/>
      <c r="J223" s="15" t="n"/>
      <c r="K223" s="15" t="n"/>
      <c r="L223" s="28" t="n"/>
      <c r="M223" s="15" t="n"/>
      <c r="N223" s="15" t="n"/>
      <c r="O223" s="15" t="n"/>
      <c r="P223" s="15" t="n"/>
      <c r="Q223" s="15" t="n"/>
      <c r="R223" s="14" t="n"/>
      <c r="S223" s="15" t="n"/>
      <c r="T223" s="8" t="inlineStr">
        <is>
          <t>✅ 可导入</t>
        </is>
      </c>
    </row>
    <row r="224">
      <c r="A224" s="14" t="n"/>
      <c r="B224" s="16" t="n"/>
      <c r="C224" s="16" t="n"/>
      <c r="D224" s="14" t="n"/>
      <c r="E224" s="16" t="n"/>
      <c r="F224" s="16" t="n"/>
      <c r="G224" s="16" t="n"/>
      <c r="H224" s="16" t="n"/>
      <c r="I224" s="28" t="n"/>
      <c r="J224" s="16" t="n"/>
      <c r="K224" s="16" t="n"/>
      <c r="L224" s="28" t="n"/>
      <c r="M224" s="15" t="n"/>
      <c r="N224" s="16" t="n"/>
      <c r="O224" s="16" t="n"/>
      <c r="P224" s="16" t="n"/>
      <c r="Q224" s="16" t="n"/>
      <c r="R224" s="14" t="n"/>
      <c r="S224" s="16" t="n"/>
      <c r="T224" s="8" t="inlineStr">
        <is>
          <t>✅ 可导入</t>
        </is>
      </c>
    </row>
    <row r="225">
      <c r="A225" s="14" t="n"/>
      <c r="B225" s="15" t="n"/>
      <c r="C225" s="15" t="n"/>
      <c r="D225" s="14" t="n"/>
      <c r="E225" s="15" t="n"/>
      <c r="F225" s="15" t="n"/>
      <c r="G225" s="15" t="n"/>
      <c r="H225" s="15" t="n"/>
      <c r="I225" s="28" t="n"/>
      <c r="J225" s="15" t="n"/>
      <c r="K225" s="15" t="n"/>
      <c r="L225" s="28" t="n"/>
      <c r="M225" s="15" t="n"/>
      <c r="N225" s="15" t="n"/>
      <c r="O225" s="15" t="n"/>
      <c r="P225" s="15" t="n"/>
      <c r="Q225" s="15" t="n"/>
      <c r="R225" s="14" t="n"/>
      <c r="S225" s="15" t="n"/>
      <c r="T225" s="8" t="inlineStr">
        <is>
          <t>✅ 可导入</t>
        </is>
      </c>
    </row>
    <row r="226">
      <c r="A226" s="14" t="n"/>
      <c r="B226" s="16" t="n"/>
      <c r="C226" s="16" t="n"/>
      <c r="D226" s="14" t="n"/>
      <c r="E226" s="16" t="n"/>
      <c r="F226" s="16" t="n"/>
      <c r="G226" s="16" t="n"/>
      <c r="H226" s="16" t="n"/>
      <c r="I226" s="28" t="n"/>
      <c r="J226" s="16" t="n"/>
      <c r="K226" s="16" t="n"/>
      <c r="L226" s="28" t="n"/>
      <c r="M226" s="15" t="n"/>
      <c r="N226" s="16" t="n"/>
      <c r="O226" s="16" t="n"/>
      <c r="P226" s="16" t="n"/>
      <c r="Q226" s="16" t="n"/>
      <c r="R226" s="14" t="n"/>
      <c r="S226" s="16" t="n"/>
      <c r="T226" s="8" t="inlineStr">
        <is>
          <t>✅ 可导入</t>
        </is>
      </c>
    </row>
    <row r="227">
      <c r="A227" s="14" t="n"/>
      <c r="B227" s="15" t="n"/>
      <c r="C227" s="15" t="n"/>
      <c r="D227" s="14" t="n"/>
      <c r="E227" s="15" t="n"/>
      <c r="F227" s="15" t="n"/>
      <c r="G227" s="15" t="n"/>
      <c r="H227" s="15" t="n"/>
      <c r="I227" s="28" t="n"/>
      <c r="J227" s="15" t="n"/>
      <c r="K227" s="15" t="n"/>
      <c r="L227" s="28" t="n"/>
      <c r="M227" s="15" t="n"/>
      <c r="N227" s="15" t="n"/>
      <c r="O227" s="15" t="n"/>
      <c r="P227" s="15" t="n"/>
      <c r="Q227" s="15" t="n"/>
      <c r="R227" s="14" t="n"/>
      <c r="S227" s="15" t="n"/>
      <c r="T227" s="8" t="inlineStr">
        <is>
          <t>✅ 可导入</t>
        </is>
      </c>
    </row>
    <row r="228">
      <c r="A228" s="14" t="n"/>
      <c r="B228" s="16" t="n"/>
      <c r="C228" s="16" t="n"/>
      <c r="D228" s="14" t="n"/>
      <c r="E228" s="16" t="n"/>
      <c r="F228" s="16" t="n"/>
      <c r="G228" s="16" t="n"/>
      <c r="H228" s="16" t="n"/>
      <c r="I228" s="28" t="n"/>
      <c r="J228" s="16" t="n"/>
      <c r="K228" s="16" t="n"/>
      <c r="L228" s="28" t="n"/>
      <c r="M228" s="15" t="n"/>
      <c r="N228" s="16" t="n"/>
      <c r="O228" s="16" t="n"/>
      <c r="P228" s="16" t="n"/>
      <c r="Q228" s="16" t="n"/>
      <c r="R228" s="14" t="n"/>
      <c r="S228" s="16" t="n"/>
      <c r="T228" s="8" t="inlineStr">
        <is>
          <t>✅ 可导入</t>
        </is>
      </c>
    </row>
    <row r="229">
      <c r="A229" s="14" t="n"/>
      <c r="B229" s="15" t="n"/>
      <c r="C229" s="15" t="n"/>
      <c r="D229" s="14" t="n"/>
      <c r="E229" s="15" t="n"/>
      <c r="F229" s="15" t="n"/>
      <c r="G229" s="15" t="n"/>
      <c r="H229" s="15" t="n"/>
      <c r="I229" s="28" t="n"/>
      <c r="J229" s="15" t="n"/>
      <c r="K229" s="15" t="n"/>
      <c r="L229" s="28" t="n"/>
      <c r="M229" s="15" t="n"/>
      <c r="N229" s="15" t="n"/>
      <c r="O229" s="15" t="n"/>
      <c r="P229" s="15" t="n"/>
      <c r="Q229" s="15" t="n"/>
      <c r="R229" s="14" t="n"/>
      <c r="S229" s="15" t="n"/>
      <c r="T229" s="8" t="inlineStr">
        <is>
          <t>✅ 可导入</t>
        </is>
      </c>
    </row>
    <row r="230">
      <c r="A230" s="14" t="n"/>
      <c r="B230" s="16" t="n"/>
      <c r="C230" s="16" t="n"/>
      <c r="D230" s="14" t="n"/>
      <c r="E230" s="16" t="n"/>
      <c r="F230" s="16" t="n"/>
      <c r="G230" s="16" t="n"/>
      <c r="H230" s="16" t="n"/>
      <c r="I230" s="28" t="n"/>
      <c r="J230" s="16" t="n"/>
      <c r="K230" s="16" t="n"/>
      <c r="L230" s="28" t="n"/>
      <c r="M230" s="15" t="n"/>
      <c r="N230" s="16" t="n"/>
      <c r="O230" s="16" t="n"/>
      <c r="P230" s="16" t="n"/>
      <c r="Q230" s="16" t="n"/>
      <c r="R230" s="14" t="n"/>
      <c r="S230" s="16" t="n"/>
      <c r="T230" s="8" t="inlineStr">
        <is>
          <t>✅ 可导入</t>
        </is>
      </c>
    </row>
    <row r="231">
      <c r="A231" s="14" t="n"/>
      <c r="B231" s="15" t="n"/>
      <c r="C231" s="15" t="n"/>
      <c r="D231" s="14" t="n"/>
      <c r="E231" s="15" t="n"/>
      <c r="F231" s="15" t="n"/>
      <c r="G231" s="15" t="n"/>
      <c r="H231" s="15" t="n"/>
      <c r="I231" s="28" t="n"/>
      <c r="J231" s="15" t="n"/>
      <c r="K231" s="15" t="n"/>
      <c r="L231" s="28" t="n"/>
      <c r="M231" s="15" t="n"/>
      <c r="N231" s="15" t="n"/>
      <c r="O231" s="15" t="n"/>
      <c r="P231" s="15" t="n"/>
      <c r="Q231" s="15" t="n"/>
      <c r="R231" s="14" t="n"/>
      <c r="S231" s="15" t="n"/>
      <c r="T231" s="8" t="inlineStr">
        <is>
          <t>✅ 可导入</t>
        </is>
      </c>
    </row>
    <row r="232">
      <c r="A232" s="14" t="n"/>
      <c r="B232" s="16" t="n"/>
      <c r="C232" s="16" t="n"/>
      <c r="D232" s="14" t="n"/>
      <c r="E232" s="16" t="n"/>
      <c r="F232" s="16" t="n"/>
      <c r="G232" s="16" t="n"/>
      <c r="H232" s="16" t="n"/>
      <c r="I232" s="28" t="n"/>
      <c r="J232" s="16" t="n"/>
      <c r="K232" s="16" t="n"/>
      <c r="L232" s="28" t="n"/>
      <c r="M232" s="15" t="n"/>
      <c r="N232" s="16" t="n"/>
      <c r="O232" s="16" t="n"/>
      <c r="P232" s="16" t="n"/>
      <c r="Q232" s="16" t="n"/>
      <c r="R232" s="14" t="n"/>
      <c r="S232" s="16" t="n"/>
      <c r="T232" s="8" t="inlineStr">
        <is>
          <t>✅ 可导入</t>
        </is>
      </c>
    </row>
    <row r="233">
      <c r="A233" s="14" t="n"/>
      <c r="B233" s="15" t="n"/>
      <c r="C233" s="15" t="n"/>
      <c r="D233" s="14" t="n"/>
      <c r="E233" s="15" t="n"/>
      <c r="F233" s="15" t="n"/>
      <c r="G233" s="15" t="n"/>
      <c r="H233" s="15" t="n"/>
      <c r="I233" s="28" t="n"/>
      <c r="J233" s="15" t="n"/>
      <c r="K233" s="15" t="n"/>
      <c r="L233" s="28" t="n"/>
      <c r="M233" s="15" t="n"/>
      <c r="N233" s="15" t="n"/>
      <c r="O233" s="15" t="n"/>
      <c r="P233" s="15" t="n"/>
      <c r="Q233" s="15" t="n"/>
      <c r="R233" s="14" t="n"/>
      <c r="S233" s="15" t="n"/>
      <c r="T233" s="8" t="inlineStr">
        <is>
          <t>✅ 可导入</t>
        </is>
      </c>
    </row>
    <row r="234">
      <c r="A234" s="14" t="n"/>
      <c r="B234" s="16" t="n"/>
      <c r="C234" s="16" t="n"/>
      <c r="D234" s="14" t="n"/>
      <c r="E234" s="16" t="n"/>
      <c r="F234" s="16" t="n"/>
      <c r="G234" s="16" t="n"/>
      <c r="H234" s="16" t="n"/>
      <c r="I234" s="28" t="n"/>
      <c r="J234" s="16" t="n"/>
      <c r="K234" s="16" t="n"/>
      <c r="L234" s="28" t="n"/>
      <c r="M234" s="15" t="n"/>
      <c r="N234" s="16" t="n"/>
      <c r="O234" s="16" t="n"/>
      <c r="P234" s="16" t="n"/>
      <c r="Q234" s="16" t="n"/>
      <c r="R234" s="14" t="n"/>
      <c r="S234" s="16" t="n"/>
      <c r="T234" s="8" t="inlineStr">
        <is>
          <t>✅ 可导入</t>
        </is>
      </c>
    </row>
    <row r="235">
      <c r="A235" s="14" t="n"/>
      <c r="B235" s="15" t="n"/>
      <c r="C235" s="15" t="n"/>
      <c r="D235" s="14" t="n"/>
      <c r="E235" s="15" t="n"/>
      <c r="F235" s="15" t="n"/>
      <c r="G235" s="15" t="n"/>
      <c r="H235" s="15" t="n"/>
      <c r="I235" s="28" t="n"/>
      <c r="J235" s="15" t="n"/>
      <c r="K235" s="15" t="n"/>
      <c r="L235" s="28" t="n"/>
      <c r="M235" s="15" t="n"/>
      <c r="N235" s="15" t="n"/>
      <c r="O235" s="15" t="n"/>
      <c r="P235" s="15" t="n"/>
      <c r="Q235" s="15" t="n"/>
      <c r="R235" s="14" t="n"/>
      <c r="S235" s="15" t="n"/>
      <c r="T235" s="8" t="inlineStr">
        <is>
          <t>✅ 可导入</t>
        </is>
      </c>
    </row>
    <row r="236">
      <c r="A236" s="14" t="n"/>
      <c r="B236" s="16" t="n"/>
      <c r="C236" s="16" t="n"/>
      <c r="D236" s="14" t="n"/>
      <c r="E236" s="16" t="n"/>
      <c r="F236" s="16" t="n"/>
      <c r="G236" s="16" t="n"/>
      <c r="H236" s="16" t="n"/>
      <c r="I236" s="28" t="n"/>
      <c r="J236" s="16" t="n"/>
      <c r="K236" s="16" t="n"/>
      <c r="L236" s="28" t="n"/>
      <c r="M236" s="15" t="n"/>
      <c r="N236" s="16" t="n"/>
      <c r="O236" s="16" t="n"/>
      <c r="P236" s="16" t="n"/>
      <c r="Q236" s="16" t="n"/>
      <c r="R236" s="14" t="n"/>
      <c r="S236" s="16" t="n"/>
      <c r="T236" s="8" t="inlineStr">
        <is>
          <t>✅ 可导入</t>
        </is>
      </c>
    </row>
    <row r="237">
      <c r="A237" s="14" t="n"/>
      <c r="B237" s="15" t="n"/>
      <c r="C237" s="15" t="n"/>
      <c r="D237" s="14" t="n"/>
      <c r="E237" s="15" t="n"/>
      <c r="F237" s="15" t="n"/>
      <c r="G237" s="15" t="n"/>
      <c r="H237" s="15" t="n"/>
      <c r="I237" s="28" t="n"/>
      <c r="J237" s="15" t="n"/>
      <c r="K237" s="15" t="n"/>
      <c r="L237" s="28" t="n"/>
      <c r="M237" s="15" t="n"/>
      <c r="N237" s="15" t="n"/>
      <c r="O237" s="15" t="n"/>
      <c r="P237" s="15" t="n"/>
      <c r="Q237" s="15" t="n"/>
      <c r="R237" s="14" t="n"/>
      <c r="S237" s="15" t="n"/>
      <c r="T237" s="8" t="inlineStr">
        <is>
          <t>✅ 可导入</t>
        </is>
      </c>
    </row>
    <row r="238">
      <c r="A238" s="14" t="n"/>
      <c r="B238" s="16" t="n"/>
      <c r="C238" s="16" t="n"/>
      <c r="D238" s="14" t="n"/>
      <c r="E238" s="16" t="n"/>
      <c r="F238" s="16" t="n"/>
      <c r="G238" s="16" t="n"/>
      <c r="H238" s="16" t="n"/>
      <c r="I238" s="28" t="n"/>
      <c r="J238" s="16" t="n"/>
      <c r="K238" s="16" t="n"/>
      <c r="L238" s="28" t="n"/>
      <c r="M238" s="15" t="n"/>
      <c r="N238" s="16" t="n"/>
      <c r="O238" s="16" t="n"/>
      <c r="P238" s="16" t="n"/>
      <c r="Q238" s="16" t="n"/>
      <c r="R238" s="14" t="n"/>
      <c r="S238" s="16" t="n"/>
      <c r="T238" s="8" t="inlineStr">
        <is>
          <t>✅ 可导入</t>
        </is>
      </c>
    </row>
    <row r="239">
      <c r="A239" s="14" t="n"/>
      <c r="B239" s="15" t="n"/>
      <c r="C239" s="15" t="n"/>
      <c r="D239" s="14" t="n"/>
      <c r="E239" s="15" t="n"/>
      <c r="F239" s="15" t="n"/>
      <c r="G239" s="15" t="n"/>
      <c r="H239" s="15" t="n"/>
      <c r="I239" s="28" t="n"/>
      <c r="J239" s="15" t="n"/>
      <c r="K239" s="15" t="n"/>
      <c r="L239" s="28" t="n"/>
      <c r="M239" s="15" t="n"/>
      <c r="N239" s="15" t="n"/>
      <c r="O239" s="15" t="n"/>
      <c r="P239" s="15" t="n"/>
      <c r="Q239" s="15" t="n"/>
      <c r="R239" s="14" t="n"/>
      <c r="S239" s="15" t="n"/>
      <c r="T239" s="8" t="inlineStr">
        <is>
          <t>✅ 可导入</t>
        </is>
      </c>
    </row>
    <row r="240">
      <c r="A240" s="14" t="n"/>
      <c r="B240" s="16" t="n"/>
      <c r="C240" s="16" t="n"/>
      <c r="D240" s="14" t="n"/>
      <c r="E240" s="16" t="n"/>
      <c r="F240" s="16" t="n"/>
      <c r="G240" s="16" t="n"/>
      <c r="H240" s="16" t="n"/>
      <c r="I240" s="28" t="n"/>
      <c r="J240" s="16" t="n"/>
      <c r="K240" s="16" t="n"/>
      <c r="L240" s="28" t="n"/>
      <c r="M240" s="15" t="n"/>
      <c r="N240" s="16" t="n"/>
      <c r="O240" s="16" t="n"/>
      <c r="P240" s="16" t="n"/>
      <c r="Q240" s="16" t="n"/>
      <c r="R240" s="14" t="n"/>
      <c r="S240" s="16" t="n"/>
      <c r="T240" s="8" t="inlineStr">
        <is>
          <t>✅ 可导入</t>
        </is>
      </c>
    </row>
    <row r="241">
      <c r="A241" s="14" t="n"/>
      <c r="B241" s="15" t="n"/>
      <c r="C241" s="15" t="n"/>
      <c r="D241" s="14" t="n"/>
      <c r="E241" s="15" t="n"/>
      <c r="F241" s="15" t="n"/>
      <c r="G241" s="15" t="n"/>
      <c r="H241" s="15" t="n"/>
      <c r="I241" s="28" t="n"/>
      <c r="J241" s="15" t="n"/>
      <c r="K241" s="15" t="n"/>
      <c r="L241" s="28" t="n"/>
      <c r="M241" s="15" t="n"/>
      <c r="N241" s="15" t="n"/>
      <c r="O241" s="15" t="n"/>
      <c r="P241" s="15" t="n"/>
      <c r="Q241" s="15" t="n"/>
      <c r="R241" s="14" t="n"/>
      <c r="S241" s="15" t="n"/>
      <c r="T241" s="8" t="inlineStr">
        <is>
          <t>✅ 可导入</t>
        </is>
      </c>
    </row>
    <row r="242">
      <c r="A242" s="14" t="n"/>
      <c r="B242" s="16" t="n"/>
      <c r="C242" s="16" t="n"/>
      <c r="D242" s="14" t="n"/>
      <c r="E242" s="16" t="n"/>
      <c r="F242" s="16" t="n"/>
      <c r="G242" s="16" t="n"/>
      <c r="H242" s="16" t="n"/>
      <c r="I242" s="28" t="n"/>
      <c r="J242" s="16" t="n"/>
      <c r="K242" s="16" t="n"/>
      <c r="L242" s="28" t="n"/>
      <c r="M242" s="15" t="n"/>
      <c r="N242" s="16" t="n"/>
      <c r="O242" s="16" t="n"/>
      <c r="P242" s="16" t="n"/>
      <c r="Q242" s="16" t="n"/>
      <c r="R242" s="14" t="n"/>
      <c r="S242" s="16" t="n"/>
      <c r="T242" s="8" t="inlineStr">
        <is>
          <t>✅ 可导入</t>
        </is>
      </c>
    </row>
    <row r="243">
      <c r="A243" s="14" t="n"/>
      <c r="B243" s="15" t="n"/>
      <c r="C243" s="15" t="n"/>
      <c r="D243" s="14" t="n"/>
      <c r="E243" s="15" t="n"/>
      <c r="F243" s="15" t="n"/>
      <c r="G243" s="15" t="n"/>
      <c r="H243" s="15" t="n"/>
      <c r="I243" s="28" t="n"/>
      <c r="J243" s="15" t="n"/>
      <c r="K243" s="15" t="n"/>
      <c r="L243" s="28" t="n"/>
      <c r="M243" s="15" t="n"/>
      <c r="N243" s="15" t="n"/>
      <c r="O243" s="15" t="n"/>
      <c r="P243" s="15" t="n"/>
      <c r="Q243" s="15" t="n"/>
      <c r="R243" s="14" t="n"/>
      <c r="S243" s="15" t="n"/>
      <c r="T243" s="8" t="inlineStr">
        <is>
          <t>✅ 可导入</t>
        </is>
      </c>
    </row>
    <row r="244">
      <c r="A244" s="14" t="n"/>
      <c r="B244" s="16" t="n"/>
      <c r="C244" s="16" t="n"/>
      <c r="D244" s="14" t="n"/>
      <c r="E244" s="16" t="n"/>
      <c r="F244" s="16" t="n"/>
      <c r="G244" s="16" t="n"/>
      <c r="H244" s="16" t="n"/>
      <c r="I244" s="28" t="n"/>
      <c r="J244" s="16" t="n"/>
      <c r="K244" s="16" t="n"/>
      <c r="L244" s="28" t="n"/>
      <c r="M244" s="15" t="n"/>
      <c r="N244" s="16" t="n"/>
      <c r="O244" s="16" t="n"/>
      <c r="P244" s="16" t="n"/>
      <c r="Q244" s="16" t="n"/>
      <c r="R244" s="14" t="n"/>
      <c r="S244" s="16" t="n"/>
      <c r="T244" s="8" t="inlineStr">
        <is>
          <t>✅ 可导入</t>
        </is>
      </c>
    </row>
    <row r="245">
      <c r="A245" s="14" t="n"/>
      <c r="B245" s="15" t="n"/>
      <c r="C245" s="15" t="n"/>
      <c r="D245" s="14" t="n"/>
      <c r="E245" s="15" t="n"/>
      <c r="F245" s="15" t="n"/>
      <c r="G245" s="15" t="n"/>
      <c r="H245" s="15" t="n"/>
      <c r="I245" s="28" t="n"/>
      <c r="J245" s="15" t="n"/>
      <c r="K245" s="15" t="n"/>
      <c r="L245" s="28" t="n"/>
      <c r="M245" s="15" t="n"/>
      <c r="N245" s="15" t="n"/>
      <c r="O245" s="15" t="n"/>
      <c r="P245" s="15" t="n"/>
      <c r="Q245" s="15" t="n"/>
      <c r="R245" s="14" t="n"/>
      <c r="S245" s="15" t="n"/>
      <c r="T245" s="8" t="inlineStr">
        <is>
          <t>✅ 可导入</t>
        </is>
      </c>
    </row>
    <row r="246">
      <c r="A246" s="14" t="n"/>
      <c r="B246" s="16" t="n"/>
      <c r="C246" s="16" t="n"/>
      <c r="D246" s="14" t="n"/>
      <c r="E246" s="16" t="n"/>
      <c r="F246" s="16" t="n"/>
      <c r="G246" s="16" t="n"/>
      <c r="H246" s="16" t="n"/>
      <c r="I246" s="28" t="n"/>
      <c r="J246" s="16" t="n"/>
      <c r="K246" s="16" t="n"/>
      <c r="L246" s="28" t="n"/>
      <c r="M246" s="15" t="n"/>
      <c r="N246" s="16" t="n"/>
      <c r="O246" s="16" t="n"/>
      <c r="P246" s="16" t="n"/>
      <c r="Q246" s="16" t="n"/>
      <c r="R246" s="14" t="n"/>
      <c r="S246" s="16" t="n"/>
      <c r="T246" s="8" t="inlineStr">
        <is>
          <t>✅ 可导入</t>
        </is>
      </c>
    </row>
    <row r="247">
      <c r="A247" s="14" t="n"/>
      <c r="B247" s="15" t="n"/>
      <c r="C247" s="15" t="n"/>
      <c r="D247" s="14" t="n"/>
      <c r="E247" s="15" t="n"/>
      <c r="F247" s="15" t="n"/>
      <c r="G247" s="15" t="n"/>
      <c r="H247" s="15" t="n"/>
      <c r="I247" s="28" t="n"/>
      <c r="J247" s="15" t="n"/>
      <c r="K247" s="15" t="n"/>
      <c r="L247" s="28" t="n"/>
      <c r="M247" s="15" t="n"/>
      <c r="N247" s="15" t="n"/>
      <c r="O247" s="15" t="n"/>
      <c r="P247" s="15" t="n"/>
      <c r="Q247" s="15" t="n"/>
      <c r="R247" s="14" t="n"/>
      <c r="S247" s="15" t="n"/>
      <c r="T247" s="8" t="inlineStr">
        <is>
          <t>✅ 可导入</t>
        </is>
      </c>
    </row>
    <row r="248">
      <c r="A248" s="14" t="n"/>
      <c r="B248" s="16" t="n"/>
      <c r="C248" s="16" t="n"/>
      <c r="D248" s="14" t="n"/>
      <c r="E248" s="16" t="n"/>
      <c r="F248" s="16" t="n"/>
      <c r="G248" s="16" t="n"/>
      <c r="H248" s="16" t="n"/>
      <c r="I248" s="28" t="n"/>
      <c r="J248" s="16" t="n"/>
      <c r="K248" s="16" t="n"/>
      <c r="L248" s="28" t="n"/>
      <c r="M248" s="15" t="n"/>
      <c r="N248" s="16" t="n"/>
      <c r="O248" s="16" t="n"/>
      <c r="P248" s="16" t="n"/>
      <c r="Q248" s="16" t="n"/>
      <c r="R248" s="14" t="n"/>
      <c r="S248" s="16" t="n"/>
      <c r="T248" s="8" t="inlineStr">
        <is>
          <t>✅ 可导入</t>
        </is>
      </c>
    </row>
    <row r="249">
      <c r="A249" s="14" t="n"/>
      <c r="B249" s="15" t="n"/>
      <c r="C249" s="15" t="n"/>
      <c r="D249" s="14" t="n"/>
      <c r="E249" s="15" t="n"/>
      <c r="F249" s="15" t="n"/>
      <c r="G249" s="15" t="n"/>
      <c r="H249" s="15" t="n"/>
      <c r="I249" s="28" t="n"/>
      <c r="J249" s="15" t="n"/>
      <c r="K249" s="15" t="n"/>
      <c r="L249" s="28" t="n"/>
      <c r="M249" s="15" t="n"/>
      <c r="N249" s="15" t="n"/>
      <c r="O249" s="15" t="n"/>
      <c r="P249" s="15" t="n"/>
      <c r="Q249" s="15" t="n"/>
      <c r="R249" s="14" t="n"/>
      <c r="S249" s="15" t="n"/>
      <c r="T249" s="8" t="inlineStr">
        <is>
          <t>✅ 可导入</t>
        </is>
      </c>
    </row>
    <row r="250">
      <c r="A250" s="14" t="n"/>
      <c r="B250" s="16" t="n"/>
      <c r="C250" s="16" t="n"/>
      <c r="D250" s="14" t="n"/>
      <c r="E250" s="16" t="n"/>
      <c r="F250" s="16" t="n"/>
      <c r="G250" s="16" t="n"/>
      <c r="H250" s="16" t="n"/>
      <c r="I250" s="28" t="n"/>
      <c r="J250" s="16" t="n"/>
      <c r="K250" s="16" t="n"/>
      <c r="L250" s="28" t="n"/>
      <c r="M250" s="15" t="n"/>
      <c r="N250" s="16" t="n"/>
      <c r="O250" s="16" t="n"/>
      <c r="P250" s="16" t="n"/>
      <c r="Q250" s="16" t="n"/>
      <c r="R250" s="14" t="n"/>
      <c r="S250" s="16" t="n"/>
      <c r="T250" s="8" t="inlineStr">
        <is>
          <t>✅ 可导入</t>
        </is>
      </c>
    </row>
    <row r="251">
      <c r="A251" s="14" t="n"/>
      <c r="B251" s="15" t="n"/>
      <c r="C251" s="15" t="n"/>
      <c r="D251" s="14" t="n"/>
      <c r="E251" s="15" t="n"/>
      <c r="F251" s="15" t="n"/>
      <c r="G251" s="15" t="n"/>
      <c r="H251" s="15" t="n"/>
      <c r="I251" s="28" t="n"/>
      <c r="J251" s="15" t="n"/>
      <c r="K251" s="15" t="n"/>
      <c r="L251" s="28" t="n"/>
      <c r="M251" s="15" t="n"/>
      <c r="N251" s="15" t="n"/>
      <c r="O251" s="15" t="n"/>
      <c r="P251" s="15" t="n"/>
      <c r="Q251" s="15" t="n"/>
      <c r="R251" s="14" t="n"/>
      <c r="S251" s="15" t="n"/>
      <c r="T251" s="8" t="inlineStr">
        <is>
          <t>✅ 可导入</t>
        </is>
      </c>
    </row>
    <row r="252">
      <c r="A252" s="14" t="n"/>
      <c r="B252" s="16" t="n"/>
      <c r="C252" s="16" t="n"/>
      <c r="D252" s="14" t="n"/>
      <c r="E252" s="16" t="n"/>
      <c r="F252" s="16" t="n"/>
      <c r="G252" s="16" t="n"/>
      <c r="H252" s="16" t="n"/>
      <c r="I252" s="28" t="n"/>
      <c r="J252" s="16" t="n"/>
      <c r="K252" s="16" t="n"/>
      <c r="L252" s="28" t="n"/>
      <c r="M252" s="15" t="n"/>
      <c r="N252" s="16" t="n"/>
      <c r="O252" s="16" t="n"/>
      <c r="P252" s="16" t="n"/>
      <c r="Q252" s="16" t="n"/>
      <c r="R252" s="14" t="n"/>
      <c r="S252" s="16" t="n"/>
      <c r="T252" s="8" t="inlineStr">
        <is>
          <t>✅ 可导入</t>
        </is>
      </c>
    </row>
    <row r="253">
      <c r="A253" s="14" t="n"/>
      <c r="B253" s="15" t="n"/>
      <c r="C253" s="15" t="n"/>
      <c r="D253" s="14" t="n"/>
      <c r="E253" s="15" t="n"/>
      <c r="F253" s="15" t="n"/>
      <c r="G253" s="15" t="n"/>
      <c r="H253" s="15" t="n"/>
      <c r="I253" s="28" t="n"/>
      <c r="J253" s="15" t="n"/>
      <c r="K253" s="15" t="n"/>
      <c r="L253" s="28" t="n"/>
      <c r="M253" s="15" t="n"/>
      <c r="N253" s="15" t="n"/>
      <c r="O253" s="15" t="n"/>
      <c r="P253" s="15" t="n"/>
      <c r="Q253" s="15" t="n"/>
      <c r="R253" s="14" t="n"/>
      <c r="S253" s="15" t="n"/>
      <c r="T253" s="8" t="inlineStr">
        <is>
          <t>✅ 可导入</t>
        </is>
      </c>
    </row>
    <row r="254">
      <c r="A254" s="14" t="n"/>
      <c r="B254" s="16" t="n"/>
      <c r="C254" s="16" t="n"/>
      <c r="D254" s="14" t="n"/>
      <c r="E254" s="16" t="n"/>
      <c r="F254" s="16" t="n"/>
      <c r="G254" s="16" t="n"/>
      <c r="H254" s="16" t="n"/>
      <c r="I254" s="28" t="n"/>
      <c r="J254" s="16" t="n"/>
      <c r="K254" s="16" t="n"/>
      <c r="L254" s="28" t="n"/>
      <c r="M254" s="15" t="n"/>
      <c r="N254" s="16" t="n"/>
      <c r="O254" s="16" t="n"/>
      <c r="P254" s="16" t="n"/>
      <c r="Q254" s="16" t="n"/>
      <c r="R254" s="14" t="n"/>
      <c r="S254" s="16" t="n"/>
      <c r="T254" s="8" t="inlineStr">
        <is>
          <t>✅ 可导入</t>
        </is>
      </c>
    </row>
    <row r="255">
      <c r="A255" s="14" t="n"/>
      <c r="B255" s="15" t="n"/>
      <c r="C255" s="15" t="n"/>
      <c r="D255" s="14" t="n"/>
      <c r="E255" s="15" t="n"/>
      <c r="F255" s="15" t="n"/>
      <c r="G255" s="15" t="n"/>
      <c r="H255" s="15" t="n"/>
      <c r="I255" s="28" t="n"/>
      <c r="J255" s="15" t="n"/>
      <c r="K255" s="15" t="n"/>
      <c r="L255" s="28" t="n"/>
      <c r="M255" s="15" t="n"/>
      <c r="N255" s="15" t="n"/>
      <c r="O255" s="15" t="n"/>
      <c r="P255" s="15" t="n"/>
      <c r="Q255" s="15" t="n"/>
      <c r="R255" s="14" t="n"/>
      <c r="S255" s="15" t="n"/>
      <c r="T255" s="8" t="inlineStr">
        <is>
          <t>✅ 可导入</t>
        </is>
      </c>
    </row>
    <row r="256">
      <c r="A256" s="14" t="n"/>
      <c r="B256" s="16" t="n"/>
      <c r="C256" s="16" t="n"/>
      <c r="D256" s="14" t="n"/>
      <c r="E256" s="16" t="n"/>
      <c r="F256" s="16" t="n"/>
      <c r="G256" s="16" t="n"/>
      <c r="H256" s="16" t="n"/>
      <c r="I256" s="28" t="n"/>
      <c r="J256" s="16" t="n"/>
      <c r="K256" s="16" t="n"/>
      <c r="L256" s="28" t="n"/>
      <c r="M256" s="15" t="n"/>
      <c r="N256" s="16" t="n"/>
      <c r="O256" s="16" t="n"/>
      <c r="P256" s="16" t="n"/>
      <c r="Q256" s="16" t="n"/>
      <c r="R256" s="14" t="n"/>
      <c r="S256" s="16" t="n"/>
      <c r="T256" s="8" t="inlineStr">
        <is>
          <t>✅ 可导入</t>
        </is>
      </c>
    </row>
    <row r="257">
      <c r="A257" s="14" t="n"/>
      <c r="B257" s="15" t="n"/>
      <c r="C257" s="15" t="n"/>
      <c r="D257" s="14" t="n"/>
      <c r="E257" s="15" t="n"/>
      <c r="F257" s="15" t="n"/>
      <c r="G257" s="15" t="n"/>
      <c r="H257" s="15" t="n"/>
      <c r="I257" s="28" t="n"/>
      <c r="J257" s="15" t="n"/>
      <c r="K257" s="15" t="n"/>
      <c r="L257" s="28" t="n"/>
      <c r="M257" s="15" t="n"/>
      <c r="N257" s="15" t="n"/>
      <c r="O257" s="15" t="n"/>
      <c r="P257" s="15" t="n"/>
      <c r="Q257" s="15" t="n"/>
      <c r="R257" s="14" t="n"/>
      <c r="S257" s="15" t="n"/>
      <c r="T257" s="8" t="inlineStr">
        <is>
          <t>✅ 可导入</t>
        </is>
      </c>
    </row>
    <row r="258">
      <c r="A258" s="14" t="n"/>
      <c r="B258" s="16" t="n"/>
      <c r="C258" s="16" t="n"/>
      <c r="D258" s="14" t="n"/>
      <c r="E258" s="16" t="n"/>
      <c r="F258" s="16" t="n"/>
      <c r="G258" s="16" t="n"/>
      <c r="H258" s="16" t="n"/>
      <c r="I258" s="28" t="n"/>
      <c r="J258" s="16" t="n"/>
      <c r="K258" s="16" t="n"/>
      <c r="L258" s="28" t="n"/>
      <c r="M258" s="15" t="n"/>
      <c r="N258" s="16" t="n"/>
      <c r="O258" s="16" t="n"/>
      <c r="P258" s="16" t="n"/>
      <c r="Q258" s="16" t="n"/>
      <c r="R258" s="14" t="n"/>
      <c r="S258" s="16" t="n"/>
      <c r="T258" s="8" t="inlineStr">
        <is>
          <t>✅ 可导入</t>
        </is>
      </c>
    </row>
    <row r="259">
      <c r="A259" s="14" t="n"/>
      <c r="B259" s="15" t="n"/>
      <c r="C259" s="15" t="n"/>
      <c r="D259" s="14" t="n"/>
      <c r="E259" s="15" t="n"/>
      <c r="F259" s="15" t="n"/>
      <c r="G259" s="15" t="n"/>
      <c r="H259" s="15" t="n"/>
      <c r="I259" s="28" t="n"/>
      <c r="J259" s="15" t="n"/>
      <c r="K259" s="15" t="n"/>
      <c r="L259" s="28" t="n"/>
      <c r="M259" s="15" t="n"/>
      <c r="N259" s="15" t="n"/>
      <c r="O259" s="15" t="n"/>
      <c r="P259" s="15" t="n"/>
      <c r="Q259" s="15" t="n"/>
      <c r="R259" s="14" t="n"/>
      <c r="S259" s="15" t="n"/>
      <c r="T259" s="8" t="inlineStr">
        <is>
          <t>✅ 可导入</t>
        </is>
      </c>
    </row>
    <row r="260">
      <c r="A260" s="14" t="n"/>
      <c r="B260" s="16" t="n"/>
      <c r="C260" s="16" t="n"/>
      <c r="D260" s="14" t="n"/>
      <c r="E260" s="16" t="n"/>
      <c r="F260" s="16" t="n"/>
      <c r="G260" s="16" t="n"/>
      <c r="H260" s="16" t="n"/>
      <c r="I260" s="28" t="n"/>
      <c r="J260" s="16" t="n"/>
      <c r="K260" s="16" t="n"/>
      <c r="L260" s="28" t="n"/>
      <c r="M260" s="15" t="n"/>
      <c r="N260" s="16" t="n"/>
      <c r="O260" s="16" t="n"/>
      <c r="P260" s="16" t="n"/>
      <c r="Q260" s="16" t="n"/>
      <c r="R260" s="14" t="n"/>
      <c r="S260" s="16" t="n"/>
      <c r="T260" s="8" t="inlineStr">
        <is>
          <t>✅ 可导入</t>
        </is>
      </c>
    </row>
    <row r="261">
      <c r="A261" s="14" t="n"/>
      <c r="B261" s="15" t="n"/>
      <c r="C261" s="15" t="n"/>
      <c r="D261" s="14" t="n"/>
      <c r="E261" s="15" t="n"/>
      <c r="F261" s="15" t="n"/>
      <c r="G261" s="15" t="n"/>
      <c r="H261" s="15" t="n"/>
      <c r="I261" s="28" t="n"/>
      <c r="J261" s="15" t="n"/>
      <c r="K261" s="15" t="n"/>
      <c r="L261" s="28" t="n"/>
      <c r="M261" s="15" t="n"/>
      <c r="N261" s="15" t="n"/>
      <c r="O261" s="15" t="n"/>
      <c r="P261" s="15" t="n"/>
      <c r="Q261" s="15" t="n"/>
      <c r="R261" s="14" t="n"/>
      <c r="S261" s="15" t="n"/>
      <c r="T261" s="8" t="inlineStr">
        <is>
          <t>✅ 可导入</t>
        </is>
      </c>
    </row>
    <row r="262">
      <c r="A262" s="14" t="n"/>
      <c r="B262" s="16" t="n"/>
      <c r="C262" s="16" t="n"/>
      <c r="D262" s="14" t="n"/>
      <c r="E262" s="16" t="n"/>
      <c r="F262" s="16" t="n"/>
      <c r="G262" s="16" t="n"/>
      <c r="H262" s="16" t="n"/>
      <c r="I262" s="28" t="n"/>
      <c r="J262" s="16" t="n"/>
      <c r="K262" s="16" t="n"/>
      <c r="L262" s="28" t="n"/>
      <c r="M262" s="15" t="n"/>
      <c r="N262" s="16" t="n"/>
      <c r="O262" s="16" t="n"/>
      <c r="P262" s="16" t="n"/>
      <c r="Q262" s="16" t="n"/>
      <c r="R262" s="14" t="n"/>
      <c r="S262" s="16" t="n"/>
      <c r="T262" s="8" t="inlineStr">
        <is>
          <t>✅ 可导入</t>
        </is>
      </c>
    </row>
    <row r="263">
      <c r="A263" s="14" t="n"/>
      <c r="B263" s="15" t="n"/>
      <c r="C263" s="15" t="n"/>
      <c r="D263" s="14" t="n"/>
      <c r="E263" s="15" t="n"/>
      <c r="F263" s="15" t="n"/>
      <c r="G263" s="15" t="n"/>
      <c r="H263" s="15" t="n"/>
      <c r="I263" s="28" t="n"/>
      <c r="J263" s="15" t="n"/>
      <c r="K263" s="15" t="n"/>
      <c r="L263" s="28" t="n"/>
      <c r="M263" s="15" t="n"/>
      <c r="N263" s="15" t="n"/>
      <c r="O263" s="15" t="n"/>
      <c r="P263" s="15" t="n"/>
      <c r="Q263" s="15" t="n"/>
      <c r="R263" s="14" t="n"/>
      <c r="S263" s="15" t="n"/>
      <c r="T263" s="8" t="inlineStr">
        <is>
          <t>✅ 可导入</t>
        </is>
      </c>
    </row>
    <row r="264">
      <c r="A264" s="14" t="n"/>
      <c r="B264" s="16" t="n"/>
      <c r="C264" s="16" t="n"/>
      <c r="D264" s="14" t="n"/>
      <c r="E264" s="16" t="n"/>
      <c r="F264" s="16" t="n"/>
      <c r="G264" s="16" t="n"/>
      <c r="H264" s="16" t="n"/>
      <c r="I264" s="28" t="n"/>
      <c r="J264" s="16" t="n"/>
      <c r="K264" s="16" t="n"/>
      <c r="L264" s="28" t="n"/>
      <c r="M264" s="15" t="n"/>
      <c r="N264" s="16" t="n"/>
      <c r="O264" s="16" t="n"/>
      <c r="P264" s="16" t="n"/>
      <c r="Q264" s="16" t="n"/>
      <c r="R264" s="14" t="n"/>
      <c r="S264" s="16" t="n"/>
      <c r="T264" s="8" t="inlineStr">
        <is>
          <t>✅ 可导入</t>
        </is>
      </c>
    </row>
    <row r="265">
      <c r="A265" s="14" t="n"/>
      <c r="B265" s="15" t="n"/>
      <c r="C265" s="15" t="n"/>
      <c r="D265" s="14" t="n"/>
      <c r="E265" s="15" t="n"/>
      <c r="F265" s="15" t="n"/>
      <c r="G265" s="15" t="n"/>
      <c r="H265" s="15" t="n"/>
      <c r="I265" s="28" t="n"/>
      <c r="J265" s="15" t="n"/>
      <c r="K265" s="15" t="n"/>
      <c r="L265" s="28" t="n"/>
      <c r="M265" s="15" t="n"/>
      <c r="N265" s="15" t="n"/>
      <c r="O265" s="15" t="n"/>
      <c r="P265" s="15" t="n"/>
      <c r="Q265" s="15" t="n"/>
      <c r="R265" s="14" t="n"/>
      <c r="S265" s="15" t="n"/>
      <c r="T265" s="8" t="inlineStr">
        <is>
          <t>✅ 可导入</t>
        </is>
      </c>
    </row>
    <row r="266">
      <c r="A266" s="14" t="n"/>
      <c r="B266" s="16" t="n"/>
      <c r="C266" s="16" t="n"/>
      <c r="D266" s="14" t="n"/>
      <c r="E266" s="16" t="n"/>
      <c r="F266" s="16" t="n"/>
      <c r="G266" s="16" t="n"/>
      <c r="H266" s="16" t="n"/>
      <c r="I266" s="28" t="n"/>
      <c r="J266" s="16" t="n"/>
      <c r="K266" s="16" t="n"/>
      <c r="L266" s="28" t="n"/>
      <c r="M266" s="15" t="n"/>
      <c r="N266" s="16" t="n"/>
      <c r="O266" s="16" t="n"/>
      <c r="P266" s="16" t="n"/>
      <c r="Q266" s="16" t="n"/>
      <c r="R266" s="14" t="n"/>
      <c r="S266" s="16" t="n"/>
      <c r="T266" s="8" t="inlineStr">
        <is>
          <t>✅ 可导入</t>
        </is>
      </c>
    </row>
    <row r="267">
      <c r="A267" s="14" t="n"/>
      <c r="B267" s="15" t="n"/>
      <c r="C267" s="15" t="n"/>
      <c r="D267" s="14" t="n"/>
      <c r="E267" s="15" t="n"/>
      <c r="F267" s="15" t="n"/>
      <c r="G267" s="15" t="n"/>
      <c r="H267" s="15" t="n"/>
      <c r="I267" s="28" t="n"/>
      <c r="J267" s="15" t="n"/>
      <c r="K267" s="15" t="n"/>
      <c r="L267" s="28" t="n"/>
      <c r="M267" s="15" t="n"/>
      <c r="N267" s="15" t="n"/>
      <c r="O267" s="15" t="n"/>
      <c r="P267" s="15" t="n"/>
      <c r="Q267" s="15" t="n"/>
      <c r="R267" s="14" t="n"/>
      <c r="S267" s="15" t="n"/>
      <c r="T267" s="8" t="inlineStr">
        <is>
          <t>✅ 可导入</t>
        </is>
      </c>
    </row>
    <row r="268">
      <c r="A268" s="14" t="n"/>
      <c r="B268" s="16" t="n"/>
      <c r="C268" s="16" t="n"/>
      <c r="D268" s="14" t="n"/>
      <c r="E268" s="16" t="n"/>
      <c r="F268" s="16" t="n"/>
      <c r="G268" s="16" t="n"/>
      <c r="H268" s="16" t="n"/>
      <c r="I268" s="28" t="n"/>
      <c r="J268" s="16" t="n"/>
      <c r="K268" s="16" t="n"/>
      <c r="L268" s="28" t="n"/>
      <c r="M268" s="15" t="n"/>
      <c r="N268" s="16" t="n"/>
      <c r="O268" s="16" t="n"/>
      <c r="P268" s="16" t="n"/>
      <c r="Q268" s="16" t="n"/>
      <c r="R268" s="14" t="n"/>
      <c r="S268" s="16" t="n"/>
      <c r="T268" s="8" t="inlineStr">
        <is>
          <t>✅ 可导入</t>
        </is>
      </c>
    </row>
    <row r="269">
      <c r="A269" s="14" t="n"/>
      <c r="B269" s="15" t="n"/>
      <c r="C269" s="15" t="n"/>
      <c r="D269" s="14" t="n"/>
      <c r="E269" s="15" t="n"/>
      <c r="F269" s="15" t="n"/>
      <c r="G269" s="15" t="n"/>
      <c r="H269" s="15" t="n"/>
      <c r="I269" s="28" t="n"/>
      <c r="J269" s="15" t="n"/>
      <c r="K269" s="15" t="n"/>
      <c r="L269" s="28" t="n"/>
      <c r="M269" s="15" t="n"/>
      <c r="N269" s="15" t="n"/>
      <c r="O269" s="15" t="n"/>
      <c r="P269" s="15" t="n"/>
      <c r="Q269" s="15" t="n"/>
      <c r="R269" s="14" t="n"/>
      <c r="S269" s="15" t="n"/>
      <c r="T269" s="8" t="inlineStr">
        <is>
          <t>✅ 可导入</t>
        </is>
      </c>
    </row>
    <row r="270">
      <c r="A270" s="14" t="n"/>
      <c r="B270" s="16" t="n"/>
      <c r="C270" s="16" t="n"/>
      <c r="D270" s="14" t="n"/>
      <c r="E270" s="16" t="n"/>
      <c r="F270" s="16" t="n"/>
      <c r="G270" s="16" t="n"/>
      <c r="H270" s="16" t="n"/>
      <c r="I270" s="28" t="n"/>
      <c r="J270" s="16" t="n"/>
      <c r="K270" s="16" t="n"/>
      <c r="L270" s="28" t="n"/>
      <c r="M270" s="15" t="n"/>
      <c r="N270" s="16" t="n"/>
      <c r="O270" s="16" t="n"/>
      <c r="P270" s="16" t="n"/>
      <c r="Q270" s="16" t="n"/>
      <c r="R270" s="14" t="n"/>
      <c r="S270" s="16" t="n"/>
      <c r="T270" s="8" t="inlineStr">
        <is>
          <t>✅ 可导入</t>
        </is>
      </c>
    </row>
    <row r="271">
      <c r="A271" s="14" t="n"/>
      <c r="B271" s="15" t="n"/>
      <c r="C271" s="15" t="n"/>
      <c r="D271" s="14" t="n"/>
      <c r="E271" s="15" t="n"/>
      <c r="F271" s="15" t="n"/>
      <c r="G271" s="15" t="n"/>
      <c r="H271" s="15" t="n"/>
      <c r="I271" s="28" t="n"/>
      <c r="J271" s="15" t="n"/>
      <c r="K271" s="15" t="n"/>
      <c r="L271" s="28" t="n"/>
      <c r="M271" s="15" t="n"/>
      <c r="N271" s="15" t="n"/>
      <c r="O271" s="15" t="n"/>
      <c r="P271" s="15" t="n"/>
      <c r="Q271" s="15" t="n"/>
      <c r="R271" s="14" t="n"/>
      <c r="S271" s="15" t="n"/>
      <c r="T271" s="8" t="inlineStr">
        <is>
          <t>✅ 可导入</t>
        </is>
      </c>
    </row>
    <row r="272">
      <c r="A272" s="14" t="n"/>
      <c r="B272" s="16" t="n"/>
      <c r="C272" s="16" t="n"/>
      <c r="D272" s="14" t="n"/>
      <c r="E272" s="16" t="n"/>
      <c r="F272" s="16" t="n"/>
      <c r="G272" s="16" t="n"/>
      <c r="H272" s="16" t="n"/>
      <c r="I272" s="28" t="n"/>
      <c r="J272" s="16" t="n"/>
      <c r="K272" s="16" t="n"/>
      <c r="L272" s="28" t="n"/>
      <c r="M272" s="15" t="n"/>
      <c r="N272" s="16" t="n"/>
      <c r="O272" s="16" t="n"/>
      <c r="P272" s="16" t="n"/>
      <c r="Q272" s="16" t="n"/>
      <c r="R272" s="14" t="n"/>
      <c r="S272" s="16" t="n"/>
      <c r="T272" s="8" t="inlineStr">
        <is>
          <t>✅ 可导入</t>
        </is>
      </c>
    </row>
    <row r="273">
      <c r="A273" s="14" t="n"/>
      <c r="B273" s="15" t="n"/>
      <c r="C273" s="15" t="n"/>
      <c r="D273" s="14" t="n"/>
      <c r="E273" s="15" t="n"/>
      <c r="F273" s="15" t="n"/>
      <c r="G273" s="15" t="n"/>
      <c r="H273" s="15" t="n"/>
      <c r="I273" s="28" t="n"/>
      <c r="J273" s="15" t="n"/>
      <c r="K273" s="15" t="n"/>
      <c r="L273" s="28" t="n"/>
      <c r="M273" s="15" t="n"/>
      <c r="N273" s="15" t="n"/>
      <c r="O273" s="15" t="n"/>
      <c r="P273" s="15" t="n"/>
      <c r="Q273" s="15" t="n"/>
      <c r="R273" s="14" t="n"/>
      <c r="S273" s="15" t="n"/>
      <c r="T273" s="8" t="inlineStr">
        <is>
          <t>✅ 可导入</t>
        </is>
      </c>
    </row>
    <row r="274">
      <c r="A274" s="14" t="n"/>
      <c r="B274" s="16" t="n"/>
      <c r="C274" s="16" t="n"/>
      <c r="D274" s="14" t="n"/>
      <c r="E274" s="16" t="n"/>
      <c r="F274" s="16" t="n"/>
      <c r="G274" s="16" t="n"/>
      <c r="H274" s="16" t="n"/>
      <c r="I274" s="28" t="n"/>
      <c r="J274" s="16" t="n"/>
      <c r="K274" s="16" t="n"/>
      <c r="L274" s="28" t="n"/>
      <c r="M274" s="15" t="n"/>
      <c r="N274" s="16" t="n"/>
      <c r="O274" s="16" t="n"/>
      <c r="P274" s="16" t="n"/>
      <c r="Q274" s="16" t="n"/>
      <c r="R274" s="14" t="n"/>
      <c r="S274" s="16" t="n"/>
      <c r="T274" s="8" t="inlineStr">
        <is>
          <t>✅ 可导入</t>
        </is>
      </c>
    </row>
    <row r="275">
      <c r="A275" s="14" t="n"/>
      <c r="B275" s="15" t="n"/>
      <c r="C275" s="15" t="n"/>
      <c r="D275" s="14" t="n"/>
      <c r="E275" s="15" t="n"/>
      <c r="F275" s="15" t="n"/>
      <c r="G275" s="15" t="n"/>
      <c r="H275" s="15" t="n"/>
      <c r="I275" s="28" t="n"/>
      <c r="J275" s="15" t="n"/>
      <c r="K275" s="15" t="n"/>
      <c r="L275" s="28" t="n"/>
      <c r="M275" s="15" t="n"/>
      <c r="N275" s="15" t="n"/>
      <c r="O275" s="15" t="n"/>
      <c r="P275" s="15" t="n"/>
      <c r="Q275" s="15" t="n"/>
      <c r="R275" s="14" t="n"/>
      <c r="S275" s="15" t="n"/>
      <c r="T275" s="8" t="inlineStr">
        <is>
          <t>✅ 可导入</t>
        </is>
      </c>
    </row>
    <row r="276">
      <c r="A276" s="14" t="n"/>
      <c r="B276" s="16" t="n"/>
      <c r="C276" s="16" t="n"/>
      <c r="D276" s="14" t="n"/>
      <c r="E276" s="16" t="n"/>
      <c r="F276" s="16" t="n"/>
      <c r="G276" s="16" t="n"/>
      <c r="H276" s="16" t="n"/>
      <c r="I276" s="28" t="n"/>
      <c r="J276" s="16" t="n"/>
      <c r="K276" s="16" t="n"/>
      <c r="L276" s="28" t="n"/>
      <c r="M276" s="15" t="n"/>
      <c r="N276" s="16" t="n"/>
      <c r="O276" s="16" t="n"/>
      <c r="P276" s="16" t="n"/>
      <c r="Q276" s="16" t="n"/>
      <c r="R276" s="14" t="n"/>
      <c r="S276" s="16" t="n"/>
      <c r="T276" s="8" t="inlineStr">
        <is>
          <t>✅ 可导入</t>
        </is>
      </c>
    </row>
    <row r="277">
      <c r="A277" s="14" t="n"/>
      <c r="B277" s="15" t="n"/>
      <c r="C277" s="15" t="n"/>
      <c r="D277" s="14" t="n"/>
      <c r="E277" s="15" t="n"/>
      <c r="F277" s="15" t="n"/>
      <c r="G277" s="15" t="n"/>
      <c r="H277" s="15" t="n"/>
      <c r="I277" s="28" t="n"/>
      <c r="J277" s="15" t="n"/>
      <c r="K277" s="15" t="n"/>
      <c r="L277" s="28" t="n"/>
      <c r="M277" s="15" t="n"/>
      <c r="N277" s="15" t="n"/>
      <c r="O277" s="15" t="n"/>
      <c r="P277" s="15" t="n"/>
      <c r="Q277" s="15" t="n"/>
      <c r="R277" s="14" t="n"/>
      <c r="S277" s="15" t="n"/>
      <c r="T277" s="8" t="inlineStr">
        <is>
          <t>✅ 可导入</t>
        </is>
      </c>
    </row>
    <row r="278">
      <c r="A278" s="14" t="n"/>
      <c r="B278" s="16" t="n"/>
      <c r="C278" s="16" t="n"/>
      <c r="D278" s="14" t="n"/>
      <c r="E278" s="16" t="n"/>
      <c r="F278" s="16" t="n"/>
      <c r="G278" s="16" t="n"/>
      <c r="H278" s="16" t="n"/>
      <c r="I278" s="28" t="n"/>
      <c r="J278" s="16" t="n"/>
      <c r="K278" s="16" t="n"/>
      <c r="L278" s="28" t="n"/>
      <c r="M278" s="15" t="n"/>
      <c r="N278" s="16" t="n"/>
      <c r="O278" s="16" t="n"/>
      <c r="P278" s="16" t="n"/>
      <c r="Q278" s="16" t="n"/>
      <c r="R278" s="14" t="n"/>
      <c r="S278" s="16" t="n"/>
      <c r="T278" s="8" t="inlineStr">
        <is>
          <t>✅ 可导入</t>
        </is>
      </c>
    </row>
    <row r="279">
      <c r="A279" s="14" t="n"/>
      <c r="B279" s="15" t="n"/>
      <c r="C279" s="15" t="n"/>
      <c r="D279" s="14" t="n"/>
      <c r="E279" s="15" t="n"/>
      <c r="F279" s="15" t="n"/>
      <c r="G279" s="15" t="n"/>
      <c r="H279" s="15" t="n"/>
      <c r="I279" s="28" t="n"/>
      <c r="J279" s="15" t="n"/>
      <c r="K279" s="15" t="n"/>
      <c r="L279" s="28" t="n"/>
      <c r="M279" s="15" t="n"/>
      <c r="N279" s="15" t="n"/>
      <c r="O279" s="15" t="n"/>
      <c r="P279" s="15" t="n"/>
      <c r="Q279" s="15" t="n"/>
      <c r="R279" s="14" t="n"/>
      <c r="S279" s="15" t="n"/>
      <c r="T279" s="8" t="inlineStr">
        <is>
          <t>✅ 可导入</t>
        </is>
      </c>
    </row>
    <row r="280">
      <c r="A280" s="14" t="n"/>
      <c r="B280" s="16" t="n"/>
      <c r="C280" s="16" t="n"/>
      <c r="D280" s="14" t="n"/>
      <c r="E280" s="16" t="n"/>
      <c r="F280" s="16" t="n"/>
      <c r="G280" s="16" t="n"/>
      <c r="H280" s="16" t="n"/>
      <c r="I280" s="28" t="n"/>
      <c r="J280" s="16" t="n"/>
      <c r="K280" s="16" t="n"/>
      <c r="L280" s="28" t="n"/>
      <c r="M280" s="15" t="n"/>
      <c r="N280" s="16" t="n"/>
      <c r="O280" s="16" t="n"/>
      <c r="P280" s="16" t="n"/>
      <c r="Q280" s="16" t="n"/>
      <c r="R280" s="14" t="n"/>
      <c r="S280" s="16" t="n"/>
      <c r="T280" s="8" t="inlineStr">
        <is>
          <t>✅ 可导入</t>
        </is>
      </c>
    </row>
    <row r="281">
      <c r="A281" s="14" t="n"/>
      <c r="B281" s="15" t="n"/>
      <c r="C281" s="15" t="n"/>
      <c r="D281" s="14" t="n"/>
      <c r="E281" s="15" t="n"/>
      <c r="F281" s="15" t="n"/>
      <c r="G281" s="15" t="n"/>
      <c r="H281" s="15" t="n"/>
      <c r="I281" s="28" t="n"/>
      <c r="J281" s="15" t="n"/>
      <c r="K281" s="15" t="n"/>
      <c r="L281" s="28" t="n"/>
      <c r="M281" s="15" t="n"/>
      <c r="N281" s="15" t="n"/>
      <c r="O281" s="15" t="n"/>
      <c r="P281" s="15" t="n"/>
      <c r="Q281" s="15" t="n"/>
      <c r="R281" s="14" t="n"/>
      <c r="S281" s="15" t="n"/>
      <c r="T281" s="8" t="inlineStr">
        <is>
          <t>✅ 可导入</t>
        </is>
      </c>
    </row>
    <row r="282">
      <c r="A282" s="14" t="n"/>
      <c r="B282" s="16" t="n"/>
      <c r="C282" s="16" t="n"/>
      <c r="D282" s="14" t="n"/>
      <c r="E282" s="16" t="n"/>
      <c r="F282" s="16" t="n"/>
      <c r="G282" s="16" t="n"/>
      <c r="H282" s="16" t="n"/>
      <c r="I282" s="28" t="n"/>
      <c r="J282" s="16" t="n"/>
      <c r="K282" s="16" t="n"/>
      <c r="L282" s="28" t="n"/>
      <c r="M282" s="15" t="n"/>
      <c r="N282" s="16" t="n"/>
      <c r="O282" s="16" t="n"/>
      <c r="P282" s="16" t="n"/>
      <c r="Q282" s="16" t="n"/>
      <c r="R282" s="14" t="n"/>
      <c r="S282" s="16" t="n"/>
      <c r="T282" s="8" t="inlineStr">
        <is>
          <t>✅ 可导入</t>
        </is>
      </c>
    </row>
    <row r="283">
      <c r="A283" s="14" t="n"/>
      <c r="B283" s="15" t="n"/>
      <c r="C283" s="15" t="n"/>
      <c r="D283" s="14" t="n"/>
      <c r="E283" s="15" t="n"/>
      <c r="F283" s="15" t="n"/>
      <c r="G283" s="15" t="n"/>
      <c r="H283" s="15" t="n"/>
      <c r="I283" s="28" t="n"/>
      <c r="J283" s="15" t="n"/>
      <c r="K283" s="15" t="n"/>
      <c r="L283" s="28" t="n"/>
      <c r="M283" s="15" t="n"/>
      <c r="N283" s="15" t="n"/>
      <c r="O283" s="15" t="n"/>
      <c r="P283" s="15" t="n"/>
      <c r="Q283" s="15" t="n"/>
      <c r="R283" s="14" t="n"/>
      <c r="S283" s="15" t="n"/>
      <c r="T283" s="8" t="inlineStr">
        <is>
          <t>✅ 可导入</t>
        </is>
      </c>
    </row>
    <row r="284">
      <c r="A284" s="14" t="n"/>
      <c r="B284" s="16" t="n"/>
      <c r="C284" s="16" t="n"/>
      <c r="D284" s="14" t="n"/>
      <c r="E284" s="16" t="n"/>
      <c r="F284" s="16" t="n"/>
      <c r="G284" s="16" t="n"/>
      <c r="H284" s="16" t="n"/>
      <c r="I284" s="28" t="n"/>
      <c r="J284" s="16" t="n"/>
      <c r="K284" s="16" t="n"/>
      <c r="L284" s="28" t="n"/>
      <c r="M284" s="15" t="n"/>
      <c r="N284" s="16" t="n"/>
      <c r="O284" s="16" t="n"/>
      <c r="P284" s="16" t="n"/>
      <c r="Q284" s="16" t="n"/>
      <c r="R284" s="14" t="n"/>
      <c r="S284" s="16" t="n"/>
      <c r="T284" s="8" t="inlineStr">
        <is>
          <t>✅ 可导入</t>
        </is>
      </c>
    </row>
    <row r="285">
      <c r="A285" s="14" t="n"/>
      <c r="B285" s="15" t="n"/>
      <c r="C285" s="15" t="n"/>
      <c r="D285" s="14" t="n"/>
      <c r="E285" s="15" t="n"/>
      <c r="F285" s="15" t="n"/>
      <c r="G285" s="15" t="n"/>
      <c r="H285" s="15" t="n"/>
      <c r="I285" s="28" t="n"/>
      <c r="J285" s="15" t="n"/>
      <c r="K285" s="15" t="n"/>
      <c r="L285" s="28" t="n"/>
      <c r="M285" s="15" t="n"/>
      <c r="N285" s="15" t="n"/>
      <c r="O285" s="15" t="n"/>
      <c r="P285" s="15" t="n"/>
      <c r="Q285" s="15" t="n"/>
      <c r="R285" s="14" t="n"/>
      <c r="S285" s="15" t="n"/>
      <c r="T285" s="8" t="inlineStr">
        <is>
          <t>✅ 可导入</t>
        </is>
      </c>
    </row>
    <row r="286">
      <c r="A286" s="14" t="n"/>
      <c r="B286" s="16" t="n"/>
      <c r="C286" s="16" t="n"/>
      <c r="D286" s="14" t="n"/>
      <c r="E286" s="16" t="n"/>
      <c r="F286" s="16" t="n"/>
      <c r="G286" s="16" t="n"/>
      <c r="H286" s="16" t="n"/>
      <c r="I286" s="28" t="n"/>
      <c r="J286" s="16" t="n"/>
      <c r="K286" s="16" t="n"/>
      <c r="L286" s="28" t="n"/>
      <c r="M286" s="15" t="n"/>
      <c r="N286" s="16" t="n"/>
      <c r="O286" s="16" t="n"/>
      <c r="P286" s="16" t="n"/>
      <c r="Q286" s="16" t="n"/>
      <c r="R286" s="14" t="n"/>
      <c r="S286" s="16" t="n"/>
      <c r="T286" s="8" t="inlineStr">
        <is>
          <t>✅ 可导入</t>
        </is>
      </c>
    </row>
    <row r="287">
      <c r="A287" s="14" t="n"/>
      <c r="B287" s="15" t="n"/>
      <c r="C287" s="15" t="n"/>
      <c r="D287" s="14" t="n"/>
      <c r="E287" s="15" t="n"/>
      <c r="F287" s="15" t="n"/>
      <c r="G287" s="15" t="n"/>
      <c r="H287" s="15" t="n"/>
      <c r="I287" s="28" t="n"/>
      <c r="J287" s="15" t="n"/>
      <c r="K287" s="15" t="n"/>
      <c r="L287" s="28" t="n"/>
      <c r="M287" s="15" t="n"/>
      <c r="N287" s="15" t="n"/>
      <c r="O287" s="15" t="n"/>
      <c r="P287" s="15" t="n"/>
      <c r="Q287" s="15" t="n"/>
      <c r="R287" s="14" t="n"/>
      <c r="S287" s="15" t="n"/>
      <c r="T287" s="8" t="inlineStr">
        <is>
          <t>✅ 可导入</t>
        </is>
      </c>
    </row>
    <row r="288">
      <c r="A288" s="14" t="n"/>
      <c r="B288" s="16" t="n"/>
      <c r="C288" s="16" t="n"/>
      <c r="D288" s="14" t="n"/>
      <c r="E288" s="16" t="n"/>
      <c r="F288" s="16" t="n"/>
      <c r="G288" s="16" t="n"/>
      <c r="H288" s="16" t="n"/>
      <c r="I288" s="28" t="n"/>
      <c r="J288" s="16" t="n"/>
      <c r="K288" s="16" t="n"/>
      <c r="L288" s="28" t="n"/>
      <c r="M288" s="15" t="n"/>
      <c r="N288" s="16" t="n"/>
      <c r="O288" s="16" t="n"/>
      <c r="P288" s="16" t="n"/>
      <c r="Q288" s="16" t="n"/>
      <c r="R288" s="14" t="n"/>
      <c r="S288" s="16" t="n"/>
      <c r="T288" s="8" t="inlineStr">
        <is>
          <t>✅ 可导入</t>
        </is>
      </c>
    </row>
    <row r="289">
      <c r="A289" s="14" t="n"/>
      <c r="B289" s="15" t="n"/>
      <c r="C289" s="15" t="n"/>
      <c r="D289" s="14" t="n"/>
      <c r="E289" s="15" t="n"/>
      <c r="F289" s="15" t="n"/>
      <c r="G289" s="15" t="n"/>
      <c r="H289" s="15" t="n"/>
      <c r="I289" s="28" t="n"/>
      <c r="J289" s="15" t="n"/>
      <c r="K289" s="15" t="n"/>
      <c r="L289" s="28" t="n"/>
      <c r="M289" s="15" t="n"/>
      <c r="N289" s="15" t="n"/>
      <c r="O289" s="15" t="n"/>
      <c r="P289" s="15" t="n"/>
      <c r="Q289" s="15" t="n"/>
      <c r="R289" s="14" t="n"/>
      <c r="S289" s="15" t="n"/>
      <c r="T289" s="8" t="inlineStr">
        <is>
          <t>✅ 可导入</t>
        </is>
      </c>
    </row>
    <row r="290">
      <c r="A290" s="14" t="n"/>
      <c r="B290" s="16" t="n"/>
      <c r="C290" s="16" t="n"/>
      <c r="D290" s="14" t="n"/>
      <c r="E290" s="16" t="n"/>
      <c r="F290" s="16" t="n"/>
      <c r="G290" s="16" t="n"/>
      <c r="H290" s="16" t="n"/>
      <c r="I290" s="28" t="n"/>
      <c r="J290" s="16" t="n"/>
      <c r="K290" s="16" t="n"/>
      <c r="L290" s="28" t="n"/>
      <c r="M290" s="15" t="n"/>
      <c r="N290" s="16" t="n"/>
      <c r="O290" s="16" t="n"/>
      <c r="P290" s="16" t="n"/>
      <c r="Q290" s="16" t="n"/>
      <c r="R290" s="14" t="n"/>
      <c r="S290" s="16" t="n"/>
      <c r="T290" s="8" t="inlineStr">
        <is>
          <t>✅ 可导入</t>
        </is>
      </c>
    </row>
    <row r="291">
      <c r="A291" s="14" t="n"/>
      <c r="B291" s="15" t="n"/>
      <c r="C291" s="15" t="n"/>
      <c r="D291" s="14" t="n"/>
      <c r="E291" s="15" t="n"/>
      <c r="F291" s="15" t="n"/>
      <c r="G291" s="15" t="n"/>
      <c r="H291" s="15" t="n"/>
      <c r="I291" s="28" t="n"/>
      <c r="J291" s="15" t="n"/>
      <c r="K291" s="15" t="n"/>
      <c r="L291" s="28" t="n"/>
      <c r="M291" s="15" t="n"/>
      <c r="N291" s="15" t="n"/>
      <c r="O291" s="15" t="n"/>
      <c r="P291" s="15" t="n"/>
      <c r="Q291" s="15" t="n"/>
      <c r="R291" s="14" t="n"/>
      <c r="S291" s="15" t="n"/>
      <c r="T291" s="8" t="inlineStr">
        <is>
          <t>✅ 可导入</t>
        </is>
      </c>
    </row>
    <row r="292">
      <c r="A292" s="14" t="n"/>
      <c r="B292" s="16" t="n"/>
      <c r="C292" s="16" t="n"/>
      <c r="D292" s="14" t="n"/>
      <c r="E292" s="16" t="n"/>
      <c r="F292" s="16" t="n"/>
      <c r="G292" s="16" t="n"/>
      <c r="H292" s="16" t="n"/>
      <c r="I292" s="28" t="n"/>
      <c r="J292" s="16" t="n"/>
      <c r="K292" s="16" t="n"/>
      <c r="L292" s="28" t="n"/>
      <c r="M292" s="15" t="n"/>
      <c r="N292" s="16" t="n"/>
      <c r="O292" s="16" t="n"/>
      <c r="P292" s="16" t="n"/>
      <c r="Q292" s="16" t="n"/>
      <c r="R292" s="14" t="n"/>
      <c r="S292" s="16" t="n"/>
      <c r="T292" s="8" t="inlineStr">
        <is>
          <t>✅ 可导入</t>
        </is>
      </c>
    </row>
    <row r="293">
      <c r="A293" s="14" t="n"/>
      <c r="B293" s="15" t="n"/>
      <c r="C293" s="15" t="n"/>
      <c r="D293" s="14" t="n"/>
      <c r="E293" s="15" t="n"/>
      <c r="F293" s="15" t="n"/>
      <c r="G293" s="15" t="n"/>
      <c r="H293" s="15" t="n"/>
      <c r="I293" s="28" t="n"/>
      <c r="J293" s="15" t="n"/>
      <c r="K293" s="15" t="n"/>
      <c r="L293" s="28" t="n"/>
      <c r="M293" s="15" t="n"/>
      <c r="N293" s="15" t="n"/>
      <c r="O293" s="15" t="n"/>
      <c r="P293" s="15" t="n"/>
      <c r="Q293" s="15" t="n"/>
      <c r="R293" s="14" t="n"/>
      <c r="S293" s="15" t="n"/>
      <c r="T293" s="8" t="inlineStr">
        <is>
          <t>✅ 可导入</t>
        </is>
      </c>
    </row>
    <row r="294">
      <c r="A294" s="14" t="n"/>
      <c r="B294" s="16" t="n"/>
      <c r="C294" s="16" t="n"/>
      <c r="D294" s="14" t="n"/>
      <c r="E294" s="16" t="n"/>
      <c r="F294" s="16" t="n"/>
      <c r="G294" s="16" t="n"/>
      <c r="H294" s="16" t="n"/>
      <c r="I294" s="28" t="n"/>
      <c r="J294" s="16" t="n"/>
      <c r="K294" s="16" t="n"/>
      <c r="L294" s="28" t="n"/>
      <c r="M294" s="15" t="n"/>
      <c r="N294" s="16" t="n"/>
      <c r="O294" s="16" t="n"/>
      <c r="P294" s="16" t="n"/>
      <c r="Q294" s="16" t="n"/>
      <c r="R294" s="14" t="n"/>
      <c r="S294" s="16" t="n"/>
      <c r="T294" s="8" t="inlineStr">
        <is>
          <t>✅ 可导入</t>
        </is>
      </c>
    </row>
    <row r="295">
      <c r="A295" s="14" t="n"/>
      <c r="B295" s="15" t="n"/>
      <c r="C295" s="15" t="n"/>
      <c r="D295" s="14" t="n"/>
      <c r="E295" s="15" t="n"/>
      <c r="F295" s="15" t="n"/>
      <c r="G295" s="15" t="n"/>
      <c r="H295" s="15" t="n"/>
      <c r="I295" s="28" t="n"/>
      <c r="J295" s="15" t="n"/>
      <c r="K295" s="15" t="n"/>
      <c r="L295" s="28" t="n"/>
      <c r="M295" s="15" t="n"/>
      <c r="N295" s="15" t="n"/>
      <c r="O295" s="15" t="n"/>
      <c r="P295" s="15" t="n"/>
      <c r="Q295" s="15" t="n"/>
      <c r="R295" s="14" t="n"/>
      <c r="S295" s="15" t="n"/>
      <c r="T295" s="8" t="inlineStr">
        <is>
          <t>✅ 可导入</t>
        </is>
      </c>
    </row>
    <row r="296">
      <c r="A296" s="14" t="n"/>
      <c r="B296" s="16" t="n"/>
      <c r="C296" s="16" t="n"/>
      <c r="D296" s="14" t="n"/>
      <c r="E296" s="16" t="n"/>
      <c r="F296" s="16" t="n"/>
      <c r="G296" s="16" t="n"/>
      <c r="H296" s="16" t="n"/>
      <c r="I296" s="28" t="n"/>
      <c r="J296" s="16" t="n"/>
      <c r="K296" s="16" t="n"/>
      <c r="L296" s="28" t="n"/>
      <c r="M296" s="15" t="n"/>
      <c r="N296" s="16" t="n"/>
      <c r="O296" s="16" t="n"/>
      <c r="P296" s="16" t="n"/>
      <c r="Q296" s="16" t="n"/>
      <c r="R296" s="14" t="n"/>
      <c r="S296" s="16" t="n"/>
      <c r="T296" s="8" t="inlineStr">
        <is>
          <t>✅ 可导入</t>
        </is>
      </c>
    </row>
    <row r="297">
      <c r="A297" s="14" t="n"/>
      <c r="B297" s="15" t="n"/>
      <c r="C297" s="15" t="n"/>
      <c r="D297" s="14" t="n"/>
      <c r="E297" s="15" t="n"/>
      <c r="F297" s="15" t="n"/>
      <c r="G297" s="15" t="n"/>
      <c r="H297" s="15" t="n"/>
      <c r="I297" s="28" t="n"/>
      <c r="J297" s="15" t="n"/>
      <c r="K297" s="15" t="n"/>
      <c r="L297" s="28" t="n"/>
      <c r="M297" s="15" t="n"/>
      <c r="N297" s="15" t="n"/>
      <c r="O297" s="15" t="n"/>
      <c r="P297" s="15" t="n"/>
      <c r="Q297" s="15" t="n"/>
      <c r="R297" s="14" t="n"/>
      <c r="S297" s="15" t="n"/>
      <c r="T297" s="8" t="inlineStr">
        <is>
          <t>✅ 可导入</t>
        </is>
      </c>
    </row>
    <row r="298">
      <c r="A298" s="14" t="n"/>
      <c r="B298" s="16" t="n"/>
      <c r="C298" s="16" t="n"/>
      <c r="D298" s="14" t="n"/>
      <c r="E298" s="16" t="n"/>
      <c r="F298" s="16" t="n"/>
      <c r="G298" s="16" t="n"/>
      <c r="H298" s="16" t="n"/>
      <c r="I298" s="28" t="n"/>
      <c r="J298" s="16" t="n"/>
      <c r="K298" s="16" t="n"/>
      <c r="L298" s="28" t="n"/>
      <c r="M298" s="15" t="n"/>
      <c r="N298" s="16" t="n"/>
      <c r="O298" s="16" t="n"/>
      <c r="P298" s="16" t="n"/>
      <c r="Q298" s="16" t="n"/>
      <c r="R298" s="14" t="n"/>
      <c r="S298" s="16" t="n"/>
      <c r="T298" s="8" t="inlineStr">
        <is>
          <t>✅ 可导入</t>
        </is>
      </c>
    </row>
    <row r="299">
      <c r="A299" s="14" t="n"/>
      <c r="B299" s="15" t="n"/>
      <c r="C299" s="15" t="n"/>
      <c r="D299" s="14" t="n"/>
      <c r="E299" s="15" t="n"/>
      <c r="F299" s="15" t="n"/>
      <c r="G299" s="15" t="n"/>
      <c r="H299" s="15" t="n"/>
      <c r="I299" s="28" t="n"/>
      <c r="J299" s="15" t="n"/>
      <c r="K299" s="15" t="n"/>
      <c r="L299" s="28" t="n"/>
      <c r="M299" s="15" t="n"/>
      <c r="N299" s="15" t="n"/>
      <c r="O299" s="15" t="n"/>
      <c r="P299" s="15" t="n"/>
      <c r="Q299" s="15" t="n"/>
      <c r="R299" s="14" t="n"/>
      <c r="S299" s="15" t="n"/>
      <c r="T299" s="8" t="inlineStr">
        <is>
          <t>✅ 可导入</t>
        </is>
      </c>
    </row>
    <row r="300">
      <c r="A300" s="14" t="n"/>
      <c r="B300" s="16" t="n"/>
      <c r="C300" s="16" t="n"/>
      <c r="D300" s="14" t="n"/>
      <c r="E300" s="16" t="n"/>
      <c r="F300" s="16" t="n"/>
      <c r="G300" s="16" t="n"/>
      <c r="H300" s="16" t="n"/>
      <c r="I300" s="28" t="n"/>
      <c r="J300" s="16" t="n"/>
      <c r="K300" s="16" t="n"/>
      <c r="L300" s="28" t="n"/>
      <c r="M300" s="15" t="n"/>
      <c r="N300" s="16" t="n"/>
      <c r="O300" s="16" t="n"/>
      <c r="P300" s="16" t="n"/>
      <c r="Q300" s="16" t="n"/>
      <c r="R300" s="14" t="n"/>
      <c r="S300" s="16" t="n"/>
      <c r="T300" s="8" t="inlineStr">
        <is>
          <t>✅ 可导入</t>
        </is>
      </c>
    </row>
    <row r="301">
      <c r="A301" s="14" t="n"/>
      <c r="B301" s="15" t="n"/>
      <c r="C301" s="15" t="n"/>
      <c r="D301" s="14" t="n"/>
      <c r="E301" s="15" t="n"/>
      <c r="F301" s="15" t="n"/>
      <c r="G301" s="15" t="n"/>
      <c r="H301" s="15" t="n"/>
      <c r="I301" s="28" t="n"/>
      <c r="J301" s="15" t="n"/>
      <c r="K301" s="15" t="n"/>
      <c r="L301" s="28" t="n"/>
      <c r="M301" s="15" t="n"/>
      <c r="N301" s="15" t="n"/>
      <c r="O301" s="15" t="n"/>
      <c r="P301" s="15" t="n"/>
      <c r="Q301" s="15" t="n"/>
      <c r="R301" s="14" t="n"/>
      <c r="S301" s="15" t="n"/>
      <c r="T301" s="8" t="inlineStr">
        <is>
          <t>✅ 可导入</t>
        </is>
      </c>
    </row>
    <row r="302">
      <c r="A302" s="14" t="n"/>
      <c r="B302" s="16" t="n"/>
      <c r="C302" s="16" t="n"/>
      <c r="D302" s="14" t="n"/>
      <c r="E302" s="16" t="n"/>
      <c r="F302" s="16" t="n"/>
      <c r="G302" s="16" t="n"/>
      <c r="H302" s="16" t="n"/>
      <c r="I302" s="28" t="n"/>
      <c r="J302" s="16" t="n"/>
      <c r="K302" s="16" t="n"/>
      <c r="L302" s="28" t="n"/>
      <c r="M302" s="15" t="n"/>
      <c r="N302" s="16" t="n"/>
      <c r="O302" s="16" t="n"/>
      <c r="P302" s="16" t="n"/>
      <c r="Q302" s="16" t="n"/>
      <c r="R302" s="14" t="n"/>
      <c r="S302" s="16" t="n"/>
      <c r="T302" s="8" t="inlineStr">
        <is>
          <t>✅ 可导入</t>
        </is>
      </c>
    </row>
    <row r="303">
      <c r="A303" s="14" t="n"/>
      <c r="B303" s="15" t="n"/>
      <c r="C303" s="15" t="n"/>
      <c r="D303" s="14" t="n"/>
      <c r="E303" s="15" t="n"/>
      <c r="F303" s="15" t="n"/>
      <c r="G303" s="15" t="n"/>
      <c r="H303" s="15" t="n"/>
      <c r="I303" s="28" t="n"/>
      <c r="J303" s="15" t="n"/>
      <c r="K303" s="15" t="n"/>
      <c r="L303" s="28" t="n"/>
      <c r="M303" s="15" t="n"/>
      <c r="N303" s="15" t="n"/>
      <c r="O303" s="15" t="n"/>
      <c r="P303" s="15" t="n"/>
      <c r="Q303" s="15" t="n"/>
      <c r="R303" s="14" t="n"/>
      <c r="S303" s="15" t="n"/>
      <c r="T303" s="8" t="inlineStr">
        <is>
          <t>✅ 可导入</t>
        </is>
      </c>
    </row>
    <row r="304">
      <c r="A304" s="14" t="n"/>
      <c r="B304" s="16" t="n"/>
      <c r="C304" s="16" t="n"/>
      <c r="D304" s="14" t="n"/>
      <c r="E304" s="16" t="n"/>
      <c r="F304" s="16" t="n"/>
      <c r="G304" s="16" t="n"/>
      <c r="H304" s="16" t="n"/>
      <c r="I304" s="28" t="n"/>
      <c r="J304" s="16" t="n"/>
      <c r="K304" s="16" t="n"/>
      <c r="L304" s="28" t="n"/>
      <c r="M304" s="15" t="n"/>
      <c r="N304" s="16" t="n"/>
      <c r="O304" s="16" t="n"/>
      <c r="P304" s="16" t="n"/>
      <c r="Q304" s="16" t="n"/>
      <c r="R304" s="14" t="n"/>
      <c r="S304" s="16" t="n"/>
      <c r="T304" s="8" t="inlineStr">
        <is>
          <t>✅ 可导入</t>
        </is>
      </c>
    </row>
    <row r="305">
      <c r="A305" s="14" t="n"/>
      <c r="B305" s="15" t="n"/>
      <c r="C305" s="15" t="n"/>
      <c r="D305" s="14" t="n"/>
      <c r="E305" s="15" t="n"/>
      <c r="F305" s="15" t="n"/>
      <c r="G305" s="15" t="n"/>
      <c r="H305" s="15" t="n"/>
      <c r="I305" s="28" t="n"/>
      <c r="J305" s="15" t="n"/>
      <c r="K305" s="15" t="n"/>
      <c r="L305" s="28" t="n"/>
      <c r="M305" s="15" t="n"/>
      <c r="N305" s="15" t="n"/>
      <c r="O305" s="15" t="n"/>
      <c r="P305" s="15" t="n"/>
      <c r="Q305" s="15" t="n"/>
      <c r="R305" s="14" t="n"/>
      <c r="S305" s="15" t="n"/>
      <c r="T305" s="8" t="inlineStr">
        <is>
          <t>✅ 可导入</t>
        </is>
      </c>
    </row>
    <row r="306">
      <c r="A306" s="14" t="n"/>
      <c r="B306" s="16" t="n"/>
      <c r="C306" s="16" t="n"/>
      <c r="D306" s="14" t="n"/>
      <c r="E306" s="16" t="n"/>
      <c r="F306" s="16" t="n"/>
      <c r="G306" s="16" t="n"/>
      <c r="H306" s="16" t="n"/>
      <c r="I306" s="28" t="n"/>
      <c r="J306" s="16" t="n"/>
      <c r="K306" s="16" t="n"/>
      <c r="L306" s="28" t="n"/>
      <c r="M306" s="15" t="n"/>
      <c r="N306" s="16" t="n"/>
      <c r="O306" s="16" t="n"/>
      <c r="P306" s="16" t="n"/>
      <c r="Q306" s="16" t="n"/>
      <c r="R306" s="14" t="n"/>
      <c r="S306" s="16" t="n"/>
      <c r="T306" s="8" t="inlineStr">
        <is>
          <t>✅ 可导入</t>
        </is>
      </c>
    </row>
    <row r="307">
      <c r="A307" s="14" t="n"/>
      <c r="B307" s="15" t="n"/>
      <c r="C307" s="15" t="n"/>
      <c r="D307" s="14" t="n"/>
      <c r="E307" s="15" t="n"/>
      <c r="F307" s="15" t="n"/>
      <c r="G307" s="15" t="n"/>
      <c r="H307" s="15" t="n"/>
      <c r="I307" s="28" t="n"/>
      <c r="J307" s="15" t="n"/>
      <c r="K307" s="15" t="n"/>
      <c r="L307" s="28" t="n"/>
      <c r="M307" s="15" t="n"/>
      <c r="N307" s="15" t="n"/>
      <c r="O307" s="15" t="n"/>
      <c r="P307" s="15" t="n"/>
      <c r="Q307" s="15" t="n"/>
      <c r="R307" s="14" t="n"/>
      <c r="S307" s="15" t="n"/>
      <c r="T307" s="8" t="inlineStr">
        <is>
          <t>✅ 可导入</t>
        </is>
      </c>
    </row>
    <row r="308">
      <c r="A308" s="14" t="n"/>
      <c r="B308" s="16" t="n"/>
      <c r="C308" s="16" t="n"/>
      <c r="D308" s="14" t="n"/>
      <c r="E308" s="16" t="n"/>
      <c r="F308" s="16" t="n"/>
      <c r="G308" s="16" t="n"/>
      <c r="H308" s="16" t="n"/>
      <c r="I308" s="28" t="n"/>
      <c r="J308" s="16" t="n"/>
      <c r="K308" s="16" t="n"/>
      <c r="L308" s="28" t="n"/>
      <c r="M308" s="15" t="n"/>
      <c r="N308" s="16" t="n"/>
      <c r="O308" s="16" t="n"/>
      <c r="P308" s="16" t="n"/>
      <c r="Q308" s="16" t="n"/>
      <c r="R308" s="14" t="n"/>
      <c r="S308" s="16" t="n"/>
      <c r="T308" s="8" t="inlineStr">
        <is>
          <t>✅ 可导入</t>
        </is>
      </c>
    </row>
    <row r="309">
      <c r="A309" s="14" t="n"/>
      <c r="B309" s="15" t="n"/>
      <c r="C309" s="15" t="n"/>
      <c r="D309" s="14" t="n"/>
      <c r="E309" s="15" t="n"/>
      <c r="F309" s="15" t="n"/>
      <c r="G309" s="15" t="n"/>
      <c r="H309" s="15" t="n"/>
      <c r="I309" s="28" t="n"/>
      <c r="J309" s="15" t="n"/>
      <c r="K309" s="15" t="n"/>
      <c r="L309" s="28" t="n"/>
      <c r="M309" s="15" t="n"/>
      <c r="N309" s="15" t="n"/>
      <c r="O309" s="15" t="n"/>
      <c r="P309" s="15" t="n"/>
      <c r="Q309" s="15" t="n"/>
      <c r="R309" s="14" t="n"/>
      <c r="S309" s="15" t="n"/>
      <c r="T309" s="8" t="inlineStr">
        <is>
          <t>✅ 可导入</t>
        </is>
      </c>
    </row>
    <row r="310">
      <c r="A310" s="14" t="n"/>
      <c r="B310" s="16" t="n"/>
      <c r="C310" s="16" t="n"/>
      <c r="D310" s="14" t="n"/>
      <c r="E310" s="16" t="n"/>
      <c r="F310" s="16" t="n"/>
      <c r="G310" s="16" t="n"/>
      <c r="H310" s="16" t="n"/>
      <c r="I310" s="28" t="n"/>
      <c r="J310" s="16" t="n"/>
      <c r="K310" s="16" t="n"/>
      <c r="L310" s="28" t="n"/>
      <c r="M310" s="15" t="n"/>
      <c r="N310" s="16" t="n"/>
      <c r="O310" s="16" t="n"/>
      <c r="P310" s="16" t="n"/>
      <c r="Q310" s="16" t="n"/>
      <c r="R310" s="14" t="n"/>
      <c r="S310" s="16" t="n"/>
      <c r="T310" s="8" t="inlineStr">
        <is>
          <t>✅ 可导入</t>
        </is>
      </c>
    </row>
    <row r="311">
      <c r="A311" s="14" t="n"/>
      <c r="B311" s="15" t="n"/>
      <c r="C311" s="15" t="n"/>
      <c r="D311" s="14" t="n"/>
      <c r="E311" s="15" t="n"/>
      <c r="F311" s="15" t="n"/>
      <c r="G311" s="15" t="n"/>
      <c r="H311" s="15" t="n"/>
      <c r="I311" s="28" t="n"/>
      <c r="J311" s="15" t="n"/>
      <c r="K311" s="15" t="n"/>
      <c r="L311" s="28" t="n"/>
      <c r="M311" s="15" t="n"/>
      <c r="N311" s="15" t="n"/>
      <c r="O311" s="15" t="n"/>
      <c r="P311" s="15" t="n"/>
      <c r="Q311" s="15" t="n"/>
      <c r="R311" s="14" t="n"/>
      <c r="S311" s="15" t="n"/>
      <c r="T311" s="8" t="inlineStr">
        <is>
          <t>✅ 可导入</t>
        </is>
      </c>
    </row>
    <row r="312">
      <c r="A312" s="14" t="n"/>
      <c r="B312" s="16" t="n"/>
      <c r="C312" s="16" t="n"/>
      <c r="D312" s="14" t="n"/>
      <c r="E312" s="16" t="n"/>
      <c r="F312" s="16" t="n"/>
      <c r="G312" s="16" t="n"/>
      <c r="H312" s="16" t="n"/>
      <c r="I312" s="28" t="n"/>
      <c r="J312" s="16" t="n"/>
      <c r="K312" s="16" t="n"/>
      <c r="L312" s="28" t="n"/>
      <c r="M312" s="15" t="n"/>
      <c r="N312" s="16" t="n"/>
      <c r="O312" s="16" t="n"/>
      <c r="P312" s="16" t="n"/>
      <c r="Q312" s="16" t="n"/>
      <c r="R312" s="14" t="n"/>
      <c r="S312" s="16" t="n"/>
      <c r="T312" s="8" t="inlineStr">
        <is>
          <t>✅ 可导入</t>
        </is>
      </c>
    </row>
    <row r="313">
      <c r="A313" s="14" t="n"/>
      <c r="B313" s="15" t="n"/>
      <c r="C313" s="15" t="n"/>
      <c r="D313" s="14" t="n"/>
      <c r="E313" s="15" t="n"/>
      <c r="F313" s="15" t="n"/>
      <c r="G313" s="15" t="n"/>
      <c r="H313" s="15" t="n"/>
      <c r="I313" s="28" t="n"/>
      <c r="J313" s="15" t="n"/>
      <c r="K313" s="15" t="n"/>
      <c r="L313" s="28" t="n"/>
      <c r="M313" s="15" t="n"/>
      <c r="N313" s="15" t="n"/>
      <c r="O313" s="15" t="n"/>
      <c r="P313" s="15" t="n"/>
      <c r="Q313" s="15" t="n"/>
      <c r="R313" s="14" t="n"/>
      <c r="S313" s="15" t="n"/>
      <c r="T313" s="8" t="inlineStr">
        <is>
          <t>✅ 可导入</t>
        </is>
      </c>
    </row>
    <row r="314">
      <c r="A314" s="14" t="n"/>
      <c r="B314" s="16" t="n"/>
      <c r="C314" s="16" t="n"/>
      <c r="D314" s="14" t="n"/>
      <c r="E314" s="16" t="n"/>
      <c r="F314" s="16" t="n"/>
      <c r="G314" s="16" t="n"/>
      <c r="H314" s="16" t="n"/>
      <c r="I314" s="28" t="n"/>
      <c r="J314" s="16" t="n"/>
      <c r="K314" s="16" t="n"/>
      <c r="L314" s="28" t="n"/>
      <c r="M314" s="15" t="n"/>
      <c r="N314" s="16" t="n"/>
      <c r="O314" s="16" t="n"/>
      <c r="P314" s="16" t="n"/>
      <c r="Q314" s="16" t="n"/>
      <c r="R314" s="14" t="n"/>
      <c r="S314" s="16" t="n"/>
      <c r="T314" s="8" t="inlineStr">
        <is>
          <t>✅ 可导入</t>
        </is>
      </c>
    </row>
    <row r="315">
      <c r="A315" s="14" t="n"/>
      <c r="B315" s="15" t="n"/>
      <c r="C315" s="15" t="n"/>
      <c r="D315" s="14" t="n"/>
      <c r="E315" s="15" t="n"/>
      <c r="F315" s="15" t="n"/>
      <c r="G315" s="15" t="n"/>
      <c r="H315" s="15" t="n"/>
      <c r="I315" s="28" t="n"/>
      <c r="J315" s="15" t="n"/>
      <c r="K315" s="15" t="n"/>
      <c r="L315" s="28" t="n"/>
      <c r="M315" s="15" t="n"/>
      <c r="N315" s="15" t="n"/>
      <c r="O315" s="15" t="n"/>
      <c r="P315" s="15" t="n"/>
      <c r="Q315" s="15" t="n"/>
      <c r="R315" s="14" t="n"/>
      <c r="S315" s="15" t="n"/>
      <c r="T315" s="8" t="inlineStr">
        <is>
          <t>✅ 可导入</t>
        </is>
      </c>
    </row>
    <row r="316">
      <c r="A316" s="14" t="n"/>
      <c r="B316" s="16" t="n"/>
      <c r="C316" s="16" t="n"/>
      <c r="D316" s="14" t="n"/>
      <c r="E316" s="16" t="n"/>
      <c r="F316" s="16" t="n"/>
      <c r="G316" s="16" t="n"/>
      <c r="H316" s="16" t="n"/>
      <c r="I316" s="28" t="n"/>
      <c r="J316" s="16" t="n"/>
      <c r="K316" s="16" t="n"/>
      <c r="L316" s="28" t="n"/>
      <c r="M316" s="15" t="n"/>
      <c r="N316" s="16" t="n"/>
      <c r="O316" s="16" t="n"/>
      <c r="P316" s="16" t="n"/>
      <c r="Q316" s="16" t="n"/>
      <c r="R316" s="14" t="n"/>
      <c r="S316" s="16" t="n"/>
      <c r="T316" s="8" t="inlineStr">
        <is>
          <t>✅ 可导入</t>
        </is>
      </c>
    </row>
    <row r="317">
      <c r="A317" s="14" t="n"/>
      <c r="B317" s="15" t="n"/>
      <c r="C317" s="15" t="n"/>
      <c r="D317" s="14" t="n"/>
      <c r="E317" s="15" t="n"/>
      <c r="F317" s="15" t="n"/>
      <c r="G317" s="15" t="n"/>
      <c r="H317" s="15" t="n"/>
      <c r="I317" s="28" t="n"/>
      <c r="J317" s="15" t="n"/>
      <c r="K317" s="15" t="n"/>
      <c r="L317" s="28" t="n"/>
      <c r="M317" s="15" t="n"/>
      <c r="N317" s="15" t="n"/>
      <c r="O317" s="15" t="n"/>
      <c r="P317" s="15" t="n"/>
      <c r="Q317" s="15" t="n"/>
      <c r="R317" s="14" t="n"/>
      <c r="S317" s="15" t="n"/>
      <c r="T317" s="8" t="inlineStr">
        <is>
          <t>✅ 可导入</t>
        </is>
      </c>
    </row>
    <row r="318">
      <c r="A318" s="14" t="n"/>
      <c r="B318" s="16" t="n"/>
      <c r="C318" s="16" t="n"/>
      <c r="D318" s="14" t="n"/>
      <c r="E318" s="16" t="n"/>
      <c r="F318" s="16" t="n"/>
      <c r="G318" s="16" t="n"/>
      <c r="H318" s="16" t="n"/>
      <c r="I318" s="28" t="n"/>
      <c r="J318" s="16" t="n"/>
      <c r="K318" s="16" t="n"/>
      <c r="L318" s="28" t="n"/>
      <c r="M318" s="15" t="n"/>
      <c r="N318" s="16" t="n"/>
      <c r="O318" s="16" t="n"/>
      <c r="P318" s="16" t="n"/>
      <c r="Q318" s="16" t="n"/>
      <c r="R318" s="14" t="n"/>
      <c r="S318" s="16" t="n"/>
      <c r="T318" s="8" t="inlineStr">
        <is>
          <t>✅ 可导入</t>
        </is>
      </c>
    </row>
    <row r="319">
      <c r="A319" s="14" t="n"/>
      <c r="B319" s="15" t="n"/>
      <c r="C319" s="15" t="n"/>
      <c r="D319" s="14" t="n"/>
      <c r="E319" s="15" t="n"/>
      <c r="F319" s="15" t="n"/>
      <c r="G319" s="15" t="n"/>
      <c r="H319" s="15" t="n"/>
      <c r="I319" s="28" t="n"/>
      <c r="J319" s="15" t="n"/>
      <c r="K319" s="15" t="n"/>
      <c r="L319" s="28" t="n"/>
      <c r="M319" s="15" t="n"/>
      <c r="N319" s="15" t="n"/>
      <c r="O319" s="15" t="n"/>
      <c r="P319" s="15" t="n"/>
      <c r="Q319" s="15" t="n"/>
      <c r="R319" s="14" t="n"/>
      <c r="S319" s="15" t="n"/>
      <c r="T319" s="8" t="inlineStr">
        <is>
          <t>✅ 可导入</t>
        </is>
      </c>
    </row>
    <row r="320">
      <c r="A320" s="14" t="n"/>
      <c r="B320" s="16" t="n"/>
      <c r="C320" s="16" t="n"/>
      <c r="D320" s="14" t="n"/>
      <c r="E320" s="16" t="n"/>
      <c r="F320" s="16" t="n"/>
      <c r="G320" s="16" t="n"/>
      <c r="H320" s="16" t="n"/>
      <c r="I320" s="28" t="n"/>
      <c r="J320" s="16" t="n"/>
      <c r="K320" s="16" t="n"/>
      <c r="L320" s="28" t="n"/>
      <c r="M320" s="15" t="n"/>
      <c r="N320" s="16" t="n"/>
      <c r="O320" s="16" t="n"/>
      <c r="P320" s="16" t="n"/>
      <c r="Q320" s="16" t="n"/>
      <c r="R320" s="14" t="n"/>
      <c r="S320" s="16" t="n"/>
      <c r="T320" s="8" t="inlineStr">
        <is>
          <t>✅ 可导入</t>
        </is>
      </c>
    </row>
    <row r="321">
      <c r="A321" s="14" t="n"/>
      <c r="B321" s="15" t="n"/>
      <c r="C321" s="15" t="n"/>
      <c r="D321" s="14" t="n"/>
      <c r="E321" s="15" t="n"/>
      <c r="F321" s="15" t="n"/>
      <c r="G321" s="15" t="n"/>
      <c r="H321" s="15" t="n"/>
      <c r="I321" s="28" t="n"/>
      <c r="J321" s="15" t="n"/>
      <c r="K321" s="15" t="n"/>
      <c r="L321" s="28" t="n"/>
      <c r="M321" s="15" t="n"/>
      <c r="N321" s="15" t="n"/>
      <c r="O321" s="15" t="n"/>
      <c r="P321" s="15" t="n"/>
      <c r="Q321" s="15" t="n"/>
      <c r="R321" s="14" t="n"/>
      <c r="S321" s="15" t="n"/>
      <c r="T321" s="8" t="inlineStr">
        <is>
          <t>✅ 可导入</t>
        </is>
      </c>
    </row>
    <row r="322">
      <c r="A322" s="14" t="n"/>
      <c r="B322" s="16" t="n"/>
      <c r="C322" s="16" t="n"/>
      <c r="D322" s="14" t="n"/>
      <c r="E322" s="16" t="n"/>
      <c r="F322" s="16" t="n"/>
      <c r="G322" s="16" t="n"/>
      <c r="H322" s="16" t="n"/>
      <c r="I322" s="28" t="n"/>
      <c r="J322" s="16" t="n"/>
      <c r="K322" s="16" t="n"/>
      <c r="L322" s="28" t="n"/>
      <c r="M322" s="15" t="n"/>
      <c r="N322" s="16" t="n"/>
      <c r="O322" s="16" t="n"/>
      <c r="P322" s="16" t="n"/>
      <c r="Q322" s="16" t="n"/>
      <c r="R322" s="14" t="n"/>
      <c r="S322" s="16" t="n"/>
      <c r="T322" s="8" t="inlineStr">
        <is>
          <t>✅ 可导入</t>
        </is>
      </c>
    </row>
    <row r="323">
      <c r="A323" s="14" t="n"/>
      <c r="B323" s="15" t="n"/>
      <c r="C323" s="15" t="n"/>
      <c r="D323" s="14" t="n"/>
      <c r="E323" s="15" t="n"/>
      <c r="F323" s="15" t="n"/>
      <c r="G323" s="15" t="n"/>
      <c r="H323" s="15" t="n"/>
      <c r="I323" s="28" t="n"/>
      <c r="J323" s="15" t="n"/>
      <c r="K323" s="15" t="n"/>
      <c r="L323" s="28" t="n"/>
      <c r="M323" s="15" t="n"/>
      <c r="N323" s="15" t="n"/>
      <c r="O323" s="15" t="n"/>
      <c r="P323" s="15" t="n"/>
      <c r="Q323" s="15" t="n"/>
      <c r="R323" s="14" t="n"/>
      <c r="S323" s="15" t="n"/>
      <c r="T323" s="8" t="inlineStr">
        <is>
          <t>✅ 可导入</t>
        </is>
      </c>
    </row>
    <row r="324">
      <c r="A324" s="14" t="n"/>
      <c r="B324" s="16" t="n"/>
      <c r="C324" s="16" t="n"/>
      <c r="D324" s="14" t="n"/>
      <c r="E324" s="16" t="n"/>
      <c r="F324" s="16" t="n"/>
      <c r="G324" s="16" t="n"/>
      <c r="H324" s="16" t="n"/>
      <c r="I324" s="28" t="n"/>
      <c r="J324" s="16" t="n"/>
      <c r="K324" s="16" t="n"/>
      <c r="L324" s="28" t="n"/>
      <c r="M324" s="15" t="n"/>
      <c r="N324" s="16" t="n"/>
      <c r="O324" s="16" t="n"/>
      <c r="P324" s="16" t="n"/>
      <c r="Q324" s="16" t="n"/>
      <c r="R324" s="14" t="n"/>
      <c r="S324" s="16" t="n"/>
      <c r="T324" s="8" t="inlineStr">
        <is>
          <t>✅ 可导入</t>
        </is>
      </c>
    </row>
    <row r="325">
      <c r="A325" s="14" t="n"/>
      <c r="B325" s="15" t="n"/>
      <c r="C325" s="15" t="n"/>
      <c r="D325" s="14" t="n"/>
      <c r="E325" s="15" t="n"/>
      <c r="F325" s="15" t="n"/>
      <c r="G325" s="15" t="n"/>
      <c r="H325" s="15" t="n"/>
      <c r="I325" s="28" t="n"/>
      <c r="J325" s="15" t="n"/>
      <c r="K325" s="15" t="n"/>
      <c r="L325" s="28" t="n"/>
      <c r="M325" s="15" t="n"/>
      <c r="N325" s="15" t="n"/>
      <c r="O325" s="15" t="n"/>
      <c r="P325" s="15" t="n"/>
      <c r="Q325" s="15" t="n"/>
      <c r="R325" s="14" t="n"/>
      <c r="S325" s="15" t="n"/>
      <c r="T325" s="8" t="inlineStr">
        <is>
          <t>✅ 可导入</t>
        </is>
      </c>
    </row>
    <row r="326">
      <c r="A326" s="14" t="n"/>
      <c r="B326" s="16" t="n"/>
      <c r="C326" s="16" t="n"/>
      <c r="D326" s="14" t="n"/>
      <c r="E326" s="16" t="n"/>
      <c r="F326" s="16" t="n"/>
      <c r="G326" s="16" t="n"/>
      <c r="H326" s="16" t="n"/>
      <c r="I326" s="28" t="n"/>
      <c r="J326" s="16" t="n"/>
      <c r="K326" s="16" t="n"/>
      <c r="L326" s="28" t="n"/>
      <c r="M326" s="15" t="n"/>
      <c r="N326" s="16" t="n"/>
      <c r="O326" s="16" t="n"/>
      <c r="P326" s="16" t="n"/>
      <c r="Q326" s="16" t="n"/>
      <c r="R326" s="14" t="n"/>
      <c r="S326" s="16" t="n"/>
      <c r="T326" s="8" t="inlineStr">
        <is>
          <t>✅ 可导入</t>
        </is>
      </c>
    </row>
    <row r="327">
      <c r="A327" s="14" t="n"/>
      <c r="B327" s="15" t="n"/>
      <c r="C327" s="15" t="n"/>
      <c r="D327" s="14" t="n"/>
      <c r="E327" s="15" t="n"/>
      <c r="F327" s="15" t="n"/>
      <c r="G327" s="15" t="n"/>
      <c r="H327" s="15" t="n"/>
      <c r="I327" s="28" t="n"/>
      <c r="J327" s="15" t="n"/>
      <c r="K327" s="15" t="n"/>
      <c r="L327" s="28" t="n"/>
      <c r="M327" s="15" t="n"/>
      <c r="N327" s="15" t="n"/>
      <c r="O327" s="15" t="n"/>
      <c r="P327" s="15" t="n"/>
      <c r="Q327" s="15" t="n"/>
      <c r="R327" s="14" t="n"/>
      <c r="S327" s="15" t="n"/>
      <c r="T327" s="8" t="inlineStr">
        <is>
          <t>✅ 可导入</t>
        </is>
      </c>
    </row>
    <row r="328">
      <c r="A328" s="14" t="n"/>
      <c r="B328" s="16" t="n"/>
      <c r="C328" s="16" t="n"/>
      <c r="D328" s="14" t="n"/>
      <c r="E328" s="16" t="n"/>
      <c r="F328" s="16" t="n"/>
      <c r="G328" s="16" t="n"/>
      <c r="H328" s="16" t="n"/>
      <c r="I328" s="28" t="n"/>
      <c r="J328" s="16" t="n"/>
      <c r="K328" s="16" t="n"/>
      <c r="L328" s="28" t="n"/>
      <c r="M328" s="15" t="n"/>
      <c r="N328" s="16" t="n"/>
      <c r="O328" s="16" t="n"/>
      <c r="P328" s="16" t="n"/>
      <c r="Q328" s="16" t="n"/>
      <c r="R328" s="14" t="n"/>
      <c r="S328" s="16" t="n"/>
      <c r="T328" s="8" t="inlineStr">
        <is>
          <t>✅ 可导入</t>
        </is>
      </c>
    </row>
    <row r="329">
      <c r="A329" s="14" t="n"/>
      <c r="B329" s="15" t="n"/>
      <c r="C329" s="15" t="n"/>
      <c r="D329" s="14" t="n"/>
      <c r="E329" s="15" t="n"/>
      <c r="F329" s="15" t="n"/>
      <c r="G329" s="15" t="n"/>
      <c r="H329" s="15" t="n"/>
      <c r="I329" s="28" t="n"/>
      <c r="J329" s="15" t="n"/>
      <c r="K329" s="15" t="n"/>
      <c r="L329" s="28" t="n"/>
      <c r="M329" s="15" t="n"/>
      <c r="N329" s="15" t="n"/>
      <c r="O329" s="15" t="n"/>
      <c r="P329" s="15" t="n"/>
      <c r="Q329" s="15" t="n"/>
      <c r="R329" s="14" t="n"/>
      <c r="S329" s="15" t="n"/>
      <c r="T329" s="8" t="inlineStr">
        <is>
          <t>✅ 可导入</t>
        </is>
      </c>
    </row>
    <row r="330">
      <c r="A330" s="14" t="n"/>
      <c r="B330" s="16" t="n"/>
      <c r="C330" s="16" t="n"/>
      <c r="D330" s="14" t="n"/>
      <c r="E330" s="16" t="n"/>
      <c r="F330" s="16" t="n"/>
      <c r="G330" s="16" t="n"/>
      <c r="H330" s="16" t="n"/>
      <c r="I330" s="28" t="n"/>
      <c r="J330" s="16" t="n"/>
      <c r="K330" s="16" t="n"/>
      <c r="L330" s="28" t="n"/>
      <c r="M330" s="15" t="n"/>
      <c r="N330" s="16" t="n"/>
      <c r="O330" s="16" t="n"/>
      <c r="P330" s="16" t="n"/>
      <c r="Q330" s="16" t="n"/>
      <c r="R330" s="14" t="n"/>
      <c r="S330" s="16" t="n"/>
      <c r="T330" s="8" t="inlineStr">
        <is>
          <t>✅ 可导入</t>
        </is>
      </c>
    </row>
    <row r="331">
      <c r="A331" s="14" t="n"/>
      <c r="B331" s="15" t="n"/>
      <c r="C331" s="15" t="n"/>
      <c r="D331" s="14" t="n"/>
      <c r="E331" s="15" t="n"/>
      <c r="F331" s="15" t="n"/>
      <c r="G331" s="15" t="n"/>
      <c r="H331" s="15" t="n"/>
      <c r="I331" s="28" t="n"/>
      <c r="J331" s="15" t="n"/>
      <c r="K331" s="15" t="n"/>
      <c r="L331" s="28" t="n"/>
      <c r="M331" s="15" t="n"/>
      <c r="N331" s="15" t="n"/>
      <c r="O331" s="15" t="n"/>
      <c r="P331" s="15" t="n"/>
      <c r="Q331" s="15" t="n"/>
      <c r="R331" s="14" t="n"/>
      <c r="S331" s="15" t="n"/>
      <c r="T331" s="8" t="inlineStr">
        <is>
          <t>✅ 可导入</t>
        </is>
      </c>
    </row>
    <row r="332">
      <c r="A332" s="14" t="n"/>
      <c r="B332" s="16" t="n"/>
      <c r="C332" s="16" t="n"/>
      <c r="D332" s="14" t="n"/>
      <c r="E332" s="16" t="n"/>
      <c r="F332" s="16" t="n"/>
      <c r="G332" s="16" t="n"/>
      <c r="H332" s="16" t="n"/>
      <c r="I332" s="28" t="n"/>
      <c r="J332" s="16" t="n"/>
      <c r="K332" s="16" t="n"/>
      <c r="L332" s="28" t="n"/>
      <c r="M332" s="15" t="n"/>
      <c r="N332" s="16" t="n"/>
      <c r="O332" s="16" t="n"/>
      <c r="P332" s="16" t="n"/>
      <c r="Q332" s="16" t="n"/>
      <c r="R332" s="14" t="n"/>
      <c r="S332" s="16" t="n"/>
      <c r="T332" s="8" t="inlineStr">
        <is>
          <t>✅ 可导入</t>
        </is>
      </c>
    </row>
    <row r="333">
      <c r="A333" s="14" t="n"/>
      <c r="B333" s="15" t="n"/>
      <c r="C333" s="15" t="n"/>
      <c r="D333" s="14" t="n"/>
      <c r="E333" s="15" t="n"/>
      <c r="F333" s="15" t="n"/>
      <c r="G333" s="15" t="n"/>
      <c r="H333" s="15" t="n"/>
      <c r="I333" s="28" t="n"/>
      <c r="J333" s="15" t="n"/>
      <c r="K333" s="15" t="n"/>
      <c r="L333" s="28" t="n"/>
      <c r="M333" s="15" t="n"/>
      <c r="N333" s="15" t="n"/>
      <c r="O333" s="15" t="n"/>
      <c r="P333" s="15" t="n"/>
      <c r="Q333" s="15" t="n"/>
      <c r="R333" s="14" t="n"/>
      <c r="S333" s="15" t="n"/>
      <c r="T333" s="8" t="inlineStr">
        <is>
          <t>✅ 可导入</t>
        </is>
      </c>
    </row>
    <row r="334">
      <c r="A334" s="14" t="n"/>
      <c r="B334" s="16" t="n"/>
      <c r="C334" s="16" t="n"/>
      <c r="D334" s="14" t="n"/>
      <c r="E334" s="16" t="n"/>
      <c r="F334" s="16" t="n"/>
      <c r="G334" s="16" t="n"/>
      <c r="H334" s="16" t="n"/>
      <c r="I334" s="28" t="n"/>
      <c r="J334" s="16" t="n"/>
      <c r="K334" s="16" t="n"/>
      <c r="L334" s="28" t="n"/>
      <c r="M334" s="15" t="n"/>
      <c r="N334" s="16" t="n"/>
      <c r="O334" s="16" t="n"/>
      <c r="P334" s="16" t="n"/>
      <c r="Q334" s="16" t="n"/>
      <c r="R334" s="14" t="n"/>
      <c r="S334" s="16" t="n"/>
      <c r="T334" s="8" t="inlineStr">
        <is>
          <t>✅ 可导入</t>
        </is>
      </c>
    </row>
    <row r="335">
      <c r="A335" s="14" t="n"/>
      <c r="B335" s="15" t="n"/>
      <c r="C335" s="15" t="n"/>
      <c r="D335" s="14" t="n"/>
      <c r="E335" s="15" t="n"/>
      <c r="F335" s="15" t="n"/>
      <c r="G335" s="15" t="n"/>
      <c r="H335" s="15" t="n"/>
      <c r="I335" s="28" t="n"/>
      <c r="J335" s="15" t="n"/>
      <c r="K335" s="15" t="n"/>
      <c r="L335" s="28" t="n"/>
      <c r="M335" s="15" t="n"/>
      <c r="N335" s="15" t="n"/>
      <c r="O335" s="15" t="n"/>
      <c r="P335" s="15" t="n"/>
      <c r="Q335" s="15" t="n"/>
      <c r="R335" s="14" t="n"/>
      <c r="S335" s="15" t="n"/>
      <c r="T335" s="8" t="inlineStr">
        <is>
          <t>✅ 可导入</t>
        </is>
      </c>
    </row>
    <row r="336">
      <c r="A336" s="14" t="n"/>
      <c r="B336" s="16" t="n"/>
      <c r="C336" s="16" t="n"/>
      <c r="D336" s="14" t="n"/>
      <c r="E336" s="16" t="n"/>
      <c r="F336" s="16" t="n"/>
      <c r="G336" s="16" t="n"/>
      <c r="H336" s="16" t="n"/>
      <c r="I336" s="28" t="n"/>
      <c r="J336" s="16" t="n"/>
      <c r="K336" s="16" t="n"/>
      <c r="L336" s="28" t="n"/>
      <c r="M336" s="15" t="n"/>
      <c r="N336" s="16" t="n"/>
      <c r="O336" s="16" t="n"/>
      <c r="P336" s="16" t="n"/>
      <c r="Q336" s="16" t="n"/>
      <c r="R336" s="14" t="n"/>
      <c r="S336" s="16" t="n"/>
      <c r="T336" s="8" t="inlineStr">
        <is>
          <t>✅ 可导入</t>
        </is>
      </c>
    </row>
    <row r="337">
      <c r="A337" s="14" t="n"/>
      <c r="B337" s="15" t="n"/>
      <c r="C337" s="15" t="n"/>
      <c r="D337" s="14" t="n"/>
      <c r="E337" s="15" t="n"/>
      <c r="F337" s="15" t="n"/>
      <c r="G337" s="15" t="n"/>
      <c r="H337" s="15" t="n"/>
      <c r="I337" s="28" t="n"/>
      <c r="J337" s="15" t="n"/>
      <c r="K337" s="15" t="n"/>
      <c r="L337" s="28" t="n"/>
      <c r="M337" s="15" t="n"/>
      <c r="N337" s="15" t="n"/>
      <c r="O337" s="15" t="n"/>
      <c r="P337" s="15" t="n"/>
      <c r="Q337" s="15" t="n"/>
      <c r="R337" s="14" t="n"/>
      <c r="S337" s="15" t="n"/>
      <c r="T337" s="8" t="inlineStr">
        <is>
          <t>✅ 可导入</t>
        </is>
      </c>
    </row>
    <row r="338">
      <c r="A338" s="14" t="n"/>
      <c r="B338" s="16" t="n"/>
      <c r="C338" s="16" t="n"/>
      <c r="D338" s="14" t="n"/>
      <c r="E338" s="16" t="n"/>
      <c r="F338" s="16" t="n"/>
      <c r="G338" s="16" t="n"/>
      <c r="H338" s="16" t="n"/>
      <c r="I338" s="28" t="n"/>
      <c r="J338" s="16" t="n"/>
      <c r="K338" s="16" t="n"/>
      <c r="L338" s="28" t="n"/>
      <c r="M338" s="15" t="n"/>
      <c r="N338" s="16" t="n"/>
      <c r="O338" s="16" t="n"/>
      <c r="P338" s="16" t="n"/>
      <c r="Q338" s="16" t="n"/>
      <c r="R338" s="14" t="n"/>
      <c r="S338" s="16" t="n"/>
      <c r="T338" s="8" t="inlineStr">
        <is>
          <t>✅ 可导入</t>
        </is>
      </c>
    </row>
    <row r="339">
      <c r="A339" s="14" t="n"/>
      <c r="B339" s="15" t="n"/>
      <c r="C339" s="15" t="n"/>
      <c r="D339" s="14" t="n"/>
      <c r="E339" s="15" t="n"/>
      <c r="F339" s="15" t="n"/>
      <c r="G339" s="15" t="n"/>
      <c r="H339" s="15" t="n"/>
      <c r="I339" s="28" t="n"/>
      <c r="J339" s="15" t="n"/>
      <c r="K339" s="15" t="n"/>
      <c r="L339" s="28" t="n"/>
      <c r="M339" s="15" t="n"/>
      <c r="N339" s="15" t="n"/>
      <c r="O339" s="15" t="n"/>
      <c r="P339" s="15" t="n"/>
      <c r="Q339" s="15" t="n"/>
      <c r="R339" s="14" t="n"/>
      <c r="S339" s="15" t="n"/>
      <c r="T339" s="8" t="inlineStr">
        <is>
          <t>✅ 可导入</t>
        </is>
      </c>
    </row>
    <row r="340">
      <c r="A340" s="14" t="n"/>
      <c r="B340" s="16" t="n"/>
      <c r="C340" s="16" t="n"/>
      <c r="D340" s="14" t="n"/>
      <c r="E340" s="16" t="n"/>
      <c r="F340" s="16" t="n"/>
      <c r="G340" s="16" t="n"/>
      <c r="H340" s="16" t="n"/>
      <c r="I340" s="28" t="n"/>
      <c r="J340" s="16" t="n"/>
      <c r="K340" s="16" t="n"/>
      <c r="L340" s="28" t="n"/>
      <c r="M340" s="15" t="n"/>
      <c r="N340" s="16" t="n"/>
      <c r="O340" s="16" t="n"/>
      <c r="P340" s="16" t="n"/>
      <c r="Q340" s="16" t="n"/>
      <c r="R340" s="14" t="n"/>
      <c r="S340" s="16" t="n"/>
      <c r="T340" s="8" t="inlineStr">
        <is>
          <t>✅ 可导入</t>
        </is>
      </c>
    </row>
    <row r="341">
      <c r="A341" s="14" t="n"/>
      <c r="B341" s="15" t="n"/>
      <c r="C341" s="15" t="n"/>
      <c r="D341" s="14" t="n"/>
      <c r="E341" s="15" t="n"/>
      <c r="F341" s="15" t="n"/>
      <c r="G341" s="15" t="n"/>
      <c r="H341" s="15" t="n"/>
      <c r="I341" s="28" t="n"/>
      <c r="J341" s="15" t="n"/>
      <c r="K341" s="15" t="n"/>
      <c r="L341" s="28" t="n"/>
      <c r="M341" s="15" t="n"/>
      <c r="N341" s="15" t="n"/>
      <c r="O341" s="15" t="n"/>
      <c r="P341" s="15" t="n"/>
      <c r="Q341" s="15" t="n"/>
      <c r="R341" s="14" t="n"/>
      <c r="S341" s="15" t="n"/>
      <c r="T341" s="8" t="inlineStr">
        <is>
          <t>✅ 可导入</t>
        </is>
      </c>
    </row>
    <row r="342">
      <c r="A342" s="14" t="n"/>
      <c r="B342" s="16" t="n"/>
      <c r="C342" s="16" t="n"/>
      <c r="D342" s="14" t="n"/>
      <c r="E342" s="16" t="n"/>
      <c r="F342" s="16" t="n"/>
      <c r="G342" s="16" t="n"/>
      <c r="H342" s="16" t="n"/>
      <c r="I342" s="28" t="n"/>
      <c r="J342" s="16" t="n"/>
      <c r="K342" s="16" t="n"/>
      <c r="L342" s="28" t="n"/>
      <c r="M342" s="15" t="n"/>
      <c r="N342" s="16" t="n"/>
      <c r="O342" s="16" t="n"/>
      <c r="P342" s="16" t="n"/>
      <c r="Q342" s="16" t="n"/>
      <c r="R342" s="14" t="n"/>
      <c r="S342" s="16" t="n"/>
      <c r="T342" s="8" t="inlineStr">
        <is>
          <t>✅ 可导入</t>
        </is>
      </c>
    </row>
    <row r="343">
      <c r="A343" s="14" t="n"/>
      <c r="B343" s="15" t="n"/>
      <c r="C343" s="15" t="n"/>
      <c r="D343" s="14" t="n"/>
      <c r="E343" s="15" t="n"/>
      <c r="F343" s="15" t="n"/>
      <c r="G343" s="15" t="n"/>
      <c r="H343" s="15" t="n"/>
      <c r="I343" s="28" t="n"/>
      <c r="J343" s="15" t="n"/>
      <c r="K343" s="15" t="n"/>
      <c r="L343" s="28" t="n"/>
      <c r="M343" s="15" t="n"/>
      <c r="N343" s="15" t="n"/>
      <c r="O343" s="15" t="n"/>
      <c r="P343" s="15" t="n"/>
      <c r="Q343" s="15" t="n"/>
      <c r="R343" s="14" t="n"/>
      <c r="S343" s="15" t="n"/>
      <c r="T343" s="8" t="inlineStr">
        <is>
          <t>✅ 可导入</t>
        </is>
      </c>
    </row>
    <row r="344">
      <c r="A344" s="14" t="n"/>
      <c r="B344" s="16" t="n"/>
      <c r="C344" s="16" t="n"/>
      <c r="D344" s="14" t="n"/>
      <c r="E344" s="16" t="n"/>
      <c r="F344" s="16" t="n"/>
      <c r="G344" s="16" t="n"/>
      <c r="H344" s="16" t="n"/>
      <c r="I344" s="28" t="n"/>
      <c r="J344" s="16" t="n"/>
      <c r="K344" s="16" t="n"/>
      <c r="L344" s="28" t="n"/>
      <c r="M344" s="15" t="n"/>
      <c r="N344" s="16" t="n"/>
      <c r="O344" s="16" t="n"/>
      <c r="P344" s="16" t="n"/>
      <c r="Q344" s="16" t="n"/>
      <c r="R344" s="14" t="n"/>
      <c r="S344" s="16" t="n"/>
      <c r="T344" s="8" t="inlineStr">
        <is>
          <t>✅ 可导入</t>
        </is>
      </c>
    </row>
    <row r="345">
      <c r="A345" s="14" t="n"/>
      <c r="B345" s="15" t="n"/>
      <c r="C345" s="15" t="n"/>
      <c r="D345" s="14" t="n"/>
      <c r="E345" s="15" t="n"/>
      <c r="F345" s="15" t="n"/>
      <c r="G345" s="15" t="n"/>
      <c r="H345" s="15" t="n"/>
      <c r="I345" s="28" t="n"/>
      <c r="J345" s="15" t="n"/>
      <c r="K345" s="15" t="n"/>
      <c r="L345" s="28" t="n"/>
      <c r="M345" s="15" t="n"/>
      <c r="N345" s="15" t="n"/>
      <c r="O345" s="15" t="n"/>
      <c r="P345" s="15" t="n"/>
      <c r="Q345" s="15" t="n"/>
      <c r="R345" s="14" t="n"/>
      <c r="S345" s="15" t="n"/>
      <c r="T345" s="8" t="inlineStr">
        <is>
          <t>✅ 可导入</t>
        </is>
      </c>
    </row>
    <row r="346">
      <c r="A346" s="14" t="n"/>
      <c r="B346" s="16" t="n"/>
      <c r="C346" s="16" t="n"/>
      <c r="D346" s="14" t="n"/>
      <c r="E346" s="16" t="n"/>
      <c r="F346" s="16" t="n"/>
      <c r="G346" s="16" t="n"/>
      <c r="H346" s="16" t="n"/>
      <c r="I346" s="28" t="n"/>
      <c r="J346" s="16" t="n"/>
      <c r="K346" s="16" t="n"/>
      <c r="L346" s="28" t="n"/>
      <c r="M346" s="15" t="n"/>
      <c r="N346" s="16" t="n"/>
      <c r="O346" s="16" t="n"/>
      <c r="P346" s="16" t="n"/>
      <c r="Q346" s="16" t="n"/>
      <c r="R346" s="14" t="n"/>
      <c r="S346" s="16" t="n"/>
      <c r="T346" s="8" t="inlineStr">
        <is>
          <t>✅ 可导入</t>
        </is>
      </c>
    </row>
    <row r="347">
      <c r="A347" s="14" t="n"/>
      <c r="B347" s="15" t="n"/>
      <c r="C347" s="15" t="n"/>
      <c r="D347" s="14" t="n"/>
      <c r="E347" s="15" t="n"/>
      <c r="F347" s="15" t="n"/>
      <c r="G347" s="15" t="n"/>
      <c r="H347" s="15" t="n"/>
      <c r="I347" s="28" t="n"/>
      <c r="J347" s="15" t="n"/>
      <c r="K347" s="15" t="n"/>
      <c r="L347" s="28" t="n"/>
      <c r="M347" s="15" t="n"/>
      <c r="N347" s="15" t="n"/>
      <c r="O347" s="15" t="n"/>
      <c r="P347" s="15" t="n"/>
      <c r="Q347" s="15" t="n"/>
      <c r="R347" s="14" t="n"/>
      <c r="S347" s="15" t="n"/>
      <c r="T347" s="8" t="inlineStr">
        <is>
          <t>✅ 可导入</t>
        </is>
      </c>
    </row>
    <row r="348">
      <c r="A348" s="14" t="n"/>
      <c r="B348" s="16" t="n"/>
      <c r="C348" s="16" t="n"/>
      <c r="D348" s="14" t="n"/>
      <c r="E348" s="16" t="n"/>
      <c r="F348" s="16" t="n"/>
      <c r="G348" s="16" t="n"/>
      <c r="H348" s="16" t="n"/>
      <c r="I348" s="28" t="n"/>
      <c r="J348" s="16" t="n"/>
      <c r="K348" s="16" t="n"/>
      <c r="L348" s="28" t="n"/>
      <c r="M348" s="15" t="n"/>
      <c r="N348" s="16" t="n"/>
      <c r="O348" s="16" t="n"/>
      <c r="P348" s="16" t="n"/>
      <c r="Q348" s="16" t="n"/>
      <c r="R348" s="14" t="n"/>
      <c r="S348" s="16" t="n"/>
      <c r="T348" s="8" t="inlineStr">
        <is>
          <t>✅ 可导入</t>
        </is>
      </c>
    </row>
    <row r="349">
      <c r="A349" s="14" t="n"/>
      <c r="B349" s="15" t="n"/>
      <c r="C349" s="15" t="n"/>
      <c r="D349" s="14" t="n"/>
      <c r="E349" s="15" t="n"/>
      <c r="F349" s="15" t="n"/>
      <c r="G349" s="15" t="n"/>
      <c r="H349" s="15" t="n"/>
      <c r="I349" s="28" t="n"/>
      <c r="J349" s="15" t="n"/>
      <c r="K349" s="15" t="n"/>
      <c r="L349" s="28" t="n"/>
      <c r="M349" s="15" t="n"/>
      <c r="N349" s="15" t="n"/>
      <c r="O349" s="15" t="n"/>
      <c r="P349" s="15" t="n"/>
      <c r="Q349" s="15" t="n"/>
      <c r="R349" s="14" t="n"/>
      <c r="S349" s="15" t="n"/>
      <c r="T349" s="8" t="inlineStr">
        <is>
          <t>✅ 可导入</t>
        </is>
      </c>
    </row>
    <row r="350">
      <c r="A350" s="14" t="n"/>
      <c r="B350" s="16" t="n"/>
      <c r="C350" s="16" t="n"/>
      <c r="D350" s="14" t="n"/>
      <c r="E350" s="16" t="n"/>
      <c r="F350" s="16" t="n"/>
      <c r="G350" s="16" t="n"/>
      <c r="H350" s="16" t="n"/>
      <c r="I350" s="28" t="n"/>
      <c r="J350" s="16" t="n"/>
      <c r="K350" s="16" t="n"/>
      <c r="L350" s="28" t="n"/>
      <c r="M350" s="15" t="n"/>
      <c r="N350" s="16" t="n"/>
      <c r="O350" s="16" t="n"/>
      <c r="P350" s="16" t="n"/>
      <c r="Q350" s="16" t="n"/>
      <c r="R350" s="14" t="n"/>
      <c r="S350" s="16" t="n"/>
      <c r="T350" s="8" t="inlineStr">
        <is>
          <t>✅ 可导入</t>
        </is>
      </c>
    </row>
    <row r="351">
      <c r="A351" s="14" t="n"/>
      <c r="B351" s="15" t="n"/>
      <c r="C351" s="15" t="n"/>
      <c r="D351" s="14" t="n"/>
      <c r="E351" s="15" t="n"/>
      <c r="F351" s="15" t="n"/>
      <c r="G351" s="15" t="n"/>
      <c r="H351" s="15" t="n"/>
      <c r="I351" s="28" t="n"/>
      <c r="J351" s="15" t="n"/>
      <c r="K351" s="15" t="n"/>
      <c r="L351" s="28" t="n"/>
      <c r="M351" s="15" t="n"/>
      <c r="N351" s="15" t="n"/>
      <c r="O351" s="15" t="n"/>
      <c r="P351" s="15" t="n"/>
      <c r="Q351" s="15" t="n"/>
      <c r="R351" s="14" t="n"/>
      <c r="S351" s="15" t="n"/>
      <c r="T351" s="8" t="inlineStr">
        <is>
          <t>✅ 可导入</t>
        </is>
      </c>
    </row>
    <row r="352">
      <c r="A352" s="14" t="n"/>
      <c r="B352" s="16" t="n"/>
      <c r="C352" s="16" t="n"/>
      <c r="D352" s="14" t="n"/>
      <c r="E352" s="16" t="n"/>
      <c r="F352" s="16" t="n"/>
      <c r="G352" s="16" t="n"/>
      <c r="H352" s="16" t="n"/>
      <c r="I352" s="28" t="n"/>
      <c r="J352" s="16" t="n"/>
      <c r="K352" s="16" t="n"/>
      <c r="L352" s="28" t="n"/>
      <c r="M352" s="15" t="n"/>
      <c r="N352" s="16" t="n"/>
      <c r="O352" s="16" t="n"/>
      <c r="P352" s="16" t="n"/>
      <c r="Q352" s="16" t="n"/>
      <c r="R352" s="14" t="n"/>
      <c r="S352" s="16" t="n"/>
      <c r="T352" s="8" t="inlineStr">
        <is>
          <t>✅ 可导入</t>
        </is>
      </c>
    </row>
    <row r="353">
      <c r="A353" s="14" t="n"/>
      <c r="B353" s="15" t="n"/>
      <c r="C353" s="15" t="n"/>
      <c r="D353" s="14" t="n"/>
      <c r="E353" s="15" t="n"/>
      <c r="F353" s="15" t="n"/>
      <c r="G353" s="15" t="n"/>
      <c r="H353" s="15" t="n"/>
      <c r="I353" s="28" t="n"/>
      <c r="J353" s="15" t="n"/>
      <c r="K353" s="15" t="n"/>
      <c r="L353" s="28" t="n"/>
      <c r="M353" s="15" t="n"/>
      <c r="N353" s="15" t="n"/>
      <c r="O353" s="15" t="n"/>
      <c r="P353" s="15" t="n"/>
      <c r="Q353" s="15" t="n"/>
      <c r="R353" s="14" t="n"/>
      <c r="S353" s="15" t="n"/>
      <c r="T353" s="8" t="inlineStr">
        <is>
          <t>✅ 可导入</t>
        </is>
      </c>
    </row>
    <row r="354">
      <c r="A354" s="14" t="n"/>
      <c r="B354" s="16" t="n"/>
      <c r="C354" s="16" t="n"/>
      <c r="D354" s="14" t="n"/>
      <c r="E354" s="16" t="n"/>
      <c r="F354" s="16" t="n"/>
      <c r="G354" s="16" t="n"/>
      <c r="H354" s="16" t="n"/>
      <c r="I354" s="28" t="n"/>
      <c r="J354" s="16" t="n"/>
      <c r="K354" s="16" t="n"/>
      <c r="L354" s="28" t="n"/>
      <c r="M354" s="15" t="n"/>
      <c r="N354" s="16" t="n"/>
      <c r="O354" s="16" t="n"/>
      <c r="P354" s="16" t="n"/>
      <c r="Q354" s="16" t="n"/>
      <c r="R354" s="14" t="n"/>
      <c r="S354" s="16" t="n"/>
      <c r="T354" s="8" t="inlineStr">
        <is>
          <t>✅ 可导入</t>
        </is>
      </c>
    </row>
    <row r="355">
      <c r="A355" s="14" t="n"/>
      <c r="B355" s="15" t="n"/>
      <c r="C355" s="15" t="n"/>
      <c r="D355" s="14" t="n"/>
      <c r="E355" s="15" t="n"/>
      <c r="F355" s="15" t="n"/>
      <c r="G355" s="15" t="n"/>
      <c r="H355" s="15" t="n"/>
      <c r="I355" s="28" t="n"/>
      <c r="J355" s="15" t="n"/>
      <c r="K355" s="15" t="n"/>
      <c r="L355" s="28" t="n"/>
      <c r="M355" s="15" t="n"/>
      <c r="N355" s="15" t="n"/>
      <c r="O355" s="15" t="n"/>
      <c r="P355" s="15" t="n"/>
      <c r="Q355" s="15" t="n"/>
      <c r="R355" s="14" t="n"/>
      <c r="S355" s="15" t="n"/>
      <c r="T355" s="8" t="inlineStr">
        <is>
          <t>✅ 可导入</t>
        </is>
      </c>
    </row>
    <row r="356">
      <c r="A356" s="14" t="n"/>
      <c r="B356" s="16" t="n"/>
      <c r="C356" s="16" t="n"/>
      <c r="D356" s="14" t="n"/>
      <c r="E356" s="16" t="n"/>
      <c r="F356" s="16" t="n"/>
      <c r="G356" s="16" t="n"/>
      <c r="H356" s="16" t="n"/>
      <c r="I356" s="28" t="n"/>
      <c r="J356" s="16" t="n"/>
      <c r="K356" s="16" t="n"/>
      <c r="L356" s="28" t="n"/>
      <c r="M356" s="15" t="n"/>
      <c r="N356" s="16" t="n"/>
      <c r="O356" s="16" t="n"/>
      <c r="P356" s="16" t="n"/>
      <c r="Q356" s="16" t="n"/>
      <c r="R356" s="14" t="n"/>
      <c r="S356" s="16" t="n"/>
      <c r="T356" s="8" t="inlineStr">
        <is>
          <t>✅ 可导入</t>
        </is>
      </c>
    </row>
    <row r="357">
      <c r="A357" s="14" t="n"/>
      <c r="B357" s="15" t="n"/>
      <c r="C357" s="15" t="n"/>
      <c r="D357" s="14" t="n"/>
      <c r="E357" s="15" t="n"/>
      <c r="F357" s="15" t="n"/>
      <c r="G357" s="15" t="n"/>
      <c r="H357" s="15" t="n"/>
      <c r="I357" s="28" t="n"/>
      <c r="J357" s="15" t="n"/>
      <c r="K357" s="15" t="n"/>
      <c r="L357" s="28" t="n"/>
      <c r="M357" s="15" t="n"/>
      <c r="N357" s="15" t="n"/>
      <c r="O357" s="15" t="n"/>
      <c r="P357" s="15" t="n"/>
      <c r="Q357" s="15" t="n"/>
      <c r="R357" s="14" t="n"/>
      <c r="S357" s="15" t="n"/>
      <c r="T357" s="8" t="inlineStr">
        <is>
          <t>✅ 可导入</t>
        </is>
      </c>
    </row>
    <row r="358">
      <c r="A358" s="14" t="n"/>
      <c r="B358" s="16" t="n"/>
      <c r="C358" s="16" t="n"/>
      <c r="D358" s="14" t="n"/>
      <c r="E358" s="16" t="n"/>
      <c r="F358" s="16" t="n"/>
      <c r="G358" s="16" t="n"/>
      <c r="H358" s="16" t="n"/>
      <c r="I358" s="28" t="n"/>
      <c r="J358" s="16" t="n"/>
      <c r="K358" s="16" t="n"/>
      <c r="L358" s="28" t="n"/>
      <c r="M358" s="15" t="n"/>
      <c r="N358" s="16" t="n"/>
      <c r="O358" s="16" t="n"/>
      <c r="P358" s="16" t="n"/>
      <c r="Q358" s="16" t="n"/>
      <c r="R358" s="14" t="n"/>
      <c r="S358" s="16" t="n"/>
      <c r="T358" s="8" t="inlineStr">
        <is>
          <t>✅ 可导入</t>
        </is>
      </c>
    </row>
    <row r="359">
      <c r="A359" s="14" t="n"/>
      <c r="B359" s="15" t="n"/>
      <c r="C359" s="15" t="n"/>
      <c r="D359" s="14" t="n"/>
      <c r="E359" s="15" t="n"/>
      <c r="F359" s="15" t="n"/>
      <c r="G359" s="15" t="n"/>
      <c r="H359" s="15" t="n"/>
      <c r="I359" s="28" t="n"/>
      <c r="J359" s="15" t="n"/>
      <c r="K359" s="15" t="n"/>
      <c r="L359" s="28" t="n"/>
      <c r="M359" s="15" t="n"/>
      <c r="N359" s="15" t="n"/>
      <c r="O359" s="15" t="n"/>
      <c r="P359" s="15" t="n"/>
      <c r="Q359" s="15" t="n"/>
      <c r="R359" s="14" t="n"/>
      <c r="S359" s="15" t="n"/>
      <c r="T359" s="8" t="inlineStr">
        <is>
          <t>✅ 可导入</t>
        </is>
      </c>
    </row>
    <row r="360">
      <c r="A360" s="14" t="n"/>
      <c r="B360" s="16" t="n"/>
      <c r="C360" s="16" t="n"/>
      <c r="D360" s="14" t="n"/>
      <c r="E360" s="16" t="n"/>
      <c r="F360" s="16" t="n"/>
      <c r="G360" s="16" t="n"/>
      <c r="H360" s="16" t="n"/>
      <c r="I360" s="28" t="n"/>
      <c r="J360" s="16" t="n"/>
      <c r="K360" s="16" t="n"/>
      <c r="L360" s="28" t="n"/>
      <c r="M360" s="15" t="n"/>
      <c r="N360" s="16" t="n"/>
      <c r="O360" s="16" t="n"/>
      <c r="P360" s="16" t="n"/>
      <c r="Q360" s="16" t="n"/>
      <c r="R360" s="14" t="n"/>
      <c r="S360" s="16" t="n"/>
      <c r="T360" s="8" t="inlineStr">
        <is>
          <t>✅ 可导入</t>
        </is>
      </c>
    </row>
    <row r="361">
      <c r="A361" s="14" t="n"/>
      <c r="B361" s="15" t="n"/>
      <c r="C361" s="15" t="n"/>
      <c r="D361" s="14" t="n"/>
      <c r="E361" s="15" t="n"/>
      <c r="F361" s="15" t="n"/>
      <c r="G361" s="15" t="n"/>
      <c r="H361" s="15" t="n"/>
      <c r="I361" s="28" t="n"/>
      <c r="J361" s="15" t="n"/>
      <c r="K361" s="15" t="n"/>
      <c r="L361" s="28" t="n"/>
      <c r="M361" s="15" t="n"/>
      <c r="N361" s="15" t="n"/>
      <c r="O361" s="15" t="n"/>
      <c r="P361" s="15" t="n"/>
      <c r="Q361" s="15" t="n"/>
      <c r="R361" s="14" t="n"/>
      <c r="S361" s="15" t="n"/>
      <c r="T361" s="8" t="inlineStr">
        <is>
          <t>✅ 可导入</t>
        </is>
      </c>
    </row>
    <row r="362">
      <c r="A362" s="14" t="n"/>
      <c r="B362" s="16" t="n"/>
      <c r="C362" s="16" t="n"/>
      <c r="D362" s="14" t="n"/>
      <c r="E362" s="16" t="n"/>
      <c r="F362" s="16" t="n"/>
      <c r="G362" s="16" t="n"/>
      <c r="H362" s="16" t="n"/>
      <c r="I362" s="28" t="n"/>
      <c r="J362" s="16" t="n"/>
      <c r="K362" s="16" t="n"/>
      <c r="L362" s="28" t="n"/>
      <c r="M362" s="15" t="n"/>
      <c r="N362" s="16" t="n"/>
      <c r="O362" s="16" t="n"/>
      <c r="P362" s="16" t="n"/>
      <c r="Q362" s="16" t="n"/>
      <c r="R362" s="14" t="n"/>
      <c r="S362" s="16" t="n"/>
      <c r="T362" s="8" t="inlineStr">
        <is>
          <t>✅ 可导入</t>
        </is>
      </c>
    </row>
    <row r="363">
      <c r="A363" s="14" t="n"/>
      <c r="B363" s="15" t="n"/>
      <c r="C363" s="15" t="n"/>
      <c r="D363" s="14" t="n"/>
      <c r="E363" s="15" t="n"/>
      <c r="F363" s="15" t="n"/>
      <c r="G363" s="15" t="n"/>
      <c r="H363" s="15" t="n"/>
      <c r="I363" s="28" t="n"/>
      <c r="J363" s="15" t="n"/>
      <c r="K363" s="15" t="n"/>
      <c r="L363" s="28" t="n"/>
      <c r="M363" s="15" t="n"/>
      <c r="N363" s="15" t="n"/>
      <c r="O363" s="15" t="n"/>
      <c r="P363" s="15" t="n"/>
      <c r="Q363" s="15" t="n"/>
      <c r="R363" s="14" t="n"/>
      <c r="S363" s="15" t="n"/>
      <c r="T363" s="8" t="inlineStr">
        <is>
          <t>✅ 可导入</t>
        </is>
      </c>
    </row>
    <row r="364">
      <c r="A364" s="14" t="n"/>
      <c r="B364" s="16" t="n"/>
      <c r="C364" s="16" t="n"/>
      <c r="D364" s="14" t="n"/>
      <c r="E364" s="16" t="n"/>
      <c r="F364" s="16" t="n"/>
      <c r="G364" s="16" t="n"/>
      <c r="H364" s="16" t="n"/>
      <c r="I364" s="28" t="n"/>
      <c r="J364" s="16" t="n"/>
      <c r="K364" s="16" t="n"/>
      <c r="L364" s="28" t="n"/>
      <c r="M364" s="15" t="n"/>
      <c r="N364" s="16" t="n"/>
      <c r="O364" s="16" t="n"/>
      <c r="P364" s="16" t="n"/>
      <c r="Q364" s="16" t="n"/>
      <c r="R364" s="14" t="n"/>
      <c r="S364" s="16" t="n"/>
      <c r="T364" s="8" t="inlineStr">
        <is>
          <t>✅ 可导入</t>
        </is>
      </c>
    </row>
    <row r="365">
      <c r="A365" s="14" t="n"/>
      <c r="B365" s="15" t="n"/>
      <c r="C365" s="15" t="n"/>
      <c r="D365" s="14" t="n"/>
      <c r="E365" s="15" t="n"/>
      <c r="F365" s="15" t="n"/>
      <c r="G365" s="15" t="n"/>
      <c r="H365" s="15" t="n"/>
      <c r="I365" s="28" t="n"/>
      <c r="J365" s="15" t="n"/>
      <c r="K365" s="15" t="n"/>
      <c r="L365" s="28" t="n"/>
      <c r="M365" s="15" t="n"/>
      <c r="N365" s="15" t="n"/>
      <c r="O365" s="15" t="n"/>
      <c r="P365" s="15" t="n"/>
      <c r="Q365" s="15" t="n"/>
      <c r="R365" s="14" t="n"/>
      <c r="S365" s="15" t="n"/>
      <c r="T365" s="8" t="inlineStr">
        <is>
          <t>✅ 可导入</t>
        </is>
      </c>
    </row>
    <row r="366">
      <c r="A366" s="14" t="n"/>
      <c r="B366" s="16" t="n"/>
      <c r="C366" s="16" t="n"/>
      <c r="D366" s="14" t="n"/>
      <c r="E366" s="16" t="n"/>
      <c r="F366" s="16" t="n"/>
      <c r="G366" s="16" t="n"/>
      <c r="H366" s="16" t="n"/>
      <c r="I366" s="28" t="n"/>
      <c r="J366" s="16" t="n"/>
      <c r="K366" s="16" t="n"/>
      <c r="L366" s="28" t="n"/>
      <c r="M366" s="15" t="n"/>
      <c r="N366" s="16" t="n"/>
      <c r="O366" s="16" t="n"/>
      <c r="P366" s="16" t="n"/>
      <c r="Q366" s="16" t="n"/>
      <c r="R366" s="14" t="n"/>
      <c r="S366" s="16" t="n"/>
      <c r="T366" s="8" t="inlineStr">
        <is>
          <t>✅ 可导入</t>
        </is>
      </c>
    </row>
    <row r="367">
      <c r="A367" s="14" t="n"/>
      <c r="B367" s="15" t="n"/>
      <c r="C367" s="15" t="n"/>
      <c r="D367" s="14" t="n"/>
      <c r="E367" s="15" t="n"/>
      <c r="F367" s="15" t="n"/>
      <c r="G367" s="15" t="n"/>
      <c r="H367" s="15" t="n"/>
      <c r="I367" s="28" t="n"/>
      <c r="J367" s="15" t="n"/>
      <c r="K367" s="15" t="n"/>
      <c r="L367" s="28" t="n"/>
      <c r="M367" s="15" t="n"/>
      <c r="N367" s="15" t="n"/>
      <c r="O367" s="15" t="n"/>
      <c r="P367" s="15" t="n"/>
      <c r="Q367" s="15" t="n"/>
      <c r="R367" s="14" t="n"/>
      <c r="S367" s="15" t="n"/>
      <c r="T367" s="8" t="inlineStr">
        <is>
          <t>✅ 可导入</t>
        </is>
      </c>
    </row>
    <row r="368">
      <c r="A368" s="14" t="n"/>
      <c r="B368" s="16" t="n"/>
      <c r="C368" s="16" t="n"/>
      <c r="D368" s="14" t="n"/>
      <c r="E368" s="16" t="n"/>
      <c r="F368" s="16" t="n"/>
      <c r="G368" s="16" t="n"/>
      <c r="H368" s="16" t="n"/>
      <c r="I368" s="28" t="n"/>
      <c r="J368" s="16" t="n"/>
      <c r="K368" s="16" t="n"/>
      <c r="L368" s="28" t="n"/>
      <c r="M368" s="15" t="n"/>
      <c r="N368" s="16" t="n"/>
      <c r="O368" s="16" t="n"/>
      <c r="P368" s="16" t="n"/>
      <c r="Q368" s="16" t="n"/>
      <c r="R368" s="14" t="n"/>
      <c r="S368" s="16" t="n"/>
      <c r="T368" s="8" t="inlineStr">
        <is>
          <t>✅ 可导入</t>
        </is>
      </c>
    </row>
    <row r="369">
      <c r="A369" s="14" t="n"/>
      <c r="B369" s="15" t="n"/>
      <c r="C369" s="15" t="n"/>
      <c r="D369" s="14" t="n"/>
      <c r="E369" s="15" t="n"/>
      <c r="F369" s="15" t="n"/>
      <c r="G369" s="15" t="n"/>
      <c r="H369" s="15" t="n"/>
      <c r="I369" s="28" t="n"/>
      <c r="J369" s="15" t="n"/>
      <c r="K369" s="15" t="n"/>
      <c r="L369" s="28" t="n"/>
      <c r="M369" s="15" t="n"/>
      <c r="N369" s="15" t="n"/>
      <c r="O369" s="15" t="n"/>
      <c r="P369" s="15" t="n"/>
      <c r="Q369" s="15" t="n"/>
      <c r="R369" s="14" t="n"/>
      <c r="S369" s="15" t="n"/>
      <c r="T369" s="8" t="inlineStr">
        <is>
          <t>✅ 可导入</t>
        </is>
      </c>
    </row>
    <row r="370">
      <c r="A370" s="14" t="n"/>
      <c r="B370" s="16" t="n"/>
      <c r="C370" s="16" t="n"/>
      <c r="D370" s="14" t="n"/>
      <c r="E370" s="16" t="n"/>
      <c r="F370" s="16" t="n"/>
      <c r="G370" s="16" t="n"/>
      <c r="H370" s="16" t="n"/>
      <c r="I370" s="28" t="n"/>
      <c r="J370" s="16" t="n"/>
      <c r="K370" s="16" t="n"/>
      <c r="L370" s="28" t="n"/>
      <c r="M370" s="15" t="n"/>
      <c r="N370" s="16" t="n"/>
      <c r="O370" s="16" t="n"/>
      <c r="P370" s="16" t="n"/>
      <c r="Q370" s="16" t="n"/>
      <c r="R370" s="14" t="n"/>
      <c r="S370" s="16" t="n"/>
      <c r="T370" s="8" t="inlineStr">
        <is>
          <t>✅ 可导入</t>
        </is>
      </c>
    </row>
    <row r="371">
      <c r="A371" s="14" t="n"/>
      <c r="B371" s="15" t="n"/>
      <c r="C371" s="15" t="n"/>
      <c r="D371" s="14" t="n"/>
      <c r="E371" s="15" t="n"/>
      <c r="F371" s="15" t="n"/>
      <c r="G371" s="15" t="n"/>
      <c r="H371" s="15" t="n"/>
      <c r="I371" s="28" t="n"/>
      <c r="J371" s="15" t="n"/>
      <c r="K371" s="15" t="n"/>
      <c r="L371" s="28" t="n"/>
      <c r="M371" s="15" t="n"/>
      <c r="N371" s="15" t="n"/>
      <c r="O371" s="15" t="n"/>
      <c r="P371" s="15" t="n"/>
      <c r="Q371" s="15" t="n"/>
      <c r="R371" s="14" t="n"/>
      <c r="S371" s="15" t="n"/>
      <c r="T371" s="8" t="inlineStr">
        <is>
          <t>✅ 可导入</t>
        </is>
      </c>
    </row>
    <row r="372">
      <c r="A372" s="14" t="n"/>
      <c r="B372" s="16" t="n"/>
      <c r="C372" s="16" t="n"/>
      <c r="D372" s="14" t="n"/>
      <c r="E372" s="16" t="n"/>
      <c r="F372" s="16" t="n"/>
      <c r="G372" s="16" t="n"/>
      <c r="H372" s="16" t="n"/>
      <c r="I372" s="28" t="n"/>
      <c r="J372" s="16" t="n"/>
      <c r="K372" s="16" t="n"/>
      <c r="L372" s="28" t="n"/>
      <c r="M372" s="15" t="n"/>
      <c r="N372" s="16" t="n"/>
      <c r="O372" s="16" t="n"/>
      <c r="P372" s="16" t="n"/>
      <c r="Q372" s="16" t="n"/>
      <c r="R372" s="14" t="n"/>
      <c r="S372" s="16" t="n"/>
      <c r="T372" s="8" t="inlineStr">
        <is>
          <t>✅ 可导入</t>
        </is>
      </c>
    </row>
    <row r="373">
      <c r="A373" s="14" t="n"/>
      <c r="B373" s="15" t="n"/>
      <c r="C373" s="15" t="n"/>
      <c r="D373" s="14" t="n"/>
      <c r="E373" s="15" t="n"/>
      <c r="F373" s="15" t="n"/>
      <c r="G373" s="15" t="n"/>
      <c r="H373" s="15" t="n"/>
      <c r="I373" s="28" t="n"/>
      <c r="J373" s="15" t="n"/>
      <c r="K373" s="15" t="n"/>
      <c r="L373" s="28" t="n"/>
      <c r="M373" s="15" t="n"/>
      <c r="N373" s="15" t="n"/>
      <c r="O373" s="15" t="n"/>
      <c r="P373" s="15" t="n"/>
      <c r="Q373" s="15" t="n"/>
      <c r="R373" s="14" t="n"/>
      <c r="S373" s="15" t="n"/>
      <c r="T373" s="8" t="inlineStr">
        <is>
          <t>✅ 可导入</t>
        </is>
      </c>
    </row>
    <row r="374">
      <c r="A374" s="14" t="n"/>
      <c r="B374" s="16" t="n"/>
      <c r="C374" s="16" t="n"/>
      <c r="D374" s="14" t="n"/>
      <c r="E374" s="16" t="n"/>
      <c r="F374" s="16" t="n"/>
      <c r="G374" s="16" t="n"/>
      <c r="H374" s="16" t="n"/>
      <c r="I374" s="28" t="n"/>
      <c r="J374" s="16" t="n"/>
      <c r="K374" s="16" t="n"/>
      <c r="L374" s="28" t="n"/>
      <c r="M374" s="15" t="n"/>
      <c r="N374" s="16" t="n"/>
      <c r="O374" s="16" t="n"/>
      <c r="P374" s="16" t="n"/>
      <c r="Q374" s="16" t="n"/>
      <c r="R374" s="14" t="n"/>
      <c r="S374" s="16" t="n"/>
      <c r="T374" s="8" t="inlineStr">
        <is>
          <t>✅ 可导入</t>
        </is>
      </c>
    </row>
    <row r="375">
      <c r="A375" s="14" t="n"/>
      <c r="B375" s="15" t="n"/>
      <c r="C375" s="15" t="n"/>
      <c r="D375" s="14" t="n"/>
      <c r="E375" s="15" t="n"/>
      <c r="F375" s="15" t="n"/>
      <c r="G375" s="15" t="n"/>
      <c r="H375" s="15" t="n"/>
      <c r="I375" s="28" t="n"/>
      <c r="J375" s="15" t="n"/>
      <c r="K375" s="15" t="n"/>
      <c r="L375" s="28" t="n"/>
      <c r="M375" s="15" t="n"/>
      <c r="N375" s="15" t="n"/>
      <c r="O375" s="15" t="n"/>
      <c r="P375" s="15" t="n"/>
      <c r="Q375" s="15" t="n"/>
      <c r="R375" s="14" t="n"/>
      <c r="S375" s="15" t="n"/>
      <c r="T375" s="8" t="inlineStr">
        <is>
          <t>✅ 可导入</t>
        </is>
      </c>
    </row>
    <row r="376">
      <c r="A376" s="14" t="n"/>
      <c r="B376" s="16" t="n"/>
      <c r="C376" s="16" t="n"/>
      <c r="D376" s="14" t="n"/>
      <c r="E376" s="16" t="n"/>
      <c r="F376" s="16" t="n"/>
      <c r="G376" s="16" t="n"/>
      <c r="H376" s="16" t="n"/>
      <c r="I376" s="28" t="n"/>
      <c r="J376" s="16" t="n"/>
      <c r="K376" s="16" t="n"/>
      <c r="L376" s="28" t="n"/>
      <c r="M376" s="15" t="n"/>
      <c r="N376" s="16" t="n"/>
      <c r="O376" s="16" t="n"/>
      <c r="P376" s="16" t="n"/>
      <c r="Q376" s="16" t="n"/>
      <c r="R376" s="14" t="n"/>
      <c r="S376" s="16" t="n"/>
      <c r="T376" s="8" t="inlineStr">
        <is>
          <t>✅ 可导入</t>
        </is>
      </c>
    </row>
    <row r="377">
      <c r="A377" s="14" t="n"/>
      <c r="B377" s="15" t="n"/>
      <c r="C377" s="15" t="n"/>
      <c r="D377" s="14" t="n"/>
      <c r="E377" s="15" t="n"/>
      <c r="F377" s="15" t="n"/>
      <c r="G377" s="15" t="n"/>
      <c r="H377" s="15" t="n"/>
      <c r="I377" s="28" t="n"/>
      <c r="J377" s="15" t="n"/>
      <c r="K377" s="15" t="n"/>
      <c r="L377" s="28" t="n"/>
      <c r="M377" s="15" t="n"/>
      <c r="N377" s="15" t="n"/>
      <c r="O377" s="15" t="n"/>
      <c r="P377" s="15" t="n"/>
      <c r="Q377" s="15" t="n"/>
      <c r="R377" s="14" t="n"/>
      <c r="S377" s="15" t="n"/>
      <c r="T377" s="8" t="inlineStr">
        <is>
          <t>✅ 可导入</t>
        </is>
      </c>
    </row>
    <row r="378">
      <c r="A378" s="14" t="n"/>
      <c r="B378" s="16" t="n"/>
      <c r="C378" s="16" t="n"/>
      <c r="D378" s="14" t="n"/>
      <c r="E378" s="16" t="n"/>
      <c r="F378" s="16" t="n"/>
      <c r="G378" s="16" t="n"/>
      <c r="H378" s="16" t="n"/>
      <c r="I378" s="28" t="n"/>
      <c r="J378" s="16" t="n"/>
      <c r="K378" s="16" t="n"/>
      <c r="L378" s="28" t="n"/>
      <c r="M378" s="15" t="n"/>
      <c r="N378" s="16" t="n"/>
      <c r="O378" s="16" t="n"/>
      <c r="P378" s="16" t="n"/>
      <c r="Q378" s="16" t="n"/>
      <c r="R378" s="14" t="n"/>
      <c r="S378" s="16" t="n"/>
      <c r="T378" s="8" t="inlineStr">
        <is>
          <t>✅ 可导入</t>
        </is>
      </c>
    </row>
    <row r="379">
      <c r="A379" s="14" t="n"/>
      <c r="B379" s="15" t="n"/>
      <c r="C379" s="15" t="n"/>
      <c r="D379" s="14" t="n"/>
      <c r="E379" s="15" t="n"/>
      <c r="F379" s="15" t="n"/>
      <c r="G379" s="15" t="n"/>
      <c r="H379" s="15" t="n"/>
      <c r="I379" s="28" t="n"/>
      <c r="J379" s="15" t="n"/>
      <c r="K379" s="15" t="n"/>
      <c r="L379" s="28" t="n"/>
      <c r="M379" s="15" t="n"/>
      <c r="N379" s="15" t="n"/>
      <c r="O379" s="15" t="n"/>
      <c r="P379" s="15" t="n"/>
      <c r="Q379" s="15" t="n"/>
      <c r="R379" s="14" t="n"/>
      <c r="S379" s="15" t="n"/>
      <c r="T379" s="8" t="inlineStr">
        <is>
          <t>✅ 可导入</t>
        </is>
      </c>
    </row>
    <row r="380">
      <c r="A380" s="14" t="n"/>
      <c r="B380" s="16" t="n"/>
      <c r="C380" s="16" t="n"/>
      <c r="D380" s="14" t="n"/>
      <c r="E380" s="16" t="n"/>
      <c r="F380" s="16" t="n"/>
      <c r="G380" s="16" t="n"/>
      <c r="H380" s="16" t="n"/>
      <c r="I380" s="28" t="n"/>
      <c r="J380" s="16" t="n"/>
      <c r="K380" s="16" t="n"/>
      <c r="L380" s="28" t="n"/>
      <c r="M380" s="15" t="n"/>
      <c r="N380" s="16" t="n"/>
      <c r="O380" s="16" t="n"/>
      <c r="P380" s="16" t="n"/>
      <c r="Q380" s="16" t="n"/>
      <c r="R380" s="14" t="n"/>
      <c r="S380" s="16" t="n"/>
      <c r="T380" s="8" t="inlineStr">
        <is>
          <t>✅ 可导入</t>
        </is>
      </c>
    </row>
    <row r="381">
      <c r="A381" s="14" t="n"/>
      <c r="B381" s="15" t="n"/>
      <c r="C381" s="15" t="n"/>
      <c r="D381" s="14" t="n"/>
      <c r="E381" s="15" t="n"/>
      <c r="F381" s="15" t="n"/>
      <c r="G381" s="15" t="n"/>
      <c r="H381" s="15" t="n"/>
      <c r="I381" s="28" t="n"/>
      <c r="J381" s="15" t="n"/>
      <c r="K381" s="15" t="n"/>
      <c r="L381" s="28" t="n"/>
      <c r="M381" s="15" t="n"/>
      <c r="N381" s="15" t="n"/>
      <c r="O381" s="15" t="n"/>
      <c r="P381" s="15" t="n"/>
      <c r="Q381" s="15" t="n"/>
      <c r="R381" s="14" t="n"/>
      <c r="S381" s="15" t="n"/>
      <c r="T381" s="8" t="inlineStr">
        <is>
          <t>✅ 可导入</t>
        </is>
      </c>
    </row>
    <row r="382">
      <c r="A382" s="14" t="n"/>
      <c r="B382" s="16" t="n"/>
      <c r="C382" s="16" t="n"/>
      <c r="D382" s="14" t="n"/>
      <c r="E382" s="16" t="n"/>
      <c r="F382" s="16" t="n"/>
      <c r="G382" s="16" t="n"/>
      <c r="H382" s="16" t="n"/>
      <c r="I382" s="28" t="n"/>
      <c r="J382" s="16" t="n"/>
      <c r="K382" s="16" t="n"/>
      <c r="L382" s="28" t="n"/>
      <c r="M382" s="15" t="n"/>
      <c r="N382" s="16" t="n"/>
      <c r="O382" s="16" t="n"/>
      <c r="P382" s="16" t="n"/>
      <c r="Q382" s="16" t="n"/>
      <c r="R382" s="14" t="n"/>
      <c r="S382" s="16" t="n"/>
      <c r="T382" s="8" t="inlineStr">
        <is>
          <t>✅ 可导入</t>
        </is>
      </c>
    </row>
    <row r="383">
      <c r="A383" s="14" t="n"/>
      <c r="B383" s="15" t="n"/>
      <c r="C383" s="15" t="n"/>
      <c r="D383" s="14" t="n"/>
      <c r="E383" s="15" t="n"/>
      <c r="F383" s="15" t="n"/>
      <c r="G383" s="15" t="n"/>
      <c r="H383" s="15" t="n"/>
      <c r="I383" s="28" t="n"/>
      <c r="J383" s="15" t="n"/>
      <c r="K383" s="15" t="n"/>
      <c r="L383" s="28" t="n"/>
      <c r="M383" s="15" t="n"/>
      <c r="N383" s="15" t="n"/>
      <c r="O383" s="15" t="n"/>
      <c r="P383" s="15" t="n"/>
      <c r="Q383" s="15" t="n"/>
      <c r="R383" s="14" t="n"/>
      <c r="S383" s="15" t="n"/>
      <c r="T383" s="8" t="inlineStr">
        <is>
          <t>✅ 可导入</t>
        </is>
      </c>
    </row>
    <row r="384">
      <c r="A384" s="14" t="n"/>
      <c r="B384" s="16" t="n"/>
      <c r="C384" s="16" t="n"/>
      <c r="D384" s="14" t="n"/>
      <c r="E384" s="16" t="n"/>
      <c r="F384" s="16" t="n"/>
      <c r="G384" s="16" t="n"/>
      <c r="H384" s="16" t="n"/>
      <c r="I384" s="28" t="n"/>
      <c r="J384" s="16" t="n"/>
      <c r="K384" s="16" t="n"/>
      <c r="L384" s="28" t="n"/>
      <c r="M384" s="15" t="n"/>
      <c r="N384" s="16" t="n"/>
      <c r="O384" s="16" t="n"/>
      <c r="P384" s="16" t="n"/>
      <c r="Q384" s="16" t="n"/>
      <c r="R384" s="14" t="n"/>
      <c r="S384" s="16" t="n"/>
      <c r="T384" s="8" t="inlineStr">
        <is>
          <t>✅ 可导入</t>
        </is>
      </c>
    </row>
    <row r="385">
      <c r="A385" s="14" t="n"/>
      <c r="B385" s="15" t="n"/>
      <c r="C385" s="15" t="n"/>
      <c r="D385" s="14" t="n"/>
      <c r="E385" s="15" t="n"/>
      <c r="F385" s="15" t="n"/>
      <c r="G385" s="15" t="n"/>
      <c r="H385" s="15" t="n"/>
      <c r="I385" s="28" t="n"/>
      <c r="J385" s="15" t="n"/>
      <c r="K385" s="15" t="n"/>
      <c r="L385" s="28" t="n"/>
      <c r="M385" s="15" t="n"/>
      <c r="N385" s="15" t="n"/>
      <c r="O385" s="15" t="n"/>
      <c r="P385" s="15" t="n"/>
      <c r="Q385" s="15" t="n"/>
      <c r="R385" s="14" t="n"/>
      <c r="S385" s="15" t="n"/>
      <c r="T385" s="8" t="inlineStr">
        <is>
          <t>✅ 可导入</t>
        </is>
      </c>
    </row>
    <row r="386">
      <c r="A386" s="14" t="n"/>
      <c r="B386" s="16" t="n"/>
      <c r="C386" s="16" t="n"/>
      <c r="D386" s="14" t="n"/>
      <c r="E386" s="16" t="n"/>
      <c r="F386" s="16" t="n"/>
      <c r="G386" s="16" t="n"/>
      <c r="H386" s="16" t="n"/>
      <c r="I386" s="28" t="n"/>
      <c r="J386" s="16" t="n"/>
      <c r="K386" s="16" t="n"/>
      <c r="L386" s="28" t="n"/>
      <c r="M386" s="15" t="n"/>
      <c r="N386" s="16" t="n"/>
      <c r="O386" s="16" t="n"/>
      <c r="P386" s="16" t="n"/>
      <c r="Q386" s="16" t="n"/>
      <c r="R386" s="14" t="n"/>
      <c r="S386" s="16" t="n"/>
      <c r="T386" s="8" t="inlineStr">
        <is>
          <t>✅ 可导入</t>
        </is>
      </c>
    </row>
    <row r="387">
      <c r="A387" s="14" t="n"/>
      <c r="B387" s="15" t="n"/>
      <c r="C387" s="15" t="n"/>
      <c r="D387" s="14" t="n"/>
      <c r="E387" s="15" t="n"/>
      <c r="F387" s="15" t="n"/>
      <c r="G387" s="15" t="n"/>
      <c r="H387" s="15" t="n"/>
      <c r="I387" s="28" t="n"/>
      <c r="J387" s="15" t="n"/>
      <c r="K387" s="15" t="n"/>
      <c r="L387" s="28" t="n"/>
      <c r="M387" s="15" t="n"/>
      <c r="N387" s="15" t="n"/>
      <c r="O387" s="15" t="n"/>
      <c r="P387" s="15" t="n"/>
      <c r="Q387" s="15" t="n"/>
      <c r="R387" s="14" t="n"/>
      <c r="S387" s="15" t="n"/>
      <c r="T387" s="8" t="inlineStr">
        <is>
          <t>✅ 可导入</t>
        </is>
      </c>
    </row>
    <row r="388">
      <c r="A388" s="14" t="n"/>
      <c r="B388" s="16" t="n"/>
      <c r="C388" s="16" t="n"/>
      <c r="D388" s="14" t="n"/>
      <c r="E388" s="16" t="n"/>
      <c r="F388" s="16" t="n"/>
      <c r="G388" s="16" t="n"/>
      <c r="H388" s="16" t="n"/>
      <c r="I388" s="28" t="n"/>
      <c r="J388" s="16" t="n"/>
      <c r="K388" s="16" t="n"/>
      <c r="L388" s="28" t="n"/>
      <c r="M388" s="15" t="n"/>
      <c r="N388" s="16" t="n"/>
      <c r="O388" s="16" t="n"/>
      <c r="P388" s="16" t="n"/>
      <c r="Q388" s="16" t="n"/>
      <c r="R388" s="14" t="n"/>
      <c r="S388" s="16" t="n"/>
      <c r="T388" s="8" t="inlineStr">
        <is>
          <t>✅ 可导入</t>
        </is>
      </c>
    </row>
    <row r="389">
      <c r="A389" s="14" t="n"/>
      <c r="B389" s="15" t="n"/>
      <c r="C389" s="15" t="n"/>
      <c r="D389" s="14" t="n"/>
      <c r="E389" s="15" t="n"/>
      <c r="F389" s="15" t="n"/>
      <c r="G389" s="15" t="n"/>
      <c r="H389" s="15" t="n"/>
      <c r="I389" s="28" t="n"/>
      <c r="J389" s="15" t="n"/>
      <c r="K389" s="15" t="n"/>
      <c r="L389" s="28" t="n"/>
      <c r="M389" s="15" t="n"/>
      <c r="N389" s="15" t="n"/>
      <c r="O389" s="15" t="n"/>
      <c r="P389" s="15" t="n"/>
      <c r="Q389" s="15" t="n"/>
      <c r="R389" s="14" t="n"/>
      <c r="S389" s="15" t="n"/>
      <c r="T389" s="8" t="inlineStr">
        <is>
          <t>✅ 可导入</t>
        </is>
      </c>
    </row>
    <row r="390">
      <c r="A390" s="14" t="n"/>
      <c r="B390" s="16" t="n"/>
      <c r="C390" s="16" t="n"/>
      <c r="D390" s="14" t="n"/>
      <c r="E390" s="16" t="n"/>
      <c r="F390" s="16" t="n"/>
      <c r="G390" s="16" t="n"/>
      <c r="H390" s="16" t="n"/>
      <c r="I390" s="28" t="n"/>
      <c r="J390" s="16" t="n"/>
      <c r="K390" s="16" t="n"/>
      <c r="L390" s="28" t="n"/>
      <c r="M390" s="15" t="n"/>
      <c r="N390" s="16" t="n"/>
      <c r="O390" s="16" t="n"/>
      <c r="P390" s="16" t="n"/>
      <c r="Q390" s="16" t="n"/>
      <c r="R390" s="14" t="n"/>
      <c r="S390" s="16" t="n"/>
      <c r="T390" s="8" t="inlineStr">
        <is>
          <t>✅ 可导入</t>
        </is>
      </c>
    </row>
    <row r="391">
      <c r="A391" s="14" t="n"/>
      <c r="B391" s="15" t="n"/>
      <c r="C391" s="15" t="n"/>
      <c r="D391" s="14" t="n"/>
      <c r="E391" s="15" t="n"/>
      <c r="F391" s="15" t="n"/>
      <c r="G391" s="15" t="n"/>
      <c r="H391" s="15" t="n"/>
      <c r="I391" s="28" t="n"/>
      <c r="J391" s="15" t="n"/>
      <c r="K391" s="15" t="n"/>
      <c r="L391" s="28" t="n"/>
      <c r="M391" s="15" t="n"/>
      <c r="N391" s="15" t="n"/>
      <c r="O391" s="15" t="n"/>
      <c r="P391" s="15" t="n"/>
      <c r="Q391" s="15" t="n"/>
      <c r="R391" s="14" t="n"/>
      <c r="S391" s="15" t="n"/>
      <c r="T391" s="8" t="inlineStr">
        <is>
          <t>✅ 可导入</t>
        </is>
      </c>
    </row>
    <row r="392">
      <c r="A392" s="14" t="n"/>
      <c r="B392" s="16" t="n"/>
      <c r="C392" s="16" t="n"/>
      <c r="D392" s="14" t="n"/>
      <c r="E392" s="16" t="n"/>
      <c r="F392" s="16" t="n"/>
      <c r="G392" s="16" t="n"/>
      <c r="H392" s="16" t="n"/>
      <c r="I392" s="28" t="n"/>
      <c r="J392" s="16" t="n"/>
      <c r="K392" s="16" t="n"/>
      <c r="L392" s="28" t="n"/>
      <c r="M392" s="15" t="n"/>
      <c r="N392" s="16" t="n"/>
      <c r="O392" s="16" t="n"/>
      <c r="P392" s="16" t="n"/>
      <c r="Q392" s="16" t="n"/>
      <c r="R392" s="14" t="n"/>
      <c r="S392" s="16" t="n"/>
      <c r="T392" s="8" t="inlineStr">
        <is>
          <t>✅ 可导入</t>
        </is>
      </c>
    </row>
    <row r="393">
      <c r="A393" s="14" t="n"/>
      <c r="B393" s="15" t="n"/>
      <c r="C393" s="15" t="n"/>
      <c r="D393" s="14" t="n"/>
      <c r="E393" s="15" t="n"/>
      <c r="F393" s="15" t="n"/>
      <c r="G393" s="15" t="n"/>
      <c r="H393" s="15" t="n"/>
      <c r="I393" s="28" t="n"/>
      <c r="J393" s="15" t="n"/>
      <c r="K393" s="15" t="n"/>
      <c r="L393" s="28" t="n"/>
      <c r="M393" s="15" t="n"/>
      <c r="N393" s="15" t="n"/>
      <c r="O393" s="15" t="n"/>
      <c r="P393" s="15" t="n"/>
      <c r="Q393" s="15" t="n"/>
      <c r="R393" s="14" t="n"/>
      <c r="S393" s="15" t="n"/>
      <c r="T393" s="8" t="inlineStr">
        <is>
          <t>✅ 可导入</t>
        </is>
      </c>
    </row>
    <row r="394">
      <c r="A394" s="14" t="n"/>
      <c r="B394" s="16" t="n"/>
      <c r="C394" s="16" t="n"/>
      <c r="D394" s="14" t="n"/>
      <c r="E394" s="16" t="n"/>
      <c r="F394" s="16" t="n"/>
      <c r="G394" s="16" t="n"/>
      <c r="H394" s="16" t="n"/>
      <c r="I394" s="28" t="n"/>
      <c r="J394" s="16" t="n"/>
      <c r="K394" s="16" t="n"/>
      <c r="L394" s="28" t="n"/>
      <c r="M394" s="15" t="n"/>
      <c r="N394" s="16" t="n"/>
      <c r="O394" s="16" t="n"/>
      <c r="P394" s="16" t="n"/>
      <c r="Q394" s="16" t="n"/>
      <c r="R394" s="14" t="n"/>
      <c r="S394" s="16" t="n"/>
      <c r="T394" s="8" t="inlineStr">
        <is>
          <t>✅ 可导入</t>
        </is>
      </c>
    </row>
    <row r="395">
      <c r="A395" s="14" t="n"/>
      <c r="B395" s="15" t="n"/>
      <c r="C395" s="15" t="n"/>
      <c r="D395" s="14" t="n"/>
      <c r="E395" s="15" t="n"/>
      <c r="F395" s="15" t="n"/>
      <c r="G395" s="15" t="n"/>
      <c r="H395" s="15" t="n"/>
      <c r="I395" s="28" t="n"/>
      <c r="J395" s="15" t="n"/>
      <c r="K395" s="15" t="n"/>
      <c r="L395" s="28" t="n"/>
      <c r="M395" s="15" t="n"/>
      <c r="N395" s="15" t="n"/>
      <c r="O395" s="15" t="n"/>
      <c r="P395" s="15" t="n"/>
      <c r="Q395" s="15" t="n"/>
      <c r="R395" s="14" t="n"/>
      <c r="S395" s="15" t="n"/>
      <c r="T395" s="8" t="inlineStr">
        <is>
          <t>✅ 可导入</t>
        </is>
      </c>
    </row>
    <row r="396">
      <c r="A396" s="14" t="n"/>
      <c r="B396" s="16" t="n"/>
      <c r="C396" s="16" t="n"/>
      <c r="D396" s="14" t="n"/>
      <c r="E396" s="16" t="n"/>
      <c r="F396" s="16" t="n"/>
      <c r="G396" s="16" t="n"/>
      <c r="H396" s="16" t="n"/>
      <c r="I396" s="28" t="n"/>
      <c r="J396" s="16" t="n"/>
      <c r="K396" s="16" t="n"/>
      <c r="L396" s="28" t="n"/>
      <c r="M396" s="15" t="n"/>
      <c r="N396" s="16" t="n"/>
      <c r="O396" s="16" t="n"/>
      <c r="P396" s="16" t="n"/>
      <c r="Q396" s="16" t="n"/>
      <c r="R396" s="14" t="n"/>
      <c r="S396" s="16" t="n"/>
      <c r="T396" s="8" t="inlineStr">
        <is>
          <t>✅ 可导入</t>
        </is>
      </c>
    </row>
    <row r="397">
      <c r="A397" s="14" t="n"/>
      <c r="B397" s="15" t="n"/>
      <c r="C397" s="15" t="n"/>
      <c r="D397" s="14" t="n"/>
      <c r="E397" s="15" t="n"/>
      <c r="F397" s="15" t="n"/>
      <c r="G397" s="15" t="n"/>
      <c r="H397" s="15" t="n"/>
      <c r="I397" s="28" t="n"/>
      <c r="J397" s="15" t="n"/>
      <c r="K397" s="15" t="n"/>
      <c r="L397" s="28" t="n"/>
      <c r="M397" s="15" t="n"/>
      <c r="N397" s="15" t="n"/>
      <c r="O397" s="15" t="n"/>
      <c r="P397" s="15" t="n"/>
      <c r="Q397" s="15" t="n"/>
      <c r="R397" s="14" t="n"/>
      <c r="S397" s="15" t="n"/>
      <c r="T397" s="8" t="inlineStr">
        <is>
          <t>✅ 可导入</t>
        </is>
      </c>
    </row>
    <row r="398">
      <c r="A398" s="14" t="n"/>
      <c r="B398" s="16" t="n"/>
      <c r="C398" s="16" t="n"/>
      <c r="D398" s="14" t="n"/>
      <c r="E398" s="16" t="n"/>
      <c r="F398" s="16" t="n"/>
      <c r="G398" s="16" t="n"/>
      <c r="H398" s="16" t="n"/>
      <c r="I398" s="28" t="n"/>
      <c r="J398" s="16" t="n"/>
      <c r="K398" s="16" t="n"/>
      <c r="L398" s="28" t="n"/>
      <c r="M398" s="15" t="n"/>
      <c r="N398" s="16" t="n"/>
      <c r="O398" s="16" t="n"/>
      <c r="P398" s="16" t="n"/>
      <c r="Q398" s="16" t="n"/>
      <c r="R398" s="14" t="n"/>
      <c r="S398" s="16" t="n"/>
      <c r="T398" s="8" t="inlineStr">
        <is>
          <t>✅ 可导入</t>
        </is>
      </c>
    </row>
    <row r="399">
      <c r="A399" s="14" t="n"/>
      <c r="B399" s="15" t="n"/>
      <c r="C399" s="15" t="n"/>
      <c r="D399" s="14" t="n"/>
      <c r="E399" s="15" t="n"/>
      <c r="F399" s="15" t="n"/>
      <c r="G399" s="15" t="n"/>
      <c r="H399" s="15" t="n"/>
      <c r="I399" s="28" t="n"/>
      <c r="J399" s="15" t="n"/>
      <c r="K399" s="15" t="n"/>
      <c r="L399" s="28" t="n"/>
      <c r="M399" s="15" t="n"/>
      <c r="N399" s="15" t="n"/>
      <c r="O399" s="15" t="n"/>
      <c r="P399" s="15" t="n"/>
      <c r="Q399" s="15" t="n"/>
      <c r="R399" s="14" t="n"/>
      <c r="S399" s="15" t="n"/>
      <c r="T399" s="8" t="inlineStr">
        <is>
          <t>✅ 可导入</t>
        </is>
      </c>
    </row>
    <row r="400">
      <c r="A400" s="14" t="n"/>
      <c r="B400" s="16" t="n"/>
      <c r="C400" s="16" t="n"/>
      <c r="D400" s="14" t="n"/>
      <c r="E400" s="16" t="n"/>
      <c r="F400" s="16" t="n"/>
      <c r="G400" s="16" t="n"/>
      <c r="H400" s="16" t="n"/>
      <c r="I400" s="28" t="n"/>
      <c r="J400" s="16" t="n"/>
      <c r="K400" s="16" t="n"/>
      <c r="L400" s="28" t="n"/>
      <c r="M400" s="15" t="n"/>
      <c r="N400" s="16" t="n"/>
      <c r="O400" s="16" t="n"/>
      <c r="P400" s="16" t="n"/>
      <c r="Q400" s="16" t="n"/>
      <c r="R400" s="14" t="n"/>
      <c r="S400" s="16" t="n"/>
      <c r="T400" s="8" t="inlineStr">
        <is>
          <t>✅ 可导入</t>
        </is>
      </c>
    </row>
    <row r="401">
      <c r="A401" s="14" t="n"/>
      <c r="B401" s="15" t="n"/>
      <c r="C401" s="15" t="n"/>
      <c r="D401" s="14" t="n"/>
      <c r="E401" s="15" t="n"/>
      <c r="F401" s="15" t="n"/>
      <c r="G401" s="15" t="n"/>
      <c r="H401" s="15" t="n"/>
      <c r="I401" s="28" t="n"/>
      <c r="J401" s="15" t="n"/>
      <c r="K401" s="15" t="n"/>
      <c r="L401" s="28" t="n"/>
      <c r="M401" s="15" t="n"/>
      <c r="N401" s="15" t="n"/>
      <c r="O401" s="15" t="n"/>
      <c r="P401" s="15" t="n"/>
      <c r="Q401" s="15" t="n"/>
      <c r="R401" s="14" t="n"/>
      <c r="S401" s="15" t="n"/>
      <c r="T401" s="8" t="inlineStr">
        <is>
          <t>✅ 可导入</t>
        </is>
      </c>
    </row>
    <row r="402">
      <c r="A402" s="14" t="n"/>
      <c r="B402" s="16" t="n"/>
      <c r="C402" s="16" t="n"/>
      <c r="D402" s="14" t="n"/>
      <c r="E402" s="16" t="n"/>
      <c r="F402" s="16" t="n"/>
      <c r="G402" s="16" t="n"/>
      <c r="H402" s="16" t="n"/>
      <c r="I402" s="28" t="n"/>
      <c r="J402" s="16" t="n"/>
      <c r="K402" s="16" t="n"/>
      <c r="L402" s="28" t="n"/>
      <c r="M402" s="15" t="n"/>
      <c r="N402" s="16" t="n"/>
      <c r="O402" s="16" t="n"/>
      <c r="P402" s="16" t="n"/>
      <c r="Q402" s="16" t="n"/>
      <c r="R402" s="14" t="n"/>
      <c r="S402" s="16" t="n"/>
      <c r="T402" s="8" t="inlineStr">
        <is>
          <t>✅ 可导入</t>
        </is>
      </c>
    </row>
    <row r="403">
      <c r="A403" s="14" t="n"/>
      <c r="B403" s="15" t="n"/>
      <c r="C403" s="15" t="n"/>
      <c r="D403" s="14" t="n"/>
      <c r="E403" s="15" t="n"/>
      <c r="F403" s="15" t="n"/>
      <c r="G403" s="15" t="n"/>
      <c r="H403" s="15" t="n"/>
      <c r="I403" s="28" t="n"/>
      <c r="J403" s="15" t="n"/>
      <c r="K403" s="15" t="n"/>
      <c r="L403" s="28" t="n"/>
      <c r="M403" s="15" t="n"/>
      <c r="N403" s="15" t="n"/>
      <c r="O403" s="15" t="n"/>
      <c r="P403" s="15" t="n"/>
      <c r="Q403" s="15" t="n"/>
      <c r="R403" s="14" t="n"/>
      <c r="S403" s="15" t="n"/>
      <c r="T403" s="8" t="inlineStr">
        <is>
          <t>✅ 可导入</t>
        </is>
      </c>
    </row>
    <row r="404">
      <c r="A404" s="14" t="n"/>
      <c r="B404" s="16" t="n"/>
      <c r="C404" s="16" t="n"/>
      <c r="D404" s="14" t="n"/>
      <c r="E404" s="16" t="n"/>
      <c r="F404" s="16" t="n"/>
      <c r="G404" s="16" t="n"/>
      <c r="H404" s="16" t="n"/>
      <c r="I404" s="28" t="n"/>
      <c r="J404" s="16" t="n"/>
      <c r="K404" s="16" t="n"/>
      <c r="L404" s="28" t="n"/>
      <c r="M404" s="15" t="n"/>
      <c r="N404" s="16" t="n"/>
      <c r="O404" s="16" t="n"/>
      <c r="P404" s="16" t="n"/>
      <c r="Q404" s="16" t="n"/>
      <c r="R404" s="14" t="n"/>
      <c r="S404" s="16" t="n"/>
      <c r="T404" s="8" t="inlineStr">
        <is>
          <t>✅ 可导入</t>
        </is>
      </c>
    </row>
    <row r="405">
      <c r="A405" s="14" t="n"/>
      <c r="B405" s="15" t="n"/>
      <c r="C405" s="15" t="n"/>
      <c r="D405" s="14" t="n"/>
      <c r="E405" s="15" t="n"/>
      <c r="F405" s="15" t="n"/>
      <c r="G405" s="15" t="n"/>
      <c r="H405" s="15" t="n"/>
      <c r="I405" s="28" t="n"/>
      <c r="J405" s="15" t="n"/>
      <c r="K405" s="15" t="n"/>
      <c r="L405" s="28" t="n"/>
      <c r="M405" s="15" t="n"/>
      <c r="N405" s="15" t="n"/>
      <c r="O405" s="15" t="n"/>
      <c r="P405" s="15" t="n"/>
      <c r="Q405" s="15" t="n"/>
      <c r="R405" s="14" t="n"/>
      <c r="S405" s="15" t="n"/>
      <c r="T405" s="8" t="inlineStr">
        <is>
          <t>✅ 可导入</t>
        </is>
      </c>
    </row>
    <row r="406">
      <c r="A406" s="14" t="n"/>
      <c r="B406" s="16" t="n"/>
      <c r="C406" s="16" t="n"/>
      <c r="D406" s="14" t="n"/>
      <c r="E406" s="16" t="n"/>
      <c r="F406" s="16" t="n"/>
      <c r="G406" s="16" t="n"/>
      <c r="H406" s="16" t="n"/>
      <c r="I406" s="28" t="n"/>
      <c r="J406" s="16" t="n"/>
      <c r="K406" s="16" t="n"/>
      <c r="L406" s="28" t="n"/>
      <c r="M406" s="15" t="n"/>
      <c r="N406" s="16" t="n"/>
      <c r="O406" s="16" t="n"/>
      <c r="P406" s="16" t="n"/>
      <c r="Q406" s="16" t="n"/>
      <c r="R406" s="14" t="n"/>
      <c r="S406" s="16" t="n"/>
      <c r="T406" s="8" t="inlineStr">
        <is>
          <t>✅ 可导入</t>
        </is>
      </c>
    </row>
    <row r="407">
      <c r="A407" s="14" t="n"/>
      <c r="B407" s="15" t="n"/>
      <c r="C407" s="15" t="n"/>
      <c r="D407" s="14" t="n"/>
      <c r="E407" s="15" t="n"/>
      <c r="F407" s="15" t="n"/>
      <c r="G407" s="15" t="n"/>
      <c r="H407" s="15" t="n"/>
      <c r="I407" s="28" t="n"/>
      <c r="J407" s="15" t="n"/>
      <c r="K407" s="15" t="n"/>
      <c r="L407" s="28" t="n"/>
      <c r="M407" s="15" t="n"/>
      <c r="N407" s="15" t="n"/>
      <c r="O407" s="15" t="n"/>
      <c r="P407" s="15" t="n"/>
      <c r="Q407" s="15" t="n"/>
      <c r="R407" s="14" t="n"/>
      <c r="S407" s="15" t="n"/>
      <c r="T407" s="8" t="inlineStr">
        <is>
          <t>✅ 可导入</t>
        </is>
      </c>
    </row>
    <row r="408">
      <c r="A408" s="14" t="n"/>
      <c r="B408" s="16" t="n"/>
      <c r="C408" s="16" t="n"/>
      <c r="D408" s="14" t="n"/>
      <c r="E408" s="16" t="n"/>
      <c r="F408" s="16" t="n"/>
      <c r="G408" s="16" t="n"/>
      <c r="H408" s="16" t="n"/>
      <c r="I408" s="28" t="n"/>
      <c r="J408" s="16" t="n"/>
      <c r="K408" s="16" t="n"/>
      <c r="L408" s="28" t="n"/>
      <c r="M408" s="15" t="n"/>
      <c r="N408" s="16" t="n"/>
      <c r="O408" s="16" t="n"/>
      <c r="P408" s="16" t="n"/>
      <c r="Q408" s="16" t="n"/>
      <c r="R408" s="14" t="n"/>
      <c r="S408" s="16" t="n"/>
      <c r="T408" s="8" t="inlineStr">
        <is>
          <t>✅ 可导入</t>
        </is>
      </c>
    </row>
    <row r="409">
      <c r="A409" s="14" t="n"/>
      <c r="B409" s="15" t="n"/>
      <c r="C409" s="15" t="n"/>
      <c r="D409" s="14" t="n"/>
      <c r="E409" s="15" t="n"/>
      <c r="F409" s="15" t="n"/>
      <c r="G409" s="15" t="n"/>
      <c r="H409" s="15" t="n"/>
      <c r="I409" s="28" t="n"/>
      <c r="J409" s="15" t="n"/>
      <c r="K409" s="15" t="n"/>
      <c r="L409" s="28" t="n"/>
      <c r="M409" s="15" t="n"/>
      <c r="N409" s="15" t="n"/>
      <c r="O409" s="15" t="n"/>
      <c r="P409" s="15" t="n"/>
      <c r="Q409" s="15" t="n"/>
      <c r="R409" s="14" t="n"/>
      <c r="S409" s="15" t="n"/>
      <c r="T409" s="8" t="inlineStr">
        <is>
          <t>✅ 可导入</t>
        </is>
      </c>
    </row>
    <row r="410">
      <c r="A410" s="14" t="n"/>
      <c r="B410" s="16" t="n"/>
      <c r="C410" s="16" t="n"/>
      <c r="D410" s="14" t="n"/>
      <c r="E410" s="16" t="n"/>
      <c r="F410" s="16" t="n"/>
      <c r="G410" s="16" t="n"/>
      <c r="H410" s="16" t="n"/>
      <c r="I410" s="28" t="n"/>
      <c r="J410" s="16" t="n"/>
      <c r="K410" s="16" t="n"/>
      <c r="L410" s="28" t="n"/>
      <c r="M410" s="15" t="n"/>
      <c r="N410" s="16" t="n"/>
      <c r="O410" s="16" t="n"/>
      <c r="P410" s="16" t="n"/>
      <c r="Q410" s="16" t="n"/>
      <c r="R410" s="14" t="n"/>
      <c r="S410" s="16" t="n"/>
      <c r="T410" s="8" t="inlineStr">
        <is>
          <t>✅ 可导入</t>
        </is>
      </c>
    </row>
    <row r="411">
      <c r="A411" s="14" t="n"/>
      <c r="B411" s="15" t="n"/>
      <c r="C411" s="15" t="n"/>
      <c r="D411" s="14" t="n"/>
      <c r="E411" s="15" t="n"/>
      <c r="F411" s="15" t="n"/>
      <c r="G411" s="15" t="n"/>
      <c r="H411" s="15" t="n"/>
      <c r="I411" s="28" t="n"/>
      <c r="J411" s="15" t="n"/>
      <c r="K411" s="15" t="n"/>
      <c r="L411" s="28" t="n"/>
      <c r="M411" s="15" t="n"/>
      <c r="N411" s="15" t="n"/>
      <c r="O411" s="15" t="n"/>
      <c r="P411" s="15" t="n"/>
      <c r="Q411" s="15" t="n"/>
      <c r="R411" s="14" t="n"/>
      <c r="S411" s="15" t="n"/>
      <c r="T411" s="8" t="inlineStr">
        <is>
          <t>✅ 可导入</t>
        </is>
      </c>
    </row>
    <row r="412">
      <c r="A412" s="14" t="n"/>
      <c r="B412" s="16" t="n"/>
      <c r="C412" s="16" t="n"/>
      <c r="D412" s="14" t="n"/>
      <c r="E412" s="16" t="n"/>
      <c r="F412" s="16" t="n"/>
      <c r="G412" s="16" t="n"/>
      <c r="H412" s="16" t="n"/>
      <c r="I412" s="28" t="n"/>
      <c r="J412" s="16" t="n"/>
      <c r="K412" s="16" t="n"/>
      <c r="L412" s="28" t="n"/>
      <c r="M412" s="15" t="n"/>
      <c r="N412" s="16" t="n"/>
      <c r="O412" s="16" t="n"/>
      <c r="P412" s="16" t="n"/>
      <c r="Q412" s="16" t="n"/>
      <c r="R412" s="14" t="n"/>
      <c r="S412" s="16" t="n"/>
      <c r="T412" s="8" t="inlineStr">
        <is>
          <t>✅ 可导入</t>
        </is>
      </c>
    </row>
    <row r="413">
      <c r="A413" s="14" t="n"/>
      <c r="B413" s="15" t="n"/>
      <c r="C413" s="15" t="n"/>
      <c r="D413" s="14" t="n"/>
      <c r="E413" s="15" t="n"/>
      <c r="F413" s="15" t="n"/>
      <c r="G413" s="15" t="n"/>
      <c r="H413" s="15" t="n"/>
      <c r="I413" s="28" t="n"/>
      <c r="J413" s="15" t="n"/>
      <c r="K413" s="15" t="n"/>
      <c r="L413" s="28" t="n"/>
      <c r="M413" s="15" t="n"/>
      <c r="N413" s="15" t="n"/>
      <c r="O413" s="15" t="n"/>
      <c r="P413" s="15" t="n"/>
      <c r="Q413" s="15" t="n"/>
      <c r="R413" s="14" t="n"/>
      <c r="S413" s="15" t="n"/>
      <c r="T413" s="8" t="inlineStr">
        <is>
          <t>✅ 可导入</t>
        </is>
      </c>
    </row>
    <row r="414">
      <c r="A414" s="14" t="n"/>
      <c r="B414" s="16" t="n"/>
      <c r="C414" s="16" t="n"/>
      <c r="D414" s="14" t="n"/>
      <c r="E414" s="16" t="n"/>
      <c r="F414" s="16" t="n"/>
      <c r="G414" s="16" t="n"/>
      <c r="H414" s="16" t="n"/>
      <c r="I414" s="28" t="n"/>
      <c r="J414" s="16" t="n"/>
      <c r="K414" s="16" t="n"/>
      <c r="L414" s="28" t="n"/>
      <c r="M414" s="15" t="n"/>
      <c r="N414" s="16" t="n"/>
      <c r="O414" s="16" t="n"/>
      <c r="P414" s="16" t="n"/>
      <c r="Q414" s="16" t="n"/>
      <c r="R414" s="14" t="n"/>
      <c r="S414" s="16" t="n"/>
      <c r="T414" s="8" t="inlineStr">
        <is>
          <t>✅ 可导入</t>
        </is>
      </c>
    </row>
    <row r="415">
      <c r="A415" s="14" t="n"/>
      <c r="B415" s="15" t="n"/>
      <c r="C415" s="15" t="n"/>
      <c r="D415" s="14" t="n"/>
      <c r="E415" s="15" t="n"/>
      <c r="F415" s="15" t="n"/>
      <c r="G415" s="15" t="n"/>
      <c r="H415" s="15" t="n"/>
      <c r="I415" s="28" t="n"/>
      <c r="J415" s="15" t="n"/>
      <c r="K415" s="15" t="n"/>
      <c r="L415" s="28" t="n"/>
      <c r="M415" s="15" t="n"/>
      <c r="N415" s="15" t="n"/>
      <c r="O415" s="15" t="n"/>
      <c r="P415" s="15" t="n"/>
      <c r="Q415" s="15" t="n"/>
      <c r="R415" s="14" t="n"/>
      <c r="S415" s="15" t="n"/>
      <c r="T415" s="8" t="inlineStr">
        <is>
          <t>✅ 可导入</t>
        </is>
      </c>
    </row>
    <row r="416">
      <c r="A416" s="14" t="n"/>
      <c r="B416" s="16" t="n"/>
      <c r="C416" s="16" t="n"/>
      <c r="D416" s="14" t="n"/>
      <c r="E416" s="16" t="n"/>
      <c r="F416" s="16" t="n"/>
      <c r="G416" s="16" t="n"/>
      <c r="H416" s="16" t="n"/>
      <c r="I416" s="28" t="n"/>
      <c r="J416" s="16" t="n"/>
      <c r="K416" s="16" t="n"/>
      <c r="L416" s="28" t="n"/>
      <c r="M416" s="15" t="n"/>
      <c r="N416" s="16" t="n"/>
      <c r="O416" s="16" t="n"/>
      <c r="P416" s="16" t="n"/>
      <c r="Q416" s="16" t="n"/>
      <c r="R416" s="14" t="n"/>
      <c r="S416" s="16" t="n"/>
      <c r="T416" s="8" t="inlineStr">
        <is>
          <t>✅ 可导入</t>
        </is>
      </c>
    </row>
    <row r="417">
      <c r="A417" s="14" t="n"/>
      <c r="B417" s="15" t="n"/>
      <c r="C417" s="15" t="n"/>
      <c r="D417" s="14" t="n"/>
      <c r="E417" s="15" t="n"/>
      <c r="F417" s="15" t="n"/>
      <c r="G417" s="15" t="n"/>
      <c r="H417" s="15" t="n"/>
      <c r="I417" s="28" t="n"/>
      <c r="J417" s="15" t="n"/>
      <c r="K417" s="15" t="n"/>
      <c r="L417" s="28" t="n"/>
      <c r="M417" s="15" t="n"/>
      <c r="N417" s="15" t="n"/>
      <c r="O417" s="15" t="n"/>
      <c r="P417" s="15" t="n"/>
      <c r="Q417" s="15" t="n"/>
      <c r="R417" s="14" t="n"/>
      <c r="S417" s="15" t="n"/>
      <c r="T417" s="8" t="inlineStr">
        <is>
          <t>✅ 可导入</t>
        </is>
      </c>
    </row>
    <row r="418">
      <c r="A418" s="14" t="n"/>
      <c r="B418" s="16" t="n"/>
      <c r="C418" s="16" t="n"/>
      <c r="D418" s="14" t="n"/>
      <c r="E418" s="16" t="n"/>
      <c r="F418" s="16" t="n"/>
      <c r="G418" s="16" t="n"/>
      <c r="H418" s="16" t="n"/>
      <c r="I418" s="28" t="n"/>
      <c r="J418" s="16" t="n"/>
      <c r="K418" s="16" t="n"/>
      <c r="L418" s="28" t="n"/>
      <c r="M418" s="15" t="n"/>
      <c r="N418" s="16" t="n"/>
      <c r="O418" s="16" t="n"/>
      <c r="P418" s="16" t="n"/>
      <c r="Q418" s="16" t="n"/>
      <c r="R418" s="14" t="n"/>
      <c r="S418" s="16" t="n"/>
      <c r="T418" s="8" t="inlineStr">
        <is>
          <t>✅ 可导入</t>
        </is>
      </c>
    </row>
    <row r="419">
      <c r="A419" s="14" t="n"/>
      <c r="B419" s="15" t="n"/>
      <c r="C419" s="15" t="n"/>
      <c r="D419" s="14" t="n"/>
      <c r="E419" s="15" t="n"/>
      <c r="F419" s="15" t="n"/>
      <c r="G419" s="15" t="n"/>
      <c r="H419" s="15" t="n"/>
      <c r="I419" s="28" t="n"/>
      <c r="J419" s="15" t="n"/>
      <c r="K419" s="15" t="n"/>
      <c r="L419" s="28" t="n"/>
      <c r="M419" s="15" t="n"/>
      <c r="N419" s="15" t="n"/>
      <c r="O419" s="15" t="n"/>
      <c r="P419" s="15" t="n"/>
      <c r="Q419" s="15" t="n"/>
      <c r="R419" s="14" t="n"/>
      <c r="S419" s="15" t="n"/>
      <c r="T419" s="8" t="inlineStr">
        <is>
          <t>✅ 可导入</t>
        </is>
      </c>
    </row>
    <row r="420">
      <c r="A420" s="14" t="n"/>
      <c r="B420" s="16" t="n"/>
      <c r="C420" s="16" t="n"/>
      <c r="D420" s="14" t="n"/>
      <c r="E420" s="16" t="n"/>
      <c r="F420" s="16" t="n"/>
      <c r="G420" s="16" t="n"/>
      <c r="H420" s="16" t="n"/>
      <c r="I420" s="28" t="n"/>
      <c r="J420" s="16" t="n"/>
      <c r="K420" s="16" t="n"/>
      <c r="L420" s="28" t="n"/>
      <c r="M420" s="15" t="n"/>
      <c r="N420" s="16" t="n"/>
      <c r="O420" s="16" t="n"/>
      <c r="P420" s="16" t="n"/>
      <c r="Q420" s="16" t="n"/>
      <c r="R420" s="14" t="n"/>
      <c r="S420" s="16" t="n"/>
      <c r="T420" s="8" t="inlineStr">
        <is>
          <t>✅ 可导入</t>
        </is>
      </c>
    </row>
    <row r="421">
      <c r="A421" s="14" t="n"/>
      <c r="B421" s="15" t="n"/>
      <c r="C421" s="15" t="n"/>
      <c r="D421" s="14" t="n"/>
      <c r="E421" s="15" t="n"/>
      <c r="F421" s="15" t="n"/>
      <c r="G421" s="15" t="n"/>
      <c r="H421" s="15" t="n"/>
      <c r="I421" s="28" t="n"/>
      <c r="J421" s="15" t="n"/>
      <c r="K421" s="15" t="n"/>
      <c r="L421" s="28" t="n"/>
      <c r="M421" s="15" t="n"/>
      <c r="N421" s="15" t="n"/>
      <c r="O421" s="15" t="n"/>
      <c r="P421" s="15" t="n"/>
      <c r="Q421" s="15" t="n"/>
      <c r="R421" s="14" t="n"/>
      <c r="S421" s="15" t="n"/>
      <c r="T421" s="8" t="inlineStr">
        <is>
          <t>✅ 可导入</t>
        </is>
      </c>
    </row>
    <row r="422">
      <c r="A422" s="14" t="n"/>
      <c r="B422" s="16" t="n"/>
      <c r="C422" s="16" t="n"/>
      <c r="D422" s="14" t="n"/>
      <c r="E422" s="16" t="n"/>
      <c r="F422" s="16" t="n"/>
      <c r="G422" s="16" t="n"/>
      <c r="H422" s="16" t="n"/>
      <c r="I422" s="28" t="n"/>
      <c r="J422" s="16" t="n"/>
      <c r="K422" s="16" t="n"/>
      <c r="L422" s="28" t="n"/>
      <c r="M422" s="15" t="n"/>
      <c r="N422" s="16" t="n"/>
      <c r="O422" s="16" t="n"/>
      <c r="P422" s="16" t="n"/>
      <c r="Q422" s="16" t="n"/>
      <c r="R422" s="14" t="n"/>
      <c r="S422" s="16" t="n"/>
      <c r="T422" s="8" t="inlineStr">
        <is>
          <t>✅ 可导入</t>
        </is>
      </c>
    </row>
    <row r="423">
      <c r="A423" s="14" t="n"/>
      <c r="B423" s="15" t="n"/>
      <c r="C423" s="15" t="n"/>
      <c r="D423" s="14" t="n"/>
      <c r="E423" s="15" t="n"/>
      <c r="F423" s="15" t="n"/>
      <c r="G423" s="15" t="n"/>
      <c r="H423" s="15" t="n"/>
      <c r="I423" s="28" t="n"/>
      <c r="J423" s="15" t="n"/>
      <c r="K423" s="15" t="n"/>
      <c r="L423" s="28" t="n"/>
      <c r="M423" s="15" t="n"/>
      <c r="N423" s="15" t="n"/>
      <c r="O423" s="15" t="n"/>
      <c r="P423" s="15" t="n"/>
      <c r="Q423" s="15" t="n"/>
      <c r="R423" s="14" t="n"/>
      <c r="S423" s="15" t="n"/>
      <c r="T423" s="8" t="inlineStr">
        <is>
          <t>✅ 可导入</t>
        </is>
      </c>
    </row>
    <row r="424">
      <c r="A424" s="14" t="n"/>
      <c r="B424" s="16" t="n"/>
      <c r="C424" s="16" t="n"/>
      <c r="D424" s="14" t="n"/>
      <c r="E424" s="16" t="n"/>
      <c r="F424" s="16" t="n"/>
      <c r="G424" s="16" t="n"/>
      <c r="H424" s="16" t="n"/>
      <c r="I424" s="28" t="n"/>
      <c r="J424" s="16" t="n"/>
      <c r="K424" s="16" t="n"/>
      <c r="L424" s="28" t="n"/>
      <c r="M424" s="15" t="n"/>
      <c r="N424" s="16" t="n"/>
      <c r="O424" s="16" t="n"/>
      <c r="P424" s="16" t="n"/>
      <c r="Q424" s="16" t="n"/>
      <c r="R424" s="14" t="n"/>
      <c r="S424" s="16" t="n"/>
      <c r="T424" s="8" t="inlineStr">
        <is>
          <t>✅ 可导入</t>
        </is>
      </c>
    </row>
    <row r="425">
      <c r="A425" s="14" t="n"/>
      <c r="B425" s="15" t="n"/>
      <c r="C425" s="15" t="n"/>
      <c r="D425" s="14" t="n"/>
      <c r="E425" s="15" t="n"/>
      <c r="F425" s="15" t="n"/>
      <c r="G425" s="15" t="n"/>
      <c r="H425" s="15" t="n"/>
      <c r="I425" s="28" t="n"/>
      <c r="J425" s="15" t="n"/>
      <c r="K425" s="15" t="n"/>
      <c r="L425" s="28" t="n"/>
      <c r="M425" s="15" t="n"/>
      <c r="N425" s="15" t="n"/>
      <c r="O425" s="15" t="n"/>
      <c r="P425" s="15" t="n"/>
      <c r="Q425" s="15" t="n"/>
      <c r="R425" s="14" t="n"/>
      <c r="S425" s="15" t="n"/>
      <c r="T425" s="8" t="inlineStr">
        <is>
          <t>✅ 可导入</t>
        </is>
      </c>
    </row>
    <row r="426">
      <c r="A426" s="14" t="n"/>
      <c r="B426" s="16" t="n"/>
      <c r="C426" s="16" t="n"/>
      <c r="D426" s="14" t="n"/>
      <c r="E426" s="16" t="n"/>
      <c r="F426" s="16" t="n"/>
      <c r="G426" s="16" t="n"/>
      <c r="H426" s="16" t="n"/>
      <c r="I426" s="28" t="n"/>
      <c r="J426" s="16" t="n"/>
      <c r="K426" s="16" t="n"/>
      <c r="L426" s="28" t="n"/>
      <c r="M426" s="15" t="n"/>
      <c r="N426" s="16" t="n"/>
      <c r="O426" s="16" t="n"/>
      <c r="P426" s="16" t="n"/>
      <c r="Q426" s="16" t="n"/>
      <c r="R426" s="14" t="n"/>
      <c r="S426" s="16" t="n"/>
      <c r="T426" s="8" t="inlineStr">
        <is>
          <t>✅ 可导入</t>
        </is>
      </c>
    </row>
    <row r="427">
      <c r="A427" s="14" t="n"/>
      <c r="B427" s="15" t="n"/>
      <c r="C427" s="15" t="n"/>
      <c r="D427" s="14" t="n"/>
      <c r="E427" s="15" t="n"/>
      <c r="F427" s="15" t="n"/>
      <c r="G427" s="15" t="n"/>
      <c r="H427" s="15" t="n"/>
      <c r="I427" s="28" t="n"/>
      <c r="J427" s="15" t="n"/>
      <c r="K427" s="15" t="n"/>
      <c r="L427" s="28" t="n"/>
      <c r="M427" s="15" t="n"/>
      <c r="N427" s="15" t="n"/>
      <c r="O427" s="15" t="n"/>
      <c r="P427" s="15" t="n"/>
      <c r="Q427" s="15" t="n"/>
      <c r="R427" s="14" t="n"/>
      <c r="S427" s="15" t="n"/>
      <c r="T427" s="8" t="inlineStr">
        <is>
          <t>✅ 可导入</t>
        </is>
      </c>
    </row>
    <row r="428">
      <c r="A428" s="14" t="n"/>
      <c r="B428" s="16" t="n"/>
      <c r="C428" s="16" t="n"/>
      <c r="D428" s="14" t="n"/>
      <c r="E428" s="16" t="n"/>
      <c r="F428" s="16" t="n"/>
      <c r="G428" s="16" t="n"/>
      <c r="H428" s="16" t="n"/>
      <c r="I428" s="28" t="n"/>
      <c r="J428" s="16" t="n"/>
      <c r="K428" s="16" t="n"/>
      <c r="L428" s="28" t="n"/>
      <c r="M428" s="15" t="n"/>
      <c r="N428" s="16" t="n"/>
      <c r="O428" s="16" t="n"/>
      <c r="P428" s="16" t="n"/>
      <c r="Q428" s="16" t="n"/>
      <c r="R428" s="14" t="n"/>
      <c r="S428" s="16" t="n"/>
      <c r="T428" s="8" t="inlineStr">
        <is>
          <t>✅ 可导入</t>
        </is>
      </c>
    </row>
    <row r="429">
      <c r="A429" s="14" t="n"/>
      <c r="B429" s="15" t="n"/>
      <c r="C429" s="15" t="n"/>
      <c r="D429" s="14" t="n"/>
      <c r="E429" s="15" t="n"/>
      <c r="F429" s="15" t="n"/>
      <c r="G429" s="15" t="n"/>
      <c r="H429" s="15" t="n"/>
      <c r="I429" s="28" t="n"/>
      <c r="J429" s="15" t="n"/>
      <c r="K429" s="15" t="n"/>
      <c r="L429" s="28" t="n"/>
      <c r="M429" s="15" t="n"/>
      <c r="N429" s="15" t="n"/>
      <c r="O429" s="15" t="n"/>
      <c r="P429" s="15" t="n"/>
      <c r="Q429" s="15" t="n"/>
      <c r="R429" s="14" t="n"/>
      <c r="S429" s="15" t="n"/>
      <c r="T429" s="8" t="inlineStr">
        <is>
          <t>✅ 可导入</t>
        </is>
      </c>
    </row>
    <row r="430">
      <c r="A430" s="14" t="n"/>
      <c r="B430" s="16" t="n"/>
      <c r="C430" s="16" t="n"/>
      <c r="D430" s="14" t="n"/>
      <c r="E430" s="16" t="n"/>
      <c r="F430" s="16" t="n"/>
      <c r="G430" s="16" t="n"/>
      <c r="H430" s="16" t="n"/>
      <c r="I430" s="28" t="n"/>
      <c r="J430" s="16" t="n"/>
      <c r="K430" s="16" t="n"/>
      <c r="L430" s="28" t="n"/>
      <c r="M430" s="15" t="n"/>
      <c r="N430" s="16" t="n"/>
      <c r="O430" s="16" t="n"/>
      <c r="P430" s="16" t="n"/>
      <c r="Q430" s="16" t="n"/>
      <c r="R430" s="14" t="n"/>
      <c r="S430" s="16" t="n"/>
      <c r="T430" s="8" t="inlineStr">
        <is>
          <t>✅ 可导入</t>
        </is>
      </c>
    </row>
    <row r="431">
      <c r="A431" s="14" t="n"/>
      <c r="B431" s="15" t="n"/>
      <c r="C431" s="15" t="n"/>
      <c r="D431" s="14" t="n"/>
      <c r="E431" s="15" t="n"/>
      <c r="F431" s="15" t="n"/>
      <c r="G431" s="15" t="n"/>
      <c r="H431" s="15" t="n"/>
      <c r="I431" s="28" t="n"/>
      <c r="J431" s="15" t="n"/>
      <c r="K431" s="15" t="n"/>
      <c r="L431" s="28" t="n"/>
      <c r="M431" s="15" t="n"/>
      <c r="N431" s="15" t="n"/>
      <c r="O431" s="15" t="n"/>
      <c r="P431" s="15" t="n"/>
      <c r="Q431" s="15" t="n"/>
      <c r="R431" s="14" t="n"/>
      <c r="S431" s="15" t="n"/>
      <c r="T431" s="8" t="inlineStr">
        <is>
          <t>✅ 可导入</t>
        </is>
      </c>
    </row>
    <row r="432">
      <c r="A432" s="14" t="n"/>
      <c r="B432" s="16" t="n"/>
      <c r="C432" s="16" t="n"/>
      <c r="D432" s="14" t="n"/>
      <c r="E432" s="16" t="n"/>
      <c r="F432" s="16" t="n"/>
      <c r="G432" s="16" t="n"/>
      <c r="H432" s="16" t="n"/>
      <c r="I432" s="28" t="n"/>
      <c r="J432" s="16" t="n"/>
      <c r="K432" s="16" t="n"/>
      <c r="L432" s="28" t="n"/>
      <c r="M432" s="15" t="n"/>
      <c r="N432" s="16" t="n"/>
      <c r="O432" s="16" t="n"/>
      <c r="P432" s="16" t="n"/>
      <c r="Q432" s="16" t="n"/>
      <c r="R432" s="14" t="n"/>
      <c r="S432" s="16" t="n"/>
      <c r="T432" s="8" t="inlineStr">
        <is>
          <t>✅ 可导入</t>
        </is>
      </c>
    </row>
    <row r="433">
      <c r="A433" s="14" t="n"/>
      <c r="B433" s="15" t="n"/>
      <c r="C433" s="15" t="n"/>
      <c r="D433" s="14" t="n"/>
      <c r="E433" s="15" t="n"/>
      <c r="F433" s="15" t="n"/>
      <c r="G433" s="15" t="n"/>
      <c r="H433" s="15" t="n"/>
      <c r="I433" s="28" t="n"/>
      <c r="J433" s="15" t="n"/>
      <c r="K433" s="15" t="n"/>
      <c r="L433" s="28" t="n"/>
      <c r="M433" s="15" t="n"/>
      <c r="N433" s="15" t="n"/>
      <c r="O433" s="15" t="n"/>
      <c r="P433" s="15" t="n"/>
      <c r="Q433" s="15" t="n"/>
      <c r="R433" s="14" t="n"/>
      <c r="S433" s="15" t="n"/>
      <c r="T433" s="8" t="inlineStr">
        <is>
          <t>✅ 可导入</t>
        </is>
      </c>
    </row>
    <row r="434">
      <c r="A434" s="14" t="n"/>
      <c r="B434" s="16" t="n"/>
      <c r="C434" s="16" t="n"/>
      <c r="D434" s="14" t="n"/>
      <c r="E434" s="16" t="n"/>
      <c r="F434" s="16" t="n"/>
      <c r="G434" s="16" t="n"/>
      <c r="H434" s="16" t="n"/>
      <c r="I434" s="28" t="n"/>
      <c r="J434" s="16" t="n"/>
      <c r="K434" s="16" t="n"/>
      <c r="L434" s="28" t="n"/>
      <c r="M434" s="15" t="n"/>
      <c r="N434" s="16" t="n"/>
      <c r="O434" s="16" t="n"/>
      <c r="P434" s="16" t="n"/>
      <c r="Q434" s="16" t="n"/>
      <c r="R434" s="14" t="n"/>
      <c r="S434" s="16" t="n"/>
      <c r="T434" s="8" t="inlineStr">
        <is>
          <t>✅ 可导入</t>
        </is>
      </c>
    </row>
    <row r="435">
      <c r="A435" s="14" t="n"/>
      <c r="B435" s="15" t="n"/>
      <c r="C435" s="15" t="n"/>
      <c r="D435" s="14" t="n"/>
      <c r="E435" s="15" t="n"/>
      <c r="F435" s="15" t="n"/>
      <c r="G435" s="15" t="n"/>
      <c r="H435" s="15" t="n"/>
      <c r="I435" s="28" t="n"/>
      <c r="J435" s="15" t="n"/>
      <c r="K435" s="15" t="n"/>
      <c r="L435" s="28" t="n"/>
      <c r="M435" s="15" t="n"/>
      <c r="N435" s="15" t="n"/>
      <c r="O435" s="15" t="n"/>
      <c r="P435" s="15" t="n"/>
      <c r="Q435" s="15" t="n"/>
      <c r="R435" s="14" t="n"/>
      <c r="S435" s="15" t="n"/>
      <c r="T435" s="8" t="inlineStr">
        <is>
          <t>✅ 可导入</t>
        </is>
      </c>
    </row>
    <row r="436">
      <c r="A436" s="14" t="n"/>
      <c r="B436" s="16" t="n"/>
      <c r="C436" s="16" t="n"/>
      <c r="D436" s="14" t="n"/>
      <c r="E436" s="16" t="n"/>
      <c r="F436" s="16" t="n"/>
      <c r="G436" s="16" t="n"/>
      <c r="H436" s="16" t="n"/>
      <c r="I436" s="28" t="n"/>
      <c r="J436" s="16" t="n"/>
      <c r="K436" s="16" t="n"/>
      <c r="L436" s="28" t="n"/>
      <c r="M436" s="15" t="n"/>
      <c r="N436" s="16" t="n"/>
      <c r="O436" s="16" t="n"/>
      <c r="P436" s="16" t="n"/>
      <c r="Q436" s="16" t="n"/>
      <c r="R436" s="14" t="n"/>
      <c r="S436" s="16" t="n"/>
      <c r="T436" s="8" t="inlineStr">
        <is>
          <t>✅ 可导入</t>
        </is>
      </c>
    </row>
    <row r="437">
      <c r="A437" s="14" t="n"/>
      <c r="B437" s="15" t="n"/>
      <c r="C437" s="15" t="n"/>
      <c r="D437" s="14" t="n"/>
      <c r="E437" s="15" t="n"/>
      <c r="F437" s="15" t="n"/>
      <c r="G437" s="15" t="n"/>
      <c r="H437" s="15" t="n"/>
      <c r="I437" s="28" t="n"/>
      <c r="J437" s="15" t="n"/>
      <c r="K437" s="15" t="n"/>
      <c r="L437" s="28" t="n"/>
      <c r="M437" s="15" t="n"/>
      <c r="N437" s="15" t="n"/>
      <c r="O437" s="15" t="n"/>
      <c r="P437" s="15" t="n"/>
      <c r="Q437" s="15" t="n"/>
      <c r="R437" s="14" t="n"/>
      <c r="S437" s="15" t="n"/>
      <c r="T437" s="8" t="inlineStr">
        <is>
          <t>✅ 可导入</t>
        </is>
      </c>
    </row>
    <row r="438">
      <c r="A438" s="14" t="n"/>
      <c r="B438" s="16" t="n"/>
      <c r="C438" s="16" t="n"/>
      <c r="D438" s="14" t="n"/>
      <c r="E438" s="16" t="n"/>
      <c r="F438" s="16" t="n"/>
      <c r="G438" s="16" t="n"/>
      <c r="H438" s="16" t="n"/>
      <c r="I438" s="28" t="n"/>
      <c r="J438" s="16" t="n"/>
      <c r="K438" s="16" t="n"/>
      <c r="L438" s="28" t="n"/>
      <c r="M438" s="15" t="n"/>
      <c r="N438" s="16" t="n"/>
      <c r="O438" s="16" t="n"/>
      <c r="P438" s="16" t="n"/>
      <c r="Q438" s="16" t="n"/>
      <c r="R438" s="14" t="n"/>
      <c r="S438" s="16" t="n"/>
      <c r="T438" s="8" t="inlineStr">
        <is>
          <t>✅ 可导入</t>
        </is>
      </c>
    </row>
    <row r="439">
      <c r="A439" s="14" t="n"/>
      <c r="B439" s="15" t="n"/>
      <c r="C439" s="15" t="n"/>
      <c r="D439" s="14" t="n"/>
      <c r="E439" s="15" t="n"/>
      <c r="F439" s="15" t="n"/>
      <c r="G439" s="15" t="n"/>
      <c r="H439" s="15" t="n"/>
      <c r="I439" s="28" t="n"/>
      <c r="J439" s="15" t="n"/>
      <c r="K439" s="15" t="n"/>
      <c r="L439" s="28" t="n"/>
      <c r="M439" s="15" t="n"/>
      <c r="N439" s="15" t="n"/>
      <c r="O439" s="15" t="n"/>
      <c r="P439" s="15" t="n"/>
      <c r="Q439" s="15" t="n"/>
      <c r="R439" s="14" t="n"/>
      <c r="S439" s="15" t="n"/>
      <c r="T439" s="8" t="inlineStr">
        <is>
          <t>✅ 可导入</t>
        </is>
      </c>
    </row>
    <row r="440">
      <c r="A440" s="14" t="n"/>
      <c r="B440" s="16" t="n"/>
      <c r="C440" s="16" t="n"/>
      <c r="D440" s="14" t="n"/>
      <c r="E440" s="16" t="n"/>
      <c r="F440" s="16" t="n"/>
      <c r="G440" s="16" t="n"/>
      <c r="H440" s="16" t="n"/>
      <c r="I440" s="28" t="n"/>
      <c r="J440" s="16" t="n"/>
      <c r="K440" s="16" t="n"/>
      <c r="L440" s="28" t="n"/>
      <c r="M440" s="15" t="n"/>
      <c r="N440" s="16" t="n"/>
      <c r="O440" s="16" t="n"/>
      <c r="P440" s="16" t="n"/>
      <c r="Q440" s="16" t="n"/>
      <c r="R440" s="14" t="n"/>
      <c r="S440" s="16" t="n"/>
      <c r="T440" s="8" t="inlineStr">
        <is>
          <t>✅ 可导入</t>
        </is>
      </c>
    </row>
    <row r="441">
      <c r="A441" s="14" t="n"/>
      <c r="B441" s="15" t="n"/>
      <c r="C441" s="15" t="n"/>
      <c r="D441" s="14" t="n"/>
      <c r="E441" s="15" t="n"/>
      <c r="F441" s="15" t="n"/>
      <c r="G441" s="15" t="n"/>
      <c r="H441" s="15" t="n"/>
      <c r="I441" s="28" t="n"/>
      <c r="J441" s="15" t="n"/>
      <c r="K441" s="15" t="n"/>
      <c r="L441" s="28" t="n"/>
      <c r="M441" s="15" t="n"/>
      <c r="N441" s="15" t="n"/>
      <c r="O441" s="15" t="n"/>
      <c r="P441" s="15" t="n"/>
      <c r="Q441" s="15" t="n"/>
      <c r="R441" s="14" t="n"/>
      <c r="S441" s="15" t="n"/>
      <c r="T441" s="8" t="inlineStr">
        <is>
          <t>✅ 可导入</t>
        </is>
      </c>
    </row>
    <row r="442">
      <c r="A442" s="14" t="n"/>
      <c r="B442" s="16" t="n"/>
      <c r="C442" s="16" t="n"/>
      <c r="D442" s="14" t="n"/>
      <c r="E442" s="16" t="n"/>
      <c r="F442" s="16" t="n"/>
      <c r="G442" s="16" t="n"/>
      <c r="H442" s="16" t="n"/>
      <c r="I442" s="28" t="n"/>
      <c r="J442" s="16" t="n"/>
      <c r="K442" s="16" t="n"/>
      <c r="L442" s="28" t="n"/>
      <c r="M442" s="15" t="n"/>
      <c r="N442" s="16" t="n"/>
      <c r="O442" s="16" t="n"/>
      <c r="P442" s="16" t="n"/>
      <c r="Q442" s="16" t="n"/>
      <c r="R442" s="14" t="n"/>
      <c r="S442" s="16" t="n"/>
      <c r="T442" s="8" t="inlineStr">
        <is>
          <t>✅ 可导入</t>
        </is>
      </c>
    </row>
    <row r="443">
      <c r="A443" s="14" t="n"/>
      <c r="B443" s="15" t="n"/>
      <c r="C443" s="15" t="n"/>
      <c r="D443" s="14" t="n"/>
      <c r="E443" s="15" t="n"/>
      <c r="F443" s="15" t="n"/>
      <c r="G443" s="15" t="n"/>
      <c r="H443" s="15" t="n"/>
      <c r="I443" s="28" t="n"/>
      <c r="J443" s="15" t="n"/>
      <c r="K443" s="15" t="n"/>
      <c r="L443" s="28" t="n"/>
      <c r="M443" s="15" t="n"/>
      <c r="N443" s="15" t="n"/>
      <c r="O443" s="15" t="n"/>
      <c r="P443" s="15" t="n"/>
      <c r="Q443" s="15" t="n"/>
      <c r="R443" s="14" t="n"/>
      <c r="S443" s="15" t="n"/>
      <c r="T443" s="8" t="inlineStr">
        <is>
          <t>✅ 可导入</t>
        </is>
      </c>
    </row>
    <row r="444">
      <c r="A444" s="14" t="n"/>
      <c r="B444" s="16" t="n"/>
      <c r="C444" s="16" t="n"/>
      <c r="D444" s="14" t="n"/>
      <c r="E444" s="16" t="n"/>
      <c r="F444" s="16" t="n"/>
      <c r="G444" s="16" t="n"/>
      <c r="H444" s="16" t="n"/>
      <c r="I444" s="28" t="n"/>
      <c r="J444" s="16" t="n"/>
      <c r="K444" s="16" t="n"/>
      <c r="L444" s="28" t="n"/>
      <c r="M444" s="15" t="n"/>
      <c r="N444" s="16" t="n"/>
      <c r="O444" s="16" t="n"/>
      <c r="P444" s="16" t="n"/>
      <c r="Q444" s="16" t="n"/>
      <c r="R444" s="14" t="n"/>
      <c r="S444" s="16" t="n"/>
      <c r="T444" s="8" t="inlineStr">
        <is>
          <t>✅ 可导入</t>
        </is>
      </c>
    </row>
    <row r="445">
      <c r="A445" s="14" t="n"/>
      <c r="B445" s="15" t="n"/>
      <c r="C445" s="15" t="n"/>
      <c r="D445" s="14" t="n"/>
      <c r="E445" s="15" t="n"/>
      <c r="F445" s="15" t="n"/>
      <c r="G445" s="15" t="n"/>
      <c r="H445" s="15" t="n"/>
      <c r="I445" s="28" t="n"/>
      <c r="J445" s="15" t="n"/>
      <c r="K445" s="15" t="n"/>
      <c r="L445" s="28" t="n"/>
      <c r="M445" s="15" t="n"/>
      <c r="N445" s="15" t="n"/>
      <c r="O445" s="15" t="n"/>
      <c r="P445" s="15" t="n"/>
      <c r="Q445" s="15" t="n"/>
      <c r="R445" s="14" t="n"/>
      <c r="S445" s="15" t="n"/>
      <c r="T445" s="8" t="inlineStr">
        <is>
          <t>✅ 可导入</t>
        </is>
      </c>
    </row>
    <row r="446">
      <c r="A446" s="14" t="n"/>
      <c r="B446" s="16" t="n"/>
      <c r="C446" s="16" t="n"/>
      <c r="D446" s="14" t="n"/>
      <c r="E446" s="16" t="n"/>
      <c r="F446" s="16" t="n"/>
      <c r="G446" s="16" t="n"/>
      <c r="H446" s="16" t="n"/>
      <c r="I446" s="28" t="n"/>
      <c r="J446" s="16" t="n"/>
      <c r="K446" s="16" t="n"/>
      <c r="L446" s="28" t="n"/>
      <c r="M446" s="15" t="n"/>
      <c r="N446" s="16" t="n"/>
      <c r="O446" s="16" t="n"/>
      <c r="P446" s="16" t="n"/>
      <c r="Q446" s="16" t="n"/>
      <c r="R446" s="14" t="n"/>
      <c r="S446" s="16" t="n"/>
      <c r="T446" s="8" t="inlineStr">
        <is>
          <t>✅ 可导入</t>
        </is>
      </c>
    </row>
    <row r="447">
      <c r="A447" s="14" t="n"/>
      <c r="B447" s="15" t="n"/>
      <c r="C447" s="15" t="n"/>
      <c r="D447" s="14" t="n"/>
      <c r="E447" s="15" t="n"/>
      <c r="F447" s="15" t="n"/>
      <c r="G447" s="15" t="n"/>
      <c r="H447" s="15" t="n"/>
      <c r="I447" s="28" t="n"/>
      <c r="J447" s="15" t="n"/>
      <c r="K447" s="15" t="n"/>
      <c r="L447" s="28" t="n"/>
      <c r="M447" s="15" t="n"/>
      <c r="N447" s="15" t="n"/>
      <c r="O447" s="15" t="n"/>
      <c r="P447" s="15" t="n"/>
      <c r="Q447" s="15" t="n"/>
      <c r="R447" s="14" t="n"/>
      <c r="S447" s="15" t="n"/>
      <c r="T447" s="8" t="inlineStr">
        <is>
          <t>✅ 可导入</t>
        </is>
      </c>
    </row>
    <row r="448">
      <c r="A448" s="14" t="n"/>
      <c r="B448" s="16" t="n"/>
      <c r="C448" s="16" t="n"/>
      <c r="D448" s="14" t="n"/>
      <c r="E448" s="16" t="n"/>
      <c r="F448" s="16" t="n"/>
      <c r="G448" s="16" t="n"/>
      <c r="H448" s="16" t="n"/>
      <c r="I448" s="28" t="n"/>
      <c r="J448" s="16" t="n"/>
      <c r="K448" s="16" t="n"/>
      <c r="L448" s="28" t="n"/>
      <c r="M448" s="15" t="n"/>
      <c r="N448" s="16" t="n"/>
      <c r="O448" s="16" t="n"/>
      <c r="P448" s="16" t="n"/>
      <c r="Q448" s="16" t="n"/>
      <c r="R448" s="14" t="n"/>
      <c r="S448" s="16" t="n"/>
      <c r="T448" s="8" t="inlineStr">
        <is>
          <t>✅ 可导入</t>
        </is>
      </c>
    </row>
    <row r="449">
      <c r="A449" s="14" t="n"/>
      <c r="B449" s="15" t="n"/>
      <c r="C449" s="15" t="n"/>
      <c r="D449" s="14" t="n"/>
      <c r="E449" s="15" t="n"/>
      <c r="F449" s="15" t="n"/>
      <c r="G449" s="15" t="n"/>
      <c r="H449" s="15" t="n"/>
      <c r="I449" s="28" t="n"/>
      <c r="J449" s="15" t="n"/>
      <c r="K449" s="15" t="n"/>
      <c r="L449" s="28" t="n"/>
      <c r="M449" s="15" t="n"/>
      <c r="N449" s="15" t="n"/>
      <c r="O449" s="15" t="n"/>
      <c r="P449" s="15" t="n"/>
      <c r="Q449" s="15" t="n"/>
      <c r="R449" s="14" t="n"/>
      <c r="S449" s="15" t="n"/>
      <c r="T449" s="8" t="inlineStr">
        <is>
          <t>✅ 可导入</t>
        </is>
      </c>
    </row>
    <row r="450">
      <c r="A450" s="14" t="n"/>
      <c r="B450" s="16" t="n"/>
      <c r="C450" s="16" t="n"/>
      <c r="D450" s="14" t="n"/>
      <c r="E450" s="16" t="n"/>
      <c r="F450" s="16" t="n"/>
      <c r="G450" s="16" t="n"/>
      <c r="H450" s="16" t="n"/>
      <c r="I450" s="28" t="n"/>
      <c r="J450" s="16" t="n"/>
      <c r="K450" s="16" t="n"/>
      <c r="L450" s="28" t="n"/>
      <c r="M450" s="15" t="n"/>
      <c r="N450" s="16" t="n"/>
      <c r="O450" s="16" t="n"/>
      <c r="P450" s="16" t="n"/>
      <c r="Q450" s="16" t="n"/>
      <c r="R450" s="14" t="n"/>
      <c r="S450" s="16" t="n"/>
      <c r="T450" s="8" t="inlineStr">
        <is>
          <t>✅ 可导入</t>
        </is>
      </c>
    </row>
    <row r="451">
      <c r="A451" s="14" t="n"/>
      <c r="B451" s="15" t="n"/>
      <c r="C451" s="15" t="n"/>
      <c r="D451" s="14" t="n"/>
      <c r="E451" s="15" t="n"/>
      <c r="F451" s="15" t="n"/>
      <c r="G451" s="15" t="n"/>
      <c r="H451" s="15" t="n"/>
      <c r="I451" s="28" t="n"/>
      <c r="J451" s="15" t="n"/>
      <c r="K451" s="15" t="n"/>
      <c r="L451" s="28" t="n"/>
      <c r="M451" s="15" t="n"/>
      <c r="N451" s="15" t="n"/>
      <c r="O451" s="15" t="n"/>
      <c r="P451" s="15" t="n"/>
      <c r="Q451" s="15" t="n"/>
      <c r="R451" s="14" t="n"/>
      <c r="S451" s="15" t="n"/>
      <c r="T451" s="8" t="inlineStr">
        <is>
          <t>✅ 可导入</t>
        </is>
      </c>
    </row>
    <row r="452">
      <c r="A452" s="14" t="n"/>
      <c r="B452" s="16" t="n"/>
      <c r="C452" s="16" t="n"/>
      <c r="D452" s="14" t="n"/>
      <c r="E452" s="16" t="n"/>
      <c r="F452" s="16" t="n"/>
      <c r="G452" s="16" t="n"/>
      <c r="H452" s="16" t="n"/>
      <c r="I452" s="28" t="n"/>
      <c r="J452" s="16" t="n"/>
      <c r="K452" s="16" t="n"/>
      <c r="L452" s="28" t="n"/>
      <c r="M452" s="15" t="n"/>
      <c r="N452" s="16" t="n"/>
      <c r="O452" s="16" t="n"/>
      <c r="P452" s="16" t="n"/>
      <c r="Q452" s="16" t="n"/>
      <c r="R452" s="14" t="n"/>
      <c r="S452" s="16" t="n"/>
      <c r="T452" s="8" t="inlineStr">
        <is>
          <t>✅ 可导入</t>
        </is>
      </c>
    </row>
    <row r="453">
      <c r="A453" s="14" t="n"/>
      <c r="B453" s="15" t="n"/>
      <c r="C453" s="15" t="n"/>
      <c r="D453" s="14" t="n"/>
      <c r="E453" s="15" t="n"/>
      <c r="F453" s="15" t="n"/>
      <c r="G453" s="15" t="n"/>
      <c r="H453" s="15" t="n"/>
      <c r="I453" s="28" t="n"/>
      <c r="J453" s="15" t="n"/>
      <c r="K453" s="15" t="n"/>
      <c r="L453" s="28" t="n"/>
      <c r="M453" s="15" t="n"/>
      <c r="N453" s="15" t="n"/>
      <c r="O453" s="15" t="n"/>
      <c r="P453" s="15" t="n"/>
      <c r="Q453" s="15" t="n"/>
      <c r="R453" s="14" t="n"/>
      <c r="S453" s="15" t="n"/>
      <c r="T453" s="8" t="inlineStr">
        <is>
          <t>✅ 可导入</t>
        </is>
      </c>
    </row>
    <row r="454">
      <c r="A454" s="14" t="n"/>
      <c r="B454" s="16" t="n"/>
      <c r="C454" s="16" t="n"/>
      <c r="D454" s="14" t="n"/>
      <c r="E454" s="16" t="n"/>
      <c r="F454" s="16" t="n"/>
      <c r="G454" s="16" t="n"/>
      <c r="H454" s="16" t="n"/>
      <c r="I454" s="28" t="n"/>
      <c r="J454" s="16" t="n"/>
      <c r="K454" s="16" t="n"/>
      <c r="L454" s="28" t="n"/>
      <c r="M454" s="15" t="n"/>
      <c r="N454" s="16" t="n"/>
      <c r="O454" s="16" t="n"/>
      <c r="P454" s="16" t="n"/>
      <c r="Q454" s="16" t="n"/>
      <c r="R454" s="14" t="n"/>
      <c r="S454" s="16" t="n"/>
      <c r="T454" s="8" t="inlineStr">
        <is>
          <t>✅ 可导入</t>
        </is>
      </c>
    </row>
    <row r="455">
      <c r="A455" s="14" t="n"/>
      <c r="B455" s="15" t="n"/>
      <c r="C455" s="15" t="n"/>
      <c r="D455" s="14" t="n"/>
      <c r="E455" s="15" t="n"/>
      <c r="F455" s="15" t="n"/>
      <c r="G455" s="15" t="n"/>
      <c r="H455" s="15" t="n"/>
      <c r="I455" s="28" t="n"/>
      <c r="J455" s="15" t="n"/>
      <c r="K455" s="15" t="n"/>
      <c r="L455" s="28" t="n"/>
      <c r="M455" s="15" t="n"/>
      <c r="N455" s="15" t="n"/>
      <c r="O455" s="15" t="n"/>
      <c r="P455" s="15" t="n"/>
      <c r="Q455" s="15" t="n"/>
      <c r="R455" s="14" t="n"/>
      <c r="S455" s="15" t="n"/>
      <c r="T455" s="8" t="inlineStr">
        <is>
          <t>✅ 可导入</t>
        </is>
      </c>
    </row>
    <row r="456">
      <c r="A456" s="14" t="n"/>
      <c r="B456" s="16" t="n"/>
      <c r="C456" s="16" t="n"/>
      <c r="D456" s="14" t="n"/>
      <c r="E456" s="16" t="n"/>
      <c r="F456" s="16" t="n"/>
      <c r="G456" s="16" t="n"/>
      <c r="H456" s="16" t="n"/>
      <c r="I456" s="28" t="n"/>
      <c r="J456" s="16" t="n"/>
      <c r="K456" s="16" t="n"/>
      <c r="L456" s="28" t="n"/>
      <c r="M456" s="15" t="n"/>
      <c r="N456" s="16" t="n"/>
      <c r="O456" s="16" t="n"/>
      <c r="P456" s="16" t="n"/>
      <c r="Q456" s="16" t="n"/>
      <c r="R456" s="14" t="n"/>
      <c r="S456" s="16" t="n"/>
      <c r="T456" s="8" t="inlineStr">
        <is>
          <t>✅ 可导入</t>
        </is>
      </c>
    </row>
    <row r="457">
      <c r="A457" s="14" t="n"/>
      <c r="B457" s="15" t="n"/>
      <c r="C457" s="15" t="n"/>
      <c r="D457" s="14" t="n"/>
      <c r="E457" s="15" t="n"/>
      <c r="F457" s="15" t="n"/>
      <c r="G457" s="15" t="n"/>
      <c r="H457" s="15" t="n"/>
      <c r="I457" s="28" t="n"/>
      <c r="J457" s="15" t="n"/>
      <c r="K457" s="15" t="n"/>
      <c r="L457" s="28" t="n"/>
      <c r="M457" s="15" t="n"/>
      <c r="N457" s="15" t="n"/>
      <c r="O457" s="15" t="n"/>
      <c r="P457" s="15" t="n"/>
      <c r="Q457" s="15" t="n"/>
      <c r="R457" s="14" t="n"/>
      <c r="S457" s="15" t="n"/>
      <c r="T457" s="8" t="inlineStr">
        <is>
          <t>✅ 可导入</t>
        </is>
      </c>
    </row>
    <row r="458">
      <c r="A458" s="14" t="n"/>
      <c r="B458" s="16" t="n"/>
      <c r="C458" s="16" t="n"/>
      <c r="D458" s="14" t="n"/>
      <c r="E458" s="16" t="n"/>
      <c r="F458" s="16" t="n"/>
      <c r="G458" s="16" t="n"/>
      <c r="H458" s="16" t="n"/>
      <c r="I458" s="28" t="n"/>
      <c r="J458" s="16" t="n"/>
      <c r="K458" s="16" t="n"/>
      <c r="L458" s="28" t="n"/>
      <c r="M458" s="15" t="n"/>
      <c r="N458" s="16" t="n"/>
      <c r="O458" s="16" t="n"/>
      <c r="P458" s="16" t="n"/>
      <c r="Q458" s="16" t="n"/>
      <c r="R458" s="14" t="n"/>
      <c r="S458" s="16" t="n"/>
      <c r="T458" s="8" t="inlineStr">
        <is>
          <t>✅ 可导入</t>
        </is>
      </c>
    </row>
    <row r="459">
      <c r="A459" s="14" t="n"/>
      <c r="B459" s="15" t="n"/>
      <c r="C459" s="15" t="n"/>
      <c r="D459" s="14" t="n"/>
      <c r="E459" s="15" t="n"/>
      <c r="F459" s="15" t="n"/>
      <c r="G459" s="15" t="n"/>
      <c r="H459" s="15" t="n"/>
      <c r="I459" s="28" t="n"/>
      <c r="J459" s="15" t="n"/>
      <c r="K459" s="15" t="n"/>
      <c r="L459" s="28" t="n"/>
      <c r="M459" s="15" t="n"/>
      <c r="N459" s="15" t="n"/>
      <c r="O459" s="15" t="n"/>
      <c r="P459" s="15" t="n"/>
      <c r="Q459" s="15" t="n"/>
      <c r="R459" s="14" t="n"/>
      <c r="S459" s="15" t="n"/>
      <c r="T459" s="8" t="inlineStr">
        <is>
          <t>✅ 可导入</t>
        </is>
      </c>
    </row>
    <row r="460">
      <c r="A460" s="14" t="n"/>
      <c r="B460" s="16" t="n"/>
      <c r="C460" s="16" t="n"/>
      <c r="D460" s="14" t="n"/>
      <c r="E460" s="16" t="n"/>
      <c r="F460" s="16" t="n"/>
      <c r="G460" s="16" t="n"/>
      <c r="H460" s="16" t="n"/>
      <c r="I460" s="28" t="n"/>
      <c r="J460" s="16" t="n"/>
      <c r="K460" s="16" t="n"/>
      <c r="L460" s="28" t="n"/>
      <c r="M460" s="15" t="n"/>
      <c r="N460" s="16" t="n"/>
      <c r="O460" s="16" t="n"/>
      <c r="P460" s="16" t="n"/>
      <c r="Q460" s="16" t="n"/>
      <c r="R460" s="14" t="n"/>
      <c r="S460" s="16" t="n"/>
      <c r="T460" s="8" t="inlineStr">
        <is>
          <t>✅ 可导入</t>
        </is>
      </c>
    </row>
    <row r="461">
      <c r="A461" s="14" t="n"/>
      <c r="B461" s="15" t="n"/>
      <c r="C461" s="15" t="n"/>
      <c r="D461" s="14" t="n"/>
      <c r="E461" s="15" t="n"/>
      <c r="F461" s="15" t="n"/>
      <c r="G461" s="15" t="n"/>
      <c r="H461" s="15" t="n"/>
      <c r="I461" s="28" t="n"/>
      <c r="J461" s="15" t="n"/>
      <c r="K461" s="15" t="n"/>
      <c r="L461" s="28" t="n"/>
      <c r="M461" s="15" t="n"/>
      <c r="N461" s="15" t="n"/>
      <c r="O461" s="15" t="n"/>
      <c r="P461" s="15" t="n"/>
      <c r="Q461" s="15" t="n"/>
      <c r="R461" s="14" t="n"/>
      <c r="S461" s="15" t="n"/>
      <c r="T461" s="8" t="inlineStr">
        <is>
          <t>✅ 可导入</t>
        </is>
      </c>
    </row>
    <row r="462">
      <c r="A462" s="14" t="n"/>
      <c r="B462" s="16" t="n"/>
      <c r="C462" s="16" t="n"/>
      <c r="D462" s="14" t="n"/>
      <c r="E462" s="16" t="n"/>
      <c r="F462" s="16" t="n"/>
      <c r="G462" s="16" t="n"/>
      <c r="H462" s="16" t="n"/>
      <c r="I462" s="28" t="n"/>
      <c r="J462" s="16" t="n"/>
      <c r="K462" s="16" t="n"/>
      <c r="L462" s="28" t="n"/>
      <c r="M462" s="15" t="n"/>
      <c r="N462" s="16" t="n"/>
      <c r="O462" s="16" t="n"/>
      <c r="P462" s="16" t="n"/>
      <c r="Q462" s="16" t="n"/>
      <c r="R462" s="14" t="n"/>
      <c r="S462" s="16" t="n"/>
      <c r="T462" s="8" t="inlineStr">
        <is>
          <t>✅ 可导入</t>
        </is>
      </c>
    </row>
    <row r="463">
      <c r="A463" s="14" t="n"/>
      <c r="B463" s="15" t="n"/>
      <c r="C463" s="15" t="n"/>
      <c r="D463" s="14" t="n"/>
      <c r="E463" s="15" t="n"/>
      <c r="F463" s="15" t="n"/>
      <c r="G463" s="15" t="n"/>
      <c r="H463" s="15" t="n"/>
      <c r="I463" s="28" t="n"/>
      <c r="J463" s="15" t="n"/>
      <c r="K463" s="15" t="n"/>
      <c r="L463" s="28" t="n"/>
      <c r="M463" s="15" t="n"/>
      <c r="N463" s="15" t="n"/>
      <c r="O463" s="15" t="n"/>
      <c r="P463" s="15" t="n"/>
      <c r="Q463" s="15" t="n"/>
      <c r="R463" s="14" t="n"/>
      <c r="S463" s="15" t="n"/>
      <c r="T463" s="8" t="inlineStr">
        <is>
          <t>✅ 可导入</t>
        </is>
      </c>
    </row>
    <row r="464">
      <c r="A464" s="14" t="n"/>
      <c r="B464" s="16" t="n"/>
      <c r="C464" s="16" t="n"/>
      <c r="D464" s="14" t="n"/>
      <c r="E464" s="16" t="n"/>
      <c r="F464" s="16" t="n"/>
      <c r="G464" s="16" t="n"/>
      <c r="H464" s="16" t="n"/>
      <c r="I464" s="28" t="n"/>
      <c r="J464" s="16" t="n"/>
      <c r="K464" s="16" t="n"/>
      <c r="L464" s="28" t="n"/>
      <c r="M464" s="15" t="n"/>
      <c r="N464" s="16" t="n"/>
      <c r="O464" s="16" t="n"/>
      <c r="P464" s="16" t="n"/>
      <c r="Q464" s="16" t="n"/>
      <c r="R464" s="14" t="n"/>
      <c r="S464" s="16" t="n"/>
      <c r="T464" s="8" t="inlineStr">
        <is>
          <t>✅ 可导入</t>
        </is>
      </c>
    </row>
    <row r="465">
      <c r="A465" s="14" t="n"/>
      <c r="B465" s="15" t="n"/>
      <c r="C465" s="15" t="n"/>
      <c r="D465" s="14" t="n"/>
      <c r="E465" s="15" t="n"/>
      <c r="F465" s="15" t="n"/>
      <c r="G465" s="15" t="n"/>
      <c r="H465" s="15" t="n"/>
      <c r="I465" s="28" t="n"/>
      <c r="J465" s="15" t="n"/>
      <c r="K465" s="15" t="n"/>
      <c r="L465" s="28" t="n"/>
      <c r="M465" s="15" t="n"/>
      <c r="N465" s="15" t="n"/>
      <c r="O465" s="15" t="n"/>
      <c r="P465" s="15" t="n"/>
      <c r="Q465" s="15" t="n"/>
      <c r="R465" s="14" t="n"/>
      <c r="S465" s="15" t="n"/>
      <c r="T465" s="8" t="inlineStr">
        <is>
          <t>✅ 可导入</t>
        </is>
      </c>
    </row>
    <row r="466">
      <c r="A466" s="14" t="n"/>
      <c r="B466" s="16" t="n"/>
      <c r="C466" s="16" t="n"/>
      <c r="D466" s="14" t="n"/>
      <c r="E466" s="16" t="n"/>
      <c r="F466" s="16" t="n"/>
      <c r="G466" s="16" t="n"/>
      <c r="H466" s="16" t="n"/>
      <c r="I466" s="28" t="n"/>
      <c r="J466" s="16" t="n"/>
      <c r="K466" s="16" t="n"/>
      <c r="L466" s="28" t="n"/>
      <c r="M466" s="15" t="n"/>
      <c r="N466" s="16" t="n"/>
      <c r="O466" s="16" t="n"/>
      <c r="P466" s="16" t="n"/>
      <c r="Q466" s="16" t="n"/>
      <c r="R466" s="14" t="n"/>
      <c r="S466" s="16" t="n"/>
      <c r="T466" s="8" t="inlineStr">
        <is>
          <t>✅ 可导入</t>
        </is>
      </c>
    </row>
    <row r="467">
      <c r="A467" s="14" t="n"/>
      <c r="B467" s="15" t="n"/>
      <c r="C467" s="15" t="n"/>
      <c r="D467" s="14" t="n"/>
      <c r="E467" s="15" t="n"/>
      <c r="F467" s="15" t="n"/>
      <c r="G467" s="15" t="n"/>
      <c r="H467" s="15" t="n"/>
      <c r="I467" s="28" t="n"/>
      <c r="J467" s="15" t="n"/>
      <c r="K467" s="15" t="n"/>
      <c r="L467" s="28" t="n"/>
      <c r="M467" s="15" t="n"/>
      <c r="N467" s="15" t="n"/>
      <c r="O467" s="15" t="n"/>
      <c r="P467" s="15" t="n"/>
      <c r="Q467" s="15" t="n"/>
      <c r="R467" s="14" t="n"/>
      <c r="S467" s="15" t="n"/>
      <c r="T467" s="8" t="inlineStr">
        <is>
          <t>✅ 可导入</t>
        </is>
      </c>
    </row>
    <row r="468">
      <c r="A468" s="14" t="n"/>
      <c r="B468" s="16" t="n"/>
      <c r="C468" s="16" t="n"/>
      <c r="D468" s="14" t="n"/>
      <c r="E468" s="16" t="n"/>
      <c r="F468" s="16" t="n"/>
      <c r="G468" s="16" t="n"/>
      <c r="H468" s="16" t="n"/>
      <c r="I468" s="28" t="n"/>
      <c r="J468" s="16" t="n"/>
      <c r="K468" s="16" t="n"/>
      <c r="L468" s="28" t="n"/>
      <c r="M468" s="15" t="n"/>
      <c r="N468" s="16" t="n"/>
      <c r="O468" s="16" t="n"/>
      <c r="P468" s="16" t="n"/>
      <c r="Q468" s="16" t="n"/>
      <c r="R468" s="14" t="n"/>
      <c r="S468" s="16" t="n"/>
      <c r="T468" s="8" t="inlineStr">
        <is>
          <t>✅ 可导入</t>
        </is>
      </c>
    </row>
    <row r="469">
      <c r="A469" s="14" t="n"/>
      <c r="B469" s="15" t="n"/>
      <c r="C469" s="15" t="n"/>
      <c r="D469" s="14" t="n"/>
      <c r="E469" s="15" t="n"/>
      <c r="F469" s="15" t="n"/>
      <c r="G469" s="15" t="n"/>
      <c r="H469" s="15" t="n"/>
      <c r="I469" s="28" t="n"/>
      <c r="J469" s="15" t="n"/>
      <c r="K469" s="15" t="n"/>
      <c r="L469" s="28" t="n"/>
      <c r="M469" s="15" t="n"/>
      <c r="N469" s="15" t="n"/>
      <c r="O469" s="15" t="n"/>
      <c r="P469" s="15" t="n"/>
      <c r="Q469" s="15" t="n"/>
      <c r="R469" s="14" t="n"/>
      <c r="S469" s="15" t="n"/>
      <c r="T469" s="8" t="inlineStr">
        <is>
          <t>✅ 可导入</t>
        </is>
      </c>
    </row>
    <row r="470">
      <c r="A470" s="14" t="n"/>
      <c r="B470" s="16" t="n"/>
      <c r="C470" s="16" t="n"/>
      <c r="D470" s="14" t="n"/>
      <c r="E470" s="16" t="n"/>
      <c r="F470" s="16" t="n"/>
      <c r="G470" s="16" t="n"/>
      <c r="H470" s="16" t="n"/>
      <c r="I470" s="28" t="n"/>
      <c r="J470" s="16" t="n"/>
      <c r="K470" s="16" t="n"/>
      <c r="L470" s="28" t="n"/>
      <c r="M470" s="15" t="n"/>
      <c r="N470" s="16" t="n"/>
      <c r="O470" s="16" t="n"/>
      <c r="P470" s="16" t="n"/>
      <c r="Q470" s="16" t="n"/>
      <c r="R470" s="14" t="n"/>
      <c r="S470" s="16" t="n"/>
      <c r="T470" s="8" t="inlineStr">
        <is>
          <t>✅ 可导入</t>
        </is>
      </c>
    </row>
    <row r="471">
      <c r="A471" s="14" t="n"/>
      <c r="B471" s="15" t="n"/>
      <c r="C471" s="15" t="n"/>
      <c r="D471" s="14" t="n"/>
      <c r="E471" s="15" t="n"/>
      <c r="F471" s="15" t="n"/>
      <c r="G471" s="15" t="n"/>
      <c r="H471" s="15" t="n"/>
      <c r="I471" s="28" t="n"/>
      <c r="J471" s="15" t="n"/>
      <c r="K471" s="15" t="n"/>
      <c r="L471" s="28" t="n"/>
      <c r="M471" s="15" t="n"/>
      <c r="N471" s="15" t="n"/>
      <c r="O471" s="15" t="n"/>
      <c r="P471" s="15" t="n"/>
      <c r="Q471" s="15" t="n"/>
      <c r="R471" s="14" t="n"/>
      <c r="S471" s="15" t="n"/>
      <c r="T471" s="8" t="inlineStr">
        <is>
          <t>✅ 可导入</t>
        </is>
      </c>
    </row>
    <row r="472">
      <c r="A472" s="14" t="n"/>
      <c r="B472" s="16" t="n"/>
      <c r="C472" s="16" t="n"/>
      <c r="D472" s="14" t="n"/>
      <c r="E472" s="16" t="n"/>
      <c r="F472" s="16" t="n"/>
      <c r="G472" s="16" t="n"/>
      <c r="H472" s="16" t="n"/>
      <c r="I472" s="28" t="n"/>
      <c r="J472" s="16" t="n"/>
      <c r="K472" s="16" t="n"/>
      <c r="L472" s="28" t="n"/>
      <c r="M472" s="15" t="n"/>
      <c r="N472" s="16" t="n"/>
      <c r="O472" s="16" t="n"/>
      <c r="P472" s="16" t="n"/>
      <c r="Q472" s="16" t="n"/>
      <c r="R472" s="14" t="n"/>
      <c r="S472" s="16" t="n"/>
      <c r="T472" s="8" t="inlineStr">
        <is>
          <t>✅ 可导入</t>
        </is>
      </c>
    </row>
    <row r="473">
      <c r="A473" s="14" t="n"/>
      <c r="B473" s="15" t="n"/>
      <c r="C473" s="15" t="n"/>
      <c r="D473" s="14" t="n"/>
      <c r="E473" s="15" t="n"/>
      <c r="F473" s="15" t="n"/>
      <c r="G473" s="15" t="n"/>
      <c r="H473" s="15" t="n"/>
      <c r="I473" s="28" t="n"/>
      <c r="J473" s="15" t="n"/>
      <c r="K473" s="15" t="n"/>
      <c r="L473" s="28" t="n"/>
      <c r="M473" s="15" t="n"/>
      <c r="N473" s="15" t="n"/>
      <c r="O473" s="15" t="n"/>
      <c r="P473" s="15" t="n"/>
      <c r="Q473" s="15" t="n"/>
      <c r="R473" s="14" t="n"/>
      <c r="S473" s="15" t="n"/>
      <c r="T473" s="8" t="inlineStr">
        <is>
          <t>✅ 可导入</t>
        </is>
      </c>
    </row>
    <row r="474">
      <c r="A474" s="14" t="n"/>
      <c r="B474" s="16" t="n"/>
      <c r="C474" s="16" t="n"/>
      <c r="D474" s="14" t="n"/>
      <c r="E474" s="16" t="n"/>
      <c r="F474" s="16" t="n"/>
      <c r="G474" s="16" t="n"/>
      <c r="H474" s="16" t="n"/>
      <c r="I474" s="28" t="n"/>
      <c r="J474" s="16" t="n"/>
      <c r="K474" s="16" t="n"/>
      <c r="L474" s="28" t="n"/>
      <c r="M474" s="15" t="n"/>
      <c r="N474" s="16" t="n"/>
      <c r="O474" s="16" t="n"/>
      <c r="P474" s="16" t="n"/>
      <c r="Q474" s="16" t="n"/>
      <c r="R474" s="14" t="n"/>
      <c r="S474" s="16" t="n"/>
      <c r="T474" s="8" t="inlineStr">
        <is>
          <t>✅ 可导入</t>
        </is>
      </c>
    </row>
    <row r="475">
      <c r="A475" s="14" t="n"/>
      <c r="B475" s="15" t="n"/>
      <c r="C475" s="15" t="n"/>
      <c r="D475" s="14" t="n"/>
      <c r="E475" s="15" t="n"/>
      <c r="F475" s="15" t="n"/>
      <c r="G475" s="15" t="n"/>
      <c r="H475" s="15" t="n"/>
      <c r="I475" s="28" t="n"/>
      <c r="J475" s="15" t="n"/>
      <c r="K475" s="15" t="n"/>
      <c r="L475" s="28" t="n"/>
      <c r="M475" s="15" t="n"/>
      <c r="N475" s="15" t="n"/>
      <c r="O475" s="15" t="n"/>
      <c r="P475" s="15" t="n"/>
      <c r="Q475" s="15" t="n"/>
      <c r="R475" s="14" t="n"/>
      <c r="S475" s="15" t="n"/>
      <c r="T475" s="8" t="inlineStr">
        <is>
          <t>✅ 可导入</t>
        </is>
      </c>
    </row>
    <row r="476">
      <c r="A476" s="14" t="n"/>
      <c r="B476" s="16" t="n"/>
      <c r="C476" s="16" t="n"/>
      <c r="D476" s="14" t="n"/>
      <c r="E476" s="16" t="n"/>
      <c r="F476" s="16" t="n"/>
      <c r="G476" s="16" t="n"/>
      <c r="H476" s="16" t="n"/>
      <c r="I476" s="28" t="n"/>
      <c r="J476" s="16" t="n"/>
      <c r="K476" s="16" t="n"/>
      <c r="L476" s="28" t="n"/>
      <c r="M476" s="15" t="n"/>
      <c r="N476" s="16" t="n"/>
      <c r="O476" s="16" t="n"/>
      <c r="P476" s="16" t="n"/>
      <c r="Q476" s="16" t="n"/>
      <c r="R476" s="14" t="n"/>
      <c r="S476" s="16" t="n"/>
      <c r="T476" s="8" t="inlineStr">
        <is>
          <t>✅ 可导入</t>
        </is>
      </c>
    </row>
    <row r="477">
      <c r="A477" s="14" t="n"/>
      <c r="B477" s="15" t="n"/>
      <c r="C477" s="15" t="n"/>
      <c r="D477" s="14" t="n"/>
      <c r="E477" s="15" t="n"/>
      <c r="F477" s="15" t="n"/>
      <c r="G477" s="15" t="n"/>
      <c r="H477" s="15" t="n"/>
      <c r="I477" s="28" t="n"/>
      <c r="J477" s="15" t="n"/>
      <c r="K477" s="15" t="n"/>
      <c r="L477" s="28" t="n"/>
      <c r="M477" s="15" t="n"/>
      <c r="N477" s="15" t="n"/>
      <c r="O477" s="15" t="n"/>
      <c r="P477" s="15" t="n"/>
      <c r="Q477" s="15" t="n"/>
      <c r="R477" s="14" t="n"/>
      <c r="S477" s="15" t="n"/>
      <c r="T477" s="8" t="inlineStr">
        <is>
          <t>✅ 可导入</t>
        </is>
      </c>
    </row>
    <row r="478">
      <c r="A478" s="14" t="n"/>
      <c r="B478" s="16" t="n"/>
      <c r="C478" s="16" t="n"/>
      <c r="D478" s="14" t="n"/>
      <c r="E478" s="16" t="n"/>
      <c r="F478" s="16" t="n"/>
      <c r="G478" s="16" t="n"/>
      <c r="H478" s="16" t="n"/>
      <c r="I478" s="28" t="n"/>
      <c r="J478" s="16" t="n"/>
      <c r="K478" s="16" t="n"/>
      <c r="L478" s="28" t="n"/>
      <c r="M478" s="15" t="n"/>
      <c r="N478" s="16" t="n"/>
      <c r="O478" s="16" t="n"/>
      <c r="P478" s="16" t="n"/>
      <c r="Q478" s="16" t="n"/>
      <c r="R478" s="14" t="n"/>
      <c r="S478" s="16" t="n"/>
      <c r="T478" s="8" t="inlineStr">
        <is>
          <t>✅ 可导入</t>
        </is>
      </c>
    </row>
    <row r="479">
      <c r="A479" s="14" t="n"/>
      <c r="B479" s="15" t="n"/>
      <c r="C479" s="15" t="n"/>
      <c r="D479" s="14" t="n"/>
      <c r="E479" s="15" t="n"/>
      <c r="F479" s="15" t="n"/>
      <c r="G479" s="15" t="n"/>
      <c r="H479" s="15" t="n"/>
      <c r="I479" s="28" t="n"/>
      <c r="J479" s="15" t="n"/>
      <c r="K479" s="15" t="n"/>
      <c r="L479" s="28" t="n"/>
      <c r="M479" s="15" t="n"/>
      <c r="N479" s="15" t="n"/>
      <c r="O479" s="15" t="n"/>
      <c r="P479" s="15" t="n"/>
      <c r="Q479" s="15" t="n"/>
      <c r="R479" s="14" t="n"/>
      <c r="S479" s="15" t="n"/>
      <c r="T479" s="8" t="inlineStr">
        <is>
          <t>✅ 可导入</t>
        </is>
      </c>
    </row>
    <row r="480">
      <c r="A480" s="14" t="n"/>
      <c r="B480" s="16" t="n"/>
      <c r="C480" s="16" t="n"/>
      <c r="D480" s="14" t="n"/>
      <c r="E480" s="16" t="n"/>
      <c r="F480" s="16" t="n"/>
      <c r="G480" s="16" t="n"/>
      <c r="H480" s="16" t="n"/>
      <c r="I480" s="28" t="n"/>
      <c r="J480" s="16" t="n"/>
      <c r="K480" s="16" t="n"/>
      <c r="L480" s="28" t="n"/>
      <c r="M480" s="15" t="n"/>
      <c r="N480" s="16" t="n"/>
      <c r="O480" s="16" t="n"/>
      <c r="P480" s="16" t="n"/>
      <c r="Q480" s="16" t="n"/>
      <c r="R480" s="14" t="n"/>
      <c r="S480" s="16" t="n"/>
      <c r="T480" s="8" t="inlineStr">
        <is>
          <t>✅ 可导入</t>
        </is>
      </c>
    </row>
    <row r="481">
      <c r="A481" s="14" t="n"/>
      <c r="B481" s="15" t="n"/>
      <c r="C481" s="15" t="n"/>
      <c r="D481" s="14" t="n"/>
      <c r="E481" s="15" t="n"/>
      <c r="F481" s="15" t="n"/>
      <c r="G481" s="15" t="n"/>
      <c r="H481" s="15" t="n"/>
      <c r="I481" s="28" t="n"/>
      <c r="J481" s="15" t="n"/>
      <c r="K481" s="15" t="n"/>
      <c r="L481" s="28" t="n"/>
      <c r="M481" s="15" t="n"/>
      <c r="N481" s="15" t="n"/>
      <c r="O481" s="15" t="n"/>
      <c r="P481" s="15" t="n"/>
      <c r="Q481" s="15" t="n"/>
      <c r="R481" s="14" t="n"/>
      <c r="S481" s="15" t="n"/>
      <c r="T481" s="8" t="inlineStr">
        <is>
          <t>✅ 可导入</t>
        </is>
      </c>
    </row>
    <row r="482">
      <c r="A482" s="14" t="n"/>
      <c r="B482" s="16" t="n"/>
      <c r="C482" s="16" t="n"/>
      <c r="D482" s="14" t="n"/>
      <c r="E482" s="16" t="n"/>
      <c r="F482" s="16" t="n"/>
      <c r="G482" s="16" t="n"/>
      <c r="H482" s="16" t="n"/>
      <c r="I482" s="28" t="n"/>
      <c r="J482" s="16" t="n"/>
      <c r="K482" s="16" t="n"/>
      <c r="L482" s="28" t="n"/>
      <c r="M482" s="15" t="n"/>
      <c r="N482" s="16" t="n"/>
      <c r="O482" s="16" t="n"/>
      <c r="P482" s="16" t="n"/>
      <c r="Q482" s="16" t="n"/>
      <c r="R482" s="14" t="n"/>
      <c r="S482" s="16" t="n"/>
      <c r="T482" s="8" t="inlineStr">
        <is>
          <t>✅ 可导入</t>
        </is>
      </c>
    </row>
    <row r="483">
      <c r="A483" s="14" t="n"/>
      <c r="B483" s="15" t="n"/>
      <c r="C483" s="15" t="n"/>
      <c r="D483" s="14" t="n"/>
      <c r="E483" s="15" t="n"/>
      <c r="F483" s="15" t="n"/>
      <c r="G483" s="15" t="n"/>
      <c r="H483" s="15" t="n"/>
      <c r="I483" s="28" t="n"/>
      <c r="J483" s="15" t="n"/>
      <c r="K483" s="15" t="n"/>
      <c r="L483" s="28" t="n"/>
      <c r="M483" s="15" t="n"/>
      <c r="N483" s="15" t="n"/>
      <c r="O483" s="15" t="n"/>
      <c r="P483" s="15" t="n"/>
      <c r="Q483" s="15" t="n"/>
      <c r="R483" s="14" t="n"/>
      <c r="S483" s="15" t="n"/>
      <c r="T483" s="8" t="inlineStr">
        <is>
          <t>✅ 可导入</t>
        </is>
      </c>
    </row>
    <row r="484">
      <c r="A484" s="14" t="n"/>
      <c r="B484" s="16" t="n"/>
      <c r="C484" s="16" t="n"/>
      <c r="D484" s="14" t="n"/>
      <c r="E484" s="16" t="n"/>
      <c r="F484" s="16" t="n"/>
      <c r="G484" s="16" t="n"/>
      <c r="H484" s="16" t="n"/>
      <c r="I484" s="28" t="n"/>
      <c r="J484" s="16" t="n"/>
      <c r="K484" s="16" t="n"/>
      <c r="L484" s="28" t="n"/>
      <c r="M484" s="15" t="n"/>
      <c r="N484" s="16" t="n"/>
      <c r="O484" s="16" t="n"/>
      <c r="P484" s="16" t="n"/>
      <c r="Q484" s="16" t="n"/>
      <c r="R484" s="14" t="n"/>
      <c r="S484" s="16" t="n"/>
      <c r="T484" s="8" t="inlineStr">
        <is>
          <t>✅ 可导入</t>
        </is>
      </c>
    </row>
    <row r="485">
      <c r="A485" s="14" t="n"/>
      <c r="B485" s="15" t="n"/>
      <c r="C485" s="15" t="n"/>
      <c r="D485" s="14" t="n"/>
      <c r="E485" s="15" t="n"/>
      <c r="F485" s="15" t="n"/>
      <c r="G485" s="15" t="n"/>
      <c r="H485" s="15" t="n"/>
      <c r="I485" s="28" t="n"/>
      <c r="J485" s="15" t="n"/>
      <c r="K485" s="15" t="n"/>
      <c r="L485" s="28" t="n"/>
      <c r="M485" s="15" t="n"/>
      <c r="N485" s="15" t="n"/>
      <c r="O485" s="15" t="n"/>
      <c r="P485" s="15" t="n"/>
      <c r="Q485" s="15" t="n"/>
      <c r="R485" s="14" t="n"/>
      <c r="S485" s="15" t="n"/>
      <c r="T485" s="8" t="inlineStr">
        <is>
          <t>✅ 可导入</t>
        </is>
      </c>
    </row>
    <row r="486">
      <c r="A486" s="14" t="n"/>
      <c r="B486" s="16" t="n"/>
      <c r="C486" s="16" t="n"/>
      <c r="D486" s="14" t="n"/>
      <c r="E486" s="16" t="n"/>
      <c r="F486" s="16" t="n"/>
      <c r="G486" s="16" t="n"/>
      <c r="H486" s="16" t="n"/>
      <c r="I486" s="28" t="n"/>
      <c r="J486" s="16" t="n"/>
      <c r="K486" s="16" t="n"/>
      <c r="L486" s="28" t="n"/>
      <c r="M486" s="15" t="n"/>
      <c r="N486" s="16" t="n"/>
      <c r="O486" s="16" t="n"/>
      <c r="P486" s="16" t="n"/>
      <c r="Q486" s="16" t="n"/>
      <c r="R486" s="14" t="n"/>
      <c r="S486" s="16" t="n"/>
      <c r="T486" s="8" t="inlineStr">
        <is>
          <t>✅ 可导入</t>
        </is>
      </c>
    </row>
    <row r="487">
      <c r="A487" s="14" t="n"/>
      <c r="B487" s="15" t="n"/>
      <c r="C487" s="15" t="n"/>
      <c r="D487" s="14" t="n"/>
      <c r="E487" s="15" t="n"/>
      <c r="F487" s="15" t="n"/>
      <c r="G487" s="15" t="n"/>
      <c r="H487" s="15" t="n"/>
      <c r="I487" s="28" t="n"/>
      <c r="J487" s="15" t="n"/>
      <c r="K487" s="15" t="n"/>
      <c r="L487" s="28" t="n"/>
      <c r="M487" s="15" t="n"/>
      <c r="N487" s="15" t="n"/>
      <c r="O487" s="15" t="n"/>
      <c r="P487" s="15" t="n"/>
      <c r="Q487" s="15" t="n"/>
      <c r="R487" s="14" t="n"/>
      <c r="S487" s="15" t="n"/>
      <c r="T487" s="8" t="inlineStr">
        <is>
          <t>✅ 可导入</t>
        </is>
      </c>
    </row>
    <row r="488">
      <c r="A488" s="14" t="n"/>
      <c r="B488" s="16" t="n"/>
      <c r="C488" s="16" t="n"/>
      <c r="D488" s="14" t="n"/>
      <c r="E488" s="16" t="n"/>
      <c r="F488" s="16" t="n"/>
      <c r="G488" s="16" t="n"/>
      <c r="H488" s="16" t="n"/>
      <c r="I488" s="28" t="n"/>
      <c r="J488" s="16" t="n"/>
      <c r="K488" s="16" t="n"/>
      <c r="L488" s="28" t="n"/>
      <c r="M488" s="15" t="n"/>
      <c r="N488" s="16" t="n"/>
      <c r="O488" s="16" t="n"/>
      <c r="P488" s="16" t="n"/>
      <c r="Q488" s="16" t="n"/>
      <c r="R488" s="14" t="n"/>
      <c r="S488" s="16" t="n"/>
      <c r="T488" s="8" t="inlineStr">
        <is>
          <t>✅ 可导入</t>
        </is>
      </c>
    </row>
    <row r="489">
      <c r="A489" s="14" t="n"/>
      <c r="B489" s="15" t="n"/>
      <c r="C489" s="15" t="n"/>
      <c r="D489" s="14" t="n"/>
      <c r="E489" s="15" t="n"/>
      <c r="F489" s="15" t="n"/>
      <c r="G489" s="15" t="n"/>
      <c r="H489" s="15" t="n"/>
      <c r="I489" s="28" t="n"/>
      <c r="J489" s="15" t="n"/>
      <c r="K489" s="15" t="n"/>
      <c r="L489" s="28" t="n"/>
      <c r="M489" s="15" t="n"/>
      <c r="N489" s="15" t="n"/>
      <c r="O489" s="15" t="n"/>
      <c r="P489" s="15" t="n"/>
      <c r="Q489" s="15" t="n"/>
      <c r="R489" s="14" t="n"/>
      <c r="S489" s="15" t="n"/>
      <c r="T489" s="8" t="inlineStr">
        <is>
          <t>✅ 可导入</t>
        </is>
      </c>
    </row>
    <row r="490">
      <c r="A490" s="14" t="n"/>
      <c r="B490" s="16" t="n"/>
      <c r="C490" s="16" t="n"/>
      <c r="D490" s="14" t="n"/>
      <c r="E490" s="16" t="n"/>
      <c r="F490" s="16" t="n"/>
      <c r="G490" s="16" t="n"/>
      <c r="H490" s="16" t="n"/>
      <c r="I490" s="28" t="n"/>
      <c r="J490" s="16" t="n"/>
      <c r="K490" s="16" t="n"/>
      <c r="L490" s="28" t="n"/>
      <c r="M490" s="15" t="n"/>
      <c r="N490" s="16" t="n"/>
      <c r="O490" s="16" t="n"/>
      <c r="P490" s="16" t="n"/>
      <c r="Q490" s="16" t="n"/>
      <c r="R490" s="14" t="n"/>
      <c r="S490" s="16" t="n"/>
      <c r="T490" s="8" t="inlineStr">
        <is>
          <t>✅ 可导入</t>
        </is>
      </c>
    </row>
    <row r="491">
      <c r="A491" s="14" t="n"/>
      <c r="B491" s="15" t="n"/>
      <c r="C491" s="15" t="n"/>
      <c r="D491" s="14" t="n"/>
      <c r="E491" s="15" t="n"/>
      <c r="F491" s="15" t="n"/>
      <c r="G491" s="15" t="n"/>
      <c r="H491" s="15" t="n"/>
      <c r="I491" s="28" t="n"/>
      <c r="J491" s="15" t="n"/>
      <c r="K491" s="15" t="n"/>
      <c r="L491" s="28" t="n"/>
      <c r="M491" s="15" t="n"/>
      <c r="N491" s="15" t="n"/>
      <c r="O491" s="15" t="n"/>
      <c r="P491" s="15" t="n"/>
      <c r="Q491" s="15" t="n"/>
      <c r="R491" s="14" t="n"/>
      <c r="S491" s="15" t="n"/>
      <c r="T491" s="8" t="inlineStr">
        <is>
          <t>✅ 可导入</t>
        </is>
      </c>
    </row>
    <row r="492">
      <c r="A492" s="14" t="n"/>
      <c r="B492" s="16" t="n"/>
      <c r="C492" s="16" t="n"/>
      <c r="D492" s="14" t="n"/>
      <c r="E492" s="16" t="n"/>
      <c r="F492" s="16" t="n"/>
      <c r="G492" s="16" t="n"/>
      <c r="H492" s="16" t="n"/>
      <c r="I492" s="28" t="n"/>
      <c r="J492" s="16" t="n"/>
      <c r="K492" s="16" t="n"/>
      <c r="L492" s="28" t="n"/>
      <c r="M492" s="15" t="n"/>
      <c r="N492" s="16" t="n"/>
      <c r="O492" s="16" t="n"/>
      <c r="P492" s="16" t="n"/>
      <c r="Q492" s="16" t="n"/>
      <c r="R492" s="14" t="n"/>
      <c r="S492" s="16" t="n"/>
      <c r="T492" s="8" t="inlineStr">
        <is>
          <t>✅ 可导入</t>
        </is>
      </c>
    </row>
    <row r="493">
      <c r="A493" s="14" t="n"/>
      <c r="B493" s="15" t="n"/>
      <c r="C493" s="15" t="n"/>
      <c r="D493" s="14" t="n"/>
      <c r="E493" s="15" t="n"/>
      <c r="F493" s="15" t="n"/>
      <c r="G493" s="15" t="n"/>
      <c r="H493" s="15" t="n"/>
      <c r="I493" s="28" t="n"/>
      <c r="J493" s="15" t="n"/>
      <c r="K493" s="15" t="n"/>
      <c r="L493" s="28" t="n"/>
      <c r="M493" s="15" t="n"/>
      <c r="N493" s="15" t="n"/>
      <c r="O493" s="15" t="n"/>
      <c r="P493" s="15" t="n"/>
      <c r="Q493" s="15" t="n"/>
      <c r="R493" s="14" t="n"/>
      <c r="S493" s="15" t="n"/>
      <c r="T493" s="8" t="inlineStr">
        <is>
          <t>✅ 可导入</t>
        </is>
      </c>
    </row>
    <row r="494">
      <c r="A494" s="14" t="n"/>
      <c r="B494" s="16" t="n"/>
      <c r="C494" s="16" t="n"/>
      <c r="D494" s="14" t="n"/>
      <c r="E494" s="16" t="n"/>
      <c r="F494" s="16" t="n"/>
      <c r="G494" s="16" t="n"/>
      <c r="H494" s="16" t="n"/>
      <c r="I494" s="28" t="n"/>
      <c r="J494" s="16" t="n"/>
      <c r="K494" s="16" t="n"/>
      <c r="L494" s="28" t="n"/>
      <c r="M494" s="15" t="n"/>
      <c r="N494" s="16" t="n"/>
      <c r="O494" s="16" t="n"/>
      <c r="P494" s="16" t="n"/>
      <c r="Q494" s="16" t="n"/>
      <c r="R494" s="14" t="n"/>
      <c r="S494" s="16" t="n"/>
      <c r="T494" s="8" t="inlineStr">
        <is>
          <t>✅ 可导入</t>
        </is>
      </c>
    </row>
    <row r="495">
      <c r="A495" s="14" t="n"/>
      <c r="B495" s="15" t="n"/>
      <c r="C495" s="15" t="n"/>
      <c r="D495" s="14" t="n"/>
      <c r="E495" s="15" t="n"/>
      <c r="F495" s="15" t="n"/>
      <c r="G495" s="15" t="n"/>
      <c r="H495" s="15" t="n"/>
      <c r="I495" s="28" t="n"/>
      <c r="J495" s="15" t="n"/>
      <c r="K495" s="15" t="n"/>
      <c r="L495" s="28" t="n"/>
      <c r="M495" s="15" t="n"/>
      <c r="N495" s="15" t="n"/>
      <c r="O495" s="15" t="n"/>
      <c r="P495" s="15" t="n"/>
      <c r="Q495" s="15" t="n"/>
      <c r="R495" s="14" t="n"/>
      <c r="S495" s="15" t="n"/>
      <c r="T495" s="8" t="inlineStr">
        <is>
          <t>✅ 可导入</t>
        </is>
      </c>
    </row>
    <row r="496">
      <c r="A496" s="14" t="n"/>
      <c r="B496" s="16" t="n"/>
      <c r="C496" s="16" t="n"/>
      <c r="D496" s="14" t="n"/>
      <c r="E496" s="16" t="n"/>
      <c r="F496" s="16" t="n"/>
      <c r="G496" s="16" t="n"/>
      <c r="H496" s="16" t="n"/>
      <c r="I496" s="28" t="n"/>
      <c r="J496" s="16" t="n"/>
      <c r="K496" s="16" t="n"/>
      <c r="L496" s="28" t="n"/>
      <c r="M496" s="15" t="n"/>
      <c r="N496" s="16" t="n"/>
      <c r="O496" s="16" t="n"/>
      <c r="P496" s="16" t="n"/>
      <c r="Q496" s="16" t="n"/>
      <c r="R496" s="14" t="n"/>
      <c r="S496" s="16" t="n"/>
      <c r="T496" s="8" t="inlineStr">
        <is>
          <t>✅ 可导入</t>
        </is>
      </c>
    </row>
    <row r="497">
      <c r="A497" s="14" t="n"/>
      <c r="B497" s="15" t="n"/>
      <c r="C497" s="15" t="n"/>
      <c r="D497" s="14" t="n"/>
      <c r="E497" s="15" t="n"/>
      <c r="F497" s="15" t="n"/>
      <c r="G497" s="15" t="n"/>
      <c r="H497" s="15" t="n"/>
      <c r="I497" s="28" t="n"/>
      <c r="J497" s="15" t="n"/>
      <c r="K497" s="15" t="n"/>
      <c r="L497" s="28" t="n"/>
      <c r="M497" s="15" t="n"/>
      <c r="N497" s="15" t="n"/>
      <c r="O497" s="15" t="n"/>
      <c r="P497" s="15" t="n"/>
      <c r="Q497" s="15" t="n"/>
      <c r="R497" s="14" t="n"/>
      <c r="S497" s="15" t="n"/>
      <c r="T497" s="8" t="inlineStr">
        <is>
          <t>✅ 可导入</t>
        </is>
      </c>
    </row>
    <row r="498">
      <c r="A498" s="14" t="n"/>
      <c r="B498" s="16" t="n"/>
      <c r="C498" s="16" t="n"/>
      <c r="D498" s="14" t="n"/>
      <c r="E498" s="16" t="n"/>
      <c r="F498" s="16" t="n"/>
      <c r="G498" s="16" t="n"/>
      <c r="H498" s="16" t="n"/>
      <c r="I498" s="28" t="n"/>
      <c r="J498" s="16" t="n"/>
      <c r="K498" s="16" t="n"/>
      <c r="L498" s="28" t="n"/>
      <c r="M498" s="15" t="n"/>
      <c r="N498" s="16" t="n"/>
      <c r="O498" s="16" t="n"/>
      <c r="P498" s="16" t="n"/>
      <c r="Q498" s="16" t="n"/>
      <c r="R498" s="14" t="n"/>
      <c r="S498" s="16" t="n"/>
      <c r="T498" s="8" t="inlineStr">
        <is>
          <t>✅ 可导入</t>
        </is>
      </c>
    </row>
    <row r="499">
      <c r="A499" s="14" t="n"/>
      <c r="B499" s="15" t="n"/>
      <c r="C499" s="15" t="n"/>
      <c r="D499" s="14" t="n"/>
      <c r="E499" s="15" t="n"/>
      <c r="F499" s="15" t="n"/>
      <c r="G499" s="15" t="n"/>
      <c r="H499" s="15" t="n"/>
      <c r="I499" s="28" t="n"/>
      <c r="J499" s="15" t="n"/>
      <c r="K499" s="15" t="n"/>
      <c r="L499" s="28" t="n"/>
      <c r="M499" s="15" t="n"/>
      <c r="N499" s="15" t="n"/>
      <c r="O499" s="15" t="n"/>
      <c r="P499" s="15" t="n"/>
      <c r="Q499" s="15" t="n"/>
      <c r="R499" s="14" t="n"/>
      <c r="S499" s="15" t="n"/>
      <c r="T499" s="8" t="inlineStr">
        <is>
          <t>✅ 可导入</t>
        </is>
      </c>
    </row>
    <row r="500">
      <c r="A500" s="14" t="n"/>
      <c r="B500" s="16" t="n"/>
      <c r="C500" s="16" t="n"/>
      <c r="D500" s="14" t="n"/>
      <c r="E500" s="16" t="n"/>
      <c r="F500" s="16" t="n"/>
      <c r="G500" s="16" t="n"/>
      <c r="H500" s="16" t="n"/>
      <c r="I500" s="28" t="n"/>
      <c r="J500" s="16" t="n"/>
      <c r="K500" s="16" t="n"/>
      <c r="L500" s="28" t="n"/>
      <c r="M500" s="15" t="n"/>
      <c r="N500" s="16" t="n"/>
      <c r="O500" s="16" t="n"/>
      <c r="P500" s="16" t="n"/>
      <c r="Q500" s="16" t="n"/>
      <c r="R500" s="14" t="n"/>
      <c r="S500" s="16" t="n"/>
      <c r="T500" s="8" t="inlineStr">
        <is>
          <t>✅ 可导入</t>
        </is>
      </c>
    </row>
    <row r="501">
      <c r="A501" s="14" t="n"/>
      <c r="B501" s="15" t="n"/>
      <c r="C501" s="15" t="n"/>
      <c r="D501" s="14" t="n"/>
      <c r="E501" s="15" t="n"/>
      <c r="F501" s="15" t="n"/>
      <c r="G501" s="15" t="n"/>
      <c r="H501" s="15" t="n"/>
      <c r="I501" s="28" t="n"/>
      <c r="J501" s="15" t="n"/>
      <c r="K501" s="15" t="n"/>
      <c r="L501" s="28" t="n"/>
      <c r="M501" s="15" t="n"/>
      <c r="N501" s="15" t="n"/>
      <c r="O501" s="15" t="n"/>
      <c r="P501" s="15" t="n"/>
      <c r="Q501" s="15" t="n"/>
      <c r="R501" s="14" t="n"/>
      <c r="S501" s="15" t="n"/>
      <c r="T501" s="8" t="inlineStr">
        <is>
          <t>✅ 可导入</t>
        </is>
      </c>
    </row>
    <row r="502">
      <c r="A502" s="14" t="n"/>
      <c r="B502" s="16" t="n"/>
      <c r="C502" s="16" t="n"/>
      <c r="D502" s="14" t="n"/>
      <c r="E502" s="16" t="n"/>
      <c r="F502" s="16" t="n"/>
      <c r="G502" s="16" t="n"/>
      <c r="H502" s="16" t="n"/>
      <c r="I502" s="28" t="n"/>
      <c r="J502" s="16" t="n"/>
      <c r="K502" s="16" t="n"/>
      <c r="L502" s="28" t="n"/>
      <c r="M502" s="15" t="n"/>
      <c r="N502" s="16" t="n"/>
      <c r="O502" s="16" t="n"/>
      <c r="P502" s="16" t="n"/>
      <c r="Q502" s="16" t="n"/>
      <c r="R502" s="14" t="n"/>
      <c r="S502" s="16" t="n"/>
      <c r="T502" s="8" t="inlineStr">
        <is>
          <t>✅ 可导入</t>
        </is>
      </c>
    </row>
    <row r="503">
      <c r="T503" s="8" t="inlineStr">
        <is>
          <t>✅ 可导入</t>
        </is>
      </c>
    </row>
  </sheetData>
  <autoFilter ref="A2:T503"/>
  <mergeCells count="1">
    <mergeCell ref="A1:S1"/>
  </mergeCells>
  <dataValidations count="3">
    <dataValidation sqref="M3:M502" showDropDown="0" showInputMessage="1" showErrorMessage="1" allowBlank="1" errorTitle="输入无效" error="请从下拉列表中选择" promptTitle="采购类型" prompt="单次购买or批量" type="list">
      <formula1>"按单采购,备货采购"</formula1>
    </dataValidation>
    <dataValidation sqref="O3:O500" showDropDown="0" showInputMessage="1" showErrorMessage="1" allowBlank="1" errorTitle="输入无效" error="请从下拉列表中选择" promptTitle="付款方式" prompt="付款方式" type="list">
      <formula1>"预付,月结,货到付款"</formula1>
    </dataValidation>
    <dataValidation sqref="P3:P500"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353"/>
  <sheetViews>
    <sheetView zoomScale="85" zoomScaleNormal="85" workbookViewId="0">
      <pane ySplit="3" topLeftCell="A4" activePane="bottomLeft" state="frozen"/>
      <selection pane="bottomLeft" activeCell="R16" sqref="R16"/>
    </sheetView>
  </sheetViews>
  <sheetFormatPr baseColWidth="8" defaultColWidth="8.875" defaultRowHeight="14.25"/>
  <cols>
    <col width="18" customWidth="1" style="106" min="1" max="2"/>
    <col width="12" customWidth="1" style="19" min="3" max="3"/>
    <col width="14" customWidth="1" style="106" min="4" max="4"/>
    <col width="18" customWidth="1" style="106" min="5" max="5"/>
    <col width="14" customWidth="1" style="106" min="6" max="8"/>
    <col width="10" customWidth="1" style="140" min="9" max="9"/>
    <col width="12.875" customWidth="1" style="140" min="10" max="11"/>
    <col width="10" customWidth="1" style="106" min="12" max="12"/>
    <col width="15.375" customWidth="1" style="106" min="13" max="13"/>
    <col width="28.875" customWidth="1" style="106" min="14" max="14"/>
    <col width="12" customWidth="1" style="106" min="15" max="15"/>
    <col width="22" customWidth="1" style="106" min="16" max="16"/>
    <col width="10" customWidth="1" style="106" min="17" max="17"/>
    <col width="40" customWidth="1" style="106" min="18" max="18"/>
    <col width="32" customWidth="1" style="106" min="19" max="19"/>
    <col width="55" customWidth="1" min="20" max="20"/>
    <col width="32" customWidth="1" style="106" min="21" max="23"/>
    <col width="13.5" customWidth="1" style="106" min="24" max="24"/>
    <col width="12.25" customWidth="1" style="106" min="25" max="25"/>
    <col width="16.125" customWidth="1" style="106" min="26" max="26"/>
    <col width="8.875" customWidth="1" style="106" min="27" max="31"/>
    <col width="8.875" customWidth="1" style="106" min="32" max="16384"/>
  </cols>
  <sheetData>
    <row r="1" ht="28.15" customHeight="1">
      <c r="T1" s="86" t="inlineStr">
        <is>
          <t>本表共 1349 行数据，0 行存在问题。 此表暂无系统导入对应。</t>
        </is>
      </c>
    </row>
    <row r="2" ht="28.15" customHeight="1">
      <c r="D2" s="106" t="inlineStr">
        <is>
          <t>* 根据订单总表自动匹配</t>
        </is>
      </c>
      <c r="E2" s="106" t="inlineStr">
        <is>
          <t>* 根据订单总表自动匹配</t>
        </is>
      </c>
      <c r="F2" s="106" t="inlineStr">
        <is>
          <t>* 根据订单总表自动匹配</t>
        </is>
      </c>
      <c r="G2" s="106" t="inlineStr">
        <is>
          <t>* 根据订单总表自动匹配</t>
        </is>
      </c>
      <c r="H2" s="106" t="inlineStr">
        <is>
          <t>* 默认为1</t>
        </is>
      </c>
      <c r="L2" s="106" t="inlineStr">
        <is>
          <t>* 财务核算成本使用</t>
        </is>
      </c>
      <c r="N2" s="106" t="inlineStr">
        <is>
          <t>* 自动匹配到订单表的物流单号</t>
        </is>
      </c>
      <c r="O2" s="106" t="inlineStr">
        <is>
          <t>* 根据物流单号来分辨，如无物流单号就是未发货，有单号就是已发货，签收了就是已完成</t>
        </is>
      </c>
      <c r="P2" s="106" t="inlineStr">
        <is>
          <t>* 需要和供应商打款费用核对；每次会有带订单号的账单过来，使用OCR识图然后确认金额是否一一对应；</t>
        </is>
      </c>
      <c r="S2" s="22" t="inlineStr">
        <is>
          <t>对账必填: 总成本: 补单赔付对账: 与主订单实付核对 ｜ 供应商打款费用: 与供应商账单(OCR)逐笔核对</t>
        </is>
      </c>
    </row>
    <row r="3" ht="36" customHeight="1">
      <c r="A3" s="12" t="inlineStr">
        <is>
          <t>订单编号</t>
        </is>
      </c>
      <c r="B3" s="12" t="inlineStr">
        <is>
          <t>买家昵称</t>
        </is>
      </c>
      <c r="C3" s="23" t="inlineStr">
        <is>
          <t>补单日期</t>
        </is>
      </c>
      <c r="D3" s="12" t="inlineStr">
        <is>
          <t>产品编码</t>
        </is>
      </c>
      <c r="E3" s="12" t="inlineStr">
        <is>
          <t>产品名称</t>
        </is>
      </c>
      <c r="F3" s="12" t="inlineStr">
        <is>
          <t>SKU</t>
        </is>
      </c>
      <c r="G3" s="12" t="inlineStr">
        <is>
          <t>下单金额</t>
        </is>
      </c>
      <c r="H3" s="12" t="inlineStr">
        <is>
          <t>补单数量</t>
        </is>
      </c>
      <c r="I3" s="159" t="inlineStr">
        <is>
          <t>补单成本</t>
        </is>
      </c>
      <c r="J3" s="159" t="inlineStr">
        <is>
          <t>补单运费</t>
        </is>
      </c>
      <c r="K3" s="159" t="inlineStr">
        <is>
          <t>平台服务费</t>
        </is>
      </c>
      <c r="L3" s="12" t="inlineStr">
        <is>
          <t>总成本</t>
        </is>
      </c>
      <c r="M3" s="12" t="inlineStr">
        <is>
          <t>供应商打款费用</t>
        </is>
      </c>
      <c r="N3" s="12" t="inlineStr">
        <is>
          <t>物流单号</t>
        </is>
      </c>
      <c r="O3" s="12" t="inlineStr">
        <is>
          <t>补单状态</t>
        </is>
      </c>
      <c r="P3" s="12" t="inlineStr">
        <is>
          <t>支付宝流水号</t>
        </is>
      </c>
      <c r="Q3" s="12" t="inlineStr">
        <is>
          <t>备注</t>
        </is>
      </c>
      <c r="R3" s="4" t="inlineStr">
        <is>
          <t>导入校验</t>
        </is>
      </c>
      <c r="S3" s="4" t="inlineStr">
        <is>
          <t>对账缺失项</t>
        </is>
      </c>
      <c r="T3" s="87" t="inlineStr">
        <is>
          <t>⚠️问题标注</t>
        </is>
      </c>
    </row>
    <row r="4" ht="18" customHeight="1">
      <c r="A4" s="14" t="inlineStr">
        <is>
          <t>4187154529820670323</t>
        </is>
      </c>
      <c r="B4" s="14" t="inlineStr">
        <is>
          <t>太阳花3512</t>
        </is>
      </c>
      <c r="C4" s="25" t="n">
        <v>45658</v>
      </c>
      <c r="D4" s="15" t="n"/>
      <c r="E4" s="15" t="n"/>
      <c r="F4" s="15" t="n"/>
      <c r="G4" s="15" t="n"/>
      <c r="H4" s="15" t="n">
        <v>1</v>
      </c>
      <c r="I4" s="160" t="n">
        <v>15</v>
      </c>
      <c r="J4" s="160" t="n">
        <v>5</v>
      </c>
      <c r="K4" s="160">
        <f>G4*H4*0.006</f>
        <v/>
      </c>
      <c r="L4" s="28">
        <f>SUM(I4:K4)</f>
        <v/>
      </c>
      <c r="M4" s="28">
        <f>G4*H4+I4</f>
        <v/>
      </c>
      <c r="N4" s="15" t="n"/>
      <c r="O4" s="15" t="n"/>
      <c r="P4" s="14" t="n"/>
      <c r="Q4" s="15" t="n"/>
      <c r="R4" s="8" t="inlineStr">
        <is>
          <t>✅ 可导入</t>
        </is>
      </c>
      <c r="S4" s="8" t="inlineStr">
        <is>
          <t>✅ 对账齐全</t>
        </is>
      </c>
      <c r="T4" t="inlineStr">
        <is>
          <t>✓</t>
        </is>
      </c>
    </row>
    <row r="5" ht="18" customHeight="1">
      <c r="A5" s="14" t="inlineStr">
        <is>
          <t>4187307276940695126</t>
        </is>
      </c>
      <c r="B5" s="14" t="inlineStr">
        <is>
          <t>ywjy111</t>
        </is>
      </c>
      <c r="C5" s="26" t="n">
        <v>45658</v>
      </c>
      <c r="D5" s="16" t="n"/>
      <c r="E5" s="16" t="n"/>
      <c r="F5" s="16" t="n"/>
      <c r="G5" s="16" t="n"/>
      <c r="H5" s="16" t="n">
        <v>1</v>
      </c>
      <c r="I5" s="161" t="n">
        <v>15</v>
      </c>
      <c r="J5" s="161" t="n">
        <v>5</v>
      </c>
      <c r="K5" s="161">
        <f>G5*H5*0.006</f>
        <v/>
      </c>
      <c r="L5" s="28">
        <f>SUM(I5:K5)</f>
        <v/>
      </c>
      <c r="M5" s="28">
        <f>G5*H5+I5</f>
        <v/>
      </c>
      <c r="N5" s="16" t="n"/>
      <c r="O5" s="16" t="n"/>
      <c r="P5" s="14" t="n"/>
      <c r="Q5" s="16" t="n"/>
      <c r="R5" s="8" t="inlineStr">
        <is>
          <t>✅ 可导入</t>
        </is>
      </c>
      <c r="S5" s="8" t="inlineStr">
        <is>
          <t>✅ 对账齐全</t>
        </is>
      </c>
      <c r="T5" t="inlineStr">
        <is>
          <t>✓</t>
        </is>
      </c>
    </row>
    <row r="6" ht="18" customHeight="1">
      <c r="A6" s="14" t="inlineStr">
        <is>
          <t>4188297709973131712</t>
        </is>
      </c>
      <c r="B6" s="14" t="inlineStr">
        <is>
          <t>lynn0106</t>
        </is>
      </c>
      <c r="C6" s="25" t="n">
        <v>45659</v>
      </c>
      <c r="D6" s="15" t="n"/>
      <c r="E6" s="15" t="n"/>
      <c r="F6" s="15" t="n"/>
      <c r="G6" s="15" t="n"/>
      <c r="H6" s="15" t="n">
        <v>1</v>
      </c>
      <c r="I6" s="160" t="n">
        <v>15</v>
      </c>
      <c r="J6" s="160" t="n">
        <v>5</v>
      </c>
      <c r="K6" s="160">
        <f>G6*H6*0.006</f>
        <v/>
      </c>
      <c r="L6" s="28">
        <f>SUM(I6:K6)</f>
        <v/>
      </c>
      <c r="M6" s="28">
        <f>G6*H6+I6</f>
        <v/>
      </c>
      <c r="N6" s="15" t="n"/>
      <c r="O6" s="15" t="n"/>
      <c r="P6" s="14" t="n"/>
      <c r="Q6" s="15" t="n"/>
      <c r="R6" s="8" t="inlineStr">
        <is>
          <t>✅ 可导入</t>
        </is>
      </c>
      <c r="S6" s="8" t="inlineStr">
        <is>
          <t>✅ 对账齐全</t>
        </is>
      </c>
      <c r="T6" t="inlineStr">
        <is>
          <t>✓</t>
        </is>
      </c>
    </row>
    <row r="7" ht="18" customHeight="1">
      <c r="A7" s="14" t="inlineStr">
        <is>
          <t>4188682082145557008</t>
        </is>
      </c>
      <c r="B7" s="14" t="inlineStr">
        <is>
          <t>hyq412582566</t>
        </is>
      </c>
      <c r="C7" s="26" t="n">
        <v>45659</v>
      </c>
      <c r="D7" s="16" t="n"/>
      <c r="E7" s="16" t="n"/>
      <c r="F7" s="16" t="n"/>
      <c r="G7" s="16" t="n"/>
      <c r="H7" s="16" t="n">
        <v>1</v>
      </c>
      <c r="I7" s="161" t="n">
        <v>15</v>
      </c>
      <c r="J7" s="161" t="n">
        <v>5</v>
      </c>
      <c r="K7" s="161">
        <f>G7*H7*0.006</f>
        <v/>
      </c>
      <c r="L7" s="28">
        <f>SUM(I7:K7)</f>
        <v/>
      </c>
      <c r="M7" s="28">
        <f>G7*H7+I7</f>
        <v/>
      </c>
      <c r="N7" s="16" t="n"/>
      <c r="O7" s="16" t="n"/>
      <c r="P7" s="14" t="n"/>
      <c r="Q7" s="16" t="n"/>
      <c r="R7" s="8" t="inlineStr">
        <is>
          <t>✅ 可导入</t>
        </is>
      </c>
      <c r="S7" s="8" t="inlineStr">
        <is>
          <t>✅ 对账齐全</t>
        </is>
      </c>
      <c r="T7" t="inlineStr">
        <is>
          <t>✓</t>
        </is>
      </c>
    </row>
    <row r="8" ht="18" customHeight="1">
      <c r="A8" s="14" t="inlineStr">
        <is>
          <t>2427781476059576866</t>
        </is>
      </c>
      <c r="B8" s="14" t="inlineStr">
        <is>
          <t>林彩霞1990</t>
        </is>
      </c>
      <c r="C8" s="25" t="n">
        <v>45659</v>
      </c>
      <c r="D8" s="15" t="n"/>
      <c r="E8" s="15" t="n"/>
      <c r="F8" s="15" t="n"/>
      <c r="G8" s="15" t="n"/>
      <c r="H8" s="15" t="n">
        <v>1</v>
      </c>
      <c r="I8" s="160" t="n">
        <v>16.62798</v>
      </c>
      <c r="J8" s="160" t="n">
        <v>5</v>
      </c>
      <c r="K8" s="160">
        <f>G8*H8*0.006</f>
        <v/>
      </c>
      <c r="L8" s="28">
        <f>SUM(I8:K8)</f>
        <v/>
      </c>
      <c r="M8" s="28">
        <f>G8*H8+I8</f>
        <v/>
      </c>
      <c r="N8" s="15" t="n"/>
      <c r="O8" s="15" t="n"/>
      <c r="P8" s="14" t="n"/>
      <c r="Q8" s="15" t="n"/>
      <c r="R8" s="8" t="inlineStr">
        <is>
          <t>✅ 可导入</t>
        </is>
      </c>
      <c r="S8" s="8" t="inlineStr">
        <is>
          <t>✅ 对账齐全</t>
        </is>
      </c>
      <c r="T8" t="inlineStr">
        <is>
          <t>✓</t>
        </is>
      </c>
    </row>
    <row r="9" ht="18" customHeight="1">
      <c r="A9" s="14" t="inlineStr">
        <is>
          <t>2429236993057230167</t>
        </is>
      </c>
      <c r="B9" s="14" t="inlineStr">
        <is>
          <t>tb437283494</t>
        </is>
      </c>
      <c r="C9" s="26" t="n">
        <v>45660</v>
      </c>
      <c r="D9" s="16" t="n"/>
      <c r="E9" s="16" t="n"/>
      <c r="F9" s="16" t="n"/>
      <c r="G9" s="16" t="n"/>
      <c r="H9" s="16" t="n">
        <v>1</v>
      </c>
      <c r="I9" s="161" t="n">
        <v>15</v>
      </c>
      <c r="J9" s="161" t="n">
        <v>5</v>
      </c>
      <c r="K9" s="161">
        <f>G9*H9*0.006</f>
        <v/>
      </c>
      <c r="L9" s="28">
        <f>SUM(I9:K9)</f>
        <v/>
      </c>
      <c r="M9" s="28">
        <f>G9*H9+I9</f>
        <v/>
      </c>
      <c r="N9" s="16" t="n"/>
      <c r="O9" s="16" t="n"/>
      <c r="P9" s="14" t="n"/>
      <c r="Q9" s="16" t="n"/>
      <c r="R9" s="8" t="inlineStr">
        <is>
          <t>✅ 可导入</t>
        </is>
      </c>
      <c r="S9" s="8" t="inlineStr">
        <is>
          <t>✅ 对账齐全</t>
        </is>
      </c>
      <c r="T9" t="inlineStr">
        <is>
          <t>✓</t>
        </is>
      </c>
    </row>
    <row r="10" ht="18" customHeight="1">
      <c r="A10" s="14" t="inlineStr">
        <is>
          <t>4190854107014822902</t>
        </is>
      </c>
      <c r="B10" s="14" t="inlineStr">
        <is>
          <t>zzxcv64</t>
        </is>
      </c>
      <c r="C10" s="25" t="n">
        <v>45661</v>
      </c>
      <c r="D10" s="15" t="n"/>
      <c r="E10" s="15" t="n"/>
      <c r="F10" s="15" t="n"/>
      <c r="G10" s="15" t="n"/>
      <c r="H10" s="15" t="n">
        <v>1</v>
      </c>
      <c r="I10" s="160" t="n">
        <v>15</v>
      </c>
      <c r="J10" s="160" t="n">
        <v>5</v>
      </c>
      <c r="K10" s="160">
        <f>G10*H10*0.006</f>
        <v/>
      </c>
      <c r="L10" s="28">
        <f>SUM(I10:K10)</f>
        <v/>
      </c>
      <c r="M10" s="28">
        <f>G10*H10+I10</f>
        <v/>
      </c>
      <c r="N10" s="15" t="n"/>
      <c r="O10" s="15" t="n"/>
      <c r="P10" s="14" t="n"/>
      <c r="Q10" s="15" t="n"/>
      <c r="R10" s="8" t="inlineStr">
        <is>
          <t>✅ 可导入</t>
        </is>
      </c>
      <c r="S10" s="8" t="inlineStr">
        <is>
          <t>✅ 对账齐全</t>
        </is>
      </c>
      <c r="T10" t="inlineStr">
        <is>
          <t>✓</t>
        </is>
      </c>
    </row>
    <row r="11" ht="18" customHeight="1">
      <c r="A11" s="14" t="inlineStr">
        <is>
          <t>4191430790269677307</t>
        </is>
      </c>
      <c r="B11" s="14" t="inlineStr">
        <is>
          <t>tb739899099</t>
        </is>
      </c>
      <c r="C11" s="26" t="n">
        <v>45661</v>
      </c>
      <c r="D11" s="16" t="n"/>
      <c r="E11" s="16" t="n"/>
      <c r="F11" s="16" t="n"/>
      <c r="G11" s="16" t="n"/>
      <c r="H11" s="16" t="n">
        <v>1</v>
      </c>
      <c r="I11" s="161" t="n">
        <v>15</v>
      </c>
      <c r="J11" s="161" t="n">
        <v>5</v>
      </c>
      <c r="K11" s="161">
        <f>G11*H11*0.006</f>
        <v/>
      </c>
      <c r="L11" s="28">
        <f>SUM(I11:K11)</f>
        <v/>
      </c>
      <c r="M11" s="28">
        <f>G11*H11+I11</f>
        <v/>
      </c>
      <c r="N11" s="16" t="n"/>
      <c r="O11" s="16" t="n"/>
      <c r="P11" s="14" t="n"/>
      <c r="Q11" s="16" t="n"/>
      <c r="R11" s="8" t="inlineStr">
        <is>
          <t>✅ 可导入</t>
        </is>
      </c>
      <c r="S11" s="8" t="inlineStr">
        <is>
          <t>✅ 对账齐全</t>
        </is>
      </c>
      <c r="T11" t="inlineStr">
        <is>
          <t>✓</t>
        </is>
      </c>
    </row>
    <row r="12" ht="18" customHeight="1">
      <c r="A12" s="14" t="inlineStr">
        <is>
          <t>4191564963865115012</t>
        </is>
      </c>
      <c r="B12" s="14" t="inlineStr">
        <is>
          <t>na1820</t>
        </is>
      </c>
      <c r="C12" s="25" t="n">
        <v>45661</v>
      </c>
      <c r="D12" s="15" t="n"/>
      <c r="E12" s="15" t="n"/>
      <c r="F12" s="15" t="n"/>
      <c r="G12" s="15" t="n"/>
      <c r="H12" s="15" t="n">
        <v>1</v>
      </c>
      <c r="I12" s="160" t="n">
        <v>15</v>
      </c>
      <c r="J12" s="160" t="n">
        <v>5</v>
      </c>
      <c r="K12" s="160">
        <f>G12*H12*0.006</f>
        <v/>
      </c>
      <c r="L12" s="28">
        <f>SUM(I12:K12)</f>
        <v/>
      </c>
      <c r="M12" s="28">
        <f>G12*H12+I12</f>
        <v/>
      </c>
      <c r="N12" s="15" t="n"/>
      <c r="O12" s="15" t="n"/>
      <c r="P12" s="14" t="n"/>
      <c r="Q12" s="15" t="n"/>
      <c r="R12" s="8" t="inlineStr">
        <is>
          <t>✅ 可导入</t>
        </is>
      </c>
      <c r="S12" s="8" t="inlineStr">
        <is>
          <t>✅ 对账齐全</t>
        </is>
      </c>
      <c r="T12" t="inlineStr">
        <is>
          <t>✓</t>
        </is>
      </c>
    </row>
    <row r="13" ht="18" customHeight="1">
      <c r="A13" s="14" t="inlineStr">
        <is>
          <t>4192541175842044730</t>
        </is>
      </c>
      <c r="B13" s="14" t="inlineStr">
        <is>
          <t>tb6955853829</t>
        </is>
      </c>
      <c r="C13" s="26" t="n">
        <v>45662</v>
      </c>
      <c r="D13" s="16" t="n"/>
      <c r="E13" s="16" t="n"/>
      <c r="F13" s="16" t="n"/>
      <c r="G13" s="16" t="n"/>
      <c r="H13" s="16" t="n">
        <v>1</v>
      </c>
      <c r="I13" s="161" t="n">
        <v>15</v>
      </c>
      <c r="J13" s="161" t="n">
        <v>5</v>
      </c>
      <c r="K13" s="161">
        <f>G13*H13*0.006</f>
        <v/>
      </c>
      <c r="L13" s="28">
        <f>SUM(I13:K13)</f>
        <v/>
      </c>
      <c r="M13" s="28">
        <f>G13*H13+I13</f>
        <v/>
      </c>
      <c r="N13" s="16" t="n"/>
      <c r="O13" s="16" t="n"/>
      <c r="P13" s="14" t="n"/>
      <c r="Q13" s="16" t="n"/>
      <c r="R13" s="8" t="inlineStr">
        <is>
          <t>✅ 可导入</t>
        </is>
      </c>
      <c r="S13" s="8" t="inlineStr">
        <is>
          <t>✅ 对账齐全</t>
        </is>
      </c>
      <c r="T13" t="inlineStr">
        <is>
          <t>✓</t>
        </is>
      </c>
    </row>
    <row r="14" ht="18" customHeight="1">
      <c r="A14" s="14" t="inlineStr">
        <is>
          <t>2431958414736636999</t>
        </is>
      </c>
      <c r="B14" s="14" t="inlineStr">
        <is>
          <t>hua1986422</t>
        </is>
      </c>
      <c r="C14" s="25" t="n">
        <v>45663</v>
      </c>
      <c r="D14" s="15" t="n"/>
      <c r="E14" s="15" t="n"/>
      <c r="F14" s="15" t="n"/>
      <c r="G14" s="15" t="n"/>
      <c r="H14" s="15" t="n">
        <v>1</v>
      </c>
      <c r="I14" s="160" t="n">
        <v>15</v>
      </c>
      <c r="J14" s="160" t="n">
        <v>5</v>
      </c>
      <c r="K14" s="160">
        <f>G14*H14*0.006</f>
        <v/>
      </c>
      <c r="L14" s="28">
        <f>SUM(I14:K14)</f>
        <v/>
      </c>
      <c r="M14" s="28">
        <f>G14*H14+I14</f>
        <v/>
      </c>
      <c r="N14" s="15" t="n"/>
      <c r="O14" s="15" t="n"/>
      <c r="P14" s="14" t="n"/>
      <c r="Q14" s="15" t="n"/>
      <c r="R14" s="8" t="inlineStr">
        <is>
          <t>✅ 可导入</t>
        </is>
      </c>
      <c r="S14" s="8" t="inlineStr">
        <is>
          <t>✅ 对账齐全</t>
        </is>
      </c>
      <c r="T14" t="inlineStr">
        <is>
          <t>✓</t>
        </is>
      </c>
    </row>
    <row r="15" ht="18" customHeight="1">
      <c r="A15" s="14" t="inlineStr">
        <is>
          <t>4193204004517300549</t>
        </is>
      </c>
      <c r="B15" s="14" t="inlineStr">
        <is>
          <t>tb312188818424</t>
        </is>
      </c>
      <c r="C15" s="26" t="n">
        <v>45663</v>
      </c>
      <c r="D15" s="16" t="n"/>
      <c r="E15" s="16" t="n"/>
      <c r="F15" s="16" t="n"/>
      <c r="G15" s="16" t="n"/>
      <c r="H15" s="16" t="n">
        <v>1</v>
      </c>
      <c r="I15" s="161" t="n">
        <v>15</v>
      </c>
      <c r="J15" s="161" t="n">
        <v>5</v>
      </c>
      <c r="K15" s="161">
        <f>G15*H15*0.006</f>
        <v/>
      </c>
      <c r="L15" s="28">
        <f>SUM(I15:K15)</f>
        <v/>
      </c>
      <c r="M15" s="28">
        <f>G15*H15+I15</f>
        <v/>
      </c>
      <c r="N15" s="16" t="n"/>
      <c r="O15" s="16" t="n"/>
      <c r="P15" s="14" t="n"/>
      <c r="Q15" s="16" t="n"/>
      <c r="R15" s="8" t="inlineStr">
        <is>
          <t>✅ 可导入</t>
        </is>
      </c>
      <c r="S15" s="8" t="inlineStr">
        <is>
          <t>✅ 对账齐全</t>
        </is>
      </c>
      <c r="T15" t="inlineStr">
        <is>
          <t>✓</t>
        </is>
      </c>
    </row>
    <row r="16" ht="18" customHeight="1">
      <c r="A16" s="14" t="inlineStr">
        <is>
          <t>2433799453603133681</t>
        </is>
      </c>
      <c r="B16" s="14" t="inlineStr">
        <is>
          <t>tb589280823</t>
        </is>
      </c>
      <c r="C16" s="25" t="n">
        <v>45664</v>
      </c>
      <c r="D16" s="15" t="n"/>
      <c r="E16" s="15" t="n"/>
      <c r="F16" s="15" t="n"/>
      <c r="G16" s="15" t="n"/>
      <c r="H16" s="15" t="n">
        <v>1</v>
      </c>
      <c r="I16" s="160" t="n">
        <v>15</v>
      </c>
      <c r="J16" s="160" t="n">
        <v>5</v>
      </c>
      <c r="K16" s="160">
        <f>G16*H16*0.006</f>
        <v/>
      </c>
      <c r="L16" s="28">
        <f>SUM(I16:K16)</f>
        <v/>
      </c>
      <c r="M16" s="28">
        <f>G16*H16+I16</f>
        <v/>
      </c>
      <c r="N16" s="15" t="n"/>
      <c r="O16" s="15" t="n"/>
      <c r="P16" s="14" t="n"/>
      <c r="Q16" s="15" t="n"/>
      <c r="R16" s="8" t="inlineStr">
        <is>
          <t>✅ 可导入</t>
        </is>
      </c>
      <c r="S16" s="8" t="inlineStr">
        <is>
          <t>✅ 对账齐全</t>
        </is>
      </c>
      <c r="T16" t="inlineStr">
        <is>
          <t>✓</t>
        </is>
      </c>
    </row>
    <row r="17" ht="18" customHeight="1">
      <c r="A17" s="14" t="inlineStr">
        <is>
          <t>4195096022869464733</t>
        </is>
      </c>
      <c r="B17" s="14" t="inlineStr">
        <is>
          <t>tutu214214</t>
        </is>
      </c>
      <c r="C17" s="26" t="n">
        <v>45664</v>
      </c>
      <c r="D17" s="16" t="n"/>
      <c r="E17" s="16" t="n"/>
      <c r="F17" s="16" t="n"/>
      <c r="G17" s="16" t="n"/>
      <c r="H17" s="16" t="n">
        <v>1</v>
      </c>
      <c r="I17" s="161" t="n">
        <v>15</v>
      </c>
      <c r="J17" s="161" t="n">
        <v>5</v>
      </c>
      <c r="K17" s="161">
        <f>G17*H17*0.006</f>
        <v/>
      </c>
      <c r="L17" s="28">
        <f>SUM(I17:K17)</f>
        <v/>
      </c>
      <c r="M17" s="28">
        <f>G17*H17+I17</f>
        <v/>
      </c>
      <c r="N17" s="16" t="n"/>
      <c r="O17" s="16" t="n"/>
      <c r="P17" s="14" t="n"/>
      <c r="Q17" s="16" t="n"/>
      <c r="R17" s="8" t="inlineStr">
        <is>
          <t>✅ 可导入</t>
        </is>
      </c>
      <c r="S17" s="8" t="inlineStr">
        <is>
          <t>✅ 对账齐全</t>
        </is>
      </c>
      <c r="T17" t="inlineStr">
        <is>
          <t>✓</t>
        </is>
      </c>
    </row>
    <row r="18" ht="18" customHeight="1">
      <c r="A18" s="14" t="inlineStr">
        <is>
          <t>2434264178240787866</t>
        </is>
      </c>
      <c r="B18" s="14" t="inlineStr">
        <is>
          <t>zxcv703511</t>
        </is>
      </c>
      <c r="C18" s="25" t="n">
        <v>45664</v>
      </c>
      <c r="D18" s="15" t="n"/>
      <c r="E18" s="15" t="n"/>
      <c r="F18" s="15" t="n"/>
      <c r="G18" s="15" t="n"/>
      <c r="H18" s="15" t="n">
        <v>1</v>
      </c>
      <c r="I18" s="160" t="n">
        <v>15</v>
      </c>
      <c r="J18" s="160" t="n">
        <v>5</v>
      </c>
      <c r="K18" s="160">
        <f>G18*H18*0.006</f>
        <v/>
      </c>
      <c r="L18" s="28">
        <f>SUM(I18:K18)</f>
        <v/>
      </c>
      <c r="M18" s="28">
        <f>G18*H18+I18</f>
        <v/>
      </c>
      <c r="N18" s="15" t="n"/>
      <c r="O18" s="15" t="n"/>
      <c r="P18" s="14" t="n"/>
      <c r="Q18" s="15" t="n"/>
      <c r="R18" s="8" t="inlineStr">
        <is>
          <t>✅ 可导入</t>
        </is>
      </c>
      <c r="S18" s="8" t="inlineStr">
        <is>
          <t>✅ 对账齐全</t>
        </is>
      </c>
      <c r="T18" t="inlineStr">
        <is>
          <t>✓</t>
        </is>
      </c>
    </row>
    <row r="19" ht="18" customHeight="1">
      <c r="A19" s="14" t="inlineStr">
        <is>
          <t>4196203454583649205</t>
        </is>
      </c>
      <c r="B19" s="14" t="inlineStr">
        <is>
          <t>tb0536330938</t>
        </is>
      </c>
      <c r="C19" s="26" t="n">
        <v>45665</v>
      </c>
      <c r="D19" s="16" t="n"/>
      <c r="E19" s="16" t="n"/>
      <c r="F19" s="16" t="n"/>
      <c r="G19" s="16" t="n"/>
      <c r="H19" s="16" t="n">
        <v>1</v>
      </c>
      <c r="I19" s="161" t="n">
        <v>15</v>
      </c>
      <c r="J19" s="161" t="n">
        <v>5</v>
      </c>
      <c r="K19" s="161">
        <f>G19*H19*0.006</f>
        <v/>
      </c>
      <c r="L19" s="28">
        <f>SUM(I19:K19)</f>
        <v/>
      </c>
      <c r="M19" s="28">
        <f>G19*H19+I19</f>
        <v/>
      </c>
      <c r="N19" s="16" t="n"/>
      <c r="O19" s="16" t="n"/>
      <c r="P19" s="14" t="n"/>
      <c r="Q19" s="16" t="n"/>
      <c r="R19" s="8" t="inlineStr">
        <is>
          <t>✅ 可导入</t>
        </is>
      </c>
      <c r="S19" s="8" t="inlineStr">
        <is>
          <t>✅ 对账齐全</t>
        </is>
      </c>
      <c r="T19" t="inlineStr">
        <is>
          <t>✓</t>
        </is>
      </c>
    </row>
    <row r="20" ht="18" customHeight="1">
      <c r="A20" s="14" t="inlineStr">
        <is>
          <t>4196358219018392822</t>
        </is>
      </c>
      <c r="B20" s="14" t="inlineStr">
        <is>
          <t>yoyokatoon</t>
        </is>
      </c>
      <c r="C20" s="25" t="n">
        <v>45665</v>
      </c>
      <c r="D20" s="15" t="n"/>
      <c r="E20" s="15" t="n"/>
      <c r="F20" s="15" t="n"/>
      <c r="G20" s="15" t="n"/>
      <c r="H20" s="15" t="n">
        <v>1</v>
      </c>
      <c r="I20" s="160" t="n">
        <v>15</v>
      </c>
      <c r="J20" s="160" t="n">
        <v>5</v>
      </c>
      <c r="K20" s="160">
        <f>G20*H20*0.006</f>
        <v/>
      </c>
      <c r="L20" s="28">
        <f>SUM(I20:K20)</f>
        <v/>
      </c>
      <c r="M20" s="28">
        <f>G20*H20+I20</f>
        <v/>
      </c>
      <c r="N20" s="15" t="n"/>
      <c r="O20" s="15" t="n"/>
      <c r="P20" s="14" t="n"/>
      <c r="Q20" s="15" t="n"/>
      <c r="R20" s="8" t="inlineStr">
        <is>
          <t>✅ 可导入</t>
        </is>
      </c>
      <c r="S20" s="8" t="inlineStr">
        <is>
          <t>✅ 对账齐全</t>
        </is>
      </c>
      <c r="T20" t="inlineStr">
        <is>
          <t>✓</t>
        </is>
      </c>
    </row>
    <row r="21" ht="18" customHeight="1">
      <c r="A21" s="14" t="inlineStr">
        <is>
          <t>2436664479197090871</t>
        </is>
      </c>
      <c r="B21" s="14" t="inlineStr">
        <is>
          <t>tb3501471865</t>
        </is>
      </c>
      <c r="C21" s="26" t="n">
        <v>45667</v>
      </c>
      <c r="D21" s="16" t="n"/>
      <c r="E21" s="16" t="n"/>
      <c r="F21" s="16" t="n"/>
      <c r="G21" s="16" t="n"/>
      <c r="H21" s="16" t="n">
        <v>1</v>
      </c>
      <c r="I21" s="161" t="n">
        <v>15</v>
      </c>
      <c r="J21" s="161" t="n">
        <v>5</v>
      </c>
      <c r="K21" s="161">
        <f>G21*H21*0.006</f>
        <v/>
      </c>
      <c r="L21" s="28">
        <f>SUM(I21:K21)</f>
        <v/>
      </c>
      <c r="M21" s="28">
        <f>G21*H21+I21</f>
        <v/>
      </c>
      <c r="N21" s="16" t="n"/>
      <c r="O21" s="16" t="n"/>
      <c r="P21" s="14" t="n"/>
      <c r="Q21" s="16" t="n"/>
      <c r="R21" s="8" t="inlineStr">
        <is>
          <t>✅ 可导入</t>
        </is>
      </c>
      <c r="S21" s="8" t="inlineStr">
        <is>
          <t>✅ 对账齐全</t>
        </is>
      </c>
      <c r="T21" t="inlineStr">
        <is>
          <t>✓</t>
        </is>
      </c>
    </row>
    <row r="22" ht="18" customHeight="1">
      <c r="A22" s="14" t="inlineStr">
        <is>
          <t>2436706491500033154</t>
        </is>
      </c>
      <c r="B22" s="14" t="inlineStr">
        <is>
          <t>tb810231828</t>
        </is>
      </c>
      <c r="C22" s="25" t="n">
        <v>45667</v>
      </c>
      <c r="D22" s="15" t="n"/>
      <c r="E22" s="15" t="n"/>
      <c r="F22" s="15" t="n"/>
      <c r="G22" s="15" t="n"/>
      <c r="H22" s="15" t="n">
        <v>1</v>
      </c>
      <c r="I22" s="160" t="n">
        <v>15</v>
      </c>
      <c r="J22" s="160" t="n">
        <v>5</v>
      </c>
      <c r="K22" s="160">
        <f>G22*H22*0.006</f>
        <v/>
      </c>
      <c r="L22" s="28">
        <f>SUM(I22:K22)</f>
        <v/>
      </c>
      <c r="M22" s="28">
        <f>G22*H22+I22</f>
        <v/>
      </c>
      <c r="N22" s="15" t="n"/>
      <c r="O22" s="15" t="n"/>
      <c r="P22" s="14" t="n"/>
      <c r="Q22" s="15" t="n"/>
      <c r="R22" s="8" t="inlineStr">
        <is>
          <t>✅ 可导入</t>
        </is>
      </c>
      <c r="S22" s="8" t="inlineStr">
        <is>
          <t>✅ 对账齐全</t>
        </is>
      </c>
      <c r="T22" t="inlineStr">
        <is>
          <t>✓</t>
        </is>
      </c>
    </row>
    <row r="23" ht="18" customHeight="1">
      <c r="A23" s="14" t="inlineStr">
        <is>
          <t>2437958787589664888</t>
        </is>
      </c>
      <c r="B23" s="14" t="inlineStr">
        <is>
          <t>tb78027842</t>
        </is>
      </c>
      <c r="C23" s="26" t="n">
        <v>45668</v>
      </c>
      <c r="D23" s="16" t="n"/>
      <c r="E23" s="16" t="n"/>
      <c r="F23" s="16" t="n"/>
      <c r="G23" s="16" t="n"/>
      <c r="H23" s="16" t="n">
        <v>1</v>
      </c>
      <c r="I23" s="161" t="n">
        <v>15</v>
      </c>
      <c r="J23" s="161" t="n">
        <v>5</v>
      </c>
      <c r="K23" s="161">
        <f>G23*H23*0.006</f>
        <v/>
      </c>
      <c r="L23" s="28">
        <f>SUM(I23:K23)</f>
        <v/>
      </c>
      <c r="M23" s="28">
        <f>G23*H23+I23</f>
        <v/>
      </c>
      <c r="N23" s="16" t="n"/>
      <c r="O23" s="16" t="n"/>
      <c r="P23" s="14" t="n"/>
      <c r="Q23" s="16" t="n"/>
      <c r="R23" s="8" t="inlineStr">
        <is>
          <t>✅ 可导入</t>
        </is>
      </c>
      <c r="S23" s="8" t="inlineStr">
        <is>
          <t>✅ 对账齐全</t>
        </is>
      </c>
      <c r="T23" t="inlineStr">
        <is>
          <t>✓</t>
        </is>
      </c>
    </row>
    <row r="24" ht="18" customHeight="1">
      <c r="A24" s="14" t="inlineStr">
        <is>
          <t>2439058225543985472</t>
        </is>
      </c>
      <c r="B24" s="14" t="inlineStr">
        <is>
          <t>tb_3951121</t>
        </is>
      </c>
      <c r="C24" s="25" t="n">
        <v>45668</v>
      </c>
      <c r="D24" s="15" t="n"/>
      <c r="E24" s="15" t="n"/>
      <c r="F24" s="15" t="n"/>
      <c r="G24" s="15" t="n"/>
      <c r="H24" s="15" t="n">
        <v>1</v>
      </c>
      <c r="I24" s="160" t="n">
        <v>15</v>
      </c>
      <c r="J24" s="160" t="n">
        <v>5</v>
      </c>
      <c r="K24" s="160">
        <f>G24*H24*0.006</f>
        <v/>
      </c>
      <c r="L24" s="28">
        <f>SUM(I24:K24)</f>
        <v/>
      </c>
      <c r="M24" s="28">
        <f>G24*H24+I24</f>
        <v/>
      </c>
      <c r="N24" s="15" t="n"/>
      <c r="O24" s="15" t="n"/>
      <c r="P24" s="14" t="n"/>
      <c r="Q24" s="15" t="n"/>
      <c r="R24" s="8" t="inlineStr">
        <is>
          <t>✅ 可导入</t>
        </is>
      </c>
      <c r="S24" s="8" t="inlineStr">
        <is>
          <t>✅ 对账齐全</t>
        </is>
      </c>
      <c r="T24" t="inlineStr">
        <is>
          <t>✓</t>
        </is>
      </c>
    </row>
    <row r="25" ht="18" customHeight="1">
      <c r="A25" s="14" t="inlineStr">
        <is>
          <t>2438419584225897376</t>
        </is>
      </c>
      <c r="B25" s="14" t="inlineStr">
        <is>
          <t>175天的成都</t>
        </is>
      </c>
      <c r="C25" s="26" t="n">
        <v>45668</v>
      </c>
      <c r="D25" s="16" t="n"/>
      <c r="E25" s="16" t="n"/>
      <c r="F25" s="16" t="n"/>
      <c r="G25" s="16" t="n"/>
      <c r="H25" s="16" t="n">
        <v>1</v>
      </c>
      <c r="I25" s="161" t="n">
        <v>15</v>
      </c>
      <c r="J25" s="161" t="n">
        <v>5</v>
      </c>
      <c r="K25" s="161">
        <f>G25*H25*0.006</f>
        <v/>
      </c>
      <c r="L25" s="28">
        <f>SUM(I25:K25)</f>
        <v/>
      </c>
      <c r="M25" s="28">
        <f>G25*H25+I25</f>
        <v/>
      </c>
      <c r="N25" s="16" t="n"/>
      <c r="O25" s="16" t="n"/>
      <c r="P25" s="14" t="n"/>
      <c r="Q25" s="16" t="n"/>
      <c r="R25" s="8" t="inlineStr">
        <is>
          <t>✅ 可导入</t>
        </is>
      </c>
      <c r="S25" s="8" t="inlineStr">
        <is>
          <t>✅ 对账齐全</t>
        </is>
      </c>
      <c r="T25" t="inlineStr">
        <is>
          <t>✓</t>
        </is>
      </c>
    </row>
    <row r="26" ht="18" customHeight="1">
      <c r="A26" s="14" t="inlineStr">
        <is>
          <t>2438907638918278269</t>
        </is>
      </c>
      <c r="B26" s="14" t="inlineStr">
        <is>
          <t>tb0734877615</t>
        </is>
      </c>
      <c r="C26" s="25" t="n">
        <v>45668</v>
      </c>
      <c r="D26" s="15" t="n"/>
      <c r="E26" s="15" t="n"/>
      <c r="F26" s="15" t="n"/>
      <c r="G26" s="15" t="n"/>
      <c r="H26" s="15" t="n">
        <v>1</v>
      </c>
      <c r="I26" s="160" t="n">
        <v>15</v>
      </c>
      <c r="J26" s="160" t="n">
        <v>5</v>
      </c>
      <c r="K26" s="160">
        <f>G26*H26*0.006</f>
        <v/>
      </c>
      <c r="L26" s="28">
        <f>SUM(I26:K26)</f>
        <v/>
      </c>
      <c r="M26" s="28">
        <f>G26*H26+I26</f>
        <v/>
      </c>
      <c r="N26" s="15" t="n"/>
      <c r="O26" s="15" t="n"/>
      <c r="P26" s="14" t="n"/>
      <c r="Q26" s="15" t="n"/>
      <c r="R26" s="8" t="inlineStr">
        <is>
          <t>✅ 可导入</t>
        </is>
      </c>
      <c r="S26" s="8" t="inlineStr">
        <is>
          <t>✅ 对账齐全</t>
        </is>
      </c>
      <c r="T26" t="inlineStr">
        <is>
          <t>✓</t>
        </is>
      </c>
    </row>
    <row r="27" ht="18" customHeight="1">
      <c r="A27" s="14" t="inlineStr">
        <is>
          <t>2439896197166776486</t>
        </is>
      </c>
      <c r="B27" s="14" t="inlineStr">
        <is>
          <t>ngchan0816</t>
        </is>
      </c>
      <c r="C27" s="26" t="n">
        <v>45669</v>
      </c>
      <c r="D27" s="16" t="n"/>
      <c r="E27" s="16" t="n"/>
      <c r="F27" s="16" t="n"/>
      <c r="G27" s="16" t="n"/>
      <c r="H27" s="16" t="n">
        <v>1</v>
      </c>
      <c r="I27" s="161" t="n">
        <v>15</v>
      </c>
      <c r="J27" s="161" t="n">
        <v>5</v>
      </c>
      <c r="K27" s="161">
        <f>G27*H27*0.006</f>
        <v/>
      </c>
      <c r="L27" s="28">
        <f>SUM(I27:K27)</f>
        <v/>
      </c>
      <c r="M27" s="28">
        <f>G27*H27+I27</f>
        <v/>
      </c>
      <c r="N27" s="16" t="n"/>
      <c r="O27" s="16" t="n"/>
      <c r="P27" s="14" t="n"/>
      <c r="Q27" s="16" t="n"/>
      <c r="R27" s="8" t="inlineStr">
        <is>
          <t>✅ 可导入</t>
        </is>
      </c>
      <c r="S27" s="8" t="inlineStr">
        <is>
          <t>✅ 对账齐全</t>
        </is>
      </c>
      <c r="T27" t="inlineStr">
        <is>
          <t>✓</t>
        </is>
      </c>
    </row>
    <row r="28" ht="18" customHeight="1">
      <c r="A28" s="14" t="inlineStr">
        <is>
          <t>4201515147867708900</t>
        </is>
      </c>
      <c r="B28" s="14" t="inlineStr">
        <is>
          <t>11逗你玩11</t>
        </is>
      </c>
      <c r="C28" s="25" t="n">
        <v>45669</v>
      </c>
      <c r="D28" s="15" t="n"/>
      <c r="E28" s="15" t="n"/>
      <c r="F28" s="15" t="n"/>
      <c r="G28" s="15" t="n"/>
      <c r="H28" s="15" t="n">
        <v>1</v>
      </c>
      <c r="I28" s="160" t="n">
        <v>15</v>
      </c>
      <c r="J28" s="160" t="n">
        <v>5</v>
      </c>
      <c r="K28" s="160">
        <f>G28*H28*0.006</f>
        <v/>
      </c>
      <c r="L28" s="28">
        <f>SUM(I28:K28)</f>
        <v/>
      </c>
      <c r="M28" s="28">
        <f>G28*H28+I28</f>
        <v/>
      </c>
      <c r="N28" s="15" t="n"/>
      <c r="O28" s="15" t="n"/>
      <c r="P28" s="14" t="n"/>
      <c r="Q28" s="15" t="n"/>
      <c r="R28" s="8" t="inlineStr">
        <is>
          <t>✅ 可导入</t>
        </is>
      </c>
      <c r="S28" s="8" t="inlineStr">
        <is>
          <t>✅ 对账齐全</t>
        </is>
      </c>
      <c r="T28" t="inlineStr">
        <is>
          <t>✓</t>
        </is>
      </c>
    </row>
    <row r="29" ht="18" customHeight="1">
      <c r="A29" s="14" t="inlineStr">
        <is>
          <t>4201594957651610129</t>
        </is>
      </c>
      <c r="B29" s="14" t="inlineStr">
        <is>
          <t>tb790709507</t>
        </is>
      </c>
      <c r="C29" s="26" t="n">
        <v>45669</v>
      </c>
      <c r="D29" s="16" t="n"/>
      <c r="E29" s="16" t="n"/>
      <c r="F29" s="16" t="n"/>
      <c r="G29" s="16" t="n"/>
      <c r="H29" s="16" t="n">
        <v>1</v>
      </c>
      <c r="I29" s="161" t="n">
        <v>15</v>
      </c>
      <c r="J29" s="161" t="n">
        <v>5</v>
      </c>
      <c r="K29" s="161">
        <f>G29*H29*0.006</f>
        <v/>
      </c>
      <c r="L29" s="28">
        <f>SUM(I29:K29)</f>
        <v/>
      </c>
      <c r="M29" s="28">
        <f>G29*H29+I29</f>
        <v/>
      </c>
      <c r="N29" s="16" t="n"/>
      <c r="O29" s="16" t="n"/>
      <c r="P29" s="14" t="n"/>
      <c r="Q29" s="16" t="n"/>
      <c r="R29" s="8" t="inlineStr">
        <is>
          <t>✅ 可导入</t>
        </is>
      </c>
      <c r="S29" s="8" t="inlineStr">
        <is>
          <t>✅ 对账齐全</t>
        </is>
      </c>
      <c r="T29" t="inlineStr">
        <is>
          <t>✓</t>
        </is>
      </c>
    </row>
    <row r="30" ht="18" customHeight="1">
      <c r="A30" s="14" t="inlineStr">
        <is>
          <t>4203889095012137818</t>
        </is>
      </c>
      <c r="B30" s="14" t="inlineStr">
        <is>
          <t>chunchun891028</t>
        </is>
      </c>
      <c r="C30" s="25" t="n">
        <v>45671</v>
      </c>
      <c r="D30" s="15" t="n"/>
      <c r="E30" s="15" t="n"/>
      <c r="F30" s="15" t="n"/>
      <c r="G30" s="15" t="n"/>
      <c r="H30" s="15" t="n">
        <v>1</v>
      </c>
      <c r="I30" s="160" t="n">
        <v>15</v>
      </c>
      <c r="J30" s="160" t="n">
        <v>5</v>
      </c>
      <c r="K30" s="160">
        <f>G30*H30*0.006</f>
        <v/>
      </c>
      <c r="L30" s="28">
        <f>SUM(I30:K30)</f>
        <v/>
      </c>
      <c r="M30" s="28">
        <f>G30*H30+I30</f>
        <v/>
      </c>
      <c r="N30" s="15" t="n"/>
      <c r="O30" s="15" t="n"/>
      <c r="P30" s="14" t="n"/>
      <c r="Q30" s="15" t="n"/>
      <c r="R30" s="8" t="inlineStr">
        <is>
          <t>✅ 可导入</t>
        </is>
      </c>
      <c r="S30" s="8" t="inlineStr">
        <is>
          <t>✅ 对账齐全</t>
        </is>
      </c>
      <c r="T30" t="inlineStr">
        <is>
          <t>✓</t>
        </is>
      </c>
    </row>
    <row r="31" ht="18" customHeight="1">
      <c r="A31" s="14" t="inlineStr">
        <is>
          <t>2441577399167878859</t>
        </is>
      </c>
      <c r="B31" s="14" t="inlineStr">
        <is>
          <t>tb951170797</t>
        </is>
      </c>
      <c r="C31" s="26" t="n">
        <v>45671</v>
      </c>
      <c r="D31" s="16" t="n"/>
      <c r="E31" s="16" t="n"/>
      <c r="F31" s="16" t="n"/>
      <c r="G31" s="16" t="n"/>
      <c r="H31" s="16" t="n">
        <v>1</v>
      </c>
      <c r="I31" s="161" t="n">
        <v>15</v>
      </c>
      <c r="J31" s="161" t="n">
        <v>5</v>
      </c>
      <c r="K31" s="161">
        <f>G31*H31*0.006</f>
        <v/>
      </c>
      <c r="L31" s="28">
        <f>SUM(I31:K31)</f>
        <v/>
      </c>
      <c r="M31" s="28">
        <f>G31*H31+I31</f>
        <v/>
      </c>
      <c r="N31" s="16" t="n"/>
      <c r="O31" s="16" t="n"/>
      <c r="P31" s="14" t="n"/>
      <c r="Q31" s="16" t="n"/>
      <c r="R31" s="8" t="inlineStr">
        <is>
          <t>✅ 可导入</t>
        </is>
      </c>
      <c r="S31" s="8" t="inlineStr">
        <is>
          <t>✅ 对账齐全</t>
        </is>
      </c>
      <c r="T31" t="inlineStr">
        <is>
          <t>✓</t>
        </is>
      </c>
    </row>
    <row r="32" ht="18" customHeight="1">
      <c r="A32" s="14" t="inlineStr">
        <is>
          <t>4204242072862876643</t>
        </is>
      </c>
      <c r="B32" s="14" t="inlineStr">
        <is>
          <t>tb837494076</t>
        </is>
      </c>
      <c r="C32" s="25" t="n">
        <v>45671</v>
      </c>
      <c r="D32" s="15" t="n"/>
      <c r="E32" s="15" t="n"/>
      <c r="F32" s="15" t="n"/>
      <c r="G32" s="15" t="n"/>
      <c r="H32" s="15" t="n">
        <v>1</v>
      </c>
      <c r="I32" s="160" t="n">
        <v>15</v>
      </c>
      <c r="J32" s="160" t="n">
        <v>5</v>
      </c>
      <c r="K32" s="160">
        <f>G32*H32*0.006</f>
        <v/>
      </c>
      <c r="L32" s="28">
        <f>SUM(I32:K32)</f>
        <v/>
      </c>
      <c r="M32" s="28">
        <f>G32*H32+I32</f>
        <v/>
      </c>
      <c r="N32" s="15" t="n"/>
      <c r="O32" s="15" t="n"/>
      <c r="P32" s="14" t="n"/>
      <c r="Q32" s="15" t="n"/>
      <c r="R32" s="8" t="inlineStr">
        <is>
          <t>✅ 可导入</t>
        </is>
      </c>
      <c r="S32" s="8" t="inlineStr">
        <is>
          <t>✅ 对账齐全</t>
        </is>
      </c>
      <c r="T32" t="inlineStr">
        <is>
          <t>✓</t>
        </is>
      </c>
    </row>
    <row r="33" ht="18" customHeight="1">
      <c r="A33" s="14" t="inlineStr">
        <is>
          <t>2442751716650463983</t>
        </is>
      </c>
      <c r="B33" s="14" t="inlineStr">
        <is>
          <t>sunminkim93</t>
        </is>
      </c>
      <c r="C33" s="26" t="n">
        <v>45672</v>
      </c>
      <c r="D33" s="16" t="n"/>
      <c r="E33" s="16" t="n"/>
      <c r="F33" s="16" t="n"/>
      <c r="G33" s="16" t="n"/>
      <c r="H33" s="16" t="n">
        <v>1</v>
      </c>
      <c r="I33" s="161" t="n">
        <v>15</v>
      </c>
      <c r="J33" s="161" t="n">
        <v>5</v>
      </c>
      <c r="K33" s="161">
        <f>G33*H33*0.006</f>
        <v/>
      </c>
      <c r="L33" s="28">
        <f>SUM(I33:K33)</f>
        <v/>
      </c>
      <c r="M33" s="28">
        <f>G33*H33+I33</f>
        <v/>
      </c>
      <c r="N33" s="16" t="n"/>
      <c r="O33" s="16" t="n"/>
      <c r="P33" s="14" t="n"/>
      <c r="Q33" s="16" t="n"/>
      <c r="R33" s="8" t="inlineStr">
        <is>
          <t>✅ 可导入</t>
        </is>
      </c>
      <c r="S33" s="8" t="inlineStr">
        <is>
          <t>✅ 对账齐全</t>
        </is>
      </c>
      <c r="T33" t="inlineStr">
        <is>
          <t>✓</t>
        </is>
      </c>
    </row>
    <row r="34" ht="18" customHeight="1">
      <c r="A34" s="14" t="inlineStr">
        <is>
          <t>4204976510879390347</t>
        </is>
      </c>
      <c r="B34" s="14" t="inlineStr">
        <is>
          <t>tb4211862791</t>
        </is>
      </c>
      <c r="C34" s="25" t="n">
        <v>45672</v>
      </c>
      <c r="D34" s="15" t="n"/>
      <c r="E34" s="15" t="n"/>
      <c r="F34" s="15" t="n"/>
      <c r="G34" s="15" t="n"/>
      <c r="H34" s="15" t="n">
        <v>1</v>
      </c>
      <c r="I34" s="160" t="n">
        <v>15</v>
      </c>
      <c r="J34" s="160" t="n">
        <v>5</v>
      </c>
      <c r="K34" s="160">
        <f>G34*H34*0.006</f>
        <v/>
      </c>
      <c r="L34" s="28">
        <f>SUM(I34:K34)</f>
        <v/>
      </c>
      <c r="M34" s="28">
        <f>G34*H34+I34</f>
        <v/>
      </c>
      <c r="N34" s="15" t="n"/>
      <c r="O34" s="15" t="n"/>
      <c r="P34" s="14" t="n"/>
      <c r="Q34" s="15" t="n"/>
      <c r="R34" s="8" t="inlineStr">
        <is>
          <t>✅ 可导入</t>
        </is>
      </c>
      <c r="S34" s="8" t="inlineStr">
        <is>
          <t>✅ 对账齐全</t>
        </is>
      </c>
      <c r="T34" t="inlineStr">
        <is>
          <t>✓</t>
        </is>
      </c>
    </row>
    <row r="35" ht="18" customHeight="1">
      <c r="A35" s="14" t="inlineStr">
        <is>
          <t>4205970864303043243</t>
        </is>
      </c>
      <c r="B35" s="14" t="inlineStr">
        <is>
          <t>狮子座00001</t>
        </is>
      </c>
      <c r="C35" s="26" t="n">
        <v>45673</v>
      </c>
      <c r="D35" s="16" t="n"/>
      <c r="E35" s="16" t="n"/>
      <c r="F35" s="16" t="n"/>
      <c r="G35" s="16" t="n"/>
      <c r="H35" s="16" t="n">
        <v>1</v>
      </c>
      <c r="I35" s="161" t="n">
        <v>15</v>
      </c>
      <c r="J35" s="161" t="n">
        <v>5</v>
      </c>
      <c r="K35" s="161">
        <f>G35*H35*0.006</f>
        <v/>
      </c>
      <c r="L35" s="28">
        <f>SUM(I35:K35)</f>
        <v/>
      </c>
      <c r="M35" s="28">
        <f>G35*H35+I35</f>
        <v/>
      </c>
      <c r="N35" s="16" t="n"/>
      <c r="O35" s="16" t="n"/>
      <c r="P35" s="14" t="n"/>
      <c r="Q35" s="16" t="n"/>
      <c r="R35" s="8" t="inlineStr">
        <is>
          <t>✅ 可导入</t>
        </is>
      </c>
      <c r="S35" s="8" t="inlineStr">
        <is>
          <t>✅ 对账齐全</t>
        </is>
      </c>
      <c r="T35" t="inlineStr">
        <is>
          <t>✓</t>
        </is>
      </c>
    </row>
    <row r="36" ht="18" customHeight="1">
      <c r="A36" s="14" t="inlineStr">
        <is>
          <t>2444827801822142386</t>
        </is>
      </c>
      <c r="B36" s="14" t="inlineStr">
        <is>
          <t>淳于冷</t>
        </is>
      </c>
      <c r="C36" s="25" t="n">
        <v>45673</v>
      </c>
      <c r="D36" s="15" t="n"/>
      <c r="E36" s="15" t="n"/>
      <c r="F36" s="15" t="n"/>
      <c r="G36" s="15" t="n"/>
      <c r="H36" s="15" t="n">
        <v>1</v>
      </c>
      <c r="I36" s="160" t="n">
        <v>15</v>
      </c>
      <c r="J36" s="160" t="n">
        <v>5</v>
      </c>
      <c r="K36" s="160">
        <f>G36*H36*0.006</f>
        <v/>
      </c>
      <c r="L36" s="28">
        <f>SUM(I36:K36)</f>
        <v/>
      </c>
      <c r="M36" s="28">
        <f>G36*H36+I36</f>
        <v/>
      </c>
      <c r="N36" s="15" t="n"/>
      <c r="O36" s="15" t="n"/>
      <c r="P36" s="14" t="n"/>
      <c r="Q36" s="15" t="n"/>
      <c r="R36" s="8" t="inlineStr">
        <is>
          <t>✅ 可导入</t>
        </is>
      </c>
      <c r="S36" s="8" t="inlineStr">
        <is>
          <t>✅ 对账齐全</t>
        </is>
      </c>
      <c r="T36" t="inlineStr">
        <is>
          <t>✓</t>
        </is>
      </c>
    </row>
    <row r="37" ht="18" customHeight="1">
      <c r="A37" s="14" t="inlineStr">
        <is>
          <t>2444305728528743279</t>
        </is>
      </c>
      <c r="B37" s="14" t="inlineStr">
        <is>
          <t>5icisco</t>
        </is>
      </c>
      <c r="C37" s="26" t="n">
        <v>45673</v>
      </c>
      <c r="D37" s="16" t="n"/>
      <c r="E37" s="16" t="n"/>
      <c r="F37" s="16" t="n"/>
      <c r="G37" s="16" t="n"/>
      <c r="H37" s="16" t="n">
        <v>1</v>
      </c>
      <c r="I37" s="161" t="n">
        <v>15</v>
      </c>
      <c r="J37" s="161" t="n">
        <v>5</v>
      </c>
      <c r="K37" s="161">
        <f>G37*H37*0.006</f>
        <v/>
      </c>
      <c r="L37" s="28">
        <f>SUM(I37:K37)</f>
        <v/>
      </c>
      <c r="M37" s="28">
        <f>G37*H37+I37</f>
        <v/>
      </c>
      <c r="N37" s="16" t="n"/>
      <c r="O37" s="16" t="n"/>
      <c r="P37" s="14" t="n"/>
      <c r="Q37" s="16" t="n"/>
      <c r="R37" s="8" t="inlineStr">
        <is>
          <t>✅ 可导入</t>
        </is>
      </c>
      <c r="S37" s="8" t="inlineStr">
        <is>
          <t>✅ 对账齐全</t>
        </is>
      </c>
      <c r="T37" t="inlineStr">
        <is>
          <t>✓</t>
        </is>
      </c>
    </row>
    <row r="38" ht="18" customHeight="1">
      <c r="A38" s="14" t="inlineStr">
        <is>
          <t>2445546398290108555</t>
        </is>
      </c>
      <c r="B38" s="14" t="inlineStr">
        <is>
          <t>lansyrr</t>
        </is>
      </c>
      <c r="C38" s="25" t="n">
        <v>45674</v>
      </c>
      <c r="D38" s="15" t="n"/>
      <c r="E38" s="15" t="n"/>
      <c r="F38" s="15" t="n"/>
      <c r="G38" s="15" t="n"/>
      <c r="H38" s="15" t="n">
        <v>1</v>
      </c>
      <c r="I38" s="160" t="n">
        <v>15</v>
      </c>
      <c r="J38" s="160" t="n">
        <v>5</v>
      </c>
      <c r="K38" s="160">
        <f>G38*H38*0.006</f>
        <v/>
      </c>
      <c r="L38" s="28">
        <f>SUM(I38:K38)</f>
        <v/>
      </c>
      <c r="M38" s="28">
        <f>G38*H38+I38</f>
        <v/>
      </c>
      <c r="N38" s="15" t="n"/>
      <c r="O38" s="15" t="n"/>
      <c r="P38" s="14" t="n"/>
      <c r="Q38" s="15" t="n"/>
      <c r="R38" s="8" t="inlineStr">
        <is>
          <t>✅ 可导入</t>
        </is>
      </c>
      <c r="S38" s="8" t="inlineStr">
        <is>
          <t>✅ 对账齐全</t>
        </is>
      </c>
      <c r="T38" t="inlineStr">
        <is>
          <t>✓</t>
        </is>
      </c>
    </row>
    <row r="39" ht="18" customHeight="1">
      <c r="A39" s="14" t="inlineStr">
        <is>
          <t>2445317868855947797</t>
        </is>
      </c>
      <c r="B39" s="14" t="inlineStr">
        <is>
          <t>z b 15810789383</t>
        </is>
      </c>
      <c r="C39" s="26" t="n">
        <v>45674</v>
      </c>
      <c r="D39" s="16" t="n"/>
      <c r="E39" s="16" t="n"/>
      <c r="F39" s="16" t="n"/>
      <c r="G39" s="16" t="n"/>
      <c r="H39" s="16" t="n">
        <v>1</v>
      </c>
      <c r="I39" s="161" t="n">
        <v>15</v>
      </c>
      <c r="J39" s="161" t="n">
        <v>5</v>
      </c>
      <c r="K39" s="161">
        <f>G39*H39*0.006</f>
        <v/>
      </c>
      <c r="L39" s="28">
        <f>SUM(I39:K39)</f>
        <v/>
      </c>
      <c r="M39" s="28">
        <f>G39*H39+I39</f>
        <v/>
      </c>
      <c r="N39" s="16" t="n"/>
      <c r="O39" s="16" t="n"/>
      <c r="P39" s="14" t="n"/>
      <c r="Q39" s="16" t="n"/>
      <c r="R39" s="8" t="inlineStr">
        <is>
          <t>✅ 可导入</t>
        </is>
      </c>
      <c r="S39" s="8" t="inlineStr">
        <is>
          <t>✅ 对账齐全</t>
        </is>
      </c>
      <c r="T39" t="inlineStr">
        <is>
          <t>✓</t>
        </is>
      </c>
    </row>
    <row r="40" ht="18" customHeight="1">
      <c r="A40" s="14" t="inlineStr">
        <is>
          <t>2446354707653831389</t>
        </is>
      </c>
      <c r="B40" s="14" t="inlineStr">
        <is>
          <t>yx502790073</t>
        </is>
      </c>
      <c r="C40" s="25" t="n">
        <v>45675</v>
      </c>
      <c r="D40" s="15" t="n"/>
      <c r="E40" s="15" t="n"/>
      <c r="F40" s="15" t="n"/>
      <c r="G40" s="15" t="n"/>
      <c r="H40" s="15" t="n">
        <v>1</v>
      </c>
      <c r="I40" s="160" t="n">
        <v>15</v>
      </c>
      <c r="J40" s="160" t="n">
        <v>5</v>
      </c>
      <c r="K40" s="160">
        <f>G40*H40*0.006</f>
        <v/>
      </c>
      <c r="L40" s="28">
        <f>SUM(I40:K40)</f>
        <v/>
      </c>
      <c r="M40" s="28">
        <f>G40*H40+I40</f>
        <v/>
      </c>
      <c r="N40" s="15" t="n"/>
      <c r="O40" s="15" t="n"/>
      <c r="P40" s="14" t="n"/>
      <c r="Q40" s="15" t="n"/>
      <c r="R40" s="8" t="inlineStr">
        <is>
          <t>✅ 可导入</t>
        </is>
      </c>
      <c r="S40" s="8" t="inlineStr">
        <is>
          <t>✅ 对账齐全</t>
        </is>
      </c>
      <c r="T40" t="inlineStr">
        <is>
          <t>✓</t>
        </is>
      </c>
    </row>
    <row r="41" ht="18" customHeight="1">
      <c r="A41" s="14" t="inlineStr">
        <is>
          <t>2446970664534583091</t>
        </is>
      </c>
      <c r="B41" s="14" t="inlineStr">
        <is>
          <t>z 00080307</t>
        </is>
      </c>
      <c r="C41" s="26" t="n">
        <v>45675</v>
      </c>
      <c r="D41" s="16" t="n"/>
      <c r="E41" s="16" t="n"/>
      <c r="F41" s="16" t="n"/>
      <c r="G41" s="16" t="n"/>
      <c r="H41" s="16" t="n">
        <v>1</v>
      </c>
      <c r="I41" s="161" t="n">
        <v>15</v>
      </c>
      <c r="J41" s="161" t="n">
        <v>5</v>
      </c>
      <c r="K41" s="161">
        <f>G41*H41*0.006</f>
        <v/>
      </c>
      <c r="L41" s="28">
        <f>SUM(I41:K41)</f>
        <v/>
      </c>
      <c r="M41" s="28">
        <f>G41*H41+I41</f>
        <v/>
      </c>
      <c r="N41" s="16" t="n"/>
      <c r="O41" s="16" t="n"/>
      <c r="P41" s="14" t="n"/>
      <c r="Q41" s="16" t="n"/>
      <c r="R41" s="8" t="inlineStr">
        <is>
          <t>✅ 可导入</t>
        </is>
      </c>
      <c r="S41" s="8" t="inlineStr">
        <is>
          <t>✅ 对账齐全</t>
        </is>
      </c>
      <c r="T41" t="inlineStr">
        <is>
          <t>✓</t>
        </is>
      </c>
    </row>
    <row r="42" ht="18" customHeight="1">
      <c r="A42" s="14" t="inlineStr">
        <is>
          <t>4209431328835730814</t>
        </is>
      </c>
      <c r="B42" s="14" t="inlineStr">
        <is>
          <t>xjj495857291</t>
        </is>
      </c>
      <c r="C42" s="25" t="n">
        <v>45675</v>
      </c>
      <c r="D42" s="15" t="n"/>
      <c r="E42" s="15" t="n"/>
      <c r="F42" s="15" t="n"/>
      <c r="G42" s="15" t="n"/>
      <c r="H42" s="15" t="n">
        <v>1</v>
      </c>
      <c r="I42" s="160" t="n">
        <v>15</v>
      </c>
      <c r="J42" s="160" t="n">
        <v>5</v>
      </c>
      <c r="K42" s="160">
        <f>G42*H42*0.006</f>
        <v/>
      </c>
      <c r="L42" s="28">
        <f>SUM(I42:K42)</f>
        <v/>
      </c>
      <c r="M42" s="28">
        <f>G42*H42+I42</f>
        <v/>
      </c>
      <c r="N42" s="15" t="n"/>
      <c r="O42" s="15" t="n"/>
      <c r="P42" s="14" t="n"/>
      <c r="Q42" s="15" t="n"/>
      <c r="R42" s="8" t="inlineStr">
        <is>
          <t>✅ 可导入</t>
        </is>
      </c>
      <c r="S42" s="8" t="inlineStr">
        <is>
          <t>✅ 对账齐全</t>
        </is>
      </c>
      <c r="T42" t="inlineStr">
        <is>
          <t>✓</t>
        </is>
      </c>
    </row>
    <row r="43" ht="18" customHeight="1">
      <c r="A43" s="14" t="inlineStr">
        <is>
          <t>4210080660730675313</t>
        </is>
      </c>
      <c r="B43" s="14" t="inlineStr">
        <is>
          <t>tb37135383</t>
        </is>
      </c>
      <c r="C43" s="26" t="n">
        <v>45676</v>
      </c>
      <c r="D43" s="16" t="n"/>
      <c r="E43" s="16" t="n"/>
      <c r="F43" s="16" t="n"/>
      <c r="G43" s="16" t="n"/>
      <c r="H43" s="16" t="n">
        <v>1</v>
      </c>
      <c r="I43" s="161" t="n">
        <v>15</v>
      </c>
      <c r="J43" s="161" t="n">
        <v>5</v>
      </c>
      <c r="K43" s="161">
        <f>G43*H43*0.006</f>
        <v/>
      </c>
      <c r="L43" s="28">
        <f>SUM(I43:K43)</f>
        <v/>
      </c>
      <c r="M43" s="28">
        <f>G43*H43+I43</f>
        <v/>
      </c>
      <c r="N43" s="16" t="n"/>
      <c r="O43" s="16" t="n"/>
      <c r="P43" s="14" t="n"/>
      <c r="Q43" s="16" t="n"/>
      <c r="R43" s="8" t="inlineStr">
        <is>
          <t>✅ 可导入</t>
        </is>
      </c>
      <c r="S43" s="8" t="inlineStr">
        <is>
          <t>✅ 对账齐全</t>
        </is>
      </c>
      <c r="T43" t="inlineStr">
        <is>
          <t>✓</t>
        </is>
      </c>
    </row>
    <row r="44" ht="18" customHeight="1">
      <c r="A44" s="14" t="inlineStr">
        <is>
          <t>4211258799058409604</t>
        </is>
      </c>
      <c r="B44" s="14" t="inlineStr">
        <is>
          <t>三口之家105</t>
        </is>
      </c>
      <c r="C44" s="25" t="n">
        <v>45677</v>
      </c>
      <c r="D44" s="15" t="n"/>
      <c r="E44" s="15" t="n"/>
      <c r="F44" s="15" t="n"/>
      <c r="G44" s="15" t="n"/>
      <c r="H44" s="15" t="n">
        <v>1</v>
      </c>
      <c r="I44" s="160" t="n">
        <v>15</v>
      </c>
      <c r="J44" s="160" t="n">
        <v>5</v>
      </c>
      <c r="K44" s="160">
        <f>G44*H44*0.006</f>
        <v/>
      </c>
      <c r="L44" s="28">
        <f>SUM(I44:K44)</f>
        <v/>
      </c>
      <c r="M44" s="28">
        <f>G44*H44+I44</f>
        <v/>
      </c>
      <c r="N44" s="15" t="n"/>
      <c r="O44" s="15" t="n"/>
      <c r="P44" s="14" t="n"/>
      <c r="Q44" s="15" t="n"/>
      <c r="R44" s="8" t="inlineStr">
        <is>
          <t>✅ 可导入</t>
        </is>
      </c>
      <c r="S44" s="8" t="inlineStr">
        <is>
          <t>✅ 对账齐全</t>
        </is>
      </c>
      <c r="T44" t="inlineStr">
        <is>
          <t>✓</t>
        </is>
      </c>
    </row>
    <row r="45" ht="18" customHeight="1">
      <c r="A45" s="14" t="inlineStr">
        <is>
          <t>4211328564765906244</t>
        </is>
      </c>
      <c r="B45" s="14" t="inlineStr">
        <is>
          <t>biubiuccff</t>
        </is>
      </c>
      <c r="C45" s="26" t="n">
        <v>45677</v>
      </c>
      <c r="D45" s="16" t="n"/>
      <c r="E45" s="16" t="n"/>
      <c r="F45" s="16" t="n"/>
      <c r="G45" s="16" t="n"/>
      <c r="H45" s="16" t="n">
        <v>1</v>
      </c>
      <c r="I45" s="161" t="n">
        <v>15</v>
      </c>
      <c r="J45" s="161" t="n">
        <v>5</v>
      </c>
      <c r="K45" s="161">
        <f>G45*H45*0.006</f>
        <v/>
      </c>
      <c r="L45" s="28">
        <f>SUM(I45:K45)</f>
        <v/>
      </c>
      <c r="M45" s="28">
        <f>G45*H45+I45</f>
        <v/>
      </c>
      <c r="N45" s="16" t="n"/>
      <c r="O45" s="16" t="n"/>
      <c r="P45" s="14" t="n"/>
      <c r="Q45" s="16" t="n"/>
      <c r="R45" s="8" t="inlineStr">
        <is>
          <t>✅ 可导入</t>
        </is>
      </c>
      <c r="S45" s="8" t="inlineStr">
        <is>
          <t>✅ 对账齐全</t>
        </is>
      </c>
      <c r="T45" t="inlineStr">
        <is>
          <t>✓</t>
        </is>
      </c>
    </row>
    <row r="46" ht="18" customHeight="1">
      <c r="A46" s="14" t="inlineStr">
        <is>
          <t>2448653523258386485</t>
        </is>
      </c>
      <c r="B46" s="14" t="inlineStr">
        <is>
          <t>tb858057366</t>
        </is>
      </c>
      <c r="C46" s="25" t="n">
        <v>45677</v>
      </c>
      <c r="D46" s="15" t="n"/>
      <c r="E46" s="15" t="n"/>
      <c r="F46" s="15" t="n"/>
      <c r="G46" s="15" t="n"/>
      <c r="H46" s="15" t="n">
        <v>1</v>
      </c>
      <c r="I46" s="160" t="n">
        <v>15</v>
      </c>
      <c r="J46" s="160" t="n">
        <v>5</v>
      </c>
      <c r="K46" s="160">
        <f>G46*H46*0.006</f>
        <v/>
      </c>
      <c r="L46" s="28">
        <f>SUM(I46:K46)</f>
        <v/>
      </c>
      <c r="M46" s="28">
        <f>G46*H46+I46</f>
        <v/>
      </c>
      <c r="N46" s="15" t="n"/>
      <c r="O46" s="15" t="n"/>
      <c r="P46" s="14" t="n"/>
      <c r="Q46" s="15" t="n"/>
      <c r="R46" s="8" t="inlineStr">
        <is>
          <t>✅ 可导入</t>
        </is>
      </c>
      <c r="S46" s="8" t="inlineStr">
        <is>
          <t>✅ 对账齐全</t>
        </is>
      </c>
      <c r="T46" t="inlineStr">
        <is>
          <t>✓</t>
        </is>
      </c>
    </row>
    <row r="47" ht="18" customHeight="1">
      <c r="A47" s="14" t="inlineStr">
        <is>
          <t>2450932574041666369</t>
        </is>
      </c>
      <c r="B47" s="14" t="inlineStr">
        <is>
          <t>sizhennan</t>
        </is>
      </c>
      <c r="C47" s="26" t="n">
        <v>45679</v>
      </c>
      <c r="D47" s="16" t="n"/>
      <c r="E47" s="16" t="n"/>
      <c r="F47" s="16" t="n"/>
      <c r="G47" s="16" t="n"/>
      <c r="H47" s="16" t="n">
        <v>1</v>
      </c>
      <c r="I47" s="161" t="n">
        <v>15</v>
      </c>
      <c r="J47" s="161" t="n">
        <v>5</v>
      </c>
      <c r="K47" s="161">
        <f>G47*H47*0.006</f>
        <v/>
      </c>
      <c r="L47" s="28">
        <f>SUM(I47:K47)</f>
        <v/>
      </c>
      <c r="M47" s="28">
        <f>G47*H47+I47</f>
        <v/>
      </c>
      <c r="N47" s="16" t="n"/>
      <c r="O47" s="16" t="n"/>
      <c r="P47" s="14" t="n"/>
      <c r="Q47" s="16" t="n"/>
      <c r="R47" s="8" t="inlineStr">
        <is>
          <t>✅ 可导入</t>
        </is>
      </c>
      <c r="S47" s="8" t="inlineStr">
        <is>
          <t>✅ 对账齐全</t>
        </is>
      </c>
      <c r="T47" t="inlineStr">
        <is>
          <t>✓</t>
        </is>
      </c>
    </row>
    <row r="48" ht="18" customHeight="1">
      <c r="A48" s="14" t="inlineStr">
        <is>
          <t>2451276301819101757</t>
        </is>
      </c>
      <c r="B48" s="14" t="inlineStr">
        <is>
          <t>tb497690373</t>
        </is>
      </c>
      <c r="C48" s="25" t="n">
        <v>45679</v>
      </c>
      <c r="D48" s="15" t="n"/>
      <c r="E48" s="15" t="n"/>
      <c r="F48" s="15" t="n"/>
      <c r="G48" s="15" t="n"/>
      <c r="H48" s="15" t="n">
        <v>1</v>
      </c>
      <c r="I48" s="160" t="n">
        <v>15</v>
      </c>
      <c r="J48" s="160" t="n">
        <v>5</v>
      </c>
      <c r="K48" s="160">
        <f>G48*H48*0.006</f>
        <v/>
      </c>
      <c r="L48" s="28">
        <f>SUM(I48:K48)</f>
        <v/>
      </c>
      <c r="M48" s="28">
        <f>G48*H48+I48</f>
        <v/>
      </c>
      <c r="N48" s="15" t="n"/>
      <c r="O48" s="15" t="n"/>
      <c r="P48" s="14" t="n"/>
      <c r="Q48" s="15" t="n"/>
      <c r="R48" s="8" t="inlineStr">
        <is>
          <t>✅ 可导入</t>
        </is>
      </c>
      <c r="S48" s="8" t="inlineStr">
        <is>
          <t>✅ 对账齐全</t>
        </is>
      </c>
      <c r="T48" t="inlineStr">
        <is>
          <t>✓</t>
        </is>
      </c>
    </row>
    <row r="49" ht="18" customHeight="1">
      <c r="A49" s="14" t="inlineStr">
        <is>
          <t>4215031455672309415</t>
        </is>
      </c>
      <c r="B49" s="14" t="inlineStr">
        <is>
          <t>xuanya2009</t>
        </is>
      </c>
      <c r="C49" s="26" t="n">
        <v>45681</v>
      </c>
      <c r="D49" s="16" t="n"/>
      <c r="E49" s="16" t="n"/>
      <c r="F49" s="16" t="n"/>
      <c r="G49" s="16" t="n"/>
      <c r="H49" s="16" t="n">
        <v>1</v>
      </c>
      <c r="I49" s="161" t="n">
        <v>15</v>
      </c>
      <c r="J49" s="161" t="n">
        <v>5</v>
      </c>
      <c r="K49" s="161">
        <f>G49*H49*0.006</f>
        <v/>
      </c>
      <c r="L49" s="28">
        <f>SUM(I49:K49)</f>
        <v/>
      </c>
      <c r="M49" s="28">
        <f>G49*H49+I49</f>
        <v/>
      </c>
      <c r="N49" s="16" t="n"/>
      <c r="O49" s="16" t="n"/>
      <c r="P49" s="14" t="n"/>
      <c r="Q49" s="16" t="n"/>
      <c r="R49" s="8" t="inlineStr">
        <is>
          <t>✅ 可导入</t>
        </is>
      </c>
      <c r="S49" s="8" t="inlineStr">
        <is>
          <t>✅ 对账齐全</t>
        </is>
      </c>
      <c r="T49" t="inlineStr">
        <is>
          <t>✓</t>
        </is>
      </c>
    </row>
    <row r="50" ht="18" customHeight="1">
      <c r="A50" s="14" t="inlineStr">
        <is>
          <t>4215355311610527037</t>
        </is>
      </c>
      <c r="B50" s="14" t="inlineStr">
        <is>
          <t>tingyang214214</t>
        </is>
      </c>
      <c r="C50" s="25" t="n">
        <v>45681</v>
      </c>
      <c r="D50" s="15" t="n"/>
      <c r="E50" s="15" t="n"/>
      <c r="F50" s="15" t="n"/>
      <c r="G50" s="15" t="n"/>
      <c r="H50" s="15" t="n">
        <v>1</v>
      </c>
      <c r="I50" s="160" t="n">
        <v>15</v>
      </c>
      <c r="J50" s="160" t="n">
        <v>5</v>
      </c>
      <c r="K50" s="160">
        <f>G50*H50*0.006</f>
        <v/>
      </c>
      <c r="L50" s="28">
        <f>SUM(I50:K50)</f>
        <v/>
      </c>
      <c r="M50" s="28">
        <f>G50*H50+I50</f>
        <v/>
      </c>
      <c r="N50" s="15" t="n"/>
      <c r="O50" s="15" t="n"/>
      <c r="P50" s="14" t="n"/>
      <c r="Q50" s="15" t="n"/>
      <c r="R50" s="8" t="inlineStr">
        <is>
          <t>✅ 可导入</t>
        </is>
      </c>
      <c r="S50" s="8" t="inlineStr">
        <is>
          <t>✅ 对账齐全</t>
        </is>
      </c>
      <c r="T50" t="inlineStr">
        <is>
          <t>✓</t>
        </is>
      </c>
    </row>
    <row r="51" ht="18" customHeight="1">
      <c r="A51" s="14" t="inlineStr">
        <is>
          <t>4215457225726685126</t>
        </is>
      </c>
      <c r="B51" s="14" t="inlineStr">
        <is>
          <t>尖叫的老爹</t>
        </is>
      </c>
      <c r="C51" s="26" t="n">
        <v>45682</v>
      </c>
      <c r="D51" s="16" t="n"/>
      <c r="E51" s="16" t="n"/>
      <c r="F51" s="16" t="n"/>
      <c r="G51" s="16" t="n"/>
      <c r="H51" s="16" t="n">
        <v>1</v>
      </c>
      <c r="I51" s="161" t="n">
        <v>15</v>
      </c>
      <c r="J51" s="161" t="n">
        <v>5</v>
      </c>
      <c r="K51" s="161">
        <f>G51*H51*0.006</f>
        <v/>
      </c>
      <c r="L51" s="28">
        <f>SUM(I51:K51)</f>
        <v/>
      </c>
      <c r="M51" s="28">
        <f>G51*H51+I51</f>
        <v/>
      </c>
      <c r="N51" s="16" t="n"/>
      <c r="O51" s="16" t="n"/>
      <c r="P51" s="14" t="n"/>
      <c r="Q51" s="16" t="n"/>
      <c r="R51" s="8" t="inlineStr">
        <is>
          <t>✅ 可导入</t>
        </is>
      </c>
      <c r="S51" s="8" t="inlineStr">
        <is>
          <t>✅ 对账齐全</t>
        </is>
      </c>
      <c r="T51" t="inlineStr">
        <is>
          <t>✓</t>
        </is>
      </c>
    </row>
    <row r="52" ht="18" customHeight="1">
      <c r="A52" s="14" t="inlineStr">
        <is>
          <t>4215813050937273041</t>
        </is>
      </c>
      <c r="B52" s="14" t="inlineStr">
        <is>
          <t>tb2196592127</t>
        </is>
      </c>
      <c r="C52" s="25" t="n">
        <v>45682</v>
      </c>
      <c r="D52" s="15" t="n"/>
      <c r="E52" s="15" t="n"/>
      <c r="F52" s="15" t="n"/>
      <c r="G52" s="15" t="n"/>
      <c r="H52" s="15" t="n">
        <v>1</v>
      </c>
      <c r="I52" s="160" t="n">
        <v>15</v>
      </c>
      <c r="J52" s="160" t="n">
        <v>5</v>
      </c>
      <c r="K52" s="160">
        <f>G52*H52*0.006</f>
        <v/>
      </c>
      <c r="L52" s="28">
        <f>SUM(I52:K52)</f>
        <v/>
      </c>
      <c r="M52" s="28">
        <f>G52*H52+I52</f>
        <v/>
      </c>
      <c r="N52" s="15" t="n"/>
      <c r="O52" s="15" t="n"/>
      <c r="P52" s="14" t="n"/>
      <c r="Q52" s="15" t="n"/>
      <c r="R52" s="8" t="inlineStr">
        <is>
          <t>✅ 可导入</t>
        </is>
      </c>
      <c r="S52" s="8" t="inlineStr">
        <is>
          <t>✅ 对账齐全</t>
        </is>
      </c>
      <c r="T52" t="inlineStr">
        <is>
          <t>✓</t>
        </is>
      </c>
    </row>
    <row r="53" ht="18" customHeight="1">
      <c r="A53" s="14" t="inlineStr">
        <is>
          <t>2452708560605357193</t>
        </is>
      </c>
      <c r="B53" s="14" t="inlineStr">
        <is>
          <t>gzc06811</t>
        </is>
      </c>
      <c r="C53" s="26" t="n">
        <v>45682</v>
      </c>
      <c r="D53" s="16" t="n"/>
      <c r="E53" s="16" t="n"/>
      <c r="F53" s="16" t="n"/>
      <c r="G53" s="16" t="n"/>
      <c r="H53" s="16" t="n">
        <v>1</v>
      </c>
      <c r="I53" s="161" t="n">
        <v>15</v>
      </c>
      <c r="J53" s="161" t="n">
        <v>5</v>
      </c>
      <c r="K53" s="161">
        <f>G53*H53*0.006</f>
        <v/>
      </c>
      <c r="L53" s="28">
        <f>SUM(I53:K53)</f>
        <v/>
      </c>
      <c r="M53" s="28">
        <f>G53*H53+I53</f>
        <v/>
      </c>
      <c r="N53" s="16" t="n"/>
      <c r="O53" s="16" t="n"/>
      <c r="P53" s="14" t="n"/>
      <c r="Q53" s="16" t="n"/>
      <c r="R53" s="8" t="inlineStr">
        <is>
          <t>✅ 可导入</t>
        </is>
      </c>
      <c r="S53" s="8" t="inlineStr">
        <is>
          <t>✅ 对账齐全</t>
        </is>
      </c>
      <c r="T53" t="inlineStr">
        <is>
          <t>✓</t>
        </is>
      </c>
    </row>
    <row r="54">
      <c r="A54" s="14" t="inlineStr">
        <is>
          <t>2453679193442252990</t>
        </is>
      </c>
      <c r="B54" s="14" t="inlineStr">
        <is>
          <t>sqliuhj</t>
        </is>
      </c>
      <c r="C54" s="25" t="n">
        <v>45683</v>
      </c>
      <c r="D54" s="15" t="n"/>
      <c r="E54" s="15" t="n"/>
      <c r="F54" s="15" t="n"/>
      <c r="G54" s="15" t="n"/>
      <c r="H54" s="15" t="n">
        <v>1</v>
      </c>
      <c r="I54" s="160" t="n">
        <v>15</v>
      </c>
      <c r="J54" s="160" t="n">
        <v>5</v>
      </c>
      <c r="K54" s="160">
        <f>G54*H54*0.006</f>
        <v/>
      </c>
      <c r="L54" s="28">
        <f>SUM(I54:K54)</f>
        <v/>
      </c>
      <c r="M54" s="28">
        <f>G54*H54+I54</f>
        <v/>
      </c>
      <c r="N54" s="15" t="n"/>
      <c r="O54" s="15" t="n"/>
      <c r="P54" s="14" t="n"/>
      <c r="Q54" s="15" t="n"/>
      <c r="R54" s="8" t="inlineStr">
        <is>
          <t>✅ 可导入</t>
        </is>
      </c>
      <c r="S54" s="8" t="inlineStr">
        <is>
          <t>✅ 对账齐全</t>
        </is>
      </c>
      <c r="T54" t="inlineStr">
        <is>
          <t>✓</t>
        </is>
      </c>
    </row>
    <row r="55">
      <c r="A55" s="14" t="inlineStr">
        <is>
          <t>4216322630571427019</t>
        </is>
      </c>
      <c r="B55" s="14" t="inlineStr">
        <is>
          <t>abc472592456</t>
        </is>
      </c>
      <c r="C55" s="26" t="n">
        <v>45683</v>
      </c>
      <c r="D55" s="16" t="n"/>
      <c r="E55" s="16" t="n"/>
      <c r="F55" s="16" t="n"/>
      <c r="G55" s="16" t="n"/>
      <c r="H55" s="16" t="n">
        <v>1</v>
      </c>
      <c r="I55" s="161" t="n">
        <v>15</v>
      </c>
      <c r="J55" s="161" t="n">
        <v>5</v>
      </c>
      <c r="K55" s="161">
        <f>G55*H55*0.006</f>
        <v/>
      </c>
      <c r="L55" s="28">
        <f>SUM(I55:K55)</f>
        <v/>
      </c>
      <c r="M55" s="28">
        <f>G55*H55+I55</f>
        <v/>
      </c>
      <c r="N55" s="16" t="n"/>
      <c r="O55" s="16" t="n"/>
      <c r="P55" s="14" t="n"/>
      <c r="Q55" s="16" t="n"/>
      <c r="R55" s="8" t="inlineStr">
        <is>
          <t>✅ 可导入</t>
        </is>
      </c>
      <c r="S55" s="8" t="inlineStr">
        <is>
          <t>✅ 对账齐全</t>
        </is>
      </c>
      <c r="T55" t="inlineStr">
        <is>
          <t>✓</t>
        </is>
      </c>
    </row>
    <row r="56">
      <c r="A56" s="14" t="inlineStr">
        <is>
          <t>4216146229905551812</t>
        </is>
      </c>
      <c r="B56" s="14" t="inlineStr">
        <is>
          <t>xunjia88</t>
        </is>
      </c>
      <c r="C56" s="25" t="n">
        <v>45683</v>
      </c>
      <c r="D56" s="15" t="n"/>
      <c r="E56" s="15" t="n"/>
      <c r="F56" s="15" t="n"/>
      <c r="G56" s="15" t="n"/>
      <c r="H56" s="15" t="n">
        <v>1</v>
      </c>
      <c r="I56" s="160" t="n">
        <v>15</v>
      </c>
      <c r="J56" s="160" t="n">
        <v>5</v>
      </c>
      <c r="K56" s="160">
        <f>G56*H56*0.006</f>
        <v/>
      </c>
      <c r="L56" s="28">
        <f>SUM(I56:K56)</f>
        <v/>
      </c>
      <c r="M56" s="28">
        <f>G56*H56+I56</f>
        <v/>
      </c>
      <c r="N56" s="15" t="n"/>
      <c r="O56" s="15" t="n"/>
      <c r="P56" s="14" t="n"/>
      <c r="Q56" s="15" t="n"/>
      <c r="R56" s="8" t="inlineStr">
        <is>
          <t>✅ 可导入</t>
        </is>
      </c>
      <c r="S56" s="8" t="inlineStr">
        <is>
          <t>✅ 对账齐全</t>
        </is>
      </c>
      <c r="T56" t="inlineStr">
        <is>
          <t>✓</t>
        </is>
      </c>
    </row>
    <row r="57">
      <c r="A57" s="14" t="inlineStr">
        <is>
          <t>2454058706218846652</t>
        </is>
      </c>
      <c r="B57" s="14" t="inlineStr">
        <is>
          <t>萌萌的2013</t>
        </is>
      </c>
      <c r="C57" s="26" t="n">
        <v>45685</v>
      </c>
      <c r="D57" s="16" t="n"/>
      <c r="E57" s="16" t="n"/>
      <c r="F57" s="16" t="n"/>
      <c r="G57" s="16" t="n"/>
      <c r="H57" s="16" t="n">
        <v>1</v>
      </c>
      <c r="I57" s="161" t="n">
        <v>15</v>
      </c>
      <c r="J57" s="161" t="n">
        <v>5</v>
      </c>
      <c r="K57" s="161">
        <f>G57*H57*0.006</f>
        <v/>
      </c>
      <c r="L57" s="28">
        <f>SUM(I57:K57)</f>
        <v/>
      </c>
      <c r="M57" s="28">
        <f>G57*H57+I57</f>
        <v/>
      </c>
      <c r="N57" s="16" t="n"/>
      <c r="O57" s="16" t="n"/>
      <c r="P57" s="14" t="n"/>
      <c r="Q57" s="16" t="n"/>
      <c r="R57" s="8" t="inlineStr">
        <is>
          <t>✅ 可导入</t>
        </is>
      </c>
      <c r="S57" s="8" t="inlineStr">
        <is>
          <t>✅ 对账齐全</t>
        </is>
      </c>
      <c r="T57" t="inlineStr">
        <is>
          <t>✓</t>
        </is>
      </c>
    </row>
    <row r="58">
      <c r="A58" s="14" t="inlineStr">
        <is>
          <t>2454530881016016372</t>
        </is>
      </c>
      <c r="B58" s="14" t="inlineStr">
        <is>
          <t>leaf承承</t>
        </is>
      </c>
      <c r="C58" s="25" t="n">
        <v>45685</v>
      </c>
      <c r="D58" s="15" t="n"/>
      <c r="E58" s="15" t="n"/>
      <c r="F58" s="15" t="n"/>
      <c r="G58" s="15" t="n"/>
      <c r="H58" s="15" t="n">
        <v>1</v>
      </c>
      <c r="I58" s="160" t="n">
        <v>15</v>
      </c>
      <c r="J58" s="160" t="n">
        <v>5</v>
      </c>
      <c r="K58" s="160">
        <f>G58*H58*0.006</f>
        <v/>
      </c>
      <c r="L58" s="28">
        <f>SUM(I58:K58)</f>
        <v/>
      </c>
      <c r="M58" s="28">
        <f>G58*H58+I58</f>
        <v/>
      </c>
      <c r="N58" s="15" t="n"/>
      <c r="O58" s="15" t="n"/>
      <c r="P58" s="14" t="n"/>
      <c r="Q58" s="15" t="n"/>
      <c r="R58" s="8" t="inlineStr">
        <is>
          <t>✅ 可导入</t>
        </is>
      </c>
      <c r="S58" s="8" t="inlineStr">
        <is>
          <t>✅ 对账齐全</t>
        </is>
      </c>
      <c r="T58" t="inlineStr">
        <is>
          <t>✓</t>
        </is>
      </c>
    </row>
    <row r="59">
      <c r="A59" s="14" t="inlineStr">
        <is>
          <t>2454039591693201558</t>
        </is>
      </c>
      <c r="B59" s="14" t="inlineStr">
        <is>
          <t>zjbkk</t>
        </is>
      </c>
      <c r="C59" s="26" t="n">
        <v>45686</v>
      </c>
      <c r="D59" s="16" t="n"/>
      <c r="E59" s="16" t="n"/>
      <c r="F59" s="16" t="n"/>
      <c r="G59" s="16" t="n"/>
      <c r="H59" s="16" t="n">
        <v>1</v>
      </c>
      <c r="I59" s="161" t="n">
        <v>15</v>
      </c>
      <c r="J59" s="161" t="n">
        <v>5</v>
      </c>
      <c r="K59" s="161">
        <f>G59*H59*0.006</f>
        <v/>
      </c>
      <c r="L59" s="28">
        <f>SUM(I59:K59)</f>
        <v/>
      </c>
      <c r="M59" s="28">
        <f>G59*H59+I59</f>
        <v/>
      </c>
      <c r="N59" s="16" t="n"/>
      <c r="O59" s="16" t="n"/>
      <c r="P59" s="14" t="n"/>
      <c r="Q59" s="16" t="n"/>
      <c r="R59" s="8" t="inlineStr">
        <is>
          <t>✅ 可导入</t>
        </is>
      </c>
      <c r="S59" s="8" t="inlineStr">
        <is>
          <t>✅ 对账齐全</t>
        </is>
      </c>
      <c r="T59" t="inlineStr">
        <is>
          <t>✓</t>
        </is>
      </c>
    </row>
    <row r="60">
      <c r="A60" s="14" t="inlineStr">
        <is>
          <t>2454774746404930498</t>
        </is>
      </c>
      <c r="B60" s="14" t="inlineStr">
        <is>
          <t>好好生活126621</t>
        </is>
      </c>
      <c r="C60" s="25" t="n">
        <v>45686</v>
      </c>
      <c r="D60" s="15" t="n"/>
      <c r="E60" s="15" t="n"/>
      <c r="F60" s="15" t="n"/>
      <c r="G60" s="15" t="n"/>
      <c r="H60" s="15" t="n">
        <v>1</v>
      </c>
      <c r="I60" s="160" t="n">
        <v>15</v>
      </c>
      <c r="J60" s="160" t="n">
        <v>5</v>
      </c>
      <c r="K60" s="160">
        <f>G60*H60*0.006</f>
        <v/>
      </c>
      <c r="L60" s="28">
        <f>SUM(I60:K60)</f>
        <v/>
      </c>
      <c r="M60" s="28">
        <f>G60*H60+I60</f>
        <v/>
      </c>
      <c r="N60" s="15" t="n"/>
      <c r="O60" s="15" t="n"/>
      <c r="P60" s="14" t="n"/>
      <c r="Q60" s="15" t="n"/>
      <c r="R60" s="8" t="inlineStr">
        <is>
          <t>✅ 可导入</t>
        </is>
      </c>
      <c r="S60" s="8" t="inlineStr">
        <is>
          <t>✅ 对账齐全</t>
        </is>
      </c>
      <c r="T60" t="inlineStr">
        <is>
          <t>✓</t>
        </is>
      </c>
    </row>
    <row r="61">
      <c r="A61" s="14" t="inlineStr">
        <is>
          <t>2454793502422041374</t>
        </is>
      </c>
      <c r="B61" s="14" t="inlineStr">
        <is>
          <t>jia04120290</t>
        </is>
      </c>
      <c r="C61" s="26" t="n">
        <v>45687</v>
      </c>
      <c r="D61" s="16" t="n"/>
      <c r="E61" s="16" t="n"/>
      <c r="F61" s="16" t="n"/>
      <c r="G61" s="16" t="n"/>
      <c r="H61" s="16" t="n">
        <v>1</v>
      </c>
      <c r="I61" s="161" t="n">
        <v>15</v>
      </c>
      <c r="J61" s="161" t="n">
        <v>5</v>
      </c>
      <c r="K61" s="161">
        <f>G61*H61*0.006</f>
        <v/>
      </c>
      <c r="L61" s="28">
        <f>SUM(I61:K61)</f>
        <v/>
      </c>
      <c r="M61" s="28">
        <f>G61*H61+I61</f>
        <v/>
      </c>
      <c r="N61" s="16" t="n"/>
      <c r="O61" s="16" t="n"/>
      <c r="P61" s="14" t="n"/>
      <c r="Q61" s="16" t="n"/>
      <c r="R61" s="8" t="inlineStr">
        <is>
          <t>✅ 可导入</t>
        </is>
      </c>
      <c r="S61" s="8" t="inlineStr">
        <is>
          <t>✅ 对账齐全</t>
        </is>
      </c>
      <c r="T61" t="inlineStr">
        <is>
          <t>✓</t>
        </is>
      </c>
    </row>
    <row r="62">
      <c r="A62" s="14" t="inlineStr">
        <is>
          <t>4218018948197824817</t>
        </is>
      </c>
      <c r="B62" s="14" t="inlineStr">
        <is>
          <t>tb66850497</t>
        </is>
      </c>
      <c r="C62" s="25" t="n">
        <v>45687</v>
      </c>
      <c r="D62" s="15" t="n"/>
      <c r="E62" s="15" t="n"/>
      <c r="F62" s="15" t="n"/>
      <c r="G62" s="15" t="n"/>
      <c r="H62" s="15" t="n">
        <v>1</v>
      </c>
      <c r="I62" s="160" t="n">
        <v>15</v>
      </c>
      <c r="J62" s="160" t="n">
        <v>5</v>
      </c>
      <c r="K62" s="160">
        <f>G62*H62*0.006</f>
        <v/>
      </c>
      <c r="L62" s="28">
        <f>SUM(I62:K62)</f>
        <v/>
      </c>
      <c r="M62" s="28">
        <f>G62*H62+I62</f>
        <v/>
      </c>
      <c r="N62" s="15" t="n"/>
      <c r="O62" s="15" t="n"/>
      <c r="P62" s="14" t="n"/>
      <c r="Q62" s="15" t="n"/>
      <c r="R62" s="8" t="inlineStr">
        <is>
          <t>✅ 可导入</t>
        </is>
      </c>
      <c r="S62" s="8" t="inlineStr">
        <is>
          <t>✅ 对账齐全</t>
        </is>
      </c>
      <c r="T62" t="inlineStr">
        <is>
          <t>✓</t>
        </is>
      </c>
    </row>
    <row r="63">
      <c r="A63" s="14" t="inlineStr">
        <is>
          <t>2454389832923587885</t>
        </is>
      </c>
      <c r="B63" s="14" t="inlineStr">
        <is>
          <t>狮子座198899</t>
        </is>
      </c>
      <c r="C63" s="26" t="n">
        <v>45687</v>
      </c>
      <c r="D63" s="16" t="n"/>
      <c r="E63" s="16" t="n"/>
      <c r="F63" s="16" t="n"/>
      <c r="G63" s="16" t="n"/>
      <c r="H63" s="16" t="n">
        <v>1</v>
      </c>
      <c r="I63" s="161" t="n">
        <v>15</v>
      </c>
      <c r="J63" s="161" t="n">
        <v>5</v>
      </c>
      <c r="K63" s="161">
        <f>G63*H63*0.006</f>
        <v/>
      </c>
      <c r="L63" s="28">
        <f>SUM(I63:K63)</f>
        <v/>
      </c>
      <c r="M63" s="28">
        <f>G63*H63+I63</f>
        <v/>
      </c>
      <c r="N63" s="16" t="n"/>
      <c r="O63" s="16" t="n"/>
      <c r="P63" s="14" t="n"/>
      <c r="Q63" s="16" t="n"/>
      <c r="R63" s="8" t="inlineStr">
        <is>
          <t>✅ 可导入</t>
        </is>
      </c>
      <c r="S63" s="8" t="inlineStr">
        <is>
          <t>✅ 对账齐全</t>
        </is>
      </c>
      <c r="T63" t="inlineStr">
        <is>
          <t>✓</t>
        </is>
      </c>
    </row>
    <row r="64">
      <c r="A64" s="14" t="inlineStr">
        <is>
          <t>2455227444952141175</t>
        </is>
      </c>
      <c r="B64" s="14" t="inlineStr">
        <is>
          <t>zhaowenxuan2005</t>
        </is>
      </c>
      <c r="C64" s="25" t="n">
        <v>45689</v>
      </c>
      <c r="D64" s="15" t="n"/>
      <c r="E64" s="15" t="n"/>
      <c r="F64" s="15" t="n"/>
      <c r="G64" s="15" t="n"/>
      <c r="H64" s="15" t="n">
        <v>1</v>
      </c>
      <c r="I64" s="160" t="n">
        <v>15</v>
      </c>
      <c r="J64" s="160" t="n">
        <v>5</v>
      </c>
      <c r="K64" s="160">
        <f>G64*H64*0.006</f>
        <v/>
      </c>
      <c r="L64" s="28">
        <f>SUM(I64:K64)</f>
        <v/>
      </c>
      <c r="M64" s="28">
        <f>G64*H64+I64</f>
        <v/>
      </c>
      <c r="N64" s="15" t="n"/>
      <c r="O64" s="15" t="n"/>
      <c r="P64" s="14" t="n"/>
      <c r="Q64" s="15" t="n"/>
      <c r="R64" s="8" t="inlineStr">
        <is>
          <t>✅ 可导入</t>
        </is>
      </c>
      <c r="S64" s="8" t="inlineStr">
        <is>
          <t>✅ 对账齐全</t>
        </is>
      </c>
      <c r="T64" t="inlineStr">
        <is>
          <t>✓</t>
        </is>
      </c>
    </row>
    <row r="65">
      <c r="A65" s="14" t="inlineStr">
        <is>
          <t>2455510298714723070</t>
        </is>
      </c>
      <c r="B65" s="14" t="inlineStr">
        <is>
          <t>etie</t>
        </is>
      </c>
      <c r="C65" s="26" t="n">
        <v>45689</v>
      </c>
      <c r="D65" s="16" t="n"/>
      <c r="E65" s="16" t="n"/>
      <c r="F65" s="16" t="n"/>
      <c r="G65" s="16" t="n"/>
      <c r="H65" s="16" t="n">
        <v>1</v>
      </c>
      <c r="I65" s="161" t="n">
        <v>15</v>
      </c>
      <c r="J65" s="161" t="n">
        <v>5</v>
      </c>
      <c r="K65" s="161">
        <f>G65*H65*0.006</f>
        <v/>
      </c>
      <c r="L65" s="28">
        <f>SUM(I65:K65)</f>
        <v/>
      </c>
      <c r="M65" s="28">
        <f>G65*H65+I65</f>
        <v/>
      </c>
      <c r="N65" s="16" t="n"/>
      <c r="O65" s="16" t="n"/>
      <c r="P65" s="14" t="n"/>
      <c r="Q65" s="16" t="n"/>
      <c r="R65" s="8" t="inlineStr">
        <is>
          <t>✅ 可导入</t>
        </is>
      </c>
      <c r="S65" s="8" t="inlineStr">
        <is>
          <t>✅ 对账齐全</t>
        </is>
      </c>
      <c r="T65" t="inlineStr">
        <is>
          <t>✓</t>
        </is>
      </c>
    </row>
    <row r="66">
      <c r="A66" s="14" t="inlineStr">
        <is>
          <t>2455557206296202274</t>
        </is>
      </c>
      <c r="B66" s="14" t="inlineStr">
        <is>
          <t>tb274567770</t>
        </is>
      </c>
      <c r="C66" s="25" t="n">
        <v>45689</v>
      </c>
      <c r="D66" s="15" t="n"/>
      <c r="E66" s="15" t="n"/>
      <c r="F66" s="15" t="n"/>
      <c r="G66" s="15" t="n"/>
      <c r="H66" s="15" t="n">
        <v>1</v>
      </c>
      <c r="I66" s="160" t="n">
        <v>15</v>
      </c>
      <c r="J66" s="160" t="n">
        <v>5</v>
      </c>
      <c r="K66" s="160">
        <f>G66*H66*0.006</f>
        <v/>
      </c>
      <c r="L66" s="28">
        <f>SUM(I66:K66)</f>
        <v/>
      </c>
      <c r="M66" s="28">
        <f>G66*H66+I66</f>
        <v/>
      </c>
      <c r="N66" s="15" t="n"/>
      <c r="O66" s="15" t="n"/>
      <c r="P66" s="14" t="n"/>
      <c r="Q66" s="15" t="n"/>
      <c r="R66" s="8" t="inlineStr">
        <is>
          <t>✅ 可导入</t>
        </is>
      </c>
      <c r="S66" s="8" t="inlineStr">
        <is>
          <t>✅ 对账齐全</t>
        </is>
      </c>
      <c r="T66" t="inlineStr">
        <is>
          <t>✓</t>
        </is>
      </c>
    </row>
    <row r="67">
      <c r="A67" s="14" t="inlineStr">
        <is>
          <t>4219105142719043236</t>
        </is>
      </c>
      <c r="B67" s="14" t="inlineStr">
        <is>
          <t>tb031166559563</t>
        </is>
      </c>
      <c r="C67" s="26" t="n">
        <v>45689</v>
      </c>
      <c r="D67" s="16" t="n"/>
      <c r="E67" s="16" t="n"/>
      <c r="F67" s="16" t="n"/>
      <c r="G67" s="16" t="n"/>
      <c r="H67" s="16" t="n">
        <v>1</v>
      </c>
      <c r="I67" s="161" t="n">
        <v>15</v>
      </c>
      <c r="J67" s="161" t="n">
        <v>5</v>
      </c>
      <c r="K67" s="161">
        <f>G67*H67*0.006</f>
        <v/>
      </c>
      <c r="L67" s="28">
        <f>SUM(I67:K67)</f>
        <v/>
      </c>
      <c r="M67" s="28">
        <f>G67*H67+I67</f>
        <v/>
      </c>
      <c r="N67" s="16" t="n"/>
      <c r="O67" s="16" t="n"/>
      <c r="P67" s="14" t="n"/>
      <c r="Q67" s="16" t="n"/>
      <c r="R67" s="8" t="inlineStr">
        <is>
          <t>✅ 可导入</t>
        </is>
      </c>
      <c r="S67" s="8" t="inlineStr">
        <is>
          <t>✅ 对账齐全</t>
        </is>
      </c>
      <c r="T67" t="inlineStr">
        <is>
          <t>✓</t>
        </is>
      </c>
    </row>
    <row r="68">
      <c r="A68" s="14" t="inlineStr">
        <is>
          <t>2455613726518399182</t>
        </is>
      </c>
      <c r="B68" s="14" t="inlineStr">
        <is>
          <t>tb416798629</t>
        </is>
      </c>
      <c r="C68" s="25" t="n">
        <v>45689</v>
      </c>
      <c r="D68" s="15" t="n"/>
      <c r="E68" s="15" t="n"/>
      <c r="F68" s="15" t="n"/>
      <c r="G68" s="15" t="n"/>
      <c r="H68" s="15" t="n">
        <v>1</v>
      </c>
      <c r="I68" s="160" t="n">
        <v>15</v>
      </c>
      <c r="J68" s="160" t="n">
        <v>5</v>
      </c>
      <c r="K68" s="160">
        <f>G68*H68*0.006</f>
        <v/>
      </c>
      <c r="L68" s="28">
        <f>SUM(I68:K68)</f>
        <v/>
      </c>
      <c r="M68" s="28">
        <f>G68*H68+I68</f>
        <v/>
      </c>
      <c r="N68" s="15" t="n"/>
      <c r="O68" s="15" t="n"/>
      <c r="P68" s="14" t="n"/>
      <c r="Q68" s="15" t="n"/>
      <c r="R68" s="8" t="inlineStr">
        <is>
          <t>✅ 可导入</t>
        </is>
      </c>
      <c r="S68" s="8" t="inlineStr">
        <is>
          <t>✅ 对账齐全</t>
        </is>
      </c>
      <c r="T68" t="inlineStr">
        <is>
          <t>✓</t>
        </is>
      </c>
    </row>
    <row r="69">
      <c r="A69" s="14" t="inlineStr">
        <is>
          <t>2455617794697183757</t>
        </is>
      </c>
      <c r="B69" s="14" t="inlineStr">
        <is>
          <t>ever超</t>
        </is>
      </c>
      <c r="C69" s="26" t="n">
        <v>45689</v>
      </c>
      <c r="D69" s="16" t="n"/>
      <c r="E69" s="16" t="n"/>
      <c r="F69" s="16" t="n"/>
      <c r="G69" s="16" t="n"/>
      <c r="H69" s="16" t="n">
        <v>1</v>
      </c>
      <c r="I69" s="161" t="n">
        <v>15</v>
      </c>
      <c r="J69" s="161" t="n">
        <v>5</v>
      </c>
      <c r="K69" s="161">
        <f>G69*H69*0.006</f>
        <v/>
      </c>
      <c r="L69" s="28">
        <f>SUM(I69:K69)</f>
        <v/>
      </c>
      <c r="M69" s="28">
        <f>G69*H69+I69</f>
        <v/>
      </c>
      <c r="N69" s="16" t="n"/>
      <c r="O69" s="16" t="n"/>
      <c r="P69" s="14" t="n"/>
      <c r="Q69" s="16" t="n"/>
      <c r="R69" s="8" t="inlineStr">
        <is>
          <t>✅ 可导入</t>
        </is>
      </c>
      <c r="S69" s="8" t="inlineStr">
        <is>
          <t>✅ 对账齐全</t>
        </is>
      </c>
      <c r="T69" t="inlineStr">
        <is>
          <t>✓</t>
        </is>
      </c>
    </row>
    <row r="70">
      <c r="A70" s="14" t="inlineStr">
        <is>
          <t>2455413708097372153</t>
        </is>
      </c>
      <c r="B70" s="14" t="inlineStr">
        <is>
          <t>tb490421098</t>
        </is>
      </c>
      <c r="C70" s="25" t="n">
        <v>45689</v>
      </c>
      <c r="D70" s="15" t="n"/>
      <c r="E70" s="15" t="n"/>
      <c r="F70" s="15" t="n"/>
      <c r="G70" s="15" t="n"/>
      <c r="H70" s="15" t="n">
        <v>1</v>
      </c>
      <c r="I70" s="160" t="n">
        <v>15</v>
      </c>
      <c r="J70" s="160" t="n">
        <v>5</v>
      </c>
      <c r="K70" s="160">
        <f>G70*H70*0.006</f>
        <v/>
      </c>
      <c r="L70" s="28">
        <f>SUM(I70:K70)</f>
        <v/>
      </c>
      <c r="M70" s="28">
        <f>G70*H70+I70</f>
        <v/>
      </c>
      <c r="N70" s="15" t="n"/>
      <c r="O70" s="15" t="n"/>
      <c r="P70" s="14" t="n"/>
      <c r="Q70" s="15" t="n"/>
      <c r="R70" s="8" t="inlineStr">
        <is>
          <t>✅ 可导入</t>
        </is>
      </c>
      <c r="S70" s="8" t="inlineStr">
        <is>
          <t>✅ 对账齐全</t>
        </is>
      </c>
      <c r="T70" t="inlineStr">
        <is>
          <t>✓</t>
        </is>
      </c>
    </row>
    <row r="71">
      <c r="A71" s="14" t="inlineStr">
        <is>
          <t>2456275585880454097</t>
        </is>
      </c>
      <c r="B71" s="14" t="inlineStr">
        <is>
          <t>马妈妈嬷嬷马188</t>
        </is>
      </c>
      <c r="C71" s="26" t="n">
        <v>45690</v>
      </c>
      <c r="D71" s="16" t="n"/>
      <c r="E71" s="16" t="n"/>
      <c r="F71" s="16" t="n"/>
      <c r="G71" s="16" t="n"/>
      <c r="H71" s="16" t="n">
        <v>1</v>
      </c>
      <c r="I71" s="161" t="n">
        <v>15</v>
      </c>
      <c r="J71" s="161" t="n">
        <v>5</v>
      </c>
      <c r="K71" s="161">
        <f>G71*H71*0.006</f>
        <v/>
      </c>
      <c r="L71" s="28">
        <f>SUM(I71:K71)</f>
        <v/>
      </c>
      <c r="M71" s="28">
        <f>G71*H71+I71</f>
        <v/>
      </c>
      <c r="N71" s="16" t="n"/>
      <c r="O71" s="16" t="n"/>
      <c r="P71" s="14" t="n"/>
      <c r="Q71" s="16" t="n"/>
      <c r="R71" s="8" t="inlineStr">
        <is>
          <t>✅ 可导入</t>
        </is>
      </c>
      <c r="S71" s="8" t="inlineStr">
        <is>
          <t>✅ 对账齐全</t>
        </is>
      </c>
      <c r="T71" t="inlineStr">
        <is>
          <t>✓</t>
        </is>
      </c>
    </row>
    <row r="72">
      <c r="A72" s="14" t="inlineStr">
        <is>
          <t>2456341393017596680</t>
        </is>
      </c>
      <c r="B72" s="14" t="inlineStr">
        <is>
          <t>午时微风88</t>
        </is>
      </c>
      <c r="C72" s="25" t="n">
        <v>45690</v>
      </c>
      <c r="D72" s="15" t="n"/>
      <c r="E72" s="15" t="n"/>
      <c r="F72" s="15" t="n"/>
      <c r="G72" s="15" t="n"/>
      <c r="H72" s="15" t="n">
        <v>1</v>
      </c>
      <c r="I72" s="160" t="n">
        <v>15</v>
      </c>
      <c r="J72" s="160" t="n">
        <v>5</v>
      </c>
      <c r="K72" s="160">
        <f>G72*H72*0.006</f>
        <v/>
      </c>
      <c r="L72" s="28">
        <f>SUM(I72:K72)</f>
        <v/>
      </c>
      <c r="M72" s="28">
        <f>G72*H72+I72</f>
        <v/>
      </c>
      <c r="N72" s="15" t="n"/>
      <c r="O72" s="15" t="n"/>
      <c r="P72" s="14" t="n"/>
      <c r="Q72" s="15" t="n"/>
      <c r="R72" s="8" t="inlineStr">
        <is>
          <t>✅ 可导入</t>
        </is>
      </c>
      <c r="S72" s="8" t="inlineStr">
        <is>
          <t>✅ 对账齐全</t>
        </is>
      </c>
      <c r="T72" t="inlineStr">
        <is>
          <t>✓</t>
        </is>
      </c>
    </row>
    <row r="73">
      <c r="A73" s="14" t="inlineStr">
        <is>
          <t>4219494948735862644</t>
        </is>
      </c>
      <c r="B73" s="14" t="inlineStr">
        <is>
          <t>qq52616727</t>
        </is>
      </c>
      <c r="C73" s="26" t="n">
        <v>45690</v>
      </c>
      <c r="D73" s="16" t="n"/>
      <c r="E73" s="16" t="n"/>
      <c r="F73" s="16" t="n"/>
      <c r="G73" s="16" t="n"/>
      <c r="H73" s="16" t="n">
        <v>1</v>
      </c>
      <c r="I73" s="161" t="n">
        <v>15</v>
      </c>
      <c r="J73" s="161" t="n">
        <v>5</v>
      </c>
      <c r="K73" s="161">
        <f>G73*H73*0.006</f>
        <v/>
      </c>
      <c r="L73" s="28">
        <f>SUM(I73:K73)</f>
        <v/>
      </c>
      <c r="M73" s="28">
        <f>G73*H73+I73</f>
        <v/>
      </c>
      <c r="N73" s="16" t="n"/>
      <c r="O73" s="16" t="n"/>
      <c r="P73" s="14" t="n"/>
      <c r="Q73" s="16" t="n"/>
      <c r="R73" s="8" t="inlineStr">
        <is>
          <t>✅ 可导入</t>
        </is>
      </c>
      <c r="S73" s="8" t="inlineStr">
        <is>
          <t>✅ 对账齐全</t>
        </is>
      </c>
      <c r="T73" t="inlineStr">
        <is>
          <t>✓</t>
        </is>
      </c>
    </row>
    <row r="74">
      <c r="A74" s="14" t="inlineStr">
        <is>
          <t>4220611776811894524</t>
        </is>
      </c>
      <c r="B74" s="14" t="inlineStr">
        <is>
          <t>yinns5</t>
        </is>
      </c>
      <c r="C74" s="25" t="n">
        <v>45692</v>
      </c>
      <c r="D74" s="15" t="n"/>
      <c r="E74" s="15" t="n"/>
      <c r="F74" s="15" t="n"/>
      <c r="G74" s="15" t="n"/>
      <c r="H74" s="15" t="n">
        <v>1</v>
      </c>
      <c r="I74" s="160" t="n">
        <v>15</v>
      </c>
      <c r="J74" s="160" t="n">
        <v>5</v>
      </c>
      <c r="K74" s="160">
        <f>G74*H74*0.006</f>
        <v/>
      </c>
      <c r="L74" s="28">
        <f>SUM(I74:K74)</f>
        <v/>
      </c>
      <c r="M74" s="28">
        <f>G74*H74+I74</f>
        <v/>
      </c>
      <c r="N74" s="15" t="n"/>
      <c r="O74" s="15" t="n"/>
      <c r="P74" s="14" t="n"/>
      <c r="Q74" s="15" t="n"/>
      <c r="R74" s="8" t="inlineStr">
        <is>
          <t>✅ 可导入</t>
        </is>
      </c>
      <c r="S74" s="8" t="inlineStr">
        <is>
          <t>✅ 对账齐全</t>
        </is>
      </c>
      <c r="T74" t="inlineStr">
        <is>
          <t>✓</t>
        </is>
      </c>
    </row>
    <row r="75">
      <c r="A75" s="14" t="inlineStr">
        <is>
          <t>2456845068167952657</t>
        </is>
      </c>
      <c r="B75" s="14" t="inlineStr">
        <is>
          <t>tb110222627</t>
        </is>
      </c>
      <c r="C75" s="26" t="n">
        <v>45692</v>
      </c>
      <c r="D75" s="16" t="n"/>
      <c r="E75" s="16" t="n"/>
      <c r="F75" s="16" t="n"/>
      <c r="G75" s="16" t="n"/>
      <c r="H75" s="16" t="n">
        <v>1</v>
      </c>
      <c r="I75" s="161" t="n">
        <v>15</v>
      </c>
      <c r="J75" s="161" t="n">
        <v>5</v>
      </c>
      <c r="K75" s="161">
        <f>G75*H75*0.006</f>
        <v/>
      </c>
      <c r="L75" s="28">
        <f>SUM(I75:K75)</f>
        <v/>
      </c>
      <c r="M75" s="28">
        <f>G75*H75+I75</f>
        <v/>
      </c>
      <c r="N75" s="16" t="n"/>
      <c r="O75" s="16" t="n"/>
      <c r="P75" s="14" t="n"/>
      <c r="Q75" s="16" t="n"/>
      <c r="R75" s="8" t="inlineStr">
        <is>
          <t>✅ 可导入</t>
        </is>
      </c>
      <c r="S75" s="8" t="inlineStr">
        <is>
          <t>✅ 对账齐全</t>
        </is>
      </c>
      <c r="T75" t="inlineStr">
        <is>
          <t>✓</t>
        </is>
      </c>
    </row>
    <row r="76">
      <c r="A76" s="14" t="inlineStr">
        <is>
          <t>4220731837844189617</t>
        </is>
      </c>
      <c r="B76" s="14" t="inlineStr">
        <is>
          <t>淘气鬼琴</t>
        </is>
      </c>
      <c r="C76" s="25" t="n">
        <v>45692</v>
      </c>
      <c r="D76" s="15" t="n"/>
      <c r="E76" s="15" t="n"/>
      <c r="F76" s="15" t="n"/>
      <c r="G76" s="15" t="n"/>
      <c r="H76" s="15" t="n">
        <v>1</v>
      </c>
      <c r="I76" s="160" t="n">
        <v>15</v>
      </c>
      <c r="J76" s="160" t="n">
        <v>5</v>
      </c>
      <c r="K76" s="160">
        <f>G76*H76*0.006</f>
        <v/>
      </c>
      <c r="L76" s="28">
        <f>SUM(I76:K76)</f>
        <v/>
      </c>
      <c r="M76" s="28">
        <f>G76*H76+I76</f>
        <v/>
      </c>
      <c r="N76" s="15" t="n"/>
      <c r="O76" s="15" t="n"/>
      <c r="P76" s="14" t="n"/>
      <c r="Q76" s="15" t="n"/>
      <c r="R76" s="8" t="inlineStr">
        <is>
          <t>✅ 可导入</t>
        </is>
      </c>
      <c r="S76" s="8" t="inlineStr">
        <is>
          <t>✅ 对账齐全</t>
        </is>
      </c>
      <c r="T76" t="inlineStr">
        <is>
          <t>✓</t>
        </is>
      </c>
    </row>
    <row r="77">
      <c r="A77" s="14" t="inlineStr">
        <is>
          <t>2457701797957994797</t>
        </is>
      </c>
      <c r="B77" s="14" t="inlineStr">
        <is>
          <t>正正正经人</t>
        </is>
      </c>
      <c r="C77" s="26" t="n">
        <v>45692</v>
      </c>
      <c r="D77" s="16" t="n"/>
      <c r="E77" s="16" t="n"/>
      <c r="F77" s="16" t="n"/>
      <c r="G77" s="16" t="n"/>
      <c r="H77" s="16" t="n">
        <v>1</v>
      </c>
      <c r="I77" s="161" t="n">
        <v>15</v>
      </c>
      <c r="J77" s="161" t="n">
        <v>5</v>
      </c>
      <c r="K77" s="161">
        <f>G77*H77*0.006</f>
        <v/>
      </c>
      <c r="L77" s="28">
        <f>SUM(I77:K77)</f>
        <v/>
      </c>
      <c r="M77" s="28">
        <f>G77*H77+I77</f>
        <v/>
      </c>
      <c r="N77" s="16" t="n"/>
      <c r="O77" s="16" t="n"/>
      <c r="P77" s="14" t="n"/>
      <c r="Q77" s="16" t="n"/>
      <c r="R77" s="8" t="inlineStr">
        <is>
          <t>✅ 可导入</t>
        </is>
      </c>
      <c r="S77" s="8" t="inlineStr">
        <is>
          <t>✅ 对账齐全</t>
        </is>
      </c>
      <c r="T77" t="inlineStr">
        <is>
          <t>✓</t>
        </is>
      </c>
    </row>
    <row r="78">
      <c r="A78" s="14" t="inlineStr">
        <is>
          <t>4221306505028142348</t>
        </is>
      </c>
      <c r="B78" s="14" t="inlineStr">
        <is>
          <t>tb318452505</t>
        </is>
      </c>
      <c r="C78" s="25" t="n">
        <v>45693</v>
      </c>
      <c r="D78" s="15" t="n"/>
      <c r="E78" s="15" t="n"/>
      <c r="F78" s="15" t="n"/>
      <c r="G78" s="15" t="n"/>
      <c r="H78" s="15" t="n">
        <v>1</v>
      </c>
      <c r="I78" s="160" t="n">
        <v>15</v>
      </c>
      <c r="J78" s="160" t="n">
        <v>5</v>
      </c>
      <c r="K78" s="160">
        <f>G78*H78*0.006</f>
        <v/>
      </c>
      <c r="L78" s="28">
        <f>SUM(I78:K78)</f>
        <v/>
      </c>
      <c r="M78" s="28">
        <f>G78*H78+I78</f>
        <v/>
      </c>
      <c r="N78" s="15" t="n"/>
      <c r="O78" s="15" t="n"/>
      <c r="P78" s="14" t="n"/>
      <c r="Q78" s="15" t="n"/>
      <c r="R78" s="8" t="inlineStr">
        <is>
          <t>✅ 可导入</t>
        </is>
      </c>
      <c r="S78" s="8" t="inlineStr">
        <is>
          <t>✅ 对账齐全</t>
        </is>
      </c>
      <c r="T78" t="inlineStr">
        <is>
          <t>✓</t>
        </is>
      </c>
    </row>
    <row r="79">
      <c r="A79" s="14" t="inlineStr">
        <is>
          <t>4221314353094935926</t>
        </is>
      </c>
      <c r="B79" s="14" t="inlineStr">
        <is>
          <t>兜兜里揣的都是糖</t>
        </is>
      </c>
      <c r="C79" s="26" t="n">
        <v>45693</v>
      </c>
      <c r="D79" s="16" t="n"/>
      <c r="E79" s="16" t="n"/>
      <c r="F79" s="16" t="n"/>
      <c r="G79" s="16" t="n"/>
      <c r="H79" s="16" t="n">
        <v>1</v>
      </c>
      <c r="I79" s="161" t="n">
        <v>15</v>
      </c>
      <c r="J79" s="161" t="n">
        <v>5</v>
      </c>
      <c r="K79" s="161">
        <f>G79*H79*0.006</f>
        <v/>
      </c>
      <c r="L79" s="28">
        <f>SUM(I79:K79)</f>
        <v/>
      </c>
      <c r="M79" s="28">
        <f>G79*H79+I79</f>
        <v/>
      </c>
      <c r="N79" s="16" t="n"/>
      <c r="O79" s="16" t="n"/>
      <c r="P79" s="14" t="n"/>
      <c r="Q79" s="16" t="n"/>
      <c r="R79" s="8" t="inlineStr">
        <is>
          <t>✅ 可导入</t>
        </is>
      </c>
      <c r="S79" s="8" t="inlineStr">
        <is>
          <t>✅ 对账齐全</t>
        </is>
      </c>
      <c r="T79" t="inlineStr">
        <is>
          <t>✓</t>
        </is>
      </c>
    </row>
    <row r="80">
      <c r="A80" s="14" t="inlineStr">
        <is>
          <t>2457531480945194797</t>
        </is>
      </c>
      <c r="B80" s="14" t="inlineStr">
        <is>
          <t>蓝精灵2001929</t>
        </is>
      </c>
      <c r="C80" s="25" t="n">
        <v>45693</v>
      </c>
      <c r="D80" s="15" t="n"/>
      <c r="E80" s="15" t="n"/>
      <c r="F80" s="15" t="n"/>
      <c r="G80" s="15" t="n"/>
      <c r="H80" s="15" t="n">
        <v>1</v>
      </c>
      <c r="I80" s="160" t="n">
        <v>15</v>
      </c>
      <c r="J80" s="160" t="n">
        <v>5</v>
      </c>
      <c r="K80" s="160">
        <f>G80*H80*0.006</f>
        <v/>
      </c>
      <c r="L80" s="28">
        <f>SUM(I80:K80)</f>
        <v/>
      </c>
      <c r="M80" s="28">
        <f>G80*H80+I80</f>
        <v/>
      </c>
      <c r="N80" s="15" t="n"/>
      <c r="O80" s="15" t="n"/>
      <c r="P80" s="14" t="n"/>
      <c r="Q80" s="15" t="n"/>
      <c r="R80" s="8" t="inlineStr">
        <is>
          <t>✅ 可导入</t>
        </is>
      </c>
      <c r="S80" s="8" t="inlineStr">
        <is>
          <t>✅ 对账齐全</t>
        </is>
      </c>
      <c r="T80" t="inlineStr">
        <is>
          <t>✓</t>
        </is>
      </c>
    </row>
    <row r="81">
      <c r="A81" s="14" t="inlineStr">
        <is>
          <t>4221690336890390822</t>
        </is>
      </c>
      <c r="B81" s="14" t="inlineStr">
        <is>
          <t>一杯奶茶1699</t>
        </is>
      </c>
      <c r="C81" s="26" t="n">
        <v>45693</v>
      </c>
      <c r="D81" s="16" t="n"/>
      <c r="E81" s="16" t="n"/>
      <c r="F81" s="16" t="n"/>
      <c r="G81" s="16" t="n"/>
      <c r="H81" s="16" t="n">
        <v>1</v>
      </c>
      <c r="I81" s="161" t="n">
        <v>15</v>
      </c>
      <c r="J81" s="161" t="n">
        <v>5</v>
      </c>
      <c r="K81" s="161">
        <f>G81*H81*0.006</f>
        <v/>
      </c>
      <c r="L81" s="28">
        <f>SUM(I81:K81)</f>
        <v/>
      </c>
      <c r="M81" s="28">
        <f>G81*H81+I81</f>
        <v/>
      </c>
      <c r="N81" s="16" t="n"/>
      <c r="O81" s="16" t="n"/>
      <c r="P81" s="14" t="n"/>
      <c r="Q81" s="16" t="n"/>
      <c r="R81" s="8" t="inlineStr">
        <is>
          <t>✅ 可导入</t>
        </is>
      </c>
      <c r="S81" s="8" t="inlineStr">
        <is>
          <t>✅ 对账齐全</t>
        </is>
      </c>
      <c r="T81" t="inlineStr">
        <is>
          <t>✓</t>
        </is>
      </c>
    </row>
    <row r="82">
      <c r="A82" s="14" t="inlineStr">
        <is>
          <t>2458400881282416680</t>
        </is>
      </c>
      <c r="B82" s="14" t="inlineStr">
        <is>
          <t>tb828148260</t>
        </is>
      </c>
      <c r="C82" s="25" t="n">
        <v>45693</v>
      </c>
      <c r="D82" s="15" t="n"/>
      <c r="E82" s="15" t="n"/>
      <c r="F82" s="15" t="n"/>
      <c r="G82" s="15" t="n"/>
      <c r="H82" s="15" t="n">
        <v>1</v>
      </c>
      <c r="I82" s="160" t="n">
        <v>15</v>
      </c>
      <c r="J82" s="160" t="n">
        <v>5</v>
      </c>
      <c r="K82" s="160">
        <f>G82*H82*0.006</f>
        <v/>
      </c>
      <c r="L82" s="28">
        <f>SUM(I82:K82)</f>
        <v/>
      </c>
      <c r="M82" s="28">
        <f>G82*H82+I82</f>
        <v/>
      </c>
      <c r="N82" s="15" t="n"/>
      <c r="O82" s="15" t="n"/>
      <c r="P82" s="14" t="n"/>
      <c r="Q82" s="15" t="n"/>
      <c r="R82" s="8" t="inlineStr">
        <is>
          <t>✅ 可导入</t>
        </is>
      </c>
      <c r="S82" s="8" t="inlineStr">
        <is>
          <t>✅ 对账齐全</t>
        </is>
      </c>
      <c r="T82" t="inlineStr">
        <is>
          <t>✓</t>
        </is>
      </c>
    </row>
    <row r="83">
      <c r="A83" s="14" t="inlineStr">
        <is>
          <t>4222020528051909118</t>
        </is>
      </c>
      <c r="B83" s="14" t="inlineStr">
        <is>
          <t>碧晴云</t>
        </is>
      </c>
      <c r="C83" s="26" t="n">
        <v>45693</v>
      </c>
      <c r="D83" s="16" t="n"/>
      <c r="E83" s="16" t="n"/>
      <c r="F83" s="16" t="n"/>
      <c r="G83" s="16" t="n"/>
      <c r="H83" s="16" t="n">
        <v>1</v>
      </c>
      <c r="I83" s="161" t="n">
        <v>15</v>
      </c>
      <c r="J83" s="161" t="n">
        <v>5</v>
      </c>
      <c r="K83" s="161">
        <f>G83*H83*0.006</f>
        <v/>
      </c>
      <c r="L83" s="28">
        <f>SUM(I83:K83)</f>
        <v/>
      </c>
      <c r="M83" s="28">
        <f>G83*H83+I83</f>
        <v/>
      </c>
      <c r="N83" s="16" t="n"/>
      <c r="O83" s="16" t="n"/>
      <c r="P83" s="14" t="n"/>
      <c r="Q83" s="16" t="n"/>
      <c r="R83" s="8" t="inlineStr">
        <is>
          <t>✅ 可导入</t>
        </is>
      </c>
      <c r="S83" s="8" t="inlineStr">
        <is>
          <t>✅ 对账齐全</t>
        </is>
      </c>
      <c r="T83" t="inlineStr">
        <is>
          <t>✓</t>
        </is>
      </c>
    </row>
    <row r="84">
      <c r="A84" s="14" t="inlineStr">
        <is>
          <t>4222908867788009304</t>
        </is>
      </c>
      <c r="B84" s="14" t="inlineStr">
        <is>
          <t>tb0762843820</t>
        </is>
      </c>
      <c r="C84" s="25" t="n">
        <v>45694</v>
      </c>
      <c r="D84" s="15" t="n"/>
      <c r="E84" s="15" t="n"/>
      <c r="F84" s="15" t="n"/>
      <c r="G84" s="15" t="n"/>
      <c r="H84" s="15" t="n">
        <v>1</v>
      </c>
      <c r="I84" s="160" t="n">
        <v>15</v>
      </c>
      <c r="J84" s="160" t="n">
        <v>5</v>
      </c>
      <c r="K84" s="160">
        <f>G84*H84*0.006</f>
        <v/>
      </c>
      <c r="L84" s="28">
        <f>SUM(I84:K84)</f>
        <v/>
      </c>
      <c r="M84" s="28">
        <f>G84*H84+I84</f>
        <v/>
      </c>
      <c r="N84" s="15" t="n"/>
      <c r="O84" s="15" t="n"/>
      <c r="P84" s="14" t="n"/>
      <c r="Q84" s="15" t="n"/>
      <c r="R84" s="8" t="inlineStr">
        <is>
          <t>✅ 可导入</t>
        </is>
      </c>
      <c r="S84" s="8" t="inlineStr">
        <is>
          <t>✅ 对账齐全</t>
        </is>
      </c>
      <c r="T84" t="inlineStr">
        <is>
          <t>✓</t>
        </is>
      </c>
    </row>
    <row r="85">
      <c r="A85" s="14" t="inlineStr">
        <is>
          <t>4222866854092283824</t>
        </is>
      </c>
      <c r="B85" s="14" t="inlineStr">
        <is>
          <t>龙儿是个宝</t>
        </is>
      </c>
      <c r="C85" s="26" t="n">
        <v>45694</v>
      </c>
      <c r="D85" s="16" t="n"/>
      <c r="E85" s="16" t="n"/>
      <c r="F85" s="16" t="n"/>
      <c r="G85" s="16" t="n"/>
      <c r="H85" s="16" t="n">
        <v>1</v>
      </c>
      <c r="I85" s="161" t="n">
        <v>15</v>
      </c>
      <c r="J85" s="161" t="n">
        <v>5</v>
      </c>
      <c r="K85" s="161">
        <f>G85*H85*0.006</f>
        <v/>
      </c>
      <c r="L85" s="28">
        <f>SUM(I85:K85)</f>
        <v/>
      </c>
      <c r="M85" s="28">
        <f>G85*H85+I85</f>
        <v/>
      </c>
      <c r="N85" s="16" t="n"/>
      <c r="O85" s="16" t="n"/>
      <c r="P85" s="14" t="n"/>
      <c r="Q85" s="16" t="n"/>
      <c r="R85" s="8" t="inlineStr">
        <is>
          <t>✅ 可导入</t>
        </is>
      </c>
      <c r="S85" s="8" t="inlineStr">
        <is>
          <t>✅ 对账齐全</t>
        </is>
      </c>
      <c r="T85" t="inlineStr">
        <is>
          <t>✓</t>
        </is>
      </c>
    </row>
    <row r="86">
      <c r="A86" s="14" t="inlineStr">
        <is>
          <t>2459118434371551080</t>
        </is>
      </c>
      <c r="B86" s="14" t="inlineStr">
        <is>
          <t>长得好看就是我1201</t>
        </is>
      </c>
      <c r="C86" s="25" t="n">
        <v>45694</v>
      </c>
      <c r="D86" s="15" t="n"/>
      <c r="E86" s="15" t="n"/>
      <c r="F86" s="15" t="n"/>
      <c r="G86" s="15" t="n"/>
      <c r="H86" s="15" t="n">
        <v>1</v>
      </c>
      <c r="I86" s="160" t="n">
        <v>15</v>
      </c>
      <c r="J86" s="160" t="n">
        <v>5</v>
      </c>
      <c r="K86" s="160">
        <f>G86*H86*0.006</f>
        <v/>
      </c>
      <c r="L86" s="28">
        <f>SUM(I86:K86)</f>
        <v/>
      </c>
      <c r="M86" s="28">
        <f>G86*H86+I86</f>
        <v/>
      </c>
      <c r="N86" s="15" t="n"/>
      <c r="O86" s="15" t="n"/>
      <c r="P86" s="14" t="n"/>
      <c r="Q86" s="15" t="n"/>
      <c r="R86" s="8" t="inlineStr">
        <is>
          <t>✅ 可导入</t>
        </is>
      </c>
      <c r="S86" s="8" t="inlineStr">
        <is>
          <t>✅ 对账齐全</t>
        </is>
      </c>
      <c r="T86" t="inlineStr">
        <is>
          <t>✓</t>
        </is>
      </c>
    </row>
    <row r="87">
      <c r="A87" s="14" t="inlineStr">
        <is>
          <t>2459841530837125085</t>
        </is>
      </c>
      <c r="B87" s="14" t="inlineStr">
        <is>
          <t>a397532419</t>
        </is>
      </c>
      <c r="C87" s="26" t="n">
        <v>45695</v>
      </c>
      <c r="D87" s="16" t="n"/>
      <c r="E87" s="16" t="n"/>
      <c r="F87" s="16" t="n"/>
      <c r="G87" s="16" t="n"/>
      <c r="H87" s="16" t="n">
        <v>1</v>
      </c>
      <c r="I87" s="161" t="n">
        <v>15</v>
      </c>
      <c r="J87" s="161" t="n">
        <v>5</v>
      </c>
      <c r="K87" s="161">
        <f>G87*H87*0.006</f>
        <v/>
      </c>
      <c r="L87" s="28">
        <f>SUM(I87:K87)</f>
        <v/>
      </c>
      <c r="M87" s="28">
        <f>G87*H87+I87</f>
        <v/>
      </c>
      <c r="N87" s="16" t="n"/>
      <c r="O87" s="16" t="n"/>
      <c r="P87" s="14" t="n"/>
      <c r="Q87" s="16" t="n"/>
      <c r="R87" s="8" t="inlineStr">
        <is>
          <t>✅ 可导入</t>
        </is>
      </c>
      <c r="S87" s="8" t="inlineStr">
        <is>
          <t>✅ 对账齐全</t>
        </is>
      </c>
      <c r="T87" t="inlineStr">
        <is>
          <t>✓</t>
        </is>
      </c>
    </row>
    <row r="88">
      <c r="A88" s="14" t="inlineStr">
        <is>
          <t>2459440347747740094</t>
        </is>
      </c>
      <c r="B88" s="14" t="inlineStr">
        <is>
          <t>乔克叔叔168</t>
        </is>
      </c>
      <c r="C88" s="25" t="n">
        <v>45695</v>
      </c>
      <c r="D88" s="15" t="n"/>
      <c r="E88" s="15" t="n"/>
      <c r="F88" s="15" t="n"/>
      <c r="G88" s="15" t="n"/>
      <c r="H88" s="15" t="n">
        <v>1</v>
      </c>
      <c r="I88" s="160" t="n">
        <v>15</v>
      </c>
      <c r="J88" s="160" t="n">
        <v>5</v>
      </c>
      <c r="K88" s="160">
        <f>G88*H88*0.006</f>
        <v/>
      </c>
      <c r="L88" s="28">
        <f>SUM(I88:K88)</f>
        <v/>
      </c>
      <c r="M88" s="28">
        <f>G88*H88+I88</f>
        <v/>
      </c>
      <c r="N88" s="15" t="n"/>
      <c r="O88" s="15" t="n"/>
      <c r="P88" s="14" t="n"/>
      <c r="Q88" s="15" t="n"/>
      <c r="R88" s="8" t="inlineStr">
        <is>
          <t>✅ 可导入</t>
        </is>
      </c>
      <c r="S88" s="8" t="inlineStr">
        <is>
          <t>✅ 对账齐全</t>
        </is>
      </c>
      <c r="T88" t="inlineStr">
        <is>
          <t>✓</t>
        </is>
      </c>
    </row>
    <row r="89">
      <c r="A89" s="14" t="inlineStr">
        <is>
          <t>4223833596432735003</t>
        </is>
      </c>
      <c r="B89" s="14" t="inlineStr">
        <is>
          <t>wangyiheng11</t>
        </is>
      </c>
      <c r="C89" s="26" t="n">
        <v>45695</v>
      </c>
      <c r="D89" s="16" t="n"/>
      <c r="E89" s="16" t="n"/>
      <c r="F89" s="16" t="n"/>
      <c r="G89" s="16" t="n"/>
      <c r="H89" s="16" t="n">
        <v>1</v>
      </c>
      <c r="I89" s="161" t="n">
        <v>15</v>
      </c>
      <c r="J89" s="161" t="n">
        <v>5</v>
      </c>
      <c r="K89" s="161">
        <f>G89*H89*0.006</f>
        <v/>
      </c>
      <c r="L89" s="28">
        <f>SUM(I89:K89)</f>
        <v/>
      </c>
      <c r="M89" s="28">
        <f>G89*H89+I89</f>
        <v/>
      </c>
      <c r="N89" s="16" t="n"/>
      <c r="O89" s="16" t="n"/>
      <c r="P89" s="14" t="n"/>
      <c r="Q89" s="16" t="n"/>
      <c r="R89" s="8" t="inlineStr">
        <is>
          <t>✅ 可导入</t>
        </is>
      </c>
      <c r="S89" s="8" t="inlineStr">
        <is>
          <t>✅ 对账齐全</t>
        </is>
      </c>
      <c r="T89" t="inlineStr">
        <is>
          <t>✓</t>
        </is>
      </c>
    </row>
    <row r="90">
      <c r="A90" s="14" t="inlineStr">
        <is>
          <t>2460099470570768689</t>
        </is>
      </c>
      <c r="B90" s="14" t="inlineStr">
        <is>
          <t>lm219703</t>
        </is>
      </c>
      <c r="C90" s="25" t="n">
        <v>45695</v>
      </c>
      <c r="D90" s="15" t="n"/>
      <c r="E90" s="15" t="n"/>
      <c r="F90" s="15" t="n"/>
      <c r="G90" s="15" t="n"/>
      <c r="H90" s="15" t="n">
        <v>1</v>
      </c>
      <c r="I90" s="160" t="n">
        <v>15</v>
      </c>
      <c r="J90" s="160" t="n">
        <v>5</v>
      </c>
      <c r="K90" s="160">
        <f>G90*H90*0.006</f>
        <v/>
      </c>
      <c r="L90" s="28">
        <f>SUM(I90:K90)</f>
        <v/>
      </c>
      <c r="M90" s="28">
        <f>G90*H90+I90</f>
        <v/>
      </c>
      <c r="N90" s="15" t="n"/>
      <c r="O90" s="15" t="n"/>
      <c r="P90" s="14" t="n"/>
      <c r="Q90" s="15" t="n"/>
      <c r="R90" s="8" t="inlineStr">
        <is>
          <t>✅ 可导入</t>
        </is>
      </c>
      <c r="S90" s="8" t="inlineStr">
        <is>
          <t>✅ 对账齐全</t>
        </is>
      </c>
      <c r="T90" t="inlineStr">
        <is>
          <t>✓</t>
        </is>
      </c>
    </row>
    <row r="91">
      <c r="A91" s="14" t="inlineStr">
        <is>
          <t>4224176497121428820</t>
        </is>
      </c>
      <c r="B91" s="14" t="inlineStr">
        <is>
          <t>miss又安2016</t>
        </is>
      </c>
      <c r="C91" s="26" t="n">
        <v>45695</v>
      </c>
      <c r="D91" s="16" t="n"/>
      <c r="E91" s="16" t="n"/>
      <c r="F91" s="16" t="n"/>
      <c r="G91" s="16" t="n"/>
      <c r="H91" s="16" t="n">
        <v>1</v>
      </c>
      <c r="I91" s="161" t="n">
        <v>15</v>
      </c>
      <c r="J91" s="161" t="n">
        <v>5</v>
      </c>
      <c r="K91" s="161">
        <f>G91*H91*0.006</f>
        <v/>
      </c>
      <c r="L91" s="28">
        <f>SUM(I91:K91)</f>
        <v/>
      </c>
      <c r="M91" s="28">
        <f>G91*H91+I91</f>
        <v/>
      </c>
      <c r="N91" s="16" t="n"/>
      <c r="O91" s="16" t="n"/>
      <c r="P91" s="14" t="n"/>
      <c r="Q91" s="16" t="n"/>
      <c r="R91" s="8" t="inlineStr">
        <is>
          <t>✅ 可导入</t>
        </is>
      </c>
      <c r="S91" s="8" t="inlineStr">
        <is>
          <t>✅ 对账齐全</t>
        </is>
      </c>
      <c r="T91" t="inlineStr">
        <is>
          <t>✓</t>
        </is>
      </c>
    </row>
    <row r="92">
      <c r="A92" s="14" t="inlineStr">
        <is>
          <t>4225045719704335011</t>
        </is>
      </c>
      <c r="B92" s="14" t="inlineStr">
        <is>
          <t>panyu441675742</t>
        </is>
      </c>
      <c r="C92" s="25" t="n">
        <v>45696</v>
      </c>
      <c r="D92" s="15" t="n"/>
      <c r="E92" s="15" t="n"/>
      <c r="F92" s="15" t="n"/>
      <c r="G92" s="15" t="n"/>
      <c r="H92" s="15" t="n">
        <v>1</v>
      </c>
      <c r="I92" s="160" t="n">
        <v>15</v>
      </c>
      <c r="J92" s="160" t="n">
        <v>5</v>
      </c>
      <c r="K92" s="160">
        <f>G92*H92*0.006</f>
        <v/>
      </c>
      <c r="L92" s="28">
        <f>SUM(I92:K92)</f>
        <v/>
      </c>
      <c r="M92" s="28">
        <f>G92*H92+I92</f>
        <v/>
      </c>
      <c r="N92" s="15" t="n"/>
      <c r="O92" s="15" t="n"/>
      <c r="P92" s="14" t="n"/>
      <c r="Q92" s="15" t="n"/>
      <c r="R92" s="8" t="inlineStr">
        <is>
          <t>✅ 可导入</t>
        </is>
      </c>
      <c r="S92" s="8" t="inlineStr">
        <is>
          <t>✅ 对账齐全</t>
        </is>
      </c>
      <c r="T92" t="inlineStr">
        <is>
          <t>✓</t>
        </is>
      </c>
    </row>
    <row r="93">
      <c r="A93" s="14" t="inlineStr">
        <is>
          <t>2460466203599395661</t>
        </is>
      </c>
      <c r="B93" s="14" t="inlineStr">
        <is>
          <t>年少该当努力</t>
        </is>
      </c>
      <c r="C93" s="26" t="n">
        <v>45696</v>
      </c>
      <c r="D93" s="16" t="n"/>
      <c r="E93" s="16" t="n"/>
      <c r="F93" s="16" t="n"/>
      <c r="G93" s="16" t="n"/>
      <c r="H93" s="16" t="n">
        <v>1</v>
      </c>
      <c r="I93" s="161" t="n">
        <v>15</v>
      </c>
      <c r="J93" s="161" t="n">
        <v>5</v>
      </c>
      <c r="K93" s="161">
        <f>G93*H93*0.006</f>
        <v/>
      </c>
      <c r="L93" s="28">
        <f>SUM(I93:K93)</f>
        <v/>
      </c>
      <c r="M93" s="28">
        <f>G93*H93+I93</f>
        <v/>
      </c>
      <c r="N93" s="16" t="n"/>
      <c r="O93" s="16" t="n"/>
      <c r="P93" s="14" t="n"/>
      <c r="Q93" s="16" t="n"/>
      <c r="R93" s="8" t="inlineStr">
        <is>
          <t>✅ 可导入</t>
        </is>
      </c>
      <c r="S93" s="8" t="inlineStr">
        <is>
          <t>✅ 对账齐全</t>
        </is>
      </c>
      <c r="T93" t="inlineStr">
        <is>
          <t>✓</t>
        </is>
      </c>
    </row>
    <row r="94">
      <c r="A94" s="14" t="inlineStr">
        <is>
          <t>2461359001153048878</t>
        </is>
      </c>
      <c r="B94" s="14" t="inlineStr">
        <is>
          <t>尹计为</t>
        </is>
      </c>
      <c r="C94" s="25" t="n">
        <v>45696</v>
      </c>
      <c r="D94" s="15" t="n"/>
      <c r="E94" s="15" t="n"/>
      <c r="F94" s="15" t="n"/>
      <c r="G94" s="15" t="n"/>
      <c r="H94" s="15" t="n">
        <v>1</v>
      </c>
      <c r="I94" s="160" t="n">
        <v>15</v>
      </c>
      <c r="J94" s="160" t="n">
        <v>5</v>
      </c>
      <c r="K94" s="160">
        <f>G94*H94*0.006</f>
        <v/>
      </c>
      <c r="L94" s="28">
        <f>SUM(I94:K94)</f>
        <v/>
      </c>
      <c r="M94" s="28">
        <f>G94*H94+I94</f>
        <v/>
      </c>
      <c r="N94" s="15" t="n"/>
      <c r="O94" s="15" t="n"/>
      <c r="P94" s="14" t="n"/>
      <c r="Q94" s="15" t="n"/>
      <c r="R94" s="8" t="inlineStr">
        <is>
          <t>✅ 可导入</t>
        </is>
      </c>
      <c r="S94" s="8" t="inlineStr">
        <is>
          <t>✅ 对账齐全</t>
        </is>
      </c>
      <c r="T94" t="inlineStr">
        <is>
          <t>✓</t>
        </is>
      </c>
    </row>
    <row r="95">
      <c r="A95" s="14" t="inlineStr">
        <is>
          <t>4224989952691116319</t>
        </is>
      </c>
      <c r="B95" s="14" t="inlineStr">
        <is>
          <t>fnchenjuan1982</t>
        </is>
      </c>
      <c r="C95" s="26" t="n">
        <v>45696</v>
      </c>
      <c r="D95" s="16" t="n"/>
      <c r="E95" s="16" t="n"/>
      <c r="F95" s="16" t="n"/>
      <c r="G95" s="16" t="n"/>
      <c r="H95" s="16" t="n">
        <v>1</v>
      </c>
      <c r="I95" s="161" t="n">
        <v>15</v>
      </c>
      <c r="J95" s="161" t="n">
        <v>5</v>
      </c>
      <c r="K95" s="161">
        <f>G95*H95*0.006</f>
        <v/>
      </c>
      <c r="L95" s="28">
        <f>SUM(I95:K95)</f>
        <v/>
      </c>
      <c r="M95" s="28">
        <f>G95*H95+I95</f>
        <v/>
      </c>
      <c r="N95" s="16" t="n"/>
      <c r="O95" s="16" t="n"/>
      <c r="P95" s="14" t="n"/>
      <c r="Q95" s="16" t="n"/>
      <c r="R95" s="8" t="inlineStr">
        <is>
          <t>✅ 可导入</t>
        </is>
      </c>
      <c r="S95" s="8" t="inlineStr">
        <is>
          <t>✅ 对账齐全</t>
        </is>
      </c>
      <c r="T95" t="inlineStr">
        <is>
          <t>✓</t>
        </is>
      </c>
    </row>
    <row r="96">
      <c r="A96" s="14" t="inlineStr">
        <is>
          <t>4225199259056915013</t>
        </is>
      </c>
      <c r="B96" s="14" t="inlineStr">
        <is>
          <t>darling8452</t>
        </is>
      </c>
      <c r="C96" s="25" t="n">
        <v>45696</v>
      </c>
      <c r="D96" s="15" t="n"/>
      <c r="E96" s="15" t="n"/>
      <c r="F96" s="15" t="n"/>
      <c r="G96" s="15" t="n"/>
      <c r="H96" s="15" t="n">
        <v>1</v>
      </c>
      <c r="I96" s="160" t="n">
        <v>15</v>
      </c>
      <c r="J96" s="160" t="n">
        <v>5</v>
      </c>
      <c r="K96" s="160">
        <f>G96*H96*0.006</f>
        <v/>
      </c>
      <c r="L96" s="28">
        <f>SUM(I96:K96)</f>
        <v/>
      </c>
      <c r="M96" s="28">
        <f>G96*H96+I96</f>
        <v/>
      </c>
      <c r="N96" s="15" t="n"/>
      <c r="O96" s="15" t="n"/>
      <c r="P96" s="14" t="n"/>
      <c r="Q96" s="15" t="n"/>
      <c r="R96" s="8" t="inlineStr">
        <is>
          <t>✅ 可导入</t>
        </is>
      </c>
      <c r="S96" s="8" t="inlineStr">
        <is>
          <t>✅ 对账齐全</t>
        </is>
      </c>
      <c r="T96" t="inlineStr">
        <is>
          <t>✓</t>
        </is>
      </c>
    </row>
    <row r="97">
      <c r="A97" s="14" t="inlineStr">
        <is>
          <t>2461095876654666455</t>
        </is>
      </c>
      <c r="B97" s="14" t="inlineStr">
        <is>
          <t>t18796282503</t>
        </is>
      </c>
      <c r="C97" s="26" t="n">
        <v>45696</v>
      </c>
      <c r="D97" s="16" t="n"/>
      <c r="E97" s="16" t="n"/>
      <c r="F97" s="16" t="n"/>
      <c r="G97" s="16" t="n"/>
      <c r="H97" s="16" t="n">
        <v>1</v>
      </c>
      <c r="I97" s="161" t="n">
        <v>15</v>
      </c>
      <c r="J97" s="161" t="n">
        <v>5</v>
      </c>
      <c r="K97" s="161">
        <f>G97*H97*0.006</f>
        <v/>
      </c>
      <c r="L97" s="28">
        <f>SUM(I97:K97)</f>
        <v/>
      </c>
      <c r="M97" s="28">
        <f>G97*H97+I97</f>
        <v/>
      </c>
      <c r="N97" s="16" t="n"/>
      <c r="O97" s="16" t="n"/>
      <c r="P97" s="14" t="n"/>
      <c r="Q97" s="16" t="n"/>
      <c r="R97" s="8" t="inlineStr">
        <is>
          <t>✅ 可导入</t>
        </is>
      </c>
      <c r="S97" s="8" t="inlineStr">
        <is>
          <t>✅ 对账齐全</t>
        </is>
      </c>
      <c r="T97" t="inlineStr">
        <is>
          <t>✓</t>
        </is>
      </c>
    </row>
    <row r="98">
      <c r="A98" s="14" t="inlineStr">
        <is>
          <t>2461903322650712676</t>
        </is>
      </c>
      <c r="B98" s="14" t="inlineStr">
        <is>
          <t>liushuanglin01</t>
        </is>
      </c>
      <c r="C98" s="25" t="n">
        <v>45697</v>
      </c>
      <c r="D98" s="15" t="n"/>
      <c r="E98" s="15" t="n"/>
      <c r="F98" s="15" t="n"/>
      <c r="G98" s="15" t="n"/>
      <c r="H98" s="15" t="n">
        <v>1</v>
      </c>
      <c r="I98" s="160" t="n">
        <v>15</v>
      </c>
      <c r="J98" s="160" t="n">
        <v>5</v>
      </c>
      <c r="K98" s="160">
        <f>G98*H98*0.006</f>
        <v/>
      </c>
      <c r="L98" s="28">
        <f>SUM(I98:K98)</f>
        <v/>
      </c>
      <c r="M98" s="28">
        <f>G98*H98+I98</f>
        <v/>
      </c>
      <c r="N98" s="15" t="n"/>
      <c r="O98" s="15" t="n"/>
      <c r="P98" s="14" t="n"/>
      <c r="Q98" s="15" t="n"/>
      <c r="R98" s="8" t="inlineStr">
        <is>
          <t>✅ 可导入</t>
        </is>
      </c>
      <c r="S98" s="8" t="inlineStr">
        <is>
          <t>✅ 对账齐全</t>
        </is>
      </c>
      <c r="T98" t="inlineStr">
        <is>
          <t>✓</t>
        </is>
      </c>
    </row>
    <row r="99">
      <c r="A99" s="14" t="inlineStr">
        <is>
          <t>4225851613135613121</t>
        </is>
      </c>
      <c r="B99" s="14" t="inlineStr">
        <is>
          <t>tb451382655</t>
        </is>
      </c>
      <c r="C99" s="26" t="n">
        <v>45697</v>
      </c>
      <c r="D99" s="16" t="n"/>
      <c r="E99" s="16" t="n"/>
      <c r="F99" s="16" t="n"/>
      <c r="G99" s="16" t="n"/>
      <c r="H99" s="16" t="n">
        <v>1</v>
      </c>
      <c r="I99" s="161" t="n">
        <v>15</v>
      </c>
      <c r="J99" s="161" t="n">
        <v>5</v>
      </c>
      <c r="K99" s="161">
        <f>G99*H99*0.006</f>
        <v/>
      </c>
      <c r="L99" s="28">
        <f>SUM(I99:K99)</f>
        <v/>
      </c>
      <c r="M99" s="28">
        <f>G99*H99+I99</f>
        <v/>
      </c>
      <c r="N99" s="16" t="n"/>
      <c r="O99" s="16" t="n"/>
      <c r="P99" s="14" t="n"/>
      <c r="Q99" s="16" t="n"/>
      <c r="R99" s="8" t="inlineStr">
        <is>
          <t>✅ 可导入</t>
        </is>
      </c>
      <c r="S99" s="8" t="inlineStr">
        <is>
          <t>✅ 对账齐全</t>
        </is>
      </c>
      <c r="T99" t="inlineStr">
        <is>
          <t>✓</t>
        </is>
      </c>
    </row>
    <row r="100">
      <c r="A100" s="14" t="inlineStr">
        <is>
          <t>2462310589991751665</t>
        </is>
      </c>
      <c r="B100" s="14" t="inlineStr">
        <is>
          <t>肥妈肥妈啊</t>
        </is>
      </c>
      <c r="C100" s="25" t="n">
        <v>45697</v>
      </c>
      <c r="D100" s="15" t="n"/>
      <c r="E100" s="15" t="n"/>
      <c r="F100" s="15" t="n"/>
      <c r="G100" s="15" t="n"/>
      <c r="H100" s="15" t="n">
        <v>1</v>
      </c>
      <c r="I100" s="160" t="n">
        <v>15</v>
      </c>
      <c r="J100" s="160" t="n">
        <v>5</v>
      </c>
      <c r="K100" s="160">
        <f>G100*H100*0.006</f>
        <v/>
      </c>
      <c r="L100" s="28">
        <f>SUM(I100:K100)</f>
        <v/>
      </c>
      <c r="M100" s="28">
        <f>G100*H100+I100</f>
        <v/>
      </c>
      <c r="N100" s="15" t="n"/>
      <c r="O100" s="15" t="n"/>
      <c r="P100" s="14" t="n"/>
      <c r="Q100" s="15" t="n"/>
      <c r="R100" s="8" t="inlineStr">
        <is>
          <t>✅ 可导入</t>
        </is>
      </c>
      <c r="S100" s="8" t="inlineStr">
        <is>
          <t>✅ 对账齐全</t>
        </is>
      </c>
      <c r="T100" t="inlineStr">
        <is>
          <t>✓</t>
        </is>
      </c>
    </row>
    <row r="101">
      <c r="A101" s="14" t="inlineStr">
        <is>
          <t>4226440680134325701</t>
        </is>
      </c>
      <c r="B101" s="14" t="inlineStr">
        <is>
          <t>毕瑞8348866</t>
        </is>
      </c>
      <c r="C101" s="26" t="n">
        <v>45697</v>
      </c>
      <c r="D101" s="16" t="n"/>
      <c r="E101" s="16" t="n"/>
      <c r="F101" s="16" t="n"/>
      <c r="G101" s="16" t="n"/>
      <c r="H101" s="16" t="n">
        <v>1</v>
      </c>
      <c r="I101" s="161" t="n">
        <v>15</v>
      </c>
      <c r="J101" s="161" t="n">
        <v>5</v>
      </c>
      <c r="K101" s="161">
        <f>G101*H101*0.006</f>
        <v/>
      </c>
      <c r="L101" s="28">
        <f>SUM(I101:K101)</f>
        <v/>
      </c>
      <c r="M101" s="28">
        <f>G101*H101+I101</f>
        <v/>
      </c>
      <c r="N101" s="16" t="n"/>
      <c r="O101" s="16" t="n"/>
      <c r="P101" s="14" t="n"/>
      <c r="Q101" s="16" t="n"/>
      <c r="R101" s="8" t="inlineStr">
        <is>
          <t>✅ 可导入</t>
        </is>
      </c>
      <c r="S101" s="8" t="inlineStr">
        <is>
          <t>✅ 对账齐全</t>
        </is>
      </c>
      <c r="T101" t="inlineStr">
        <is>
          <t>✓</t>
        </is>
      </c>
    </row>
    <row r="102">
      <c r="A102" s="14" t="inlineStr">
        <is>
          <t>4226766769253407527</t>
        </is>
      </c>
      <c r="B102" s="14" t="inlineStr">
        <is>
          <t>tb873214847536</t>
        </is>
      </c>
      <c r="C102" s="25" t="n">
        <v>45698</v>
      </c>
      <c r="D102" s="15" t="n"/>
      <c r="E102" s="15" t="n"/>
      <c r="F102" s="15" t="n"/>
      <c r="G102" s="15" t="n"/>
      <c r="H102" s="15" t="n">
        <v>1</v>
      </c>
      <c r="I102" s="160" t="n">
        <v>15</v>
      </c>
      <c r="J102" s="160" t="n">
        <v>5</v>
      </c>
      <c r="K102" s="160">
        <f>G102*H102*0.006</f>
        <v/>
      </c>
      <c r="L102" s="28">
        <f>SUM(I102:K102)</f>
        <v/>
      </c>
      <c r="M102" s="28">
        <f>G102*H102+I102</f>
        <v/>
      </c>
      <c r="N102" s="15" t="n"/>
      <c r="O102" s="15" t="n"/>
      <c r="P102" s="14" t="n"/>
      <c r="Q102" s="15" t="n"/>
      <c r="R102" s="8" t="inlineStr">
        <is>
          <t>✅ 可导入</t>
        </is>
      </c>
      <c r="S102" s="8" t="inlineStr">
        <is>
          <t>✅ 对账齐全</t>
        </is>
      </c>
      <c r="T102" t="inlineStr">
        <is>
          <t>✓</t>
        </is>
      </c>
    </row>
    <row r="103">
      <c r="A103" s="14" t="inlineStr">
        <is>
          <t>2462809370154922381</t>
        </is>
      </c>
      <c r="B103" s="14" t="inlineStr">
        <is>
          <t>zhao101988</t>
        </is>
      </c>
      <c r="C103" s="26" t="n">
        <v>45698</v>
      </c>
      <c r="D103" s="16" t="n"/>
      <c r="E103" s="16" t="n"/>
      <c r="F103" s="16" t="n"/>
      <c r="G103" s="16" t="n"/>
      <c r="H103" s="16" t="n">
        <v>1</v>
      </c>
      <c r="I103" s="161" t="n">
        <v>15</v>
      </c>
      <c r="J103" s="161" t="n">
        <v>5</v>
      </c>
      <c r="K103" s="161">
        <f>G103*H103*0.006</f>
        <v/>
      </c>
      <c r="L103" s="28">
        <f>SUM(I103:K103)</f>
        <v/>
      </c>
      <c r="M103" s="28">
        <f>G103*H103+I103</f>
        <v/>
      </c>
      <c r="N103" s="16" t="n"/>
      <c r="O103" s="16" t="n"/>
      <c r="P103" s="14" t="n"/>
      <c r="Q103" s="16" t="n"/>
      <c r="R103" s="8" t="inlineStr">
        <is>
          <t>✅ 可导入</t>
        </is>
      </c>
      <c r="S103" s="8" t="inlineStr">
        <is>
          <t>✅ 对账齐全</t>
        </is>
      </c>
      <c r="T103" t="inlineStr">
        <is>
          <t>✓</t>
        </is>
      </c>
    </row>
    <row r="104">
      <c r="A104" s="14" t="inlineStr">
        <is>
          <t>4227203736474525100</t>
        </is>
      </c>
      <c r="B104" s="14" t="inlineStr">
        <is>
          <t>六和世家8393</t>
        </is>
      </c>
      <c r="C104" s="25" t="n">
        <v>45698</v>
      </c>
      <c r="D104" s="15" t="n"/>
      <c r="E104" s="15" t="n"/>
      <c r="F104" s="15" t="n"/>
      <c r="G104" s="15" t="n"/>
      <c r="H104" s="15" t="n">
        <v>1</v>
      </c>
      <c r="I104" s="160" t="n">
        <v>15</v>
      </c>
      <c r="J104" s="160" t="n">
        <v>5</v>
      </c>
      <c r="K104" s="160">
        <f>G104*H104*0.006</f>
        <v/>
      </c>
      <c r="L104" s="28">
        <f>SUM(I104:K104)</f>
        <v/>
      </c>
      <c r="M104" s="28">
        <f>G104*H104+I104</f>
        <v/>
      </c>
      <c r="N104" s="15" t="n"/>
      <c r="O104" s="15" t="n"/>
      <c r="P104" s="14" t="n"/>
      <c r="Q104" s="15" t="n"/>
      <c r="R104" s="8" t="inlineStr">
        <is>
          <t>✅ 可导入</t>
        </is>
      </c>
      <c r="S104" s="8" t="inlineStr">
        <is>
          <t>✅ 对账齐全</t>
        </is>
      </c>
      <c r="T104" t="inlineStr">
        <is>
          <t>✓</t>
        </is>
      </c>
    </row>
    <row r="105">
      <c r="A105" s="14" t="inlineStr">
        <is>
          <t>4227469239303208330</t>
        </is>
      </c>
      <c r="B105" s="14" t="inlineStr">
        <is>
          <t>胡文珍1990</t>
        </is>
      </c>
      <c r="C105" s="26" t="n">
        <v>45698</v>
      </c>
      <c r="D105" s="16" t="n"/>
      <c r="E105" s="16" t="n"/>
      <c r="F105" s="16" t="n"/>
      <c r="G105" s="16" t="n"/>
      <c r="H105" s="16" t="n">
        <v>1</v>
      </c>
      <c r="I105" s="161" t="n">
        <v>15</v>
      </c>
      <c r="J105" s="161" t="n">
        <v>5</v>
      </c>
      <c r="K105" s="161">
        <f>G105*H105*0.006</f>
        <v/>
      </c>
      <c r="L105" s="28">
        <f>SUM(I105:K105)</f>
        <v/>
      </c>
      <c r="M105" s="28">
        <f>G105*H105+I105</f>
        <v/>
      </c>
      <c r="N105" s="16" t="n"/>
      <c r="O105" s="16" t="n"/>
      <c r="P105" s="14" t="n"/>
      <c r="Q105" s="16" t="n"/>
      <c r="R105" s="8" t="inlineStr">
        <is>
          <t>✅ 可导入</t>
        </is>
      </c>
      <c r="S105" s="8" t="inlineStr">
        <is>
          <t>✅ 对账齐全</t>
        </is>
      </c>
      <c r="T105" t="inlineStr">
        <is>
          <t>✓</t>
        </is>
      </c>
    </row>
    <row r="106">
      <c r="A106" s="14" t="inlineStr">
        <is>
          <t>2463507049169546461</t>
        </is>
      </c>
      <c r="B106" s="14" t="inlineStr">
        <is>
          <t>zwl19870723</t>
        </is>
      </c>
      <c r="C106" s="25" t="n">
        <v>45698</v>
      </c>
      <c r="D106" s="15" t="n"/>
      <c r="E106" s="15" t="n"/>
      <c r="F106" s="15" t="n"/>
      <c r="G106" s="15" t="n"/>
      <c r="H106" s="15" t="n">
        <v>1</v>
      </c>
      <c r="I106" s="160" t="n">
        <v>15</v>
      </c>
      <c r="J106" s="160" t="n">
        <v>5</v>
      </c>
      <c r="K106" s="160">
        <f>G106*H106*0.006</f>
        <v/>
      </c>
      <c r="L106" s="28">
        <f>SUM(I106:K106)</f>
        <v/>
      </c>
      <c r="M106" s="28">
        <f>G106*H106+I106</f>
        <v/>
      </c>
      <c r="N106" s="15" t="n"/>
      <c r="O106" s="15" t="n"/>
      <c r="P106" s="14" t="n"/>
      <c r="Q106" s="15" t="n"/>
      <c r="R106" s="8" t="inlineStr">
        <is>
          <t>✅ 可导入</t>
        </is>
      </c>
      <c r="S106" s="8" t="inlineStr">
        <is>
          <t>✅ 对账齐全</t>
        </is>
      </c>
      <c r="T106" t="inlineStr">
        <is>
          <t>✓</t>
        </is>
      </c>
    </row>
    <row r="107">
      <c r="A107" s="14" t="inlineStr">
        <is>
          <t>4227611006293695111</t>
        </is>
      </c>
      <c r="B107" s="14" t="inlineStr">
        <is>
          <t>tb568050019</t>
        </is>
      </c>
      <c r="C107" s="26" t="n">
        <v>45698</v>
      </c>
      <c r="D107" s="16" t="n"/>
      <c r="E107" s="16" t="n"/>
      <c r="F107" s="16" t="n"/>
      <c r="G107" s="16" t="n"/>
      <c r="H107" s="16" t="n">
        <v>1</v>
      </c>
      <c r="I107" s="161" t="n">
        <v>15</v>
      </c>
      <c r="J107" s="161" t="n">
        <v>5</v>
      </c>
      <c r="K107" s="161">
        <f>G107*H107*0.006</f>
        <v/>
      </c>
      <c r="L107" s="28">
        <f>SUM(I107:K107)</f>
        <v/>
      </c>
      <c r="M107" s="28">
        <f>G107*H107+I107</f>
        <v/>
      </c>
      <c r="N107" s="16" t="n"/>
      <c r="O107" s="16" t="n"/>
      <c r="P107" s="14" t="n"/>
      <c r="Q107" s="16" t="n"/>
      <c r="R107" s="8" t="inlineStr">
        <is>
          <t>✅ 可导入</t>
        </is>
      </c>
      <c r="S107" s="8" t="inlineStr">
        <is>
          <t>✅ 对账齐全</t>
        </is>
      </c>
      <c r="T107" t="inlineStr">
        <is>
          <t>✓</t>
        </is>
      </c>
    </row>
    <row r="108">
      <c r="A108" s="14" t="inlineStr">
        <is>
          <t>4227960457381340137</t>
        </is>
      </c>
      <c r="B108" s="14" t="inlineStr">
        <is>
          <t>风中的蝴蝶2015</t>
        </is>
      </c>
      <c r="C108" s="25" t="n">
        <v>45699</v>
      </c>
      <c r="D108" s="15" t="n"/>
      <c r="E108" s="15" t="n"/>
      <c r="F108" s="15" t="n"/>
      <c r="G108" s="15" t="n"/>
      <c r="H108" s="15" t="n">
        <v>1</v>
      </c>
      <c r="I108" s="160" t="n">
        <v>15</v>
      </c>
      <c r="J108" s="160" t="n">
        <v>5</v>
      </c>
      <c r="K108" s="160">
        <f>G108*H108*0.006</f>
        <v/>
      </c>
      <c r="L108" s="28">
        <f>SUM(I108:K108)</f>
        <v/>
      </c>
      <c r="M108" s="28">
        <f>G108*H108+I108</f>
        <v/>
      </c>
      <c r="N108" s="15" t="n"/>
      <c r="O108" s="15" t="n"/>
      <c r="P108" s="14" t="n"/>
      <c r="Q108" s="15" t="n"/>
      <c r="R108" s="8" t="inlineStr">
        <is>
          <t>✅ 可导入</t>
        </is>
      </c>
      <c r="S108" s="8" t="inlineStr">
        <is>
          <t>✅ 对账齐全</t>
        </is>
      </c>
      <c r="T108" t="inlineStr">
        <is>
          <t>✓</t>
        </is>
      </c>
    </row>
    <row r="109">
      <c r="A109" s="14" t="inlineStr">
        <is>
          <t>4228144308070217343</t>
        </is>
      </c>
      <c r="B109" s="14" t="inlineStr">
        <is>
          <t>浪菜菜</t>
        </is>
      </c>
      <c r="C109" s="26" t="n">
        <v>45699</v>
      </c>
      <c r="D109" s="16" t="n"/>
      <c r="E109" s="16" t="n"/>
      <c r="F109" s="16" t="n"/>
      <c r="G109" s="16" t="n"/>
      <c r="H109" s="16" t="n">
        <v>1</v>
      </c>
      <c r="I109" s="161" t="n">
        <v>15</v>
      </c>
      <c r="J109" s="161" t="n">
        <v>5</v>
      </c>
      <c r="K109" s="161">
        <f>G109*H109*0.006</f>
        <v/>
      </c>
      <c r="L109" s="28">
        <f>SUM(I109:K109)</f>
        <v/>
      </c>
      <c r="M109" s="28">
        <f>G109*H109+I109</f>
        <v/>
      </c>
      <c r="N109" s="16" t="n"/>
      <c r="O109" s="16" t="n"/>
      <c r="P109" s="14" t="n"/>
      <c r="Q109" s="16" t="n"/>
      <c r="R109" s="8" t="inlineStr">
        <is>
          <t>✅ 可导入</t>
        </is>
      </c>
      <c r="S109" s="8" t="inlineStr">
        <is>
          <t>✅ 对账齐全</t>
        </is>
      </c>
      <c r="T109" t="inlineStr">
        <is>
          <t>✓</t>
        </is>
      </c>
    </row>
    <row r="110">
      <c r="A110" s="14" t="inlineStr">
        <is>
          <t>2463691263070990855</t>
        </is>
      </c>
      <c r="B110" s="14" t="inlineStr">
        <is>
          <t>飞鸟的乐园</t>
        </is>
      </c>
      <c r="C110" s="25" t="n">
        <v>45699</v>
      </c>
      <c r="D110" s="15" t="n"/>
      <c r="E110" s="15" t="n"/>
      <c r="F110" s="15" t="n"/>
      <c r="G110" s="15" t="n"/>
      <c r="H110" s="15" t="n">
        <v>1</v>
      </c>
      <c r="I110" s="160" t="n">
        <v>15</v>
      </c>
      <c r="J110" s="160" t="n">
        <v>5</v>
      </c>
      <c r="K110" s="160">
        <f>G110*H110*0.006</f>
        <v/>
      </c>
      <c r="L110" s="28">
        <f>SUM(I110:K110)</f>
        <v/>
      </c>
      <c r="M110" s="28">
        <f>G110*H110+I110</f>
        <v/>
      </c>
      <c r="N110" s="15" t="n"/>
      <c r="O110" s="15" t="n"/>
      <c r="P110" s="14" t="n"/>
      <c r="Q110" s="15" t="n"/>
      <c r="R110" s="8" t="inlineStr">
        <is>
          <t>✅ 可导入</t>
        </is>
      </c>
      <c r="S110" s="8" t="inlineStr">
        <is>
          <t>✅ 对账齐全</t>
        </is>
      </c>
      <c r="T110" t="inlineStr">
        <is>
          <t>✓</t>
        </is>
      </c>
    </row>
    <row r="111">
      <c r="A111" s="14" t="inlineStr">
        <is>
          <t>4229434874871893433</t>
        </is>
      </c>
      <c r="B111" s="14" t="inlineStr">
        <is>
          <t>tb829816034</t>
        </is>
      </c>
      <c r="C111" s="26" t="n">
        <v>45700</v>
      </c>
      <c r="D111" s="16" t="n"/>
      <c r="E111" s="16" t="n"/>
      <c r="F111" s="16" t="n"/>
      <c r="G111" s="16" t="n"/>
      <c r="H111" s="16" t="n">
        <v>1</v>
      </c>
      <c r="I111" s="161" t="n">
        <v>15</v>
      </c>
      <c r="J111" s="161" t="n">
        <v>5</v>
      </c>
      <c r="K111" s="161">
        <f>G111*H111*0.006</f>
        <v/>
      </c>
      <c r="L111" s="28">
        <f>SUM(I111:K111)</f>
        <v/>
      </c>
      <c r="M111" s="28">
        <f>G111*H111+I111</f>
        <v/>
      </c>
      <c r="N111" s="16" t="n"/>
      <c r="O111" s="16" t="n"/>
      <c r="P111" s="14" t="n"/>
      <c r="Q111" s="16" t="n"/>
      <c r="R111" s="8" t="inlineStr">
        <is>
          <t>✅ 可导入</t>
        </is>
      </c>
      <c r="S111" s="8" t="inlineStr">
        <is>
          <t>✅ 对账齐全</t>
        </is>
      </c>
      <c r="T111" t="inlineStr">
        <is>
          <t>✓</t>
        </is>
      </c>
    </row>
    <row r="112">
      <c r="A112" s="14" t="inlineStr">
        <is>
          <t>4229197309655918429</t>
        </is>
      </c>
      <c r="B112" s="14" t="inlineStr">
        <is>
          <t>白天总会黑</t>
        </is>
      </c>
      <c r="C112" s="25" t="n">
        <v>45700</v>
      </c>
      <c r="D112" s="15" t="n"/>
      <c r="E112" s="15" t="n"/>
      <c r="F112" s="15" t="n"/>
      <c r="G112" s="15" t="n"/>
      <c r="H112" s="15" t="n">
        <v>1</v>
      </c>
      <c r="I112" s="160" t="n">
        <v>15</v>
      </c>
      <c r="J112" s="160" t="n">
        <v>5</v>
      </c>
      <c r="K112" s="160">
        <f>G112*H112*0.006</f>
        <v/>
      </c>
      <c r="L112" s="28">
        <f>SUM(I112:K112)</f>
        <v/>
      </c>
      <c r="M112" s="28">
        <f>G112*H112+I112</f>
        <v/>
      </c>
      <c r="N112" s="15" t="n"/>
      <c r="O112" s="15" t="n"/>
      <c r="P112" s="14" t="n"/>
      <c r="Q112" s="15" t="n"/>
      <c r="R112" s="8" t="inlineStr">
        <is>
          <t>✅ 可导入</t>
        </is>
      </c>
      <c r="S112" s="8" t="inlineStr">
        <is>
          <t>✅ 对账齐全</t>
        </is>
      </c>
      <c r="T112" t="inlineStr">
        <is>
          <t>✓</t>
        </is>
      </c>
    </row>
    <row r="113">
      <c r="A113" s="14" t="inlineStr">
        <is>
          <t>4229385048090582137</t>
        </is>
      </c>
      <c r="B113" s="14" t="inlineStr">
        <is>
          <t>sydney3512</t>
        </is>
      </c>
      <c r="C113" s="26" t="n">
        <v>45700</v>
      </c>
      <c r="D113" s="16" t="n"/>
      <c r="E113" s="16" t="n"/>
      <c r="F113" s="16" t="n"/>
      <c r="G113" s="16" t="n"/>
      <c r="H113" s="16" t="n">
        <v>1</v>
      </c>
      <c r="I113" s="161" t="n">
        <v>15</v>
      </c>
      <c r="J113" s="161" t="n">
        <v>5</v>
      </c>
      <c r="K113" s="161">
        <f>G113*H113*0.006</f>
        <v/>
      </c>
      <c r="L113" s="28">
        <f>SUM(I113:K113)</f>
        <v/>
      </c>
      <c r="M113" s="28">
        <f>G113*H113+I113</f>
        <v/>
      </c>
      <c r="N113" s="16" t="n"/>
      <c r="O113" s="16" t="n"/>
      <c r="P113" s="14" t="n"/>
      <c r="Q113" s="16" t="n"/>
      <c r="R113" s="8" t="inlineStr">
        <is>
          <t>✅ 可导入</t>
        </is>
      </c>
      <c r="S113" s="8" t="inlineStr">
        <is>
          <t>✅ 对账齐全</t>
        </is>
      </c>
      <c r="T113" t="inlineStr">
        <is>
          <t>✓</t>
        </is>
      </c>
    </row>
    <row r="114">
      <c r="A114" s="14" t="inlineStr">
        <is>
          <t>2465474054116814751</t>
        </is>
      </c>
      <c r="B114" s="14" t="inlineStr">
        <is>
          <t>独上枝头一抹香</t>
        </is>
      </c>
      <c r="C114" s="25" t="n">
        <v>45700</v>
      </c>
      <c r="D114" s="15" t="n"/>
      <c r="E114" s="15" t="n"/>
      <c r="F114" s="15" t="n"/>
      <c r="G114" s="15" t="n"/>
      <c r="H114" s="15" t="n">
        <v>1</v>
      </c>
      <c r="I114" s="160" t="n">
        <v>15</v>
      </c>
      <c r="J114" s="160" t="n">
        <v>5</v>
      </c>
      <c r="K114" s="160">
        <f>G114*H114*0.006</f>
        <v/>
      </c>
      <c r="L114" s="28">
        <f>SUM(I114:K114)</f>
        <v/>
      </c>
      <c r="M114" s="28">
        <f>G114*H114+I114</f>
        <v/>
      </c>
      <c r="N114" s="15" t="n"/>
      <c r="O114" s="15" t="n"/>
      <c r="P114" s="14" t="n"/>
      <c r="Q114" s="15" t="n"/>
      <c r="R114" s="8" t="inlineStr">
        <is>
          <t>✅ 可导入</t>
        </is>
      </c>
      <c r="S114" s="8" t="inlineStr">
        <is>
          <t>✅ 对账齐全</t>
        </is>
      </c>
      <c r="T114" t="inlineStr">
        <is>
          <t>✓</t>
        </is>
      </c>
    </row>
    <row r="115">
      <c r="A115" s="14" t="inlineStr">
        <is>
          <t>2465808816277969299</t>
        </is>
      </c>
      <c r="B115" s="14" t="inlineStr">
        <is>
          <t>gonie720</t>
        </is>
      </c>
      <c r="C115" s="26" t="n">
        <v>45701</v>
      </c>
      <c r="D115" s="16" t="n"/>
      <c r="E115" s="16" t="n"/>
      <c r="F115" s="16" t="n"/>
      <c r="G115" s="16" t="n"/>
      <c r="H115" s="16" t="n">
        <v>1</v>
      </c>
      <c r="I115" s="161" t="n">
        <v>15</v>
      </c>
      <c r="J115" s="161" t="n">
        <v>5</v>
      </c>
      <c r="K115" s="161">
        <f>G115*H115*0.006</f>
        <v/>
      </c>
      <c r="L115" s="28">
        <f>SUM(I115:K115)</f>
        <v/>
      </c>
      <c r="M115" s="28">
        <f>G115*H115+I115</f>
        <v/>
      </c>
      <c r="N115" s="16" t="n"/>
      <c r="O115" s="16" t="n"/>
      <c r="P115" s="14" t="n"/>
      <c r="Q115" s="16" t="n"/>
      <c r="R115" s="8" t="inlineStr">
        <is>
          <t>✅ 可导入</t>
        </is>
      </c>
      <c r="S115" s="8" t="inlineStr">
        <is>
          <t>✅ 对账齐全</t>
        </is>
      </c>
      <c r="T115" t="inlineStr">
        <is>
          <t>✓</t>
        </is>
      </c>
    </row>
    <row r="116">
      <c r="A116" s="14" t="inlineStr">
        <is>
          <t>2465918184536108893</t>
        </is>
      </c>
      <c r="B116" s="14" t="inlineStr">
        <is>
          <t>tb921618535</t>
        </is>
      </c>
      <c r="C116" s="25" t="n">
        <v>45701</v>
      </c>
      <c r="D116" s="15" t="n"/>
      <c r="E116" s="15" t="n"/>
      <c r="F116" s="15" t="n"/>
      <c r="G116" s="15" t="n"/>
      <c r="H116" s="15" t="n">
        <v>1</v>
      </c>
      <c r="I116" s="160" t="n">
        <v>15</v>
      </c>
      <c r="J116" s="160" t="n">
        <v>5</v>
      </c>
      <c r="K116" s="160">
        <f>G116*H116*0.006</f>
        <v/>
      </c>
      <c r="L116" s="28">
        <f>SUM(I116:K116)</f>
        <v/>
      </c>
      <c r="M116" s="28">
        <f>G116*H116+I116</f>
        <v/>
      </c>
      <c r="N116" s="15" t="n"/>
      <c r="O116" s="15" t="n"/>
      <c r="P116" s="14" t="n"/>
      <c r="Q116" s="15" t="n"/>
      <c r="R116" s="8" t="inlineStr">
        <is>
          <t>✅ 可导入</t>
        </is>
      </c>
      <c r="S116" s="8" t="inlineStr">
        <is>
          <t>✅ 对账齐全</t>
        </is>
      </c>
      <c r="T116" t="inlineStr">
        <is>
          <t>✓</t>
        </is>
      </c>
    </row>
    <row r="117">
      <c r="A117" s="14" t="inlineStr">
        <is>
          <t>2466035544906752290</t>
        </is>
      </c>
      <c r="B117" s="14" t="inlineStr">
        <is>
          <t>无虚垠瀚</t>
        </is>
      </c>
      <c r="C117" s="26" t="n">
        <v>45701</v>
      </c>
      <c r="D117" s="16" t="n"/>
      <c r="E117" s="16" t="n"/>
      <c r="F117" s="16" t="n"/>
      <c r="G117" s="16" t="n"/>
      <c r="H117" s="16" t="n">
        <v>1</v>
      </c>
      <c r="I117" s="161" t="n">
        <v>15</v>
      </c>
      <c r="J117" s="161" t="n">
        <v>5</v>
      </c>
      <c r="K117" s="161">
        <f>G117*H117*0.006</f>
        <v/>
      </c>
      <c r="L117" s="28">
        <f>SUM(I117:K117)</f>
        <v/>
      </c>
      <c r="M117" s="28">
        <f>G117*H117+I117</f>
        <v/>
      </c>
      <c r="N117" s="16" t="n"/>
      <c r="O117" s="16" t="n"/>
      <c r="P117" s="14" t="n"/>
      <c r="Q117" s="16" t="n"/>
      <c r="R117" s="8" t="inlineStr">
        <is>
          <t>✅ 可导入</t>
        </is>
      </c>
      <c r="S117" s="8" t="inlineStr">
        <is>
          <t>✅ 对账齐全</t>
        </is>
      </c>
      <c r="T117" t="inlineStr">
        <is>
          <t>✓</t>
        </is>
      </c>
    </row>
    <row r="118">
      <c r="A118" s="14" t="inlineStr">
        <is>
          <t>4230941835856534814</t>
        </is>
      </c>
      <c r="B118" s="14" t="inlineStr">
        <is>
          <t>yuanshichao_iu</t>
        </is>
      </c>
      <c r="C118" s="25" t="n">
        <v>45701</v>
      </c>
      <c r="D118" s="15" t="n"/>
      <c r="E118" s="15" t="n"/>
      <c r="F118" s="15" t="n"/>
      <c r="G118" s="15" t="n"/>
      <c r="H118" s="15" t="n">
        <v>1</v>
      </c>
      <c r="I118" s="160" t="n">
        <v>15</v>
      </c>
      <c r="J118" s="160" t="n">
        <v>5</v>
      </c>
      <c r="K118" s="160">
        <f>G118*H118*0.006</f>
        <v/>
      </c>
      <c r="L118" s="28">
        <f>SUM(I118:K118)</f>
        <v/>
      </c>
      <c r="M118" s="28">
        <f>G118*H118+I118</f>
        <v/>
      </c>
      <c r="N118" s="15" t="n"/>
      <c r="O118" s="15" t="n"/>
      <c r="P118" s="14" t="n"/>
      <c r="Q118" s="15" t="n"/>
      <c r="R118" s="8" t="inlineStr">
        <is>
          <t>✅ 可导入</t>
        </is>
      </c>
      <c r="S118" s="8" t="inlineStr">
        <is>
          <t>✅ 对账齐全</t>
        </is>
      </c>
      <c r="T118" t="inlineStr">
        <is>
          <t>✓</t>
        </is>
      </c>
    </row>
    <row r="119">
      <c r="A119" s="14" t="inlineStr">
        <is>
          <t>2466248304903387463</t>
        </is>
      </c>
      <c r="B119" s="14" t="inlineStr">
        <is>
          <t>阳光活力君</t>
        </is>
      </c>
      <c r="C119" s="26" t="n">
        <v>45701</v>
      </c>
      <c r="D119" s="16" t="n"/>
      <c r="E119" s="16" t="n"/>
      <c r="F119" s="16" t="n"/>
      <c r="G119" s="16" t="n"/>
      <c r="H119" s="16" t="n">
        <v>1</v>
      </c>
      <c r="I119" s="161" t="n">
        <v>15</v>
      </c>
      <c r="J119" s="161" t="n">
        <v>5</v>
      </c>
      <c r="K119" s="161">
        <f>G119*H119*0.006</f>
        <v/>
      </c>
      <c r="L119" s="28">
        <f>SUM(I119:K119)</f>
        <v/>
      </c>
      <c r="M119" s="28">
        <f>G119*H119+I119</f>
        <v/>
      </c>
      <c r="N119" s="16" t="n"/>
      <c r="O119" s="16" t="n"/>
      <c r="P119" s="14" t="n"/>
      <c r="Q119" s="16" t="n"/>
      <c r="R119" s="8" t="inlineStr">
        <is>
          <t>✅ 可导入</t>
        </is>
      </c>
      <c r="S119" s="8" t="inlineStr">
        <is>
          <t>✅ 对账齐全</t>
        </is>
      </c>
      <c r="T119" t="inlineStr">
        <is>
          <t>✓</t>
        </is>
      </c>
    </row>
    <row r="120">
      <c r="A120" s="14" t="inlineStr">
        <is>
          <t>2466994728407376089</t>
        </is>
      </c>
      <c r="B120" s="14" t="inlineStr">
        <is>
          <t>zyh欢欢90</t>
        </is>
      </c>
      <c r="C120" s="25" t="n">
        <v>45702</v>
      </c>
      <c r="D120" s="15" t="n"/>
      <c r="E120" s="15" t="n"/>
      <c r="F120" s="15" t="n"/>
      <c r="G120" s="15" t="n"/>
      <c r="H120" s="15" t="n">
        <v>1</v>
      </c>
      <c r="I120" s="160" t="n">
        <v>15</v>
      </c>
      <c r="J120" s="160" t="n">
        <v>5</v>
      </c>
      <c r="K120" s="160">
        <f>G120*H120*0.006</f>
        <v/>
      </c>
      <c r="L120" s="28">
        <f>SUM(I120:K120)</f>
        <v/>
      </c>
      <c r="M120" s="28">
        <f>G120*H120+I120</f>
        <v/>
      </c>
      <c r="N120" s="15" t="n"/>
      <c r="O120" s="15" t="n"/>
      <c r="P120" s="14" t="n"/>
      <c r="Q120" s="15" t="n"/>
      <c r="R120" s="8" t="inlineStr">
        <is>
          <t>✅ 可导入</t>
        </is>
      </c>
      <c r="S120" s="8" t="inlineStr">
        <is>
          <t>✅ 对账齐全</t>
        </is>
      </c>
      <c r="T120" t="inlineStr">
        <is>
          <t>✓</t>
        </is>
      </c>
    </row>
    <row r="121">
      <c r="A121" s="14" t="inlineStr">
        <is>
          <t>4231963622503856821</t>
        </is>
      </c>
      <c r="B121" s="14" t="inlineStr">
        <is>
          <t>骑猪上高速兜风</t>
        </is>
      </c>
      <c r="C121" s="26" t="n">
        <v>45702</v>
      </c>
      <c r="D121" s="16" t="n"/>
      <c r="E121" s="16" t="n"/>
      <c r="F121" s="16" t="n"/>
      <c r="G121" s="16" t="n"/>
      <c r="H121" s="16" t="n">
        <v>1</v>
      </c>
      <c r="I121" s="161" t="n">
        <v>15</v>
      </c>
      <c r="J121" s="161" t="n">
        <v>5</v>
      </c>
      <c r="K121" s="161">
        <f>G121*H121*0.006</f>
        <v/>
      </c>
      <c r="L121" s="28">
        <f>SUM(I121:K121)</f>
        <v/>
      </c>
      <c r="M121" s="28">
        <f>G121*H121+I121</f>
        <v/>
      </c>
      <c r="N121" s="16" t="n"/>
      <c r="O121" s="16" t="n"/>
      <c r="P121" s="14" t="n"/>
      <c r="Q121" s="16" t="n"/>
      <c r="R121" s="8" t="inlineStr">
        <is>
          <t>✅ 可导入</t>
        </is>
      </c>
      <c r="S121" s="8" t="inlineStr">
        <is>
          <t>✅ 对账齐全</t>
        </is>
      </c>
      <c r="T121" t="inlineStr">
        <is>
          <t>✓</t>
        </is>
      </c>
    </row>
    <row r="122">
      <c r="A122" s="14" t="inlineStr">
        <is>
          <t>4232526157856050631</t>
        </is>
      </c>
      <c r="B122" s="14" t="inlineStr">
        <is>
          <t>bing bing 18596</t>
        </is>
      </c>
      <c r="C122" s="25" t="n">
        <v>45703</v>
      </c>
      <c r="D122" s="15" t="n"/>
      <c r="E122" s="15" t="n"/>
      <c r="F122" s="15" t="n"/>
      <c r="G122" s="15" t="n"/>
      <c r="H122" s="15" t="n">
        <v>1</v>
      </c>
      <c r="I122" s="160" t="n">
        <v>15</v>
      </c>
      <c r="J122" s="160" t="n">
        <v>5</v>
      </c>
      <c r="K122" s="160">
        <f>G122*H122*0.006</f>
        <v/>
      </c>
      <c r="L122" s="28">
        <f>SUM(I122:K122)</f>
        <v/>
      </c>
      <c r="M122" s="28">
        <f>G122*H122+I122</f>
        <v/>
      </c>
      <c r="N122" s="15" t="n"/>
      <c r="O122" s="15" t="n"/>
      <c r="P122" s="14" t="n"/>
      <c r="Q122" s="15" t="n"/>
      <c r="R122" s="8" t="inlineStr">
        <is>
          <t>✅ 可导入</t>
        </is>
      </c>
      <c r="S122" s="8" t="inlineStr">
        <is>
          <t>✅ 对账齐全</t>
        </is>
      </c>
      <c r="T122" t="inlineStr">
        <is>
          <t>✓</t>
        </is>
      </c>
    </row>
    <row r="123">
      <c r="A123" s="14" t="inlineStr">
        <is>
          <t>4232811422400509204</t>
        </is>
      </c>
      <c r="B123" s="14" t="inlineStr">
        <is>
          <t>tb9475933253</t>
        </is>
      </c>
      <c r="C123" s="26" t="n">
        <v>45703</v>
      </c>
      <c r="D123" s="16" t="n"/>
      <c r="E123" s="16" t="n"/>
      <c r="F123" s="16" t="n"/>
      <c r="G123" s="16" t="n"/>
      <c r="H123" s="16" t="n">
        <v>1</v>
      </c>
      <c r="I123" s="161" t="n">
        <v>15</v>
      </c>
      <c r="J123" s="161" t="n">
        <v>5</v>
      </c>
      <c r="K123" s="161">
        <f>G123*H123*0.006</f>
        <v/>
      </c>
      <c r="L123" s="28">
        <f>SUM(I123:K123)</f>
        <v/>
      </c>
      <c r="M123" s="28">
        <f>G123*H123+I123</f>
        <v/>
      </c>
      <c r="N123" s="16" t="n"/>
      <c r="O123" s="16" t="n"/>
      <c r="P123" s="14" t="n"/>
      <c r="Q123" s="16" t="n"/>
      <c r="R123" s="8" t="inlineStr">
        <is>
          <t>✅ 可导入</t>
        </is>
      </c>
      <c r="S123" s="8" t="inlineStr">
        <is>
          <t>✅ 对账齐全</t>
        </is>
      </c>
      <c r="T123" t="inlineStr">
        <is>
          <t>✓</t>
        </is>
      </c>
    </row>
    <row r="124">
      <c r="A124" s="14" t="inlineStr">
        <is>
          <t>4233146943636178326</t>
        </is>
      </c>
      <c r="B124" s="14" t="inlineStr">
        <is>
          <t>tb194622979</t>
        </is>
      </c>
      <c r="C124" s="25" t="n">
        <v>45703</v>
      </c>
      <c r="D124" s="15" t="n"/>
      <c r="E124" s="15" t="n"/>
      <c r="F124" s="15" t="n"/>
      <c r="G124" s="15" t="n"/>
      <c r="H124" s="15" t="n">
        <v>1</v>
      </c>
      <c r="I124" s="160" t="n">
        <v>15</v>
      </c>
      <c r="J124" s="160" t="n">
        <v>5</v>
      </c>
      <c r="K124" s="160">
        <f>G124*H124*0.006</f>
        <v/>
      </c>
      <c r="L124" s="28">
        <f>SUM(I124:K124)</f>
        <v/>
      </c>
      <c r="M124" s="28">
        <f>G124*H124+I124</f>
        <v/>
      </c>
      <c r="N124" s="15" t="n"/>
      <c r="O124" s="15" t="n"/>
      <c r="P124" s="14" t="n"/>
      <c r="Q124" s="15" t="n"/>
      <c r="R124" s="8" t="inlineStr">
        <is>
          <t>✅ 可导入</t>
        </is>
      </c>
      <c r="S124" s="8" t="inlineStr">
        <is>
          <t>✅ 对账齐全</t>
        </is>
      </c>
      <c r="T124" t="inlineStr">
        <is>
          <t>✓</t>
        </is>
      </c>
    </row>
    <row r="125">
      <c r="A125" s="14" t="inlineStr">
        <is>
          <t>4233067668534497649</t>
        </is>
      </c>
      <c r="B125" s="14" t="inlineStr">
        <is>
          <t>荼靡不争春11</t>
        </is>
      </c>
      <c r="C125" s="26" t="n">
        <v>45703</v>
      </c>
      <c r="D125" s="16" t="n"/>
      <c r="E125" s="16" t="n"/>
      <c r="F125" s="16" t="n"/>
      <c r="G125" s="16" t="n"/>
      <c r="H125" s="16" t="n">
        <v>1</v>
      </c>
      <c r="I125" s="161" t="n">
        <v>15</v>
      </c>
      <c r="J125" s="161" t="n">
        <v>5</v>
      </c>
      <c r="K125" s="161">
        <f>G125*H125*0.006</f>
        <v/>
      </c>
      <c r="L125" s="28">
        <f>SUM(I125:K125)</f>
        <v/>
      </c>
      <c r="M125" s="28">
        <f>G125*H125+I125</f>
        <v/>
      </c>
      <c r="N125" s="16" t="n"/>
      <c r="O125" s="16" t="n"/>
      <c r="P125" s="14" t="n"/>
      <c r="Q125" s="16" t="n"/>
      <c r="R125" s="8" t="inlineStr">
        <is>
          <t>✅ 可导入</t>
        </is>
      </c>
      <c r="S125" s="8" t="inlineStr">
        <is>
          <t>✅ 对账齐全</t>
        </is>
      </c>
      <c r="T125" t="inlineStr">
        <is>
          <t>✓</t>
        </is>
      </c>
    </row>
    <row r="126">
      <c r="A126" s="14" t="inlineStr">
        <is>
          <t>2468748578361810694</t>
        </is>
      </c>
      <c r="B126" s="14" t="inlineStr">
        <is>
          <t>tb687334553</t>
        </is>
      </c>
      <c r="C126" s="25" t="n">
        <v>45703</v>
      </c>
      <c r="D126" s="15" t="n"/>
      <c r="E126" s="15" t="n"/>
      <c r="F126" s="15" t="n"/>
      <c r="G126" s="15" t="n"/>
      <c r="H126" s="15" t="n">
        <v>1</v>
      </c>
      <c r="I126" s="160" t="n">
        <v>15</v>
      </c>
      <c r="J126" s="160" t="n">
        <v>5</v>
      </c>
      <c r="K126" s="160">
        <f>G126*H126*0.006</f>
        <v/>
      </c>
      <c r="L126" s="28">
        <f>SUM(I126:K126)</f>
        <v/>
      </c>
      <c r="M126" s="28">
        <f>G126*H126+I126</f>
        <v/>
      </c>
      <c r="N126" s="15" t="n"/>
      <c r="O126" s="15" t="n"/>
      <c r="P126" s="14" t="n"/>
      <c r="Q126" s="15" t="n"/>
      <c r="R126" s="8" t="inlineStr">
        <is>
          <t>✅ 可导入</t>
        </is>
      </c>
      <c r="S126" s="8" t="inlineStr">
        <is>
          <t>✅ 对账齐全</t>
        </is>
      </c>
      <c r="T126" t="inlineStr">
        <is>
          <t>✓</t>
        </is>
      </c>
    </row>
    <row r="127">
      <c r="A127" s="14" t="inlineStr">
        <is>
          <t>2469069806778288964</t>
        </is>
      </c>
      <c r="B127" s="14" t="inlineStr">
        <is>
          <t>傲天毕爷</t>
        </is>
      </c>
      <c r="C127" s="26" t="n">
        <v>45704</v>
      </c>
      <c r="D127" s="16" t="n"/>
      <c r="E127" s="16" t="n"/>
      <c r="F127" s="16" t="n"/>
      <c r="G127" s="16" t="n"/>
      <c r="H127" s="16" t="n">
        <v>1</v>
      </c>
      <c r="I127" s="161" t="n">
        <v>15</v>
      </c>
      <c r="J127" s="161" t="n">
        <v>5</v>
      </c>
      <c r="K127" s="161">
        <f>G127*H127*0.006</f>
        <v/>
      </c>
      <c r="L127" s="28">
        <f>SUM(I127:K127)</f>
        <v/>
      </c>
      <c r="M127" s="28">
        <f>G127*H127+I127</f>
        <v/>
      </c>
      <c r="N127" s="16" t="n"/>
      <c r="O127" s="16" t="n"/>
      <c r="P127" s="14" t="n"/>
      <c r="Q127" s="16" t="n"/>
      <c r="R127" s="8" t="inlineStr">
        <is>
          <t>✅ 可导入</t>
        </is>
      </c>
      <c r="S127" s="8" t="inlineStr">
        <is>
          <t>✅ 对账齐全</t>
        </is>
      </c>
      <c r="T127" t="inlineStr">
        <is>
          <t>✓</t>
        </is>
      </c>
    </row>
    <row r="128">
      <c r="A128" s="14" t="inlineStr">
        <is>
          <t>2469440930879490194</t>
        </is>
      </c>
      <c r="B128" s="14" t="inlineStr">
        <is>
          <t>tb7676545368</t>
        </is>
      </c>
      <c r="C128" s="25" t="n">
        <v>45704</v>
      </c>
      <c r="D128" s="15" t="n"/>
      <c r="E128" s="15" t="n"/>
      <c r="F128" s="15" t="n"/>
      <c r="G128" s="15" t="n"/>
      <c r="H128" s="15" t="n">
        <v>1</v>
      </c>
      <c r="I128" s="160" t="n">
        <v>15</v>
      </c>
      <c r="J128" s="160" t="n">
        <v>5</v>
      </c>
      <c r="K128" s="160">
        <f>G128*H128*0.006</f>
        <v/>
      </c>
      <c r="L128" s="28">
        <f>SUM(I128:K128)</f>
        <v/>
      </c>
      <c r="M128" s="28">
        <f>G128*H128+I128</f>
        <v/>
      </c>
      <c r="N128" s="15" t="n"/>
      <c r="O128" s="15" t="n"/>
      <c r="P128" s="14" t="n"/>
      <c r="Q128" s="15" t="n"/>
      <c r="R128" s="8" t="inlineStr">
        <is>
          <t>✅ 可导入</t>
        </is>
      </c>
      <c r="S128" s="8" t="inlineStr">
        <is>
          <t>✅ 对账齐全</t>
        </is>
      </c>
      <c r="T128" t="inlineStr">
        <is>
          <t>✓</t>
        </is>
      </c>
    </row>
    <row r="129">
      <c r="A129" s="14" t="inlineStr">
        <is>
          <t>2469502741162907072</t>
        </is>
      </c>
      <c r="B129" s="14" t="inlineStr">
        <is>
          <t>懒懒 di 高贵_2008</t>
        </is>
      </c>
      <c r="C129" s="26" t="n">
        <v>45704</v>
      </c>
      <c r="D129" s="16" t="n"/>
      <c r="E129" s="16" t="n"/>
      <c r="F129" s="16" t="n"/>
      <c r="G129" s="16" t="n"/>
      <c r="H129" s="16" t="n">
        <v>1</v>
      </c>
      <c r="I129" s="161" t="n">
        <v>15</v>
      </c>
      <c r="J129" s="161" t="n">
        <v>5</v>
      </c>
      <c r="K129" s="161">
        <f>G129*H129*0.006</f>
        <v/>
      </c>
      <c r="L129" s="28">
        <f>SUM(I129:K129)</f>
        <v/>
      </c>
      <c r="M129" s="28">
        <f>G129*H129+I129</f>
        <v/>
      </c>
      <c r="N129" s="16" t="n"/>
      <c r="O129" s="16" t="n"/>
      <c r="P129" s="14" t="n"/>
      <c r="Q129" s="16" t="n"/>
      <c r="R129" s="8" t="inlineStr">
        <is>
          <t>✅ 可导入</t>
        </is>
      </c>
      <c r="S129" s="8" t="inlineStr">
        <is>
          <t>✅ 对账齐全</t>
        </is>
      </c>
      <c r="T129" t="inlineStr">
        <is>
          <t>✓</t>
        </is>
      </c>
    </row>
    <row r="130">
      <c r="A130" s="14" t="inlineStr">
        <is>
          <t>4233792493306652006</t>
        </is>
      </c>
      <c r="B130" s="14" t="inlineStr">
        <is>
          <t>tb223912953383</t>
        </is>
      </c>
      <c r="C130" s="25" t="n">
        <v>45704</v>
      </c>
      <c r="D130" s="15" t="n"/>
      <c r="E130" s="15" t="n"/>
      <c r="F130" s="15" t="n"/>
      <c r="G130" s="15" t="n"/>
      <c r="H130" s="15" t="n">
        <v>1</v>
      </c>
      <c r="I130" s="160" t="n">
        <v>15</v>
      </c>
      <c r="J130" s="160" t="n">
        <v>5</v>
      </c>
      <c r="K130" s="160">
        <f>G130*H130*0.006</f>
        <v/>
      </c>
      <c r="L130" s="28">
        <f>SUM(I130:K130)</f>
        <v/>
      </c>
      <c r="M130" s="28">
        <f>G130*H130+I130</f>
        <v/>
      </c>
      <c r="N130" s="15" t="n"/>
      <c r="O130" s="15" t="n"/>
      <c r="P130" s="14" t="n"/>
      <c r="Q130" s="15" t="n"/>
      <c r="R130" s="8" t="inlineStr">
        <is>
          <t>✅ 可导入</t>
        </is>
      </c>
      <c r="S130" s="8" t="inlineStr">
        <is>
          <t>✅ 对账齐全</t>
        </is>
      </c>
      <c r="T130" t="inlineStr">
        <is>
          <t>✓</t>
        </is>
      </c>
    </row>
    <row r="131">
      <c r="A131" s="14" t="inlineStr">
        <is>
          <t>2468787171215703885</t>
        </is>
      </c>
      <c r="B131" s="14" t="inlineStr">
        <is>
          <t>baby2366</t>
        </is>
      </c>
      <c r="C131" s="26" t="n">
        <v>45704</v>
      </c>
      <c r="D131" s="16" t="n"/>
      <c r="E131" s="16" t="n"/>
      <c r="F131" s="16" t="n"/>
      <c r="G131" s="16" t="n"/>
      <c r="H131" s="16" t="n">
        <v>1</v>
      </c>
      <c r="I131" s="161" t="n">
        <v>15</v>
      </c>
      <c r="J131" s="161" t="n">
        <v>5</v>
      </c>
      <c r="K131" s="161">
        <f>G131*H131*0.006</f>
        <v/>
      </c>
      <c r="L131" s="28">
        <f>SUM(I131:K131)</f>
        <v/>
      </c>
      <c r="M131" s="28">
        <f>G131*H131+I131</f>
        <v/>
      </c>
      <c r="N131" s="16" t="n"/>
      <c r="O131" s="16" t="n"/>
      <c r="P131" s="14" t="n"/>
      <c r="Q131" s="16" t="n"/>
      <c r="R131" s="8" t="inlineStr">
        <is>
          <t>✅ 可导入</t>
        </is>
      </c>
      <c r="S131" s="8" t="inlineStr">
        <is>
          <t>✅ 对账齐全</t>
        </is>
      </c>
      <c r="T131" t="inlineStr">
        <is>
          <t>✓</t>
        </is>
      </c>
    </row>
    <row r="132">
      <c r="A132" s="14" t="inlineStr">
        <is>
          <t>2470844570818506650</t>
        </is>
      </c>
      <c r="B132" s="14" t="inlineStr">
        <is>
          <t>王子兔421</t>
        </is>
      </c>
      <c r="C132" s="25" t="n">
        <v>45706</v>
      </c>
      <c r="D132" s="15" t="n"/>
      <c r="E132" s="15" t="n"/>
      <c r="F132" s="15" t="n"/>
      <c r="G132" s="15" t="n"/>
      <c r="H132" s="15" t="n">
        <v>1</v>
      </c>
      <c r="I132" s="160" t="n">
        <v>15</v>
      </c>
      <c r="J132" s="160" t="n">
        <v>5</v>
      </c>
      <c r="K132" s="160">
        <f>G132*H132*0.006</f>
        <v/>
      </c>
      <c r="L132" s="28">
        <f>SUM(I132:K132)</f>
        <v/>
      </c>
      <c r="M132" s="28">
        <f>G132*H132+I132</f>
        <v/>
      </c>
      <c r="N132" s="15" t="n"/>
      <c r="O132" s="15" t="n"/>
      <c r="P132" s="14" t="n"/>
      <c r="Q132" s="15" t="n"/>
      <c r="R132" s="8" t="inlineStr">
        <is>
          <t>✅ 可导入</t>
        </is>
      </c>
      <c r="S132" s="8" t="inlineStr">
        <is>
          <t>✅ 对账齐全</t>
        </is>
      </c>
      <c r="T132" t="inlineStr">
        <is>
          <t>✓</t>
        </is>
      </c>
    </row>
    <row r="133">
      <c r="A133" s="14" t="inlineStr">
        <is>
          <t>4235931613065510145</t>
        </is>
      </c>
      <c r="B133" s="14" t="inlineStr">
        <is>
          <t>tb986001700</t>
        </is>
      </c>
      <c r="C133" s="26" t="n">
        <v>45706</v>
      </c>
      <c r="D133" s="16" t="n"/>
      <c r="E133" s="16" t="n"/>
      <c r="F133" s="16" t="n"/>
      <c r="G133" s="16" t="n"/>
      <c r="H133" s="16" t="n">
        <v>1</v>
      </c>
      <c r="I133" s="161" t="n">
        <v>15</v>
      </c>
      <c r="J133" s="161" t="n">
        <v>5</v>
      </c>
      <c r="K133" s="161">
        <f>G133*H133*0.006</f>
        <v/>
      </c>
      <c r="L133" s="28">
        <f>SUM(I133:K133)</f>
        <v/>
      </c>
      <c r="M133" s="28">
        <f>G133*H133+I133</f>
        <v/>
      </c>
      <c r="N133" s="16" t="n"/>
      <c r="O133" s="16" t="n"/>
      <c r="P133" s="14" t="n"/>
      <c r="Q133" s="16" t="n"/>
      <c r="R133" s="8" t="inlineStr">
        <is>
          <t>✅ 可导入</t>
        </is>
      </c>
      <c r="S133" s="8" t="inlineStr">
        <is>
          <t>✅ 对账齐全</t>
        </is>
      </c>
      <c r="T133" t="inlineStr">
        <is>
          <t>✓</t>
        </is>
      </c>
    </row>
    <row r="134">
      <c r="A134" s="14" t="inlineStr">
        <is>
          <t>4236339963441287714</t>
        </is>
      </c>
      <c r="B134" s="14" t="inlineStr">
        <is>
          <t>别拿爱情当神话</t>
        </is>
      </c>
      <c r="C134" s="25" t="n">
        <v>45706</v>
      </c>
      <c r="D134" s="15" t="n"/>
      <c r="E134" s="15" t="n"/>
      <c r="F134" s="15" t="n"/>
      <c r="G134" s="15" t="n"/>
      <c r="H134" s="15" t="n">
        <v>1</v>
      </c>
      <c r="I134" s="160" t="n">
        <v>15</v>
      </c>
      <c r="J134" s="160" t="n">
        <v>5</v>
      </c>
      <c r="K134" s="160">
        <f>G134*H134*0.006</f>
        <v/>
      </c>
      <c r="L134" s="28">
        <f>SUM(I134:K134)</f>
        <v/>
      </c>
      <c r="M134" s="28">
        <f>G134*H134+I134</f>
        <v/>
      </c>
      <c r="N134" s="15" t="n"/>
      <c r="O134" s="15" t="n"/>
      <c r="P134" s="14" t="n"/>
      <c r="Q134" s="15" t="n"/>
      <c r="R134" s="8" t="inlineStr">
        <is>
          <t>✅ 可导入</t>
        </is>
      </c>
      <c r="S134" s="8" t="inlineStr">
        <is>
          <t>✅ 对账齐全</t>
        </is>
      </c>
      <c r="T134" t="inlineStr">
        <is>
          <t>✓</t>
        </is>
      </c>
    </row>
    <row r="135">
      <c r="A135" s="14" t="inlineStr">
        <is>
          <t>2472347677454829955</t>
        </is>
      </c>
      <c r="B135" s="14" t="inlineStr">
        <is>
          <t>tb75566725</t>
        </is>
      </c>
      <c r="C135" s="26" t="n">
        <v>45707</v>
      </c>
      <c r="D135" s="16" t="n"/>
      <c r="E135" s="16" t="n"/>
      <c r="F135" s="16" t="n"/>
      <c r="G135" s="16" t="n"/>
      <c r="H135" s="16" t="n">
        <v>1</v>
      </c>
      <c r="I135" s="161" t="n">
        <v>15</v>
      </c>
      <c r="J135" s="161" t="n">
        <v>5</v>
      </c>
      <c r="K135" s="161">
        <f>G135*H135*0.006</f>
        <v/>
      </c>
      <c r="L135" s="28">
        <f>SUM(I135:K135)</f>
        <v/>
      </c>
      <c r="M135" s="28">
        <f>G135*H135+I135</f>
        <v/>
      </c>
      <c r="N135" s="16" t="n"/>
      <c r="O135" s="16" t="n"/>
      <c r="P135" s="14" t="n"/>
      <c r="Q135" s="16" t="n"/>
      <c r="R135" s="8" t="inlineStr">
        <is>
          <t>✅ 可导入</t>
        </is>
      </c>
      <c r="S135" s="8" t="inlineStr">
        <is>
          <t>✅ 对账齐全</t>
        </is>
      </c>
      <c r="T135" t="inlineStr">
        <is>
          <t>✓</t>
        </is>
      </c>
    </row>
    <row r="136">
      <c r="A136" s="14" t="inlineStr">
        <is>
          <t>4237141286620402742</t>
        </is>
      </c>
      <c r="B136" s="14" t="inlineStr">
        <is>
          <t>西海情歌7056</t>
        </is>
      </c>
      <c r="C136" s="25" t="n">
        <v>45707</v>
      </c>
      <c r="D136" s="15" t="n"/>
      <c r="E136" s="15" t="n"/>
      <c r="F136" s="15" t="n"/>
      <c r="G136" s="15" t="n"/>
      <c r="H136" s="15" t="n">
        <v>1</v>
      </c>
      <c r="I136" s="160" t="n">
        <v>15</v>
      </c>
      <c r="J136" s="160" t="n">
        <v>5</v>
      </c>
      <c r="K136" s="160">
        <f>G136*H136*0.006</f>
        <v/>
      </c>
      <c r="L136" s="28">
        <f>SUM(I136:K136)</f>
        <v/>
      </c>
      <c r="M136" s="28">
        <f>G136*H136+I136</f>
        <v/>
      </c>
      <c r="N136" s="15" t="n"/>
      <c r="O136" s="15" t="n"/>
      <c r="P136" s="14" t="n"/>
      <c r="Q136" s="15" t="n"/>
      <c r="R136" s="8" t="inlineStr">
        <is>
          <t>✅ 可导入</t>
        </is>
      </c>
      <c r="S136" s="8" t="inlineStr">
        <is>
          <t>✅ 对账齐全</t>
        </is>
      </c>
      <c r="T136" t="inlineStr">
        <is>
          <t>✓</t>
        </is>
      </c>
    </row>
    <row r="137">
      <c r="A137" s="14" t="inlineStr">
        <is>
          <t>4236999121637698326</t>
        </is>
      </c>
      <c r="B137" s="14" t="inlineStr">
        <is>
          <t>tb774570664343</t>
        </is>
      </c>
      <c r="C137" s="26" t="n">
        <v>45707</v>
      </c>
      <c r="D137" s="16" t="n"/>
      <c r="E137" s="16" t="n"/>
      <c r="F137" s="16" t="n"/>
      <c r="G137" s="16" t="n"/>
      <c r="H137" s="16" t="n">
        <v>1</v>
      </c>
      <c r="I137" s="161" t="n">
        <v>15</v>
      </c>
      <c r="J137" s="161" t="n">
        <v>5</v>
      </c>
      <c r="K137" s="161">
        <f>G137*H137*0.006</f>
        <v/>
      </c>
      <c r="L137" s="28">
        <f>SUM(I137:K137)</f>
        <v/>
      </c>
      <c r="M137" s="28">
        <f>G137*H137+I137</f>
        <v/>
      </c>
      <c r="N137" s="16" t="n"/>
      <c r="O137" s="16" t="n"/>
      <c r="P137" s="14" t="n"/>
      <c r="Q137" s="16" t="n"/>
      <c r="R137" s="8" t="inlineStr">
        <is>
          <t>✅ 可导入</t>
        </is>
      </c>
      <c r="S137" s="8" t="inlineStr">
        <is>
          <t>✅ 对账齐全</t>
        </is>
      </c>
      <c r="T137" t="inlineStr">
        <is>
          <t>✓</t>
        </is>
      </c>
    </row>
    <row r="138">
      <c r="A138" s="14" t="inlineStr">
        <is>
          <t>2472020868296698486</t>
        </is>
      </c>
      <c r="B138" s="14" t="inlineStr">
        <is>
          <t>tb023128362</t>
        </is>
      </c>
      <c r="C138" s="25" t="n">
        <v>45707</v>
      </c>
      <c r="D138" s="15" t="n"/>
      <c r="E138" s="15" t="n"/>
      <c r="F138" s="15" t="n"/>
      <c r="G138" s="15" t="n"/>
      <c r="H138" s="15" t="n">
        <v>1</v>
      </c>
      <c r="I138" s="160" t="n">
        <v>15</v>
      </c>
      <c r="J138" s="160" t="n">
        <v>5</v>
      </c>
      <c r="K138" s="160">
        <f>G138*H138*0.006</f>
        <v/>
      </c>
      <c r="L138" s="28">
        <f>SUM(I138:K138)</f>
        <v/>
      </c>
      <c r="M138" s="28">
        <f>G138*H138+I138</f>
        <v/>
      </c>
      <c r="N138" s="15" t="n"/>
      <c r="O138" s="15" t="n"/>
      <c r="P138" s="14" t="n"/>
      <c r="Q138" s="15" t="n"/>
      <c r="R138" s="8" t="inlineStr">
        <is>
          <t>✅ 可导入</t>
        </is>
      </c>
      <c r="S138" s="8" t="inlineStr">
        <is>
          <t>✅ 对账齐全</t>
        </is>
      </c>
      <c r="T138" t="inlineStr">
        <is>
          <t>✓</t>
        </is>
      </c>
    </row>
    <row r="139">
      <c r="A139" s="14" t="inlineStr">
        <is>
          <t>2473117574303427266</t>
        </is>
      </c>
      <c r="B139" s="14" t="inlineStr">
        <is>
          <t>lgnmsdmzy</t>
        </is>
      </c>
      <c r="C139" s="26" t="n">
        <v>45708</v>
      </c>
      <c r="D139" s="16" t="n"/>
      <c r="E139" s="16" t="n"/>
      <c r="F139" s="16" t="n"/>
      <c r="G139" s="16" t="n"/>
      <c r="H139" s="16" t="n">
        <v>1</v>
      </c>
      <c r="I139" s="161" t="n">
        <v>15</v>
      </c>
      <c r="J139" s="161" t="n">
        <v>5</v>
      </c>
      <c r="K139" s="161">
        <f>G139*H139*0.006</f>
        <v/>
      </c>
      <c r="L139" s="28">
        <f>SUM(I139:K139)</f>
        <v/>
      </c>
      <c r="M139" s="28">
        <f>G139*H139+I139</f>
        <v/>
      </c>
      <c r="N139" s="16" t="n"/>
      <c r="O139" s="16" t="n"/>
      <c r="P139" s="14" t="n"/>
      <c r="Q139" s="16" t="n"/>
      <c r="R139" s="8" t="inlineStr">
        <is>
          <t>✅ 可导入</t>
        </is>
      </c>
      <c r="S139" s="8" t="inlineStr">
        <is>
          <t>✅ 对账齐全</t>
        </is>
      </c>
      <c r="T139" t="inlineStr">
        <is>
          <t>✓</t>
        </is>
      </c>
    </row>
    <row r="140">
      <c r="A140" s="14" t="inlineStr">
        <is>
          <t>4238358985230759046</t>
        </is>
      </c>
      <c r="B140" s="14" t="inlineStr">
        <is>
          <t>tb132727881</t>
        </is>
      </c>
      <c r="C140" s="25" t="n">
        <v>45708</v>
      </c>
      <c r="D140" s="15" t="n"/>
      <c r="E140" s="15" t="n"/>
      <c r="F140" s="15" t="n"/>
      <c r="G140" s="15" t="n"/>
      <c r="H140" s="15" t="n">
        <v>1</v>
      </c>
      <c r="I140" s="160" t="n">
        <v>15</v>
      </c>
      <c r="J140" s="160" t="n">
        <v>5</v>
      </c>
      <c r="K140" s="160">
        <f>G140*H140*0.006</f>
        <v/>
      </c>
      <c r="L140" s="28">
        <f>SUM(I140:K140)</f>
        <v/>
      </c>
      <c r="M140" s="28">
        <f>G140*H140+I140</f>
        <v/>
      </c>
      <c r="N140" s="15" t="n"/>
      <c r="O140" s="15" t="n"/>
      <c r="P140" s="14" t="n"/>
      <c r="Q140" s="15" t="n"/>
      <c r="R140" s="8" t="inlineStr">
        <is>
          <t>✅ 可导入</t>
        </is>
      </c>
      <c r="S140" s="8" t="inlineStr">
        <is>
          <t>✅ 对账齐全</t>
        </is>
      </c>
      <c r="T140" t="inlineStr">
        <is>
          <t>✓</t>
        </is>
      </c>
    </row>
    <row r="141">
      <c r="A141" s="14" t="inlineStr">
        <is>
          <t>2473579453133860864</t>
        </is>
      </c>
      <c r="B141" s="14" t="inlineStr">
        <is>
          <t>tb1964843677</t>
        </is>
      </c>
      <c r="C141" s="26" t="n">
        <v>45708</v>
      </c>
      <c r="D141" s="16" t="n"/>
      <c r="E141" s="16" t="n"/>
      <c r="F141" s="16" t="n"/>
      <c r="G141" s="16" t="n"/>
      <c r="H141" s="16" t="n">
        <v>1</v>
      </c>
      <c r="I141" s="161" t="n">
        <v>15</v>
      </c>
      <c r="J141" s="161" t="n">
        <v>5</v>
      </c>
      <c r="K141" s="161">
        <f>G141*H141*0.006</f>
        <v/>
      </c>
      <c r="L141" s="28">
        <f>SUM(I141:K141)</f>
        <v/>
      </c>
      <c r="M141" s="28">
        <f>G141*H141+I141</f>
        <v/>
      </c>
      <c r="N141" s="16" t="n"/>
      <c r="O141" s="16" t="n"/>
      <c r="P141" s="14" t="n"/>
      <c r="Q141" s="16" t="n"/>
      <c r="R141" s="8" t="inlineStr">
        <is>
          <t>✅ 可导入</t>
        </is>
      </c>
      <c r="S141" s="8" t="inlineStr">
        <is>
          <t>✅ 对账齐全</t>
        </is>
      </c>
      <c r="T141" t="inlineStr">
        <is>
          <t>✓</t>
        </is>
      </c>
    </row>
    <row r="142">
      <c r="A142" s="14" t="inlineStr">
        <is>
          <t>2473210995182335888</t>
        </is>
      </c>
      <c r="B142" s="14" t="inlineStr">
        <is>
          <t>tb6838425630</t>
        </is>
      </c>
      <c r="C142" s="25" t="n">
        <v>45708</v>
      </c>
      <c r="D142" s="15" t="n"/>
      <c r="E142" s="15" t="n"/>
      <c r="F142" s="15" t="n"/>
      <c r="G142" s="15" t="n"/>
      <c r="H142" s="15" t="n">
        <v>1</v>
      </c>
      <c r="I142" s="160" t="n">
        <v>15</v>
      </c>
      <c r="J142" s="160" t="n">
        <v>5</v>
      </c>
      <c r="K142" s="160">
        <f>G142*H142*0.006</f>
        <v/>
      </c>
      <c r="L142" s="28">
        <f>SUM(I142:K142)</f>
        <v/>
      </c>
      <c r="M142" s="28">
        <f>G142*H142+I142</f>
        <v/>
      </c>
      <c r="N142" s="15" t="n"/>
      <c r="O142" s="15" t="n"/>
      <c r="P142" s="14" t="n"/>
      <c r="Q142" s="15" t="n"/>
      <c r="R142" s="8" t="inlineStr">
        <is>
          <t>✅ 可导入</t>
        </is>
      </c>
      <c r="S142" s="8" t="inlineStr">
        <is>
          <t>✅ 对账齐全</t>
        </is>
      </c>
      <c r="T142" t="inlineStr">
        <is>
          <t>✓</t>
        </is>
      </c>
    </row>
    <row r="143">
      <c r="A143" s="14" t="inlineStr">
        <is>
          <t>2473884338133886552</t>
        </is>
      </c>
      <c r="B143" s="14" t="inlineStr">
        <is>
          <t>昙花最美7</t>
        </is>
      </c>
      <c r="C143" s="26" t="n">
        <v>45708</v>
      </c>
      <c r="D143" s="16" t="n"/>
      <c r="E143" s="16" t="n"/>
      <c r="F143" s="16" t="n"/>
      <c r="G143" s="16" t="n"/>
      <c r="H143" s="16" t="n">
        <v>1</v>
      </c>
      <c r="I143" s="161" t="n">
        <v>15</v>
      </c>
      <c r="J143" s="161" t="n">
        <v>5</v>
      </c>
      <c r="K143" s="161">
        <f>G143*H143*0.006</f>
        <v/>
      </c>
      <c r="L143" s="28">
        <f>SUM(I143:K143)</f>
        <v/>
      </c>
      <c r="M143" s="28">
        <f>G143*H143+I143</f>
        <v/>
      </c>
      <c r="N143" s="16" t="n"/>
      <c r="O143" s="16" t="n"/>
      <c r="P143" s="14" t="n"/>
      <c r="Q143" s="16" t="n"/>
      <c r="R143" s="8" t="inlineStr">
        <is>
          <t>✅ 可导入</t>
        </is>
      </c>
      <c r="S143" s="8" t="inlineStr">
        <is>
          <t>✅ 对账齐全</t>
        </is>
      </c>
      <c r="T143" t="inlineStr">
        <is>
          <t>✓</t>
        </is>
      </c>
    </row>
    <row r="144">
      <c r="A144" s="14" t="inlineStr">
        <is>
          <t>4239500798650301047</t>
        </is>
      </c>
      <c r="B144" s="14" t="inlineStr">
        <is>
          <t>lasiawuping</t>
        </is>
      </c>
      <c r="C144" s="25" t="n">
        <v>45709</v>
      </c>
      <c r="D144" s="15" t="n"/>
      <c r="E144" s="15" t="n"/>
      <c r="F144" s="15" t="n"/>
      <c r="G144" s="15" t="n"/>
      <c r="H144" s="15" t="n">
        <v>1</v>
      </c>
      <c r="I144" s="160" t="n">
        <v>15</v>
      </c>
      <c r="J144" s="160" t="n">
        <v>5</v>
      </c>
      <c r="K144" s="160">
        <f>G144*H144*0.006</f>
        <v/>
      </c>
      <c r="L144" s="28">
        <f>SUM(I144:K144)</f>
        <v/>
      </c>
      <c r="M144" s="28">
        <f>G144*H144+I144</f>
        <v/>
      </c>
      <c r="N144" s="15" t="n"/>
      <c r="O144" s="15" t="n"/>
      <c r="P144" s="14" t="n"/>
      <c r="Q144" s="15" t="n"/>
      <c r="R144" s="8" t="inlineStr">
        <is>
          <t>✅ 可导入</t>
        </is>
      </c>
      <c r="S144" s="8" t="inlineStr">
        <is>
          <t>✅ 对账齐全</t>
        </is>
      </c>
      <c r="T144" t="inlineStr">
        <is>
          <t>✓</t>
        </is>
      </c>
    </row>
    <row r="145">
      <c r="A145" s="14" t="inlineStr">
        <is>
          <t>4239496476036538647</t>
        </is>
      </c>
      <c r="B145" s="14" t="inlineStr">
        <is>
          <t>tb423343038</t>
        </is>
      </c>
      <c r="C145" s="26" t="n">
        <v>45709</v>
      </c>
      <c r="D145" s="16" t="n"/>
      <c r="E145" s="16" t="n"/>
      <c r="F145" s="16" t="n"/>
      <c r="G145" s="16" t="n"/>
      <c r="H145" s="16" t="n">
        <v>1</v>
      </c>
      <c r="I145" s="161" t="n">
        <v>15</v>
      </c>
      <c r="J145" s="161" t="n">
        <v>5</v>
      </c>
      <c r="K145" s="161">
        <f>G145*H145*0.006</f>
        <v/>
      </c>
      <c r="L145" s="28">
        <f>SUM(I145:K145)</f>
        <v/>
      </c>
      <c r="M145" s="28">
        <f>G145*H145+I145</f>
        <v/>
      </c>
      <c r="N145" s="16" t="n"/>
      <c r="O145" s="16" t="n"/>
      <c r="P145" s="14" t="n"/>
      <c r="Q145" s="16" t="n"/>
      <c r="R145" s="8" t="inlineStr">
        <is>
          <t>✅ 可导入</t>
        </is>
      </c>
      <c r="S145" s="8" t="inlineStr">
        <is>
          <t>✅ 对账齐全</t>
        </is>
      </c>
      <c r="T145" t="inlineStr">
        <is>
          <t>✓</t>
        </is>
      </c>
    </row>
    <row r="146">
      <c r="A146" s="14" t="inlineStr">
        <is>
          <t>2474369654128161050</t>
        </is>
      </c>
      <c r="B146" s="14" t="inlineStr">
        <is>
          <t>桃花朵朵开ko</t>
        </is>
      </c>
      <c r="C146" s="25" t="n">
        <v>45709</v>
      </c>
      <c r="D146" s="15" t="n"/>
      <c r="E146" s="15" t="n"/>
      <c r="F146" s="15" t="n"/>
      <c r="G146" s="15" t="n"/>
      <c r="H146" s="15" t="n">
        <v>1</v>
      </c>
      <c r="I146" s="160" t="n">
        <v>15</v>
      </c>
      <c r="J146" s="160" t="n">
        <v>5</v>
      </c>
      <c r="K146" s="160">
        <f>G146*H146*0.006</f>
        <v/>
      </c>
      <c r="L146" s="28">
        <f>SUM(I146:K146)</f>
        <v/>
      </c>
      <c r="M146" s="28">
        <f>G146*H146+I146</f>
        <v/>
      </c>
      <c r="N146" s="15" t="n"/>
      <c r="O146" s="15" t="n"/>
      <c r="P146" s="14" t="n"/>
      <c r="Q146" s="15" t="n"/>
      <c r="R146" s="8" t="inlineStr">
        <is>
          <t>✅ 可导入</t>
        </is>
      </c>
      <c r="S146" s="8" t="inlineStr">
        <is>
          <t>✅ 对账齐全</t>
        </is>
      </c>
      <c r="T146" t="inlineStr">
        <is>
          <t>✓</t>
        </is>
      </c>
    </row>
    <row r="147">
      <c r="A147" s="14" t="inlineStr">
        <is>
          <t>2474103651973596178</t>
        </is>
      </c>
      <c r="B147" s="14" t="inlineStr">
        <is>
          <t>将军的意志</t>
        </is>
      </c>
      <c r="C147" s="26" t="n">
        <v>45709</v>
      </c>
      <c r="D147" s="16" t="n"/>
      <c r="E147" s="16" t="n"/>
      <c r="F147" s="16" t="n"/>
      <c r="G147" s="16" t="n"/>
      <c r="H147" s="16" t="n">
        <v>1</v>
      </c>
      <c r="I147" s="161" t="n">
        <v>15</v>
      </c>
      <c r="J147" s="161" t="n">
        <v>5</v>
      </c>
      <c r="K147" s="161">
        <f>G147*H147*0.006</f>
        <v/>
      </c>
      <c r="L147" s="28">
        <f>SUM(I147:K147)</f>
        <v/>
      </c>
      <c r="M147" s="28">
        <f>G147*H147+I147</f>
        <v/>
      </c>
      <c r="N147" s="16" t="n"/>
      <c r="O147" s="16" t="n"/>
      <c r="P147" s="14" t="n"/>
      <c r="Q147" s="16" t="n"/>
      <c r="R147" s="8" t="inlineStr">
        <is>
          <t>✅ 可导入</t>
        </is>
      </c>
      <c r="S147" s="8" t="inlineStr">
        <is>
          <t>✅ 对账齐全</t>
        </is>
      </c>
      <c r="T147" t="inlineStr">
        <is>
          <t>✓</t>
        </is>
      </c>
    </row>
    <row r="148">
      <c r="A148" s="14" t="inlineStr">
        <is>
          <t>2475035689028094770</t>
        </is>
      </c>
      <c r="B148" s="14" t="inlineStr">
        <is>
          <t>hyqlove8</t>
        </is>
      </c>
      <c r="C148" s="25" t="n">
        <v>45709</v>
      </c>
      <c r="D148" s="15" t="n"/>
      <c r="E148" s="15" t="n"/>
      <c r="F148" s="15" t="n"/>
      <c r="G148" s="15" t="n"/>
      <c r="H148" s="15" t="n">
        <v>1</v>
      </c>
      <c r="I148" s="160" t="n">
        <v>15</v>
      </c>
      <c r="J148" s="160" t="n">
        <v>5</v>
      </c>
      <c r="K148" s="160">
        <f>G148*H148*0.006</f>
        <v/>
      </c>
      <c r="L148" s="28">
        <f>SUM(I148:K148)</f>
        <v/>
      </c>
      <c r="M148" s="28">
        <f>G148*H148+I148</f>
        <v/>
      </c>
      <c r="N148" s="15" t="n"/>
      <c r="O148" s="15" t="n"/>
      <c r="P148" s="14" t="n"/>
      <c r="Q148" s="15" t="n"/>
      <c r="R148" s="8" t="inlineStr">
        <is>
          <t>✅ 可导入</t>
        </is>
      </c>
      <c r="S148" s="8" t="inlineStr">
        <is>
          <t>✅ 对账齐全</t>
        </is>
      </c>
      <c r="T148" t="inlineStr">
        <is>
          <t>✓</t>
        </is>
      </c>
    </row>
    <row r="149">
      <c r="A149" s="14" t="inlineStr">
        <is>
          <t>4239843337626552342</t>
        </is>
      </c>
      <c r="B149" s="14" t="inlineStr">
        <is>
          <t>千年4139</t>
        </is>
      </c>
      <c r="C149" s="26" t="n">
        <v>45709</v>
      </c>
      <c r="D149" s="16" t="n"/>
      <c r="E149" s="16" t="n"/>
      <c r="F149" s="16" t="n"/>
      <c r="G149" s="16" t="n"/>
      <c r="H149" s="16" t="n">
        <v>1</v>
      </c>
      <c r="I149" s="161" t="n">
        <v>15</v>
      </c>
      <c r="J149" s="161" t="n">
        <v>5</v>
      </c>
      <c r="K149" s="161">
        <f>G149*H149*0.006</f>
        <v/>
      </c>
      <c r="L149" s="28">
        <f>SUM(I149:K149)</f>
        <v/>
      </c>
      <c r="M149" s="28">
        <f>G149*H149+I149</f>
        <v/>
      </c>
      <c r="N149" s="16" t="n"/>
      <c r="O149" s="16" t="n"/>
      <c r="P149" s="14" t="n"/>
      <c r="Q149" s="16" t="n"/>
      <c r="R149" s="8" t="inlineStr">
        <is>
          <t>✅ 可导入</t>
        </is>
      </c>
      <c r="S149" s="8" t="inlineStr">
        <is>
          <t>✅ 对账齐全</t>
        </is>
      </c>
      <c r="T149" t="inlineStr">
        <is>
          <t>✓</t>
        </is>
      </c>
    </row>
    <row r="150">
      <c r="A150" s="14" t="inlineStr">
        <is>
          <t>2475711445389860951</t>
        </is>
      </c>
      <c r="B150" s="14" t="inlineStr">
        <is>
          <t>tb35216308</t>
        </is>
      </c>
      <c r="C150" s="25" t="n">
        <v>45710</v>
      </c>
      <c r="D150" s="15" t="n"/>
      <c r="E150" s="15" t="n"/>
      <c r="F150" s="15" t="n"/>
      <c r="G150" s="15" t="n"/>
      <c r="H150" s="15" t="n">
        <v>1</v>
      </c>
      <c r="I150" s="160" t="n">
        <v>15</v>
      </c>
      <c r="J150" s="160" t="n">
        <v>5</v>
      </c>
      <c r="K150" s="160">
        <f>G150*H150*0.006</f>
        <v/>
      </c>
      <c r="L150" s="28">
        <f>SUM(I150:K150)</f>
        <v/>
      </c>
      <c r="M150" s="28">
        <f>G150*H150+I150</f>
        <v/>
      </c>
      <c r="N150" s="15" t="n"/>
      <c r="O150" s="15" t="n"/>
      <c r="P150" s="14" t="n"/>
      <c r="Q150" s="15" t="n"/>
      <c r="R150" s="8" t="inlineStr">
        <is>
          <t>✅ 可导入</t>
        </is>
      </c>
      <c r="S150" s="8" t="inlineStr">
        <is>
          <t>✅ 对账齐全</t>
        </is>
      </c>
      <c r="T150" t="inlineStr">
        <is>
          <t>✓</t>
        </is>
      </c>
    </row>
    <row r="151">
      <c r="A151" s="14" t="inlineStr">
        <is>
          <t>2475223320859637673</t>
        </is>
      </c>
      <c r="B151" s="14" t="inlineStr">
        <is>
          <t>tb132568717</t>
        </is>
      </c>
      <c r="C151" s="26" t="n">
        <v>45710</v>
      </c>
      <c r="D151" s="16" t="n"/>
      <c r="E151" s="16" t="n"/>
      <c r="F151" s="16" t="n"/>
      <c r="G151" s="16" t="n"/>
      <c r="H151" s="16" t="n">
        <v>1</v>
      </c>
      <c r="I151" s="161" t="n">
        <v>15</v>
      </c>
      <c r="J151" s="161" t="n">
        <v>5</v>
      </c>
      <c r="K151" s="161">
        <f>G151*H151*0.006</f>
        <v/>
      </c>
      <c r="L151" s="28">
        <f>SUM(I151:K151)</f>
        <v/>
      </c>
      <c r="M151" s="28">
        <f>G151*H151+I151</f>
        <v/>
      </c>
      <c r="N151" s="16" t="n"/>
      <c r="O151" s="16" t="n"/>
      <c r="P151" s="14" t="n"/>
      <c r="Q151" s="16" t="n"/>
      <c r="R151" s="8" t="inlineStr">
        <is>
          <t>✅ 可导入</t>
        </is>
      </c>
      <c r="S151" s="8" t="inlineStr">
        <is>
          <t>✅ 对账齐全</t>
        </is>
      </c>
      <c r="T151" t="inlineStr">
        <is>
          <t>✓</t>
        </is>
      </c>
    </row>
    <row r="152">
      <c r="A152" s="14" t="inlineStr">
        <is>
          <t>2475000915565179368</t>
        </is>
      </c>
      <c r="B152" s="14" t="inlineStr">
        <is>
          <t>言念不君子</t>
        </is>
      </c>
      <c r="C152" s="25" t="n">
        <v>45710</v>
      </c>
      <c r="D152" s="15" t="n"/>
      <c r="E152" s="15" t="n"/>
      <c r="F152" s="15" t="n"/>
      <c r="G152" s="15" t="n"/>
      <c r="H152" s="15" t="n">
        <v>1</v>
      </c>
      <c r="I152" s="160" t="n">
        <v>15</v>
      </c>
      <c r="J152" s="160" t="n">
        <v>5</v>
      </c>
      <c r="K152" s="160">
        <f>G152*H152*0.006</f>
        <v/>
      </c>
      <c r="L152" s="28">
        <f>SUM(I152:K152)</f>
        <v/>
      </c>
      <c r="M152" s="28">
        <f>G152*H152+I152</f>
        <v/>
      </c>
      <c r="N152" s="15" t="n"/>
      <c r="O152" s="15" t="n"/>
      <c r="P152" s="14" t="n"/>
      <c r="Q152" s="15" t="n"/>
      <c r="R152" s="8" t="inlineStr">
        <is>
          <t>✅ 可导入</t>
        </is>
      </c>
      <c r="S152" s="8" t="inlineStr">
        <is>
          <t>✅ 对账齐全</t>
        </is>
      </c>
      <c r="T152" t="inlineStr">
        <is>
          <t>✓</t>
        </is>
      </c>
    </row>
    <row r="153">
      <c r="A153" s="14" t="inlineStr">
        <is>
          <t>4240938062884205107</t>
        </is>
      </c>
      <c r="B153" s="14" t="inlineStr">
        <is>
          <t>风从何处来</t>
        </is>
      </c>
      <c r="C153" s="26" t="n">
        <v>45710</v>
      </c>
      <c r="D153" s="16" t="n"/>
      <c r="E153" s="16" t="n"/>
      <c r="F153" s="16" t="n"/>
      <c r="G153" s="16" t="n"/>
      <c r="H153" s="16" t="n">
        <v>1</v>
      </c>
      <c r="I153" s="161" t="n">
        <v>15</v>
      </c>
      <c r="J153" s="161" t="n">
        <v>5</v>
      </c>
      <c r="K153" s="161">
        <f>G153*H153*0.006</f>
        <v/>
      </c>
      <c r="L153" s="28">
        <f>SUM(I153:K153)</f>
        <v/>
      </c>
      <c r="M153" s="28">
        <f>G153*H153+I153</f>
        <v/>
      </c>
      <c r="N153" s="16" t="n"/>
      <c r="O153" s="16" t="n"/>
      <c r="P153" s="14" t="n"/>
      <c r="Q153" s="16" t="n"/>
      <c r="R153" s="8" t="inlineStr">
        <is>
          <t>✅ 可导入</t>
        </is>
      </c>
      <c r="S153" s="8" t="inlineStr">
        <is>
          <t>✅ 对账齐全</t>
        </is>
      </c>
      <c r="T153" t="inlineStr">
        <is>
          <t>✓</t>
        </is>
      </c>
    </row>
    <row r="154">
      <c r="A154" s="14" t="inlineStr">
        <is>
          <t>4241098766252752205</t>
        </is>
      </c>
      <c r="B154" s="14" t="inlineStr">
        <is>
          <t>llinys0707</t>
        </is>
      </c>
      <c r="C154" s="25" t="n">
        <v>45710</v>
      </c>
      <c r="D154" s="15" t="n"/>
      <c r="E154" s="15" t="n"/>
      <c r="F154" s="15" t="n"/>
      <c r="G154" s="15" t="n"/>
      <c r="H154" s="15" t="n">
        <v>1</v>
      </c>
      <c r="I154" s="160" t="n">
        <v>15</v>
      </c>
      <c r="J154" s="160" t="n">
        <v>5</v>
      </c>
      <c r="K154" s="160">
        <f>G154*H154*0.006</f>
        <v/>
      </c>
      <c r="L154" s="28">
        <f>SUM(I154:K154)</f>
        <v/>
      </c>
      <c r="M154" s="28">
        <f>G154*H154+I154</f>
        <v/>
      </c>
      <c r="N154" s="15" t="n"/>
      <c r="O154" s="15" t="n"/>
      <c r="P154" s="14" t="n"/>
      <c r="Q154" s="15" t="n"/>
      <c r="R154" s="8" t="inlineStr">
        <is>
          <t>✅ 可导入</t>
        </is>
      </c>
      <c r="S154" s="8" t="inlineStr">
        <is>
          <t>✅ 对账齐全</t>
        </is>
      </c>
      <c r="T154" t="inlineStr">
        <is>
          <t>✓</t>
        </is>
      </c>
    </row>
    <row r="155">
      <c r="A155" s="14" t="inlineStr">
        <is>
          <t>4241462618433116319</t>
        </is>
      </c>
      <c r="B155" s="14" t="inlineStr">
        <is>
          <t>fnchenjuan1982</t>
        </is>
      </c>
      <c r="C155" s="26" t="n">
        <v>45710</v>
      </c>
      <c r="D155" s="16" t="n"/>
      <c r="E155" s="16" t="n"/>
      <c r="F155" s="16" t="n"/>
      <c r="G155" s="16" t="n"/>
      <c r="H155" s="16" t="n">
        <v>1</v>
      </c>
      <c r="I155" s="161" t="n">
        <v>15</v>
      </c>
      <c r="J155" s="161" t="n">
        <v>5</v>
      </c>
      <c r="K155" s="161">
        <f>G155*H155*0.006</f>
        <v/>
      </c>
      <c r="L155" s="28">
        <f>SUM(I155:K155)</f>
        <v/>
      </c>
      <c r="M155" s="28">
        <f>G155*H155+I155</f>
        <v/>
      </c>
      <c r="N155" s="16" t="n"/>
      <c r="O155" s="16" t="n"/>
      <c r="P155" s="14" t="n"/>
      <c r="Q155" s="16" t="n"/>
      <c r="R155" s="8" t="inlineStr">
        <is>
          <t>✅ 可导入</t>
        </is>
      </c>
      <c r="S155" s="8" t="inlineStr">
        <is>
          <t>✅ 对账齐全</t>
        </is>
      </c>
      <c r="T155" t="inlineStr">
        <is>
          <t>✓</t>
        </is>
      </c>
    </row>
    <row r="156">
      <c r="A156" s="14" t="inlineStr">
        <is>
          <t>2475683007722667994</t>
        </is>
      </c>
      <c r="B156" s="14" t="inlineStr">
        <is>
          <t>tb789947217</t>
        </is>
      </c>
      <c r="C156" s="25" t="n">
        <v>45710</v>
      </c>
      <c r="D156" s="15" t="n"/>
      <c r="E156" s="15" t="n"/>
      <c r="F156" s="15" t="n"/>
      <c r="G156" s="15" t="n"/>
      <c r="H156" s="15" t="n">
        <v>1</v>
      </c>
      <c r="I156" s="160" t="n">
        <v>15</v>
      </c>
      <c r="J156" s="160" t="n">
        <v>5</v>
      </c>
      <c r="K156" s="160">
        <f>G156*H156*0.006</f>
        <v/>
      </c>
      <c r="L156" s="28">
        <f>SUM(I156:K156)</f>
        <v/>
      </c>
      <c r="M156" s="28">
        <f>G156*H156+I156</f>
        <v/>
      </c>
      <c r="N156" s="15" t="n"/>
      <c r="O156" s="15" t="n"/>
      <c r="P156" s="14" t="n"/>
      <c r="Q156" s="15" t="n"/>
      <c r="R156" s="8" t="inlineStr">
        <is>
          <t>✅ 可导入</t>
        </is>
      </c>
      <c r="S156" s="8" t="inlineStr">
        <is>
          <t>✅ 对账齐全</t>
        </is>
      </c>
      <c r="T156" t="inlineStr">
        <is>
          <t>✓</t>
        </is>
      </c>
    </row>
    <row r="157">
      <c r="A157" s="14" t="inlineStr">
        <is>
          <t>4241902610898710200</t>
        </is>
      </c>
      <c r="B157" s="14" t="inlineStr">
        <is>
          <t>tb5785621367</t>
        </is>
      </c>
      <c r="C157" s="26" t="n">
        <v>45711</v>
      </c>
      <c r="D157" s="16" t="n"/>
      <c r="E157" s="16" t="n"/>
      <c r="F157" s="16" t="n"/>
      <c r="G157" s="16" t="n"/>
      <c r="H157" s="16" t="n">
        <v>1</v>
      </c>
      <c r="I157" s="161" t="n">
        <v>15</v>
      </c>
      <c r="J157" s="161" t="n">
        <v>5</v>
      </c>
      <c r="K157" s="161">
        <f>G157*H157*0.006</f>
        <v/>
      </c>
      <c r="L157" s="28">
        <f>SUM(I157:K157)</f>
        <v/>
      </c>
      <c r="M157" s="28">
        <f>G157*H157+I157</f>
        <v/>
      </c>
      <c r="N157" s="16" t="n"/>
      <c r="O157" s="16" t="n"/>
      <c r="P157" s="14" t="n"/>
      <c r="Q157" s="16" t="n"/>
      <c r="R157" s="8" t="inlineStr">
        <is>
          <t>✅ 可导入</t>
        </is>
      </c>
      <c r="S157" s="8" t="inlineStr">
        <is>
          <t>✅ 对账齐全</t>
        </is>
      </c>
      <c r="T157" t="inlineStr">
        <is>
          <t>✓</t>
        </is>
      </c>
    </row>
    <row r="158">
      <c r="A158" s="14" t="inlineStr">
        <is>
          <t>4242084372124324938</t>
        </is>
      </c>
      <c r="B158" s="14" t="inlineStr">
        <is>
          <t>tb7702420681</t>
        </is>
      </c>
      <c r="C158" s="25" t="n">
        <v>45711</v>
      </c>
      <c r="D158" s="15" t="n"/>
      <c r="E158" s="15" t="n"/>
      <c r="F158" s="15" t="n"/>
      <c r="G158" s="15" t="n"/>
      <c r="H158" s="15" t="n">
        <v>1</v>
      </c>
      <c r="I158" s="160" t="n">
        <v>15</v>
      </c>
      <c r="J158" s="160" t="n">
        <v>5</v>
      </c>
      <c r="K158" s="160">
        <f>G158*H158*0.006</f>
        <v/>
      </c>
      <c r="L158" s="28">
        <f>SUM(I158:K158)</f>
        <v/>
      </c>
      <c r="M158" s="28">
        <f>G158*H158+I158</f>
        <v/>
      </c>
      <c r="N158" s="15" t="n"/>
      <c r="O158" s="15" t="n"/>
      <c r="P158" s="14" t="n"/>
      <c r="Q158" s="15" t="n"/>
      <c r="R158" s="8" t="inlineStr">
        <is>
          <t>✅ 可导入</t>
        </is>
      </c>
      <c r="S158" s="8" t="inlineStr">
        <is>
          <t>✅ 对账齐全</t>
        </is>
      </c>
      <c r="T158" t="inlineStr">
        <is>
          <t>✓</t>
        </is>
      </c>
    </row>
    <row r="159">
      <c r="A159" s="14" t="inlineStr">
        <is>
          <t>2476234491897223064</t>
        </is>
      </c>
      <c r="B159" s="14" t="inlineStr">
        <is>
          <t>吾心于安处</t>
        </is>
      </c>
      <c r="C159" s="26" t="n">
        <v>45711</v>
      </c>
      <c r="D159" s="16" t="n"/>
      <c r="E159" s="16" t="n"/>
      <c r="F159" s="16" t="n"/>
      <c r="G159" s="16" t="n"/>
      <c r="H159" s="16" t="n">
        <v>1</v>
      </c>
      <c r="I159" s="161" t="n">
        <v>15</v>
      </c>
      <c r="J159" s="161" t="n">
        <v>5</v>
      </c>
      <c r="K159" s="161">
        <f>G159*H159*0.006</f>
        <v/>
      </c>
      <c r="L159" s="28">
        <f>SUM(I159:K159)</f>
        <v/>
      </c>
      <c r="M159" s="28">
        <f>G159*H159+I159</f>
        <v/>
      </c>
      <c r="N159" s="16" t="n"/>
      <c r="O159" s="16" t="n"/>
      <c r="P159" s="14" t="n"/>
      <c r="Q159" s="16" t="n"/>
      <c r="R159" s="8" t="inlineStr">
        <is>
          <t>✅ 可导入</t>
        </is>
      </c>
      <c r="S159" s="8" t="inlineStr">
        <is>
          <t>✅ 对账齐全</t>
        </is>
      </c>
      <c r="T159" t="inlineStr">
        <is>
          <t>✓</t>
        </is>
      </c>
    </row>
    <row r="160">
      <c r="A160" s="14" t="inlineStr">
        <is>
          <t>2477288316630059680</t>
        </is>
      </c>
      <c r="B160" s="14" t="inlineStr">
        <is>
          <t>huangyu1566</t>
        </is>
      </c>
      <c r="C160" s="25" t="n">
        <v>45712</v>
      </c>
      <c r="D160" s="15" t="n"/>
      <c r="E160" s="15" t="n"/>
      <c r="F160" s="15" t="n"/>
      <c r="G160" s="15" t="n"/>
      <c r="H160" s="15" t="n">
        <v>1</v>
      </c>
      <c r="I160" s="160" t="n">
        <v>15</v>
      </c>
      <c r="J160" s="160" t="n">
        <v>5</v>
      </c>
      <c r="K160" s="160">
        <f>G160*H160*0.006</f>
        <v/>
      </c>
      <c r="L160" s="28">
        <f>SUM(I160:K160)</f>
        <v/>
      </c>
      <c r="M160" s="28">
        <f>G160*H160+I160</f>
        <v/>
      </c>
      <c r="N160" s="15" t="n"/>
      <c r="O160" s="15" t="n"/>
      <c r="P160" s="14" t="n"/>
      <c r="Q160" s="15" t="n"/>
      <c r="R160" s="8" t="inlineStr">
        <is>
          <t>✅ 可导入</t>
        </is>
      </c>
      <c r="S160" s="8" t="inlineStr">
        <is>
          <t>✅ 对账齐全</t>
        </is>
      </c>
      <c r="T160" t="inlineStr">
        <is>
          <t>✓</t>
        </is>
      </c>
    </row>
    <row r="161">
      <c r="A161" s="14" t="inlineStr">
        <is>
          <t>2477591294845859756</t>
        </is>
      </c>
      <c r="B161" s="14" t="inlineStr">
        <is>
          <t>卡卡先生0828</t>
        </is>
      </c>
      <c r="C161" s="26" t="n">
        <v>45712</v>
      </c>
      <c r="D161" s="16" t="n"/>
      <c r="E161" s="16" t="n"/>
      <c r="F161" s="16" t="n"/>
      <c r="G161" s="16" t="n"/>
      <c r="H161" s="16" t="n">
        <v>1</v>
      </c>
      <c r="I161" s="161" t="n">
        <v>15</v>
      </c>
      <c r="J161" s="161" t="n">
        <v>5</v>
      </c>
      <c r="K161" s="161">
        <f>G161*H161*0.006</f>
        <v/>
      </c>
      <c r="L161" s="28">
        <f>SUM(I161:K161)</f>
        <v/>
      </c>
      <c r="M161" s="28">
        <f>G161*H161+I161</f>
        <v/>
      </c>
      <c r="N161" s="16" t="n"/>
      <c r="O161" s="16" t="n"/>
      <c r="P161" s="14" t="n"/>
      <c r="Q161" s="16" t="n"/>
      <c r="R161" s="8" t="inlineStr">
        <is>
          <t>✅ 可导入</t>
        </is>
      </c>
      <c r="S161" s="8" t="inlineStr">
        <is>
          <t>✅ 对账齐全</t>
        </is>
      </c>
      <c r="T161" t="inlineStr">
        <is>
          <t>✓</t>
        </is>
      </c>
    </row>
    <row r="162">
      <c r="A162" s="14" t="inlineStr">
        <is>
          <t>2477158071963650399</t>
        </is>
      </c>
      <c r="B162" s="14" t="inlineStr">
        <is>
          <t>maohuaxue</t>
        </is>
      </c>
      <c r="C162" s="25" t="n">
        <v>45712</v>
      </c>
      <c r="D162" s="15" t="n"/>
      <c r="E162" s="15" t="n"/>
      <c r="F162" s="15" t="n"/>
      <c r="G162" s="15" t="n"/>
      <c r="H162" s="15" t="n">
        <v>1</v>
      </c>
      <c r="I162" s="160" t="n">
        <v>15</v>
      </c>
      <c r="J162" s="160" t="n">
        <v>5</v>
      </c>
      <c r="K162" s="160">
        <f>G162*H162*0.006</f>
        <v/>
      </c>
      <c r="L162" s="28">
        <f>SUM(I162:K162)</f>
        <v/>
      </c>
      <c r="M162" s="28">
        <f>G162*H162+I162</f>
        <v/>
      </c>
      <c r="N162" s="15" t="n"/>
      <c r="O162" s="15" t="n"/>
      <c r="P162" s="14" t="n"/>
      <c r="Q162" s="15" t="n"/>
      <c r="R162" s="8" t="inlineStr">
        <is>
          <t>✅ 可导入</t>
        </is>
      </c>
      <c r="S162" s="8" t="inlineStr">
        <is>
          <t>✅ 对账齐全</t>
        </is>
      </c>
      <c r="T162" t="inlineStr">
        <is>
          <t>✓</t>
        </is>
      </c>
    </row>
    <row r="163">
      <c r="A163" s="14" t="inlineStr">
        <is>
          <t>4243278205314961237</t>
        </is>
      </c>
      <c r="B163" s="14" t="inlineStr">
        <is>
          <t>tb795681367647</t>
        </is>
      </c>
      <c r="C163" s="26" t="n">
        <v>45712</v>
      </c>
      <c r="D163" s="16" t="n"/>
      <c r="E163" s="16" t="n"/>
      <c r="F163" s="16" t="n"/>
      <c r="G163" s="16" t="n"/>
      <c r="H163" s="16" t="n">
        <v>1</v>
      </c>
      <c r="I163" s="161" t="n">
        <v>15</v>
      </c>
      <c r="J163" s="161" t="n">
        <v>5</v>
      </c>
      <c r="K163" s="161">
        <f>G163*H163*0.006</f>
        <v/>
      </c>
      <c r="L163" s="28">
        <f>SUM(I163:K163)</f>
        <v/>
      </c>
      <c r="M163" s="28">
        <f>G163*H163+I163</f>
        <v/>
      </c>
      <c r="N163" s="16" t="n"/>
      <c r="O163" s="16" t="n"/>
      <c r="P163" s="14" t="n"/>
      <c r="Q163" s="16" t="n"/>
      <c r="R163" s="8" t="inlineStr">
        <is>
          <t>✅ 可导入</t>
        </is>
      </c>
      <c r="S163" s="8" t="inlineStr">
        <is>
          <t>✅ 对账齐全</t>
        </is>
      </c>
      <c r="T163" t="inlineStr">
        <is>
          <t>✓</t>
        </is>
      </c>
    </row>
    <row r="164">
      <c r="A164" s="14" t="inlineStr">
        <is>
          <t>4244416130073025221</t>
        </is>
      </c>
      <c r="B164" s="14" t="inlineStr">
        <is>
          <t>筠箮宝儿88</t>
        </is>
      </c>
      <c r="C164" s="25" t="n">
        <v>45713</v>
      </c>
      <c r="D164" s="15" t="n"/>
      <c r="E164" s="15" t="n"/>
      <c r="F164" s="15" t="n"/>
      <c r="G164" s="15" t="n"/>
      <c r="H164" s="15" t="n">
        <v>1</v>
      </c>
      <c r="I164" s="160" t="n">
        <v>15</v>
      </c>
      <c r="J164" s="160" t="n">
        <v>5</v>
      </c>
      <c r="K164" s="160">
        <f>G164*H164*0.006</f>
        <v/>
      </c>
      <c r="L164" s="28">
        <f>SUM(I164:K164)</f>
        <v/>
      </c>
      <c r="M164" s="28">
        <f>G164*H164+I164</f>
        <v/>
      </c>
      <c r="N164" s="15" t="n"/>
      <c r="O164" s="15" t="n"/>
      <c r="P164" s="14" t="n"/>
      <c r="Q164" s="15" t="n"/>
      <c r="R164" s="8" t="inlineStr">
        <is>
          <t>✅ 可导入</t>
        </is>
      </c>
      <c r="S164" s="8" t="inlineStr">
        <is>
          <t>✅ 对账齐全</t>
        </is>
      </c>
      <c r="T164" t="inlineStr">
        <is>
          <t>✓</t>
        </is>
      </c>
    </row>
    <row r="165">
      <c r="A165" s="14" t="inlineStr">
        <is>
          <t>2478487224323334871</t>
        </is>
      </c>
      <c r="B165" s="14" t="inlineStr">
        <is>
          <t>苏月娥1984</t>
        </is>
      </c>
      <c r="C165" s="26" t="n">
        <v>45713</v>
      </c>
      <c r="D165" s="16" t="n"/>
      <c r="E165" s="16" t="n"/>
      <c r="F165" s="16" t="n"/>
      <c r="G165" s="16" t="n"/>
      <c r="H165" s="16" t="n">
        <v>1</v>
      </c>
      <c r="I165" s="161" t="n">
        <v>15</v>
      </c>
      <c r="J165" s="161" t="n">
        <v>5</v>
      </c>
      <c r="K165" s="161">
        <f>G165*H165*0.006</f>
        <v/>
      </c>
      <c r="L165" s="28">
        <f>SUM(I165:K165)</f>
        <v/>
      </c>
      <c r="M165" s="28">
        <f>G165*H165+I165</f>
        <v/>
      </c>
      <c r="N165" s="16" t="n"/>
      <c r="O165" s="16" t="n"/>
      <c r="P165" s="14" t="n"/>
      <c r="Q165" s="16" t="n"/>
      <c r="R165" s="8" t="inlineStr">
        <is>
          <t>✅ 可导入</t>
        </is>
      </c>
      <c r="S165" s="8" t="inlineStr">
        <is>
          <t>✅ 对账齐全</t>
        </is>
      </c>
      <c r="T165" t="inlineStr">
        <is>
          <t>✓</t>
        </is>
      </c>
    </row>
    <row r="166">
      <c r="A166" s="14" t="inlineStr">
        <is>
          <t>2478254775498356481</t>
        </is>
      </c>
      <c r="B166" s="14" t="inlineStr">
        <is>
          <t>tb011659521</t>
        </is>
      </c>
      <c r="C166" s="25" t="n">
        <v>45713</v>
      </c>
      <c r="D166" s="15" t="n"/>
      <c r="E166" s="15" t="n"/>
      <c r="F166" s="15" t="n"/>
      <c r="G166" s="15" t="n"/>
      <c r="H166" s="15" t="n">
        <v>1</v>
      </c>
      <c r="I166" s="160" t="n">
        <v>15</v>
      </c>
      <c r="J166" s="160" t="n">
        <v>5</v>
      </c>
      <c r="K166" s="160">
        <f>G166*H166*0.006</f>
        <v/>
      </c>
      <c r="L166" s="28">
        <f>SUM(I166:K166)</f>
        <v/>
      </c>
      <c r="M166" s="28">
        <f>G166*H166+I166</f>
        <v/>
      </c>
      <c r="N166" s="15" t="n"/>
      <c r="O166" s="15" t="n"/>
      <c r="P166" s="14" t="n"/>
      <c r="Q166" s="15" t="n"/>
      <c r="R166" s="8" t="inlineStr">
        <is>
          <t>✅ 可导入</t>
        </is>
      </c>
      <c r="S166" s="8" t="inlineStr">
        <is>
          <t>✅ 对账齐全</t>
        </is>
      </c>
      <c r="T166" t="inlineStr">
        <is>
          <t>✓</t>
        </is>
      </c>
    </row>
    <row r="167">
      <c r="A167" s="14" t="inlineStr">
        <is>
          <t>2478850284067698157</t>
        </is>
      </c>
      <c r="B167" s="14" t="inlineStr">
        <is>
          <t>翔98760</t>
        </is>
      </c>
      <c r="C167" s="26" t="n">
        <v>45713</v>
      </c>
      <c r="D167" s="16" t="n"/>
      <c r="E167" s="16" t="n"/>
      <c r="F167" s="16" t="n"/>
      <c r="G167" s="16" t="n"/>
      <c r="H167" s="16" t="n">
        <v>1</v>
      </c>
      <c r="I167" s="161" t="n">
        <v>15</v>
      </c>
      <c r="J167" s="161" t="n">
        <v>5</v>
      </c>
      <c r="K167" s="161">
        <f>G167*H167*0.006</f>
        <v/>
      </c>
      <c r="L167" s="28">
        <f>SUM(I167:K167)</f>
        <v/>
      </c>
      <c r="M167" s="28">
        <f>G167*H167+I167</f>
        <v/>
      </c>
      <c r="N167" s="16" t="n"/>
      <c r="O167" s="16" t="n"/>
      <c r="P167" s="14" t="n"/>
      <c r="Q167" s="16" t="n"/>
      <c r="R167" s="8" t="inlineStr">
        <is>
          <t>✅ 可导入</t>
        </is>
      </c>
      <c r="S167" s="8" t="inlineStr">
        <is>
          <t>✅ 对账齐全</t>
        </is>
      </c>
      <c r="T167" t="inlineStr">
        <is>
          <t>✓</t>
        </is>
      </c>
    </row>
    <row r="168">
      <c r="A168" s="14" t="inlineStr">
        <is>
          <t>2480141065046631186</t>
        </is>
      </c>
      <c r="B168" s="14" t="inlineStr">
        <is>
          <t>太阳之籽</t>
        </is>
      </c>
      <c r="C168" s="25" t="n">
        <v>45714</v>
      </c>
      <c r="D168" s="15" t="n"/>
      <c r="E168" s="15" t="n"/>
      <c r="F168" s="15" t="n"/>
      <c r="G168" s="15" t="n"/>
      <c r="H168" s="15" t="n">
        <v>1</v>
      </c>
      <c r="I168" s="160" t="n">
        <v>15</v>
      </c>
      <c r="J168" s="160" t="n">
        <v>5</v>
      </c>
      <c r="K168" s="160">
        <f>G168*H168*0.006</f>
        <v/>
      </c>
      <c r="L168" s="28">
        <f>SUM(I168:K168)</f>
        <v/>
      </c>
      <c r="M168" s="28">
        <f>G168*H168+I168</f>
        <v/>
      </c>
      <c r="N168" s="15" t="n"/>
      <c r="O168" s="15" t="n"/>
      <c r="P168" s="14" t="n"/>
      <c r="Q168" s="15" t="n"/>
      <c r="R168" s="8" t="inlineStr">
        <is>
          <t>✅ 可导入</t>
        </is>
      </c>
      <c r="S168" s="8" t="inlineStr">
        <is>
          <t>✅ 对账齐全</t>
        </is>
      </c>
      <c r="T168" t="inlineStr">
        <is>
          <t>✓</t>
        </is>
      </c>
    </row>
    <row r="169">
      <c r="A169" s="14" t="inlineStr">
        <is>
          <t>4245772070216096929</t>
        </is>
      </c>
      <c r="B169" s="14" t="inlineStr">
        <is>
          <t>健康6109</t>
        </is>
      </c>
      <c r="C169" s="26" t="n">
        <v>45714</v>
      </c>
      <c r="D169" s="16" t="n"/>
      <c r="E169" s="16" t="n"/>
      <c r="F169" s="16" t="n"/>
      <c r="G169" s="16" t="n"/>
      <c r="H169" s="16" t="n">
        <v>1</v>
      </c>
      <c r="I169" s="161" t="n">
        <v>15</v>
      </c>
      <c r="J169" s="161" t="n">
        <v>5</v>
      </c>
      <c r="K169" s="161">
        <f>G169*H169*0.006</f>
        <v/>
      </c>
      <c r="L169" s="28">
        <f>SUM(I169:K169)</f>
        <v/>
      </c>
      <c r="M169" s="28">
        <f>G169*H169+I169</f>
        <v/>
      </c>
      <c r="N169" s="16" t="n"/>
      <c r="O169" s="16" t="n"/>
      <c r="P169" s="14" t="n"/>
      <c r="Q169" s="16" t="n"/>
      <c r="R169" s="8" t="inlineStr">
        <is>
          <t>✅ 可导入</t>
        </is>
      </c>
      <c r="S169" s="8" t="inlineStr">
        <is>
          <t>✅ 对账齐全</t>
        </is>
      </c>
      <c r="T169" t="inlineStr">
        <is>
          <t>✓</t>
        </is>
      </c>
    </row>
    <row r="170">
      <c r="A170" s="14" t="inlineStr">
        <is>
          <t>4245902496455432836</t>
        </is>
      </c>
      <c r="B170" s="14" t="inlineStr">
        <is>
          <t>zhyg2011</t>
        </is>
      </c>
      <c r="C170" s="25" t="n">
        <v>45714</v>
      </c>
      <c r="D170" s="15" t="n"/>
      <c r="E170" s="15" t="n"/>
      <c r="F170" s="15" t="n"/>
      <c r="G170" s="15" t="n"/>
      <c r="H170" s="15" t="n">
        <v>1</v>
      </c>
      <c r="I170" s="160" t="n">
        <v>15</v>
      </c>
      <c r="J170" s="160" t="n">
        <v>5</v>
      </c>
      <c r="K170" s="160">
        <f>G170*H170*0.006</f>
        <v/>
      </c>
      <c r="L170" s="28">
        <f>SUM(I170:K170)</f>
        <v/>
      </c>
      <c r="M170" s="28">
        <f>G170*H170+I170</f>
        <v/>
      </c>
      <c r="N170" s="15" t="n"/>
      <c r="O170" s="15" t="n"/>
      <c r="P170" s="14" t="n"/>
      <c r="Q170" s="15" t="n"/>
      <c r="R170" s="8" t="inlineStr">
        <is>
          <t>✅ 可导入</t>
        </is>
      </c>
      <c r="S170" s="8" t="inlineStr">
        <is>
          <t>✅ 对账齐全</t>
        </is>
      </c>
      <c r="T170" t="inlineStr">
        <is>
          <t>✓</t>
        </is>
      </c>
    </row>
    <row r="171">
      <c r="A171" s="14" t="inlineStr">
        <is>
          <t>2480902394733194493</t>
        </is>
      </c>
      <c r="B171" s="14" t="inlineStr">
        <is>
          <t>丹心静名</t>
        </is>
      </c>
      <c r="C171" s="26" t="n">
        <v>45715</v>
      </c>
      <c r="D171" s="16" t="n"/>
      <c r="E171" s="16" t="n"/>
      <c r="F171" s="16" t="n"/>
      <c r="G171" s="16" t="n"/>
      <c r="H171" s="16" t="n">
        <v>1</v>
      </c>
      <c r="I171" s="161" t="n">
        <v>15</v>
      </c>
      <c r="J171" s="161" t="n">
        <v>5</v>
      </c>
      <c r="K171" s="161">
        <f>G171*H171*0.006</f>
        <v/>
      </c>
      <c r="L171" s="28">
        <f>SUM(I171:K171)</f>
        <v/>
      </c>
      <c r="M171" s="28">
        <f>G171*H171+I171</f>
        <v/>
      </c>
      <c r="N171" s="16" t="n"/>
      <c r="O171" s="16" t="n"/>
      <c r="P171" s="14" t="n"/>
      <c r="Q171" s="16" t="n"/>
      <c r="R171" s="8" t="inlineStr">
        <is>
          <t>✅ 可导入</t>
        </is>
      </c>
      <c r="S171" s="8" t="inlineStr">
        <is>
          <t>✅ 对账齐全</t>
        </is>
      </c>
      <c r="T171" t="inlineStr">
        <is>
          <t>✓</t>
        </is>
      </c>
    </row>
    <row r="172">
      <c r="A172" s="14" t="inlineStr">
        <is>
          <t>4246851818759513830</t>
        </is>
      </c>
      <c r="B172" s="14" t="inlineStr">
        <is>
          <t>houpeng114</t>
        </is>
      </c>
      <c r="C172" s="25" t="n">
        <v>45715</v>
      </c>
      <c r="D172" s="15" t="n"/>
      <c r="E172" s="15" t="n"/>
      <c r="F172" s="15" t="n"/>
      <c r="G172" s="15" t="n"/>
      <c r="H172" s="15" t="n">
        <v>1</v>
      </c>
      <c r="I172" s="160" t="n">
        <v>15</v>
      </c>
      <c r="J172" s="160" t="n">
        <v>5</v>
      </c>
      <c r="K172" s="160">
        <f>G172*H172*0.006</f>
        <v/>
      </c>
      <c r="L172" s="28">
        <f>SUM(I172:K172)</f>
        <v/>
      </c>
      <c r="M172" s="28">
        <f>G172*H172+I172</f>
        <v/>
      </c>
      <c r="N172" s="15" t="n"/>
      <c r="O172" s="15" t="n"/>
      <c r="P172" s="14" t="n"/>
      <c r="Q172" s="15" t="n"/>
      <c r="R172" s="8" t="inlineStr">
        <is>
          <t>✅ 可导入</t>
        </is>
      </c>
      <c r="S172" s="8" t="inlineStr">
        <is>
          <t>✅ 对账齐全</t>
        </is>
      </c>
      <c r="T172" t="inlineStr">
        <is>
          <t>✓</t>
        </is>
      </c>
    </row>
    <row r="173">
      <c r="A173" s="14" t="inlineStr">
        <is>
          <t>4246687045057895724</t>
        </is>
      </c>
      <c r="B173" s="14" t="inlineStr">
        <is>
          <t>幸福的四口之家135</t>
        </is>
      </c>
      <c r="C173" s="26" t="n">
        <v>45715</v>
      </c>
      <c r="D173" s="16" t="n"/>
      <c r="E173" s="16" t="n"/>
      <c r="F173" s="16" t="n"/>
      <c r="G173" s="16" t="n"/>
      <c r="H173" s="16" t="n">
        <v>1</v>
      </c>
      <c r="I173" s="161" t="n">
        <v>15</v>
      </c>
      <c r="J173" s="161" t="n">
        <v>5</v>
      </c>
      <c r="K173" s="161">
        <f>G173*H173*0.006</f>
        <v/>
      </c>
      <c r="L173" s="28">
        <f>SUM(I173:K173)</f>
        <v/>
      </c>
      <c r="M173" s="28">
        <f>G173*H173+I173</f>
        <v/>
      </c>
      <c r="N173" s="16" t="n"/>
      <c r="O173" s="16" t="n"/>
      <c r="P173" s="14" t="n"/>
      <c r="Q173" s="16" t="n"/>
      <c r="R173" s="8" t="inlineStr">
        <is>
          <t>✅ 可导入</t>
        </is>
      </c>
      <c r="S173" s="8" t="inlineStr">
        <is>
          <t>✅ 对账齐全</t>
        </is>
      </c>
      <c r="T173" t="inlineStr">
        <is>
          <t>✓</t>
        </is>
      </c>
    </row>
    <row r="174">
      <c r="A174" s="14" t="inlineStr">
        <is>
          <t>4247271003578149546</t>
        </is>
      </c>
      <c r="B174" s="14" t="inlineStr">
        <is>
          <t>liangjia30</t>
        </is>
      </c>
      <c r="C174" s="25" t="n">
        <v>45715</v>
      </c>
      <c r="D174" s="15" t="n"/>
      <c r="E174" s="15" t="n"/>
      <c r="F174" s="15" t="n"/>
      <c r="G174" s="15" t="n"/>
      <c r="H174" s="15" t="n">
        <v>1</v>
      </c>
      <c r="I174" s="160" t="n">
        <v>15</v>
      </c>
      <c r="J174" s="160" t="n">
        <v>5</v>
      </c>
      <c r="K174" s="160">
        <f>G174*H174*0.006</f>
        <v/>
      </c>
      <c r="L174" s="28">
        <f>SUM(I174:K174)</f>
        <v/>
      </c>
      <c r="M174" s="28">
        <f>G174*H174+I174</f>
        <v/>
      </c>
      <c r="N174" s="15" t="n"/>
      <c r="O174" s="15" t="n"/>
      <c r="P174" s="14" t="n"/>
      <c r="Q174" s="15" t="n"/>
      <c r="R174" s="8" t="inlineStr">
        <is>
          <t>✅ 可导入</t>
        </is>
      </c>
      <c r="S174" s="8" t="inlineStr">
        <is>
          <t>✅ 对账齐全</t>
        </is>
      </c>
      <c r="T174" t="inlineStr">
        <is>
          <t>✓</t>
        </is>
      </c>
    </row>
    <row r="175">
      <c r="A175" s="14" t="inlineStr">
        <is>
          <t>2480881839991841156</t>
        </is>
      </c>
      <c r="B175" s="14" t="inlineStr">
        <is>
          <t>q915910624</t>
        </is>
      </c>
      <c r="C175" s="26" t="n">
        <v>45715</v>
      </c>
      <c r="D175" s="16" t="n"/>
      <c r="E175" s="16" t="n"/>
      <c r="F175" s="16" t="n"/>
      <c r="G175" s="16" t="n"/>
      <c r="H175" s="16" t="n">
        <v>1</v>
      </c>
      <c r="I175" s="161" t="n">
        <v>15</v>
      </c>
      <c r="J175" s="161" t="n">
        <v>5</v>
      </c>
      <c r="K175" s="161">
        <f>G175*H175*0.006</f>
        <v/>
      </c>
      <c r="L175" s="28">
        <f>SUM(I175:K175)</f>
        <v/>
      </c>
      <c r="M175" s="28">
        <f>G175*H175+I175</f>
        <v/>
      </c>
      <c r="N175" s="16" t="n"/>
      <c r="O175" s="16" t="n"/>
      <c r="P175" s="14" t="n"/>
      <c r="Q175" s="16" t="n"/>
      <c r="R175" s="8" t="inlineStr">
        <is>
          <t>✅ 可导入</t>
        </is>
      </c>
      <c r="S175" s="8" t="inlineStr">
        <is>
          <t>✅ 对账齐全</t>
        </is>
      </c>
      <c r="T175" t="inlineStr">
        <is>
          <t>✓</t>
        </is>
      </c>
    </row>
    <row r="176">
      <c r="A176" s="14" t="inlineStr">
        <is>
          <t>2481871694094700277</t>
        </is>
      </c>
      <c r="B176" s="14" t="inlineStr">
        <is>
          <t>summer_840308</t>
        </is>
      </c>
      <c r="C176" s="25" t="n">
        <v>45716</v>
      </c>
      <c r="D176" s="15" t="n"/>
      <c r="E176" s="15" t="n"/>
      <c r="F176" s="15" t="n"/>
      <c r="G176" s="15" t="n"/>
      <c r="H176" s="15" t="n">
        <v>1</v>
      </c>
      <c r="I176" s="160" t="n">
        <v>15</v>
      </c>
      <c r="J176" s="160" t="n">
        <v>5</v>
      </c>
      <c r="K176" s="160">
        <f>G176*H176*0.006</f>
        <v/>
      </c>
      <c r="L176" s="28">
        <f>SUM(I176:K176)</f>
        <v/>
      </c>
      <c r="M176" s="28">
        <f>G176*H176+I176</f>
        <v/>
      </c>
      <c r="N176" s="15" t="n"/>
      <c r="O176" s="15" t="n"/>
      <c r="P176" s="14" t="n"/>
      <c r="Q176" s="15" t="n"/>
      <c r="R176" s="8" t="inlineStr">
        <is>
          <t>✅ 可导入</t>
        </is>
      </c>
      <c r="S176" s="8" t="inlineStr">
        <is>
          <t>✅ 对账齐全</t>
        </is>
      </c>
      <c r="T176" t="inlineStr">
        <is>
          <t>✓</t>
        </is>
      </c>
    </row>
    <row r="177">
      <c r="A177" s="14" t="inlineStr">
        <is>
          <t>4247791058111701133</t>
        </is>
      </c>
      <c r="B177" s="14" t="inlineStr">
        <is>
          <t>yansungliu</t>
        </is>
      </c>
      <c r="C177" s="26" t="n">
        <v>45716</v>
      </c>
      <c r="D177" s="16" t="n"/>
      <c r="E177" s="16" t="n"/>
      <c r="F177" s="16" t="n"/>
      <c r="G177" s="16" t="n"/>
      <c r="H177" s="16" t="n">
        <v>1</v>
      </c>
      <c r="I177" s="161" t="n">
        <v>15</v>
      </c>
      <c r="J177" s="161" t="n">
        <v>5</v>
      </c>
      <c r="K177" s="161">
        <f>G177*H177*0.006</f>
        <v/>
      </c>
      <c r="L177" s="28">
        <f>SUM(I177:K177)</f>
        <v/>
      </c>
      <c r="M177" s="28">
        <f>G177*H177+I177</f>
        <v/>
      </c>
      <c r="N177" s="16" t="n"/>
      <c r="O177" s="16" t="n"/>
      <c r="P177" s="14" t="n"/>
      <c r="Q177" s="16" t="n"/>
      <c r="R177" s="8" t="inlineStr">
        <is>
          <t>✅ 可导入</t>
        </is>
      </c>
      <c r="S177" s="8" t="inlineStr">
        <is>
          <t>✅ 对账齐全</t>
        </is>
      </c>
      <c r="T177" t="inlineStr">
        <is>
          <t>✓</t>
        </is>
      </c>
    </row>
    <row r="178">
      <c r="A178" s="14" t="inlineStr">
        <is>
          <t>4247761716933478424</t>
        </is>
      </c>
      <c r="B178" s="14" t="inlineStr">
        <is>
          <t>shenyu22</t>
        </is>
      </c>
      <c r="C178" s="25" t="n">
        <v>45716</v>
      </c>
      <c r="D178" s="15" t="n"/>
      <c r="E178" s="15" t="n"/>
      <c r="F178" s="15" t="n"/>
      <c r="G178" s="15" t="n"/>
      <c r="H178" s="15" t="n">
        <v>1</v>
      </c>
      <c r="I178" s="160" t="n">
        <v>15</v>
      </c>
      <c r="J178" s="160" t="n">
        <v>5</v>
      </c>
      <c r="K178" s="160">
        <f>G178*H178*0.006</f>
        <v/>
      </c>
      <c r="L178" s="28">
        <f>SUM(I178:K178)</f>
        <v/>
      </c>
      <c r="M178" s="28">
        <f>G178*H178+I178</f>
        <v/>
      </c>
      <c r="N178" s="15" t="n"/>
      <c r="O178" s="15" t="n"/>
      <c r="P178" s="14" t="n"/>
      <c r="Q178" s="15" t="n"/>
      <c r="R178" s="8" t="inlineStr">
        <is>
          <t>✅ 可导入</t>
        </is>
      </c>
      <c r="S178" s="8" t="inlineStr">
        <is>
          <t>✅ 对账齐全</t>
        </is>
      </c>
      <c r="T178" t="inlineStr">
        <is>
          <t>✓</t>
        </is>
      </c>
    </row>
    <row r="179">
      <c r="A179" s="14" t="inlineStr">
        <is>
          <t>2481975122942459970</t>
        </is>
      </c>
      <c r="B179" s="14" t="inlineStr">
        <is>
          <t>永恒angela</t>
        </is>
      </c>
      <c r="C179" s="26" t="n">
        <v>45716</v>
      </c>
      <c r="D179" s="16" t="n"/>
      <c r="E179" s="16" t="n"/>
      <c r="F179" s="16" t="n"/>
      <c r="G179" s="16" t="n"/>
      <c r="H179" s="16" t="n">
        <v>1</v>
      </c>
      <c r="I179" s="161" t="n">
        <v>15</v>
      </c>
      <c r="J179" s="161" t="n">
        <v>5</v>
      </c>
      <c r="K179" s="161">
        <f>G179*H179*0.006</f>
        <v/>
      </c>
      <c r="L179" s="28">
        <f>SUM(I179:K179)</f>
        <v/>
      </c>
      <c r="M179" s="28">
        <f>G179*H179+I179</f>
        <v/>
      </c>
      <c r="N179" s="16" t="n"/>
      <c r="O179" s="16" t="n"/>
      <c r="P179" s="14" t="n"/>
      <c r="Q179" s="16" t="n"/>
      <c r="R179" s="8" t="inlineStr">
        <is>
          <t>✅ 可导入</t>
        </is>
      </c>
      <c r="S179" s="8" t="inlineStr">
        <is>
          <t>✅ 对账齐全</t>
        </is>
      </c>
      <c r="T179" t="inlineStr">
        <is>
          <t>✓</t>
        </is>
      </c>
    </row>
    <row r="180">
      <c r="A180" s="14" t="inlineStr">
        <is>
          <t>4247918065382542927</t>
        </is>
      </c>
      <c r="B180" s="14" t="inlineStr">
        <is>
          <t>拿着现在拼未来</t>
        </is>
      </c>
      <c r="C180" s="25" t="n">
        <v>45716</v>
      </c>
      <c r="D180" s="15" t="n"/>
      <c r="E180" s="15" t="n"/>
      <c r="F180" s="15" t="n"/>
      <c r="G180" s="15" t="n"/>
      <c r="H180" s="15" t="n">
        <v>1</v>
      </c>
      <c r="I180" s="160" t="n">
        <v>15</v>
      </c>
      <c r="J180" s="160" t="n">
        <v>5</v>
      </c>
      <c r="K180" s="160">
        <f>G180*H180*0.006</f>
        <v/>
      </c>
      <c r="L180" s="28">
        <f>SUM(I180:K180)</f>
        <v/>
      </c>
      <c r="M180" s="28">
        <f>G180*H180+I180</f>
        <v/>
      </c>
      <c r="N180" s="15" t="n"/>
      <c r="O180" s="15" t="n"/>
      <c r="P180" s="14" t="n"/>
      <c r="Q180" s="15" t="n"/>
      <c r="R180" s="8" t="inlineStr">
        <is>
          <t>✅ 可导入</t>
        </is>
      </c>
      <c r="S180" s="8" t="inlineStr">
        <is>
          <t>✅ 对账齐全</t>
        </is>
      </c>
      <c r="T180" t="inlineStr">
        <is>
          <t>✓</t>
        </is>
      </c>
    </row>
    <row r="181">
      <c r="A181" s="14" t="inlineStr">
        <is>
          <t>2482269962015678358</t>
        </is>
      </c>
      <c r="B181" s="14" t="inlineStr">
        <is>
          <t>supperone</t>
        </is>
      </c>
      <c r="C181" s="26" t="n">
        <v>45716</v>
      </c>
      <c r="D181" s="16" t="n"/>
      <c r="E181" s="16" t="n"/>
      <c r="F181" s="16" t="n"/>
      <c r="G181" s="16" t="n"/>
      <c r="H181" s="16" t="n">
        <v>1</v>
      </c>
      <c r="I181" s="161" t="n">
        <v>15</v>
      </c>
      <c r="J181" s="161" t="n">
        <v>5</v>
      </c>
      <c r="K181" s="161">
        <f>G181*H181*0.006</f>
        <v/>
      </c>
      <c r="L181" s="28">
        <f>SUM(I181:K181)</f>
        <v/>
      </c>
      <c r="M181" s="28">
        <f>G181*H181+I181</f>
        <v/>
      </c>
      <c r="N181" s="16" t="n"/>
      <c r="O181" s="16" t="n"/>
      <c r="P181" s="14" t="n"/>
      <c r="Q181" s="16" t="n"/>
      <c r="R181" s="8" t="inlineStr">
        <is>
          <t>✅ 可导入</t>
        </is>
      </c>
      <c r="S181" s="8" t="inlineStr">
        <is>
          <t>✅ 对账齐全</t>
        </is>
      </c>
      <c r="T181" t="inlineStr">
        <is>
          <t>✓</t>
        </is>
      </c>
    </row>
    <row r="182">
      <c r="A182" s="14" t="inlineStr">
        <is>
          <t>4248918254905087623</t>
        </is>
      </c>
      <c r="B182" s="14" t="inlineStr">
        <is>
          <t>youngboyvip</t>
        </is>
      </c>
      <c r="C182" s="25" t="n">
        <v>45717</v>
      </c>
      <c r="D182" s="15" t="n"/>
      <c r="E182" s="15" t="n"/>
      <c r="F182" s="15" t="n"/>
      <c r="G182" s="15" t="n"/>
      <c r="H182" s="15" t="n">
        <v>1</v>
      </c>
      <c r="I182" s="160" t="n">
        <v>15</v>
      </c>
      <c r="J182" s="160" t="n">
        <v>5</v>
      </c>
      <c r="K182" s="160">
        <f>G182*H182*0.006</f>
        <v/>
      </c>
      <c r="L182" s="28">
        <f>SUM(I182:K182)</f>
        <v/>
      </c>
      <c r="M182" s="28">
        <f>G182*H182+I182</f>
        <v/>
      </c>
      <c r="N182" s="15" t="n"/>
      <c r="O182" s="15" t="n"/>
      <c r="P182" s="14" t="n"/>
      <c r="Q182" s="15" t="n"/>
      <c r="R182" s="8" t="inlineStr">
        <is>
          <t>✅ 可导入</t>
        </is>
      </c>
      <c r="S182" s="8" t="inlineStr">
        <is>
          <t>✅ 对账齐全</t>
        </is>
      </c>
      <c r="T182" t="inlineStr">
        <is>
          <t>✓</t>
        </is>
      </c>
    </row>
    <row r="183">
      <c r="A183" s="14" t="inlineStr">
        <is>
          <t>2483159810645414093</t>
        </is>
      </c>
      <c r="B183" s="14" t="inlineStr">
        <is>
          <t>tb0005201952</t>
        </is>
      </c>
      <c r="C183" s="26" t="n">
        <v>45717</v>
      </c>
      <c r="D183" s="16" t="n"/>
      <c r="E183" s="16" t="n"/>
      <c r="F183" s="16" t="n"/>
      <c r="G183" s="16" t="n"/>
      <c r="H183" s="16" t="n">
        <v>1</v>
      </c>
      <c r="I183" s="161" t="n">
        <v>15</v>
      </c>
      <c r="J183" s="161" t="n">
        <v>5</v>
      </c>
      <c r="K183" s="161">
        <f>G183*H183*0.006</f>
        <v/>
      </c>
      <c r="L183" s="28">
        <f>SUM(I183:K183)</f>
        <v/>
      </c>
      <c r="M183" s="28">
        <f>G183*H183+I183</f>
        <v/>
      </c>
      <c r="N183" s="16" t="n"/>
      <c r="O183" s="16" t="n"/>
      <c r="P183" s="14" t="n"/>
      <c r="Q183" s="16" t="n"/>
      <c r="R183" s="8" t="inlineStr">
        <is>
          <t>✅ 可导入</t>
        </is>
      </c>
      <c r="S183" s="8" t="inlineStr">
        <is>
          <t>✅ 对账齐全</t>
        </is>
      </c>
      <c r="T183" t="inlineStr">
        <is>
          <t>✓</t>
        </is>
      </c>
    </row>
    <row r="184">
      <c r="A184" s="14" t="inlineStr">
        <is>
          <t>2483246462832316593</t>
        </is>
      </c>
      <c r="B184" s="14" t="inlineStr">
        <is>
          <t>qq429832747</t>
        </is>
      </c>
      <c r="C184" s="25" t="n">
        <v>45717</v>
      </c>
      <c r="D184" s="15" t="n"/>
      <c r="E184" s="15" t="n"/>
      <c r="F184" s="15" t="n"/>
      <c r="G184" s="15" t="n"/>
      <c r="H184" s="15" t="n">
        <v>1</v>
      </c>
      <c r="I184" s="160" t="n">
        <v>15</v>
      </c>
      <c r="J184" s="160" t="n">
        <v>5</v>
      </c>
      <c r="K184" s="160">
        <f>G184*H184*0.006</f>
        <v/>
      </c>
      <c r="L184" s="28">
        <f>SUM(I184:K184)</f>
        <v/>
      </c>
      <c r="M184" s="28">
        <f>G184*H184+I184</f>
        <v/>
      </c>
      <c r="N184" s="15" t="n"/>
      <c r="O184" s="15" t="n"/>
      <c r="P184" s="14" t="n"/>
      <c r="Q184" s="15" t="n"/>
      <c r="R184" s="8" t="inlineStr">
        <is>
          <t>✅ 可导入</t>
        </is>
      </c>
      <c r="S184" s="8" t="inlineStr">
        <is>
          <t>✅ 对账齐全</t>
        </is>
      </c>
      <c r="T184" t="inlineStr">
        <is>
          <t>✓</t>
        </is>
      </c>
    </row>
    <row r="185">
      <c r="A185" s="14" t="inlineStr">
        <is>
          <t xml:space="preserve"> 2483254922475015756</t>
        </is>
      </c>
      <c r="B185" s="14" t="inlineStr">
        <is>
          <t>tb768460410</t>
        </is>
      </c>
      <c r="C185" s="26" t="n">
        <v>45717</v>
      </c>
      <c r="D185" s="16" t="n"/>
      <c r="E185" s="16" t="n"/>
      <c r="F185" s="16" t="n"/>
      <c r="G185" s="16" t="n"/>
      <c r="H185" s="16" t="n">
        <v>1</v>
      </c>
      <c r="I185" s="161" t="n">
        <v>15</v>
      </c>
      <c r="J185" s="161" t="n">
        <v>5</v>
      </c>
      <c r="K185" s="161">
        <f>G185*H185*0.006</f>
        <v/>
      </c>
      <c r="L185" s="28">
        <f>SUM(I185:K185)</f>
        <v/>
      </c>
      <c r="M185" s="28">
        <f>G185*H185+I185</f>
        <v/>
      </c>
      <c r="N185" s="16" t="n"/>
      <c r="O185" s="16" t="n"/>
      <c r="P185" s="14" t="n"/>
      <c r="Q185" s="16" t="n"/>
      <c r="R185" s="8" t="inlineStr">
        <is>
          <t>✅ 可导入</t>
        </is>
      </c>
      <c r="S185" s="8" t="inlineStr">
        <is>
          <t>✅ 对账齐全</t>
        </is>
      </c>
      <c r="T185" t="inlineStr">
        <is>
          <t>✓</t>
        </is>
      </c>
    </row>
    <row r="186">
      <c r="A186" s="14" t="inlineStr">
        <is>
          <t>4249016101809968904</t>
        </is>
      </c>
      <c r="B186" s="14" t="inlineStr">
        <is>
          <t>tb429976090</t>
        </is>
      </c>
      <c r="C186" s="25" t="n">
        <v>45717</v>
      </c>
      <c r="D186" s="15" t="n"/>
      <c r="E186" s="15" t="n"/>
      <c r="F186" s="15" t="n"/>
      <c r="G186" s="15" t="n"/>
      <c r="H186" s="15" t="n">
        <v>1</v>
      </c>
      <c r="I186" s="160" t="n">
        <v>15</v>
      </c>
      <c r="J186" s="160" t="n">
        <v>5</v>
      </c>
      <c r="K186" s="160">
        <f>G186*H186*0.006</f>
        <v/>
      </c>
      <c r="L186" s="28">
        <f>SUM(I186:K186)</f>
        <v/>
      </c>
      <c r="M186" s="28">
        <f>G186*H186+I186</f>
        <v/>
      </c>
      <c r="N186" s="15" t="n"/>
      <c r="O186" s="15" t="n"/>
      <c r="P186" s="14" t="n"/>
      <c r="Q186" s="15" t="n"/>
      <c r="R186" s="8" t="inlineStr">
        <is>
          <t>✅ 可导入</t>
        </is>
      </c>
      <c r="S186" s="8" t="inlineStr">
        <is>
          <t>✅ 对账齐全</t>
        </is>
      </c>
      <c r="T186" t="inlineStr">
        <is>
          <t>✓</t>
        </is>
      </c>
    </row>
    <row r="187">
      <c r="A187" s="14" t="inlineStr">
        <is>
          <t>2482982184746686654</t>
        </is>
      </c>
      <c r="B187" s="14" t="inlineStr">
        <is>
          <t>wanghaowh001</t>
        </is>
      </c>
      <c r="C187" s="26" t="n">
        <v>45717</v>
      </c>
      <c r="D187" s="16" t="n"/>
      <c r="E187" s="16" t="n"/>
      <c r="F187" s="16" t="n"/>
      <c r="G187" s="16" t="n"/>
      <c r="H187" s="16" t="n">
        <v>1</v>
      </c>
      <c r="I187" s="161" t="n">
        <v>15</v>
      </c>
      <c r="J187" s="161" t="n">
        <v>5</v>
      </c>
      <c r="K187" s="161">
        <f>G187*H187*0.006</f>
        <v/>
      </c>
      <c r="L187" s="28">
        <f>SUM(I187:K187)</f>
        <v/>
      </c>
      <c r="M187" s="28">
        <f>G187*H187+I187</f>
        <v/>
      </c>
      <c r="N187" s="16" t="n"/>
      <c r="O187" s="16" t="n"/>
      <c r="P187" s="14" t="n"/>
      <c r="Q187" s="16" t="n"/>
      <c r="R187" s="8" t="inlineStr">
        <is>
          <t>✅ 可导入</t>
        </is>
      </c>
      <c r="S187" s="8" t="inlineStr">
        <is>
          <t>✅ 对账齐全</t>
        </is>
      </c>
      <c r="T187" t="inlineStr">
        <is>
          <t>✓</t>
        </is>
      </c>
    </row>
    <row r="188">
      <c r="A188" s="14" t="inlineStr">
        <is>
          <t>2483057856685583091</t>
        </is>
      </c>
      <c r="B188" s="14" t="inlineStr">
        <is>
          <t>z 00080307</t>
        </is>
      </c>
      <c r="C188" s="25" t="n">
        <v>45717</v>
      </c>
      <c r="D188" s="15" t="n"/>
      <c r="E188" s="15" t="n"/>
      <c r="F188" s="15" t="n"/>
      <c r="G188" s="15" t="n"/>
      <c r="H188" s="15" t="n">
        <v>1</v>
      </c>
      <c r="I188" s="160" t="n">
        <v>15</v>
      </c>
      <c r="J188" s="160" t="n">
        <v>5</v>
      </c>
      <c r="K188" s="160">
        <f>G188*H188*0.006</f>
        <v/>
      </c>
      <c r="L188" s="28">
        <f>SUM(I188:K188)</f>
        <v/>
      </c>
      <c r="M188" s="28">
        <f>G188*H188+I188</f>
        <v/>
      </c>
      <c r="N188" s="15" t="n"/>
      <c r="O188" s="15" t="n"/>
      <c r="P188" s="14" t="n"/>
      <c r="Q188" s="15" t="n"/>
      <c r="R188" s="8" t="inlineStr">
        <is>
          <t>✅ 可导入</t>
        </is>
      </c>
      <c r="S188" s="8" t="inlineStr">
        <is>
          <t>✅ 对账齐全</t>
        </is>
      </c>
      <c r="T188" t="inlineStr">
        <is>
          <t>✓</t>
        </is>
      </c>
    </row>
    <row r="189">
      <c r="A189" s="14" t="inlineStr">
        <is>
          <t>4249470062141471511</t>
        </is>
      </c>
      <c r="B189" s="14" t="inlineStr">
        <is>
          <t>又安小姐</t>
        </is>
      </c>
      <c r="C189" s="26" t="n">
        <v>45717</v>
      </c>
      <c r="D189" s="16" t="n"/>
      <c r="E189" s="16" t="n"/>
      <c r="F189" s="16" t="n"/>
      <c r="G189" s="16" t="n"/>
      <c r="H189" s="16" t="n">
        <v>1</v>
      </c>
      <c r="I189" s="161" t="n">
        <v>15</v>
      </c>
      <c r="J189" s="161" t="n">
        <v>5</v>
      </c>
      <c r="K189" s="161">
        <f>G189*H189*0.006</f>
        <v/>
      </c>
      <c r="L189" s="28">
        <f>SUM(I189:K189)</f>
        <v/>
      </c>
      <c r="M189" s="28">
        <f>G189*H189+I189</f>
        <v/>
      </c>
      <c r="N189" s="16" t="n"/>
      <c r="O189" s="16" t="n"/>
      <c r="P189" s="14" t="n"/>
      <c r="Q189" s="16" t="n"/>
      <c r="R189" s="8" t="inlineStr">
        <is>
          <t>✅ 可导入</t>
        </is>
      </c>
      <c r="S189" s="8" t="inlineStr">
        <is>
          <t>✅ 对账齐全</t>
        </is>
      </c>
      <c r="T189" t="inlineStr">
        <is>
          <t>✓</t>
        </is>
      </c>
    </row>
    <row r="190">
      <c r="A190" s="14" t="inlineStr">
        <is>
          <t>4249576657452417335</t>
        </is>
      </c>
      <c r="B190" s="14" t="inlineStr">
        <is>
          <t>萨瓦迪卡boss</t>
        </is>
      </c>
      <c r="C190" s="25" t="n">
        <v>45717</v>
      </c>
      <c r="D190" s="15" t="n"/>
      <c r="E190" s="15" t="n"/>
      <c r="F190" s="15" t="n"/>
      <c r="G190" s="15" t="n"/>
      <c r="H190" s="15" t="n">
        <v>1</v>
      </c>
      <c r="I190" s="160" t="n">
        <v>15</v>
      </c>
      <c r="J190" s="160" t="n">
        <v>5</v>
      </c>
      <c r="K190" s="160">
        <f>G190*H190*0.006</f>
        <v/>
      </c>
      <c r="L190" s="28">
        <f>SUM(I190:K190)</f>
        <v/>
      </c>
      <c r="M190" s="28">
        <f>G190*H190+I190</f>
        <v/>
      </c>
      <c r="N190" s="15" t="n"/>
      <c r="O190" s="15" t="n"/>
      <c r="P190" s="14" t="n"/>
      <c r="Q190" s="15" t="n"/>
      <c r="R190" s="8" t="inlineStr">
        <is>
          <t>✅ 可导入</t>
        </is>
      </c>
      <c r="S190" s="8" t="inlineStr">
        <is>
          <t>✅ 对账齐全</t>
        </is>
      </c>
      <c r="T190" t="inlineStr">
        <is>
          <t>✓</t>
        </is>
      </c>
    </row>
    <row r="191">
      <c r="A191" s="14" t="inlineStr">
        <is>
          <t>4249812638397859017</t>
        </is>
      </c>
      <c r="B191" s="14" t="inlineStr">
        <is>
          <t>幸福刘素平</t>
        </is>
      </c>
      <c r="C191" s="26" t="n">
        <v>45717</v>
      </c>
      <c r="D191" s="16" t="n"/>
      <c r="E191" s="16" t="n"/>
      <c r="F191" s="16" t="n"/>
      <c r="G191" s="16" t="n"/>
      <c r="H191" s="16" t="n">
        <v>1</v>
      </c>
      <c r="I191" s="161" t="n">
        <v>15</v>
      </c>
      <c r="J191" s="161" t="n">
        <v>5</v>
      </c>
      <c r="K191" s="161">
        <f>G191*H191*0.006</f>
        <v/>
      </c>
      <c r="L191" s="28">
        <f>SUM(I191:K191)</f>
        <v/>
      </c>
      <c r="M191" s="28">
        <f>G191*H191+I191</f>
        <v/>
      </c>
      <c r="N191" s="16" t="n"/>
      <c r="O191" s="16" t="n"/>
      <c r="P191" s="14" t="n"/>
      <c r="Q191" s="16" t="n"/>
      <c r="R191" s="8" t="inlineStr">
        <is>
          <t>✅ 可导入</t>
        </is>
      </c>
      <c r="S191" s="8" t="inlineStr">
        <is>
          <t>✅ 对账齐全</t>
        </is>
      </c>
      <c r="T191" t="inlineStr">
        <is>
          <t>✓</t>
        </is>
      </c>
    </row>
    <row r="192">
      <c r="A192" s="14" t="inlineStr">
        <is>
          <t>2483220651063050998</t>
        </is>
      </c>
      <c r="B192" s="14" t="inlineStr">
        <is>
          <t>tb9362696089</t>
        </is>
      </c>
      <c r="C192" s="25" t="n">
        <v>45717</v>
      </c>
      <c r="D192" s="15" t="n"/>
      <c r="E192" s="15" t="n"/>
      <c r="F192" s="15" t="n"/>
      <c r="G192" s="15" t="n"/>
      <c r="H192" s="15" t="n">
        <v>1</v>
      </c>
      <c r="I192" s="160" t="n">
        <v>15</v>
      </c>
      <c r="J192" s="160" t="n">
        <v>5</v>
      </c>
      <c r="K192" s="160">
        <f>G192*H192*0.006</f>
        <v/>
      </c>
      <c r="L192" s="28">
        <f>SUM(I192:K192)</f>
        <v/>
      </c>
      <c r="M192" s="28">
        <f>G192*H192+I192</f>
        <v/>
      </c>
      <c r="N192" s="15" t="n"/>
      <c r="O192" s="15" t="n"/>
      <c r="P192" s="14" t="n"/>
      <c r="Q192" s="15" t="n"/>
      <c r="R192" s="8" t="inlineStr">
        <is>
          <t>✅ 可导入</t>
        </is>
      </c>
      <c r="S192" s="8" t="inlineStr">
        <is>
          <t>✅ 对账齐全</t>
        </is>
      </c>
      <c r="T192" t="inlineStr">
        <is>
          <t>✓</t>
        </is>
      </c>
    </row>
    <row r="193">
      <c r="A193" s="14" t="inlineStr">
        <is>
          <t>2483467143106901482</t>
        </is>
      </c>
      <c r="B193" s="14" t="inlineStr">
        <is>
          <t>tb288943530</t>
        </is>
      </c>
      <c r="C193" s="26" t="n">
        <v>45717</v>
      </c>
      <c r="D193" s="16" t="n"/>
      <c r="E193" s="16" t="n"/>
      <c r="F193" s="16" t="n"/>
      <c r="G193" s="16" t="n"/>
      <c r="H193" s="16" t="n">
        <v>1</v>
      </c>
      <c r="I193" s="161" t="n">
        <v>15</v>
      </c>
      <c r="J193" s="161" t="n">
        <v>5</v>
      </c>
      <c r="K193" s="161">
        <f>G193*H193*0.006</f>
        <v/>
      </c>
      <c r="L193" s="28">
        <f>SUM(I193:K193)</f>
        <v/>
      </c>
      <c r="M193" s="28">
        <f>G193*H193+I193</f>
        <v/>
      </c>
      <c r="N193" s="16" t="n"/>
      <c r="O193" s="16" t="n"/>
      <c r="P193" s="14" t="n"/>
      <c r="Q193" s="16" t="n"/>
      <c r="R193" s="8" t="inlineStr">
        <is>
          <t>✅ 可导入</t>
        </is>
      </c>
      <c r="S193" s="8" t="inlineStr">
        <is>
          <t>✅ 对账齐全</t>
        </is>
      </c>
      <c r="T193" t="inlineStr">
        <is>
          <t>✓</t>
        </is>
      </c>
    </row>
    <row r="194">
      <c r="A194" s="14" t="inlineStr">
        <is>
          <t>2483765112744898785</t>
        </is>
      </c>
      <c r="B194" s="14" t="inlineStr">
        <is>
          <t>会笑的猫sy</t>
        </is>
      </c>
      <c r="C194" s="25" t="n">
        <v>45718</v>
      </c>
      <c r="D194" s="15" t="n"/>
      <c r="E194" s="15" t="n"/>
      <c r="F194" s="15" t="n"/>
      <c r="G194" s="15" t="n"/>
      <c r="H194" s="15" t="n">
        <v>1</v>
      </c>
      <c r="I194" s="160" t="n">
        <v>15</v>
      </c>
      <c r="J194" s="160" t="n">
        <v>5</v>
      </c>
      <c r="K194" s="160">
        <f>G194*H194*0.006</f>
        <v/>
      </c>
      <c r="L194" s="28">
        <f>SUM(I194:K194)</f>
        <v/>
      </c>
      <c r="M194" s="28">
        <f>G194*H194+I194</f>
        <v/>
      </c>
      <c r="N194" s="15" t="n"/>
      <c r="O194" s="15" t="n"/>
      <c r="P194" s="14" t="n"/>
      <c r="Q194" s="15" t="n"/>
      <c r="R194" s="8" t="inlineStr">
        <is>
          <t>✅ 可导入</t>
        </is>
      </c>
      <c r="S194" s="8" t="inlineStr">
        <is>
          <t>✅ 对账齐全</t>
        </is>
      </c>
      <c r="T194" t="inlineStr">
        <is>
          <t>✓</t>
        </is>
      </c>
    </row>
    <row r="195">
      <c r="A195" s="14" t="inlineStr">
        <is>
          <t>2483506275063941795</t>
        </is>
      </c>
      <c r="B195" s="14" t="inlineStr">
        <is>
          <t>tb137041597</t>
        </is>
      </c>
      <c r="C195" s="26" t="n">
        <v>45718</v>
      </c>
      <c r="D195" s="16" t="n"/>
      <c r="E195" s="16" t="n"/>
      <c r="F195" s="16" t="n"/>
      <c r="G195" s="16" t="n"/>
      <c r="H195" s="16" t="n">
        <v>1</v>
      </c>
      <c r="I195" s="161" t="n">
        <v>15</v>
      </c>
      <c r="J195" s="161" t="n">
        <v>5</v>
      </c>
      <c r="K195" s="161">
        <f>G195*H195*0.006</f>
        <v/>
      </c>
      <c r="L195" s="28">
        <f>SUM(I195:K195)</f>
        <v/>
      </c>
      <c r="M195" s="28">
        <f>G195*H195+I195</f>
        <v/>
      </c>
      <c r="N195" s="16" t="n"/>
      <c r="O195" s="16" t="n"/>
      <c r="P195" s="14" t="n"/>
      <c r="Q195" s="16" t="n"/>
      <c r="R195" s="8" t="inlineStr">
        <is>
          <t>✅ 可导入</t>
        </is>
      </c>
      <c r="S195" s="8" t="inlineStr">
        <is>
          <t>✅ 对账齐全</t>
        </is>
      </c>
      <c r="T195" t="inlineStr">
        <is>
          <t>✓</t>
        </is>
      </c>
    </row>
    <row r="196">
      <c r="A196" s="14" t="inlineStr">
        <is>
          <t>4250136060613464733</t>
        </is>
      </c>
      <c r="B196" s="14" t="inlineStr">
        <is>
          <t>tutu214214</t>
        </is>
      </c>
      <c r="C196" s="25" t="n">
        <v>45718</v>
      </c>
      <c r="D196" s="15" t="n"/>
      <c r="E196" s="15" t="n"/>
      <c r="F196" s="15" t="n"/>
      <c r="G196" s="15" t="n"/>
      <c r="H196" s="15" t="n">
        <v>1</v>
      </c>
      <c r="I196" s="160" t="n">
        <v>15</v>
      </c>
      <c r="J196" s="160" t="n">
        <v>5</v>
      </c>
      <c r="K196" s="160">
        <f>G196*H196*0.006</f>
        <v/>
      </c>
      <c r="L196" s="28">
        <f>SUM(I196:K196)</f>
        <v/>
      </c>
      <c r="M196" s="28">
        <f>G196*H196+I196</f>
        <v/>
      </c>
      <c r="N196" s="15" t="n"/>
      <c r="O196" s="15" t="n"/>
      <c r="P196" s="14" t="n"/>
      <c r="Q196" s="15" t="n"/>
      <c r="R196" s="8" t="inlineStr">
        <is>
          <t>✅ 可导入</t>
        </is>
      </c>
      <c r="S196" s="8" t="inlineStr">
        <is>
          <t>✅ 对账齐全</t>
        </is>
      </c>
      <c r="T196" t="inlineStr">
        <is>
          <t>✓</t>
        </is>
      </c>
    </row>
    <row r="197">
      <c r="A197" s="14" t="inlineStr">
        <is>
          <t>4250208926237673345</t>
        </is>
      </c>
      <c r="B197" s="14" t="inlineStr">
        <is>
          <t>a走我带你去吃肉</t>
        </is>
      </c>
      <c r="C197" s="26" t="n">
        <v>45718</v>
      </c>
      <c r="D197" s="16" t="n"/>
      <c r="E197" s="16" t="n"/>
      <c r="F197" s="16" t="n"/>
      <c r="G197" s="16" t="n"/>
      <c r="H197" s="16" t="n">
        <v>1</v>
      </c>
      <c r="I197" s="161" t="n">
        <v>15</v>
      </c>
      <c r="J197" s="161" t="n">
        <v>5</v>
      </c>
      <c r="K197" s="161">
        <f>G197*H197*0.006</f>
        <v/>
      </c>
      <c r="L197" s="28">
        <f>SUM(I197:K197)</f>
        <v/>
      </c>
      <c r="M197" s="28">
        <f>G197*H197+I197</f>
        <v/>
      </c>
      <c r="N197" s="16" t="n"/>
      <c r="O197" s="16" t="n"/>
      <c r="P197" s="14" t="n"/>
      <c r="Q197" s="16" t="n"/>
      <c r="R197" s="8" t="inlineStr">
        <is>
          <t>✅ 可导入</t>
        </is>
      </c>
      <c r="S197" s="8" t="inlineStr">
        <is>
          <t>✅ 对账齐全</t>
        </is>
      </c>
      <c r="T197" t="inlineStr">
        <is>
          <t>✓</t>
        </is>
      </c>
    </row>
    <row r="198">
      <c r="A198" s="14" t="inlineStr">
        <is>
          <t>2483781135996017776</t>
        </is>
      </c>
      <c r="B198" s="14" t="inlineStr">
        <is>
          <t>supper_70</t>
        </is>
      </c>
      <c r="C198" s="25" t="n">
        <v>45718</v>
      </c>
      <c r="D198" s="15" t="n"/>
      <c r="E198" s="15" t="n"/>
      <c r="F198" s="15" t="n"/>
      <c r="G198" s="15" t="n"/>
      <c r="H198" s="15" t="n">
        <v>1</v>
      </c>
      <c r="I198" s="160" t="n">
        <v>15</v>
      </c>
      <c r="J198" s="160" t="n">
        <v>5</v>
      </c>
      <c r="K198" s="160">
        <f>G198*H198*0.006</f>
        <v/>
      </c>
      <c r="L198" s="28">
        <f>SUM(I198:K198)</f>
        <v/>
      </c>
      <c r="M198" s="28">
        <f>G198*H198+I198</f>
        <v/>
      </c>
      <c r="N198" s="15" t="n"/>
      <c r="O198" s="15" t="n"/>
      <c r="P198" s="14" t="n"/>
      <c r="Q198" s="15" t="n"/>
      <c r="R198" s="8" t="inlineStr">
        <is>
          <t>✅ 可导入</t>
        </is>
      </c>
      <c r="S198" s="8" t="inlineStr">
        <is>
          <t>✅ 对账齐全</t>
        </is>
      </c>
      <c r="T198" t="inlineStr">
        <is>
          <t>✓</t>
        </is>
      </c>
    </row>
    <row r="199">
      <c r="A199" s="14" t="inlineStr">
        <is>
          <t>4250470899177639247</t>
        </is>
      </c>
      <c r="B199" s="14" t="inlineStr">
        <is>
          <t>tb5328578392</t>
        </is>
      </c>
      <c r="C199" s="26" t="n">
        <v>45718</v>
      </c>
      <c r="D199" s="16" t="n"/>
      <c r="E199" s="16" t="n"/>
      <c r="F199" s="16" t="n"/>
      <c r="G199" s="16" t="n"/>
      <c r="H199" s="16" t="n">
        <v>1</v>
      </c>
      <c r="I199" s="161" t="n">
        <v>15</v>
      </c>
      <c r="J199" s="161" t="n">
        <v>5</v>
      </c>
      <c r="K199" s="161">
        <f>G199*H199*0.006</f>
        <v/>
      </c>
      <c r="L199" s="28">
        <f>SUM(I199:K199)</f>
        <v/>
      </c>
      <c r="M199" s="28">
        <f>G199*H199+I199</f>
        <v/>
      </c>
      <c r="N199" s="16" t="n"/>
      <c r="O199" s="16" t="n"/>
      <c r="P199" s="14" t="n"/>
      <c r="Q199" s="16" t="n"/>
      <c r="R199" s="8" t="inlineStr">
        <is>
          <t>✅ 可导入</t>
        </is>
      </c>
      <c r="S199" s="8" t="inlineStr">
        <is>
          <t>✅ 对账齐全</t>
        </is>
      </c>
      <c r="T199" t="inlineStr">
        <is>
          <t>✓</t>
        </is>
      </c>
    </row>
    <row r="200">
      <c r="A200" s="14" t="inlineStr">
        <is>
          <t>2484388706542947797</t>
        </is>
      </c>
      <c r="B200" s="14" t="inlineStr">
        <is>
          <t>z b 15810789383</t>
        </is>
      </c>
      <c r="C200" s="25" t="n">
        <v>45718</v>
      </c>
      <c r="D200" s="15" t="n"/>
      <c r="E200" s="15" t="n"/>
      <c r="F200" s="15" t="n"/>
      <c r="G200" s="15" t="n"/>
      <c r="H200" s="15" t="n">
        <v>1</v>
      </c>
      <c r="I200" s="160" t="n">
        <v>15</v>
      </c>
      <c r="J200" s="160" t="n">
        <v>5</v>
      </c>
      <c r="K200" s="160">
        <f>G200*H200*0.006</f>
        <v/>
      </c>
      <c r="L200" s="28">
        <f>SUM(I200:K200)</f>
        <v/>
      </c>
      <c r="M200" s="28">
        <f>G200*H200+I200</f>
        <v/>
      </c>
      <c r="N200" s="15" t="n"/>
      <c r="O200" s="15" t="n"/>
      <c r="P200" s="14" t="n"/>
      <c r="Q200" s="15" t="n"/>
      <c r="R200" s="8" t="inlineStr">
        <is>
          <t>✅ 可导入</t>
        </is>
      </c>
      <c r="S200" s="8" t="inlineStr">
        <is>
          <t>✅ 对账齐全</t>
        </is>
      </c>
      <c r="T200" t="inlineStr">
        <is>
          <t>✓</t>
        </is>
      </c>
    </row>
    <row r="201">
      <c r="A201" s="14" t="inlineStr">
        <is>
          <t>4250295721196286425</t>
        </is>
      </c>
      <c r="B201" s="14" t="inlineStr">
        <is>
          <t>fyf1064669164</t>
        </is>
      </c>
      <c r="C201" s="26" t="n">
        <v>45718</v>
      </c>
      <c r="D201" s="16" t="n"/>
      <c r="E201" s="16" t="n"/>
      <c r="F201" s="16" t="n"/>
      <c r="G201" s="16" t="n"/>
      <c r="H201" s="16" t="n">
        <v>1</v>
      </c>
      <c r="I201" s="161" t="n">
        <v>15</v>
      </c>
      <c r="J201" s="161" t="n">
        <v>5</v>
      </c>
      <c r="K201" s="161">
        <f>G201*H201*0.006</f>
        <v/>
      </c>
      <c r="L201" s="28">
        <f>SUM(I201:K201)</f>
        <v/>
      </c>
      <c r="M201" s="28">
        <f>G201*H201+I201</f>
        <v/>
      </c>
      <c r="N201" s="16" t="n"/>
      <c r="O201" s="16" t="n"/>
      <c r="P201" s="14" t="n"/>
      <c r="Q201" s="16" t="n"/>
      <c r="R201" s="8" t="inlineStr">
        <is>
          <t>✅ 可导入</t>
        </is>
      </c>
      <c r="S201" s="8" t="inlineStr">
        <is>
          <t>✅ 对账齐全</t>
        </is>
      </c>
      <c r="T201" t="inlineStr">
        <is>
          <t>✓</t>
        </is>
      </c>
    </row>
    <row r="202">
      <c r="A202" s="14" t="inlineStr">
        <is>
          <t>2484258240574059962</t>
        </is>
      </c>
      <c r="B202" s="14" t="inlineStr">
        <is>
          <t>lgnmsd</t>
        </is>
      </c>
      <c r="C202" s="25" t="n">
        <v>45718</v>
      </c>
      <c r="D202" s="15" t="n"/>
      <c r="E202" s="15" t="n"/>
      <c r="F202" s="15" t="n"/>
      <c r="G202" s="15" t="n"/>
      <c r="H202" s="15" t="n">
        <v>1</v>
      </c>
      <c r="I202" s="160" t="n">
        <v>15</v>
      </c>
      <c r="J202" s="160" t="n">
        <v>5</v>
      </c>
      <c r="K202" s="160">
        <f>G202*H202*0.006</f>
        <v/>
      </c>
      <c r="L202" s="28">
        <f>SUM(I202:K202)</f>
        <v/>
      </c>
      <c r="M202" s="28">
        <f>G202*H202+I202</f>
        <v/>
      </c>
      <c r="N202" s="15" t="n"/>
      <c r="O202" s="15" t="n"/>
      <c r="P202" s="14" t="n"/>
      <c r="Q202" s="15" t="n"/>
      <c r="R202" s="8" t="inlineStr">
        <is>
          <t>✅ 可导入</t>
        </is>
      </c>
      <c r="S202" s="8" t="inlineStr">
        <is>
          <t>✅ 对账齐全</t>
        </is>
      </c>
      <c r="T202" t="inlineStr">
        <is>
          <t>✓</t>
        </is>
      </c>
    </row>
    <row r="203">
      <c r="A203" s="14" t="inlineStr">
        <is>
          <t>4250778591310467623</t>
        </is>
      </c>
      <c r="B203" s="14" t="inlineStr">
        <is>
          <t>rita08140213</t>
        </is>
      </c>
      <c r="C203" s="26" t="n">
        <v>45718</v>
      </c>
      <c r="D203" s="16" t="n"/>
      <c r="E203" s="16" t="n"/>
      <c r="F203" s="16" t="n"/>
      <c r="G203" s="16" t="n"/>
      <c r="H203" s="16" t="n">
        <v>1</v>
      </c>
      <c r="I203" s="161" t="n">
        <v>15</v>
      </c>
      <c r="J203" s="161" t="n">
        <v>5</v>
      </c>
      <c r="K203" s="161">
        <f>G203*H203*0.006</f>
        <v/>
      </c>
      <c r="L203" s="28">
        <f>SUM(I203:K203)</f>
        <v/>
      </c>
      <c r="M203" s="28">
        <f>G203*H203+I203</f>
        <v/>
      </c>
      <c r="N203" s="16" t="n"/>
      <c r="O203" s="16" t="n"/>
      <c r="P203" s="14" t="n"/>
      <c r="Q203" s="16" t="n"/>
      <c r="R203" s="8" t="inlineStr">
        <is>
          <t>✅ 可导入</t>
        </is>
      </c>
      <c r="S203" s="8" t="inlineStr">
        <is>
          <t>✅ 对账齐全</t>
        </is>
      </c>
      <c r="T203" t="inlineStr">
        <is>
          <t>✓</t>
        </is>
      </c>
    </row>
    <row r="204">
      <c r="A204" s="14" t="inlineStr">
        <is>
          <t>2484948217946169080</t>
        </is>
      </c>
      <c r="B204" s="14" t="inlineStr">
        <is>
          <t>tb203340076674</t>
        </is>
      </c>
      <c r="C204" s="25" t="n">
        <v>45718</v>
      </c>
      <c r="D204" s="15" t="n"/>
      <c r="E204" s="15" t="n"/>
      <c r="F204" s="15" t="n"/>
      <c r="G204" s="15" t="n"/>
      <c r="H204" s="15" t="n">
        <v>1</v>
      </c>
      <c r="I204" s="160" t="n">
        <v>15</v>
      </c>
      <c r="J204" s="160" t="n">
        <v>5</v>
      </c>
      <c r="K204" s="160">
        <f>G204*H204*0.006</f>
        <v/>
      </c>
      <c r="L204" s="28">
        <f>SUM(I204:K204)</f>
        <v/>
      </c>
      <c r="M204" s="28">
        <f>G204*H204+I204</f>
        <v/>
      </c>
      <c r="N204" s="15" t="n"/>
      <c r="O204" s="15" t="n"/>
      <c r="P204" s="14" t="n"/>
      <c r="Q204" s="15" t="n"/>
      <c r="R204" s="8" t="inlineStr">
        <is>
          <t>✅ 可导入</t>
        </is>
      </c>
      <c r="S204" s="8" t="inlineStr">
        <is>
          <t>✅ 对账齐全</t>
        </is>
      </c>
      <c r="T204" t="inlineStr">
        <is>
          <t>✓</t>
        </is>
      </c>
    </row>
    <row r="205">
      <c r="A205" s="14" t="inlineStr">
        <is>
          <t>2484714110933062650</t>
        </is>
      </c>
      <c r="B205" s="14" t="inlineStr">
        <is>
          <t>tb_s666</t>
        </is>
      </c>
      <c r="C205" s="26" t="n">
        <v>45718</v>
      </c>
      <c r="D205" s="16" t="n"/>
      <c r="E205" s="16" t="n"/>
      <c r="F205" s="16" t="n"/>
      <c r="G205" s="16" t="n"/>
      <c r="H205" s="16" t="n">
        <v>1</v>
      </c>
      <c r="I205" s="161" t="n">
        <v>15</v>
      </c>
      <c r="J205" s="161" t="n">
        <v>5</v>
      </c>
      <c r="K205" s="161">
        <f>G205*H205*0.006</f>
        <v/>
      </c>
      <c r="L205" s="28">
        <f>SUM(I205:K205)</f>
        <v/>
      </c>
      <c r="M205" s="28">
        <f>G205*H205+I205</f>
        <v/>
      </c>
      <c r="N205" s="16" t="n"/>
      <c r="O205" s="16" t="n"/>
      <c r="P205" s="14" t="n"/>
      <c r="Q205" s="16" t="n"/>
      <c r="R205" s="8" t="inlineStr">
        <is>
          <t>✅ 可导入</t>
        </is>
      </c>
      <c r="S205" s="8" t="inlineStr">
        <is>
          <t>✅ 对账齐全</t>
        </is>
      </c>
      <c r="T205" t="inlineStr">
        <is>
          <t>✓</t>
        </is>
      </c>
    </row>
    <row r="206">
      <c r="A206" s="14" t="inlineStr">
        <is>
          <t>4251311966381252014</t>
        </is>
      </c>
      <c r="B206" s="14" t="inlineStr">
        <is>
          <t>tb175542581</t>
        </is>
      </c>
      <c r="C206" s="25" t="n">
        <v>45719</v>
      </c>
      <c r="D206" s="15" t="n"/>
      <c r="E206" s="15" t="n"/>
      <c r="F206" s="15" t="n"/>
      <c r="G206" s="15" t="n"/>
      <c r="H206" s="15" t="n">
        <v>1</v>
      </c>
      <c r="I206" s="160" t="n">
        <v>15</v>
      </c>
      <c r="J206" s="160" t="n">
        <v>5</v>
      </c>
      <c r="K206" s="160">
        <f>G206*H206*0.006</f>
        <v/>
      </c>
      <c r="L206" s="28">
        <f>SUM(I206:K206)</f>
        <v/>
      </c>
      <c r="M206" s="28">
        <f>G206*H206+I206</f>
        <v/>
      </c>
      <c r="N206" s="15" t="n"/>
      <c r="O206" s="15" t="n"/>
      <c r="P206" s="14" t="n"/>
      <c r="Q206" s="15" t="n"/>
      <c r="R206" s="8" t="inlineStr">
        <is>
          <t>✅ 可导入</t>
        </is>
      </c>
      <c r="S206" s="8" t="inlineStr">
        <is>
          <t>✅ 对账齐全</t>
        </is>
      </c>
      <c r="T206" t="inlineStr">
        <is>
          <t>✓</t>
        </is>
      </c>
    </row>
    <row r="207">
      <c r="A207" s="14" t="inlineStr">
        <is>
          <t>2485205510380915860</t>
        </is>
      </c>
      <c r="B207" s="14" t="inlineStr">
        <is>
          <t>李皖105</t>
        </is>
      </c>
      <c r="C207" s="26" t="n">
        <v>45719</v>
      </c>
      <c r="D207" s="16" t="n"/>
      <c r="E207" s="16" t="n"/>
      <c r="F207" s="16" t="n"/>
      <c r="G207" s="16" t="n"/>
      <c r="H207" s="16" t="n">
        <v>1</v>
      </c>
      <c r="I207" s="161" t="n">
        <v>15</v>
      </c>
      <c r="J207" s="161" t="n">
        <v>5</v>
      </c>
      <c r="K207" s="161">
        <f>G207*H207*0.006</f>
        <v/>
      </c>
      <c r="L207" s="28">
        <f>SUM(I207:K207)</f>
        <v/>
      </c>
      <c r="M207" s="28">
        <f>G207*H207+I207</f>
        <v/>
      </c>
      <c r="N207" s="16" t="n"/>
      <c r="O207" s="16" t="n"/>
      <c r="P207" s="14" t="n"/>
      <c r="Q207" s="16" t="n"/>
      <c r="R207" s="8" t="inlineStr">
        <is>
          <t>✅ 可导入</t>
        </is>
      </c>
      <c r="S207" s="8" t="inlineStr">
        <is>
          <t>✅ 对账齐全</t>
        </is>
      </c>
      <c r="T207" t="inlineStr">
        <is>
          <t>✓</t>
        </is>
      </c>
    </row>
    <row r="208">
      <c r="A208" s="14" t="inlineStr">
        <is>
          <t>2484953292919866259</t>
        </is>
      </c>
      <c r="B208" s="14" t="inlineStr">
        <is>
          <t>象牙山的甘蔗</t>
        </is>
      </c>
      <c r="C208" s="25" t="n">
        <v>45719</v>
      </c>
      <c r="D208" s="15" t="n"/>
      <c r="E208" s="15" t="n"/>
      <c r="F208" s="15" t="n"/>
      <c r="G208" s="15" t="n"/>
      <c r="H208" s="15" t="n">
        <v>1</v>
      </c>
      <c r="I208" s="160" t="n">
        <v>15</v>
      </c>
      <c r="J208" s="160" t="n">
        <v>5</v>
      </c>
      <c r="K208" s="160">
        <f>G208*H208*0.006</f>
        <v/>
      </c>
      <c r="L208" s="28">
        <f>SUM(I208:K208)</f>
        <v/>
      </c>
      <c r="M208" s="28">
        <f>G208*H208+I208</f>
        <v/>
      </c>
      <c r="N208" s="15" t="n"/>
      <c r="O208" s="15" t="n"/>
      <c r="P208" s="14" t="n"/>
      <c r="Q208" s="15" t="n"/>
      <c r="R208" s="8" t="inlineStr">
        <is>
          <t>✅ 可导入</t>
        </is>
      </c>
      <c r="S208" s="8" t="inlineStr">
        <is>
          <t>✅ 对账齐全</t>
        </is>
      </c>
      <c r="T208" t="inlineStr">
        <is>
          <t>✓</t>
        </is>
      </c>
    </row>
    <row r="209">
      <c r="A209" s="14" t="inlineStr">
        <is>
          <t>2485243634739122090</t>
        </is>
      </c>
      <c r="B209" s="14" t="inlineStr">
        <is>
          <t>一分钱小铺q8</t>
        </is>
      </c>
      <c r="C209" s="26" t="n">
        <v>45719</v>
      </c>
      <c r="D209" s="16" t="n"/>
      <c r="E209" s="16" t="n"/>
      <c r="F209" s="16" t="n"/>
      <c r="G209" s="16" t="n"/>
      <c r="H209" s="16" t="n">
        <v>1</v>
      </c>
      <c r="I209" s="161" t="n">
        <v>15</v>
      </c>
      <c r="J209" s="161" t="n">
        <v>5</v>
      </c>
      <c r="K209" s="161">
        <f>G209*H209*0.006</f>
        <v/>
      </c>
      <c r="L209" s="28">
        <f>SUM(I209:K209)</f>
        <v/>
      </c>
      <c r="M209" s="28">
        <f>G209*H209+I209</f>
        <v/>
      </c>
      <c r="N209" s="16" t="n"/>
      <c r="O209" s="16" t="n"/>
      <c r="P209" s="14" t="n"/>
      <c r="Q209" s="16" t="n"/>
      <c r="R209" s="8" t="inlineStr">
        <is>
          <t>✅ 可导入</t>
        </is>
      </c>
      <c r="S209" s="8" t="inlineStr">
        <is>
          <t>✅ 对账齐全</t>
        </is>
      </c>
      <c r="T209" t="inlineStr">
        <is>
          <t>✓</t>
        </is>
      </c>
    </row>
    <row r="210">
      <c r="A210" s="14" t="inlineStr">
        <is>
          <t>2485644997474795970</t>
        </is>
      </c>
      <c r="B210" s="14" t="inlineStr">
        <is>
          <t>jean_gao</t>
        </is>
      </c>
      <c r="C210" s="25" t="n">
        <v>45719</v>
      </c>
      <c r="D210" s="15" t="n"/>
      <c r="E210" s="15" t="n"/>
      <c r="F210" s="15" t="n"/>
      <c r="G210" s="15" t="n"/>
      <c r="H210" s="15" t="n">
        <v>1</v>
      </c>
      <c r="I210" s="160" t="n">
        <v>15</v>
      </c>
      <c r="J210" s="160" t="n">
        <v>5</v>
      </c>
      <c r="K210" s="160">
        <f>G210*H210*0.006</f>
        <v/>
      </c>
      <c r="L210" s="28">
        <f>SUM(I210:K210)</f>
        <v/>
      </c>
      <c r="M210" s="28">
        <f>G210*H210+I210</f>
        <v/>
      </c>
      <c r="N210" s="15" t="n"/>
      <c r="O210" s="15" t="n"/>
      <c r="P210" s="14" t="n"/>
      <c r="Q210" s="15" t="n"/>
      <c r="R210" s="8" t="inlineStr">
        <is>
          <t>✅ 可导入</t>
        </is>
      </c>
      <c r="S210" s="8" t="inlineStr">
        <is>
          <t>✅ 对账齐全</t>
        </is>
      </c>
      <c r="T210" t="inlineStr">
        <is>
          <t>✓</t>
        </is>
      </c>
    </row>
    <row r="211">
      <c r="A211" s="14" t="inlineStr">
        <is>
          <t>2485286006012575588</t>
        </is>
      </c>
      <c r="B211" s="14" t="inlineStr">
        <is>
          <t>tb5767706644</t>
        </is>
      </c>
      <c r="C211" s="26" t="n">
        <v>45719</v>
      </c>
      <c r="D211" s="16" t="n"/>
      <c r="E211" s="16" t="n"/>
      <c r="F211" s="16" t="n"/>
      <c r="G211" s="16" t="n"/>
      <c r="H211" s="16" t="n">
        <v>1</v>
      </c>
      <c r="I211" s="161" t="n">
        <v>15</v>
      </c>
      <c r="J211" s="161" t="n">
        <v>5</v>
      </c>
      <c r="K211" s="161">
        <f>G211*H211*0.006</f>
        <v/>
      </c>
      <c r="L211" s="28">
        <f>SUM(I211:K211)</f>
        <v/>
      </c>
      <c r="M211" s="28">
        <f>G211*H211+I211</f>
        <v/>
      </c>
      <c r="N211" s="16" t="n"/>
      <c r="O211" s="16" t="n"/>
      <c r="P211" s="14" t="n"/>
      <c r="Q211" s="16" t="n"/>
      <c r="R211" s="8" t="inlineStr">
        <is>
          <t>✅ 可导入</t>
        </is>
      </c>
      <c r="S211" s="8" t="inlineStr">
        <is>
          <t>✅ 对账齐全</t>
        </is>
      </c>
      <c r="T211" t="inlineStr">
        <is>
          <t>✓</t>
        </is>
      </c>
    </row>
    <row r="212">
      <c r="A212" s="14" t="inlineStr">
        <is>
          <t>2485308686614023788</t>
        </is>
      </c>
      <c r="B212" s="14" t="inlineStr">
        <is>
          <t>b344181835</t>
        </is>
      </c>
      <c r="C212" s="25" t="n">
        <v>45719</v>
      </c>
      <c r="D212" s="15" t="n"/>
      <c r="E212" s="15" t="n"/>
      <c r="F212" s="15" t="n"/>
      <c r="G212" s="15" t="n"/>
      <c r="H212" s="15" t="n">
        <v>1</v>
      </c>
      <c r="I212" s="160" t="n">
        <v>15</v>
      </c>
      <c r="J212" s="160" t="n">
        <v>5</v>
      </c>
      <c r="K212" s="160">
        <f>G212*H212*0.006</f>
        <v/>
      </c>
      <c r="L212" s="28">
        <f>SUM(I212:K212)</f>
        <v/>
      </c>
      <c r="M212" s="28">
        <f>G212*H212+I212</f>
        <v/>
      </c>
      <c r="N212" s="15" t="n"/>
      <c r="O212" s="15" t="n"/>
      <c r="P212" s="14" t="n"/>
      <c r="Q212" s="15" t="n"/>
      <c r="R212" s="8" t="inlineStr">
        <is>
          <t>✅ 可导入</t>
        </is>
      </c>
      <c r="S212" s="8" t="inlineStr">
        <is>
          <t>✅ 对账齐全</t>
        </is>
      </c>
      <c r="T212" t="inlineStr">
        <is>
          <t>✓</t>
        </is>
      </c>
    </row>
    <row r="213">
      <c r="A213" s="14" t="inlineStr">
        <is>
          <t>2485041708516248761</t>
        </is>
      </c>
      <c r="B213" s="14" t="inlineStr">
        <is>
          <t>tb978883003</t>
        </is>
      </c>
      <c r="C213" s="26" t="n">
        <v>45719</v>
      </c>
      <c r="D213" s="16" t="n"/>
      <c r="E213" s="16" t="n"/>
      <c r="F213" s="16" t="n"/>
      <c r="G213" s="16" t="n"/>
      <c r="H213" s="16" t="n">
        <v>1</v>
      </c>
      <c r="I213" s="161" t="n">
        <v>15</v>
      </c>
      <c r="J213" s="161" t="n">
        <v>5</v>
      </c>
      <c r="K213" s="161">
        <f>G213*H213*0.006</f>
        <v/>
      </c>
      <c r="L213" s="28">
        <f>SUM(I213:K213)</f>
        <v/>
      </c>
      <c r="M213" s="28">
        <f>G213*H213+I213</f>
        <v/>
      </c>
      <c r="N213" s="16" t="n"/>
      <c r="O213" s="16" t="n"/>
      <c r="P213" s="14" t="n"/>
      <c r="Q213" s="16" t="n"/>
      <c r="R213" s="8" t="inlineStr">
        <is>
          <t>✅ 可导入</t>
        </is>
      </c>
      <c r="S213" s="8" t="inlineStr">
        <is>
          <t>✅ 对账齐全</t>
        </is>
      </c>
      <c r="T213" t="inlineStr">
        <is>
          <t>✓</t>
        </is>
      </c>
    </row>
    <row r="214">
      <c r="A214" s="14" t="inlineStr">
        <is>
          <t>4251559104203531207</t>
        </is>
      </c>
      <c r="B214" s="14" t="inlineStr">
        <is>
          <t>龙莹心爱</t>
        </is>
      </c>
      <c r="C214" s="25" t="n">
        <v>45719</v>
      </c>
      <c r="D214" s="15" t="n"/>
      <c r="E214" s="15" t="n"/>
      <c r="F214" s="15" t="n"/>
      <c r="G214" s="15" t="n"/>
      <c r="H214" s="15" t="n">
        <v>1</v>
      </c>
      <c r="I214" s="160" t="n">
        <v>15</v>
      </c>
      <c r="J214" s="160" t="n">
        <v>5</v>
      </c>
      <c r="K214" s="160">
        <f>G214*H214*0.006</f>
        <v/>
      </c>
      <c r="L214" s="28">
        <f>SUM(I214:K214)</f>
        <v/>
      </c>
      <c r="M214" s="28">
        <f>G214*H214+I214</f>
        <v/>
      </c>
      <c r="N214" s="15" t="n"/>
      <c r="O214" s="15" t="n"/>
      <c r="P214" s="14" t="n"/>
      <c r="Q214" s="15" t="n"/>
      <c r="R214" s="8" t="inlineStr">
        <is>
          <t>✅ 可导入</t>
        </is>
      </c>
      <c r="S214" s="8" t="inlineStr">
        <is>
          <t>✅ 对账齐全</t>
        </is>
      </c>
      <c r="T214" t="inlineStr">
        <is>
          <t>✓</t>
        </is>
      </c>
    </row>
    <row r="215">
      <c r="A215" s="14" t="inlineStr">
        <is>
          <t>2484830931509098484</t>
        </is>
      </c>
      <c r="B215" s="14" t="inlineStr">
        <is>
          <t>jiangling419515</t>
        </is>
      </c>
      <c r="C215" s="26" t="n">
        <v>45719</v>
      </c>
      <c r="D215" s="16" t="n"/>
      <c r="E215" s="16" t="n"/>
      <c r="F215" s="16" t="n"/>
      <c r="G215" s="16" t="n"/>
      <c r="H215" s="16" t="n">
        <v>1</v>
      </c>
      <c r="I215" s="161" t="n">
        <v>15</v>
      </c>
      <c r="J215" s="161" t="n">
        <v>5</v>
      </c>
      <c r="K215" s="161">
        <f>G215*H215*0.006</f>
        <v/>
      </c>
      <c r="L215" s="28">
        <f>SUM(I215:K215)</f>
        <v/>
      </c>
      <c r="M215" s="28">
        <f>G215*H215+I215</f>
        <v/>
      </c>
      <c r="N215" s="16" t="n"/>
      <c r="O215" s="16" t="n"/>
      <c r="P215" s="14" t="n"/>
      <c r="Q215" s="16" t="n"/>
      <c r="R215" s="8" t="inlineStr">
        <is>
          <t>✅ 可导入</t>
        </is>
      </c>
      <c r="S215" s="8" t="inlineStr">
        <is>
          <t>✅ 对账齐全</t>
        </is>
      </c>
      <c r="T215" t="inlineStr">
        <is>
          <t>✓</t>
        </is>
      </c>
    </row>
    <row r="216">
      <c r="A216" s="14" t="inlineStr">
        <is>
          <t>2485200180487661181</t>
        </is>
      </c>
      <c r="B216" s="14" t="inlineStr">
        <is>
          <t>蚊子蚊帐蚊香</t>
        </is>
      </c>
      <c r="C216" s="25" t="n">
        <v>45719</v>
      </c>
      <c r="D216" s="15" t="n"/>
      <c r="E216" s="15" t="n"/>
      <c r="F216" s="15" t="n"/>
      <c r="G216" s="15" t="n"/>
      <c r="H216" s="15" t="n">
        <v>1</v>
      </c>
      <c r="I216" s="160" t="n">
        <v>15</v>
      </c>
      <c r="J216" s="160" t="n">
        <v>5</v>
      </c>
      <c r="K216" s="160">
        <f>G216*H216*0.006</f>
        <v/>
      </c>
      <c r="L216" s="28">
        <f>SUM(I216:K216)</f>
        <v/>
      </c>
      <c r="M216" s="28">
        <f>G216*H216+I216</f>
        <v/>
      </c>
      <c r="N216" s="15" t="n"/>
      <c r="O216" s="15" t="n"/>
      <c r="P216" s="14" t="n"/>
      <c r="Q216" s="15" t="n"/>
      <c r="R216" s="8" t="inlineStr">
        <is>
          <t>✅ 可导入</t>
        </is>
      </c>
      <c r="S216" s="8" t="inlineStr">
        <is>
          <t>✅ 对账齐全</t>
        </is>
      </c>
      <c r="T216" t="inlineStr">
        <is>
          <t>✓</t>
        </is>
      </c>
    </row>
    <row r="217">
      <c r="A217" s="14" t="inlineStr">
        <is>
          <t>4251828170334569608</t>
        </is>
      </c>
      <c r="B217" s="14" t="inlineStr">
        <is>
          <t>chenhao348522993</t>
        </is>
      </c>
      <c r="C217" s="26" t="n">
        <v>45719</v>
      </c>
      <c r="D217" s="16" t="n"/>
      <c r="E217" s="16" t="n"/>
      <c r="F217" s="16" t="n"/>
      <c r="G217" s="16" t="n"/>
      <c r="H217" s="16" t="n">
        <v>1</v>
      </c>
      <c r="I217" s="161" t="n">
        <v>15</v>
      </c>
      <c r="J217" s="161" t="n">
        <v>5</v>
      </c>
      <c r="K217" s="161">
        <f>G217*H217*0.006</f>
        <v/>
      </c>
      <c r="L217" s="28">
        <f>SUM(I217:K217)</f>
        <v/>
      </c>
      <c r="M217" s="28">
        <f>G217*H217+I217</f>
        <v/>
      </c>
      <c r="N217" s="16" t="n"/>
      <c r="O217" s="16" t="n"/>
      <c r="P217" s="14" t="n"/>
      <c r="Q217" s="16" t="n"/>
      <c r="R217" s="8" t="inlineStr">
        <is>
          <t>✅ 可导入</t>
        </is>
      </c>
      <c r="S217" s="8" t="inlineStr">
        <is>
          <t>✅ 对账齐全</t>
        </is>
      </c>
      <c r="T217" t="inlineStr">
        <is>
          <t>✓</t>
        </is>
      </c>
    </row>
    <row r="218">
      <c r="A218" s="14" t="inlineStr">
        <is>
          <t>4251635101730776907</t>
        </is>
      </c>
      <c r="B218" s="14" t="inlineStr">
        <is>
          <t>曾志东88</t>
        </is>
      </c>
      <c r="C218" s="25" t="n">
        <v>45719</v>
      </c>
      <c r="D218" s="15" t="n"/>
      <c r="E218" s="15" t="n"/>
      <c r="F218" s="15" t="n"/>
      <c r="G218" s="15" t="n"/>
      <c r="H218" s="15" t="n">
        <v>1</v>
      </c>
      <c r="I218" s="160" t="n">
        <v>15</v>
      </c>
      <c r="J218" s="160" t="n">
        <v>5</v>
      </c>
      <c r="K218" s="160">
        <f>G218*H218*0.006</f>
        <v/>
      </c>
      <c r="L218" s="28">
        <f>SUM(I218:K218)</f>
        <v/>
      </c>
      <c r="M218" s="28">
        <f>G218*H218+I218</f>
        <v/>
      </c>
      <c r="N218" s="15" t="n"/>
      <c r="O218" s="15" t="n"/>
      <c r="P218" s="14" t="n"/>
      <c r="Q218" s="15" t="n"/>
      <c r="R218" s="8" t="inlineStr">
        <is>
          <t>✅ 可导入</t>
        </is>
      </c>
      <c r="S218" s="8" t="inlineStr">
        <is>
          <t>✅ 对账齐全</t>
        </is>
      </c>
      <c r="T218" t="inlineStr">
        <is>
          <t>✓</t>
        </is>
      </c>
    </row>
    <row r="219">
      <c r="A219" s="14" t="inlineStr">
        <is>
          <t>2485059711798269282</t>
        </is>
      </c>
      <c r="B219" s="14" t="inlineStr">
        <is>
          <t>tb615992543</t>
        </is>
      </c>
      <c r="C219" s="26" t="n">
        <v>45719</v>
      </c>
      <c r="D219" s="16" t="n"/>
      <c r="E219" s="16" t="n"/>
      <c r="F219" s="16" t="n"/>
      <c r="G219" s="16" t="n"/>
      <c r="H219" s="16" t="n">
        <v>1</v>
      </c>
      <c r="I219" s="161" t="n">
        <v>15</v>
      </c>
      <c r="J219" s="161" t="n">
        <v>5</v>
      </c>
      <c r="K219" s="161">
        <f>G219*H219*0.006</f>
        <v/>
      </c>
      <c r="L219" s="28">
        <f>SUM(I219:K219)</f>
        <v/>
      </c>
      <c r="M219" s="28">
        <f>G219*H219+I219</f>
        <v/>
      </c>
      <c r="N219" s="16" t="n"/>
      <c r="O219" s="16" t="n"/>
      <c r="P219" s="14" t="n"/>
      <c r="Q219" s="16" t="n"/>
      <c r="R219" s="8" t="inlineStr">
        <is>
          <t>✅ 可导入</t>
        </is>
      </c>
      <c r="S219" s="8" t="inlineStr">
        <is>
          <t>✅ 对账齐全</t>
        </is>
      </c>
      <c r="T219" t="inlineStr">
        <is>
          <t>✓</t>
        </is>
      </c>
    </row>
    <row r="220">
      <c r="A220" s="14" t="inlineStr">
        <is>
          <t>4251813914212577139</t>
        </is>
      </c>
      <c r="B220" s="14" t="inlineStr">
        <is>
          <t>tb074058430</t>
        </is>
      </c>
      <c r="C220" s="25" t="n">
        <v>45719</v>
      </c>
      <c r="D220" s="15" t="n"/>
      <c r="E220" s="15" t="n"/>
      <c r="F220" s="15" t="n"/>
      <c r="G220" s="15" t="n"/>
      <c r="H220" s="15" t="n">
        <v>1</v>
      </c>
      <c r="I220" s="160" t="n">
        <v>15</v>
      </c>
      <c r="J220" s="160" t="n">
        <v>5</v>
      </c>
      <c r="K220" s="160">
        <f>G220*H220*0.006</f>
        <v/>
      </c>
      <c r="L220" s="28">
        <f>SUM(I220:K220)</f>
        <v/>
      </c>
      <c r="M220" s="28">
        <f>G220*H220+I220</f>
        <v/>
      </c>
      <c r="N220" s="15" t="n"/>
      <c r="O220" s="15" t="n"/>
      <c r="P220" s="14" t="n"/>
      <c r="Q220" s="15" t="n"/>
      <c r="R220" s="8" t="inlineStr">
        <is>
          <t>✅ 可导入</t>
        </is>
      </c>
      <c r="S220" s="8" t="inlineStr">
        <is>
          <t>✅ 对账齐全</t>
        </is>
      </c>
      <c r="T220" t="inlineStr">
        <is>
          <t>✓</t>
        </is>
      </c>
    </row>
    <row r="221">
      <c r="A221" s="14" t="inlineStr">
        <is>
          <t>4252884986490830304</t>
        </is>
      </c>
      <c r="B221" s="14" t="inlineStr">
        <is>
          <t>tb306284207</t>
        </is>
      </c>
      <c r="C221" s="26" t="n">
        <v>45720</v>
      </c>
      <c r="D221" s="16" t="n"/>
      <c r="E221" s="16" t="n"/>
      <c r="F221" s="16" t="n"/>
      <c r="G221" s="16" t="n"/>
      <c r="H221" s="16" t="n">
        <v>1</v>
      </c>
      <c r="I221" s="161" t="n">
        <v>15</v>
      </c>
      <c r="J221" s="161" t="n">
        <v>5</v>
      </c>
      <c r="K221" s="161">
        <f>G221*H221*0.006</f>
        <v/>
      </c>
      <c r="L221" s="28">
        <f>SUM(I221:K221)</f>
        <v/>
      </c>
      <c r="M221" s="28">
        <f>G221*H221+I221</f>
        <v/>
      </c>
      <c r="N221" s="16" t="n"/>
      <c r="O221" s="16" t="n"/>
      <c r="P221" s="14" t="n"/>
      <c r="Q221" s="16" t="n"/>
      <c r="R221" s="8" t="inlineStr">
        <is>
          <t>✅ 可导入</t>
        </is>
      </c>
      <c r="S221" s="8" t="inlineStr">
        <is>
          <t>✅ 对账齐全</t>
        </is>
      </c>
      <c r="T221" t="inlineStr">
        <is>
          <t>✓</t>
        </is>
      </c>
    </row>
    <row r="222">
      <c r="A222" s="14" t="inlineStr">
        <is>
          <t>2486600906696057263</t>
        </is>
      </c>
      <c r="B222" s="14" t="inlineStr">
        <is>
          <t>tb619896479</t>
        </is>
      </c>
      <c r="C222" s="25" t="n">
        <v>45720</v>
      </c>
      <c r="D222" s="15" t="n"/>
      <c r="E222" s="15" t="n"/>
      <c r="F222" s="15" t="n"/>
      <c r="G222" s="15" t="n"/>
      <c r="H222" s="15" t="n">
        <v>1</v>
      </c>
      <c r="I222" s="160" t="n">
        <v>15</v>
      </c>
      <c r="J222" s="160" t="n">
        <v>5</v>
      </c>
      <c r="K222" s="160">
        <f>G222*H222*0.006</f>
        <v/>
      </c>
      <c r="L222" s="28">
        <f>SUM(I222:K222)</f>
        <v/>
      </c>
      <c r="M222" s="28">
        <f>G222*H222+I222</f>
        <v/>
      </c>
      <c r="N222" s="15" t="n"/>
      <c r="O222" s="15" t="n"/>
      <c r="P222" s="14" t="n"/>
      <c r="Q222" s="15" t="n"/>
      <c r="R222" s="8" t="inlineStr">
        <is>
          <t>✅ 可导入</t>
        </is>
      </c>
      <c r="S222" s="8" t="inlineStr">
        <is>
          <t>✅ 对账齐全</t>
        </is>
      </c>
      <c r="T222" t="inlineStr">
        <is>
          <t>✓</t>
        </is>
      </c>
    </row>
    <row r="223">
      <c r="A223" s="14" t="inlineStr">
        <is>
          <t>2487010441357112895</t>
        </is>
      </c>
      <c r="B223" s="14" t="inlineStr">
        <is>
          <t>一家三口105</t>
        </is>
      </c>
      <c r="C223" s="26" t="n">
        <v>45720</v>
      </c>
      <c r="D223" s="16" t="n"/>
      <c r="E223" s="16" t="n"/>
      <c r="F223" s="16" t="n"/>
      <c r="G223" s="16" t="n"/>
      <c r="H223" s="16" t="n">
        <v>1</v>
      </c>
      <c r="I223" s="161" t="n">
        <v>15</v>
      </c>
      <c r="J223" s="161" t="n">
        <v>5</v>
      </c>
      <c r="K223" s="161">
        <f>G223*H223*0.006</f>
        <v/>
      </c>
      <c r="L223" s="28">
        <f>SUM(I223:K223)</f>
        <v/>
      </c>
      <c r="M223" s="28">
        <f>G223*H223+I223</f>
        <v/>
      </c>
      <c r="N223" s="16" t="n"/>
      <c r="O223" s="16" t="n"/>
      <c r="P223" s="14" t="n"/>
      <c r="Q223" s="16" t="n"/>
      <c r="R223" s="8" t="inlineStr">
        <is>
          <t>✅ 可导入</t>
        </is>
      </c>
      <c r="S223" s="8" t="inlineStr">
        <is>
          <t>✅ 对账齐全</t>
        </is>
      </c>
      <c r="T223" t="inlineStr">
        <is>
          <t>✓</t>
        </is>
      </c>
    </row>
    <row r="224">
      <c r="A224" s="14" t="inlineStr">
        <is>
          <t>2486421804652461271</t>
        </is>
      </c>
      <c r="B224" s="14" t="inlineStr">
        <is>
          <t>海薇617</t>
        </is>
      </c>
      <c r="C224" s="25" t="n">
        <v>45720</v>
      </c>
      <c r="D224" s="15" t="n"/>
      <c r="E224" s="15" t="n"/>
      <c r="F224" s="15" t="n"/>
      <c r="G224" s="15" t="n"/>
      <c r="H224" s="15" t="n">
        <v>1</v>
      </c>
      <c r="I224" s="160" t="n">
        <v>15</v>
      </c>
      <c r="J224" s="160" t="n">
        <v>5</v>
      </c>
      <c r="K224" s="160">
        <f>G224*H224*0.006</f>
        <v/>
      </c>
      <c r="L224" s="28">
        <f>SUM(I224:K224)</f>
        <v/>
      </c>
      <c r="M224" s="28">
        <f>G224*H224+I224</f>
        <v/>
      </c>
      <c r="N224" s="15" t="n"/>
      <c r="O224" s="15" t="n"/>
      <c r="P224" s="14" t="n"/>
      <c r="Q224" s="15" t="n"/>
      <c r="R224" s="8" t="inlineStr">
        <is>
          <t>✅ 可导入</t>
        </is>
      </c>
      <c r="S224" s="8" t="inlineStr">
        <is>
          <t>✅ 对账齐全</t>
        </is>
      </c>
      <c r="T224" t="inlineStr">
        <is>
          <t>✓</t>
        </is>
      </c>
    </row>
    <row r="225">
      <c r="A225" s="14" t="inlineStr">
        <is>
          <t>2486738138883774795</t>
        </is>
      </c>
      <c r="B225" s="14" t="inlineStr">
        <is>
          <t>tb3828695851</t>
        </is>
      </c>
      <c r="C225" s="26" t="n">
        <v>45720</v>
      </c>
      <c r="D225" s="16" t="n"/>
      <c r="E225" s="16" t="n"/>
      <c r="F225" s="16" t="n"/>
      <c r="G225" s="16" t="n"/>
      <c r="H225" s="16" t="n">
        <v>1</v>
      </c>
      <c r="I225" s="161" t="n">
        <v>15</v>
      </c>
      <c r="J225" s="161" t="n">
        <v>5</v>
      </c>
      <c r="K225" s="161">
        <f>G225*H225*0.006</f>
        <v/>
      </c>
      <c r="L225" s="28">
        <f>SUM(I225:K225)</f>
        <v/>
      </c>
      <c r="M225" s="28">
        <f>G225*H225+I225</f>
        <v/>
      </c>
      <c r="N225" s="16" t="n"/>
      <c r="O225" s="16" t="n"/>
      <c r="P225" s="14" t="n"/>
      <c r="Q225" s="16" t="n"/>
      <c r="R225" s="8" t="inlineStr">
        <is>
          <t>✅ 可导入</t>
        </is>
      </c>
      <c r="S225" s="8" t="inlineStr">
        <is>
          <t>✅ 对账齐全</t>
        </is>
      </c>
      <c r="T225" t="inlineStr">
        <is>
          <t>✓</t>
        </is>
      </c>
    </row>
    <row r="226">
      <c r="A226" s="14" t="inlineStr">
        <is>
          <t>4253017896813562130</t>
        </is>
      </c>
      <c r="B226" s="14" t="inlineStr">
        <is>
          <t>南京158</t>
        </is>
      </c>
      <c r="C226" s="25" t="n">
        <v>45720</v>
      </c>
      <c r="D226" s="15" t="n"/>
      <c r="E226" s="15" t="n"/>
      <c r="F226" s="15" t="n"/>
      <c r="G226" s="15" t="n"/>
      <c r="H226" s="15" t="n">
        <v>1</v>
      </c>
      <c r="I226" s="160" t="n">
        <v>15</v>
      </c>
      <c r="J226" s="160" t="n">
        <v>5</v>
      </c>
      <c r="K226" s="160">
        <f>G226*H226*0.006</f>
        <v/>
      </c>
      <c r="L226" s="28">
        <f>SUM(I226:K226)</f>
        <v/>
      </c>
      <c r="M226" s="28">
        <f>G226*H226+I226</f>
        <v/>
      </c>
      <c r="N226" s="15" t="n"/>
      <c r="O226" s="15" t="n"/>
      <c r="P226" s="14" t="n"/>
      <c r="Q226" s="15" t="n"/>
      <c r="R226" s="8" t="inlineStr">
        <is>
          <t>✅ 可导入</t>
        </is>
      </c>
      <c r="S226" s="8" t="inlineStr">
        <is>
          <t>✅ 对账齐全</t>
        </is>
      </c>
      <c r="T226" t="inlineStr">
        <is>
          <t>✓</t>
        </is>
      </c>
    </row>
    <row r="227">
      <c r="A227" s="14" t="inlineStr">
        <is>
          <t>2487180613449566495</t>
        </is>
      </c>
      <c r="B227" s="14" t="inlineStr">
        <is>
          <t>落日之骑士</t>
        </is>
      </c>
      <c r="C227" s="26" t="n">
        <v>45720</v>
      </c>
      <c r="D227" s="16" t="n"/>
      <c r="E227" s="16" t="n"/>
      <c r="F227" s="16" t="n"/>
      <c r="G227" s="16" t="n"/>
      <c r="H227" s="16" t="n">
        <v>1</v>
      </c>
      <c r="I227" s="161" t="n">
        <v>15</v>
      </c>
      <c r="J227" s="161" t="n">
        <v>5</v>
      </c>
      <c r="K227" s="161">
        <f>G227*H227*0.006</f>
        <v/>
      </c>
      <c r="L227" s="28">
        <f>SUM(I227:K227)</f>
        <v/>
      </c>
      <c r="M227" s="28">
        <f>G227*H227+I227</f>
        <v/>
      </c>
      <c r="N227" s="16" t="n"/>
      <c r="O227" s="16" t="n"/>
      <c r="P227" s="14" t="n"/>
      <c r="Q227" s="16" t="n"/>
      <c r="R227" s="8" t="inlineStr">
        <is>
          <t>✅ 可导入</t>
        </is>
      </c>
      <c r="S227" s="8" t="inlineStr">
        <is>
          <t>✅ 对账齐全</t>
        </is>
      </c>
      <c r="T227" t="inlineStr">
        <is>
          <t>✓</t>
        </is>
      </c>
    </row>
    <row r="228">
      <c r="A228" s="14" t="inlineStr">
        <is>
          <t>4253200166140878214</t>
        </is>
      </c>
      <c r="B228" s="14" t="inlineStr">
        <is>
          <t>拉拉哚</t>
        </is>
      </c>
      <c r="C228" s="25" t="n">
        <v>45720</v>
      </c>
      <c r="D228" s="15" t="n"/>
      <c r="E228" s="15" t="n"/>
      <c r="F228" s="15" t="n"/>
      <c r="G228" s="15" t="n"/>
      <c r="H228" s="15" t="n">
        <v>1</v>
      </c>
      <c r="I228" s="160" t="n">
        <v>15</v>
      </c>
      <c r="J228" s="160" t="n">
        <v>5</v>
      </c>
      <c r="K228" s="160">
        <f>G228*H228*0.006</f>
        <v/>
      </c>
      <c r="L228" s="28">
        <f>SUM(I228:K228)</f>
        <v/>
      </c>
      <c r="M228" s="28">
        <f>G228*H228+I228</f>
        <v/>
      </c>
      <c r="N228" s="15" t="n"/>
      <c r="O228" s="15" t="n"/>
      <c r="P228" s="14" t="n"/>
      <c r="Q228" s="15" t="n"/>
      <c r="R228" s="8" t="inlineStr">
        <is>
          <t>✅ 可导入</t>
        </is>
      </c>
      <c r="S228" s="8" t="inlineStr">
        <is>
          <t>✅ 对账齐全</t>
        </is>
      </c>
      <c r="T228" t="inlineStr">
        <is>
          <t>✓</t>
        </is>
      </c>
    </row>
    <row r="229">
      <c r="A229" s="14" t="inlineStr">
        <is>
          <t>4253164921464478001</t>
        </is>
      </c>
      <c r="B229" s="14" t="inlineStr">
        <is>
          <t>tb1731152227</t>
        </is>
      </c>
      <c r="C229" s="26" t="n">
        <v>45720</v>
      </c>
      <c r="D229" s="16" t="n"/>
      <c r="E229" s="16" t="n"/>
      <c r="F229" s="16" t="n"/>
      <c r="G229" s="16" t="n"/>
      <c r="H229" s="16" t="n">
        <v>1</v>
      </c>
      <c r="I229" s="161" t="n">
        <v>15</v>
      </c>
      <c r="J229" s="161" t="n">
        <v>5</v>
      </c>
      <c r="K229" s="161">
        <f>G229*H229*0.006</f>
        <v/>
      </c>
      <c r="L229" s="28">
        <f>SUM(I229:K229)</f>
        <v/>
      </c>
      <c r="M229" s="28">
        <f>G229*H229+I229</f>
        <v/>
      </c>
      <c r="N229" s="16" t="n"/>
      <c r="O229" s="16" t="n"/>
      <c r="P229" s="14" t="n"/>
      <c r="Q229" s="16" t="n"/>
      <c r="R229" s="8" t="inlineStr">
        <is>
          <t>✅ 可导入</t>
        </is>
      </c>
      <c r="S229" s="8" t="inlineStr">
        <is>
          <t>✅ 对账齐全</t>
        </is>
      </c>
      <c r="T229" t="inlineStr">
        <is>
          <t>✓</t>
        </is>
      </c>
    </row>
    <row r="230">
      <c r="A230" s="14" t="inlineStr">
        <is>
          <t>4254061826828656003</t>
        </is>
      </c>
      <c r="B230" s="14" t="inlineStr">
        <is>
          <t>tb1208_23</t>
        </is>
      </c>
      <c r="C230" s="25" t="n">
        <v>45721</v>
      </c>
      <c r="D230" s="15" t="n"/>
      <c r="E230" s="15" t="n"/>
      <c r="F230" s="15" t="n"/>
      <c r="G230" s="15" t="n"/>
      <c r="H230" s="15" t="n">
        <v>1</v>
      </c>
      <c r="I230" s="160" t="n">
        <v>15</v>
      </c>
      <c r="J230" s="160" t="n">
        <v>5</v>
      </c>
      <c r="K230" s="160">
        <f>G230*H230*0.006</f>
        <v/>
      </c>
      <c r="L230" s="28">
        <f>SUM(I230:K230)</f>
        <v/>
      </c>
      <c r="M230" s="28">
        <f>G230*H230+I230</f>
        <v/>
      </c>
      <c r="N230" s="15" t="n"/>
      <c r="O230" s="15" t="n"/>
      <c r="P230" s="14" t="n"/>
      <c r="Q230" s="15" t="n"/>
      <c r="R230" s="8" t="inlineStr">
        <is>
          <t>✅ 可导入</t>
        </is>
      </c>
      <c r="S230" s="8" t="inlineStr">
        <is>
          <t>✅ 对账齐全</t>
        </is>
      </c>
      <c r="T230" t="inlineStr">
        <is>
          <t>✓</t>
        </is>
      </c>
    </row>
    <row r="231">
      <c r="A231" s="14" t="inlineStr">
        <is>
          <t>4254222744705990915</t>
        </is>
      </c>
      <c r="B231" s="14" t="inlineStr">
        <is>
          <t>vincent200liu</t>
        </is>
      </c>
      <c r="C231" s="26" t="n">
        <v>45721</v>
      </c>
      <c r="D231" s="16" t="n"/>
      <c r="E231" s="16" t="n"/>
      <c r="F231" s="16" t="n"/>
      <c r="G231" s="16" t="n"/>
      <c r="H231" s="16" t="n">
        <v>1</v>
      </c>
      <c r="I231" s="161" t="n">
        <v>15</v>
      </c>
      <c r="J231" s="161" t="n">
        <v>5</v>
      </c>
      <c r="K231" s="161">
        <f>G231*H231*0.006</f>
        <v/>
      </c>
      <c r="L231" s="28">
        <f>SUM(I231:K231)</f>
        <v/>
      </c>
      <c r="M231" s="28">
        <f>G231*H231+I231</f>
        <v/>
      </c>
      <c r="N231" s="16" t="n"/>
      <c r="O231" s="16" t="n"/>
      <c r="P231" s="14" t="n"/>
      <c r="Q231" s="16" t="n"/>
      <c r="R231" s="8" t="inlineStr">
        <is>
          <t>✅ 可导入</t>
        </is>
      </c>
      <c r="S231" s="8" t="inlineStr">
        <is>
          <t>✅ 对账齐全</t>
        </is>
      </c>
      <c r="T231" t="inlineStr">
        <is>
          <t>✓</t>
        </is>
      </c>
    </row>
    <row r="232">
      <c r="A232" s="14" t="inlineStr">
        <is>
          <t>2487334155768518487</t>
        </is>
      </c>
      <c r="B232" s="14" t="inlineStr">
        <is>
          <t>13966059659</t>
        </is>
      </c>
      <c r="C232" s="25" t="n">
        <v>45721</v>
      </c>
      <c r="D232" s="15" t="n"/>
      <c r="E232" s="15" t="n"/>
      <c r="F232" s="15" t="n"/>
      <c r="G232" s="15" t="n"/>
      <c r="H232" s="15" t="n">
        <v>1</v>
      </c>
      <c r="I232" s="160" t="n">
        <v>15</v>
      </c>
      <c r="J232" s="160" t="n">
        <v>5</v>
      </c>
      <c r="K232" s="160">
        <f>G232*H232*0.006</f>
        <v/>
      </c>
      <c r="L232" s="28">
        <f>SUM(I232:K232)</f>
        <v/>
      </c>
      <c r="M232" s="28">
        <f>G232*H232+I232</f>
        <v/>
      </c>
      <c r="N232" s="15" t="n"/>
      <c r="O232" s="15" t="n"/>
      <c r="P232" s="14" t="n"/>
      <c r="Q232" s="15" t="n"/>
      <c r="R232" s="8" t="inlineStr">
        <is>
          <t>✅ 可导入</t>
        </is>
      </c>
      <c r="S232" s="8" t="inlineStr">
        <is>
          <t>✅ 对账齐全</t>
        </is>
      </c>
      <c r="T232" t="inlineStr">
        <is>
          <t>✓</t>
        </is>
      </c>
    </row>
    <row r="233">
      <c r="A233" s="14" t="inlineStr">
        <is>
          <t>4254184945837704531</t>
        </is>
      </c>
      <c r="B233" s="14" t="inlineStr">
        <is>
          <t>tb3702235925</t>
        </is>
      </c>
      <c r="C233" s="26" t="n">
        <v>45721</v>
      </c>
      <c r="D233" s="16" t="n"/>
      <c r="E233" s="16" t="n"/>
      <c r="F233" s="16" t="n"/>
      <c r="G233" s="16" t="n"/>
      <c r="H233" s="16" t="n">
        <v>1</v>
      </c>
      <c r="I233" s="161" t="n">
        <v>15</v>
      </c>
      <c r="J233" s="161" t="n">
        <v>5</v>
      </c>
      <c r="K233" s="161">
        <f>G233*H233*0.006</f>
        <v/>
      </c>
      <c r="L233" s="28">
        <f>SUM(I233:K233)</f>
        <v/>
      </c>
      <c r="M233" s="28">
        <f>G233*H233+I233</f>
        <v/>
      </c>
      <c r="N233" s="16" t="n"/>
      <c r="O233" s="16" t="n"/>
      <c r="P233" s="14" t="n"/>
      <c r="Q233" s="16" t="n"/>
      <c r="R233" s="8" t="inlineStr">
        <is>
          <t>✅ 可导入</t>
        </is>
      </c>
      <c r="S233" s="8" t="inlineStr">
        <is>
          <t>✅ 对账齐全</t>
        </is>
      </c>
      <c r="T233" t="inlineStr">
        <is>
          <t>✓</t>
        </is>
      </c>
    </row>
    <row r="234">
      <c r="A234" s="14" t="inlineStr">
        <is>
          <t>2488410589464829988</t>
        </is>
      </c>
      <c r="B234" s="14" t="inlineStr">
        <is>
          <t>tb974800684</t>
        </is>
      </c>
      <c r="C234" s="25" t="n">
        <v>45721</v>
      </c>
      <c r="D234" s="15" t="n"/>
      <c r="E234" s="15" t="n"/>
      <c r="F234" s="15" t="n"/>
      <c r="G234" s="15" t="n"/>
      <c r="H234" s="15" t="n">
        <v>1</v>
      </c>
      <c r="I234" s="160" t="n">
        <v>15</v>
      </c>
      <c r="J234" s="160" t="n">
        <v>5</v>
      </c>
      <c r="K234" s="160">
        <f>G234*H234*0.006</f>
        <v/>
      </c>
      <c r="L234" s="28">
        <f>SUM(I234:K234)</f>
        <v/>
      </c>
      <c r="M234" s="28">
        <f>G234*H234+I234</f>
        <v/>
      </c>
      <c r="N234" s="15" t="n"/>
      <c r="O234" s="15" t="n"/>
      <c r="P234" s="14" t="n"/>
      <c r="Q234" s="15" t="n"/>
      <c r="R234" s="8" t="inlineStr">
        <is>
          <t>✅ 可导入</t>
        </is>
      </c>
      <c r="S234" s="8" t="inlineStr">
        <is>
          <t>✅ 对账齐全</t>
        </is>
      </c>
      <c r="T234" t="inlineStr">
        <is>
          <t>✓</t>
        </is>
      </c>
    </row>
    <row r="235">
      <c r="A235" s="14" t="inlineStr">
        <is>
          <t>2487854100141024663</t>
        </is>
      </c>
      <c r="B235" s="14" t="inlineStr">
        <is>
          <t>旧人你好佳</t>
        </is>
      </c>
      <c r="C235" s="26" t="n">
        <v>45721</v>
      </c>
      <c r="D235" s="16" t="n"/>
      <c r="E235" s="16" t="n"/>
      <c r="F235" s="16" t="n"/>
      <c r="G235" s="16" t="n"/>
      <c r="H235" s="16" t="n">
        <v>1</v>
      </c>
      <c r="I235" s="161" t="n">
        <v>15</v>
      </c>
      <c r="J235" s="161" t="n">
        <v>5</v>
      </c>
      <c r="K235" s="161">
        <f>G235*H235*0.006</f>
        <v/>
      </c>
      <c r="L235" s="28">
        <f>SUM(I235:K235)</f>
        <v/>
      </c>
      <c r="M235" s="28">
        <f>G235*H235+I235</f>
        <v/>
      </c>
      <c r="N235" s="16" t="n"/>
      <c r="O235" s="16" t="n"/>
      <c r="P235" s="14" t="n"/>
      <c r="Q235" s="16" t="n"/>
      <c r="R235" s="8" t="inlineStr">
        <is>
          <t>✅ 可导入</t>
        </is>
      </c>
      <c r="S235" s="8" t="inlineStr">
        <is>
          <t>✅ 对账齐全</t>
        </is>
      </c>
      <c r="T235" t="inlineStr">
        <is>
          <t>✓</t>
        </is>
      </c>
    </row>
    <row r="236">
      <c r="A236" s="14" t="inlineStr">
        <is>
          <t>4255147478108278106</t>
        </is>
      </c>
      <c r="B236" s="14" t="inlineStr">
        <is>
          <t>tb683851158242</t>
        </is>
      </c>
      <c r="C236" s="25" t="n">
        <v>45722</v>
      </c>
      <c r="D236" s="15" t="n"/>
      <c r="E236" s="15" t="n"/>
      <c r="F236" s="15" t="n"/>
      <c r="G236" s="15" t="n"/>
      <c r="H236" s="15" t="n">
        <v>1</v>
      </c>
      <c r="I236" s="160" t="n">
        <v>15</v>
      </c>
      <c r="J236" s="160" t="n">
        <v>5</v>
      </c>
      <c r="K236" s="160">
        <f>G236*H236*0.006</f>
        <v/>
      </c>
      <c r="L236" s="28">
        <f>SUM(I236:K236)</f>
        <v/>
      </c>
      <c r="M236" s="28">
        <f>G236*H236+I236</f>
        <v/>
      </c>
      <c r="N236" s="15" t="n"/>
      <c r="O236" s="15" t="n"/>
      <c r="P236" s="14" t="n"/>
      <c r="Q236" s="15" t="n"/>
      <c r="R236" s="8" t="inlineStr">
        <is>
          <t>✅ 可导入</t>
        </is>
      </c>
      <c r="S236" s="8" t="inlineStr">
        <is>
          <t>✅ 对账齐全</t>
        </is>
      </c>
      <c r="T236" t="inlineStr">
        <is>
          <t>✓</t>
        </is>
      </c>
    </row>
    <row r="237">
      <c r="A237" s="14" t="inlineStr">
        <is>
          <t>4255331797130717213</t>
        </is>
      </c>
      <c r="B237" s="14" t="inlineStr">
        <is>
          <t>小小6901</t>
        </is>
      </c>
      <c r="C237" s="26" t="n">
        <v>45722</v>
      </c>
      <c r="D237" s="16" t="n"/>
      <c r="E237" s="16" t="n"/>
      <c r="F237" s="16" t="n"/>
      <c r="G237" s="16" t="n"/>
      <c r="H237" s="16" t="n">
        <v>1</v>
      </c>
      <c r="I237" s="161" t="n">
        <v>15</v>
      </c>
      <c r="J237" s="161" t="n">
        <v>5</v>
      </c>
      <c r="K237" s="161">
        <f>G237*H237*0.006</f>
        <v/>
      </c>
      <c r="L237" s="28">
        <f>SUM(I237:K237)</f>
        <v/>
      </c>
      <c r="M237" s="28">
        <f>G237*H237+I237</f>
        <v/>
      </c>
      <c r="N237" s="16" t="n"/>
      <c r="O237" s="16" t="n"/>
      <c r="P237" s="14" t="n"/>
      <c r="Q237" s="16" t="n"/>
      <c r="R237" s="8" t="inlineStr">
        <is>
          <t>✅ 可导入</t>
        </is>
      </c>
      <c r="S237" s="8" t="inlineStr">
        <is>
          <t>✅ 对账齐全</t>
        </is>
      </c>
      <c r="T237" t="inlineStr">
        <is>
          <t>✓</t>
        </is>
      </c>
    </row>
    <row r="238">
      <c r="A238" s="14" t="inlineStr">
        <is>
          <t>4255633982996183721</t>
        </is>
      </c>
      <c r="B238" s="14" t="inlineStr">
        <is>
          <t>风轻云淡36538808</t>
        </is>
      </c>
      <c r="C238" s="25" t="n">
        <v>45722</v>
      </c>
      <c r="D238" s="15" t="n"/>
      <c r="E238" s="15" t="n"/>
      <c r="F238" s="15" t="n"/>
      <c r="G238" s="15" t="n"/>
      <c r="H238" s="15" t="n">
        <v>1</v>
      </c>
      <c r="I238" s="160" t="n">
        <v>15</v>
      </c>
      <c r="J238" s="160" t="n">
        <v>5</v>
      </c>
      <c r="K238" s="160">
        <f>G238*H238*0.006</f>
        <v/>
      </c>
      <c r="L238" s="28">
        <f>SUM(I238:K238)</f>
        <v/>
      </c>
      <c r="M238" s="28">
        <f>G238*H238+I238</f>
        <v/>
      </c>
      <c r="N238" s="15" t="n"/>
      <c r="O238" s="15" t="n"/>
      <c r="P238" s="14" t="n"/>
      <c r="Q238" s="15" t="n"/>
      <c r="R238" s="8" t="inlineStr">
        <is>
          <t>✅ 可导入</t>
        </is>
      </c>
      <c r="S238" s="8" t="inlineStr">
        <is>
          <t>✅ 对账齐全</t>
        </is>
      </c>
      <c r="T238" t="inlineStr">
        <is>
          <t>✓</t>
        </is>
      </c>
    </row>
    <row r="239">
      <c r="A239" s="14" t="inlineStr">
        <is>
          <t>4255652774520896117</t>
        </is>
      </c>
      <c r="B239" s="14" t="inlineStr">
        <is>
          <t>tb8896970335</t>
        </is>
      </c>
      <c r="C239" s="26" t="n">
        <v>45722</v>
      </c>
      <c r="D239" s="16" t="n"/>
      <c r="E239" s="16" t="n"/>
      <c r="F239" s="16" t="n"/>
      <c r="G239" s="16" t="n"/>
      <c r="H239" s="16" t="n">
        <v>1</v>
      </c>
      <c r="I239" s="161" t="n">
        <v>15</v>
      </c>
      <c r="J239" s="161" t="n">
        <v>5</v>
      </c>
      <c r="K239" s="161">
        <f>G239*H239*0.006</f>
        <v/>
      </c>
      <c r="L239" s="28">
        <f>SUM(I239:K239)</f>
        <v/>
      </c>
      <c r="M239" s="28">
        <f>G239*H239+I239</f>
        <v/>
      </c>
      <c r="N239" s="16" t="n"/>
      <c r="O239" s="16" t="n"/>
      <c r="P239" s="14" t="n"/>
      <c r="Q239" s="16" t="n"/>
      <c r="R239" s="8" t="inlineStr">
        <is>
          <t>✅ 可导入</t>
        </is>
      </c>
      <c r="S239" s="8" t="inlineStr">
        <is>
          <t>✅ 对账齐全</t>
        </is>
      </c>
      <c r="T239" t="inlineStr">
        <is>
          <t>✓</t>
        </is>
      </c>
    </row>
    <row r="240">
      <c r="A240" s="14" t="inlineStr">
        <is>
          <t>4255462909790682431</t>
        </is>
      </c>
      <c r="B240" s="14" t="inlineStr">
        <is>
          <t>包天下超市</t>
        </is>
      </c>
      <c r="C240" s="25" t="n">
        <v>45722</v>
      </c>
      <c r="D240" s="15" t="n"/>
      <c r="E240" s="15" t="n"/>
      <c r="F240" s="15" t="n"/>
      <c r="G240" s="15" t="n"/>
      <c r="H240" s="15" t="n">
        <v>1</v>
      </c>
      <c r="I240" s="160" t="n">
        <v>15</v>
      </c>
      <c r="J240" s="160" t="n">
        <v>5</v>
      </c>
      <c r="K240" s="160">
        <f>G240*H240*0.006</f>
        <v/>
      </c>
      <c r="L240" s="28">
        <f>SUM(I240:K240)</f>
        <v/>
      </c>
      <c r="M240" s="28">
        <f>G240*H240+I240</f>
        <v/>
      </c>
      <c r="N240" s="15" t="n"/>
      <c r="O240" s="15" t="n"/>
      <c r="P240" s="14" t="n"/>
      <c r="Q240" s="15" t="n"/>
      <c r="R240" s="8" t="inlineStr">
        <is>
          <t>✅ 可导入</t>
        </is>
      </c>
      <c r="S240" s="8" t="inlineStr">
        <is>
          <t>✅ 对账齐全</t>
        </is>
      </c>
      <c r="T240" t="inlineStr">
        <is>
          <t>✓</t>
        </is>
      </c>
    </row>
    <row r="241">
      <c r="A241" s="14" t="inlineStr">
        <is>
          <t>2488939608417679869</t>
        </is>
      </c>
      <c r="B241" s="14" t="inlineStr">
        <is>
          <t>lvbaobao0809</t>
        </is>
      </c>
      <c r="C241" s="26" t="n">
        <v>45722</v>
      </c>
      <c r="D241" s="16" t="n"/>
      <c r="E241" s="16" t="n"/>
      <c r="F241" s="16" t="n"/>
      <c r="G241" s="16" t="n"/>
      <c r="H241" s="16" t="n">
        <v>1</v>
      </c>
      <c r="I241" s="161" t="n">
        <v>15</v>
      </c>
      <c r="J241" s="161" t="n">
        <v>5</v>
      </c>
      <c r="K241" s="161">
        <f>G241*H241*0.006</f>
        <v/>
      </c>
      <c r="L241" s="28">
        <f>SUM(I241:K241)</f>
        <v/>
      </c>
      <c r="M241" s="28">
        <f>G241*H241+I241</f>
        <v/>
      </c>
      <c r="N241" s="16" t="n"/>
      <c r="O241" s="16" t="n"/>
      <c r="P241" s="14" t="n"/>
      <c r="Q241" s="16" t="n"/>
      <c r="R241" s="8" t="inlineStr">
        <is>
          <t>✅ 可导入</t>
        </is>
      </c>
      <c r="S241" s="8" t="inlineStr">
        <is>
          <t>✅ 对账齐全</t>
        </is>
      </c>
      <c r="T241" t="inlineStr">
        <is>
          <t>✓</t>
        </is>
      </c>
    </row>
    <row r="242">
      <c r="A242" s="14" t="inlineStr">
        <is>
          <t>4255676100736592843</t>
        </is>
      </c>
      <c r="B242" s="14" t="inlineStr">
        <is>
          <t>hongwuqiu</t>
        </is>
      </c>
      <c r="C242" s="25" t="n">
        <v>45722</v>
      </c>
      <c r="D242" s="15" t="n"/>
      <c r="E242" s="15" t="n"/>
      <c r="F242" s="15" t="n"/>
      <c r="G242" s="15" t="n"/>
      <c r="H242" s="15" t="n">
        <v>1</v>
      </c>
      <c r="I242" s="160" t="n">
        <v>15</v>
      </c>
      <c r="J242" s="160" t="n">
        <v>5</v>
      </c>
      <c r="K242" s="160">
        <f>G242*H242*0.006</f>
        <v/>
      </c>
      <c r="L242" s="28">
        <f>SUM(I242:K242)</f>
        <v/>
      </c>
      <c r="M242" s="28">
        <f>G242*H242+I242</f>
        <v/>
      </c>
      <c r="N242" s="15" t="n"/>
      <c r="O242" s="15" t="n"/>
      <c r="P242" s="14" t="n"/>
      <c r="Q242" s="15" t="n"/>
      <c r="R242" s="8" t="inlineStr">
        <is>
          <t>✅ 可导入</t>
        </is>
      </c>
      <c r="S242" s="8" t="inlineStr">
        <is>
          <t>✅ 对账齐全</t>
        </is>
      </c>
      <c r="T242" t="inlineStr">
        <is>
          <t>✓</t>
        </is>
      </c>
    </row>
    <row r="243">
      <c r="A243" s="14" t="inlineStr">
        <is>
          <t>2488952676610856569</t>
        </is>
      </c>
      <c r="B243" s="14" t="inlineStr">
        <is>
          <t>什么都可以不可以</t>
        </is>
      </c>
      <c r="C243" s="26" t="n">
        <v>45722</v>
      </c>
      <c r="D243" s="16" t="n"/>
      <c r="E243" s="16" t="n"/>
      <c r="F243" s="16" t="n"/>
      <c r="G243" s="16" t="n"/>
      <c r="H243" s="16" t="n">
        <v>1</v>
      </c>
      <c r="I243" s="161" t="n">
        <v>15</v>
      </c>
      <c r="J243" s="161" t="n">
        <v>5</v>
      </c>
      <c r="K243" s="161">
        <f>G243*H243*0.006</f>
        <v/>
      </c>
      <c r="L243" s="28">
        <f>SUM(I243:K243)</f>
        <v/>
      </c>
      <c r="M243" s="28">
        <f>G243*H243+I243</f>
        <v/>
      </c>
      <c r="N243" s="16" t="n"/>
      <c r="O243" s="16" t="n"/>
      <c r="P243" s="14" t="n"/>
      <c r="Q243" s="16" t="n"/>
      <c r="R243" s="8" t="inlineStr">
        <is>
          <t>✅ 可导入</t>
        </is>
      </c>
      <c r="S243" s="8" t="inlineStr">
        <is>
          <t>✅ 对账齐全</t>
        </is>
      </c>
      <c r="T243" t="inlineStr">
        <is>
          <t>✓</t>
        </is>
      </c>
    </row>
    <row r="244">
      <c r="A244" s="14" t="inlineStr">
        <is>
          <t>4255907653373197202</t>
        </is>
      </c>
      <c r="B244" s="14" t="inlineStr">
        <is>
          <t>q86822623</t>
        </is>
      </c>
      <c r="C244" s="25" t="n">
        <v>45722</v>
      </c>
      <c r="D244" s="15" t="n"/>
      <c r="E244" s="15" t="n"/>
      <c r="F244" s="15" t="n"/>
      <c r="G244" s="15" t="n"/>
      <c r="H244" s="15" t="n">
        <v>1</v>
      </c>
      <c r="I244" s="160" t="n">
        <v>15</v>
      </c>
      <c r="J244" s="160" t="n">
        <v>5</v>
      </c>
      <c r="K244" s="160">
        <f>G244*H244*0.006</f>
        <v/>
      </c>
      <c r="L244" s="28">
        <f>SUM(I244:K244)</f>
        <v/>
      </c>
      <c r="M244" s="28">
        <f>G244*H244+I244</f>
        <v/>
      </c>
      <c r="N244" s="15" t="n"/>
      <c r="O244" s="15" t="n"/>
      <c r="P244" s="14" t="n"/>
      <c r="Q244" s="15" t="n"/>
      <c r="R244" s="8" t="inlineStr">
        <is>
          <t>✅ 可导入</t>
        </is>
      </c>
      <c r="S244" s="8" t="inlineStr">
        <is>
          <t>✅ 对账齐全</t>
        </is>
      </c>
      <c r="T244" t="inlineStr">
        <is>
          <t>✓</t>
        </is>
      </c>
    </row>
    <row r="245">
      <c r="A245" s="14" t="inlineStr">
        <is>
          <t>2489660582573215885</t>
        </is>
      </c>
      <c r="B245" s="14" t="inlineStr">
        <is>
          <t>zhang20130828</t>
        </is>
      </c>
      <c r="C245" s="26" t="n">
        <v>45722</v>
      </c>
      <c r="D245" s="16" t="n"/>
      <c r="E245" s="16" t="n"/>
      <c r="F245" s="16" t="n"/>
      <c r="G245" s="16" t="n"/>
      <c r="H245" s="16" t="n">
        <v>1</v>
      </c>
      <c r="I245" s="161" t="n">
        <v>15</v>
      </c>
      <c r="J245" s="161" t="n">
        <v>5</v>
      </c>
      <c r="K245" s="161">
        <f>G245*H245*0.006</f>
        <v/>
      </c>
      <c r="L245" s="28">
        <f>SUM(I245:K245)</f>
        <v/>
      </c>
      <c r="M245" s="28">
        <f>G245*H245+I245</f>
        <v/>
      </c>
      <c r="N245" s="16" t="n"/>
      <c r="O245" s="16" t="n"/>
      <c r="P245" s="14" t="n"/>
      <c r="Q245" s="16" t="n"/>
      <c r="R245" s="8" t="inlineStr">
        <is>
          <t>✅ 可导入</t>
        </is>
      </c>
      <c r="S245" s="8" t="inlineStr">
        <is>
          <t>✅ 对账齐全</t>
        </is>
      </c>
      <c r="T245" t="inlineStr">
        <is>
          <t>✓</t>
        </is>
      </c>
    </row>
    <row r="246">
      <c r="A246" s="14" t="inlineStr">
        <is>
          <t>2490691369432076756</t>
        </is>
      </c>
      <c r="B246" s="14" t="inlineStr">
        <is>
          <t>tb041892208</t>
        </is>
      </c>
      <c r="C246" s="25" t="n">
        <v>45723</v>
      </c>
      <c r="D246" s="15" t="n"/>
      <c r="E246" s="15" t="n"/>
      <c r="F246" s="15" t="n"/>
      <c r="G246" s="15" t="n"/>
      <c r="H246" s="15" t="n">
        <v>1</v>
      </c>
      <c r="I246" s="160" t="n">
        <v>15</v>
      </c>
      <c r="J246" s="160" t="n">
        <v>5</v>
      </c>
      <c r="K246" s="160">
        <f>G246*H246*0.006</f>
        <v/>
      </c>
      <c r="L246" s="28">
        <f>SUM(I246:K246)</f>
        <v/>
      </c>
      <c r="M246" s="28">
        <f>G246*H246+I246</f>
        <v/>
      </c>
      <c r="N246" s="15" t="n"/>
      <c r="O246" s="15" t="n"/>
      <c r="P246" s="14" t="n"/>
      <c r="Q246" s="15" t="n"/>
      <c r="R246" s="8" t="inlineStr">
        <is>
          <t>✅ 可导入</t>
        </is>
      </c>
      <c r="S246" s="8" t="inlineStr">
        <is>
          <t>✅ 对账齐全</t>
        </is>
      </c>
      <c r="T246" t="inlineStr">
        <is>
          <t>✓</t>
        </is>
      </c>
    </row>
    <row r="247">
      <c r="A247" s="14" t="inlineStr">
        <is>
          <t>4256882642231273041</t>
        </is>
      </c>
      <c r="B247" s="14" t="inlineStr">
        <is>
          <t>tb2196592127</t>
        </is>
      </c>
      <c r="C247" s="26" t="n">
        <v>45723</v>
      </c>
      <c r="D247" s="16" t="n"/>
      <c r="E247" s="16" t="n"/>
      <c r="F247" s="16" t="n"/>
      <c r="G247" s="16" t="n"/>
      <c r="H247" s="16" t="n">
        <v>1</v>
      </c>
      <c r="I247" s="161" t="n">
        <v>15</v>
      </c>
      <c r="J247" s="161" t="n">
        <v>5</v>
      </c>
      <c r="K247" s="161">
        <f>G247*H247*0.006</f>
        <v/>
      </c>
      <c r="L247" s="28">
        <f>SUM(I247:K247)</f>
        <v/>
      </c>
      <c r="M247" s="28">
        <f>G247*H247+I247</f>
        <v/>
      </c>
      <c r="N247" s="16" t="n"/>
      <c r="O247" s="16" t="n"/>
      <c r="P247" s="14" t="n"/>
      <c r="Q247" s="16" t="n"/>
      <c r="R247" s="8" t="inlineStr">
        <is>
          <t>✅ 可导入</t>
        </is>
      </c>
      <c r="S247" s="8" t="inlineStr">
        <is>
          <t>✅ 对账齐全</t>
        </is>
      </c>
      <c r="T247" t="inlineStr">
        <is>
          <t>✓</t>
        </is>
      </c>
    </row>
    <row r="248">
      <c r="A248" s="14" t="inlineStr">
        <is>
          <t>2489981595912803399</t>
        </is>
      </c>
      <c r="B248" s="14" t="inlineStr">
        <is>
          <t>tb989420160</t>
        </is>
      </c>
      <c r="C248" s="25" t="n">
        <v>45723</v>
      </c>
      <c r="D248" s="15" t="n"/>
      <c r="E248" s="15" t="n"/>
      <c r="F248" s="15" t="n"/>
      <c r="G248" s="15" t="n"/>
      <c r="H248" s="15" t="n">
        <v>1</v>
      </c>
      <c r="I248" s="160" t="n">
        <v>15</v>
      </c>
      <c r="J248" s="160" t="n">
        <v>5</v>
      </c>
      <c r="K248" s="160">
        <f>G248*H248*0.006</f>
        <v/>
      </c>
      <c r="L248" s="28">
        <f>SUM(I248:K248)</f>
        <v/>
      </c>
      <c r="M248" s="28">
        <f>G248*H248+I248</f>
        <v/>
      </c>
      <c r="N248" s="15" t="n"/>
      <c r="O248" s="15" t="n"/>
      <c r="P248" s="14" t="n"/>
      <c r="Q248" s="15" t="n"/>
      <c r="R248" s="8" t="inlineStr">
        <is>
          <t>✅ 可导入</t>
        </is>
      </c>
      <c r="S248" s="8" t="inlineStr">
        <is>
          <t>✅ 对账齐全</t>
        </is>
      </c>
      <c r="T248" t="inlineStr">
        <is>
          <t>✓</t>
        </is>
      </c>
    </row>
    <row r="249">
      <c r="A249" s="14" t="inlineStr">
        <is>
          <t>4257070994411501635</t>
        </is>
      </c>
      <c r="B249" s="14" t="inlineStr">
        <is>
          <t>tb78823194</t>
        </is>
      </c>
      <c r="C249" s="26" t="n">
        <v>45723</v>
      </c>
      <c r="D249" s="16" t="n"/>
      <c r="E249" s="16" t="n"/>
      <c r="F249" s="16" t="n"/>
      <c r="G249" s="16" t="n"/>
      <c r="H249" s="16" t="n">
        <v>1</v>
      </c>
      <c r="I249" s="161" t="n">
        <v>15</v>
      </c>
      <c r="J249" s="161" t="n">
        <v>5</v>
      </c>
      <c r="K249" s="161">
        <f>G249*H249*0.006</f>
        <v/>
      </c>
      <c r="L249" s="28">
        <f>SUM(I249:K249)</f>
        <v/>
      </c>
      <c r="M249" s="28">
        <f>G249*H249+I249</f>
        <v/>
      </c>
      <c r="N249" s="16" t="n"/>
      <c r="O249" s="16" t="n"/>
      <c r="P249" s="14" t="n"/>
      <c r="Q249" s="16" t="n"/>
      <c r="R249" s="8" t="inlineStr">
        <is>
          <t>✅ 可导入</t>
        </is>
      </c>
      <c r="S249" s="8" t="inlineStr">
        <is>
          <t>✅ 对账齐全</t>
        </is>
      </c>
      <c r="T249" t="inlineStr">
        <is>
          <t>✓</t>
        </is>
      </c>
    </row>
    <row r="250">
      <c r="A250" s="14" t="inlineStr">
        <is>
          <t>4257176079591707622</t>
        </is>
      </c>
      <c r="B250" s="14" t="inlineStr">
        <is>
          <t>tb9072503509</t>
        </is>
      </c>
      <c r="C250" s="25" t="n">
        <v>45723</v>
      </c>
      <c r="D250" s="15" t="n"/>
      <c r="E250" s="15" t="n"/>
      <c r="F250" s="15" t="n"/>
      <c r="G250" s="15" t="n"/>
      <c r="H250" s="15" t="n">
        <v>1</v>
      </c>
      <c r="I250" s="160" t="n">
        <v>15</v>
      </c>
      <c r="J250" s="160" t="n">
        <v>5</v>
      </c>
      <c r="K250" s="160">
        <f>G250*H250*0.006</f>
        <v/>
      </c>
      <c r="L250" s="28">
        <f>SUM(I250:K250)</f>
        <v/>
      </c>
      <c r="M250" s="28">
        <f>G250*H250+I250</f>
        <v/>
      </c>
      <c r="N250" s="15" t="n"/>
      <c r="O250" s="15" t="n"/>
      <c r="P250" s="14" t="n"/>
      <c r="Q250" s="15" t="n"/>
      <c r="R250" s="8" t="inlineStr">
        <is>
          <t>✅ 可导入</t>
        </is>
      </c>
      <c r="S250" s="8" t="inlineStr">
        <is>
          <t>✅ 对账齐全</t>
        </is>
      </c>
      <c r="T250" t="inlineStr">
        <is>
          <t>✓</t>
        </is>
      </c>
    </row>
    <row r="251">
      <c r="A251" s="14" t="inlineStr">
        <is>
          <t>4257186807535006940</t>
        </is>
      </c>
      <c r="B251" s="14" t="inlineStr">
        <is>
          <t>tb323517316</t>
        </is>
      </c>
      <c r="C251" s="26" t="n">
        <v>45723</v>
      </c>
      <c r="D251" s="16" t="n"/>
      <c r="E251" s="16" t="n"/>
      <c r="F251" s="16" t="n"/>
      <c r="G251" s="16" t="n"/>
      <c r="H251" s="16" t="n">
        <v>1</v>
      </c>
      <c r="I251" s="161" t="n">
        <v>15</v>
      </c>
      <c r="J251" s="161" t="n">
        <v>5</v>
      </c>
      <c r="K251" s="161">
        <f>G251*H251*0.006</f>
        <v/>
      </c>
      <c r="L251" s="28">
        <f>SUM(I251:K251)</f>
        <v/>
      </c>
      <c r="M251" s="28">
        <f>G251*H251+I251</f>
        <v/>
      </c>
      <c r="N251" s="16" t="n"/>
      <c r="O251" s="16" t="n"/>
      <c r="P251" s="14" t="n"/>
      <c r="Q251" s="16" t="n"/>
      <c r="R251" s="8" t="inlineStr">
        <is>
          <t>✅ 可导入</t>
        </is>
      </c>
      <c r="S251" s="8" t="inlineStr">
        <is>
          <t>✅ 对账齐全</t>
        </is>
      </c>
      <c r="T251" t="inlineStr">
        <is>
          <t>✓</t>
        </is>
      </c>
    </row>
    <row r="252">
      <c r="A252" s="14" t="inlineStr">
        <is>
          <t>2490939121821001183</t>
        </is>
      </c>
      <c r="B252" s="14" t="inlineStr">
        <is>
          <t>涵han0213</t>
        </is>
      </c>
      <c r="C252" s="25" t="n">
        <v>45723</v>
      </c>
      <c r="D252" s="15" t="n"/>
      <c r="E252" s="15" t="n"/>
      <c r="F252" s="15" t="n"/>
      <c r="G252" s="15" t="n"/>
      <c r="H252" s="15" t="n">
        <v>1</v>
      </c>
      <c r="I252" s="160" t="n">
        <v>15</v>
      </c>
      <c r="J252" s="160" t="n">
        <v>5</v>
      </c>
      <c r="K252" s="160">
        <f>G252*H252*0.006</f>
        <v/>
      </c>
      <c r="L252" s="28">
        <f>SUM(I252:K252)</f>
        <v/>
      </c>
      <c r="M252" s="28">
        <f>G252*H252+I252</f>
        <v/>
      </c>
      <c r="N252" s="15" t="n"/>
      <c r="O252" s="15" t="n"/>
      <c r="P252" s="14" t="n"/>
      <c r="Q252" s="15" t="n"/>
      <c r="R252" s="8" t="inlineStr">
        <is>
          <t>✅ 可导入</t>
        </is>
      </c>
      <c r="S252" s="8" t="inlineStr">
        <is>
          <t>✅ 对账齐全</t>
        </is>
      </c>
      <c r="T252" t="inlineStr">
        <is>
          <t>✓</t>
        </is>
      </c>
    </row>
    <row r="253">
      <c r="A253" s="14" t="inlineStr">
        <is>
          <t>2490662138237372153</t>
        </is>
      </c>
      <c r="B253" s="14" t="inlineStr">
        <is>
          <t>tb490421098</t>
        </is>
      </c>
      <c r="C253" s="26" t="n">
        <v>45723</v>
      </c>
      <c r="D253" s="16" t="n"/>
      <c r="E253" s="16" t="n"/>
      <c r="F253" s="16" t="n"/>
      <c r="G253" s="16" t="n"/>
      <c r="H253" s="16" t="n">
        <v>1</v>
      </c>
      <c r="I253" s="161" t="n">
        <v>15</v>
      </c>
      <c r="J253" s="161" t="n">
        <v>5</v>
      </c>
      <c r="K253" s="161">
        <f>G253*H253*0.006</f>
        <v/>
      </c>
      <c r="L253" s="28">
        <f>SUM(I253:K253)</f>
        <v/>
      </c>
      <c r="M253" s="28">
        <f>G253*H253+I253</f>
        <v/>
      </c>
      <c r="N253" s="16" t="n"/>
      <c r="O253" s="16" t="n"/>
      <c r="P253" s="14" t="n"/>
      <c r="Q253" s="16" t="n"/>
      <c r="R253" s="8" t="inlineStr">
        <is>
          <t>✅ 可导入</t>
        </is>
      </c>
      <c r="S253" s="8" t="inlineStr">
        <is>
          <t>✅ 对账齐全</t>
        </is>
      </c>
      <c r="T253" t="inlineStr">
        <is>
          <t>✓</t>
        </is>
      </c>
    </row>
    <row r="254">
      <c r="A254" s="14" t="inlineStr">
        <is>
          <t>4257255168963074836</t>
        </is>
      </c>
      <c r="B254" s="14" t="inlineStr">
        <is>
          <t>亮动我心</t>
        </is>
      </c>
      <c r="C254" s="25" t="n">
        <v>45723</v>
      </c>
      <c r="D254" s="15" t="n"/>
      <c r="E254" s="15" t="n"/>
      <c r="F254" s="15" t="n"/>
      <c r="G254" s="15" t="n"/>
      <c r="H254" s="15" t="n">
        <v>1</v>
      </c>
      <c r="I254" s="160" t="n">
        <v>15</v>
      </c>
      <c r="J254" s="160" t="n">
        <v>5</v>
      </c>
      <c r="K254" s="160">
        <f>G254*H254*0.006</f>
        <v/>
      </c>
      <c r="L254" s="28">
        <f>SUM(I254:K254)</f>
        <v/>
      </c>
      <c r="M254" s="28">
        <f>G254*H254+I254</f>
        <v/>
      </c>
      <c r="N254" s="15" t="n"/>
      <c r="O254" s="15" t="n"/>
      <c r="P254" s="14" t="n"/>
      <c r="Q254" s="15" t="n"/>
      <c r="R254" s="8" t="inlineStr">
        <is>
          <t>✅ 可导入</t>
        </is>
      </c>
      <c r="S254" s="8" t="inlineStr">
        <is>
          <t>✅ 对账齐全</t>
        </is>
      </c>
      <c r="T254" t="inlineStr">
        <is>
          <t>✓</t>
        </is>
      </c>
    </row>
    <row r="255">
      <c r="A255" s="14" t="inlineStr">
        <is>
          <t>2490737772543925070</t>
        </is>
      </c>
      <c r="B255" s="14" t="inlineStr">
        <is>
          <t>tb6770251370</t>
        </is>
      </c>
      <c r="C255" s="26" t="n">
        <v>45724</v>
      </c>
      <c r="D255" s="16" t="n"/>
      <c r="E255" s="16" t="n"/>
      <c r="F255" s="16" t="n"/>
      <c r="G255" s="16" t="n"/>
      <c r="H255" s="16" t="n">
        <v>1</v>
      </c>
      <c r="I255" s="161" t="n">
        <v>15</v>
      </c>
      <c r="J255" s="161" t="n">
        <v>5</v>
      </c>
      <c r="K255" s="161">
        <f>G255*H255*0.006</f>
        <v/>
      </c>
      <c r="L255" s="28">
        <f>SUM(I255:K255)</f>
        <v/>
      </c>
      <c r="M255" s="28">
        <f>G255*H255+I255</f>
        <v/>
      </c>
      <c r="N255" s="16" t="n"/>
      <c r="O255" s="16" t="n"/>
      <c r="P255" s="14" t="n"/>
      <c r="Q255" s="16" t="n"/>
      <c r="R255" s="8" t="inlineStr">
        <is>
          <t>✅ 可导入</t>
        </is>
      </c>
      <c r="S255" s="8" t="inlineStr">
        <is>
          <t>✅ 对账齐全</t>
        </is>
      </c>
      <c r="T255" t="inlineStr">
        <is>
          <t>✓</t>
        </is>
      </c>
    </row>
    <row r="256">
      <c r="A256" s="14" t="inlineStr">
        <is>
          <t>4257995007200592526</t>
        </is>
      </c>
      <c r="B256" s="14" t="inlineStr">
        <is>
          <t>叶子惠星7</t>
        </is>
      </c>
      <c r="C256" s="25" t="n">
        <v>45724</v>
      </c>
      <c r="D256" s="15" t="n"/>
      <c r="E256" s="15" t="n"/>
      <c r="F256" s="15" t="n"/>
      <c r="G256" s="15" t="n"/>
      <c r="H256" s="15" t="n">
        <v>1</v>
      </c>
      <c r="I256" s="160" t="n">
        <v>15</v>
      </c>
      <c r="J256" s="160" t="n">
        <v>5</v>
      </c>
      <c r="K256" s="160">
        <f>G256*H256*0.006</f>
        <v/>
      </c>
      <c r="L256" s="28">
        <f>SUM(I256:K256)</f>
        <v/>
      </c>
      <c r="M256" s="28">
        <f>G256*H256+I256</f>
        <v/>
      </c>
      <c r="N256" s="15" t="n"/>
      <c r="O256" s="15" t="n"/>
      <c r="P256" s="14" t="n"/>
      <c r="Q256" s="15" t="n"/>
      <c r="R256" s="8" t="inlineStr">
        <is>
          <t>✅ 可导入</t>
        </is>
      </c>
      <c r="S256" s="8" t="inlineStr">
        <is>
          <t>✅ 对账齐全</t>
        </is>
      </c>
      <c r="T256" t="inlineStr">
        <is>
          <t>✓</t>
        </is>
      </c>
    </row>
    <row r="257">
      <c r="A257" s="14" t="inlineStr">
        <is>
          <t>2491300670595934479</t>
        </is>
      </c>
      <c r="B257" s="14" t="inlineStr">
        <is>
          <t>tb3387322319</t>
        </is>
      </c>
      <c r="C257" s="26" t="n">
        <v>45724</v>
      </c>
      <c r="D257" s="16" t="n"/>
      <c r="E257" s="16" t="n"/>
      <c r="F257" s="16" t="n"/>
      <c r="G257" s="16" t="n"/>
      <c r="H257" s="16" t="n">
        <v>1</v>
      </c>
      <c r="I257" s="161" t="n">
        <v>15</v>
      </c>
      <c r="J257" s="161" t="n">
        <v>5</v>
      </c>
      <c r="K257" s="161">
        <f>G257*H257*0.006</f>
        <v/>
      </c>
      <c r="L257" s="28">
        <f>SUM(I257:K257)</f>
        <v/>
      </c>
      <c r="M257" s="28">
        <f>G257*H257+I257</f>
        <v/>
      </c>
      <c r="N257" s="16" t="n"/>
      <c r="O257" s="16" t="n"/>
      <c r="P257" s="14" t="n"/>
      <c r="Q257" s="16" t="n"/>
      <c r="R257" s="8" t="inlineStr">
        <is>
          <t>✅ 可导入</t>
        </is>
      </c>
      <c r="S257" s="8" t="inlineStr">
        <is>
          <t>✅ 对账齐全</t>
        </is>
      </c>
      <c r="T257" t="inlineStr">
        <is>
          <t>✓</t>
        </is>
      </c>
    </row>
    <row r="258">
      <c r="A258" s="14" t="inlineStr">
        <is>
          <t>2491809709349106571</t>
        </is>
      </c>
      <c r="B258" s="14" t="inlineStr">
        <is>
          <t>好好赚钱越多越好</t>
        </is>
      </c>
      <c r="C258" s="25" t="n">
        <v>45724</v>
      </c>
      <c r="D258" s="15" t="n"/>
      <c r="E258" s="15" t="n"/>
      <c r="F258" s="15" t="n"/>
      <c r="G258" s="15" t="n"/>
      <c r="H258" s="15" t="n">
        <v>1</v>
      </c>
      <c r="I258" s="160" t="n">
        <v>15</v>
      </c>
      <c r="J258" s="160" t="n">
        <v>5</v>
      </c>
      <c r="K258" s="160">
        <f>G258*H258*0.006</f>
        <v/>
      </c>
      <c r="L258" s="28">
        <f>SUM(I258:K258)</f>
        <v/>
      </c>
      <c r="M258" s="28">
        <f>G258*H258+I258</f>
        <v/>
      </c>
      <c r="N258" s="15" t="n"/>
      <c r="O258" s="15" t="n"/>
      <c r="P258" s="14" t="n"/>
      <c r="Q258" s="15" t="n"/>
      <c r="R258" s="8" t="inlineStr">
        <is>
          <t>✅ 可导入</t>
        </is>
      </c>
      <c r="S258" s="8" t="inlineStr">
        <is>
          <t>✅ 对账齐全</t>
        </is>
      </c>
      <c r="T258" t="inlineStr">
        <is>
          <t>✓</t>
        </is>
      </c>
    </row>
    <row r="259">
      <c r="A259" s="14" t="inlineStr">
        <is>
          <t>4258110420288834622</t>
        </is>
      </c>
      <c r="B259" s="14" t="inlineStr">
        <is>
          <t>杨柳飞7613222</t>
        </is>
      </c>
      <c r="C259" s="26" t="n">
        <v>45724</v>
      </c>
      <c r="D259" s="16" t="n"/>
      <c r="E259" s="16" t="n"/>
      <c r="F259" s="16" t="n"/>
      <c r="G259" s="16" t="n"/>
      <c r="H259" s="16" t="n">
        <v>1</v>
      </c>
      <c r="I259" s="161" t="n">
        <v>15</v>
      </c>
      <c r="J259" s="161" t="n">
        <v>5</v>
      </c>
      <c r="K259" s="161">
        <f>G259*H259*0.006</f>
        <v/>
      </c>
      <c r="L259" s="28">
        <f>SUM(I259:K259)</f>
        <v/>
      </c>
      <c r="M259" s="28">
        <f>G259*H259+I259</f>
        <v/>
      </c>
      <c r="N259" s="16" t="n"/>
      <c r="O259" s="16" t="n"/>
      <c r="P259" s="14" t="n"/>
      <c r="Q259" s="16" t="n"/>
      <c r="R259" s="8" t="inlineStr">
        <is>
          <t>✅ 可导入</t>
        </is>
      </c>
      <c r="S259" s="8" t="inlineStr">
        <is>
          <t>✅ 对账齐全</t>
        </is>
      </c>
      <c r="T259" t="inlineStr">
        <is>
          <t>✓</t>
        </is>
      </c>
    </row>
    <row r="260">
      <c r="A260" s="14" t="inlineStr">
        <is>
          <t>4259074753582110541</t>
        </is>
      </c>
      <c r="B260" s="14" t="inlineStr">
        <is>
          <t>t_1510498059389_017</t>
        </is>
      </c>
      <c r="C260" s="25" t="n">
        <v>45725</v>
      </c>
      <c r="D260" s="15" t="n"/>
      <c r="E260" s="15" t="n"/>
      <c r="F260" s="15" t="n"/>
      <c r="G260" s="15" t="n"/>
      <c r="H260" s="15" t="n">
        <v>1</v>
      </c>
      <c r="I260" s="160" t="n">
        <v>15</v>
      </c>
      <c r="J260" s="160" t="n">
        <v>5</v>
      </c>
      <c r="K260" s="160">
        <f>G260*H260*0.006</f>
        <v/>
      </c>
      <c r="L260" s="28">
        <f>SUM(I260:K260)</f>
        <v/>
      </c>
      <c r="M260" s="28">
        <f>G260*H260+I260</f>
        <v/>
      </c>
      <c r="N260" s="15" t="n"/>
      <c r="O260" s="15" t="n"/>
      <c r="P260" s="14" t="n"/>
      <c r="Q260" s="15" t="n"/>
      <c r="R260" s="8" t="inlineStr">
        <is>
          <t>✅ 可导入</t>
        </is>
      </c>
      <c r="S260" s="8" t="inlineStr">
        <is>
          <t>✅ 对账齐全</t>
        </is>
      </c>
      <c r="T260" t="inlineStr">
        <is>
          <t>✓</t>
        </is>
      </c>
    </row>
    <row r="261">
      <c r="A261" s="14" t="inlineStr">
        <is>
          <t>4259089297546527037</t>
        </is>
      </c>
      <c r="B261" s="14" t="inlineStr">
        <is>
          <t>tingtang214214</t>
        </is>
      </c>
      <c r="C261" s="26" t="n">
        <v>45725</v>
      </c>
      <c r="D261" s="16" t="n"/>
      <c r="E261" s="16" t="n"/>
      <c r="F261" s="16" t="n"/>
      <c r="G261" s="16" t="n"/>
      <c r="H261" s="16" t="n">
        <v>1</v>
      </c>
      <c r="I261" s="161" t="n">
        <v>15</v>
      </c>
      <c r="J261" s="161" t="n">
        <v>5</v>
      </c>
      <c r="K261" s="161">
        <f>G261*H261*0.006</f>
        <v/>
      </c>
      <c r="L261" s="28">
        <f>SUM(I261:K261)</f>
        <v/>
      </c>
      <c r="M261" s="28">
        <f>G261*H261+I261</f>
        <v/>
      </c>
      <c r="N261" s="16" t="n"/>
      <c r="O261" s="16" t="n"/>
      <c r="P261" s="14" t="n"/>
      <c r="Q261" s="16" t="n"/>
      <c r="R261" s="8" t="inlineStr">
        <is>
          <t>✅ 可导入</t>
        </is>
      </c>
      <c r="S261" s="8" t="inlineStr">
        <is>
          <t>✅ 对账齐全</t>
        </is>
      </c>
      <c r="T261" t="inlineStr">
        <is>
          <t>✓</t>
        </is>
      </c>
    </row>
    <row r="262">
      <c r="A262" s="14" t="inlineStr">
        <is>
          <t>2492531114826037163</t>
        </is>
      </c>
      <c r="B262" s="14" t="inlineStr">
        <is>
          <t>tb692271136</t>
        </is>
      </c>
      <c r="C262" s="25" t="n">
        <v>45725</v>
      </c>
      <c r="D262" s="15" t="n"/>
      <c r="E262" s="15" t="n"/>
      <c r="F262" s="15" t="n"/>
      <c r="G262" s="15" t="n"/>
      <c r="H262" s="15" t="n">
        <v>1</v>
      </c>
      <c r="I262" s="160" t="n">
        <v>15</v>
      </c>
      <c r="J262" s="160" t="n">
        <v>5</v>
      </c>
      <c r="K262" s="160">
        <f>G262*H262*0.006</f>
        <v/>
      </c>
      <c r="L262" s="28">
        <f>SUM(I262:K262)</f>
        <v/>
      </c>
      <c r="M262" s="28">
        <f>G262*H262+I262</f>
        <v/>
      </c>
      <c r="N262" s="15" t="n"/>
      <c r="O262" s="15" t="n"/>
      <c r="P262" s="14" t="n"/>
      <c r="Q262" s="15" t="n"/>
      <c r="R262" s="8" t="inlineStr">
        <is>
          <t>✅ 可导入</t>
        </is>
      </c>
      <c r="S262" s="8" t="inlineStr">
        <is>
          <t>✅ 对账齐全</t>
        </is>
      </c>
      <c r="T262" t="inlineStr">
        <is>
          <t>✓</t>
        </is>
      </c>
    </row>
    <row r="263">
      <c r="A263" s="14" t="inlineStr">
        <is>
          <t>4260137294386255506</t>
        </is>
      </c>
      <c r="B263" s="14" t="inlineStr">
        <is>
          <t>tb869058915</t>
        </is>
      </c>
      <c r="C263" s="26" t="n">
        <v>45726</v>
      </c>
      <c r="D263" s="16" t="n"/>
      <c r="E263" s="16" t="n"/>
      <c r="F263" s="16" t="n"/>
      <c r="G263" s="16" t="n"/>
      <c r="H263" s="16" t="n">
        <v>1</v>
      </c>
      <c r="I263" s="161" t="n">
        <v>15</v>
      </c>
      <c r="J263" s="161" t="n">
        <v>5</v>
      </c>
      <c r="K263" s="161">
        <f>G263*H263*0.006</f>
        <v/>
      </c>
      <c r="L263" s="28">
        <f>SUM(I263:K263)</f>
        <v/>
      </c>
      <c r="M263" s="28">
        <f>G263*H263+I263</f>
        <v/>
      </c>
      <c r="N263" s="16" t="n"/>
      <c r="O263" s="16" t="n"/>
      <c r="P263" s="14" t="n"/>
      <c r="Q263" s="16" t="n"/>
      <c r="R263" s="8" t="inlineStr">
        <is>
          <t>✅ 可导入</t>
        </is>
      </c>
      <c r="S263" s="8" t="inlineStr">
        <is>
          <t>✅ 对账齐全</t>
        </is>
      </c>
      <c r="T263" t="inlineStr">
        <is>
          <t>✓</t>
        </is>
      </c>
    </row>
    <row r="264">
      <c r="A264" s="14" t="inlineStr">
        <is>
          <t>4260356643677659610</t>
        </is>
      </c>
      <c r="B264" s="14" t="inlineStr">
        <is>
          <t>雅尚华饰</t>
        </is>
      </c>
      <c r="C264" s="25" t="n">
        <v>45726</v>
      </c>
      <c r="D264" s="15" t="n"/>
      <c r="E264" s="15" t="n"/>
      <c r="F264" s="15" t="n"/>
      <c r="G264" s="15" t="n"/>
      <c r="H264" s="15" t="n">
        <v>1</v>
      </c>
      <c r="I264" s="160" t="n">
        <v>15</v>
      </c>
      <c r="J264" s="160" t="n">
        <v>5</v>
      </c>
      <c r="K264" s="160">
        <f>G264*H264*0.006</f>
        <v/>
      </c>
      <c r="L264" s="28">
        <f>SUM(I264:K264)</f>
        <v/>
      </c>
      <c r="M264" s="28">
        <f>G264*H264+I264</f>
        <v/>
      </c>
      <c r="N264" s="15" t="n"/>
      <c r="O264" s="15" t="n"/>
      <c r="P264" s="14" t="n"/>
      <c r="Q264" s="15" t="n"/>
      <c r="R264" s="8" t="inlineStr">
        <is>
          <t>✅ 可导入</t>
        </is>
      </c>
      <c r="S264" s="8" t="inlineStr">
        <is>
          <t>✅ 对账齐全</t>
        </is>
      </c>
      <c r="T264" t="inlineStr">
        <is>
          <t>✓</t>
        </is>
      </c>
    </row>
    <row r="265">
      <c r="A265" s="14" t="inlineStr">
        <is>
          <t>2493684661846104176</t>
        </is>
      </c>
      <c r="B265" s="14" t="inlineStr">
        <is>
          <t>fnliujizhi99</t>
        </is>
      </c>
      <c r="C265" s="26" t="n">
        <v>45726</v>
      </c>
      <c r="D265" s="16" t="n"/>
      <c r="E265" s="16" t="n"/>
      <c r="F265" s="16" t="n"/>
      <c r="G265" s="16" t="n"/>
      <c r="H265" s="16" t="n">
        <v>1</v>
      </c>
      <c r="I265" s="161" t="n">
        <v>15</v>
      </c>
      <c r="J265" s="161" t="n">
        <v>5</v>
      </c>
      <c r="K265" s="161">
        <f>G265*H265*0.006</f>
        <v/>
      </c>
      <c r="L265" s="28">
        <f>SUM(I265:K265)</f>
        <v/>
      </c>
      <c r="M265" s="28">
        <f>G265*H265+I265</f>
        <v/>
      </c>
      <c r="N265" s="16" t="n"/>
      <c r="O265" s="16" t="n"/>
      <c r="P265" s="14" t="n"/>
      <c r="Q265" s="16" t="n"/>
      <c r="R265" s="8" t="inlineStr">
        <is>
          <t>✅ 可导入</t>
        </is>
      </c>
      <c r="S265" s="8" t="inlineStr">
        <is>
          <t>✅ 对账齐全</t>
        </is>
      </c>
      <c r="T265" t="inlineStr">
        <is>
          <t>✓</t>
        </is>
      </c>
    </row>
    <row r="266">
      <c r="A266" s="14" t="inlineStr">
        <is>
          <t>2492962971878953865</t>
        </is>
      </c>
      <c r="B266" s="14" t="inlineStr">
        <is>
          <t>红杉林137</t>
        </is>
      </c>
      <c r="C266" s="25" t="n">
        <v>45726</v>
      </c>
      <c r="D266" s="15" t="n"/>
      <c r="E266" s="15" t="n"/>
      <c r="F266" s="15" t="n"/>
      <c r="G266" s="15" t="n"/>
      <c r="H266" s="15" t="n">
        <v>1</v>
      </c>
      <c r="I266" s="160" t="n">
        <v>15</v>
      </c>
      <c r="J266" s="160" t="n">
        <v>5</v>
      </c>
      <c r="K266" s="160">
        <f>G266*H266*0.006</f>
        <v/>
      </c>
      <c r="L266" s="28">
        <f>SUM(I266:K266)</f>
        <v/>
      </c>
      <c r="M266" s="28">
        <f>G266*H266+I266</f>
        <v/>
      </c>
      <c r="N266" s="15" t="n"/>
      <c r="O266" s="15" t="n"/>
      <c r="P266" s="14" t="n"/>
      <c r="Q266" s="15" t="n"/>
      <c r="R266" s="8" t="inlineStr">
        <is>
          <t>✅ 可导入</t>
        </is>
      </c>
      <c r="S266" s="8" t="inlineStr">
        <is>
          <t>✅ 对账齐全</t>
        </is>
      </c>
      <c r="T266" t="inlineStr">
        <is>
          <t>✓</t>
        </is>
      </c>
    </row>
    <row r="267">
      <c r="A267" s="14" t="inlineStr">
        <is>
          <t>4260890737112511838</t>
        </is>
      </c>
      <c r="B267" s="14" t="inlineStr">
        <is>
          <t>tb6591822274</t>
        </is>
      </c>
      <c r="C267" s="26" t="n">
        <v>45727</v>
      </c>
      <c r="D267" s="16" t="n"/>
      <c r="E267" s="16" t="n"/>
      <c r="F267" s="16" t="n"/>
      <c r="G267" s="16" t="n"/>
      <c r="H267" s="16" t="n">
        <v>1</v>
      </c>
      <c r="I267" s="161" t="n">
        <v>15</v>
      </c>
      <c r="J267" s="161" t="n">
        <v>5</v>
      </c>
      <c r="K267" s="161">
        <f>G267*H267*0.006</f>
        <v/>
      </c>
      <c r="L267" s="28">
        <f>SUM(I267:K267)</f>
        <v/>
      </c>
      <c r="M267" s="28">
        <f>G267*H267+I267</f>
        <v/>
      </c>
      <c r="N267" s="16" t="n"/>
      <c r="O267" s="16" t="n"/>
      <c r="P267" s="14" t="n"/>
      <c r="Q267" s="16" t="n"/>
      <c r="R267" s="8" t="inlineStr">
        <is>
          <t>✅ 可导入</t>
        </is>
      </c>
      <c r="S267" s="8" t="inlineStr">
        <is>
          <t>✅ 对账齐全</t>
        </is>
      </c>
      <c r="T267" t="inlineStr">
        <is>
          <t>✓</t>
        </is>
      </c>
    </row>
    <row r="268">
      <c r="A268" s="14" t="inlineStr">
        <is>
          <t>2493774627446138569</t>
        </is>
      </c>
      <c r="B268" s="14" t="inlineStr">
        <is>
          <t>草莓朵朵2020</t>
        </is>
      </c>
      <c r="C268" s="25" t="n">
        <v>45727</v>
      </c>
      <c r="D268" s="15" t="n"/>
      <c r="E268" s="15" t="n"/>
      <c r="F268" s="15" t="n"/>
      <c r="G268" s="15" t="n"/>
      <c r="H268" s="15" t="n">
        <v>1</v>
      </c>
      <c r="I268" s="160" t="n">
        <v>15</v>
      </c>
      <c r="J268" s="160" t="n">
        <v>5</v>
      </c>
      <c r="K268" s="160">
        <f>G268*H268*0.006</f>
        <v/>
      </c>
      <c r="L268" s="28">
        <f>SUM(I268:K268)</f>
        <v/>
      </c>
      <c r="M268" s="28">
        <f>G268*H268+I268</f>
        <v/>
      </c>
      <c r="N268" s="15" t="n"/>
      <c r="O268" s="15" t="n"/>
      <c r="P268" s="14" t="n"/>
      <c r="Q268" s="15" t="n"/>
      <c r="R268" s="8" t="inlineStr">
        <is>
          <t>✅ 可导入</t>
        </is>
      </c>
      <c r="S268" s="8" t="inlineStr">
        <is>
          <t>✅ 对账齐全</t>
        </is>
      </c>
      <c r="T268" t="inlineStr">
        <is>
          <t>✓</t>
        </is>
      </c>
    </row>
    <row r="269">
      <c r="A269" s="14" t="inlineStr">
        <is>
          <t>2494852465118066196</t>
        </is>
      </c>
      <c r="B269" s="14" t="inlineStr">
        <is>
          <t>tb804991711794</t>
        </is>
      </c>
      <c r="C269" s="26" t="n">
        <v>45727</v>
      </c>
      <c r="D269" s="16" t="n"/>
      <c r="E269" s="16" t="n"/>
      <c r="F269" s="16" t="n"/>
      <c r="G269" s="16" t="n"/>
      <c r="H269" s="16" t="n">
        <v>1</v>
      </c>
      <c r="I269" s="161" t="n">
        <v>15</v>
      </c>
      <c r="J269" s="161" t="n">
        <v>5</v>
      </c>
      <c r="K269" s="161">
        <f>G269*H269*0.006</f>
        <v/>
      </c>
      <c r="L269" s="28">
        <f>SUM(I269:K269)</f>
        <v/>
      </c>
      <c r="M269" s="28">
        <f>G269*H269+I269</f>
        <v/>
      </c>
      <c r="N269" s="16" t="n"/>
      <c r="O269" s="16" t="n"/>
      <c r="P269" s="14" t="n"/>
      <c r="Q269" s="16" t="n"/>
      <c r="R269" s="8" t="inlineStr">
        <is>
          <t>✅ 可导入</t>
        </is>
      </c>
      <c r="S269" s="8" t="inlineStr">
        <is>
          <t>✅ 对账齐全</t>
        </is>
      </c>
      <c r="T269" t="inlineStr">
        <is>
          <t>✓</t>
        </is>
      </c>
    </row>
    <row r="270">
      <c r="A270" s="14" t="inlineStr">
        <is>
          <t>4261299553013482630</t>
        </is>
      </c>
      <c r="B270" s="14" t="inlineStr">
        <is>
          <t>hjyma</t>
        </is>
      </c>
      <c r="C270" s="25" t="n">
        <v>45727</v>
      </c>
      <c r="D270" s="15" t="n"/>
      <c r="E270" s="15" t="n"/>
      <c r="F270" s="15" t="n"/>
      <c r="G270" s="15" t="n"/>
      <c r="H270" s="15" t="n">
        <v>1</v>
      </c>
      <c r="I270" s="160" t="n">
        <v>15</v>
      </c>
      <c r="J270" s="160" t="n">
        <v>5</v>
      </c>
      <c r="K270" s="160">
        <f>G270*H270*0.006</f>
        <v/>
      </c>
      <c r="L270" s="28">
        <f>SUM(I270:K270)</f>
        <v/>
      </c>
      <c r="M270" s="28">
        <f>G270*H270+I270</f>
        <v/>
      </c>
      <c r="N270" s="15" t="n"/>
      <c r="O270" s="15" t="n"/>
      <c r="P270" s="14" t="n"/>
      <c r="Q270" s="15" t="n"/>
      <c r="R270" s="8" t="inlineStr">
        <is>
          <t>✅ 可导入</t>
        </is>
      </c>
      <c r="S270" s="8" t="inlineStr">
        <is>
          <t>✅ 对账齐全</t>
        </is>
      </c>
      <c r="T270" t="inlineStr">
        <is>
          <t>✓</t>
        </is>
      </c>
    </row>
    <row r="271">
      <c r="A271" s="14" t="inlineStr">
        <is>
          <t>4263788880281669320</t>
        </is>
      </c>
      <c r="B271" s="14" t="inlineStr">
        <is>
          <t>网购的老蔡</t>
        </is>
      </c>
      <c r="C271" s="26" t="n">
        <v>45729</v>
      </c>
      <c r="D271" s="16" t="n"/>
      <c r="E271" s="16" t="n"/>
      <c r="F271" s="16" t="n"/>
      <c r="G271" s="16" t="n"/>
      <c r="H271" s="16" t="n">
        <v>1</v>
      </c>
      <c r="I271" s="161" t="n">
        <v>15</v>
      </c>
      <c r="J271" s="161" t="n">
        <v>5</v>
      </c>
      <c r="K271" s="161">
        <f>G271*H271*0.006</f>
        <v/>
      </c>
      <c r="L271" s="28">
        <f>SUM(I271:K271)</f>
        <v/>
      </c>
      <c r="M271" s="28">
        <f>G271*H271+I271</f>
        <v/>
      </c>
      <c r="N271" s="16" t="n"/>
      <c r="O271" s="16" t="n"/>
      <c r="P271" s="14" t="n"/>
      <c r="Q271" s="16" t="n"/>
      <c r="R271" s="8" t="inlineStr">
        <is>
          <t>✅ 可导入</t>
        </is>
      </c>
      <c r="S271" s="8" t="inlineStr">
        <is>
          <t>✅ 对账齐全</t>
        </is>
      </c>
      <c r="T271" t="inlineStr">
        <is>
          <t>✓</t>
        </is>
      </c>
    </row>
    <row r="272">
      <c r="A272" s="14" t="inlineStr">
        <is>
          <t>2496833187491086463</t>
        </is>
      </c>
      <c r="B272" s="14" t="inlineStr">
        <is>
          <t>tb890859256</t>
        </is>
      </c>
      <c r="C272" s="25" t="n">
        <v>45730</v>
      </c>
      <c r="D272" s="15" t="n"/>
      <c r="E272" s="15" t="n"/>
      <c r="F272" s="15" t="n"/>
      <c r="G272" s="15" t="n"/>
      <c r="H272" s="15" t="n">
        <v>1</v>
      </c>
      <c r="I272" s="160" t="n">
        <v>15</v>
      </c>
      <c r="J272" s="160" t="n">
        <v>5</v>
      </c>
      <c r="K272" s="160">
        <f>G272*H272*0.006</f>
        <v/>
      </c>
      <c r="L272" s="28">
        <f>SUM(I272:K272)</f>
        <v/>
      </c>
      <c r="M272" s="28">
        <f>G272*H272+I272</f>
        <v/>
      </c>
      <c r="N272" s="15" t="n"/>
      <c r="O272" s="15" t="n"/>
      <c r="P272" s="14" t="n"/>
      <c r="Q272" s="15" t="n"/>
      <c r="R272" s="8" t="inlineStr">
        <is>
          <t>✅ 可导入</t>
        </is>
      </c>
      <c r="S272" s="8" t="inlineStr">
        <is>
          <t>✅ 对账齐全</t>
        </is>
      </c>
      <c r="T272" t="inlineStr">
        <is>
          <t>✓</t>
        </is>
      </c>
    </row>
    <row r="273">
      <c r="A273" s="14" t="inlineStr">
        <is>
          <t>2497143075219518067</t>
        </is>
      </c>
      <c r="B273" s="14" t="inlineStr">
        <is>
          <t>kimluokee</t>
        </is>
      </c>
      <c r="C273" s="26" t="n">
        <v>45730</v>
      </c>
      <c r="D273" s="16" t="n"/>
      <c r="E273" s="16" t="n"/>
      <c r="F273" s="16" t="n"/>
      <c r="G273" s="16" t="n"/>
      <c r="H273" s="16" t="n">
        <v>1</v>
      </c>
      <c r="I273" s="161" t="n">
        <v>15</v>
      </c>
      <c r="J273" s="161" t="n">
        <v>5</v>
      </c>
      <c r="K273" s="161">
        <f>G273*H273*0.006</f>
        <v/>
      </c>
      <c r="L273" s="28">
        <f>SUM(I273:K273)</f>
        <v/>
      </c>
      <c r="M273" s="28">
        <f>G273*H273+I273</f>
        <v/>
      </c>
      <c r="N273" s="16" t="n"/>
      <c r="O273" s="16" t="n"/>
      <c r="P273" s="14" t="n"/>
      <c r="Q273" s="16" t="n"/>
      <c r="R273" s="8" t="inlineStr">
        <is>
          <t>✅ 可导入</t>
        </is>
      </c>
      <c r="S273" s="8" t="inlineStr">
        <is>
          <t>✅ 对账齐全</t>
        </is>
      </c>
      <c r="T273" t="inlineStr">
        <is>
          <t>✓</t>
        </is>
      </c>
    </row>
    <row r="274">
      <c r="A274" s="14" t="inlineStr">
        <is>
          <t>4266489853917796038</t>
        </is>
      </c>
      <c r="B274" s="14" t="inlineStr">
        <is>
          <t>wangyushuai11</t>
        </is>
      </c>
      <c r="C274" s="25" t="n">
        <v>45732</v>
      </c>
      <c r="D274" s="15" t="n"/>
      <c r="E274" s="15" t="n"/>
      <c r="F274" s="15" t="n"/>
      <c r="G274" s="15" t="n"/>
      <c r="H274" s="15" t="n">
        <v>1</v>
      </c>
      <c r="I274" s="160" t="n">
        <v>15</v>
      </c>
      <c r="J274" s="160" t="n">
        <v>5</v>
      </c>
      <c r="K274" s="160">
        <f>G274*H274*0.006</f>
        <v/>
      </c>
      <c r="L274" s="28">
        <f>SUM(I274:K274)</f>
        <v/>
      </c>
      <c r="M274" s="28">
        <f>G274*H274+I274</f>
        <v/>
      </c>
      <c r="N274" s="15" t="n"/>
      <c r="O274" s="15" t="n"/>
      <c r="P274" s="14" t="n"/>
      <c r="Q274" s="15" t="n"/>
      <c r="R274" s="8" t="inlineStr">
        <is>
          <t>✅ 可导入</t>
        </is>
      </c>
      <c r="S274" s="8" t="inlineStr">
        <is>
          <t>✅ 对账齐全</t>
        </is>
      </c>
      <c r="T274" t="inlineStr">
        <is>
          <t>✓</t>
        </is>
      </c>
    </row>
    <row r="275">
      <c r="A275" s="14" t="inlineStr">
        <is>
          <t>4266925200080191727</t>
        </is>
      </c>
      <c r="B275" s="14" t="inlineStr">
        <is>
          <t>tb588194750198</t>
        </is>
      </c>
      <c r="C275" s="26" t="n">
        <v>45732</v>
      </c>
      <c r="D275" s="16" t="n"/>
      <c r="E275" s="16" t="n"/>
      <c r="F275" s="16" t="n"/>
      <c r="G275" s="16" t="n"/>
      <c r="H275" s="16" t="n">
        <v>1</v>
      </c>
      <c r="I275" s="161" t="n">
        <v>15</v>
      </c>
      <c r="J275" s="161" t="n">
        <v>5</v>
      </c>
      <c r="K275" s="161">
        <f>G275*H275*0.006</f>
        <v/>
      </c>
      <c r="L275" s="28">
        <f>SUM(I275:K275)</f>
        <v/>
      </c>
      <c r="M275" s="28">
        <f>G275*H275+I275</f>
        <v/>
      </c>
      <c r="N275" s="16" t="n"/>
      <c r="O275" s="16" t="n"/>
      <c r="P275" s="14" t="n"/>
      <c r="Q275" s="16" t="n"/>
      <c r="R275" s="8" t="inlineStr">
        <is>
          <t>✅ 可导入</t>
        </is>
      </c>
      <c r="S275" s="8" t="inlineStr">
        <is>
          <t>✅ 对账齐全</t>
        </is>
      </c>
      <c r="T275" t="inlineStr">
        <is>
          <t>✓</t>
        </is>
      </c>
    </row>
    <row r="276">
      <c r="A276" s="14" t="inlineStr">
        <is>
          <t>2500199005049872678</t>
        </is>
      </c>
      <c r="B276" s="14" t="inlineStr">
        <is>
          <t>cznxy8</t>
        </is>
      </c>
      <c r="C276" s="25" t="n">
        <v>45732</v>
      </c>
      <c r="D276" s="15" t="n"/>
      <c r="E276" s="15" t="n"/>
      <c r="F276" s="15" t="n"/>
      <c r="G276" s="15" t="n"/>
      <c r="H276" s="15" t="n">
        <v>1</v>
      </c>
      <c r="I276" s="160" t="n">
        <v>15</v>
      </c>
      <c r="J276" s="160" t="n">
        <v>5</v>
      </c>
      <c r="K276" s="160">
        <f>G276*H276*0.006</f>
        <v/>
      </c>
      <c r="L276" s="28">
        <f>SUM(I276:K276)</f>
        <v/>
      </c>
      <c r="M276" s="28">
        <f>G276*H276+I276</f>
        <v/>
      </c>
      <c r="N276" s="15" t="n"/>
      <c r="O276" s="15" t="n"/>
      <c r="P276" s="14" t="n"/>
      <c r="Q276" s="15" t="n"/>
      <c r="R276" s="8" t="inlineStr">
        <is>
          <t>✅ 可导入</t>
        </is>
      </c>
      <c r="S276" s="8" t="inlineStr">
        <is>
          <t>✅ 对账齐全</t>
        </is>
      </c>
      <c r="T276" t="inlineStr">
        <is>
          <t>✓</t>
        </is>
      </c>
    </row>
    <row r="277">
      <c r="A277" s="14" t="inlineStr">
        <is>
          <t>4267421496275938515</t>
        </is>
      </c>
      <c r="B277" s="14" t="inlineStr">
        <is>
          <t>冬至小妞</t>
        </is>
      </c>
      <c r="C277" s="26" t="n">
        <v>45732</v>
      </c>
      <c r="D277" s="16" t="n"/>
      <c r="E277" s="16" t="n"/>
      <c r="F277" s="16" t="n"/>
      <c r="G277" s="16" t="n"/>
      <c r="H277" s="16" t="n">
        <v>1</v>
      </c>
      <c r="I277" s="161" t="n">
        <v>15</v>
      </c>
      <c r="J277" s="161" t="n">
        <v>5</v>
      </c>
      <c r="K277" s="161">
        <f>G277*H277*0.006</f>
        <v/>
      </c>
      <c r="L277" s="28">
        <f>SUM(I277:K277)</f>
        <v/>
      </c>
      <c r="M277" s="28">
        <f>G277*H277+I277</f>
        <v/>
      </c>
      <c r="N277" s="16" t="n"/>
      <c r="O277" s="16" t="n"/>
      <c r="P277" s="14" t="n"/>
      <c r="Q277" s="16" t="n"/>
      <c r="R277" s="8" t="inlineStr">
        <is>
          <t>✅ 可导入</t>
        </is>
      </c>
      <c r="S277" s="8" t="inlineStr">
        <is>
          <t>✅ 对账齐全</t>
        </is>
      </c>
      <c r="T277" t="inlineStr">
        <is>
          <t>✓</t>
        </is>
      </c>
    </row>
    <row r="278">
      <c r="A278" s="14" t="inlineStr">
        <is>
          <t>4267712161850759801</t>
        </is>
      </c>
      <c r="B278" s="14" t="inlineStr">
        <is>
          <t>情不泯忆不失</t>
        </is>
      </c>
      <c r="C278" s="25" t="n">
        <v>45733</v>
      </c>
      <c r="D278" s="15" t="n"/>
      <c r="E278" s="15" t="n"/>
      <c r="F278" s="15" t="n"/>
      <c r="G278" s="15" t="n"/>
      <c r="H278" s="15" t="n">
        <v>1</v>
      </c>
      <c r="I278" s="160" t="n">
        <v>15</v>
      </c>
      <c r="J278" s="160" t="n">
        <v>5</v>
      </c>
      <c r="K278" s="160">
        <f>G278*H278*0.006</f>
        <v/>
      </c>
      <c r="L278" s="28">
        <f>SUM(I278:K278)</f>
        <v/>
      </c>
      <c r="M278" s="28">
        <f>G278*H278+I278</f>
        <v/>
      </c>
      <c r="N278" s="15" t="n"/>
      <c r="O278" s="15" t="n"/>
      <c r="P278" s="14" t="n"/>
      <c r="Q278" s="15" t="n"/>
      <c r="R278" s="8" t="inlineStr">
        <is>
          <t>✅ 可导入</t>
        </is>
      </c>
      <c r="S278" s="8" t="inlineStr">
        <is>
          <t>✅ 对账齐全</t>
        </is>
      </c>
      <c r="T278" t="inlineStr">
        <is>
          <t>✓</t>
        </is>
      </c>
    </row>
    <row r="279">
      <c r="A279" s="14" t="inlineStr">
        <is>
          <t>2500815434781638071</t>
        </is>
      </c>
      <c r="B279" s="14" t="inlineStr">
        <is>
          <t>csccxl</t>
        </is>
      </c>
      <c r="C279" s="26" t="n">
        <v>45733</v>
      </c>
      <c r="D279" s="16" t="n"/>
      <c r="E279" s="16" t="n"/>
      <c r="F279" s="16" t="n"/>
      <c r="G279" s="16" t="n"/>
      <c r="H279" s="16" t="n">
        <v>1</v>
      </c>
      <c r="I279" s="161" t="n">
        <v>15</v>
      </c>
      <c r="J279" s="161" t="n">
        <v>5</v>
      </c>
      <c r="K279" s="161">
        <f>G279*H279*0.006</f>
        <v/>
      </c>
      <c r="L279" s="28">
        <f>SUM(I279:K279)</f>
        <v/>
      </c>
      <c r="M279" s="28">
        <f>G279*H279+I279</f>
        <v/>
      </c>
      <c r="N279" s="16" t="n"/>
      <c r="O279" s="16" t="n"/>
      <c r="P279" s="14" t="n"/>
      <c r="Q279" s="16" t="n"/>
      <c r="R279" s="8" t="inlineStr">
        <is>
          <t>✅ 可导入</t>
        </is>
      </c>
      <c r="S279" s="8" t="inlineStr">
        <is>
          <t>✅ 对账齐全</t>
        </is>
      </c>
      <c r="T279" t="inlineStr">
        <is>
          <t>✓</t>
        </is>
      </c>
    </row>
    <row r="280">
      <c r="A280" s="14" t="inlineStr">
        <is>
          <t>4268237832926116319</t>
        </is>
      </c>
      <c r="B280" s="14" t="inlineStr">
        <is>
          <t>fnchenjuan1982</t>
        </is>
      </c>
      <c r="C280" s="25" t="n">
        <v>45733</v>
      </c>
      <c r="D280" s="15" t="n"/>
      <c r="E280" s="15" t="n"/>
      <c r="F280" s="15" t="n"/>
      <c r="G280" s="15" t="n"/>
      <c r="H280" s="15" t="n">
        <v>1</v>
      </c>
      <c r="I280" s="160" t="n">
        <v>15</v>
      </c>
      <c r="J280" s="160" t="n">
        <v>5</v>
      </c>
      <c r="K280" s="160">
        <f>G280*H280*0.006</f>
        <v/>
      </c>
      <c r="L280" s="28">
        <f>SUM(I280:K280)</f>
        <v/>
      </c>
      <c r="M280" s="28">
        <f>G280*H280+I280</f>
        <v/>
      </c>
      <c r="N280" s="15" t="n"/>
      <c r="O280" s="15" t="n"/>
      <c r="P280" s="14" t="n"/>
      <c r="Q280" s="15" t="n"/>
      <c r="R280" s="8" t="inlineStr">
        <is>
          <t>✅ 可导入</t>
        </is>
      </c>
      <c r="S280" s="8" t="inlineStr">
        <is>
          <t>✅ 对账齐全</t>
        </is>
      </c>
      <c r="T280" t="inlineStr">
        <is>
          <t>✓</t>
        </is>
      </c>
    </row>
    <row r="281">
      <c r="A281" s="14" t="inlineStr">
        <is>
          <t>2501873042172490194</t>
        </is>
      </c>
      <c r="B281" s="14" t="inlineStr">
        <is>
          <t>tb7676545368</t>
        </is>
      </c>
      <c r="C281" s="26" t="n">
        <v>45734</v>
      </c>
      <c r="D281" s="16" t="n"/>
      <c r="E281" s="16" t="n"/>
      <c r="F281" s="16" t="n"/>
      <c r="G281" s="16" t="n"/>
      <c r="H281" s="16" t="n">
        <v>1</v>
      </c>
      <c r="I281" s="161" t="n">
        <v>15</v>
      </c>
      <c r="J281" s="161" t="n">
        <v>5</v>
      </c>
      <c r="K281" s="161">
        <f>G281*H281*0.006</f>
        <v/>
      </c>
      <c r="L281" s="28">
        <f>SUM(I281:K281)</f>
        <v/>
      </c>
      <c r="M281" s="28">
        <f>G281*H281+I281</f>
        <v/>
      </c>
      <c r="N281" s="16" t="n"/>
      <c r="O281" s="16" t="n"/>
      <c r="P281" s="14" t="n"/>
      <c r="Q281" s="16" t="n"/>
      <c r="R281" s="8" t="inlineStr">
        <is>
          <t>✅ 可导入</t>
        </is>
      </c>
      <c r="S281" s="8" t="inlineStr">
        <is>
          <t>✅ 对账齐全</t>
        </is>
      </c>
      <c r="T281" t="inlineStr">
        <is>
          <t>✓</t>
        </is>
      </c>
    </row>
    <row r="282">
      <c r="A282" s="14" t="inlineStr">
        <is>
          <t>4269539918290872927</t>
        </is>
      </c>
      <c r="B282" s="14" t="inlineStr">
        <is>
          <t>xia31466</t>
        </is>
      </c>
      <c r="C282" s="25" t="n">
        <v>45734</v>
      </c>
      <c r="D282" s="15" t="n"/>
      <c r="E282" s="15" t="n"/>
      <c r="F282" s="15" t="n"/>
      <c r="G282" s="15" t="n"/>
      <c r="H282" s="15" t="n">
        <v>1</v>
      </c>
      <c r="I282" s="160" t="n">
        <v>15</v>
      </c>
      <c r="J282" s="160" t="n">
        <v>5</v>
      </c>
      <c r="K282" s="160">
        <f>G282*H282*0.006</f>
        <v/>
      </c>
      <c r="L282" s="28">
        <f>SUM(I282:K282)</f>
        <v/>
      </c>
      <c r="M282" s="28">
        <f>G282*H282+I282</f>
        <v/>
      </c>
      <c r="N282" s="15" t="n"/>
      <c r="O282" s="15" t="n"/>
      <c r="P282" s="14" t="n"/>
      <c r="Q282" s="15" t="n"/>
      <c r="R282" s="8" t="inlineStr">
        <is>
          <t>✅ 可导入</t>
        </is>
      </c>
      <c r="S282" s="8" t="inlineStr">
        <is>
          <t>✅ 对账齐全</t>
        </is>
      </c>
      <c r="T282" t="inlineStr">
        <is>
          <t>✓</t>
        </is>
      </c>
    </row>
    <row r="283">
      <c r="A283" s="14" t="inlineStr">
        <is>
          <t>2501968875090575070</t>
        </is>
      </c>
      <c r="B283" s="14" t="inlineStr">
        <is>
          <t>tb46317631</t>
        </is>
      </c>
      <c r="C283" s="26" t="n">
        <v>45735</v>
      </c>
      <c r="D283" s="16" t="n"/>
      <c r="E283" s="16" t="n"/>
      <c r="F283" s="16" t="n"/>
      <c r="G283" s="16" t="n"/>
      <c r="H283" s="16" t="n">
        <v>1</v>
      </c>
      <c r="I283" s="161" t="n">
        <v>15</v>
      </c>
      <c r="J283" s="161" t="n">
        <v>5</v>
      </c>
      <c r="K283" s="161">
        <f>G283*H283*0.006</f>
        <v/>
      </c>
      <c r="L283" s="28">
        <f>SUM(I283:K283)</f>
        <v/>
      </c>
      <c r="M283" s="28">
        <f>G283*H283+I283</f>
        <v/>
      </c>
      <c r="N283" s="16" t="n"/>
      <c r="O283" s="16" t="n"/>
      <c r="P283" s="14" t="n"/>
      <c r="Q283" s="16" t="n"/>
      <c r="R283" s="8" t="inlineStr">
        <is>
          <t>✅ 可导入</t>
        </is>
      </c>
      <c r="S283" s="8" t="inlineStr">
        <is>
          <t>✅ 对账齐全</t>
        </is>
      </c>
      <c r="T283" t="inlineStr">
        <is>
          <t>✓</t>
        </is>
      </c>
    </row>
    <row r="284">
      <c r="A284" s="14" t="inlineStr">
        <is>
          <t>4270136293753489222</t>
        </is>
      </c>
      <c r="B284" s="14" t="inlineStr">
        <is>
          <t>安稳阿qaq</t>
        </is>
      </c>
      <c r="C284" s="25" t="n">
        <v>45735</v>
      </c>
      <c r="D284" s="15" t="n"/>
      <c r="E284" s="15" t="n"/>
      <c r="F284" s="15" t="n"/>
      <c r="G284" s="15" t="n"/>
      <c r="H284" s="15" t="n">
        <v>1</v>
      </c>
      <c r="I284" s="160" t="n">
        <v>15</v>
      </c>
      <c r="J284" s="160" t="n">
        <v>5</v>
      </c>
      <c r="K284" s="160">
        <f>G284*H284*0.006</f>
        <v/>
      </c>
      <c r="L284" s="28">
        <f>SUM(I284:K284)</f>
        <v/>
      </c>
      <c r="M284" s="28">
        <f>G284*H284+I284</f>
        <v/>
      </c>
      <c r="N284" s="15" t="n"/>
      <c r="O284" s="15" t="n"/>
      <c r="P284" s="14" t="n"/>
      <c r="Q284" s="15" t="n"/>
      <c r="R284" s="8" t="inlineStr">
        <is>
          <t>✅ 可导入</t>
        </is>
      </c>
      <c r="S284" s="8" t="inlineStr">
        <is>
          <t>✅ 对账齐全</t>
        </is>
      </c>
      <c r="T284" t="inlineStr">
        <is>
          <t>✓</t>
        </is>
      </c>
    </row>
    <row r="285">
      <c r="A285" s="14" t="inlineStr">
        <is>
          <t>4270445931808995633</t>
        </is>
      </c>
      <c r="B285" s="14" t="inlineStr">
        <is>
          <t>想想想想想想1992</t>
        </is>
      </c>
      <c r="C285" s="26" t="n">
        <v>45735</v>
      </c>
      <c r="D285" s="16" t="n"/>
      <c r="E285" s="16" t="n"/>
      <c r="F285" s="16" t="n"/>
      <c r="G285" s="16" t="n"/>
      <c r="H285" s="16" t="n">
        <v>1</v>
      </c>
      <c r="I285" s="161" t="n">
        <v>0</v>
      </c>
      <c r="J285" s="161" t="n">
        <v>0</v>
      </c>
      <c r="K285" s="161">
        <f>G285*H285*0.006</f>
        <v/>
      </c>
      <c r="L285" s="28">
        <f>SUM(I285:K285)</f>
        <v/>
      </c>
      <c r="M285" s="28">
        <f>G285*H285+I285</f>
        <v/>
      </c>
      <c r="N285" s="16" t="n"/>
      <c r="O285" s="16" t="n"/>
      <c r="P285" s="14" t="n"/>
      <c r="Q285" s="16" t="n"/>
      <c r="R285" s="8" t="inlineStr">
        <is>
          <t>✅ 可导入</t>
        </is>
      </c>
      <c r="S285" s="8" t="inlineStr">
        <is>
          <t>✅ 对账齐全</t>
        </is>
      </c>
      <c r="T285" t="inlineStr">
        <is>
          <t>✓</t>
        </is>
      </c>
    </row>
    <row r="286">
      <c r="A286" s="14" t="inlineStr">
        <is>
          <t>4270459647069108800</t>
        </is>
      </c>
      <c r="B286" s="14" t="inlineStr">
        <is>
          <t>xdz0040</t>
        </is>
      </c>
      <c r="C286" s="25" t="n">
        <v>45735</v>
      </c>
      <c r="D286" s="15" t="n"/>
      <c r="E286" s="15" t="n"/>
      <c r="F286" s="15" t="n"/>
      <c r="G286" s="15" t="n"/>
      <c r="H286" s="15" t="n">
        <v>1</v>
      </c>
      <c r="I286" s="160" t="n">
        <v>15</v>
      </c>
      <c r="J286" s="160" t="n">
        <v>5</v>
      </c>
      <c r="K286" s="160">
        <f>G286*H286*0.006</f>
        <v/>
      </c>
      <c r="L286" s="28">
        <f>SUM(I286:K286)</f>
        <v/>
      </c>
      <c r="M286" s="28">
        <f>G286*H286+I286</f>
        <v/>
      </c>
      <c r="N286" s="15" t="n"/>
      <c r="O286" s="15" t="n"/>
      <c r="P286" s="14" t="n"/>
      <c r="Q286" s="15" t="n"/>
      <c r="R286" s="8" t="inlineStr">
        <is>
          <t>✅ 可导入</t>
        </is>
      </c>
      <c r="S286" s="8" t="inlineStr">
        <is>
          <t>✅ 对账齐全</t>
        </is>
      </c>
      <c r="T286" t="inlineStr">
        <is>
          <t>✓</t>
        </is>
      </c>
    </row>
    <row r="287">
      <c r="A287" s="14" t="inlineStr">
        <is>
          <t>2502338379512393074</t>
        </is>
      </c>
      <c r="B287" s="14" t="inlineStr">
        <is>
          <t>1992玲玉</t>
        </is>
      </c>
      <c r="C287" s="26" t="n">
        <v>45735</v>
      </c>
      <c r="D287" s="16" t="n"/>
      <c r="E287" s="16" t="n"/>
      <c r="F287" s="16" t="n"/>
      <c r="G287" s="16" t="n"/>
      <c r="H287" s="16" t="n">
        <v>1</v>
      </c>
      <c r="I287" s="161" t="n">
        <v>15</v>
      </c>
      <c r="J287" s="161" t="n">
        <v>5</v>
      </c>
      <c r="K287" s="161">
        <f>G287*H287*0.006</f>
        <v/>
      </c>
      <c r="L287" s="28">
        <f>SUM(I287:K287)</f>
        <v/>
      </c>
      <c r="M287" s="28">
        <f>G287*H287+I287</f>
        <v/>
      </c>
      <c r="N287" s="16" t="n"/>
      <c r="O287" s="16" t="n"/>
      <c r="P287" s="14" t="n"/>
      <c r="Q287" s="16" t="n"/>
      <c r="R287" s="8" t="inlineStr">
        <is>
          <t>✅ 可导入</t>
        </is>
      </c>
      <c r="S287" s="8" t="inlineStr">
        <is>
          <t>✅ 对账齐全</t>
        </is>
      </c>
      <c r="T287" t="inlineStr">
        <is>
          <t>✓</t>
        </is>
      </c>
    </row>
    <row r="288">
      <c r="A288" s="14" t="inlineStr">
        <is>
          <t>4271186269652708812</t>
        </is>
      </c>
      <c r="B288" s="14" t="inlineStr">
        <is>
          <t>xhh1972xhh1972</t>
        </is>
      </c>
      <c r="C288" s="25" t="n">
        <v>45736</v>
      </c>
      <c r="D288" s="15" t="n"/>
      <c r="E288" s="15" t="n"/>
      <c r="F288" s="15" t="n"/>
      <c r="G288" s="15" t="n"/>
      <c r="H288" s="15" t="n">
        <v>1</v>
      </c>
      <c r="I288" s="160" t="n">
        <v>15</v>
      </c>
      <c r="J288" s="160" t="n">
        <v>5</v>
      </c>
      <c r="K288" s="160">
        <f>G288*H288*0.006</f>
        <v/>
      </c>
      <c r="L288" s="28">
        <f>SUM(I288:K288)</f>
        <v/>
      </c>
      <c r="M288" s="28">
        <f>G288*H288+I288</f>
        <v/>
      </c>
      <c r="N288" s="15" t="n"/>
      <c r="O288" s="15" t="n"/>
      <c r="P288" s="14" t="n"/>
      <c r="Q288" s="15" t="n"/>
      <c r="R288" s="8" t="inlineStr">
        <is>
          <t>✅ 可导入</t>
        </is>
      </c>
      <c r="S288" s="8" t="inlineStr">
        <is>
          <t>✅ 对账齐全</t>
        </is>
      </c>
      <c r="T288" t="inlineStr">
        <is>
          <t>✓</t>
        </is>
      </c>
    </row>
    <row r="289">
      <c r="A289" s="14" t="inlineStr">
        <is>
          <t>2504562852622976861</t>
        </is>
      </c>
      <c r="B289" s="14" t="inlineStr">
        <is>
          <t>tb715357786</t>
        </is>
      </c>
      <c r="C289" s="26" t="n">
        <v>45737</v>
      </c>
      <c r="D289" s="16" t="n"/>
      <c r="E289" s="16" t="n"/>
      <c r="F289" s="16" t="n"/>
      <c r="G289" s="16" t="n"/>
      <c r="H289" s="16" t="n">
        <v>1</v>
      </c>
      <c r="I289" s="161" t="n">
        <v>15</v>
      </c>
      <c r="J289" s="161" t="n">
        <v>5</v>
      </c>
      <c r="K289" s="161">
        <f>G289*H289*0.006</f>
        <v/>
      </c>
      <c r="L289" s="28">
        <f>SUM(I289:K289)</f>
        <v/>
      </c>
      <c r="M289" s="28">
        <f>G289*H289+I289</f>
        <v/>
      </c>
      <c r="N289" s="16" t="n"/>
      <c r="O289" s="16" t="n"/>
      <c r="P289" s="14" t="n"/>
      <c r="Q289" s="16" t="n"/>
      <c r="R289" s="8" t="inlineStr">
        <is>
          <t>✅ 可导入</t>
        </is>
      </c>
      <c r="S289" s="8" t="inlineStr">
        <is>
          <t>✅ 对账齐全</t>
        </is>
      </c>
      <c r="T289" t="inlineStr">
        <is>
          <t>✓</t>
        </is>
      </c>
    </row>
    <row r="290">
      <c r="A290" s="14" t="inlineStr">
        <is>
          <t>2505361945441050874</t>
        </is>
      </c>
      <c r="B290" s="14" t="inlineStr">
        <is>
          <t>左齐齐5210</t>
        </is>
      </c>
      <c r="C290" s="25" t="n">
        <v>45737</v>
      </c>
      <c r="D290" s="15" t="n"/>
      <c r="E290" s="15" t="n"/>
      <c r="F290" s="15" t="n"/>
      <c r="G290" s="15" t="n"/>
      <c r="H290" s="15" t="n">
        <v>1</v>
      </c>
      <c r="I290" s="160" t="n">
        <v>15</v>
      </c>
      <c r="J290" s="160" t="n">
        <v>5</v>
      </c>
      <c r="K290" s="160">
        <f>G290*H290*0.006</f>
        <v/>
      </c>
      <c r="L290" s="28">
        <f>SUM(I290:K290)</f>
        <v/>
      </c>
      <c r="M290" s="28">
        <f>G290*H290+I290</f>
        <v/>
      </c>
      <c r="N290" s="15" t="n"/>
      <c r="O290" s="15" t="n"/>
      <c r="P290" s="14" t="n"/>
      <c r="Q290" s="15" t="n"/>
      <c r="R290" s="8" t="inlineStr">
        <is>
          <t>✅ 可导入</t>
        </is>
      </c>
      <c r="S290" s="8" t="inlineStr">
        <is>
          <t>✅ 对账齐全</t>
        </is>
      </c>
      <c r="T290" t="inlineStr">
        <is>
          <t>✓</t>
        </is>
      </c>
    </row>
    <row r="291">
      <c r="A291" s="14" t="inlineStr">
        <is>
          <t>4272703344994880240</t>
        </is>
      </c>
      <c r="B291" s="14" t="inlineStr">
        <is>
          <t>永远18吖</t>
        </is>
      </c>
      <c r="C291" s="26" t="n">
        <v>45737</v>
      </c>
      <c r="D291" s="16" t="n"/>
      <c r="E291" s="16" t="n"/>
      <c r="F291" s="16" t="n"/>
      <c r="G291" s="16" t="n"/>
      <c r="H291" s="16" t="n">
        <v>1</v>
      </c>
      <c r="I291" s="161" t="n">
        <v>15</v>
      </c>
      <c r="J291" s="161" t="n">
        <v>5</v>
      </c>
      <c r="K291" s="161">
        <f>G291*H291*0.006</f>
        <v/>
      </c>
      <c r="L291" s="28">
        <f>SUM(I291:K291)</f>
        <v/>
      </c>
      <c r="M291" s="28">
        <f>G291*H291+I291</f>
        <v/>
      </c>
      <c r="N291" s="16" t="n"/>
      <c r="O291" s="16" t="n"/>
      <c r="P291" s="14" t="n"/>
      <c r="Q291" s="16" t="n"/>
      <c r="R291" s="8" t="inlineStr">
        <is>
          <t>✅ 可导入</t>
        </is>
      </c>
      <c r="S291" s="8" t="inlineStr">
        <is>
          <t>✅ 对账齐全</t>
        </is>
      </c>
      <c r="T291" t="inlineStr">
        <is>
          <t>✓</t>
        </is>
      </c>
    </row>
    <row r="292">
      <c r="A292" s="14" t="inlineStr">
        <is>
          <t>2505244298211133681</t>
        </is>
      </c>
      <c r="B292" s="14" t="inlineStr">
        <is>
          <t>tb589280823</t>
        </is>
      </c>
      <c r="C292" s="25" t="n">
        <v>45737</v>
      </c>
      <c r="D292" s="15" t="n"/>
      <c r="E292" s="15" t="n"/>
      <c r="F292" s="15" t="n"/>
      <c r="G292" s="15" t="n"/>
      <c r="H292" s="15" t="n">
        <v>1</v>
      </c>
      <c r="I292" s="160" t="n">
        <v>15</v>
      </c>
      <c r="J292" s="160" t="n">
        <v>5</v>
      </c>
      <c r="K292" s="160">
        <f>G292*H292*0.006</f>
        <v/>
      </c>
      <c r="L292" s="28">
        <f>SUM(I292:K292)</f>
        <v/>
      </c>
      <c r="M292" s="28">
        <f>G292*H292+I292</f>
        <v/>
      </c>
      <c r="N292" s="15" t="n"/>
      <c r="O292" s="15" t="n"/>
      <c r="P292" s="14" t="n"/>
      <c r="Q292" s="15" t="n"/>
      <c r="R292" s="8" t="inlineStr">
        <is>
          <t>✅ 可导入</t>
        </is>
      </c>
      <c r="S292" s="8" t="inlineStr">
        <is>
          <t>✅ 对账齐全</t>
        </is>
      </c>
      <c r="T292" t="inlineStr">
        <is>
          <t>✓</t>
        </is>
      </c>
    </row>
    <row r="293">
      <c r="A293" s="14" t="inlineStr">
        <is>
          <t>4273935048691117105</t>
        </is>
      </c>
      <c r="B293" s="14" t="inlineStr">
        <is>
          <t>和君绝与伊别</t>
        </is>
      </c>
      <c r="C293" s="26" t="n">
        <v>45738</v>
      </c>
      <c r="D293" s="16" t="n"/>
      <c r="E293" s="16" t="n"/>
      <c r="F293" s="16" t="n"/>
      <c r="G293" s="16" t="n"/>
      <c r="H293" s="16" t="n">
        <v>1</v>
      </c>
      <c r="I293" s="161" t="n">
        <v>15</v>
      </c>
      <c r="J293" s="161" t="n">
        <v>5</v>
      </c>
      <c r="K293" s="161">
        <f>G293*H293*0.006</f>
        <v/>
      </c>
      <c r="L293" s="28">
        <f>SUM(I293:K293)</f>
        <v/>
      </c>
      <c r="M293" s="28">
        <f>G293*H293+I293</f>
        <v/>
      </c>
      <c r="N293" s="16" t="n"/>
      <c r="O293" s="16" t="n"/>
      <c r="P293" s="14" t="n"/>
      <c r="Q293" s="16" t="n"/>
      <c r="R293" s="8" t="inlineStr">
        <is>
          <t>✅ 可导入</t>
        </is>
      </c>
      <c r="S293" s="8" t="inlineStr">
        <is>
          <t>✅ 对账齐全</t>
        </is>
      </c>
      <c r="T293" t="inlineStr">
        <is>
          <t>✓</t>
        </is>
      </c>
    </row>
    <row r="294">
      <c r="A294" s="14" t="inlineStr">
        <is>
          <t>4273961004432439802</t>
        </is>
      </c>
      <c r="B294" s="14" t="inlineStr">
        <is>
          <t>恒久远6096600</t>
        </is>
      </c>
      <c r="C294" s="25" t="n">
        <v>45738</v>
      </c>
      <c r="D294" s="15" t="n"/>
      <c r="E294" s="15" t="n"/>
      <c r="F294" s="15" t="n"/>
      <c r="G294" s="15" t="n"/>
      <c r="H294" s="15" t="n">
        <v>1</v>
      </c>
      <c r="I294" s="160" t="n">
        <v>15</v>
      </c>
      <c r="J294" s="160" t="n">
        <v>5</v>
      </c>
      <c r="K294" s="160">
        <f>G294*H294*0.006</f>
        <v/>
      </c>
      <c r="L294" s="28">
        <f>SUM(I294:K294)</f>
        <v/>
      </c>
      <c r="M294" s="28">
        <f>G294*H294+I294</f>
        <v/>
      </c>
      <c r="N294" s="15" t="n"/>
      <c r="O294" s="15" t="n"/>
      <c r="P294" s="14" t="n"/>
      <c r="Q294" s="15" t="n"/>
      <c r="R294" s="8" t="inlineStr">
        <is>
          <t>✅ 可导入</t>
        </is>
      </c>
      <c r="S294" s="8" t="inlineStr">
        <is>
          <t>✅ 对账齐全</t>
        </is>
      </c>
      <c r="T294" t="inlineStr">
        <is>
          <t>✓</t>
        </is>
      </c>
    </row>
    <row r="295">
      <c r="A295" s="14" t="inlineStr">
        <is>
          <t>4274067818024064722</t>
        </is>
      </c>
      <c r="B295" s="14" t="inlineStr">
        <is>
          <t>wurui锐意进取</t>
        </is>
      </c>
      <c r="C295" s="26" t="n">
        <v>45738</v>
      </c>
      <c r="D295" s="16" t="n"/>
      <c r="E295" s="16" t="n"/>
      <c r="F295" s="16" t="n"/>
      <c r="G295" s="16" t="n"/>
      <c r="H295" s="16" t="n">
        <v>1</v>
      </c>
      <c r="I295" s="161" t="n">
        <v>15</v>
      </c>
      <c r="J295" s="161" t="n">
        <v>5</v>
      </c>
      <c r="K295" s="161">
        <f>G295*H295*0.006</f>
        <v/>
      </c>
      <c r="L295" s="28">
        <f>SUM(I295:K295)</f>
        <v/>
      </c>
      <c r="M295" s="28">
        <f>G295*H295+I295</f>
        <v/>
      </c>
      <c r="N295" s="16" t="n"/>
      <c r="O295" s="16" t="n"/>
      <c r="P295" s="14" t="n"/>
      <c r="Q295" s="16" t="n"/>
      <c r="R295" s="8" t="inlineStr">
        <is>
          <t>✅ 可导入</t>
        </is>
      </c>
      <c r="S295" s="8" t="inlineStr">
        <is>
          <t>✅ 对账齐全</t>
        </is>
      </c>
      <c r="T295" t="inlineStr">
        <is>
          <t>✓</t>
        </is>
      </c>
    </row>
    <row r="296">
      <c r="A296" s="14" t="inlineStr">
        <is>
          <t>4275004754930364302</t>
        </is>
      </c>
      <c r="B296" s="14" t="inlineStr">
        <is>
          <t>11910mi8</t>
        </is>
      </c>
      <c r="C296" s="25" t="n">
        <v>45739</v>
      </c>
      <c r="D296" s="15" t="n"/>
      <c r="E296" s="15" t="n"/>
      <c r="F296" s="15" t="n"/>
      <c r="G296" s="15" t="n"/>
      <c r="H296" s="15" t="n">
        <v>1</v>
      </c>
      <c r="I296" s="160" t="n">
        <v>15</v>
      </c>
      <c r="J296" s="160" t="n">
        <v>5</v>
      </c>
      <c r="K296" s="160">
        <f>G296*H296*0.006</f>
        <v/>
      </c>
      <c r="L296" s="28">
        <f>SUM(I296:K296)</f>
        <v/>
      </c>
      <c r="M296" s="28">
        <f>G296*H296+I296</f>
        <v/>
      </c>
      <c r="N296" s="15" t="n"/>
      <c r="O296" s="15" t="n"/>
      <c r="P296" s="14" t="n"/>
      <c r="Q296" s="15" t="n"/>
      <c r="R296" s="8" t="inlineStr">
        <is>
          <t>✅ 可导入</t>
        </is>
      </c>
      <c r="S296" s="8" t="inlineStr">
        <is>
          <t>✅ 对账齐全</t>
        </is>
      </c>
      <c r="T296" t="inlineStr">
        <is>
          <t>✓</t>
        </is>
      </c>
    </row>
    <row r="297">
      <c r="A297" s="14" t="inlineStr">
        <is>
          <t>4275048961599496614</t>
        </is>
      </c>
      <c r="B297" s="14" t="inlineStr">
        <is>
          <t>女王范er雯</t>
        </is>
      </c>
      <c r="C297" s="26" t="n">
        <v>45739</v>
      </c>
      <c r="D297" s="16" t="n"/>
      <c r="E297" s="16" t="n"/>
      <c r="F297" s="16" t="n"/>
      <c r="G297" s="16" t="n"/>
      <c r="H297" s="16" t="n">
        <v>1</v>
      </c>
      <c r="I297" s="161" t="n">
        <v>15</v>
      </c>
      <c r="J297" s="161" t="n">
        <v>5</v>
      </c>
      <c r="K297" s="161">
        <f>G297*H297*0.006</f>
        <v/>
      </c>
      <c r="L297" s="28">
        <f>SUM(I297:K297)</f>
        <v/>
      </c>
      <c r="M297" s="28">
        <f>G297*H297+I297</f>
        <v/>
      </c>
      <c r="N297" s="16" t="n"/>
      <c r="O297" s="16" t="n"/>
      <c r="P297" s="14" t="n"/>
      <c r="Q297" s="16" t="n"/>
      <c r="R297" s="8" t="inlineStr">
        <is>
          <t>✅ 可导入</t>
        </is>
      </c>
      <c r="S297" s="8" t="inlineStr">
        <is>
          <t>✅ 对账齐全</t>
        </is>
      </c>
      <c r="T297" t="inlineStr">
        <is>
          <t>✓</t>
        </is>
      </c>
    </row>
    <row r="298">
      <c r="A298" s="14" t="inlineStr">
        <is>
          <t>2507345474022614458</t>
        </is>
      </c>
      <c r="B298" s="14" t="inlineStr">
        <is>
          <t>一笑就暖718</t>
        </is>
      </c>
      <c r="C298" s="25" t="n">
        <v>45739</v>
      </c>
      <c r="D298" s="15" t="n"/>
      <c r="E298" s="15" t="n"/>
      <c r="F298" s="15" t="n"/>
      <c r="G298" s="15" t="n"/>
      <c r="H298" s="15" t="n">
        <v>1</v>
      </c>
      <c r="I298" s="160" t="n">
        <v>15</v>
      </c>
      <c r="J298" s="160" t="n">
        <v>5</v>
      </c>
      <c r="K298" s="160">
        <f>G298*H298*0.006</f>
        <v/>
      </c>
      <c r="L298" s="28">
        <f>SUM(I298:K298)</f>
        <v/>
      </c>
      <c r="M298" s="28">
        <f>G298*H298+I298</f>
        <v/>
      </c>
      <c r="N298" s="15" t="n"/>
      <c r="O298" s="15" t="n"/>
      <c r="P298" s="14" t="n"/>
      <c r="Q298" s="15" t="n"/>
      <c r="R298" s="8" t="inlineStr">
        <is>
          <t>✅ 可导入</t>
        </is>
      </c>
      <c r="S298" s="8" t="inlineStr">
        <is>
          <t>✅ 对账齐全</t>
        </is>
      </c>
      <c r="T298" t="inlineStr">
        <is>
          <t>✓</t>
        </is>
      </c>
    </row>
    <row r="299">
      <c r="A299" s="14" t="inlineStr">
        <is>
          <t>4275502599089910530</t>
        </is>
      </c>
      <c r="B299" s="14" t="inlineStr">
        <is>
          <t>叶3910</t>
        </is>
      </c>
      <c r="C299" s="26" t="n">
        <v>45739</v>
      </c>
      <c r="D299" s="16" t="n"/>
      <c r="E299" s="16" t="n"/>
      <c r="F299" s="16" t="n"/>
      <c r="G299" s="16" t="n"/>
      <c r="H299" s="16" t="n">
        <v>1</v>
      </c>
      <c r="I299" s="161" t="n">
        <v>15</v>
      </c>
      <c r="J299" s="161" t="n">
        <v>5</v>
      </c>
      <c r="K299" s="161">
        <f>G299*H299*0.006</f>
        <v/>
      </c>
      <c r="L299" s="28">
        <f>SUM(I299:K299)</f>
        <v/>
      </c>
      <c r="M299" s="28">
        <f>G299*H299+I299</f>
        <v/>
      </c>
      <c r="N299" s="16" t="n"/>
      <c r="O299" s="16" t="n"/>
      <c r="P299" s="14" t="n"/>
      <c r="Q299" s="16" t="n"/>
      <c r="R299" s="8" t="inlineStr">
        <is>
          <t>✅ 可导入</t>
        </is>
      </c>
      <c r="S299" s="8" t="inlineStr">
        <is>
          <t>✅ 对账齐全</t>
        </is>
      </c>
      <c r="T299" t="inlineStr">
        <is>
          <t>✓</t>
        </is>
      </c>
    </row>
    <row r="300">
      <c r="A300" s="14" t="inlineStr">
        <is>
          <t>4275989605517731604</t>
        </is>
      </c>
      <c r="B300" s="14" t="inlineStr">
        <is>
          <t>bootright</t>
        </is>
      </c>
      <c r="C300" s="25" t="n">
        <v>45740</v>
      </c>
      <c r="D300" s="15" t="n"/>
      <c r="E300" s="15" t="n"/>
      <c r="F300" s="15" t="n"/>
      <c r="G300" s="15" t="n"/>
      <c r="H300" s="15" t="n">
        <v>1</v>
      </c>
      <c r="I300" s="160" t="n">
        <v>15</v>
      </c>
      <c r="J300" s="160" t="n">
        <v>5</v>
      </c>
      <c r="K300" s="160">
        <f>G300*H300*0.006</f>
        <v/>
      </c>
      <c r="L300" s="28">
        <f>SUM(I300:K300)</f>
        <v/>
      </c>
      <c r="M300" s="28">
        <f>G300*H300+I300</f>
        <v/>
      </c>
      <c r="N300" s="15" t="n"/>
      <c r="O300" s="15" t="n"/>
      <c r="P300" s="14" t="n"/>
      <c r="Q300" s="15" t="n"/>
      <c r="R300" s="8" t="inlineStr">
        <is>
          <t>✅ 可导入</t>
        </is>
      </c>
      <c r="S300" s="8" t="inlineStr">
        <is>
          <t>✅ 对账齐全</t>
        </is>
      </c>
      <c r="T300" t="inlineStr">
        <is>
          <t>✓</t>
        </is>
      </c>
    </row>
    <row r="301">
      <c r="A301" s="14" t="inlineStr">
        <is>
          <t>4276650096587067629</t>
        </is>
      </c>
      <c r="B301" s="14" t="inlineStr">
        <is>
          <t>tb095943454</t>
        </is>
      </c>
      <c r="C301" s="26" t="n">
        <v>45740</v>
      </c>
      <c r="D301" s="16" t="n"/>
      <c r="E301" s="16" t="n"/>
      <c r="F301" s="16" t="n"/>
      <c r="G301" s="16" t="n"/>
      <c r="H301" s="16" t="n">
        <v>1</v>
      </c>
      <c r="I301" s="161" t="n">
        <v>15</v>
      </c>
      <c r="J301" s="161" t="n">
        <v>5</v>
      </c>
      <c r="K301" s="161">
        <f>G301*H301*0.006</f>
        <v/>
      </c>
      <c r="L301" s="28">
        <f>SUM(I301:K301)</f>
        <v/>
      </c>
      <c r="M301" s="28">
        <f>G301*H301+I301</f>
        <v/>
      </c>
      <c r="N301" s="16" t="n"/>
      <c r="O301" s="16" t="n"/>
      <c r="P301" s="14" t="n"/>
      <c r="Q301" s="16" t="n"/>
      <c r="R301" s="8" t="inlineStr">
        <is>
          <t>✅ 可导入</t>
        </is>
      </c>
      <c r="S301" s="8" t="inlineStr">
        <is>
          <t>✅ 对账齐全</t>
        </is>
      </c>
      <c r="T301" t="inlineStr">
        <is>
          <t>✓</t>
        </is>
      </c>
    </row>
    <row r="302">
      <c r="A302" s="14" t="inlineStr">
        <is>
          <t>4276635661625095921</t>
        </is>
      </c>
      <c r="B302" s="14" t="inlineStr">
        <is>
          <t>夏永离</t>
        </is>
      </c>
      <c r="C302" s="25" t="n">
        <v>45740</v>
      </c>
      <c r="D302" s="15" t="n"/>
      <c r="E302" s="15" t="n"/>
      <c r="F302" s="15" t="n"/>
      <c r="G302" s="15" t="n"/>
      <c r="H302" s="15" t="n">
        <v>1</v>
      </c>
      <c r="I302" s="160" t="n">
        <v>15</v>
      </c>
      <c r="J302" s="160" t="n">
        <v>5</v>
      </c>
      <c r="K302" s="160">
        <f>G302*H302*0.006</f>
        <v/>
      </c>
      <c r="L302" s="28">
        <f>SUM(I302:K302)</f>
        <v/>
      </c>
      <c r="M302" s="28">
        <f>G302*H302+I302</f>
        <v/>
      </c>
      <c r="N302" s="15" t="n"/>
      <c r="O302" s="15" t="n"/>
      <c r="P302" s="14" t="n"/>
      <c r="Q302" s="15" t="n"/>
      <c r="R302" s="8" t="inlineStr">
        <is>
          <t>✅ 可导入</t>
        </is>
      </c>
      <c r="S302" s="8" t="inlineStr">
        <is>
          <t>✅ 对账齐全</t>
        </is>
      </c>
      <c r="T302" t="inlineStr">
        <is>
          <t>✓</t>
        </is>
      </c>
    </row>
    <row r="303">
      <c r="A303" s="14" t="inlineStr">
        <is>
          <t>2508747530219761397</t>
        </is>
      </c>
      <c r="B303" s="14" t="inlineStr">
        <is>
          <t>tb0182728158</t>
        </is>
      </c>
      <c r="C303" s="26" t="n">
        <v>45740</v>
      </c>
      <c r="D303" s="16" t="n"/>
      <c r="E303" s="16" t="n"/>
      <c r="F303" s="16" t="n"/>
      <c r="G303" s="16" t="n"/>
      <c r="H303" s="16" t="n">
        <v>1</v>
      </c>
      <c r="I303" s="161" t="n">
        <v>15</v>
      </c>
      <c r="J303" s="161" t="n">
        <v>5</v>
      </c>
      <c r="K303" s="161">
        <f>G303*H303*0.006</f>
        <v/>
      </c>
      <c r="L303" s="28">
        <f>SUM(I303:K303)</f>
        <v/>
      </c>
      <c r="M303" s="28">
        <f>G303*H303+I303</f>
        <v/>
      </c>
      <c r="N303" s="16" t="n"/>
      <c r="O303" s="16" t="n"/>
      <c r="P303" s="14" t="n"/>
      <c r="Q303" s="16" t="n"/>
      <c r="R303" s="8" t="inlineStr">
        <is>
          <t>✅ 可导入</t>
        </is>
      </c>
      <c r="S303" s="8" t="inlineStr">
        <is>
          <t>✅ 对账齐全</t>
        </is>
      </c>
      <c r="T303" t="inlineStr">
        <is>
          <t>✓</t>
        </is>
      </c>
    </row>
    <row r="304">
      <c r="A304" s="14" t="inlineStr">
        <is>
          <t>2509368638156072076</t>
        </is>
      </c>
      <c r="B304" s="14" t="inlineStr">
        <is>
          <t>kl3723</t>
        </is>
      </c>
      <c r="C304" s="25" t="n">
        <v>45741</v>
      </c>
      <c r="D304" s="15" t="n"/>
      <c r="E304" s="15" t="n"/>
      <c r="F304" s="15" t="n"/>
      <c r="G304" s="15" t="n"/>
      <c r="H304" s="15" t="n">
        <v>1</v>
      </c>
      <c r="I304" s="160" t="n">
        <v>15</v>
      </c>
      <c r="J304" s="160" t="n">
        <v>5</v>
      </c>
      <c r="K304" s="160">
        <f>G304*H304*0.006</f>
        <v/>
      </c>
      <c r="L304" s="28">
        <f>SUM(I304:K304)</f>
        <v/>
      </c>
      <c r="M304" s="28">
        <f>G304*H304+I304</f>
        <v/>
      </c>
      <c r="N304" s="15" t="n"/>
      <c r="O304" s="15" t="n"/>
      <c r="P304" s="14" t="n"/>
      <c r="Q304" s="15" t="n"/>
      <c r="R304" s="8" t="inlineStr">
        <is>
          <t>✅ 可导入</t>
        </is>
      </c>
      <c r="S304" s="8" t="inlineStr">
        <is>
          <t>✅ 对账齐全</t>
        </is>
      </c>
      <c r="T304" t="inlineStr">
        <is>
          <t>✓</t>
        </is>
      </c>
    </row>
    <row r="305">
      <c r="A305" s="14" t="inlineStr">
        <is>
          <t>4278110583775654005</t>
        </is>
      </c>
      <c r="B305" s="14" t="inlineStr">
        <is>
          <t>菜刀一出手</t>
        </is>
      </c>
      <c r="C305" s="26" t="n">
        <v>45741</v>
      </c>
      <c r="D305" s="16" t="n"/>
      <c r="E305" s="16" t="n"/>
      <c r="F305" s="16" t="n"/>
      <c r="G305" s="16" t="n"/>
      <c r="H305" s="16" t="n">
        <v>1</v>
      </c>
      <c r="I305" s="161" t="n">
        <v>15</v>
      </c>
      <c r="J305" s="161" t="n">
        <v>5</v>
      </c>
      <c r="K305" s="161">
        <f>G305*H305*0.006</f>
        <v/>
      </c>
      <c r="L305" s="28">
        <f>SUM(I305:K305)</f>
        <v/>
      </c>
      <c r="M305" s="28">
        <f>G305*H305+I305</f>
        <v/>
      </c>
      <c r="N305" s="16" t="n"/>
      <c r="O305" s="16" t="n"/>
      <c r="P305" s="14" t="n"/>
      <c r="Q305" s="16" t="n"/>
      <c r="R305" s="8" t="inlineStr">
        <is>
          <t>✅ 可导入</t>
        </is>
      </c>
      <c r="S305" s="8" t="inlineStr">
        <is>
          <t>✅ 对账齐全</t>
        </is>
      </c>
      <c r="T305" t="inlineStr">
        <is>
          <t>✓</t>
        </is>
      </c>
    </row>
    <row r="306">
      <c r="A306" s="14" t="inlineStr">
        <is>
          <t>2510061564187815375</t>
        </is>
      </c>
      <c r="B306" s="14" t="inlineStr">
        <is>
          <t>tb249096378</t>
        </is>
      </c>
      <c r="C306" s="25" t="n">
        <v>45742</v>
      </c>
      <c r="D306" s="15" t="n"/>
      <c r="E306" s="15" t="n"/>
      <c r="F306" s="15" t="n"/>
      <c r="G306" s="15" t="n"/>
      <c r="H306" s="15" t="n">
        <v>1</v>
      </c>
      <c r="I306" s="160" t="n">
        <v>15</v>
      </c>
      <c r="J306" s="160" t="n">
        <v>5</v>
      </c>
      <c r="K306" s="160">
        <f>G306*H306*0.006</f>
        <v/>
      </c>
      <c r="L306" s="28">
        <f>SUM(I306:K306)</f>
        <v/>
      </c>
      <c r="M306" s="28">
        <f>G306*H306+I306</f>
        <v/>
      </c>
      <c r="N306" s="15" t="n"/>
      <c r="O306" s="15" t="n"/>
      <c r="P306" s="14" t="n"/>
      <c r="Q306" s="15" t="n"/>
      <c r="R306" s="8" t="inlineStr">
        <is>
          <t>✅ 可导入</t>
        </is>
      </c>
      <c r="S306" s="8" t="inlineStr">
        <is>
          <t>✅ 对账齐全</t>
        </is>
      </c>
      <c r="T306" t="inlineStr">
        <is>
          <t>✓</t>
        </is>
      </c>
    </row>
    <row r="307">
      <c r="A307" s="14" t="inlineStr">
        <is>
          <t>2509935459895955972</t>
        </is>
      </c>
      <c r="B307" s="14" t="inlineStr">
        <is>
          <t>chocolate_lq</t>
        </is>
      </c>
      <c r="C307" s="26" t="n">
        <v>45742</v>
      </c>
      <c r="D307" s="16" t="n"/>
      <c r="E307" s="16" t="n"/>
      <c r="F307" s="16" t="n"/>
      <c r="G307" s="16" t="n"/>
      <c r="H307" s="16" t="n">
        <v>1</v>
      </c>
      <c r="I307" s="161" t="n">
        <v>15</v>
      </c>
      <c r="J307" s="161" t="n">
        <v>5</v>
      </c>
      <c r="K307" s="161">
        <f>G307*H307*0.006</f>
        <v/>
      </c>
      <c r="L307" s="28">
        <f>SUM(I307:K307)</f>
        <v/>
      </c>
      <c r="M307" s="28">
        <f>G307*H307+I307</f>
        <v/>
      </c>
      <c r="N307" s="16" t="n"/>
      <c r="O307" s="16" t="n"/>
      <c r="P307" s="14" t="n"/>
      <c r="Q307" s="16" t="n"/>
      <c r="R307" s="8" t="inlineStr">
        <is>
          <t>✅ 可导入</t>
        </is>
      </c>
      <c r="S307" s="8" t="inlineStr">
        <is>
          <t>✅ 对账齐全</t>
        </is>
      </c>
      <c r="T307" t="inlineStr">
        <is>
          <t>✓</t>
        </is>
      </c>
    </row>
    <row r="308">
      <c r="A308" s="14" t="inlineStr">
        <is>
          <t>2510711726571238851</t>
        </is>
      </c>
      <c r="B308" s="14" t="inlineStr">
        <is>
          <t>fish870321</t>
        </is>
      </c>
      <c r="C308" s="25" t="n">
        <v>45742</v>
      </c>
      <c r="D308" s="15" t="n"/>
      <c r="E308" s="15" t="n"/>
      <c r="F308" s="15" t="n"/>
      <c r="G308" s="15" t="n"/>
      <c r="H308" s="15" t="n">
        <v>1</v>
      </c>
      <c r="I308" s="160" t="n">
        <v>15</v>
      </c>
      <c r="J308" s="160" t="n">
        <v>5</v>
      </c>
      <c r="K308" s="160">
        <f>G308*H308*0.006</f>
        <v/>
      </c>
      <c r="L308" s="28">
        <f>SUM(I308:K308)</f>
        <v/>
      </c>
      <c r="M308" s="28">
        <f>G308*H308+I308</f>
        <v/>
      </c>
      <c r="N308" s="15" t="n"/>
      <c r="O308" s="15" t="n"/>
      <c r="P308" s="14" t="n"/>
      <c r="Q308" s="15" t="n"/>
      <c r="R308" s="8" t="inlineStr">
        <is>
          <t>✅ 可导入</t>
        </is>
      </c>
      <c r="S308" s="8" t="inlineStr">
        <is>
          <t>✅ 对账齐全</t>
        </is>
      </c>
      <c r="T308" t="inlineStr">
        <is>
          <t>✓</t>
        </is>
      </c>
    </row>
    <row r="309">
      <c r="A309" s="14" t="inlineStr">
        <is>
          <t>4279206852472136800</t>
        </is>
      </c>
      <c r="B309" s="14" t="inlineStr">
        <is>
          <t>t034888247</t>
        </is>
      </c>
      <c r="C309" s="26" t="n">
        <v>45742</v>
      </c>
      <c r="D309" s="16" t="n"/>
      <c r="E309" s="16" t="n"/>
      <c r="F309" s="16" t="n"/>
      <c r="G309" s="16" t="n"/>
      <c r="H309" s="16" t="n">
        <v>1</v>
      </c>
      <c r="I309" s="161" t="n">
        <v>15</v>
      </c>
      <c r="J309" s="161" t="n">
        <v>5</v>
      </c>
      <c r="K309" s="161">
        <f>G309*H309*0.006</f>
        <v/>
      </c>
      <c r="L309" s="28">
        <f>SUM(I309:K309)</f>
        <v/>
      </c>
      <c r="M309" s="28">
        <f>G309*H309+I309</f>
        <v/>
      </c>
      <c r="N309" s="16" t="n"/>
      <c r="O309" s="16" t="n"/>
      <c r="P309" s="14" t="n"/>
      <c r="Q309" s="16" t="n"/>
      <c r="R309" s="8" t="inlineStr">
        <is>
          <t>✅ 可导入</t>
        </is>
      </c>
      <c r="S309" s="8" t="inlineStr">
        <is>
          <t>✅ 对账齐全</t>
        </is>
      </c>
      <c r="T309" t="inlineStr">
        <is>
          <t>✓</t>
        </is>
      </c>
    </row>
    <row r="310">
      <c r="A310" s="14" t="inlineStr">
        <is>
          <t>4279730509862586200</t>
        </is>
      </c>
      <c r="B310" s="14" t="inlineStr">
        <is>
          <t>小米苏奇奇</t>
        </is>
      </c>
      <c r="C310" s="25" t="n">
        <v>45743</v>
      </c>
      <c r="D310" s="15" t="n"/>
      <c r="E310" s="15" t="n"/>
      <c r="F310" s="15" t="n"/>
      <c r="G310" s="15" t="n"/>
      <c r="H310" s="15" t="n">
        <v>1</v>
      </c>
      <c r="I310" s="160" t="n">
        <v>15</v>
      </c>
      <c r="J310" s="160" t="n">
        <v>5</v>
      </c>
      <c r="K310" s="160">
        <f>G310*H310*0.006</f>
        <v/>
      </c>
      <c r="L310" s="28">
        <f>SUM(I310:K310)</f>
        <v/>
      </c>
      <c r="M310" s="28">
        <f>G310*H310+I310</f>
        <v/>
      </c>
      <c r="N310" s="15" t="n"/>
      <c r="O310" s="15" t="n"/>
      <c r="P310" s="14" t="n"/>
      <c r="Q310" s="15" t="n"/>
      <c r="R310" s="8" t="inlineStr">
        <is>
          <t>✅ 可导入</t>
        </is>
      </c>
      <c r="S310" s="8" t="inlineStr">
        <is>
          <t>✅ 对账齐全</t>
        </is>
      </c>
      <c r="T310" t="inlineStr">
        <is>
          <t>✓</t>
        </is>
      </c>
    </row>
    <row r="311">
      <c r="A311" s="14" t="inlineStr">
        <is>
          <t>2512255873494941796</t>
        </is>
      </c>
      <c r="B311" s="14" t="inlineStr">
        <is>
          <t>tb497773116508</t>
        </is>
      </c>
      <c r="C311" s="26" t="n">
        <v>45743</v>
      </c>
      <c r="D311" s="16" t="n"/>
      <c r="E311" s="16" t="n"/>
      <c r="F311" s="16" t="n"/>
      <c r="G311" s="16" t="n"/>
      <c r="H311" s="16" t="n">
        <v>1</v>
      </c>
      <c r="I311" s="161" t="n">
        <v>15</v>
      </c>
      <c r="J311" s="161" t="n">
        <v>5</v>
      </c>
      <c r="K311" s="161">
        <f>G311*H311*0.006</f>
        <v/>
      </c>
      <c r="L311" s="28">
        <f>SUM(I311:K311)</f>
        <v/>
      </c>
      <c r="M311" s="28">
        <f>G311*H311+I311</f>
        <v/>
      </c>
      <c r="N311" s="16" t="n"/>
      <c r="O311" s="16" t="n"/>
      <c r="P311" s="14" t="n"/>
      <c r="Q311" s="16" t="n"/>
      <c r="R311" s="8" t="inlineStr">
        <is>
          <t>✅ 可导入</t>
        </is>
      </c>
      <c r="S311" s="8" t="inlineStr">
        <is>
          <t>✅ 对账齐全</t>
        </is>
      </c>
      <c r="T311" t="inlineStr">
        <is>
          <t>✓</t>
        </is>
      </c>
    </row>
    <row r="312">
      <c r="A312" s="14" t="inlineStr">
        <is>
          <t>4280308812120413422</t>
        </is>
      </c>
      <c r="B312" s="14" t="inlineStr">
        <is>
          <t>kona86</t>
        </is>
      </c>
      <c r="C312" s="25" t="n">
        <v>45743</v>
      </c>
      <c r="D312" s="15" t="n"/>
      <c r="E312" s="15" t="n"/>
      <c r="F312" s="15" t="n"/>
      <c r="G312" s="15" t="n"/>
      <c r="H312" s="15" t="n">
        <v>1</v>
      </c>
      <c r="I312" s="160" t="n">
        <v>15</v>
      </c>
      <c r="J312" s="160" t="n">
        <v>5</v>
      </c>
      <c r="K312" s="160">
        <f>G312*H312*0.006</f>
        <v/>
      </c>
      <c r="L312" s="28">
        <f>SUM(I312:K312)</f>
        <v/>
      </c>
      <c r="M312" s="28">
        <f>G312*H312+I312</f>
        <v/>
      </c>
      <c r="N312" s="15" t="n"/>
      <c r="O312" s="15" t="n"/>
      <c r="P312" s="14" t="n"/>
      <c r="Q312" s="15" t="n"/>
      <c r="R312" s="8" t="inlineStr">
        <is>
          <t>✅ 可导入</t>
        </is>
      </c>
      <c r="S312" s="8" t="inlineStr">
        <is>
          <t>✅ 对账齐全</t>
        </is>
      </c>
      <c r="T312" t="inlineStr">
        <is>
          <t>✓</t>
        </is>
      </c>
    </row>
    <row r="313">
      <c r="A313" s="14" t="inlineStr">
        <is>
          <t>2512759081726660362</t>
        </is>
      </c>
      <c r="B313" s="14" t="inlineStr">
        <is>
          <t>wobuaijitui</t>
        </is>
      </c>
      <c r="C313" s="26" t="n">
        <v>45743</v>
      </c>
      <c r="D313" s="16" t="n"/>
      <c r="E313" s="16" t="n"/>
      <c r="F313" s="16" t="n"/>
      <c r="G313" s="16" t="n"/>
      <c r="H313" s="16" t="n">
        <v>1</v>
      </c>
      <c r="I313" s="161" t="n">
        <v>12</v>
      </c>
      <c r="J313" s="161" t="n">
        <v>5</v>
      </c>
      <c r="K313" s="161">
        <f>G313*H313*0.006</f>
        <v/>
      </c>
      <c r="L313" s="28">
        <f>SUM(I313:K313)</f>
        <v/>
      </c>
      <c r="M313" s="28">
        <f>G313*H313+I313</f>
        <v/>
      </c>
      <c r="N313" s="16" t="n"/>
      <c r="O313" s="16" t="n"/>
      <c r="P313" s="14" t="n"/>
      <c r="Q313" s="16" t="n"/>
      <c r="R313" s="8" t="inlineStr">
        <is>
          <t>✅ 可导入</t>
        </is>
      </c>
      <c r="S313" s="8" t="inlineStr">
        <is>
          <t>✅ 对账齐全</t>
        </is>
      </c>
      <c r="T313" t="inlineStr">
        <is>
          <t>✓</t>
        </is>
      </c>
    </row>
    <row r="314">
      <c r="A314" s="14" t="inlineStr">
        <is>
          <t>2512971446855488553</t>
        </is>
      </c>
      <c r="B314" s="14" t="inlineStr">
        <is>
          <t>冰清玉洁174821840</t>
        </is>
      </c>
      <c r="C314" s="25" t="n">
        <v>45744</v>
      </c>
      <c r="D314" s="15" t="n"/>
      <c r="E314" s="15" t="n"/>
      <c r="F314" s="15" t="n"/>
      <c r="G314" s="15" t="n"/>
      <c r="H314" s="15" t="n">
        <v>1</v>
      </c>
      <c r="I314" s="160" t="n">
        <v>12</v>
      </c>
      <c r="J314" s="160" t="n">
        <v>5</v>
      </c>
      <c r="K314" s="160">
        <f>G314*H314*0.006</f>
        <v/>
      </c>
      <c r="L314" s="28">
        <f>SUM(I314:K314)</f>
        <v/>
      </c>
      <c r="M314" s="28">
        <f>G314*H314+I314</f>
        <v/>
      </c>
      <c r="N314" s="15" t="n"/>
      <c r="O314" s="15" t="n"/>
      <c r="P314" s="14" t="n"/>
      <c r="Q314" s="15" t="n"/>
      <c r="R314" s="8" t="inlineStr">
        <is>
          <t>✅ 可导入</t>
        </is>
      </c>
      <c r="S314" s="8" t="inlineStr">
        <is>
          <t>✅ 对账齐全</t>
        </is>
      </c>
      <c r="T314" t="inlineStr">
        <is>
          <t>✓</t>
        </is>
      </c>
    </row>
    <row r="315">
      <c r="A315" s="14" t="inlineStr">
        <is>
          <t>4281535080304428108</t>
        </is>
      </c>
      <c r="B315" s="14" t="inlineStr">
        <is>
          <t>臭小子帅儿子05</t>
        </is>
      </c>
      <c r="C315" s="26" t="n">
        <v>45744</v>
      </c>
      <c r="D315" s="16" t="n"/>
      <c r="E315" s="16" t="n"/>
      <c r="F315" s="16" t="n"/>
      <c r="G315" s="16" t="n"/>
      <c r="H315" s="16" t="n">
        <v>1</v>
      </c>
      <c r="I315" s="161" t="n">
        <v>12</v>
      </c>
      <c r="J315" s="161" t="n">
        <v>5</v>
      </c>
      <c r="K315" s="161">
        <f>G315*H315*0.006</f>
        <v/>
      </c>
      <c r="L315" s="28">
        <f>SUM(I315:K315)</f>
        <v/>
      </c>
      <c r="M315" s="28">
        <f>G315*H315+I315</f>
        <v/>
      </c>
      <c r="N315" s="16" t="n"/>
      <c r="O315" s="16" t="n"/>
      <c r="P315" s="14" t="n"/>
      <c r="Q315" s="16" t="n"/>
      <c r="R315" s="8" t="inlineStr">
        <is>
          <t>✅ 可导入</t>
        </is>
      </c>
      <c r="S315" s="8" t="inlineStr">
        <is>
          <t>✅ 对账齐全</t>
        </is>
      </c>
      <c r="T315" t="inlineStr">
        <is>
          <t>✓</t>
        </is>
      </c>
    </row>
    <row r="316">
      <c r="A316" s="14" t="inlineStr">
        <is>
          <t>2512891884275881473</t>
        </is>
      </c>
      <c r="B316" s="14" t="inlineStr">
        <is>
          <t>ltkfc886</t>
        </is>
      </c>
      <c r="C316" s="25" t="n">
        <v>45744</v>
      </c>
      <c r="D316" s="15" t="n"/>
      <c r="E316" s="15" t="n"/>
      <c r="F316" s="15" t="n"/>
      <c r="G316" s="15" t="n"/>
      <c r="H316" s="15" t="n">
        <v>1</v>
      </c>
      <c r="I316" s="160" t="n">
        <v>12</v>
      </c>
      <c r="J316" s="160" t="n">
        <v>5</v>
      </c>
      <c r="K316" s="160">
        <f>G316*H316*0.006</f>
        <v/>
      </c>
      <c r="L316" s="28">
        <f>SUM(I316:K316)</f>
        <v/>
      </c>
      <c r="M316" s="28">
        <f>G316*H316+I316</f>
        <v/>
      </c>
      <c r="N316" s="15" t="n"/>
      <c r="O316" s="15" t="n"/>
      <c r="P316" s="14" t="n"/>
      <c r="Q316" s="15" t="n"/>
      <c r="R316" s="8" t="inlineStr">
        <is>
          <t>✅ 可导入</t>
        </is>
      </c>
      <c r="S316" s="8" t="inlineStr">
        <is>
          <t>✅ 对账齐全</t>
        </is>
      </c>
      <c r="T316" t="inlineStr">
        <is>
          <t>✓</t>
        </is>
      </c>
    </row>
    <row r="317">
      <c r="A317" s="14" t="inlineStr">
        <is>
          <t>4281349070364751941</t>
        </is>
      </c>
      <c r="B317" s="14" t="inlineStr">
        <is>
          <t>tb9147866550</t>
        </is>
      </c>
      <c r="C317" s="26" t="n">
        <v>45744</v>
      </c>
      <c r="D317" s="16" t="n"/>
      <c r="E317" s="16" t="n"/>
      <c r="F317" s="16" t="n"/>
      <c r="G317" s="16" t="n"/>
      <c r="H317" s="16" t="n">
        <v>1</v>
      </c>
      <c r="I317" s="161" t="n">
        <v>15</v>
      </c>
      <c r="J317" s="161" t="n">
        <v>5</v>
      </c>
      <c r="K317" s="161">
        <f>G317*H317*0.006</f>
        <v/>
      </c>
      <c r="L317" s="28">
        <f>SUM(I317:K317)</f>
        <v/>
      </c>
      <c r="M317" s="28">
        <f>G317*H317+I317</f>
        <v/>
      </c>
      <c r="N317" s="16" t="n"/>
      <c r="O317" s="16" t="n"/>
      <c r="P317" s="14" t="n"/>
      <c r="Q317" s="16" t="n"/>
      <c r="R317" s="8" t="inlineStr">
        <is>
          <t>✅ 可导入</t>
        </is>
      </c>
      <c r="S317" s="8" t="inlineStr">
        <is>
          <t>✅ 对账齐全</t>
        </is>
      </c>
      <c r="T317" t="inlineStr">
        <is>
          <t>✓</t>
        </is>
      </c>
    </row>
    <row r="318">
      <c r="A318" s="14" t="inlineStr">
        <is>
          <t>2512773660244322069</t>
        </is>
      </c>
      <c r="B318" s="14" t="inlineStr">
        <is>
          <t>clwkkkk</t>
        </is>
      </c>
      <c r="C318" s="25" t="n">
        <v>45744</v>
      </c>
      <c r="D318" s="15" t="n"/>
      <c r="E318" s="15" t="n"/>
      <c r="F318" s="15" t="n"/>
      <c r="G318" s="15" t="n"/>
      <c r="H318" s="15" t="n">
        <v>1</v>
      </c>
      <c r="I318" s="160" t="n">
        <v>15</v>
      </c>
      <c r="J318" s="160" t="n">
        <v>5</v>
      </c>
      <c r="K318" s="160">
        <f>G318*H318*0.006</f>
        <v/>
      </c>
      <c r="L318" s="28">
        <f>SUM(I318:K318)</f>
        <v/>
      </c>
      <c r="M318" s="28">
        <f>G318*H318+I318</f>
        <v/>
      </c>
      <c r="N318" s="15" t="n"/>
      <c r="O318" s="15" t="n"/>
      <c r="P318" s="14" t="n"/>
      <c r="Q318" s="15" t="n"/>
      <c r="R318" s="8" t="inlineStr">
        <is>
          <t>✅ 可导入</t>
        </is>
      </c>
      <c r="S318" s="8" t="inlineStr">
        <is>
          <t>✅ 对账齐全</t>
        </is>
      </c>
      <c r="T318" t="inlineStr">
        <is>
          <t>✓</t>
        </is>
      </c>
    </row>
    <row r="319">
      <c r="A319" s="14" t="inlineStr">
        <is>
          <t>4282023564985584604</t>
        </is>
      </c>
      <c r="B319" s="14" t="inlineStr">
        <is>
          <t>tb4211862791</t>
        </is>
      </c>
      <c r="C319" s="26" t="n">
        <v>45744</v>
      </c>
      <c r="D319" s="16" t="n"/>
      <c r="E319" s="16" t="n"/>
      <c r="F319" s="16" t="n"/>
      <c r="G319" s="16" t="n"/>
      <c r="H319" s="16" t="n">
        <v>1</v>
      </c>
      <c r="I319" s="161" t="n">
        <v>15</v>
      </c>
      <c r="J319" s="161" t="n">
        <v>5</v>
      </c>
      <c r="K319" s="161">
        <f>G319*H319*0.006</f>
        <v/>
      </c>
      <c r="L319" s="28">
        <f>SUM(I319:K319)</f>
        <v/>
      </c>
      <c r="M319" s="28">
        <f>G319*H319+I319</f>
        <v/>
      </c>
      <c r="N319" s="16" t="n"/>
      <c r="O319" s="16" t="n"/>
      <c r="P319" s="14" t="n"/>
      <c r="Q319" s="16" t="n"/>
      <c r="R319" s="8" t="inlineStr">
        <is>
          <t>✅ 可导入</t>
        </is>
      </c>
      <c r="S319" s="8" t="inlineStr">
        <is>
          <t>✅ 对账齐全</t>
        </is>
      </c>
      <c r="T319" t="inlineStr">
        <is>
          <t>✓</t>
        </is>
      </c>
    </row>
    <row r="320">
      <c r="A320" s="14" t="inlineStr">
        <is>
          <t>2513580998250377693</t>
        </is>
      </c>
      <c r="B320" s="14" t="inlineStr">
        <is>
          <t>t765527660</t>
        </is>
      </c>
      <c r="C320" s="25" t="n">
        <v>45744</v>
      </c>
      <c r="D320" s="15" t="n"/>
      <c r="E320" s="15" t="n"/>
      <c r="F320" s="15" t="n"/>
      <c r="G320" s="15" t="n"/>
      <c r="H320" s="15" t="n">
        <v>1</v>
      </c>
      <c r="I320" s="160" t="n">
        <v>15</v>
      </c>
      <c r="J320" s="160" t="n">
        <v>5</v>
      </c>
      <c r="K320" s="160">
        <f>G320*H320*0.006</f>
        <v/>
      </c>
      <c r="L320" s="28">
        <f>SUM(I320:K320)</f>
        <v/>
      </c>
      <c r="M320" s="28">
        <f>G320*H320+I320</f>
        <v/>
      </c>
      <c r="N320" s="15" t="n"/>
      <c r="O320" s="15" t="n"/>
      <c r="P320" s="14" t="n"/>
      <c r="Q320" s="15" t="n"/>
      <c r="R320" s="8" t="inlineStr">
        <is>
          <t>✅ 可导入</t>
        </is>
      </c>
      <c r="S320" s="8" t="inlineStr">
        <is>
          <t>✅ 对账齐全</t>
        </is>
      </c>
      <c r="T320" t="inlineStr">
        <is>
          <t>✓</t>
        </is>
      </c>
    </row>
    <row r="321">
      <c r="A321" s="14" t="inlineStr">
        <is>
          <t>2513711319669954681</t>
        </is>
      </c>
      <c r="B321" s="14" t="inlineStr">
        <is>
          <t>明月天下3</t>
        </is>
      </c>
      <c r="C321" s="26" t="n">
        <v>45745</v>
      </c>
      <c r="D321" s="16" t="n"/>
      <c r="E321" s="16" t="n"/>
      <c r="F321" s="16" t="n"/>
      <c r="G321" s="16" t="n"/>
      <c r="H321" s="16" t="n">
        <v>1</v>
      </c>
      <c r="I321" s="161" t="n">
        <v>15</v>
      </c>
      <c r="J321" s="161" t="n">
        <v>5</v>
      </c>
      <c r="K321" s="161">
        <f>G321*H321*0.006</f>
        <v/>
      </c>
      <c r="L321" s="28">
        <f>SUM(I321:K321)</f>
        <v/>
      </c>
      <c r="M321" s="28">
        <f>G321*H321+I321</f>
        <v/>
      </c>
      <c r="N321" s="16" t="n"/>
      <c r="O321" s="16" t="n"/>
      <c r="P321" s="14" t="n"/>
      <c r="Q321" s="16" t="n"/>
      <c r="R321" s="8" t="inlineStr">
        <is>
          <t>✅ 可导入</t>
        </is>
      </c>
      <c r="S321" s="8" t="inlineStr">
        <is>
          <t>✅ 对账齐全</t>
        </is>
      </c>
      <c r="T321" t="inlineStr">
        <is>
          <t>✓</t>
        </is>
      </c>
    </row>
    <row r="322">
      <c r="A322" s="14" t="inlineStr">
        <is>
          <t>4282694065495572909</t>
        </is>
      </c>
      <c r="B322" s="14" t="inlineStr">
        <is>
          <t>tb971497840</t>
        </is>
      </c>
      <c r="C322" s="25" t="n">
        <v>45745</v>
      </c>
      <c r="D322" s="15" t="n"/>
      <c r="E322" s="15" t="n"/>
      <c r="F322" s="15" t="n"/>
      <c r="G322" s="15" t="n"/>
      <c r="H322" s="15" t="n">
        <v>1</v>
      </c>
      <c r="I322" s="160" t="n">
        <v>15</v>
      </c>
      <c r="J322" s="160" t="n">
        <v>5</v>
      </c>
      <c r="K322" s="160">
        <f>G322*H322*0.006</f>
        <v/>
      </c>
      <c r="L322" s="28">
        <f>SUM(I322:K322)</f>
        <v/>
      </c>
      <c r="M322" s="28">
        <f>G322*H322+I322</f>
        <v/>
      </c>
      <c r="N322" s="15" t="n"/>
      <c r="O322" s="15" t="n"/>
      <c r="P322" s="14" t="n"/>
      <c r="Q322" s="15" t="n"/>
      <c r="R322" s="8" t="inlineStr">
        <is>
          <t>✅ 可导入</t>
        </is>
      </c>
      <c r="S322" s="8" t="inlineStr">
        <is>
          <t>✅ 对账齐全</t>
        </is>
      </c>
      <c r="T322" t="inlineStr">
        <is>
          <t>✓</t>
        </is>
      </c>
    </row>
    <row r="323">
      <c r="A323" s="14" t="inlineStr">
        <is>
          <t>4283717941912043243</t>
        </is>
      </c>
      <c r="B323" s="14" t="inlineStr">
        <is>
          <t>狮子座00001</t>
        </is>
      </c>
      <c r="C323" s="26" t="n">
        <v>45746</v>
      </c>
      <c r="D323" s="16" t="n"/>
      <c r="E323" s="16" t="n"/>
      <c r="F323" s="16" t="n"/>
      <c r="G323" s="16" t="n"/>
      <c r="H323" s="16" t="n">
        <v>1</v>
      </c>
      <c r="I323" s="161" t="n">
        <v>15</v>
      </c>
      <c r="J323" s="161" t="n">
        <v>5</v>
      </c>
      <c r="K323" s="161">
        <f>G323*H323*0.006</f>
        <v/>
      </c>
      <c r="L323" s="28">
        <f>SUM(I323:K323)</f>
        <v/>
      </c>
      <c r="M323" s="28">
        <f>G323*H323+I323</f>
        <v/>
      </c>
      <c r="N323" s="16" t="n"/>
      <c r="O323" s="16" t="n"/>
      <c r="P323" s="14" t="n"/>
      <c r="Q323" s="16" t="n"/>
      <c r="R323" s="8" t="inlineStr">
        <is>
          <t>✅ 可导入</t>
        </is>
      </c>
      <c r="S323" s="8" t="inlineStr">
        <is>
          <t>✅ 对账齐全</t>
        </is>
      </c>
      <c r="T323" t="inlineStr">
        <is>
          <t>✓</t>
        </is>
      </c>
    </row>
    <row r="324">
      <c r="A324" s="14" t="inlineStr">
        <is>
          <t>4284076248778996808</t>
        </is>
      </c>
      <c r="B324" s="14" t="inlineStr">
        <is>
          <t>tb8783090436</t>
        </is>
      </c>
      <c r="C324" s="25" t="n">
        <v>45746</v>
      </c>
      <c r="D324" s="15" t="n"/>
      <c r="E324" s="15" t="n"/>
      <c r="F324" s="15" t="n"/>
      <c r="G324" s="15" t="n"/>
      <c r="H324" s="15" t="n">
        <v>1</v>
      </c>
      <c r="I324" s="160" t="n">
        <v>15</v>
      </c>
      <c r="J324" s="160" t="n">
        <v>5</v>
      </c>
      <c r="K324" s="160">
        <f>G324*H324*0.006</f>
        <v/>
      </c>
      <c r="L324" s="28">
        <f>SUM(I324:K324)</f>
        <v/>
      </c>
      <c r="M324" s="28">
        <f>G324*H324+I324</f>
        <v/>
      </c>
      <c r="N324" s="15" t="n"/>
      <c r="O324" s="15" t="n"/>
      <c r="P324" s="14" t="n"/>
      <c r="Q324" s="15" t="n"/>
      <c r="R324" s="8" t="inlineStr">
        <is>
          <t>✅ 可导入</t>
        </is>
      </c>
      <c r="S324" s="8" t="inlineStr">
        <is>
          <t>✅ 对账齐全</t>
        </is>
      </c>
      <c r="T324" t="inlineStr">
        <is>
          <t>✓</t>
        </is>
      </c>
    </row>
    <row r="325">
      <c r="A325" s="14" t="inlineStr">
        <is>
          <t>4284128412409235103</t>
        </is>
      </c>
      <c r="B325" s="14" t="inlineStr">
        <is>
          <t>qlf小鬼必胜</t>
        </is>
      </c>
      <c r="C325" s="26" t="n">
        <v>45746</v>
      </c>
      <c r="D325" s="16" t="n"/>
      <c r="E325" s="16" t="n"/>
      <c r="F325" s="16" t="n"/>
      <c r="G325" s="16" t="n"/>
      <c r="H325" s="16" t="n">
        <v>1</v>
      </c>
      <c r="I325" s="161" t="n">
        <v>15</v>
      </c>
      <c r="J325" s="161" t="n">
        <v>5</v>
      </c>
      <c r="K325" s="161">
        <f>G325*H325*0.006</f>
        <v/>
      </c>
      <c r="L325" s="28">
        <f>SUM(I325:K325)</f>
        <v/>
      </c>
      <c r="M325" s="28">
        <f>G325*H325+I325</f>
        <v/>
      </c>
      <c r="N325" s="16" t="n"/>
      <c r="O325" s="16" t="n"/>
      <c r="P325" s="14" t="n"/>
      <c r="Q325" s="16" t="n"/>
      <c r="R325" s="8" t="inlineStr">
        <is>
          <t>✅ 可导入</t>
        </is>
      </c>
      <c r="S325" s="8" t="inlineStr">
        <is>
          <t>✅ 对账齐全</t>
        </is>
      </c>
      <c r="T325" t="inlineStr">
        <is>
          <t>✓</t>
        </is>
      </c>
    </row>
    <row r="326">
      <c r="A326" s="14" t="inlineStr">
        <is>
          <t>4283902657539830625</t>
        </is>
      </c>
      <c r="B326" s="14" t="inlineStr">
        <is>
          <t>ivylin812</t>
        </is>
      </c>
      <c r="C326" s="25" t="n">
        <v>45746</v>
      </c>
      <c r="D326" s="15" t="n"/>
      <c r="E326" s="15" t="n"/>
      <c r="F326" s="15" t="n"/>
      <c r="G326" s="15" t="n"/>
      <c r="H326" s="15" t="n">
        <v>1</v>
      </c>
      <c r="I326" s="160" t="n">
        <v>15</v>
      </c>
      <c r="J326" s="160" t="n">
        <v>5</v>
      </c>
      <c r="K326" s="160">
        <f>G326*H326*0.006</f>
        <v/>
      </c>
      <c r="L326" s="28">
        <f>SUM(I326:K326)</f>
        <v/>
      </c>
      <c r="M326" s="28">
        <f>G326*H326+I326</f>
        <v/>
      </c>
      <c r="N326" s="15" t="n"/>
      <c r="O326" s="15" t="n"/>
      <c r="P326" s="14" t="n"/>
      <c r="Q326" s="15" t="n"/>
      <c r="R326" s="8" t="inlineStr">
        <is>
          <t>✅ 可导入</t>
        </is>
      </c>
      <c r="S326" s="8" t="inlineStr">
        <is>
          <t>✅ 对账齐全</t>
        </is>
      </c>
      <c r="T326" t="inlineStr">
        <is>
          <t>✓</t>
        </is>
      </c>
    </row>
    <row r="327">
      <c r="A327" s="14" t="inlineStr">
        <is>
          <t>2515928737264485598</t>
        </is>
      </c>
      <c r="B327" s="14" t="inlineStr">
        <is>
          <t>沙西米sxm</t>
        </is>
      </c>
      <c r="C327" s="26" t="n">
        <v>45746</v>
      </c>
      <c r="D327" s="16" t="n"/>
      <c r="E327" s="16" t="n"/>
      <c r="F327" s="16" t="n"/>
      <c r="G327" s="16" t="n"/>
      <c r="H327" s="16" t="n">
        <v>1</v>
      </c>
      <c r="I327" s="161" t="n">
        <v>15</v>
      </c>
      <c r="J327" s="161" t="n">
        <v>5</v>
      </c>
      <c r="K327" s="161">
        <f>G327*H327*0.006</f>
        <v/>
      </c>
      <c r="L327" s="28">
        <f>SUM(I327:K327)</f>
        <v/>
      </c>
      <c r="M327" s="28">
        <f>G327*H327+I327</f>
        <v/>
      </c>
      <c r="N327" s="16" t="n"/>
      <c r="O327" s="16" t="n"/>
      <c r="P327" s="14" t="n"/>
      <c r="Q327" s="16" t="n"/>
      <c r="R327" s="8" t="inlineStr">
        <is>
          <t>✅ 可导入</t>
        </is>
      </c>
      <c r="S327" s="8" t="inlineStr">
        <is>
          <t>✅ 对账齐全</t>
        </is>
      </c>
      <c r="T327" t="inlineStr">
        <is>
          <t>✓</t>
        </is>
      </c>
    </row>
    <row r="328">
      <c r="A328" s="14" t="inlineStr">
        <is>
          <t>4284850466476220225</t>
        </is>
      </c>
      <c r="B328" s="14" t="inlineStr">
        <is>
          <t>tb1296061079</t>
        </is>
      </c>
      <c r="C328" s="25" t="n">
        <v>45747</v>
      </c>
      <c r="D328" s="15" t="n"/>
      <c r="E328" s="15" t="n"/>
      <c r="F328" s="15" t="n"/>
      <c r="G328" s="15" t="n"/>
      <c r="H328" s="15" t="n">
        <v>1</v>
      </c>
      <c r="I328" s="160" t="n">
        <v>15</v>
      </c>
      <c r="J328" s="160" t="n">
        <v>5</v>
      </c>
      <c r="K328" s="160">
        <f>G328*H328*0.006</f>
        <v/>
      </c>
      <c r="L328" s="28">
        <f>SUM(I328:K328)</f>
        <v/>
      </c>
      <c r="M328" s="28">
        <f>G328*H328+I328</f>
        <v/>
      </c>
      <c r="N328" s="15" t="n"/>
      <c r="O328" s="15" t="n"/>
      <c r="P328" s="14" t="n"/>
      <c r="Q328" s="15" t="n"/>
      <c r="R328" s="8" t="inlineStr">
        <is>
          <t>✅ 可导入</t>
        </is>
      </c>
      <c r="S328" s="8" t="inlineStr">
        <is>
          <t>✅ 对账齐全</t>
        </is>
      </c>
      <c r="T328" t="inlineStr">
        <is>
          <t>✓</t>
        </is>
      </c>
    </row>
    <row r="329">
      <c r="A329" s="14" t="inlineStr">
        <is>
          <t>2516343170750072356</t>
        </is>
      </c>
      <c r="B329" s="14" t="inlineStr">
        <is>
          <t>tb743948575555</t>
        </is>
      </c>
      <c r="C329" s="26" t="n">
        <v>45747</v>
      </c>
      <c r="D329" s="16" t="n"/>
      <c r="E329" s="16" t="n"/>
      <c r="F329" s="16" t="n"/>
      <c r="G329" s="16" t="n"/>
      <c r="H329" s="16" t="n">
        <v>1</v>
      </c>
      <c r="I329" s="161" t="n">
        <v>15</v>
      </c>
      <c r="J329" s="161" t="n">
        <v>5</v>
      </c>
      <c r="K329" s="161">
        <f>G329*H329*0.006</f>
        <v/>
      </c>
      <c r="L329" s="28">
        <f>SUM(I329:K329)</f>
        <v/>
      </c>
      <c r="M329" s="28">
        <f>G329*H329+I329</f>
        <v/>
      </c>
      <c r="N329" s="16" t="n"/>
      <c r="O329" s="16" t="n"/>
      <c r="P329" s="14" t="n"/>
      <c r="Q329" s="16" t="n"/>
      <c r="R329" s="8" t="inlineStr">
        <is>
          <t>✅ 可导入</t>
        </is>
      </c>
      <c r="S329" s="8" t="inlineStr">
        <is>
          <t>✅ 对账齐全</t>
        </is>
      </c>
      <c r="T329" t="inlineStr">
        <is>
          <t>✓</t>
        </is>
      </c>
    </row>
    <row r="330">
      <c r="A330" s="14" t="inlineStr">
        <is>
          <t>2516265444880034056</t>
        </is>
      </c>
      <c r="B330" s="14" t="inlineStr">
        <is>
          <t>传祺人生2007</t>
        </is>
      </c>
      <c r="C330" s="25" t="n">
        <v>45747</v>
      </c>
      <c r="D330" s="15" t="n"/>
      <c r="E330" s="15" t="n"/>
      <c r="F330" s="15" t="n"/>
      <c r="G330" s="15" t="n"/>
      <c r="H330" s="15" t="n">
        <v>1</v>
      </c>
      <c r="I330" s="160" t="n">
        <v>15</v>
      </c>
      <c r="J330" s="160" t="n">
        <v>5</v>
      </c>
      <c r="K330" s="160">
        <f>G330*H330*0.006</f>
        <v/>
      </c>
      <c r="L330" s="28">
        <f>SUM(I330:K330)</f>
        <v/>
      </c>
      <c r="M330" s="28">
        <f>G330*H330+I330</f>
        <v/>
      </c>
      <c r="N330" s="15" t="n"/>
      <c r="O330" s="15" t="n"/>
      <c r="P330" s="14" t="n"/>
      <c r="Q330" s="15" t="n"/>
      <c r="R330" s="8" t="inlineStr">
        <is>
          <t>✅ 可导入</t>
        </is>
      </c>
      <c r="S330" s="8" t="inlineStr">
        <is>
          <t>✅ 对账齐全</t>
        </is>
      </c>
      <c r="T330" t="inlineStr">
        <is>
          <t>✓</t>
        </is>
      </c>
    </row>
    <row r="331">
      <c r="A331" s="14" t="inlineStr">
        <is>
          <t>2516016003738113387</t>
        </is>
      </c>
      <c r="B331" s="14" t="inlineStr">
        <is>
          <t>tb8012174062</t>
        </is>
      </c>
      <c r="C331" s="26" t="n">
        <v>45747</v>
      </c>
      <c r="D331" s="16" t="n"/>
      <c r="E331" s="16" t="n"/>
      <c r="F331" s="16" t="n"/>
      <c r="G331" s="16" t="n"/>
      <c r="H331" s="16" t="n">
        <v>1</v>
      </c>
      <c r="I331" s="161" t="n">
        <v>15</v>
      </c>
      <c r="J331" s="161" t="n">
        <v>5</v>
      </c>
      <c r="K331" s="161">
        <f>G331*H331*0.006</f>
        <v/>
      </c>
      <c r="L331" s="28">
        <f>SUM(I331:K331)</f>
        <v/>
      </c>
      <c r="M331" s="28">
        <f>G331*H331+I331</f>
        <v/>
      </c>
      <c r="N331" s="16" t="n"/>
      <c r="O331" s="16" t="n"/>
      <c r="P331" s="14" t="n"/>
      <c r="Q331" s="16" t="n"/>
      <c r="R331" s="8" t="inlineStr">
        <is>
          <t>✅ 可导入</t>
        </is>
      </c>
      <c r="S331" s="8" t="inlineStr">
        <is>
          <t>✅ 对账齐全</t>
        </is>
      </c>
      <c r="T331" t="inlineStr">
        <is>
          <t>✓</t>
        </is>
      </c>
    </row>
    <row r="332">
      <c r="A332" s="14" t="inlineStr">
        <is>
          <t>2517698497862846652</t>
        </is>
      </c>
      <c r="B332" s="14" t="inlineStr">
        <is>
          <t>萌萌的2013</t>
        </is>
      </c>
      <c r="C332" s="25" t="n">
        <v>45748</v>
      </c>
      <c r="D332" s="15" t="n"/>
      <c r="E332" s="15" t="n"/>
      <c r="F332" s="15" t="n"/>
      <c r="G332" s="15" t="n"/>
      <c r="H332" s="15" t="n">
        <v>1</v>
      </c>
      <c r="I332" s="160" t="n">
        <v>15</v>
      </c>
      <c r="J332" s="160" t="n">
        <v>5</v>
      </c>
      <c r="K332" s="160">
        <f>G332*H332*0.006</f>
        <v/>
      </c>
      <c r="L332" s="28">
        <f>SUM(I332:K332)</f>
        <v/>
      </c>
      <c r="M332" s="28">
        <f>G332*H332+I332</f>
        <v/>
      </c>
      <c r="N332" s="15" t="n"/>
      <c r="O332" s="15" t="n"/>
      <c r="P332" s="14" t="n"/>
      <c r="Q332" s="15" t="n"/>
      <c r="R332" s="8" t="inlineStr">
        <is>
          <t>✅ 可导入</t>
        </is>
      </c>
      <c r="S332" s="8" t="inlineStr">
        <is>
          <t>✅ 对账齐全</t>
        </is>
      </c>
      <c r="T332" t="inlineStr">
        <is>
          <t>✓</t>
        </is>
      </c>
    </row>
    <row r="333">
      <c r="A333" s="14" t="inlineStr">
        <is>
          <t>2517866798478845067</t>
        </is>
      </c>
      <c r="B333" s="14" t="inlineStr">
        <is>
          <t>tb1485671_11</t>
        </is>
      </c>
      <c r="C333" s="26" t="n">
        <v>45749</v>
      </c>
      <c r="D333" s="16" t="n"/>
      <c r="E333" s="16" t="n"/>
      <c r="F333" s="16" t="n"/>
      <c r="G333" s="16" t="n"/>
      <c r="H333" s="16" t="n">
        <v>1</v>
      </c>
      <c r="I333" s="161" t="n">
        <v>15</v>
      </c>
      <c r="J333" s="161" t="n">
        <v>5</v>
      </c>
      <c r="K333" s="161">
        <f>G333*H333*0.006</f>
        <v/>
      </c>
      <c r="L333" s="28">
        <f>SUM(I333:K333)</f>
        <v/>
      </c>
      <c r="M333" s="28">
        <f>G333*H333+I333</f>
        <v/>
      </c>
      <c r="N333" s="16" t="n"/>
      <c r="O333" s="16" t="n"/>
      <c r="P333" s="14" t="n"/>
      <c r="Q333" s="16" t="n"/>
      <c r="R333" s="8" t="inlineStr">
        <is>
          <t>✅ 可导入</t>
        </is>
      </c>
      <c r="S333" s="8" t="inlineStr">
        <is>
          <t>✅ 对账齐全</t>
        </is>
      </c>
      <c r="T333" t="inlineStr">
        <is>
          <t>✓</t>
        </is>
      </c>
    </row>
    <row r="334">
      <c r="A334" s="14" t="inlineStr">
        <is>
          <t>2518162250727383653</t>
        </is>
      </c>
      <c r="B334" s="14" t="inlineStr">
        <is>
          <t>tb914647579</t>
        </is>
      </c>
      <c r="C334" s="25" t="n">
        <v>45749</v>
      </c>
      <c r="D334" s="15" t="n"/>
      <c r="E334" s="15" t="n"/>
      <c r="F334" s="15" t="n"/>
      <c r="G334" s="15" t="n"/>
      <c r="H334" s="15" t="n">
        <v>1</v>
      </c>
      <c r="I334" s="160" t="n">
        <v>15</v>
      </c>
      <c r="J334" s="160" t="n">
        <v>5</v>
      </c>
      <c r="K334" s="160">
        <f>G334*H334*0.006</f>
        <v/>
      </c>
      <c r="L334" s="28">
        <f>SUM(I334:K334)</f>
        <v/>
      </c>
      <c r="M334" s="28">
        <f>G334*H334+I334</f>
        <v/>
      </c>
      <c r="N334" s="15" t="n"/>
      <c r="O334" s="15" t="n"/>
      <c r="P334" s="14" t="n"/>
      <c r="Q334" s="15" t="n"/>
      <c r="R334" s="8" t="inlineStr">
        <is>
          <t>✅ 可导入</t>
        </is>
      </c>
      <c r="S334" s="8" t="inlineStr">
        <is>
          <t>✅ 对账齐全</t>
        </is>
      </c>
      <c r="T334" t="inlineStr">
        <is>
          <t>✓</t>
        </is>
      </c>
    </row>
    <row r="335">
      <c r="A335" s="14" t="inlineStr">
        <is>
          <t>2517949560383475074</t>
        </is>
      </c>
      <c r="B335" s="14" t="inlineStr">
        <is>
          <t>tjmitnick</t>
        </is>
      </c>
      <c r="C335" s="26" t="n">
        <v>45749</v>
      </c>
      <c r="D335" s="16" t="n"/>
      <c r="E335" s="16" t="n"/>
      <c r="F335" s="16" t="n"/>
      <c r="G335" s="16" t="n"/>
      <c r="H335" s="16" t="n">
        <v>1</v>
      </c>
      <c r="I335" s="161" t="n">
        <v>15</v>
      </c>
      <c r="J335" s="161" t="n">
        <v>5</v>
      </c>
      <c r="K335" s="161">
        <f>G335*H335*0.006</f>
        <v/>
      </c>
      <c r="L335" s="28">
        <f>SUM(I335:K335)</f>
        <v/>
      </c>
      <c r="M335" s="28">
        <f>G335*H335+I335</f>
        <v/>
      </c>
      <c r="N335" s="16" t="n"/>
      <c r="O335" s="16" t="n"/>
      <c r="P335" s="14" t="n"/>
      <c r="Q335" s="16" t="n"/>
      <c r="R335" s="8" t="inlineStr">
        <is>
          <t>✅ 可导入</t>
        </is>
      </c>
      <c r="S335" s="8" t="inlineStr">
        <is>
          <t>✅ 对账齐全</t>
        </is>
      </c>
      <c r="T335" t="inlineStr">
        <is>
          <t>✓</t>
        </is>
      </c>
    </row>
    <row r="336">
      <c r="A336" s="14" t="inlineStr">
        <is>
          <t>4287193634379678240</t>
        </is>
      </c>
      <c r="B336" s="14" t="inlineStr">
        <is>
          <t>明明就_123</t>
        </is>
      </c>
      <c r="C336" s="25" t="n">
        <v>45749</v>
      </c>
      <c r="D336" s="15" t="n"/>
      <c r="E336" s="15" t="n"/>
      <c r="F336" s="15" t="n"/>
      <c r="G336" s="15" t="n"/>
      <c r="H336" s="15" t="n">
        <v>1</v>
      </c>
      <c r="I336" s="160" t="n">
        <v>15</v>
      </c>
      <c r="J336" s="160" t="n">
        <v>5</v>
      </c>
      <c r="K336" s="160">
        <f>G336*H336*0.006</f>
        <v/>
      </c>
      <c r="L336" s="28">
        <f>SUM(I336:K336)</f>
        <v/>
      </c>
      <c r="M336" s="28">
        <f>G336*H336+I336</f>
        <v/>
      </c>
      <c r="N336" s="15" t="n"/>
      <c r="O336" s="15" t="n"/>
      <c r="P336" s="14" t="n"/>
      <c r="Q336" s="15" t="n"/>
      <c r="R336" s="8" t="inlineStr">
        <is>
          <t>✅ 可导入</t>
        </is>
      </c>
      <c r="S336" s="8" t="inlineStr">
        <is>
          <t>✅ 对账齐全</t>
        </is>
      </c>
      <c r="T336" t="inlineStr">
        <is>
          <t>✓</t>
        </is>
      </c>
    </row>
    <row r="337">
      <c r="A337" s="14" t="inlineStr">
        <is>
          <t>4287187873203529918</t>
        </is>
      </c>
      <c r="B337" s="14" t="inlineStr">
        <is>
          <t>王子兔和</t>
        </is>
      </c>
      <c r="C337" s="26" t="n">
        <v>45749</v>
      </c>
      <c r="D337" s="16" t="n"/>
      <c r="E337" s="16" t="n"/>
      <c r="F337" s="16" t="n"/>
      <c r="G337" s="16" t="n"/>
      <c r="H337" s="16" t="n">
        <v>1</v>
      </c>
      <c r="I337" s="161" t="n">
        <v>15</v>
      </c>
      <c r="J337" s="161" t="n">
        <v>5</v>
      </c>
      <c r="K337" s="161">
        <f>G337*H337*0.006</f>
        <v/>
      </c>
      <c r="L337" s="28">
        <f>SUM(I337:K337)</f>
        <v/>
      </c>
      <c r="M337" s="28">
        <f>G337*H337+I337</f>
        <v/>
      </c>
      <c r="N337" s="16" t="n"/>
      <c r="O337" s="16" t="n"/>
      <c r="P337" s="14" t="n"/>
      <c r="Q337" s="16" t="n"/>
      <c r="R337" s="8" t="inlineStr">
        <is>
          <t>✅ 可导入</t>
        </is>
      </c>
      <c r="S337" s="8" t="inlineStr">
        <is>
          <t>✅ 对账齐全</t>
        </is>
      </c>
      <c r="T337" t="inlineStr">
        <is>
          <t>✓</t>
        </is>
      </c>
    </row>
    <row r="338">
      <c r="A338" s="14" t="inlineStr">
        <is>
          <t>2518619667986583091</t>
        </is>
      </c>
      <c r="B338" s="14" t="inlineStr">
        <is>
          <t>z 00080307</t>
        </is>
      </c>
      <c r="C338" s="25" t="n">
        <v>45750</v>
      </c>
      <c r="D338" s="15" t="n"/>
      <c r="E338" s="15" t="n"/>
      <c r="F338" s="15" t="n"/>
      <c r="G338" s="15" t="n"/>
      <c r="H338" s="15" t="n">
        <v>1</v>
      </c>
      <c r="I338" s="160" t="n">
        <v>15</v>
      </c>
      <c r="J338" s="160" t="n">
        <v>5</v>
      </c>
      <c r="K338" s="160">
        <f>G338*H338*0.006</f>
        <v/>
      </c>
      <c r="L338" s="28">
        <f>SUM(I338:K338)</f>
        <v/>
      </c>
      <c r="M338" s="28">
        <f>G338*H338+I338</f>
        <v/>
      </c>
      <c r="N338" s="15" t="n"/>
      <c r="O338" s="15" t="n"/>
      <c r="P338" s="14" t="n"/>
      <c r="Q338" s="15" t="n"/>
      <c r="R338" s="8" t="inlineStr">
        <is>
          <t>✅ 可导入</t>
        </is>
      </c>
      <c r="S338" s="8" t="inlineStr">
        <is>
          <t>✅ 对账齐全</t>
        </is>
      </c>
      <c r="T338" t="inlineStr">
        <is>
          <t>✓</t>
        </is>
      </c>
    </row>
    <row r="339">
      <c r="A339" s="14" t="inlineStr">
        <is>
          <t>2518977975018275680</t>
        </is>
      </c>
      <c r="B339" s="14" t="inlineStr">
        <is>
          <t>tb0533086640</t>
        </is>
      </c>
      <c r="C339" s="26" t="n">
        <v>45750</v>
      </c>
      <c r="D339" s="16" t="n"/>
      <c r="E339" s="16" t="n"/>
      <c r="F339" s="16" t="n"/>
      <c r="G339" s="16" t="n"/>
      <c r="H339" s="16" t="n">
        <v>1</v>
      </c>
      <c r="I339" s="161" t="n">
        <v>15</v>
      </c>
      <c r="J339" s="161" t="n">
        <v>5</v>
      </c>
      <c r="K339" s="161">
        <f>G339*H339*0.006</f>
        <v/>
      </c>
      <c r="L339" s="28">
        <f>SUM(I339:K339)</f>
        <v/>
      </c>
      <c r="M339" s="28">
        <f>G339*H339+I339</f>
        <v/>
      </c>
      <c r="N339" s="16" t="n"/>
      <c r="O339" s="16" t="n"/>
      <c r="P339" s="14" t="n"/>
      <c r="Q339" s="16" t="n"/>
      <c r="R339" s="8" t="inlineStr">
        <is>
          <t>✅ 可导入</t>
        </is>
      </c>
      <c r="S339" s="8" t="inlineStr">
        <is>
          <t>✅ 对账齐全</t>
        </is>
      </c>
      <c r="T339" t="inlineStr">
        <is>
          <t>✓</t>
        </is>
      </c>
    </row>
    <row r="340">
      <c r="A340" s="14" t="inlineStr">
        <is>
          <t>4289055516736988240</t>
        </is>
      </c>
      <c r="B340" s="14" t="inlineStr">
        <is>
          <t>tb6227796_2012</t>
        </is>
      </c>
      <c r="C340" s="25" t="n">
        <v>45751</v>
      </c>
      <c r="D340" s="15" t="n"/>
      <c r="E340" s="15" t="n"/>
      <c r="F340" s="15" t="n"/>
      <c r="G340" s="15" t="n"/>
      <c r="H340" s="15" t="n">
        <v>1</v>
      </c>
      <c r="I340" s="160" t="n">
        <v>15</v>
      </c>
      <c r="J340" s="160" t="n">
        <v>5</v>
      </c>
      <c r="K340" s="160">
        <f>G340*H340*0.006</f>
        <v/>
      </c>
      <c r="L340" s="28">
        <f>SUM(I340:K340)</f>
        <v/>
      </c>
      <c r="M340" s="28">
        <f>G340*H340+I340</f>
        <v/>
      </c>
      <c r="N340" s="15" t="n"/>
      <c r="O340" s="15" t="n"/>
      <c r="P340" s="14" t="n"/>
      <c r="Q340" s="15" t="n"/>
      <c r="R340" s="8" t="inlineStr">
        <is>
          <t>✅ 可导入</t>
        </is>
      </c>
      <c r="S340" s="8" t="inlineStr">
        <is>
          <t>✅ 对账齐全</t>
        </is>
      </c>
      <c r="T340" t="inlineStr">
        <is>
          <t>✓</t>
        </is>
      </c>
    </row>
    <row r="341">
      <c r="A341" s="14" t="inlineStr">
        <is>
          <t>2520470497219340069</t>
        </is>
      </c>
      <c r="B341" s="14" t="inlineStr">
        <is>
          <t>兜圈的操操</t>
        </is>
      </c>
      <c r="C341" s="26" t="n">
        <v>45751</v>
      </c>
      <c r="D341" s="16" t="n"/>
      <c r="E341" s="16" t="n"/>
      <c r="F341" s="16" t="n"/>
      <c r="G341" s="16" t="n"/>
      <c r="H341" s="16" t="n">
        <v>1</v>
      </c>
      <c r="I341" s="161" t="n">
        <v>15</v>
      </c>
      <c r="J341" s="161" t="n">
        <v>5</v>
      </c>
      <c r="K341" s="161">
        <f>G341*H341*0.006</f>
        <v/>
      </c>
      <c r="L341" s="28">
        <f>SUM(I341:K341)</f>
        <v/>
      </c>
      <c r="M341" s="28">
        <f>G341*H341+I341</f>
        <v/>
      </c>
      <c r="N341" s="16" t="n"/>
      <c r="O341" s="16" t="n"/>
      <c r="P341" s="14" t="n"/>
      <c r="Q341" s="16" t="n"/>
      <c r="R341" s="8" t="inlineStr">
        <is>
          <t>✅ 可导入</t>
        </is>
      </c>
      <c r="S341" s="8" t="inlineStr">
        <is>
          <t>✅ 对账齐全</t>
        </is>
      </c>
      <c r="T341" t="inlineStr">
        <is>
          <t>✓</t>
        </is>
      </c>
    </row>
    <row r="342">
      <c r="A342" s="14" t="inlineStr">
        <is>
          <t>2519608983838388459</t>
        </is>
      </c>
      <c r="B342" s="14" t="inlineStr">
        <is>
          <t>tb13372727249</t>
        </is>
      </c>
      <c r="C342" s="25" t="n">
        <v>45751</v>
      </c>
      <c r="D342" s="15" t="n"/>
      <c r="E342" s="15" t="n"/>
      <c r="F342" s="15" t="n"/>
      <c r="G342" s="15" t="n"/>
      <c r="H342" s="15" t="n">
        <v>1</v>
      </c>
      <c r="I342" s="160" t="n">
        <v>15</v>
      </c>
      <c r="J342" s="160" t="n">
        <v>5</v>
      </c>
      <c r="K342" s="160">
        <f>G342*H342*0.006</f>
        <v/>
      </c>
      <c r="L342" s="28">
        <f>SUM(I342:K342)</f>
        <v/>
      </c>
      <c r="M342" s="28">
        <f>G342*H342+I342</f>
        <v/>
      </c>
      <c r="N342" s="15" t="n"/>
      <c r="O342" s="15" t="n"/>
      <c r="P342" s="14" t="n"/>
      <c r="Q342" s="15" t="n"/>
      <c r="R342" s="8" t="inlineStr">
        <is>
          <t>✅ 可导入</t>
        </is>
      </c>
      <c r="S342" s="8" t="inlineStr">
        <is>
          <t>✅ 对账齐全</t>
        </is>
      </c>
      <c r="T342" t="inlineStr">
        <is>
          <t>✓</t>
        </is>
      </c>
    </row>
    <row r="343">
      <c r="A343" s="14" t="inlineStr">
        <is>
          <t>2520665005798761968</t>
        </is>
      </c>
      <c r="B343" s="14" t="inlineStr">
        <is>
          <t>蓝色妖姬5822</t>
        </is>
      </c>
      <c r="C343" s="26" t="n">
        <v>45751</v>
      </c>
      <c r="D343" s="16" t="n"/>
      <c r="E343" s="16" t="n"/>
      <c r="F343" s="16" t="n"/>
      <c r="G343" s="16" t="n"/>
      <c r="H343" s="16" t="n">
        <v>1</v>
      </c>
      <c r="I343" s="161" t="n">
        <v>15</v>
      </c>
      <c r="J343" s="161" t="n">
        <v>5</v>
      </c>
      <c r="K343" s="161">
        <f>G343*H343*0.006</f>
        <v/>
      </c>
      <c r="L343" s="28">
        <f>SUM(I343:K343)</f>
        <v/>
      </c>
      <c r="M343" s="28">
        <f>G343*H343+I343</f>
        <v/>
      </c>
      <c r="N343" s="16" t="n"/>
      <c r="O343" s="16" t="n"/>
      <c r="P343" s="14" t="n"/>
      <c r="Q343" s="16" t="n"/>
      <c r="R343" s="8" t="inlineStr">
        <is>
          <t>✅ 可导入</t>
        </is>
      </c>
      <c r="S343" s="8" t="inlineStr">
        <is>
          <t>✅ 对账齐全</t>
        </is>
      </c>
      <c r="T343" t="inlineStr">
        <is>
          <t>✓</t>
        </is>
      </c>
    </row>
    <row r="344">
      <c r="A344" s="14" t="inlineStr">
        <is>
          <t>4290010203438181643</t>
        </is>
      </c>
      <c r="B344" s="14" t="inlineStr">
        <is>
          <t>tb588371898</t>
        </is>
      </c>
      <c r="C344" s="25" t="n">
        <v>45752</v>
      </c>
      <c r="D344" s="15" t="n"/>
      <c r="E344" s="15" t="n"/>
      <c r="F344" s="15" t="n"/>
      <c r="G344" s="15" t="n"/>
      <c r="H344" s="15" t="n">
        <v>1</v>
      </c>
      <c r="I344" s="160" t="n">
        <v>15</v>
      </c>
      <c r="J344" s="160" t="n">
        <v>5</v>
      </c>
      <c r="K344" s="160">
        <f>G344*H344*0.006</f>
        <v/>
      </c>
      <c r="L344" s="28">
        <f>SUM(I344:K344)</f>
        <v/>
      </c>
      <c r="M344" s="28">
        <f>G344*H344+I344</f>
        <v/>
      </c>
      <c r="N344" s="15" t="n"/>
      <c r="O344" s="15" t="n"/>
      <c r="P344" s="14" t="n"/>
      <c r="Q344" s="15" t="n"/>
      <c r="R344" s="8" t="inlineStr">
        <is>
          <t>✅ 可导入</t>
        </is>
      </c>
      <c r="S344" s="8" t="inlineStr">
        <is>
          <t>✅ 对账齐全</t>
        </is>
      </c>
      <c r="T344" t="inlineStr">
        <is>
          <t>✓</t>
        </is>
      </c>
    </row>
    <row r="345">
      <c r="A345" s="14" t="inlineStr">
        <is>
          <t>2521270705620689199</t>
        </is>
      </c>
      <c r="B345" s="14" t="inlineStr">
        <is>
          <t>成成87661</t>
        </is>
      </c>
      <c r="C345" s="26" t="n">
        <v>45752</v>
      </c>
      <c r="D345" s="16" t="n"/>
      <c r="E345" s="16" t="n"/>
      <c r="F345" s="16" t="n"/>
      <c r="G345" s="16" t="n"/>
      <c r="H345" s="16" t="n">
        <v>1</v>
      </c>
      <c r="I345" s="161" t="n">
        <v>15</v>
      </c>
      <c r="J345" s="161" t="n">
        <v>5</v>
      </c>
      <c r="K345" s="161">
        <f>G345*H345*0.006</f>
        <v/>
      </c>
      <c r="L345" s="28">
        <f>SUM(I345:K345)</f>
        <v/>
      </c>
      <c r="M345" s="28">
        <f>G345*H345+I345</f>
        <v/>
      </c>
      <c r="N345" s="16" t="n"/>
      <c r="O345" s="16" t="n"/>
      <c r="P345" s="14" t="n"/>
      <c r="Q345" s="16" t="n"/>
      <c r="R345" s="8" t="inlineStr">
        <is>
          <t>✅ 可导入</t>
        </is>
      </c>
      <c r="S345" s="8" t="inlineStr">
        <is>
          <t>✅ 对账齐全</t>
        </is>
      </c>
      <c r="T345" t="inlineStr">
        <is>
          <t>✓</t>
        </is>
      </c>
    </row>
    <row r="346">
      <c r="A346" s="14" t="inlineStr">
        <is>
          <t>2521032458083960879</t>
        </is>
      </c>
      <c r="B346" s="14" t="inlineStr">
        <is>
          <t>tb12903070</t>
        </is>
      </c>
      <c r="C346" s="25" t="n">
        <v>45752</v>
      </c>
      <c r="D346" s="15" t="n"/>
      <c r="E346" s="15" t="n"/>
      <c r="F346" s="15" t="n"/>
      <c r="G346" s="15" t="n"/>
      <c r="H346" s="15" t="n">
        <v>1</v>
      </c>
      <c r="I346" s="160" t="n">
        <v>15</v>
      </c>
      <c r="J346" s="160" t="n">
        <v>5</v>
      </c>
      <c r="K346" s="160">
        <f>G346*H346*0.006</f>
        <v/>
      </c>
      <c r="L346" s="28">
        <f>SUM(I346:K346)</f>
        <v/>
      </c>
      <c r="M346" s="28">
        <f>G346*H346+I346</f>
        <v/>
      </c>
      <c r="N346" s="15" t="n"/>
      <c r="O346" s="15" t="n"/>
      <c r="P346" s="14" t="n"/>
      <c r="Q346" s="15" t="n"/>
      <c r="R346" s="8" t="inlineStr">
        <is>
          <t>✅ 可导入</t>
        </is>
      </c>
      <c r="S346" s="8" t="inlineStr">
        <is>
          <t>✅ 对账齐全</t>
        </is>
      </c>
      <c r="T346" t="inlineStr">
        <is>
          <t>✓</t>
        </is>
      </c>
    </row>
    <row r="347">
      <c r="A347" s="14" t="inlineStr">
        <is>
          <t>4289926140409388902</t>
        </is>
      </c>
      <c r="B347" s="14" t="inlineStr">
        <is>
          <t>涌动a</t>
        </is>
      </c>
      <c r="C347" s="26" t="n">
        <v>45752</v>
      </c>
      <c r="D347" s="16" t="n"/>
      <c r="E347" s="16" t="n"/>
      <c r="F347" s="16" t="n"/>
      <c r="G347" s="16" t="n"/>
      <c r="H347" s="16" t="n">
        <v>1</v>
      </c>
      <c r="I347" s="161" t="n">
        <v>15</v>
      </c>
      <c r="J347" s="161" t="n">
        <v>5</v>
      </c>
      <c r="K347" s="161">
        <f>G347*H347*0.006</f>
        <v/>
      </c>
      <c r="L347" s="28">
        <f>SUM(I347:K347)</f>
        <v/>
      </c>
      <c r="M347" s="28">
        <f>G347*H347+I347</f>
        <v/>
      </c>
      <c r="N347" s="16" t="n"/>
      <c r="O347" s="16" t="n"/>
      <c r="P347" s="14" t="n"/>
      <c r="Q347" s="16" t="n"/>
      <c r="R347" s="8" t="inlineStr">
        <is>
          <t>✅ 可导入</t>
        </is>
      </c>
      <c r="S347" s="8" t="inlineStr">
        <is>
          <t>✅ 对账齐全</t>
        </is>
      </c>
      <c r="T347" t="inlineStr">
        <is>
          <t>✓</t>
        </is>
      </c>
    </row>
    <row r="348">
      <c r="A348" s="14" t="inlineStr">
        <is>
          <t>2522509537727366261</t>
        </is>
      </c>
      <c r="B348" s="14" t="inlineStr">
        <is>
          <t>tb5937053693</t>
        </is>
      </c>
      <c r="C348" s="25" t="n">
        <v>45753</v>
      </c>
      <c r="D348" s="15" t="n"/>
      <c r="E348" s="15" t="n"/>
      <c r="F348" s="15" t="n"/>
      <c r="G348" s="15" t="n"/>
      <c r="H348" s="15" t="n">
        <v>1</v>
      </c>
      <c r="I348" s="160" t="n">
        <v>15</v>
      </c>
      <c r="J348" s="160" t="n">
        <v>5</v>
      </c>
      <c r="K348" s="160">
        <f>G348*H348*0.006</f>
        <v/>
      </c>
      <c r="L348" s="28">
        <f>SUM(I348:K348)</f>
        <v/>
      </c>
      <c r="M348" s="28">
        <f>G348*H348+I348</f>
        <v/>
      </c>
      <c r="N348" s="15" t="n"/>
      <c r="O348" s="15" t="n"/>
      <c r="P348" s="14" t="n"/>
      <c r="Q348" s="15" t="n"/>
      <c r="R348" s="8" t="inlineStr">
        <is>
          <t>✅ 可导入</t>
        </is>
      </c>
      <c r="S348" s="8" t="inlineStr">
        <is>
          <t>✅ 对账齐全</t>
        </is>
      </c>
      <c r="T348" t="inlineStr">
        <is>
          <t>✓</t>
        </is>
      </c>
    </row>
    <row r="349">
      <c r="A349" s="14" t="inlineStr">
        <is>
          <t>4291352929048893433</t>
        </is>
      </c>
      <c r="B349" s="14" t="inlineStr">
        <is>
          <t>tb829816034</t>
        </is>
      </c>
      <c r="C349" s="26" t="n">
        <v>45753</v>
      </c>
      <c r="D349" s="16" t="n"/>
      <c r="E349" s="16" t="n"/>
      <c r="F349" s="16" t="n"/>
      <c r="G349" s="16" t="n"/>
      <c r="H349" s="16" t="n">
        <v>1</v>
      </c>
      <c r="I349" s="161" t="n">
        <v>15</v>
      </c>
      <c r="J349" s="161" t="n">
        <v>5</v>
      </c>
      <c r="K349" s="161">
        <f>G349*H349*0.006</f>
        <v/>
      </c>
      <c r="L349" s="28">
        <f>SUM(I349:K349)</f>
        <v/>
      </c>
      <c r="M349" s="28">
        <f>G349*H349+I349</f>
        <v/>
      </c>
      <c r="N349" s="16" t="n"/>
      <c r="O349" s="16" t="n"/>
      <c r="P349" s="14" t="n"/>
      <c r="Q349" s="16" t="n"/>
      <c r="R349" s="8" t="inlineStr">
        <is>
          <t>✅ 可导入</t>
        </is>
      </c>
      <c r="S349" s="8" t="inlineStr">
        <is>
          <t>✅ 对账齐全</t>
        </is>
      </c>
      <c r="T349" t="inlineStr">
        <is>
          <t>✓</t>
        </is>
      </c>
    </row>
    <row r="350">
      <c r="A350" s="14" t="inlineStr">
        <is>
          <t>2522417196846682664</t>
        </is>
      </c>
      <c r="B350" s="14" t="inlineStr">
        <is>
          <t>57368075zxcv</t>
        </is>
      </c>
      <c r="C350" s="25" t="n">
        <v>45754</v>
      </c>
      <c r="D350" s="15" t="n"/>
      <c r="E350" s="15" t="n"/>
      <c r="F350" s="15" t="n"/>
      <c r="G350" s="15" t="n"/>
      <c r="H350" s="15" t="n">
        <v>1</v>
      </c>
      <c r="I350" s="160" t="n">
        <v>15</v>
      </c>
      <c r="J350" s="160" t="n">
        <v>5</v>
      </c>
      <c r="K350" s="160">
        <f>G350*H350*0.006</f>
        <v/>
      </c>
      <c r="L350" s="28">
        <f>SUM(I350:K350)</f>
        <v/>
      </c>
      <c r="M350" s="28">
        <f>G350*H350+I350</f>
        <v/>
      </c>
      <c r="N350" s="15" t="n"/>
      <c r="O350" s="15" t="n"/>
      <c r="P350" s="14" t="n"/>
      <c r="Q350" s="15" t="n"/>
      <c r="R350" s="8" t="inlineStr">
        <is>
          <t>✅ 可导入</t>
        </is>
      </c>
      <c r="S350" s="8" t="inlineStr">
        <is>
          <t>✅ 对账齐全</t>
        </is>
      </c>
      <c r="T350" t="inlineStr">
        <is>
          <t>✓</t>
        </is>
      </c>
    </row>
    <row r="351">
      <c r="A351" s="14" t="inlineStr">
        <is>
          <t>4292247854006941602</t>
        </is>
      </c>
      <c r="B351" s="14" t="inlineStr">
        <is>
          <t>tb529347529</t>
        </is>
      </c>
      <c r="C351" s="26" t="n">
        <v>45754</v>
      </c>
      <c r="D351" s="16" t="n"/>
      <c r="E351" s="16" t="n"/>
      <c r="F351" s="16" t="n"/>
      <c r="G351" s="16" t="n"/>
      <c r="H351" s="16" t="n">
        <v>1</v>
      </c>
      <c r="I351" s="161" t="n">
        <v>15</v>
      </c>
      <c r="J351" s="161" t="n">
        <v>5</v>
      </c>
      <c r="K351" s="161">
        <f>G351*H351*0.006</f>
        <v/>
      </c>
      <c r="L351" s="28">
        <f>SUM(I351:K351)</f>
        <v/>
      </c>
      <c r="M351" s="28">
        <f>G351*H351+I351</f>
        <v/>
      </c>
      <c r="N351" s="16" t="n"/>
      <c r="O351" s="16" t="n"/>
      <c r="P351" s="14" t="n"/>
      <c r="Q351" s="16" t="n"/>
      <c r="R351" s="8" t="inlineStr">
        <is>
          <t>✅ 可导入</t>
        </is>
      </c>
      <c r="S351" s="8" t="inlineStr">
        <is>
          <t>✅ 对账齐全</t>
        </is>
      </c>
      <c r="T351" t="inlineStr">
        <is>
          <t>✓</t>
        </is>
      </c>
    </row>
    <row r="352">
      <c r="A352" s="14" t="inlineStr">
        <is>
          <t>4292616459584830935</t>
        </is>
      </c>
      <c r="B352" s="14" t="inlineStr">
        <is>
          <t>tb4131861238</t>
        </is>
      </c>
      <c r="C352" s="25" t="n">
        <v>45754</v>
      </c>
      <c r="D352" s="15" t="n"/>
      <c r="E352" s="15" t="n"/>
      <c r="F352" s="15" t="n"/>
      <c r="G352" s="15" t="n"/>
      <c r="H352" s="15" t="n">
        <v>1</v>
      </c>
      <c r="I352" s="160" t="n">
        <v>15</v>
      </c>
      <c r="J352" s="160" t="n">
        <v>5</v>
      </c>
      <c r="K352" s="160">
        <f>G352*H352*0.006</f>
        <v/>
      </c>
      <c r="L352" s="28">
        <f>SUM(I352:K352)</f>
        <v/>
      </c>
      <c r="M352" s="28">
        <f>G352*H352+I352</f>
        <v/>
      </c>
      <c r="N352" s="15" t="n"/>
      <c r="O352" s="15" t="n"/>
      <c r="P352" s="14" t="n"/>
      <c r="Q352" s="15" t="n"/>
      <c r="R352" s="8" t="inlineStr">
        <is>
          <t>✅ 可导入</t>
        </is>
      </c>
      <c r="S352" s="8" t="inlineStr">
        <is>
          <t>✅ 对账齐全</t>
        </is>
      </c>
      <c r="T352" t="inlineStr">
        <is>
          <t>✓</t>
        </is>
      </c>
    </row>
    <row r="353">
      <c r="A353" s="14" t="inlineStr">
        <is>
          <t>2523318207777896583</t>
        </is>
      </c>
      <c r="B353" s="14" t="inlineStr">
        <is>
          <t>tb3731794191</t>
        </is>
      </c>
      <c r="C353" s="26" t="n">
        <v>45755</v>
      </c>
      <c r="D353" s="16" t="n"/>
      <c r="E353" s="16" t="n"/>
      <c r="F353" s="16" t="n"/>
      <c r="G353" s="16" t="n"/>
      <c r="H353" s="16" t="n">
        <v>1</v>
      </c>
      <c r="I353" s="161" t="n">
        <v>15</v>
      </c>
      <c r="J353" s="161" t="n">
        <v>5</v>
      </c>
      <c r="K353" s="161">
        <f>G353*H353*0.006</f>
        <v/>
      </c>
      <c r="L353" s="28">
        <f>SUM(I353:K353)</f>
        <v/>
      </c>
      <c r="M353" s="28">
        <f>G353*H353+I353</f>
        <v/>
      </c>
      <c r="N353" s="16" t="n"/>
      <c r="O353" s="16" t="n"/>
      <c r="P353" s="14" t="n"/>
      <c r="Q353" s="16" t="n"/>
      <c r="R353" s="8" t="inlineStr">
        <is>
          <t>✅ 可导入</t>
        </is>
      </c>
      <c r="S353" s="8" t="inlineStr">
        <is>
          <t>✅ 对账齐全</t>
        </is>
      </c>
      <c r="T353" t="inlineStr">
        <is>
          <t>✓</t>
        </is>
      </c>
    </row>
    <row r="354">
      <c r="A354" s="14" t="inlineStr">
        <is>
          <t>4294621371456416628</t>
        </is>
      </c>
      <c r="B354" s="14" t="inlineStr">
        <is>
          <t>水星汇</t>
        </is>
      </c>
      <c r="C354" s="25" t="n">
        <v>45756</v>
      </c>
      <c r="D354" s="15" t="n"/>
      <c r="E354" s="15" t="n"/>
      <c r="F354" s="15" t="n"/>
      <c r="G354" s="15" t="n"/>
      <c r="H354" s="15" t="n">
        <v>1</v>
      </c>
      <c r="I354" s="160" t="n">
        <v>15</v>
      </c>
      <c r="J354" s="160" t="n">
        <v>5</v>
      </c>
      <c r="K354" s="160">
        <f>G354*H354*0.006</f>
        <v/>
      </c>
      <c r="L354" s="28">
        <f>SUM(I354:K354)</f>
        <v/>
      </c>
      <c r="M354" s="28">
        <f>G354*H354+I354</f>
        <v/>
      </c>
      <c r="N354" s="15" t="n"/>
      <c r="O354" s="15" t="n"/>
      <c r="P354" s="14" t="n"/>
      <c r="Q354" s="15" t="n"/>
      <c r="R354" s="8" t="inlineStr">
        <is>
          <t>✅ 可导入</t>
        </is>
      </c>
      <c r="S354" s="8" t="inlineStr">
        <is>
          <t>✅ 对账齐全</t>
        </is>
      </c>
      <c r="T354" t="inlineStr">
        <is>
          <t>✓</t>
        </is>
      </c>
    </row>
    <row r="355">
      <c r="A355" s="14" t="inlineStr">
        <is>
          <t>4294639296853114741</t>
        </is>
      </c>
      <c r="B355" s="14" t="inlineStr">
        <is>
          <t>肖战肖春生</t>
        </is>
      </c>
      <c r="C355" s="26" t="n">
        <v>45756</v>
      </c>
      <c r="D355" s="16" t="n"/>
      <c r="E355" s="16" t="n"/>
      <c r="F355" s="16" t="n"/>
      <c r="G355" s="16" t="n"/>
      <c r="H355" s="16" t="n">
        <v>1</v>
      </c>
      <c r="I355" s="161" t="n">
        <v>15</v>
      </c>
      <c r="J355" s="161" t="n">
        <v>5</v>
      </c>
      <c r="K355" s="161">
        <f>G355*H355*0.006</f>
        <v/>
      </c>
      <c r="L355" s="28">
        <f>SUM(I355:K355)</f>
        <v/>
      </c>
      <c r="M355" s="28">
        <f>G355*H355+I355</f>
        <v/>
      </c>
      <c r="N355" s="16" t="n"/>
      <c r="O355" s="16" t="n"/>
      <c r="P355" s="14" t="n"/>
      <c r="Q355" s="16" t="n"/>
      <c r="R355" s="8" t="inlineStr">
        <is>
          <t>✅ 可导入</t>
        </is>
      </c>
      <c r="S355" s="8" t="inlineStr">
        <is>
          <t>✅ 对账齐全</t>
        </is>
      </c>
      <c r="T355" t="inlineStr">
        <is>
          <t>✓</t>
        </is>
      </c>
    </row>
    <row r="356">
      <c r="A356" s="14" t="inlineStr">
        <is>
          <t>2525014058116715076</t>
        </is>
      </c>
      <c r="B356" s="14" t="inlineStr">
        <is>
          <t>llx15301515659</t>
        </is>
      </c>
      <c r="C356" s="25" t="n">
        <v>45756</v>
      </c>
      <c r="D356" s="15" t="n"/>
      <c r="E356" s="15" t="n"/>
      <c r="F356" s="15" t="n"/>
      <c r="G356" s="15" t="n"/>
      <c r="H356" s="15" t="n">
        <v>1</v>
      </c>
      <c r="I356" s="160" t="n">
        <v>15</v>
      </c>
      <c r="J356" s="160" t="n">
        <v>5</v>
      </c>
      <c r="K356" s="160">
        <f>G356*H356*0.006</f>
        <v/>
      </c>
      <c r="L356" s="28">
        <f>SUM(I356:K356)</f>
        <v/>
      </c>
      <c r="M356" s="28">
        <f>G356*H356+I356</f>
        <v/>
      </c>
      <c r="N356" s="15" t="n"/>
      <c r="O356" s="15" t="n"/>
      <c r="P356" s="14" t="n"/>
      <c r="Q356" s="15" t="n"/>
      <c r="R356" s="8" t="inlineStr">
        <is>
          <t>✅ 可导入</t>
        </is>
      </c>
      <c r="S356" s="8" t="inlineStr">
        <is>
          <t>✅ 对账齐全</t>
        </is>
      </c>
      <c r="T356" t="inlineStr">
        <is>
          <t>✓</t>
        </is>
      </c>
    </row>
    <row r="357">
      <c r="A357" s="14" t="inlineStr">
        <is>
          <t>4294902960596728966</t>
        </is>
      </c>
      <c r="B357" s="14" t="inlineStr">
        <is>
          <t>tb477908623</t>
        </is>
      </c>
      <c r="C357" s="26" t="n">
        <v>45756</v>
      </c>
      <c r="D357" s="16" t="n"/>
      <c r="E357" s="16" t="n"/>
      <c r="F357" s="16" t="n"/>
      <c r="G357" s="16" t="n"/>
      <c r="H357" s="16" t="n">
        <v>1</v>
      </c>
      <c r="I357" s="161" t="n">
        <v>15</v>
      </c>
      <c r="J357" s="161" t="n">
        <v>5</v>
      </c>
      <c r="K357" s="161">
        <f>G357*H357*0.006</f>
        <v/>
      </c>
      <c r="L357" s="28">
        <f>SUM(I357:K357)</f>
        <v/>
      </c>
      <c r="M357" s="28">
        <f>G357*H357+I357</f>
        <v/>
      </c>
      <c r="N357" s="16" t="n"/>
      <c r="O357" s="16" t="n"/>
      <c r="P357" s="14" t="n"/>
      <c r="Q357" s="16" t="n"/>
      <c r="R357" s="8" t="inlineStr">
        <is>
          <t>✅ 可导入</t>
        </is>
      </c>
      <c r="S357" s="8" t="inlineStr">
        <is>
          <t>✅ 对账齐全</t>
        </is>
      </c>
      <c r="T357" t="inlineStr">
        <is>
          <t>✓</t>
        </is>
      </c>
    </row>
    <row r="358">
      <c r="A358" s="14" t="inlineStr">
        <is>
          <t>4294871136179509601</t>
        </is>
      </c>
      <c r="B358" s="14" t="inlineStr">
        <is>
          <t>tb1714913188</t>
        </is>
      </c>
      <c r="C358" s="25" t="n">
        <v>45756</v>
      </c>
      <c r="D358" s="15" t="n"/>
      <c r="E358" s="15" t="n"/>
      <c r="F358" s="15" t="n"/>
      <c r="G358" s="15" t="n"/>
      <c r="H358" s="15" t="n">
        <v>1</v>
      </c>
      <c r="I358" s="160" t="n">
        <v>15</v>
      </c>
      <c r="J358" s="160" t="n">
        <v>5</v>
      </c>
      <c r="K358" s="160">
        <f>G358*H358*0.006</f>
        <v/>
      </c>
      <c r="L358" s="28">
        <f>SUM(I358:K358)</f>
        <v/>
      </c>
      <c r="M358" s="28">
        <f>G358*H358+I358</f>
        <v/>
      </c>
      <c r="N358" s="15" t="n"/>
      <c r="O358" s="15" t="n"/>
      <c r="P358" s="14" t="n"/>
      <c r="Q358" s="15" t="n"/>
      <c r="R358" s="8" t="inlineStr">
        <is>
          <t>✅ 可导入</t>
        </is>
      </c>
      <c r="S358" s="8" t="inlineStr">
        <is>
          <t>✅ 对账齐全</t>
        </is>
      </c>
      <c r="T358" t="inlineStr">
        <is>
          <t>✓</t>
        </is>
      </c>
    </row>
    <row r="359">
      <c r="A359" s="14" t="inlineStr">
        <is>
          <t>2525573319392914576</t>
        </is>
      </c>
      <c r="B359" s="14" t="inlineStr">
        <is>
          <t>ooaaiixx</t>
        </is>
      </c>
      <c r="C359" s="26" t="n">
        <v>45757</v>
      </c>
      <c r="D359" s="16" t="n"/>
      <c r="E359" s="16" t="n"/>
      <c r="F359" s="16" t="n"/>
      <c r="G359" s="16" t="n"/>
      <c r="H359" s="16" t="n">
        <v>1</v>
      </c>
      <c r="I359" s="161" t="n">
        <v>15</v>
      </c>
      <c r="J359" s="161" t="n">
        <v>5</v>
      </c>
      <c r="K359" s="161">
        <f>G359*H359*0.006</f>
        <v/>
      </c>
      <c r="L359" s="28">
        <f>SUM(I359:K359)</f>
        <v/>
      </c>
      <c r="M359" s="28">
        <f>G359*H359+I359</f>
        <v/>
      </c>
      <c r="N359" s="16" t="n"/>
      <c r="O359" s="16" t="n"/>
      <c r="P359" s="14" t="n"/>
      <c r="Q359" s="16" t="n"/>
      <c r="R359" s="8" t="inlineStr">
        <is>
          <t>✅ 可导入</t>
        </is>
      </c>
      <c r="S359" s="8" t="inlineStr">
        <is>
          <t>✅ 对账齐全</t>
        </is>
      </c>
      <c r="T359" t="inlineStr">
        <is>
          <t>✓</t>
        </is>
      </c>
    </row>
    <row r="360">
      <c r="A360" s="14" t="inlineStr">
        <is>
          <t>2527440961619174786</t>
        </is>
      </c>
      <c r="B360" s="14" t="inlineStr">
        <is>
          <t>yjf65248880</t>
        </is>
      </c>
      <c r="C360" s="25" t="n">
        <v>45758</v>
      </c>
      <c r="D360" s="15" t="n"/>
      <c r="E360" s="15" t="n"/>
      <c r="F360" s="15" t="n"/>
      <c r="G360" s="15" t="n"/>
      <c r="H360" s="15" t="n">
        <v>1</v>
      </c>
      <c r="I360" s="160" t="n">
        <v>15</v>
      </c>
      <c r="J360" s="160" t="n">
        <v>5</v>
      </c>
      <c r="K360" s="160">
        <f>G360*H360*0.006</f>
        <v/>
      </c>
      <c r="L360" s="28">
        <f>SUM(I360:K360)</f>
        <v/>
      </c>
      <c r="M360" s="28">
        <f>G360*H360+I360</f>
        <v/>
      </c>
      <c r="N360" s="15" t="n"/>
      <c r="O360" s="15" t="n"/>
      <c r="P360" s="14" t="n"/>
      <c r="Q360" s="15" t="n"/>
      <c r="R360" s="8" t="inlineStr">
        <is>
          <t>✅ 可导入</t>
        </is>
      </c>
      <c r="S360" s="8" t="inlineStr">
        <is>
          <t>✅ 对账齐全</t>
        </is>
      </c>
      <c r="T360" t="inlineStr">
        <is>
          <t>✓</t>
        </is>
      </c>
    </row>
    <row r="361">
      <c r="A361" s="14" t="inlineStr">
        <is>
          <t>2526879648977381657</t>
        </is>
      </c>
      <c r="B361" s="14" t="inlineStr">
        <is>
          <t>tb339404889</t>
        </is>
      </c>
      <c r="C361" s="26" t="n">
        <v>45758</v>
      </c>
      <c r="D361" s="16" t="n"/>
      <c r="E361" s="16" t="n"/>
      <c r="F361" s="16" t="n"/>
      <c r="G361" s="16" t="n"/>
      <c r="H361" s="16" t="n">
        <v>1</v>
      </c>
      <c r="I361" s="161" t="n">
        <v>15</v>
      </c>
      <c r="J361" s="161" t="n">
        <v>5</v>
      </c>
      <c r="K361" s="161">
        <f>G361*H361*0.006</f>
        <v/>
      </c>
      <c r="L361" s="28">
        <f>SUM(I361:K361)</f>
        <v/>
      </c>
      <c r="M361" s="28">
        <f>G361*H361+I361</f>
        <v/>
      </c>
      <c r="N361" s="16" t="n"/>
      <c r="O361" s="16" t="n"/>
      <c r="P361" s="14" t="n"/>
      <c r="Q361" s="16" t="n"/>
      <c r="R361" s="8" t="inlineStr">
        <is>
          <t>✅ 可导入</t>
        </is>
      </c>
      <c r="S361" s="8" t="inlineStr">
        <is>
          <t>✅ 对账齐全</t>
        </is>
      </c>
      <c r="T361" t="inlineStr">
        <is>
          <t>✓</t>
        </is>
      </c>
    </row>
    <row r="362">
      <c r="A362" s="14" t="inlineStr">
        <is>
          <t>2526918888449544897</t>
        </is>
      </c>
      <c r="B362" s="14" t="inlineStr">
        <is>
          <t>您好微笑吧</t>
        </is>
      </c>
      <c r="C362" s="25" t="n">
        <v>45758</v>
      </c>
      <c r="D362" s="15" t="n"/>
      <c r="E362" s="15" t="n"/>
      <c r="F362" s="15" t="n"/>
      <c r="G362" s="15" t="n"/>
      <c r="H362" s="15" t="n">
        <v>1</v>
      </c>
      <c r="I362" s="160" t="n">
        <v>15</v>
      </c>
      <c r="J362" s="160" t="n">
        <v>5</v>
      </c>
      <c r="K362" s="160">
        <f>G362*H362*0.006</f>
        <v/>
      </c>
      <c r="L362" s="28">
        <f>SUM(I362:K362)</f>
        <v/>
      </c>
      <c r="M362" s="28">
        <f>G362*H362+I362</f>
        <v/>
      </c>
      <c r="N362" s="15" t="n"/>
      <c r="O362" s="15" t="n"/>
      <c r="P362" s="14" t="n"/>
      <c r="Q362" s="15" t="n"/>
      <c r="R362" s="8" t="inlineStr">
        <is>
          <t>✅ 可导入</t>
        </is>
      </c>
      <c r="S362" s="8" t="inlineStr">
        <is>
          <t>✅ 对账齐全</t>
        </is>
      </c>
      <c r="T362" t="inlineStr">
        <is>
          <t>✓</t>
        </is>
      </c>
    </row>
    <row r="363">
      <c r="A363" s="14" t="inlineStr">
        <is>
          <t>2528018652652548790</t>
        </is>
      </c>
      <c r="B363" s="14" t="inlineStr">
        <is>
          <t>一梦三生缘</t>
        </is>
      </c>
      <c r="C363" s="26" t="n">
        <v>45759</v>
      </c>
      <c r="D363" s="16" t="n"/>
      <c r="E363" s="16" t="n"/>
      <c r="F363" s="16" t="n"/>
      <c r="G363" s="16" t="n"/>
      <c r="H363" s="16" t="n">
        <v>1</v>
      </c>
      <c r="I363" s="161" t="n">
        <v>15</v>
      </c>
      <c r="J363" s="161" t="n">
        <v>5</v>
      </c>
      <c r="K363" s="161">
        <f>G363*H363*0.006</f>
        <v/>
      </c>
      <c r="L363" s="28">
        <f>SUM(I363:K363)</f>
        <v/>
      </c>
      <c r="M363" s="28">
        <f>G363*H363+I363</f>
        <v/>
      </c>
      <c r="N363" s="16" t="n"/>
      <c r="O363" s="16" t="n"/>
      <c r="P363" s="14" t="n"/>
      <c r="Q363" s="16" t="n"/>
      <c r="R363" s="8" t="inlineStr">
        <is>
          <t>✅ 可导入</t>
        </is>
      </c>
      <c r="S363" s="8" t="inlineStr">
        <is>
          <t>✅ 对账齐全</t>
        </is>
      </c>
      <c r="T363" t="inlineStr">
        <is>
          <t>✓</t>
        </is>
      </c>
    </row>
    <row r="364">
      <c r="A364" s="14" t="inlineStr">
        <is>
          <t>2528133603270393074</t>
        </is>
      </c>
      <c r="B364" s="14" t="inlineStr">
        <is>
          <t>1992玲玉</t>
        </is>
      </c>
      <c r="C364" s="25" t="n">
        <v>45759</v>
      </c>
      <c r="D364" s="15" t="n"/>
      <c r="E364" s="15" t="n"/>
      <c r="F364" s="15" t="n"/>
      <c r="G364" s="15" t="n"/>
      <c r="H364" s="15" t="n">
        <v>1</v>
      </c>
      <c r="I364" s="160" t="n">
        <v>15</v>
      </c>
      <c r="J364" s="160" t="n">
        <v>5</v>
      </c>
      <c r="K364" s="160">
        <f>G364*H364*0.006</f>
        <v/>
      </c>
      <c r="L364" s="28">
        <f>SUM(I364:K364)</f>
        <v/>
      </c>
      <c r="M364" s="28">
        <f>G364*H364+I364</f>
        <v/>
      </c>
      <c r="N364" s="15" t="n"/>
      <c r="O364" s="15" t="n"/>
      <c r="P364" s="14" t="n"/>
      <c r="Q364" s="15" t="n"/>
      <c r="R364" s="8" t="inlineStr">
        <is>
          <t>✅ 可导入</t>
        </is>
      </c>
      <c r="S364" s="8" t="inlineStr">
        <is>
          <t>✅ 对账齐全</t>
        </is>
      </c>
      <c r="T364" t="inlineStr">
        <is>
          <t>✓</t>
        </is>
      </c>
    </row>
    <row r="365">
      <c r="A365" s="14" t="inlineStr">
        <is>
          <t>4298464837922153705</t>
        </is>
      </c>
      <c r="B365" s="14" t="inlineStr">
        <is>
          <t>东边不亮西边亮1027</t>
        </is>
      </c>
      <c r="C365" s="26" t="n">
        <v>45759</v>
      </c>
      <c r="D365" s="16" t="n"/>
      <c r="E365" s="16" t="n"/>
      <c r="F365" s="16" t="n"/>
      <c r="G365" s="16" t="n"/>
      <c r="H365" s="16" t="n">
        <v>1</v>
      </c>
      <c r="I365" s="161" t="n">
        <v>15</v>
      </c>
      <c r="J365" s="161" t="n">
        <v>5</v>
      </c>
      <c r="K365" s="161">
        <f>G365*H365*0.006</f>
        <v/>
      </c>
      <c r="L365" s="28">
        <f>SUM(I365:K365)</f>
        <v/>
      </c>
      <c r="M365" s="28">
        <f>G365*H365+I365</f>
        <v/>
      </c>
      <c r="N365" s="16" t="n"/>
      <c r="O365" s="16" t="n"/>
      <c r="P365" s="14" t="n"/>
      <c r="Q365" s="16" t="n"/>
      <c r="R365" s="8" t="inlineStr">
        <is>
          <t>✅ 可导入</t>
        </is>
      </c>
      <c r="S365" s="8" t="inlineStr">
        <is>
          <t>✅ 对账齐全</t>
        </is>
      </c>
      <c r="T365" t="inlineStr">
        <is>
          <t>✓</t>
        </is>
      </c>
    </row>
    <row r="366">
      <c r="A366" s="14" t="inlineStr">
        <is>
          <t>2528875635614662394</t>
        </is>
      </c>
      <c r="B366" s="14" t="inlineStr">
        <is>
          <t>tb013847222</t>
        </is>
      </c>
      <c r="C366" s="25" t="n">
        <v>45760</v>
      </c>
      <c r="D366" s="15" t="n"/>
      <c r="E366" s="15" t="n"/>
      <c r="F366" s="15" t="n"/>
      <c r="G366" s="15" t="n"/>
      <c r="H366" s="15" t="n">
        <v>1</v>
      </c>
      <c r="I366" s="160" t="n">
        <v>15</v>
      </c>
      <c r="J366" s="160" t="n">
        <v>5</v>
      </c>
      <c r="K366" s="160">
        <f>G366*H366*0.006</f>
        <v/>
      </c>
      <c r="L366" s="28">
        <f>SUM(I366:K366)</f>
        <v/>
      </c>
      <c r="M366" s="28">
        <f>G366*H366+I366</f>
        <v/>
      </c>
      <c r="N366" s="15" t="n"/>
      <c r="O366" s="15" t="n"/>
      <c r="P366" s="14" t="n"/>
      <c r="Q366" s="15" t="n"/>
      <c r="R366" s="8" t="inlineStr">
        <is>
          <t>✅ 可导入</t>
        </is>
      </c>
      <c r="S366" s="8" t="inlineStr">
        <is>
          <t>✅ 对账齐全</t>
        </is>
      </c>
      <c r="T366" t="inlineStr">
        <is>
          <t>✓</t>
        </is>
      </c>
    </row>
    <row r="367">
      <c r="A367" s="14" t="inlineStr">
        <is>
          <t>2528901807235399182</t>
        </is>
      </c>
      <c r="B367" s="14" t="inlineStr">
        <is>
          <t>t b 416798629</t>
        </is>
      </c>
      <c r="C367" s="26" t="n">
        <v>45760</v>
      </c>
      <c r="D367" s="16" t="n"/>
      <c r="E367" s="16" t="n"/>
      <c r="F367" s="16" t="n"/>
      <c r="G367" s="16" t="n"/>
      <c r="H367" s="16" t="n">
        <v>1</v>
      </c>
      <c r="I367" s="161" t="n">
        <v>15</v>
      </c>
      <c r="J367" s="161" t="n">
        <v>5</v>
      </c>
      <c r="K367" s="161">
        <f>G367*H367*0.006</f>
        <v/>
      </c>
      <c r="L367" s="28">
        <f>SUM(I367:K367)</f>
        <v/>
      </c>
      <c r="M367" s="28">
        <f>G367*H367+I367</f>
        <v/>
      </c>
      <c r="N367" s="16" t="n"/>
      <c r="O367" s="16" t="n"/>
      <c r="P367" s="14" t="n"/>
      <c r="Q367" s="16" t="n"/>
      <c r="R367" s="8" t="inlineStr">
        <is>
          <t>✅ 可导入</t>
        </is>
      </c>
      <c r="S367" s="8" t="inlineStr">
        <is>
          <t>✅ 对账齐全</t>
        </is>
      </c>
      <c r="T367" t="inlineStr">
        <is>
          <t>✓</t>
        </is>
      </c>
    </row>
    <row r="368">
      <c r="A368" s="14" t="inlineStr">
        <is>
          <t>4300547222381976632</t>
        </is>
      </c>
      <c r="B368" s="14" t="inlineStr">
        <is>
          <t>陈若118</t>
        </is>
      </c>
      <c r="C368" s="25" t="n">
        <v>45761</v>
      </c>
      <c r="D368" s="15" t="n"/>
      <c r="E368" s="15" t="n"/>
      <c r="F368" s="15" t="n"/>
      <c r="G368" s="15" t="n"/>
      <c r="H368" s="15" t="n">
        <v>1</v>
      </c>
      <c r="I368" s="160" t="n">
        <v>15</v>
      </c>
      <c r="J368" s="160" t="n">
        <v>5</v>
      </c>
      <c r="K368" s="160">
        <f>G368*H368*0.006</f>
        <v/>
      </c>
      <c r="L368" s="28">
        <f>SUM(I368:K368)</f>
        <v/>
      </c>
      <c r="M368" s="28">
        <f>G368*H368+I368</f>
        <v/>
      </c>
      <c r="N368" s="15" t="n"/>
      <c r="O368" s="15" t="n"/>
      <c r="P368" s="14" t="n"/>
      <c r="Q368" s="15" t="n"/>
      <c r="R368" s="8" t="inlineStr">
        <is>
          <t>✅ 可导入</t>
        </is>
      </c>
      <c r="S368" s="8" t="inlineStr">
        <is>
          <t>✅ 对账齐全</t>
        </is>
      </c>
      <c r="T368" t="inlineStr">
        <is>
          <t>✓</t>
        </is>
      </c>
    </row>
    <row r="369">
      <c r="A369" s="14" t="inlineStr">
        <is>
          <t>2530868341892803399</t>
        </is>
      </c>
      <c r="B369" s="14" t="inlineStr">
        <is>
          <t>tb989420160</t>
        </is>
      </c>
      <c r="C369" s="26" t="n">
        <v>45761</v>
      </c>
      <c r="D369" s="16" t="n"/>
      <c r="E369" s="16" t="n"/>
      <c r="F369" s="16" t="n"/>
      <c r="G369" s="16" t="n"/>
      <c r="H369" s="16" t="n">
        <v>1</v>
      </c>
      <c r="I369" s="161" t="n">
        <v>15</v>
      </c>
      <c r="J369" s="161" t="n">
        <v>5</v>
      </c>
      <c r="K369" s="161">
        <f>G369*H369*0.006</f>
        <v/>
      </c>
      <c r="L369" s="28">
        <f>SUM(I369:K369)</f>
        <v/>
      </c>
      <c r="M369" s="28">
        <f>G369*H369+I369</f>
        <v/>
      </c>
      <c r="N369" s="16" t="n"/>
      <c r="O369" s="16" t="n"/>
      <c r="P369" s="14" t="n"/>
      <c r="Q369" s="16" t="n"/>
      <c r="R369" s="8" t="inlineStr">
        <is>
          <t>✅ 可导入</t>
        </is>
      </c>
      <c r="S369" s="8" t="inlineStr">
        <is>
          <t>✅ 对账齐全</t>
        </is>
      </c>
      <c r="T369" t="inlineStr">
        <is>
          <t>✓</t>
        </is>
      </c>
    </row>
    <row r="370">
      <c r="A370" s="14" t="inlineStr">
        <is>
          <t>4301246809383487309</t>
        </is>
      </c>
      <c r="B370" s="14" t="inlineStr">
        <is>
          <t>sun20231225</t>
        </is>
      </c>
      <c r="C370" s="25" t="n">
        <v>45761</v>
      </c>
      <c r="D370" s="15" t="n"/>
      <c r="E370" s="15" t="n"/>
      <c r="F370" s="15" t="n"/>
      <c r="G370" s="15" t="n"/>
      <c r="H370" s="15" t="n">
        <v>1</v>
      </c>
      <c r="I370" s="160" t="n">
        <v>15</v>
      </c>
      <c r="J370" s="160" t="n">
        <v>5</v>
      </c>
      <c r="K370" s="160">
        <f>G370*H370*0.006</f>
        <v/>
      </c>
      <c r="L370" s="28">
        <f>SUM(I370:K370)</f>
        <v/>
      </c>
      <c r="M370" s="28">
        <f>G370*H370+I370</f>
        <v/>
      </c>
      <c r="N370" s="15" t="n"/>
      <c r="O370" s="15" t="n"/>
      <c r="P370" s="14" t="n"/>
      <c r="Q370" s="15" t="n"/>
      <c r="R370" s="8" t="inlineStr">
        <is>
          <t>✅ 可导入</t>
        </is>
      </c>
      <c r="S370" s="8" t="inlineStr">
        <is>
          <t>✅ 对账齐全</t>
        </is>
      </c>
      <c r="T370" t="inlineStr">
        <is>
          <t>✓</t>
        </is>
      </c>
    </row>
    <row r="371">
      <c r="A371" s="14" t="inlineStr">
        <is>
          <t>2531593634774384977</t>
        </is>
      </c>
      <c r="B371" s="14" t="inlineStr">
        <is>
          <t>阿湿9527</t>
        </is>
      </c>
      <c r="C371" s="26" t="n">
        <v>45762</v>
      </c>
      <c r="D371" s="16" t="n"/>
      <c r="E371" s="16" t="n"/>
      <c r="F371" s="16" t="n"/>
      <c r="G371" s="16" t="n"/>
      <c r="H371" s="16" t="n">
        <v>1</v>
      </c>
      <c r="I371" s="161" t="n">
        <v>15</v>
      </c>
      <c r="J371" s="161" t="n">
        <v>5</v>
      </c>
      <c r="K371" s="161">
        <f>G371*H371*0.006</f>
        <v/>
      </c>
      <c r="L371" s="28">
        <f>SUM(I371:K371)</f>
        <v/>
      </c>
      <c r="M371" s="28">
        <f>G371*H371+I371</f>
        <v/>
      </c>
      <c r="N371" s="16" t="n"/>
      <c r="O371" s="16" t="n"/>
      <c r="P371" s="14" t="n"/>
      <c r="Q371" s="16" t="n"/>
      <c r="R371" s="8" t="inlineStr">
        <is>
          <t>✅ 可导入</t>
        </is>
      </c>
      <c r="S371" s="8" t="inlineStr">
        <is>
          <t>✅ 对账齐全</t>
        </is>
      </c>
      <c r="T371" t="inlineStr">
        <is>
          <t>✓</t>
        </is>
      </c>
    </row>
    <row r="372">
      <c r="A372" s="14" t="inlineStr">
        <is>
          <t>4301727733859634345</t>
        </is>
      </c>
      <c r="B372" s="14" t="inlineStr">
        <is>
          <t>tb180194327968</t>
        </is>
      </c>
      <c r="C372" s="25" t="n">
        <v>45762</v>
      </c>
      <c r="D372" s="15" t="n"/>
      <c r="E372" s="15" t="n"/>
      <c r="F372" s="15" t="n"/>
      <c r="G372" s="15" t="n"/>
      <c r="H372" s="15" t="n">
        <v>1</v>
      </c>
      <c r="I372" s="160" t="n">
        <v>15</v>
      </c>
      <c r="J372" s="160" t="n">
        <v>5</v>
      </c>
      <c r="K372" s="160">
        <f>G372*H372*0.006</f>
        <v/>
      </c>
      <c r="L372" s="28">
        <f>SUM(I372:K372)</f>
        <v/>
      </c>
      <c r="M372" s="28">
        <f>G372*H372+I372</f>
        <v/>
      </c>
      <c r="N372" s="15" t="n"/>
      <c r="O372" s="15" t="n"/>
      <c r="P372" s="14" t="n"/>
      <c r="Q372" s="15" t="n"/>
      <c r="R372" s="8" t="inlineStr">
        <is>
          <t>✅ 可导入</t>
        </is>
      </c>
      <c r="S372" s="8" t="inlineStr">
        <is>
          <t>✅ 对账齐全</t>
        </is>
      </c>
      <c r="T372" t="inlineStr">
        <is>
          <t>✓</t>
        </is>
      </c>
    </row>
    <row r="373">
      <c r="A373" s="14" t="inlineStr">
        <is>
          <t>4302172731299362045</t>
        </is>
      </c>
      <c r="B373" s="14" t="inlineStr">
        <is>
          <t>wendymeng2006</t>
        </is>
      </c>
      <c r="C373" s="26" t="n">
        <v>45762</v>
      </c>
      <c r="D373" s="16" t="n"/>
      <c r="E373" s="16" t="n"/>
      <c r="F373" s="16" t="n"/>
      <c r="G373" s="16" t="n"/>
      <c r="H373" s="16" t="n">
        <v>1</v>
      </c>
      <c r="I373" s="161" t="n">
        <v>15</v>
      </c>
      <c r="J373" s="161" t="n">
        <v>5</v>
      </c>
      <c r="K373" s="161">
        <f>G373*H373*0.006</f>
        <v/>
      </c>
      <c r="L373" s="28">
        <f>SUM(I373:K373)</f>
        <v/>
      </c>
      <c r="M373" s="28">
        <f>G373*H373+I373</f>
        <v/>
      </c>
      <c r="N373" s="16" t="n"/>
      <c r="O373" s="16" t="n"/>
      <c r="P373" s="14" t="n"/>
      <c r="Q373" s="16" t="n"/>
      <c r="R373" s="8" t="inlineStr">
        <is>
          <t>✅ 可导入</t>
        </is>
      </c>
      <c r="S373" s="8" t="inlineStr">
        <is>
          <t>✅ 对账齐全</t>
        </is>
      </c>
      <c r="T373" t="inlineStr">
        <is>
          <t>✓</t>
        </is>
      </c>
    </row>
    <row r="374">
      <c r="A374" s="14" t="inlineStr">
        <is>
          <t>2531974224891693861</t>
        </is>
      </c>
      <c r="B374" s="14" t="inlineStr">
        <is>
          <t>alh00_2009</t>
        </is>
      </c>
      <c r="C374" s="25" t="n">
        <v>45762</v>
      </c>
      <c r="D374" s="15" t="n"/>
      <c r="E374" s="15" t="n"/>
      <c r="F374" s="15" t="n"/>
      <c r="G374" s="15" t="n"/>
      <c r="H374" s="15" t="n">
        <v>1</v>
      </c>
      <c r="I374" s="160" t="n">
        <v>15</v>
      </c>
      <c r="J374" s="160" t="n">
        <v>5</v>
      </c>
      <c r="K374" s="160">
        <f>G374*H374*0.006</f>
        <v/>
      </c>
      <c r="L374" s="28">
        <f>SUM(I374:K374)</f>
        <v/>
      </c>
      <c r="M374" s="28">
        <f>G374*H374+I374</f>
        <v/>
      </c>
      <c r="N374" s="15" t="n"/>
      <c r="O374" s="15" t="n"/>
      <c r="P374" s="14" t="n"/>
      <c r="Q374" s="15" t="n"/>
      <c r="R374" s="8" t="inlineStr">
        <is>
          <t>✅ 可导入</t>
        </is>
      </c>
      <c r="S374" s="8" t="inlineStr">
        <is>
          <t>✅ 对账齐全</t>
        </is>
      </c>
      <c r="T374" t="inlineStr">
        <is>
          <t>✓</t>
        </is>
      </c>
    </row>
    <row r="375">
      <c r="A375" s="14" t="inlineStr">
        <is>
          <t>2532081324987803473</t>
        </is>
      </c>
      <c r="B375" s="14" t="inlineStr">
        <is>
          <t>飞哥飞起来</t>
        </is>
      </c>
      <c r="C375" s="26" t="n">
        <v>45762</v>
      </c>
      <c r="D375" s="16" t="n"/>
      <c r="E375" s="16" t="n"/>
      <c r="F375" s="16" t="n"/>
      <c r="G375" s="16" t="n"/>
      <c r="H375" s="16" t="n">
        <v>1</v>
      </c>
      <c r="I375" s="161" t="n">
        <v>15</v>
      </c>
      <c r="J375" s="161" t="n">
        <v>5</v>
      </c>
      <c r="K375" s="161">
        <f>G375*H375*0.006</f>
        <v/>
      </c>
      <c r="L375" s="28">
        <f>SUM(I375:K375)</f>
        <v/>
      </c>
      <c r="M375" s="28">
        <f>G375*H375+I375</f>
        <v/>
      </c>
      <c r="N375" s="16" t="n"/>
      <c r="O375" s="16" t="n"/>
      <c r="P375" s="14" t="n"/>
      <c r="Q375" s="16" t="n"/>
      <c r="R375" s="8" t="inlineStr">
        <is>
          <t>✅ 可导入</t>
        </is>
      </c>
      <c r="S375" s="8" t="inlineStr">
        <is>
          <t>✅ 对账齐全</t>
        </is>
      </c>
      <c r="T375" t="inlineStr">
        <is>
          <t>✓</t>
        </is>
      </c>
    </row>
    <row r="376">
      <c r="A376" s="14" t="inlineStr">
        <is>
          <t>2532763419953642159</t>
        </is>
      </c>
      <c r="B376" s="14" t="inlineStr">
        <is>
          <t>缘分2835</t>
        </is>
      </c>
      <c r="C376" s="25" t="n">
        <v>45763</v>
      </c>
      <c r="D376" s="15" t="n"/>
      <c r="E376" s="15" t="n"/>
      <c r="F376" s="15" t="n"/>
      <c r="G376" s="15" t="n"/>
      <c r="H376" s="15" t="n">
        <v>1</v>
      </c>
      <c r="I376" s="160" t="n">
        <v>15</v>
      </c>
      <c r="J376" s="160" t="n">
        <v>5</v>
      </c>
      <c r="K376" s="160">
        <f>G376*H376*0.006</f>
        <v/>
      </c>
      <c r="L376" s="28">
        <f>SUM(I376:K376)</f>
        <v/>
      </c>
      <c r="M376" s="28">
        <f>G376*H376+I376</f>
        <v/>
      </c>
      <c r="N376" s="15" t="n"/>
      <c r="O376" s="15" t="n"/>
      <c r="P376" s="14" t="n"/>
      <c r="Q376" s="15" t="n"/>
      <c r="R376" s="8" t="inlineStr">
        <is>
          <t>✅ 可导入</t>
        </is>
      </c>
      <c r="S376" s="8" t="inlineStr">
        <is>
          <t>✅ 对账齐全</t>
        </is>
      </c>
      <c r="T376" t="inlineStr">
        <is>
          <t>✓</t>
        </is>
      </c>
    </row>
    <row r="377">
      <c r="A377" s="14" t="inlineStr">
        <is>
          <t>2534548406901000558</t>
        </is>
      </c>
      <c r="B377" s="14" t="inlineStr">
        <is>
          <t>王子兔</t>
        </is>
      </c>
      <c r="C377" s="26" t="n">
        <v>45764</v>
      </c>
      <c r="D377" s="16" t="n"/>
      <c r="E377" s="16" t="n"/>
      <c r="F377" s="16" t="n"/>
      <c r="G377" s="16" t="n"/>
      <c r="H377" s="16" t="n">
        <v>1</v>
      </c>
      <c r="I377" s="161" t="n">
        <v>15</v>
      </c>
      <c r="J377" s="161" t="n">
        <v>5</v>
      </c>
      <c r="K377" s="161">
        <f>G377*H377*0.006</f>
        <v/>
      </c>
      <c r="L377" s="28">
        <f>SUM(I377:K377)</f>
        <v/>
      </c>
      <c r="M377" s="28">
        <f>G377*H377+I377</f>
        <v/>
      </c>
      <c r="N377" s="16" t="n"/>
      <c r="O377" s="16" t="n"/>
      <c r="P377" s="14" t="n"/>
      <c r="Q377" s="16" t="n"/>
      <c r="R377" s="8" t="inlineStr">
        <is>
          <t>✅ 可导入</t>
        </is>
      </c>
      <c r="S377" s="8" t="inlineStr">
        <is>
          <t>✅ 对账齐全</t>
        </is>
      </c>
      <c r="T377" t="inlineStr">
        <is>
          <t>✓</t>
        </is>
      </c>
    </row>
    <row r="378">
      <c r="A378" s="14" t="inlineStr">
        <is>
          <t>2535784429836020355</t>
        </is>
      </c>
      <c r="B378" s="14" t="inlineStr">
        <is>
          <t>啊呀嘿呦</t>
        </is>
      </c>
      <c r="C378" s="25" t="n">
        <v>45765</v>
      </c>
      <c r="D378" s="15" t="n"/>
      <c r="E378" s="15" t="n"/>
      <c r="F378" s="15" t="n"/>
      <c r="G378" s="15" t="n"/>
      <c r="H378" s="15" t="n">
        <v>1</v>
      </c>
      <c r="I378" s="160" t="n">
        <v>15</v>
      </c>
      <c r="J378" s="160" t="n">
        <v>5</v>
      </c>
      <c r="K378" s="160">
        <f>G378*H378*0.006</f>
        <v/>
      </c>
      <c r="L378" s="28">
        <f>SUM(I378:K378)</f>
        <v/>
      </c>
      <c r="M378" s="28">
        <f>G378*H378+I378</f>
        <v/>
      </c>
      <c r="N378" s="15" t="n"/>
      <c r="O378" s="15" t="n"/>
      <c r="P378" s="14" t="n"/>
      <c r="Q378" s="15" t="n"/>
      <c r="R378" s="8" t="inlineStr">
        <is>
          <t>✅ 可导入</t>
        </is>
      </c>
      <c r="S378" s="8" t="inlineStr">
        <is>
          <t>✅ 对账齐全</t>
        </is>
      </c>
      <c r="T378" t="inlineStr">
        <is>
          <t>✓</t>
        </is>
      </c>
    </row>
    <row r="379">
      <c r="A379" s="14" t="inlineStr">
        <is>
          <t>2535855780167527353</t>
        </is>
      </c>
      <c r="B379" s="14" t="inlineStr">
        <is>
          <t>tb439218422335</t>
        </is>
      </c>
      <c r="C379" s="26" t="n">
        <v>45765</v>
      </c>
      <c r="D379" s="16" t="n"/>
      <c r="E379" s="16" t="n"/>
      <c r="F379" s="16" t="n"/>
      <c r="G379" s="16" t="n"/>
      <c r="H379" s="16" t="n">
        <v>1</v>
      </c>
      <c r="I379" s="161" t="n">
        <v>15</v>
      </c>
      <c r="J379" s="161" t="n">
        <v>5</v>
      </c>
      <c r="K379" s="161">
        <f>G379*H379*0.006</f>
        <v/>
      </c>
      <c r="L379" s="28">
        <f>SUM(I379:K379)</f>
        <v/>
      </c>
      <c r="M379" s="28">
        <f>G379*H379+I379</f>
        <v/>
      </c>
      <c r="N379" s="16" t="n"/>
      <c r="O379" s="16" t="n"/>
      <c r="P379" s="14" t="n"/>
      <c r="Q379" s="16" t="n"/>
      <c r="R379" s="8" t="inlineStr">
        <is>
          <t>✅ 可导入</t>
        </is>
      </c>
      <c r="S379" s="8" t="inlineStr">
        <is>
          <t>✅ 对账齐全</t>
        </is>
      </c>
      <c r="T379" t="inlineStr">
        <is>
          <t>✓</t>
        </is>
      </c>
    </row>
    <row r="380">
      <c r="A380" s="14" t="inlineStr">
        <is>
          <t>2536603429694363864</t>
        </is>
      </c>
      <c r="B380" s="14" t="inlineStr">
        <is>
          <t>tb168693868</t>
        </is>
      </c>
      <c r="C380" s="25" t="n">
        <v>45765</v>
      </c>
      <c r="D380" s="15" t="n"/>
      <c r="E380" s="15" t="n"/>
      <c r="F380" s="15" t="n"/>
      <c r="G380" s="15" t="n"/>
      <c r="H380" s="15" t="n">
        <v>1</v>
      </c>
      <c r="I380" s="160" t="n">
        <v>15</v>
      </c>
      <c r="J380" s="160" t="n">
        <v>5</v>
      </c>
      <c r="K380" s="160">
        <f>G380*H380*0.006</f>
        <v/>
      </c>
      <c r="L380" s="28">
        <f>SUM(I380:K380)</f>
        <v/>
      </c>
      <c r="M380" s="28">
        <f>G380*H380+I380</f>
        <v/>
      </c>
      <c r="N380" s="15" t="n"/>
      <c r="O380" s="15" t="n"/>
      <c r="P380" s="14" t="n"/>
      <c r="Q380" s="15" t="n"/>
      <c r="R380" s="8" t="inlineStr">
        <is>
          <t>✅ 可导入</t>
        </is>
      </c>
      <c r="S380" s="8" t="inlineStr">
        <is>
          <t>✅ 对账齐全</t>
        </is>
      </c>
      <c r="T380" t="inlineStr">
        <is>
          <t>✓</t>
        </is>
      </c>
    </row>
    <row r="381">
      <c r="A381" s="14" t="inlineStr">
        <is>
          <t>4306624165920421238</t>
        </is>
      </c>
      <c r="B381" s="14" t="inlineStr">
        <is>
          <t>tb65900717</t>
        </is>
      </c>
      <c r="C381" s="26" t="n">
        <v>45765</v>
      </c>
      <c r="D381" s="16" t="n"/>
      <c r="E381" s="16" t="n"/>
      <c r="F381" s="16" t="n"/>
      <c r="G381" s="16" t="n"/>
      <c r="H381" s="16" t="n">
        <v>1</v>
      </c>
      <c r="I381" s="161" t="n">
        <v>15</v>
      </c>
      <c r="J381" s="161" t="n">
        <v>5</v>
      </c>
      <c r="K381" s="161">
        <f>G381*H381*0.006</f>
        <v/>
      </c>
      <c r="L381" s="28">
        <f>SUM(I381:K381)</f>
        <v/>
      </c>
      <c r="M381" s="28">
        <f>G381*H381+I381</f>
        <v/>
      </c>
      <c r="N381" s="16" t="n"/>
      <c r="O381" s="16" t="n"/>
      <c r="P381" s="14" t="n"/>
      <c r="Q381" s="16" t="n"/>
      <c r="R381" s="8" t="inlineStr">
        <is>
          <t>✅ 可导入</t>
        </is>
      </c>
      <c r="S381" s="8" t="inlineStr">
        <is>
          <t>✅ 对账齐全</t>
        </is>
      </c>
      <c r="T381" t="inlineStr">
        <is>
          <t>✓</t>
        </is>
      </c>
    </row>
    <row r="382">
      <c r="A382" s="14" t="inlineStr">
        <is>
          <t>2535933651104885190</t>
        </is>
      </c>
      <c r="B382" s="14" t="inlineStr">
        <is>
          <t>垚玥小妞</t>
        </is>
      </c>
      <c r="C382" s="25" t="n">
        <v>45766</v>
      </c>
      <c r="D382" s="15" t="n"/>
      <c r="E382" s="15" t="n"/>
      <c r="F382" s="15" t="n"/>
      <c r="G382" s="15" t="n"/>
      <c r="H382" s="15" t="n">
        <v>1</v>
      </c>
      <c r="I382" s="160" t="n">
        <v>15</v>
      </c>
      <c r="J382" s="160" t="n">
        <v>5</v>
      </c>
      <c r="K382" s="160">
        <f>G382*H382*0.006</f>
        <v/>
      </c>
      <c r="L382" s="28">
        <f>SUM(I382:K382)</f>
        <v/>
      </c>
      <c r="M382" s="28">
        <f>G382*H382+I382</f>
        <v/>
      </c>
      <c r="N382" s="15" t="n"/>
      <c r="O382" s="15" t="n"/>
      <c r="P382" s="14" t="n"/>
      <c r="Q382" s="15" t="n"/>
      <c r="R382" s="8" t="inlineStr">
        <is>
          <t>✅ 可导入</t>
        </is>
      </c>
      <c r="S382" s="8" t="inlineStr">
        <is>
          <t>✅ 对账齐全</t>
        </is>
      </c>
      <c r="T382" t="inlineStr">
        <is>
          <t>✓</t>
        </is>
      </c>
    </row>
    <row r="383">
      <c r="A383" s="14" t="inlineStr">
        <is>
          <t>2536002375821820496</t>
        </is>
      </c>
      <c r="B383" s="14" t="inlineStr">
        <is>
          <t>huxinyou303960</t>
        </is>
      </c>
      <c r="C383" s="26" t="n">
        <v>45766</v>
      </c>
      <c r="D383" s="16" t="n"/>
      <c r="E383" s="16" t="n"/>
      <c r="F383" s="16" t="n"/>
      <c r="G383" s="16" t="n"/>
      <c r="H383" s="16" t="n">
        <v>1</v>
      </c>
      <c r="I383" s="161" t="n">
        <v>15</v>
      </c>
      <c r="J383" s="161" t="n">
        <v>5</v>
      </c>
      <c r="K383" s="161">
        <f>G383*H383*0.006</f>
        <v/>
      </c>
      <c r="L383" s="28">
        <f>SUM(I383:K383)</f>
        <v/>
      </c>
      <c r="M383" s="28">
        <f>G383*H383+I383</f>
        <v/>
      </c>
      <c r="N383" s="16" t="n"/>
      <c r="O383" s="16" t="n"/>
      <c r="P383" s="14" t="n"/>
      <c r="Q383" s="16" t="n"/>
      <c r="R383" s="8" t="inlineStr">
        <is>
          <t>✅ 可导入</t>
        </is>
      </c>
      <c r="S383" s="8" t="inlineStr">
        <is>
          <t>✅ 对账齐全</t>
        </is>
      </c>
      <c r="T383" t="inlineStr">
        <is>
          <t>✓</t>
        </is>
      </c>
    </row>
    <row r="384">
      <c r="A384" s="14" t="inlineStr">
        <is>
          <t>4307604698659050631</t>
        </is>
      </c>
      <c r="B384" s="14" t="inlineStr">
        <is>
          <t>阿兰德龙18596</t>
        </is>
      </c>
      <c r="C384" s="25" t="n">
        <v>45766</v>
      </c>
      <c r="D384" s="15" t="n"/>
      <c r="E384" s="15" t="n"/>
      <c r="F384" s="15" t="n"/>
      <c r="G384" s="15" t="n"/>
      <c r="H384" s="15" t="n">
        <v>1</v>
      </c>
      <c r="I384" s="160" t="n">
        <v>15</v>
      </c>
      <c r="J384" s="160" t="n">
        <v>5</v>
      </c>
      <c r="K384" s="160">
        <f>G384*H384*0.006</f>
        <v/>
      </c>
      <c r="L384" s="28">
        <f>SUM(I384:K384)</f>
        <v/>
      </c>
      <c r="M384" s="28">
        <f>G384*H384+I384</f>
        <v/>
      </c>
      <c r="N384" s="15" t="n"/>
      <c r="O384" s="15" t="n"/>
      <c r="P384" s="14" t="n"/>
      <c r="Q384" s="15" t="n"/>
      <c r="R384" s="8" t="inlineStr">
        <is>
          <t>✅ 可导入</t>
        </is>
      </c>
      <c r="S384" s="8" t="inlineStr">
        <is>
          <t>✅ 对账齐全</t>
        </is>
      </c>
      <c r="T384" t="inlineStr">
        <is>
          <t>✓</t>
        </is>
      </c>
    </row>
    <row r="385">
      <c r="A385" s="14" t="inlineStr">
        <is>
          <t>2537249523233837974</t>
        </is>
      </c>
      <c r="B385" s="14" t="inlineStr">
        <is>
          <t>tb956773198</t>
        </is>
      </c>
      <c r="C385" s="26" t="n">
        <v>45767</v>
      </c>
      <c r="D385" s="16" t="n"/>
      <c r="E385" s="16" t="n"/>
      <c r="F385" s="16" t="n"/>
      <c r="G385" s="16" t="n"/>
      <c r="H385" s="16" t="n">
        <v>1</v>
      </c>
      <c r="I385" s="161" t="n">
        <v>15</v>
      </c>
      <c r="J385" s="161" t="n">
        <v>5</v>
      </c>
      <c r="K385" s="161">
        <f>G385*H385*0.006</f>
        <v/>
      </c>
      <c r="L385" s="28">
        <f>SUM(I385:K385)</f>
        <v/>
      </c>
      <c r="M385" s="28">
        <f>G385*H385+I385</f>
        <v/>
      </c>
      <c r="N385" s="16" t="n"/>
      <c r="O385" s="16" t="n"/>
      <c r="P385" s="14" t="n"/>
      <c r="Q385" s="16" t="n"/>
      <c r="R385" s="8" t="inlineStr">
        <is>
          <t>✅ 可导入</t>
        </is>
      </c>
      <c r="S385" s="8" t="inlineStr">
        <is>
          <t>✅ 对账齐全</t>
        </is>
      </c>
      <c r="T385" t="inlineStr">
        <is>
          <t>✓</t>
        </is>
      </c>
    </row>
    <row r="386">
      <c r="A386" s="14" t="inlineStr">
        <is>
          <t>2537900042705728952</t>
        </is>
      </c>
      <c r="B386" s="14" t="inlineStr">
        <is>
          <t>懒宝贝520</t>
        </is>
      </c>
      <c r="C386" s="25" t="n">
        <v>45767</v>
      </c>
      <c r="D386" s="15" t="n"/>
      <c r="E386" s="15" t="n"/>
      <c r="F386" s="15" t="n"/>
      <c r="G386" s="15" t="n"/>
      <c r="H386" s="15" t="n">
        <v>1</v>
      </c>
      <c r="I386" s="160" t="n">
        <v>15</v>
      </c>
      <c r="J386" s="160" t="n">
        <v>5</v>
      </c>
      <c r="K386" s="160">
        <f>G386*H386*0.006</f>
        <v/>
      </c>
      <c r="L386" s="28">
        <f>SUM(I386:K386)</f>
        <v/>
      </c>
      <c r="M386" s="28">
        <f>G386*H386+I386</f>
        <v/>
      </c>
      <c r="N386" s="15" t="n"/>
      <c r="O386" s="15" t="n"/>
      <c r="P386" s="14" t="n"/>
      <c r="Q386" s="15" t="n"/>
      <c r="R386" s="8" t="inlineStr">
        <is>
          <t>✅ 可导入</t>
        </is>
      </c>
      <c r="S386" s="8" t="inlineStr">
        <is>
          <t>✅ 对账齐全</t>
        </is>
      </c>
      <c r="T386" t="inlineStr">
        <is>
          <t>✓</t>
        </is>
      </c>
    </row>
    <row r="387">
      <c r="A387" s="14" t="inlineStr">
        <is>
          <t>2537441511425176486</t>
        </is>
      </c>
      <c r="B387" s="14" t="inlineStr">
        <is>
          <t>tb183820094</t>
        </is>
      </c>
      <c r="C387" s="26" t="n">
        <v>45767</v>
      </c>
      <c r="D387" s="16" t="n"/>
      <c r="E387" s="16" t="n"/>
      <c r="F387" s="16" t="n"/>
      <c r="G387" s="16" t="n"/>
      <c r="H387" s="16" t="n">
        <v>1</v>
      </c>
      <c r="I387" s="161" t="n">
        <v>15</v>
      </c>
      <c r="J387" s="161" t="n">
        <v>5</v>
      </c>
      <c r="K387" s="161">
        <f>G387*H387*0.006</f>
        <v/>
      </c>
      <c r="L387" s="28">
        <f>SUM(I387:K387)</f>
        <v/>
      </c>
      <c r="M387" s="28">
        <f>G387*H387+I387</f>
        <v/>
      </c>
      <c r="N387" s="16" t="n"/>
      <c r="O387" s="16" t="n"/>
      <c r="P387" s="14" t="n"/>
      <c r="Q387" s="16" t="n"/>
      <c r="R387" s="8" t="inlineStr">
        <is>
          <t>✅ 可导入</t>
        </is>
      </c>
      <c r="S387" s="8" t="inlineStr">
        <is>
          <t>✅ 对账齐全</t>
        </is>
      </c>
      <c r="T387" t="inlineStr">
        <is>
          <t>✓</t>
        </is>
      </c>
    </row>
    <row r="388">
      <c r="A388" s="14" t="inlineStr">
        <is>
          <t>2538828194861862692</t>
        </is>
      </c>
      <c r="B388" s="14" t="inlineStr">
        <is>
          <t>快乐在于知足88</t>
        </is>
      </c>
      <c r="C388" s="25" t="n">
        <v>45768</v>
      </c>
      <c r="D388" s="15" t="n"/>
      <c r="E388" s="15" t="n"/>
      <c r="F388" s="15" t="n"/>
      <c r="G388" s="15" t="n"/>
      <c r="H388" s="15" t="n">
        <v>1</v>
      </c>
      <c r="I388" s="160" t="n">
        <v>15</v>
      </c>
      <c r="J388" s="160" t="n">
        <v>5</v>
      </c>
      <c r="K388" s="160">
        <f>G388*H388*0.006</f>
        <v/>
      </c>
      <c r="L388" s="28">
        <f>SUM(I388:K388)</f>
        <v/>
      </c>
      <c r="M388" s="28">
        <f>G388*H388+I388</f>
        <v/>
      </c>
      <c r="N388" s="15" t="n"/>
      <c r="O388" s="15" t="n"/>
      <c r="P388" s="14" t="n"/>
      <c r="Q388" s="15" t="n"/>
      <c r="R388" s="8" t="inlineStr">
        <is>
          <t>✅ 可导入</t>
        </is>
      </c>
      <c r="S388" s="8" t="inlineStr">
        <is>
          <t>✅ 对账齐全</t>
        </is>
      </c>
      <c r="T388" t="inlineStr">
        <is>
          <t>✓</t>
        </is>
      </c>
    </row>
    <row r="389">
      <c r="A389" s="14" t="inlineStr">
        <is>
          <t>4310335802670506617</t>
        </is>
      </c>
      <c r="B389" s="14" t="inlineStr">
        <is>
          <t>tb494493136</t>
        </is>
      </c>
      <c r="C389" s="26" t="n">
        <v>45768</v>
      </c>
      <c r="D389" s="16" t="n"/>
      <c r="E389" s="16" t="n"/>
      <c r="F389" s="16" t="n"/>
      <c r="G389" s="16" t="n"/>
      <c r="H389" s="16" t="n">
        <v>1</v>
      </c>
      <c r="I389" s="161" t="n">
        <v>15</v>
      </c>
      <c r="J389" s="161" t="n">
        <v>5</v>
      </c>
      <c r="K389" s="161">
        <f>G389*H389*0.006</f>
        <v/>
      </c>
      <c r="L389" s="28">
        <f>SUM(I389:K389)</f>
        <v/>
      </c>
      <c r="M389" s="28">
        <f>G389*H389+I389</f>
        <v/>
      </c>
      <c r="N389" s="16" t="n"/>
      <c r="O389" s="16" t="n"/>
      <c r="P389" s="14" t="n"/>
      <c r="Q389" s="16" t="n"/>
      <c r="R389" s="8" t="inlineStr">
        <is>
          <t>✅ 可导入</t>
        </is>
      </c>
      <c r="S389" s="8" t="inlineStr">
        <is>
          <t>✅ 对账齐全</t>
        </is>
      </c>
      <c r="T389" t="inlineStr">
        <is>
          <t>✓</t>
        </is>
      </c>
    </row>
    <row r="390">
      <c r="A390" s="14" t="inlineStr">
        <is>
          <t>2539887602144529587</t>
        </is>
      </c>
      <c r="B390" s="14" t="inlineStr">
        <is>
          <t>angel243fly</t>
        </is>
      </c>
      <c r="C390" s="25" t="n">
        <v>45769</v>
      </c>
      <c r="D390" s="15" t="n"/>
      <c r="E390" s="15" t="n"/>
      <c r="F390" s="15" t="n"/>
      <c r="G390" s="15" t="n"/>
      <c r="H390" s="15" t="n">
        <v>1</v>
      </c>
      <c r="I390" s="160" t="n">
        <v>15</v>
      </c>
      <c r="J390" s="160" t="n">
        <v>5</v>
      </c>
      <c r="K390" s="160">
        <f>G390*H390*0.006</f>
        <v/>
      </c>
      <c r="L390" s="28">
        <f>SUM(I390:K390)</f>
        <v/>
      </c>
      <c r="M390" s="28">
        <f>G390*H390+I390</f>
        <v/>
      </c>
      <c r="N390" s="15" t="n"/>
      <c r="O390" s="15" t="n"/>
      <c r="P390" s="14" t="n"/>
      <c r="Q390" s="15" t="n"/>
      <c r="R390" s="8" t="inlineStr">
        <is>
          <t>✅ 可导入</t>
        </is>
      </c>
      <c r="S390" s="8" t="inlineStr">
        <is>
          <t>✅ 对账齐全</t>
        </is>
      </c>
      <c r="T390" t="inlineStr">
        <is>
          <t>✓</t>
        </is>
      </c>
    </row>
    <row r="391">
      <c r="A391" s="14" t="inlineStr">
        <is>
          <t>2539888970316286752</t>
        </is>
      </c>
      <c r="B391" s="14" t="inlineStr">
        <is>
          <t>风云独行者</t>
        </is>
      </c>
      <c r="C391" s="26" t="n">
        <v>45769</v>
      </c>
      <c r="D391" s="16" t="n"/>
      <c r="E391" s="16" t="n"/>
      <c r="F391" s="16" t="n"/>
      <c r="G391" s="16" t="n"/>
      <c r="H391" s="16" t="n">
        <v>1</v>
      </c>
      <c r="I391" s="161" t="n">
        <v>15</v>
      </c>
      <c r="J391" s="161" t="n">
        <v>5</v>
      </c>
      <c r="K391" s="161">
        <f>G391*H391*0.006</f>
        <v/>
      </c>
      <c r="L391" s="28">
        <f>SUM(I391:K391)</f>
        <v/>
      </c>
      <c r="M391" s="28">
        <f>G391*H391+I391</f>
        <v/>
      </c>
      <c r="N391" s="16" t="n"/>
      <c r="O391" s="16" t="n"/>
      <c r="P391" s="14" t="n"/>
      <c r="Q391" s="16" t="n"/>
      <c r="R391" s="8" t="inlineStr">
        <is>
          <t>✅ 可导入</t>
        </is>
      </c>
      <c r="S391" s="8" t="inlineStr">
        <is>
          <t>✅ 对账齐全</t>
        </is>
      </c>
      <c r="T391" t="inlineStr">
        <is>
          <t>✓</t>
        </is>
      </c>
    </row>
    <row r="392">
      <c r="A392" s="14" t="inlineStr">
        <is>
          <t>2539475079083930498</t>
        </is>
      </c>
      <c r="B392" s="14" t="inlineStr">
        <is>
          <t>好好生活126621</t>
        </is>
      </c>
      <c r="C392" s="25" t="n">
        <v>45769</v>
      </c>
      <c r="D392" s="15" t="n"/>
      <c r="E392" s="15" t="n"/>
      <c r="F392" s="15" t="n"/>
      <c r="G392" s="15" t="n"/>
      <c r="H392" s="15" t="n">
        <v>1</v>
      </c>
      <c r="I392" s="160" t="n">
        <v>0</v>
      </c>
      <c r="J392" s="160" t="n">
        <v>0</v>
      </c>
      <c r="K392" s="160">
        <f>G392*H392*0.006</f>
        <v/>
      </c>
      <c r="L392" s="28">
        <f>SUM(I392:K392)</f>
        <v/>
      </c>
      <c r="M392" s="28">
        <f>G392*H392+I392</f>
        <v/>
      </c>
      <c r="N392" s="15" t="n"/>
      <c r="O392" s="15" t="n"/>
      <c r="P392" s="14" t="n"/>
      <c r="Q392" s="15" t="n"/>
      <c r="R392" s="8" t="inlineStr">
        <is>
          <t>✅ 可导入</t>
        </is>
      </c>
      <c r="S392" s="8" t="inlineStr">
        <is>
          <t>✅ 对账齐全</t>
        </is>
      </c>
      <c r="T392" t="inlineStr">
        <is>
          <t>✓</t>
        </is>
      </c>
    </row>
    <row r="393">
      <c r="A393" s="14" t="inlineStr">
        <is>
          <t>4312040943463734922</t>
        </is>
      </c>
      <c r="B393" s="14" t="inlineStr">
        <is>
          <t>tb101315657</t>
        </is>
      </c>
      <c r="C393" s="26" t="n">
        <v>45770</v>
      </c>
      <c r="D393" s="16" t="n"/>
      <c r="E393" s="16" t="n"/>
      <c r="F393" s="16" t="n"/>
      <c r="G393" s="16" t="n"/>
      <c r="H393" s="16" t="n">
        <v>1</v>
      </c>
      <c r="I393" s="161" t="n">
        <v>15</v>
      </c>
      <c r="J393" s="161" t="n">
        <v>5</v>
      </c>
      <c r="K393" s="161">
        <f>G393*H393*0.006</f>
        <v/>
      </c>
      <c r="L393" s="28">
        <f>SUM(I393:K393)</f>
        <v/>
      </c>
      <c r="M393" s="28">
        <f>G393*H393+I393</f>
        <v/>
      </c>
      <c r="N393" s="16" t="n"/>
      <c r="O393" s="16" t="n"/>
      <c r="P393" s="14" t="n"/>
      <c r="Q393" s="16" t="n"/>
      <c r="R393" s="8" t="inlineStr">
        <is>
          <t>✅ 可导入</t>
        </is>
      </c>
      <c r="S393" s="8" t="inlineStr">
        <is>
          <t>✅ 对账齐全</t>
        </is>
      </c>
      <c r="T393" t="inlineStr">
        <is>
          <t>✓</t>
        </is>
      </c>
    </row>
    <row r="394">
      <c r="A394" s="14" t="inlineStr">
        <is>
          <t>4311724537159610029</t>
        </is>
      </c>
      <c r="B394" s="14" t="inlineStr">
        <is>
          <t>姚默知</t>
        </is>
      </c>
      <c r="C394" s="25" t="n">
        <v>45770</v>
      </c>
      <c r="D394" s="15" t="n"/>
      <c r="E394" s="15" t="n"/>
      <c r="F394" s="15" t="n"/>
      <c r="G394" s="15" t="n"/>
      <c r="H394" s="15" t="n">
        <v>1</v>
      </c>
      <c r="I394" s="160" t="n">
        <v>15</v>
      </c>
      <c r="J394" s="160" t="n">
        <v>5</v>
      </c>
      <c r="K394" s="160">
        <f>G394*H394*0.006</f>
        <v/>
      </c>
      <c r="L394" s="28">
        <f>SUM(I394:K394)</f>
        <v/>
      </c>
      <c r="M394" s="28">
        <f>G394*H394+I394</f>
        <v/>
      </c>
      <c r="N394" s="15" t="n"/>
      <c r="O394" s="15" t="n"/>
      <c r="P394" s="14" t="n"/>
      <c r="Q394" s="15" t="n"/>
      <c r="R394" s="8" t="inlineStr">
        <is>
          <t>✅ 可导入</t>
        </is>
      </c>
      <c r="S394" s="8" t="inlineStr">
        <is>
          <t>✅ 对账齐全</t>
        </is>
      </c>
      <c r="T394" t="inlineStr">
        <is>
          <t>✓</t>
        </is>
      </c>
    </row>
    <row r="395">
      <c r="A395" s="14" t="inlineStr">
        <is>
          <t>2541541298573047980</t>
        </is>
      </c>
      <c r="B395" s="14" t="inlineStr">
        <is>
          <t>tb5466324167</t>
        </is>
      </c>
      <c r="C395" s="26" t="n">
        <v>45770</v>
      </c>
      <c r="D395" s="16" t="n"/>
      <c r="E395" s="16" t="n"/>
      <c r="F395" s="16" t="n"/>
      <c r="G395" s="16" t="n"/>
      <c r="H395" s="16" t="n">
        <v>1</v>
      </c>
      <c r="I395" s="161" t="n">
        <v>15</v>
      </c>
      <c r="J395" s="161" t="n">
        <v>5</v>
      </c>
      <c r="K395" s="161">
        <f>G395*H395*0.006</f>
        <v/>
      </c>
      <c r="L395" s="28">
        <f>SUM(I395:K395)</f>
        <v/>
      </c>
      <c r="M395" s="28">
        <f>G395*H395+I395</f>
        <v/>
      </c>
      <c r="N395" s="16" t="n"/>
      <c r="O395" s="16" t="n"/>
      <c r="P395" s="14" t="n"/>
      <c r="Q395" s="16" t="n"/>
      <c r="R395" s="8" t="inlineStr">
        <is>
          <t>✅ 可导入</t>
        </is>
      </c>
      <c r="S395" s="8" t="inlineStr">
        <is>
          <t>✅ 对账齐全</t>
        </is>
      </c>
      <c r="T395" t="inlineStr">
        <is>
          <t>✓</t>
        </is>
      </c>
    </row>
    <row r="396">
      <c r="A396" s="14" t="inlineStr">
        <is>
          <t>2540848695951659883</t>
        </is>
      </c>
      <c r="B396" s="14" t="inlineStr">
        <is>
          <t>zhaodongdong0101</t>
        </is>
      </c>
      <c r="C396" s="25" t="n">
        <v>45770</v>
      </c>
      <c r="D396" s="15" t="n"/>
      <c r="E396" s="15" t="n"/>
      <c r="F396" s="15" t="n"/>
      <c r="G396" s="15" t="n"/>
      <c r="H396" s="15" t="n">
        <v>1</v>
      </c>
      <c r="I396" s="160" t="n">
        <v>15</v>
      </c>
      <c r="J396" s="160" t="n">
        <v>5</v>
      </c>
      <c r="K396" s="160">
        <f>G396*H396*0.006</f>
        <v/>
      </c>
      <c r="L396" s="28">
        <f>SUM(I396:K396)</f>
        <v/>
      </c>
      <c r="M396" s="28">
        <f>G396*H396+I396</f>
        <v/>
      </c>
      <c r="N396" s="15" t="n"/>
      <c r="O396" s="15" t="n"/>
      <c r="P396" s="14" t="n"/>
      <c r="Q396" s="15" t="n"/>
      <c r="R396" s="8" t="inlineStr">
        <is>
          <t>✅ 可导入</t>
        </is>
      </c>
      <c r="S396" s="8" t="inlineStr">
        <is>
          <t>✅ 对账齐全</t>
        </is>
      </c>
      <c r="T396" t="inlineStr">
        <is>
          <t>✓</t>
        </is>
      </c>
    </row>
    <row r="397">
      <c r="A397" s="14" t="inlineStr">
        <is>
          <t>2541469730010741552</t>
        </is>
      </c>
      <c r="B397" s="14" t="inlineStr">
        <is>
          <t>tb04043423</t>
        </is>
      </c>
      <c r="C397" s="26" t="n">
        <v>45770</v>
      </c>
      <c r="D397" s="16" t="n"/>
      <c r="E397" s="16" t="n"/>
      <c r="F397" s="16" t="n"/>
      <c r="G397" s="16" t="n"/>
      <c r="H397" s="16" t="n">
        <v>1</v>
      </c>
      <c r="I397" s="161" t="n">
        <v>15</v>
      </c>
      <c r="J397" s="161" t="n">
        <v>5</v>
      </c>
      <c r="K397" s="161">
        <f>G397*H397*0.006</f>
        <v/>
      </c>
      <c r="L397" s="28">
        <f>SUM(I397:K397)</f>
        <v/>
      </c>
      <c r="M397" s="28">
        <f>G397*H397+I397</f>
        <v/>
      </c>
      <c r="N397" s="16" t="n"/>
      <c r="O397" s="16" t="n"/>
      <c r="P397" s="14" t="n"/>
      <c r="Q397" s="16" t="n"/>
      <c r="R397" s="8" t="inlineStr">
        <is>
          <t>✅ 可导入</t>
        </is>
      </c>
      <c r="S397" s="8" t="inlineStr">
        <is>
          <t>✅ 对账齐全</t>
        </is>
      </c>
      <c r="T397" t="inlineStr">
        <is>
          <t>✓</t>
        </is>
      </c>
    </row>
    <row r="398">
      <c r="A398" s="14" t="inlineStr">
        <is>
          <t>2541843732849353257</t>
        </is>
      </c>
      <c r="B398" s="14" t="inlineStr">
        <is>
          <t>心想柿陈生</t>
        </is>
      </c>
      <c r="C398" s="25" t="n">
        <v>45771</v>
      </c>
      <c r="D398" s="15" t="n"/>
      <c r="E398" s="15" t="n"/>
      <c r="F398" s="15" t="n"/>
      <c r="G398" s="15" t="n"/>
      <c r="H398" s="15" t="n">
        <v>1</v>
      </c>
      <c r="I398" s="160" t="n">
        <v>15</v>
      </c>
      <c r="J398" s="160" t="n">
        <v>5</v>
      </c>
      <c r="K398" s="160">
        <f>G398*H398*0.006</f>
        <v/>
      </c>
      <c r="L398" s="28">
        <f>SUM(I398:K398)</f>
        <v/>
      </c>
      <c r="M398" s="28">
        <f>G398*H398+I398</f>
        <v/>
      </c>
      <c r="N398" s="15" t="n"/>
      <c r="O398" s="15" t="n"/>
      <c r="P398" s="14" t="n"/>
      <c r="Q398" s="15" t="n"/>
      <c r="R398" s="8" t="inlineStr">
        <is>
          <t>✅ 可导入</t>
        </is>
      </c>
      <c r="S398" s="8" t="inlineStr">
        <is>
          <t>✅ 对账齐全</t>
        </is>
      </c>
      <c r="T398" t="inlineStr">
        <is>
          <t>✓</t>
        </is>
      </c>
    </row>
    <row r="399">
      <c r="A399" s="14" t="inlineStr">
        <is>
          <t>2541879336891676881</t>
        </is>
      </c>
      <c r="B399" s="14" t="inlineStr">
        <is>
          <t>tb8108881326</t>
        </is>
      </c>
      <c r="C399" s="26" t="n">
        <v>45771</v>
      </c>
      <c r="D399" s="16" t="n"/>
      <c r="E399" s="16" t="n"/>
      <c r="F399" s="16" t="n"/>
      <c r="G399" s="16" t="n"/>
      <c r="H399" s="16" t="n">
        <v>1</v>
      </c>
      <c r="I399" s="161" t="n">
        <v>15</v>
      </c>
      <c r="J399" s="161" t="n">
        <v>5</v>
      </c>
      <c r="K399" s="161">
        <f>G399*H399*0.006</f>
        <v/>
      </c>
      <c r="L399" s="28">
        <f>SUM(I399:K399)</f>
        <v/>
      </c>
      <c r="M399" s="28">
        <f>G399*H399+I399</f>
        <v/>
      </c>
      <c r="N399" s="16" t="n"/>
      <c r="O399" s="16" t="n"/>
      <c r="P399" s="14" t="n"/>
      <c r="Q399" s="16" t="n"/>
      <c r="R399" s="8" t="inlineStr">
        <is>
          <t>✅ 可导入</t>
        </is>
      </c>
      <c r="S399" s="8" t="inlineStr">
        <is>
          <t>✅ 对账齐全</t>
        </is>
      </c>
      <c r="T399" t="inlineStr">
        <is>
          <t>✓</t>
        </is>
      </c>
    </row>
    <row r="400">
      <c r="A400" s="14" t="inlineStr">
        <is>
          <t>4313342593439131421</t>
        </is>
      </c>
      <c r="B400" s="14" t="inlineStr">
        <is>
          <t>heiheihehehwo</t>
        </is>
      </c>
      <c r="C400" s="25" t="n">
        <v>45771</v>
      </c>
      <c r="D400" s="15" t="n"/>
      <c r="E400" s="15" t="n"/>
      <c r="F400" s="15" t="n"/>
      <c r="G400" s="15" t="n"/>
      <c r="H400" s="15" t="n">
        <v>1</v>
      </c>
      <c r="I400" s="160" t="n">
        <v>15</v>
      </c>
      <c r="J400" s="160" t="n">
        <v>5</v>
      </c>
      <c r="K400" s="160">
        <f>G400*H400*0.006</f>
        <v/>
      </c>
      <c r="L400" s="28">
        <f>SUM(I400:K400)</f>
        <v/>
      </c>
      <c r="M400" s="28">
        <f>G400*H400+I400</f>
        <v/>
      </c>
      <c r="N400" s="15" t="n"/>
      <c r="O400" s="15" t="n"/>
      <c r="P400" s="14" t="n"/>
      <c r="Q400" s="15" t="n"/>
      <c r="R400" s="8" t="inlineStr">
        <is>
          <t>✅ 可导入</t>
        </is>
      </c>
      <c r="S400" s="8" t="inlineStr">
        <is>
          <t>✅ 对账齐全</t>
        </is>
      </c>
      <c r="T400" t="inlineStr">
        <is>
          <t>✓</t>
        </is>
      </c>
    </row>
    <row r="401">
      <c r="A401" s="14" t="inlineStr">
        <is>
          <t>4314849843083789600</t>
        </is>
      </c>
      <c r="B401" s="14" t="inlineStr">
        <is>
          <t>泽泽宝贝88</t>
        </is>
      </c>
      <c r="C401" s="26" t="n">
        <v>45772</v>
      </c>
      <c r="D401" s="16" t="n"/>
      <c r="E401" s="16" t="n"/>
      <c r="F401" s="16" t="n"/>
      <c r="G401" s="16" t="n"/>
      <c r="H401" s="16" t="n">
        <v>1</v>
      </c>
      <c r="I401" s="161" t="n">
        <v>15</v>
      </c>
      <c r="J401" s="161" t="n">
        <v>5</v>
      </c>
      <c r="K401" s="161">
        <f>G401*H401*0.006</f>
        <v/>
      </c>
      <c r="L401" s="28">
        <f>SUM(I401:K401)</f>
        <v/>
      </c>
      <c r="M401" s="28">
        <f>G401*H401+I401</f>
        <v/>
      </c>
      <c r="N401" s="16" t="n"/>
      <c r="O401" s="16" t="n"/>
      <c r="P401" s="14" t="n"/>
      <c r="Q401" s="16" t="n"/>
      <c r="R401" s="8" t="inlineStr">
        <is>
          <t>✅ 可导入</t>
        </is>
      </c>
      <c r="S401" s="8" t="inlineStr">
        <is>
          <t>✅ 对账齐全</t>
        </is>
      </c>
      <c r="T401" t="inlineStr">
        <is>
          <t>✓</t>
        </is>
      </c>
    </row>
    <row r="402">
      <c r="A402" s="14" t="inlineStr">
        <is>
          <t>2544049381220288552</t>
        </is>
      </c>
      <c r="B402" s="14" t="inlineStr">
        <is>
          <t>zhj289928233</t>
        </is>
      </c>
      <c r="C402" s="25" t="n">
        <v>45772</v>
      </c>
      <c r="D402" s="15" t="n"/>
      <c r="E402" s="15" t="n"/>
      <c r="F402" s="15" t="n"/>
      <c r="G402" s="15" t="n"/>
      <c r="H402" s="15" t="n">
        <v>1</v>
      </c>
      <c r="I402" s="160" t="n">
        <v>15</v>
      </c>
      <c r="J402" s="160" t="n">
        <v>5</v>
      </c>
      <c r="K402" s="160">
        <f>G402*H402*0.006</f>
        <v/>
      </c>
      <c r="L402" s="28">
        <f>SUM(I402:K402)</f>
        <v/>
      </c>
      <c r="M402" s="28">
        <f>G402*H402+I402</f>
        <v/>
      </c>
      <c r="N402" s="15" t="n"/>
      <c r="O402" s="15" t="n"/>
      <c r="P402" s="14" t="n"/>
      <c r="Q402" s="15" t="n"/>
      <c r="R402" s="8" t="inlineStr">
        <is>
          <t>✅ 可导入</t>
        </is>
      </c>
      <c r="S402" s="8" t="inlineStr">
        <is>
          <t>✅ 对账齐全</t>
        </is>
      </c>
      <c r="T402" t="inlineStr">
        <is>
          <t>✓</t>
        </is>
      </c>
    </row>
    <row r="403">
      <c r="A403" s="14" t="inlineStr">
        <is>
          <t>4315892042915853540</t>
        </is>
      </c>
      <c r="B403" s="14" t="inlineStr">
        <is>
          <t>tb594950256</t>
        </is>
      </c>
      <c r="C403" s="26" t="n">
        <v>45773</v>
      </c>
      <c r="D403" s="16" t="n"/>
      <c r="E403" s="16" t="n"/>
      <c r="F403" s="16" t="n"/>
      <c r="G403" s="16" t="n"/>
      <c r="H403" s="16" t="n">
        <v>1</v>
      </c>
      <c r="I403" s="161" t="n">
        <v>15</v>
      </c>
      <c r="J403" s="161" t="n">
        <v>5</v>
      </c>
      <c r="K403" s="161">
        <f>G403*H403*0.006</f>
        <v/>
      </c>
      <c r="L403" s="28">
        <f>SUM(I403:K403)</f>
        <v/>
      </c>
      <c r="M403" s="28">
        <f>G403*H403+I403</f>
        <v/>
      </c>
      <c r="N403" s="16" t="n"/>
      <c r="O403" s="16" t="n"/>
      <c r="P403" s="14" t="n"/>
      <c r="Q403" s="16" t="n"/>
      <c r="R403" s="8" t="inlineStr">
        <is>
          <t>✅ 可导入</t>
        </is>
      </c>
      <c r="S403" s="8" t="inlineStr">
        <is>
          <t>✅ 对账齐全</t>
        </is>
      </c>
      <c r="T403" t="inlineStr">
        <is>
          <t>✓</t>
        </is>
      </c>
    </row>
    <row r="404">
      <c r="A404" s="14" t="inlineStr">
        <is>
          <t>2544622358463346172</t>
        </is>
      </c>
      <c r="B404" s="14" t="inlineStr">
        <is>
          <t>tb034133258</t>
        </is>
      </c>
      <c r="C404" s="25" t="n">
        <v>45773</v>
      </c>
      <c r="D404" s="15" t="n"/>
      <c r="E404" s="15" t="n"/>
      <c r="F404" s="15" t="n"/>
      <c r="G404" s="15" t="n"/>
      <c r="H404" s="15" t="n">
        <v>1</v>
      </c>
      <c r="I404" s="160" t="n">
        <v>15</v>
      </c>
      <c r="J404" s="160" t="n">
        <v>5</v>
      </c>
      <c r="K404" s="160">
        <f>G404*H404*0.006</f>
        <v/>
      </c>
      <c r="L404" s="28">
        <f>SUM(I404:K404)</f>
        <v/>
      </c>
      <c r="M404" s="28">
        <f>G404*H404+I404</f>
        <v/>
      </c>
      <c r="N404" s="15" t="n"/>
      <c r="O404" s="15" t="n"/>
      <c r="P404" s="14" t="n"/>
      <c r="Q404" s="15" t="n"/>
      <c r="R404" s="8" t="inlineStr">
        <is>
          <t>✅ 可导入</t>
        </is>
      </c>
      <c r="S404" s="8" t="inlineStr">
        <is>
          <t>✅ 对账齐全</t>
        </is>
      </c>
      <c r="T404" t="inlineStr">
        <is>
          <t>✓</t>
        </is>
      </c>
    </row>
    <row r="405">
      <c r="A405" s="14" t="inlineStr">
        <is>
          <t>4316757339296786722</t>
        </is>
      </c>
      <c r="B405" s="14" t="inlineStr">
        <is>
          <t>cbc8301</t>
        </is>
      </c>
      <c r="C405" s="26" t="n">
        <v>45774</v>
      </c>
      <c r="D405" s="16" t="n"/>
      <c r="E405" s="16" t="n"/>
      <c r="F405" s="16" t="n"/>
      <c r="G405" s="16" t="n"/>
      <c r="H405" s="16" t="n">
        <v>1</v>
      </c>
      <c r="I405" s="161" t="n">
        <v>15</v>
      </c>
      <c r="J405" s="161" t="n">
        <v>5</v>
      </c>
      <c r="K405" s="161">
        <f>G405*H405*0.006</f>
        <v/>
      </c>
      <c r="L405" s="28">
        <f>SUM(I405:K405)</f>
        <v/>
      </c>
      <c r="M405" s="28">
        <f>G405*H405+I405</f>
        <v/>
      </c>
      <c r="N405" s="16" t="n"/>
      <c r="O405" s="16" t="n"/>
      <c r="P405" s="14" t="n"/>
      <c r="Q405" s="16" t="n"/>
      <c r="R405" s="8" t="inlineStr">
        <is>
          <t>✅ 可导入</t>
        </is>
      </c>
      <c r="S405" s="8" t="inlineStr">
        <is>
          <t>✅ 对账齐全</t>
        </is>
      </c>
      <c r="T405" t="inlineStr">
        <is>
          <t>✓</t>
        </is>
      </c>
    </row>
    <row r="406">
      <c r="A406" s="14" t="inlineStr">
        <is>
          <t>4316794455099497326</t>
        </is>
      </c>
      <c r="B406" s="14" t="inlineStr">
        <is>
          <t>我想静静2313</t>
        </is>
      </c>
      <c r="C406" s="25" t="n">
        <v>45774</v>
      </c>
      <c r="D406" s="15" t="n"/>
      <c r="E406" s="15" t="n"/>
      <c r="F406" s="15" t="n"/>
      <c r="G406" s="15" t="n"/>
      <c r="H406" s="15" t="n">
        <v>1</v>
      </c>
      <c r="I406" s="160" t="n">
        <v>15</v>
      </c>
      <c r="J406" s="160" t="n">
        <v>5</v>
      </c>
      <c r="K406" s="160">
        <f>G406*H406*0.006</f>
        <v/>
      </c>
      <c r="L406" s="28">
        <f>SUM(I406:K406)</f>
        <v/>
      </c>
      <c r="M406" s="28">
        <f>G406*H406+I406</f>
        <v/>
      </c>
      <c r="N406" s="15" t="n"/>
      <c r="O406" s="15" t="n"/>
      <c r="P406" s="14" t="n"/>
      <c r="Q406" s="15" t="n"/>
      <c r="R406" s="8" t="inlineStr">
        <is>
          <t>✅ 可导入</t>
        </is>
      </c>
      <c r="S406" s="8" t="inlineStr">
        <is>
          <t>✅ 对账齐全</t>
        </is>
      </c>
      <c r="T406" t="inlineStr">
        <is>
          <t>✓</t>
        </is>
      </c>
    </row>
    <row r="407">
      <c r="A407" s="14" t="inlineStr">
        <is>
          <t>2545310031496937750</t>
        </is>
      </c>
      <c r="B407" s="14" t="inlineStr">
        <is>
          <t>wangshuyu89</t>
        </is>
      </c>
      <c r="C407" s="26" t="n">
        <v>45774</v>
      </c>
      <c r="D407" s="16" t="n"/>
      <c r="E407" s="16" t="n"/>
      <c r="F407" s="16" t="n"/>
      <c r="G407" s="16" t="n"/>
      <c r="H407" s="16" t="n">
        <v>1</v>
      </c>
      <c r="I407" s="161" t="n">
        <v>15</v>
      </c>
      <c r="J407" s="161" t="n">
        <v>5</v>
      </c>
      <c r="K407" s="161">
        <f>G407*H407*0.006</f>
        <v/>
      </c>
      <c r="L407" s="28">
        <f>SUM(I407:K407)</f>
        <v/>
      </c>
      <c r="M407" s="28">
        <f>G407*H407+I407</f>
        <v/>
      </c>
      <c r="N407" s="16" t="n"/>
      <c r="O407" s="16" t="n"/>
      <c r="P407" s="14" t="n"/>
      <c r="Q407" s="16" t="n"/>
      <c r="R407" s="8" t="inlineStr">
        <is>
          <t>✅ 可导入</t>
        </is>
      </c>
      <c r="S407" s="8" t="inlineStr">
        <is>
          <t>✅ 对账齐全</t>
        </is>
      </c>
      <c r="T407" t="inlineStr">
        <is>
          <t>✓</t>
        </is>
      </c>
    </row>
    <row r="408">
      <c r="A408" s="14" t="inlineStr">
        <is>
          <t>2546171976554699773</t>
        </is>
      </c>
      <c r="B408" s="14" t="inlineStr">
        <is>
          <t>tb871725732</t>
        </is>
      </c>
      <c r="C408" s="25" t="n">
        <v>45775</v>
      </c>
      <c r="D408" s="15" t="n"/>
      <c r="E408" s="15" t="n"/>
      <c r="F408" s="15" t="n"/>
      <c r="G408" s="15" t="n"/>
      <c r="H408" s="15" t="n">
        <v>1</v>
      </c>
      <c r="I408" s="160" t="n">
        <v>15</v>
      </c>
      <c r="J408" s="160" t="n">
        <v>5</v>
      </c>
      <c r="K408" s="160">
        <f>G408*H408*0.006</f>
        <v/>
      </c>
      <c r="L408" s="28">
        <f>SUM(I408:K408)</f>
        <v/>
      </c>
      <c r="M408" s="28">
        <f>G408*H408+I408</f>
        <v/>
      </c>
      <c r="N408" s="15" t="n"/>
      <c r="O408" s="15" t="n"/>
      <c r="P408" s="14" t="n"/>
      <c r="Q408" s="15" t="n"/>
      <c r="R408" s="8" t="inlineStr">
        <is>
          <t>✅ 可导入</t>
        </is>
      </c>
      <c r="S408" s="8" t="inlineStr">
        <is>
          <t>✅ 对账齐全</t>
        </is>
      </c>
      <c r="T408" t="inlineStr">
        <is>
          <t>✓</t>
        </is>
      </c>
    </row>
    <row r="409">
      <c r="A409" s="14" t="inlineStr">
        <is>
          <t>2546561532070964362</t>
        </is>
      </c>
      <c r="B409" s="14" t="inlineStr">
        <is>
          <t>cicimm</t>
        </is>
      </c>
      <c r="C409" s="26" t="n">
        <v>45775</v>
      </c>
      <c r="D409" s="16" t="n"/>
      <c r="E409" s="16" t="n"/>
      <c r="F409" s="16" t="n"/>
      <c r="G409" s="16" t="n"/>
      <c r="H409" s="16" t="n">
        <v>1</v>
      </c>
      <c r="I409" s="161" t="n">
        <v>15</v>
      </c>
      <c r="J409" s="161" t="n">
        <v>5</v>
      </c>
      <c r="K409" s="161">
        <f>G409*H409*0.006</f>
        <v/>
      </c>
      <c r="L409" s="28">
        <f>SUM(I409:K409)</f>
        <v/>
      </c>
      <c r="M409" s="28">
        <f>G409*H409+I409</f>
        <v/>
      </c>
      <c r="N409" s="16" t="n"/>
      <c r="O409" s="16" t="n"/>
      <c r="P409" s="14" t="n"/>
      <c r="Q409" s="16" t="n"/>
      <c r="R409" s="8" t="inlineStr">
        <is>
          <t>✅ 可导入</t>
        </is>
      </c>
      <c r="S409" s="8" t="inlineStr">
        <is>
          <t>✅ 对账齐全</t>
        </is>
      </c>
      <c r="T409" t="inlineStr">
        <is>
          <t>✓</t>
        </is>
      </c>
    </row>
    <row r="410">
      <c r="A410" s="14" t="inlineStr">
        <is>
          <t>2547570361652487759</t>
        </is>
      </c>
      <c r="B410" s="14" t="inlineStr">
        <is>
          <t>我的小薛完美无缺</t>
        </is>
      </c>
      <c r="C410" s="25" t="n">
        <v>45775</v>
      </c>
      <c r="D410" s="15" t="n"/>
      <c r="E410" s="15" t="n"/>
      <c r="F410" s="15" t="n"/>
      <c r="G410" s="15" t="n"/>
      <c r="H410" s="15" t="n">
        <v>1</v>
      </c>
      <c r="I410" s="160" t="n">
        <v>15</v>
      </c>
      <c r="J410" s="160" t="n">
        <v>5</v>
      </c>
      <c r="K410" s="160">
        <f>G410*H410*0.006</f>
        <v/>
      </c>
      <c r="L410" s="28">
        <f>SUM(I410:K410)</f>
        <v/>
      </c>
      <c r="M410" s="28">
        <f>G410*H410+I410</f>
        <v/>
      </c>
      <c r="N410" s="15" t="n"/>
      <c r="O410" s="15" t="n"/>
      <c r="P410" s="14" t="n"/>
      <c r="Q410" s="15" t="n"/>
      <c r="R410" s="8" t="inlineStr">
        <is>
          <t>✅ 可导入</t>
        </is>
      </c>
      <c r="S410" s="8" t="inlineStr">
        <is>
          <t>✅ 对账齐全</t>
        </is>
      </c>
      <c r="T410" t="inlineStr">
        <is>
          <t>✓</t>
        </is>
      </c>
    </row>
    <row r="411">
      <c r="A411" s="14" t="inlineStr">
        <is>
          <t>2547954913895933189</t>
        </is>
      </c>
      <c r="B411" s="14" t="inlineStr">
        <is>
          <t>tb389844464</t>
        </is>
      </c>
      <c r="C411" s="26" t="n">
        <v>45776</v>
      </c>
      <c r="D411" s="16" t="n"/>
      <c r="E411" s="16" t="n"/>
      <c r="F411" s="16" t="n"/>
      <c r="G411" s="16" t="n"/>
      <c r="H411" s="16" t="n">
        <v>1</v>
      </c>
      <c r="I411" s="161" t="n">
        <v>15</v>
      </c>
      <c r="J411" s="161" t="n">
        <v>5</v>
      </c>
      <c r="K411" s="161">
        <f>G411*H411*0.006</f>
        <v/>
      </c>
      <c r="L411" s="28">
        <f>SUM(I411:K411)</f>
        <v/>
      </c>
      <c r="M411" s="28">
        <f>G411*H411+I411</f>
        <v/>
      </c>
      <c r="N411" s="16" t="n"/>
      <c r="O411" s="16" t="n"/>
      <c r="P411" s="14" t="n"/>
      <c r="Q411" s="16" t="n"/>
      <c r="R411" s="8" t="inlineStr">
        <is>
          <t>✅ 可导入</t>
        </is>
      </c>
      <c r="S411" s="8" t="inlineStr">
        <is>
          <t>✅ 对账齐全</t>
        </is>
      </c>
      <c r="T411" t="inlineStr">
        <is>
          <t>✓</t>
        </is>
      </c>
    </row>
    <row r="412">
      <c r="A412" s="14" t="inlineStr">
        <is>
          <t>4319405319319331343</t>
        </is>
      </c>
      <c r="B412" s="14" t="inlineStr">
        <is>
          <t>tb553846087221</t>
        </is>
      </c>
      <c r="C412" s="25" t="n">
        <v>45776</v>
      </c>
      <c r="D412" s="15" t="n"/>
      <c r="E412" s="15" t="n"/>
      <c r="F412" s="15" t="n"/>
      <c r="G412" s="15" t="n"/>
      <c r="H412" s="15" t="n">
        <v>1</v>
      </c>
      <c r="I412" s="160" t="n">
        <v>0</v>
      </c>
      <c r="J412" s="160" t="n">
        <v>0</v>
      </c>
      <c r="K412" s="160">
        <f>G412*H412*0.006</f>
        <v/>
      </c>
      <c r="L412" s="28">
        <f>SUM(I412:K412)</f>
        <v/>
      </c>
      <c r="M412" s="28">
        <f>G412*H412+I412</f>
        <v/>
      </c>
      <c r="N412" s="15" t="n"/>
      <c r="O412" s="15" t="n"/>
      <c r="P412" s="14" t="n"/>
      <c r="Q412" s="15" t="n"/>
      <c r="R412" s="8" t="inlineStr">
        <is>
          <t>✅ 可导入</t>
        </is>
      </c>
      <c r="S412" s="8" t="inlineStr">
        <is>
          <t>✅ 对账齐全</t>
        </is>
      </c>
      <c r="T412" t="inlineStr">
        <is>
          <t>✓</t>
        </is>
      </c>
    </row>
    <row r="413">
      <c r="A413" s="14" t="inlineStr">
        <is>
          <t>2548956289670326355</t>
        </is>
      </c>
      <c r="B413" s="14" t="inlineStr">
        <is>
          <t>程程93966</t>
        </is>
      </c>
      <c r="C413" s="26" t="n">
        <v>45777</v>
      </c>
      <c r="D413" s="16" t="n"/>
      <c r="E413" s="16" t="n"/>
      <c r="F413" s="16" t="n"/>
      <c r="G413" s="16" t="n"/>
      <c r="H413" s="16" t="n">
        <v>1</v>
      </c>
      <c r="I413" s="161" t="n">
        <v>15</v>
      </c>
      <c r="J413" s="161" t="n">
        <v>5</v>
      </c>
      <c r="K413" s="161">
        <f>G413*H413*0.006</f>
        <v/>
      </c>
      <c r="L413" s="28">
        <f>SUM(I413:K413)</f>
        <v/>
      </c>
      <c r="M413" s="28">
        <f>G413*H413+I413</f>
        <v/>
      </c>
      <c r="N413" s="16" t="n"/>
      <c r="O413" s="16" t="n"/>
      <c r="P413" s="14" t="n"/>
      <c r="Q413" s="16" t="n"/>
      <c r="R413" s="8" t="inlineStr">
        <is>
          <t>✅ 可导入</t>
        </is>
      </c>
      <c r="S413" s="8" t="inlineStr">
        <is>
          <t>✅ 对账齐全</t>
        </is>
      </c>
      <c r="T413" t="inlineStr">
        <is>
          <t>✓</t>
        </is>
      </c>
    </row>
    <row r="414">
      <c r="A414" s="14" t="inlineStr">
        <is>
          <t>4320996555645780125</t>
        </is>
      </c>
      <c r="B414" s="14" t="inlineStr">
        <is>
          <t>tb668095392</t>
        </is>
      </c>
      <c r="C414" s="25" t="n">
        <v>45777</v>
      </c>
      <c r="D414" s="15" t="n"/>
      <c r="E414" s="15" t="n"/>
      <c r="F414" s="15" t="n"/>
      <c r="G414" s="15" t="n"/>
      <c r="H414" s="15" t="n">
        <v>1</v>
      </c>
      <c r="I414" s="160" t="n">
        <v>15</v>
      </c>
      <c r="J414" s="160" t="n">
        <v>5</v>
      </c>
      <c r="K414" s="160">
        <f>G414*H414*0.006</f>
        <v/>
      </c>
      <c r="L414" s="28">
        <f>SUM(I414:K414)</f>
        <v/>
      </c>
      <c r="M414" s="28">
        <f>G414*H414+I414</f>
        <v/>
      </c>
      <c r="N414" s="15" t="n"/>
      <c r="O414" s="15" t="n"/>
      <c r="P414" s="14" t="n"/>
      <c r="Q414" s="15" t="n"/>
      <c r="R414" s="8" t="inlineStr">
        <is>
          <t>✅ 可导入</t>
        </is>
      </c>
      <c r="S414" s="8" t="inlineStr">
        <is>
          <t>✅ 对账齐全</t>
        </is>
      </c>
      <c r="T414" t="inlineStr">
        <is>
          <t>✓</t>
        </is>
      </c>
    </row>
    <row r="415">
      <c r="A415" s="14" t="inlineStr">
        <is>
          <t>4321020855302884239</t>
        </is>
      </c>
      <c r="B415" s="14" t="inlineStr">
        <is>
          <t>xjj495857291</t>
        </is>
      </c>
      <c r="C415" s="26" t="n">
        <v>45777</v>
      </c>
      <c r="D415" s="16" t="n"/>
      <c r="E415" s="16" t="n"/>
      <c r="F415" s="16" t="n"/>
      <c r="G415" s="16" t="n"/>
      <c r="H415" s="16" t="n">
        <v>1</v>
      </c>
      <c r="I415" s="161" t="n">
        <v>15</v>
      </c>
      <c r="J415" s="161" t="n">
        <v>5</v>
      </c>
      <c r="K415" s="161">
        <f>G415*H415*0.006</f>
        <v/>
      </c>
      <c r="L415" s="28">
        <f>SUM(I415:K415)</f>
        <v/>
      </c>
      <c r="M415" s="28">
        <f>G415*H415+I415</f>
        <v/>
      </c>
      <c r="N415" s="16" t="n"/>
      <c r="O415" s="16" t="n"/>
      <c r="P415" s="14" t="n"/>
      <c r="Q415" s="16" t="n"/>
      <c r="R415" s="8" t="inlineStr">
        <is>
          <t>✅ 可导入</t>
        </is>
      </c>
      <c r="S415" s="8" t="inlineStr">
        <is>
          <t>✅ 对账齐全</t>
        </is>
      </c>
      <c r="T415" t="inlineStr">
        <is>
          <t>✓</t>
        </is>
      </c>
    </row>
    <row r="416">
      <c r="A416" s="14" t="inlineStr">
        <is>
          <t>4321763931960763039</t>
        </is>
      </c>
      <c r="B416" s="14" t="inlineStr">
        <is>
          <t>tb590786751</t>
        </is>
      </c>
      <c r="C416" s="25" t="n">
        <v>45778</v>
      </c>
      <c r="D416" s="15" t="n"/>
      <c r="E416" s="15" t="n"/>
      <c r="F416" s="15" t="n"/>
      <c r="G416" s="15" t="n"/>
      <c r="H416" s="15" t="n">
        <v>1</v>
      </c>
      <c r="I416" s="160" t="n">
        <v>15</v>
      </c>
      <c r="J416" s="160" t="n">
        <v>5</v>
      </c>
      <c r="K416" s="160">
        <f>G416*H416*0.006</f>
        <v/>
      </c>
      <c r="L416" s="28">
        <f>SUM(I416:K416)</f>
        <v/>
      </c>
      <c r="M416" s="28">
        <f>G416*H416+I416</f>
        <v/>
      </c>
      <c r="N416" s="15" t="n"/>
      <c r="O416" s="15" t="n"/>
      <c r="P416" s="14" t="n"/>
      <c r="Q416" s="15" t="n"/>
      <c r="R416" s="8" t="inlineStr">
        <is>
          <t>✅ 可导入</t>
        </is>
      </c>
      <c r="S416" s="8" t="inlineStr">
        <is>
          <t>✅ 对账齐全</t>
        </is>
      </c>
      <c r="T416" t="inlineStr">
        <is>
          <t>✓</t>
        </is>
      </c>
    </row>
    <row r="417">
      <c r="A417" s="14" t="inlineStr">
        <is>
          <t>2550293401447759383</t>
        </is>
      </c>
      <c r="B417" s="14" t="inlineStr">
        <is>
          <t>cissy0072003</t>
        </is>
      </c>
      <c r="C417" s="26" t="n">
        <v>45778</v>
      </c>
      <c r="D417" s="16" t="n"/>
      <c r="E417" s="16" t="n"/>
      <c r="F417" s="16" t="n"/>
      <c r="G417" s="16" t="n"/>
      <c r="H417" s="16" t="n">
        <v>1</v>
      </c>
      <c r="I417" s="161" t="n">
        <v>15</v>
      </c>
      <c r="J417" s="161" t="n">
        <v>5</v>
      </c>
      <c r="K417" s="161">
        <f>G417*H417*0.006</f>
        <v/>
      </c>
      <c r="L417" s="28">
        <f>SUM(I417:K417)</f>
        <v/>
      </c>
      <c r="M417" s="28">
        <f>G417*H417+I417</f>
        <v/>
      </c>
      <c r="N417" s="16" t="n"/>
      <c r="O417" s="16" t="n"/>
      <c r="P417" s="14" t="n"/>
      <c r="Q417" s="16" t="n"/>
      <c r="R417" s="8" t="inlineStr">
        <is>
          <t>✅ 可导入</t>
        </is>
      </c>
      <c r="S417" s="8" t="inlineStr">
        <is>
          <t>✅ 对账齐全</t>
        </is>
      </c>
      <c r="T417" t="inlineStr">
        <is>
          <t>✓</t>
        </is>
      </c>
    </row>
    <row r="418">
      <c r="A418" s="14" t="inlineStr">
        <is>
          <t>2550311797697708297</t>
        </is>
      </c>
      <c r="B418" s="14" t="inlineStr">
        <is>
          <t>东吴故郡僬绦</t>
        </is>
      </c>
      <c r="C418" s="25" t="n">
        <v>45778</v>
      </c>
      <c r="D418" s="15" t="n"/>
      <c r="E418" s="15" t="n"/>
      <c r="F418" s="15" t="n"/>
      <c r="G418" s="15" t="n"/>
      <c r="H418" s="15" t="n">
        <v>1</v>
      </c>
      <c r="I418" s="160" t="n">
        <v>15</v>
      </c>
      <c r="J418" s="160" t="n">
        <v>5</v>
      </c>
      <c r="K418" s="160">
        <f>G418*H418*0.006</f>
        <v/>
      </c>
      <c r="L418" s="28">
        <f>SUM(I418:K418)</f>
        <v/>
      </c>
      <c r="M418" s="28">
        <f>G418*H418+I418</f>
        <v/>
      </c>
      <c r="N418" s="15" t="n"/>
      <c r="O418" s="15" t="n"/>
      <c r="P418" s="14" t="n"/>
      <c r="Q418" s="15" t="n"/>
      <c r="R418" s="8" t="inlineStr">
        <is>
          <t>✅ 可导入</t>
        </is>
      </c>
      <c r="S418" s="8" t="inlineStr">
        <is>
          <t>✅ 对账齐全</t>
        </is>
      </c>
      <c r="T418" t="inlineStr">
        <is>
          <t>✓</t>
        </is>
      </c>
    </row>
    <row r="419">
      <c r="A419" s="14" t="inlineStr">
        <is>
          <t>2549702280664762862</t>
        </is>
      </c>
      <c r="B419" s="14" t="inlineStr">
        <is>
          <t>tb418687453</t>
        </is>
      </c>
      <c r="C419" s="26" t="n">
        <v>45778</v>
      </c>
      <c r="D419" s="16" t="n"/>
      <c r="E419" s="16" t="n"/>
      <c r="F419" s="16" t="n"/>
      <c r="G419" s="16" t="n"/>
      <c r="H419" s="16" t="n">
        <v>1</v>
      </c>
      <c r="I419" s="161" t="n">
        <v>15</v>
      </c>
      <c r="J419" s="161" t="n">
        <v>5</v>
      </c>
      <c r="K419" s="161">
        <f>G419*H419*0.006</f>
        <v/>
      </c>
      <c r="L419" s="28">
        <f>SUM(I419:K419)</f>
        <v/>
      </c>
      <c r="M419" s="28">
        <f>G419*H419+I419</f>
        <v/>
      </c>
      <c r="N419" s="16" t="n"/>
      <c r="O419" s="16" t="n"/>
      <c r="P419" s="14" t="n"/>
      <c r="Q419" s="16" t="n"/>
      <c r="R419" s="8" t="inlineStr">
        <is>
          <t>✅ 可导入</t>
        </is>
      </c>
      <c r="S419" s="8" t="inlineStr">
        <is>
          <t>✅ 对账齐全</t>
        </is>
      </c>
      <c r="T419" t="inlineStr">
        <is>
          <t>✓</t>
        </is>
      </c>
    </row>
    <row r="420">
      <c r="A420" s="14" t="inlineStr">
        <is>
          <t>2551450623430455567</t>
        </is>
      </c>
      <c r="B420" s="14" t="inlineStr">
        <is>
          <t>xiaoxiyy7</t>
        </is>
      </c>
      <c r="C420" s="25" t="n">
        <v>45780</v>
      </c>
      <c r="D420" s="15" t="n"/>
      <c r="E420" s="15" t="n"/>
      <c r="F420" s="15" t="n"/>
      <c r="G420" s="15" t="n"/>
      <c r="H420" s="15" t="n">
        <v>1</v>
      </c>
      <c r="I420" s="160" t="n">
        <v>15</v>
      </c>
      <c r="J420" s="160" t="n">
        <v>5</v>
      </c>
      <c r="K420" s="160">
        <f>G420*H420*0.006</f>
        <v/>
      </c>
      <c r="L420" s="28">
        <f>SUM(I420:K420)</f>
        <v/>
      </c>
      <c r="M420" s="28">
        <f>G420*H420+I420</f>
        <v/>
      </c>
      <c r="N420" s="15" t="n"/>
      <c r="O420" s="15" t="n"/>
      <c r="P420" s="14" t="n"/>
      <c r="Q420" s="15" t="n"/>
      <c r="R420" s="8" t="inlineStr">
        <is>
          <t>✅ 可导入</t>
        </is>
      </c>
      <c r="S420" s="8" t="inlineStr">
        <is>
          <t>✅ 对账齐全</t>
        </is>
      </c>
      <c r="T420" t="inlineStr">
        <is>
          <t>✓</t>
        </is>
      </c>
    </row>
    <row r="421">
      <c r="A421" s="14" t="inlineStr">
        <is>
          <t>2551457355608322457</t>
        </is>
      </c>
      <c r="B421" s="14" t="inlineStr">
        <is>
          <t>genezhang2017</t>
        </is>
      </c>
      <c r="C421" s="26" t="n">
        <v>45780</v>
      </c>
      <c r="D421" s="16" t="n"/>
      <c r="E421" s="16" t="n"/>
      <c r="F421" s="16" t="n"/>
      <c r="G421" s="16" t="n"/>
      <c r="H421" s="16" t="n">
        <v>1</v>
      </c>
      <c r="I421" s="161" t="n">
        <v>15</v>
      </c>
      <c r="J421" s="161" t="n">
        <v>5</v>
      </c>
      <c r="K421" s="161">
        <f>G421*H421*0.006</f>
        <v/>
      </c>
      <c r="L421" s="28">
        <f>SUM(I421:K421)</f>
        <v/>
      </c>
      <c r="M421" s="28">
        <f>G421*H421+I421</f>
        <v/>
      </c>
      <c r="N421" s="16" t="n"/>
      <c r="O421" s="16" t="n"/>
      <c r="P421" s="14" t="n"/>
      <c r="Q421" s="16" t="n"/>
      <c r="R421" s="8" t="inlineStr">
        <is>
          <t>✅ 可导入</t>
        </is>
      </c>
      <c r="S421" s="8" t="inlineStr">
        <is>
          <t>✅ 对账齐全</t>
        </is>
      </c>
      <c r="T421" t="inlineStr">
        <is>
          <t>✓</t>
        </is>
      </c>
    </row>
    <row r="422">
      <c r="A422" s="14" t="inlineStr">
        <is>
          <t>4324150008280502829</t>
        </is>
      </c>
      <c r="B422" s="14" t="inlineStr">
        <is>
          <t>tb034747313</t>
        </is>
      </c>
      <c r="C422" s="25" t="n">
        <v>45780</v>
      </c>
      <c r="D422" s="15" t="n"/>
      <c r="E422" s="15" t="n"/>
      <c r="F422" s="15" t="n"/>
      <c r="G422" s="15" t="n"/>
      <c r="H422" s="15" t="n">
        <v>1</v>
      </c>
      <c r="I422" s="160" t="n">
        <v>15</v>
      </c>
      <c r="J422" s="160" t="n">
        <v>5</v>
      </c>
      <c r="K422" s="160">
        <f>G422*H422*0.006</f>
        <v/>
      </c>
      <c r="L422" s="28">
        <f>SUM(I422:K422)</f>
        <v/>
      </c>
      <c r="M422" s="28">
        <f>G422*H422+I422</f>
        <v/>
      </c>
      <c r="N422" s="15" t="n"/>
      <c r="O422" s="15" t="n"/>
      <c r="P422" s="14" t="n"/>
      <c r="Q422" s="15" t="n"/>
      <c r="R422" s="8" t="inlineStr">
        <is>
          <t>✅ 可导入</t>
        </is>
      </c>
      <c r="S422" s="8" t="inlineStr">
        <is>
          <t>✅ 对账齐全</t>
        </is>
      </c>
      <c r="T422" t="inlineStr">
        <is>
          <t>✓</t>
        </is>
      </c>
    </row>
    <row r="423">
      <c r="A423" s="14" t="inlineStr">
        <is>
          <t>2552828881712003159</t>
        </is>
      </c>
      <c r="B423" s="14" t="inlineStr">
        <is>
          <t>yy1399149063</t>
        </is>
      </c>
      <c r="C423" s="26" t="n">
        <v>45781</v>
      </c>
      <c r="D423" s="16" t="n"/>
      <c r="E423" s="16" t="n"/>
      <c r="F423" s="16" t="n"/>
      <c r="G423" s="16" t="n"/>
      <c r="H423" s="16" t="n">
        <v>1</v>
      </c>
      <c r="I423" s="161" t="n">
        <v>15</v>
      </c>
      <c r="J423" s="161" t="n">
        <v>5</v>
      </c>
      <c r="K423" s="161">
        <f>G423*H423*0.006</f>
        <v/>
      </c>
      <c r="L423" s="28">
        <f>SUM(I423:K423)</f>
        <v/>
      </c>
      <c r="M423" s="28">
        <f>G423*H423+I423</f>
        <v/>
      </c>
      <c r="N423" s="16" t="n"/>
      <c r="O423" s="16" t="n"/>
      <c r="P423" s="14" t="n"/>
      <c r="Q423" s="16" t="n"/>
      <c r="R423" s="8" t="inlineStr">
        <is>
          <t>✅ 可导入</t>
        </is>
      </c>
      <c r="S423" s="8" t="inlineStr">
        <is>
          <t>✅ 对账齐全</t>
        </is>
      </c>
      <c r="T423" t="inlineStr">
        <is>
          <t>✓</t>
        </is>
      </c>
    </row>
    <row r="424">
      <c r="A424" s="14" t="inlineStr">
        <is>
          <t>2552087355050849366</t>
        </is>
      </c>
      <c r="B424" s="14" t="inlineStr">
        <is>
          <t>liyuanbin44</t>
        </is>
      </c>
      <c r="C424" s="25" t="n">
        <v>45781</v>
      </c>
      <c r="D424" s="15" t="n"/>
      <c r="E424" s="15" t="n"/>
      <c r="F424" s="15" t="n"/>
      <c r="G424" s="15" t="n"/>
      <c r="H424" s="15" t="n">
        <v>1</v>
      </c>
      <c r="I424" s="160" t="n">
        <v>15</v>
      </c>
      <c r="J424" s="160" t="n">
        <v>5</v>
      </c>
      <c r="K424" s="160">
        <f>G424*H424*0.006</f>
        <v/>
      </c>
      <c r="L424" s="28">
        <f>SUM(I424:K424)</f>
        <v/>
      </c>
      <c r="M424" s="28">
        <f>G424*H424+I424</f>
        <v/>
      </c>
      <c r="N424" s="15" t="n"/>
      <c r="O424" s="15" t="n"/>
      <c r="P424" s="14" t="n"/>
      <c r="Q424" s="15" t="n"/>
      <c r="R424" s="8" t="inlineStr">
        <is>
          <t>✅ 可导入</t>
        </is>
      </c>
      <c r="S424" s="8" t="inlineStr">
        <is>
          <t>✅ 对账齐全</t>
        </is>
      </c>
      <c r="T424" t="inlineStr">
        <is>
          <t>✓</t>
        </is>
      </c>
    </row>
    <row r="425">
      <c r="A425" s="14" t="inlineStr">
        <is>
          <t>2552215479569573460</t>
        </is>
      </c>
      <c r="B425" s="14" t="inlineStr">
        <is>
          <t>​熊的bao</t>
        </is>
      </c>
      <c r="C425" s="26" t="n">
        <v>45781</v>
      </c>
      <c r="D425" s="16" t="n"/>
      <c r="E425" s="16" t="n"/>
      <c r="F425" s="16" t="n"/>
      <c r="G425" s="16" t="n"/>
      <c r="H425" s="16" t="n">
        <v>1</v>
      </c>
      <c r="I425" s="161" t="n">
        <v>15</v>
      </c>
      <c r="J425" s="161" t="n">
        <v>5</v>
      </c>
      <c r="K425" s="161">
        <f>G425*H425*0.006</f>
        <v/>
      </c>
      <c r="L425" s="28">
        <f>SUM(I425:K425)</f>
        <v/>
      </c>
      <c r="M425" s="28">
        <f>G425*H425+I425</f>
        <v/>
      </c>
      <c r="N425" s="16" t="n"/>
      <c r="O425" s="16" t="n"/>
      <c r="P425" s="14" t="n"/>
      <c r="Q425" s="16" t="n"/>
      <c r="R425" s="8" t="inlineStr">
        <is>
          <t>✅ 可导入</t>
        </is>
      </c>
      <c r="S425" s="8" t="inlineStr">
        <is>
          <t>✅ 对账齐全</t>
        </is>
      </c>
      <c r="T425" t="inlineStr">
        <is>
          <t>✓</t>
        </is>
      </c>
    </row>
    <row r="426">
      <c r="A426" s="14" t="inlineStr">
        <is>
          <t>4325200203818140501</t>
        </is>
      </c>
      <c r="B426" s="14" t="inlineStr">
        <is>
          <t>太阳光照到的地方</t>
        </is>
      </c>
      <c r="C426" s="25" t="n">
        <v>45781</v>
      </c>
      <c r="D426" s="15" t="n"/>
      <c r="E426" s="15" t="n"/>
      <c r="F426" s="15" t="n"/>
      <c r="G426" s="15" t="n"/>
      <c r="H426" s="15" t="n">
        <v>1</v>
      </c>
      <c r="I426" s="160" t="n">
        <v>15</v>
      </c>
      <c r="J426" s="160" t="n">
        <v>5</v>
      </c>
      <c r="K426" s="160">
        <f>G426*H426*0.006</f>
        <v/>
      </c>
      <c r="L426" s="28">
        <f>SUM(I426:K426)</f>
        <v/>
      </c>
      <c r="M426" s="28">
        <f>G426*H426+I426</f>
        <v/>
      </c>
      <c r="N426" s="15" t="n"/>
      <c r="O426" s="15" t="n"/>
      <c r="P426" s="14" t="n"/>
      <c r="Q426" s="15" t="n"/>
      <c r="R426" s="8" t="inlineStr">
        <is>
          <t>✅ 可导入</t>
        </is>
      </c>
      <c r="S426" s="8" t="inlineStr">
        <is>
          <t>✅ 对账齐全</t>
        </is>
      </c>
      <c r="T426" t="inlineStr">
        <is>
          <t>✓</t>
        </is>
      </c>
    </row>
    <row r="427">
      <c r="A427" s="14" t="inlineStr">
        <is>
          <t>2552797563251579958</t>
        </is>
      </c>
      <c r="B427" s="14" t="inlineStr">
        <is>
          <t>tb2511542788</t>
        </is>
      </c>
      <c r="C427" s="26" t="n">
        <v>45781</v>
      </c>
      <c r="D427" s="16" t="n"/>
      <c r="E427" s="16" t="n"/>
      <c r="F427" s="16" t="n"/>
      <c r="G427" s="16" t="n"/>
      <c r="H427" s="16" t="n">
        <v>1</v>
      </c>
      <c r="I427" s="161" t="n">
        <v>0</v>
      </c>
      <c r="J427" s="161" t="n">
        <v>5</v>
      </c>
      <c r="K427" s="161">
        <f>G427*H427*0.006</f>
        <v/>
      </c>
      <c r="L427" s="28">
        <f>SUM(I427:K427)</f>
        <v/>
      </c>
      <c r="M427" s="28">
        <f>G427*H427+I427</f>
        <v/>
      </c>
      <c r="N427" s="16" t="n"/>
      <c r="O427" s="16" t="n"/>
      <c r="P427" s="14" t="n"/>
      <c r="Q427" s="16" t="n"/>
      <c r="R427" s="8" t="inlineStr">
        <is>
          <t>✅ 可导入</t>
        </is>
      </c>
      <c r="S427" s="8" t="inlineStr">
        <is>
          <t>✅ 对账齐全</t>
        </is>
      </c>
      <c r="T427" t="inlineStr">
        <is>
          <t>✓</t>
        </is>
      </c>
    </row>
    <row r="428">
      <c r="A428" s="14" t="inlineStr">
        <is>
          <t>2553289178257182991</t>
        </is>
      </c>
      <c r="B428" s="14" t="inlineStr">
        <is>
          <t>阡陌绵甜</t>
        </is>
      </c>
      <c r="C428" s="25" t="n">
        <v>45781</v>
      </c>
      <c r="D428" s="15" t="n"/>
      <c r="E428" s="15" t="n"/>
      <c r="F428" s="15" t="n"/>
      <c r="G428" s="15" t="n"/>
      <c r="H428" s="15" t="n">
        <v>1</v>
      </c>
      <c r="I428" s="160" t="n">
        <v>15</v>
      </c>
      <c r="J428" s="160" t="n">
        <v>5</v>
      </c>
      <c r="K428" s="160">
        <f>G428*H428*0.006</f>
        <v/>
      </c>
      <c r="L428" s="28">
        <f>SUM(I428:K428)</f>
        <v/>
      </c>
      <c r="M428" s="28">
        <f>G428*H428+I428</f>
        <v/>
      </c>
      <c r="N428" s="15" t="n"/>
      <c r="O428" s="15" t="n"/>
      <c r="P428" s="14" t="n"/>
      <c r="Q428" s="15" t="n"/>
      <c r="R428" s="8" t="inlineStr">
        <is>
          <t>✅ 可导入</t>
        </is>
      </c>
      <c r="S428" s="8" t="inlineStr">
        <is>
          <t>✅ 对账齐全</t>
        </is>
      </c>
      <c r="T428" t="inlineStr">
        <is>
          <t>✓</t>
        </is>
      </c>
    </row>
    <row r="429">
      <c r="A429" s="14" t="inlineStr">
        <is>
          <t>4326121262565098820</t>
        </is>
      </c>
      <c r="B429" s="14" t="inlineStr">
        <is>
          <t>tb067376742</t>
        </is>
      </c>
      <c r="C429" s="26" t="n">
        <v>45782</v>
      </c>
      <c r="D429" s="16" t="n"/>
      <c r="E429" s="16" t="n"/>
      <c r="F429" s="16" t="n"/>
      <c r="G429" s="16" t="n"/>
      <c r="H429" s="16" t="n">
        <v>1</v>
      </c>
      <c r="I429" s="161" t="n">
        <v>15</v>
      </c>
      <c r="J429" s="161" t="n">
        <v>5</v>
      </c>
      <c r="K429" s="161">
        <f>G429*H429*0.006</f>
        <v/>
      </c>
      <c r="L429" s="28">
        <f>SUM(I429:K429)</f>
        <v/>
      </c>
      <c r="M429" s="28">
        <f>G429*H429+I429</f>
        <v/>
      </c>
      <c r="N429" s="16" t="n"/>
      <c r="O429" s="16" t="n"/>
      <c r="P429" s="14" t="n"/>
      <c r="Q429" s="16" t="n"/>
      <c r="R429" s="8" t="inlineStr">
        <is>
          <t>✅ 可导入</t>
        </is>
      </c>
      <c r="S429" s="8" t="inlineStr">
        <is>
          <t>✅ 对账齐全</t>
        </is>
      </c>
      <c r="T429" t="inlineStr">
        <is>
          <t>✓</t>
        </is>
      </c>
    </row>
    <row r="430">
      <c r="A430" s="14" t="inlineStr">
        <is>
          <t>4326210219625143144</t>
        </is>
      </c>
      <c r="B430" s="14" t="inlineStr">
        <is>
          <t>粉色流月</t>
        </is>
      </c>
      <c r="C430" s="25" t="n">
        <v>45782</v>
      </c>
      <c r="D430" s="15" t="n"/>
      <c r="E430" s="15" t="n"/>
      <c r="F430" s="15" t="n"/>
      <c r="G430" s="15" t="n"/>
      <c r="H430" s="15" t="n">
        <v>1</v>
      </c>
      <c r="I430" s="160" t="n">
        <v>15</v>
      </c>
      <c r="J430" s="160" t="n">
        <v>5</v>
      </c>
      <c r="K430" s="160">
        <f>G430*H430*0.006</f>
        <v/>
      </c>
      <c r="L430" s="28">
        <f>SUM(I430:K430)</f>
        <v/>
      </c>
      <c r="M430" s="28">
        <f>G430*H430+I430</f>
        <v/>
      </c>
      <c r="N430" s="15" t="n"/>
      <c r="O430" s="15" t="n"/>
      <c r="P430" s="14" t="n"/>
      <c r="Q430" s="15" t="n"/>
      <c r="R430" s="8" t="inlineStr">
        <is>
          <t>✅ 可导入</t>
        </is>
      </c>
      <c r="S430" s="8" t="inlineStr">
        <is>
          <t>✅ 对账齐全</t>
        </is>
      </c>
      <c r="T430" t="inlineStr">
        <is>
          <t>✓</t>
        </is>
      </c>
    </row>
    <row r="431">
      <c r="A431" s="14" t="inlineStr">
        <is>
          <t>2554800420524761655</t>
        </is>
      </c>
      <c r="B431" s="14" t="inlineStr">
        <is>
          <t>ougexiaozhe</t>
        </is>
      </c>
      <c r="C431" s="26" t="n">
        <v>45783</v>
      </c>
      <c r="D431" s="16" t="n"/>
      <c r="E431" s="16" t="n"/>
      <c r="F431" s="16" t="n"/>
      <c r="G431" s="16" t="n"/>
      <c r="H431" s="16" t="n">
        <v>1</v>
      </c>
      <c r="I431" s="161" t="n">
        <v>15</v>
      </c>
      <c r="J431" s="161" t="n">
        <v>5</v>
      </c>
      <c r="K431" s="161">
        <f>G431*H431*0.006</f>
        <v/>
      </c>
      <c r="L431" s="28">
        <f>SUM(I431:K431)</f>
        <v/>
      </c>
      <c r="M431" s="28">
        <f>G431*H431+I431</f>
        <v/>
      </c>
      <c r="N431" s="16" t="n"/>
      <c r="O431" s="16" t="n"/>
      <c r="P431" s="14" t="n"/>
      <c r="Q431" s="16" t="n"/>
      <c r="R431" s="8" t="inlineStr">
        <is>
          <t>✅ 可导入</t>
        </is>
      </c>
      <c r="S431" s="8" t="inlineStr">
        <is>
          <t>✅ 对账齐全</t>
        </is>
      </c>
      <c r="T431" t="inlineStr">
        <is>
          <t>✓</t>
        </is>
      </c>
    </row>
    <row r="432">
      <c r="A432" s="14" t="inlineStr">
        <is>
          <t>4328701707117043546</t>
        </is>
      </c>
      <c r="B432" s="14" t="inlineStr">
        <is>
          <t>tb619293829</t>
        </is>
      </c>
      <c r="C432" s="25" t="n">
        <v>45784</v>
      </c>
      <c r="D432" s="15" t="n"/>
      <c r="E432" s="15" t="n"/>
      <c r="F432" s="15" t="n"/>
      <c r="G432" s="15" t="n"/>
      <c r="H432" s="15" t="n">
        <v>1</v>
      </c>
      <c r="I432" s="160" t="n">
        <v>15</v>
      </c>
      <c r="J432" s="160" t="n">
        <v>5</v>
      </c>
      <c r="K432" s="160">
        <f>G432*H432*0.006</f>
        <v/>
      </c>
      <c r="L432" s="28">
        <f>SUM(I432:K432)</f>
        <v/>
      </c>
      <c r="M432" s="28">
        <f>G432*H432+I432</f>
        <v/>
      </c>
      <c r="N432" s="15" t="n"/>
      <c r="O432" s="15" t="n"/>
      <c r="P432" s="14" t="n"/>
      <c r="Q432" s="15" t="n"/>
      <c r="R432" s="8" t="inlineStr">
        <is>
          <t>✅ 可导入</t>
        </is>
      </c>
      <c r="S432" s="8" t="inlineStr">
        <is>
          <t>✅ 对账齐全</t>
        </is>
      </c>
      <c r="T432" t="inlineStr">
        <is>
          <t>✓</t>
        </is>
      </c>
    </row>
    <row r="433">
      <c r="A433" s="14" t="inlineStr">
        <is>
          <t>2559179353313111470</t>
        </is>
      </c>
      <c r="B433" s="14" t="inlineStr">
        <is>
          <t>liaohualang</t>
        </is>
      </c>
      <c r="C433" s="26" t="n">
        <v>45786</v>
      </c>
      <c r="D433" s="16" t="n"/>
      <c r="E433" s="16" t="n"/>
      <c r="F433" s="16" t="n"/>
      <c r="G433" s="16" t="n"/>
      <c r="H433" s="16" t="n">
        <v>1</v>
      </c>
      <c r="I433" s="161" t="n">
        <v>15</v>
      </c>
      <c r="J433" s="161" t="n">
        <v>5</v>
      </c>
      <c r="K433" s="161">
        <f>G433*H433*0.006</f>
        <v/>
      </c>
      <c r="L433" s="28">
        <f>SUM(I433:K433)</f>
        <v/>
      </c>
      <c r="M433" s="28">
        <f>G433*H433+I433</f>
        <v/>
      </c>
      <c r="N433" s="16" t="n"/>
      <c r="O433" s="16" t="n"/>
      <c r="P433" s="14" t="n"/>
      <c r="Q433" s="16" t="n"/>
      <c r="R433" s="8" t="inlineStr">
        <is>
          <t>✅ 可导入</t>
        </is>
      </c>
      <c r="S433" s="8" t="inlineStr">
        <is>
          <t>✅ 对账齐全</t>
        </is>
      </c>
      <c r="T433" t="inlineStr">
        <is>
          <t>✓</t>
        </is>
      </c>
    </row>
    <row r="434">
      <c r="A434" s="14" t="inlineStr">
        <is>
          <t>2559544860493883489</t>
        </is>
      </c>
      <c r="B434" s="14" t="inlineStr">
        <is>
          <t>boapengpeng88</t>
        </is>
      </c>
      <c r="C434" s="25" t="n">
        <v>45787</v>
      </c>
      <c r="D434" s="15" t="n"/>
      <c r="E434" s="15" t="n"/>
      <c r="F434" s="15" t="n"/>
      <c r="G434" s="15" t="n"/>
      <c r="H434" s="15" t="n">
        <v>1</v>
      </c>
      <c r="I434" s="160" t="n">
        <v>15</v>
      </c>
      <c r="J434" s="160" t="n">
        <v>5</v>
      </c>
      <c r="K434" s="160">
        <f>G434*H434*0.006</f>
        <v/>
      </c>
      <c r="L434" s="28">
        <f>SUM(I434:K434)</f>
        <v/>
      </c>
      <c r="M434" s="28">
        <f>G434*H434+I434</f>
        <v/>
      </c>
      <c r="N434" s="15" t="n"/>
      <c r="O434" s="15" t="n"/>
      <c r="P434" s="14" t="n"/>
      <c r="Q434" s="15" t="n"/>
      <c r="R434" s="8" t="inlineStr">
        <is>
          <t>✅ 可导入</t>
        </is>
      </c>
      <c r="S434" s="8" t="inlineStr">
        <is>
          <t>✅ 对账齐全</t>
        </is>
      </c>
      <c r="T434" t="inlineStr">
        <is>
          <t>✓</t>
        </is>
      </c>
    </row>
    <row r="435">
      <c r="A435" s="14" t="inlineStr">
        <is>
          <t>2561435905259276657</t>
        </is>
      </c>
      <c r="B435" s="14" t="inlineStr">
        <is>
          <t>tb3308639350</t>
        </is>
      </c>
      <c r="C435" s="26" t="n">
        <v>45788</v>
      </c>
      <c r="D435" s="16" t="n"/>
      <c r="E435" s="16" t="n"/>
      <c r="F435" s="16" t="n"/>
      <c r="G435" s="16" t="n"/>
      <c r="H435" s="16" t="n">
        <v>1</v>
      </c>
      <c r="I435" s="161" t="n">
        <v>15</v>
      </c>
      <c r="J435" s="161" t="n">
        <v>5</v>
      </c>
      <c r="K435" s="161">
        <f>G435*H435*0.006</f>
        <v/>
      </c>
      <c r="L435" s="28">
        <f>SUM(I435:K435)</f>
        <v/>
      </c>
      <c r="M435" s="28">
        <f>G435*H435+I435</f>
        <v/>
      </c>
      <c r="N435" s="16" t="n"/>
      <c r="O435" s="16" t="n"/>
      <c r="P435" s="14" t="n"/>
      <c r="Q435" s="16" t="n"/>
      <c r="R435" s="8" t="inlineStr">
        <is>
          <t>✅ 可导入</t>
        </is>
      </c>
      <c r="S435" s="8" t="inlineStr">
        <is>
          <t>✅ 对账齐全</t>
        </is>
      </c>
      <c r="T435" t="inlineStr">
        <is>
          <t>✓</t>
        </is>
      </c>
    </row>
    <row r="436">
      <c r="A436" s="14" t="inlineStr">
        <is>
          <t>2561002934065338771</t>
        </is>
      </c>
      <c r="B436" s="14" t="inlineStr">
        <is>
          <t>tb087157343</t>
        </is>
      </c>
      <c r="C436" s="25" t="n">
        <v>45788</v>
      </c>
      <c r="D436" s="15" t="n"/>
      <c r="E436" s="15" t="n"/>
      <c r="F436" s="15" t="n"/>
      <c r="G436" s="15" t="n"/>
      <c r="H436" s="15" t="n">
        <v>1</v>
      </c>
      <c r="I436" s="160" t="n">
        <v>15</v>
      </c>
      <c r="J436" s="160" t="n">
        <v>5</v>
      </c>
      <c r="K436" s="160">
        <f>G436*H436*0.006</f>
        <v/>
      </c>
      <c r="L436" s="28">
        <f>SUM(I436:K436)</f>
        <v/>
      </c>
      <c r="M436" s="28">
        <f>G436*H436+I436</f>
        <v/>
      </c>
      <c r="N436" s="15" t="n"/>
      <c r="O436" s="15" t="n"/>
      <c r="P436" s="14" t="n"/>
      <c r="Q436" s="15" t="n"/>
      <c r="R436" s="8" t="inlineStr">
        <is>
          <t>✅ 可导入</t>
        </is>
      </c>
      <c r="S436" s="8" t="inlineStr">
        <is>
          <t>✅ 对账齐全</t>
        </is>
      </c>
      <c r="T436" t="inlineStr">
        <is>
          <t>✓</t>
        </is>
      </c>
    </row>
    <row r="437">
      <c r="A437" s="14" t="inlineStr">
        <is>
          <t>2561568963540960657</t>
        </is>
      </c>
      <c r="B437" s="14" t="inlineStr">
        <is>
          <t>mmennah</t>
        </is>
      </c>
      <c r="C437" s="26" t="n">
        <v>45789</v>
      </c>
      <c r="D437" s="16" t="n"/>
      <c r="E437" s="16" t="n"/>
      <c r="F437" s="16" t="n"/>
      <c r="G437" s="16" t="n"/>
      <c r="H437" s="16" t="n">
        <v>1</v>
      </c>
      <c r="I437" s="161" t="n">
        <v>15</v>
      </c>
      <c r="J437" s="161" t="n">
        <v>5</v>
      </c>
      <c r="K437" s="161">
        <f>G437*H437*0.006</f>
        <v/>
      </c>
      <c r="L437" s="28">
        <f>SUM(I437:K437)</f>
        <v/>
      </c>
      <c r="M437" s="28">
        <f>G437*H437+I437</f>
        <v/>
      </c>
      <c r="N437" s="16" t="n"/>
      <c r="O437" s="16" t="n"/>
      <c r="P437" s="14" t="n"/>
      <c r="Q437" s="16" t="n"/>
      <c r="R437" s="8" t="inlineStr">
        <is>
          <t>✅ 可导入</t>
        </is>
      </c>
      <c r="S437" s="8" t="inlineStr">
        <is>
          <t>✅ 对账齐全</t>
        </is>
      </c>
      <c r="T437" t="inlineStr">
        <is>
          <t>✓</t>
        </is>
      </c>
    </row>
    <row r="438">
      <c r="A438" s="14" t="inlineStr">
        <is>
          <t>2561930292018057788</t>
        </is>
      </c>
      <c r="B438" s="14" t="inlineStr">
        <is>
          <t>tb622833009</t>
        </is>
      </c>
      <c r="C438" s="25" t="n">
        <v>45789</v>
      </c>
      <c r="D438" s="15" t="n"/>
      <c r="E438" s="15" t="n"/>
      <c r="F438" s="15" t="n"/>
      <c r="G438" s="15" t="n"/>
      <c r="H438" s="15" t="n">
        <v>1</v>
      </c>
      <c r="I438" s="160" t="n">
        <v>15</v>
      </c>
      <c r="J438" s="160" t="n">
        <v>5</v>
      </c>
      <c r="K438" s="160">
        <f>G438*H438*0.006</f>
        <v/>
      </c>
      <c r="L438" s="28">
        <f>SUM(I438:K438)</f>
        <v/>
      </c>
      <c r="M438" s="28">
        <f>G438*H438+I438</f>
        <v/>
      </c>
      <c r="N438" s="15" t="n"/>
      <c r="O438" s="15" t="n"/>
      <c r="P438" s="14" t="n"/>
      <c r="Q438" s="15" t="n"/>
      <c r="R438" s="8" t="inlineStr">
        <is>
          <t>✅ 可导入</t>
        </is>
      </c>
      <c r="S438" s="8" t="inlineStr">
        <is>
          <t>✅ 对账齐全</t>
        </is>
      </c>
      <c r="T438" t="inlineStr">
        <is>
          <t>✓</t>
        </is>
      </c>
    </row>
    <row r="439">
      <c r="A439" s="14" t="inlineStr">
        <is>
          <t>4338291279063487507</t>
        </is>
      </c>
      <c r="B439" s="14" t="inlineStr">
        <is>
          <t>tb564058813</t>
        </is>
      </c>
      <c r="C439" s="26" t="n">
        <v>45791</v>
      </c>
      <c r="D439" s="16" t="n"/>
      <c r="E439" s="16" t="n"/>
      <c r="F439" s="16" t="n"/>
      <c r="G439" s="16" t="n"/>
      <c r="H439" s="16" t="n">
        <v>1</v>
      </c>
      <c r="I439" s="161" t="n">
        <v>15</v>
      </c>
      <c r="J439" s="161" t="n">
        <v>5</v>
      </c>
      <c r="K439" s="161">
        <f>G439*H439*0.006</f>
        <v/>
      </c>
      <c r="L439" s="28">
        <f>SUM(I439:K439)</f>
        <v/>
      </c>
      <c r="M439" s="28">
        <f>G439*H439+I439</f>
        <v/>
      </c>
      <c r="N439" s="16" t="n"/>
      <c r="O439" s="16" t="n"/>
      <c r="P439" s="14" t="n"/>
      <c r="Q439" s="16" t="n"/>
      <c r="R439" s="8" t="inlineStr">
        <is>
          <t>✅ 可导入</t>
        </is>
      </c>
      <c r="S439" s="8" t="inlineStr">
        <is>
          <t>✅ 对账齐全</t>
        </is>
      </c>
      <c r="T439" t="inlineStr">
        <is>
          <t>✓</t>
        </is>
      </c>
    </row>
    <row r="440">
      <c r="A440" s="14" t="inlineStr">
        <is>
          <t>4338307371006428136</t>
        </is>
      </c>
      <c r="B440" s="14" t="inlineStr">
        <is>
          <t>独行一路9527</t>
        </is>
      </c>
      <c r="C440" s="25" t="n">
        <v>45791</v>
      </c>
      <c r="D440" s="15" t="n"/>
      <c r="E440" s="15" t="n"/>
      <c r="F440" s="15" t="n"/>
      <c r="G440" s="15" t="n"/>
      <c r="H440" s="15" t="n">
        <v>1</v>
      </c>
      <c r="I440" s="160" t="n">
        <v>15</v>
      </c>
      <c r="J440" s="160" t="n">
        <v>5</v>
      </c>
      <c r="K440" s="160">
        <f>G440*H440*0.006</f>
        <v/>
      </c>
      <c r="L440" s="28">
        <f>SUM(I440:K440)</f>
        <v/>
      </c>
      <c r="M440" s="28">
        <f>G440*H440+I440</f>
        <v/>
      </c>
      <c r="N440" s="15" t="n"/>
      <c r="O440" s="15" t="n"/>
      <c r="P440" s="14" t="n"/>
      <c r="Q440" s="15" t="n"/>
      <c r="R440" s="8" t="inlineStr">
        <is>
          <t>✅ 可导入</t>
        </is>
      </c>
      <c r="S440" s="8" t="inlineStr">
        <is>
          <t>✅ 对账齐全</t>
        </is>
      </c>
      <c r="T440" t="inlineStr">
        <is>
          <t>✓</t>
        </is>
      </c>
    </row>
    <row r="441">
      <c r="A441" s="14" t="inlineStr">
        <is>
          <t>2565222998759210594</t>
        </is>
      </c>
      <c r="B441" s="14" t="inlineStr">
        <is>
          <t>木子嗣</t>
        </is>
      </c>
      <c r="C441" s="26" t="n">
        <v>45791</v>
      </c>
      <c r="D441" s="16" t="n"/>
      <c r="E441" s="16" t="n"/>
      <c r="F441" s="16" t="n"/>
      <c r="G441" s="16" t="n"/>
      <c r="H441" s="16" t="n">
        <v>1</v>
      </c>
      <c r="I441" s="161" t="n">
        <v>15</v>
      </c>
      <c r="J441" s="161" t="n">
        <v>5</v>
      </c>
      <c r="K441" s="161">
        <f>G441*H441*0.006</f>
        <v/>
      </c>
      <c r="L441" s="28">
        <f>SUM(I441:K441)</f>
        <v/>
      </c>
      <c r="M441" s="28">
        <f>G441*H441+I441</f>
        <v/>
      </c>
      <c r="N441" s="16" t="n"/>
      <c r="O441" s="16" t="n"/>
      <c r="P441" s="14" t="n"/>
      <c r="Q441" s="16" t="n"/>
      <c r="R441" s="8" t="inlineStr">
        <is>
          <t>✅ 可导入</t>
        </is>
      </c>
      <c r="S441" s="8" t="inlineStr">
        <is>
          <t>✅ 对账齐全</t>
        </is>
      </c>
      <c r="T441" t="inlineStr">
        <is>
          <t>✓</t>
        </is>
      </c>
    </row>
    <row r="442">
      <c r="A442" s="14" t="inlineStr">
        <is>
          <t>4340629047426034533</t>
        </is>
      </c>
      <c r="B442" s="14" t="inlineStr">
        <is>
          <t>旺仔牛奶xixi</t>
        </is>
      </c>
      <c r="C442" s="25" t="n">
        <v>45793</v>
      </c>
      <c r="D442" s="15" t="n"/>
      <c r="E442" s="15" t="n"/>
      <c r="F442" s="15" t="n"/>
      <c r="G442" s="15" t="n"/>
      <c r="H442" s="15" t="n">
        <v>1</v>
      </c>
      <c r="I442" s="160" t="n">
        <v>15</v>
      </c>
      <c r="J442" s="160" t="n">
        <v>5</v>
      </c>
      <c r="K442" s="160">
        <f>G442*H442*0.006</f>
        <v/>
      </c>
      <c r="L442" s="28">
        <f>SUM(I442:K442)</f>
        <v/>
      </c>
      <c r="M442" s="28">
        <f>G442*H442+I442</f>
        <v/>
      </c>
      <c r="N442" s="15" t="n"/>
      <c r="O442" s="15" t="n"/>
      <c r="P442" s="14" t="n"/>
      <c r="Q442" s="15" t="n"/>
      <c r="R442" s="8" t="inlineStr">
        <is>
          <t>✅ 可导入</t>
        </is>
      </c>
      <c r="S442" s="8" t="inlineStr">
        <is>
          <t>✅ 对账齐全</t>
        </is>
      </c>
      <c r="T442" t="inlineStr">
        <is>
          <t>✓</t>
        </is>
      </c>
    </row>
    <row r="443">
      <c r="A443" s="14" t="inlineStr">
        <is>
          <t>2567804269155323661</t>
        </is>
      </c>
      <c r="B443" s="14" t="inlineStr">
        <is>
          <t>baobaolv0809</t>
        </is>
      </c>
      <c r="C443" s="26" t="n">
        <v>45793</v>
      </c>
      <c r="D443" s="16" t="n"/>
      <c r="E443" s="16" t="n"/>
      <c r="F443" s="16" t="n"/>
      <c r="G443" s="16" t="n"/>
      <c r="H443" s="16" t="n">
        <v>1</v>
      </c>
      <c r="I443" s="161" t="n">
        <v>15</v>
      </c>
      <c r="J443" s="161" t="n">
        <v>5</v>
      </c>
      <c r="K443" s="161">
        <f>G443*H443*0.006</f>
        <v/>
      </c>
      <c r="L443" s="28">
        <f>SUM(I443:K443)</f>
        <v/>
      </c>
      <c r="M443" s="28">
        <f>G443*H443+I443</f>
        <v/>
      </c>
      <c r="N443" s="16" t="n"/>
      <c r="O443" s="16" t="n"/>
      <c r="P443" s="14" t="n"/>
      <c r="Q443" s="16" t="n"/>
      <c r="R443" s="8" t="inlineStr">
        <is>
          <t>✅ 可导入</t>
        </is>
      </c>
      <c r="S443" s="8" t="inlineStr">
        <is>
          <t>✅ 对账齐全</t>
        </is>
      </c>
      <c r="T443" t="inlineStr">
        <is>
          <t>✓</t>
        </is>
      </c>
    </row>
    <row r="444">
      <c r="A444" s="14" t="inlineStr">
        <is>
          <t>4343007855738839431</t>
        </is>
      </c>
      <c r="B444" s="14" t="inlineStr">
        <is>
          <t>我的小李快乐无比</t>
        </is>
      </c>
      <c r="C444" s="25" t="n">
        <v>45794</v>
      </c>
      <c r="D444" s="15" t="n"/>
      <c r="E444" s="15" t="n"/>
      <c r="F444" s="15" t="n"/>
      <c r="G444" s="15" t="n"/>
      <c r="H444" s="15" t="n">
        <v>1</v>
      </c>
      <c r="I444" s="160" t="n">
        <v>15</v>
      </c>
      <c r="J444" s="160" t="n">
        <v>5</v>
      </c>
      <c r="K444" s="160">
        <f>G444*H444*0.006</f>
        <v/>
      </c>
      <c r="L444" s="28">
        <f>SUM(I444:K444)</f>
        <v/>
      </c>
      <c r="M444" s="28">
        <f>G444*H444+I444</f>
        <v/>
      </c>
      <c r="N444" s="15" t="n"/>
      <c r="O444" s="15" t="n"/>
      <c r="P444" s="14" t="n"/>
      <c r="Q444" s="15" t="n"/>
      <c r="R444" s="8" t="inlineStr">
        <is>
          <t>✅ 可导入</t>
        </is>
      </c>
      <c r="S444" s="8" t="inlineStr">
        <is>
          <t>✅ 对账齐全</t>
        </is>
      </c>
      <c r="T444" t="inlineStr">
        <is>
          <t>✓</t>
        </is>
      </c>
    </row>
    <row r="445">
      <c r="A445" s="14" t="inlineStr">
        <is>
          <t>2570402893358386086</t>
        </is>
      </c>
      <c r="B445" s="14" t="inlineStr">
        <is>
          <t>meng199319</t>
        </is>
      </c>
      <c r="C445" s="26" t="n">
        <v>45794</v>
      </c>
      <c r="D445" s="16" t="n"/>
      <c r="E445" s="16" t="n"/>
      <c r="F445" s="16" t="n"/>
      <c r="G445" s="16" t="n"/>
      <c r="H445" s="16" t="n">
        <v>1</v>
      </c>
      <c r="I445" s="161" t="n">
        <v>15</v>
      </c>
      <c r="J445" s="161" t="n">
        <v>5</v>
      </c>
      <c r="K445" s="161">
        <f>G445*H445*0.006</f>
        <v/>
      </c>
      <c r="L445" s="28">
        <f>SUM(I445:K445)</f>
        <v/>
      </c>
      <c r="M445" s="28">
        <f>G445*H445+I445</f>
        <v/>
      </c>
      <c r="N445" s="16" t="n"/>
      <c r="O445" s="16" t="n"/>
      <c r="P445" s="14" t="n"/>
      <c r="Q445" s="16" t="n"/>
      <c r="R445" s="8" t="inlineStr">
        <is>
          <t>✅ 可导入</t>
        </is>
      </c>
      <c r="S445" s="8" t="inlineStr">
        <is>
          <t>✅ 对账齐全</t>
        </is>
      </c>
      <c r="T445" t="inlineStr">
        <is>
          <t>✓</t>
        </is>
      </c>
    </row>
    <row r="446">
      <c r="A446" s="14" t="inlineStr">
        <is>
          <t>2570441667541873455</t>
        </is>
      </c>
      <c r="B446" s="14" t="inlineStr">
        <is>
          <t>zhenbeiju1</t>
        </is>
      </c>
      <c r="C446" s="25" t="n">
        <v>45795</v>
      </c>
      <c r="D446" s="15" t="n"/>
      <c r="E446" s="15" t="n"/>
      <c r="F446" s="15" t="n"/>
      <c r="G446" s="15" t="n"/>
      <c r="H446" s="15" t="n">
        <v>1</v>
      </c>
      <c r="I446" s="160" t="n">
        <v>15</v>
      </c>
      <c r="J446" s="160" t="n">
        <v>5</v>
      </c>
      <c r="K446" s="160">
        <f>G446*H446*0.006</f>
        <v/>
      </c>
      <c r="L446" s="28">
        <f>SUM(I446:K446)</f>
        <v/>
      </c>
      <c r="M446" s="28">
        <f>G446*H446+I446</f>
        <v/>
      </c>
      <c r="N446" s="15" t="n"/>
      <c r="O446" s="15" t="n"/>
      <c r="P446" s="14" t="n"/>
      <c r="Q446" s="15" t="n"/>
      <c r="R446" s="8" t="inlineStr">
        <is>
          <t>✅ 可导入</t>
        </is>
      </c>
      <c r="S446" s="8" t="inlineStr">
        <is>
          <t>✅ 对账齐全</t>
        </is>
      </c>
      <c r="T446" t="inlineStr">
        <is>
          <t>✓</t>
        </is>
      </c>
    </row>
    <row r="447">
      <c r="A447" s="14" t="inlineStr">
        <is>
          <t>2570923634728850164</t>
        </is>
      </c>
      <c r="B447" s="14" t="inlineStr">
        <is>
          <t>倪佳雯0</t>
        </is>
      </c>
      <c r="C447" s="26" t="n">
        <v>45795</v>
      </c>
      <c r="D447" s="16" t="n"/>
      <c r="E447" s="16" t="n"/>
      <c r="F447" s="16" t="n"/>
      <c r="G447" s="16" t="n"/>
      <c r="H447" s="16" t="n">
        <v>1</v>
      </c>
      <c r="I447" s="161" t="n">
        <v>15</v>
      </c>
      <c r="J447" s="161" t="n">
        <v>5</v>
      </c>
      <c r="K447" s="161">
        <f>G447*H447*0.006</f>
        <v/>
      </c>
      <c r="L447" s="28">
        <f>SUM(I447:K447)</f>
        <v/>
      </c>
      <c r="M447" s="28">
        <f>G447*H447+I447</f>
        <v/>
      </c>
      <c r="N447" s="16" t="n"/>
      <c r="O447" s="16" t="n"/>
      <c r="P447" s="14" t="n"/>
      <c r="Q447" s="16" t="n"/>
      <c r="R447" s="8" t="inlineStr">
        <is>
          <t>✅ 可导入</t>
        </is>
      </c>
      <c r="S447" s="8" t="inlineStr">
        <is>
          <t>✅ 对账齐全</t>
        </is>
      </c>
      <c r="T447" t="inlineStr">
        <is>
          <t>✓</t>
        </is>
      </c>
    </row>
    <row r="448">
      <c r="A448" s="14" t="inlineStr">
        <is>
          <t>2570852496026311956</t>
        </is>
      </c>
      <c r="B448" s="14" t="inlineStr">
        <is>
          <t>一抹胭脂笑xi</t>
        </is>
      </c>
      <c r="C448" s="25" t="n">
        <v>45795</v>
      </c>
      <c r="D448" s="15" t="n"/>
      <c r="E448" s="15" t="n"/>
      <c r="F448" s="15" t="n"/>
      <c r="G448" s="15" t="n"/>
      <c r="H448" s="15" t="n">
        <v>1</v>
      </c>
      <c r="I448" s="160" t="n">
        <v>15</v>
      </c>
      <c r="J448" s="160" t="n">
        <v>5</v>
      </c>
      <c r="K448" s="160">
        <f>G448*H448*0.006</f>
        <v/>
      </c>
      <c r="L448" s="28">
        <f>SUM(I448:K448)</f>
        <v/>
      </c>
      <c r="M448" s="28">
        <f>G448*H448+I448</f>
        <v/>
      </c>
      <c r="N448" s="15" t="n"/>
      <c r="O448" s="15" t="n"/>
      <c r="P448" s="14" t="n"/>
      <c r="Q448" s="15" t="n"/>
      <c r="R448" s="8" t="inlineStr">
        <is>
          <t>✅ 可导入</t>
        </is>
      </c>
      <c r="S448" s="8" t="inlineStr">
        <is>
          <t>✅ 对账齐全</t>
        </is>
      </c>
      <c r="T448" t="inlineStr">
        <is>
          <t>✓</t>
        </is>
      </c>
    </row>
    <row r="449">
      <c r="A449" s="14" t="inlineStr">
        <is>
          <t>2571174264832593269</t>
        </is>
      </c>
      <c r="B449" s="14" t="inlineStr">
        <is>
          <t>tb7613080437</t>
        </is>
      </c>
      <c r="C449" s="26" t="n">
        <v>45795</v>
      </c>
      <c r="D449" s="16" t="n"/>
      <c r="E449" s="16" t="n"/>
      <c r="F449" s="16" t="n"/>
      <c r="G449" s="16" t="n"/>
      <c r="H449" s="16" t="n">
        <v>1</v>
      </c>
      <c r="I449" s="161" t="n">
        <v>15</v>
      </c>
      <c r="J449" s="161" t="n">
        <v>5</v>
      </c>
      <c r="K449" s="161">
        <f>G449*H449*0.006</f>
        <v/>
      </c>
      <c r="L449" s="28">
        <f>SUM(I449:K449)</f>
        <v/>
      </c>
      <c r="M449" s="28">
        <f>G449*H449+I449</f>
        <v/>
      </c>
      <c r="N449" s="16" t="n"/>
      <c r="O449" s="16" t="n"/>
      <c r="P449" s="14" t="n"/>
      <c r="Q449" s="16" t="n"/>
      <c r="R449" s="8" t="inlineStr">
        <is>
          <t>✅ 可导入</t>
        </is>
      </c>
      <c r="S449" s="8" t="inlineStr">
        <is>
          <t>✅ 对账齐全</t>
        </is>
      </c>
      <c r="T449" t="inlineStr">
        <is>
          <t>✓</t>
        </is>
      </c>
    </row>
    <row r="450">
      <c r="A450" s="14" t="inlineStr">
        <is>
          <t>2570895411033891591</t>
        </is>
      </c>
      <c r="B450" s="14" t="inlineStr">
        <is>
          <t>于贵德3852</t>
        </is>
      </c>
      <c r="C450" s="25" t="n">
        <v>45795</v>
      </c>
      <c r="D450" s="15" t="n"/>
      <c r="E450" s="15" t="n"/>
      <c r="F450" s="15" t="n"/>
      <c r="G450" s="15" t="n"/>
      <c r="H450" s="15" t="n">
        <v>1</v>
      </c>
      <c r="I450" s="160" t="n">
        <v>15</v>
      </c>
      <c r="J450" s="160" t="n">
        <v>5</v>
      </c>
      <c r="K450" s="160">
        <f>G450*H450*0.006</f>
        <v/>
      </c>
      <c r="L450" s="28">
        <f>SUM(I450:K450)</f>
        <v/>
      </c>
      <c r="M450" s="28">
        <f>G450*H450+I450</f>
        <v/>
      </c>
      <c r="N450" s="15" t="n"/>
      <c r="O450" s="15" t="n"/>
      <c r="P450" s="14" t="n"/>
      <c r="Q450" s="15" t="n"/>
      <c r="R450" s="8" t="inlineStr">
        <is>
          <t>✅ 可导入</t>
        </is>
      </c>
      <c r="S450" s="8" t="inlineStr">
        <is>
          <t>✅ 对账齐全</t>
        </is>
      </c>
      <c r="T450" t="inlineStr">
        <is>
          <t>✓</t>
        </is>
      </c>
    </row>
    <row r="451">
      <c r="A451" s="14" t="inlineStr">
        <is>
          <t>4346117136700175934</t>
        </is>
      </c>
      <c r="B451" s="14" t="inlineStr">
        <is>
          <t>tb0931071136</t>
        </is>
      </c>
      <c r="C451" s="26" t="n">
        <v>45796</v>
      </c>
      <c r="D451" s="16" t="n"/>
      <c r="E451" s="16" t="n"/>
      <c r="F451" s="16" t="n"/>
      <c r="G451" s="16" t="n"/>
      <c r="H451" s="16" t="n">
        <v>1</v>
      </c>
      <c r="I451" s="161" t="n">
        <v>15</v>
      </c>
      <c r="J451" s="161" t="n">
        <v>5</v>
      </c>
      <c r="K451" s="161">
        <f>G451*H451*0.006</f>
        <v/>
      </c>
      <c r="L451" s="28">
        <f>SUM(I451:K451)</f>
        <v/>
      </c>
      <c r="M451" s="28">
        <f>G451*H451+I451</f>
        <v/>
      </c>
      <c r="N451" s="16" t="n"/>
      <c r="O451" s="16" t="n"/>
      <c r="P451" s="14" t="n"/>
      <c r="Q451" s="16" t="n"/>
      <c r="R451" s="8" t="inlineStr">
        <is>
          <t>✅ 可导入</t>
        </is>
      </c>
      <c r="S451" s="8" t="inlineStr">
        <is>
          <t>✅ 对账齐全</t>
        </is>
      </c>
      <c r="T451" t="inlineStr">
        <is>
          <t>✓</t>
        </is>
      </c>
    </row>
    <row r="452">
      <c r="A452" s="14" t="inlineStr">
        <is>
          <t>2571836415002121064</t>
        </is>
      </c>
      <c r="B452" s="14" t="inlineStr">
        <is>
          <t>米娜yyy</t>
        </is>
      </c>
      <c r="C452" s="25" t="n">
        <v>45796</v>
      </c>
      <c r="D452" s="15" t="n"/>
      <c r="E452" s="15" t="n"/>
      <c r="F452" s="15" t="n"/>
      <c r="G452" s="15" t="n"/>
      <c r="H452" s="15" t="n">
        <v>1</v>
      </c>
      <c r="I452" s="160" t="n">
        <v>15</v>
      </c>
      <c r="J452" s="160" t="n">
        <v>5</v>
      </c>
      <c r="K452" s="160">
        <f>G452*H452*0.006</f>
        <v/>
      </c>
      <c r="L452" s="28">
        <f>SUM(I452:K452)</f>
        <v/>
      </c>
      <c r="M452" s="28">
        <f>G452*H452+I452</f>
        <v/>
      </c>
      <c r="N452" s="15" t="n"/>
      <c r="O452" s="15" t="n"/>
      <c r="P452" s="14" t="n"/>
      <c r="Q452" s="15" t="n"/>
      <c r="R452" s="8" t="inlineStr">
        <is>
          <t>✅ 可导入</t>
        </is>
      </c>
      <c r="S452" s="8" t="inlineStr">
        <is>
          <t>✅ 对账齐全</t>
        </is>
      </c>
      <c r="T452" t="inlineStr">
        <is>
          <t>✓</t>
        </is>
      </c>
    </row>
    <row r="453">
      <c r="A453" s="14" t="inlineStr">
        <is>
          <t>4345790509059483324</t>
        </is>
      </c>
      <c r="B453" s="14" t="inlineStr">
        <is>
          <t>七月寒梅风飘丝</t>
        </is>
      </c>
      <c r="C453" s="26" t="n">
        <v>45796</v>
      </c>
      <c r="D453" s="16" t="n"/>
      <c r="E453" s="16" t="n"/>
      <c r="F453" s="16" t="n"/>
      <c r="G453" s="16" t="n"/>
      <c r="H453" s="16" t="n">
        <v>1</v>
      </c>
      <c r="I453" s="161" t="n">
        <v>15</v>
      </c>
      <c r="J453" s="161" t="n">
        <v>5</v>
      </c>
      <c r="K453" s="161">
        <f>G453*H453*0.006</f>
        <v/>
      </c>
      <c r="L453" s="28">
        <f>SUM(I453:K453)</f>
        <v/>
      </c>
      <c r="M453" s="28">
        <f>G453*H453+I453</f>
        <v/>
      </c>
      <c r="N453" s="16" t="n"/>
      <c r="O453" s="16" t="n"/>
      <c r="P453" s="14" t="n"/>
      <c r="Q453" s="16" t="n"/>
      <c r="R453" s="8" t="inlineStr">
        <is>
          <t>✅ 可导入</t>
        </is>
      </c>
      <c r="S453" s="8" t="inlineStr">
        <is>
          <t>✅ 对账齐全</t>
        </is>
      </c>
      <c r="T453" t="inlineStr">
        <is>
          <t>✓</t>
        </is>
      </c>
    </row>
    <row r="454">
      <c r="A454" s="14" t="inlineStr">
        <is>
          <t>4346104430130725334</t>
        </is>
      </c>
      <c r="B454" s="14" t="inlineStr">
        <is>
          <t>zgsxjclp</t>
        </is>
      </c>
      <c r="C454" s="25" t="n">
        <v>45796</v>
      </c>
      <c r="D454" s="15" t="n"/>
      <c r="E454" s="15" t="n"/>
      <c r="F454" s="15" t="n"/>
      <c r="G454" s="15" t="n"/>
      <c r="H454" s="15" t="n">
        <v>1</v>
      </c>
      <c r="I454" s="160" t="n">
        <v>15</v>
      </c>
      <c r="J454" s="160" t="n">
        <v>5</v>
      </c>
      <c r="K454" s="160">
        <f>G454*H454*0.006</f>
        <v/>
      </c>
      <c r="L454" s="28">
        <f>SUM(I454:K454)</f>
        <v/>
      </c>
      <c r="M454" s="28">
        <f>G454*H454+I454</f>
        <v/>
      </c>
      <c r="N454" s="15" t="n"/>
      <c r="O454" s="15" t="n"/>
      <c r="P454" s="14" t="n"/>
      <c r="Q454" s="15" t="n"/>
      <c r="R454" s="8" t="inlineStr">
        <is>
          <t>✅ 可导入</t>
        </is>
      </c>
      <c r="S454" s="8" t="inlineStr">
        <is>
          <t>✅ 对账齐全</t>
        </is>
      </c>
      <c r="T454" t="inlineStr">
        <is>
          <t>✓</t>
        </is>
      </c>
    </row>
    <row r="455">
      <c r="A455" s="14" t="inlineStr">
        <is>
          <t>4346228160069748245</t>
        </is>
      </c>
      <c r="B455" s="14" t="inlineStr">
        <is>
          <t>将军的人民</t>
        </is>
      </c>
      <c r="C455" s="26" t="n">
        <v>45796</v>
      </c>
      <c r="D455" s="16" t="n"/>
      <c r="E455" s="16" t="n"/>
      <c r="F455" s="16" t="n"/>
      <c r="G455" s="16" t="n"/>
      <c r="H455" s="16" t="n">
        <v>1</v>
      </c>
      <c r="I455" s="161" t="n">
        <v>15</v>
      </c>
      <c r="J455" s="161" t="n">
        <v>5</v>
      </c>
      <c r="K455" s="161">
        <f>G455*H455*0.006</f>
        <v/>
      </c>
      <c r="L455" s="28">
        <f>SUM(I455:K455)</f>
        <v/>
      </c>
      <c r="M455" s="28">
        <f>G455*H455+I455</f>
        <v/>
      </c>
      <c r="N455" s="16" t="n"/>
      <c r="O455" s="16" t="n"/>
      <c r="P455" s="14" t="n"/>
      <c r="Q455" s="16" t="n"/>
      <c r="R455" s="8" t="inlineStr">
        <is>
          <t>✅ 可导入</t>
        </is>
      </c>
      <c r="S455" s="8" t="inlineStr">
        <is>
          <t>✅ 对账齐全</t>
        </is>
      </c>
      <c r="T455" t="inlineStr">
        <is>
          <t>✓</t>
        </is>
      </c>
    </row>
    <row r="456">
      <c r="A456" s="14" t="inlineStr">
        <is>
          <t>4346183306202157011</t>
        </is>
      </c>
      <c r="B456" s="14" t="inlineStr">
        <is>
          <t>w鬼脸嘟嘟</t>
        </is>
      </c>
      <c r="C456" s="25" t="n">
        <v>45796</v>
      </c>
      <c r="D456" s="15" t="n"/>
      <c r="E456" s="15" t="n"/>
      <c r="F456" s="15" t="n"/>
      <c r="G456" s="15" t="n"/>
      <c r="H456" s="15" t="n">
        <v>1</v>
      </c>
      <c r="I456" s="160" t="n">
        <v>15</v>
      </c>
      <c r="J456" s="160" t="n">
        <v>5</v>
      </c>
      <c r="K456" s="160">
        <f>G456*H456*0.006</f>
        <v/>
      </c>
      <c r="L456" s="28">
        <f>SUM(I456:K456)</f>
        <v/>
      </c>
      <c r="M456" s="28">
        <f>G456*H456+I456</f>
        <v/>
      </c>
      <c r="N456" s="15" t="n"/>
      <c r="O456" s="15" t="n"/>
      <c r="P456" s="14" t="n"/>
      <c r="Q456" s="15" t="n"/>
      <c r="R456" s="8" t="inlineStr">
        <is>
          <t>✅ 可导入</t>
        </is>
      </c>
      <c r="S456" s="8" t="inlineStr">
        <is>
          <t>✅ 对账齐全</t>
        </is>
      </c>
      <c r="T456" t="inlineStr">
        <is>
          <t>✓</t>
        </is>
      </c>
    </row>
    <row r="457">
      <c r="A457" s="14" t="inlineStr">
        <is>
          <t>2572233816559220880</t>
        </is>
      </c>
      <c r="B457" s="14" t="inlineStr">
        <is>
          <t>tb967979486</t>
        </is>
      </c>
      <c r="C457" s="26" t="n">
        <v>45796</v>
      </c>
      <c r="D457" s="16" t="n"/>
      <c r="E457" s="16" t="n"/>
      <c r="F457" s="16" t="n"/>
      <c r="G457" s="16" t="n"/>
      <c r="H457" s="16" t="n">
        <v>1</v>
      </c>
      <c r="I457" s="161" t="n">
        <v>15</v>
      </c>
      <c r="J457" s="161" t="n">
        <v>5</v>
      </c>
      <c r="K457" s="161">
        <f>G457*H457*0.006</f>
        <v/>
      </c>
      <c r="L457" s="28">
        <f>SUM(I457:K457)</f>
        <v/>
      </c>
      <c r="M457" s="28">
        <f>G457*H457+I457</f>
        <v/>
      </c>
      <c r="N457" s="16" t="n"/>
      <c r="O457" s="16" t="n"/>
      <c r="P457" s="14" t="n"/>
      <c r="Q457" s="16" t="n"/>
      <c r="R457" s="8" t="inlineStr">
        <is>
          <t>✅ 可导入</t>
        </is>
      </c>
      <c r="S457" s="8" t="inlineStr">
        <is>
          <t>✅ 对账齐全</t>
        </is>
      </c>
      <c r="T457" t="inlineStr">
        <is>
          <t>✓</t>
        </is>
      </c>
    </row>
    <row r="458">
      <c r="A458" s="14" t="inlineStr">
        <is>
          <t>2572937113989230894</t>
        </is>
      </c>
      <c r="B458" s="14" t="inlineStr">
        <is>
          <t>tb1380962525</t>
        </is>
      </c>
      <c r="C458" s="25" t="n">
        <v>45796</v>
      </c>
      <c r="D458" s="15" t="n"/>
      <c r="E458" s="15" t="n"/>
      <c r="F458" s="15" t="n"/>
      <c r="G458" s="15" t="n"/>
      <c r="H458" s="15" t="n">
        <v>1</v>
      </c>
      <c r="I458" s="160" t="n">
        <v>15</v>
      </c>
      <c r="J458" s="160" t="n">
        <v>5</v>
      </c>
      <c r="K458" s="160">
        <f>G458*H458*0.006</f>
        <v/>
      </c>
      <c r="L458" s="28">
        <f>SUM(I458:K458)</f>
        <v/>
      </c>
      <c r="M458" s="28">
        <f>G458*H458+I458</f>
        <v/>
      </c>
      <c r="N458" s="15" t="n"/>
      <c r="O458" s="15" t="n"/>
      <c r="P458" s="14" t="n"/>
      <c r="Q458" s="15" t="n"/>
      <c r="R458" s="8" t="inlineStr">
        <is>
          <t>✅ 可导入</t>
        </is>
      </c>
      <c r="S458" s="8" t="inlineStr">
        <is>
          <t>✅ 对账齐全</t>
        </is>
      </c>
      <c r="T458" t="inlineStr">
        <is>
          <t>✓</t>
        </is>
      </c>
    </row>
    <row r="459">
      <c r="A459" s="14" t="inlineStr">
        <is>
          <t>4346360532564359544</t>
        </is>
      </c>
      <c r="B459" s="14" t="inlineStr">
        <is>
          <t>18500311b</t>
        </is>
      </c>
      <c r="C459" s="26" t="n">
        <v>45796</v>
      </c>
      <c r="D459" s="16" t="n"/>
      <c r="E459" s="16" t="n"/>
      <c r="F459" s="16" t="n"/>
      <c r="G459" s="16" t="n"/>
      <c r="H459" s="16" t="n">
        <v>1</v>
      </c>
      <c r="I459" s="161" t="n">
        <v>15</v>
      </c>
      <c r="J459" s="161" t="n">
        <v>5</v>
      </c>
      <c r="K459" s="161">
        <f>G459*H459*0.006</f>
        <v/>
      </c>
      <c r="L459" s="28">
        <f>SUM(I459:K459)</f>
        <v/>
      </c>
      <c r="M459" s="28">
        <f>G459*H459+I459</f>
        <v/>
      </c>
      <c r="N459" s="16" t="n"/>
      <c r="O459" s="16" t="n"/>
      <c r="P459" s="14" t="n"/>
      <c r="Q459" s="16" t="n"/>
      <c r="R459" s="8" t="inlineStr">
        <is>
          <t>✅ 可导入</t>
        </is>
      </c>
      <c r="S459" s="8" t="inlineStr">
        <is>
          <t>✅ 对账齐全</t>
        </is>
      </c>
      <c r="T459" t="inlineStr">
        <is>
          <t>✓</t>
        </is>
      </c>
    </row>
    <row r="460">
      <c r="A460" s="14" t="inlineStr">
        <is>
          <t>4346710776853628135</t>
        </is>
      </c>
      <c r="B460" s="14" t="inlineStr">
        <is>
          <t>woshishixingxing1</t>
        </is>
      </c>
      <c r="C460" s="25" t="n">
        <v>45796</v>
      </c>
      <c r="D460" s="15" t="n"/>
      <c r="E460" s="15" t="n"/>
      <c r="F460" s="15" t="n"/>
      <c r="G460" s="15" t="n"/>
      <c r="H460" s="15" t="n">
        <v>1</v>
      </c>
      <c r="I460" s="160" t="n">
        <v>15</v>
      </c>
      <c r="J460" s="160" t="n">
        <v>5</v>
      </c>
      <c r="K460" s="160">
        <f>G460*H460*0.006</f>
        <v/>
      </c>
      <c r="L460" s="28">
        <f>SUM(I460:K460)</f>
        <v/>
      </c>
      <c r="M460" s="28">
        <f>G460*H460+I460</f>
        <v/>
      </c>
      <c r="N460" s="15" t="n"/>
      <c r="O460" s="15" t="n"/>
      <c r="P460" s="14" t="n"/>
      <c r="Q460" s="15" t="n"/>
      <c r="R460" s="8" t="inlineStr">
        <is>
          <t>✅ 可导入</t>
        </is>
      </c>
      <c r="S460" s="8" t="inlineStr">
        <is>
          <t>✅ 对账齐全</t>
        </is>
      </c>
      <c r="T460" t="inlineStr">
        <is>
          <t>✓</t>
        </is>
      </c>
    </row>
    <row r="461">
      <c r="A461" s="14" t="inlineStr">
        <is>
          <t>2573932117397587885</t>
        </is>
      </c>
      <c r="B461" s="14" t="inlineStr">
        <is>
          <t>狮子座198899</t>
        </is>
      </c>
      <c r="C461" s="26" t="n">
        <v>45797</v>
      </c>
      <c r="D461" s="16" t="n"/>
      <c r="E461" s="16" t="n"/>
      <c r="F461" s="16" t="n"/>
      <c r="G461" s="16" t="n"/>
      <c r="H461" s="16" t="n">
        <v>1</v>
      </c>
      <c r="I461" s="161" t="n">
        <v>15</v>
      </c>
      <c r="J461" s="161" t="n">
        <v>5</v>
      </c>
      <c r="K461" s="161">
        <f>G461*H461*0.006</f>
        <v/>
      </c>
      <c r="L461" s="28">
        <f>SUM(I461:K461)</f>
        <v/>
      </c>
      <c r="M461" s="28">
        <f>G461*H461+I461</f>
        <v/>
      </c>
      <c r="N461" s="16" t="n"/>
      <c r="O461" s="16" t="n"/>
      <c r="P461" s="14" t="n"/>
      <c r="Q461" s="16" t="n"/>
      <c r="R461" s="8" t="inlineStr">
        <is>
          <t>✅ 可导入</t>
        </is>
      </c>
      <c r="S461" s="8" t="inlineStr">
        <is>
          <t>✅ 对账齐全</t>
        </is>
      </c>
      <c r="T461" t="inlineStr">
        <is>
          <t>✓</t>
        </is>
      </c>
    </row>
    <row r="462">
      <c r="A462" s="14" t="inlineStr">
        <is>
          <t>2573337144631427266</t>
        </is>
      </c>
      <c r="B462" s="14" t="inlineStr">
        <is>
          <t>lgnmsdmzy</t>
        </is>
      </c>
      <c r="C462" s="25" t="n">
        <v>45797</v>
      </c>
      <c r="D462" s="15" t="n"/>
      <c r="E462" s="15" t="n"/>
      <c r="F462" s="15" t="n"/>
      <c r="G462" s="15" t="n"/>
      <c r="H462" s="15" t="n">
        <v>1</v>
      </c>
      <c r="I462" s="160" t="n">
        <v>15</v>
      </c>
      <c r="J462" s="160" t="n">
        <v>5</v>
      </c>
      <c r="K462" s="160">
        <f>G462*H462*0.006</f>
        <v/>
      </c>
      <c r="L462" s="28">
        <f>SUM(I462:K462)</f>
        <v/>
      </c>
      <c r="M462" s="28">
        <f>G462*H462+I462</f>
        <v/>
      </c>
      <c r="N462" s="15" t="n"/>
      <c r="O462" s="15" t="n"/>
      <c r="P462" s="14" t="n"/>
      <c r="Q462" s="15" t="n"/>
      <c r="R462" s="8" t="inlineStr">
        <is>
          <t>✅ 可导入</t>
        </is>
      </c>
      <c r="S462" s="8" t="inlineStr">
        <is>
          <t>✅ 对账齐全</t>
        </is>
      </c>
      <c r="T462" t="inlineStr">
        <is>
          <t>✓</t>
        </is>
      </c>
    </row>
    <row r="463">
      <c r="A463" s="14" t="inlineStr">
        <is>
          <t>2573544576706783269</t>
        </is>
      </c>
      <c r="B463" s="14" t="inlineStr">
        <is>
          <t>hins529111</t>
        </is>
      </c>
      <c r="C463" s="26" t="n">
        <v>45797</v>
      </c>
      <c r="D463" s="16" t="n"/>
      <c r="E463" s="16" t="n"/>
      <c r="F463" s="16" t="n"/>
      <c r="G463" s="16" t="n"/>
      <c r="H463" s="16" t="n">
        <v>1</v>
      </c>
      <c r="I463" s="161" t="n">
        <v>15</v>
      </c>
      <c r="J463" s="161" t="n">
        <v>5</v>
      </c>
      <c r="K463" s="161">
        <f>G463*H463*0.006</f>
        <v/>
      </c>
      <c r="L463" s="28">
        <f>SUM(I463:K463)</f>
        <v/>
      </c>
      <c r="M463" s="28">
        <f>G463*H463+I463</f>
        <v/>
      </c>
      <c r="N463" s="16" t="n"/>
      <c r="O463" s="16" t="n"/>
      <c r="P463" s="14" t="n"/>
      <c r="Q463" s="16" t="n"/>
      <c r="R463" s="8" t="inlineStr">
        <is>
          <t>✅ 可导入</t>
        </is>
      </c>
      <c r="S463" s="8" t="inlineStr">
        <is>
          <t>✅ 对账齐全</t>
        </is>
      </c>
      <c r="T463" t="inlineStr">
        <is>
          <t>✓</t>
        </is>
      </c>
    </row>
    <row r="464">
      <c r="A464" s="14" t="inlineStr">
        <is>
          <t>4347669099970037228</t>
        </is>
      </c>
      <c r="B464" s="14" t="inlineStr">
        <is>
          <t>rouke617</t>
        </is>
      </c>
      <c r="C464" s="25" t="n">
        <v>45797</v>
      </c>
      <c r="D464" s="15" t="n"/>
      <c r="E464" s="15" t="n"/>
      <c r="F464" s="15" t="n"/>
      <c r="G464" s="15" t="n"/>
      <c r="H464" s="15" t="n">
        <v>1</v>
      </c>
      <c r="I464" s="160" t="n">
        <v>15</v>
      </c>
      <c r="J464" s="160" t="n">
        <v>5</v>
      </c>
      <c r="K464" s="160">
        <f>G464*H464*0.006</f>
        <v/>
      </c>
      <c r="L464" s="28">
        <f>SUM(I464:K464)</f>
        <v/>
      </c>
      <c r="M464" s="28">
        <f>G464*H464+I464</f>
        <v/>
      </c>
      <c r="N464" s="15" t="n"/>
      <c r="O464" s="15" t="n"/>
      <c r="P464" s="14" t="n"/>
      <c r="Q464" s="15" t="n"/>
      <c r="R464" s="8" t="inlineStr">
        <is>
          <t>✅ 可导入</t>
        </is>
      </c>
      <c r="S464" s="8" t="inlineStr">
        <is>
          <t>✅ 对账齐全</t>
        </is>
      </c>
      <c r="T464" t="inlineStr">
        <is>
          <t>✓</t>
        </is>
      </c>
    </row>
    <row r="465">
      <c r="A465" s="14" t="inlineStr">
        <is>
          <t>4348176303503835101</t>
        </is>
      </c>
      <c r="B465" s="14" t="inlineStr">
        <is>
          <t>山路弯又弯又弯</t>
        </is>
      </c>
      <c r="C465" s="26" t="n">
        <v>45797</v>
      </c>
      <c r="D465" s="16" t="n"/>
      <c r="E465" s="16" t="n"/>
      <c r="F465" s="16" t="n"/>
      <c r="G465" s="16" t="n"/>
      <c r="H465" s="16" t="n">
        <v>1</v>
      </c>
      <c r="I465" s="161" t="n">
        <v>15</v>
      </c>
      <c r="J465" s="161" t="n">
        <v>5</v>
      </c>
      <c r="K465" s="161">
        <f>G465*H465*0.006</f>
        <v/>
      </c>
      <c r="L465" s="28">
        <f>SUM(I465:K465)</f>
        <v/>
      </c>
      <c r="M465" s="28">
        <f>G465*H465+I465</f>
        <v/>
      </c>
      <c r="N465" s="16" t="n"/>
      <c r="O465" s="16" t="n"/>
      <c r="P465" s="14" t="n"/>
      <c r="Q465" s="16" t="n"/>
      <c r="R465" s="8" t="inlineStr">
        <is>
          <t>✅ 可导入</t>
        </is>
      </c>
      <c r="S465" s="8" t="inlineStr">
        <is>
          <t>✅ 对账齐全</t>
        </is>
      </c>
      <c r="T465" t="inlineStr">
        <is>
          <t>✓</t>
        </is>
      </c>
    </row>
    <row r="466">
      <c r="A466" s="14" t="inlineStr">
        <is>
          <t>2574714793417567582</t>
        </is>
      </c>
      <c r="B466" s="14" t="inlineStr">
        <is>
          <t>手机配件0000</t>
        </is>
      </c>
      <c r="C466" s="25" t="n">
        <v>45797</v>
      </c>
      <c r="D466" s="15" t="n"/>
      <c r="E466" s="15" t="n"/>
      <c r="F466" s="15" t="n"/>
      <c r="G466" s="15" t="n"/>
      <c r="H466" s="15" t="n">
        <v>1</v>
      </c>
      <c r="I466" s="160" t="n">
        <v>15</v>
      </c>
      <c r="J466" s="160" t="n">
        <v>5</v>
      </c>
      <c r="K466" s="160">
        <f>G466*H466*0.006</f>
        <v/>
      </c>
      <c r="L466" s="28">
        <f>SUM(I466:K466)</f>
        <v/>
      </c>
      <c r="M466" s="28">
        <f>G466*H466+I466</f>
        <v/>
      </c>
      <c r="N466" s="15" t="n"/>
      <c r="O466" s="15" t="n"/>
      <c r="P466" s="14" t="n"/>
      <c r="Q466" s="15" t="n"/>
      <c r="R466" s="8" t="inlineStr">
        <is>
          <t>✅ 可导入</t>
        </is>
      </c>
      <c r="S466" s="8" t="inlineStr">
        <is>
          <t>✅ 对账齐全</t>
        </is>
      </c>
      <c r="T466" t="inlineStr">
        <is>
          <t>✓</t>
        </is>
      </c>
    </row>
    <row r="467">
      <c r="A467" s="14" t="inlineStr">
        <is>
          <t>4347884089535570218</t>
        </is>
      </c>
      <c r="B467" s="14" t="inlineStr">
        <is>
          <t>tb5270210068</t>
        </is>
      </c>
      <c r="C467" s="26" t="n">
        <v>45797</v>
      </c>
      <c r="D467" s="16" t="n"/>
      <c r="E467" s="16" t="n"/>
      <c r="F467" s="16" t="n"/>
      <c r="G467" s="16" t="n"/>
      <c r="H467" s="16" t="n">
        <v>1</v>
      </c>
      <c r="I467" s="161" t="n">
        <v>15</v>
      </c>
      <c r="J467" s="161" t="n">
        <v>5</v>
      </c>
      <c r="K467" s="161">
        <f>G467*H467*0.006</f>
        <v/>
      </c>
      <c r="L467" s="28">
        <f>SUM(I467:K467)</f>
        <v/>
      </c>
      <c r="M467" s="28">
        <f>G467*H467+I467</f>
        <v/>
      </c>
      <c r="N467" s="16" t="n"/>
      <c r="O467" s="16" t="n"/>
      <c r="P467" s="14" t="n"/>
      <c r="Q467" s="16" t="n"/>
      <c r="R467" s="8" t="inlineStr">
        <is>
          <t>✅ 可导入</t>
        </is>
      </c>
      <c r="S467" s="8" t="inlineStr">
        <is>
          <t>✅ 对账齐全</t>
        </is>
      </c>
      <c r="T467" t="inlineStr">
        <is>
          <t>✓</t>
        </is>
      </c>
    </row>
    <row r="468">
      <c r="A468" s="14" t="inlineStr">
        <is>
          <t>2576399558430150283</t>
        </is>
      </c>
      <c r="B468" s="14" t="inlineStr">
        <is>
          <t>tb424703993</t>
        </is>
      </c>
      <c r="C468" s="25" t="n">
        <v>45799</v>
      </c>
      <c r="D468" s="15" t="n"/>
      <c r="E468" s="15" t="n"/>
      <c r="F468" s="15" t="n"/>
      <c r="G468" s="15" t="n"/>
      <c r="H468" s="15" t="n">
        <v>1</v>
      </c>
      <c r="I468" s="160" t="n">
        <v>15</v>
      </c>
      <c r="J468" s="160" t="n">
        <v>5</v>
      </c>
      <c r="K468" s="160">
        <f>G468*H468*0.006</f>
        <v/>
      </c>
      <c r="L468" s="28">
        <f>SUM(I468:K468)</f>
        <v/>
      </c>
      <c r="M468" s="28">
        <f>G468*H468+I468</f>
        <v/>
      </c>
      <c r="N468" s="15" t="n"/>
      <c r="O468" s="15" t="n"/>
      <c r="P468" s="14" t="n"/>
      <c r="Q468" s="15" t="n"/>
      <c r="R468" s="8" t="inlineStr">
        <is>
          <t>✅ 可导入</t>
        </is>
      </c>
      <c r="S468" s="8" t="inlineStr">
        <is>
          <t>✅ 对账齐全</t>
        </is>
      </c>
      <c r="T468" t="inlineStr">
        <is>
          <t>✓</t>
        </is>
      </c>
    </row>
    <row r="469">
      <c r="A469" s="14" t="inlineStr">
        <is>
          <t>2576357868143096160</t>
        </is>
      </c>
      <c r="B469" s="14" t="inlineStr">
        <is>
          <t>你是我的荣耀00</t>
        </is>
      </c>
      <c r="C469" s="26" t="n">
        <v>45799</v>
      </c>
      <c r="D469" s="16" t="n"/>
      <c r="E469" s="16" t="n"/>
      <c r="F469" s="16" t="n"/>
      <c r="G469" s="16" t="n"/>
      <c r="H469" s="16" t="n">
        <v>1</v>
      </c>
      <c r="I469" s="161" t="n">
        <v>15</v>
      </c>
      <c r="J469" s="161" t="n">
        <v>5</v>
      </c>
      <c r="K469" s="161">
        <f>G469*H469*0.006</f>
        <v/>
      </c>
      <c r="L469" s="28">
        <f>SUM(I469:K469)</f>
        <v/>
      </c>
      <c r="M469" s="28">
        <f>G469*H469+I469</f>
        <v/>
      </c>
      <c r="N469" s="16" t="n"/>
      <c r="O469" s="16" t="n"/>
      <c r="P469" s="14" t="n"/>
      <c r="Q469" s="16" t="n"/>
      <c r="R469" s="8" t="inlineStr">
        <is>
          <t>✅ 可导入</t>
        </is>
      </c>
      <c r="S469" s="8" t="inlineStr">
        <is>
          <t>✅ 对账齐全</t>
        </is>
      </c>
      <c r="T469" t="inlineStr">
        <is>
          <t>✓</t>
        </is>
      </c>
    </row>
    <row r="470">
      <c r="A470" s="14" t="inlineStr">
        <is>
          <t>2577889274832991384</t>
        </is>
      </c>
      <c r="B470" s="14" t="inlineStr">
        <is>
          <t>xzcqjys</t>
        </is>
      </c>
      <c r="C470" s="25" t="n">
        <v>45800</v>
      </c>
      <c r="D470" s="15" t="n"/>
      <c r="E470" s="15" t="n"/>
      <c r="F470" s="15" t="n"/>
      <c r="G470" s="15" t="n"/>
      <c r="H470" s="15" t="n">
        <v>1</v>
      </c>
      <c r="I470" s="160" t="n">
        <v>15</v>
      </c>
      <c r="J470" s="160" t="n">
        <v>5</v>
      </c>
      <c r="K470" s="160">
        <f>G470*H470*0.006</f>
        <v/>
      </c>
      <c r="L470" s="28">
        <f>SUM(I470:K470)</f>
        <v/>
      </c>
      <c r="M470" s="28">
        <f>G470*H470+I470</f>
        <v/>
      </c>
      <c r="N470" s="15" t="n"/>
      <c r="O470" s="15" t="n"/>
      <c r="P470" s="14" t="n"/>
      <c r="Q470" s="15" t="n"/>
      <c r="R470" s="8" t="inlineStr">
        <is>
          <t>✅ 可导入</t>
        </is>
      </c>
      <c r="S470" s="8" t="inlineStr">
        <is>
          <t>✅ 对账齐全</t>
        </is>
      </c>
      <c r="T470" t="inlineStr">
        <is>
          <t>✓</t>
        </is>
      </c>
    </row>
    <row r="471">
      <c r="A471" s="14" t="inlineStr">
        <is>
          <t>4351867633729780125</t>
        </is>
      </c>
      <c r="B471" s="14" t="inlineStr">
        <is>
          <t>tb668095392</t>
        </is>
      </c>
      <c r="C471" s="26" t="n">
        <v>45800</v>
      </c>
      <c r="D471" s="16" t="n"/>
      <c r="E471" s="16" t="n"/>
      <c r="F471" s="16" t="n"/>
      <c r="G471" s="16" t="n"/>
      <c r="H471" s="16" t="n">
        <v>1</v>
      </c>
      <c r="I471" s="161" t="n">
        <v>15</v>
      </c>
      <c r="J471" s="161" t="n">
        <v>5</v>
      </c>
      <c r="K471" s="161">
        <f>G471*H471*0.006</f>
        <v/>
      </c>
      <c r="L471" s="28">
        <f>SUM(I471:K471)</f>
        <v/>
      </c>
      <c r="M471" s="28">
        <f>G471*H471+I471</f>
        <v/>
      </c>
      <c r="N471" s="16" t="n"/>
      <c r="O471" s="16" t="n"/>
      <c r="P471" s="14" t="n"/>
      <c r="Q471" s="16" t="n"/>
      <c r="R471" s="8" t="inlineStr">
        <is>
          <t>✅ 可导入</t>
        </is>
      </c>
      <c r="S471" s="8" t="inlineStr">
        <is>
          <t>✅ 对账齐全</t>
        </is>
      </c>
      <c r="T471" t="inlineStr">
        <is>
          <t>✓</t>
        </is>
      </c>
    </row>
    <row r="472">
      <c r="A472" s="14" t="inlineStr">
        <is>
          <t>4353762494922933738</t>
        </is>
      </c>
      <c r="B472" s="14" t="inlineStr">
        <is>
          <t>糯唧唧的小团子</t>
        </is>
      </c>
      <c r="C472" s="25" t="n">
        <v>45801</v>
      </c>
      <c r="D472" s="15" t="n"/>
      <c r="E472" s="15" t="n"/>
      <c r="F472" s="15" t="n"/>
      <c r="G472" s="15" t="n"/>
      <c r="H472" s="15" t="n">
        <v>1</v>
      </c>
      <c r="I472" s="160" t="n">
        <v>15</v>
      </c>
      <c r="J472" s="160" t="n">
        <v>5</v>
      </c>
      <c r="K472" s="160">
        <f>G472*H472*0.006</f>
        <v/>
      </c>
      <c r="L472" s="28">
        <f>SUM(I472:K472)</f>
        <v/>
      </c>
      <c r="M472" s="28">
        <f>G472*H472+I472</f>
        <v/>
      </c>
      <c r="N472" s="15" t="n"/>
      <c r="O472" s="15" t="n"/>
      <c r="P472" s="14" t="n"/>
      <c r="Q472" s="15" t="n"/>
      <c r="R472" s="8" t="inlineStr">
        <is>
          <t>✅ 可导入</t>
        </is>
      </c>
      <c r="S472" s="8" t="inlineStr">
        <is>
          <t>✅ 对账齐全</t>
        </is>
      </c>
      <c r="T472" t="inlineStr">
        <is>
          <t>✓</t>
        </is>
      </c>
    </row>
    <row r="473">
      <c r="A473" s="14" t="inlineStr">
        <is>
          <t>4353804938137981013</t>
        </is>
      </c>
      <c r="B473" s="14" t="inlineStr">
        <is>
          <t>棒棒20150814</t>
        </is>
      </c>
      <c r="C473" s="26" t="n">
        <v>45801</v>
      </c>
      <c r="D473" s="16" t="n"/>
      <c r="E473" s="16" t="n"/>
      <c r="F473" s="16" t="n"/>
      <c r="G473" s="16" t="n"/>
      <c r="H473" s="16" t="n">
        <v>1</v>
      </c>
      <c r="I473" s="161" t="n">
        <v>15</v>
      </c>
      <c r="J473" s="161" t="n">
        <v>5</v>
      </c>
      <c r="K473" s="161">
        <f>G473*H473*0.006</f>
        <v/>
      </c>
      <c r="L473" s="28">
        <f>SUM(I473:K473)</f>
        <v/>
      </c>
      <c r="M473" s="28">
        <f>G473*H473+I473</f>
        <v/>
      </c>
      <c r="N473" s="16" t="n"/>
      <c r="O473" s="16" t="n"/>
      <c r="P473" s="14" t="n"/>
      <c r="Q473" s="16" t="n"/>
      <c r="R473" s="8" t="inlineStr">
        <is>
          <t>✅ 可导入</t>
        </is>
      </c>
      <c r="S473" s="8" t="inlineStr">
        <is>
          <t>✅ 对账齐全</t>
        </is>
      </c>
      <c r="T473" t="inlineStr">
        <is>
          <t>✓</t>
        </is>
      </c>
    </row>
    <row r="474">
      <c r="A474" s="14" t="inlineStr">
        <is>
          <t>4354850595795450212</t>
        </is>
      </c>
      <c r="B474" s="14" t="inlineStr">
        <is>
          <t>上班飙车1258</t>
        </is>
      </c>
      <c r="C474" s="25" t="n">
        <v>45802</v>
      </c>
      <c r="D474" s="15" t="n"/>
      <c r="E474" s="15" t="n"/>
      <c r="F474" s="15" t="n"/>
      <c r="G474" s="15" t="n"/>
      <c r="H474" s="15" t="n">
        <v>1</v>
      </c>
      <c r="I474" s="160" t="n">
        <v>15</v>
      </c>
      <c r="J474" s="160" t="n">
        <v>5</v>
      </c>
      <c r="K474" s="160">
        <f>G474*H474*0.006</f>
        <v/>
      </c>
      <c r="L474" s="28">
        <f>SUM(I474:K474)</f>
        <v/>
      </c>
      <c r="M474" s="28">
        <f>G474*H474+I474</f>
        <v/>
      </c>
      <c r="N474" s="15" t="n"/>
      <c r="O474" s="15" t="n"/>
      <c r="P474" s="14" t="n"/>
      <c r="Q474" s="15" t="n"/>
      <c r="R474" s="8" t="inlineStr">
        <is>
          <t>✅ 可导入</t>
        </is>
      </c>
      <c r="S474" s="8" t="inlineStr">
        <is>
          <t>✅ 对账齐全</t>
        </is>
      </c>
      <c r="T474" t="inlineStr">
        <is>
          <t>✓</t>
        </is>
      </c>
    </row>
    <row r="475">
      <c r="A475" s="14" t="inlineStr">
        <is>
          <t>2580769668353688655</t>
        </is>
      </c>
      <c r="B475" s="14" t="inlineStr">
        <is>
          <t>tb5520659524</t>
        </is>
      </c>
      <c r="C475" s="26" t="n">
        <v>45802</v>
      </c>
      <c r="D475" s="16" t="n"/>
      <c r="E475" s="16" t="n"/>
      <c r="F475" s="16" t="n"/>
      <c r="G475" s="16" t="n"/>
      <c r="H475" s="16" t="n">
        <v>1</v>
      </c>
      <c r="I475" s="161" t="n">
        <v>15</v>
      </c>
      <c r="J475" s="161" t="n">
        <v>5</v>
      </c>
      <c r="K475" s="161">
        <f>G475*H475*0.006</f>
        <v/>
      </c>
      <c r="L475" s="28">
        <f>SUM(I475:K475)</f>
        <v/>
      </c>
      <c r="M475" s="28">
        <f>G475*H475+I475</f>
        <v/>
      </c>
      <c r="N475" s="16" t="n"/>
      <c r="O475" s="16" t="n"/>
      <c r="P475" s="14" t="n"/>
      <c r="Q475" s="16" t="n"/>
      <c r="R475" s="8" t="inlineStr">
        <is>
          <t>✅ 可导入</t>
        </is>
      </c>
      <c r="S475" s="8" t="inlineStr">
        <is>
          <t>✅ 对账齐全</t>
        </is>
      </c>
      <c r="T475" t="inlineStr">
        <is>
          <t>✓</t>
        </is>
      </c>
    </row>
    <row r="476">
      <c r="A476" s="14" t="inlineStr">
        <is>
          <t>4356796033228250807</t>
        </is>
      </c>
      <c r="B476" s="14" t="inlineStr">
        <is>
          <t>tb514096630</t>
        </is>
      </c>
      <c r="C476" s="25" t="n">
        <v>45803</v>
      </c>
      <c r="D476" s="15" t="n"/>
      <c r="E476" s="15" t="n"/>
      <c r="F476" s="15" t="n"/>
      <c r="G476" s="15" t="n"/>
      <c r="H476" s="15" t="n">
        <v>1</v>
      </c>
      <c r="I476" s="160" t="n">
        <v>15</v>
      </c>
      <c r="J476" s="160" t="n">
        <v>5</v>
      </c>
      <c r="K476" s="160">
        <f>G476*H476*0.006</f>
        <v/>
      </c>
      <c r="L476" s="28">
        <f>SUM(I476:K476)</f>
        <v/>
      </c>
      <c r="M476" s="28">
        <f>G476*H476+I476</f>
        <v/>
      </c>
      <c r="N476" s="15" t="n"/>
      <c r="O476" s="15" t="n"/>
      <c r="P476" s="14" t="n"/>
      <c r="Q476" s="15" t="n"/>
      <c r="R476" s="8" t="inlineStr">
        <is>
          <t>✅ 可导入</t>
        </is>
      </c>
      <c r="S476" s="8" t="inlineStr">
        <is>
          <t>✅ 对账齐全</t>
        </is>
      </c>
      <c r="T476" t="inlineStr">
        <is>
          <t>✓</t>
        </is>
      </c>
    </row>
    <row r="477">
      <c r="A477" s="14" t="inlineStr">
        <is>
          <t>2583111362995156154</t>
        </is>
      </c>
      <c r="B477" s="14" t="inlineStr">
        <is>
          <t>siyesanyecao22</t>
        </is>
      </c>
      <c r="C477" s="26" t="n">
        <v>45804</v>
      </c>
      <c r="D477" s="16" t="n"/>
      <c r="E477" s="16" t="n"/>
      <c r="F477" s="16" t="n"/>
      <c r="G477" s="16" t="n"/>
      <c r="H477" s="16" t="n">
        <v>1</v>
      </c>
      <c r="I477" s="161" t="n">
        <v>15</v>
      </c>
      <c r="J477" s="161" t="n">
        <v>5</v>
      </c>
      <c r="K477" s="161">
        <f>G477*H477*0.006</f>
        <v/>
      </c>
      <c r="L477" s="28">
        <f>SUM(I477:K477)</f>
        <v/>
      </c>
      <c r="M477" s="28">
        <f>G477*H477+I477</f>
        <v/>
      </c>
      <c r="N477" s="16" t="n"/>
      <c r="O477" s="16" t="n"/>
      <c r="P477" s="14" t="n"/>
      <c r="Q477" s="16" t="n"/>
      <c r="R477" s="8" t="inlineStr">
        <is>
          <t>✅ 可导入</t>
        </is>
      </c>
      <c r="S477" s="8" t="inlineStr">
        <is>
          <t>✅ 对账齐全</t>
        </is>
      </c>
      <c r="T477" t="inlineStr">
        <is>
          <t>✓</t>
        </is>
      </c>
    </row>
    <row r="478">
      <c r="A478" s="14" t="inlineStr">
        <is>
          <t>4358115578680106501</t>
        </is>
      </c>
      <c r="B478" s="14" t="inlineStr">
        <is>
          <t>tb693720545</t>
        </is>
      </c>
      <c r="C478" s="25" t="n">
        <v>45804</v>
      </c>
      <c r="D478" s="15" t="n"/>
      <c r="E478" s="15" t="n"/>
      <c r="F478" s="15" t="n"/>
      <c r="G478" s="15" t="n"/>
      <c r="H478" s="15" t="n">
        <v>1</v>
      </c>
      <c r="I478" s="160" t="n">
        <v>15</v>
      </c>
      <c r="J478" s="160" t="n">
        <v>5</v>
      </c>
      <c r="K478" s="160">
        <f>G478*H478*0.006</f>
        <v/>
      </c>
      <c r="L478" s="28">
        <f>SUM(I478:K478)</f>
        <v/>
      </c>
      <c r="M478" s="28">
        <f>G478*H478+I478</f>
        <v/>
      </c>
      <c r="N478" s="15" t="n"/>
      <c r="O478" s="15" t="n"/>
      <c r="P478" s="14" t="n"/>
      <c r="Q478" s="15" t="n"/>
      <c r="R478" s="8" t="inlineStr">
        <is>
          <t>✅ 可导入</t>
        </is>
      </c>
      <c r="S478" s="8" t="inlineStr">
        <is>
          <t>✅ 对账齐全</t>
        </is>
      </c>
      <c r="T478" t="inlineStr">
        <is>
          <t>✓</t>
        </is>
      </c>
    </row>
    <row r="479">
      <c r="A479" s="14" t="inlineStr">
        <is>
          <t>2584109641412272184</t>
        </is>
      </c>
      <c r="B479" s="14" t="inlineStr">
        <is>
          <t>梦幻诚信辅助</t>
        </is>
      </c>
      <c r="C479" s="26" t="n">
        <v>45804</v>
      </c>
      <c r="D479" s="16" t="n"/>
      <c r="E479" s="16" t="n"/>
      <c r="F479" s="16" t="n"/>
      <c r="G479" s="16" t="n"/>
      <c r="H479" s="16" t="n">
        <v>1</v>
      </c>
      <c r="I479" s="161" t="n">
        <v>15</v>
      </c>
      <c r="J479" s="161" t="n">
        <v>5</v>
      </c>
      <c r="K479" s="161">
        <f>G479*H479*0.006</f>
        <v/>
      </c>
      <c r="L479" s="28">
        <f>SUM(I479:K479)</f>
        <v/>
      </c>
      <c r="M479" s="28">
        <f>G479*H479+I479</f>
        <v/>
      </c>
      <c r="N479" s="16" t="n"/>
      <c r="O479" s="16" t="n"/>
      <c r="P479" s="14" t="n"/>
      <c r="Q479" s="16" t="n"/>
      <c r="R479" s="8" t="inlineStr">
        <is>
          <t>✅ 可导入</t>
        </is>
      </c>
      <c r="S479" s="8" t="inlineStr">
        <is>
          <t>✅ 对账齐全</t>
        </is>
      </c>
      <c r="T479" t="inlineStr">
        <is>
          <t>✓</t>
        </is>
      </c>
    </row>
    <row r="480">
      <c r="A480" s="14" t="inlineStr">
        <is>
          <t>4358646865891141630</t>
        </is>
      </c>
      <c r="B480" s="14" t="inlineStr">
        <is>
          <t>tb9641389711</t>
        </is>
      </c>
      <c r="C480" s="25" t="n">
        <v>45805</v>
      </c>
      <c r="D480" s="15" t="n"/>
      <c r="E480" s="15" t="n"/>
      <c r="F480" s="15" t="n"/>
      <c r="G480" s="15" t="n"/>
      <c r="H480" s="15" t="n">
        <v>1</v>
      </c>
      <c r="I480" s="160" t="n">
        <v>15</v>
      </c>
      <c r="J480" s="160" t="n">
        <v>5</v>
      </c>
      <c r="K480" s="160">
        <f>G480*H480*0.006</f>
        <v/>
      </c>
      <c r="L480" s="28">
        <f>SUM(I480:K480)</f>
        <v/>
      </c>
      <c r="M480" s="28">
        <f>G480*H480+I480</f>
        <v/>
      </c>
      <c r="N480" s="15" t="n"/>
      <c r="O480" s="15" t="n"/>
      <c r="P480" s="14" t="n"/>
      <c r="Q480" s="15" t="n"/>
      <c r="R480" s="8" t="inlineStr">
        <is>
          <t>✅ 可导入</t>
        </is>
      </c>
      <c r="S480" s="8" t="inlineStr">
        <is>
          <t>✅ 对账齐全</t>
        </is>
      </c>
      <c r="T480" t="inlineStr">
        <is>
          <t>✓</t>
        </is>
      </c>
    </row>
    <row r="481">
      <c r="A481" s="14" t="inlineStr">
        <is>
          <t>4358682469143644103</t>
        </is>
      </c>
      <c r="B481" s="14" t="inlineStr">
        <is>
          <t>王婷婷062</t>
        </is>
      </c>
      <c r="C481" s="26" t="n">
        <v>45805</v>
      </c>
      <c r="D481" s="16" t="n"/>
      <c r="E481" s="16" t="n"/>
      <c r="F481" s="16" t="n"/>
      <c r="G481" s="16" t="n"/>
      <c r="H481" s="16" t="n">
        <v>1</v>
      </c>
      <c r="I481" s="161" t="n">
        <v>15</v>
      </c>
      <c r="J481" s="161" t="n">
        <v>5</v>
      </c>
      <c r="K481" s="161">
        <f>G481*H481*0.006</f>
        <v/>
      </c>
      <c r="L481" s="28">
        <f>SUM(I481:K481)</f>
        <v/>
      </c>
      <c r="M481" s="28">
        <f>G481*H481+I481</f>
        <v/>
      </c>
      <c r="N481" s="16" t="n"/>
      <c r="O481" s="16" t="n"/>
      <c r="P481" s="14" t="n"/>
      <c r="Q481" s="16" t="n"/>
      <c r="R481" s="8" t="inlineStr">
        <is>
          <t>✅ 可导入</t>
        </is>
      </c>
      <c r="S481" s="8" t="inlineStr">
        <is>
          <t>✅ 对账齐全</t>
        </is>
      </c>
      <c r="T481" t="inlineStr">
        <is>
          <t>✓</t>
        </is>
      </c>
    </row>
    <row r="482">
      <c r="A482" s="14" t="inlineStr">
        <is>
          <t>2584219800324772667</t>
        </is>
      </c>
      <c r="B482" s="14" t="inlineStr">
        <is>
          <t>林英liulin</t>
        </is>
      </c>
      <c r="C482" s="25" t="n">
        <v>45805</v>
      </c>
      <c r="D482" s="15" t="n"/>
      <c r="E482" s="15" t="n"/>
      <c r="F482" s="15" t="n"/>
      <c r="G482" s="15" t="n"/>
      <c r="H482" s="15" t="n">
        <v>1</v>
      </c>
      <c r="I482" s="160" t="n">
        <v>15</v>
      </c>
      <c r="J482" s="160" t="n">
        <v>5</v>
      </c>
      <c r="K482" s="160">
        <f>G482*H482*0.006</f>
        <v/>
      </c>
      <c r="L482" s="28">
        <f>SUM(I482:K482)</f>
        <v/>
      </c>
      <c r="M482" s="28">
        <f>G482*H482+I482</f>
        <v/>
      </c>
      <c r="N482" s="15" t="n"/>
      <c r="O482" s="15" t="n"/>
      <c r="P482" s="14" t="n"/>
      <c r="Q482" s="15" t="n"/>
      <c r="R482" s="8" t="inlineStr">
        <is>
          <t>✅ 可导入</t>
        </is>
      </c>
      <c r="S482" s="8" t="inlineStr">
        <is>
          <t>✅ 对账齐全</t>
        </is>
      </c>
      <c r="T482" t="inlineStr">
        <is>
          <t>✓</t>
        </is>
      </c>
    </row>
    <row r="483">
      <c r="A483" s="14" t="inlineStr">
        <is>
          <t>4359094347751222145</t>
        </is>
      </c>
      <c r="B483" s="14" t="inlineStr">
        <is>
          <t>年度麦萌</t>
        </is>
      </c>
      <c r="C483" s="26" t="n">
        <v>45805</v>
      </c>
      <c r="D483" s="16" t="n"/>
      <c r="E483" s="16" t="n"/>
      <c r="F483" s="16" t="n"/>
      <c r="G483" s="16" t="n"/>
      <c r="H483" s="16" t="n">
        <v>1</v>
      </c>
      <c r="I483" s="161" t="n">
        <v>15</v>
      </c>
      <c r="J483" s="161" t="n">
        <v>5</v>
      </c>
      <c r="K483" s="161">
        <f>G483*H483*0.006</f>
        <v/>
      </c>
      <c r="L483" s="28">
        <f>SUM(I483:K483)</f>
        <v/>
      </c>
      <c r="M483" s="28">
        <f>G483*H483+I483</f>
        <v/>
      </c>
      <c r="N483" s="16" t="n"/>
      <c r="O483" s="16" t="n"/>
      <c r="P483" s="14" t="n"/>
      <c r="Q483" s="16" t="n"/>
      <c r="R483" s="8" t="inlineStr">
        <is>
          <t>✅ 可导入</t>
        </is>
      </c>
      <c r="S483" s="8" t="inlineStr">
        <is>
          <t>✅ 对账齐全</t>
        </is>
      </c>
      <c r="T483" t="inlineStr">
        <is>
          <t>✓</t>
        </is>
      </c>
    </row>
    <row r="484">
      <c r="A484" s="14" t="inlineStr">
        <is>
          <t>2584959349528597695</t>
        </is>
      </c>
      <c r="B484" s="14" t="inlineStr">
        <is>
          <t>tb4190796227</t>
        </is>
      </c>
      <c r="C484" s="25" t="n">
        <v>45805</v>
      </c>
      <c r="D484" s="15" t="n"/>
      <c r="E484" s="15" t="n"/>
      <c r="F484" s="15" t="n"/>
      <c r="G484" s="15" t="n"/>
      <c r="H484" s="15" t="n">
        <v>1</v>
      </c>
      <c r="I484" s="160" t="n">
        <v>15</v>
      </c>
      <c r="J484" s="160" t="n">
        <v>5</v>
      </c>
      <c r="K484" s="160">
        <f>G484*H484*0.006</f>
        <v/>
      </c>
      <c r="L484" s="28">
        <f>SUM(I484:K484)</f>
        <v/>
      </c>
      <c r="M484" s="28">
        <f>G484*H484+I484</f>
        <v/>
      </c>
      <c r="N484" s="15" t="n"/>
      <c r="O484" s="15" t="n"/>
      <c r="P484" s="14" t="n"/>
      <c r="Q484" s="15" t="n"/>
      <c r="R484" s="8" t="inlineStr">
        <is>
          <t>✅ 可导入</t>
        </is>
      </c>
      <c r="S484" s="8" t="inlineStr">
        <is>
          <t>✅ 对账齐全</t>
        </is>
      </c>
      <c r="T484" t="inlineStr">
        <is>
          <t>✓</t>
        </is>
      </c>
    </row>
    <row r="485">
      <c r="A485" s="14" t="inlineStr">
        <is>
          <t>4359118106173464720</t>
        </is>
      </c>
      <c r="B485" s="14" t="inlineStr">
        <is>
          <t>tb99469378</t>
        </is>
      </c>
      <c r="C485" s="26" t="n">
        <v>45805</v>
      </c>
      <c r="D485" s="16" t="n"/>
      <c r="E485" s="16" t="n"/>
      <c r="F485" s="16" t="n"/>
      <c r="G485" s="16" t="n"/>
      <c r="H485" s="16" t="n">
        <v>1</v>
      </c>
      <c r="I485" s="161" t="n">
        <v>15</v>
      </c>
      <c r="J485" s="161" t="n">
        <v>5</v>
      </c>
      <c r="K485" s="161">
        <f>G485*H485*0.006</f>
        <v/>
      </c>
      <c r="L485" s="28">
        <f>SUM(I485:K485)</f>
        <v/>
      </c>
      <c r="M485" s="28">
        <f>G485*H485+I485</f>
        <v/>
      </c>
      <c r="N485" s="16" t="n"/>
      <c r="O485" s="16" t="n"/>
      <c r="P485" s="14" t="n"/>
      <c r="Q485" s="16" t="n"/>
      <c r="R485" s="8" t="inlineStr">
        <is>
          <t>✅ 可导入</t>
        </is>
      </c>
      <c r="S485" s="8" t="inlineStr">
        <is>
          <t>✅ 对账齐全</t>
        </is>
      </c>
      <c r="T485" t="inlineStr">
        <is>
          <t>✓</t>
        </is>
      </c>
    </row>
    <row r="486">
      <c r="A486" s="14" t="inlineStr">
        <is>
          <t>4359080847623843147</t>
        </is>
      </c>
      <c r="B486" s="14" t="inlineStr">
        <is>
          <t>tb725172183</t>
        </is>
      </c>
      <c r="C486" s="25" t="n">
        <v>45805</v>
      </c>
      <c r="D486" s="15" t="n"/>
      <c r="E486" s="15" t="n"/>
      <c r="F486" s="15" t="n"/>
      <c r="G486" s="15" t="n"/>
      <c r="H486" s="15" t="n">
        <v>1</v>
      </c>
      <c r="I486" s="160" t="n">
        <v>15</v>
      </c>
      <c r="J486" s="160" t="n">
        <v>5</v>
      </c>
      <c r="K486" s="160">
        <f>G486*H486*0.006</f>
        <v/>
      </c>
      <c r="L486" s="28">
        <f>SUM(I486:K486)</f>
        <v/>
      </c>
      <c r="M486" s="28">
        <f>G486*H486+I486</f>
        <v/>
      </c>
      <c r="N486" s="15" t="n"/>
      <c r="O486" s="15" t="n"/>
      <c r="P486" s="14" t="n"/>
      <c r="Q486" s="15" t="n"/>
      <c r="R486" s="8" t="inlineStr">
        <is>
          <t>✅ 可导入</t>
        </is>
      </c>
      <c r="S486" s="8" t="inlineStr">
        <is>
          <t>✅ 对账齐全</t>
        </is>
      </c>
      <c r="T486" t="inlineStr">
        <is>
          <t>✓</t>
        </is>
      </c>
    </row>
    <row r="487">
      <c r="A487" s="14" t="inlineStr">
        <is>
          <t>2585035309178374084</t>
        </is>
      </c>
      <c r="B487" s="14" t="inlineStr">
        <is>
          <t>t352854316</t>
        </is>
      </c>
      <c r="C487" s="26" t="n">
        <v>45805</v>
      </c>
      <c r="D487" s="16" t="n"/>
      <c r="E487" s="16" t="n"/>
      <c r="F487" s="16" t="n"/>
      <c r="G487" s="16" t="n"/>
      <c r="H487" s="16" t="n">
        <v>1</v>
      </c>
      <c r="I487" s="161" t="n">
        <v>15</v>
      </c>
      <c r="J487" s="161" t="n">
        <v>5</v>
      </c>
      <c r="K487" s="161">
        <f>G487*H487*0.006</f>
        <v/>
      </c>
      <c r="L487" s="28">
        <f>SUM(I487:K487)</f>
        <v/>
      </c>
      <c r="M487" s="28">
        <f>G487*H487+I487</f>
        <v/>
      </c>
      <c r="N487" s="16" t="n"/>
      <c r="O487" s="16" t="n"/>
      <c r="P487" s="14" t="n"/>
      <c r="Q487" s="16" t="n"/>
      <c r="R487" s="8" t="inlineStr">
        <is>
          <t>✅ 可导入</t>
        </is>
      </c>
      <c r="S487" s="8" t="inlineStr">
        <is>
          <t>✅ 对账齐全</t>
        </is>
      </c>
      <c r="T487" t="inlineStr">
        <is>
          <t>✓</t>
        </is>
      </c>
    </row>
    <row r="488">
      <c r="A488" s="14" t="inlineStr">
        <is>
          <t>2584068675360821453</t>
        </is>
      </c>
      <c r="B488" s="14" t="inlineStr">
        <is>
          <t>tb963702827</t>
        </is>
      </c>
      <c r="C488" s="25" t="n">
        <v>45805</v>
      </c>
      <c r="D488" s="15" t="n"/>
      <c r="E488" s="15" t="n"/>
      <c r="F488" s="15" t="n"/>
      <c r="G488" s="15" t="n"/>
      <c r="H488" s="15" t="n">
        <v>1</v>
      </c>
      <c r="I488" s="160" t="n">
        <v>15</v>
      </c>
      <c r="J488" s="160" t="n">
        <v>5</v>
      </c>
      <c r="K488" s="160">
        <f>G488*H488*0.006</f>
        <v/>
      </c>
      <c r="L488" s="28">
        <f>SUM(I488:K488)</f>
        <v/>
      </c>
      <c r="M488" s="28">
        <f>G488*H488+I488</f>
        <v/>
      </c>
      <c r="N488" s="15" t="n"/>
      <c r="O488" s="15" t="n"/>
      <c r="P488" s="14" t="n"/>
      <c r="Q488" s="15" t="n"/>
      <c r="R488" s="8" t="inlineStr">
        <is>
          <t>✅ 可导入</t>
        </is>
      </c>
      <c r="S488" s="8" t="inlineStr">
        <is>
          <t>✅ 对账齐全</t>
        </is>
      </c>
      <c r="T488" t="inlineStr">
        <is>
          <t>✓</t>
        </is>
      </c>
    </row>
    <row r="489">
      <c r="A489" s="14" t="inlineStr">
        <is>
          <t>4359106405933995004</t>
        </is>
      </c>
      <c r="B489" s="14" t="inlineStr">
        <is>
          <t>烟花红尘争渡</t>
        </is>
      </c>
      <c r="C489" s="26" t="n">
        <v>45805</v>
      </c>
      <c r="D489" s="16" t="n"/>
      <c r="E489" s="16" t="n"/>
      <c r="F489" s="16" t="n"/>
      <c r="G489" s="16" t="n"/>
      <c r="H489" s="16" t="n">
        <v>1</v>
      </c>
      <c r="I489" s="161" t="n">
        <v>15</v>
      </c>
      <c r="J489" s="161" t="n">
        <v>5</v>
      </c>
      <c r="K489" s="161">
        <f>G489*H489*0.006</f>
        <v/>
      </c>
      <c r="L489" s="28">
        <f>SUM(I489:K489)</f>
        <v/>
      </c>
      <c r="M489" s="28">
        <f>G489*H489+I489</f>
        <v/>
      </c>
      <c r="N489" s="16" t="n"/>
      <c r="O489" s="16" t="n"/>
      <c r="P489" s="14" t="n"/>
      <c r="Q489" s="16" t="n"/>
      <c r="R489" s="8" t="inlineStr">
        <is>
          <t>✅ 可导入</t>
        </is>
      </c>
      <c r="S489" s="8" t="inlineStr">
        <is>
          <t>✅ 对账齐全</t>
        </is>
      </c>
      <c r="T489" t="inlineStr">
        <is>
          <t>✓</t>
        </is>
      </c>
    </row>
    <row r="490">
      <c r="A490" s="14" t="inlineStr">
        <is>
          <t>4359122317384828019</t>
        </is>
      </c>
      <c r="B490" s="14" t="inlineStr">
        <is>
          <t>段13503948753</t>
        </is>
      </c>
      <c r="C490" s="25" t="n">
        <v>45805</v>
      </c>
      <c r="D490" s="15" t="n"/>
      <c r="E490" s="15" t="n"/>
      <c r="F490" s="15" t="n"/>
      <c r="G490" s="15" t="n"/>
      <c r="H490" s="15" t="n">
        <v>1</v>
      </c>
      <c r="I490" s="160" t="n">
        <v>15</v>
      </c>
      <c r="J490" s="160" t="n">
        <v>5</v>
      </c>
      <c r="K490" s="160">
        <f>G490*H490*0.006</f>
        <v/>
      </c>
      <c r="L490" s="28">
        <f>SUM(I490:K490)</f>
        <v/>
      </c>
      <c r="M490" s="28">
        <f>G490*H490+I490</f>
        <v/>
      </c>
      <c r="N490" s="15" t="n"/>
      <c r="O490" s="15" t="n"/>
      <c r="P490" s="14" t="n"/>
      <c r="Q490" s="15" t="n"/>
      <c r="R490" s="8" t="inlineStr">
        <is>
          <t>✅ 可导入</t>
        </is>
      </c>
      <c r="S490" s="8" t="inlineStr">
        <is>
          <t>✅ 对账齐全</t>
        </is>
      </c>
      <c r="T490" t="inlineStr">
        <is>
          <t>✓</t>
        </is>
      </c>
    </row>
    <row r="491">
      <c r="A491" s="14" t="inlineStr">
        <is>
          <t>4359597624317065211</t>
        </is>
      </c>
      <c r="B491" s="14" t="inlineStr">
        <is>
          <t>美女爷爷153</t>
        </is>
      </c>
      <c r="C491" s="26" t="n">
        <v>45805</v>
      </c>
      <c r="D491" s="16" t="n"/>
      <c r="E491" s="16" t="n"/>
      <c r="F491" s="16" t="n"/>
      <c r="G491" s="16" t="n"/>
      <c r="H491" s="16" t="n">
        <v>1</v>
      </c>
      <c r="I491" s="161" t="n">
        <v>15</v>
      </c>
      <c r="J491" s="161" t="n">
        <v>5</v>
      </c>
      <c r="K491" s="161">
        <f>G491*H491*0.006</f>
        <v/>
      </c>
      <c r="L491" s="28">
        <f>SUM(I491:K491)</f>
        <v/>
      </c>
      <c r="M491" s="28">
        <f>G491*H491+I491</f>
        <v/>
      </c>
      <c r="N491" s="16" t="n"/>
      <c r="O491" s="16" t="n"/>
      <c r="P491" s="14" t="n"/>
      <c r="Q491" s="16" t="n"/>
      <c r="R491" s="8" t="inlineStr">
        <is>
          <t>✅ 可导入</t>
        </is>
      </c>
      <c r="S491" s="8" t="inlineStr">
        <is>
          <t>✅ 对账齐全</t>
        </is>
      </c>
      <c r="T491" t="inlineStr">
        <is>
          <t>✓</t>
        </is>
      </c>
    </row>
    <row r="492">
      <c r="A492" s="14" t="inlineStr">
        <is>
          <t>4359395557087075414</t>
        </is>
      </c>
      <c r="B492" s="14" t="inlineStr">
        <is>
          <t>tb2431566478</t>
        </is>
      </c>
      <c r="C492" s="25" t="n">
        <v>45805</v>
      </c>
      <c r="D492" s="15" t="n"/>
      <c r="E492" s="15" t="n"/>
      <c r="F492" s="15" t="n"/>
      <c r="G492" s="15" t="n"/>
      <c r="H492" s="15" t="n">
        <v>1</v>
      </c>
      <c r="I492" s="160" t="n">
        <v>15</v>
      </c>
      <c r="J492" s="160" t="n">
        <v>5</v>
      </c>
      <c r="K492" s="160">
        <f>G492*H492*0.006</f>
        <v/>
      </c>
      <c r="L492" s="28">
        <f>SUM(I492:K492)</f>
        <v/>
      </c>
      <c r="M492" s="28">
        <f>G492*H492+I492</f>
        <v/>
      </c>
      <c r="N492" s="15" t="n"/>
      <c r="O492" s="15" t="n"/>
      <c r="P492" s="14" t="n"/>
      <c r="Q492" s="15" t="n"/>
      <c r="R492" s="8" t="inlineStr">
        <is>
          <t>✅ 可导入</t>
        </is>
      </c>
      <c r="S492" s="8" t="inlineStr">
        <is>
          <t>✅ 对账齐全</t>
        </is>
      </c>
      <c r="T492" t="inlineStr">
        <is>
          <t>✓</t>
        </is>
      </c>
    </row>
    <row r="493">
      <c r="A493" s="14" t="inlineStr">
        <is>
          <t>2585615737530422255</t>
        </is>
      </c>
      <c r="B493" s="14" t="inlineStr">
        <is>
          <t>苏苏密达</t>
        </is>
      </c>
      <c r="C493" s="26" t="n">
        <v>45805</v>
      </c>
      <c r="D493" s="16" t="n"/>
      <c r="E493" s="16" t="n"/>
      <c r="F493" s="16" t="n"/>
      <c r="G493" s="16" t="n"/>
      <c r="H493" s="16" t="n">
        <v>1</v>
      </c>
      <c r="I493" s="161" t="n">
        <v>15</v>
      </c>
      <c r="J493" s="161" t="n">
        <v>5</v>
      </c>
      <c r="K493" s="161">
        <f>G493*H493*0.006</f>
        <v/>
      </c>
      <c r="L493" s="28">
        <f>SUM(I493:K493)</f>
        <v/>
      </c>
      <c r="M493" s="28">
        <f>G493*H493+I493</f>
        <v/>
      </c>
      <c r="N493" s="16" t="n"/>
      <c r="O493" s="16" t="n"/>
      <c r="P493" s="14" t="n"/>
      <c r="Q493" s="16" t="n"/>
      <c r="R493" s="8" t="inlineStr">
        <is>
          <t>✅ 可导入</t>
        </is>
      </c>
      <c r="S493" s="8" t="inlineStr">
        <is>
          <t>✅ 对账齐全</t>
        </is>
      </c>
      <c r="T493" t="inlineStr">
        <is>
          <t>✓</t>
        </is>
      </c>
    </row>
    <row r="494">
      <c r="A494" s="14" t="inlineStr">
        <is>
          <t>4360146732627135209</t>
        </is>
      </c>
      <c r="B494" s="14" t="inlineStr">
        <is>
          <t>tb4442293646</t>
        </is>
      </c>
      <c r="C494" s="25" t="n">
        <v>45805</v>
      </c>
      <c r="D494" s="15" t="n"/>
      <c r="E494" s="15" t="n"/>
      <c r="F494" s="15" t="n"/>
      <c r="G494" s="15" t="n"/>
      <c r="H494" s="15" t="n">
        <v>1</v>
      </c>
      <c r="I494" s="160" t="n">
        <v>15</v>
      </c>
      <c r="J494" s="160" t="n">
        <v>5</v>
      </c>
      <c r="K494" s="160">
        <f>G494*H494*0.006</f>
        <v/>
      </c>
      <c r="L494" s="28">
        <f>SUM(I494:K494)</f>
        <v/>
      </c>
      <c r="M494" s="28">
        <f>G494*H494+I494</f>
        <v/>
      </c>
      <c r="N494" s="15" t="n"/>
      <c r="O494" s="15" t="n"/>
      <c r="P494" s="14" t="n"/>
      <c r="Q494" s="15" t="n"/>
      <c r="R494" s="8" t="inlineStr">
        <is>
          <t>✅ 可导入</t>
        </is>
      </c>
      <c r="S494" s="8" t="inlineStr">
        <is>
          <t>✅ 对账齐全</t>
        </is>
      </c>
      <c r="T494" t="inlineStr">
        <is>
          <t>✓</t>
        </is>
      </c>
    </row>
    <row r="495">
      <c r="A495" s="14" t="inlineStr">
        <is>
          <t>2585245440383459562</t>
        </is>
      </c>
      <c r="B495" s="14" t="inlineStr">
        <is>
          <t>木场口</t>
        </is>
      </c>
      <c r="C495" s="26" t="n">
        <v>45805</v>
      </c>
      <c r="D495" s="16" t="n"/>
      <c r="E495" s="16" t="n"/>
      <c r="F495" s="16" t="n"/>
      <c r="G495" s="16" t="n"/>
      <c r="H495" s="16" t="n">
        <v>1</v>
      </c>
      <c r="I495" s="161" t="n">
        <v>15</v>
      </c>
      <c r="J495" s="161" t="n">
        <v>5</v>
      </c>
      <c r="K495" s="161">
        <f>G495*H495*0.006</f>
        <v/>
      </c>
      <c r="L495" s="28">
        <f>SUM(I495:K495)</f>
        <v/>
      </c>
      <c r="M495" s="28">
        <f>G495*H495+I495</f>
        <v/>
      </c>
      <c r="N495" s="16" t="n"/>
      <c r="O495" s="16" t="n"/>
      <c r="P495" s="14" t="n"/>
      <c r="Q495" s="16" t="n"/>
      <c r="R495" s="8" t="inlineStr">
        <is>
          <t>✅ 可导入</t>
        </is>
      </c>
      <c r="S495" s="8" t="inlineStr">
        <is>
          <t>✅ 对账齐全</t>
        </is>
      </c>
      <c r="T495" t="inlineStr">
        <is>
          <t>✓</t>
        </is>
      </c>
    </row>
    <row r="496">
      <c r="A496" s="14" t="inlineStr">
        <is>
          <t>2586285697361615958</t>
        </is>
      </c>
      <c r="B496" s="14" t="inlineStr">
        <is>
          <t>王子兔</t>
        </is>
      </c>
      <c r="C496" s="25" t="n">
        <v>45805</v>
      </c>
      <c r="D496" s="15" t="n"/>
      <c r="E496" s="15" t="n"/>
      <c r="F496" s="15" t="n"/>
      <c r="G496" s="15" t="n"/>
      <c r="H496" s="15" t="n">
        <v>1</v>
      </c>
      <c r="I496" s="160" t="n">
        <v>15</v>
      </c>
      <c r="J496" s="160" t="n">
        <v>5</v>
      </c>
      <c r="K496" s="160">
        <f>G496*H496*0.006</f>
        <v/>
      </c>
      <c r="L496" s="28">
        <f>SUM(I496:K496)</f>
        <v/>
      </c>
      <c r="M496" s="28">
        <f>G496*H496+I496</f>
        <v/>
      </c>
      <c r="N496" s="15" t="n"/>
      <c r="O496" s="15" t="n"/>
      <c r="P496" s="14" t="n"/>
      <c r="Q496" s="15" t="n"/>
      <c r="R496" s="8" t="inlineStr">
        <is>
          <t>✅ 可导入</t>
        </is>
      </c>
      <c r="S496" s="8" t="inlineStr">
        <is>
          <t>✅ 对账齐全</t>
        </is>
      </c>
      <c r="T496" t="inlineStr">
        <is>
          <t>✓</t>
        </is>
      </c>
    </row>
    <row r="497">
      <c r="A497" s="14" t="inlineStr">
        <is>
          <t>2586358705992369851</t>
        </is>
      </c>
      <c r="B497" s="14" t="inlineStr">
        <is>
          <t>爱路飞426</t>
        </is>
      </c>
      <c r="C497" s="26" t="n">
        <v>45805</v>
      </c>
      <c r="D497" s="16" t="n"/>
      <c r="E497" s="16" t="n"/>
      <c r="F497" s="16" t="n"/>
      <c r="G497" s="16" t="n"/>
      <c r="H497" s="16" t="n">
        <v>1</v>
      </c>
      <c r="I497" s="161" t="n">
        <v>15</v>
      </c>
      <c r="J497" s="161" t="n">
        <v>5</v>
      </c>
      <c r="K497" s="161">
        <f>G497*H497*0.006</f>
        <v/>
      </c>
      <c r="L497" s="28">
        <f>SUM(I497:K497)</f>
        <v/>
      </c>
      <c r="M497" s="28">
        <f>G497*H497+I497</f>
        <v/>
      </c>
      <c r="N497" s="16" t="n"/>
      <c r="O497" s="16" t="n"/>
      <c r="P497" s="14" t="n"/>
      <c r="Q497" s="16" t="n"/>
      <c r="R497" s="8" t="inlineStr">
        <is>
          <t>✅ 可导入</t>
        </is>
      </c>
      <c r="S497" s="8" t="inlineStr">
        <is>
          <t>✅ 对账齐全</t>
        </is>
      </c>
      <c r="T497" t="inlineStr">
        <is>
          <t>✓</t>
        </is>
      </c>
    </row>
    <row r="498">
      <c r="A498" s="14" t="inlineStr">
        <is>
          <t>2585549823243931693</t>
        </is>
      </c>
      <c r="B498" s="14" t="inlineStr">
        <is>
          <t>嘉义小纶纶</t>
        </is>
      </c>
      <c r="C498" s="25" t="n">
        <v>45806</v>
      </c>
      <c r="D498" s="15" t="n"/>
      <c r="E498" s="15" t="n"/>
      <c r="F498" s="15" t="n"/>
      <c r="G498" s="15" t="n"/>
      <c r="H498" s="15" t="n">
        <v>1</v>
      </c>
      <c r="I498" s="160" t="n">
        <v>15</v>
      </c>
      <c r="J498" s="160" t="n">
        <v>5</v>
      </c>
      <c r="K498" s="160">
        <f>G498*H498*0.006</f>
        <v/>
      </c>
      <c r="L498" s="28">
        <f>SUM(I498:K498)</f>
        <v/>
      </c>
      <c r="M498" s="28">
        <f>G498*H498+I498</f>
        <v/>
      </c>
      <c r="N498" s="15" t="n"/>
      <c r="O498" s="15" t="n"/>
      <c r="P498" s="14" t="n"/>
      <c r="Q498" s="15" t="n"/>
      <c r="R498" s="8" t="inlineStr">
        <is>
          <t>✅ 可导入</t>
        </is>
      </c>
      <c r="S498" s="8" t="inlineStr">
        <is>
          <t>✅ 对账齐全</t>
        </is>
      </c>
      <c r="T498" t="inlineStr">
        <is>
          <t>✓</t>
        </is>
      </c>
    </row>
    <row r="499">
      <c r="A499" s="14" t="inlineStr">
        <is>
          <t>4360501153398515420</t>
        </is>
      </c>
      <c r="B499" s="14" t="inlineStr">
        <is>
          <t>红豆xy1236</t>
        </is>
      </c>
      <c r="C499" s="26" t="n">
        <v>45806</v>
      </c>
      <c r="D499" s="16" t="n"/>
      <c r="E499" s="16" t="n"/>
      <c r="F499" s="16" t="n"/>
      <c r="G499" s="16" t="n"/>
      <c r="H499" s="16" t="n">
        <v>1</v>
      </c>
      <c r="I499" s="161" t="n">
        <v>15</v>
      </c>
      <c r="J499" s="161" t="n">
        <v>5</v>
      </c>
      <c r="K499" s="161">
        <f>G499*H499*0.006</f>
        <v/>
      </c>
      <c r="L499" s="28">
        <f>SUM(I499:K499)</f>
        <v/>
      </c>
      <c r="M499" s="28">
        <f>G499*H499+I499</f>
        <v/>
      </c>
      <c r="N499" s="16" t="n"/>
      <c r="O499" s="16" t="n"/>
      <c r="P499" s="14" t="n"/>
      <c r="Q499" s="16" t="n"/>
      <c r="R499" s="8" t="inlineStr">
        <is>
          <t>✅ 可导入</t>
        </is>
      </c>
      <c r="S499" s="8" t="inlineStr">
        <is>
          <t>✅ 对账齐全</t>
        </is>
      </c>
      <c r="T499" t="inlineStr">
        <is>
          <t>✓</t>
        </is>
      </c>
    </row>
    <row r="500">
      <c r="A500" s="14" t="inlineStr">
        <is>
          <t>4360706569177541601</t>
        </is>
      </c>
      <c r="B500" s="14" t="inlineStr">
        <is>
          <t>呢喃如雨</t>
        </is>
      </c>
      <c r="C500" s="25" t="n">
        <v>45806</v>
      </c>
      <c r="D500" s="15" t="n"/>
      <c r="E500" s="15" t="n"/>
      <c r="F500" s="15" t="n"/>
      <c r="G500" s="15" t="n"/>
      <c r="H500" s="15" t="n">
        <v>1</v>
      </c>
      <c r="I500" s="160" t="n">
        <v>15</v>
      </c>
      <c r="J500" s="160" t="n">
        <v>5</v>
      </c>
      <c r="K500" s="160">
        <f>G500*H500*0.006</f>
        <v/>
      </c>
      <c r="L500" s="28">
        <f>SUM(I500:K500)</f>
        <v/>
      </c>
      <c r="M500" s="28">
        <f>G500*H500+I500</f>
        <v/>
      </c>
      <c r="N500" s="15" t="n"/>
      <c r="O500" s="15" t="n"/>
      <c r="P500" s="14" t="n"/>
      <c r="Q500" s="15" t="n"/>
      <c r="R500" s="8" t="inlineStr">
        <is>
          <t>✅ 可导入</t>
        </is>
      </c>
      <c r="S500" s="8" t="inlineStr">
        <is>
          <t>✅ 对账齐全</t>
        </is>
      </c>
      <c r="T500" t="inlineStr">
        <is>
          <t>✓</t>
        </is>
      </c>
    </row>
    <row r="501">
      <c r="A501" s="14" t="inlineStr">
        <is>
          <t>2586888301524104398</t>
        </is>
      </c>
      <c r="B501" s="14" t="inlineStr">
        <is>
          <t>jiana佳</t>
        </is>
      </c>
      <c r="C501" s="26" t="n">
        <v>45806</v>
      </c>
      <c r="D501" s="16" t="n"/>
      <c r="E501" s="16" t="n"/>
      <c r="F501" s="16" t="n"/>
      <c r="G501" s="16" t="n"/>
      <c r="H501" s="16" t="n">
        <v>1</v>
      </c>
      <c r="I501" s="161" t="n">
        <v>15</v>
      </c>
      <c r="J501" s="161" t="n">
        <v>5</v>
      </c>
      <c r="K501" s="161">
        <f>G501*H501*0.006</f>
        <v/>
      </c>
      <c r="L501" s="28">
        <f>SUM(I501:K501)</f>
        <v/>
      </c>
      <c r="M501" s="28">
        <f>G501*H501+I501</f>
        <v/>
      </c>
      <c r="N501" s="16" t="n"/>
      <c r="O501" s="16" t="n"/>
      <c r="P501" s="14" t="n"/>
      <c r="Q501" s="16" t="n"/>
      <c r="R501" s="8" t="inlineStr">
        <is>
          <t>✅ 可导入</t>
        </is>
      </c>
      <c r="S501" s="8" t="inlineStr">
        <is>
          <t>✅ 对账齐全</t>
        </is>
      </c>
      <c r="T501" t="inlineStr">
        <is>
          <t>✓</t>
        </is>
      </c>
    </row>
    <row r="502">
      <c r="A502" s="14" t="inlineStr">
        <is>
          <t>2587111573412127596</t>
        </is>
      </c>
      <c r="B502" s="14" t="inlineStr">
        <is>
          <t>peggyhouag</t>
        </is>
      </c>
      <c r="C502" s="25" t="n">
        <v>45806</v>
      </c>
      <c r="D502" s="15" t="n"/>
      <c r="E502" s="15" t="n"/>
      <c r="F502" s="15" t="n"/>
      <c r="G502" s="15" t="n"/>
      <c r="H502" s="15" t="n">
        <v>1</v>
      </c>
      <c r="I502" s="160" t="n">
        <v>15</v>
      </c>
      <c r="J502" s="160" t="n">
        <v>5</v>
      </c>
      <c r="K502" s="160">
        <f>G502*H502*0.006</f>
        <v/>
      </c>
      <c r="L502" s="28">
        <f>SUM(I502:K502)</f>
        <v/>
      </c>
      <c r="M502" s="28">
        <f>G502*H502+I502</f>
        <v/>
      </c>
      <c r="N502" s="15" t="n"/>
      <c r="O502" s="15" t="n"/>
      <c r="P502" s="14" t="n"/>
      <c r="Q502" s="15" t="n"/>
      <c r="R502" s="8" t="inlineStr">
        <is>
          <t>✅ 可导入</t>
        </is>
      </c>
      <c r="S502" s="8" t="inlineStr">
        <is>
          <t>✅ 对账齐全</t>
        </is>
      </c>
      <c r="T502" t="inlineStr">
        <is>
          <t>✓</t>
        </is>
      </c>
    </row>
    <row r="503">
      <c r="A503" s="14" t="inlineStr">
        <is>
          <t>4361396691536955801</t>
        </is>
      </c>
      <c r="B503" s="14" t="inlineStr">
        <is>
          <t>小茶罐的愿望</t>
        </is>
      </c>
      <c r="C503" s="26" t="n">
        <v>45806</v>
      </c>
      <c r="D503" s="16" t="n"/>
      <c r="E503" s="16" t="n"/>
      <c r="F503" s="16" t="n"/>
      <c r="G503" s="16" t="n"/>
      <c r="H503" s="16" t="n">
        <v>1</v>
      </c>
      <c r="I503" s="161" t="n">
        <v>15</v>
      </c>
      <c r="J503" s="161" t="n">
        <v>5</v>
      </c>
      <c r="K503" s="161">
        <f>G503*H503*0.006</f>
        <v/>
      </c>
      <c r="L503" s="28">
        <f>SUM(I503:K503)</f>
        <v/>
      </c>
      <c r="M503" s="28">
        <f>G503*H503+I503</f>
        <v/>
      </c>
      <c r="N503" s="16" t="n"/>
      <c r="O503" s="16" t="n"/>
      <c r="P503" s="14" t="n"/>
      <c r="Q503" s="16" t="n"/>
      <c r="R503" s="8" t="inlineStr">
        <is>
          <t>✅ 可导入</t>
        </is>
      </c>
      <c r="S503" s="8" t="inlineStr">
        <is>
          <t>✅ 对账齐全</t>
        </is>
      </c>
      <c r="T503" t="inlineStr">
        <is>
          <t>✓</t>
        </is>
      </c>
    </row>
    <row r="504">
      <c r="A504" s="14" t="inlineStr">
        <is>
          <t>2586574382315265764</t>
        </is>
      </c>
      <c r="B504" s="14" t="inlineStr">
        <is>
          <t>布袋熊2801</t>
        </is>
      </c>
      <c r="C504" s="25" t="n">
        <v>45806</v>
      </c>
      <c r="D504" s="15" t="n"/>
      <c r="E504" s="15" t="n"/>
      <c r="F504" s="15" t="n"/>
      <c r="G504" s="15" t="n"/>
      <c r="H504" s="15" t="n">
        <v>1</v>
      </c>
      <c r="I504" s="160" t="n">
        <v>15</v>
      </c>
      <c r="J504" s="160" t="n">
        <v>5</v>
      </c>
      <c r="K504" s="160">
        <f>G504*H504*0.006</f>
        <v/>
      </c>
      <c r="L504" s="28">
        <f>SUM(I504:K504)</f>
        <v/>
      </c>
      <c r="M504" s="28">
        <f>G504*H504+I504</f>
        <v/>
      </c>
      <c r="N504" s="15" t="n"/>
      <c r="O504" s="15" t="n"/>
      <c r="P504" s="14" t="n"/>
      <c r="Q504" s="15" t="n"/>
      <c r="R504" s="8" t="inlineStr">
        <is>
          <t>✅ 可导入</t>
        </is>
      </c>
      <c r="S504" s="8" t="inlineStr">
        <is>
          <t>✅ 对账齐全</t>
        </is>
      </c>
      <c r="T504" t="inlineStr">
        <is>
          <t>✓</t>
        </is>
      </c>
    </row>
    <row r="505">
      <c r="A505" s="14" t="inlineStr">
        <is>
          <t>4361509155176994949</t>
        </is>
      </c>
      <c r="B505" s="14" t="inlineStr">
        <is>
          <t>tb0643516811</t>
        </is>
      </c>
      <c r="C505" s="26" t="n">
        <v>45806</v>
      </c>
      <c r="D505" s="16" t="n"/>
      <c r="E505" s="16" t="n"/>
      <c r="F505" s="16" t="n"/>
      <c r="G505" s="16" t="n"/>
      <c r="H505" s="16" t="n">
        <v>1</v>
      </c>
      <c r="I505" s="161" t="n">
        <v>15</v>
      </c>
      <c r="J505" s="161" t="n">
        <v>5</v>
      </c>
      <c r="K505" s="161">
        <f>G505*H505*0.006</f>
        <v/>
      </c>
      <c r="L505" s="28">
        <f>SUM(I505:K505)</f>
        <v/>
      </c>
      <c r="M505" s="28">
        <f>G505*H505+I505</f>
        <v/>
      </c>
      <c r="N505" s="16" t="n"/>
      <c r="O505" s="16" t="n"/>
      <c r="P505" s="14" t="n"/>
      <c r="Q505" s="16" t="n"/>
      <c r="R505" s="8" t="inlineStr">
        <is>
          <t>✅ 可导入</t>
        </is>
      </c>
      <c r="S505" s="8" t="inlineStr">
        <is>
          <t>✅ 对账齐全</t>
        </is>
      </c>
      <c r="T505" t="inlineStr">
        <is>
          <t>✓</t>
        </is>
      </c>
    </row>
    <row r="506">
      <c r="A506" s="14" t="inlineStr">
        <is>
          <t>2586676478082914651</t>
        </is>
      </c>
      <c r="B506" s="14" t="inlineStr">
        <is>
          <t>tb11569396</t>
        </is>
      </c>
      <c r="C506" s="25" t="n">
        <v>45806</v>
      </c>
      <c r="D506" s="15" t="n"/>
      <c r="E506" s="15" t="n"/>
      <c r="F506" s="15" t="n"/>
      <c r="G506" s="15" t="n"/>
      <c r="H506" s="15" t="n">
        <v>1</v>
      </c>
      <c r="I506" s="160" t="n">
        <v>15</v>
      </c>
      <c r="J506" s="160" t="n">
        <v>5</v>
      </c>
      <c r="K506" s="160">
        <f>G506*H506*0.006</f>
        <v/>
      </c>
      <c r="L506" s="28">
        <f>SUM(I506:K506)</f>
        <v/>
      </c>
      <c r="M506" s="28">
        <f>G506*H506+I506</f>
        <v/>
      </c>
      <c r="N506" s="15" t="n"/>
      <c r="O506" s="15" t="n"/>
      <c r="P506" s="14" t="n"/>
      <c r="Q506" s="15" t="n"/>
      <c r="R506" s="8" t="inlineStr">
        <is>
          <t>✅ 可导入</t>
        </is>
      </c>
      <c r="S506" s="8" t="inlineStr">
        <is>
          <t>✅ 对账齐全</t>
        </is>
      </c>
      <c r="T506" t="inlineStr">
        <is>
          <t>✓</t>
        </is>
      </c>
    </row>
    <row r="507">
      <c r="A507" s="14" t="inlineStr">
        <is>
          <t>2586589032476666080</t>
        </is>
      </c>
      <c r="B507" s="14" t="inlineStr">
        <is>
          <t>t_1506228774874_0299</t>
        </is>
      </c>
      <c r="C507" s="26" t="n">
        <v>45806</v>
      </c>
      <c r="D507" s="16" t="n"/>
      <c r="E507" s="16" t="n"/>
      <c r="F507" s="16" t="n"/>
      <c r="G507" s="16" t="n"/>
      <c r="H507" s="16" t="n">
        <v>1</v>
      </c>
      <c r="I507" s="161" t="n">
        <v>15</v>
      </c>
      <c r="J507" s="161" t="n">
        <v>5</v>
      </c>
      <c r="K507" s="161">
        <f>G507*H507*0.006</f>
        <v/>
      </c>
      <c r="L507" s="28">
        <f>SUM(I507:K507)</f>
        <v/>
      </c>
      <c r="M507" s="28">
        <f>G507*H507+I507</f>
        <v/>
      </c>
      <c r="N507" s="16" t="n"/>
      <c r="O507" s="16" t="n"/>
      <c r="P507" s="14" t="n"/>
      <c r="Q507" s="16" t="n"/>
      <c r="R507" s="8" t="inlineStr">
        <is>
          <t>✅ 可导入</t>
        </is>
      </c>
      <c r="S507" s="8" t="inlineStr">
        <is>
          <t>✅ 对账齐全</t>
        </is>
      </c>
      <c r="T507" t="inlineStr">
        <is>
          <t>✓</t>
        </is>
      </c>
    </row>
    <row r="508">
      <c r="A508" s="14" t="inlineStr">
        <is>
          <t>4361239333576434948</t>
        </is>
      </c>
      <c r="B508" s="14" t="inlineStr">
        <is>
          <t>好人红苹果</t>
        </is>
      </c>
      <c r="C508" s="25" t="n">
        <v>45806</v>
      </c>
      <c r="D508" s="15" t="n"/>
      <c r="E508" s="15" t="n"/>
      <c r="F508" s="15" t="n"/>
      <c r="G508" s="15" t="n"/>
      <c r="H508" s="15" t="n">
        <v>1</v>
      </c>
      <c r="I508" s="160" t="n">
        <v>15</v>
      </c>
      <c r="J508" s="160" t="n">
        <v>5</v>
      </c>
      <c r="K508" s="160">
        <f>G508*H508*0.006</f>
        <v/>
      </c>
      <c r="L508" s="28">
        <f>SUM(I508:K508)</f>
        <v/>
      </c>
      <c r="M508" s="28">
        <f>G508*H508+I508</f>
        <v/>
      </c>
      <c r="N508" s="15" t="n"/>
      <c r="O508" s="15" t="n"/>
      <c r="P508" s="14" t="n"/>
      <c r="Q508" s="15" t="n"/>
      <c r="R508" s="8" t="inlineStr">
        <is>
          <t>✅ 可导入</t>
        </is>
      </c>
      <c r="S508" s="8" t="inlineStr">
        <is>
          <t>✅ 对账齐全</t>
        </is>
      </c>
      <c r="T508" t="inlineStr">
        <is>
          <t>✓</t>
        </is>
      </c>
    </row>
    <row r="509">
      <c r="A509" s="14" t="inlineStr">
        <is>
          <t>2586674498910267358</t>
        </is>
      </c>
      <c r="B509" s="14" t="inlineStr">
        <is>
          <t>mennahsmom</t>
        </is>
      </c>
      <c r="C509" s="26" t="n">
        <v>45806</v>
      </c>
      <c r="D509" s="16" t="n"/>
      <c r="E509" s="16" t="n"/>
      <c r="F509" s="16" t="n"/>
      <c r="G509" s="16" t="n"/>
      <c r="H509" s="16" t="n">
        <v>1</v>
      </c>
      <c r="I509" s="161" t="n">
        <v>15</v>
      </c>
      <c r="J509" s="161" t="n">
        <v>5</v>
      </c>
      <c r="K509" s="161">
        <f>G509*H509*0.006</f>
        <v/>
      </c>
      <c r="L509" s="28">
        <f>SUM(I509:K509)</f>
        <v/>
      </c>
      <c r="M509" s="28">
        <f>G509*H509+I509</f>
        <v/>
      </c>
      <c r="N509" s="16" t="n"/>
      <c r="O509" s="16" t="n"/>
      <c r="P509" s="14" t="n"/>
      <c r="Q509" s="16" t="n"/>
      <c r="R509" s="8" t="inlineStr">
        <is>
          <t>✅ 可导入</t>
        </is>
      </c>
      <c r="S509" s="8" t="inlineStr">
        <is>
          <t>✅ 对账齐全</t>
        </is>
      </c>
      <c r="T509" t="inlineStr">
        <is>
          <t>✓</t>
        </is>
      </c>
    </row>
    <row r="510">
      <c r="A510" s="14" t="inlineStr">
        <is>
          <t>4362018987297582531</t>
        </is>
      </c>
      <c r="B510" s="14" t="inlineStr">
        <is>
          <t>15079330771guji</t>
        </is>
      </c>
      <c r="C510" s="25" t="n">
        <v>45806</v>
      </c>
      <c r="D510" s="15" t="n"/>
      <c r="E510" s="15" t="n"/>
      <c r="F510" s="15" t="n"/>
      <c r="G510" s="15" t="n"/>
      <c r="H510" s="15" t="n">
        <v>1</v>
      </c>
      <c r="I510" s="160" t="n">
        <v>15</v>
      </c>
      <c r="J510" s="160" t="n">
        <v>5</v>
      </c>
      <c r="K510" s="160">
        <f>G510*H510*0.006</f>
        <v/>
      </c>
      <c r="L510" s="28">
        <f>SUM(I510:K510)</f>
        <v/>
      </c>
      <c r="M510" s="28">
        <f>G510*H510+I510</f>
        <v/>
      </c>
      <c r="N510" s="15" t="n"/>
      <c r="O510" s="15" t="n"/>
      <c r="P510" s="14" t="n"/>
      <c r="Q510" s="15" t="n"/>
      <c r="R510" s="8" t="inlineStr">
        <is>
          <t>✅ 可导入</t>
        </is>
      </c>
      <c r="S510" s="8" t="inlineStr">
        <is>
          <t>✅ 对账齐全</t>
        </is>
      </c>
      <c r="T510" t="inlineStr">
        <is>
          <t>✓</t>
        </is>
      </c>
    </row>
    <row r="511">
      <c r="A511" s="14" t="inlineStr">
        <is>
          <t>2588053658719479586</t>
        </is>
      </c>
      <c r="B511" s="14" t="inlineStr">
        <is>
          <t>zhaodongdong01</t>
        </is>
      </c>
      <c r="C511" s="26" t="n">
        <v>45807</v>
      </c>
      <c r="D511" s="16" t="n"/>
      <c r="E511" s="16" t="n"/>
      <c r="F511" s="16" t="n"/>
      <c r="G511" s="16" t="n"/>
      <c r="H511" s="16" t="n">
        <v>1</v>
      </c>
      <c r="I511" s="161" t="n">
        <v>15</v>
      </c>
      <c r="J511" s="161" t="n">
        <v>5</v>
      </c>
      <c r="K511" s="161">
        <f>G511*H511*0.006</f>
        <v/>
      </c>
      <c r="L511" s="28">
        <f>SUM(I511:K511)</f>
        <v/>
      </c>
      <c r="M511" s="28">
        <f>G511*H511+I511</f>
        <v/>
      </c>
      <c r="N511" s="16" t="n"/>
      <c r="O511" s="16" t="n"/>
      <c r="P511" s="14" t="n"/>
      <c r="Q511" s="16" t="n"/>
      <c r="R511" s="8" t="inlineStr">
        <is>
          <t>✅ 可导入</t>
        </is>
      </c>
      <c r="S511" s="8" t="inlineStr">
        <is>
          <t>✅ 对账齐全</t>
        </is>
      </c>
      <c r="T511" t="inlineStr">
        <is>
          <t>✓</t>
        </is>
      </c>
    </row>
    <row r="512">
      <c r="A512" s="14" t="inlineStr">
        <is>
          <t>2587986588377890496</t>
        </is>
      </c>
      <c r="B512" s="14" t="inlineStr">
        <is>
          <t>tb239038710</t>
        </is>
      </c>
      <c r="C512" s="25" t="n">
        <v>45807</v>
      </c>
      <c r="D512" s="15" t="n"/>
      <c r="E512" s="15" t="n"/>
      <c r="F512" s="15" t="n"/>
      <c r="G512" s="15" t="n"/>
      <c r="H512" s="15" t="n">
        <v>1</v>
      </c>
      <c r="I512" s="160" t="n">
        <v>15</v>
      </c>
      <c r="J512" s="160" t="n">
        <v>5</v>
      </c>
      <c r="K512" s="160">
        <f>G512*H512*0.006</f>
        <v/>
      </c>
      <c r="L512" s="28">
        <f>SUM(I512:K512)</f>
        <v/>
      </c>
      <c r="M512" s="28">
        <f>G512*H512+I512</f>
        <v/>
      </c>
      <c r="N512" s="15" t="n"/>
      <c r="O512" s="15" t="n"/>
      <c r="P512" s="14" t="n"/>
      <c r="Q512" s="15" t="n"/>
      <c r="R512" s="8" t="inlineStr">
        <is>
          <t>✅ 可导入</t>
        </is>
      </c>
      <c r="S512" s="8" t="inlineStr">
        <is>
          <t>✅ 对账齐全</t>
        </is>
      </c>
      <c r="T512" t="inlineStr">
        <is>
          <t>✓</t>
        </is>
      </c>
    </row>
    <row r="513">
      <c r="A513" s="14" t="inlineStr">
        <is>
          <t>2588535590995803998</t>
        </is>
      </c>
      <c r="B513" s="14" t="inlineStr">
        <is>
          <t>t_1506224853684_0898</t>
        </is>
      </c>
      <c r="C513" s="26" t="n">
        <v>45807</v>
      </c>
      <c r="D513" s="16" t="n"/>
      <c r="E513" s="16" t="n"/>
      <c r="F513" s="16" t="n"/>
      <c r="G513" s="16" t="n"/>
      <c r="H513" s="16" t="n">
        <v>1</v>
      </c>
      <c r="I513" s="161" t="n">
        <v>15</v>
      </c>
      <c r="J513" s="161" t="n">
        <v>5</v>
      </c>
      <c r="K513" s="161">
        <f>G513*H513*0.006</f>
        <v/>
      </c>
      <c r="L513" s="28">
        <f>SUM(I513:K513)</f>
        <v/>
      </c>
      <c r="M513" s="28">
        <f>G513*H513+I513</f>
        <v/>
      </c>
      <c r="N513" s="16" t="n"/>
      <c r="O513" s="16" t="n"/>
      <c r="P513" s="14" t="n"/>
      <c r="Q513" s="16" t="n"/>
      <c r="R513" s="8" t="inlineStr">
        <is>
          <t>✅ 可导入</t>
        </is>
      </c>
      <c r="S513" s="8" t="inlineStr">
        <is>
          <t>✅ 对账齐全</t>
        </is>
      </c>
      <c r="T513" t="inlineStr">
        <is>
          <t>✓</t>
        </is>
      </c>
    </row>
    <row r="514">
      <c r="A514" s="14" t="inlineStr">
        <is>
          <t>2589893653304469387</t>
        </is>
      </c>
      <c r="B514" s="14" t="inlineStr">
        <is>
          <t>大沽河22</t>
        </is>
      </c>
      <c r="C514" s="25" t="n">
        <v>45808</v>
      </c>
      <c r="D514" s="15" t="n"/>
      <c r="E514" s="15" t="n"/>
      <c r="F514" s="15" t="n"/>
      <c r="G514" s="15" t="n"/>
      <c r="H514" s="15" t="n">
        <v>1</v>
      </c>
      <c r="I514" s="160" t="n">
        <v>15</v>
      </c>
      <c r="J514" s="160" t="n">
        <v>5</v>
      </c>
      <c r="K514" s="160">
        <f>G514*H514*0.006</f>
        <v/>
      </c>
      <c r="L514" s="28">
        <f>SUM(I514:K514)</f>
        <v/>
      </c>
      <c r="M514" s="28">
        <f>G514*H514+I514</f>
        <v/>
      </c>
      <c r="N514" s="15" t="n"/>
      <c r="O514" s="15" t="n"/>
      <c r="P514" s="14" t="n"/>
      <c r="Q514" s="15" t="n"/>
      <c r="R514" s="8" t="inlineStr">
        <is>
          <t>✅ 可导入</t>
        </is>
      </c>
      <c r="S514" s="8" t="inlineStr">
        <is>
          <t>✅ 对账齐全</t>
        </is>
      </c>
      <c r="T514" t="inlineStr">
        <is>
          <t>✓</t>
        </is>
      </c>
    </row>
    <row r="515">
      <c r="A515" s="14" t="inlineStr">
        <is>
          <t>2590153681031904677</t>
        </is>
      </c>
      <c r="B515" s="14" t="inlineStr">
        <is>
          <t>吃糖不甜的年纪40</t>
        </is>
      </c>
      <c r="C515" s="26" t="n">
        <v>45808</v>
      </c>
      <c r="D515" s="16" t="n"/>
      <c r="E515" s="16" t="n"/>
      <c r="F515" s="16" t="n"/>
      <c r="G515" s="16" t="n"/>
      <c r="H515" s="16" t="n">
        <v>1</v>
      </c>
      <c r="I515" s="161" t="n">
        <v>15</v>
      </c>
      <c r="J515" s="161" t="n">
        <v>5</v>
      </c>
      <c r="K515" s="161">
        <f>G515*H515*0.006</f>
        <v/>
      </c>
      <c r="L515" s="28">
        <f>SUM(I515:K515)</f>
        <v/>
      </c>
      <c r="M515" s="28">
        <f>G515*H515+I515</f>
        <v/>
      </c>
      <c r="N515" s="16" t="n"/>
      <c r="O515" s="16" t="n"/>
      <c r="P515" s="14" t="n"/>
      <c r="Q515" s="16" t="n"/>
      <c r="R515" s="8" t="inlineStr">
        <is>
          <t>✅ 可导入</t>
        </is>
      </c>
      <c r="S515" s="8" t="inlineStr">
        <is>
          <t>✅ 对账齐全</t>
        </is>
      </c>
      <c r="T515" t="inlineStr">
        <is>
          <t>✓</t>
        </is>
      </c>
    </row>
    <row r="516">
      <c r="A516" s="14" t="inlineStr">
        <is>
          <t>2589272511626846652</t>
        </is>
      </c>
      <c r="B516" s="14" t="inlineStr">
        <is>
          <t>萌萌的2013</t>
        </is>
      </c>
      <c r="C516" s="25" t="n">
        <v>45808</v>
      </c>
      <c r="D516" s="15" t="n"/>
      <c r="E516" s="15" t="n"/>
      <c r="F516" s="15" t="n"/>
      <c r="G516" s="15" t="n"/>
      <c r="H516" s="15" t="n">
        <v>1</v>
      </c>
      <c r="I516" s="160" t="n">
        <v>15</v>
      </c>
      <c r="J516" s="160" t="n">
        <v>5</v>
      </c>
      <c r="K516" s="160">
        <f>G516*H516*0.006</f>
        <v/>
      </c>
      <c r="L516" s="28">
        <f>SUM(I516:K516)</f>
        <v/>
      </c>
      <c r="M516" s="28">
        <f>G516*H516+I516</f>
        <v/>
      </c>
      <c r="N516" s="15" t="n"/>
      <c r="O516" s="15" t="n"/>
      <c r="P516" s="14" t="n"/>
      <c r="Q516" s="15" t="n"/>
      <c r="R516" s="8" t="inlineStr">
        <is>
          <t>✅ 可导入</t>
        </is>
      </c>
      <c r="S516" s="8" t="inlineStr">
        <is>
          <t>✅ 对账齐全</t>
        </is>
      </c>
      <c r="T516" t="inlineStr">
        <is>
          <t>✓</t>
        </is>
      </c>
    </row>
    <row r="517">
      <c r="A517" s="14" t="inlineStr">
        <is>
          <t>4364444198338059319</t>
        </is>
      </c>
      <c r="B517" s="14" t="inlineStr">
        <is>
          <t>郭魏锋543096316</t>
        </is>
      </c>
      <c r="C517" s="26" t="n">
        <v>45808</v>
      </c>
      <c r="D517" s="16" t="n"/>
      <c r="E517" s="16" t="n"/>
      <c r="F517" s="16" t="n"/>
      <c r="G517" s="16" t="n"/>
      <c r="H517" s="16" t="n">
        <v>1</v>
      </c>
      <c r="I517" s="161" t="n">
        <v>15</v>
      </c>
      <c r="J517" s="161" t="n">
        <v>5</v>
      </c>
      <c r="K517" s="161">
        <f>G517*H517*0.006</f>
        <v/>
      </c>
      <c r="L517" s="28">
        <f>SUM(I517:K517)</f>
        <v/>
      </c>
      <c r="M517" s="28">
        <f>G517*H517+I517</f>
        <v/>
      </c>
      <c r="N517" s="16" t="n"/>
      <c r="O517" s="16" t="n"/>
      <c r="P517" s="14" t="n"/>
      <c r="Q517" s="16" t="n"/>
      <c r="R517" s="8" t="inlineStr">
        <is>
          <t>✅ 可导入</t>
        </is>
      </c>
      <c r="S517" s="8" t="inlineStr">
        <is>
          <t>✅ 对账齐全</t>
        </is>
      </c>
      <c r="T517" t="inlineStr">
        <is>
          <t>✓</t>
        </is>
      </c>
    </row>
    <row r="518">
      <c r="A518" s="14" t="inlineStr">
        <is>
          <t>4365860727024050631</t>
        </is>
      </c>
      <c r="B518" s="14" t="inlineStr">
        <is>
          <t>阿兰德龙18596</t>
        </is>
      </c>
      <c r="C518" s="25" t="n">
        <v>45809</v>
      </c>
      <c r="D518" s="15" t="n"/>
      <c r="E518" s="15" t="n"/>
      <c r="F518" s="15" t="n"/>
      <c r="G518" s="15" t="n"/>
      <c r="H518" s="15" t="n">
        <v>1</v>
      </c>
      <c r="I518" s="160" t="n">
        <v>15</v>
      </c>
      <c r="J518" s="160" t="n">
        <v>5</v>
      </c>
      <c r="K518" s="160">
        <f>G518*H518*0.006</f>
        <v/>
      </c>
      <c r="L518" s="28">
        <f>SUM(I518:K518)</f>
        <v/>
      </c>
      <c r="M518" s="28">
        <f>G518*H518+I518</f>
        <v/>
      </c>
      <c r="N518" s="15" t="n"/>
      <c r="O518" s="15" t="n"/>
      <c r="P518" s="14" t="n"/>
      <c r="Q518" s="15" t="n"/>
      <c r="R518" s="8" t="inlineStr">
        <is>
          <t>✅ 可导入</t>
        </is>
      </c>
      <c r="S518" s="8" t="inlineStr">
        <is>
          <t>✅ 对账齐全</t>
        </is>
      </c>
      <c r="T518" t="inlineStr">
        <is>
          <t>✓</t>
        </is>
      </c>
    </row>
    <row r="519">
      <c r="A519" s="14" t="inlineStr">
        <is>
          <t>4366041663254092217</t>
        </is>
      </c>
      <c r="B519" s="14" t="inlineStr">
        <is>
          <t>快乐飞能</t>
        </is>
      </c>
      <c r="C519" s="26" t="n">
        <v>45809</v>
      </c>
      <c r="D519" s="16" t="n"/>
      <c r="E519" s="16" t="n"/>
      <c r="F519" s="16" t="n"/>
      <c r="G519" s="16" t="n"/>
      <c r="H519" s="16" t="n">
        <v>1</v>
      </c>
      <c r="I519" s="161" t="n">
        <v>15</v>
      </c>
      <c r="J519" s="161" t="n">
        <v>5</v>
      </c>
      <c r="K519" s="161">
        <f>G519*H519*0.006</f>
        <v/>
      </c>
      <c r="L519" s="28">
        <f>SUM(I519:K519)</f>
        <v/>
      </c>
      <c r="M519" s="28">
        <f>G519*H519+I519</f>
        <v/>
      </c>
      <c r="N519" s="16" t="n"/>
      <c r="O519" s="16" t="n"/>
      <c r="P519" s="14" t="n"/>
      <c r="Q519" s="16" t="n"/>
      <c r="R519" s="8" t="inlineStr">
        <is>
          <t>✅ 可导入</t>
        </is>
      </c>
      <c r="S519" s="8" t="inlineStr">
        <is>
          <t>✅ 对账齐全</t>
        </is>
      </c>
      <c r="T519" t="inlineStr">
        <is>
          <t>✓</t>
        </is>
      </c>
    </row>
    <row r="520">
      <c r="A520" s="14" t="inlineStr">
        <is>
          <t>4366070064721732040</t>
        </is>
      </c>
      <c r="B520" s="14" t="inlineStr">
        <is>
          <t>muzhizi88</t>
        </is>
      </c>
      <c r="C520" s="25" t="n">
        <v>45809</v>
      </c>
      <c r="D520" s="15" t="n"/>
      <c r="E520" s="15" t="n"/>
      <c r="F520" s="15" t="n"/>
      <c r="G520" s="15" t="n"/>
      <c r="H520" s="15" t="n">
        <v>1</v>
      </c>
      <c r="I520" s="160" t="n">
        <v>15</v>
      </c>
      <c r="J520" s="160" t="n">
        <v>5</v>
      </c>
      <c r="K520" s="160">
        <f>G520*H520*0.006</f>
        <v/>
      </c>
      <c r="L520" s="28">
        <f>SUM(I520:K520)</f>
        <v/>
      </c>
      <c r="M520" s="28">
        <f>G520*H520+I520</f>
        <v/>
      </c>
      <c r="N520" s="15" t="n"/>
      <c r="O520" s="15" t="n"/>
      <c r="P520" s="14" t="n"/>
      <c r="Q520" s="15" t="n"/>
      <c r="R520" s="8" t="inlineStr">
        <is>
          <t>✅ 可导入</t>
        </is>
      </c>
      <c r="S520" s="8" t="inlineStr">
        <is>
          <t>✅ 对账齐全</t>
        </is>
      </c>
      <c r="T520" t="inlineStr">
        <is>
          <t>✓</t>
        </is>
      </c>
    </row>
    <row r="521">
      <c r="A521" s="14" t="inlineStr">
        <is>
          <t>2591898457413398377</t>
        </is>
      </c>
      <c r="B521" s="14" t="inlineStr">
        <is>
          <t>xuredongshe8</t>
        </is>
      </c>
      <c r="C521" s="26" t="n">
        <v>45809</v>
      </c>
      <c r="D521" s="16" t="n"/>
      <c r="E521" s="16" t="n"/>
      <c r="F521" s="16" t="n"/>
      <c r="G521" s="16" t="n"/>
      <c r="H521" s="16" t="n">
        <v>1</v>
      </c>
      <c r="I521" s="161" t="n">
        <v>15</v>
      </c>
      <c r="J521" s="161" t="n">
        <v>5</v>
      </c>
      <c r="K521" s="161">
        <f>G521*H521*0.006</f>
        <v/>
      </c>
      <c r="L521" s="28">
        <f>SUM(I521:K521)</f>
        <v/>
      </c>
      <c r="M521" s="28">
        <f>G521*H521+I521</f>
        <v/>
      </c>
      <c r="N521" s="16" t="n"/>
      <c r="O521" s="16" t="n"/>
      <c r="P521" s="14" t="n"/>
      <c r="Q521" s="16" t="n"/>
      <c r="R521" s="8" t="inlineStr">
        <is>
          <t>✅ 可导入</t>
        </is>
      </c>
      <c r="S521" s="8" t="inlineStr">
        <is>
          <t>✅ 对账齐全</t>
        </is>
      </c>
      <c r="T521" t="inlineStr">
        <is>
          <t>✓</t>
        </is>
      </c>
    </row>
    <row r="522">
      <c r="A522" s="14" t="inlineStr">
        <is>
          <t>4367263104625095101</t>
        </is>
      </c>
      <c r="B522" s="14" t="inlineStr">
        <is>
          <t>shuan690711</t>
        </is>
      </c>
      <c r="C522" s="25" t="n">
        <v>45810</v>
      </c>
      <c r="D522" s="15" t="n"/>
      <c r="E522" s="15" t="n"/>
      <c r="F522" s="15" t="n"/>
      <c r="G522" s="15" t="n"/>
      <c r="H522" s="15" t="n">
        <v>1</v>
      </c>
      <c r="I522" s="160" t="n">
        <v>15</v>
      </c>
      <c r="J522" s="160" t="n">
        <v>5</v>
      </c>
      <c r="K522" s="160">
        <f>G522*H522*0.006</f>
        <v/>
      </c>
      <c r="L522" s="28">
        <f>SUM(I522:K522)</f>
        <v/>
      </c>
      <c r="M522" s="28">
        <f>G522*H522+I522</f>
        <v/>
      </c>
      <c r="N522" s="15" t="n"/>
      <c r="O522" s="15" t="n"/>
      <c r="P522" s="14" t="n"/>
      <c r="Q522" s="15" t="n"/>
      <c r="R522" s="8" t="inlineStr">
        <is>
          <t>✅ 可导入</t>
        </is>
      </c>
      <c r="S522" s="8" t="inlineStr">
        <is>
          <t>✅ 对账齐全</t>
        </is>
      </c>
      <c r="T522" t="inlineStr">
        <is>
          <t>✓</t>
        </is>
      </c>
    </row>
    <row r="523">
      <c r="A523" s="14" t="inlineStr">
        <is>
          <t>4367443323938898832</t>
        </is>
      </c>
      <c r="B523" s="14" t="inlineStr">
        <is>
          <t>bloyurong</t>
        </is>
      </c>
      <c r="C523" s="26" t="n">
        <v>45810</v>
      </c>
      <c r="D523" s="16" t="n"/>
      <c r="E523" s="16" t="n"/>
      <c r="F523" s="16" t="n"/>
      <c r="G523" s="16" t="n"/>
      <c r="H523" s="16" t="n">
        <v>1</v>
      </c>
      <c r="I523" s="161" t="n">
        <v>15</v>
      </c>
      <c r="J523" s="161" t="n">
        <v>5</v>
      </c>
      <c r="K523" s="161">
        <f>G523*H523*0.006</f>
        <v/>
      </c>
      <c r="L523" s="28">
        <f>SUM(I523:K523)</f>
        <v/>
      </c>
      <c r="M523" s="28">
        <f>G523*H523+I523</f>
        <v/>
      </c>
      <c r="N523" s="16" t="n"/>
      <c r="O523" s="16" t="n"/>
      <c r="P523" s="14" t="n"/>
      <c r="Q523" s="16" t="n"/>
      <c r="R523" s="8" t="inlineStr">
        <is>
          <t>✅ 可导入</t>
        </is>
      </c>
      <c r="S523" s="8" t="inlineStr">
        <is>
          <t>✅ 对账齐全</t>
        </is>
      </c>
      <c r="T523" t="inlineStr">
        <is>
          <t>✓</t>
        </is>
      </c>
    </row>
    <row r="524">
      <c r="A524" s="14" t="inlineStr">
        <is>
          <t>2593875542448943361</t>
        </is>
      </c>
      <c r="B524" s="14" t="inlineStr">
        <is>
          <t>tb279506584</t>
        </is>
      </c>
      <c r="C524" s="25" t="n">
        <v>45811</v>
      </c>
      <c r="D524" s="15" t="n"/>
      <c r="E524" s="15" t="n"/>
      <c r="F524" s="15" t="n"/>
      <c r="G524" s="15" t="n"/>
      <c r="H524" s="15" t="n">
        <v>1</v>
      </c>
      <c r="I524" s="160" t="n">
        <v>15</v>
      </c>
      <c r="J524" s="160" t="n">
        <v>5</v>
      </c>
      <c r="K524" s="160">
        <f>G524*H524*0.006</f>
        <v/>
      </c>
      <c r="L524" s="28">
        <f>SUM(I524:K524)</f>
        <v/>
      </c>
      <c r="M524" s="28">
        <f>G524*H524+I524</f>
        <v/>
      </c>
      <c r="N524" s="15" t="n"/>
      <c r="O524" s="15" t="n"/>
      <c r="P524" s="14" t="n"/>
      <c r="Q524" s="15" t="n"/>
      <c r="R524" s="8" t="inlineStr">
        <is>
          <t>✅ 可导入</t>
        </is>
      </c>
      <c r="S524" s="8" t="inlineStr">
        <is>
          <t>✅ 对账齐全</t>
        </is>
      </c>
      <c r="T524" t="inlineStr">
        <is>
          <t>✓</t>
        </is>
      </c>
    </row>
    <row r="525">
      <c r="A525" s="14" t="inlineStr">
        <is>
          <t>4369390668719394421</t>
        </is>
      </c>
      <c r="B525" s="14" t="inlineStr">
        <is>
          <t>tb3396027322</t>
        </is>
      </c>
      <c r="C525" s="26" t="n">
        <v>45811</v>
      </c>
      <c r="D525" s="16" t="n"/>
      <c r="E525" s="16" t="n"/>
      <c r="F525" s="16" t="n"/>
      <c r="G525" s="16" t="n"/>
      <c r="H525" s="16" t="n">
        <v>1</v>
      </c>
      <c r="I525" s="161" t="n">
        <v>15</v>
      </c>
      <c r="J525" s="161" t="n">
        <v>5</v>
      </c>
      <c r="K525" s="161">
        <f>G525*H525*0.006</f>
        <v/>
      </c>
      <c r="L525" s="28">
        <f>SUM(I525:K525)</f>
        <v/>
      </c>
      <c r="M525" s="28">
        <f>G525*H525+I525</f>
        <v/>
      </c>
      <c r="N525" s="16" t="n"/>
      <c r="O525" s="16" t="n"/>
      <c r="P525" s="14" t="n"/>
      <c r="Q525" s="16" t="n"/>
      <c r="R525" s="8" t="inlineStr">
        <is>
          <t>✅ 可导入</t>
        </is>
      </c>
      <c r="S525" s="8" t="inlineStr">
        <is>
          <t>✅ 对账齐全</t>
        </is>
      </c>
      <c r="T525" t="inlineStr">
        <is>
          <t>✓</t>
        </is>
      </c>
    </row>
    <row r="526">
      <c r="A526" s="14" t="inlineStr">
        <is>
          <t>2593924572149595584</t>
        </is>
      </c>
      <c r="B526" s="14" t="inlineStr">
        <is>
          <t>haoyulanlang</t>
        </is>
      </c>
      <c r="C526" s="25" t="n">
        <v>45811</v>
      </c>
      <c r="D526" s="15" t="n"/>
      <c r="E526" s="15" t="n"/>
      <c r="F526" s="15" t="n"/>
      <c r="G526" s="15" t="n"/>
      <c r="H526" s="15" t="n">
        <v>1</v>
      </c>
      <c r="I526" s="160" t="n">
        <v>15</v>
      </c>
      <c r="J526" s="160" t="n">
        <v>5</v>
      </c>
      <c r="K526" s="160">
        <f>G526*H526*0.006</f>
        <v/>
      </c>
      <c r="L526" s="28">
        <f>SUM(I526:K526)</f>
        <v/>
      </c>
      <c r="M526" s="28">
        <f>G526*H526+I526</f>
        <v/>
      </c>
      <c r="N526" s="15" t="n"/>
      <c r="O526" s="15" t="n"/>
      <c r="P526" s="14" t="n"/>
      <c r="Q526" s="15" t="n"/>
      <c r="R526" s="8" t="inlineStr">
        <is>
          <t>✅ 可导入</t>
        </is>
      </c>
      <c r="S526" s="8" t="inlineStr">
        <is>
          <t>✅ 对账齐全</t>
        </is>
      </c>
      <c r="T526" t="inlineStr">
        <is>
          <t>✓</t>
        </is>
      </c>
    </row>
    <row r="527">
      <c r="A527" s="14" t="inlineStr">
        <is>
          <t>2594733531748295874</t>
        </is>
      </c>
      <c r="B527" s="14" t="inlineStr">
        <is>
          <t>tb484633014</t>
        </is>
      </c>
      <c r="C527" s="26" t="n">
        <v>45812</v>
      </c>
      <c r="D527" s="16" t="n"/>
      <c r="E527" s="16" t="n"/>
      <c r="F527" s="16" t="n"/>
      <c r="G527" s="16" t="n"/>
      <c r="H527" s="16" t="n">
        <v>1</v>
      </c>
      <c r="I527" s="161" t="n">
        <v>15</v>
      </c>
      <c r="J527" s="161" t="n">
        <v>5</v>
      </c>
      <c r="K527" s="161">
        <f>G527*H527*0.006</f>
        <v/>
      </c>
      <c r="L527" s="28">
        <f>SUM(I527:K527)</f>
        <v/>
      </c>
      <c r="M527" s="28">
        <f>G527*H527+I527</f>
        <v/>
      </c>
      <c r="N527" s="16" t="n"/>
      <c r="O527" s="16" t="n"/>
      <c r="P527" s="14" t="n"/>
      <c r="Q527" s="16" t="n"/>
      <c r="R527" s="8" t="inlineStr">
        <is>
          <t>✅ 可导入</t>
        </is>
      </c>
      <c r="S527" s="8" t="inlineStr">
        <is>
          <t>✅ 对账齐全</t>
        </is>
      </c>
      <c r="T527" t="inlineStr">
        <is>
          <t>✓</t>
        </is>
      </c>
    </row>
    <row r="528">
      <c r="A528" s="14" t="inlineStr">
        <is>
          <t>4370833872164630221</t>
        </is>
      </c>
      <c r="B528" s="14" t="inlineStr">
        <is>
          <t>tb755827917</t>
        </is>
      </c>
      <c r="C528" s="25" t="n">
        <v>45812</v>
      </c>
      <c r="D528" s="15" t="n"/>
      <c r="E528" s="15" t="n"/>
      <c r="F528" s="15" t="n"/>
      <c r="G528" s="15" t="n"/>
      <c r="H528" s="15" t="n">
        <v>1</v>
      </c>
      <c r="I528" s="160" t="n">
        <v>15</v>
      </c>
      <c r="J528" s="160" t="n">
        <v>5</v>
      </c>
      <c r="K528" s="160">
        <f>G528*H528*0.006</f>
        <v/>
      </c>
      <c r="L528" s="28">
        <f>SUM(I528:K528)</f>
        <v/>
      </c>
      <c r="M528" s="28">
        <f>G528*H528+I528</f>
        <v/>
      </c>
      <c r="N528" s="15" t="n"/>
      <c r="O528" s="15" t="n"/>
      <c r="P528" s="14" t="n"/>
      <c r="Q528" s="15" t="n"/>
      <c r="R528" s="8" t="inlineStr">
        <is>
          <t>✅ 可导入</t>
        </is>
      </c>
      <c r="S528" s="8" t="inlineStr">
        <is>
          <t>✅ 对账齐全</t>
        </is>
      </c>
      <c r="T528" t="inlineStr">
        <is>
          <t>✓</t>
        </is>
      </c>
    </row>
    <row r="529">
      <c r="A529" s="14" t="inlineStr">
        <is>
          <t>4370572297882698201</t>
        </is>
      </c>
      <c r="B529" s="14" t="inlineStr">
        <is>
          <t>守侯维c</t>
        </is>
      </c>
      <c r="C529" s="26" t="n">
        <v>45812</v>
      </c>
      <c r="D529" s="16" t="n"/>
      <c r="E529" s="16" t="n"/>
      <c r="F529" s="16" t="n"/>
      <c r="G529" s="16" t="n"/>
      <c r="H529" s="16" t="n">
        <v>1</v>
      </c>
      <c r="I529" s="161" t="n">
        <v>15</v>
      </c>
      <c r="J529" s="161" t="n">
        <v>5</v>
      </c>
      <c r="K529" s="161">
        <f>G529*H529*0.006</f>
        <v/>
      </c>
      <c r="L529" s="28">
        <f>SUM(I529:K529)</f>
        <v/>
      </c>
      <c r="M529" s="28">
        <f>G529*H529+I529</f>
        <v/>
      </c>
      <c r="N529" s="16" t="n"/>
      <c r="O529" s="16" t="n"/>
      <c r="P529" s="14" t="n"/>
      <c r="Q529" s="16" t="n"/>
      <c r="R529" s="8" t="inlineStr">
        <is>
          <t>✅ 可导入</t>
        </is>
      </c>
      <c r="S529" s="8" t="inlineStr">
        <is>
          <t>✅ 对账齐全</t>
        </is>
      </c>
      <c r="T529" t="inlineStr">
        <is>
          <t>✓</t>
        </is>
      </c>
    </row>
    <row r="530">
      <c r="A530" s="14" t="inlineStr">
        <is>
          <t>2595941690845999654</t>
        </is>
      </c>
      <c r="B530" s="14" t="inlineStr">
        <is>
          <t>郭魏锋</t>
        </is>
      </c>
      <c r="C530" s="25" t="n">
        <v>45812</v>
      </c>
      <c r="D530" s="15" t="n"/>
      <c r="E530" s="15" t="n"/>
      <c r="F530" s="15" t="n"/>
      <c r="G530" s="15" t="n"/>
      <c r="H530" s="15" t="n">
        <v>1</v>
      </c>
      <c r="I530" s="160" t="n">
        <v>15</v>
      </c>
      <c r="J530" s="160" t="n">
        <v>5</v>
      </c>
      <c r="K530" s="160">
        <f>G530*H530*0.006</f>
        <v/>
      </c>
      <c r="L530" s="28">
        <f>SUM(I530:K530)</f>
        <v/>
      </c>
      <c r="M530" s="28">
        <f>G530*H530+I530</f>
        <v/>
      </c>
      <c r="N530" s="15" t="n"/>
      <c r="O530" s="15" t="n"/>
      <c r="P530" s="14" t="n"/>
      <c r="Q530" s="15" t="n"/>
      <c r="R530" s="8" t="inlineStr">
        <is>
          <t>✅ 可导入</t>
        </is>
      </c>
      <c r="S530" s="8" t="inlineStr">
        <is>
          <t>✅ 对账齐全</t>
        </is>
      </c>
      <c r="T530" t="inlineStr">
        <is>
          <t>✓</t>
        </is>
      </c>
    </row>
    <row r="531">
      <c r="A531" s="14" t="inlineStr">
        <is>
          <t>2596398927126202654</t>
        </is>
      </c>
      <c r="B531" s="14" t="inlineStr">
        <is>
          <t>tb541175037</t>
        </is>
      </c>
      <c r="C531" s="26" t="n">
        <v>45813</v>
      </c>
      <c r="D531" s="16" t="n"/>
      <c r="E531" s="16" t="n"/>
      <c r="F531" s="16" t="n"/>
      <c r="G531" s="16" t="n"/>
      <c r="H531" s="16" t="n">
        <v>1</v>
      </c>
      <c r="I531" s="161" t="n">
        <v>15</v>
      </c>
      <c r="J531" s="161" t="n">
        <v>5</v>
      </c>
      <c r="K531" s="161">
        <f>G531*H531*0.006</f>
        <v/>
      </c>
      <c r="L531" s="28">
        <f>SUM(I531:K531)</f>
        <v/>
      </c>
      <c r="M531" s="28">
        <f>G531*H531+I531</f>
        <v/>
      </c>
      <c r="N531" s="16" t="n"/>
      <c r="O531" s="16" t="n"/>
      <c r="P531" s="14" t="n"/>
      <c r="Q531" s="16" t="n"/>
      <c r="R531" s="8" t="inlineStr">
        <is>
          <t>✅ 可导入</t>
        </is>
      </c>
      <c r="S531" s="8" t="inlineStr">
        <is>
          <t>✅ 对账齐全</t>
        </is>
      </c>
      <c r="T531" t="inlineStr">
        <is>
          <t>✓</t>
        </is>
      </c>
    </row>
    <row r="532">
      <c r="A532" s="14" t="inlineStr">
        <is>
          <t>4372554204975663326</t>
        </is>
      </c>
      <c r="B532" s="14" t="inlineStr">
        <is>
          <t>天佑无赖</t>
        </is>
      </c>
      <c r="C532" s="25" t="n">
        <v>45813</v>
      </c>
      <c r="D532" s="15" t="n"/>
      <c r="E532" s="15" t="n"/>
      <c r="F532" s="15" t="n"/>
      <c r="G532" s="15" t="n"/>
      <c r="H532" s="15" t="n">
        <v>1</v>
      </c>
      <c r="I532" s="160" t="n">
        <v>15</v>
      </c>
      <c r="J532" s="160" t="n">
        <v>5</v>
      </c>
      <c r="K532" s="160">
        <f>G532*H532*0.006</f>
        <v/>
      </c>
      <c r="L532" s="28">
        <f>SUM(I532:K532)</f>
        <v/>
      </c>
      <c r="M532" s="28">
        <f>G532*H532+I532</f>
        <v/>
      </c>
      <c r="N532" s="15" t="n"/>
      <c r="O532" s="15" t="n"/>
      <c r="P532" s="14" t="n"/>
      <c r="Q532" s="15" t="n"/>
      <c r="R532" s="8" t="inlineStr">
        <is>
          <t>✅ 可导入</t>
        </is>
      </c>
      <c r="S532" s="8" t="inlineStr">
        <is>
          <t>✅ 对账齐全</t>
        </is>
      </c>
      <c r="T532" t="inlineStr">
        <is>
          <t>✓</t>
        </is>
      </c>
    </row>
    <row r="533">
      <c r="A533" s="14" t="inlineStr">
        <is>
          <t>2597003942590353193</t>
        </is>
      </c>
      <c r="B533" s="14" t="inlineStr">
        <is>
          <t>czjwj8</t>
        </is>
      </c>
      <c r="C533" s="26" t="n">
        <v>45813</v>
      </c>
      <c r="D533" s="16" t="n"/>
      <c r="E533" s="16" t="n"/>
      <c r="F533" s="16" t="n"/>
      <c r="G533" s="16" t="n"/>
      <c r="H533" s="16" t="n">
        <v>1</v>
      </c>
      <c r="I533" s="161" t="n">
        <v>15</v>
      </c>
      <c r="J533" s="161" t="n">
        <v>5</v>
      </c>
      <c r="K533" s="161">
        <f>G533*H533*0.006</f>
        <v/>
      </c>
      <c r="L533" s="28">
        <f>SUM(I533:K533)</f>
        <v/>
      </c>
      <c r="M533" s="28">
        <f>G533*H533+I533</f>
        <v/>
      </c>
      <c r="N533" s="16" t="n"/>
      <c r="O533" s="16" t="n"/>
      <c r="P533" s="14" t="n"/>
      <c r="Q533" s="16" t="n"/>
      <c r="R533" s="8" t="inlineStr">
        <is>
          <t>✅ 可导入</t>
        </is>
      </c>
      <c r="S533" s="8" t="inlineStr">
        <is>
          <t>✅ 对账齐全</t>
        </is>
      </c>
      <c r="T533" t="inlineStr">
        <is>
          <t>✓</t>
        </is>
      </c>
    </row>
    <row r="534">
      <c r="A534" s="14" t="inlineStr">
        <is>
          <t>4372915394648091347</t>
        </is>
      </c>
      <c r="B534" s="14" t="inlineStr">
        <is>
          <t>木意思0629</t>
        </is>
      </c>
      <c r="C534" s="25" t="n">
        <v>45813</v>
      </c>
      <c r="D534" s="15" t="n"/>
      <c r="E534" s="15" t="n"/>
      <c r="F534" s="15" t="n"/>
      <c r="G534" s="15" t="n"/>
      <c r="H534" s="15" t="n">
        <v>1</v>
      </c>
      <c r="I534" s="160" t="n">
        <v>15</v>
      </c>
      <c r="J534" s="160" t="n">
        <v>5</v>
      </c>
      <c r="K534" s="160">
        <f>G534*H534*0.006</f>
        <v/>
      </c>
      <c r="L534" s="28">
        <f>SUM(I534:K534)</f>
        <v/>
      </c>
      <c r="M534" s="28">
        <f>G534*H534+I534</f>
        <v/>
      </c>
      <c r="N534" s="15" t="n"/>
      <c r="O534" s="15" t="n"/>
      <c r="P534" s="14" t="n"/>
      <c r="Q534" s="15" t="n"/>
      <c r="R534" s="8" t="inlineStr">
        <is>
          <t>✅ 可导入</t>
        </is>
      </c>
      <c r="S534" s="8" t="inlineStr">
        <is>
          <t>✅ 对账齐全</t>
        </is>
      </c>
      <c r="T534" t="inlineStr">
        <is>
          <t>✓</t>
        </is>
      </c>
    </row>
    <row r="535">
      <c r="A535" s="14" t="inlineStr">
        <is>
          <t>4372933395394213928</t>
        </is>
      </c>
      <c r="B535" s="14" t="inlineStr">
        <is>
          <t>tb335113146274</t>
        </is>
      </c>
      <c r="C535" s="26" t="n">
        <v>45813</v>
      </c>
      <c r="D535" s="16" t="n"/>
      <c r="E535" s="16" t="n"/>
      <c r="F535" s="16" t="n"/>
      <c r="G535" s="16" t="n"/>
      <c r="H535" s="16" t="n">
        <v>1</v>
      </c>
      <c r="I535" s="161" t="n">
        <v>15</v>
      </c>
      <c r="J535" s="161" t="n">
        <v>0</v>
      </c>
      <c r="K535" s="161">
        <f>G535*H535*0.006</f>
        <v/>
      </c>
      <c r="L535" s="28">
        <f>SUM(I535:K535)</f>
        <v/>
      </c>
      <c r="M535" s="28">
        <f>G535*H535+I535</f>
        <v/>
      </c>
      <c r="N535" s="16" t="n"/>
      <c r="O535" s="16" t="n"/>
      <c r="P535" s="14" t="n"/>
      <c r="Q535" s="16" t="n"/>
      <c r="R535" s="8" t="inlineStr">
        <is>
          <t>✅ 可导入</t>
        </is>
      </c>
      <c r="S535" s="8" t="inlineStr">
        <is>
          <t>✅ 对账齐全</t>
        </is>
      </c>
      <c r="T535" t="inlineStr">
        <is>
          <t>✓</t>
        </is>
      </c>
    </row>
    <row r="536">
      <c r="A536" s="14" t="inlineStr">
        <is>
          <t>2598691946573958384</t>
        </is>
      </c>
      <c r="B536" s="14" t="inlineStr">
        <is>
          <t>sui小1</t>
        </is>
      </c>
      <c r="C536" s="25" t="n">
        <v>45814</v>
      </c>
      <c r="D536" s="15" t="n"/>
      <c r="E536" s="15" t="n"/>
      <c r="F536" s="15" t="n"/>
      <c r="G536" s="15" t="n"/>
      <c r="H536" s="15" t="n">
        <v>1</v>
      </c>
      <c r="I536" s="160" t="n">
        <v>15</v>
      </c>
      <c r="J536" s="160" t="n">
        <v>5</v>
      </c>
      <c r="K536" s="160">
        <f>G536*H536*0.006</f>
        <v/>
      </c>
      <c r="L536" s="28">
        <f>SUM(I536:K536)</f>
        <v/>
      </c>
      <c r="M536" s="28">
        <f>G536*H536+I536</f>
        <v/>
      </c>
      <c r="N536" s="15" t="n"/>
      <c r="O536" s="15" t="n"/>
      <c r="P536" s="14" t="n"/>
      <c r="Q536" s="15" t="n"/>
      <c r="R536" s="8" t="inlineStr">
        <is>
          <t>✅ 可导入</t>
        </is>
      </c>
      <c r="S536" s="8" t="inlineStr">
        <is>
          <t>✅ 对账齐全</t>
        </is>
      </c>
      <c r="T536" t="inlineStr">
        <is>
          <t>✓</t>
        </is>
      </c>
    </row>
    <row r="537">
      <c r="A537" s="14" t="inlineStr">
        <is>
          <t>2598828602212031271</t>
        </is>
      </c>
      <c r="B537" s="14" t="inlineStr">
        <is>
          <t>桐小月kxi</t>
        </is>
      </c>
      <c r="C537" s="26" t="n">
        <v>45814</v>
      </c>
      <c r="D537" s="16" t="n"/>
      <c r="E537" s="16" t="n"/>
      <c r="F537" s="16" t="n"/>
      <c r="G537" s="16" t="n"/>
      <c r="H537" s="16" t="n">
        <v>1</v>
      </c>
      <c r="I537" s="161" t="n">
        <v>15</v>
      </c>
      <c r="J537" s="161" t="n">
        <v>5</v>
      </c>
      <c r="K537" s="161">
        <f>G537*H537*0.006</f>
        <v/>
      </c>
      <c r="L537" s="28">
        <f>SUM(I537:K537)</f>
        <v/>
      </c>
      <c r="M537" s="28">
        <f>G537*H537+I537</f>
        <v/>
      </c>
      <c r="N537" s="16" t="n"/>
      <c r="O537" s="16" t="n"/>
      <c r="P537" s="14" t="n"/>
      <c r="Q537" s="16" t="n"/>
      <c r="R537" s="8" t="inlineStr">
        <is>
          <t>✅ 可导入</t>
        </is>
      </c>
      <c r="S537" s="8" t="inlineStr">
        <is>
          <t>✅ 对账齐全</t>
        </is>
      </c>
      <c r="T537" t="inlineStr">
        <is>
          <t>✓</t>
        </is>
      </c>
    </row>
    <row r="538">
      <c r="A538" s="14" t="inlineStr">
        <is>
          <t>2598885086717598865</t>
        </is>
      </c>
      <c r="B538" s="14" t="inlineStr">
        <is>
          <t>大菲姐1023</t>
        </is>
      </c>
      <c r="C538" s="25" t="n">
        <v>45814</v>
      </c>
      <c r="D538" s="15" t="n"/>
      <c r="E538" s="15" t="n"/>
      <c r="F538" s="15" t="n"/>
      <c r="G538" s="15" t="n"/>
      <c r="H538" s="15" t="n">
        <v>1</v>
      </c>
      <c r="I538" s="160" t="n">
        <v>15</v>
      </c>
      <c r="J538" s="160" t="n">
        <v>5</v>
      </c>
      <c r="K538" s="160">
        <f>G538*H538*0.006</f>
        <v/>
      </c>
      <c r="L538" s="28">
        <f>SUM(I538:K538)</f>
        <v/>
      </c>
      <c r="M538" s="28">
        <f>G538*H538+I538</f>
        <v/>
      </c>
      <c r="N538" s="15" t="n"/>
      <c r="O538" s="15" t="n"/>
      <c r="P538" s="14" t="n"/>
      <c r="Q538" s="15" t="n"/>
      <c r="R538" s="8" t="inlineStr">
        <is>
          <t>✅ 可导入</t>
        </is>
      </c>
      <c r="S538" s="8" t="inlineStr">
        <is>
          <t>✅ 对账齐全</t>
        </is>
      </c>
      <c r="T538" t="inlineStr">
        <is>
          <t>✓</t>
        </is>
      </c>
    </row>
    <row r="539">
      <c r="A539" s="14" t="inlineStr">
        <is>
          <t>2599476096643321971</t>
        </is>
      </c>
      <c r="B539" s="14" t="inlineStr">
        <is>
          <t>说你呢001</t>
        </is>
      </c>
      <c r="C539" s="26" t="n">
        <v>45815</v>
      </c>
      <c r="D539" s="16" t="n"/>
      <c r="E539" s="16" t="n"/>
      <c r="F539" s="16" t="n"/>
      <c r="G539" s="16" t="n"/>
      <c r="H539" s="16" t="n">
        <v>1</v>
      </c>
      <c r="I539" s="161" t="n">
        <v>15</v>
      </c>
      <c r="J539" s="161" t="n">
        <v>5</v>
      </c>
      <c r="K539" s="161">
        <f>G539*H539*0.006</f>
        <v/>
      </c>
      <c r="L539" s="28">
        <f>SUM(I539:K539)</f>
        <v/>
      </c>
      <c r="M539" s="28">
        <f>G539*H539+I539</f>
        <v/>
      </c>
      <c r="N539" s="16" t="n"/>
      <c r="O539" s="16" t="n"/>
      <c r="P539" s="14" t="n"/>
      <c r="Q539" s="16" t="n"/>
      <c r="R539" s="8" t="inlineStr">
        <is>
          <t>✅ 可导入</t>
        </is>
      </c>
      <c r="S539" s="8" t="inlineStr">
        <is>
          <t>✅ 对账齐全</t>
        </is>
      </c>
      <c r="T539" t="inlineStr">
        <is>
          <t>✓</t>
        </is>
      </c>
    </row>
    <row r="540">
      <c r="A540" s="14" t="inlineStr">
        <is>
          <t>2600528233182239571</t>
        </is>
      </c>
      <c r="B540" s="14" t="inlineStr">
        <is>
          <t>燃烧的小种子</t>
        </is>
      </c>
      <c r="C540" s="25" t="n">
        <v>45815</v>
      </c>
      <c r="D540" s="15" t="n"/>
      <c r="E540" s="15" t="n"/>
      <c r="F540" s="15" t="n"/>
      <c r="G540" s="15" t="n"/>
      <c r="H540" s="15" t="n">
        <v>1</v>
      </c>
      <c r="I540" s="160" t="n">
        <v>15</v>
      </c>
      <c r="J540" s="160" t="n">
        <v>5</v>
      </c>
      <c r="K540" s="160">
        <f>G540*H540*0.006</f>
        <v/>
      </c>
      <c r="L540" s="28">
        <f>SUM(I540:K540)</f>
        <v/>
      </c>
      <c r="M540" s="28">
        <f>G540*H540+I540</f>
        <v/>
      </c>
      <c r="N540" s="15" t="n"/>
      <c r="O540" s="15" t="n"/>
      <c r="P540" s="14" t="n"/>
      <c r="Q540" s="15" t="n"/>
      <c r="R540" s="8" t="inlineStr">
        <is>
          <t>✅ 可导入</t>
        </is>
      </c>
      <c r="S540" s="8" t="inlineStr">
        <is>
          <t>✅ 对账齐全</t>
        </is>
      </c>
      <c r="T540" t="inlineStr">
        <is>
          <t>✓</t>
        </is>
      </c>
    </row>
    <row r="541">
      <c r="A541" s="14" t="inlineStr">
        <is>
          <t>4375786755690467131</t>
        </is>
      </c>
      <c r="B541" s="14" t="inlineStr">
        <is>
          <t>maoyanaki</t>
        </is>
      </c>
      <c r="C541" s="26" t="n">
        <v>45815</v>
      </c>
      <c r="D541" s="16" t="n"/>
      <c r="E541" s="16" t="n"/>
      <c r="F541" s="16" t="n"/>
      <c r="G541" s="16" t="n"/>
      <c r="H541" s="16" t="n">
        <v>1</v>
      </c>
      <c r="I541" s="161" t="n">
        <v>15</v>
      </c>
      <c r="J541" s="161" t="n">
        <v>5</v>
      </c>
      <c r="K541" s="161">
        <f>G541*H541*0.006</f>
        <v/>
      </c>
      <c r="L541" s="28">
        <f>SUM(I541:K541)</f>
        <v/>
      </c>
      <c r="M541" s="28">
        <f>G541*H541+I541</f>
        <v/>
      </c>
      <c r="N541" s="16" t="n"/>
      <c r="O541" s="16" t="n"/>
      <c r="P541" s="14" t="n"/>
      <c r="Q541" s="16" t="n"/>
      <c r="R541" s="8" t="inlineStr">
        <is>
          <t>✅ 可导入</t>
        </is>
      </c>
      <c r="S541" s="8" t="inlineStr">
        <is>
          <t>✅ 对账齐全</t>
        </is>
      </c>
      <c r="T541" t="inlineStr">
        <is>
          <t>✓</t>
        </is>
      </c>
    </row>
    <row r="542">
      <c r="A542" s="14" t="inlineStr">
        <is>
          <t>4375745786498754102</t>
        </is>
      </c>
      <c r="B542" s="14" t="inlineStr">
        <is>
          <t>tb931427796</t>
        </is>
      </c>
      <c r="C542" s="25" t="n">
        <v>45815</v>
      </c>
      <c r="D542" s="15" t="n"/>
      <c r="E542" s="15" t="n"/>
      <c r="F542" s="15" t="n"/>
      <c r="G542" s="15" t="n"/>
      <c r="H542" s="15" t="n">
        <v>1</v>
      </c>
      <c r="I542" s="160" t="n">
        <v>15</v>
      </c>
      <c r="J542" s="160" t="n">
        <v>5</v>
      </c>
      <c r="K542" s="160">
        <f>G542*H542*0.006</f>
        <v/>
      </c>
      <c r="L542" s="28">
        <f>SUM(I542:K542)</f>
        <v/>
      </c>
      <c r="M542" s="28">
        <f>G542*H542+I542</f>
        <v/>
      </c>
      <c r="N542" s="15" t="n"/>
      <c r="O542" s="15" t="n"/>
      <c r="P542" s="14" t="n"/>
      <c r="Q542" s="15" t="n"/>
      <c r="R542" s="8" t="inlineStr">
        <is>
          <t>✅ 可导入</t>
        </is>
      </c>
      <c r="S542" s="8" t="inlineStr">
        <is>
          <t>✅ 对账齐全</t>
        </is>
      </c>
      <c r="T542" t="inlineStr">
        <is>
          <t>✓</t>
        </is>
      </c>
    </row>
    <row r="543">
      <c r="A543" s="14" t="inlineStr">
        <is>
          <t>2601471470010104176</t>
        </is>
      </c>
      <c r="B543" s="14" t="inlineStr">
        <is>
          <t>fnliujizhi99</t>
        </is>
      </c>
      <c r="C543" s="26" t="n">
        <v>45816</v>
      </c>
      <c r="D543" s="16" t="n"/>
      <c r="E543" s="16" t="n"/>
      <c r="F543" s="16" t="n"/>
      <c r="G543" s="16" t="n"/>
      <c r="H543" s="16" t="n">
        <v>1</v>
      </c>
      <c r="I543" s="161" t="n">
        <v>15</v>
      </c>
      <c r="J543" s="161" t="n">
        <v>5</v>
      </c>
      <c r="K543" s="161">
        <f>G543*H543*0.006</f>
        <v/>
      </c>
      <c r="L543" s="28">
        <f>SUM(I543:K543)</f>
        <v/>
      </c>
      <c r="M543" s="28">
        <f>G543*H543+I543</f>
        <v/>
      </c>
      <c r="N543" s="16" t="n"/>
      <c r="O543" s="16" t="n"/>
      <c r="P543" s="14" t="n"/>
      <c r="Q543" s="16" t="n"/>
      <c r="R543" s="8" t="inlineStr">
        <is>
          <t>✅ 可导入</t>
        </is>
      </c>
      <c r="S543" s="8" t="inlineStr">
        <is>
          <t>✅ 对账齐全</t>
        </is>
      </c>
      <c r="T543" t="inlineStr">
        <is>
          <t>✓</t>
        </is>
      </c>
    </row>
    <row r="544">
      <c r="A544" s="14" t="inlineStr">
        <is>
          <t>2602087465681479768</t>
        </is>
      </c>
      <c r="B544" s="14" t="inlineStr">
        <is>
          <t>晓茜于721</t>
        </is>
      </c>
      <c r="C544" s="25" t="n">
        <v>45816</v>
      </c>
      <c r="D544" s="15" t="n"/>
      <c r="E544" s="15" t="n"/>
      <c r="F544" s="15" t="n"/>
      <c r="G544" s="15" t="n"/>
      <c r="H544" s="15" t="n">
        <v>1</v>
      </c>
      <c r="I544" s="160" t="n">
        <v>15</v>
      </c>
      <c r="J544" s="160" t="n">
        <v>5</v>
      </c>
      <c r="K544" s="160">
        <f>G544*H544*0.006</f>
        <v/>
      </c>
      <c r="L544" s="28">
        <f>SUM(I544:K544)</f>
        <v/>
      </c>
      <c r="M544" s="28">
        <f>G544*H544+I544</f>
        <v/>
      </c>
      <c r="N544" s="15" t="n"/>
      <c r="O544" s="15" t="n"/>
      <c r="P544" s="14" t="n"/>
      <c r="Q544" s="15" t="n"/>
      <c r="R544" s="8" t="inlineStr">
        <is>
          <t>✅ 可导入</t>
        </is>
      </c>
      <c r="S544" s="8" t="inlineStr">
        <is>
          <t>✅ 对账齐全</t>
        </is>
      </c>
      <c r="T544" t="inlineStr">
        <is>
          <t>✓</t>
        </is>
      </c>
    </row>
    <row r="545">
      <c r="A545" s="14" t="inlineStr">
        <is>
          <t>4377744578787411204</t>
        </is>
      </c>
      <c r="B545" s="14" t="inlineStr">
        <is>
          <t>qun1535</t>
        </is>
      </c>
      <c r="C545" s="26" t="n">
        <v>45816</v>
      </c>
      <c r="D545" s="16" t="n"/>
      <c r="E545" s="16" t="n"/>
      <c r="F545" s="16" t="n"/>
      <c r="G545" s="16" t="n"/>
      <c r="H545" s="16" t="n">
        <v>1</v>
      </c>
      <c r="I545" s="161" t="n">
        <v>15</v>
      </c>
      <c r="J545" s="161" t="n">
        <v>5</v>
      </c>
      <c r="K545" s="161">
        <f>G545*H545*0.006</f>
        <v/>
      </c>
      <c r="L545" s="28">
        <f>SUM(I545:K545)</f>
        <v/>
      </c>
      <c r="M545" s="28">
        <f>G545*H545+I545</f>
        <v/>
      </c>
      <c r="N545" s="16" t="n"/>
      <c r="O545" s="16" t="n"/>
      <c r="P545" s="14" t="n"/>
      <c r="Q545" s="16" t="n"/>
      <c r="R545" s="8" t="inlineStr">
        <is>
          <t>✅ 可导入</t>
        </is>
      </c>
      <c r="S545" s="8" t="inlineStr">
        <is>
          <t>✅ 对账齐全</t>
        </is>
      </c>
      <c r="T545" t="inlineStr">
        <is>
          <t>✓</t>
        </is>
      </c>
    </row>
    <row r="546">
      <c r="A546" s="14" t="inlineStr">
        <is>
          <t>2601861242135866169</t>
        </is>
      </c>
      <c r="B546" s="14" t="inlineStr">
        <is>
          <t>tb563689580</t>
        </is>
      </c>
      <c r="C546" s="25" t="n">
        <v>45816</v>
      </c>
      <c r="D546" s="15" t="n"/>
      <c r="E546" s="15" t="n"/>
      <c r="F546" s="15" t="n"/>
      <c r="G546" s="15" t="n"/>
      <c r="H546" s="15" t="n">
        <v>1</v>
      </c>
      <c r="I546" s="160" t="n">
        <v>15</v>
      </c>
      <c r="J546" s="160" t="n">
        <v>5</v>
      </c>
      <c r="K546" s="160">
        <f>G546*H546*0.006</f>
        <v/>
      </c>
      <c r="L546" s="28">
        <f>SUM(I546:K546)</f>
        <v/>
      </c>
      <c r="M546" s="28">
        <f>G546*H546+I546</f>
        <v/>
      </c>
      <c r="N546" s="15" t="n"/>
      <c r="O546" s="15" t="n"/>
      <c r="P546" s="14" t="n"/>
      <c r="Q546" s="15" t="n"/>
      <c r="R546" s="8" t="inlineStr">
        <is>
          <t>✅ 可导入</t>
        </is>
      </c>
      <c r="S546" s="8" t="inlineStr">
        <is>
          <t>✅ 对账齐全</t>
        </is>
      </c>
      <c r="T546" t="inlineStr">
        <is>
          <t>✓</t>
        </is>
      </c>
    </row>
    <row r="547">
      <c r="A547" s="14" t="inlineStr">
        <is>
          <t>4378071675432558214</t>
        </is>
      </c>
      <c r="B547" s="14" t="inlineStr">
        <is>
          <t>tb296064887</t>
        </is>
      </c>
      <c r="C547" s="26" t="n">
        <v>45816</v>
      </c>
      <c r="D547" s="16" t="n"/>
      <c r="E547" s="16" t="n"/>
      <c r="F547" s="16" t="n"/>
      <c r="G547" s="16" t="n"/>
      <c r="H547" s="16" t="n">
        <v>1</v>
      </c>
      <c r="I547" s="161" t="n">
        <v>0</v>
      </c>
      <c r="J547" s="161" t="n">
        <v>0</v>
      </c>
      <c r="K547" s="161">
        <f>G547*H547*0.006</f>
        <v/>
      </c>
      <c r="L547" s="28">
        <f>SUM(I547:K547)</f>
        <v/>
      </c>
      <c r="M547" s="28">
        <f>G547*H547+I547</f>
        <v/>
      </c>
      <c r="N547" s="16" t="n"/>
      <c r="O547" s="16" t="n"/>
      <c r="P547" s="14" t="n"/>
      <c r="Q547" s="16" t="n"/>
      <c r="R547" s="8" t="inlineStr">
        <is>
          <t>✅ 可导入</t>
        </is>
      </c>
      <c r="S547" s="8" t="inlineStr">
        <is>
          <t>✅ 对账齐全</t>
        </is>
      </c>
      <c r="T547" t="inlineStr">
        <is>
          <t>✓</t>
        </is>
      </c>
    </row>
    <row r="548">
      <c r="A548" s="14" t="inlineStr">
        <is>
          <t>4378613726399015032</t>
        </is>
      </c>
      <c r="B548" s="14" t="inlineStr">
        <is>
          <t>tb918067801</t>
        </is>
      </c>
      <c r="C548" s="25" t="n">
        <v>45817</v>
      </c>
      <c r="D548" s="15" t="n"/>
      <c r="E548" s="15" t="n"/>
      <c r="F548" s="15" t="n"/>
      <c r="G548" s="15" t="n"/>
      <c r="H548" s="15" t="n">
        <v>1</v>
      </c>
      <c r="I548" s="160" t="n">
        <v>15</v>
      </c>
      <c r="J548" s="160" t="n">
        <v>5</v>
      </c>
      <c r="K548" s="160">
        <f>G548*H548*0.006</f>
        <v/>
      </c>
      <c r="L548" s="28">
        <f>SUM(I548:K548)</f>
        <v/>
      </c>
      <c r="M548" s="28">
        <f>G548*H548+I548</f>
        <v/>
      </c>
      <c r="N548" s="15" t="n"/>
      <c r="O548" s="15" t="n"/>
      <c r="P548" s="14" t="n"/>
      <c r="Q548" s="15" t="n"/>
      <c r="R548" s="8" t="inlineStr">
        <is>
          <t>✅ 可导入</t>
        </is>
      </c>
      <c r="S548" s="8" t="inlineStr">
        <is>
          <t>✅ 对账齐全</t>
        </is>
      </c>
      <c r="T548" t="inlineStr">
        <is>
          <t>✓</t>
        </is>
      </c>
    </row>
    <row r="549">
      <c r="A549" s="14" t="inlineStr">
        <is>
          <t>4379509729912395324</t>
        </is>
      </c>
      <c r="B549" s="14" t="inlineStr">
        <is>
          <t>rangching</t>
        </is>
      </c>
      <c r="C549" s="26" t="n">
        <v>45818</v>
      </c>
      <c r="D549" s="16" t="n"/>
      <c r="E549" s="16" t="n"/>
      <c r="F549" s="16" t="n"/>
      <c r="G549" s="16" t="n"/>
      <c r="H549" s="16" t="n">
        <v>1</v>
      </c>
      <c r="I549" s="161" t="n">
        <v>15</v>
      </c>
      <c r="J549" s="161" t="n">
        <v>5</v>
      </c>
      <c r="K549" s="161">
        <f>G549*H549*0.006</f>
        <v/>
      </c>
      <c r="L549" s="28">
        <f>SUM(I549:K549)</f>
        <v/>
      </c>
      <c r="M549" s="28">
        <f>G549*H549+I549</f>
        <v/>
      </c>
      <c r="N549" s="16" t="n"/>
      <c r="O549" s="16" t="n"/>
      <c r="P549" s="14" t="n"/>
      <c r="Q549" s="16" t="n"/>
      <c r="R549" s="8" t="inlineStr">
        <is>
          <t>✅ 可导入</t>
        </is>
      </c>
      <c r="S549" s="8" t="inlineStr">
        <is>
          <t>✅ 对账齐全</t>
        </is>
      </c>
      <c r="T549" t="inlineStr">
        <is>
          <t>✓</t>
        </is>
      </c>
    </row>
    <row r="550">
      <c r="A550" s="14" t="inlineStr">
        <is>
          <t>4380103551582168722</t>
        </is>
      </c>
      <c r="B550" s="14" t="inlineStr">
        <is>
          <t>小小倪6851</t>
        </is>
      </c>
      <c r="C550" s="25" t="n">
        <v>45818</v>
      </c>
      <c r="D550" s="15" t="n"/>
      <c r="E550" s="15" t="n"/>
      <c r="F550" s="15" t="n"/>
      <c r="G550" s="15" t="n"/>
      <c r="H550" s="15" t="n">
        <v>1</v>
      </c>
      <c r="I550" s="160" t="n">
        <v>15</v>
      </c>
      <c r="J550" s="160" t="n">
        <v>5</v>
      </c>
      <c r="K550" s="160">
        <f>G550*H550*0.006</f>
        <v/>
      </c>
      <c r="L550" s="28">
        <f>SUM(I550:K550)</f>
        <v/>
      </c>
      <c r="M550" s="28">
        <f>G550*H550+I550</f>
        <v/>
      </c>
      <c r="N550" s="15" t="n"/>
      <c r="O550" s="15" t="n"/>
      <c r="P550" s="14" t="n"/>
      <c r="Q550" s="15" t="n"/>
      <c r="R550" s="8" t="inlineStr">
        <is>
          <t>✅ 可导入</t>
        </is>
      </c>
      <c r="S550" s="8" t="inlineStr">
        <is>
          <t>✅ 对账齐全</t>
        </is>
      </c>
      <c r="T550" t="inlineStr">
        <is>
          <t>✓</t>
        </is>
      </c>
    </row>
    <row r="551">
      <c r="A551" s="14" t="inlineStr">
        <is>
          <t>2603913600918786590</t>
        </is>
      </c>
      <c r="B551" s="14" t="inlineStr">
        <is>
          <t>tb379688313</t>
        </is>
      </c>
      <c r="C551" s="26" t="n">
        <v>45818</v>
      </c>
      <c r="D551" s="16" t="n"/>
      <c r="E551" s="16" t="n"/>
      <c r="F551" s="16" t="n"/>
      <c r="G551" s="16" t="n"/>
      <c r="H551" s="16" t="n">
        <v>1</v>
      </c>
      <c r="I551" s="161" t="n">
        <v>15</v>
      </c>
      <c r="J551" s="161" t="n">
        <v>5</v>
      </c>
      <c r="K551" s="161">
        <f>G551*H551*0.006</f>
        <v/>
      </c>
      <c r="L551" s="28">
        <f>SUM(I551:K551)</f>
        <v/>
      </c>
      <c r="M551" s="28">
        <f>G551*H551+I551</f>
        <v/>
      </c>
      <c r="N551" s="16" t="n"/>
      <c r="O551" s="16" t="n"/>
      <c r="P551" s="14" t="n"/>
      <c r="Q551" s="16" t="n"/>
      <c r="R551" s="8" t="inlineStr">
        <is>
          <t>✅ 可导入</t>
        </is>
      </c>
      <c r="S551" s="8" t="inlineStr">
        <is>
          <t>✅ 对账齐全</t>
        </is>
      </c>
      <c r="T551" t="inlineStr">
        <is>
          <t>✓</t>
        </is>
      </c>
    </row>
    <row r="552">
      <c r="A552" s="14" t="inlineStr">
        <is>
          <t>2604136764602947797</t>
        </is>
      </c>
      <c r="B552" s="14" t="inlineStr">
        <is>
          <t>z b 15810789383</t>
        </is>
      </c>
      <c r="C552" s="25" t="n">
        <v>45818</v>
      </c>
      <c r="D552" s="15" t="n"/>
      <c r="E552" s="15" t="n"/>
      <c r="F552" s="15" t="n"/>
      <c r="G552" s="15" t="n"/>
      <c r="H552" s="15" t="n">
        <v>1</v>
      </c>
      <c r="I552" s="160" t="n">
        <v>0</v>
      </c>
      <c r="J552" s="160" t="n">
        <v>0</v>
      </c>
      <c r="K552" s="160">
        <f>G552*H552*0.006</f>
        <v/>
      </c>
      <c r="L552" s="28">
        <f>SUM(I552:K552)</f>
        <v/>
      </c>
      <c r="M552" s="28">
        <f>G552*H552+I552</f>
        <v/>
      </c>
      <c r="N552" s="15" t="n"/>
      <c r="O552" s="15" t="n"/>
      <c r="P552" s="14" t="n"/>
      <c r="Q552" s="15" t="n"/>
      <c r="R552" s="8" t="inlineStr">
        <is>
          <t>✅ 可导入</t>
        </is>
      </c>
      <c r="S552" s="8" t="inlineStr">
        <is>
          <t>✅ 对账齐全</t>
        </is>
      </c>
      <c r="T552" t="inlineStr">
        <is>
          <t>✓</t>
        </is>
      </c>
    </row>
    <row r="553">
      <c r="A553" s="14" t="inlineStr">
        <is>
          <t>2604228564096865758</t>
        </is>
      </c>
      <c r="B553" s="14" t="inlineStr">
        <is>
          <t>tb_7339892</t>
        </is>
      </c>
      <c r="C553" s="26" t="n">
        <v>45818</v>
      </c>
      <c r="D553" s="16" t="n"/>
      <c r="E553" s="16" t="n"/>
      <c r="F553" s="16" t="n"/>
      <c r="G553" s="16" t="n"/>
      <c r="H553" s="16" t="n">
        <v>1</v>
      </c>
      <c r="I553" s="161" t="n">
        <v>15</v>
      </c>
      <c r="J553" s="161" t="n">
        <v>5</v>
      </c>
      <c r="K553" s="161">
        <f>G553*H553*0.006</f>
        <v/>
      </c>
      <c r="L553" s="28">
        <f>SUM(I553:K553)</f>
        <v/>
      </c>
      <c r="M553" s="28">
        <f>G553*H553+I553</f>
        <v/>
      </c>
      <c r="N553" s="16" t="n"/>
      <c r="O553" s="16" t="n"/>
      <c r="P553" s="14" t="n"/>
      <c r="Q553" s="16" t="n"/>
      <c r="R553" s="8" t="inlineStr">
        <is>
          <t>✅ 可导入</t>
        </is>
      </c>
      <c r="S553" s="8" t="inlineStr">
        <is>
          <t>✅ 对账齐全</t>
        </is>
      </c>
      <c r="T553" t="inlineStr">
        <is>
          <t>✓</t>
        </is>
      </c>
    </row>
    <row r="554">
      <c r="A554" s="14" t="inlineStr">
        <is>
          <t>4381138764824663536</t>
        </is>
      </c>
      <c r="B554" s="14" t="inlineStr">
        <is>
          <t>紫硕come</t>
        </is>
      </c>
      <c r="C554" s="25" t="n">
        <v>45819</v>
      </c>
      <c r="D554" s="15" t="n"/>
      <c r="E554" s="15" t="n"/>
      <c r="F554" s="15" t="n"/>
      <c r="G554" s="15" t="n"/>
      <c r="H554" s="15" t="n">
        <v>1</v>
      </c>
      <c r="I554" s="160" t="n">
        <v>15</v>
      </c>
      <c r="J554" s="160" t="n">
        <v>5</v>
      </c>
      <c r="K554" s="160">
        <f>G554*H554*0.006</f>
        <v/>
      </c>
      <c r="L554" s="28">
        <f>SUM(I554:K554)</f>
        <v/>
      </c>
      <c r="M554" s="28">
        <f>G554*H554+I554</f>
        <v/>
      </c>
      <c r="N554" s="15" t="n"/>
      <c r="O554" s="15" t="n"/>
      <c r="P554" s="14" t="n"/>
      <c r="Q554" s="15" t="n"/>
      <c r="R554" s="8" t="inlineStr">
        <is>
          <t>✅ 可导入</t>
        </is>
      </c>
      <c r="S554" s="8" t="inlineStr">
        <is>
          <t>✅ 对账齐全</t>
        </is>
      </c>
      <c r="T554" t="inlineStr">
        <is>
          <t>✓</t>
        </is>
      </c>
    </row>
    <row r="555">
      <c r="A555" s="14" t="inlineStr">
        <is>
          <t>4381380146815947335</t>
        </is>
      </c>
      <c r="B555" s="14" t="inlineStr">
        <is>
          <t>瓶中静月</t>
        </is>
      </c>
      <c r="C555" s="26" t="n">
        <v>45819</v>
      </c>
      <c r="D555" s="16" t="n"/>
      <c r="E555" s="16" t="n"/>
      <c r="F555" s="16" t="n"/>
      <c r="G555" s="16" t="n"/>
      <c r="H555" s="16" t="n">
        <v>1</v>
      </c>
      <c r="I555" s="161" t="n">
        <v>15</v>
      </c>
      <c r="J555" s="161" t="n">
        <v>5</v>
      </c>
      <c r="K555" s="161">
        <f>G555*H555*0.006</f>
        <v/>
      </c>
      <c r="L555" s="28">
        <f>SUM(I555:K555)</f>
        <v/>
      </c>
      <c r="M555" s="28">
        <f>G555*H555+I555</f>
        <v/>
      </c>
      <c r="N555" s="16" t="n"/>
      <c r="O555" s="16" t="n"/>
      <c r="P555" s="14" t="n"/>
      <c r="Q555" s="16" t="n"/>
      <c r="R555" s="8" t="inlineStr">
        <is>
          <t>✅ 可导入</t>
        </is>
      </c>
      <c r="S555" s="8" t="inlineStr">
        <is>
          <t>✅ 对账齐全</t>
        </is>
      </c>
      <c r="T555" t="inlineStr">
        <is>
          <t>✓</t>
        </is>
      </c>
    </row>
    <row r="556">
      <c r="A556" s="14" t="inlineStr">
        <is>
          <t>4381510790257119940</t>
        </is>
      </c>
      <c r="B556" s="14" t="inlineStr">
        <is>
          <t>tb125130674</t>
        </is>
      </c>
      <c r="C556" s="25" t="n">
        <v>45819</v>
      </c>
      <c r="D556" s="15" t="n"/>
      <c r="E556" s="15" t="n"/>
      <c r="F556" s="15" t="n"/>
      <c r="G556" s="15" t="n"/>
      <c r="H556" s="15" t="n">
        <v>1</v>
      </c>
      <c r="I556" s="160" t="n">
        <v>15</v>
      </c>
      <c r="J556" s="160" t="n">
        <v>5</v>
      </c>
      <c r="K556" s="160">
        <f>G556*H556*0.006</f>
        <v/>
      </c>
      <c r="L556" s="28">
        <f>SUM(I556:K556)</f>
        <v/>
      </c>
      <c r="M556" s="28">
        <f>G556*H556+I556</f>
        <v/>
      </c>
      <c r="N556" s="15" t="n"/>
      <c r="O556" s="15" t="n"/>
      <c r="P556" s="14" t="n"/>
      <c r="Q556" s="15" t="n"/>
      <c r="R556" s="8" t="inlineStr">
        <is>
          <t>✅ 可导入</t>
        </is>
      </c>
      <c r="S556" s="8" t="inlineStr">
        <is>
          <t>✅ 对账齐全</t>
        </is>
      </c>
      <c r="T556" t="inlineStr">
        <is>
          <t>✓</t>
        </is>
      </c>
    </row>
    <row r="557">
      <c r="A557" s="14" t="inlineStr">
        <is>
          <t>2605437480205089559</t>
        </is>
      </c>
      <c r="B557" s="14" t="inlineStr">
        <is>
          <t>hq915910624</t>
        </is>
      </c>
      <c r="C557" s="26" t="n">
        <v>45819</v>
      </c>
      <c r="D557" s="16" t="n"/>
      <c r="E557" s="16" t="n"/>
      <c r="F557" s="16" t="n"/>
      <c r="G557" s="16" t="n"/>
      <c r="H557" s="16" t="n">
        <v>1</v>
      </c>
      <c r="I557" s="161" t="n">
        <v>15</v>
      </c>
      <c r="J557" s="161" t="n">
        <v>5</v>
      </c>
      <c r="K557" s="161">
        <f>G557*H557*0.006</f>
        <v/>
      </c>
      <c r="L557" s="28">
        <f>SUM(I557:K557)</f>
        <v/>
      </c>
      <c r="M557" s="28">
        <f>G557*H557+I557</f>
        <v/>
      </c>
      <c r="N557" s="16" t="n"/>
      <c r="O557" s="16" t="n"/>
      <c r="P557" s="14" t="n"/>
      <c r="Q557" s="16" t="n"/>
      <c r="R557" s="8" t="inlineStr">
        <is>
          <t>✅ 可导入</t>
        </is>
      </c>
      <c r="S557" s="8" t="inlineStr">
        <is>
          <t>✅ 对账齐全</t>
        </is>
      </c>
      <c r="T557" t="inlineStr">
        <is>
          <t>✓</t>
        </is>
      </c>
    </row>
    <row r="558">
      <c r="A558" s="14" t="inlineStr">
        <is>
          <t>4381871942162741943</t>
        </is>
      </c>
      <c r="B558" s="14" t="inlineStr">
        <is>
          <t>tb433796258</t>
        </is>
      </c>
      <c r="C558" s="25" t="n">
        <v>45819</v>
      </c>
      <c r="D558" s="15" t="n"/>
      <c r="E558" s="15" t="n"/>
      <c r="F558" s="15" t="n"/>
      <c r="G558" s="15" t="n"/>
      <c r="H558" s="15" t="n">
        <v>1</v>
      </c>
      <c r="I558" s="160" t="n">
        <v>15</v>
      </c>
      <c r="J558" s="160" t="n">
        <v>5</v>
      </c>
      <c r="K558" s="160">
        <f>G558*H558*0.006</f>
        <v/>
      </c>
      <c r="L558" s="28">
        <f>SUM(I558:K558)</f>
        <v/>
      </c>
      <c r="M558" s="28">
        <f>G558*H558+I558</f>
        <v/>
      </c>
      <c r="N558" s="15" t="n"/>
      <c r="O558" s="15" t="n"/>
      <c r="P558" s="14" t="n"/>
      <c r="Q558" s="15" t="n"/>
      <c r="R558" s="8" t="inlineStr">
        <is>
          <t>✅ 可导入</t>
        </is>
      </c>
      <c r="S558" s="8" t="inlineStr">
        <is>
          <t>✅ 对账齐全</t>
        </is>
      </c>
      <c r="T558" t="inlineStr">
        <is>
          <t>✓</t>
        </is>
      </c>
    </row>
    <row r="559">
      <c r="A559" s="14" t="inlineStr">
        <is>
          <t>​4381745833421922506</t>
        </is>
      </c>
      <c r="B559" s="14" t="inlineStr">
        <is>
          <t>tb411687847</t>
        </is>
      </c>
      <c r="C559" s="26" t="n">
        <v>45819</v>
      </c>
      <c r="D559" s="16" t="n"/>
      <c r="E559" s="16" t="n"/>
      <c r="F559" s="16" t="n"/>
      <c r="G559" s="16" t="n"/>
      <c r="H559" s="16" t="n">
        <v>1</v>
      </c>
      <c r="I559" s="161" t="n">
        <v>15</v>
      </c>
      <c r="J559" s="161" t="n">
        <v>5</v>
      </c>
      <c r="K559" s="161">
        <f>G559*H559*0.006</f>
        <v/>
      </c>
      <c r="L559" s="28">
        <f>SUM(I559:K559)</f>
        <v/>
      </c>
      <c r="M559" s="28">
        <f>G559*H559+I559</f>
        <v/>
      </c>
      <c r="N559" s="16" t="n"/>
      <c r="O559" s="16" t="n"/>
      <c r="P559" s="14" t="n"/>
      <c r="Q559" s="16" t="n"/>
      <c r="R559" s="8" t="inlineStr">
        <is>
          <t>✅ 可导入</t>
        </is>
      </c>
      <c r="S559" s="8" t="inlineStr">
        <is>
          <t>✅ 对账齐全</t>
        </is>
      </c>
      <c r="T559" t="inlineStr">
        <is>
          <t>✓</t>
        </is>
      </c>
    </row>
    <row r="560">
      <c r="A560" s="14" t="inlineStr">
        <is>
          <t>2606020863776006952</t>
        </is>
      </c>
      <c r="B560" s="14" t="inlineStr">
        <is>
          <t>tb375276389</t>
        </is>
      </c>
      <c r="C560" s="25" t="n">
        <v>45820</v>
      </c>
      <c r="D560" s="15" t="n"/>
      <c r="E560" s="15" t="n"/>
      <c r="F560" s="15" t="n"/>
      <c r="G560" s="15" t="n"/>
      <c r="H560" s="15" t="n">
        <v>1</v>
      </c>
      <c r="I560" s="160" t="n">
        <v>15</v>
      </c>
      <c r="J560" s="160" t="n">
        <v>5</v>
      </c>
      <c r="K560" s="160">
        <f>G560*H560*0.006</f>
        <v/>
      </c>
      <c r="L560" s="28">
        <f>SUM(I560:K560)</f>
        <v/>
      </c>
      <c r="M560" s="28">
        <f>G560*H560+I560</f>
        <v/>
      </c>
      <c r="N560" s="15" t="n"/>
      <c r="O560" s="15" t="n"/>
      <c r="P560" s="14" t="n"/>
      <c r="Q560" s="15" t="n"/>
      <c r="R560" s="8" t="inlineStr">
        <is>
          <t>✅ 可导入</t>
        </is>
      </c>
      <c r="S560" s="8" t="inlineStr">
        <is>
          <t>✅ 对账齐全</t>
        </is>
      </c>
      <c r="T560" t="inlineStr">
        <is>
          <t>✓</t>
        </is>
      </c>
    </row>
    <row r="561">
      <c r="A561" s="14" t="inlineStr">
        <is>
          <t>4382787351686817234</t>
        </is>
      </c>
      <c r="B561" s="14" t="inlineStr">
        <is>
          <t>tb073859127</t>
        </is>
      </c>
      <c r="C561" s="26" t="n">
        <v>45820</v>
      </c>
      <c r="D561" s="16" t="n"/>
      <c r="E561" s="16" t="n"/>
      <c r="F561" s="16" t="n"/>
      <c r="G561" s="16" t="n"/>
      <c r="H561" s="16" t="n">
        <v>1</v>
      </c>
      <c r="I561" s="161" t="n">
        <v>15</v>
      </c>
      <c r="J561" s="161" t="n">
        <v>5</v>
      </c>
      <c r="K561" s="161">
        <f>G561*H561*0.006</f>
        <v/>
      </c>
      <c r="L561" s="28">
        <f>SUM(I561:K561)</f>
        <v/>
      </c>
      <c r="M561" s="28">
        <f>G561*H561+I561</f>
        <v/>
      </c>
      <c r="N561" s="16" t="n"/>
      <c r="O561" s="16" t="n"/>
      <c r="P561" s="14" t="n"/>
      <c r="Q561" s="16" t="n"/>
      <c r="R561" s="8" t="inlineStr">
        <is>
          <t>✅ 可导入</t>
        </is>
      </c>
      <c r="S561" s="8" t="inlineStr">
        <is>
          <t>✅ 对账齐全</t>
        </is>
      </c>
      <c r="T561" t="inlineStr">
        <is>
          <t>✓</t>
        </is>
      </c>
    </row>
    <row r="562">
      <c r="A562" s="14" t="inlineStr">
        <is>
          <t>4383321912017071535</t>
        </is>
      </c>
      <c r="B562" s="14" t="inlineStr">
        <is>
          <t>cello1016</t>
        </is>
      </c>
      <c r="C562" s="25" t="n">
        <v>45820</v>
      </c>
      <c r="D562" s="15" t="n"/>
      <c r="E562" s="15" t="n"/>
      <c r="F562" s="15" t="n"/>
      <c r="G562" s="15" t="n"/>
      <c r="H562" s="15" t="n">
        <v>1</v>
      </c>
      <c r="I562" s="160" t="n">
        <v>15</v>
      </c>
      <c r="J562" s="160" t="n">
        <v>5</v>
      </c>
      <c r="K562" s="160">
        <f>G562*H562*0.006</f>
        <v/>
      </c>
      <c r="L562" s="28">
        <f>SUM(I562:K562)</f>
        <v/>
      </c>
      <c r="M562" s="28">
        <f>G562*H562+I562</f>
        <v/>
      </c>
      <c r="N562" s="15" t="n"/>
      <c r="O562" s="15" t="n"/>
      <c r="P562" s="14" t="n"/>
      <c r="Q562" s="15" t="n"/>
      <c r="R562" s="8" t="inlineStr">
        <is>
          <t>✅ 可导入</t>
        </is>
      </c>
      <c r="S562" s="8" t="inlineStr">
        <is>
          <t>✅ 对账齐全</t>
        </is>
      </c>
      <c r="T562" t="inlineStr">
        <is>
          <t>✓</t>
        </is>
      </c>
    </row>
    <row r="563">
      <c r="A563" s="14" t="inlineStr">
        <is>
          <t>2607275318142132895</t>
        </is>
      </c>
      <c r="B563" s="14" t="inlineStr">
        <is>
          <t>四叶三叶草sh</t>
        </is>
      </c>
      <c r="C563" s="26" t="n">
        <v>45820</v>
      </c>
      <c r="D563" s="16" t="n"/>
      <c r="E563" s="16" t="n"/>
      <c r="F563" s="16" t="n"/>
      <c r="G563" s="16" t="n"/>
      <c r="H563" s="16" t="n">
        <v>1</v>
      </c>
      <c r="I563" s="161" t="n">
        <v>15</v>
      </c>
      <c r="J563" s="161" t="n">
        <v>5</v>
      </c>
      <c r="K563" s="161">
        <f>G563*H563*0.006</f>
        <v/>
      </c>
      <c r="L563" s="28">
        <f>SUM(I563:K563)</f>
        <v/>
      </c>
      <c r="M563" s="28">
        <f>G563*H563+I563</f>
        <v/>
      </c>
      <c r="N563" s="16" t="n"/>
      <c r="O563" s="16" t="n"/>
      <c r="P563" s="14" t="n"/>
      <c r="Q563" s="16" t="n"/>
      <c r="R563" s="8" t="inlineStr">
        <is>
          <t>✅ 可导入</t>
        </is>
      </c>
      <c r="S563" s="8" t="inlineStr">
        <is>
          <t>✅ 对账齐全</t>
        </is>
      </c>
      <c r="T563" t="inlineStr">
        <is>
          <t>✓</t>
        </is>
      </c>
    </row>
    <row r="564">
      <c r="A564" s="14" t="inlineStr">
        <is>
          <t>4384855764581207147</t>
        </is>
      </c>
      <c r="B564" s="14" t="inlineStr">
        <is>
          <t>linlinnv_linlin</t>
        </is>
      </c>
      <c r="C564" s="25" t="n">
        <v>45821</v>
      </c>
      <c r="D564" s="15" t="n"/>
      <c r="E564" s="15" t="n"/>
      <c r="F564" s="15" t="n"/>
      <c r="G564" s="15" t="n"/>
      <c r="H564" s="15" t="n">
        <v>1</v>
      </c>
      <c r="I564" s="160" t="n">
        <v>15</v>
      </c>
      <c r="J564" s="160" t="n">
        <v>5</v>
      </c>
      <c r="K564" s="160">
        <f>G564*H564*0.006</f>
        <v/>
      </c>
      <c r="L564" s="28">
        <f>SUM(I564:K564)</f>
        <v/>
      </c>
      <c r="M564" s="28">
        <f>G564*H564+I564</f>
        <v/>
      </c>
      <c r="N564" s="15" t="n"/>
      <c r="O564" s="15" t="n"/>
      <c r="P564" s="14" t="n"/>
      <c r="Q564" s="15" t="n"/>
      <c r="R564" s="8" t="inlineStr">
        <is>
          <t>✅ 可导入</t>
        </is>
      </c>
      <c r="S564" s="8" t="inlineStr">
        <is>
          <t>✅ 对账齐全</t>
        </is>
      </c>
      <c r="T564" t="inlineStr">
        <is>
          <t>✓</t>
        </is>
      </c>
    </row>
    <row r="565">
      <c r="A565" s="14" t="inlineStr">
        <is>
          <t>4385199528609145016</t>
        </is>
      </c>
      <c r="B565" s="14" t="inlineStr">
        <is>
          <t>tb1917445182</t>
        </is>
      </c>
      <c r="C565" s="26" t="n">
        <v>45821</v>
      </c>
      <c r="D565" s="16" t="n"/>
      <c r="E565" s="16" t="n"/>
      <c r="F565" s="16" t="n"/>
      <c r="G565" s="16" t="n"/>
      <c r="H565" s="16" t="n">
        <v>1</v>
      </c>
      <c r="I565" s="161" t="n">
        <v>15</v>
      </c>
      <c r="J565" s="161" t="n">
        <v>5</v>
      </c>
      <c r="K565" s="161">
        <f>G565*H565*0.006</f>
        <v/>
      </c>
      <c r="L565" s="28">
        <f>SUM(I565:K565)</f>
        <v/>
      </c>
      <c r="M565" s="28">
        <f>G565*H565+I565</f>
        <v/>
      </c>
      <c r="N565" s="16" t="n"/>
      <c r="O565" s="16" t="n"/>
      <c r="P565" s="14" t="n"/>
      <c r="Q565" s="16" t="n"/>
      <c r="R565" s="8" t="inlineStr">
        <is>
          <t>✅ 可导入</t>
        </is>
      </c>
      <c r="S565" s="8" t="inlineStr">
        <is>
          <t>✅ 对账齐全</t>
        </is>
      </c>
      <c r="T565" t="inlineStr">
        <is>
          <t>✓</t>
        </is>
      </c>
    </row>
    <row r="566">
      <c r="A566" s="14" t="inlineStr">
        <is>
          <t>2609380669482769786</t>
        </is>
      </c>
      <c r="B566" s="14" t="inlineStr">
        <is>
          <t>tb32401488</t>
        </is>
      </c>
      <c r="C566" s="25" t="n">
        <v>45821</v>
      </c>
      <c r="D566" s="15" t="n"/>
      <c r="E566" s="15" t="n"/>
      <c r="F566" s="15" t="n"/>
      <c r="G566" s="15" t="n"/>
      <c r="H566" s="15" t="n">
        <v>1</v>
      </c>
      <c r="I566" s="160" t="n">
        <v>15</v>
      </c>
      <c r="J566" s="160" t="n">
        <v>5</v>
      </c>
      <c r="K566" s="160">
        <f>G566*H566*0.006</f>
        <v/>
      </c>
      <c r="L566" s="28">
        <f>SUM(I566:K566)</f>
        <v/>
      </c>
      <c r="M566" s="28">
        <f>G566*H566+I566</f>
        <v/>
      </c>
      <c r="N566" s="15" t="n"/>
      <c r="O566" s="15" t="n"/>
      <c r="P566" s="14" t="n"/>
      <c r="Q566" s="15" t="n"/>
      <c r="R566" s="8" t="inlineStr">
        <is>
          <t>✅ 可导入</t>
        </is>
      </c>
      <c r="S566" s="8" t="inlineStr">
        <is>
          <t>✅ 对账齐全</t>
        </is>
      </c>
      <c r="T566" t="inlineStr">
        <is>
          <t>✓</t>
        </is>
      </c>
    </row>
    <row r="567">
      <c r="A567" s="14" t="inlineStr">
        <is>
          <t>4385195679201926847</t>
        </is>
      </c>
      <c r="B567" s="14" t="inlineStr">
        <is>
          <t>龚海洋520</t>
        </is>
      </c>
      <c r="C567" s="26" t="n">
        <v>45821</v>
      </c>
      <c r="D567" s="16" t="n"/>
      <c r="E567" s="16" t="n"/>
      <c r="F567" s="16" t="n"/>
      <c r="G567" s="16" t="n"/>
      <c r="H567" s="16" t="n">
        <v>1</v>
      </c>
      <c r="I567" s="161" t="n">
        <v>15</v>
      </c>
      <c r="J567" s="161" t="n">
        <v>5</v>
      </c>
      <c r="K567" s="161">
        <f>G567*H567*0.006</f>
        <v/>
      </c>
      <c r="L567" s="28">
        <f>SUM(I567:K567)</f>
        <v/>
      </c>
      <c r="M567" s="28">
        <f>G567*H567+I567</f>
        <v/>
      </c>
      <c r="N567" s="16" t="n"/>
      <c r="O567" s="16" t="n"/>
      <c r="P567" s="14" t="n"/>
      <c r="Q567" s="16" t="n"/>
      <c r="R567" s="8" t="inlineStr">
        <is>
          <t>✅ 可导入</t>
        </is>
      </c>
      <c r="S567" s="8" t="inlineStr">
        <is>
          <t>✅ 对账齐全</t>
        </is>
      </c>
      <c r="T567" t="inlineStr">
        <is>
          <t>✓</t>
        </is>
      </c>
    </row>
    <row r="568">
      <c r="A568" s="14" t="inlineStr">
        <is>
          <t>2610316561561552279</t>
        </is>
      </c>
      <c r="B568" s="14" t="inlineStr">
        <is>
          <t>gsceshi</t>
        </is>
      </c>
      <c r="C568" s="25" t="n">
        <v>45822</v>
      </c>
      <c r="D568" s="15" t="n"/>
      <c r="E568" s="15" t="n"/>
      <c r="F568" s="15" t="n"/>
      <c r="G568" s="15" t="n"/>
      <c r="H568" s="15" t="n">
        <v>1</v>
      </c>
      <c r="I568" s="160" t="n">
        <v>15</v>
      </c>
      <c r="J568" s="160" t="n">
        <v>5</v>
      </c>
      <c r="K568" s="160">
        <f>G568*H568*0.006</f>
        <v/>
      </c>
      <c r="L568" s="28">
        <f>SUM(I568:K568)</f>
        <v/>
      </c>
      <c r="M568" s="28">
        <f>G568*H568+I568</f>
        <v/>
      </c>
      <c r="N568" s="15" t="n"/>
      <c r="O568" s="15" t="n"/>
      <c r="P568" s="14" t="n"/>
      <c r="Q568" s="15" t="n"/>
      <c r="R568" s="8" t="inlineStr">
        <is>
          <t>✅ 可导入</t>
        </is>
      </c>
      <c r="S568" s="8" t="inlineStr">
        <is>
          <t>✅ 对账齐全</t>
        </is>
      </c>
      <c r="T568" t="inlineStr">
        <is>
          <t>✓</t>
        </is>
      </c>
    </row>
    <row r="569">
      <c r="A569" s="14" t="inlineStr">
        <is>
          <t>4386667935767665716</t>
        </is>
      </c>
      <c r="B569" s="14" t="inlineStr">
        <is>
          <t>ucallmeok</t>
        </is>
      </c>
      <c r="C569" s="26" t="n">
        <v>45822</v>
      </c>
      <c r="D569" s="16" t="n"/>
      <c r="E569" s="16" t="n"/>
      <c r="F569" s="16" t="n"/>
      <c r="G569" s="16" t="n"/>
      <c r="H569" s="16" t="n">
        <v>1</v>
      </c>
      <c r="I569" s="161" t="n">
        <v>15</v>
      </c>
      <c r="J569" s="161" t="n">
        <v>5</v>
      </c>
      <c r="K569" s="161">
        <f>G569*H569*0.006</f>
        <v/>
      </c>
      <c r="L569" s="28">
        <f>SUM(I569:K569)</f>
        <v/>
      </c>
      <c r="M569" s="28">
        <f>G569*H569+I569</f>
        <v/>
      </c>
      <c r="N569" s="16" t="n"/>
      <c r="O569" s="16" t="n"/>
      <c r="P569" s="14" t="n"/>
      <c r="Q569" s="16" t="n"/>
      <c r="R569" s="8" t="inlineStr">
        <is>
          <t>✅ 可导入</t>
        </is>
      </c>
      <c r="S569" s="8" t="inlineStr">
        <is>
          <t>✅ 对账齐全</t>
        </is>
      </c>
      <c r="T569" t="inlineStr">
        <is>
          <t>✓</t>
        </is>
      </c>
    </row>
    <row r="570">
      <c r="A570" s="14" t="inlineStr">
        <is>
          <t>4387252034265977808</t>
        </is>
      </c>
      <c r="B570" s="14" t="inlineStr">
        <is>
          <t>恭喜你发财发发发</t>
        </is>
      </c>
      <c r="C570" s="25" t="n">
        <v>45822</v>
      </c>
      <c r="D570" s="15" t="n"/>
      <c r="E570" s="15" t="n"/>
      <c r="F570" s="15" t="n"/>
      <c r="G570" s="15" t="n"/>
      <c r="H570" s="15" t="n">
        <v>1</v>
      </c>
      <c r="I570" s="160" t="n">
        <v>15</v>
      </c>
      <c r="J570" s="160" t="n">
        <v>5</v>
      </c>
      <c r="K570" s="160">
        <f>G570*H570*0.006</f>
        <v/>
      </c>
      <c r="L570" s="28">
        <f>SUM(I570:K570)</f>
        <v/>
      </c>
      <c r="M570" s="28">
        <f>G570*H570+I570</f>
        <v/>
      </c>
      <c r="N570" s="15" t="n"/>
      <c r="O570" s="15" t="n"/>
      <c r="P570" s="14" t="n"/>
      <c r="Q570" s="15" t="n"/>
      <c r="R570" s="8" t="inlineStr">
        <is>
          <t>✅ 可导入</t>
        </is>
      </c>
      <c r="S570" s="8" t="inlineStr">
        <is>
          <t>✅ 对账齐全</t>
        </is>
      </c>
      <c r="T570" t="inlineStr">
        <is>
          <t>✓</t>
        </is>
      </c>
    </row>
    <row r="571">
      <c r="A571" s="14" t="inlineStr">
        <is>
          <t>4387738933792447004</t>
        </is>
      </c>
      <c r="B571" s="14" t="inlineStr">
        <is>
          <t>tb17130818</t>
        </is>
      </c>
      <c r="C571" s="26" t="n">
        <v>45823</v>
      </c>
      <c r="D571" s="16" t="n"/>
      <c r="E571" s="16" t="n"/>
      <c r="F571" s="16" t="n"/>
      <c r="G571" s="16" t="n"/>
      <c r="H571" s="16" t="n">
        <v>1</v>
      </c>
      <c r="I571" s="161" t="n">
        <v>15</v>
      </c>
      <c r="J571" s="161" t="n">
        <v>5</v>
      </c>
      <c r="K571" s="161">
        <f>G571*H571*0.006</f>
        <v/>
      </c>
      <c r="L571" s="28">
        <f>SUM(I571:K571)</f>
        <v/>
      </c>
      <c r="M571" s="28">
        <f>G571*H571+I571</f>
        <v/>
      </c>
      <c r="N571" s="16" t="n"/>
      <c r="O571" s="16" t="n"/>
      <c r="P571" s="14" t="n"/>
      <c r="Q571" s="16" t="n"/>
      <c r="R571" s="8" t="inlineStr">
        <is>
          <t>✅ 可导入</t>
        </is>
      </c>
      <c r="S571" s="8" t="inlineStr">
        <is>
          <t>✅ 对账齐全</t>
        </is>
      </c>
      <c r="T571" t="inlineStr">
        <is>
          <t>✓</t>
        </is>
      </c>
    </row>
    <row r="572">
      <c r="A572" s="14" t="inlineStr">
        <is>
          <t>2611509711938706472</t>
        </is>
      </c>
      <c r="B572" s="14" t="inlineStr">
        <is>
          <t>tb544249914</t>
        </is>
      </c>
      <c r="C572" s="25" t="n">
        <v>45823</v>
      </c>
      <c r="D572" s="15" t="n"/>
      <c r="E572" s="15" t="n"/>
      <c r="F572" s="15" t="n"/>
      <c r="G572" s="15" t="n"/>
      <c r="H572" s="15" t="n">
        <v>1</v>
      </c>
      <c r="I572" s="160" t="n">
        <v>15</v>
      </c>
      <c r="J572" s="160" t="n">
        <v>5</v>
      </c>
      <c r="K572" s="160">
        <f>G572*H572*0.006</f>
        <v/>
      </c>
      <c r="L572" s="28">
        <f>SUM(I572:K572)</f>
        <v/>
      </c>
      <c r="M572" s="28">
        <f>G572*H572+I572</f>
        <v/>
      </c>
      <c r="N572" s="15" t="n"/>
      <c r="O572" s="15" t="n"/>
      <c r="P572" s="14" t="n"/>
      <c r="Q572" s="15" t="n"/>
      <c r="R572" s="8" t="inlineStr">
        <is>
          <t>✅ 可导入</t>
        </is>
      </c>
      <c r="S572" s="8" t="inlineStr">
        <is>
          <t>✅ 对账齐全</t>
        </is>
      </c>
      <c r="T572" t="inlineStr">
        <is>
          <t>✓</t>
        </is>
      </c>
    </row>
    <row r="573">
      <c r="A573" s="14" t="inlineStr">
        <is>
          <t>2612713765662563588</t>
        </is>
      </c>
      <c r="B573" s="14" t="inlineStr">
        <is>
          <t>tb05757dw150</t>
        </is>
      </c>
      <c r="C573" s="26" t="n">
        <v>45823</v>
      </c>
      <c r="D573" s="16" t="n"/>
      <c r="E573" s="16" t="n"/>
      <c r="F573" s="16" t="n"/>
      <c r="G573" s="16" t="n"/>
      <c r="H573" s="16" t="n">
        <v>1</v>
      </c>
      <c r="I573" s="161" t="n">
        <v>15</v>
      </c>
      <c r="J573" s="161" t="n">
        <v>5</v>
      </c>
      <c r="K573" s="161">
        <f>G573*H573*0.006</f>
        <v/>
      </c>
      <c r="L573" s="28">
        <f>SUM(I573:K573)</f>
        <v/>
      </c>
      <c r="M573" s="28">
        <f>G573*H573+I573</f>
        <v/>
      </c>
      <c r="N573" s="16" t="n"/>
      <c r="O573" s="16" t="n"/>
      <c r="P573" s="14" t="n"/>
      <c r="Q573" s="16" t="n"/>
      <c r="R573" s="8" t="inlineStr">
        <is>
          <t>✅ 可导入</t>
        </is>
      </c>
      <c r="S573" s="8" t="inlineStr">
        <is>
          <t>✅ 对账齐全</t>
        </is>
      </c>
      <c r="T573" t="inlineStr">
        <is>
          <t>✓</t>
        </is>
      </c>
    </row>
    <row r="574">
      <c r="A574" s="14" t="inlineStr">
        <is>
          <t>4388692682451673429</t>
        </is>
      </c>
      <c r="B574" s="14" t="inlineStr">
        <is>
          <t>天天开心的小妞妞</t>
        </is>
      </c>
      <c r="C574" s="25" t="n">
        <v>45823</v>
      </c>
      <c r="D574" s="15" t="n"/>
      <c r="E574" s="15" t="n"/>
      <c r="F574" s="15" t="n"/>
      <c r="G574" s="15" t="n"/>
      <c r="H574" s="15" t="n">
        <v>1</v>
      </c>
      <c r="I574" s="160" t="n">
        <v>15</v>
      </c>
      <c r="J574" s="160" t="n">
        <v>5</v>
      </c>
      <c r="K574" s="160">
        <f>G574*H574*0.006</f>
        <v/>
      </c>
      <c r="L574" s="28">
        <f>SUM(I574:K574)</f>
        <v/>
      </c>
      <c r="M574" s="28">
        <f>G574*H574+I574</f>
        <v/>
      </c>
      <c r="N574" s="15" t="n"/>
      <c r="O574" s="15" t="n"/>
      <c r="P574" s="14" t="n"/>
      <c r="Q574" s="15" t="n"/>
      <c r="R574" s="8" t="inlineStr">
        <is>
          <t>✅ 可导入</t>
        </is>
      </c>
      <c r="S574" s="8" t="inlineStr">
        <is>
          <t>✅ 对账齐全</t>
        </is>
      </c>
      <c r="T574" t="inlineStr">
        <is>
          <t>✓</t>
        </is>
      </c>
    </row>
    <row r="575">
      <c r="A575" s="14" t="inlineStr">
        <is>
          <t>2611735611639810856</t>
        </is>
      </c>
      <c r="B575" s="14" t="inlineStr">
        <is>
          <t>g1500000</t>
        </is>
      </c>
      <c r="C575" s="26" t="n">
        <v>45823</v>
      </c>
      <c r="D575" s="16" t="n"/>
      <c r="E575" s="16" t="n"/>
      <c r="F575" s="16" t="n"/>
      <c r="G575" s="16" t="n"/>
      <c r="H575" s="16" t="n">
        <v>1</v>
      </c>
      <c r="I575" s="161" t="n">
        <v>15</v>
      </c>
      <c r="J575" s="161" t="n">
        <v>5</v>
      </c>
      <c r="K575" s="161">
        <f>G575*H575*0.006</f>
        <v/>
      </c>
      <c r="L575" s="28">
        <f>SUM(I575:K575)</f>
        <v/>
      </c>
      <c r="M575" s="28">
        <f>G575*H575+I575</f>
        <v/>
      </c>
      <c r="N575" s="16" t="n"/>
      <c r="O575" s="16" t="n"/>
      <c r="P575" s="14" t="n"/>
      <c r="Q575" s="16" t="n"/>
      <c r="R575" s="8" t="inlineStr">
        <is>
          <t>✅ 可导入</t>
        </is>
      </c>
      <c r="S575" s="8" t="inlineStr">
        <is>
          <t>✅ 对账齐全</t>
        </is>
      </c>
      <c r="T575" t="inlineStr">
        <is>
          <t>✓</t>
        </is>
      </c>
    </row>
    <row r="576">
      <c r="A576" s="14" t="inlineStr">
        <is>
          <t>4388390065362275814</t>
        </is>
      </c>
      <c r="B576" s="14" t="inlineStr">
        <is>
          <t>爱笑的大脸丹1</t>
        </is>
      </c>
      <c r="C576" s="25" t="n">
        <v>45823</v>
      </c>
      <c r="D576" s="15" t="n"/>
      <c r="E576" s="15" t="n"/>
      <c r="F576" s="15" t="n"/>
      <c r="G576" s="15" t="n"/>
      <c r="H576" s="15" t="n">
        <v>1</v>
      </c>
      <c r="I576" s="160" t="n">
        <v>15</v>
      </c>
      <c r="J576" s="160" t="n">
        <v>5</v>
      </c>
      <c r="K576" s="160">
        <f>G576*H576*0.006</f>
        <v/>
      </c>
      <c r="L576" s="28">
        <f>SUM(I576:K576)</f>
        <v/>
      </c>
      <c r="M576" s="28">
        <f>G576*H576+I576</f>
        <v/>
      </c>
      <c r="N576" s="15" t="n"/>
      <c r="O576" s="15" t="n"/>
      <c r="P576" s="14" t="n"/>
      <c r="Q576" s="15" t="n"/>
      <c r="R576" s="8" t="inlineStr">
        <is>
          <t>✅ 可导入</t>
        </is>
      </c>
      <c r="S576" s="8" t="inlineStr">
        <is>
          <t>✅ 对账齐全</t>
        </is>
      </c>
      <c r="T576" t="inlineStr">
        <is>
          <t>✓</t>
        </is>
      </c>
    </row>
    <row r="577">
      <c r="A577" s="14" t="inlineStr">
        <is>
          <t>2613038233899617889</t>
        </is>
      </c>
      <c r="B577" s="14" t="inlineStr">
        <is>
          <t>小孔孔1970</t>
        </is>
      </c>
      <c r="C577" s="26" t="n">
        <v>45823</v>
      </c>
      <c r="D577" s="16" t="n"/>
      <c r="E577" s="16" t="n"/>
      <c r="F577" s="16" t="n"/>
      <c r="G577" s="16" t="n"/>
      <c r="H577" s="16" t="n">
        <v>1</v>
      </c>
      <c r="I577" s="161" t="n">
        <v>15</v>
      </c>
      <c r="J577" s="161" t="n">
        <v>5</v>
      </c>
      <c r="K577" s="161">
        <f>G577*H577*0.006</f>
        <v/>
      </c>
      <c r="L577" s="28">
        <f>SUM(I577:K577)</f>
        <v/>
      </c>
      <c r="M577" s="28">
        <f>G577*H577+I577</f>
        <v/>
      </c>
      <c r="N577" s="16" t="n"/>
      <c r="O577" s="16" t="n"/>
      <c r="P577" s="14" t="n"/>
      <c r="Q577" s="16" t="n"/>
      <c r="R577" s="8" t="inlineStr">
        <is>
          <t>✅ 可导入</t>
        </is>
      </c>
      <c r="S577" s="8" t="inlineStr">
        <is>
          <t>✅ 对账齐全</t>
        </is>
      </c>
      <c r="T577" t="inlineStr">
        <is>
          <t>✓</t>
        </is>
      </c>
    </row>
    <row r="578">
      <c r="A578" s="14" t="inlineStr">
        <is>
          <t>2612748253177103091</t>
        </is>
      </c>
      <c r="B578" s="14" t="inlineStr">
        <is>
          <t>grcm80</t>
        </is>
      </c>
      <c r="C578" s="25" t="n">
        <v>45823</v>
      </c>
      <c r="D578" s="15" t="n"/>
      <c r="E578" s="15" t="n"/>
      <c r="F578" s="15" t="n"/>
      <c r="G578" s="15" t="n"/>
      <c r="H578" s="15" t="n">
        <v>1</v>
      </c>
      <c r="I578" s="160" t="n">
        <v>15</v>
      </c>
      <c r="J578" s="160" t="n">
        <v>5</v>
      </c>
      <c r="K578" s="160">
        <f>G578*H578*0.006</f>
        <v/>
      </c>
      <c r="L578" s="28">
        <f>SUM(I578:K578)</f>
        <v/>
      </c>
      <c r="M578" s="28">
        <f>G578*H578+I578</f>
        <v/>
      </c>
      <c r="N578" s="15" t="n"/>
      <c r="O578" s="15" t="n"/>
      <c r="P578" s="14" t="n"/>
      <c r="Q578" s="15" t="n"/>
      <c r="R578" s="8" t="inlineStr">
        <is>
          <t>✅ 可导入</t>
        </is>
      </c>
      <c r="S578" s="8" t="inlineStr">
        <is>
          <t>✅ 对账齐全</t>
        </is>
      </c>
      <c r="T578" t="inlineStr">
        <is>
          <t>✓</t>
        </is>
      </c>
    </row>
    <row r="579">
      <c r="A579" s="14" t="inlineStr">
        <is>
          <t>4389144987695049021</t>
        </is>
      </c>
      <c r="B579" s="14" t="inlineStr">
        <is>
          <t>卡拉奇926</t>
        </is>
      </c>
      <c r="C579" s="26" t="n">
        <v>45823</v>
      </c>
      <c r="D579" s="16" t="n"/>
      <c r="E579" s="16" t="n"/>
      <c r="F579" s="16" t="n"/>
      <c r="G579" s="16" t="n"/>
      <c r="H579" s="16" t="n">
        <v>1</v>
      </c>
      <c r="I579" s="161" t="n">
        <v>15</v>
      </c>
      <c r="J579" s="161" t="n">
        <v>5</v>
      </c>
      <c r="K579" s="161">
        <f>G579*H579*0.006</f>
        <v/>
      </c>
      <c r="L579" s="28">
        <f>SUM(I579:K579)</f>
        <v/>
      </c>
      <c r="M579" s="28">
        <f>G579*H579+I579</f>
        <v/>
      </c>
      <c r="N579" s="16" t="n"/>
      <c r="O579" s="16" t="n"/>
      <c r="P579" s="14" t="n"/>
      <c r="Q579" s="16" t="n"/>
      <c r="R579" s="8" t="inlineStr">
        <is>
          <t>✅ 可导入</t>
        </is>
      </c>
      <c r="S579" s="8" t="inlineStr">
        <is>
          <t>✅ 对账齐全</t>
        </is>
      </c>
      <c r="T579" t="inlineStr">
        <is>
          <t>✓</t>
        </is>
      </c>
    </row>
    <row r="580">
      <c r="A580" s="14" t="inlineStr">
        <is>
          <t>2612098779776447160</t>
        </is>
      </c>
      <c r="B580" s="14" t="inlineStr">
        <is>
          <t>念汐2002</t>
        </is>
      </c>
      <c r="C580" s="25" t="n">
        <v>45823</v>
      </c>
      <c r="D580" s="15" t="n"/>
      <c r="E580" s="15" t="n"/>
      <c r="F580" s="15" t="n"/>
      <c r="G580" s="15" t="n"/>
      <c r="H580" s="15" t="n">
        <v>1</v>
      </c>
      <c r="I580" s="160" t="n">
        <v>15</v>
      </c>
      <c r="J580" s="160" t="n">
        <v>5</v>
      </c>
      <c r="K580" s="160">
        <f>G580*H580*0.006</f>
        <v/>
      </c>
      <c r="L580" s="28">
        <f>SUM(I580:K580)</f>
        <v/>
      </c>
      <c r="M580" s="28">
        <f>G580*H580+I580</f>
        <v/>
      </c>
      <c r="N580" s="15" t="n"/>
      <c r="O580" s="15" t="n"/>
      <c r="P580" s="14" t="n"/>
      <c r="Q580" s="15" t="n"/>
      <c r="R580" s="8" t="inlineStr">
        <is>
          <t>✅ 可导入</t>
        </is>
      </c>
      <c r="S580" s="8" t="inlineStr">
        <is>
          <t>✅ 对账齐全</t>
        </is>
      </c>
      <c r="T580" t="inlineStr">
        <is>
          <t>✓</t>
        </is>
      </c>
    </row>
    <row r="581">
      <c r="A581" s="14" t="inlineStr">
        <is>
          <t>4389384169143927438</t>
        </is>
      </c>
      <c r="B581" s="14" t="inlineStr">
        <is>
          <t>tb03191511</t>
        </is>
      </c>
      <c r="C581" s="26" t="n">
        <v>45824</v>
      </c>
      <c r="D581" s="16" t="n"/>
      <c r="E581" s="16" t="n"/>
      <c r="F581" s="16" t="n"/>
      <c r="G581" s="16" t="n"/>
      <c r="H581" s="16" t="n">
        <v>1</v>
      </c>
      <c r="I581" s="161" t="n">
        <v>15</v>
      </c>
      <c r="J581" s="161" t="n">
        <v>5</v>
      </c>
      <c r="K581" s="161">
        <f>G581*H581*0.006</f>
        <v/>
      </c>
      <c r="L581" s="28">
        <f>SUM(I581:K581)</f>
        <v/>
      </c>
      <c r="M581" s="28">
        <f>G581*H581+I581</f>
        <v/>
      </c>
      <c r="N581" s="16" t="n"/>
      <c r="O581" s="16" t="n"/>
      <c r="P581" s="14" t="n"/>
      <c r="Q581" s="16" t="n"/>
      <c r="R581" s="8" t="inlineStr">
        <is>
          <t>✅ 可导入</t>
        </is>
      </c>
      <c r="S581" s="8" t="inlineStr">
        <is>
          <t>✅ 对账齐全</t>
        </is>
      </c>
      <c r="T581" t="inlineStr">
        <is>
          <t>✓</t>
        </is>
      </c>
    </row>
    <row r="582">
      <c r="A582" s="14" t="inlineStr">
        <is>
          <t>4389766922494928045</t>
        </is>
      </c>
      <c r="B582" s="14" t="inlineStr">
        <is>
          <t>哆咯咪87</t>
        </is>
      </c>
      <c r="C582" s="25" t="n">
        <v>45824</v>
      </c>
      <c r="D582" s="15" t="n"/>
      <c r="E582" s="15" t="n"/>
      <c r="F582" s="15" t="n"/>
      <c r="G582" s="15" t="n"/>
      <c r="H582" s="15" t="n">
        <v>1</v>
      </c>
      <c r="I582" s="160" t="n">
        <v>15</v>
      </c>
      <c r="J582" s="160" t="n">
        <v>5</v>
      </c>
      <c r="K582" s="160">
        <f>G582*H582*0.006</f>
        <v/>
      </c>
      <c r="L582" s="28">
        <f>SUM(I582:K582)</f>
        <v/>
      </c>
      <c r="M582" s="28">
        <f>G582*H582+I582</f>
        <v/>
      </c>
      <c r="N582" s="15" t="n"/>
      <c r="O582" s="15" t="n"/>
      <c r="P582" s="14" t="n"/>
      <c r="Q582" s="15" t="n"/>
      <c r="R582" s="8" t="inlineStr">
        <is>
          <t>✅ 可导入</t>
        </is>
      </c>
      <c r="S582" s="8" t="inlineStr">
        <is>
          <t>✅ 对账齐全</t>
        </is>
      </c>
      <c r="T582" t="inlineStr">
        <is>
          <t>✓</t>
        </is>
      </c>
    </row>
    <row r="583">
      <c r="A583" s="14" t="inlineStr">
        <is>
          <t>4390195212082548824</t>
        </is>
      </c>
      <c r="B583" s="14" t="inlineStr">
        <is>
          <t>tb429406614</t>
        </is>
      </c>
      <c r="C583" s="26" t="n">
        <v>45824</v>
      </c>
      <c r="D583" s="16" t="n"/>
      <c r="E583" s="16" t="n"/>
      <c r="F583" s="16" t="n"/>
      <c r="G583" s="16" t="n"/>
      <c r="H583" s="16" t="n">
        <v>1</v>
      </c>
      <c r="I583" s="161" t="n">
        <v>15</v>
      </c>
      <c r="J583" s="161" t="n">
        <v>5</v>
      </c>
      <c r="K583" s="161">
        <f>G583*H583*0.006</f>
        <v/>
      </c>
      <c r="L583" s="28">
        <f>SUM(I583:K583)</f>
        <v/>
      </c>
      <c r="M583" s="28">
        <f>G583*H583+I583</f>
        <v/>
      </c>
      <c r="N583" s="16" t="n"/>
      <c r="O583" s="16" t="n"/>
      <c r="P583" s="14" t="n"/>
      <c r="Q583" s="16" t="n"/>
      <c r="R583" s="8" t="inlineStr">
        <is>
          <t>✅ 可导入</t>
        </is>
      </c>
      <c r="S583" s="8" t="inlineStr">
        <is>
          <t>✅ 对账齐全</t>
        </is>
      </c>
      <c r="T583" t="inlineStr">
        <is>
          <t>✓</t>
        </is>
      </c>
    </row>
    <row r="584">
      <c r="A584" s="14" t="inlineStr">
        <is>
          <t>2613462782056872753</t>
        </is>
      </c>
      <c r="B584" s="14" t="inlineStr">
        <is>
          <t>小柯kelly</t>
        </is>
      </c>
      <c r="C584" s="25" t="n">
        <v>45824</v>
      </c>
      <c r="D584" s="15" t="n"/>
      <c r="E584" s="15" t="n"/>
      <c r="F584" s="15" t="n"/>
      <c r="G584" s="15" t="n"/>
      <c r="H584" s="15" t="n">
        <v>1</v>
      </c>
      <c r="I584" s="160" t="n">
        <v>15</v>
      </c>
      <c r="J584" s="160" t="n">
        <v>5</v>
      </c>
      <c r="K584" s="160">
        <f>G584*H584*0.006</f>
        <v/>
      </c>
      <c r="L584" s="28">
        <f>SUM(I584:K584)</f>
        <v/>
      </c>
      <c r="M584" s="28">
        <f>G584*H584+I584</f>
        <v/>
      </c>
      <c r="N584" s="15" t="n"/>
      <c r="O584" s="15" t="n"/>
      <c r="P584" s="14" t="n"/>
      <c r="Q584" s="15" t="n"/>
      <c r="R584" s="8" t="inlineStr">
        <is>
          <t>✅ 可导入</t>
        </is>
      </c>
      <c r="S584" s="8" t="inlineStr">
        <is>
          <t>✅ 对账齐全</t>
        </is>
      </c>
      <c r="T584" t="inlineStr">
        <is>
          <t>✓</t>
        </is>
      </c>
    </row>
    <row r="585">
      <c r="A585" s="14" t="inlineStr">
        <is>
          <t>4390179807861659610</t>
        </is>
      </c>
      <c r="B585" s="14" t="inlineStr">
        <is>
          <t>雅尚华饰</t>
        </is>
      </c>
      <c r="C585" s="26" t="n">
        <v>45824</v>
      </c>
      <c r="D585" s="16" t="n"/>
      <c r="E585" s="16" t="n"/>
      <c r="F585" s="16" t="n"/>
      <c r="G585" s="16" t="n"/>
      <c r="H585" s="16" t="n">
        <v>1</v>
      </c>
      <c r="I585" s="161" t="n">
        <v>0</v>
      </c>
      <c r="J585" s="161" t="n">
        <v>0</v>
      </c>
      <c r="K585" s="161">
        <f>G585*H585*0.006</f>
        <v/>
      </c>
      <c r="L585" s="28">
        <f>SUM(I585:K585)</f>
        <v/>
      </c>
      <c r="M585" s="28">
        <f>G585*H585+I585</f>
        <v/>
      </c>
      <c r="N585" s="16" t="n"/>
      <c r="O585" s="16" t="n"/>
      <c r="P585" s="14" t="n"/>
      <c r="Q585" s="16" t="n"/>
      <c r="R585" s="8" t="inlineStr">
        <is>
          <t>✅ 可导入</t>
        </is>
      </c>
      <c r="S585" s="8" t="inlineStr">
        <is>
          <t>✅ 对账齐全</t>
        </is>
      </c>
      <c r="T585" t="inlineStr">
        <is>
          <t>✓</t>
        </is>
      </c>
    </row>
    <row r="586">
      <c r="A586" s="14" t="inlineStr">
        <is>
          <t>4390371471869717213</t>
        </is>
      </c>
      <c r="B586" s="14" t="inlineStr">
        <is>
          <t>小小6901</t>
        </is>
      </c>
      <c r="C586" s="25" t="n">
        <v>45824</v>
      </c>
      <c r="D586" s="15" t="n"/>
      <c r="E586" s="15" t="n"/>
      <c r="F586" s="15" t="n"/>
      <c r="G586" s="15" t="n"/>
      <c r="H586" s="15" t="n">
        <v>1</v>
      </c>
      <c r="I586" s="160" t="n">
        <v>0</v>
      </c>
      <c r="J586" s="160" t="n">
        <v>0</v>
      </c>
      <c r="K586" s="160">
        <f>G586*H586*0.006</f>
        <v/>
      </c>
      <c r="L586" s="28">
        <f>SUM(I586:K586)</f>
        <v/>
      </c>
      <c r="M586" s="28">
        <f>G586*H586+I586</f>
        <v/>
      </c>
      <c r="N586" s="15" t="n"/>
      <c r="O586" s="15" t="n"/>
      <c r="P586" s="14" t="n"/>
      <c r="Q586" s="15" t="n"/>
      <c r="R586" s="8" t="inlineStr">
        <is>
          <t>✅ 可导入</t>
        </is>
      </c>
      <c r="S586" s="8" t="inlineStr">
        <is>
          <t>✅ 对账齐全</t>
        </is>
      </c>
      <c r="T586" t="inlineStr">
        <is>
          <t>✓</t>
        </is>
      </c>
    </row>
    <row r="587">
      <c r="A587" s="14" t="inlineStr">
        <is>
          <t>2614253485147667994</t>
        </is>
      </c>
      <c r="B587" s="14" t="inlineStr">
        <is>
          <t>tb789947217</t>
        </is>
      </c>
      <c r="C587" s="26" t="n">
        <v>45824</v>
      </c>
      <c r="D587" s="16" t="n"/>
      <c r="E587" s="16" t="n"/>
      <c r="F587" s="16" t="n"/>
      <c r="G587" s="16" t="n"/>
      <c r="H587" s="16" t="n">
        <v>1</v>
      </c>
      <c r="I587" s="161" t="n">
        <v>15</v>
      </c>
      <c r="J587" s="161" t="n">
        <v>5</v>
      </c>
      <c r="K587" s="161">
        <f>G587*H587*0.006</f>
        <v/>
      </c>
      <c r="L587" s="28">
        <f>SUM(I587:K587)</f>
        <v/>
      </c>
      <c r="M587" s="28">
        <f>G587*H587+I587</f>
        <v/>
      </c>
      <c r="N587" s="16" t="n"/>
      <c r="O587" s="16" t="n"/>
      <c r="P587" s="14" t="n"/>
      <c r="Q587" s="16" t="n"/>
      <c r="R587" s="8" t="inlineStr">
        <is>
          <t>✅ 可导入</t>
        </is>
      </c>
      <c r="S587" s="8" t="inlineStr">
        <is>
          <t>✅ 对账齐全</t>
        </is>
      </c>
      <c r="T587" t="inlineStr">
        <is>
          <t>✓</t>
        </is>
      </c>
    </row>
    <row r="588">
      <c r="A588" s="14" t="inlineStr">
        <is>
          <t>4389960673910644311</t>
        </is>
      </c>
      <c r="B588" s="14" t="inlineStr">
        <is>
          <t>tb730699915</t>
        </is>
      </c>
      <c r="C588" s="25" t="n">
        <v>45824</v>
      </c>
      <c r="D588" s="15" t="n"/>
      <c r="E588" s="15" t="n"/>
      <c r="F588" s="15" t="n"/>
      <c r="G588" s="15" t="n"/>
      <c r="H588" s="15" t="n">
        <v>1</v>
      </c>
      <c r="I588" s="160" t="n">
        <v>15</v>
      </c>
      <c r="J588" s="160" t="n">
        <v>5</v>
      </c>
      <c r="K588" s="160">
        <f>G588*H588*0.006</f>
        <v/>
      </c>
      <c r="L588" s="28">
        <f>SUM(I588:K588)</f>
        <v/>
      </c>
      <c r="M588" s="28">
        <f>G588*H588+I588</f>
        <v/>
      </c>
      <c r="N588" s="15" t="n"/>
      <c r="O588" s="15" t="n"/>
      <c r="P588" s="14" t="n"/>
      <c r="Q588" s="15" t="n"/>
      <c r="R588" s="8" t="inlineStr">
        <is>
          <t>✅ 可导入</t>
        </is>
      </c>
      <c r="S588" s="8" t="inlineStr">
        <is>
          <t>✅ 对账齐全</t>
        </is>
      </c>
      <c r="T588" t="inlineStr">
        <is>
          <t>✓</t>
        </is>
      </c>
    </row>
    <row r="589">
      <c r="A589" s="14" t="inlineStr">
        <is>
          <t>2613822602923533690</t>
        </is>
      </c>
      <c r="B589" s="14" t="inlineStr">
        <is>
          <t>篝篝不减肥</t>
        </is>
      </c>
      <c r="C589" s="26" t="n">
        <v>45824</v>
      </c>
      <c r="D589" s="16" t="n"/>
      <c r="E589" s="16" t="n"/>
      <c r="F589" s="16" t="n"/>
      <c r="G589" s="16" t="n"/>
      <c r="H589" s="16" t="n">
        <v>1</v>
      </c>
      <c r="I589" s="161" t="n">
        <v>15</v>
      </c>
      <c r="J589" s="161" t="n">
        <v>5</v>
      </c>
      <c r="K589" s="161">
        <f>G589*H589*0.006</f>
        <v/>
      </c>
      <c r="L589" s="28">
        <f>SUM(I589:K589)</f>
        <v/>
      </c>
      <c r="M589" s="28">
        <f>G589*H589+I589</f>
        <v/>
      </c>
      <c r="N589" s="16" t="n"/>
      <c r="O589" s="16" t="n"/>
      <c r="P589" s="14" t="n"/>
      <c r="Q589" s="16" t="n"/>
      <c r="R589" s="8" t="inlineStr">
        <is>
          <t>✅ 可导入</t>
        </is>
      </c>
      <c r="S589" s="8" t="inlineStr">
        <is>
          <t>✅ 对账齐全</t>
        </is>
      </c>
      <c r="T589" t="inlineStr">
        <is>
          <t>✓</t>
        </is>
      </c>
    </row>
    <row r="590">
      <c r="A590" s="14" t="inlineStr">
        <is>
          <t>4390645430385016843</t>
        </is>
      </c>
      <c r="B590" s="14" t="inlineStr">
        <is>
          <t>叶子瑶1218</t>
        </is>
      </c>
      <c r="C590" s="25" t="n">
        <v>45824</v>
      </c>
      <c r="D590" s="15" t="n"/>
      <c r="E590" s="15" t="n"/>
      <c r="F590" s="15" t="n"/>
      <c r="G590" s="15" t="n"/>
      <c r="H590" s="15" t="n">
        <v>1</v>
      </c>
      <c r="I590" s="160" t="n">
        <v>15</v>
      </c>
      <c r="J590" s="160" t="n">
        <v>5</v>
      </c>
      <c r="K590" s="160">
        <f>G590*H590*0.006</f>
        <v/>
      </c>
      <c r="L590" s="28">
        <f>SUM(I590:K590)</f>
        <v/>
      </c>
      <c r="M590" s="28">
        <f>G590*H590+I590</f>
        <v/>
      </c>
      <c r="N590" s="15" t="n"/>
      <c r="O590" s="15" t="n"/>
      <c r="P590" s="14" t="n"/>
      <c r="Q590" s="15" t="n"/>
      <c r="R590" s="8" t="inlineStr">
        <is>
          <t>✅ 可导入</t>
        </is>
      </c>
      <c r="S590" s="8" t="inlineStr">
        <is>
          <t>✅ 对账齐全</t>
        </is>
      </c>
      <c r="T590" t="inlineStr">
        <is>
          <t>✓</t>
        </is>
      </c>
    </row>
    <row r="591">
      <c r="A591" s="14" t="inlineStr">
        <is>
          <t>4390714515804321524</t>
        </is>
      </c>
      <c r="B591" s="14" t="inlineStr">
        <is>
          <t>夏wei1990</t>
        </is>
      </c>
      <c r="C591" s="26" t="n">
        <v>45824</v>
      </c>
      <c r="D591" s="16" t="n"/>
      <c r="E591" s="16" t="n"/>
      <c r="F591" s="16" t="n"/>
      <c r="G591" s="16" t="n"/>
      <c r="H591" s="16" t="n">
        <v>1</v>
      </c>
      <c r="I591" s="161" t="n">
        <v>15</v>
      </c>
      <c r="J591" s="161" t="n">
        <v>5</v>
      </c>
      <c r="K591" s="161">
        <f>G591*H591*0.006</f>
        <v/>
      </c>
      <c r="L591" s="28">
        <f>SUM(I591:K591)</f>
        <v/>
      </c>
      <c r="M591" s="28">
        <f>G591*H591+I591</f>
        <v/>
      </c>
      <c r="N591" s="16" t="n"/>
      <c r="O591" s="16" t="n"/>
      <c r="P591" s="14" t="n"/>
      <c r="Q591" s="16" t="n"/>
      <c r="R591" s="8" t="inlineStr">
        <is>
          <t>✅ 可导入</t>
        </is>
      </c>
      <c r="S591" s="8" t="inlineStr">
        <is>
          <t>✅ 对账齐全</t>
        </is>
      </c>
      <c r="T591" t="inlineStr">
        <is>
          <t>✓</t>
        </is>
      </c>
    </row>
    <row r="592">
      <c r="A592" s="14" t="inlineStr">
        <is>
          <t>2613916308224764680</t>
        </is>
      </c>
      <c r="B592" s="14" t="inlineStr">
        <is>
          <t>tb468925296560</t>
        </is>
      </c>
      <c r="C592" s="25" t="n">
        <v>45824</v>
      </c>
      <c r="D592" s="15" t="n"/>
      <c r="E592" s="15" t="n"/>
      <c r="F592" s="15" t="n"/>
      <c r="G592" s="15" t="n"/>
      <c r="H592" s="15" t="n">
        <v>1</v>
      </c>
      <c r="I592" s="160" t="n">
        <v>15</v>
      </c>
      <c r="J592" s="160" t="n">
        <v>5</v>
      </c>
      <c r="K592" s="160">
        <f>G592*H592*0.006</f>
        <v/>
      </c>
      <c r="L592" s="28">
        <f>SUM(I592:K592)</f>
        <v/>
      </c>
      <c r="M592" s="28">
        <f>G592*H592+I592</f>
        <v/>
      </c>
      <c r="N592" s="15" t="n"/>
      <c r="O592" s="15" t="n"/>
      <c r="P592" s="14" t="n"/>
      <c r="Q592" s="15" t="n"/>
      <c r="R592" s="8" t="inlineStr">
        <is>
          <t>✅ 可导入</t>
        </is>
      </c>
      <c r="S592" s="8" t="inlineStr">
        <is>
          <t>✅ 对账齐全</t>
        </is>
      </c>
      <c r="T592" t="inlineStr">
        <is>
          <t>✓</t>
        </is>
      </c>
    </row>
    <row r="593">
      <c r="A593" s="14" t="inlineStr">
        <is>
          <t>4390774455944966216</t>
        </is>
      </c>
      <c r="B593" s="14" t="inlineStr">
        <is>
          <t>品位家</t>
        </is>
      </c>
      <c r="C593" s="26" t="n">
        <v>45824</v>
      </c>
      <c r="D593" s="16" t="n"/>
      <c r="E593" s="16" t="n"/>
      <c r="F593" s="16" t="n"/>
      <c r="G593" s="16" t="n"/>
      <c r="H593" s="16" t="n">
        <v>1</v>
      </c>
      <c r="I593" s="161" t="n">
        <v>15</v>
      </c>
      <c r="J593" s="161" t="n">
        <v>5</v>
      </c>
      <c r="K593" s="161">
        <f>G593*H593*0.006</f>
        <v/>
      </c>
      <c r="L593" s="28">
        <f>SUM(I593:K593)</f>
        <v/>
      </c>
      <c r="M593" s="28">
        <f>G593*H593+I593</f>
        <v/>
      </c>
      <c r="N593" s="16" t="n"/>
      <c r="O593" s="16" t="n"/>
      <c r="P593" s="14" t="n"/>
      <c r="Q593" s="16" t="n"/>
      <c r="R593" s="8" t="inlineStr">
        <is>
          <t>✅ 可导入</t>
        </is>
      </c>
      <c r="S593" s="8" t="inlineStr">
        <is>
          <t>✅ 对账齐全</t>
        </is>
      </c>
      <c r="T593" t="inlineStr">
        <is>
          <t>✓</t>
        </is>
      </c>
    </row>
    <row r="594">
      <c r="A594" s="14" t="inlineStr">
        <is>
          <t>4390726034146687519</t>
        </is>
      </c>
      <c r="B594" s="14" t="inlineStr">
        <is>
          <t>今夜限定月光</t>
        </is>
      </c>
      <c r="C594" s="25" t="n">
        <v>45824</v>
      </c>
      <c r="D594" s="15" t="n"/>
      <c r="E594" s="15" t="n"/>
      <c r="F594" s="15" t="n"/>
      <c r="G594" s="15" t="n"/>
      <c r="H594" s="15" t="n">
        <v>1</v>
      </c>
      <c r="I594" s="160" t="n">
        <v>15</v>
      </c>
      <c r="J594" s="160" t="n">
        <v>5</v>
      </c>
      <c r="K594" s="160">
        <f>G594*H594*0.006</f>
        <v/>
      </c>
      <c r="L594" s="28">
        <f>SUM(I594:K594)</f>
        <v/>
      </c>
      <c r="M594" s="28">
        <f>G594*H594+I594</f>
        <v/>
      </c>
      <c r="N594" s="15" t="n"/>
      <c r="O594" s="15" t="n"/>
      <c r="P594" s="14" t="n"/>
      <c r="Q594" s="15" t="n"/>
      <c r="R594" s="8" t="inlineStr">
        <is>
          <t>✅ 可导入</t>
        </is>
      </c>
      <c r="S594" s="8" t="inlineStr">
        <is>
          <t>✅ 对账齐全</t>
        </is>
      </c>
      <c r="T594" t="inlineStr">
        <is>
          <t>✓</t>
        </is>
      </c>
    </row>
    <row r="595">
      <c r="A595" s="14" t="inlineStr">
        <is>
          <t>4391262254549666726</t>
        </is>
      </c>
      <c r="B595" s="14" t="inlineStr">
        <is>
          <t>tb6710991186</t>
        </is>
      </c>
      <c r="C595" s="26" t="n">
        <v>45825</v>
      </c>
      <c r="D595" s="16" t="n"/>
      <c r="E595" s="16" t="n"/>
      <c r="F595" s="16" t="n"/>
      <c r="G595" s="16" t="n"/>
      <c r="H595" s="16" t="n">
        <v>1</v>
      </c>
      <c r="I595" s="161" t="n">
        <v>15</v>
      </c>
      <c r="J595" s="161" t="n">
        <v>5</v>
      </c>
      <c r="K595" s="161">
        <f>G595*H595*0.006</f>
        <v/>
      </c>
      <c r="L595" s="28">
        <f>SUM(I595:K595)</f>
        <v/>
      </c>
      <c r="M595" s="28">
        <f>G595*H595+I595</f>
        <v/>
      </c>
      <c r="N595" s="16" t="n"/>
      <c r="O595" s="16" t="n"/>
      <c r="P595" s="14" t="n"/>
      <c r="Q595" s="16" t="n"/>
      <c r="R595" s="8" t="inlineStr">
        <is>
          <t>✅ 可导入</t>
        </is>
      </c>
      <c r="S595" s="8" t="inlineStr">
        <is>
          <t>✅ 对账齐全</t>
        </is>
      </c>
      <c r="T595" t="inlineStr">
        <is>
          <t>✓</t>
        </is>
      </c>
    </row>
    <row r="596">
      <c r="A596" s="14" t="inlineStr">
        <is>
          <t>4391713731068048233</t>
        </is>
      </c>
      <c r="B596" s="14" t="inlineStr">
        <is>
          <t>我的自由173</t>
        </is>
      </c>
      <c r="C596" s="25" t="n">
        <v>45825</v>
      </c>
      <c r="D596" s="15" t="n"/>
      <c r="E596" s="15" t="n"/>
      <c r="F596" s="15" t="n"/>
      <c r="G596" s="15" t="n"/>
      <c r="H596" s="15" t="n">
        <v>1</v>
      </c>
      <c r="I596" s="160" t="n">
        <v>15</v>
      </c>
      <c r="J596" s="160" t="n">
        <v>5</v>
      </c>
      <c r="K596" s="160">
        <f>G596*H596*0.006</f>
        <v/>
      </c>
      <c r="L596" s="28">
        <f>SUM(I596:K596)</f>
        <v/>
      </c>
      <c r="M596" s="28">
        <f>G596*H596+I596</f>
        <v/>
      </c>
      <c r="N596" s="15" t="n"/>
      <c r="O596" s="15" t="n"/>
      <c r="P596" s="14" t="n"/>
      <c r="Q596" s="15" t="n"/>
      <c r="R596" s="8" t="inlineStr">
        <is>
          <t>✅ 可导入</t>
        </is>
      </c>
      <c r="S596" s="8" t="inlineStr">
        <is>
          <t>✅ 对账齐全</t>
        </is>
      </c>
      <c r="T596" t="inlineStr">
        <is>
          <t>✓</t>
        </is>
      </c>
    </row>
    <row r="597">
      <c r="A597" s="14" t="inlineStr">
        <is>
          <t>4391831520361996241</t>
        </is>
      </c>
      <c r="B597" s="14" t="inlineStr">
        <is>
          <t>倦鸟归 000</t>
        </is>
      </c>
      <c r="C597" s="26" t="n">
        <v>45825</v>
      </c>
      <c r="D597" s="16" t="n"/>
      <c r="E597" s="16" t="n"/>
      <c r="F597" s="16" t="n"/>
      <c r="G597" s="16" t="n"/>
      <c r="H597" s="16" t="n">
        <v>1</v>
      </c>
      <c r="I597" s="161" t="n">
        <v>15</v>
      </c>
      <c r="J597" s="161" t="n">
        <v>5</v>
      </c>
      <c r="K597" s="161">
        <f>G597*H597*0.006</f>
        <v/>
      </c>
      <c r="L597" s="28">
        <f>SUM(I597:K597)</f>
        <v/>
      </c>
      <c r="M597" s="28">
        <f>G597*H597+I597</f>
        <v/>
      </c>
      <c r="N597" s="16" t="n"/>
      <c r="O597" s="16" t="n"/>
      <c r="P597" s="14" t="n"/>
      <c r="Q597" s="16" t="n"/>
      <c r="R597" s="8" t="inlineStr">
        <is>
          <t>✅ 可导入</t>
        </is>
      </c>
      <c r="S597" s="8" t="inlineStr">
        <is>
          <t>✅ 对账齐全</t>
        </is>
      </c>
      <c r="T597" t="inlineStr">
        <is>
          <t>✓</t>
        </is>
      </c>
    </row>
    <row r="598">
      <c r="A598" s="14" t="inlineStr">
        <is>
          <t>4391852688720305113</t>
        </is>
      </c>
      <c r="B598" s="14" t="inlineStr">
        <is>
          <t>tb829557879</t>
        </is>
      </c>
      <c r="C598" s="25" t="n">
        <v>45825</v>
      </c>
      <c r="D598" s="15" t="n"/>
      <c r="E598" s="15" t="n"/>
      <c r="F598" s="15" t="n"/>
      <c r="G598" s="15" t="n"/>
      <c r="H598" s="15" t="n">
        <v>1</v>
      </c>
      <c r="I598" s="160" t="n">
        <v>15</v>
      </c>
      <c r="J598" s="160" t="n">
        <v>5</v>
      </c>
      <c r="K598" s="160">
        <f>G598*H598*0.006</f>
        <v/>
      </c>
      <c r="L598" s="28">
        <f>SUM(I598:K598)</f>
        <v/>
      </c>
      <c r="M598" s="28">
        <f>G598*H598+I598</f>
        <v/>
      </c>
      <c r="N598" s="15" t="n"/>
      <c r="O598" s="15" t="n"/>
      <c r="P598" s="14" t="n"/>
      <c r="Q598" s="15" t="n"/>
      <c r="R598" s="8" t="inlineStr">
        <is>
          <t>✅ 可导入</t>
        </is>
      </c>
      <c r="S598" s="8" t="inlineStr">
        <is>
          <t>✅ 对账齐全</t>
        </is>
      </c>
      <c r="T598" t="inlineStr">
        <is>
          <t>✓</t>
        </is>
      </c>
    </row>
    <row r="599">
      <c r="A599" s="14" t="inlineStr">
        <is>
          <t>2615016218895301977</t>
        </is>
      </c>
      <c r="B599" s="14" t="inlineStr">
        <is>
          <t>tb289654_2011</t>
        </is>
      </c>
      <c r="C599" s="26" t="n">
        <v>45825</v>
      </c>
      <c r="D599" s="16" t="n"/>
      <c r="E599" s="16" t="n"/>
      <c r="F599" s="16" t="n"/>
      <c r="G599" s="16" t="n"/>
      <c r="H599" s="16" t="n">
        <v>1</v>
      </c>
      <c r="I599" s="161" t="n">
        <v>15</v>
      </c>
      <c r="J599" s="161" t="n">
        <v>5</v>
      </c>
      <c r="K599" s="161">
        <f>G599*H599*0.006</f>
        <v/>
      </c>
      <c r="L599" s="28">
        <f>SUM(I599:K599)</f>
        <v/>
      </c>
      <c r="M599" s="28">
        <f>G599*H599+I599</f>
        <v/>
      </c>
      <c r="N599" s="16" t="n"/>
      <c r="O599" s="16" t="n"/>
      <c r="P599" s="14" t="n"/>
      <c r="Q599" s="16" t="n"/>
      <c r="R599" s="8" t="inlineStr">
        <is>
          <t>✅ 可导入</t>
        </is>
      </c>
      <c r="S599" s="8" t="inlineStr">
        <is>
          <t>✅ 对账齐全</t>
        </is>
      </c>
      <c r="T599" t="inlineStr">
        <is>
          <t>✓</t>
        </is>
      </c>
    </row>
    <row r="600">
      <c r="A600" s="14" t="inlineStr">
        <is>
          <t>4391897868429881619</t>
        </is>
      </c>
      <c r="B600" s="14" t="inlineStr">
        <is>
          <t>tb827975194</t>
        </is>
      </c>
      <c r="C600" s="25" t="n">
        <v>45825</v>
      </c>
      <c r="D600" s="15" t="n"/>
      <c r="E600" s="15" t="n"/>
      <c r="F600" s="15" t="n"/>
      <c r="G600" s="15" t="n"/>
      <c r="H600" s="15" t="n">
        <v>1</v>
      </c>
      <c r="I600" s="160" t="n">
        <v>15</v>
      </c>
      <c r="J600" s="160" t="n">
        <v>5</v>
      </c>
      <c r="K600" s="160">
        <f>G600*H600*0.006</f>
        <v/>
      </c>
      <c r="L600" s="28">
        <f>SUM(I600:K600)</f>
        <v/>
      </c>
      <c r="M600" s="28">
        <f>G600*H600+I600</f>
        <v/>
      </c>
      <c r="N600" s="15" t="n"/>
      <c r="O600" s="15" t="n"/>
      <c r="P600" s="14" t="n"/>
      <c r="Q600" s="15" t="n"/>
      <c r="R600" s="8" t="inlineStr">
        <is>
          <t>✅ 可导入</t>
        </is>
      </c>
      <c r="S600" s="8" t="inlineStr">
        <is>
          <t>✅ 对账齐全</t>
        </is>
      </c>
      <c r="T600" t="inlineStr">
        <is>
          <t>✓</t>
        </is>
      </c>
    </row>
    <row r="601">
      <c r="A601" s="14" t="inlineStr">
        <is>
          <t>2614965204845068989</t>
        </is>
      </c>
      <c r="B601" s="14" t="inlineStr">
        <is>
          <t>tb907371467</t>
        </is>
      </c>
      <c r="C601" s="26" t="n">
        <v>45825</v>
      </c>
      <c r="D601" s="16" t="n"/>
      <c r="E601" s="16" t="n"/>
      <c r="F601" s="16" t="n"/>
      <c r="G601" s="16" t="n"/>
      <c r="H601" s="16" t="n">
        <v>1</v>
      </c>
      <c r="I601" s="161" t="n">
        <v>15</v>
      </c>
      <c r="J601" s="161" t="n">
        <v>5</v>
      </c>
      <c r="K601" s="161">
        <f>G601*H601*0.006</f>
        <v/>
      </c>
      <c r="L601" s="28">
        <f>SUM(I601:K601)</f>
        <v/>
      </c>
      <c r="M601" s="28">
        <f>G601*H601+I601</f>
        <v/>
      </c>
      <c r="N601" s="16" t="n"/>
      <c r="O601" s="16" t="n"/>
      <c r="P601" s="14" t="n"/>
      <c r="Q601" s="16" t="n"/>
      <c r="R601" s="8" t="inlineStr">
        <is>
          <t>✅ 可导入</t>
        </is>
      </c>
      <c r="S601" s="8" t="inlineStr">
        <is>
          <t>✅ 对账齐全</t>
        </is>
      </c>
      <c r="T601" t="inlineStr">
        <is>
          <t>✓</t>
        </is>
      </c>
    </row>
    <row r="602">
      <c r="A602" s="14" t="inlineStr">
        <is>
          <t>4391987724304407544</t>
        </is>
      </c>
      <c r="B602" s="14" t="inlineStr">
        <is>
          <t>tb516830013</t>
        </is>
      </c>
      <c r="C602" s="25" t="n">
        <v>45825</v>
      </c>
      <c r="D602" s="15" t="n"/>
      <c r="E602" s="15" t="n"/>
      <c r="F602" s="15" t="n"/>
      <c r="G602" s="15" t="n"/>
      <c r="H602" s="15" t="n">
        <v>1</v>
      </c>
      <c r="I602" s="160" t="n">
        <v>15</v>
      </c>
      <c r="J602" s="160" t="n">
        <v>5</v>
      </c>
      <c r="K602" s="160">
        <f>G602*H602*0.006</f>
        <v/>
      </c>
      <c r="L602" s="28">
        <f>SUM(I602:K602)</f>
        <v/>
      </c>
      <c r="M602" s="28">
        <f>G602*H602+I602</f>
        <v/>
      </c>
      <c r="N602" s="15" t="n"/>
      <c r="O602" s="15" t="n"/>
      <c r="P602" s="14" t="n"/>
      <c r="Q602" s="15" t="n"/>
      <c r="R602" s="8" t="inlineStr">
        <is>
          <t>✅ 可导入</t>
        </is>
      </c>
      <c r="S602" s="8" t="inlineStr">
        <is>
          <t>✅ 对账齐全</t>
        </is>
      </c>
      <c r="T602" t="inlineStr">
        <is>
          <t>✓</t>
        </is>
      </c>
    </row>
    <row r="603">
      <c r="A603" s="14" t="inlineStr">
        <is>
          <t>2615252882398043472</t>
        </is>
      </c>
      <c r="B603" s="14" t="inlineStr">
        <is>
          <t>冬天的柳叶111</t>
        </is>
      </c>
      <c r="C603" s="26" t="n">
        <v>45825</v>
      </c>
      <c r="D603" s="16" t="n"/>
      <c r="E603" s="16" t="n"/>
      <c r="F603" s="16" t="n"/>
      <c r="G603" s="16" t="n"/>
      <c r="H603" s="16" t="n">
        <v>1</v>
      </c>
      <c r="I603" s="161" t="n">
        <v>15</v>
      </c>
      <c r="J603" s="161" t="n">
        <v>5</v>
      </c>
      <c r="K603" s="161">
        <f>G603*H603*0.006</f>
        <v/>
      </c>
      <c r="L603" s="28">
        <f>SUM(I603:K603)</f>
        <v/>
      </c>
      <c r="M603" s="28">
        <f>G603*H603+I603</f>
        <v/>
      </c>
      <c r="N603" s="16" t="n"/>
      <c r="O603" s="16" t="n"/>
      <c r="P603" s="14" t="n"/>
      <c r="Q603" s="16" t="n"/>
      <c r="R603" s="8" t="inlineStr">
        <is>
          <t>✅ 可导入</t>
        </is>
      </c>
      <c r="S603" s="8" t="inlineStr">
        <is>
          <t>✅ 对账齐全</t>
        </is>
      </c>
      <c r="T603" t="inlineStr">
        <is>
          <t>✓</t>
        </is>
      </c>
    </row>
    <row r="604">
      <c r="A604" s="14" t="inlineStr">
        <is>
          <t>4392410004778856402</t>
        </is>
      </c>
      <c r="B604" s="14" t="inlineStr">
        <is>
          <t>iaokokc</t>
        </is>
      </c>
      <c r="C604" s="25" t="n">
        <v>45825</v>
      </c>
      <c r="D604" s="15" t="n"/>
      <c r="E604" s="15" t="n"/>
      <c r="F604" s="15" t="n"/>
      <c r="G604" s="15" t="n"/>
      <c r="H604" s="15" t="n">
        <v>1</v>
      </c>
      <c r="I604" s="160" t="n">
        <v>15</v>
      </c>
      <c r="J604" s="160" t="n">
        <v>5</v>
      </c>
      <c r="K604" s="160">
        <f>G604*H604*0.006</f>
        <v/>
      </c>
      <c r="L604" s="28">
        <f>SUM(I604:K604)</f>
        <v/>
      </c>
      <c r="M604" s="28">
        <f>G604*H604+I604</f>
        <v/>
      </c>
      <c r="N604" s="15" t="n"/>
      <c r="O604" s="15" t="n"/>
      <c r="P604" s="14" t="n"/>
      <c r="Q604" s="15" t="n"/>
      <c r="R604" s="8" t="inlineStr">
        <is>
          <t>✅ 可导入</t>
        </is>
      </c>
      <c r="S604" s="8" t="inlineStr">
        <is>
          <t>✅ 对账齐全</t>
        </is>
      </c>
      <c r="T604" t="inlineStr">
        <is>
          <t>✓</t>
        </is>
      </c>
    </row>
    <row r="605">
      <c r="A605" s="14" t="inlineStr">
        <is>
          <t>4601196360839407532</t>
        </is>
      </c>
      <c r="B605" s="14" t="inlineStr">
        <is>
          <t>没有什么可以谈</t>
        </is>
      </c>
      <c r="C605" s="26" t="n">
        <v>45834</v>
      </c>
      <c r="D605" s="16" t="n"/>
      <c r="E605" s="16" t="n"/>
      <c r="F605" s="16" t="n"/>
      <c r="G605" s="16" t="n"/>
      <c r="H605" s="16" t="n">
        <v>1</v>
      </c>
      <c r="I605" s="161" t="n">
        <v>15</v>
      </c>
      <c r="J605" s="161" t="n">
        <v>5</v>
      </c>
      <c r="K605" s="161">
        <f>G605*H605*0.006</f>
        <v/>
      </c>
      <c r="L605" s="28">
        <f>SUM(I605:K605)</f>
        <v/>
      </c>
      <c r="M605" s="28">
        <f>G605*H605+I605</f>
        <v/>
      </c>
      <c r="N605" s="16" t="n"/>
      <c r="O605" s="16" t="n"/>
      <c r="P605" s="14" t="n"/>
      <c r="Q605" s="16" t="n"/>
      <c r="R605" s="8" t="inlineStr">
        <is>
          <t>✅ 可导入</t>
        </is>
      </c>
      <c r="S605" s="8" t="inlineStr">
        <is>
          <t>✅ 对账齐全</t>
        </is>
      </c>
      <c r="T605" t="inlineStr">
        <is>
          <t>✓</t>
        </is>
      </c>
    </row>
    <row r="606">
      <c r="A606" s="14" t="inlineStr">
        <is>
          <t>2800968097538689373</t>
        </is>
      </c>
      <c r="B606" s="14" t="inlineStr">
        <is>
          <t>恋上葫芦娃2013</t>
        </is>
      </c>
      <c r="C606" s="25" t="n">
        <v>45834</v>
      </c>
      <c r="D606" s="15" t="n"/>
      <c r="E606" s="15" t="n"/>
      <c r="F606" s="15" t="n"/>
      <c r="G606" s="15" t="n"/>
      <c r="H606" s="15" t="n">
        <v>1</v>
      </c>
      <c r="I606" s="160" t="n">
        <v>15</v>
      </c>
      <c r="J606" s="160" t="n">
        <v>5</v>
      </c>
      <c r="K606" s="160">
        <f>G606*H606*0.006</f>
        <v/>
      </c>
      <c r="L606" s="28">
        <f>SUM(I606:K606)</f>
        <v/>
      </c>
      <c r="M606" s="28">
        <f>G606*H606+I606</f>
        <v/>
      </c>
      <c r="N606" s="15" t="n"/>
      <c r="O606" s="15" t="n"/>
      <c r="P606" s="14" t="n"/>
      <c r="Q606" s="15" t="n"/>
      <c r="R606" s="8" t="inlineStr">
        <is>
          <t>✅ 可导入</t>
        </is>
      </c>
      <c r="S606" s="8" t="inlineStr">
        <is>
          <t>✅ 对账齐全</t>
        </is>
      </c>
      <c r="T606" t="inlineStr">
        <is>
          <t>✓</t>
        </is>
      </c>
    </row>
    <row r="607">
      <c r="A607" s="14" t="inlineStr">
        <is>
          <t>2801168797138711679</t>
        </is>
      </c>
      <c r="B607" s="14" t="inlineStr">
        <is>
          <t>tb6522147704</t>
        </is>
      </c>
      <c r="C607" s="26" t="n">
        <v>45834</v>
      </c>
      <c r="D607" s="16" t="n"/>
      <c r="E607" s="16" t="n"/>
      <c r="F607" s="16" t="n"/>
      <c r="G607" s="16" t="n"/>
      <c r="H607" s="16" t="n">
        <v>1</v>
      </c>
      <c r="I607" s="161" t="n">
        <v>15</v>
      </c>
      <c r="J607" s="161" t="n">
        <v>5</v>
      </c>
      <c r="K607" s="161">
        <f>G607*H607*0.006</f>
        <v/>
      </c>
      <c r="L607" s="28">
        <f>SUM(I607:K607)</f>
        <v/>
      </c>
      <c r="M607" s="28">
        <f>G607*H607+I607</f>
        <v/>
      </c>
      <c r="N607" s="16" t="n"/>
      <c r="O607" s="16" t="n"/>
      <c r="P607" s="14" t="n"/>
      <c r="Q607" s="16" t="n"/>
      <c r="R607" s="8" t="inlineStr">
        <is>
          <t>✅ 可导入</t>
        </is>
      </c>
      <c r="S607" s="8" t="inlineStr">
        <is>
          <t>✅ 对账齐全</t>
        </is>
      </c>
      <c r="T607" t="inlineStr">
        <is>
          <t>✓</t>
        </is>
      </c>
    </row>
    <row r="608">
      <c r="A608" s="14" t="inlineStr">
        <is>
          <t>4601342127456870325</t>
        </is>
      </c>
      <c r="B608" s="14" t="inlineStr">
        <is>
          <t>tb305080087</t>
        </is>
      </c>
      <c r="C608" s="25" t="n">
        <v>45834</v>
      </c>
      <c r="D608" s="15" t="n"/>
      <c r="E608" s="15" t="n"/>
      <c r="F608" s="15" t="n"/>
      <c r="G608" s="15" t="n"/>
      <c r="H608" s="15" t="n">
        <v>1</v>
      </c>
      <c r="I608" s="160" t="n">
        <v>15</v>
      </c>
      <c r="J608" s="160" t="n">
        <v>5</v>
      </c>
      <c r="K608" s="160">
        <f>G608*H608*0.006</f>
        <v/>
      </c>
      <c r="L608" s="28">
        <f>SUM(I608:K608)</f>
        <v/>
      </c>
      <c r="M608" s="28">
        <f>G608*H608+I608</f>
        <v/>
      </c>
      <c r="N608" s="15" t="n"/>
      <c r="O608" s="15" t="n"/>
      <c r="P608" s="14" t="n"/>
      <c r="Q608" s="15" t="n"/>
      <c r="R608" s="8" t="inlineStr">
        <is>
          <t>✅ 可导入</t>
        </is>
      </c>
      <c r="S608" s="8" t="inlineStr">
        <is>
          <t>✅ 对账齐全</t>
        </is>
      </c>
      <c r="T608" t="inlineStr">
        <is>
          <t>✓</t>
        </is>
      </c>
    </row>
    <row r="609">
      <c r="A609" s="14" t="inlineStr">
        <is>
          <t>2802441974603506464</t>
        </is>
      </c>
      <c r="B609" s="14" t="inlineStr">
        <is>
          <t>chunxiao1530116</t>
        </is>
      </c>
      <c r="C609" s="26" t="n">
        <v>45835</v>
      </c>
      <c r="D609" s="16" t="n"/>
      <c r="E609" s="16" t="n"/>
      <c r="F609" s="16" t="n"/>
      <c r="G609" s="16" t="n"/>
      <c r="H609" s="16" t="n">
        <v>1</v>
      </c>
      <c r="I609" s="161" t="n">
        <v>15</v>
      </c>
      <c r="J609" s="161" t="n">
        <v>5</v>
      </c>
      <c r="K609" s="161">
        <f>G609*H609*0.006</f>
        <v/>
      </c>
      <c r="L609" s="28">
        <f>SUM(I609:K609)</f>
        <v/>
      </c>
      <c r="M609" s="28">
        <f>G609*H609+I609</f>
        <v/>
      </c>
      <c r="N609" s="16" t="n"/>
      <c r="O609" s="16" t="n"/>
      <c r="P609" s="14" t="n"/>
      <c r="Q609" s="16" t="n"/>
      <c r="R609" s="8" t="inlineStr">
        <is>
          <t>✅ 可导入</t>
        </is>
      </c>
      <c r="S609" s="8" t="inlineStr">
        <is>
          <t>✅ 对账齐全</t>
        </is>
      </c>
      <c r="T609" t="inlineStr">
        <is>
          <t>✓</t>
        </is>
      </c>
    </row>
    <row r="610">
      <c r="A610" s="14" t="inlineStr">
        <is>
          <t>2802445250707430682</t>
        </is>
      </c>
      <c r="B610" s="14" t="inlineStr">
        <is>
          <t>kiko54321</t>
        </is>
      </c>
      <c r="C610" s="25" t="n">
        <v>45835</v>
      </c>
      <c r="D610" s="15" t="n"/>
      <c r="E610" s="15" t="n"/>
      <c r="F610" s="15" t="n"/>
      <c r="G610" s="15" t="n"/>
      <c r="H610" s="15" t="n">
        <v>1</v>
      </c>
      <c r="I610" s="160" t="n">
        <v>15</v>
      </c>
      <c r="J610" s="160" t="n">
        <v>5</v>
      </c>
      <c r="K610" s="160">
        <f>G610*H610*0.006</f>
        <v/>
      </c>
      <c r="L610" s="28">
        <f>SUM(I610:K610)</f>
        <v/>
      </c>
      <c r="M610" s="28">
        <f>G610*H610+I610</f>
        <v/>
      </c>
      <c r="N610" s="15" t="n"/>
      <c r="O610" s="15" t="n"/>
      <c r="P610" s="14" t="n"/>
      <c r="Q610" s="15" t="n"/>
      <c r="R610" s="8" t="inlineStr">
        <is>
          <t>✅ 可导入</t>
        </is>
      </c>
      <c r="S610" s="8" t="inlineStr">
        <is>
          <t>✅ 对账齐全</t>
        </is>
      </c>
      <c r="T610" t="inlineStr">
        <is>
          <t>✓</t>
        </is>
      </c>
    </row>
    <row r="611">
      <c r="A611" s="14" t="inlineStr">
        <is>
          <t>4602896605817530401</t>
        </is>
      </c>
      <c r="B611" s="14" t="inlineStr">
        <is>
          <t>t_1505140409808_0628</t>
        </is>
      </c>
      <c r="C611" s="26" t="n">
        <v>45835</v>
      </c>
      <c r="D611" s="16" t="n"/>
      <c r="E611" s="16" t="n"/>
      <c r="F611" s="16" t="n"/>
      <c r="G611" s="16" t="n"/>
      <c r="H611" s="16" t="n">
        <v>1</v>
      </c>
      <c r="I611" s="161" t="n">
        <v>15</v>
      </c>
      <c r="J611" s="161" t="n">
        <v>5</v>
      </c>
      <c r="K611" s="161">
        <f>G611*H611*0.006</f>
        <v/>
      </c>
      <c r="L611" s="28">
        <f>SUM(I611:K611)</f>
        <v/>
      </c>
      <c r="M611" s="28">
        <f>G611*H611+I611</f>
        <v/>
      </c>
      <c r="N611" s="16" t="n"/>
      <c r="O611" s="16" t="n"/>
      <c r="P611" s="14" t="n"/>
      <c r="Q611" s="16" t="n"/>
      <c r="R611" s="8" t="inlineStr">
        <is>
          <t>✅ 可导入</t>
        </is>
      </c>
      <c r="S611" s="8" t="inlineStr">
        <is>
          <t>✅ 对账齐全</t>
        </is>
      </c>
      <c r="T611" t="inlineStr">
        <is>
          <t>✓</t>
        </is>
      </c>
    </row>
    <row r="612">
      <c r="A612" s="14" t="inlineStr">
        <is>
          <t>2802976214248417552</t>
        </is>
      </c>
      <c r="B612" s="14" t="inlineStr">
        <is>
          <t>wesly_1</t>
        </is>
      </c>
      <c r="C612" s="25" t="n">
        <v>45835</v>
      </c>
      <c r="D612" s="15" t="n"/>
      <c r="E612" s="15" t="n"/>
      <c r="F612" s="15" t="n"/>
      <c r="G612" s="15" t="n"/>
      <c r="H612" s="15" t="n">
        <v>1</v>
      </c>
      <c r="I612" s="160" t="n">
        <v>15</v>
      </c>
      <c r="J612" s="160" t="n">
        <v>5</v>
      </c>
      <c r="K612" s="160">
        <f>G612*H612*0.006</f>
        <v/>
      </c>
      <c r="L612" s="28">
        <f>SUM(I612:K612)</f>
        <v/>
      </c>
      <c r="M612" s="28">
        <f>G612*H612+I612</f>
        <v/>
      </c>
      <c r="N612" s="15" t="n"/>
      <c r="O612" s="15" t="n"/>
      <c r="P612" s="14" t="n"/>
      <c r="Q612" s="15" t="n"/>
      <c r="R612" s="8" t="inlineStr">
        <is>
          <t>✅ 可导入</t>
        </is>
      </c>
      <c r="S612" s="8" t="inlineStr">
        <is>
          <t>✅ 对账齐全</t>
        </is>
      </c>
      <c r="T612" t="inlineStr">
        <is>
          <t>✓</t>
        </is>
      </c>
    </row>
    <row r="613">
      <c r="A613" s="14" t="inlineStr">
        <is>
          <t>2803521145618948280</t>
        </is>
      </c>
      <c r="B613" s="14" t="inlineStr">
        <is>
          <t>风雨洗铅尘</t>
        </is>
      </c>
      <c r="C613" s="26" t="n">
        <v>45836</v>
      </c>
      <c r="D613" s="16" t="n"/>
      <c r="E613" s="16" t="n"/>
      <c r="F613" s="16" t="n"/>
      <c r="G613" s="16" t="n"/>
      <c r="H613" s="16" t="n">
        <v>1</v>
      </c>
      <c r="I613" s="161" t="n">
        <v>15</v>
      </c>
      <c r="J613" s="161" t="n">
        <v>5</v>
      </c>
      <c r="K613" s="161">
        <f>G613*H613*0.006</f>
        <v/>
      </c>
      <c r="L613" s="28">
        <f>SUM(I613:K613)</f>
        <v/>
      </c>
      <c r="M613" s="28">
        <f>G613*H613+I613</f>
        <v/>
      </c>
      <c r="N613" s="16" t="n"/>
      <c r="O613" s="16" t="n"/>
      <c r="P613" s="14" t="n"/>
      <c r="Q613" s="16" t="n"/>
      <c r="R613" s="8" t="inlineStr">
        <is>
          <t>✅ 可导入</t>
        </is>
      </c>
      <c r="S613" s="8" t="inlineStr">
        <is>
          <t>✅ 对账齐全</t>
        </is>
      </c>
      <c r="T613" t="inlineStr">
        <is>
          <t>✓</t>
        </is>
      </c>
    </row>
    <row r="614">
      <c r="A614" s="14" t="inlineStr">
        <is>
          <t>2803753848544191650</t>
        </is>
      </c>
      <c r="B614" s="14" t="inlineStr">
        <is>
          <t>可爱宝6130</t>
        </is>
      </c>
      <c r="C614" s="25" t="n">
        <v>45836</v>
      </c>
      <c r="D614" s="15" t="n"/>
      <c r="E614" s="15" t="n"/>
      <c r="F614" s="15" t="n"/>
      <c r="G614" s="15" t="n"/>
      <c r="H614" s="15" t="n">
        <v>1</v>
      </c>
      <c r="I614" s="160" t="n">
        <v>15</v>
      </c>
      <c r="J614" s="160" t="n">
        <v>5</v>
      </c>
      <c r="K614" s="160">
        <f>G614*H614*0.006</f>
        <v/>
      </c>
      <c r="L614" s="28">
        <f>SUM(I614:K614)</f>
        <v/>
      </c>
      <c r="M614" s="28">
        <f>G614*H614+I614</f>
        <v/>
      </c>
      <c r="N614" s="15" t="n"/>
      <c r="O614" s="15" t="n"/>
      <c r="P614" s="14" t="n"/>
      <c r="Q614" s="15" t="n"/>
      <c r="R614" s="8" t="inlineStr">
        <is>
          <t>✅ 可导入</t>
        </is>
      </c>
      <c r="S614" s="8" t="inlineStr">
        <is>
          <t>✅ 对账齐全</t>
        </is>
      </c>
      <c r="T614" t="inlineStr">
        <is>
          <t>✓</t>
        </is>
      </c>
    </row>
    <row r="615">
      <c r="A615" s="14" t="inlineStr">
        <is>
          <t>4604082480922753626</t>
        </is>
      </c>
      <c r="B615" s="14" t="inlineStr">
        <is>
          <t>猫眼妈</t>
        </is>
      </c>
      <c r="C615" s="26" t="n">
        <v>45836</v>
      </c>
      <c r="D615" s="16" t="n"/>
      <c r="E615" s="16" t="n"/>
      <c r="F615" s="16" t="n"/>
      <c r="G615" s="16" t="n"/>
      <c r="H615" s="16" t="n">
        <v>1</v>
      </c>
      <c r="I615" s="161" t="n">
        <v>15</v>
      </c>
      <c r="J615" s="161" t="n">
        <v>5</v>
      </c>
      <c r="K615" s="161">
        <f>G615*H615*0.006</f>
        <v/>
      </c>
      <c r="L615" s="28">
        <f>SUM(I615:K615)</f>
        <v/>
      </c>
      <c r="M615" s="28">
        <f>G615*H615+I615</f>
        <v/>
      </c>
      <c r="N615" s="16" t="n"/>
      <c r="O615" s="16" t="n"/>
      <c r="P615" s="14" t="n"/>
      <c r="Q615" s="16" t="n"/>
      <c r="R615" s="8" t="inlineStr">
        <is>
          <t>✅ 可导入</t>
        </is>
      </c>
      <c r="S615" s="8" t="inlineStr">
        <is>
          <t>✅ 对账齐全</t>
        </is>
      </c>
      <c r="T615" t="inlineStr">
        <is>
          <t>✓</t>
        </is>
      </c>
    </row>
    <row r="616">
      <c r="A616" s="14" t="inlineStr">
        <is>
          <t>4605912180569152817</t>
        </is>
      </c>
      <c r="B616" s="14" t="inlineStr">
        <is>
          <t>linxiankun18</t>
        </is>
      </c>
      <c r="C616" s="25" t="n">
        <v>45837</v>
      </c>
      <c r="D616" s="15" t="n"/>
      <c r="E616" s="15" t="n"/>
      <c r="F616" s="15" t="n"/>
      <c r="G616" s="15" t="n"/>
      <c r="H616" s="15" t="n">
        <v>1</v>
      </c>
      <c r="I616" s="160" t="n">
        <v>15</v>
      </c>
      <c r="J616" s="160" t="n">
        <v>5</v>
      </c>
      <c r="K616" s="160">
        <f>G616*H616*0.006</f>
        <v/>
      </c>
      <c r="L616" s="28">
        <f>SUM(I616:K616)</f>
        <v/>
      </c>
      <c r="M616" s="28">
        <f>G616*H616+I616</f>
        <v/>
      </c>
      <c r="N616" s="15" t="n"/>
      <c r="O616" s="15" t="n"/>
      <c r="P616" s="14" t="n"/>
      <c r="Q616" s="15" t="n"/>
      <c r="R616" s="8" t="inlineStr">
        <is>
          <t>✅ 可导入</t>
        </is>
      </c>
      <c r="S616" s="8" t="inlineStr">
        <is>
          <t>✅ 对账齐全</t>
        </is>
      </c>
      <c r="T616" t="inlineStr">
        <is>
          <t>✓</t>
        </is>
      </c>
    </row>
    <row r="617">
      <c r="A617" s="14" t="inlineStr">
        <is>
          <t>4605978132900249630</t>
        </is>
      </c>
      <c r="B617" s="14" t="inlineStr">
        <is>
          <t>Chloeshen0828</t>
        </is>
      </c>
      <c r="C617" s="26" t="n">
        <v>45837</v>
      </c>
      <c r="D617" s="16" t="n"/>
      <c r="E617" s="16" t="n"/>
      <c r="F617" s="16" t="n"/>
      <c r="G617" s="16" t="n"/>
      <c r="H617" s="16" t="n">
        <v>1</v>
      </c>
      <c r="I617" s="161" t="n">
        <v>15</v>
      </c>
      <c r="J617" s="161" t="n">
        <v>5</v>
      </c>
      <c r="K617" s="161">
        <f>G617*H617*0.006</f>
        <v/>
      </c>
      <c r="L617" s="28">
        <f>SUM(I617:K617)</f>
        <v/>
      </c>
      <c r="M617" s="28">
        <f>G617*H617+I617</f>
        <v/>
      </c>
      <c r="N617" s="16" t="n"/>
      <c r="O617" s="16" t="n"/>
      <c r="P617" s="14" t="n"/>
      <c r="Q617" s="16" t="n"/>
      <c r="R617" s="8" t="inlineStr">
        <is>
          <t>✅ 可导入</t>
        </is>
      </c>
      <c r="S617" s="8" t="inlineStr">
        <is>
          <t>✅ 对账齐全</t>
        </is>
      </c>
      <c r="T617" t="inlineStr">
        <is>
          <t>✓</t>
        </is>
      </c>
    </row>
    <row r="618">
      <c r="A618" s="14" t="inlineStr">
        <is>
          <t>2805708900991905368</t>
        </is>
      </c>
      <c r="B618" s="14" t="inlineStr">
        <is>
          <t>yilianfengyue6</t>
        </is>
      </c>
      <c r="C618" s="25" t="n">
        <v>45837</v>
      </c>
      <c r="D618" s="15" t="n"/>
      <c r="E618" s="15" t="n"/>
      <c r="F618" s="15" t="n"/>
      <c r="G618" s="15" t="n"/>
      <c r="H618" s="15" t="n">
        <v>1</v>
      </c>
      <c r="I618" s="160" t="n">
        <v>15</v>
      </c>
      <c r="J618" s="160" t="n">
        <v>5</v>
      </c>
      <c r="K618" s="160">
        <f>G618*H618*0.006</f>
        <v/>
      </c>
      <c r="L618" s="28">
        <f>SUM(I618:K618)</f>
        <v/>
      </c>
      <c r="M618" s="28">
        <f>G618*H618+I618</f>
        <v/>
      </c>
      <c r="N618" s="15" t="n"/>
      <c r="O618" s="15" t="n"/>
      <c r="P618" s="14" t="n"/>
      <c r="Q618" s="15" t="n"/>
      <c r="R618" s="8" t="inlineStr">
        <is>
          <t>✅ 可导入</t>
        </is>
      </c>
      <c r="S618" s="8" t="inlineStr">
        <is>
          <t>✅ 对账齐全</t>
        </is>
      </c>
      <c r="T618" t="inlineStr">
        <is>
          <t>✓</t>
        </is>
      </c>
    </row>
    <row r="619">
      <c r="A619" s="14" t="inlineStr">
        <is>
          <t>2806219740376482289</t>
        </is>
      </c>
      <c r="B619" s="14" t="inlineStr">
        <is>
          <t>alankang_2005</t>
        </is>
      </c>
      <c r="C619" s="26" t="n">
        <v>45837</v>
      </c>
      <c r="D619" s="16" t="n"/>
      <c r="E619" s="16" t="n"/>
      <c r="F619" s="16" t="n"/>
      <c r="G619" s="16" t="n"/>
      <c r="H619" s="16" t="n">
        <v>1</v>
      </c>
      <c r="I619" s="161" t="n">
        <v>15</v>
      </c>
      <c r="J619" s="161" t="n">
        <v>5</v>
      </c>
      <c r="K619" s="161">
        <f>G619*H619*0.006</f>
        <v/>
      </c>
      <c r="L619" s="28">
        <f>SUM(I619:K619)</f>
        <v/>
      </c>
      <c r="M619" s="28">
        <f>G619*H619+I619</f>
        <v/>
      </c>
      <c r="N619" s="16" t="n"/>
      <c r="O619" s="16" t="n"/>
      <c r="P619" s="14" t="n"/>
      <c r="Q619" s="16" t="n"/>
      <c r="R619" s="8" t="inlineStr">
        <is>
          <t>✅ 可导入</t>
        </is>
      </c>
      <c r="S619" s="8" t="inlineStr">
        <is>
          <t>✅ 对账齐全</t>
        </is>
      </c>
      <c r="T619" t="inlineStr">
        <is>
          <t>✓</t>
        </is>
      </c>
    </row>
    <row r="620">
      <c r="A620" s="14" t="inlineStr">
        <is>
          <t>4607094566127769247</t>
        </is>
      </c>
      <c r="B620" s="14" t="inlineStr">
        <is>
          <t>ellen_84</t>
        </is>
      </c>
      <c r="C620" s="25" t="n">
        <v>45838</v>
      </c>
      <c r="D620" s="15" t="n"/>
      <c r="E620" s="15" t="n"/>
      <c r="F620" s="15" t="n"/>
      <c r="G620" s="15" t="n"/>
      <c r="H620" s="15" t="n">
        <v>1</v>
      </c>
      <c r="I620" s="160" t="n">
        <v>15</v>
      </c>
      <c r="J620" s="160" t="n">
        <v>5</v>
      </c>
      <c r="K620" s="160">
        <f>G620*H620*0.006</f>
        <v/>
      </c>
      <c r="L620" s="28">
        <f>SUM(I620:K620)</f>
        <v/>
      </c>
      <c r="M620" s="28">
        <f>G620*H620+I620</f>
        <v/>
      </c>
      <c r="N620" s="15" t="n"/>
      <c r="O620" s="15" t="n"/>
      <c r="P620" s="14" t="n"/>
      <c r="Q620" s="15" t="n"/>
      <c r="R620" s="8" t="inlineStr">
        <is>
          <t>✅ 可导入</t>
        </is>
      </c>
      <c r="S620" s="8" t="inlineStr">
        <is>
          <t>✅ 对账齐全</t>
        </is>
      </c>
      <c r="T620" t="inlineStr">
        <is>
          <t>✓</t>
        </is>
      </c>
    </row>
    <row r="621">
      <c r="A621" s="14" t="inlineStr">
        <is>
          <t>2807030498311269798</t>
        </is>
      </c>
      <c r="B621" s="14" t="inlineStr">
        <is>
          <t>月下茶醉人</t>
        </is>
      </c>
      <c r="C621" s="26" t="n">
        <v>45838</v>
      </c>
      <c r="D621" s="16" t="n"/>
      <c r="E621" s="16" t="n"/>
      <c r="F621" s="16" t="n"/>
      <c r="G621" s="16" t="n"/>
      <c r="H621" s="16" t="n">
        <v>1</v>
      </c>
      <c r="I621" s="161" t="n">
        <v>15</v>
      </c>
      <c r="J621" s="161" t="n">
        <v>5</v>
      </c>
      <c r="K621" s="161">
        <f>G621*H621*0.006</f>
        <v/>
      </c>
      <c r="L621" s="28">
        <f>SUM(I621:K621)</f>
        <v/>
      </c>
      <c r="M621" s="28">
        <f>G621*H621+I621</f>
        <v/>
      </c>
      <c r="N621" s="16" t="n"/>
      <c r="O621" s="16" t="n"/>
      <c r="P621" s="14" t="n"/>
      <c r="Q621" s="16" t="n"/>
      <c r="R621" s="8" t="inlineStr">
        <is>
          <t>✅ 可导入</t>
        </is>
      </c>
      <c r="S621" s="8" t="inlineStr">
        <is>
          <t>✅ 对账齐全</t>
        </is>
      </c>
      <c r="T621" t="inlineStr">
        <is>
          <t>✓</t>
        </is>
      </c>
    </row>
    <row r="622">
      <c r="A622" s="14" t="inlineStr">
        <is>
          <t>4607710309132187618</t>
        </is>
      </c>
      <c r="B622" s="14" t="inlineStr">
        <is>
          <t>文9156</t>
        </is>
      </c>
      <c r="C622" s="25" t="n">
        <v>45838</v>
      </c>
      <c r="D622" s="15" t="n"/>
      <c r="E622" s="15" t="n"/>
      <c r="F622" s="15" t="n"/>
      <c r="G622" s="15" t="n"/>
      <c r="H622" s="15" t="n">
        <v>1</v>
      </c>
      <c r="I622" s="160" t="n">
        <v>15</v>
      </c>
      <c r="J622" s="160" t="n">
        <v>5</v>
      </c>
      <c r="K622" s="160">
        <f>G622*H622*0.006</f>
        <v/>
      </c>
      <c r="L622" s="28">
        <f>SUM(I622:K622)</f>
        <v/>
      </c>
      <c r="M622" s="28">
        <f>G622*H622+I622</f>
        <v/>
      </c>
      <c r="N622" s="15" t="n"/>
      <c r="O622" s="15" t="n"/>
      <c r="P622" s="14" t="n"/>
      <c r="Q622" s="15" t="n"/>
      <c r="R622" s="8" t="inlineStr">
        <is>
          <t>✅ 可导入</t>
        </is>
      </c>
      <c r="S622" s="8" t="inlineStr">
        <is>
          <t>✅ 对账齐全</t>
        </is>
      </c>
      <c r="T622" t="inlineStr">
        <is>
          <t>✓</t>
        </is>
      </c>
    </row>
    <row r="623">
      <c r="A623" s="14" t="inlineStr">
        <is>
          <t>2807311836824259771</t>
        </is>
      </c>
      <c r="B623" s="14" t="inlineStr">
        <is>
          <t>淘气小米辣椒酱</t>
        </is>
      </c>
      <c r="C623" s="26" t="n">
        <v>45838</v>
      </c>
      <c r="D623" s="16" t="n"/>
      <c r="E623" s="16" t="n"/>
      <c r="F623" s="16" t="n"/>
      <c r="G623" s="16" t="n"/>
      <c r="H623" s="16" t="n">
        <v>1</v>
      </c>
      <c r="I623" s="161" t="n">
        <v>15</v>
      </c>
      <c r="J623" s="161" t="n">
        <v>5</v>
      </c>
      <c r="K623" s="161">
        <f>G623*H623*0.006</f>
        <v/>
      </c>
      <c r="L623" s="28">
        <f>SUM(I623:K623)</f>
        <v/>
      </c>
      <c r="M623" s="28">
        <f>G623*H623+I623</f>
        <v/>
      </c>
      <c r="N623" s="16" t="n"/>
      <c r="O623" s="16" t="n"/>
      <c r="P623" s="14" t="n"/>
      <c r="Q623" s="16" t="n"/>
      <c r="R623" s="8" t="inlineStr">
        <is>
          <t>✅ 可导入</t>
        </is>
      </c>
      <c r="S623" s="8" t="inlineStr">
        <is>
          <t>✅ 对账齐全</t>
        </is>
      </c>
      <c r="T623" t="inlineStr">
        <is>
          <t>✓</t>
        </is>
      </c>
    </row>
    <row r="624">
      <c r="A624" s="14" t="inlineStr">
        <is>
          <t>4608994754687651137</t>
        </is>
      </c>
      <c r="B624" s="14" t="inlineStr">
        <is>
          <t>kelishun88</t>
        </is>
      </c>
      <c r="C624" s="25" t="n">
        <v>45839</v>
      </c>
      <c r="D624" s="15" t="n"/>
      <c r="E624" s="15" t="n"/>
      <c r="F624" s="15" t="n"/>
      <c r="G624" s="15" t="n"/>
      <c r="H624" s="15" t="n">
        <v>1</v>
      </c>
      <c r="I624" s="160" t="n">
        <v>15</v>
      </c>
      <c r="J624" s="160" t="n">
        <v>5</v>
      </c>
      <c r="K624" s="160">
        <f>G624*H624*0.006</f>
        <v/>
      </c>
      <c r="L624" s="28">
        <f>SUM(I624:K624)</f>
        <v/>
      </c>
      <c r="M624" s="28">
        <f>G624*H624+I624</f>
        <v/>
      </c>
      <c r="N624" s="15" t="n"/>
      <c r="O624" s="15" t="n"/>
      <c r="P624" s="14" t="n"/>
      <c r="Q624" s="15" t="n"/>
      <c r="R624" s="8" t="inlineStr">
        <is>
          <t>✅ 可导入</t>
        </is>
      </c>
      <c r="S624" s="8" t="inlineStr">
        <is>
          <t>✅ 对账齐全</t>
        </is>
      </c>
      <c r="T624" t="inlineStr">
        <is>
          <t>✓</t>
        </is>
      </c>
    </row>
    <row r="625">
      <c r="A625" s="14" t="inlineStr">
        <is>
          <t>4609235593777667340</t>
        </is>
      </c>
      <c r="B625" s="14" t="inlineStr">
        <is>
          <t>gwf543096316</t>
        </is>
      </c>
      <c r="C625" s="26" t="n">
        <v>45839</v>
      </c>
      <c r="D625" s="16" t="n"/>
      <c r="E625" s="16" t="n"/>
      <c r="F625" s="16" t="n"/>
      <c r="G625" s="16" t="n"/>
      <c r="H625" s="16" t="n">
        <v>1</v>
      </c>
      <c r="I625" s="161" t="n">
        <v>15</v>
      </c>
      <c r="J625" s="161" t="n">
        <v>5</v>
      </c>
      <c r="K625" s="161">
        <f>G625*H625*0.006</f>
        <v/>
      </c>
      <c r="L625" s="28">
        <f>SUM(I625:K625)</f>
        <v/>
      </c>
      <c r="M625" s="28">
        <f>G625*H625+I625</f>
        <v/>
      </c>
      <c r="N625" s="16" t="n"/>
      <c r="O625" s="16" t="n"/>
      <c r="P625" s="14" t="n"/>
      <c r="Q625" s="16" t="n"/>
      <c r="R625" s="8" t="inlineStr">
        <is>
          <t>✅ 可导入</t>
        </is>
      </c>
      <c r="S625" s="8" t="inlineStr">
        <is>
          <t>✅ 对账齐全</t>
        </is>
      </c>
      <c r="T625" t="inlineStr">
        <is>
          <t>✓</t>
        </is>
      </c>
    </row>
    <row r="626">
      <c r="A626" s="14" t="inlineStr">
        <is>
          <t>4610421470705582137</t>
        </is>
      </c>
      <c r="B626" s="14" t="inlineStr">
        <is>
          <t>sydney3512</t>
        </is>
      </c>
      <c r="C626" s="25" t="n">
        <v>45840</v>
      </c>
      <c r="D626" s="15" t="n"/>
      <c r="E626" s="15" t="n"/>
      <c r="F626" s="15" t="n"/>
      <c r="G626" s="15" t="n"/>
      <c r="H626" s="15" t="n">
        <v>1</v>
      </c>
      <c r="I626" s="160" t="n">
        <v>0</v>
      </c>
      <c r="J626" s="160" t="n">
        <v>0</v>
      </c>
      <c r="K626" s="160">
        <f>G626*H626*0.006</f>
        <v/>
      </c>
      <c r="L626" s="28">
        <f>SUM(I626:K626)</f>
        <v/>
      </c>
      <c r="M626" s="28">
        <f>G626*H626+I626</f>
        <v/>
      </c>
      <c r="N626" s="15" t="n"/>
      <c r="O626" s="15" t="n"/>
      <c r="P626" s="14" t="n"/>
      <c r="Q626" s="15" t="n"/>
      <c r="R626" s="8" t="inlineStr">
        <is>
          <t>✅ 可导入</t>
        </is>
      </c>
      <c r="S626" s="8" t="inlineStr">
        <is>
          <t>✅ 对账齐全</t>
        </is>
      </c>
      <c r="T626" t="inlineStr">
        <is>
          <t>✓</t>
        </is>
      </c>
    </row>
    <row r="627">
      <c r="A627" s="14" t="inlineStr">
        <is>
          <t>4610458010556634139</t>
        </is>
      </c>
      <c r="B627" s="14" t="inlineStr">
        <is>
          <t>江河86</t>
        </is>
      </c>
      <c r="C627" s="26" t="n">
        <v>45840</v>
      </c>
      <c r="D627" s="16" t="n"/>
      <c r="E627" s="16" t="n"/>
      <c r="F627" s="16" t="n"/>
      <c r="G627" s="16" t="n"/>
      <c r="H627" s="16" t="n">
        <v>1</v>
      </c>
      <c r="I627" s="161" t="n">
        <v>15</v>
      </c>
      <c r="J627" s="161" t="n">
        <v>5</v>
      </c>
      <c r="K627" s="161">
        <f>G627*H627*0.006</f>
        <v/>
      </c>
      <c r="L627" s="28">
        <f>SUM(I627:K627)</f>
        <v/>
      </c>
      <c r="M627" s="28">
        <f>G627*H627+I627</f>
        <v/>
      </c>
      <c r="N627" s="16" t="n"/>
      <c r="O627" s="16" t="n"/>
      <c r="P627" s="14" t="n"/>
      <c r="Q627" s="16" t="n"/>
      <c r="R627" s="8" t="inlineStr">
        <is>
          <t>✅ 可导入</t>
        </is>
      </c>
      <c r="S627" s="8" t="inlineStr">
        <is>
          <t>✅ 对账齐全</t>
        </is>
      </c>
      <c r="T627" t="inlineStr">
        <is>
          <t>✓</t>
        </is>
      </c>
    </row>
    <row r="628">
      <c r="A628" s="14" t="inlineStr">
        <is>
          <t>2810517996933354977</t>
        </is>
      </c>
      <c r="B628" s="14" t="inlineStr">
        <is>
          <t>tb900442292</t>
        </is>
      </c>
      <c r="C628" s="25" t="n">
        <v>45840</v>
      </c>
      <c r="D628" s="15" t="n"/>
      <c r="E628" s="15" t="n"/>
      <c r="F628" s="15" t="n"/>
      <c r="G628" s="15" t="n"/>
      <c r="H628" s="15" t="n">
        <v>1</v>
      </c>
      <c r="I628" s="160" t="n">
        <v>15</v>
      </c>
      <c r="J628" s="160" t="n">
        <v>5</v>
      </c>
      <c r="K628" s="160">
        <f>G628*H628*0.006</f>
        <v/>
      </c>
      <c r="L628" s="28">
        <f>SUM(I628:K628)</f>
        <v/>
      </c>
      <c r="M628" s="28">
        <f>G628*H628+I628</f>
        <v/>
      </c>
      <c r="N628" s="15" t="n"/>
      <c r="O628" s="15" t="n"/>
      <c r="P628" s="14" t="n"/>
      <c r="Q628" s="15" t="n"/>
      <c r="R628" s="8" t="inlineStr">
        <is>
          <t>✅ 可导入</t>
        </is>
      </c>
      <c r="S628" s="8" t="inlineStr">
        <is>
          <t>✅ 对账齐全</t>
        </is>
      </c>
      <c r="T628" t="inlineStr">
        <is>
          <t>✓</t>
        </is>
      </c>
    </row>
    <row r="629">
      <c r="A629" s="14" t="inlineStr">
        <is>
          <t>2810864209865206994</t>
        </is>
      </c>
      <c r="B629" s="14" t="inlineStr">
        <is>
          <t>冬雨0111</t>
        </is>
      </c>
      <c r="C629" s="26" t="n">
        <v>45841</v>
      </c>
      <c r="D629" s="16" t="n"/>
      <c r="E629" s="16" t="n"/>
      <c r="F629" s="16" t="n"/>
      <c r="G629" s="16" t="n"/>
      <c r="H629" s="16" t="n">
        <v>1</v>
      </c>
      <c r="I629" s="161" t="n">
        <v>15</v>
      </c>
      <c r="J629" s="161" t="n">
        <v>5</v>
      </c>
      <c r="K629" s="161">
        <f>G629*H629*0.006</f>
        <v/>
      </c>
      <c r="L629" s="28">
        <f>SUM(I629:K629)</f>
        <v/>
      </c>
      <c r="M629" s="28">
        <f>G629*H629+I629</f>
        <v/>
      </c>
      <c r="N629" s="16" t="n"/>
      <c r="O629" s="16" t="n"/>
      <c r="P629" s="14" t="n"/>
      <c r="Q629" s="16" t="n"/>
      <c r="R629" s="8" t="inlineStr">
        <is>
          <t>✅ 可导入</t>
        </is>
      </c>
      <c r="S629" s="8" t="inlineStr">
        <is>
          <t>✅ 对账齐全</t>
        </is>
      </c>
      <c r="T629" t="inlineStr">
        <is>
          <t>✓</t>
        </is>
      </c>
    </row>
    <row r="630">
      <c r="A630" s="14" t="inlineStr">
        <is>
          <t>4612062279142005348</t>
        </is>
      </c>
      <c r="B630" s="14" t="inlineStr">
        <is>
          <t>sueli2015</t>
        </is>
      </c>
      <c r="C630" s="25" t="n">
        <v>45841</v>
      </c>
      <c r="D630" s="15" t="n"/>
      <c r="E630" s="15" t="n"/>
      <c r="F630" s="15" t="n"/>
      <c r="G630" s="15" t="n"/>
      <c r="H630" s="15" t="n">
        <v>1</v>
      </c>
      <c r="I630" s="160" t="n">
        <v>15</v>
      </c>
      <c r="J630" s="160" t="n">
        <v>5</v>
      </c>
      <c r="K630" s="160">
        <f>G630*H630*0.006</f>
        <v/>
      </c>
      <c r="L630" s="28">
        <f>SUM(I630:K630)</f>
        <v/>
      </c>
      <c r="M630" s="28">
        <f>G630*H630+I630</f>
        <v/>
      </c>
      <c r="N630" s="15" t="n"/>
      <c r="O630" s="15" t="n"/>
      <c r="P630" s="14" t="n"/>
      <c r="Q630" s="15" t="n"/>
      <c r="R630" s="8" t="inlineStr">
        <is>
          <t>✅ 可导入</t>
        </is>
      </c>
      <c r="S630" s="8" t="inlineStr">
        <is>
          <t>✅ 对账齐全</t>
        </is>
      </c>
      <c r="T630" t="inlineStr">
        <is>
          <t>✓</t>
        </is>
      </c>
    </row>
    <row r="631">
      <c r="A631" s="14" t="inlineStr">
        <is>
          <t>2811287100929967381</t>
        </is>
      </c>
      <c r="B631" s="14" t="inlineStr">
        <is>
          <t>sunny36168034</t>
        </is>
      </c>
      <c r="C631" s="26" t="n">
        <v>45841</v>
      </c>
      <c r="D631" s="16" t="n"/>
      <c r="E631" s="16" t="n"/>
      <c r="F631" s="16" t="n"/>
      <c r="G631" s="16" t="n"/>
      <c r="H631" s="16" t="n">
        <v>1</v>
      </c>
      <c r="I631" s="161" t="n">
        <v>15</v>
      </c>
      <c r="J631" s="161" t="n">
        <v>5</v>
      </c>
      <c r="K631" s="161">
        <f>G631*H631*0.006</f>
        <v/>
      </c>
      <c r="L631" s="28">
        <f>SUM(I631:K631)</f>
        <v/>
      </c>
      <c r="M631" s="28">
        <f>G631*H631+I631</f>
        <v/>
      </c>
      <c r="N631" s="16" t="n"/>
      <c r="O631" s="16" t="n"/>
      <c r="P631" s="14" t="n"/>
      <c r="Q631" s="16" t="n"/>
      <c r="R631" s="8" t="inlineStr">
        <is>
          <t>✅ 可导入</t>
        </is>
      </c>
      <c r="S631" s="8" t="inlineStr">
        <is>
          <t>✅ 对账齐全</t>
        </is>
      </c>
      <c r="T631" t="inlineStr">
        <is>
          <t>✓</t>
        </is>
      </c>
    </row>
    <row r="632">
      <c r="A632" s="14" t="inlineStr">
        <is>
          <t>4612223703462153413</t>
        </is>
      </c>
      <c r="B632" s="14" t="inlineStr">
        <is>
          <t>月月舔屏</t>
        </is>
      </c>
      <c r="C632" s="25" t="n">
        <v>45841</v>
      </c>
      <c r="D632" s="15" t="n"/>
      <c r="E632" s="15" t="n"/>
      <c r="F632" s="15" t="n"/>
      <c r="G632" s="15" t="n"/>
      <c r="H632" s="15" t="n">
        <v>1</v>
      </c>
      <c r="I632" s="160" t="n">
        <v>15</v>
      </c>
      <c r="J632" s="160" t="n">
        <v>5</v>
      </c>
      <c r="K632" s="160">
        <f>G632*H632*0.006</f>
        <v/>
      </c>
      <c r="L632" s="28">
        <f>SUM(I632:K632)</f>
        <v/>
      </c>
      <c r="M632" s="28">
        <f>G632*H632+I632</f>
        <v/>
      </c>
      <c r="N632" s="15" t="n"/>
      <c r="O632" s="15" t="n"/>
      <c r="P632" s="14" t="n"/>
      <c r="Q632" s="15" t="n"/>
      <c r="R632" s="8" t="inlineStr">
        <is>
          <t>✅ 可导入</t>
        </is>
      </c>
      <c r="S632" s="8" t="inlineStr">
        <is>
          <t>✅ 对账齐全</t>
        </is>
      </c>
      <c r="T632" t="inlineStr">
        <is>
          <t>✓</t>
        </is>
      </c>
    </row>
    <row r="633">
      <c r="A633" s="14" t="inlineStr">
        <is>
          <t>4612350169953949440</t>
        </is>
      </c>
      <c r="B633" s="14" t="inlineStr">
        <is>
          <t>tb954435500</t>
        </is>
      </c>
      <c r="C633" s="26" t="n">
        <v>45841</v>
      </c>
      <c r="D633" s="16" t="n"/>
      <c r="E633" s="16" t="n"/>
      <c r="F633" s="16" t="n"/>
      <c r="G633" s="16" t="n"/>
      <c r="H633" s="16" t="n">
        <v>1</v>
      </c>
      <c r="I633" s="161" t="n">
        <v>15</v>
      </c>
      <c r="J633" s="161" t="n">
        <v>5</v>
      </c>
      <c r="K633" s="161">
        <f>G633*H633*0.006</f>
        <v/>
      </c>
      <c r="L633" s="28">
        <f>SUM(I633:K633)</f>
        <v/>
      </c>
      <c r="M633" s="28">
        <f>G633*H633+I633</f>
        <v/>
      </c>
      <c r="N633" s="16" t="n"/>
      <c r="O633" s="16" t="n"/>
      <c r="P633" s="14" t="n"/>
      <c r="Q633" s="16" t="n"/>
      <c r="R633" s="8" t="inlineStr">
        <is>
          <t>✅ 可导入</t>
        </is>
      </c>
      <c r="S633" s="8" t="inlineStr">
        <is>
          <t>✅ 对账齐全</t>
        </is>
      </c>
      <c r="T633" t="inlineStr">
        <is>
          <t>✓</t>
        </is>
      </c>
    </row>
    <row r="634">
      <c r="A634" s="14" t="inlineStr">
        <is>
          <t>2812734229163411068</t>
        </is>
      </c>
      <c r="B634" s="14" t="inlineStr">
        <is>
          <t>adolph0419</t>
        </is>
      </c>
      <c r="C634" s="25" t="n">
        <v>45842</v>
      </c>
      <c r="D634" s="15" t="n"/>
      <c r="E634" s="15" t="n"/>
      <c r="F634" s="15" t="n"/>
      <c r="G634" s="15" t="n"/>
      <c r="H634" s="15" t="n">
        <v>1</v>
      </c>
      <c r="I634" s="160" t="n">
        <v>15</v>
      </c>
      <c r="J634" s="160" t="n">
        <v>5</v>
      </c>
      <c r="K634" s="160">
        <f>G634*H634*0.006</f>
        <v/>
      </c>
      <c r="L634" s="28">
        <f>SUM(I634:K634)</f>
        <v/>
      </c>
      <c r="M634" s="28">
        <f>G634*H634+I634</f>
        <v/>
      </c>
      <c r="N634" s="15" t="n"/>
      <c r="O634" s="15" t="n"/>
      <c r="P634" s="14" t="n"/>
      <c r="Q634" s="15" t="n"/>
      <c r="R634" s="8" t="inlineStr">
        <is>
          <t>✅ 可导入</t>
        </is>
      </c>
      <c r="S634" s="8" t="inlineStr">
        <is>
          <t>✅ 对账齐全</t>
        </is>
      </c>
      <c r="T634" t="inlineStr">
        <is>
          <t>✓</t>
        </is>
      </c>
    </row>
    <row r="635">
      <c r="A635" s="14" t="inlineStr">
        <is>
          <t>2812749097279522664</t>
        </is>
      </c>
      <c r="B635" s="14" t="inlineStr">
        <is>
          <t>tb616279541</t>
        </is>
      </c>
      <c r="C635" s="26" t="n">
        <v>45842</v>
      </c>
      <c r="D635" s="16" t="n"/>
      <c r="E635" s="16" t="n"/>
      <c r="F635" s="16" t="n"/>
      <c r="G635" s="16" t="n"/>
      <c r="H635" s="16" t="n">
        <v>1</v>
      </c>
      <c r="I635" s="161" t="n">
        <v>15</v>
      </c>
      <c r="J635" s="161" t="n">
        <v>5</v>
      </c>
      <c r="K635" s="161">
        <f>G635*H635*0.006</f>
        <v/>
      </c>
      <c r="L635" s="28">
        <f>SUM(I635:K635)</f>
        <v/>
      </c>
      <c r="M635" s="28">
        <f>G635*H635+I635</f>
        <v/>
      </c>
      <c r="N635" s="16" t="n"/>
      <c r="O635" s="16" t="n"/>
      <c r="P635" s="14" t="n"/>
      <c r="Q635" s="16" t="n"/>
      <c r="R635" s="8" t="inlineStr">
        <is>
          <t>✅ 可导入</t>
        </is>
      </c>
      <c r="S635" s="8" t="inlineStr">
        <is>
          <t>✅ 对账齐全</t>
        </is>
      </c>
      <c r="T635" t="inlineStr">
        <is>
          <t>✓</t>
        </is>
      </c>
    </row>
    <row r="636">
      <c r="A636" s="14" t="inlineStr">
        <is>
          <t>4614012866191800222</t>
        </is>
      </c>
      <c r="B636" s="14" t="inlineStr">
        <is>
          <t>老朱哥们</t>
        </is>
      </c>
      <c r="C636" s="25" t="n">
        <v>45842</v>
      </c>
      <c r="D636" s="15" t="n"/>
      <c r="E636" s="15" t="n"/>
      <c r="F636" s="15" t="n"/>
      <c r="G636" s="15" t="n"/>
      <c r="H636" s="15" t="n">
        <v>1</v>
      </c>
      <c r="I636" s="160" t="n">
        <v>15</v>
      </c>
      <c r="J636" s="160" t="n">
        <v>5</v>
      </c>
      <c r="K636" s="160">
        <f>G636*H636*0.006</f>
        <v/>
      </c>
      <c r="L636" s="28">
        <f>SUM(I636:K636)</f>
        <v/>
      </c>
      <c r="M636" s="28">
        <f>G636*H636+I636</f>
        <v/>
      </c>
      <c r="N636" s="15" t="n"/>
      <c r="O636" s="15" t="n"/>
      <c r="P636" s="14" t="n"/>
      <c r="Q636" s="15" t="n"/>
      <c r="R636" s="8" t="inlineStr">
        <is>
          <t>✅ 可导入</t>
        </is>
      </c>
      <c r="S636" s="8" t="inlineStr">
        <is>
          <t>✅ 对账齐全</t>
        </is>
      </c>
      <c r="T636" t="inlineStr">
        <is>
          <t>✓</t>
        </is>
      </c>
    </row>
    <row r="637">
      <c r="A637" s="14" t="inlineStr">
        <is>
          <t>4615341555888257122</t>
        </is>
      </c>
      <c r="B637" s="14" t="inlineStr">
        <is>
          <t>雾里看双鱼</t>
        </is>
      </c>
      <c r="C637" s="26" t="n">
        <v>45843</v>
      </c>
      <c r="D637" s="16" t="n"/>
      <c r="E637" s="16" t="n"/>
      <c r="F637" s="16" t="n"/>
      <c r="G637" s="16" t="n"/>
      <c r="H637" s="16" t="n">
        <v>1</v>
      </c>
      <c r="I637" s="161" t="n">
        <v>15</v>
      </c>
      <c r="J637" s="161" t="n">
        <v>5</v>
      </c>
      <c r="K637" s="161">
        <f>G637*H637*0.006</f>
        <v/>
      </c>
      <c r="L637" s="28">
        <f>SUM(I637:K637)</f>
        <v/>
      </c>
      <c r="M637" s="28">
        <f>G637*H637+I637</f>
        <v/>
      </c>
      <c r="N637" s="16" t="n"/>
      <c r="O637" s="16" t="n"/>
      <c r="P637" s="14" t="n"/>
      <c r="Q637" s="16" t="n"/>
      <c r="R637" s="8" t="inlineStr">
        <is>
          <t>✅ 可导入</t>
        </is>
      </c>
      <c r="S637" s="8" t="inlineStr">
        <is>
          <t>✅ 对账齐全</t>
        </is>
      </c>
      <c r="T637" t="inlineStr">
        <is>
          <t>✓</t>
        </is>
      </c>
    </row>
    <row r="638">
      <c r="A638" s="14" t="inlineStr">
        <is>
          <t>4615290073302550918</t>
        </is>
      </c>
      <c r="B638" s="14" t="inlineStr">
        <is>
          <t>t_1478934009880_0</t>
        </is>
      </c>
      <c r="C638" s="25" t="n">
        <v>45843</v>
      </c>
      <c r="D638" s="15" t="n"/>
      <c r="E638" s="15" t="n"/>
      <c r="F638" s="15" t="n"/>
      <c r="G638" s="15" t="n"/>
      <c r="H638" s="15" t="n">
        <v>1</v>
      </c>
      <c r="I638" s="160" t="n">
        <v>15</v>
      </c>
      <c r="J638" s="160" t="n">
        <v>5</v>
      </c>
      <c r="K638" s="160">
        <f>G638*H638*0.006</f>
        <v/>
      </c>
      <c r="L638" s="28">
        <f>SUM(I638:K638)</f>
        <v/>
      </c>
      <c r="M638" s="28">
        <f>G638*H638+I638</f>
        <v/>
      </c>
      <c r="N638" s="15" t="n"/>
      <c r="O638" s="15" t="n"/>
      <c r="P638" s="14" t="n"/>
      <c r="Q638" s="15" t="n"/>
      <c r="R638" s="8" t="inlineStr">
        <is>
          <t>✅ 可导入</t>
        </is>
      </c>
      <c r="S638" s="8" t="inlineStr">
        <is>
          <t>✅ 对账齐全</t>
        </is>
      </c>
      <c r="T638" t="inlineStr">
        <is>
          <t>✓</t>
        </is>
      </c>
    </row>
    <row r="639">
      <c r="A639" s="14" t="inlineStr">
        <is>
          <t>2814494199864575259</t>
        </is>
      </c>
      <c r="B639" s="14" t="inlineStr">
        <is>
          <t>月牙湾湾柳</t>
        </is>
      </c>
      <c r="C639" s="26" t="n">
        <v>45843</v>
      </c>
      <c r="D639" s="16" t="n"/>
      <c r="E639" s="16" t="n"/>
      <c r="F639" s="16" t="n"/>
      <c r="G639" s="16" t="n"/>
      <c r="H639" s="16" t="n">
        <v>1</v>
      </c>
      <c r="I639" s="161" t="n">
        <v>15</v>
      </c>
      <c r="J639" s="161" t="n">
        <v>5</v>
      </c>
      <c r="K639" s="161">
        <f>G639*H639*0.006</f>
        <v/>
      </c>
      <c r="L639" s="28">
        <f>SUM(I639:K639)</f>
        <v/>
      </c>
      <c r="M639" s="28">
        <f>G639*H639+I639</f>
        <v/>
      </c>
      <c r="N639" s="16" t="n"/>
      <c r="O639" s="16" t="n"/>
      <c r="P639" s="14" t="n"/>
      <c r="Q639" s="16" t="n"/>
      <c r="R639" s="8" t="inlineStr">
        <is>
          <t>✅ 可导入</t>
        </is>
      </c>
      <c r="S639" s="8" t="inlineStr">
        <is>
          <t>✅ 对账齐全</t>
        </is>
      </c>
      <c r="T639" t="inlineStr">
        <is>
          <t>✓</t>
        </is>
      </c>
    </row>
    <row r="640">
      <c r="A640" s="14" t="inlineStr">
        <is>
          <t>4617355754633214505</t>
        </is>
      </c>
      <c r="B640" s="14" t="inlineStr">
        <is>
          <t>tb074236_99</t>
        </is>
      </c>
      <c r="C640" s="25" t="n">
        <v>45844</v>
      </c>
      <c r="D640" s="15" t="n"/>
      <c r="E640" s="15" t="n"/>
      <c r="F640" s="15" t="n"/>
      <c r="G640" s="15" t="n"/>
      <c r="H640" s="15" t="n">
        <v>1</v>
      </c>
      <c r="I640" s="160" t="n">
        <v>15</v>
      </c>
      <c r="J640" s="160" t="n">
        <v>5</v>
      </c>
      <c r="K640" s="160">
        <f>G640*H640*0.006</f>
        <v/>
      </c>
      <c r="L640" s="28">
        <f>SUM(I640:K640)</f>
        <v/>
      </c>
      <c r="M640" s="28">
        <f>G640*H640+I640</f>
        <v/>
      </c>
      <c r="N640" s="15" t="n"/>
      <c r="O640" s="15" t="n"/>
      <c r="P640" s="14" t="n"/>
      <c r="Q640" s="15" t="n"/>
      <c r="R640" s="8" t="inlineStr">
        <is>
          <t>✅ 可导入</t>
        </is>
      </c>
      <c r="S640" s="8" t="inlineStr">
        <is>
          <t>✅ 对账齐全</t>
        </is>
      </c>
      <c r="T640" t="inlineStr">
        <is>
          <t>✓</t>
        </is>
      </c>
    </row>
    <row r="641">
      <c r="A641" s="14" t="inlineStr">
        <is>
          <t>2816463001810640954</t>
        </is>
      </c>
      <c r="B641" s="14" t="inlineStr">
        <is>
          <t>tb411687847</t>
        </is>
      </c>
      <c r="C641" s="26" t="n">
        <v>45844</v>
      </c>
      <c r="D641" s="16" t="n"/>
      <c r="E641" s="16" t="n"/>
      <c r="F641" s="16" t="n"/>
      <c r="G641" s="16" t="n"/>
      <c r="H641" s="16" t="n">
        <v>1</v>
      </c>
      <c r="I641" s="161" t="n">
        <v>15</v>
      </c>
      <c r="J641" s="161" t="n">
        <v>5</v>
      </c>
      <c r="K641" s="161">
        <f>G641*H641*0.006</f>
        <v/>
      </c>
      <c r="L641" s="28">
        <f>SUM(I641:K641)</f>
        <v/>
      </c>
      <c r="M641" s="28">
        <f>G641*H641+I641</f>
        <v/>
      </c>
      <c r="N641" s="16" t="n"/>
      <c r="O641" s="16" t="n"/>
      <c r="P641" s="14" t="n"/>
      <c r="Q641" s="16" t="n"/>
      <c r="R641" s="8" t="inlineStr">
        <is>
          <t>✅ 可导入</t>
        </is>
      </c>
      <c r="S641" s="8" t="inlineStr">
        <is>
          <t>✅ 对账齐全</t>
        </is>
      </c>
      <c r="T641" t="inlineStr">
        <is>
          <t>✓</t>
        </is>
      </c>
    </row>
    <row r="642">
      <c r="A642" s="14" t="inlineStr">
        <is>
          <t>4617759819473359548</t>
        </is>
      </c>
      <c r="B642" s="14" t="inlineStr">
        <is>
          <t>t_1514272620533_023</t>
        </is>
      </c>
      <c r="C642" s="25" t="n">
        <v>45844</v>
      </c>
      <c r="D642" s="15" t="n"/>
      <c r="E642" s="15" t="n"/>
      <c r="F642" s="15" t="n"/>
      <c r="G642" s="15" t="n"/>
      <c r="H642" s="15" t="n">
        <v>1</v>
      </c>
      <c r="I642" s="160" t="n">
        <v>15</v>
      </c>
      <c r="J642" s="160" t="n">
        <v>5</v>
      </c>
      <c r="K642" s="160">
        <f>G642*H642*0.006</f>
        <v/>
      </c>
      <c r="L642" s="28">
        <f>SUM(I642:K642)</f>
        <v/>
      </c>
      <c r="M642" s="28">
        <f>G642*H642+I642</f>
        <v/>
      </c>
      <c r="N642" s="15" t="n"/>
      <c r="O642" s="15" t="n"/>
      <c r="P642" s="14" t="n"/>
      <c r="Q642" s="15" t="n"/>
      <c r="R642" s="8" t="inlineStr">
        <is>
          <t>✅ 可导入</t>
        </is>
      </c>
      <c r="S642" s="8" t="inlineStr">
        <is>
          <t>✅ 对账齐全</t>
        </is>
      </c>
      <c r="T642" t="inlineStr">
        <is>
          <t>✓</t>
        </is>
      </c>
    </row>
    <row r="643">
      <c r="A643" s="14" t="inlineStr">
        <is>
          <t>2816654918649180579</t>
        </is>
      </c>
      <c r="B643" s="14" t="inlineStr">
        <is>
          <t>一米柒的smile</t>
        </is>
      </c>
      <c r="C643" s="26" t="n">
        <v>45844</v>
      </c>
      <c r="D643" s="16" t="n"/>
      <c r="E643" s="16" t="n"/>
      <c r="F643" s="16" t="n"/>
      <c r="G643" s="16" t="n"/>
      <c r="H643" s="16" t="n">
        <v>1</v>
      </c>
      <c r="I643" s="161" t="n">
        <v>15</v>
      </c>
      <c r="J643" s="161" t="n">
        <v>5</v>
      </c>
      <c r="K643" s="161">
        <f>G643*H643*0.006</f>
        <v/>
      </c>
      <c r="L643" s="28">
        <f>SUM(I643:K643)</f>
        <v/>
      </c>
      <c r="M643" s="28">
        <f>G643*H643+I643</f>
        <v/>
      </c>
      <c r="N643" s="16" t="n"/>
      <c r="O643" s="16" t="n"/>
      <c r="P643" s="14" t="n"/>
      <c r="Q643" s="16" t="n"/>
      <c r="R643" s="8" t="inlineStr">
        <is>
          <t>✅ 可导入</t>
        </is>
      </c>
      <c r="S643" s="8" t="inlineStr">
        <is>
          <t>✅ 对账齐全</t>
        </is>
      </c>
      <c r="T643" t="inlineStr">
        <is>
          <t>✓</t>
        </is>
      </c>
    </row>
    <row r="644">
      <c r="A644" s="14" t="inlineStr">
        <is>
          <t>4619160793425465006</t>
        </is>
      </c>
      <c r="B644" s="14" t="inlineStr">
        <is>
          <t>iamkingh</t>
        </is>
      </c>
      <c r="C644" s="25" t="n">
        <v>45845</v>
      </c>
      <c r="D644" s="15" t="n"/>
      <c r="E644" s="15" t="n"/>
      <c r="F644" s="15" t="n"/>
      <c r="G644" s="15" t="n"/>
      <c r="H644" s="15" t="n">
        <v>1</v>
      </c>
      <c r="I644" s="160" t="n">
        <v>15</v>
      </c>
      <c r="J644" s="160" t="n">
        <v>5</v>
      </c>
      <c r="K644" s="160">
        <f>G644*H644*0.006</f>
        <v/>
      </c>
      <c r="L644" s="28">
        <f>SUM(I644:K644)</f>
        <v/>
      </c>
      <c r="M644" s="28">
        <f>G644*H644+I644</f>
        <v/>
      </c>
      <c r="N644" s="15" t="n"/>
      <c r="O644" s="15" t="n"/>
      <c r="P644" s="14" t="n"/>
      <c r="Q644" s="15" t="n"/>
      <c r="R644" s="8" t="inlineStr">
        <is>
          <t>✅ 可导入</t>
        </is>
      </c>
      <c r="S644" s="8" t="inlineStr">
        <is>
          <t>✅ 对账齐全</t>
        </is>
      </c>
      <c r="T644" t="inlineStr">
        <is>
          <t>✓</t>
        </is>
      </c>
    </row>
    <row r="645">
      <c r="A645" s="14" t="inlineStr">
        <is>
          <t>2818010605364277356</t>
        </is>
      </c>
      <c r="B645" s="14" t="inlineStr">
        <is>
          <t>tb6215620138</t>
        </is>
      </c>
      <c r="C645" s="26" t="n">
        <v>45845</v>
      </c>
      <c r="D645" s="16" t="n"/>
      <c r="E645" s="16" t="n"/>
      <c r="F645" s="16" t="n"/>
      <c r="G645" s="16" t="n"/>
      <c r="H645" s="16" t="n">
        <v>1</v>
      </c>
      <c r="I645" s="161" t="n">
        <v>15</v>
      </c>
      <c r="J645" s="161" t="n">
        <v>5</v>
      </c>
      <c r="K645" s="161">
        <f>G645*H645*0.006</f>
        <v/>
      </c>
      <c r="L645" s="28">
        <f>SUM(I645:K645)</f>
        <v/>
      </c>
      <c r="M645" s="28">
        <f>G645*H645+I645</f>
        <v/>
      </c>
      <c r="N645" s="16" t="n"/>
      <c r="O645" s="16" t="n"/>
      <c r="P645" s="14" t="n"/>
      <c r="Q645" s="16" t="n"/>
      <c r="R645" s="8" t="inlineStr">
        <is>
          <t>✅ 可导入</t>
        </is>
      </c>
      <c r="S645" s="8" t="inlineStr">
        <is>
          <t>✅ 对账齐全</t>
        </is>
      </c>
      <c r="T645" t="inlineStr">
        <is>
          <t>✓</t>
        </is>
      </c>
    </row>
    <row r="646">
      <c r="A646" s="14" t="inlineStr">
        <is>
          <t>2818913341327462199</t>
        </is>
      </c>
      <c r="B646" s="14" t="inlineStr">
        <is>
          <t>双喜临门98830</t>
        </is>
      </c>
      <c r="C646" s="25" t="n">
        <v>45846</v>
      </c>
      <c r="D646" s="15" t="n"/>
      <c r="E646" s="15" t="n"/>
      <c r="F646" s="15" t="n"/>
      <c r="G646" s="15" t="n"/>
      <c r="H646" s="15" t="n">
        <v>1</v>
      </c>
      <c r="I646" s="160" t="n">
        <v>15</v>
      </c>
      <c r="J646" s="160" t="n">
        <v>5</v>
      </c>
      <c r="K646" s="160">
        <f>G646*H646*0.006</f>
        <v/>
      </c>
      <c r="L646" s="28">
        <f>SUM(I646:K646)</f>
        <v/>
      </c>
      <c r="M646" s="28">
        <f>G646*H646+I646</f>
        <v/>
      </c>
      <c r="N646" s="15" t="n"/>
      <c r="O646" s="15" t="n"/>
      <c r="P646" s="14" t="n"/>
      <c r="Q646" s="15" t="n"/>
      <c r="R646" s="8" t="inlineStr">
        <is>
          <t>✅ 可导入</t>
        </is>
      </c>
      <c r="S646" s="8" t="inlineStr">
        <is>
          <t>✅ 对账齐全</t>
        </is>
      </c>
      <c r="T646" t="inlineStr">
        <is>
          <t>✓</t>
        </is>
      </c>
    </row>
    <row r="647">
      <c r="A647" s="14" t="inlineStr">
        <is>
          <t>2819351895746479871</t>
        </is>
      </c>
      <c r="B647" s="14" t="inlineStr">
        <is>
          <t>tb672014187</t>
        </is>
      </c>
      <c r="C647" s="26" t="n">
        <v>45846</v>
      </c>
      <c r="D647" s="16" t="n"/>
      <c r="E647" s="16" t="n"/>
      <c r="F647" s="16" t="n"/>
      <c r="G647" s="16" t="n"/>
      <c r="H647" s="16" t="n">
        <v>1</v>
      </c>
      <c r="I647" s="161" t="n">
        <v>15</v>
      </c>
      <c r="J647" s="161" t="n">
        <v>5</v>
      </c>
      <c r="K647" s="161">
        <f>G647*H647*0.006</f>
        <v/>
      </c>
      <c r="L647" s="28">
        <f>SUM(I647:K647)</f>
        <v/>
      </c>
      <c r="M647" s="28">
        <f>G647*H647+I647</f>
        <v/>
      </c>
      <c r="N647" s="16" t="n"/>
      <c r="O647" s="16" t="n"/>
      <c r="P647" s="14" t="n"/>
      <c r="Q647" s="16" t="n"/>
      <c r="R647" s="8" t="inlineStr">
        <is>
          <t>✅ 可导入</t>
        </is>
      </c>
      <c r="S647" s="8" t="inlineStr">
        <is>
          <t>✅ 对账齐全</t>
        </is>
      </c>
      <c r="T647" t="inlineStr">
        <is>
          <t>✓</t>
        </is>
      </c>
    </row>
    <row r="648">
      <c r="A648" s="14" t="inlineStr">
        <is>
          <t>4621890889841972913</t>
        </is>
      </c>
      <c r="B648" s="14" t="inlineStr">
        <is>
          <t>gdfgr18</t>
        </is>
      </c>
      <c r="C648" s="25" t="n">
        <v>45847</v>
      </c>
      <c r="D648" s="15" t="n"/>
      <c r="E648" s="15" t="n"/>
      <c r="F648" s="15" t="n"/>
      <c r="G648" s="15" t="n"/>
      <c r="H648" s="15" t="n">
        <v>1</v>
      </c>
      <c r="I648" s="160" t="n">
        <v>15</v>
      </c>
      <c r="J648" s="160" t="n">
        <v>5</v>
      </c>
      <c r="K648" s="160">
        <f>G648*H648*0.006</f>
        <v/>
      </c>
      <c r="L648" s="28">
        <f>SUM(I648:K648)</f>
        <v/>
      </c>
      <c r="M648" s="28">
        <f>G648*H648+I648</f>
        <v/>
      </c>
      <c r="N648" s="15" t="n"/>
      <c r="O648" s="15" t="n"/>
      <c r="P648" s="14" t="n"/>
      <c r="Q648" s="15" t="n"/>
      <c r="R648" s="8" t="inlineStr">
        <is>
          <t>✅ 可导入</t>
        </is>
      </c>
      <c r="S648" s="8" t="inlineStr">
        <is>
          <t>✅ 对账齐全</t>
        </is>
      </c>
      <c r="T648" t="inlineStr">
        <is>
          <t>✓</t>
        </is>
      </c>
    </row>
    <row r="649">
      <c r="A649" s="14" t="inlineStr">
        <is>
          <t>2820525312062346392</t>
        </is>
      </c>
      <c r="B649" s="14" t="inlineStr">
        <is>
          <t>小转转19</t>
        </is>
      </c>
      <c r="C649" s="26" t="n">
        <v>45847</v>
      </c>
      <c r="D649" s="16" t="n"/>
      <c r="E649" s="16" t="n"/>
      <c r="F649" s="16" t="n"/>
      <c r="G649" s="16" t="n"/>
      <c r="H649" s="16" t="n">
        <v>1</v>
      </c>
      <c r="I649" s="161" t="n">
        <v>15</v>
      </c>
      <c r="J649" s="161" t="n">
        <v>5</v>
      </c>
      <c r="K649" s="161">
        <f>G649*H649*0.006</f>
        <v/>
      </c>
      <c r="L649" s="28">
        <f>SUM(I649:K649)</f>
        <v/>
      </c>
      <c r="M649" s="28">
        <f>G649*H649+I649</f>
        <v/>
      </c>
      <c r="N649" s="16" t="n"/>
      <c r="O649" s="16" t="n"/>
      <c r="P649" s="14" t="n"/>
      <c r="Q649" s="16" t="n"/>
      <c r="R649" s="8" t="inlineStr">
        <is>
          <t>✅ 可导入</t>
        </is>
      </c>
      <c r="S649" s="8" t="inlineStr">
        <is>
          <t>✅ 对账齐全</t>
        </is>
      </c>
      <c r="T649" t="inlineStr">
        <is>
          <t>✓</t>
        </is>
      </c>
    </row>
    <row r="650">
      <c r="A650" s="14" t="inlineStr">
        <is>
          <t>4622091265807357514</t>
        </is>
      </c>
      <c r="B650" s="14" t="inlineStr">
        <is>
          <t>撩妹子的小哥哥</t>
        </is>
      </c>
      <c r="C650" s="25" t="n">
        <v>45847</v>
      </c>
      <c r="D650" s="15" t="n"/>
      <c r="E650" s="15" t="n"/>
      <c r="F650" s="15" t="n"/>
      <c r="G650" s="15" t="n"/>
      <c r="H650" s="15" t="n">
        <v>1</v>
      </c>
      <c r="I650" s="160" t="n">
        <v>0</v>
      </c>
      <c r="J650" s="160" t="n">
        <v>5</v>
      </c>
      <c r="K650" s="160">
        <f>G650*H650*0.006</f>
        <v/>
      </c>
      <c r="L650" s="28">
        <f>SUM(I650:K650)</f>
        <v/>
      </c>
      <c r="M650" s="28">
        <f>G650*H650+I650</f>
        <v/>
      </c>
      <c r="N650" s="15" t="n"/>
      <c r="O650" s="15" t="n"/>
      <c r="P650" s="14" t="n"/>
      <c r="Q650" s="15" t="n"/>
      <c r="R650" s="8" t="inlineStr">
        <is>
          <t>✅ 可导入</t>
        </is>
      </c>
      <c r="S650" s="8" t="inlineStr">
        <is>
          <t>✅ 对账齐全</t>
        </is>
      </c>
      <c r="T650" t="inlineStr">
        <is>
          <t>✓</t>
        </is>
      </c>
    </row>
    <row r="651">
      <c r="A651" s="14" t="inlineStr">
        <is>
          <t>2820770760724807768</t>
        </is>
      </c>
      <c r="B651" s="14" t="inlineStr">
        <is>
          <t>tb263392117hmy</t>
        </is>
      </c>
      <c r="C651" s="26" t="n">
        <v>45847</v>
      </c>
      <c r="D651" s="16" t="n"/>
      <c r="E651" s="16" t="n"/>
      <c r="F651" s="16" t="n"/>
      <c r="G651" s="16" t="n"/>
      <c r="H651" s="16" t="n">
        <v>1</v>
      </c>
      <c r="I651" s="161" t="n">
        <v>15</v>
      </c>
      <c r="J651" s="161" t="n">
        <v>5</v>
      </c>
      <c r="K651" s="161">
        <f>G651*H651*0.006</f>
        <v/>
      </c>
      <c r="L651" s="28">
        <f>SUM(I651:K651)</f>
        <v/>
      </c>
      <c r="M651" s="28">
        <f>G651*H651+I651</f>
        <v/>
      </c>
      <c r="N651" s="16" t="n"/>
      <c r="O651" s="16" t="n"/>
      <c r="P651" s="14" t="n"/>
      <c r="Q651" s="16" t="n"/>
      <c r="R651" s="8" t="inlineStr">
        <is>
          <t>✅ 可导入</t>
        </is>
      </c>
      <c r="S651" s="8" t="inlineStr">
        <is>
          <t>✅ 对账齐全</t>
        </is>
      </c>
      <c r="T651" t="inlineStr">
        <is>
          <t>✓</t>
        </is>
      </c>
    </row>
    <row r="652">
      <c r="A652" s="14" t="inlineStr">
        <is>
          <t>2821023768549253782</t>
        </is>
      </c>
      <c r="B652" s="14" t="inlineStr">
        <is>
          <t>kimchi627</t>
        </is>
      </c>
      <c r="C652" s="25" t="n">
        <v>45847</v>
      </c>
      <c r="D652" s="15" t="n"/>
      <c r="E652" s="15" t="n"/>
      <c r="F652" s="15" t="n"/>
      <c r="G652" s="15" t="n"/>
      <c r="H652" s="15" t="n">
        <v>1</v>
      </c>
      <c r="I652" s="160" t="n">
        <v>15</v>
      </c>
      <c r="J652" s="160" t="n">
        <v>5</v>
      </c>
      <c r="K652" s="160">
        <f>G652*H652*0.006</f>
        <v/>
      </c>
      <c r="L652" s="28">
        <f>SUM(I652:K652)</f>
        <v/>
      </c>
      <c r="M652" s="28">
        <f>G652*H652+I652</f>
        <v/>
      </c>
      <c r="N652" s="15" t="n"/>
      <c r="O652" s="15" t="n"/>
      <c r="P652" s="14" t="n"/>
      <c r="Q652" s="15" t="n"/>
      <c r="R652" s="8" t="inlineStr">
        <is>
          <t>✅ 可导入</t>
        </is>
      </c>
      <c r="S652" s="8" t="inlineStr">
        <is>
          <t>✅ 对账齐全</t>
        </is>
      </c>
      <c r="T652" t="inlineStr">
        <is>
          <t>✓</t>
        </is>
      </c>
    </row>
    <row r="653">
      <c r="A653" s="14" t="inlineStr">
        <is>
          <t>2822071154420929051</t>
        </is>
      </c>
      <c r="B653" s="14" t="inlineStr">
        <is>
          <t>tb7896499738</t>
        </is>
      </c>
      <c r="C653" s="26" t="n">
        <v>45848</v>
      </c>
      <c r="D653" s="16" t="n"/>
      <c r="E653" s="16" t="n"/>
      <c r="F653" s="16" t="n"/>
      <c r="G653" s="16" t="n"/>
      <c r="H653" s="16" t="n">
        <v>1</v>
      </c>
      <c r="I653" s="161" t="n">
        <v>15</v>
      </c>
      <c r="J653" s="161" t="n">
        <v>5</v>
      </c>
      <c r="K653" s="161">
        <f>G653*H653*0.006</f>
        <v/>
      </c>
      <c r="L653" s="28">
        <f>SUM(I653:K653)</f>
        <v/>
      </c>
      <c r="M653" s="28">
        <f>G653*H653+I653</f>
        <v/>
      </c>
      <c r="N653" s="16" t="n"/>
      <c r="O653" s="16" t="n"/>
      <c r="P653" s="14" t="n"/>
      <c r="Q653" s="16" t="n"/>
      <c r="R653" s="8" t="inlineStr">
        <is>
          <t>✅ 可导入</t>
        </is>
      </c>
      <c r="S653" s="8" t="inlineStr">
        <is>
          <t>✅ 对账齐全</t>
        </is>
      </c>
      <c r="T653" t="inlineStr">
        <is>
          <t>✓</t>
        </is>
      </c>
    </row>
    <row r="654">
      <c r="A654" s="14" t="inlineStr">
        <is>
          <t>4624120405917356733</t>
        </is>
      </c>
      <c r="B654" s="14" t="inlineStr">
        <is>
          <t>tb954807401240</t>
        </is>
      </c>
      <c r="C654" s="25" t="n">
        <v>45848</v>
      </c>
      <c r="D654" s="15" t="n"/>
      <c r="E654" s="15" t="n"/>
      <c r="F654" s="15" t="n"/>
      <c r="G654" s="15" t="n"/>
      <c r="H654" s="15" t="n">
        <v>1</v>
      </c>
      <c r="I654" s="160" t="n">
        <v>0</v>
      </c>
      <c r="J654" s="160" t="n">
        <v>0</v>
      </c>
      <c r="K654" s="160">
        <f>G654*H654*0.006</f>
        <v/>
      </c>
      <c r="L654" s="28">
        <f>SUM(I654:K654)</f>
        <v/>
      </c>
      <c r="M654" s="28">
        <f>G654*H654+I654</f>
        <v/>
      </c>
      <c r="N654" s="15" t="n"/>
      <c r="O654" s="15" t="n"/>
      <c r="P654" s="14" t="n"/>
      <c r="Q654" s="15" t="n"/>
      <c r="R654" s="8" t="inlineStr">
        <is>
          <t>✅ 可导入</t>
        </is>
      </c>
      <c r="S654" s="8" t="inlineStr">
        <is>
          <t>✅ 对账齐全</t>
        </is>
      </c>
      <c r="T654" t="inlineStr">
        <is>
          <t>✓</t>
        </is>
      </c>
    </row>
    <row r="655">
      <c r="A655" s="14" t="inlineStr">
        <is>
          <t>4625189857312695710</t>
        </is>
      </c>
      <c r="B655" s="14" t="inlineStr">
        <is>
          <t>tb72857694</t>
        </is>
      </c>
      <c r="C655" s="26" t="n">
        <v>45849</v>
      </c>
      <c r="D655" s="16" t="n"/>
      <c r="E655" s="16" t="n"/>
      <c r="F655" s="16" t="n"/>
      <c r="G655" s="16" t="n"/>
      <c r="H655" s="16" t="n">
        <v>1</v>
      </c>
      <c r="I655" s="161" t="n">
        <v>15</v>
      </c>
      <c r="J655" s="161" t="n">
        <v>5</v>
      </c>
      <c r="K655" s="161">
        <f>G655*H655*0.006</f>
        <v/>
      </c>
      <c r="L655" s="28">
        <f>SUM(I655:K655)</f>
        <v/>
      </c>
      <c r="M655" s="28">
        <f>G655*H655+I655</f>
        <v/>
      </c>
      <c r="N655" s="16" t="n"/>
      <c r="O655" s="16" t="n"/>
      <c r="P655" s="14" t="n"/>
      <c r="Q655" s="16" t="n"/>
      <c r="R655" s="8" t="inlineStr">
        <is>
          <t>✅ 可导入</t>
        </is>
      </c>
      <c r="S655" s="8" t="inlineStr">
        <is>
          <t>✅ 对账齐全</t>
        </is>
      </c>
      <c r="T655" t="inlineStr">
        <is>
          <t>✓</t>
        </is>
      </c>
    </row>
    <row r="656">
      <c r="A656" s="14" t="inlineStr">
        <is>
          <t>4625612967735245633</t>
        </is>
      </c>
      <c r="B656" s="14" t="inlineStr">
        <is>
          <t>花花彩虹屁</t>
        </is>
      </c>
      <c r="C656" s="25" t="n">
        <v>45849</v>
      </c>
      <c r="D656" s="15" t="n"/>
      <c r="E656" s="15" t="n"/>
      <c r="F656" s="15" t="n"/>
      <c r="G656" s="15" t="n"/>
      <c r="H656" s="15" t="n">
        <v>1</v>
      </c>
      <c r="I656" s="160" t="n">
        <v>15</v>
      </c>
      <c r="J656" s="160" t="n">
        <v>0</v>
      </c>
      <c r="K656" s="160">
        <f>G656*H656*0.006</f>
        <v/>
      </c>
      <c r="L656" s="28">
        <f>SUM(I656:K656)</f>
        <v/>
      </c>
      <c r="M656" s="28">
        <f>G656*H656+I656</f>
        <v/>
      </c>
      <c r="N656" s="15" t="n"/>
      <c r="O656" s="15" t="n"/>
      <c r="P656" s="14" t="n"/>
      <c r="Q656" s="15" t="n"/>
      <c r="R656" s="8" t="inlineStr">
        <is>
          <t>✅ 可导入</t>
        </is>
      </c>
      <c r="S656" s="8" t="inlineStr">
        <is>
          <t>✅ 对账齐全</t>
        </is>
      </c>
      <c r="T656" t="inlineStr">
        <is>
          <t>✓</t>
        </is>
      </c>
    </row>
    <row r="657">
      <c r="A657" s="14" t="inlineStr">
        <is>
          <t>2823983653149259771</t>
        </is>
      </c>
      <c r="B657" s="14" t="inlineStr">
        <is>
          <t>淘气小米辣椒酱</t>
        </is>
      </c>
      <c r="C657" s="26" t="n">
        <v>45849</v>
      </c>
      <c r="D657" s="16" t="n"/>
      <c r="E657" s="16" t="n"/>
      <c r="F657" s="16" t="n"/>
      <c r="G657" s="16" t="n"/>
      <c r="H657" s="16" t="n">
        <v>1</v>
      </c>
      <c r="I657" s="161" t="n">
        <v>0</v>
      </c>
      <c r="J657" s="161" t="n">
        <v>0</v>
      </c>
      <c r="K657" s="161">
        <f>G657*H657*0.006</f>
        <v/>
      </c>
      <c r="L657" s="28">
        <f>SUM(I657:K657)</f>
        <v/>
      </c>
      <c r="M657" s="28">
        <f>G657*H657+I657</f>
        <v/>
      </c>
      <c r="N657" s="16" t="n"/>
      <c r="O657" s="16" t="n"/>
      <c r="P657" s="14" t="n"/>
      <c r="Q657" s="16" t="n"/>
      <c r="R657" s="8" t="inlineStr">
        <is>
          <t>✅ 可导入</t>
        </is>
      </c>
      <c r="S657" s="8" t="inlineStr">
        <is>
          <t>✅ 对账齐全</t>
        </is>
      </c>
      <c r="T657" t="inlineStr">
        <is>
          <t>✓</t>
        </is>
      </c>
    </row>
    <row r="658">
      <c r="A658" s="14" t="inlineStr">
        <is>
          <t>2824606380688088696</t>
        </is>
      </c>
      <c r="B658" s="14" t="inlineStr">
        <is>
          <t>yzk0617</t>
        </is>
      </c>
      <c r="C658" s="25" t="n">
        <v>45849</v>
      </c>
      <c r="D658" s="15" t="n"/>
      <c r="E658" s="15" t="n"/>
      <c r="F658" s="15" t="n"/>
      <c r="G658" s="15" t="n"/>
      <c r="H658" s="15" t="n">
        <v>1</v>
      </c>
      <c r="I658" s="160" t="n">
        <v>15</v>
      </c>
      <c r="J658" s="160" t="n">
        <v>0</v>
      </c>
      <c r="K658" s="160">
        <f>G658*H658*0.006</f>
        <v/>
      </c>
      <c r="L658" s="28">
        <f>SUM(I658:K658)</f>
        <v/>
      </c>
      <c r="M658" s="28">
        <f>G658*H658+I658</f>
        <v/>
      </c>
      <c r="N658" s="15" t="n"/>
      <c r="O658" s="15" t="n"/>
      <c r="P658" s="14" t="n"/>
      <c r="Q658" s="15" t="n"/>
      <c r="R658" s="8" t="inlineStr">
        <is>
          <t>✅ 可导入</t>
        </is>
      </c>
      <c r="S658" s="8" t="inlineStr">
        <is>
          <t>✅ 对账齐全</t>
        </is>
      </c>
      <c r="T658" t="inlineStr">
        <is>
          <t>✓</t>
        </is>
      </c>
    </row>
    <row r="659">
      <c r="A659" s="14" t="inlineStr">
        <is>
          <t>2830937844878670679</t>
        </is>
      </c>
      <c r="B659" s="14" t="inlineStr">
        <is>
          <t>tb0627594381</t>
        </is>
      </c>
      <c r="C659" s="26" t="n">
        <v>45850</v>
      </c>
      <c r="D659" s="16" t="n"/>
      <c r="E659" s="16" t="n"/>
      <c r="F659" s="16" t="n"/>
      <c r="G659" s="16" t="n"/>
      <c r="H659" s="16" t="n">
        <v>1</v>
      </c>
      <c r="I659" s="161" t="n">
        <v>15</v>
      </c>
      <c r="J659" s="161" t="n">
        <v>5</v>
      </c>
      <c r="K659" s="161">
        <f>G659*H659*0.006</f>
        <v/>
      </c>
      <c r="L659" s="28">
        <f>SUM(I659:K659)</f>
        <v/>
      </c>
      <c r="M659" s="28">
        <f>G659*H659+I659</f>
        <v/>
      </c>
      <c r="N659" s="16" t="n"/>
      <c r="O659" s="16" t="n"/>
      <c r="P659" s="14" t="n"/>
      <c r="Q659" s="16" t="n"/>
      <c r="R659" s="8" t="inlineStr">
        <is>
          <t>✅ 可导入</t>
        </is>
      </c>
      <c r="S659" s="8" t="inlineStr">
        <is>
          <t>✅ 对账齐全</t>
        </is>
      </c>
      <c r="T659" t="inlineStr">
        <is>
          <t>✓</t>
        </is>
      </c>
    </row>
    <row r="660">
      <c r="A660" s="14" t="inlineStr">
        <is>
          <t>4627584614039645900</t>
        </is>
      </c>
      <c r="B660" s="14" t="inlineStr">
        <is>
          <t>天真有邪吖</t>
        </is>
      </c>
      <c r="C660" s="25" t="n">
        <v>45850</v>
      </c>
      <c r="D660" s="15" t="n"/>
      <c r="E660" s="15" t="n"/>
      <c r="F660" s="15" t="n"/>
      <c r="G660" s="15" t="n"/>
      <c r="H660" s="15" t="n">
        <v>1</v>
      </c>
      <c r="I660" s="160" t="n">
        <v>15</v>
      </c>
      <c r="J660" s="160" t="n">
        <v>5</v>
      </c>
      <c r="K660" s="160">
        <f>G660*H660*0.006</f>
        <v/>
      </c>
      <c r="L660" s="28">
        <f>SUM(I660:K660)</f>
        <v/>
      </c>
      <c r="M660" s="28">
        <f>G660*H660+I660</f>
        <v/>
      </c>
      <c r="N660" s="15" t="n"/>
      <c r="O660" s="15" t="n"/>
      <c r="P660" s="14" t="n"/>
      <c r="Q660" s="15" t="n"/>
      <c r="R660" s="8" t="inlineStr">
        <is>
          <t>✅ 可导入</t>
        </is>
      </c>
      <c r="S660" s="8" t="inlineStr">
        <is>
          <t>✅ 对账齐全</t>
        </is>
      </c>
      <c r="T660" t="inlineStr">
        <is>
          <t>✓</t>
        </is>
      </c>
    </row>
    <row r="661">
      <c r="A661" s="14" t="inlineStr">
        <is>
          <t>4627788950064534101</t>
        </is>
      </c>
      <c r="B661" s="14" t="inlineStr">
        <is>
          <t>tb671704987</t>
        </is>
      </c>
      <c r="C661" s="26" t="n">
        <v>45850</v>
      </c>
      <c r="D661" s="16" t="n"/>
      <c r="E661" s="16" t="n"/>
      <c r="F661" s="16" t="n"/>
      <c r="G661" s="16" t="n"/>
      <c r="H661" s="16" t="n">
        <v>1</v>
      </c>
      <c r="I661" s="161" t="n">
        <v>15</v>
      </c>
      <c r="J661" s="161" t="n">
        <v>5</v>
      </c>
      <c r="K661" s="161">
        <f>G661*H661*0.006</f>
        <v/>
      </c>
      <c r="L661" s="28">
        <f>SUM(I661:K661)</f>
        <v/>
      </c>
      <c r="M661" s="28">
        <f>G661*H661+I661</f>
        <v/>
      </c>
      <c r="N661" s="16" t="n"/>
      <c r="O661" s="16" t="n"/>
      <c r="P661" s="14" t="n"/>
      <c r="Q661" s="16" t="n"/>
      <c r="R661" s="8" t="inlineStr">
        <is>
          <t>✅ 可导入</t>
        </is>
      </c>
      <c r="S661" s="8" t="inlineStr">
        <is>
          <t>✅ 对账齐全</t>
        </is>
      </c>
      <c r="T661" t="inlineStr">
        <is>
          <t>✓</t>
        </is>
      </c>
    </row>
    <row r="662">
      <c r="A662" s="14" t="inlineStr">
        <is>
          <t>2825990186644289772</t>
        </is>
      </c>
      <c r="B662" s="14" t="inlineStr">
        <is>
          <t>大姨妈的旧手机</t>
        </is>
      </c>
      <c r="C662" s="25" t="n">
        <v>45850</v>
      </c>
      <c r="D662" s="15" t="n"/>
      <c r="E662" s="15" t="n"/>
      <c r="F662" s="15" t="n"/>
      <c r="G662" s="15" t="n"/>
      <c r="H662" s="15" t="n">
        <v>1</v>
      </c>
      <c r="I662" s="160" t="n">
        <v>15</v>
      </c>
      <c r="J662" s="160" t="n">
        <v>5</v>
      </c>
      <c r="K662" s="160">
        <f>G662*H662*0.006</f>
        <v/>
      </c>
      <c r="L662" s="28">
        <f>SUM(I662:K662)</f>
        <v/>
      </c>
      <c r="M662" s="28">
        <f>G662*H662+I662</f>
        <v/>
      </c>
      <c r="N662" s="15" t="n"/>
      <c r="O662" s="15" t="n"/>
      <c r="P662" s="14" t="n"/>
      <c r="Q662" s="15" t="n"/>
      <c r="R662" s="8" t="inlineStr">
        <is>
          <t>✅ 可导入</t>
        </is>
      </c>
      <c r="S662" s="8" t="inlineStr">
        <is>
          <t>✅ 对账齐全</t>
        </is>
      </c>
      <c r="T662" t="inlineStr">
        <is>
          <t>✓</t>
        </is>
      </c>
    </row>
    <row r="663">
      <c r="A663" s="14" t="inlineStr">
        <is>
          <t>4628099162236062932</t>
        </is>
      </c>
      <c r="B663" s="14" t="inlineStr">
        <is>
          <t>辛颜岁月安a</t>
        </is>
      </c>
      <c r="C663" s="26" t="n">
        <v>45850</v>
      </c>
      <c r="D663" s="16" t="n"/>
      <c r="E663" s="16" t="n"/>
      <c r="F663" s="16" t="n"/>
      <c r="G663" s="16" t="n"/>
      <c r="H663" s="16" t="n">
        <v>1</v>
      </c>
      <c r="I663" s="161" t="n">
        <v>15</v>
      </c>
      <c r="J663" s="161" t="n">
        <v>5</v>
      </c>
      <c r="K663" s="161">
        <f>G663*H663*0.006</f>
        <v/>
      </c>
      <c r="L663" s="28">
        <f>SUM(I663:K663)</f>
        <v/>
      </c>
      <c r="M663" s="28">
        <f>G663*H663+I663</f>
        <v/>
      </c>
      <c r="N663" s="16" t="n"/>
      <c r="O663" s="16" t="n"/>
      <c r="P663" s="14" t="n"/>
      <c r="Q663" s="16" t="n"/>
      <c r="R663" s="8" t="inlineStr">
        <is>
          <t>✅ 可导入</t>
        </is>
      </c>
      <c r="S663" s="8" t="inlineStr">
        <is>
          <t>✅ 对账齐全</t>
        </is>
      </c>
      <c r="T663" t="inlineStr">
        <is>
          <t>✓</t>
        </is>
      </c>
    </row>
    <row r="664">
      <c r="A664" s="14" t="inlineStr">
        <is>
          <t>4628915317313017146</t>
        </is>
      </c>
      <c r="B664" s="14" t="inlineStr">
        <is>
          <t>tb087760932799</t>
        </is>
      </c>
      <c r="C664" s="25" t="n">
        <v>45851</v>
      </c>
      <c r="D664" s="15" t="n"/>
      <c r="E664" s="15" t="n"/>
      <c r="F664" s="15" t="n"/>
      <c r="G664" s="15" t="n"/>
      <c r="H664" s="15" t="n">
        <v>1</v>
      </c>
      <c r="I664" s="160" t="n">
        <v>15</v>
      </c>
      <c r="J664" s="160" t="n">
        <v>5</v>
      </c>
      <c r="K664" s="160">
        <f>G664*H664*0.006</f>
        <v/>
      </c>
      <c r="L664" s="28">
        <f>SUM(I664:K664)</f>
        <v/>
      </c>
      <c r="M664" s="28">
        <f>G664*H664+I664</f>
        <v/>
      </c>
      <c r="N664" s="15" t="n"/>
      <c r="O664" s="15" t="n"/>
      <c r="P664" s="14" t="n"/>
      <c r="Q664" s="15" t="n"/>
      <c r="R664" s="8" t="inlineStr">
        <is>
          <t>✅ 可导入</t>
        </is>
      </c>
      <c r="S664" s="8" t="inlineStr">
        <is>
          <t>✅ 对账齐全</t>
        </is>
      </c>
      <c r="T664" t="inlineStr">
        <is>
          <t>✓</t>
        </is>
      </c>
    </row>
    <row r="665">
      <c r="A665" s="14" t="inlineStr">
        <is>
          <t>2827055858427899298</t>
        </is>
      </c>
      <c r="B665" s="14" t="inlineStr">
        <is>
          <t>刘坚勇</t>
        </is>
      </c>
      <c r="C665" s="26" t="n">
        <v>45851</v>
      </c>
      <c r="D665" s="16" t="n"/>
      <c r="E665" s="16" t="n"/>
      <c r="F665" s="16" t="n"/>
      <c r="G665" s="16" t="n"/>
      <c r="H665" s="16" t="n">
        <v>1</v>
      </c>
      <c r="I665" s="161" t="n">
        <v>15</v>
      </c>
      <c r="J665" s="161" t="n">
        <v>5</v>
      </c>
      <c r="K665" s="161">
        <f>G665*H665*0.006</f>
        <v/>
      </c>
      <c r="L665" s="28">
        <f>SUM(I665:K665)</f>
        <v/>
      </c>
      <c r="M665" s="28">
        <f>G665*H665+I665</f>
        <v/>
      </c>
      <c r="N665" s="16" t="n"/>
      <c r="O665" s="16" t="n"/>
      <c r="P665" s="14" t="n"/>
      <c r="Q665" s="16" t="n"/>
      <c r="R665" s="8" t="inlineStr">
        <is>
          <t>✅ 可导入</t>
        </is>
      </c>
      <c r="S665" s="8" t="inlineStr">
        <is>
          <t>✅ 对账齐全</t>
        </is>
      </c>
      <c r="T665" t="inlineStr">
        <is>
          <t>✓</t>
        </is>
      </c>
    </row>
    <row r="666">
      <c r="A666" s="14" t="inlineStr">
        <is>
          <t>4629173978794503047</t>
        </is>
      </c>
      <c r="B666" s="14" t="inlineStr">
        <is>
          <t>小孟的最爱2013</t>
        </is>
      </c>
      <c r="C666" s="25" t="n">
        <v>45851</v>
      </c>
      <c r="D666" s="15" t="n"/>
      <c r="E666" s="15" t="n"/>
      <c r="F666" s="15" t="n"/>
      <c r="G666" s="15" t="n"/>
      <c r="H666" s="15" t="n">
        <v>1</v>
      </c>
      <c r="I666" s="160" t="n">
        <v>15</v>
      </c>
      <c r="J666" s="160" t="n">
        <v>5</v>
      </c>
      <c r="K666" s="160">
        <f>G666*H666*0.006</f>
        <v/>
      </c>
      <c r="L666" s="28">
        <f>SUM(I666:K666)</f>
        <v/>
      </c>
      <c r="M666" s="28">
        <f>G666*H666+I666</f>
        <v/>
      </c>
      <c r="N666" s="15" t="n"/>
      <c r="O666" s="15" t="n"/>
      <c r="P666" s="14" t="n"/>
      <c r="Q666" s="15" t="n"/>
      <c r="R666" s="8" t="inlineStr">
        <is>
          <t>✅ 可导入</t>
        </is>
      </c>
      <c r="S666" s="8" t="inlineStr">
        <is>
          <t>✅ 对账齐全</t>
        </is>
      </c>
      <c r="T666" t="inlineStr">
        <is>
          <t>✓</t>
        </is>
      </c>
    </row>
    <row r="667">
      <c r="A667" s="14" t="inlineStr">
        <is>
          <t>2827177251109571256</t>
        </is>
      </c>
      <c r="B667" s="14" t="inlineStr">
        <is>
          <t>koalayyy</t>
        </is>
      </c>
      <c r="C667" s="26" t="n">
        <v>45851</v>
      </c>
      <c r="D667" s="16" t="n"/>
      <c r="E667" s="16" t="n"/>
      <c r="F667" s="16" t="n"/>
      <c r="G667" s="16" t="n"/>
      <c r="H667" s="16" t="n">
        <v>1</v>
      </c>
      <c r="I667" s="161" t="n">
        <v>15</v>
      </c>
      <c r="J667" s="161" t="n">
        <v>5</v>
      </c>
      <c r="K667" s="161">
        <f>G667*H667*0.006</f>
        <v/>
      </c>
      <c r="L667" s="28">
        <f>SUM(I667:K667)</f>
        <v/>
      </c>
      <c r="M667" s="28">
        <f>G667*H667+I667</f>
        <v/>
      </c>
      <c r="N667" s="16" t="n"/>
      <c r="O667" s="16" t="n"/>
      <c r="P667" s="14" t="n"/>
      <c r="Q667" s="16" t="n"/>
      <c r="R667" s="8" t="inlineStr">
        <is>
          <t>✅ 可导入</t>
        </is>
      </c>
      <c r="S667" s="8" t="inlineStr">
        <is>
          <t>✅ 对账齐全</t>
        </is>
      </c>
      <c r="T667" t="inlineStr">
        <is>
          <t>✓</t>
        </is>
      </c>
    </row>
    <row r="668">
      <c r="A668" s="14" t="inlineStr">
        <is>
          <t>2827371181630618667</t>
        </is>
      </c>
      <c r="B668" s="14" t="inlineStr">
        <is>
          <t>xuying12301</t>
        </is>
      </c>
      <c r="C668" s="25" t="n">
        <v>45851</v>
      </c>
      <c r="D668" s="15" t="n"/>
      <c r="E668" s="15" t="n"/>
      <c r="F668" s="15" t="n"/>
      <c r="G668" s="15" t="n"/>
      <c r="H668" s="15" t="n">
        <v>1</v>
      </c>
      <c r="I668" s="160" t="n">
        <v>15</v>
      </c>
      <c r="J668" s="160" t="n">
        <v>5</v>
      </c>
      <c r="K668" s="160">
        <f>G668*H668*0.006</f>
        <v/>
      </c>
      <c r="L668" s="28">
        <f>SUM(I668:K668)</f>
        <v/>
      </c>
      <c r="M668" s="28">
        <f>G668*H668+I668</f>
        <v/>
      </c>
      <c r="N668" s="15" t="n"/>
      <c r="O668" s="15" t="n"/>
      <c r="P668" s="14" t="n"/>
      <c r="Q668" s="15" t="n"/>
      <c r="R668" s="8" t="inlineStr">
        <is>
          <t>✅ 可导入</t>
        </is>
      </c>
      <c r="S668" s="8" t="inlineStr">
        <is>
          <t>✅ 对账齐全</t>
        </is>
      </c>
      <c r="T668" t="inlineStr">
        <is>
          <t>✓</t>
        </is>
      </c>
    </row>
    <row r="669">
      <c r="A669" s="14" t="inlineStr">
        <is>
          <t>4629491894047377132</t>
        </is>
      </c>
      <c r="B669" s="14" t="inlineStr">
        <is>
          <t>悠然7912</t>
        </is>
      </c>
      <c r="C669" s="26" t="n">
        <v>45851</v>
      </c>
      <c r="D669" s="16" t="n"/>
      <c r="E669" s="16" t="n"/>
      <c r="F669" s="16" t="n"/>
      <c r="G669" s="16" t="n"/>
      <c r="H669" s="16" t="n">
        <v>1</v>
      </c>
      <c r="I669" s="161" t="n">
        <v>15</v>
      </c>
      <c r="J669" s="161" t="n">
        <v>5</v>
      </c>
      <c r="K669" s="161">
        <f>G669*H669*0.006</f>
        <v/>
      </c>
      <c r="L669" s="28">
        <f>SUM(I669:K669)</f>
        <v/>
      </c>
      <c r="M669" s="28">
        <f>G669*H669+I669</f>
        <v/>
      </c>
      <c r="N669" s="16" t="n"/>
      <c r="O669" s="16" t="n"/>
      <c r="P669" s="14" t="n"/>
      <c r="Q669" s="16" t="n"/>
      <c r="R669" s="8" t="inlineStr">
        <is>
          <t>✅ 可导入</t>
        </is>
      </c>
      <c r="S669" s="8" t="inlineStr">
        <is>
          <t>✅ 对账齐全</t>
        </is>
      </c>
      <c r="T669" t="inlineStr">
        <is>
          <t>✓</t>
        </is>
      </c>
    </row>
    <row r="670">
      <c r="A670" s="14" t="inlineStr">
        <is>
          <t>4629505034865068417</t>
        </is>
      </c>
      <c r="B670" s="14" t="inlineStr">
        <is>
          <t>快的小飞熊</t>
        </is>
      </c>
      <c r="C670" s="25" t="n">
        <v>45851</v>
      </c>
      <c r="D670" s="15" t="n"/>
      <c r="E670" s="15" t="n"/>
      <c r="F670" s="15" t="n"/>
      <c r="G670" s="15" t="n"/>
      <c r="H670" s="15" t="n">
        <v>1</v>
      </c>
      <c r="I670" s="160" t="n">
        <v>15</v>
      </c>
      <c r="J670" s="160" t="n">
        <v>5</v>
      </c>
      <c r="K670" s="160">
        <f>G670*H670*0.006</f>
        <v/>
      </c>
      <c r="L670" s="28">
        <f>SUM(I670:K670)</f>
        <v/>
      </c>
      <c r="M670" s="28">
        <f>G670*H670+I670</f>
        <v/>
      </c>
      <c r="N670" s="15" t="n"/>
      <c r="O670" s="15" t="n"/>
      <c r="P670" s="14" t="n"/>
      <c r="Q670" s="15" t="n"/>
      <c r="R670" s="8" t="inlineStr">
        <is>
          <t>✅ 可导入</t>
        </is>
      </c>
      <c r="S670" s="8" t="inlineStr">
        <is>
          <t>✅ 对账齐全</t>
        </is>
      </c>
      <c r="T670" t="inlineStr">
        <is>
          <t>✓</t>
        </is>
      </c>
    </row>
    <row r="671">
      <c r="A671" s="14" t="inlineStr">
        <is>
          <t>2827964642089272566</t>
        </is>
      </c>
      <c r="B671" s="14" t="inlineStr">
        <is>
          <t>刘宏钰1216</t>
        </is>
      </c>
      <c r="C671" s="26" t="n">
        <v>45851</v>
      </c>
      <c r="D671" s="16" t="n"/>
      <c r="E671" s="16" t="n"/>
      <c r="F671" s="16" t="n"/>
      <c r="G671" s="16" t="n"/>
      <c r="H671" s="16" t="n">
        <v>1</v>
      </c>
      <c r="I671" s="161" t="n">
        <v>0</v>
      </c>
      <c r="J671" s="161" t="n">
        <v>0</v>
      </c>
      <c r="K671" s="161">
        <f>G671*H671*0.006</f>
        <v/>
      </c>
      <c r="L671" s="28">
        <f>SUM(I671:K671)</f>
        <v/>
      </c>
      <c r="M671" s="28">
        <f>G671*H671+I671</f>
        <v/>
      </c>
      <c r="N671" s="16" t="n"/>
      <c r="O671" s="16" t="n"/>
      <c r="P671" s="14" t="n"/>
      <c r="Q671" s="16" t="n"/>
      <c r="R671" s="8" t="inlineStr">
        <is>
          <t>✅ 可导入</t>
        </is>
      </c>
      <c r="S671" s="8" t="inlineStr">
        <is>
          <t>✅ 对账齐全</t>
        </is>
      </c>
      <c r="T671" t="inlineStr">
        <is>
          <t>✓</t>
        </is>
      </c>
    </row>
    <row r="672">
      <c r="A672" s="14" t="inlineStr">
        <is>
          <t>2828630282099886496</t>
        </is>
      </c>
      <c r="B672" s="14" t="inlineStr">
        <is>
          <t>牵手夕阳下xz</t>
        </is>
      </c>
      <c r="C672" s="25" t="n">
        <v>45852</v>
      </c>
      <c r="D672" s="15" t="n"/>
      <c r="E672" s="15" t="n"/>
      <c r="F672" s="15" t="n"/>
      <c r="G672" s="15" t="n"/>
      <c r="H672" s="15" t="n">
        <v>1</v>
      </c>
      <c r="I672" s="160" t="n">
        <v>15</v>
      </c>
      <c r="J672" s="160" t="n">
        <v>5</v>
      </c>
      <c r="K672" s="160">
        <f>G672*H672*0.006</f>
        <v/>
      </c>
      <c r="L672" s="28">
        <f>SUM(I672:K672)</f>
        <v/>
      </c>
      <c r="M672" s="28">
        <f>G672*H672+I672</f>
        <v/>
      </c>
      <c r="N672" s="15" t="n"/>
      <c r="O672" s="15" t="n"/>
      <c r="P672" s="14" t="n"/>
      <c r="Q672" s="15" t="n"/>
      <c r="R672" s="8" t="inlineStr">
        <is>
          <t>✅ 可导入</t>
        </is>
      </c>
      <c r="S672" s="8" t="inlineStr">
        <is>
          <t>✅ 对账齐全</t>
        </is>
      </c>
      <c r="T672" t="inlineStr">
        <is>
          <t>✓</t>
        </is>
      </c>
    </row>
    <row r="673">
      <c r="A673" s="14" t="inlineStr">
        <is>
          <t>2829048027879290396</t>
        </is>
      </c>
      <c r="B673" s="14" t="inlineStr">
        <is>
          <t>一颗闪亮的泡泡</t>
        </is>
      </c>
      <c r="C673" s="26" t="n">
        <v>45852</v>
      </c>
      <c r="D673" s="16" t="n"/>
      <c r="E673" s="16" t="n"/>
      <c r="F673" s="16" t="n"/>
      <c r="G673" s="16" t="n"/>
      <c r="H673" s="16" t="n">
        <v>1</v>
      </c>
      <c r="I673" s="161" t="n">
        <v>15</v>
      </c>
      <c r="J673" s="161" t="n">
        <v>5</v>
      </c>
      <c r="K673" s="161">
        <f>G673*H673*0.006</f>
        <v/>
      </c>
      <c r="L673" s="28">
        <f>SUM(I673:K673)</f>
        <v/>
      </c>
      <c r="M673" s="28">
        <f>G673*H673+I673</f>
        <v/>
      </c>
      <c r="N673" s="16" t="n"/>
      <c r="O673" s="16" t="n"/>
      <c r="P673" s="14" t="n"/>
      <c r="Q673" s="16" t="n"/>
      <c r="R673" s="8" t="inlineStr">
        <is>
          <t>✅ 可导入</t>
        </is>
      </c>
      <c r="S673" s="8" t="inlineStr">
        <is>
          <t>✅ 对账齐全</t>
        </is>
      </c>
      <c r="T673" t="inlineStr">
        <is>
          <t>✓</t>
        </is>
      </c>
    </row>
    <row r="674">
      <c r="A674" s="14" t="inlineStr">
        <is>
          <t>4631349207992433032</t>
        </is>
      </c>
      <c r="B674" s="14" t="inlineStr">
        <is>
          <t>正好整好真好</t>
        </is>
      </c>
      <c r="C674" s="25" t="n">
        <v>45852</v>
      </c>
      <c r="D674" s="15" t="n"/>
      <c r="E674" s="15" t="n"/>
      <c r="F674" s="15" t="n"/>
      <c r="G674" s="15" t="n"/>
      <c r="H674" s="15" t="n">
        <v>1</v>
      </c>
      <c r="I674" s="160" t="n">
        <v>15</v>
      </c>
      <c r="J674" s="160" t="n">
        <v>5</v>
      </c>
      <c r="K674" s="160">
        <f>G674*H674*0.006</f>
        <v/>
      </c>
      <c r="L674" s="28">
        <f>SUM(I674:K674)</f>
        <v/>
      </c>
      <c r="M674" s="28">
        <f>G674*H674+I674</f>
        <v/>
      </c>
      <c r="N674" s="15" t="n"/>
      <c r="O674" s="15" t="n"/>
      <c r="P674" s="14" t="n"/>
      <c r="Q674" s="15" t="n"/>
      <c r="R674" s="8" t="inlineStr">
        <is>
          <t>✅ 可导入</t>
        </is>
      </c>
      <c r="S674" s="8" t="inlineStr">
        <is>
          <t>✅ 对账齐全</t>
        </is>
      </c>
      <c r="T674" t="inlineStr">
        <is>
          <t>✓</t>
        </is>
      </c>
    </row>
    <row r="675">
      <c r="A675" s="14" t="inlineStr">
        <is>
          <t>2829106201773556792</t>
        </is>
      </c>
      <c r="B675" s="14" t="inlineStr">
        <is>
          <t>t_1514195363641_0609</t>
        </is>
      </c>
      <c r="C675" s="26" t="n">
        <v>45852</v>
      </c>
      <c r="D675" s="16" t="n"/>
      <c r="E675" s="16" t="n"/>
      <c r="F675" s="16" t="n"/>
      <c r="G675" s="16" t="n"/>
      <c r="H675" s="16" t="n">
        <v>1</v>
      </c>
      <c r="I675" s="161" t="n">
        <v>15</v>
      </c>
      <c r="J675" s="161" t="n">
        <v>5</v>
      </c>
      <c r="K675" s="161">
        <f>G675*H675*0.006</f>
        <v/>
      </c>
      <c r="L675" s="28">
        <f>SUM(I675:K675)</f>
        <v/>
      </c>
      <c r="M675" s="28">
        <f>G675*H675+I675</f>
        <v/>
      </c>
      <c r="N675" s="16" t="n"/>
      <c r="O675" s="16" t="n"/>
      <c r="P675" s="14" t="n"/>
      <c r="Q675" s="16" t="n"/>
      <c r="R675" s="8" t="inlineStr">
        <is>
          <t>✅ 可导入</t>
        </is>
      </c>
      <c r="S675" s="8" t="inlineStr">
        <is>
          <t>✅ 对账齐全</t>
        </is>
      </c>
      <c r="T675" t="inlineStr">
        <is>
          <t>✓</t>
        </is>
      </c>
    </row>
    <row r="676">
      <c r="A676" s="14" t="inlineStr">
        <is>
          <t>4633126131930993043</t>
        </is>
      </c>
      <c r="B676" s="14" t="inlineStr">
        <is>
          <t>清清凉凉河边走</t>
        </is>
      </c>
      <c r="C676" s="25" t="n">
        <v>45852</v>
      </c>
      <c r="D676" s="15" t="n"/>
      <c r="E676" s="15" t="n"/>
      <c r="F676" s="15" t="n"/>
      <c r="G676" s="15" t="n"/>
      <c r="H676" s="15" t="n">
        <v>1</v>
      </c>
      <c r="I676" s="160" t="n">
        <v>15</v>
      </c>
      <c r="J676" s="160" t="n">
        <v>5</v>
      </c>
      <c r="K676" s="160">
        <f>G676*H676*0.006</f>
        <v/>
      </c>
      <c r="L676" s="28">
        <f>SUM(I676:K676)</f>
        <v/>
      </c>
      <c r="M676" s="28">
        <f>G676*H676+I676</f>
        <v/>
      </c>
      <c r="N676" s="15" t="n"/>
      <c r="O676" s="15" t="n"/>
      <c r="P676" s="14" t="n"/>
      <c r="Q676" s="15" t="n"/>
      <c r="R676" s="8" t="inlineStr">
        <is>
          <t>✅ 可导入</t>
        </is>
      </c>
      <c r="S676" s="8" t="inlineStr">
        <is>
          <t>✅ 对账齐全</t>
        </is>
      </c>
      <c r="T676" t="inlineStr">
        <is>
          <t>✓</t>
        </is>
      </c>
    </row>
    <row r="677">
      <c r="A677" s="14" t="inlineStr">
        <is>
          <t>4631742795752224821</t>
        </is>
      </c>
      <c r="B677" s="14" t="inlineStr">
        <is>
          <t>海绵宝宝w85</t>
        </is>
      </c>
      <c r="C677" s="26" t="n">
        <v>45852</v>
      </c>
      <c r="D677" s="16" t="n"/>
      <c r="E677" s="16" t="n"/>
      <c r="F677" s="16" t="n"/>
      <c r="G677" s="16" t="n"/>
      <c r="H677" s="16" t="n">
        <v>1</v>
      </c>
      <c r="I677" s="161" t="n">
        <v>15</v>
      </c>
      <c r="J677" s="161" t="n">
        <v>5</v>
      </c>
      <c r="K677" s="161">
        <f>G677*H677*0.006</f>
        <v/>
      </c>
      <c r="L677" s="28">
        <f>SUM(I677:K677)</f>
        <v/>
      </c>
      <c r="M677" s="28">
        <f>G677*H677+I677</f>
        <v/>
      </c>
      <c r="N677" s="16" t="n"/>
      <c r="O677" s="16" t="n"/>
      <c r="P677" s="14" t="n"/>
      <c r="Q677" s="16" t="n"/>
      <c r="R677" s="8" t="inlineStr">
        <is>
          <t>✅ 可导入</t>
        </is>
      </c>
      <c r="S677" s="8" t="inlineStr">
        <is>
          <t>✅ 对账齐全</t>
        </is>
      </c>
      <c r="T677" t="inlineStr">
        <is>
          <t>✓</t>
        </is>
      </c>
    </row>
    <row r="678">
      <c r="A678" s="14" t="inlineStr">
        <is>
          <t>4631893527930127439</t>
        </is>
      </c>
      <c r="B678" s="14" t="inlineStr">
        <is>
          <t>qq862929630</t>
        </is>
      </c>
      <c r="C678" s="25" t="n">
        <v>45852</v>
      </c>
      <c r="D678" s="15" t="n"/>
      <c r="E678" s="15" t="n"/>
      <c r="F678" s="15" t="n"/>
      <c r="G678" s="15" t="n"/>
      <c r="H678" s="15" t="n">
        <v>1</v>
      </c>
      <c r="I678" s="160" t="n">
        <v>15</v>
      </c>
      <c r="J678" s="160" t="n">
        <v>5</v>
      </c>
      <c r="K678" s="160">
        <f>G678*H678*0.006</f>
        <v/>
      </c>
      <c r="L678" s="28">
        <f>SUM(I678:K678)</f>
        <v/>
      </c>
      <c r="M678" s="28">
        <f>G678*H678+I678</f>
        <v/>
      </c>
      <c r="N678" s="15" t="n"/>
      <c r="O678" s="15" t="n"/>
      <c r="P678" s="14" t="n"/>
      <c r="Q678" s="15" t="n"/>
      <c r="R678" s="8" t="inlineStr">
        <is>
          <t>✅ 可导入</t>
        </is>
      </c>
      <c r="S678" s="8" t="inlineStr">
        <is>
          <t>✅ 对账齐全</t>
        </is>
      </c>
      <c r="T678" t="inlineStr">
        <is>
          <t>✓</t>
        </is>
      </c>
    </row>
    <row r="679">
      <c r="A679" s="14" t="inlineStr">
        <is>
          <t>2830745749892172659</t>
        </is>
      </c>
      <c r="B679" s="14" t="inlineStr">
        <is>
          <t xml:space="preserve"> tb7208611675</t>
        </is>
      </c>
      <c r="C679" s="26" t="n">
        <v>45852</v>
      </c>
      <c r="D679" s="16" t="n"/>
      <c r="E679" s="16" t="n"/>
      <c r="F679" s="16" t="n"/>
      <c r="G679" s="16" t="n"/>
      <c r="H679" s="16" t="n">
        <v>1</v>
      </c>
      <c r="I679" s="161" t="n">
        <v>15</v>
      </c>
      <c r="J679" s="161" t="n">
        <v>5</v>
      </c>
      <c r="K679" s="161">
        <f>G679*H679*0.006</f>
        <v/>
      </c>
      <c r="L679" s="28">
        <f>SUM(I679:K679)</f>
        <v/>
      </c>
      <c r="M679" s="28">
        <f>G679*H679+I679</f>
        <v/>
      </c>
      <c r="N679" s="16" t="n"/>
      <c r="O679" s="16" t="n"/>
      <c r="P679" s="14" t="n"/>
      <c r="Q679" s="16" t="n"/>
      <c r="R679" s="8" t="inlineStr">
        <is>
          <t>✅ 可导入</t>
        </is>
      </c>
      <c r="S679" s="8" t="inlineStr">
        <is>
          <t>✅ 对账齐全</t>
        </is>
      </c>
      <c r="T679" t="inlineStr">
        <is>
          <t>✓</t>
        </is>
      </c>
    </row>
    <row r="680">
      <c r="A680" s="14" t="inlineStr">
        <is>
          <t>2830767603389686950</t>
        </is>
      </c>
      <c r="B680" s="14" t="inlineStr">
        <is>
          <t>tunnyx</t>
        </is>
      </c>
      <c r="C680" s="25" t="n">
        <v>45852</v>
      </c>
      <c r="D680" s="15" t="n"/>
      <c r="E680" s="15" t="n"/>
      <c r="F680" s="15" t="n"/>
      <c r="G680" s="15" t="n"/>
      <c r="H680" s="15" t="n">
        <v>1</v>
      </c>
      <c r="I680" s="160" t="n">
        <v>15</v>
      </c>
      <c r="J680" s="160" t="n">
        <v>5</v>
      </c>
      <c r="K680" s="160">
        <f>G680*H680*0.006</f>
        <v/>
      </c>
      <c r="L680" s="28">
        <f>SUM(I680:K680)</f>
        <v/>
      </c>
      <c r="M680" s="28">
        <f>G680*H680+I680</f>
        <v/>
      </c>
      <c r="N680" s="15" t="n"/>
      <c r="O680" s="15" t="n"/>
      <c r="P680" s="14" t="n"/>
      <c r="Q680" s="15" t="n"/>
      <c r="R680" s="8" t="inlineStr">
        <is>
          <t>✅ 可导入</t>
        </is>
      </c>
      <c r="S680" s="8" t="inlineStr">
        <is>
          <t>✅ 对账齐全</t>
        </is>
      </c>
      <c r="T680" t="inlineStr">
        <is>
          <t>✓</t>
        </is>
      </c>
    </row>
    <row r="681">
      <c r="A681" s="14" t="inlineStr">
        <is>
          <t>4631961279004345709</t>
        </is>
      </c>
      <c r="B681" s="14" t="inlineStr">
        <is>
          <t>tb217565079</t>
        </is>
      </c>
      <c r="C681" s="26" t="n">
        <v>45852</v>
      </c>
      <c r="D681" s="16" t="n"/>
      <c r="E681" s="16" t="n"/>
      <c r="F681" s="16" t="n"/>
      <c r="G681" s="16" t="n"/>
      <c r="H681" s="16" t="n">
        <v>1</v>
      </c>
      <c r="I681" s="161" t="n">
        <v>15</v>
      </c>
      <c r="J681" s="161" t="n">
        <v>5</v>
      </c>
      <c r="K681" s="161">
        <f>G681*H681*0.006</f>
        <v/>
      </c>
      <c r="L681" s="28">
        <f>SUM(I681:K681)</f>
        <v/>
      </c>
      <c r="M681" s="28">
        <f>G681*H681+I681</f>
        <v/>
      </c>
      <c r="N681" s="16" t="n"/>
      <c r="O681" s="16" t="n"/>
      <c r="P681" s="14" t="n"/>
      <c r="Q681" s="16" t="n"/>
      <c r="R681" s="8" t="inlineStr">
        <is>
          <t>✅ 可导入</t>
        </is>
      </c>
      <c r="S681" s="8" t="inlineStr">
        <is>
          <t>✅ 对账齐全</t>
        </is>
      </c>
      <c r="T681" t="inlineStr">
        <is>
          <t>✓</t>
        </is>
      </c>
    </row>
    <row r="682">
      <c r="A682" s="14" t="inlineStr">
        <is>
          <t>2830510920509332370</t>
        </is>
      </c>
      <c r="B682" s="14" t="inlineStr">
        <is>
          <t>Staygold666</t>
        </is>
      </c>
      <c r="C682" s="25" t="n">
        <v>45853</v>
      </c>
      <c r="D682" s="15" t="n"/>
      <c r="E682" s="15" t="n"/>
      <c r="F682" s="15" t="n"/>
      <c r="G682" s="15" t="n"/>
      <c r="H682" s="15" t="n">
        <v>1</v>
      </c>
      <c r="I682" s="160" t="n">
        <v>15</v>
      </c>
      <c r="J682" s="160" t="n">
        <v>5</v>
      </c>
      <c r="K682" s="160">
        <f>G682*H682*0.006</f>
        <v/>
      </c>
      <c r="L682" s="28">
        <f>SUM(I682:K682)</f>
        <v/>
      </c>
      <c r="M682" s="28">
        <f>G682*H682+I682</f>
        <v/>
      </c>
      <c r="N682" s="15" t="n"/>
      <c r="O682" s="15" t="n"/>
      <c r="P682" s="14" t="n"/>
      <c r="Q682" s="15" t="n"/>
      <c r="R682" s="8" t="inlineStr">
        <is>
          <t>✅ 可导入</t>
        </is>
      </c>
      <c r="S682" s="8" t="inlineStr">
        <is>
          <t>✅ 对账齐全</t>
        </is>
      </c>
      <c r="T682" t="inlineStr">
        <is>
          <t>✓</t>
        </is>
      </c>
    </row>
    <row r="683">
      <c r="A683" s="14" t="inlineStr">
        <is>
          <t>2830801191361080562</t>
        </is>
      </c>
      <c r="B683" s="14" t="inlineStr">
        <is>
          <t>tb603004801</t>
        </is>
      </c>
      <c r="C683" s="26" t="n">
        <v>45853</v>
      </c>
      <c r="D683" s="16" t="n"/>
      <c r="E683" s="16" t="n"/>
      <c r="F683" s="16" t="n"/>
      <c r="G683" s="16" t="n"/>
      <c r="H683" s="16" t="n">
        <v>1</v>
      </c>
      <c r="I683" s="161" t="n">
        <v>15</v>
      </c>
      <c r="J683" s="161" t="n">
        <v>5</v>
      </c>
      <c r="K683" s="161">
        <f>G683*H683*0.006</f>
        <v/>
      </c>
      <c r="L683" s="28">
        <f>SUM(I683:K683)</f>
        <v/>
      </c>
      <c r="M683" s="28">
        <f>G683*H683+I683</f>
        <v/>
      </c>
      <c r="N683" s="16" t="n"/>
      <c r="O683" s="16" t="n"/>
      <c r="P683" s="14" t="n"/>
      <c r="Q683" s="16" t="n"/>
      <c r="R683" s="8" t="inlineStr">
        <is>
          <t>✅ 可导入</t>
        </is>
      </c>
      <c r="S683" s="8" t="inlineStr">
        <is>
          <t>✅ 对账齐全</t>
        </is>
      </c>
      <c r="T683" t="inlineStr">
        <is>
          <t>✓</t>
        </is>
      </c>
    </row>
    <row r="684">
      <c r="A684" s="14" t="inlineStr">
        <is>
          <t>2830824804870106571</t>
        </is>
      </c>
      <c r="B684" s="14" t="inlineStr">
        <is>
          <t>好好赚钱越多越好</t>
        </is>
      </c>
      <c r="C684" s="25" t="n">
        <v>45853</v>
      </c>
      <c r="D684" s="15" t="n"/>
      <c r="E684" s="15" t="n"/>
      <c r="F684" s="15" t="n"/>
      <c r="G684" s="15" t="n"/>
      <c r="H684" s="15" t="n">
        <v>1</v>
      </c>
      <c r="I684" s="160" t="n">
        <v>0</v>
      </c>
      <c r="J684" s="160" t="n">
        <v>0</v>
      </c>
      <c r="K684" s="160">
        <f>G684*H684*0.006</f>
        <v/>
      </c>
      <c r="L684" s="28">
        <f>SUM(I684:K684)</f>
        <v/>
      </c>
      <c r="M684" s="28">
        <f>G684*H684+I684</f>
        <v/>
      </c>
      <c r="N684" s="15" t="n"/>
      <c r="O684" s="15" t="n"/>
      <c r="P684" s="14" t="n"/>
      <c r="Q684" s="15" t="n"/>
      <c r="R684" s="8" t="inlineStr">
        <is>
          <t>✅ 可导入</t>
        </is>
      </c>
      <c r="S684" s="8" t="inlineStr">
        <is>
          <t>✅ 对账齐全</t>
        </is>
      </c>
      <c r="T684" t="inlineStr">
        <is>
          <t>✓</t>
        </is>
      </c>
    </row>
    <row r="685">
      <c r="A685" s="14" t="inlineStr">
        <is>
          <t>4633000778580995303</t>
        </is>
      </c>
      <c r="B685" s="14" t="inlineStr">
        <is>
          <t>wangyi0509</t>
        </is>
      </c>
      <c r="C685" s="26" t="n">
        <v>45853</v>
      </c>
      <c r="D685" s="16" t="n"/>
      <c r="E685" s="16" t="n"/>
      <c r="F685" s="16" t="n"/>
      <c r="G685" s="16" t="n"/>
      <c r="H685" s="16" t="n">
        <v>1</v>
      </c>
      <c r="I685" s="161" t="n">
        <v>15</v>
      </c>
      <c r="J685" s="161" t="n">
        <v>5</v>
      </c>
      <c r="K685" s="161">
        <f>G685*H685*0.006</f>
        <v/>
      </c>
      <c r="L685" s="28">
        <f>SUM(I685:K685)</f>
        <v/>
      </c>
      <c r="M685" s="28">
        <f>G685*H685+I685</f>
        <v/>
      </c>
      <c r="N685" s="16" t="n"/>
      <c r="O685" s="16" t="n"/>
      <c r="P685" s="14" t="n"/>
      <c r="Q685" s="16" t="n"/>
      <c r="R685" s="8" t="inlineStr">
        <is>
          <t>✅ 可导入</t>
        </is>
      </c>
      <c r="S685" s="8" t="inlineStr">
        <is>
          <t>✅ 对账齐全</t>
        </is>
      </c>
      <c r="T685" t="inlineStr">
        <is>
          <t>✓</t>
        </is>
      </c>
    </row>
    <row r="686">
      <c r="A686" s="14" t="inlineStr">
        <is>
          <t>2830867646104912356</t>
        </is>
      </c>
      <c r="B686" s="14" t="inlineStr">
        <is>
          <t>tb067539597</t>
        </is>
      </c>
      <c r="C686" s="25" t="n">
        <v>45853</v>
      </c>
      <c r="D686" s="15" t="n"/>
      <c r="E686" s="15" t="n"/>
      <c r="F686" s="15" t="n"/>
      <c r="G686" s="15" t="n"/>
      <c r="H686" s="15" t="n">
        <v>1</v>
      </c>
      <c r="I686" s="160" t="n">
        <v>15</v>
      </c>
      <c r="J686" s="160" t="n">
        <v>5</v>
      </c>
      <c r="K686" s="160">
        <f>G686*H686*0.006</f>
        <v/>
      </c>
      <c r="L686" s="28">
        <f>SUM(I686:K686)</f>
        <v/>
      </c>
      <c r="M686" s="28">
        <f>G686*H686+I686</f>
        <v/>
      </c>
      <c r="N686" s="15" t="n"/>
      <c r="O686" s="15" t="n"/>
      <c r="P686" s="14" t="n"/>
      <c r="Q686" s="15" t="n"/>
      <c r="R686" s="8" t="inlineStr">
        <is>
          <t>✅ 可导入</t>
        </is>
      </c>
      <c r="S686" s="8" t="inlineStr">
        <is>
          <t>✅ 对账齐全</t>
        </is>
      </c>
      <c r="T686" t="inlineStr">
        <is>
          <t>✓</t>
        </is>
      </c>
    </row>
    <row r="687">
      <c r="A687" s="14" t="inlineStr">
        <is>
          <t>2830867394275637673</t>
        </is>
      </c>
      <c r="B687" s="14" t="inlineStr">
        <is>
          <t>tb132568717</t>
        </is>
      </c>
      <c r="C687" s="26" t="n">
        <v>45853</v>
      </c>
      <c r="D687" s="16" t="n"/>
      <c r="E687" s="16" t="n"/>
      <c r="F687" s="16" t="n"/>
      <c r="G687" s="16" t="n"/>
      <c r="H687" s="16" t="n">
        <v>1</v>
      </c>
      <c r="I687" s="161" t="n">
        <v>15</v>
      </c>
      <c r="J687" s="161" t="n">
        <v>5</v>
      </c>
      <c r="K687" s="161">
        <f>G687*H687*0.006</f>
        <v/>
      </c>
      <c r="L687" s="28">
        <f>SUM(I687:K687)</f>
        <v/>
      </c>
      <c r="M687" s="28">
        <f>G687*H687+I687</f>
        <v/>
      </c>
      <c r="N687" s="16" t="n"/>
      <c r="O687" s="16" t="n"/>
      <c r="P687" s="14" t="n"/>
      <c r="Q687" s="16" t="n"/>
      <c r="R687" s="8" t="inlineStr">
        <is>
          <t>✅ 可导入</t>
        </is>
      </c>
      <c r="S687" s="8" t="inlineStr">
        <is>
          <t>✅ 对账齐全</t>
        </is>
      </c>
      <c r="T687" t="inlineStr">
        <is>
          <t>✓</t>
        </is>
      </c>
    </row>
    <row r="688">
      <c r="A688" s="14" t="inlineStr">
        <is>
          <t>4633165801279278106</t>
        </is>
      </c>
      <c r="B688" s="14" t="inlineStr">
        <is>
          <t>tb683851158242</t>
        </is>
      </c>
      <c r="C688" s="25" t="n">
        <v>45853</v>
      </c>
      <c r="D688" s="15" t="n"/>
      <c r="E688" s="15" t="n"/>
      <c r="F688" s="15" t="n"/>
      <c r="G688" s="15" t="n"/>
      <c r="H688" s="15" t="n">
        <v>1</v>
      </c>
      <c r="I688" s="160" t="n">
        <v>0</v>
      </c>
      <c r="J688" s="160" t="n">
        <v>0</v>
      </c>
      <c r="K688" s="160">
        <f>G688*H688*0.006</f>
        <v/>
      </c>
      <c r="L688" s="28">
        <f>SUM(I688:K688)</f>
        <v/>
      </c>
      <c r="M688" s="28">
        <f>G688*H688+I688</f>
        <v/>
      </c>
      <c r="N688" s="15" t="n"/>
      <c r="O688" s="15" t="n"/>
      <c r="P688" s="14" t="n"/>
      <c r="Q688" s="15" t="n"/>
      <c r="R688" s="8" t="inlineStr">
        <is>
          <t>✅ 可导入</t>
        </is>
      </c>
      <c r="S688" s="8" t="inlineStr">
        <is>
          <t>✅ 对账齐全</t>
        </is>
      </c>
      <c r="T688" t="inlineStr">
        <is>
          <t>✓</t>
        </is>
      </c>
    </row>
    <row r="689">
      <c r="A689" s="14" t="inlineStr">
        <is>
          <t>2831284129808272566</t>
        </is>
      </c>
      <c r="B689" s="14" t="inlineStr">
        <is>
          <t>刘宏钰1216</t>
        </is>
      </c>
      <c r="C689" s="26" t="n">
        <v>45853</v>
      </c>
      <c r="D689" s="16" t="n"/>
      <c r="E689" s="16" t="n"/>
      <c r="F689" s="16" t="n"/>
      <c r="G689" s="16" t="n"/>
      <c r="H689" s="16" t="n">
        <v>1</v>
      </c>
      <c r="I689" s="161" t="n">
        <v>15</v>
      </c>
      <c r="J689" s="161" t="n">
        <v>5</v>
      </c>
      <c r="K689" s="161">
        <f>G689*H689*0.006</f>
        <v/>
      </c>
      <c r="L689" s="28">
        <f>SUM(I689:K689)</f>
        <v/>
      </c>
      <c r="M689" s="28">
        <f>G689*H689+I689</f>
        <v/>
      </c>
      <c r="N689" s="16" t="n"/>
      <c r="O689" s="16" t="n"/>
      <c r="P689" s="14" t="n"/>
      <c r="Q689" s="16" t="n"/>
      <c r="R689" s="8" t="inlineStr">
        <is>
          <t>✅ 可导入</t>
        </is>
      </c>
      <c r="S689" s="8" t="inlineStr">
        <is>
          <t>✅ 对账齐全</t>
        </is>
      </c>
      <c r="T689" t="inlineStr">
        <is>
          <t>✓</t>
        </is>
      </c>
    </row>
    <row r="690">
      <c r="A690" s="14" t="inlineStr">
        <is>
          <t>2831677177891720662</t>
        </is>
      </c>
      <c r="B690" s="14" t="inlineStr">
        <is>
          <t>同我手机08</t>
        </is>
      </c>
      <c r="C690" s="25" t="n">
        <v>45854</v>
      </c>
      <c r="D690" s="15" t="n"/>
      <c r="E690" s="15" t="n"/>
      <c r="F690" s="15" t="n"/>
      <c r="G690" s="15" t="n"/>
      <c r="H690" s="15" t="n">
        <v>1</v>
      </c>
      <c r="I690" s="160" t="n">
        <v>15</v>
      </c>
      <c r="J690" s="160" t="n">
        <v>5</v>
      </c>
      <c r="K690" s="160">
        <f>G690*H690*0.006</f>
        <v/>
      </c>
      <c r="L690" s="28">
        <f>SUM(I690:K690)</f>
        <v/>
      </c>
      <c r="M690" s="28">
        <f>G690*H690+I690</f>
        <v/>
      </c>
      <c r="N690" s="15" t="n"/>
      <c r="O690" s="15" t="n"/>
      <c r="P690" s="14" t="n"/>
      <c r="Q690" s="15" t="n"/>
      <c r="R690" s="8" t="inlineStr">
        <is>
          <t>✅ 可导入</t>
        </is>
      </c>
      <c r="S690" s="8" t="inlineStr">
        <is>
          <t>✅ 对账齐全</t>
        </is>
      </c>
      <c r="T690" t="inlineStr">
        <is>
          <t>✓</t>
        </is>
      </c>
    </row>
    <row r="691">
      <c r="A691" s="14" t="inlineStr">
        <is>
          <t>4634541469035308540</t>
        </is>
      </c>
      <c r="B691" s="14" t="inlineStr">
        <is>
          <t>qian598158516</t>
        </is>
      </c>
      <c r="C691" s="26" t="n">
        <v>45854</v>
      </c>
      <c r="D691" s="16" t="n"/>
      <c r="E691" s="16" t="n"/>
      <c r="F691" s="16" t="n"/>
      <c r="G691" s="16" t="n"/>
      <c r="H691" s="16" t="n">
        <v>1</v>
      </c>
      <c r="I691" s="161" t="n">
        <v>15</v>
      </c>
      <c r="J691" s="161" t="n">
        <v>5</v>
      </c>
      <c r="K691" s="161">
        <f>G691*H691*0.006</f>
        <v/>
      </c>
      <c r="L691" s="28">
        <f>SUM(I691:K691)</f>
        <v/>
      </c>
      <c r="M691" s="28">
        <f>G691*H691+I691</f>
        <v/>
      </c>
      <c r="N691" s="16" t="n"/>
      <c r="O691" s="16" t="n"/>
      <c r="P691" s="14" t="n"/>
      <c r="Q691" s="16" t="n"/>
      <c r="R691" s="8" t="inlineStr">
        <is>
          <t>✅ 可导入</t>
        </is>
      </c>
      <c r="S691" s="8" t="inlineStr">
        <is>
          <t>✅ 对账齐全</t>
        </is>
      </c>
      <c r="T691" t="inlineStr">
        <is>
          <t>✓</t>
        </is>
      </c>
    </row>
    <row r="692">
      <c r="A692" s="14" t="inlineStr">
        <is>
          <t>4634655409295873201</t>
        </is>
      </c>
      <c r="B692" s="14" t="inlineStr">
        <is>
          <t>tb418749612</t>
        </is>
      </c>
      <c r="C692" s="25" t="n">
        <v>45854</v>
      </c>
      <c r="D692" s="15" t="n"/>
      <c r="E692" s="15" t="n"/>
      <c r="F692" s="15" t="n"/>
      <c r="G692" s="15" t="n"/>
      <c r="H692" s="15" t="n">
        <v>1</v>
      </c>
      <c r="I692" s="160" t="n">
        <v>15</v>
      </c>
      <c r="J692" s="160" t="n">
        <v>5</v>
      </c>
      <c r="K692" s="160">
        <f>G692*H692*0.006</f>
        <v/>
      </c>
      <c r="L692" s="28">
        <f>SUM(I692:K692)</f>
        <v/>
      </c>
      <c r="M692" s="28">
        <f>G692*H692+I692</f>
        <v/>
      </c>
      <c r="N692" s="15" t="n"/>
      <c r="O692" s="15" t="n"/>
      <c r="P692" s="14" t="n"/>
      <c r="Q692" s="15" t="n"/>
      <c r="R692" s="8" t="inlineStr">
        <is>
          <t>✅ 可导入</t>
        </is>
      </c>
      <c r="S692" s="8" t="inlineStr">
        <is>
          <t>✅ 对账齐全</t>
        </is>
      </c>
      <c r="T692" t="inlineStr">
        <is>
          <t>✓</t>
        </is>
      </c>
    </row>
    <row r="693">
      <c r="A693" s="14" t="inlineStr">
        <is>
          <t>4634788140849656606</t>
        </is>
      </c>
      <c r="B693" s="14" t="inlineStr">
        <is>
          <t>qqaaqq史努比</t>
        </is>
      </c>
      <c r="C693" s="26" t="n">
        <v>45854</v>
      </c>
      <c r="D693" s="16" t="n"/>
      <c r="E693" s="16" t="n"/>
      <c r="F693" s="16" t="n"/>
      <c r="G693" s="16" t="n"/>
      <c r="H693" s="16" t="n">
        <v>1</v>
      </c>
      <c r="I693" s="161" t="n">
        <v>15</v>
      </c>
      <c r="J693" s="161" t="n">
        <v>5</v>
      </c>
      <c r="K693" s="161">
        <f>G693*H693*0.006</f>
        <v/>
      </c>
      <c r="L693" s="28">
        <f>SUM(I693:K693)</f>
        <v/>
      </c>
      <c r="M693" s="28">
        <f>G693*H693+I693</f>
        <v/>
      </c>
      <c r="N693" s="16" t="n"/>
      <c r="O693" s="16" t="n"/>
      <c r="P693" s="14" t="n"/>
      <c r="Q693" s="16" t="n"/>
      <c r="R693" s="8" t="inlineStr">
        <is>
          <t>✅ 可导入</t>
        </is>
      </c>
      <c r="S693" s="8" t="inlineStr">
        <is>
          <t>✅ 对账齐全</t>
        </is>
      </c>
      <c r="T693" t="inlineStr">
        <is>
          <t>✓</t>
        </is>
      </c>
    </row>
    <row r="694">
      <c r="A694" s="14" t="inlineStr">
        <is>
          <t>2832387493860428496</t>
        </is>
      </c>
      <c r="B694" s="14" t="inlineStr">
        <is>
          <t>missing果儿</t>
        </is>
      </c>
      <c r="C694" s="25" t="n">
        <v>45854</v>
      </c>
      <c r="D694" s="15" t="n"/>
      <c r="E694" s="15" t="n"/>
      <c r="F694" s="15" t="n"/>
      <c r="G694" s="15" t="n"/>
      <c r="H694" s="15" t="n">
        <v>1</v>
      </c>
      <c r="I694" s="160" t="n">
        <v>15</v>
      </c>
      <c r="J694" s="160" t="n">
        <v>5</v>
      </c>
      <c r="K694" s="160">
        <f>G694*H694*0.006</f>
        <v/>
      </c>
      <c r="L694" s="28">
        <f>SUM(I694:K694)</f>
        <v/>
      </c>
      <c r="M694" s="28">
        <f>G694*H694+I694</f>
        <v/>
      </c>
      <c r="N694" s="15" t="n"/>
      <c r="O694" s="15" t="n"/>
      <c r="P694" s="14" t="n"/>
      <c r="Q694" s="15" t="n"/>
      <c r="R694" s="8" t="inlineStr">
        <is>
          <t>✅ 可导入</t>
        </is>
      </c>
      <c r="S694" s="8" t="inlineStr">
        <is>
          <t>✅ 对账齐全</t>
        </is>
      </c>
      <c r="T694" t="inlineStr">
        <is>
          <t>✓</t>
        </is>
      </c>
    </row>
    <row r="695">
      <c r="A695" s="14" t="inlineStr">
        <is>
          <t>2832466694273008582</t>
        </is>
      </c>
      <c r="B695" s="14" t="inlineStr">
        <is>
          <t>物以去</t>
        </is>
      </c>
      <c r="C695" s="26" t="n">
        <v>45854</v>
      </c>
      <c r="D695" s="16" t="n"/>
      <c r="E695" s="16" t="n"/>
      <c r="F695" s="16" t="n"/>
      <c r="G695" s="16" t="n"/>
      <c r="H695" s="16" t="n">
        <v>1</v>
      </c>
      <c r="I695" s="161" t="n">
        <v>15</v>
      </c>
      <c r="J695" s="161" t="n">
        <v>5</v>
      </c>
      <c r="K695" s="161">
        <f>G695*H695*0.006</f>
        <v/>
      </c>
      <c r="L695" s="28">
        <f>SUM(I695:K695)</f>
        <v/>
      </c>
      <c r="M695" s="28">
        <f>G695*H695+I695</f>
        <v/>
      </c>
      <c r="N695" s="16" t="n"/>
      <c r="O695" s="16" t="n"/>
      <c r="P695" s="14" t="n"/>
      <c r="Q695" s="16" t="n"/>
      <c r="R695" s="8" t="inlineStr">
        <is>
          <t>✅ 可导入</t>
        </is>
      </c>
      <c r="S695" s="8" t="inlineStr">
        <is>
          <t>✅ 对账齐全</t>
        </is>
      </c>
      <c r="T695" t="inlineStr">
        <is>
          <t>✓</t>
        </is>
      </c>
    </row>
    <row r="696">
      <c r="A696" s="14" t="inlineStr">
        <is>
          <t>4634731549779124546</t>
        </is>
      </c>
      <c r="B696" s="14" t="inlineStr">
        <is>
          <t>草鱼爱之家</t>
        </is>
      </c>
      <c r="C696" s="25" t="n">
        <v>45854</v>
      </c>
      <c r="D696" s="15" t="n"/>
      <c r="E696" s="15" t="n"/>
      <c r="F696" s="15" t="n"/>
      <c r="G696" s="15" t="n"/>
      <c r="H696" s="15" t="n">
        <v>1</v>
      </c>
      <c r="I696" s="160" t="n">
        <v>15</v>
      </c>
      <c r="J696" s="160" t="n">
        <v>5</v>
      </c>
      <c r="K696" s="160">
        <f>G696*H696*0.006</f>
        <v/>
      </c>
      <c r="L696" s="28">
        <f>SUM(I696:K696)</f>
        <v/>
      </c>
      <c r="M696" s="28">
        <f>G696*H696+I696</f>
        <v/>
      </c>
      <c r="N696" s="15" t="n"/>
      <c r="O696" s="15" t="n"/>
      <c r="P696" s="14" t="n"/>
      <c r="Q696" s="15" t="n"/>
      <c r="R696" s="8" t="inlineStr">
        <is>
          <t>✅ 可导入</t>
        </is>
      </c>
      <c r="S696" s="8" t="inlineStr">
        <is>
          <t>✅ 对账齐全</t>
        </is>
      </c>
      <c r="T696" t="inlineStr">
        <is>
          <t>✓</t>
        </is>
      </c>
    </row>
    <row r="697">
      <c r="A697" s="14" t="inlineStr">
        <is>
          <t>2832480554837743279</t>
        </is>
      </c>
      <c r="B697" s="14" t="inlineStr">
        <is>
          <t>5icisco</t>
        </is>
      </c>
      <c r="C697" s="26" t="n">
        <v>45854</v>
      </c>
      <c r="D697" s="16" t="n"/>
      <c r="E697" s="16" t="n"/>
      <c r="F697" s="16" t="n"/>
      <c r="G697" s="16" t="n"/>
      <c r="H697" s="16" t="n">
        <v>1</v>
      </c>
      <c r="I697" s="161" t="n">
        <v>15</v>
      </c>
      <c r="J697" s="161" t="n">
        <v>5</v>
      </c>
      <c r="K697" s="161">
        <f>G697*H697*0.006</f>
        <v/>
      </c>
      <c r="L697" s="28">
        <f>SUM(I697:K697)</f>
        <v/>
      </c>
      <c r="M697" s="28">
        <f>G697*H697+I697</f>
        <v/>
      </c>
      <c r="N697" s="16" t="n"/>
      <c r="O697" s="16" t="n"/>
      <c r="P697" s="14" t="n"/>
      <c r="Q697" s="16" t="n"/>
      <c r="R697" s="8" t="inlineStr">
        <is>
          <t>✅ 可导入</t>
        </is>
      </c>
      <c r="S697" s="8" t="inlineStr">
        <is>
          <t>✅ 对账齐全</t>
        </is>
      </c>
      <c r="T697" t="inlineStr">
        <is>
          <t>✓</t>
        </is>
      </c>
    </row>
    <row r="698">
      <c r="A698" s="14" t="inlineStr">
        <is>
          <t>4636211293235259423</t>
        </is>
      </c>
      <c r="B698" s="14" t="inlineStr">
        <is>
          <t>tb893568538</t>
        </is>
      </c>
      <c r="C698" s="25" t="n">
        <v>45854</v>
      </c>
      <c r="D698" s="15" t="n"/>
      <c r="E698" s="15" t="n"/>
      <c r="F698" s="15" t="n"/>
      <c r="G698" s="15" t="n"/>
      <c r="H698" s="15" t="n">
        <v>1</v>
      </c>
      <c r="I698" s="160" t="n">
        <v>15</v>
      </c>
      <c r="J698" s="160" t="n">
        <v>5</v>
      </c>
      <c r="K698" s="160">
        <f>G698*H698*0.006</f>
        <v/>
      </c>
      <c r="L698" s="28">
        <f>SUM(I698:K698)</f>
        <v/>
      </c>
      <c r="M698" s="28">
        <f>G698*H698+I698</f>
        <v/>
      </c>
      <c r="N698" s="15" t="n"/>
      <c r="O698" s="15" t="n"/>
      <c r="P698" s="14" t="n"/>
      <c r="Q698" s="15" t="n"/>
      <c r="R698" s="8" t="inlineStr">
        <is>
          <t>✅ 可导入</t>
        </is>
      </c>
      <c r="S698" s="8" t="inlineStr">
        <is>
          <t>✅ 对账齐全</t>
        </is>
      </c>
      <c r="T698" t="inlineStr">
        <is>
          <t>✓</t>
        </is>
      </c>
    </row>
    <row r="699">
      <c r="A699" s="14" t="inlineStr">
        <is>
          <t>2832459673136889551</t>
        </is>
      </c>
      <c r="B699" s="14" t="inlineStr">
        <is>
          <t>gyrelax</t>
        </is>
      </c>
      <c r="C699" s="26" t="n">
        <v>45854</v>
      </c>
      <c r="D699" s="16" t="n"/>
      <c r="E699" s="16" t="n"/>
      <c r="F699" s="16" t="n"/>
      <c r="G699" s="16" t="n"/>
      <c r="H699" s="16" t="n">
        <v>1</v>
      </c>
      <c r="I699" s="161" t="n">
        <v>15</v>
      </c>
      <c r="J699" s="161" t="n">
        <v>5</v>
      </c>
      <c r="K699" s="161">
        <f>G699*H699*0.006</f>
        <v/>
      </c>
      <c r="L699" s="28">
        <f>SUM(I699:K699)</f>
        <v/>
      </c>
      <c r="M699" s="28">
        <f>G699*H699+I699</f>
        <v/>
      </c>
      <c r="N699" s="16" t="n"/>
      <c r="O699" s="16" t="n"/>
      <c r="P699" s="14" t="n"/>
      <c r="Q699" s="16" t="n"/>
      <c r="R699" s="8" t="inlineStr">
        <is>
          <t>✅ 可导入</t>
        </is>
      </c>
      <c r="S699" s="8" t="inlineStr">
        <is>
          <t>✅ 对账齐全</t>
        </is>
      </c>
      <c r="T699" t="inlineStr">
        <is>
          <t>✓</t>
        </is>
      </c>
    </row>
    <row r="700">
      <c r="A700" s="14" t="inlineStr">
        <is>
          <t>4635155376470061944</t>
        </is>
      </c>
      <c r="B700" s="14" t="inlineStr">
        <is>
          <t>lvyujun1988</t>
        </is>
      </c>
      <c r="C700" s="25" t="n">
        <v>45854</v>
      </c>
      <c r="D700" s="15" t="n"/>
      <c r="E700" s="15" t="n"/>
      <c r="F700" s="15" t="n"/>
      <c r="G700" s="15" t="n"/>
      <c r="H700" s="15" t="n">
        <v>1</v>
      </c>
      <c r="I700" s="160" t="n">
        <v>15</v>
      </c>
      <c r="J700" s="160" t="n">
        <v>5</v>
      </c>
      <c r="K700" s="160">
        <f>G700*H700*0.006</f>
        <v/>
      </c>
      <c r="L700" s="28">
        <f>SUM(I700:K700)</f>
        <v/>
      </c>
      <c r="M700" s="28">
        <f>G700*H700+I700</f>
        <v/>
      </c>
      <c r="N700" s="15" t="n"/>
      <c r="O700" s="15" t="n"/>
      <c r="P700" s="14" t="n"/>
      <c r="Q700" s="15" t="n"/>
      <c r="R700" s="8" t="inlineStr">
        <is>
          <t>✅ 可导入</t>
        </is>
      </c>
      <c r="S700" s="8" t="inlineStr">
        <is>
          <t>✅ 对账齐全</t>
        </is>
      </c>
      <c r="T700" t="inlineStr">
        <is>
          <t>✓</t>
        </is>
      </c>
    </row>
    <row r="701">
      <c r="A701" s="14" t="inlineStr">
        <is>
          <t>2833898988493306284</t>
        </is>
      </c>
      <c r="B701" s="14" t="inlineStr">
        <is>
          <t>一抹彩云</t>
        </is>
      </c>
      <c r="C701" s="26" t="n">
        <v>45855</v>
      </c>
      <c r="D701" s="16" t="n"/>
      <c r="E701" s="16" t="n"/>
      <c r="F701" s="16" t="n"/>
      <c r="G701" s="16" t="n"/>
      <c r="H701" s="16" t="n">
        <v>1</v>
      </c>
      <c r="I701" s="161" t="n">
        <v>15</v>
      </c>
      <c r="J701" s="161" t="n">
        <v>5</v>
      </c>
      <c r="K701" s="161">
        <f>G701*H701*0.006</f>
        <v/>
      </c>
      <c r="L701" s="28">
        <f>SUM(I701:K701)</f>
        <v/>
      </c>
      <c r="M701" s="28">
        <f>G701*H701+I701</f>
        <v/>
      </c>
      <c r="N701" s="16" t="n"/>
      <c r="O701" s="16" t="n"/>
      <c r="P701" s="14" t="n"/>
      <c r="Q701" s="16" t="n"/>
      <c r="R701" s="8" t="inlineStr">
        <is>
          <t>✅ 可导入</t>
        </is>
      </c>
      <c r="S701" s="8" t="inlineStr">
        <is>
          <t>✅ 对账齐全</t>
        </is>
      </c>
      <c r="T701" t="inlineStr">
        <is>
          <t>✓</t>
        </is>
      </c>
    </row>
    <row r="702">
      <c r="A702" s="14" t="inlineStr">
        <is>
          <t>4636424700882610412</t>
        </is>
      </c>
      <c r="B702" s="14" t="inlineStr">
        <is>
          <t>hao04222</t>
        </is>
      </c>
      <c r="C702" s="25" t="n">
        <v>45855</v>
      </c>
      <c r="D702" s="15" t="n"/>
      <c r="E702" s="15" t="n"/>
      <c r="F702" s="15" t="n"/>
      <c r="G702" s="15" t="n"/>
      <c r="H702" s="15" t="n">
        <v>1</v>
      </c>
      <c r="I702" s="160" t="n">
        <v>15</v>
      </c>
      <c r="J702" s="160" t="n">
        <v>5</v>
      </c>
      <c r="K702" s="160">
        <f>G702*H702*0.006</f>
        <v/>
      </c>
      <c r="L702" s="28">
        <f>SUM(I702:K702)</f>
        <v/>
      </c>
      <c r="M702" s="28">
        <f>G702*H702+I702</f>
        <v/>
      </c>
      <c r="N702" s="15" t="n"/>
      <c r="O702" s="15" t="n"/>
      <c r="P702" s="14" t="n"/>
      <c r="Q702" s="15" t="n"/>
      <c r="R702" s="8" t="inlineStr">
        <is>
          <t>✅ 可导入</t>
        </is>
      </c>
      <c r="S702" s="8" t="inlineStr">
        <is>
          <t>✅ 对账齐全</t>
        </is>
      </c>
      <c r="T702" t="inlineStr">
        <is>
          <t>✓</t>
        </is>
      </c>
    </row>
    <row r="703">
      <c r="A703" s="14" t="inlineStr">
        <is>
          <t>4636494108085000746</t>
        </is>
      </c>
      <c r="B703" s="14" t="inlineStr">
        <is>
          <t>tb997029219</t>
        </is>
      </c>
      <c r="C703" s="26" t="n">
        <v>45855</v>
      </c>
      <c r="D703" s="16" t="n"/>
      <c r="E703" s="16" t="n"/>
      <c r="F703" s="16" t="n"/>
      <c r="G703" s="16" t="n"/>
      <c r="H703" s="16" t="n">
        <v>1</v>
      </c>
      <c r="I703" s="161" t="n">
        <v>15</v>
      </c>
      <c r="J703" s="161" t="n">
        <v>5</v>
      </c>
      <c r="K703" s="161">
        <f>G703*H703*0.006</f>
        <v/>
      </c>
      <c r="L703" s="28">
        <f>SUM(I703:K703)</f>
        <v/>
      </c>
      <c r="M703" s="28">
        <f>G703*H703+I703</f>
        <v/>
      </c>
      <c r="N703" s="16" t="n"/>
      <c r="O703" s="16" t="n"/>
      <c r="P703" s="14" t="n"/>
      <c r="Q703" s="16" t="n"/>
      <c r="R703" s="8" t="inlineStr">
        <is>
          <t>✅ 可导入</t>
        </is>
      </c>
      <c r="S703" s="8" t="inlineStr">
        <is>
          <t>✅ 对账齐全</t>
        </is>
      </c>
      <c r="T703" t="inlineStr">
        <is>
          <t>✓</t>
        </is>
      </c>
    </row>
    <row r="704">
      <c r="A704" s="14" t="inlineStr">
        <is>
          <t>4636431398982392916</t>
        </is>
      </c>
      <c r="B704" s="14" t="inlineStr">
        <is>
          <t>tb2408816767</t>
        </is>
      </c>
      <c r="C704" s="25" t="n">
        <v>45855</v>
      </c>
      <c r="D704" s="15" t="n"/>
      <c r="E704" s="15" t="n"/>
      <c r="F704" s="15" t="n"/>
      <c r="G704" s="15" t="n"/>
      <c r="H704" s="15" t="n">
        <v>1</v>
      </c>
      <c r="I704" s="160" t="n">
        <v>15</v>
      </c>
      <c r="J704" s="160" t="n">
        <v>5</v>
      </c>
      <c r="K704" s="160">
        <f>G704*H704*0.006</f>
        <v/>
      </c>
      <c r="L704" s="28">
        <f>SUM(I704:K704)</f>
        <v/>
      </c>
      <c r="M704" s="28">
        <f>G704*H704+I704</f>
        <v/>
      </c>
      <c r="N704" s="15" t="n"/>
      <c r="O704" s="15" t="n"/>
      <c r="P704" s="14" t="n"/>
      <c r="Q704" s="15" t="n"/>
      <c r="R704" s="8" t="inlineStr">
        <is>
          <t>✅ 可导入</t>
        </is>
      </c>
      <c r="S704" s="8" t="inlineStr">
        <is>
          <t>✅ 对账齐全</t>
        </is>
      </c>
      <c r="T704" t="inlineStr">
        <is>
          <t>✓</t>
        </is>
      </c>
    </row>
    <row r="705">
      <c r="A705" s="14" t="inlineStr">
        <is>
          <t>4636608663139875407</t>
        </is>
      </c>
      <c r="B705" s="14" t="inlineStr">
        <is>
          <t>tb084177710</t>
        </is>
      </c>
      <c r="C705" s="26" t="n">
        <v>45855</v>
      </c>
      <c r="D705" s="16" t="n"/>
      <c r="E705" s="16" t="n"/>
      <c r="F705" s="16" t="n"/>
      <c r="G705" s="16" t="n"/>
      <c r="H705" s="16" t="n">
        <v>1</v>
      </c>
      <c r="I705" s="161" t="n">
        <v>15</v>
      </c>
      <c r="J705" s="161" t="n">
        <v>5</v>
      </c>
      <c r="K705" s="161">
        <f>G705*H705*0.006</f>
        <v/>
      </c>
      <c r="L705" s="28">
        <f>SUM(I705:K705)</f>
        <v/>
      </c>
      <c r="M705" s="28">
        <f>G705*H705+I705</f>
        <v/>
      </c>
      <c r="N705" s="16" t="n"/>
      <c r="O705" s="16" t="n"/>
      <c r="P705" s="14" t="n"/>
      <c r="Q705" s="16" t="n"/>
      <c r="R705" s="8" t="inlineStr">
        <is>
          <t>✅ 可导入</t>
        </is>
      </c>
      <c r="S705" s="8" t="inlineStr">
        <is>
          <t>✅ 对账齐全</t>
        </is>
      </c>
      <c r="T705" t="inlineStr">
        <is>
          <t>✓</t>
        </is>
      </c>
    </row>
    <row r="706">
      <c r="A706" s="14" t="inlineStr">
        <is>
          <t>2834137849567873595</t>
        </is>
      </c>
      <c r="B706" s="14" t="inlineStr">
        <is>
          <t>芒果芒果77</t>
        </is>
      </c>
      <c r="C706" s="25" t="n">
        <v>45855</v>
      </c>
      <c r="D706" s="15" t="n"/>
      <c r="E706" s="15" t="n"/>
      <c r="F706" s="15" t="n"/>
      <c r="G706" s="15" t="n"/>
      <c r="H706" s="15" t="n">
        <v>1</v>
      </c>
      <c r="I706" s="160" t="n">
        <v>15</v>
      </c>
      <c r="J706" s="160" t="n">
        <v>5</v>
      </c>
      <c r="K706" s="160">
        <f>G706*H706*0.006</f>
        <v/>
      </c>
      <c r="L706" s="28">
        <f>SUM(I706:K706)</f>
        <v/>
      </c>
      <c r="M706" s="28">
        <f>G706*H706+I706</f>
        <v/>
      </c>
      <c r="N706" s="15" t="n"/>
      <c r="O706" s="15" t="n"/>
      <c r="P706" s="14" t="n"/>
      <c r="Q706" s="15" t="n"/>
      <c r="R706" s="8" t="inlineStr">
        <is>
          <t>✅ 可导入</t>
        </is>
      </c>
      <c r="S706" s="8" t="inlineStr">
        <is>
          <t>✅ 对账齐全</t>
        </is>
      </c>
      <c r="T706" t="inlineStr">
        <is>
          <t>✓</t>
        </is>
      </c>
    </row>
    <row r="707">
      <c r="A707" s="14" t="inlineStr">
        <is>
          <t>4636603477173864425</t>
        </is>
      </c>
      <c r="B707" s="14" t="inlineStr">
        <is>
          <t>tb815261440</t>
        </is>
      </c>
      <c r="C707" s="26" t="n">
        <v>45855</v>
      </c>
      <c r="D707" s="16" t="n"/>
      <c r="E707" s="16" t="n"/>
      <c r="F707" s="16" t="n"/>
      <c r="G707" s="16" t="n"/>
      <c r="H707" s="16" t="n">
        <v>1</v>
      </c>
      <c r="I707" s="161" t="n">
        <v>15</v>
      </c>
      <c r="J707" s="161" t="n">
        <v>5</v>
      </c>
      <c r="K707" s="161">
        <f>G707*H707*0.006</f>
        <v/>
      </c>
      <c r="L707" s="28">
        <f>SUM(I707:K707)</f>
        <v/>
      </c>
      <c r="M707" s="28">
        <f>G707*H707+I707</f>
        <v/>
      </c>
      <c r="N707" s="16" t="n"/>
      <c r="O707" s="16" t="n"/>
      <c r="P707" s="14" t="n"/>
      <c r="Q707" s="16" t="n"/>
      <c r="R707" s="8" t="inlineStr">
        <is>
          <t>✅ 可导入</t>
        </is>
      </c>
      <c r="S707" s="8" t="inlineStr">
        <is>
          <t>✅ 对账齐全</t>
        </is>
      </c>
      <c r="T707" t="inlineStr">
        <is>
          <t>✓</t>
        </is>
      </c>
    </row>
    <row r="708">
      <c r="A708" s="14" t="inlineStr">
        <is>
          <t>4636967256317390711</t>
        </is>
      </c>
      <c r="B708" s="14" t="inlineStr">
        <is>
          <t>陈龙131</t>
        </is>
      </c>
      <c r="C708" s="25" t="n">
        <v>45855</v>
      </c>
      <c r="D708" s="15" t="n"/>
      <c r="E708" s="15" t="n"/>
      <c r="F708" s="15" t="n"/>
      <c r="G708" s="15" t="n"/>
      <c r="H708" s="15" t="n">
        <v>1</v>
      </c>
      <c r="I708" s="160" t="n">
        <v>0</v>
      </c>
      <c r="J708" s="160" t="n">
        <v>0</v>
      </c>
      <c r="K708" s="160">
        <f>G708*H708*0.006</f>
        <v/>
      </c>
      <c r="L708" s="28">
        <f>SUM(I708:K708)</f>
        <v/>
      </c>
      <c r="M708" s="28">
        <f>G708*H708+I708</f>
        <v/>
      </c>
      <c r="N708" s="15" t="n"/>
      <c r="O708" s="15" t="n"/>
      <c r="P708" s="14" t="n"/>
      <c r="Q708" s="15" t="n"/>
      <c r="R708" s="8" t="inlineStr">
        <is>
          <t>✅ 可导入</t>
        </is>
      </c>
      <c r="S708" s="8" t="inlineStr">
        <is>
          <t>✅ 对账齐全</t>
        </is>
      </c>
      <c r="T708" t="inlineStr">
        <is>
          <t>✓</t>
        </is>
      </c>
    </row>
    <row r="709">
      <c r="A709" s="14" t="inlineStr">
        <is>
          <t>2835717027210441070</t>
        </is>
      </c>
      <c r="B709" s="14" t="inlineStr">
        <is>
          <t>孙燕子1983</t>
        </is>
      </c>
      <c r="C709" s="26" t="n">
        <v>45856</v>
      </c>
      <c r="D709" s="16" t="n"/>
      <c r="E709" s="16" t="n"/>
      <c r="F709" s="16" t="n"/>
      <c r="G709" s="16" t="n"/>
      <c r="H709" s="16" t="n">
        <v>1</v>
      </c>
      <c r="I709" s="161" t="n">
        <v>15</v>
      </c>
      <c r="J709" s="161" t="n">
        <v>5</v>
      </c>
      <c r="K709" s="161">
        <f>G709*H709*0.006</f>
        <v/>
      </c>
      <c r="L709" s="28">
        <f>SUM(I709:K709)</f>
        <v/>
      </c>
      <c r="M709" s="28">
        <f>G709*H709+I709</f>
        <v/>
      </c>
      <c r="N709" s="16" t="n"/>
      <c r="O709" s="16" t="n"/>
      <c r="P709" s="14" t="n"/>
      <c r="Q709" s="16" t="n"/>
      <c r="R709" s="8" t="inlineStr">
        <is>
          <t>✅ 可导入</t>
        </is>
      </c>
      <c r="S709" s="8" t="inlineStr">
        <is>
          <t>✅ 对账齐全</t>
        </is>
      </c>
      <c r="T709" t="inlineStr">
        <is>
          <t>✓</t>
        </is>
      </c>
    </row>
    <row r="710">
      <c r="A710" s="14" t="inlineStr">
        <is>
          <t>2836421078170069451</t>
        </is>
      </c>
      <c r="B710" s="14" t="inlineStr">
        <is>
          <t>tb58694334</t>
        </is>
      </c>
      <c r="C710" s="25" t="n">
        <v>45856</v>
      </c>
      <c r="D710" s="15" t="n"/>
      <c r="E710" s="15" t="n"/>
      <c r="F710" s="15" t="n"/>
      <c r="G710" s="15" t="n"/>
      <c r="H710" s="15" t="n">
        <v>1</v>
      </c>
      <c r="I710" s="160" t="n">
        <v>15</v>
      </c>
      <c r="J710" s="160" t="n">
        <v>5</v>
      </c>
      <c r="K710" s="160">
        <f>G710*H710*0.006</f>
        <v/>
      </c>
      <c r="L710" s="28">
        <f>SUM(I710:K710)</f>
        <v/>
      </c>
      <c r="M710" s="28">
        <f>G710*H710+I710</f>
        <v/>
      </c>
      <c r="N710" s="15" t="n"/>
      <c r="O710" s="15" t="n"/>
      <c r="P710" s="14" t="n"/>
      <c r="Q710" s="15" t="n"/>
      <c r="R710" s="8" t="inlineStr">
        <is>
          <t>✅ 可导入</t>
        </is>
      </c>
      <c r="S710" s="8" t="inlineStr">
        <is>
          <t>✅ 对账齐全</t>
        </is>
      </c>
      <c r="T710" t="inlineStr">
        <is>
          <t>✓</t>
        </is>
      </c>
    </row>
    <row r="711">
      <c r="A711" s="14" t="inlineStr">
        <is>
          <t>4638963278117325135</t>
        </is>
      </c>
      <c r="B711" s="14" t="inlineStr">
        <is>
          <t>小赵9867</t>
        </is>
      </c>
      <c r="C711" s="26" t="n">
        <v>45856</v>
      </c>
      <c r="D711" s="16" t="n"/>
      <c r="E711" s="16" t="n"/>
      <c r="F711" s="16" t="n"/>
      <c r="G711" s="16" t="n"/>
      <c r="H711" s="16" t="n">
        <v>1</v>
      </c>
      <c r="I711" s="161" t="n">
        <v>15</v>
      </c>
      <c r="J711" s="161" t="n">
        <v>5</v>
      </c>
      <c r="K711" s="161">
        <f>G711*H711*0.006</f>
        <v/>
      </c>
      <c r="L711" s="28">
        <f>SUM(I711:K711)</f>
        <v/>
      </c>
      <c r="M711" s="28">
        <f>G711*H711+I711</f>
        <v/>
      </c>
      <c r="N711" s="16" t="n"/>
      <c r="O711" s="16" t="n"/>
      <c r="P711" s="14" t="n"/>
      <c r="Q711" s="16" t="n"/>
      <c r="R711" s="8" t="inlineStr">
        <is>
          <t>✅ 可导入</t>
        </is>
      </c>
      <c r="S711" s="8" t="inlineStr">
        <is>
          <t>✅ 对账齐全</t>
        </is>
      </c>
      <c r="T711" t="inlineStr">
        <is>
          <t>✓</t>
        </is>
      </c>
    </row>
    <row r="712">
      <c r="A712" s="14" t="inlineStr">
        <is>
          <t>2837212033067779797</t>
        </is>
      </c>
      <c r="B712" s="14" t="inlineStr">
        <is>
          <t>tb4165394227</t>
        </is>
      </c>
      <c r="C712" s="25" t="n">
        <v>45857</v>
      </c>
      <c r="D712" s="15" t="n"/>
      <c r="E712" s="15" t="n"/>
      <c r="F712" s="15" t="n"/>
      <c r="G712" s="15" t="n"/>
      <c r="H712" s="15" t="n">
        <v>1</v>
      </c>
      <c r="I712" s="160" t="n">
        <v>15</v>
      </c>
      <c r="J712" s="160" t="n">
        <v>5</v>
      </c>
      <c r="K712" s="160">
        <f>G712*H712*0.006</f>
        <v/>
      </c>
      <c r="L712" s="28">
        <f>SUM(I712:K712)</f>
        <v/>
      </c>
      <c r="M712" s="28">
        <f>G712*H712+I712</f>
        <v/>
      </c>
      <c r="N712" s="15" t="n"/>
      <c r="O712" s="15" t="n"/>
      <c r="P712" s="14" t="n"/>
      <c r="Q712" s="15" t="n"/>
      <c r="R712" s="8" t="inlineStr">
        <is>
          <t>✅ 可导入</t>
        </is>
      </c>
      <c r="S712" s="8" t="inlineStr">
        <is>
          <t>✅ 对账齐全</t>
        </is>
      </c>
      <c r="T712" t="inlineStr">
        <is>
          <t>✓</t>
        </is>
      </c>
    </row>
    <row r="713">
      <c r="A713" s="14" t="inlineStr">
        <is>
          <t>4641605031857995849</t>
        </is>
      </c>
      <c r="B713" s="14" t="inlineStr">
        <is>
          <t>tb6199080_2011</t>
        </is>
      </c>
      <c r="C713" s="26" t="n">
        <v>45857</v>
      </c>
      <c r="D713" s="16" t="n"/>
      <c r="E713" s="16" t="n"/>
      <c r="F713" s="16" t="n"/>
      <c r="G713" s="16" t="n"/>
      <c r="H713" s="16" t="n">
        <v>1</v>
      </c>
      <c r="I713" s="161" t="n">
        <v>15</v>
      </c>
      <c r="J713" s="161" t="n">
        <v>5</v>
      </c>
      <c r="K713" s="161">
        <f>G713*H713*0.006</f>
        <v/>
      </c>
      <c r="L713" s="28">
        <f>SUM(I713:K713)</f>
        <v/>
      </c>
      <c r="M713" s="28">
        <f>G713*H713+I713</f>
        <v/>
      </c>
      <c r="N713" s="16" t="n"/>
      <c r="O713" s="16" t="n"/>
      <c r="P713" s="14" t="n"/>
      <c r="Q713" s="16" t="n"/>
      <c r="R713" s="8" t="inlineStr">
        <is>
          <t>✅ 可导入</t>
        </is>
      </c>
      <c r="S713" s="8" t="inlineStr">
        <is>
          <t>✅ 对账齐全</t>
        </is>
      </c>
      <c r="T713" t="inlineStr">
        <is>
          <t>✓</t>
        </is>
      </c>
    </row>
    <row r="714">
      <c r="A714" s="14" t="inlineStr">
        <is>
          <t>2837601879385601460</t>
        </is>
      </c>
      <c r="B714" s="14" t="inlineStr">
        <is>
          <t>tb6738619961</t>
        </is>
      </c>
      <c r="C714" s="25" t="n">
        <v>45857</v>
      </c>
      <c r="D714" s="15" t="n"/>
      <c r="E714" s="15" t="n"/>
      <c r="F714" s="15" t="n"/>
      <c r="G714" s="15" t="n"/>
      <c r="H714" s="15" t="n">
        <v>1</v>
      </c>
      <c r="I714" s="160" t="n">
        <v>15</v>
      </c>
      <c r="J714" s="160" t="n">
        <v>5</v>
      </c>
      <c r="K714" s="160">
        <f>G714*H714*0.006</f>
        <v/>
      </c>
      <c r="L714" s="28">
        <f>SUM(I714:K714)</f>
        <v/>
      </c>
      <c r="M714" s="28">
        <f>G714*H714+I714</f>
        <v/>
      </c>
      <c r="N714" s="15" t="n"/>
      <c r="O714" s="15" t="n"/>
      <c r="P714" s="14" t="n"/>
      <c r="Q714" s="15" t="n"/>
      <c r="R714" s="8" t="inlineStr">
        <is>
          <t>✅ 可导入</t>
        </is>
      </c>
      <c r="S714" s="8" t="inlineStr">
        <is>
          <t>✅ 对账齐全</t>
        </is>
      </c>
      <c r="T714" t="inlineStr">
        <is>
          <t>✓</t>
        </is>
      </c>
    </row>
    <row r="715">
      <c r="A715" s="14" t="inlineStr">
        <is>
          <t>4641568347541535815</t>
        </is>
      </c>
      <c r="B715" s="14" t="inlineStr">
        <is>
          <t>枫枫心殇</t>
        </is>
      </c>
      <c r="C715" s="26" t="n">
        <v>45857</v>
      </c>
      <c r="D715" s="16" t="n"/>
      <c r="E715" s="16" t="n"/>
      <c r="F715" s="16" t="n"/>
      <c r="G715" s="16" t="n"/>
      <c r="H715" s="16" t="n">
        <v>1</v>
      </c>
      <c r="I715" s="161" t="n">
        <v>15</v>
      </c>
      <c r="J715" s="161" t="n">
        <v>5</v>
      </c>
      <c r="K715" s="161">
        <f>G715*H715*0.006</f>
        <v/>
      </c>
      <c r="L715" s="28">
        <f>SUM(I715:K715)</f>
        <v/>
      </c>
      <c r="M715" s="28">
        <f>G715*H715+I715</f>
        <v/>
      </c>
      <c r="N715" s="16" t="n"/>
      <c r="O715" s="16" t="n"/>
      <c r="P715" s="14" t="n"/>
      <c r="Q715" s="16" t="n"/>
      <c r="R715" s="8" t="inlineStr">
        <is>
          <t>✅ 可导入</t>
        </is>
      </c>
      <c r="S715" s="8" t="inlineStr">
        <is>
          <t>✅ 对账齐全</t>
        </is>
      </c>
      <c r="T715" t="inlineStr">
        <is>
          <t>✓</t>
        </is>
      </c>
    </row>
    <row r="716">
      <c r="A716" s="14" t="inlineStr">
        <is>
          <t>2839249380529848465</t>
        </is>
      </c>
      <c r="B716" s="14" t="inlineStr">
        <is>
          <t>刷子塑料制品</t>
        </is>
      </c>
      <c r="C716" s="25" t="n">
        <v>45857</v>
      </c>
      <c r="D716" s="15" t="n"/>
      <c r="E716" s="15" t="n"/>
      <c r="F716" s="15" t="n"/>
      <c r="G716" s="15" t="n"/>
      <c r="H716" s="15" t="n">
        <v>1</v>
      </c>
      <c r="I716" s="160" t="n">
        <v>15</v>
      </c>
      <c r="J716" s="160" t="n">
        <v>5</v>
      </c>
      <c r="K716" s="160">
        <f>G716*H716*0.006</f>
        <v/>
      </c>
      <c r="L716" s="28">
        <f>SUM(I716:K716)</f>
        <v/>
      </c>
      <c r="M716" s="28">
        <f>G716*H716+I716</f>
        <v/>
      </c>
      <c r="N716" s="15" t="n"/>
      <c r="O716" s="15" t="n"/>
      <c r="P716" s="14" t="n"/>
      <c r="Q716" s="15" t="n"/>
      <c r="R716" s="8" t="inlineStr">
        <is>
          <t>✅ 可导入</t>
        </is>
      </c>
      <c r="S716" s="8" t="inlineStr">
        <is>
          <t>✅ 对账齐全</t>
        </is>
      </c>
      <c r="T716" t="inlineStr">
        <is>
          <t>✓</t>
        </is>
      </c>
    </row>
    <row r="717">
      <c r="A717" s="14" t="inlineStr">
        <is>
          <t>4641766635329227520</t>
        </is>
      </c>
      <c r="B717" s="14" t="inlineStr">
        <is>
          <t>pengya0567</t>
        </is>
      </c>
      <c r="C717" s="26" t="n">
        <v>45857</v>
      </c>
      <c r="D717" s="16" t="n"/>
      <c r="E717" s="16" t="n"/>
      <c r="F717" s="16" t="n"/>
      <c r="G717" s="16" t="n"/>
      <c r="H717" s="16" t="n">
        <v>1</v>
      </c>
      <c r="I717" s="161" t="n">
        <v>15</v>
      </c>
      <c r="J717" s="161" t="n">
        <v>5</v>
      </c>
      <c r="K717" s="161">
        <f>G717*H717*0.006</f>
        <v/>
      </c>
      <c r="L717" s="28">
        <f>SUM(I717:K717)</f>
        <v/>
      </c>
      <c r="M717" s="28">
        <f>G717*H717+I717</f>
        <v/>
      </c>
      <c r="N717" s="16" t="n"/>
      <c r="O717" s="16" t="n"/>
      <c r="P717" s="14" t="n"/>
      <c r="Q717" s="16" t="n"/>
      <c r="R717" s="8" t="inlineStr">
        <is>
          <t>✅ 可导入</t>
        </is>
      </c>
      <c r="S717" s="8" t="inlineStr">
        <is>
          <t>✅ 对账齐全</t>
        </is>
      </c>
      <c r="T717" t="inlineStr">
        <is>
          <t>✓</t>
        </is>
      </c>
    </row>
    <row r="718">
      <c r="A718" s="14" t="inlineStr">
        <is>
          <t>2839420165769842357</t>
        </is>
      </c>
      <c r="B718" s="14" t="inlineStr">
        <is>
          <t>那里取图80</t>
        </is>
      </c>
      <c r="C718" s="25" t="n">
        <v>45858</v>
      </c>
      <c r="D718" s="15" t="n"/>
      <c r="E718" s="15" t="n"/>
      <c r="F718" s="15" t="n"/>
      <c r="G718" s="15" t="n"/>
      <c r="H718" s="15" t="n">
        <v>1</v>
      </c>
      <c r="I718" s="160" t="n">
        <v>15</v>
      </c>
      <c r="J718" s="160" t="n">
        <v>5</v>
      </c>
      <c r="K718" s="160">
        <f>G718*H718*0.006</f>
        <v/>
      </c>
      <c r="L718" s="28">
        <f>SUM(I718:K718)</f>
        <v/>
      </c>
      <c r="M718" s="28">
        <f>G718*H718+I718</f>
        <v/>
      </c>
      <c r="N718" s="15" t="n"/>
      <c r="O718" s="15" t="n"/>
      <c r="P718" s="14" t="n"/>
      <c r="Q718" s="15" t="n"/>
      <c r="R718" s="8" t="inlineStr">
        <is>
          <t>✅ 可导入</t>
        </is>
      </c>
      <c r="S718" s="8" t="inlineStr">
        <is>
          <t>✅ 对账齐全</t>
        </is>
      </c>
      <c r="T718" t="inlineStr">
        <is>
          <t>✓</t>
        </is>
      </c>
    </row>
    <row r="719">
      <c r="A719" s="14" t="inlineStr">
        <is>
          <t>4642295797821653644</t>
        </is>
      </c>
      <c r="B719" s="14" t="inlineStr">
        <is>
          <t>tb5873097938</t>
        </is>
      </c>
      <c r="C719" s="26" t="n">
        <v>45858</v>
      </c>
      <c r="D719" s="16" t="n"/>
      <c r="E719" s="16" t="n"/>
      <c r="F719" s="16" t="n"/>
      <c r="G719" s="16" t="n"/>
      <c r="H719" s="16" t="n">
        <v>1</v>
      </c>
      <c r="I719" s="161" t="n">
        <v>15</v>
      </c>
      <c r="J719" s="161" t="n">
        <v>5</v>
      </c>
      <c r="K719" s="161">
        <f>G719*H719*0.006</f>
        <v/>
      </c>
      <c r="L719" s="28">
        <f>SUM(I719:K719)</f>
        <v/>
      </c>
      <c r="M719" s="28">
        <f>G719*H719+I719</f>
        <v/>
      </c>
      <c r="N719" s="16" t="n"/>
      <c r="O719" s="16" t="n"/>
      <c r="P719" s="14" t="n"/>
      <c r="Q719" s="16" t="n"/>
      <c r="R719" s="8" t="inlineStr">
        <is>
          <t>✅ 可导入</t>
        </is>
      </c>
      <c r="S719" s="8" t="inlineStr">
        <is>
          <t>✅ 对账齐全</t>
        </is>
      </c>
      <c r="T719" t="inlineStr">
        <is>
          <t>✓</t>
        </is>
      </c>
    </row>
    <row r="720">
      <c r="A720" s="14" t="inlineStr">
        <is>
          <t>2839655535421922993</t>
        </is>
      </c>
      <c r="B720" s="14" t="inlineStr">
        <is>
          <t>tb941580607</t>
        </is>
      </c>
      <c r="C720" s="25" t="n">
        <v>45858</v>
      </c>
      <c r="D720" s="15" t="n"/>
      <c r="E720" s="15" t="n"/>
      <c r="F720" s="15" t="n"/>
      <c r="G720" s="15" t="n"/>
      <c r="H720" s="15" t="n">
        <v>1</v>
      </c>
      <c r="I720" s="160" t="n">
        <v>15</v>
      </c>
      <c r="J720" s="160" t="n">
        <v>5</v>
      </c>
      <c r="K720" s="160">
        <f>G720*H720*0.006</f>
        <v/>
      </c>
      <c r="L720" s="28">
        <f>SUM(I720:K720)</f>
        <v/>
      </c>
      <c r="M720" s="28">
        <f>G720*H720+I720</f>
        <v/>
      </c>
      <c r="N720" s="15" t="n"/>
      <c r="O720" s="15" t="n"/>
      <c r="P720" s="14" t="n"/>
      <c r="Q720" s="15" t="n"/>
      <c r="R720" s="8" t="inlineStr">
        <is>
          <t>✅ 可导入</t>
        </is>
      </c>
      <c r="S720" s="8" t="inlineStr">
        <is>
          <t>✅ 对账齐全</t>
        </is>
      </c>
      <c r="T720" t="inlineStr">
        <is>
          <t>✓</t>
        </is>
      </c>
    </row>
    <row r="721">
      <c r="A721" s="14" t="inlineStr">
        <is>
          <t>2839775486789021284</t>
        </is>
      </c>
      <c r="B721" s="14" t="inlineStr">
        <is>
          <t>tb0383083860</t>
        </is>
      </c>
      <c r="C721" s="26" t="n">
        <v>45858</v>
      </c>
      <c r="D721" s="16" t="n"/>
      <c r="E721" s="16" t="n"/>
      <c r="F721" s="16" t="n"/>
      <c r="G721" s="16" t="n"/>
      <c r="H721" s="16" t="n">
        <v>1</v>
      </c>
      <c r="I721" s="161" t="n">
        <v>15</v>
      </c>
      <c r="J721" s="161" t="n">
        <v>5</v>
      </c>
      <c r="K721" s="161">
        <f>G721*H721*0.006</f>
        <v/>
      </c>
      <c r="L721" s="28">
        <f>SUM(I721:K721)</f>
        <v/>
      </c>
      <c r="M721" s="28">
        <f>G721*H721+I721</f>
        <v/>
      </c>
      <c r="N721" s="16" t="n"/>
      <c r="O721" s="16" t="n"/>
      <c r="P721" s="14" t="n"/>
      <c r="Q721" s="16" t="n"/>
      <c r="R721" s="8" t="inlineStr">
        <is>
          <t>✅ 可导入</t>
        </is>
      </c>
      <c r="S721" s="8" t="inlineStr">
        <is>
          <t>✅ 对账齐全</t>
        </is>
      </c>
      <c r="T721" t="inlineStr">
        <is>
          <t>✓</t>
        </is>
      </c>
    </row>
    <row r="722">
      <c r="A722" s="14" t="inlineStr">
        <is>
          <t>2840091565335112297</t>
        </is>
      </c>
      <c r="B722" s="14" t="inlineStr">
        <is>
          <t>tunny_j</t>
        </is>
      </c>
      <c r="C722" s="25" t="n">
        <v>45858</v>
      </c>
      <c r="D722" s="15" t="n"/>
      <c r="E722" s="15" t="n"/>
      <c r="F722" s="15" t="n"/>
      <c r="G722" s="15" t="n"/>
      <c r="H722" s="15" t="n">
        <v>1</v>
      </c>
      <c r="I722" s="160" t="n">
        <v>15</v>
      </c>
      <c r="J722" s="160" t="n">
        <v>5</v>
      </c>
      <c r="K722" s="160">
        <f>G722*H722*0.006</f>
        <v/>
      </c>
      <c r="L722" s="28">
        <f>SUM(I722:K722)</f>
        <v/>
      </c>
      <c r="M722" s="28">
        <f>G722*H722+I722</f>
        <v/>
      </c>
      <c r="N722" s="15" t="n"/>
      <c r="O722" s="15" t="n"/>
      <c r="P722" s="14" t="n"/>
      <c r="Q722" s="15" t="n"/>
      <c r="R722" s="8" t="inlineStr">
        <is>
          <t>✅ 可导入</t>
        </is>
      </c>
      <c r="S722" s="8" t="inlineStr">
        <is>
          <t>✅ 对账齐全</t>
        </is>
      </c>
      <c r="T722" t="inlineStr">
        <is>
          <t>✓</t>
        </is>
      </c>
    </row>
    <row r="723">
      <c r="A723" s="14" t="inlineStr">
        <is>
          <t>2840767683775964093</t>
        </is>
      </c>
      <c r="B723" s="14" t="inlineStr">
        <is>
          <t>猫老爸22</t>
        </is>
      </c>
      <c r="C723" s="26" t="n">
        <v>45859</v>
      </c>
      <c r="D723" s="16" t="n"/>
      <c r="E723" s="16" t="n"/>
      <c r="F723" s="16" t="n"/>
      <c r="G723" s="16" t="n"/>
      <c r="H723" s="16" t="n">
        <v>1</v>
      </c>
      <c r="I723" s="161" t="n">
        <v>15</v>
      </c>
      <c r="J723" s="161" t="n">
        <v>5</v>
      </c>
      <c r="K723" s="161">
        <f>G723*H723*0.006</f>
        <v/>
      </c>
      <c r="L723" s="28">
        <f>SUM(I723:K723)</f>
        <v/>
      </c>
      <c r="M723" s="28">
        <f>G723*H723+I723</f>
        <v/>
      </c>
      <c r="N723" s="16" t="n"/>
      <c r="O723" s="16" t="n"/>
      <c r="P723" s="14" t="n"/>
      <c r="Q723" s="16" t="n"/>
      <c r="R723" s="8" t="inlineStr">
        <is>
          <t>✅ 可导入</t>
        </is>
      </c>
      <c r="S723" s="8" t="inlineStr">
        <is>
          <t>✅ 对账齐全</t>
        </is>
      </c>
      <c r="T723" t="inlineStr">
        <is>
          <t>✓</t>
        </is>
      </c>
    </row>
    <row r="724">
      <c r="A724" s="14" t="inlineStr">
        <is>
          <t>2840845334817750572</t>
        </is>
      </c>
      <c r="B724" s="14" t="inlineStr">
        <is>
          <t>婧涯无名</t>
        </is>
      </c>
      <c r="C724" s="25" t="n">
        <v>45859</v>
      </c>
      <c r="D724" s="15" t="n"/>
      <c r="E724" s="15" t="n"/>
      <c r="F724" s="15" t="n"/>
      <c r="G724" s="15" t="n"/>
      <c r="H724" s="15" t="n">
        <v>1</v>
      </c>
      <c r="I724" s="160" t="n">
        <v>15</v>
      </c>
      <c r="J724" s="160" t="n">
        <v>5</v>
      </c>
      <c r="K724" s="160">
        <f>G724*H724*0.006</f>
        <v/>
      </c>
      <c r="L724" s="28">
        <f>SUM(I724:K724)</f>
        <v/>
      </c>
      <c r="M724" s="28">
        <f>G724*H724+I724</f>
        <v/>
      </c>
      <c r="N724" s="15" t="n"/>
      <c r="O724" s="15" t="n"/>
      <c r="P724" s="14" t="n"/>
      <c r="Q724" s="15" t="n"/>
      <c r="R724" s="8" t="inlineStr">
        <is>
          <t>✅ 可导入</t>
        </is>
      </c>
      <c r="S724" s="8" t="inlineStr">
        <is>
          <t>✅ 对账齐全</t>
        </is>
      </c>
      <c r="T724" t="inlineStr">
        <is>
          <t>✓</t>
        </is>
      </c>
    </row>
    <row r="725">
      <c r="A725" s="14" t="inlineStr">
        <is>
          <t>2840871723068223468</t>
        </is>
      </c>
      <c r="B725" s="14" t="inlineStr">
        <is>
          <t>breeze08088</t>
        </is>
      </c>
      <c r="C725" s="26" t="n">
        <v>45859</v>
      </c>
      <c r="D725" s="16" t="n"/>
      <c r="E725" s="16" t="n"/>
      <c r="F725" s="16" t="n"/>
      <c r="G725" s="16" t="n"/>
      <c r="H725" s="16" t="n">
        <v>1</v>
      </c>
      <c r="I725" s="161" t="n">
        <v>15</v>
      </c>
      <c r="J725" s="161" t="n">
        <v>5</v>
      </c>
      <c r="K725" s="161">
        <f>G725*H725*0.006</f>
        <v/>
      </c>
      <c r="L725" s="28">
        <f>SUM(I725:K725)</f>
        <v/>
      </c>
      <c r="M725" s="28">
        <f>G725*H725+I725</f>
        <v/>
      </c>
      <c r="N725" s="16" t="n"/>
      <c r="O725" s="16" t="n"/>
      <c r="P725" s="14" t="n"/>
      <c r="Q725" s="16" t="n"/>
      <c r="R725" s="8" t="inlineStr">
        <is>
          <t>✅ 可导入</t>
        </is>
      </c>
      <c r="S725" s="8" t="inlineStr">
        <is>
          <t>✅ 对账齐全</t>
        </is>
      </c>
      <c r="T725" t="inlineStr">
        <is>
          <t>✓</t>
        </is>
      </c>
    </row>
    <row r="726">
      <c r="A726" s="14" t="inlineStr">
        <is>
          <t>2841154070149911452</t>
        </is>
      </c>
      <c r="B726" s="14" t="inlineStr">
        <is>
          <t>a240424240</t>
        </is>
      </c>
      <c r="C726" s="25" t="n">
        <v>45859</v>
      </c>
      <c r="D726" s="15" t="n"/>
      <c r="E726" s="15" t="n"/>
      <c r="F726" s="15" t="n"/>
      <c r="G726" s="15" t="n"/>
      <c r="H726" s="15" t="n">
        <v>1</v>
      </c>
      <c r="I726" s="160" t="n">
        <v>15</v>
      </c>
      <c r="J726" s="160" t="n">
        <v>5</v>
      </c>
      <c r="K726" s="160">
        <f>G726*H726*0.006</f>
        <v/>
      </c>
      <c r="L726" s="28">
        <f>SUM(I726:K726)</f>
        <v/>
      </c>
      <c r="M726" s="28">
        <f>G726*H726+I726</f>
        <v/>
      </c>
      <c r="N726" s="15" t="n"/>
      <c r="O726" s="15" t="n"/>
      <c r="P726" s="14" t="n"/>
      <c r="Q726" s="15" t="n"/>
      <c r="R726" s="8" t="inlineStr">
        <is>
          <t>✅ 可导入</t>
        </is>
      </c>
      <c r="S726" s="8" t="inlineStr">
        <is>
          <t>✅ 对账齐全</t>
        </is>
      </c>
      <c r="T726" t="inlineStr">
        <is>
          <t>✓</t>
        </is>
      </c>
    </row>
    <row r="727">
      <c r="A727" s="14" t="inlineStr">
        <is>
          <t>2841559683698853379</t>
        </is>
      </c>
      <c r="B727" s="14" t="inlineStr">
        <is>
          <t>tb855137239</t>
        </is>
      </c>
      <c r="C727" s="26" t="n">
        <v>45859</v>
      </c>
      <c r="D727" s="16" t="n"/>
      <c r="E727" s="16" t="n"/>
      <c r="F727" s="16" t="n"/>
      <c r="G727" s="16" t="n"/>
      <c r="H727" s="16" t="n">
        <v>1</v>
      </c>
      <c r="I727" s="161" t="n">
        <v>15</v>
      </c>
      <c r="J727" s="161" t="n">
        <v>5</v>
      </c>
      <c r="K727" s="161">
        <f>G727*H727*0.006</f>
        <v/>
      </c>
      <c r="L727" s="28">
        <f>SUM(I727:K727)</f>
        <v/>
      </c>
      <c r="M727" s="28">
        <f>G727*H727+I727</f>
        <v/>
      </c>
      <c r="N727" s="16" t="n"/>
      <c r="O727" s="16" t="n"/>
      <c r="P727" s="14" t="n"/>
      <c r="Q727" s="16" t="n"/>
      <c r="R727" s="8" t="inlineStr">
        <is>
          <t>✅ 可导入</t>
        </is>
      </c>
      <c r="S727" s="8" t="inlineStr">
        <is>
          <t>✅ 对账齐全</t>
        </is>
      </c>
      <c r="T727" t="inlineStr">
        <is>
          <t>✓</t>
        </is>
      </c>
    </row>
    <row r="728">
      <c r="A728" s="14" t="inlineStr">
        <is>
          <t>4645196174712334816</t>
        </is>
      </c>
      <c r="B728" s="14" t="inlineStr">
        <is>
          <t>flyman88</t>
        </is>
      </c>
      <c r="C728" s="25" t="n">
        <v>45860</v>
      </c>
      <c r="D728" s="15" t="n"/>
      <c r="E728" s="15" t="n"/>
      <c r="F728" s="15" t="n"/>
      <c r="G728" s="15" t="n"/>
      <c r="H728" s="15" t="n">
        <v>1</v>
      </c>
      <c r="I728" s="160" t="n">
        <v>15</v>
      </c>
      <c r="J728" s="160" t="n">
        <v>5</v>
      </c>
      <c r="K728" s="160">
        <f>G728*H728*0.006</f>
        <v/>
      </c>
      <c r="L728" s="28">
        <f>SUM(I728:K728)</f>
        <v/>
      </c>
      <c r="M728" s="28">
        <f>G728*H728+I728</f>
        <v/>
      </c>
      <c r="N728" s="15" t="n"/>
      <c r="O728" s="15" t="n"/>
      <c r="P728" s="14" t="n"/>
      <c r="Q728" s="15" t="n"/>
      <c r="R728" s="8" t="inlineStr">
        <is>
          <t>✅ 可导入</t>
        </is>
      </c>
      <c r="S728" s="8" t="inlineStr">
        <is>
          <t>✅ 对账齐全</t>
        </is>
      </c>
      <c r="T728" t="inlineStr">
        <is>
          <t>✓</t>
        </is>
      </c>
    </row>
    <row r="729">
      <c r="A729" s="14" t="inlineStr">
        <is>
          <t>4645288731535471117</t>
        </is>
      </c>
      <c r="B729" s="14" t="inlineStr">
        <is>
          <t>羊村剪刀手</t>
        </is>
      </c>
      <c r="C729" s="26" t="n">
        <v>45860</v>
      </c>
      <c r="D729" s="16" t="n"/>
      <c r="E729" s="16" t="n"/>
      <c r="F729" s="16" t="n"/>
      <c r="G729" s="16" t="n"/>
      <c r="H729" s="16" t="n">
        <v>1</v>
      </c>
      <c r="I729" s="161" t="n">
        <v>15</v>
      </c>
      <c r="J729" s="161" t="n">
        <v>5</v>
      </c>
      <c r="K729" s="161">
        <f>G729*H729*0.006</f>
        <v/>
      </c>
      <c r="L729" s="28">
        <f>SUM(I729:K729)</f>
        <v/>
      </c>
      <c r="M729" s="28">
        <f>G729*H729+I729</f>
        <v/>
      </c>
      <c r="N729" s="16" t="n"/>
      <c r="O729" s="16" t="n"/>
      <c r="P729" s="14" t="n"/>
      <c r="Q729" s="16" t="n"/>
      <c r="R729" s="8" t="inlineStr">
        <is>
          <t>✅ 可导入</t>
        </is>
      </c>
      <c r="S729" s="8" t="inlineStr">
        <is>
          <t>✅ 对账齐全</t>
        </is>
      </c>
      <c r="T729" t="inlineStr">
        <is>
          <t>✓</t>
        </is>
      </c>
    </row>
    <row r="730">
      <c r="A730" s="14" t="inlineStr">
        <is>
          <t>2842397077650435375</t>
        </is>
      </c>
      <c r="B730" s="14" t="inlineStr">
        <is>
          <t>tb327856935741</t>
        </is>
      </c>
      <c r="C730" s="25" t="n">
        <v>45860</v>
      </c>
      <c r="D730" s="15" t="n"/>
      <c r="E730" s="15" t="n"/>
      <c r="F730" s="15" t="n"/>
      <c r="G730" s="15" t="n"/>
      <c r="H730" s="15" t="n">
        <v>1</v>
      </c>
      <c r="I730" s="160" t="n">
        <v>15</v>
      </c>
      <c r="J730" s="160" t="n">
        <v>5</v>
      </c>
      <c r="K730" s="160">
        <f>G730*H730*0.006</f>
        <v/>
      </c>
      <c r="L730" s="28">
        <f>SUM(I730:K730)</f>
        <v/>
      </c>
      <c r="M730" s="28">
        <f>G730*H730+I730</f>
        <v/>
      </c>
      <c r="N730" s="15" t="n"/>
      <c r="O730" s="15" t="n"/>
      <c r="P730" s="14" t="n"/>
      <c r="Q730" s="15" t="n"/>
      <c r="R730" s="8" t="inlineStr">
        <is>
          <t>✅ 可导入</t>
        </is>
      </c>
      <c r="S730" s="8" t="inlineStr">
        <is>
          <t>✅ 对账齐全</t>
        </is>
      </c>
      <c r="T730" t="inlineStr">
        <is>
          <t>✓</t>
        </is>
      </c>
    </row>
    <row r="731">
      <c r="A731" s="14" t="inlineStr">
        <is>
          <t>4645550486016134944</t>
        </is>
      </c>
      <c r="B731" s="14" t="inlineStr">
        <is>
          <t>tb79947473</t>
        </is>
      </c>
      <c r="C731" s="26" t="n">
        <v>45860</v>
      </c>
      <c r="D731" s="16" t="n"/>
      <c r="E731" s="16" t="n"/>
      <c r="F731" s="16" t="n"/>
      <c r="G731" s="16" t="n"/>
      <c r="H731" s="16" t="n">
        <v>1</v>
      </c>
      <c r="I731" s="161" t="n">
        <v>15</v>
      </c>
      <c r="J731" s="161" t="n">
        <v>5</v>
      </c>
      <c r="K731" s="161">
        <f>G731*H731*0.006</f>
        <v/>
      </c>
      <c r="L731" s="28">
        <f>SUM(I731:K731)</f>
        <v/>
      </c>
      <c r="M731" s="28">
        <f>G731*H731+I731</f>
        <v/>
      </c>
      <c r="N731" s="16" t="n"/>
      <c r="O731" s="16" t="n"/>
      <c r="P731" s="14" t="n"/>
      <c r="Q731" s="16" t="n"/>
      <c r="R731" s="8" t="inlineStr">
        <is>
          <t>✅ 可导入</t>
        </is>
      </c>
      <c r="S731" s="8" t="inlineStr">
        <is>
          <t>✅ 对账齐全</t>
        </is>
      </c>
      <c r="T731" t="inlineStr">
        <is>
          <t>✓</t>
        </is>
      </c>
    </row>
    <row r="732">
      <c r="A732" s="14" t="inlineStr">
        <is>
          <t>4645602938420912212</t>
        </is>
      </c>
      <c r="B732" s="14" t="inlineStr">
        <is>
          <t>妞妞的妈妈呢</t>
        </is>
      </c>
      <c r="C732" s="25" t="n">
        <v>45860</v>
      </c>
      <c r="D732" s="15" t="n"/>
      <c r="E732" s="15" t="n"/>
      <c r="F732" s="15" t="n"/>
      <c r="G732" s="15" t="n"/>
      <c r="H732" s="15" t="n">
        <v>1</v>
      </c>
      <c r="I732" s="160" t="n">
        <v>15</v>
      </c>
      <c r="J732" s="160" t="n">
        <v>5</v>
      </c>
      <c r="K732" s="160">
        <f>G732*H732*0.006</f>
        <v/>
      </c>
      <c r="L732" s="28">
        <f>SUM(I732:K732)</f>
        <v/>
      </c>
      <c r="M732" s="28">
        <f>G732*H732+I732</f>
        <v/>
      </c>
      <c r="N732" s="15" t="n"/>
      <c r="O732" s="15" t="n"/>
      <c r="P732" s="14" t="n"/>
      <c r="Q732" s="15" t="n"/>
      <c r="R732" s="8" t="inlineStr">
        <is>
          <t>✅ 可导入</t>
        </is>
      </c>
      <c r="S732" s="8" t="inlineStr">
        <is>
          <t>✅ 对账齐全</t>
        </is>
      </c>
      <c r="T732" t="inlineStr">
        <is>
          <t>✓</t>
        </is>
      </c>
    </row>
    <row r="733">
      <c r="A733" s="14" t="inlineStr">
        <is>
          <t>2842656709880159370</t>
        </is>
      </c>
      <c r="B733" s="14" t="inlineStr">
        <is>
          <t>tb306702642</t>
        </is>
      </c>
      <c r="C733" s="26" t="n">
        <v>45860</v>
      </c>
      <c r="D733" s="16" t="n"/>
      <c r="E733" s="16" t="n"/>
      <c r="F733" s="16" t="n"/>
      <c r="G733" s="16" t="n"/>
      <c r="H733" s="16" t="n">
        <v>1</v>
      </c>
      <c r="I733" s="161" t="n">
        <v>15</v>
      </c>
      <c r="J733" s="161" t="n">
        <v>5</v>
      </c>
      <c r="K733" s="161">
        <f>G733*H733*0.006</f>
        <v/>
      </c>
      <c r="L733" s="28">
        <f>SUM(I733:K733)</f>
        <v/>
      </c>
      <c r="M733" s="28">
        <f>G733*H733+I733</f>
        <v/>
      </c>
      <c r="N733" s="16" t="n"/>
      <c r="O733" s="16" t="n"/>
      <c r="P733" s="14" t="n"/>
      <c r="Q733" s="16" t="n"/>
      <c r="R733" s="8" t="inlineStr">
        <is>
          <t>✅ 可导入</t>
        </is>
      </c>
      <c r="S733" s="8" t="inlineStr">
        <is>
          <t>✅ 对账齐全</t>
        </is>
      </c>
      <c r="T733" t="inlineStr">
        <is>
          <t>✓</t>
        </is>
      </c>
    </row>
    <row r="734">
      <c r="A734" s="14" t="inlineStr">
        <is>
          <t>4646942174058133142</t>
        </is>
      </c>
      <c r="B734" s="14" t="inlineStr">
        <is>
          <t>tb573553443</t>
        </is>
      </c>
      <c r="C734" s="25" t="n">
        <v>45861</v>
      </c>
      <c r="D734" s="15" t="n"/>
      <c r="E734" s="15" t="n"/>
      <c r="F734" s="15" t="n"/>
      <c r="G734" s="15" t="n"/>
      <c r="H734" s="15" t="n">
        <v>1</v>
      </c>
      <c r="I734" s="160" t="n">
        <v>15</v>
      </c>
      <c r="J734" s="160" t="n">
        <v>5</v>
      </c>
      <c r="K734" s="160">
        <f>G734*H734*0.006</f>
        <v/>
      </c>
      <c r="L734" s="28">
        <f>SUM(I734:K734)</f>
        <v/>
      </c>
      <c r="M734" s="28">
        <f>G734*H734+I734</f>
        <v/>
      </c>
      <c r="N734" s="15" t="n"/>
      <c r="O734" s="15" t="n"/>
      <c r="P734" s="14" t="n"/>
      <c r="Q734" s="15" t="n"/>
      <c r="R734" s="8" t="inlineStr">
        <is>
          <t>✅ 可导入</t>
        </is>
      </c>
      <c r="S734" s="8" t="inlineStr">
        <is>
          <t>✅ 对账齐全</t>
        </is>
      </c>
      <c r="T734" t="inlineStr">
        <is>
          <t>✓</t>
        </is>
      </c>
    </row>
    <row r="735">
      <c r="A735" s="14" t="inlineStr">
        <is>
          <t>4647179919964555334</t>
        </is>
      </c>
      <c r="B735" s="14" t="inlineStr">
        <is>
          <t>manhuiqiu</t>
        </is>
      </c>
      <c r="C735" s="26" t="n">
        <v>45861</v>
      </c>
      <c r="D735" s="16" t="n"/>
      <c r="E735" s="16" t="n"/>
      <c r="F735" s="16" t="n"/>
      <c r="G735" s="16" t="n"/>
      <c r="H735" s="16" t="n">
        <v>1</v>
      </c>
      <c r="I735" s="161" t="n">
        <v>15</v>
      </c>
      <c r="J735" s="161" t="n">
        <v>5</v>
      </c>
      <c r="K735" s="161">
        <f>G735*H735*0.006</f>
        <v/>
      </c>
      <c r="L735" s="28">
        <f>SUM(I735:K735)</f>
        <v/>
      </c>
      <c r="M735" s="28">
        <f>G735*H735+I735</f>
        <v/>
      </c>
      <c r="N735" s="16" t="n"/>
      <c r="O735" s="16" t="n"/>
      <c r="P735" s="14" t="n"/>
      <c r="Q735" s="16" t="n"/>
      <c r="R735" s="8" t="inlineStr">
        <is>
          <t>✅ 可导入</t>
        </is>
      </c>
      <c r="S735" s="8" t="inlineStr">
        <is>
          <t>✅ 对账齐全</t>
        </is>
      </c>
      <c r="T735" t="inlineStr">
        <is>
          <t>✓</t>
        </is>
      </c>
    </row>
    <row r="736">
      <c r="A736" s="14" t="inlineStr">
        <is>
          <t>4647553310317023613</t>
        </is>
      </c>
      <c r="B736" s="14" t="inlineStr">
        <is>
          <t>tb431493808</t>
        </is>
      </c>
      <c r="C736" s="25" t="n">
        <v>45861</v>
      </c>
      <c r="D736" s="15" t="n"/>
      <c r="E736" s="15" t="n"/>
      <c r="F736" s="15" t="n"/>
      <c r="G736" s="15" t="n"/>
      <c r="H736" s="15" t="n">
        <v>1</v>
      </c>
      <c r="I736" s="160" t="n">
        <v>15</v>
      </c>
      <c r="J736" s="160" t="n">
        <v>5</v>
      </c>
      <c r="K736" s="160">
        <f>G736*H736*0.006</f>
        <v/>
      </c>
      <c r="L736" s="28">
        <f>SUM(I736:K736)</f>
        <v/>
      </c>
      <c r="M736" s="28">
        <f>G736*H736+I736</f>
        <v/>
      </c>
      <c r="N736" s="15" t="n"/>
      <c r="O736" s="15" t="n"/>
      <c r="P736" s="14" t="n"/>
      <c r="Q736" s="15" t="n"/>
      <c r="R736" s="8" t="inlineStr">
        <is>
          <t>✅ 可导入</t>
        </is>
      </c>
      <c r="S736" s="8" t="inlineStr">
        <is>
          <t>✅ 对账齐全</t>
        </is>
      </c>
      <c r="T736" t="inlineStr">
        <is>
          <t>✓</t>
        </is>
      </c>
    </row>
    <row r="737">
      <c r="A737" s="14" t="inlineStr">
        <is>
          <t>2846277195362680956</t>
        </is>
      </c>
      <c r="B737" s="14" t="inlineStr">
        <is>
          <t>万佳祺2007</t>
        </is>
      </c>
      <c r="C737" s="26" t="n">
        <v>45862</v>
      </c>
      <c r="D737" s="16" t="n"/>
      <c r="E737" s="16" t="n"/>
      <c r="F737" s="16" t="n"/>
      <c r="G737" s="16" t="n"/>
      <c r="H737" s="16" t="n">
        <v>1</v>
      </c>
      <c r="I737" s="161" t="n">
        <v>15</v>
      </c>
      <c r="J737" s="161" t="n">
        <v>5</v>
      </c>
      <c r="K737" s="161">
        <f>G737*H737*0.006</f>
        <v/>
      </c>
      <c r="L737" s="28">
        <f>SUM(I737:K737)</f>
        <v/>
      </c>
      <c r="M737" s="28">
        <f>G737*H737+I737</f>
        <v/>
      </c>
      <c r="N737" s="16" t="n"/>
      <c r="O737" s="16" t="n"/>
      <c r="P737" s="14" t="n"/>
      <c r="Q737" s="16" t="n"/>
      <c r="R737" s="8" t="inlineStr">
        <is>
          <t>✅ 可导入</t>
        </is>
      </c>
      <c r="S737" s="8" t="inlineStr">
        <is>
          <t>✅ 对账齐全</t>
        </is>
      </c>
      <c r="T737" t="inlineStr">
        <is>
          <t>✓</t>
        </is>
      </c>
    </row>
    <row r="738">
      <c r="A738" s="14" t="inlineStr">
        <is>
          <t>4650541526035385039</t>
        </is>
      </c>
      <c r="B738" s="14" t="inlineStr">
        <is>
          <t>施辉娜</t>
        </is>
      </c>
      <c r="C738" s="25" t="n">
        <v>45863</v>
      </c>
      <c r="D738" s="15" t="n"/>
      <c r="E738" s="15" t="n"/>
      <c r="F738" s="15" t="n"/>
      <c r="G738" s="15" t="n"/>
      <c r="H738" s="15" t="n">
        <v>1</v>
      </c>
      <c r="I738" s="160" t="n">
        <v>15</v>
      </c>
      <c r="J738" s="160" t="n">
        <v>5</v>
      </c>
      <c r="K738" s="160">
        <f>G738*H738*0.006</f>
        <v/>
      </c>
      <c r="L738" s="28">
        <f>SUM(I738:K738)</f>
        <v/>
      </c>
      <c r="M738" s="28">
        <f>G738*H738+I738</f>
        <v/>
      </c>
      <c r="N738" s="15" t="n"/>
      <c r="O738" s="15" t="n"/>
      <c r="P738" s="14" t="n"/>
      <c r="Q738" s="15" t="n"/>
      <c r="R738" s="8" t="inlineStr">
        <is>
          <t>✅ 可导入</t>
        </is>
      </c>
      <c r="S738" s="8" t="inlineStr">
        <is>
          <t>✅ 对账齐全</t>
        </is>
      </c>
      <c r="T738" t="inlineStr">
        <is>
          <t>✓</t>
        </is>
      </c>
    </row>
    <row r="739">
      <c r="A739" s="14" t="inlineStr">
        <is>
          <t>4650870423609608146</t>
        </is>
      </c>
      <c r="B739" s="14" t="inlineStr">
        <is>
          <t>钜1911</t>
        </is>
      </c>
      <c r="C739" s="26" t="n">
        <v>45863</v>
      </c>
      <c r="D739" s="16" t="n"/>
      <c r="E739" s="16" t="n"/>
      <c r="F739" s="16" t="n"/>
      <c r="G739" s="16" t="n"/>
      <c r="H739" s="16" t="n">
        <v>1</v>
      </c>
      <c r="I739" s="161" t="n">
        <v>15</v>
      </c>
      <c r="J739" s="161" t="n">
        <v>5</v>
      </c>
      <c r="K739" s="161">
        <f>G739*H739*0.006</f>
        <v/>
      </c>
      <c r="L739" s="28">
        <f>SUM(I739:K739)</f>
        <v/>
      </c>
      <c r="M739" s="28">
        <f>G739*H739+I739</f>
        <v/>
      </c>
      <c r="N739" s="16" t="n"/>
      <c r="O739" s="16" t="n"/>
      <c r="P739" s="14" t="n"/>
      <c r="Q739" s="16" t="n"/>
      <c r="R739" s="8" t="inlineStr">
        <is>
          <t>✅ 可导入</t>
        </is>
      </c>
      <c r="S739" s="8" t="inlineStr">
        <is>
          <t>✅ 对账齐全</t>
        </is>
      </c>
      <c r="T739" t="inlineStr">
        <is>
          <t>✓</t>
        </is>
      </c>
    </row>
    <row r="740">
      <c r="A740" s="14" t="inlineStr">
        <is>
          <t>2842667797823980872</t>
        </is>
      </c>
      <c r="B740" s="14" t="inlineStr">
        <is>
          <t>皓皓宝宝12345</t>
        </is>
      </c>
      <c r="C740" s="25" t="n">
        <v>45863</v>
      </c>
      <c r="D740" s="15" t="n"/>
      <c r="E740" s="15" t="n"/>
      <c r="F740" s="15" t="n"/>
      <c r="G740" s="15" t="n"/>
      <c r="H740" s="15" t="n">
        <v>1</v>
      </c>
      <c r="I740" s="160" t="n">
        <v>15</v>
      </c>
      <c r="J740" s="160" t="n">
        <v>5</v>
      </c>
      <c r="K740" s="160">
        <f>G740*H740*0.006</f>
        <v/>
      </c>
      <c r="L740" s="28">
        <f>SUM(I740:K740)</f>
        <v/>
      </c>
      <c r="M740" s="28">
        <f>G740*H740+I740</f>
        <v/>
      </c>
      <c r="N740" s="15" t="n"/>
      <c r="O740" s="15" t="n"/>
      <c r="P740" s="14" t="n"/>
      <c r="Q740" s="15" t="n"/>
      <c r="R740" s="8" t="inlineStr">
        <is>
          <t>✅ 可导入</t>
        </is>
      </c>
      <c r="S740" s="8" t="inlineStr">
        <is>
          <t>✅ 对账齐全</t>
        </is>
      </c>
      <c r="T740" t="inlineStr">
        <is>
          <t>✓</t>
        </is>
      </c>
    </row>
    <row r="741">
      <c r="A741" s="14" t="inlineStr">
        <is>
          <t>4660517772329675313</t>
        </is>
      </c>
      <c r="B741" s="14" t="inlineStr">
        <is>
          <t>tb37135383</t>
        </is>
      </c>
      <c r="C741" s="26" t="n">
        <v>45869</v>
      </c>
      <c r="D741" s="16" t="n"/>
      <c r="E741" s="16" t="n"/>
      <c r="F741" s="16" t="n"/>
      <c r="G741" s="16" t="n"/>
      <c r="H741" s="16" t="n">
        <v>1</v>
      </c>
      <c r="I741" s="161" t="n">
        <v>15</v>
      </c>
      <c r="J741" s="161" t="n">
        <v>5</v>
      </c>
      <c r="K741" s="161">
        <f>G741*H741*0.006</f>
        <v/>
      </c>
      <c r="L741" s="28">
        <f>SUM(I741:K741)</f>
        <v/>
      </c>
      <c r="M741" s="28">
        <f>G741*H741+I741</f>
        <v/>
      </c>
      <c r="N741" s="16" t="n"/>
      <c r="O741" s="16" t="n"/>
      <c r="P741" s="14" t="n"/>
      <c r="Q741" s="16" t="n"/>
      <c r="R741" s="8" t="inlineStr">
        <is>
          <t>✅ 可导入</t>
        </is>
      </c>
      <c r="S741" s="8" t="inlineStr">
        <is>
          <t>✅ 对账齐全</t>
        </is>
      </c>
      <c r="T741" t="inlineStr">
        <is>
          <t>✓</t>
        </is>
      </c>
    </row>
    <row r="742">
      <c r="A742" s="14" t="inlineStr">
        <is>
          <t>2856464438665355976</t>
        </is>
      </c>
      <c r="B742" s="14" t="inlineStr">
        <is>
          <t>菜菜1882120</t>
        </is>
      </c>
      <c r="C742" s="25" t="n">
        <v>45869</v>
      </c>
      <c r="D742" s="15" t="n"/>
      <c r="E742" s="15" t="n"/>
      <c r="F742" s="15" t="n"/>
      <c r="G742" s="15" t="n"/>
      <c r="H742" s="15" t="n">
        <v>1</v>
      </c>
      <c r="I742" s="160" t="n">
        <v>15</v>
      </c>
      <c r="J742" s="160" t="n">
        <v>5</v>
      </c>
      <c r="K742" s="160">
        <f>G742*H742*0.006</f>
        <v/>
      </c>
      <c r="L742" s="28">
        <f>SUM(I742:K742)</f>
        <v/>
      </c>
      <c r="M742" s="28">
        <f>G742*H742+I742</f>
        <v/>
      </c>
      <c r="N742" s="15" t="n"/>
      <c r="O742" s="15" t="n"/>
      <c r="P742" s="14" t="n"/>
      <c r="Q742" s="15" t="n"/>
      <c r="R742" s="8" t="inlineStr">
        <is>
          <t>✅ 可导入</t>
        </is>
      </c>
      <c r="S742" s="8" t="inlineStr">
        <is>
          <t>✅ 对账齐全</t>
        </is>
      </c>
      <c r="T742" t="inlineStr">
        <is>
          <t>✓</t>
        </is>
      </c>
    </row>
    <row r="743">
      <c r="A743" s="14" t="inlineStr">
        <is>
          <t>4660545097976433742</t>
        </is>
      </c>
      <c r="B743" s="14" t="inlineStr">
        <is>
          <t>zhangxin_1123</t>
        </is>
      </c>
      <c r="C743" s="26" t="n">
        <v>45869</v>
      </c>
      <c r="D743" s="16" t="n"/>
      <c r="E743" s="16" t="n"/>
      <c r="F743" s="16" t="n"/>
      <c r="G743" s="16" t="n"/>
      <c r="H743" s="16" t="n">
        <v>1</v>
      </c>
      <c r="I743" s="161" t="n">
        <v>15</v>
      </c>
      <c r="J743" s="161" t="n">
        <v>5</v>
      </c>
      <c r="K743" s="161">
        <f>G743*H743*0.006</f>
        <v/>
      </c>
      <c r="L743" s="28">
        <f>SUM(I743:K743)</f>
        <v/>
      </c>
      <c r="M743" s="28">
        <f>G743*H743+I743</f>
        <v/>
      </c>
      <c r="N743" s="16" t="n"/>
      <c r="O743" s="16" t="n"/>
      <c r="P743" s="14" t="n"/>
      <c r="Q743" s="16" t="n"/>
      <c r="R743" s="8" t="inlineStr">
        <is>
          <t>✅ 可导入</t>
        </is>
      </c>
      <c r="S743" s="8" t="inlineStr">
        <is>
          <t>✅ 对账齐全</t>
        </is>
      </c>
      <c r="T743" t="inlineStr">
        <is>
          <t>✓</t>
        </is>
      </c>
    </row>
    <row r="744">
      <c r="A744" s="14" t="inlineStr">
        <is>
          <t>4660558742286240118</t>
        </is>
      </c>
      <c r="B744" s="14" t="inlineStr">
        <is>
          <t>爱就一个字tyfa</t>
        </is>
      </c>
      <c r="C744" s="25" t="n">
        <v>45869</v>
      </c>
      <c r="D744" s="15" t="n"/>
      <c r="E744" s="15" t="n"/>
      <c r="F744" s="15" t="n"/>
      <c r="G744" s="15" t="n"/>
      <c r="H744" s="15" t="n">
        <v>1</v>
      </c>
      <c r="I744" s="160" t="n">
        <v>15</v>
      </c>
      <c r="J744" s="160" t="n">
        <v>5</v>
      </c>
      <c r="K744" s="160">
        <f>G744*H744*0.006</f>
        <v/>
      </c>
      <c r="L744" s="28">
        <f>SUM(I744:K744)</f>
        <v/>
      </c>
      <c r="M744" s="28">
        <f>G744*H744+I744</f>
        <v/>
      </c>
      <c r="N744" s="15" t="n"/>
      <c r="O744" s="15" t="n"/>
      <c r="P744" s="14" t="n"/>
      <c r="Q744" s="15" t="n"/>
      <c r="R744" s="8" t="inlineStr">
        <is>
          <t>✅ 可导入</t>
        </is>
      </c>
      <c r="S744" s="8" t="inlineStr">
        <is>
          <t>✅ 对账齐全</t>
        </is>
      </c>
      <c r="T744" t="inlineStr">
        <is>
          <t>✓</t>
        </is>
      </c>
    </row>
    <row r="745">
      <c r="A745" s="14" t="inlineStr">
        <is>
          <t>4661799768567420529</t>
        </is>
      </c>
      <c r="B745" s="14" t="inlineStr">
        <is>
          <t>judyfan1234</t>
        </is>
      </c>
      <c r="C745" s="26" t="n">
        <v>45870</v>
      </c>
      <c r="D745" s="16" t="n"/>
      <c r="E745" s="16" t="n"/>
      <c r="F745" s="16" t="n"/>
      <c r="G745" s="16" t="n"/>
      <c r="H745" s="16" t="n">
        <v>1</v>
      </c>
      <c r="I745" s="161" t="n">
        <v>15</v>
      </c>
      <c r="J745" s="161" t="n">
        <v>5</v>
      </c>
      <c r="K745" s="161">
        <f>G745*H745*0.006</f>
        <v/>
      </c>
      <c r="L745" s="28">
        <f>SUM(I745:K745)</f>
        <v/>
      </c>
      <c r="M745" s="28">
        <f>G745*H745+I745</f>
        <v/>
      </c>
      <c r="N745" s="16" t="n"/>
      <c r="O745" s="16" t="n"/>
      <c r="P745" s="14" t="n"/>
      <c r="Q745" s="16" t="n"/>
      <c r="R745" s="8" t="inlineStr">
        <is>
          <t>✅ 可导入</t>
        </is>
      </c>
      <c r="S745" s="8" t="inlineStr">
        <is>
          <t>✅ 对账齐全</t>
        </is>
      </c>
      <c r="T745" t="inlineStr">
        <is>
          <t>✓</t>
        </is>
      </c>
    </row>
    <row r="746">
      <c r="A746" s="14" t="inlineStr">
        <is>
          <t>2858354581815001070</t>
        </is>
      </c>
      <c r="B746" s="14" t="inlineStr">
        <is>
          <t>傲夜飞雪</t>
        </is>
      </c>
      <c r="C746" s="25" t="n">
        <v>45870</v>
      </c>
      <c r="D746" s="15" t="n"/>
      <c r="E746" s="15" t="n"/>
      <c r="F746" s="15" t="n"/>
      <c r="G746" s="15" t="n"/>
      <c r="H746" s="15" t="n">
        <v>1</v>
      </c>
      <c r="I746" s="160" t="n">
        <v>15</v>
      </c>
      <c r="J746" s="160" t="n">
        <v>5</v>
      </c>
      <c r="K746" s="160">
        <f>G746*H746*0.006</f>
        <v/>
      </c>
      <c r="L746" s="28">
        <f>SUM(I746:K746)</f>
        <v/>
      </c>
      <c r="M746" s="28">
        <f>G746*H746+I746</f>
        <v/>
      </c>
      <c r="N746" s="15" t="n"/>
      <c r="O746" s="15" t="n"/>
      <c r="P746" s="14" t="n"/>
      <c r="Q746" s="15" t="n"/>
      <c r="R746" s="8" t="inlineStr">
        <is>
          <t>✅ 可导入</t>
        </is>
      </c>
      <c r="S746" s="8" t="inlineStr">
        <is>
          <t>✅ 对账齐全</t>
        </is>
      </c>
      <c r="T746" t="inlineStr">
        <is>
          <t>✓</t>
        </is>
      </c>
    </row>
    <row r="747">
      <c r="A747" s="14" t="inlineStr">
        <is>
          <t>4663140228593042019</t>
        </is>
      </c>
      <c r="B747" s="14" t="inlineStr">
        <is>
          <t>留换了光25</t>
        </is>
      </c>
      <c r="C747" s="26" t="n">
        <v>45871</v>
      </c>
      <c r="D747" s="16" t="n"/>
      <c r="E747" s="16" t="n"/>
      <c r="F747" s="16" t="n"/>
      <c r="G747" s="16" t="n"/>
      <c r="H747" s="16" t="n">
        <v>1</v>
      </c>
      <c r="I747" s="161" t="n">
        <v>15</v>
      </c>
      <c r="J747" s="161" t="n">
        <v>5</v>
      </c>
      <c r="K747" s="161">
        <f>G747*H747*0.006</f>
        <v/>
      </c>
      <c r="L747" s="28">
        <f>SUM(I747:K747)</f>
        <v/>
      </c>
      <c r="M747" s="28">
        <f>G747*H747+I747</f>
        <v/>
      </c>
      <c r="N747" s="16" t="n"/>
      <c r="O747" s="16" t="n"/>
      <c r="P747" s="14" t="n"/>
      <c r="Q747" s="16" t="n"/>
      <c r="R747" s="8" t="inlineStr">
        <is>
          <t>✅ 可导入</t>
        </is>
      </c>
      <c r="S747" s="8" t="inlineStr">
        <is>
          <t>✅ 对账齐全</t>
        </is>
      </c>
      <c r="T747" t="inlineStr">
        <is>
          <t>✓</t>
        </is>
      </c>
    </row>
    <row r="748">
      <c r="A748" s="14" t="inlineStr">
        <is>
          <t>4663548145083409604</t>
        </is>
      </c>
      <c r="B748" s="14" t="inlineStr">
        <is>
          <t>三口之家105</t>
        </is>
      </c>
      <c r="C748" s="25" t="n">
        <v>45871</v>
      </c>
      <c r="D748" s="15" t="n"/>
      <c r="E748" s="15" t="n"/>
      <c r="F748" s="15" t="n"/>
      <c r="G748" s="15" t="n"/>
      <c r="H748" s="15" t="n">
        <v>1</v>
      </c>
      <c r="I748" s="160" t="n">
        <v>15</v>
      </c>
      <c r="J748" s="160" t="n">
        <v>5</v>
      </c>
      <c r="K748" s="160">
        <f>G748*H748*0.006</f>
        <v/>
      </c>
      <c r="L748" s="28">
        <f>SUM(I748:K748)</f>
        <v/>
      </c>
      <c r="M748" s="28">
        <f>G748*H748+I748</f>
        <v/>
      </c>
      <c r="N748" s="15" t="n"/>
      <c r="O748" s="15" t="n"/>
      <c r="P748" s="14" t="n"/>
      <c r="Q748" s="15" t="n"/>
      <c r="R748" s="8" t="inlineStr">
        <is>
          <t>✅ 可导入</t>
        </is>
      </c>
      <c r="S748" s="8" t="inlineStr">
        <is>
          <t>✅ 对账齐全</t>
        </is>
      </c>
      <c r="T748" t="inlineStr">
        <is>
          <t>✓</t>
        </is>
      </c>
    </row>
    <row r="749">
      <c r="A749" s="14" t="inlineStr">
        <is>
          <t>4665012014215957832</t>
        </is>
      </c>
      <c r="B749" s="14" t="inlineStr">
        <is>
          <t>g807777</t>
        </is>
      </c>
      <c r="C749" s="26" t="n">
        <v>45872</v>
      </c>
      <c r="D749" s="16" t="n"/>
      <c r="E749" s="16" t="n"/>
      <c r="F749" s="16" t="n"/>
      <c r="G749" s="16" t="n"/>
      <c r="H749" s="16" t="n">
        <v>1</v>
      </c>
      <c r="I749" s="161" t="n">
        <v>15</v>
      </c>
      <c r="J749" s="161" t="n">
        <v>5</v>
      </c>
      <c r="K749" s="161">
        <f>G749*H749*0.006</f>
        <v/>
      </c>
      <c r="L749" s="28">
        <f>SUM(I749:K749)</f>
        <v/>
      </c>
      <c r="M749" s="28">
        <f>G749*H749+I749</f>
        <v/>
      </c>
      <c r="N749" s="16" t="n"/>
      <c r="O749" s="16" t="n"/>
      <c r="P749" s="14" t="n"/>
      <c r="Q749" s="16" t="n"/>
      <c r="R749" s="8" t="inlineStr">
        <is>
          <t>✅ 可导入</t>
        </is>
      </c>
      <c r="S749" s="8" t="inlineStr">
        <is>
          <t>✅ 对账齐全</t>
        </is>
      </c>
      <c r="T749" t="inlineStr">
        <is>
          <t>✓</t>
        </is>
      </c>
    </row>
    <row r="750">
      <c r="A750" s="14" t="inlineStr">
        <is>
          <t>2860723812886704264</t>
        </is>
      </c>
      <c r="B750" s="14" t="inlineStr">
        <is>
          <t>judycheng1</t>
        </is>
      </c>
      <c r="C750" s="25" t="n">
        <v>45872</v>
      </c>
      <c r="D750" s="15" t="n"/>
      <c r="E750" s="15" t="n"/>
      <c r="F750" s="15" t="n"/>
      <c r="G750" s="15" t="n"/>
      <c r="H750" s="15" t="n">
        <v>1</v>
      </c>
      <c r="I750" s="160" t="n">
        <v>15</v>
      </c>
      <c r="J750" s="160" t="n">
        <v>5</v>
      </c>
      <c r="K750" s="160">
        <f>G750*H750*0.006</f>
        <v/>
      </c>
      <c r="L750" s="28">
        <f>SUM(I750:K750)</f>
        <v/>
      </c>
      <c r="M750" s="28">
        <f>G750*H750+I750</f>
        <v/>
      </c>
      <c r="N750" s="15" t="n"/>
      <c r="O750" s="15" t="n"/>
      <c r="P750" s="14" t="n"/>
      <c r="Q750" s="15" t="n"/>
      <c r="R750" s="8" t="inlineStr">
        <is>
          <t>✅ 可导入</t>
        </is>
      </c>
      <c r="S750" s="8" t="inlineStr">
        <is>
          <t>✅ 对账齐全</t>
        </is>
      </c>
      <c r="T750" t="inlineStr">
        <is>
          <t>✓</t>
        </is>
      </c>
    </row>
    <row r="751">
      <c r="A751" s="14" t="inlineStr">
        <is>
          <t>2860760066763695466</t>
        </is>
      </c>
      <c r="B751" s="14" t="inlineStr">
        <is>
          <t>看月3362</t>
        </is>
      </c>
      <c r="C751" s="26" t="n">
        <v>45872</v>
      </c>
      <c r="D751" s="16" t="n"/>
      <c r="E751" s="16" t="n"/>
      <c r="F751" s="16" t="n"/>
      <c r="G751" s="16" t="n"/>
      <c r="H751" s="16" t="n">
        <v>1</v>
      </c>
      <c r="I751" s="161" t="n">
        <v>15</v>
      </c>
      <c r="J751" s="161" t="n">
        <v>5</v>
      </c>
      <c r="K751" s="161">
        <f>G751*H751*0.006</f>
        <v/>
      </c>
      <c r="L751" s="28">
        <f>SUM(I751:K751)</f>
        <v/>
      </c>
      <c r="M751" s="28">
        <f>G751*H751+I751</f>
        <v/>
      </c>
      <c r="N751" s="16" t="n"/>
      <c r="O751" s="16" t="n"/>
      <c r="P751" s="14" t="n"/>
      <c r="Q751" s="16" t="n"/>
      <c r="R751" s="8" t="inlineStr">
        <is>
          <t>✅ 可导入</t>
        </is>
      </c>
      <c r="S751" s="8" t="inlineStr">
        <is>
          <t>✅ 对账齐全</t>
        </is>
      </c>
      <c r="T751" t="inlineStr">
        <is>
          <t>✓</t>
        </is>
      </c>
    </row>
    <row r="752">
      <c r="A752" s="14" t="inlineStr">
        <is>
          <t>2860935278203579384</t>
        </is>
      </c>
      <c r="B752" s="14" t="inlineStr">
        <is>
          <t>tb497188475</t>
        </is>
      </c>
      <c r="C752" s="25" t="n">
        <v>45872</v>
      </c>
      <c r="D752" s="15" t="n"/>
      <c r="E752" s="15" t="n"/>
      <c r="F752" s="15" t="n"/>
      <c r="G752" s="15" t="n"/>
      <c r="H752" s="15" t="n">
        <v>1</v>
      </c>
      <c r="I752" s="160" t="n">
        <v>15</v>
      </c>
      <c r="J752" s="160" t="n">
        <v>5</v>
      </c>
      <c r="K752" s="160">
        <f>G752*H752*0.006</f>
        <v/>
      </c>
      <c r="L752" s="28">
        <f>SUM(I752:K752)</f>
        <v/>
      </c>
      <c r="M752" s="28">
        <f>G752*H752+I752</f>
        <v/>
      </c>
      <c r="N752" s="15" t="n"/>
      <c r="O752" s="15" t="n"/>
      <c r="P752" s="14" t="n"/>
      <c r="Q752" s="15" t="n"/>
      <c r="R752" s="8" t="inlineStr">
        <is>
          <t>✅ 可导入</t>
        </is>
      </c>
      <c r="S752" s="8" t="inlineStr">
        <is>
          <t>✅ 对账齐全</t>
        </is>
      </c>
      <c r="T752" t="inlineStr">
        <is>
          <t>✓</t>
        </is>
      </c>
    </row>
    <row r="753">
      <c r="A753" s="14" t="inlineStr">
        <is>
          <t>4665426013195725004</t>
        </is>
      </c>
      <c r="B753" s="14" t="inlineStr">
        <is>
          <t>风华star</t>
        </is>
      </c>
      <c r="C753" s="26" t="n">
        <v>45872</v>
      </c>
      <c r="D753" s="16" t="n"/>
      <c r="E753" s="16" t="n"/>
      <c r="F753" s="16" t="n"/>
      <c r="G753" s="16" t="n"/>
      <c r="H753" s="16" t="n">
        <v>1</v>
      </c>
      <c r="I753" s="161" t="n">
        <v>15</v>
      </c>
      <c r="J753" s="161" t="n">
        <v>5</v>
      </c>
      <c r="K753" s="161">
        <f>G753*H753*0.006</f>
        <v/>
      </c>
      <c r="L753" s="28">
        <f>SUM(I753:K753)</f>
        <v/>
      </c>
      <c r="M753" s="28">
        <f>G753*H753+I753</f>
        <v/>
      </c>
      <c r="N753" s="16" t="n"/>
      <c r="O753" s="16" t="n"/>
      <c r="P753" s="14" t="n"/>
      <c r="Q753" s="16" t="n"/>
      <c r="R753" s="8" t="inlineStr">
        <is>
          <t>✅ 可导入</t>
        </is>
      </c>
      <c r="S753" s="8" t="inlineStr">
        <is>
          <t>✅ 对账齐全</t>
        </is>
      </c>
      <c r="T753" t="inlineStr">
        <is>
          <t>✓</t>
        </is>
      </c>
    </row>
    <row r="754">
      <c r="A754" s="14" t="inlineStr">
        <is>
          <t>4665558170022760714</t>
        </is>
      </c>
      <c r="B754" s="14" t="inlineStr">
        <is>
          <t>又没平彪56</t>
        </is>
      </c>
      <c r="C754" s="25" t="n">
        <v>45872</v>
      </c>
      <c r="D754" s="15" t="n"/>
      <c r="E754" s="15" t="n"/>
      <c r="F754" s="15" t="n"/>
      <c r="G754" s="15" t="n"/>
      <c r="H754" s="15" t="n">
        <v>1</v>
      </c>
      <c r="I754" s="160" t="n">
        <v>15</v>
      </c>
      <c r="J754" s="160" t="n">
        <v>5</v>
      </c>
      <c r="K754" s="160">
        <f>G754*H754*0.006</f>
        <v/>
      </c>
      <c r="L754" s="28">
        <f>SUM(I754:K754)</f>
        <v/>
      </c>
      <c r="M754" s="28">
        <f>G754*H754+I754</f>
        <v/>
      </c>
      <c r="N754" s="15" t="n"/>
      <c r="O754" s="15" t="n"/>
      <c r="P754" s="14" t="n"/>
      <c r="Q754" s="15" t="n"/>
      <c r="R754" s="8" t="inlineStr">
        <is>
          <t>✅ 可导入</t>
        </is>
      </c>
      <c r="S754" s="8" t="inlineStr">
        <is>
          <t>✅ 对账齐全</t>
        </is>
      </c>
      <c r="T754" t="inlineStr">
        <is>
          <t>✓</t>
        </is>
      </c>
    </row>
    <row r="755">
      <c r="A755" s="14" t="inlineStr">
        <is>
          <t>2861832867387554388</t>
        </is>
      </c>
      <c r="B755" s="14" t="inlineStr">
        <is>
          <t>jing7946</t>
        </is>
      </c>
      <c r="C755" s="26" t="n">
        <v>45873</v>
      </c>
      <c r="D755" s="16" t="n"/>
      <c r="E755" s="16" t="n"/>
      <c r="F755" s="16" t="n"/>
      <c r="G755" s="16" t="n"/>
      <c r="H755" s="16" t="n">
        <v>1</v>
      </c>
      <c r="I755" s="161" t="n">
        <v>15</v>
      </c>
      <c r="J755" s="161" t="n">
        <v>5</v>
      </c>
      <c r="K755" s="161">
        <f>G755*H755*0.006</f>
        <v/>
      </c>
      <c r="L755" s="28">
        <f>SUM(I755:K755)</f>
        <v/>
      </c>
      <c r="M755" s="28">
        <f>G755*H755+I755</f>
        <v/>
      </c>
      <c r="N755" s="16" t="n"/>
      <c r="O755" s="16" t="n"/>
      <c r="P755" s="14" t="n"/>
      <c r="Q755" s="16" t="n"/>
      <c r="R755" s="8" t="inlineStr">
        <is>
          <t>✅ 可导入</t>
        </is>
      </c>
      <c r="S755" s="8" t="inlineStr">
        <is>
          <t>✅ 对账齐全</t>
        </is>
      </c>
      <c r="T755" t="inlineStr">
        <is>
          <t>✓</t>
        </is>
      </c>
    </row>
    <row r="756">
      <c r="A756" s="14" t="inlineStr">
        <is>
          <t>2861902779066232663</t>
        </is>
      </c>
      <c r="B756" s="14" t="inlineStr">
        <is>
          <t>tb706398804</t>
        </is>
      </c>
      <c r="C756" s="25" t="n">
        <v>45873</v>
      </c>
      <c r="D756" s="15" t="n"/>
      <c r="E756" s="15" t="n"/>
      <c r="F756" s="15" t="n"/>
      <c r="G756" s="15" t="n"/>
      <c r="H756" s="15" t="n">
        <v>1</v>
      </c>
      <c r="I756" s="160" t="n">
        <v>15</v>
      </c>
      <c r="J756" s="160" t="n">
        <v>5</v>
      </c>
      <c r="K756" s="160">
        <f>G756*H756*0.006</f>
        <v/>
      </c>
      <c r="L756" s="28">
        <f>SUM(I756:K756)</f>
        <v/>
      </c>
      <c r="M756" s="28">
        <f>G756*H756+I756</f>
        <v/>
      </c>
      <c r="N756" s="15" t="n"/>
      <c r="O756" s="15" t="n"/>
      <c r="P756" s="14" t="n"/>
      <c r="Q756" s="15" t="n"/>
      <c r="R756" s="8" t="inlineStr">
        <is>
          <t>✅ 可导入</t>
        </is>
      </c>
      <c r="S756" s="8" t="inlineStr">
        <is>
          <t>✅ 对账齐全</t>
        </is>
      </c>
      <c r="T756" t="inlineStr">
        <is>
          <t>✓</t>
        </is>
      </c>
    </row>
    <row r="757">
      <c r="A757" s="14" t="inlineStr">
        <is>
          <t>2862027554309678358</t>
        </is>
      </c>
      <c r="B757" s="14" t="inlineStr">
        <is>
          <t>supperone</t>
        </is>
      </c>
      <c r="C757" s="26" t="n">
        <v>45873</v>
      </c>
      <c r="D757" s="16" t="n"/>
      <c r="E757" s="16" t="n"/>
      <c r="F757" s="16" t="n"/>
      <c r="G757" s="16" t="n"/>
      <c r="H757" s="16" t="n">
        <v>1</v>
      </c>
      <c r="I757" s="161" t="n">
        <v>15</v>
      </c>
      <c r="J757" s="161" t="n">
        <v>5</v>
      </c>
      <c r="K757" s="161">
        <f>G757*H757*0.006</f>
        <v/>
      </c>
      <c r="L757" s="28">
        <f>SUM(I757:K757)</f>
        <v/>
      </c>
      <c r="M757" s="28">
        <f>G757*H757+I757</f>
        <v/>
      </c>
      <c r="N757" s="16" t="n"/>
      <c r="O757" s="16" t="n"/>
      <c r="P757" s="14" t="n"/>
      <c r="Q757" s="16" t="n"/>
      <c r="R757" s="8" t="inlineStr">
        <is>
          <t>✅ 可导入</t>
        </is>
      </c>
      <c r="S757" s="8" t="inlineStr">
        <is>
          <t>✅ 对账齐全</t>
        </is>
      </c>
      <c r="T757" t="inlineStr">
        <is>
          <t>✓</t>
        </is>
      </c>
    </row>
    <row r="758">
      <c r="A758" s="14" t="inlineStr">
        <is>
          <t>4668699744095052111</t>
        </is>
      </c>
      <c r="B758" s="14" t="inlineStr">
        <is>
          <t>口天吴天</t>
        </is>
      </c>
      <c r="C758" s="25" t="n">
        <v>45874</v>
      </c>
      <c r="D758" s="15" t="n"/>
      <c r="E758" s="15" t="n"/>
      <c r="F758" s="15" t="n"/>
      <c r="G758" s="15" t="n"/>
      <c r="H758" s="15" t="n">
        <v>1</v>
      </c>
      <c r="I758" s="160" t="n">
        <v>15</v>
      </c>
      <c r="J758" s="160" t="n">
        <v>5</v>
      </c>
      <c r="K758" s="160">
        <f>G758*H758*0.006</f>
        <v/>
      </c>
      <c r="L758" s="28">
        <f>SUM(I758:K758)</f>
        <v/>
      </c>
      <c r="M758" s="28">
        <f>G758*H758+I758</f>
        <v/>
      </c>
      <c r="N758" s="15" t="n"/>
      <c r="O758" s="15" t="n"/>
      <c r="P758" s="14" t="n"/>
      <c r="Q758" s="15" t="n"/>
      <c r="R758" s="8" t="inlineStr">
        <is>
          <t>✅ 可导入</t>
        </is>
      </c>
      <c r="S758" s="8" t="inlineStr">
        <is>
          <t>✅ 对账齐全</t>
        </is>
      </c>
      <c r="T758" t="inlineStr">
        <is>
          <t>✓</t>
        </is>
      </c>
    </row>
    <row r="759">
      <c r="A759" s="14" t="inlineStr">
        <is>
          <t>4668735027745044730</t>
        </is>
      </c>
      <c r="B759" s="14" t="inlineStr">
        <is>
          <t>tb346085973</t>
        </is>
      </c>
      <c r="C759" s="26" t="n">
        <v>45874</v>
      </c>
      <c r="D759" s="16" t="n"/>
      <c r="E759" s="16" t="n"/>
      <c r="F759" s="16" t="n"/>
      <c r="G759" s="16" t="n"/>
      <c r="H759" s="16" t="n">
        <v>1</v>
      </c>
      <c r="I759" s="161" t="n">
        <v>15</v>
      </c>
      <c r="J759" s="161" t="n">
        <v>5</v>
      </c>
      <c r="K759" s="161">
        <f>G759*H759*0.006</f>
        <v/>
      </c>
      <c r="L759" s="28">
        <f>SUM(I759:K759)</f>
        <v/>
      </c>
      <c r="M759" s="28">
        <f>G759*H759+I759</f>
        <v/>
      </c>
      <c r="N759" s="16" t="n"/>
      <c r="O759" s="16" t="n"/>
      <c r="P759" s="14" t="n"/>
      <c r="Q759" s="16" t="n"/>
      <c r="R759" s="8" t="inlineStr">
        <is>
          <t>✅ 可导入</t>
        </is>
      </c>
      <c r="S759" s="8" t="inlineStr">
        <is>
          <t>✅ 对账齐全</t>
        </is>
      </c>
      <c r="T759" t="inlineStr">
        <is>
          <t>✓</t>
        </is>
      </c>
    </row>
    <row r="760">
      <c r="A760" s="14" t="inlineStr">
        <is>
          <t>2863879971022900175</t>
        </is>
      </c>
      <c r="B760" s="14" t="inlineStr">
        <is>
          <t>铭门之袖</t>
        </is>
      </c>
      <c r="C760" s="25" t="n">
        <v>45874</v>
      </c>
      <c r="D760" s="15" t="n"/>
      <c r="E760" s="15" t="n"/>
      <c r="F760" s="15" t="n"/>
      <c r="G760" s="15" t="n"/>
      <c r="H760" s="15" t="n">
        <v>1</v>
      </c>
      <c r="I760" s="160" t="n">
        <v>15</v>
      </c>
      <c r="J760" s="160" t="n">
        <v>5</v>
      </c>
      <c r="K760" s="160">
        <f>G760*H760*0.006</f>
        <v/>
      </c>
      <c r="L760" s="28">
        <f>SUM(I760:K760)</f>
        <v/>
      </c>
      <c r="M760" s="28">
        <f>G760*H760+I760</f>
        <v/>
      </c>
      <c r="N760" s="15" t="n"/>
      <c r="O760" s="15" t="n"/>
      <c r="P760" s="14" t="n"/>
      <c r="Q760" s="15" t="n"/>
      <c r="R760" s="8" t="inlineStr">
        <is>
          <t>✅ 可导入</t>
        </is>
      </c>
      <c r="S760" s="8" t="inlineStr">
        <is>
          <t>✅ 对账齐全</t>
        </is>
      </c>
      <c r="T760" t="inlineStr">
        <is>
          <t>✓</t>
        </is>
      </c>
    </row>
    <row r="761">
      <c r="A761" s="14" t="inlineStr">
        <is>
          <t>4669434469443167513</t>
        </is>
      </c>
      <c r="B761" s="14" t="inlineStr">
        <is>
          <t>aa76781</t>
        </is>
      </c>
      <c r="C761" s="26" t="n">
        <v>45875</v>
      </c>
      <c r="D761" s="16" t="n"/>
      <c r="E761" s="16" t="n"/>
      <c r="F761" s="16" t="n"/>
      <c r="G761" s="16" t="n"/>
      <c r="H761" s="16" t="n">
        <v>1</v>
      </c>
      <c r="I761" s="161" t="n">
        <v>15</v>
      </c>
      <c r="J761" s="161" t="n">
        <v>5</v>
      </c>
      <c r="K761" s="161">
        <f>G761*H761*0.006</f>
        <v/>
      </c>
      <c r="L761" s="28">
        <f>SUM(I761:K761)</f>
        <v/>
      </c>
      <c r="M761" s="28">
        <f>G761*H761+I761</f>
        <v/>
      </c>
      <c r="N761" s="16" t="n"/>
      <c r="O761" s="16" t="n"/>
      <c r="P761" s="14" t="n"/>
      <c r="Q761" s="16" t="n"/>
      <c r="R761" s="8" t="inlineStr">
        <is>
          <t>✅ 可导入</t>
        </is>
      </c>
      <c r="S761" s="8" t="inlineStr">
        <is>
          <t>✅ 对账齐全</t>
        </is>
      </c>
      <c r="T761" t="inlineStr">
        <is>
          <t>✓</t>
        </is>
      </c>
    </row>
    <row r="762">
      <c r="A762" s="14" t="inlineStr">
        <is>
          <t>4669646079638865613</t>
        </is>
      </c>
      <c r="B762" s="14" t="inlineStr">
        <is>
          <t>tb55683968086</t>
        </is>
      </c>
      <c r="C762" s="25" t="n">
        <v>45875</v>
      </c>
      <c r="D762" s="15" t="n"/>
      <c r="E762" s="15" t="n"/>
      <c r="F762" s="15" t="n"/>
      <c r="G762" s="15" t="n"/>
      <c r="H762" s="15" t="n">
        <v>1</v>
      </c>
      <c r="I762" s="160" t="n">
        <v>15</v>
      </c>
      <c r="J762" s="160" t="n">
        <v>5</v>
      </c>
      <c r="K762" s="160">
        <f>G762*H762*0.006</f>
        <v/>
      </c>
      <c r="L762" s="28">
        <f>SUM(I762:K762)</f>
        <v/>
      </c>
      <c r="M762" s="28">
        <f>G762*H762+I762</f>
        <v/>
      </c>
      <c r="N762" s="15" t="n"/>
      <c r="O762" s="15" t="n"/>
      <c r="P762" s="14" t="n"/>
      <c r="Q762" s="15" t="n"/>
      <c r="R762" s="8" t="inlineStr">
        <is>
          <t>✅ 可导入</t>
        </is>
      </c>
      <c r="S762" s="8" t="inlineStr">
        <is>
          <t>✅ 对账齐全</t>
        </is>
      </c>
      <c r="T762" t="inlineStr">
        <is>
          <t>✓</t>
        </is>
      </c>
    </row>
    <row r="763">
      <c r="A763" s="14" t="inlineStr">
        <is>
          <t>4669601726197813918</t>
        </is>
      </c>
      <c r="B763" s="14" t="inlineStr">
        <is>
          <t>我就是我gyy520</t>
        </is>
      </c>
      <c r="C763" s="26" t="n">
        <v>45875</v>
      </c>
      <c r="D763" s="16" t="n"/>
      <c r="E763" s="16" t="n"/>
      <c r="F763" s="16" t="n"/>
      <c r="G763" s="16" t="n"/>
      <c r="H763" s="16" t="n">
        <v>1</v>
      </c>
      <c r="I763" s="161" t="n">
        <v>15</v>
      </c>
      <c r="J763" s="161" t="n">
        <v>5</v>
      </c>
      <c r="K763" s="161">
        <f>G763*H763*0.006</f>
        <v/>
      </c>
      <c r="L763" s="28">
        <f>SUM(I763:K763)</f>
        <v/>
      </c>
      <c r="M763" s="28">
        <f>G763*H763+I763</f>
        <v/>
      </c>
      <c r="N763" s="16" t="n"/>
      <c r="O763" s="16" t="n"/>
      <c r="P763" s="14" t="n"/>
      <c r="Q763" s="16" t="n"/>
      <c r="R763" s="8" t="inlineStr">
        <is>
          <t>✅ 可导入</t>
        </is>
      </c>
      <c r="S763" s="8" t="inlineStr">
        <is>
          <t>✅ 对账齐全</t>
        </is>
      </c>
      <c r="T763" t="inlineStr">
        <is>
          <t>✓</t>
        </is>
      </c>
    </row>
    <row r="764">
      <c r="A764" s="14" t="inlineStr">
        <is>
          <t>4669852140425666703</t>
        </is>
      </c>
      <c r="B764" s="14" t="inlineStr">
        <is>
          <t>养猪专业户713</t>
        </is>
      </c>
      <c r="C764" s="25" t="n">
        <v>45875</v>
      </c>
      <c r="D764" s="15" t="n"/>
      <c r="E764" s="15" t="n"/>
      <c r="F764" s="15" t="n"/>
      <c r="G764" s="15" t="n"/>
      <c r="H764" s="15" t="n">
        <v>1</v>
      </c>
      <c r="I764" s="160" t="n">
        <v>15</v>
      </c>
      <c r="J764" s="160" t="n">
        <v>5</v>
      </c>
      <c r="K764" s="160">
        <f>G764*H764*0.006</f>
        <v/>
      </c>
      <c r="L764" s="28">
        <f>SUM(I764:K764)</f>
        <v/>
      </c>
      <c r="M764" s="28">
        <f>G764*H764+I764</f>
        <v/>
      </c>
      <c r="N764" s="15" t="n"/>
      <c r="O764" s="15" t="n"/>
      <c r="P764" s="14" t="n"/>
      <c r="Q764" s="15" t="n"/>
      <c r="R764" s="8" t="inlineStr">
        <is>
          <t>✅ 可导入</t>
        </is>
      </c>
      <c r="S764" s="8" t="inlineStr">
        <is>
          <t>✅ 对账齐全</t>
        </is>
      </c>
      <c r="T764" t="inlineStr">
        <is>
          <t>✓</t>
        </is>
      </c>
    </row>
    <row r="765">
      <c r="A765" s="14" t="inlineStr">
        <is>
          <t>2865019621750458763</t>
        </is>
      </c>
      <c r="B765" s="14" t="inlineStr">
        <is>
          <t>青叶竹之风</t>
        </is>
      </c>
      <c r="C765" s="26" t="n">
        <v>45875</v>
      </c>
      <c r="D765" s="16" t="n"/>
      <c r="E765" s="16" t="n"/>
      <c r="F765" s="16" t="n"/>
      <c r="G765" s="16" t="n"/>
      <c r="H765" s="16" t="n">
        <v>1</v>
      </c>
      <c r="I765" s="161" t="n">
        <v>15</v>
      </c>
      <c r="J765" s="161" t="n">
        <v>5</v>
      </c>
      <c r="K765" s="161">
        <f>G765*H765*0.006</f>
        <v/>
      </c>
      <c r="L765" s="28">
        <f>SUM(I765:K765)</f>
        <v/>
      </c>
      <c r="M765" s="28">
        <f>G765*H765+I765</f>
        <v/>
      </c>
      <c r="N765" s="16" t="n"/>
      <c r="O765" s="16" t="n"/>
      <c r="P765" s="14" t="n"/>
      <c r="Q765" s="16" t="n"/>
      <c r="R765" s="8" t="inlineStr">
        <is>
          <t>✅ 可导入</t>
        </is>
      </c>
      <c r="S765" s="8" t="inlineStr">
        <is>
          <t>✅ 对账齐全</t>
        </is>
      </c>
      <c r="T765" t="inlineStr">
        <is>
          <t>✓</t>
        </is>
      </c>
    </row>
    <row r="766">
      <c r="A766" s="14" t="inlineStr">
        <is>
          <t>2865126758390852361</t>
        </is>
      </c>
      <c r="B766" s="14" t="inlineStr">
        <is>
          <t>娜娜101587</t>
        </is>
      </c>
      <c r="C766" s="25" t="n">
        <v>45875</v>
      </c>
      <c r="D766" s="15" t="n"/>
      <c r="E766" s="15" t="n"/>
      <c r="F766" s="15" t="n"/>
      <c r="G766" s="15" t="n"/>
      <c r="H766" s="15" t="n">
        <v>1</v>
      </c>
      <c r="I766" s="160" t="n">
        <v>15</v>
      </c>
      <c r="J766" s="160" t="n">
        <v>5</v>
      </c>
      <c r="K766" s="160">
        <f>G766*H766*0.006</f>
        <v/>
      </c>
      <c r="L766" s="28">
        <f>SUM(I766:K766)</f>
        <v/>
      </c>
      <c r="M766" s="28">
        <f>G766*H766+I766</f>
        <v/>
      </c>
      <c r="N766" s="15" t="n"/>
      <c r="O766" s="15" t="n"/>
      <c r="P766" s="14" t="n"/>
      <c r="Q766" s="15" t="n"/>
      <c r="R766" s="8" t="inlineStr">
        <is>
          <t>✅ 可导入</t>
        </is>
      </c>
      <c r="S766" s="8" t="inlineStr">
        <is>
          <t>✅ 对账齐全</t>
        </is>
      </c>
      <c r="T766" t="inlineStr">
        <is>
          <t>✓</t>
        </is>
      </c>
    </row>
    <row r="767">
      <c r="A767" s="14" t="inlineStr">
        <is>
          <t>4670120991262562130</t>
        </is>
      </c>
      <c r="B767" s="14" t="inlineStr">
        <is>
          <t>南京158</t>
        </is>
      </c>
      <c r="C767" s="26" t="n">
        <v>45875</v>
      </c>
      <c r="D767" s="16" t="n"/>
      <c r="E767" s="16" t="n"/>
      <c r="F767" s="16" t="n"/>
      <c r="G767" s="16" t="n"/>
      <c r="H767" s="16" t="n">
        <v>1</v>
      </c>
      <c r="I767" s="161" t="n">
        <v>15</v>
      </c>
      <c r="J767" s="161" t="n">
        <v>5</v>
      </c>
      <c r="K767" s="161">
        <f>G767*H767*0.006</f>
        <v/>
      </c>
      <c r="L767" s="28">
        <f>SUM(I767:K767)</f>
        <v/>
      </c>
      <c r="M767" s="28">
        <f>G767*H767+I767</f>
        <v/>
      </c>
      <c r="N767" s="16" t="n"/>
      <c r="O767" s="16" t="n"/>
      <c r="P767" s="14" t="n"/>
      <c r="Q767" s="16" t="n"/>
      <c r="R767" s="8" t="inlineStr">
        <is>
          <t>✅ 可导入</t>
        </is>
      </c>
      <c r="S767" s="8" t="inlineStr">
        <is>
          <t>✅ 对账齐全</t>
        </is>
      </c>
      <c r="T767" t="inlineStr">
        <is>
          <t>✓</t>
        </is>
      </c>
    </row>
    <row r="768">
      <c r="A768" s="14" t="inlineStr">
        <is>
          <t>2865644329188916665</t>
        </is>
      </c>
      <c r="B768" s="14" t="inlineStr">
        <is>
          <t>tb410238</t>
        </is>
      </c>
      <c r="C768" s="25" t="n">
        <v>45875</v>
      </c>
      <c r="D768" s="15" t="n"/>
      <c r="E768" s="15" t="n"/>
      <c r="F768" s="15" t="n"/>
      <c r="G768" s="15" t="n"/>
      <c r="H768" s="15" t="n">
        <v>1</v>
      </c>
      <c r="I768" s="160" t="n">
        <v>15</v>
      </c>
      <c r="J768" s="160" t="n">
        <v>5</v>
      </c>
      <c r="K768" s="160">
        <f>G768*H768*0.006</f>
        <v/>
      </c>
      <c r="L768" s="28">
        <f>SUM(I768:K768)</f>
        <v/>
      </c>
      <c r="M768" s="28">
        <f>G768*H768+I768</f>
        <v/>
      </c>
      <c r="N768" s="15" t="n"/>
      <c r="O768" s="15" t="n"/>
      <c r="P768" s="14" t="n"/>
      <c r="Q768" s="15" t="n"/>
      <c r="R768" s="8" t="inlineStr">
        <is>
          <t>✅ 可导入</t>
        </is>
      </c>
      <c r="S768" s="8" t="inlineStr">
        <is>
          <t>✅ 对账齐全</t>
        </is>
      </c>
      <c r="T768" t="inlineStr">
        <is>
          <t>✓</t>
        </is>
      </c>
    </row>
    <row r="769">
      <c r="A769" s="14" t="inlineStr">
        <is>
          <t>2865775622662599686</t>
        </is>
      </c>
      <c r="B769" s="14" t="inlineStr">
        <is>
          <t>权世界都是你o</t>
        </is>
      </c>
      <c r="C769" s="26" t="n">
        <v>45875</v>
      </c>
      <c r="D769" s="16" t="n"/>
      <c r="E769" s="16" t="n"/>
      <c r="F769" s="16" t="n"/>
      <c r="G769" s="16" t="n"/>
      <c r="H769" s="16" t="n">
        <v>1</v>
      </c>
      <c r="I769" s="161" t="n">
        <v>15</v>
      </c>
      <c r="J769" s="161" t="n">
        <v>5</v>
      </c>
      <c r="K769" s="161">
        <f>G769*H769*0.006</f>
        <v/>
      </c>
      <c r="L769" s="28">
        <f>SUM(I769:K769)</f>
        <v/>
      </c>
      <c r="M769" s="28">
        <f>G769*H769+I769</f>
        <v/>
      </c>
      <c r="N769" s="16" t="n"/>
      <c r="O769" s="16" t="n"/>
      <c r="P769" s="14" t="n"/>
      <c r="Q769" s="16" t="n"/>
      <c r="R769" s="8" t="inlineStr">
        <is>
          <t>✅ 可导入</t>
        </is>
      </c>
      <c r="S769" s="8" t="inlineStr">
        <is>
          <t>✅ 对账齐全</t>
        </is>
      </c>
      <c r="T769" t="inlineStr">
        <is>
          <t>✓</t>
        </is>
      </c>
    </row>
    <row r="770">
      <c r="A770" s="14" t="inlineStr">
        <is>
          <t>4680577261794729407</t>
        </is>
      </c>
      <c r="B770" s="14" t="inlineStr">
        <is>
          <t>河西街的小蚂蚁</t>
        </is>
      </c>
      <c r="C770" s="25" t="n">
        <v>45881</v>
      </c>
      <c r="D770" s="15" t="n"/>
      <c r="E770" s="15" t="n"/>
      <c r="F770" s="15" t="n"/>
      <c r="G770" s="15" t="n"/>
      <c r="H770" s="15" t="n">
        <v>1</v>
      </c>
      <c r="I770" s="160" t="n">
        <v>15</v>
      </c>
      <c r="J770" s="160" t="n">
        <v>5</v>
      </c>
      <c r="K770" s="160">
        <f>G770*H770*0.006</f>
        <v/>
      </c>
      <c r="L770" s="28">
        <f>SUM(I770:K770)</f>
        <v/>
      </c>
      <c r="M770" s="28">
        <f>G770*H770+I770</f>
        <v/>
      </c>
      <c r="N770" s="15" t="n"/>
      <c r="O770" s="15" t="n"/>
      <c r="P770" s="14" t="n"/>
      <c r="Q770" s="15" t="n"/>
      <c r="R770" s="8" t="inlineStr">
        <is>
          <t>✅ 可导入</t>
        </is>
      </c>
      <c r="S770" s="8" t="inlineStr">
        <is>
          <t>✅ 对账齐全</t>
        </is>
      </c>
      <c r="T770" t="inlineStr">
        <is>
          <t>✓</t>
        </is>
      </c>
    </row>
    <row r="771">
      <c r="A771" s="14" t="inlineStr">
        <is>
          <t>4681577125927752002</t>
        </is>
      </c>
      <c r="B771" s="14" t="inlineStr">
        <is>
          <t>恩泽颂丽05</t>
        </is>
      </c>
      <c r="C771" s="26" t="n">
        <v>45882</v>
      </c>
      <c r="D771" s="16" t="n"/>
      <c r="E771" s="16" t="n"/>
      <c r="F771" s="16" t="n"/>
      <c r="G771" s="16" t="n"/>
      <c r="H771" s="16" t="n">
        <v>1</v>
      </c>
      <c r="I771" s="161" t="n">
        <v>15</v>
      </c>
      <c r="J771" s="161" t="n">
        <v>5</v>
      </c>
      <c r="K771" s="161">
        <f>G771*H771*0.006</f>
        <v/>
      </c>
      <c r="L771" s="28">
        <f>SUM(I771:K771)</f>
        <v/>
      </c>
      <c r="M771" s="28">
        <f>G771*H771+I771</f>
        <v/>
      </c>
      <c r="N771" s="16" t="n"/>
      <c r="O771" s="16" t="n"/>
      <c r="P771" s="14" t="n"/>
      <c r="Q771" s="16" t="n"/>
      <c r="R771" s="8" t="inlineStr">
        <is>
          <t>✅ 可导入</t>
        </is>
      </c>
      <c r="S771" s="8" t="inlineStr">
        <is>
          <t>✅ 对账齐全</t>
        </is>
      </c>
      <c r="T771" t="inlineStr">
        <is>
          <t>✓</t>
        </is>
      </c>
    </row>
    <row r="772">
      <c r="A772" s="14" t="inlineStr">
        <is>
          <t>2875845399348640556</t>
        </is>
      </c>
      <c r="B772" s="14" t="inlineStr">
        <is>
          <t>喜欢的白色连衣裙</t>
        </is>
      </c>
      <c r="C772" s="25" t="n">
        <v>45882</v>
      </c>
      <c r="D772" s="15" t="n"/>
      <c r="E772" s="15" t="n"/>
      <c r="F772" s="15" t="n"/>
      <c r="G772" s="15" t="n"/>
      <c r="H772" s="15" t="n">
        <v>1</v>
      </c>
      <c r="I772" s="160" t="n">
        <v>15</v>
      </c>
      <c r="J772" s="160" t="n">
        <v>5</v>
      </c>
      <c r="K772" s="160">
        <f>G772*H772*0.006</f>
        <v/>
      </c>
      <c r="L772" s="28">
        <f>SUM(I772:K772)</f>
        <v/>
      </c>
      <c r="M772" s="28">
        <f>G772*H772+I772</f>
        <v/>
      </c>
      <c r="N772" s="15" t="n"/>
      <c r="O772" s="15" t="n"/>
      <c r="P772" s="14" t="n"/>
      <c r="Q772" s="15" t="n"/>
      <c r="R772" s="8" t="inlineStr">
        <is>
          <t>✅ 可导入</t>
        </is>
      </c>
      <c r="S772" s="8" t="inlineStr">
        <is>
          <t>✅ 对账齐全</t>
        </is>
      </c>
      <c r="T772" t="inlineStr">
        <is>
          <t>✓</t>
        </is>
      </c>
    </row>
    <row r="773">
      <c r="A773" s="14" t="inlineStr">
        <is>
          <t>4681666477343390349</t>
        </is>
      </c>
      <c r="B773" s="14" t="inlineStr">
        <is>
          <t>xbzzs</t>
        </is>
      </c>
      <c r="C773" s="26" t="n">
        <v>45882</v>
      </c>
      <c r="D773" s="16" t="n"/>
      <c r="E773" s="16" t="n"/>
      <c r="F773" s="16" t="n"/>
      <c r="G773" s="16" t="n"/>
      <c r="H773" s="16" t="n">
        <v>1</v>
      </c>
      <c r="I773" s="161" t="n">
        <v>15</v>
      </c>
      <c r="J773" s="161" t="n">
        <v>5</v>
      </c>
      <c r="K773" s="161">
        <f>G773*H773*0.006</f>
        <v/>
      </c>
      <c r="L773" s="28">
        <f>SUM(I773:K773)</f>
        <v/>
      </c>
      <c r="M773" s="28">
        <f>G773*H773+I773</f>
        <v/>
      </c>
      <c r="N773" s="16" t="n"/>
      <c r="O773" s="16" t="n"/>
      <c r="P773" s="14" t="n"/>
      <c r="Q773" s="16" t="n"/>
      <c r="R773" s="8" t="inlineStr">
        <is>
          <t>✅ 可导入</t>
        </is>
      </c>
      <c r="S773" s="8" t="inlineStr">
        <is>
          <t>✅ 对账齐全</t>
        </is>
      </c>
      <c r="T773" t="inlineStr">
        <is>
          <t>✓</t>
        </is>
      </c>
    </row>
    <row r="774">
      <c r="A774" s="14" t="inlineStr">
        <is>
          <t>4683151227477245633</t>
        </is>
      </c>
      <c r="B774" s="14" t="inlineStr">
        <is>
          <t>花花彩虹屁</t>
        </is>
      </c>
      <c r="C774" s="25" t="n">
        <v>45883</v>
      </c>
      <c r="D774" s="15" t="n"/>
      <c r="E774" s="15" t="n"/>
      <c r="F774" s="15" t="n"/>
      <c r="G774" s="15" t="n"/>
      <c r="H774" s="15" t="n">
        <v>1</v>
      </c>
      <c r="I774" s="160" t="n">
        <v>15</v>
      </c>
      <c r="J774" s="160" t="n">
        <v>5</v>
      </c>
      <c r="K774" s="160">
        <f>G774*H774*0.006</f>
        <v/>
      </c>
      <c r="L774" s="28">
        <f>SUM(I774:K774)</f>
        <v/>
      </c>
      <c r="M774" s="28">
        <f>G774*H774+I774</f>
        <v/>
      </c>
      <c r="N774" s="15" t="n"/>
      <c r="O774" s="15" t="n"/>
      <c r="P774" s="14" t="n"/>
      <c r="Q774" s="15" t="n"/>
      <c r="R774" s="8" t="inlineStr">
        <is>
          <t>✅ 可导入</t>
        </is>
      </c>
      <c r="S774" s="8" t="inlineStr">
        <is>
          <t>✅ 对账齐全</t>
        </is>
      </c>
      <c r="T774" t="inlineStr">
        <is>
          <t>✓</t>
        </is>
      </c>
    </row>
    <row r="775">
      <c r="A775" s="14" t="inlineStr">
        <is>
          <t>4683182221724579326</t>
        </is>
      </c>
      <c r="B775" s="14" t="inlineStr">
        <is>
          <t>tb346085973</t>
        </is>
      </c>
      <c r="C775" s="26" t="n">
        <v>45883</v>
      </c>
      <c r="D775" s="16" t="n"/>
      <c r="E775" s="16" t="n"/>
      <c r="F775" s="16" t="n"/>
      <c r="G775" s="16" t="n"/>
      <c r="H775" s="16" t="n">
        <v>1</v>
      </c>
      <c r="I775" s="161" t="n">
        <v>15</v>
      </c>
      <c r="J775" s="161" t="n">
        <v>5</v>
      </c>
      <c r="K775" s="161">
        <f>G775*H775*0.006</f>
        <v/>
      </c>
      <c r="L775" s="28">
        <f>SUM(I775:K775)</f>
        <v/>
      </c>
      <c r="M775" s="28">
        <f>G775*H775+I775</f>
        <v/>
      </c>
      <c r="N775" s="16" t="n"/>
      <c r="O775" s="16" t="n"/>
      <c r="P775" s="14" t="n"/>
      <c r="Q775" s="16" t="n"/>
      <c r="R775" s="8" t="inlineStr">
        <is>
          <t>✅ 可导入</t>
        </is>
      </c>
      <c r="S775" s="8" t="inlineStr">
        <is>
          <t>✅ 对账齐全</t>
        </is>
      </c>
      <c r="T775" t="inlineStr">
        <is>
          <t>✓</t>
        </is>
      </c>
    </row>
    <row r="776">
      <c r="A776" s="14" t="inlineStr">
        <is>
          <t>4683265851769909118</t>
        </is>
      </c>
      <c r="B776" s="14" t="inlineStr">
        <is>
          <t>碧晴云</t>
        </is>
      </c>
      <c r="C776" s="25" t="n">
        <v>45883</v>
      </c>
      <c r="D776" s="15" t="n"/>
      <c r="E776" s="15" t="n"/>
      <c r="F776" s="15" t="n"/>
      <c r="G776" s="15" t="n"/>
      <c r="H776" s="15" t="n">
        <v>1</v>
      </c>
      <c r="I776" s="160" t="n">
        <v>15</v>
      </c>
      <c r="J776" s="160" t="n">
        <v>5</v>
      </c>
      <c r="K776" s="160">
        <f>G776*H776*0.006</f>
        <v/>
      </c>
      <c r="L776" s="28">
        <f>SUM(I776:K776)</f>
        <v/>
      </c>
      <c r="M776" s="28">
        <f>G776*H776+I776</f>
        <v/>
      </c>
      <c r="N776" s="15" t="n"/>
      <c r="O776" s="15" t="n"/>
      <c r="P776" s="14" t="n"/>
      <c r="Q776" s="15" t="n"/>
      <c r="R776" s="8" t="inlineStr">
        <is>
          <t>✅ 可导入</t>
        </is>
      </c>
      <c r="S776" s="8" t="inlineStr">
        <is>
          <t>✅ 对账齐全</t>
        </is>
      </c>
      <c r="T776" t="inlineStr">
        <is>
          <t>✓</t>
        </is>
      </c>
    </row>
    <row r="777">
      <c r="A777" s="14" t="inlineStr">
        <is>
          <t>4684617254341538427</t>
        </is>
      </c>
      <c r="B777" s="14" t="inlineStr">
        <is>
          <t>oktjdi2nn64</t>
        </is>
      </c>
      <c r="C777" s="26" t="n">
        <v>45884</v>
      </c>
      <c r="D777" s="16" t="n"/>
      <c r="E777" s="16" t="n"/>
      <c r="F777" s="16" t="n"/>
      <c r="G777" s="16" t="n"/>
      <c r="H777" s="16" t="n">
        <v>1</v>
      </c>
      <c r="I777" s="161" t="n">
        <v>15</v>
      </c>
      <c r="J777" s="161" t="n">
        <v>5</v>
      </c>
      <c r="K777" s="161">
        <f>G777*H777*0.006</f>
        <v/>
      </c>
      <c r="L777" s="28">
        <f>SUM(I777:K777)</f>
        <v/>
      </c>
      <c r="M777" s="28">
        <f>G777*H777+I777</f>
        <v/>
      </c>
      <c r="N777" s="16" t="n"/>
      <c r="O777" s="16" t="n"/>
      <c r="P777" s="14" t="n"/>
      <c r="Q777" s="16" t="n"/>
      <c r="R777" s="8" t="inlineStr">
        <is>
          <t>✅ 可导入</t>
        </is>
      </c>
      <c r="S777" s="8" t="inlineStr">
        <is>
          <t>✅ 对账齐全</t>
        </is>
      </c>
      <c r="T777" t="inlineStr">
        <is>
          <t>✓</t>
        </is>
      </c>
    </row>
    <row r="778">
      <c r="A778" s="14" t="inlineStr">
        <is>
          <t>4684934664197770401</t>
        </is>
      </c>
      <c r="B778" s="14" t="inlineStr">
        <is>
          <t>shihuina11</t>
        </is>
      </c>
      <c r="C778" s="25" t="n">
        <v>45884</v>
      </c>
      <c r="D778" s="15" t="n"/>
      <c r="E778" s="15" t="n"/>
      <c r="F778" s="15" t="n"/>
      <c r="G778" s="15" t="n"/>
      <c r="H778" s="15" t="n">
        <v>1</v>
      </c>
      <c r="I778" s="160" t="n">
        <v>15</v>
      </c>
      <c r="J778" s="160" t="n">
        <v>5</v>
      </c>
      <c r="K778" s="160">
        <f>G778*H778*0.006</f>
        <v/>
      </c>
      <c r="L778" s="28">
        <f>SUM(I778:K778)</f>
        <v/>
      </c>
      <c r="M778" s="28">
        <f>G778*H778+I778</f>
        <v/>
      </c>
      <c r="N778" s="15" t="n"/>
      <c r="O778" s="15" t="n"/>
      <c r="P778" s="14" t="n"/>
      <c r="Q778" s="15" t="n"/>
      <c r="R778" s="8" t="inlineStr">
        <is>
          <t>✅ 可导入</t>
        </is>
      </c>
      <c r="S778" s="8" t="inlineStr">
        <is>
          <t>✅ 对账齐全</t>
        </is>
      </c>
      <c r="T778" t="inlineStr">
        <is>
          <t>✓</t>
        </is>
      </c>
    </row>
    <row r="779">
      <c r="A779" s="14" t="inlineStr">
        <is>
          <t>4684961845429396006</t>
        </is>
      </c>
      <c r="B779" s="14" t="inlineStr">
        <is>
          <t>一定会更好369</t>
        </is>
      </c>
      <c r="C779" s="26" t="n">
        <v>45884</v>
      </c>
      <c r="D779" s="16" t="n"/>
      <c r="E779" s="16" t="n"/>
      <c r="F779" s="16" t="n"/>
      <c r="G779" s="16" t="n"/>
      <c r="H779" s="16" t="n">
        <v>1</v>
      </c>
      <c r="I779" s="161" t="n">
        <v>15</v>
      </c>
      <c r="J779" s="161" t="n">
        <v>5</v>
      </c>
      <c r="K779" s="161">
        <f>G779*H779*0.006</f>
        <v/>
      </c>
      <c r="L779" s="28">
        <f>SUM(I779:K779)</f>
        <v/>
      </c>
      <c r="M779" s="28">
        <f>G779*H779+I779</f>
        <v/>
      </c>
      <c r="N779" s="16" t="n"/>
      <c r="O779" s="16" t="n"/>
      <c r="P779" s="14" t="n"/>
      <c r="Q779" s="16" t="n"/>
      <c r="R779" s="8" t="inlineStr">
        <is>
          <t>✅ 可导入</t>
        </is>
      </c>
      <c r="S779" s="8" t="inlineStr">
        <is>
          <t>✅ 对账齐全</t>
        </is>
      </c>
      <c r="T779" t="inlineStr">
        <is>
          <t>✓</t>
        </is>
      </c>
    </row>
    <row r="780">
      <c r="A780" s="14" t="inlineStr">
        <is>
          <t>4686214826447853638</t>
        </is>
      </c>
      <c r="B780" s="14" t="inlineStr">
        <is>
          <t>太复杂平06</t>
        </is>
      </c>
      <c r="C780" s="25" t="n">
        <v>45885</v>
      </c>
      <c r="D780" s="15" t="n"/>
      <c r="E780" s="15" t="n"/>
      <c r="F780" s="15" t="n"/>
      <c r="G780" s="15" t="n"/>
      <c r="H780" s="15" t="n">
        <v>1</v>
      </c>
      <c r="I780" s="160" t="n">
        <v>15</v>
      </c>
      <c r="J780" s="160" t="n">
        <v>5</v>
      </c>
      <c r="K780" s="160">
        <f>G780*H780*0.006</f>
        <v/>
      </c>
      <c r="L780" s="28">
        <f>SUM(I780:K780)</f>
        <v/>
      </c>
      <c r="M780" s="28">
        <f>G780*H780+I780</f>
        <v/>
      </c>
      <c r="N780" s="15" t="n"/>
      <c r="O780" s="15" t="n"/>
      <c r="P780" s="14" t="n"/>
      <c r="Q780" s="15" t="n"/>
      <c r="R780" s="8" t="inlineStr">
        <is>
          <t>✅ 可导入</t>
        </is>
      </c>
      <c r="S780" s="8" t="inlineStr">
        <is>
          <t>✅ 对账齐全</t>
        </is>
      </c>
      <c r="T780" t="inlineStr">
        <is>
          <t>✓</t>
        </is>
      </c>
    </row>
    <row r="781">
      <c r="A781" s="14" t="inlineStr">
        <is>
          <t>2880820812196952657</t>
        </is>
      </c>
      <c r="B781" s="14" t="inlineStr">
        <is>
          <t>tb110222627</t>
        </is>
      </c>
      <c r="C781" s="26" t="n">
        <v>45885</v>
      </c>
      <c r="D781" s="16" t="n"/>
      <c r="E781" s="16" t="n"/>
      <c r="F781" s="16" t="n"/>
      <c r="G781" s="16" t="n"/>
      <c r="H781" s="16" t="n">
        <v>1</v>
      </c>
      <c r="I781" s="161" t="n">
        <v>15</v>
      </c>
      <c r="J781" s="161" t="n">
        <v>5</v>
      </c>
      <c r="K781" s="161">
        <f>G781*H781*0.006</f>
        <v/>
      </c>
      <c r="L781" s="28">
        <f>SUM(I781:K781)</f>
        <v/>
      </c>
      <c r="M781" s="28">
        <f>G781*H781+I781</f>
        <v/>
      </c>
      <c r="N781" s="16" t="n"/>
      <c r="O781" s="16" t="n"/>
      <c r="P781" s="14" t="n"/>
      <c r="Q781" s="16" t="n"/>
      <c r="R781" s="8" t="inlineStr">
        <is>
          <t>✅ 可导入</t>
        </is>
      </c>
      <c r="S781" s="8" t="inlineStr">
        <is>
          <t>✅ 对账齐全</t>
        </is>
      </c>
      <c r="T781" t="inlineStr">
        <is>
          <t>✓</t>
        </is>
      </c>
    </row>
    <row r="782">
      <c r="A782" s="14" t="inlineStr">
        <is>
          <t>2880966612760142386</t>
        </is>
      </c>
      <c r="B782" s="14" t="inlineStr">
        <is>
          <t>淳于冷</t>
        </is>
      </c>
      <c r="C782" s="25" t="n">
        <v>45885</v>
      </c>
      <c r="D782" s="15" t="n"/>
      <c r="E782" s="15" t="n"/>
      <c r="F782" s="15" t="n"/>
      <c r="G782" s="15" t="n"/>
      <c r="H782" s="15" t="n">
        <v>1</v>
      </c>
      <c r="I782" s="160" t="n">
        <v>15</v>
      </c>
      <c r="J782" s="160" t="n">
        <v>5</v>
      </c>
      <c r="K782" s="160">
        <f>G782*H782*0.006</f>
        <v/>
      </c>
      <c r="L782" s="28">
        <f>SUM(I782:K782)</f>
        <v/>
      </c>
      <c r="M782" s="28">
        <f>G782*H782+I782</f>
        <v/>
      </c>
      <c r="N782" s="15" t="n"/>
      <c r="O782" s="15" t="n"/>
      <c r="P782" s="14" t="n"/>
      <c r="Q782" s="15" t="n"/>
      <c r="R782" s="8" t="inlineStr">
        <is>
          <t>✅ 可导入</t>
        </is>
      </c>
      <c r="S782" s="8" t="inlineStr">
        <is>
          <t>✅ 对账齐全</t>
        </is>
      </c>
      <c r="T782" t="inlineStr">
        <is>
          <t>✓</t>
        </is>
      </c>
    </row>
    <row r="783">
      <c r="A783" s="14" t="inlineStr">
        <is>
          <t>4686975686186497649</t>
        </is>
      </c>
      <c r="B783" s="14" t="inlineStr">
        <is>
          <t>荼蘼不争春11</t>
        </is>
      </c>
      <c r="C783" s="26" t="n">
        <v>45885</v>
      </c>
      <c r="D783" s="16" t="n"/>
      <c r="E783" s="16" t="n"/>
      <c r="F783" s="16" t="n"/>
      <c r="G783" s="16" t="n"/>
      <c r="H783" s="16" t="n">
        <v>1</v>
      </c>
      <c r="I783" s="161" t="n">
        <v>15</v>
      </c>
      <c r="J783" s="161" t="n">
        <v>5</v>
      </c>
      <c r="K783" s="161">
        <f>G783*H783*0.006</f>
        <v/>
      </c>
      <c r="L783" s="28">
        <f>SUM(I783:K783)</f>
        <v/>
      </c>
      <c r="M783" s="28">
        <f>G783*H783+I783</f>
        <v/>
      </c>
      <c r="N783" s="16" t="n"/>
      <c r="O783" s="16" t="n"/>
      <c r="P783" s="14" t="n"/>
      <c r="Q783" s="16" t="n"/>
      <c r="R783" s="8" t="inlineStr">
        <is>
          <t>✅ 可导入</t>
        </is>
      </c>
      <c r="S783" s="8" t="inlineStr">
        <is>
          <t>✅ 对账齐全</t>
        </is>
      </c>
      <c r="T783" t="inlineStr">
        <is>
          <t>✓</t>
        </is>
      </c>
    </row>
    <row r="784">
      <c r="A784" s="14" t="inlineStr">
        <is>
          <t>4688212788078006425</t>
        </is>
      </c>
      <c r="B784" s="14" t="inlineStr">
        <is>
          <t>liuyu19860520</t>
        </is>
      </c>
      <c r="C784" s="25" t="n">
        <v>45886</v>
      </c>
      <c r="D784" s="15" t="n"/>
      <c r="E784" s="15" t="n"/>
      <c r="F784" s="15" t="n"/>
      <c r="G784" s="15" t="n"/>
      <c r="H784" s="15" t="n">
        <v>1</v>
      </c>
      <c r="I784" s="160" t="n">
        <v>15</v>
      </c>
      <c r="J784" s="160" t="n">
        <v>5</v>
      </c>
      <c r="K784" s="160">
        <f>G784*H784*0.006</f>
        <v/>
      </c>
      <c r="L784" s="28">
        <f>SUM(I784:K784)</f>
        <v/>
      </c>
      <c r="M784" s="28">
        <f>G784*H784+I784</f>
        <v/>
      </c>
      <c r="N784" s="15" t="n"/>
      <c r="O784" s="15" t="n"/>
      <c r="P784" s="14" t="n"/>
      <c r="Q784" s="15" t="n"/>
      <c r="R784" s="8" t="inlineStr">
        <is>
          <t>✅ 可导入</t>
        </is>
      </c>
      <c r="S784" s="8" t="inlineStr">
        <is>
          <t>✅ 对账齐全</t>
        </is>
      </c>
      <c r="T784" t="inlineStr">
        <is>
          <t>✓</t>
        </is>
      </c>
    </row>
    <row r="785">
      <c r="A785" s="14" t="inlineStr">
        <is>
          <t>2882369424227375382</t>
        </is>
      </c>
      <c r="B785" s="14" t="inlineStr">
        <is>
          <t>tb86530912</t>
        </is>
      </c>
      <c r="C785" s="26" t="n">
        <v>45886</v>
      </c>
      <c r="D785" s="16" t="n"/>
      <c r="E785" s="16" t="n"/>
      <c r="F785" s="16" t="n"/>
      <c r="G785" s="16" t="n"/>
      <c r="H785" s="16" t="n">
        <v>1</v>
      </c>
      <c r="I785" s="161" t="n">
        <v>15</v>
      </c>
      <c r="J785" s="161" t="n">
        <v>5</v>
      </c>
      <c r="K785" s="161">
        <f>G785*H785*0.006</f>
        <v/>
      </c>
      <c r="L785" s="28">
        <f>SUM(I785:K785)</f>
        <v/>
      </c>
      <c r="M785" s="28">
        <f>G785*H785+I785</f>
        <v/>
      </c>
      <c r="N785" s="16" t="n"/>
      <c r="O785" s="16" t="n"/>
      <c r="P785" s="14" t="n"/>
      <c r="Q785" s="16" t="n"/>
      <c r="R785" s="8" t="inlineStr">
        <is>
          <t>✅ 可导入</t>
        </is>
      </c>
      <c r="S785" s="8" t="inlineStr">
        <is>
          <t>✅ 对账齐全</t>
        </is>
      </c>
      <c r="T785" t="inlineStr">
        <is>
          <t>✓</t>
        </is>
      </c>
    </row>
    <row r="786">
      <c r="A786" s="14" t="inlineStr">
        <is>
          <t>4688545645335304719</t>
        </is>
      </c>
      <c r="B786" s="14" t="inlineStr">
        <is>
          <t>tb164536334</t>
        </is>
      </c>
      <c r="C786" s="25" t="n">
        <v>45886</v>
      </c>
      <c r="D786" s="15" t="n"/>
      <c r="E786" s="15" t="n"/>
      <c r="F786" s="15" t="n"/>
      <c r="G786" s="15" t="n"/>
      <c r="H786" s="15" t="n">
        <v>1</v>
      </c>
      <c r="I786" s="160" t="n">
        <v>15</v>
      </c>
      <c r="J786" s="160" t="n">
        <v>5</v>
      </c>
      <c r="K786" s="160">
        <f>G786*H786*0.006</f>
        <v/>
      </c>
      <c r="L786" s="28">
        <f>SUM(I786:K786)</f>
        <v/>
      </c>
      <c r="M786" s="28">
        <f>G786*H786+I786</f>
        <v/>
      </c>
      <c r="N786" s="15" t="n"/>
      <c r="O786" s="15" t="n"/>
      <c r="P786" s="14" t="n"/>
      <c r="Q786" s="15" t="n"/>
      <c r="R786" s="8" t="inlineStr">
        <is>
          <t>✅ 可导入</t>
        </is>
      </c>
      <c r="S786" s="8" t="inlineStr">
        <is>
          <t>✅ 对账齐全</t>
        </is>
      </c>
      <c r="T786" t="inlineStr">
        <is>
          <t>✓</t>
        </is>
      </c>
    </row>
    <row r="787">
      <c r="A787" s="14" t="inlineStr">
        <is>
          <t>2882839008297930498</t>
        </is>
      </c>
      <c r="B787" s="14" t="inlineStr">
        <is>
          <t>好好生活126621</t>
        </is>
      </c>
      <c r="C787" s="26" t="n">
        <v>45886</v>
      </c>
      <c r="D787" s="16" t="n"/>
      <c r="E787" s="16" t="n"/>
      <c r="F787" s="16" t="n"/>
      <c r="G787" s="16" t="n"/>
      <c r="H787" s="16" t="n">
        <v>1</v>
      </c>
      <c r="I787" s="161" t="n">
        <v>15</v>
      </c>
      <c r="J787" s="161" t="n">
        <v>5</v>
      </c>
      <c r="K787" s="161">
        <f>G787*H787*0.006</f>
        <v/>
      </c>
      <c r="L787" s="28">
        <f>SUM(I787:K787)</f>
        <v/>
      </c>
      <c r="M787" s="28">
        <f>G787*H787+I787</f>
        <v/>
      </c>
      <c r="N787" s="16" t="n"/>
      <c r="O787" s="16" t="n"/>
      <c r="P787" s="14" t="n"/>
      <c r="Q787" s="16" t="n"/>
      <c r="R787" s="8" t="inlineStr">
        <is>
          <t>✅ 可导入</t>
        </is>
      </c>
      <c r="S787" s="8" t="inlineStr">
        <is>
          <t>✅ 对账齐全</t>
        </is>
      </c>
      <c r="T787" t="inlineStr">
        <is>
          <t>✓</t>
        </is>
      </c>
    </row>
    <row r="788">
      <c r="A788" s="14" t="inlineStr">
        <is>
          <t>4691010996293392822</t>
        </is>
      </c>
      <c r="B788" s="14" t="inlineStr">
        <is>
          <t>yoyokatoon</t>
        </is>
      </c>
      <c r="C788" s="25" t="n">
        <v>45886</v>
      </c>
      <c r="D788" s="15" t="n"/>
      <c r="E788" s="15" t="n"/>
      <c r="F788" s="15" t="n"/>
      <c r="G788" s="15" t="n"/>
      <c r="H788" s="15" t="n">
        <v>1</v>
      </c>
      <c r="I788" s="160" t="n">
        <v>15</v>
      </c>
      <c r="J788" s="160" t="n">
        <v>5</v>
      </c>
      <c r="K788" s="160">
        <f>G788*H788*0.006</f>
        <v/>
      </c>
      <c r="L788" s="28">
        <f>SUM(I788:K788)</f>
        <v/>
      </c>
      <c r="M788" s="28">
        <f>G788*H788+I788</f>
        <v/>
      </c>
      <c r="N788" s="15" t="n"/>
      <c r="O788" s="15" t="n"/>
      <c r="P788" s="14" t="n"/>
      <c r="Q788" s="15" t="n"/>
      <c r="R788" s="8" t="inlineStr">
        <is>
          <t>✅ 可导入</t>
        </is>
      </c>
      <c r="S788" s="8" t="inlineStr">
        <is>
          <t>✅ 对账齐全</t>
        </is>
      </c>
      <c r="T788" t="inlineStr">
        <is>
          <t>✓</t>
        </is>
      </c>
    </row>
    <row r="789">
      <c r="A789" s="14" t="inlineStr">
        <is>
          <t>4694841108897603617</t>
        </is>
      </c>
      <c r="B789" s="14" t="inlineStr">
        <is>
          <t>pada0071688</t>
        </is>
      </c>
      <c r="C789" s="26" t="n">
        <v>45890</v>
      </c>
      <c r="D789" s="16" t="n"/>
      <c r="E789" s="16" t="n"/>
      <c r="F789" s="16" t="n"/>
      <c r="G789" s="16" t="n"/>
      <c r="H789" s="16" t="n">
        <v>1</v>
      </c>
      <c r="I789" s="161" t="n">
        <v>15</v>
      </c>
      <c r="J789" s="161" t="n">
        <v>5</v>
      </c>
      <c r="K789" s="161">
        <f>G789*H789*0.006</f>
        <v/>
      </c>
      <c r="L789" s="28">
        <f>SUM(I789:K789)</f>
        <v/>
      </c>
      <c r="M789" s="28">
        <f>G789*H789+I789</f>
        <v/>
      </c>
      <c r="N789" s="16" t="n"/>
      <c r="O789" s="16" t="n"/>
      <c r="P789" s="14" t="n"/>
      <c r="Q789" s="16" t="n"/>
      <c r="R789" s="8" t="inlineStr">
        <is>
          <t>✅ 可导入</t>
        </is>
      </c>
      <c r="S789" s="8" t="inlineStr">
        <is>
          <t>✅ 对账齐全</t>
        </is>
      </c>
      <c r="T789" t="inlineStr">
        <is>
          <t>✓</t>
        </is>
      </c>
    </row>
    <row r="790">
      <c r="A790" s="14" t="inlineStr">
        <is>
          <t>4694895396220630211</t>
        </is>
      </c>
      <c r="B790" s="14" t="inlineStr">
        <is>
          <t>tb3412454041</t>
        </is>
      </c>
      <c r="C790" s="25" t="n">
        <v>45890</v>
      </c>
      <c r="D790" s="15" t="n"/>
      <c r="E790" s="15" t="n"/>
      <c r="F790" s="15" t="n"/>
      <c r="G790" s="15" t="n"/>
      <c r="H790" s="15" t="n">
        <v>1</v>
      </c>
      <c r="I790" s="160" t="n">
        <v>15</v>
      </c>
      <c r="J790" s="160" t="n">
        <v>5</v>
      </c>
      <c r="K790" s="160">
        <f>G790*H790*0.006</f>
        <v/>
      </c>
      <c r="L790" s="28">
        <f>SUM(I790:K790)</f>
        <v/>
      </c>
      <c r="M790" s="28">
        <f>G790*H790+I790</f>
        <v/>
      </c>
      <c r="N790" s="15" t="n"/>
      <c r="O790" s="15" t="n"/>
      <c r="P790" s="14" t="n"/>
      <c r="Q790" s="15" t="n"/>
      <c r="R790" s="8" t="inlineStr">
        <is>
          <t>✅ 可导入</t>
        </is>
      </c>
      <c r="S790" s="8" t="inlineStr">
        <is>
          <t>✅ 对账齐全</t>
        </is>
      </c>
      <c r="T790" t="inlineStr">
        <is>
          <t>✓</t>
        </is>
      </c>
    </row>
    <row r="791">
      <c r="A791" s="14" t="inlineStr">
        <is>
          <t>4695039468209283824</t>
        </is>
      </c>
      <c r="B791" s="14" t="inlineStr">
        <is>
          <t>龙儿是个宝</t>
        </is>
      </c>
      <c r="C791" s="26" t="n">
        <v>45890</v>
      </c>
      <c r="D791" s="16" t="n"/>
      <c r="E791" s="16" t="n"/>
      <c r="F791" s="16" t="n"/>
      <c r="G791" s="16" t="n"/>
      <c r="H791" s="16" t="n">
        <v>1</v>
      </c>
      <c r="I791" s="161" t="n">
        <v>15</v>
      </c>
      <c r="J791" s="161" t="n">
        <v>5</v>
      </c>
      <c r="K791" s="161">
        <f>G791*H791*0.006</f>
        <v/>
      </c>
      <c r="L791" s="28">
        <f>SUM(I791:K791)</f>
        <v/>
      </c>
      <c r="M791" s="28">
        <f>G791*H791+I791</f>
        <v/>
      </c>
      <c r="N791" s="16" t="n"/>
      <c r="O791" s="16" t="n"/>
      <c r="P791" s="14" t="n"/>
      <c r="Q791" s="16" t="n"/>
      <c r="R791" s="8" t="inlineStr">
        <is>
          <t>✅ 可导入</t>
        </is>
      </c>
      <c r="S791" s="8" t="inlineStr">
        <is>
          <t>✅ 对账齐全</t>
        </is>
      </c>
      <c r="T791" t="inlineStr">
        <is>
          <t>✓</t>
        </is>
      </c>
    </row>
    <row r="792">
      <c r="A792" s="14" t="inlineStr">
        <is>
          <t>2888547600885578595</t>
        </is>
      </c>
      <c r="B792" s="14" t="inlineStr">
        <is>
          <t>永商哟出56</t>
        </is>
      </c>
      <c r="C792" s="25" t="n">
        <v>45890</v>
      </c>
      <c r="D792" s="15" t="n"/>
      <c r="E792" s="15" t="n"/>
      <c r="F792" s="15" t="n"/>
      <c r="G792" s="15" t="n"/>
      <c r="H792" s="15" t="n">
        <v>1</v>
      </c>
      <c r="I792" s="160" t="n">
        <v>15</v>
      </c>
      <c r="J792" s="160" t="n">
        <v>5</v>
      </c>
      <c r="K792" s="160">
        <f>G792*H792*0.006</f>
        <v/>
      </c>
      <c r="L792" s="28">
        <f>SUM(I792:K792)</f>
        <v/>
      </c>
      <c r="M792" s="28">
        <f>G792*H792+I792</f>
        <v/>
      </c>
      <c r="N792" s="15" t="n"/>
      <c r="O792" s="15" t="n"/>
      <c r="P792" s="14" t="n"/>
      <c r="Q792" s="15" t="n"/>
      <c r="R792" s="8" t="inlineStr">
        <is>
          <t>✅ 可导入</t>
        </is>
      </c>
      <c r="S792" s="8" t="inlineStr">
        <is>
          <t>✅ 对账齐全</t>
        </is>
      </c>
      <c r="T792" t="inlineStr">
        <is>
          <t>✓</t>
        </is>
      </c>
    </row>
    <row r="793">
      <c r="A793" s="14" t="inlineStr">
        <is>
          <t>4696509060953283536</t>
        </is>
      </c>
      <c r="B793" s="14" t="inlineStr">
        <is>
          <t>gzc06811</t>
        </is>
      </c>
      <c r="C793" s="26" t="n">
        <v>45891</v>
      </c>
      <c r="D793" s="16" t="n"/>
      <c r="E793" s="16" t="n"/>
      <c r="F793" s="16" t="n"/>
      <c r="G793" s="16" t="n"/>
      <c r="H793" s="16" t="n">
        <v>1</v>
      </c>
      <c r="I793" s="161" t="n">
        <v>15</v>
      </c>
      <c r="J793" s="161" t="n">
        <v>5</v>
      </c>
      <c r="K793" s="161">
        <f>G793*H793*0.006</f>
        <v/>
      </c>
      <c r="L793" s="28">
        <f>SUM(I793:K793)</f>
        <v/>
      </c>
      <c r="M793" s="28">
        <f>G793*H793+I793</f>
        <v/>
      </c>
      <c r="N793" s="16" t="n"/>
      <c r="O793" s="16" t="n"/>
      <c r="P793" s="14" t="n"/>
      <c r="Q793" s="16" t="n"/>
      <c r="R793" s="8" t="inlineStr">
        <is>
          <t>✅ 可导入</t>
        </is>
      </c>
      <c r="S793" s="8" t="inlineStr">
        <is>
          <t>✅ 对账齐全</t>
        </is>
      </c>
      <c r="T793" t="inlineStr">
        <is>
          <t>✓</t>
        </is>
      </c>
    </row>
    <row r="794">
      <c r="A794" s="14" t="inlineStr">
        <is>
          <t>2889832191788146377</t>
        </is>
      </c>
      <c r="B794" s="14" t="inlineStr">
        <is>
          <t>魔芋饿了82</t>
        </is>
      </c>
      <c r="C794" s="25" t="n">
        <v>45891</v>
      </c>
      <c r="D794" s="15" t="n"/>
      <c r="E794" s="15" t="n"/>
      <c r="F794" s="15" t="n"/>
      <c r="G794" s="15" t="n"/>
      <c r="H794" s="15" t="n">
        <v>1</v>
      </c>
      <c r="I794" s="160" t="n">
        <v>15</v>
      </c>
      <c r="J794" s="160" t="n">
        <v>5</v>
      </c>
      <c r="K794" s="160">
        <f>G794*H794*0.006</f>
        <v/>
      </c>
      <c r="L794" s="28">
        <f>SUM(I794:K794)</f>
        <v/>
      </c>
      <c r="M794" s="28">
        <f>G794*H794+I794</f>
        <v/>
      </c>
      <c r="N794" s="15" t="n"/>
      <c r="O794" s="15" t="n"/>
      <c r="P794" s="14" t="n"/>
      <c r="Q794" s="15" t="n"/>
      <c r="R794" s="8" t="inlineStr">
        <is>
          <t>✅ 可导入</t>
        </is>
      </c>
      <c r="S794" s="8" t="inlineStr">
        <is>
          <t>✅ 对账齐全</t>
        </is>
      </c>
      <c r="T794" t="inlineStr">
        <is>
          <t>✓</t>
        </is>
      </c>
    </row>
    <row r="795">
      <c r="A795" s="14" t="inlineStr">
        <is>
          <t>4696772510450134230</t>
        </is>
      </c>
      <c r="B795" s="14" t="inlineStr">
        <is>
          <t>辣大的香香瓜</t>
        </is>
      </c>
      <c r="C795" s="26" t="n">
        <v>45891</v>
      </c>
      <c r="D795" s="16" t="n"/>
      <c r="E795" s="16" t="n"/>
      <c r="F795" s="16" t="n"/>
      <c r="G795" s="16" t="n"/>
      <c r="H795" s="16" t="n">
        <v>1</v>
      </c>
      <c r="I795" s="161" t="n">
        <v>15</v>
      </c>
      <c r="J795" s="161" t="n">
        <v>5</v>
      </c>
      <c r="K795" s="161">
        <f>G795*H795*0.006</f>
        <v/>
      </c>
      <c r="L795" s="28">
        <f>SUM(I795:K795)</f>
        <v/>
      </c>
      <c r="M795" s="28">
        <f>G795*H795+I795</f>
        <v/>
      </c>
      <c r="N795" s="16" t="n"/>
      <c r="O795" s="16" t="n"/>
      <c r="P795" s="14" t="n"/>
      <c r="Q795" s="16" t="n"/>
      <c r="R795" s="8" t="inlineStr">
        <is>
          <t>✅ 可导入</t>
        </is>
      </c>
      <c r="S795" s="8" t="inlineStr">
        <is>
          <t>✅ 对账齐全</t>
        </is>
      </c>
      <c r="T795" t="inlineStr">
        <is>
          <t>✓</t>
        </is>
      </c>
    </row>
    <row r="796">
      <c r="A796" s="14" t="inlineStr">
        <is>
          <t>2890718544135108893</t>
        </is>
      </c>
      <c r="B796" s="14" t="inlineStr">
        <is>
          <t>tb921618535</t>
        </is>
      </c>
      <c r="C796" s="25" t="n">
        <v>45891</v>
      </c>
      <c r="D796" s="15" t="n"/>
      <c r="E796" s="15" t="n"/>
      <c r="F796" s="15" t="n"/>
      <c r="G796" s="15" t="n"/>
      <c r="H796" s="15" t="n">
        <v>1</v>
      </c>
      <c r="I796" s="160" t="n">
        <v>15</v>
      </c>
      <c r="J796" s="160" t="n">
        <v>5</v>
      </c>
      <c r="K796" s="160">
        <f>G796*H796*0.006</f>
        <v/>
      </c>
      <c r="L796" s="28">
        <f>SUM(I796:K796)</f>
        <v/>
      </c>
      <c r="M796" s="28">
        <f>G796*H796+I796</f>
        <v/>
      </c>
      <c r="N796" s="15" t="n"/>
      <c r="O796" s="15" t="n"/>
      <c r="P796" s="14" t="n"/>
      <c r="Q796" s="15" t="n"/>
      <c r="R796" s="8" t="inlineStr">
        <is>
          <t>✅ 可导入</t>
        </is>
      </c>
      <c r="S796" s="8" t="inlineStr">
        <is>
          <t>✅ 对账齐全</t>
        </is>
      </c>
      <c r="T796" t="inlineStr">
        <is>
          <t>✓</t>
        </is>
      </c>
    </row>
    <row r="797">
      <c r="A797" s="14" t="inlineStr">
        <is>
          <t>2891364385722613775</t>
        </is>
      </c>
      <c r="B797" s="14" t="inlineStr">
        <is>
          <t>tb9537752091</t>
        </is>
      </c>
      <c r="C797" s="26" t="n">
        <v>45892</v>
      </c>
      <c r="D797" s="16" t="n"/>
      <c r="E797" s="16" t="n"/>
      <c r="F797" s="16" t="n"/>
      <c r="G797" s="16" t="n"/>
      <c r="H797" s="16" t="n">
        <v>1</v>
      </c>
      <c r="I797" s="161" t="n">
        <v>15</v>
      </c>
      <c r="J797" s="161" t="n">
        <v>5</v>
      </c>
      <c r="K797" s="161">
        <f>G797*H797*0.006</f>
        <v/>
      </c>
      <c r="L797" s="28">
        <f>SUM(I797:K797)</f>
        <v/>
      </c>
      <c r="M797" s="28">
        <f>G797*H797+I797</f>
        <v/>
      </c>
      <c r="N797" s="16" t="n"/>
      <c r="O797" s="16" t="n"/>
      <c r="P797" s="14" t="n"/>
      <c r="Q797" s="16" t="n"/>
      <c r="R797" s="8" t="inlineStr">
        <is>
          <t>✅ 可导入</t>
        </is>
      </c>
      <c r="S797" s="8" t="inlineStr">
        <is>
          <t>✅ 对账齐全</t>
        </is>
      </c>
      <c r="T797" t="inlineStr">
        <is>
          <t>✓</t>
        </is>
      </c>
    </row>
    <row r="798">
      <c r="A798" s="14" t="inlineStr">
        <is>
          <t>2891352939324387463</t>
        </is>
      </c>
      <c r="B798" s="14" t="inlineStr">
        <is>
          <t>阳光活力君</t>
        </is>
      </c>
      <c r="C798" s="25" t="n">
        <v>45892</v>
      </c>
      <c r="D798" s="15" t="n"/>
      <c r="E798" s="15" t="n"/>
      <c r="F798" s="15" t="n"/>
      <c r="G798" s="15" t="n"/>
      <c r="H798" s="15" t="n">
        <v>1</v>
      </c>
      <c r="I798" s="160" t="n">
        <v>15</v>
      </c>
      <c r="J798" s="160" t="n">
        <v>5</v>
      </c>
      <c r="K798" s="160">
        <f>G798*H798*0.006</f>
        <v/>
      </c>
      <c r="L798" s="28">
        <f>SUM(I798:K798)</f>
        <v/>
      </c>
      <c r="M798" s="28">
        <f>G798*H798+I798</f>
        <v/>
      </c>
      <c r="N798" s="15" t="n"/>
      <c r="O798" s="15" t="n"/>
      <c r="P798" s="14" t="n"/>
      <c r="Q798" s="15" t="n"/>
      <c r="R798" s="8" t="inlineStr">
        <is>
          <t>✅ 可导入</t>
        </is>
      </c>
      <c r="S798" s="8" t="inlineStr">
        <is>
          <t>✅ 对账齐全</t>
        </is>
      </c>
      <c r="T798" t="inlineStr">
        <is>
          <t>✓</t>
        </is>
      </c>
    </row>
    <row r="799">
      <c r="A799" s="14" t="inlineStr">
        <is>
          <t>4698669855105923946</t>
        </is>
      </c>
      <c r="B799" s="14" t="inlineStr">
        <is>
          <t>黄湘晴1992</t>
        </is>
      </c>
      <c r="C799" s="26" t="n">
        <v>45892</v>
      </c>
      <c r="D799" s="16" t="n"/>
      <c r="E799" s="16" t="n"/>
      <c r="F799" s="16" t="n"/>
      <c r="G799" s="16" t="n"/>
      <c r="H799" s="16" t="n">
        <v>1</v>
      </c>
      <c r="I799" s="161" t="n">
        <v>15</v>
      </c>
      <c r="J799" s="161" t="n">
        <v>5</v>
      </c>
      <c r="K799" s="161">
        <f>G799*H799*0.006</f>
        <v/>
      </c>
      <c r="L799" s="28">
        <f>SUM(I799:K799)</f>
        <v/>
      </c>
      <c r="M799" s="28">
        <f>G799*H799+I799</f>
        <v/>
      </c>
      <c r="N799" s="16" t="n"/>
      <c r="O799" s="16" t="n"/>
      <c r="P799" s="14" t="n"/>
      <c r="Q799" s="16" t="n"/>
      <c r="R799" s="8" t="inlineStr">
        <is>
          <t>✅ 可导入</t>
        </is>
      </c>
      <c r="S799" s="8" t="inlineStr">
        <is>
          <t>✅ 对账齐全</t>
        </is>
      </c>
      <c r="T799" t="inlineStr">
        <is>
          <t>✓</t>
        </is>
      </c>
    </row>
    <row r="800">
      <c r="A800" s="14" t="inlineStr">
        <is>
          <t>2892822817011422676</t>
        </is>
      </c>
      <c r="B800" s="14" t="inlineStr">
        <is>
          <t>亮亮亮188</t>
        </is>
      </c>
      <c r="C800" s="25" t="n">
        <v>45893</v>
      </c>
      <c r="D800" s="15" t="n"/>
      <c r="E800" s="15" t="n"/>
      <c r="F800" s="15" t="n"/>
      <c r="G800" s="15" t="n"/>
      <c r="H800" s="15" t="n">
        <v>1</v>
      </c>
      <c r="I800" s="160" t="n">
        <v>15</v>
      </c>
      <c r="J800" s="160" t="n">
        <v>5</v>
      </c>
      <c r="K800" s="160">
        <f>G800*H800*0.006</f>
        <v/>
      </c>
      <c r="L800" s="28">
        <f>SUM(I800:K800)</f>
        <v/>
      </c>
      <c r="M800" s="28">
        <f>G800*H800+I800</f>
        <v/>
      </c>
      <c r="N800" s="15" t="n"/>
      <c r="O800" s="15" t="n"/>
      <c r="P800" s="14" t="n"/>
      <c r="Q800" s="15" t="n"/>
      <c r="R800" s="8" t="inlineStr">
        <is>
          <t>✅ 可导入</t>
        </is>
      </c>
      <c r="S800" s="8" t="inlineStr">
        <is>
          <t>✅ 对账齐全</t>
        </is>
      </c>
      <c r="T800" t="inlineStr">
        <is>
          <t>✓</t>
        </is>
      </c>
    </row>
    <row r="801">
      <c r="A801" s="14" t="inlineStr">
        <is>
          <t>4700372546096595819</t>
        </is>
      </c>
      <c r="B801" s="14" t="inlineStr">
        <is>
          <t>luoqingjun55</t>
        </is>
      </c>
      <c r="C801" s="26" t="n">
        <v>45893</v>
      </c>
      <c r="D801" s="16" t="n"/>
      <c r="E801" s="16" t="n"/>
      <c r="F801" s="16" t="n"/>
      <c r="G801" s="16" t="n"/>
      <c r="H801" s="16" t="n">
        <v>1</v>
      </c>
      <c r="I801" s="161" t="n">
        <v>15</v>
      </c>
      <c r="J801" s="161" t="n">
        <v>5</v>
      </c>
      <c r="K801" s="161">
        <f>G801*H801*0.006</f>
        <v/>
      </c>
      <c r="L801" s="28">
        <f>SUM(I801:K801)</f>
        <v/>
      </c>
      <c r="M801" s="28">
        <f>G801*H801+I801</f>
        <v/>
      </c>
      <c r="N801" s="16" t="n"/>
      <c r="O801" s="16" t="n"/>
      <c r="P801" s="14" t="n"/>
      <c r="Q801" s="16" t="n"/>
      <c r="R801" s="8" t="inlineStr">
        <is>
          <t>✅ 可导入</t>
        </is>
      </c>
      <c r="S801" s="8" t="inlineStr">
        <is>
          <t>✅ 对账齐全</t>
        </is>
      </c>
      <c r="T801" t="inlineStr">
        <is>
          <t>✓</t>
        </is>
      </c>
    </row>
    <row r="802">
      <c r="A802" s="14" t="inlineStr">
        <is>
          <t>4701569257644532623</t>
        </is>
      </c>
      <c r="B802" s="14" t="inlineStr">
        <is>
          <t>tb282808933</t>
        </is>
      </c>
      <c r="C802" s="25" t="n">
        <v>45894</v>
      </c>
      <c r="D802" s="15" t="n"/>
      <c r="E802" s="15" t="n"/>
      <c r="F802" s="15" t="n"/>
      <c r="G802" s="15" t="n"/>
      <c r="H802" s="15" t="n">
        <v>1</v>
      </c>
      <c r="I802" s="160" t="n">
        <v>15</v>
      </c>
      <c r="J802" s="160" t="n">
        <v>5</v>
      </c>
      <c r="K802" s="160">
        <f>G802*H802*0.006</f>
        <v/>
      </c>
      <c r="L802" s="28">
        <f>SUM(I802:K802)</f>
        <v/>
      </c>
      <c r="M802" s="28">
        <f>G802*H802+I802</f>
        <v/>
      </c>
      <c r="N802" s="15" t="n"/>
      <c r="O802" s="15" t="n"/>
      <c r="P802" s="14" t="n"/>
      <c r="Q802" s="15" t="n"/>
      <c r="R802" s="8" t="inlineStr">
        <is>
          <t>✅ 可导入</t>
        </is>
      </c>
      <c r="S802" s="8" t="inlineStr">
        <is>
          <t>✅ 对账齐全</t>
        </is>
      </c>
      <c r="T802" t="inlineStr">
        <is>
          <t>✓</t>
        </is>
      </c>
    </row>
    <row r="803">
      <c r="A803" s="14" t="inlineStr">
        <is>
          <t>4702083195936747918</t>
        </is>
      </c>
      <c r="B803" s="14" t="inlineStr">
        <is>
          <t>tb5624349786</t>
        </is>
      </c>
      <c r="C803" s="26" t="n">
        <v>45894</v>
      </c>
      <c r="D803" s="16" t="n"/>
      <c r="E803" s="16" t="n"/>
      <c r="F803" s="16" t="n"/>
      <c r="G803" s="16" t="n"/>
      <c r="H803" s="16" t="n">
        <v>1</v>
      </c>
      <c r="I803" s="161" t="n">
        <v>15</v>
      </c>
      <c r="J803" s="161" t="n">
        <v>5</v>
      </c>
      <c r="K803" s="161">
        <f>G803*H803*0.006</f>
        <v/>
      </c>
      <c r="L803" s="28">
        <f>SUM(I803:K803)</f>
        <v/>
      </c>
      <c r="M803" s="28">
        <f>G803*H803+I803</f>
        <v/>
      </c>
      <c r="N803" s="16" t="n"/>
      <c r="O803" s="16" t="n"/>
      <c r="P803" s="14" t="n"/>
      <c r="Q803" s="16" t="n"/>
      <c r="R803" s="8" t="inlineStr">
        <is>
          <t>✅ 可导入</t>
        </is>
      </c>
      <c r="S803" s="8" t="inlineStr">
        <is>
          <t>✅ 对账齐全</t>
        </is>
      </c>
      <c r="T803" t="inlineStr">
        <is>
          <t>✓</t>
        </is>
      </c>
    </row>
    <row r="804">
      <c r="A804" s="14" t="inlineStr">
        <is>
          <t>2895047473398878859</t>
        </is>
      </c>
      <c r="B804" s="14" t="inlineStr">
        <is>
          <t>tb951170797</t>
        </is>
      </c>
      <c r="C804" s="25" t="n">
        <v>45894</v>
      </c>
      <c r="D804" s="15" t="n"/>
      <c r="E804" s="15" t="n"/>
      <c r="F804" s="15" t="n"/>
      <c r="G804" s="15" t="n"/>
      <c r="H804" s="15" t="n">
        <v>1</v>
      </c>
      <c r="I804" s="160" t="n">
        <v>15</v>
      </c>
      <c r="J804" s="160" t="n">
        <v>5</v>
      </c>
      <c r="K804" s="160">
        <f>G804*H804*0.006</f>
        <v/>
      </c>
      <c r="L804" s="28">
        <f>SUM(I804:K804)</f>
        <v/>
      </c>
      <c r="M804" s="28">
        <f>G804*H804+I804</f>
        <v/>
      </c>
      <c r="N804" s="15" t="n"/>
      <c r="O804" s="15" t="n"/>
      <c r="P804" s="14" t="n"/>
      <c r="Q804" s="15" t="n"/>
      <c r="R804" s="8" t="inlineStr">
        <is>
          <t>✅ 可导入</t>
        </is>
      </c>
      <c r="S804" s="8" t="inlineStr">
        <is>
          <t>✅ 对账齐全</t>
        </is>
      </c>
      <c r="T804" t="inlineStr">
        <is>
          <t>✓</t>
        </is>
      </c>
    </row>
    <row r="805">
      <c r="A805" s="14" t="inlineStr">
        <is>
          <t>2895202524096190167</t>
        </is>
      </c>
      <c r="B805" s="14" t="inlineStr">
        <is>
          <t>fenghui0000</t>
        </is>
      </c>
      <c r="C805" s="26" t="n">
        <v>45894</v>
      </c>
      <c r="D805" s="16" t="n"/>
      <c r="E805" s="16" t="n"/>
      <c r="F805" s="16" t="n"/>
      <c r="G805" s="16" t="n"/>
      <c r="H805" s="16" t="n">
        <v>1</v>
      </c>
      <c r="I805" s="161" t="n">
        <v>15</v>
      </c>
      <c r="J805" s="161" t="n">
        <v>5</v>
      </c>
      <c r="K805" s="161">
        <f>G805*H805*0.006</f>
        <v/>
      </c>
      <c r="L805" s="28">
        <f>SUM(I805:K805)</f>
        <v/>
      </c>
      <c r="M805" s="28">
        <f>G805*H805+I805</f>
        <v/>
      </c>
      <c r="N805" s="16" t="n"/>
      <c r="O805" s="16" t="n"/>
      <c r="P805" s="14" t="n"/>
      <c r="Q805" s="16" t="n"/>
      <c r="R805" s="8" t="inlineStr">
        <is>
          <t>✅ 可导入</t>
        </is>
      </c>
      <c r="S805" s="8" t="inlineStr">
        <is>
          <t>✅ 对账齐全</t>
        </is>
      </c>
      <c r="T805" t="inlineStr">
        <is>
          <t>✓</t>
        </is>
      </c>
    </row>
    <row r="806">
      <c r="A806" s="14" t="inlineStr">
        <is>
          <t>2896373785230136967</t>
        </is>
      </c>
      <c r="B806" s="14" t="inlineStr">
        <is>
          <t>爱你的每分每秒</t>
        </is>
      </c>
      <c r="C806" s="25" t="n">
        <v>45895</v>
      </c>
      <c r="D806" s="15" t="n"/>
      <c r="E806" s="15" t="n"/>
      <c r="F806" s="15" t="n"/>
      <c r="G806" s="15" t="n"/>
      <c r="H806" s="15" t="n">
        <v>1</v>
      </c>
      <c r="I806" s="160" t="n">
        <v>15</v>
      </c>
      <c r="J806" s="160" t="n">
        <v>5</v>
      </c>
      <c r="K806" s="160">
        <f>G806*H806*0.006</f>
        <v/>
      </c>
      <c r="L806" s="28">
        <f>SUM(I806:K806)</f>
        <v/>
      </c>
      <c r="M806" s="28">
        <f>G806*H806+I806</f>
        <v/>
      </c>
      <c r="N806" s="15" t="n"/>
      <c r="O806" s="15" t="n"/>
      <c r="P806" s="14" t="n"/>
      <c r="Q806" s="15" t="n"/>
      <c r="R806" s="8" t="inlineStr">
        <is>
          <t>✅ 可导入</t>
        </is>
      </c>
      <c r="S806" s="8" t="inlineStr">
        <is>
          <t>✅ 对账齐全</t>
        </is>
      </c>
      <c r="T806" t="inlineStr">
        <is>
          <t>✓</t>
        </is>
      </c>
    </row>
    <row r="807">
      <c r="A807" s="14" t="inlineStr">
        <is>
          <t>4703688937434552342</t>
        </is>
      </c>
      <c r="B807" s="14" t="inlineStr">
        <is>
          <t>千年4139</t>
        </is>
      </c>
      <c r="C807" s="26" t="n">
        <v>45895</v>
      </c>
      <c r="D807" s="16" t="n"/>
      <c r="E807" s="16" t="n"/>
      <c r="F807" s="16" t="n"/>
      <c r="G807" s="16" t="n"/>
      <c r="H807" s="16" t="n">
        <v>1</v>
      </c>
      <c r="I807" s="161" t="n">
        <v>15</v>
      </c>
      <c r="J807" s="161" t="n">
        <v>5</v>
      </c>
      <c r="K807" s="161">
        <f>G807*H807*0.006</f>
        <v/>
      </c>
      <c r="L807" s="28">
        <f>SUM(I807:K807)</f>
        <v/>
      </c>
      <c r="M807" s="28">
        <f>G807*H807+I807</f>
        <v/>
      </c>
      <c r="N807" s="16" t="n"/>
      <c r="O807" s="16" t="n"/>
      <c r="P807" s="14" t="n"/>
      <c r="Q807" s="16" t="n"/>
      <c r="R807" s="8" t="inlineStr">
        <is>
          <t>✅ 可导入</t>
        </is>
      </c>
      <c r="S807" s="8" t="inlineStr">
        <is>
          <t>✅ 对账齐全</t>
        </is>
      </c>
      <c r="T807" t="inlineStr">
        <is>
          <t>✓</t>
        </is>
      </c>
    </row>
    <row r="808">
      <c r="A808" s="14" t="inlineStr">
        <is>
          <t>4704001203871240007</t>
        </is>
      </c>
      <c r="B808" s="14" t="inlineStr">
        <is>
          <t>是我的一叶扁舟</t>
        </is>
      </c>
      <c r="C808" s="25" t="n">
        <v>45895</v>
      </c>
      <c r="D808" s="15" t="n"/>
      <c r="E808" s="15" t="n"/>
      <c r="F808" s="15" t="n"/>
      <c r="G808" s="15" t="n"/>
      <c r="H808" s="15" t="n">
        <v>1</v>
      </c>
      <c r="I808" s="160" t="n">
        <v>15</v>
      </c>
      <c r="J808" s="160" t="n">
        <v>5</v>
      </c>
      <c r="K808" s="160">
        <f>G808*H808*0.006</f>
        <v/>
      </c>
      <c r="L808" s="28">
        <f>SUM(I808:K808)</f>
        <v/>
      </c>
      <c r="M808" s="28">
        <f>G808*H808+I808</f>
        <v/>
      </c>
      <c r="N808" s="15" t="n"/>
      <c r="O808" s="15" t="n"/>
      <c r="P808" s="14" t="n"/>
      <c r="Q808" s="15" t="n"/>
      <c r="R808" s="8" t="inlineStr">
        <is>
          <t>✅ 可导入</t>
        </is>
      </c>
      <c r="S808" s="8" t="inlineStr">
        <is>
          <t>✅ 对账齐全</t>
        </is>
      </c>
      <c r="T808" t="inlineStr">
        <is>
          <t>✓</t>
        </is>
      </c>
    </row>
    <row r="809">
      <c r="A809" s="14" t="inlineStr">
        <is>
          <t>4704354828154600039</t>
        </is>
      </c>
      <c r="B809" s="14" t="inlineStr">
        <is>
          <t>tb3406877186</t>
        </is>
      </c>
      <c r="C809" s="26" t="n">
        <v>45895</v>
      </c>
      <c r="D809" s="16" t="n"/>
      <c r="E809" s="16" t="n"/>
      <c r="F809" s="16" t="n"/>
      <c r="G809" s="16" t="n"/>
      <c r="H809" s="16" t="n">
        <v>1</v>
      </c>
      <c r="I809" s="161" t="n">
        <v>15</v>
      </c>
      <c r="J809" s="161" t="n">
        <v>5</v>
      </c>
      <c r="K809" s="161">
        <f>G809*H809*0.006</f>
        <v/>
      </c>
      <c r="L809" s="28">
        <f>SUM(I809:K809)</f>
        <v/>
      </c>
      <c r="M809" s="28">
        <f>G809*H809+I809</f>
        <v/>
      </c>
      <c r="N809" s="16" t="n"/>
      <c r="O809" s="16" t="n"/>
      <c r="P809" s="14" t="n"/>
      <c r="Q809" s="16" t="n"/>
      <c r="R809" s="8" t="inlineStr">
        <is>
          <t>✅ 可导入</t>
        </is>
      </c>
      <c r="S809" s="8" t="inlineStr">
        <is>
          <t>✅ 对账齐全</t>
        </is>
      </c>
      <c r="T809" t="inlineStr">
        <is>
          <t>✓</t>
        </is>
      </c>
    </row>
    <row r="810">
      <c r="A810" s="14" t="inlineStr">
        <is>
          <t>4704409262137613121</t>
        </is>
      </c>
      <c r="B810" s="14" t="inlineStr">
        <is>
          <t>tb451382655</t>
        </is>
      </c>
      <c r="C810" s="25" t="n">
        <v>45895</v>
      </c>
      <c r="D810" s="15" t="n"/>
      <c r="E810" s="15" t="n"/>
      <c r="F810" s="15" t="n"/>
      <c r="G810" s="15" t="n"/>
      <c r="H810" s="15" t="n">
        <v>1</v>
      </c>
      <c r="I810" s="160" t="n">
        <v>15</v>
      </c>
      <c r="J810" s="160" t="n">
        <v>5</v>
      </c>
      <c r="K810" s="160">
        <f>G810*H810*0.006</f>
        <v/>
      </c>
      <c r="L810" s="28">
        <f>SUM(I810:K810)</f>
        <v/>
      </c>
      <c r="M810" s="28">
        <f>G810*H810+I810</f>
        <v/>
      </c>
      <c r="N810" s="15" t="n"/>
      <c r="O810" s="15" t="n"/>
      <c r="P810" s="14" t="n"/>
      <c r="Q810" s="15" t="n"/>
      <c r="R810" s="8" t="inlineStr">
        <is>
          <t>✅ 可导入</t>
        </is>
      </c>
      <c r="S810" s="8" t="inlineStr">
        <is>
          <t>✅ 对账齐全</t>
        </is>
      </c>
      <c r="T810" t="inlineStr">
        <is>
          <t>✓</t>
        </is>
      </c>
    </row>
    <row r="811">
      <c r="A811" s="14" t="inlineStr">
        <is>
          <t>4704514453335838945</t>
        </is>
      </c>
      <c r="B811" s="14" t="inlineStr">
        <is>
          <t>泥猴啊小e</t>
        </is>
      </c>
      <c r="C811" s="26" t="n">
        <v>45895</v>
      </c>
      <c r="D811" s="16" t="n"/>
      <c r="E811" s="16" t="n"/>
      <c r="F811" s="16" t="n"/>
      <c r="G811" s="16" t="n"/>
      <c r="H811" s="16" t="n">
        <v>1</v>
      </c>
      <c r="I811" s="161" t="n">
        <v>15</v>
      </c>
      <c r="J811" s="161" t="n">
        <v>5</v>
      </c>
      <c r="K811" s="161">
        <f>G811*H811*0.006</f>
        <v/>
      </c>
      <c r="L811" s="28">
        <f>SUM(I811:K811)</f>
        <v/>
      </c>
      <c r="M811" s="28">
        <f>G811*H811+I811</f>
        <v/>
      </c>
      <c r="N811" s="16" t="n"/>
      <c r="O811" s="16" t="n"/>
      <c r="P811" s="14" t="n"/>
      <c r="Q811" s="16" t="n"/>
      <c r="R811" s="8" t="inlineStr">
        <is>
          <t>✅ 可导入</t>
        </is>
      </c>
      <c r="S811" s="8" t="inlineStr">
        <is>
          <t>✅ 对账齐全</t>
        </is>
      </c>
      <c r="T811" t="inlineStr">
        <is>
          <t>✓</t>
        </is>
      </c>
    </row>
    <row r="812">
      <c r="A812" s="14" t="inlineStr">
        <is>
          <t>4705599168568122430</t>
        </is>
      </c>
      <c r="B812" s="14" t="inlineStr">
        <is>
          <t>老培根是也2019</t>
        </is>
      </c>
      <c r="C812" s="25" t="n">
        <v>45896</v>
      </c>
      <c r="D812" s="15" t="n"/>
      <c r="E812" s="15" t="n"/>
      <c r="F812" s="15" t="n"/>
      <c r="G812" s="15" t="n"/>
      <c r="H812" s="15" t="n">
        <v>1</v>
      </c>
      <c r="I812" s="160" t="n">
        <v>15</v>
      </c>
      <c r="J812" s="160" t="n">
        <v>5</v>
      </c>
      <c r="K812" s="160">
        <f>G812*H812*0.006</f>
        <v/>
      </c>
      <c r="L812" s="28">
        <f>SUM(I812:K812)</f>
        <v/>
      </c>
      <c r="M812" s="28">
        <f>G812*H812+I812</f>
        <v/>
      </c>
      <c r="N812" s="15" t="n"/>
      <c r="O812" s="15" t="n"/>
      <c r="P812" s="14" t="n"/>
      <c r="Q812" s="15" t="n"/>
      <c r="R812" s="8" t="inlineStr">
        <is>
          <t>✅ 可导入</t>
        </is>
      </c>
      <c r="S812" s="8" t="inlineStr">
        <is>
          <t>✅ 对账齐全</t>
        </is>
      </c>
      <c r="T812" t="inlineStr">
        <is>
          <t>✓</t>
        </is>
      </c>
    </row>
    <row r="813">
      <c r="A813" s="14" t="inlineStr">
        <is>
          <t>2898279230974864293</t>
        </is>
      </c>
      <c r="B813" s="14" t="inlineStr">
        <is>
          <t>xiaoxiao138788</t>
        </is>
      </c>
      <c r="C813" s="26" t="n">
        <v>45896</v>
      </c>
      <c r="D813" s="16" t="n"/>
      <c r="E813" s="16" t="n"/>
      <c r="F813" s="16" t="n"/>
      <c r="G813" s="16" t="n"/>
      <c r="H813" s="16" t="n">
        <v>1</v>
      </c>
      <c r="I813" s="161" t="n">
        <v>15</v>
      </c>
      <c r="J813" s="161" t="n">
        <v>5</v>
      </c>
      <c r="K813" s="161">
        <f>G813*H813*0.006</f>
        <v/>
      </c>
      <c r="L813" s="28">
        <f>SUM(I813:K813)</f>
        <v/>
      </c>
      <c r="M813" s="28">
        <f>G813*H813+I813</f>
        <v/>
      </c>
      <c r="N813" s="16" t="n"/>
      <c r="O813" s="16" t="n"/>
      <c r="P813" s="14" t="n"/>
      <c r="Q813" s="16" t="n"/>
      <c r="R813" s="8" t="inlineStr">
        <is>
          <t>✅ 可导入</t>
        </is>
      </c>
      <c r="S813" s="8" t="inlineStr">
        <is>
          <t>✅ 对账齐全</t>
        </is>
      </c>
      <c r="T813" t="inlineStr">
        <is>
          <t>✓</t>
        </is>
      </c>
    </row>
    <row r="814">
      <c r="A814" s="14" t="inlineStr">
        <is>
          <t>4707578376816313018</t>
        </is>
      </c>
      <c r="B814" s="14" t="inlineStr">
        <is>
          <t>jay13141949</t>
        </is>
      </c>
      <c r="C814" s="25" t="n">
        <v>45897</v>
      </c>
      <c r="D814" s="15" t="n"/>
      <c r="E814" s="15" t="n"/>
      <c r="F814" s="15" t="n"/>
      <c r="G814" s="15" t="n"/>
      <c r="H814" s="15" t="n">
        <v>1</v>
      </c>
      <c r="I814" s="160" t="n">
        <v>15</v>
      </c>
      <c r="J814" s="160" t="n">
        <v>5</v>
      </c>
      <c r="K814" s="160">
        <f>G814*H814*0.006</f>
        <v/>
      </c>
      <c r="L814" s="28">
        <f>SUM(I814:K814)</f>
        <v/>
      </c>
      <c r="M814" s="28">
        <f>G814*H814+I814</f>
        <v/>
      </c>
      <c r="N814" s="15" t="n"/>
      <c r="O814" s="15" t="n"/>
      <c r="P814" s="14" t="n"/>
      <c r="Q814" s="15" t="n"/>
      <c r="R814" s="8" t="inlineStr">
        <is>
          <t>✅ 可导入</t>
        </is>
      </c>
      <c r="S814" s="8" t="inlineStr">
        <is>
          <t>✅ 对账齐全</t>
        </is>
      </c>
      <c r="T814" t="inlineStr">
        <is>
          <t>✓</t>
        </is>
      </c>
    </row>
    <row r="815">
      <c r="A815" s="14" t="inlineStr">
        <is>
          <t>4707446005703287714</t>
        </is>
      </c>
      <c r="B815" s="14" t="inlineStr">
        <is>
          <t>别拿爱情当神话</t>
        </is>
      </c>
      <c r="C815" s="26" t="n">
        <v>45897</v>
      </c>
      <c r="D815" s="16" t="n"/>
      <c r="E815" s="16" t="n"/>
      <c r="F815" s="16" t="n"/>
      <c r="G815" s="16" t="n"/>
      <c r="H815" s="16" t="n">
        <v>1</v>
      </c>
      <c r="I815" s="161" t="n">
        <v>15</v>
      </c>
      <c r="J815" s="161" t="n">
        <v>5</v>
      </c>
      <c r="K815" s="161">
        <f>G815*H815*0.006</f>
        <v/>
      </c>
      <c r="L815" s="28">
        <f>SUM(I815:K815)</f>
        <v/>
      </c>
      <c r="M815" s="28">
        <f>G815*H815+I815</f>
        <v/>
      </c>
      <c r="N815" s="16" t="n"/>
      <c r="O815" s="16" t="n"/>
      <c r="P815" s="14" t="n"/>
      <c r="Q815" s="16" t="n"/>
      <c r="R815" s="8" t="inlineStr">
        <is>
          <t>✅ 可导入</t>
        </is>
      </c>
      <c r="S815" s="8" t="inlineStr">
        <is>
          <t>✅ 对账齐全</t>
        </is>
      </c>
      <c r="T815" t="inlineStr">
        <is>
          <t>✓</t>
        </is>
      </c>
    </row>
    <row r="816">
      <c r="A816" s="14" t="inlineStr">
        <is>
          <t>4707697284142916728</t>
        </is>
      </c>
      <c r="B816" s="14" t="inlineStr">
        <is>
          <t>hermes8979</t>
        </is>
      </c>
      <c r="C816" s="25" t="n">
        <v>45897</v>
      </c>
      <c r="D816" s="15" t="n"/>
      <c r="E816" s="15" t="n"/>
      <c r="F816" s="15" t="n"/>
      <c r="G816" s="15" t="n"/>
      <c r="H816" s="15" t="n">
        <v>1</v>
      </c>
      <c r="I816" s="160" t="n">
        <v>15</v>
      </c>
      <c r="J816" s="160" t="n">
        <v>5</v>
      </c>
      <c r="K816" s="160">
        <f>G816*H816*0.006</f>
        <v/>
      </c>
      <c r="L816" s="28">
        <f>SUM(I816:K816)</f>
        <v/>
      </c>
      <c r="M816" s="28">
        <f>G816*H816+I816</f>
        <v/>
      </c>
      <c r="N816" s="15" t="n"/>
      <c r="O816" s="15" t="n"/>
      <c r="P816" s="14" t="n"/>
      <c r="Q816" s="15" t="n"/>
      <c r="R816" s="8" t="inlineStr">
        <is>
          <t>✅ 可导入</t>
        </is>
      </c>
      <c r="S816" s="8" t="inlineStr">
        <is>
          <t>✅ 对账齐全</t>
        </is>
      </c>
      <c r="T816" t="inlineStr">
        <is>
          <t>✓</t>
        </is>
      </c>
    </row>
    <row r="817">
      <c r="A817" s="14" t="inlineStr">
        <is>
          <t>2901243255407443087</t>
        </is>
      </c>
      <c r="B817" s="14" t="inlineStr">
        <is>
          <t>wuzeyi159</t>
        </is>
      </c>
      <c r="C817" s="26" t="n">
        <v>45898</v>
      </c>
      <c r="D817" s="16" t="n"/>
      <c r="E817" s="16" t="n"/>
      <c r="F817" s="16" t="n"/>
      <c r="G817" s="16" t="n"/>
      <c r="H817" s="16" t="n">
        <v>1</v>
      </c>
      <c r="I817" s="161" t="n">
        <v>15</v>
      </c>
      <c r="J817" s="161" t="n">
        <v>5</v>
      </c>
      <c r="K817" s="161">
        <f>G817*H817*0.006</f>
        <v/>
      </c>
      <c r="L817" s="28">
        <f>SUM(I817:K817)</f>
        <v/>
      </c>
      <c r="M817" s="28">
        <f>G817*H817+I817</f>
        <v/>
      </c>
      <c r="N817" s="16" t="n"/>
      <c r="O817" s="16" t="n"/>
      <c r="P817" s="14" t="n"/>
      <c r="Q817" s="16" t="n"/>
      <c r="R817" s="8" t="inlineStr">
        <is>
          <t>✅ 可导入</t>
        </is>
      </c>
      <c r="S817" s="8" t="inlineStr">
        <is>
          <t>✅ 对账齐全</t>
        </is>
      </c>
      <c r="T817" t="inlineStr">
        <is>
          <t>✓</t>
        </is>
      </c>
    </row>
    <row r="818">
      <c r="A818" s="14" t="inlineStr">
        <is>
          <t>4709582640729522927</t>
        </is>
      </c>
      <c r="B818" s="14" t="inlineStr">
        <is>
          <t>tb220294483</t>
        </is>
      </c>
      <c r="C818" s="25" t="n">
        <v>45898</v>
      </c>
      <c r="D818" s="15" t="n"/>
      <c r="E818" s="15" t="n"/>
      <c r="F818" s="15" t="n"/>
      <c r="G818" s="15" t="n"/>
      <c r="H818" s="15" t="n">
        <v>1</v>
      </c>
      <c r="I818" s="160" t="n">
        <v>15</v>
      </c>
      <c r="J818" s="160" t="n">
        <v>5</v>
      </c>
      <c r="K818" s="160">
        <f>G818*H818*0.006</f>
        <v/>
      </c>
      <c r="L818" s="28">
        <f>SUM(I818:K818)</f>
        <v/>
      </c>
      <c r="M818" s="28">
        <f>G818*H818+I818</f>
        <v/>
      </c>
      <c r="N818" s="15" t="n"/>
      <c r="O818" s="15" t="n"/>
      <c r="P818" s="14" t="n"/>
      <c r="Q818" s="15" t="n"/>
      <c r="R818" s="8" t="inlineStr">
        <is>
          <t>✅ 可导入</t>
        </is>
      </c>
      <c r="S818" s="8" t="inlineStr">
        <is>
          <t>✅ 对账齐全</t>
        </is>
      </c>
      <c r="T818" t="inlineStr">
        <is>
          <t>✓</t>
        </is>
      </c>
    </row>
    <row r="819">
      <c r="A819" s="14" t="inlineStr">
        <is>
          <t>4709856349854577236</t>
        </is>
      </c>
      <c r="B819" s="14" t="inlineStr">
        <is>
          <t>tb390179201666</t>
        </is>
      </c>
      <c r="C819" s="26" t="n">
        <v>45898</v>
      </c>
      <c r="D819" s="16" t="n"/>
      <c r="E819" s="16" t="n"/>
      <c r="F819" s="16" t="n"/>
      <c r="G819" s="16" t="n"/>
      <c r="H819" s="16" t="n">
        <v>1</v>
      </c>
      <c r="I819" s="161" t="n">
        <v>15</v>
      </c>
      <c r="J819" s="161" t="n">
        <v>5</v>
      </c>
      <c r="K819" s="161">
        <f>G819*H819*0.006</f>
        <v/>
      </c>
      <c r="L819" s="28">
        <f>SUM(I819:K819)</f>
        <v/>
      </c>
      <c r="M819" s="28">
        <f>G819*H819+I819</f>
        <v/>
      </c>
      <c r="N819" s="16" t="n"/>
      <c r="O819" s="16" t="n"/>
      <c r="P819" s="14" t="n"/>
      <c r="Q819" s="16" t="n"/>
      <c r="R819" s="8" t="inlineStr">
        <is>
          <t>✅ 可导入</t>
        </is>
      </c>
      <c r="S819" s="8" t="inlineStr">
        <is>
          <t>✅ 对账齐全</t>
        </is>
      </c>
      <c r="T819" t="inlineStr">
        <is>
          <t>✓</t>
        </is>
      </c>
    </row>
    <row r="820">
      <c r="A820" s="14" t="inlineStr">
        <is>
          <t>4710604932702310132</t>
        </is>
      </c>
      <c r="B820" s="14" t="inlineStr">
        <is>
          <t>寻秦记之路</t>
        </is>
      </c>
      <c r="C820" s="25" t="n">
        <v>45899</v>
      </c>
      <c r="D820" s="15" t="n"/>
      <c r="E820" s="15" t="n"/>
      <c r="F820" s="15" t="n"/>
      <c r="G820" s="15" t="n"/>
      <c r="H820" s="15" t="n">
        <v>1</v>
      </c>
      <c r="I820" s="160" t="n">
        <v>15</v>
      </c>
      <c r="J820" s="160" t="n">
        <v>5</v>
      </c>
      <c r="K820" s="160">
        <f>G820*H820*0.006</f>
        <v/>
      </c>
      <c r="L820" s="28">
        <f>SUM(I820:K820)</f>
        <v/>
      </c>
      <c r="M820" s="28">
        <f>G820*H820+I820</f>
        <v/>
      </c>
      <c r="N820" s="15" t="n"/>
      <c r="O820" s="15" t="n"/>
      <c r="P820" s="14" t="n"/>
      <c r="Q820" s="15" t="n"/>
      <c r="R820" s="8" t="inlineStr">
        <is>
          <t>✅ 可导入</t>
        </is>
      </c>
      <c r="S820" s="8" t="inlineStr">
        <is>
          <t>✅ 对账齐全</t>
        </is>
      </c>
      <c r="T820" t="inlineStr">
        <is>
          <t>✓</t>
        </is>
      </c>
    </row>
    <row r="821">
      <c r="A821" s="14" t="inlineStr">
        <is>
          <t>4710648027736759216</t>
        </is>
      </c>
      <c r="B821" s="14" t="inlineStr">
        <is>
          <t>tb952048453</t>
        </is>
      </c>
      <c r="C821" s="26" t="n">
        <v>45899</v>
      </c>
      <c r="D821" s="16" t="n"/>
      <c r="E821" s="16" t="n"/>
      <c r="F821" s="16" t="n"/>
      <c r="G821" s="16" t="n"/>
      <c r="H821" s="16" t="n">
        <v>1</v>
      </c>
      <c r="I821" s="161" t="n">
        <v>15</v>
      </c>
      <c r="J821" s="161" t="n">
        <v>5</v>
      </c>
      <c r="K821" s="161">
        <f>G821*H821*0.006</f>
        <v/>
      </c>
      <c r="L821" s="28">
        <f>SUM(I821:K821)</f>
        <v/>
      </c>
      <c r="M821" s="28">
        <f>G821*H821+I821</f>
        <v/>
      </c>
      <c r="N821" s="16" t="n"/>
      <c r="O821" s="16" t="n"/>
      <c r="P821" s="14" t="n"/>
      <c r="Q821" s="16" t="n"/>
      <c r="R821" s="8" t="inlineStr">
        <is>
          <t>✅ 可导入</t>
        </is>
      </c>
      <c r="S821" s="8" t="inlineStr">
        <is>
          <t>✅ 对账齐全</t>
        </is>
      </c>
      <c r="T821" t="inlineStr">
        <is>
          <t>✓</t>
        </is>
      </c>
    </row>
    <row r="822">
      <c r="A822" s="14" t="inlineStr">
        <is>
          <t>4711035133196910530</t>
        </is>
      </c>
      <c r="B822" s="14" t="inlineStr">
        <is>
          <t>叶3910</t>
        </is>
      </c>
      <c r="C822" s="25" t="n">
        <v>45899</v>
      </c>
      <c r="D822" s="15" t="n"/>
      <c r="E822" s="15" t="n"/>
      <c r="F822" s="15" t="n"/>
      <c r="G822" s="15" t="n"/>
      <c r="H822" s="15" t="n">
        <v>1</v>
      </c>
      <c r="I822" s="160" t="n">
        <v>15</v>
      </c>
      <c r="J822" s="160" t="n">
        <v>5</v>
      </c>
      <c r="K822" s="160">
        <f>G822*H822*0.006</f>
        <v/>
      </c>
      <c r="L822" s="28">
        <f>SUM(I822:K822)</f>
        <v/>
      </c>
      <c r="M822" s="28">
        <f>G822*H822+I822</f>
        <v/>
      </c>
      <c r="N822" s="15" t="n"/>
      <c r="O822" s="15" t="n"/>
      <c r="P822" s="14" t="n"/>
      <c r="Q822" s="15" t="n"/>
      <c r="R822" s="8" t="inlineStr">
        <is>
          <t>✅ 可导入</t>
        </is>
      </c>
      <c r="S822" s="8" t="inlineStr">
        <is>
          <t>✅ 对账齐全</t>
        </is>
      </c>
      <c r="T822" t="inlineStr">
        <is>
          <t>✓</t>
        </is>
      </c>
    </row>
    <row r="823">
      <c r="A823" s="14" t="inlineStr">
        <is>
          <t>2903477160463974868</t>
        </is>
      </c>
      <c r="B823" s="14" t="inlineStr">
        <is>
          <t>蒙牛姐姐123789</t>
        </is>
      </c>
      <c r="C823" s="26" t="n">
        <v>45899</v>
      </c>
      <c r="D823" s="16" t="n"/>
      <c r="E823" s="16" t="n"/>
      <c r="F823" s="16" t="n"/>
      <c r="G823" s="16" t="n"/>
      <c r="H823" s="16" t="n">
        <v>1</v>
      </c>
      <c r="I823" s="161" t="n">
        <v>15</v>
      </c>
      <c r="J823" s="161" t="n">
        <v>5</v>
      </c>
      <c r="K823" s="161">
        <f>G823*H823*0.006</f>
        <v/>
      </c>
      <c r="L823" s="28">
        <f>SUM(I823:K823)</f>
        <v/>
      </c>
      <c r="M823" s="28">
        <f>G823*H823+I823</f>
        <v/>
      </c>
      <c r="N823" s="16" t="n"/>
      <c r="O823" s="16" t="n"/>
      <c r="P823" s="14" t="n"/>
      <c r="Q823" s="16" t="n"/>
      <c r="R823" s="8" t="inlineStr">
        <is>
          <t>✅ 可导入</t>
        </is>
      </c>
      <c r="S823" s="8" t="inlineStr">
        <is>
          <t>✅ 对账齐全</t>
        </is>
      </c>
      <c r="T823" t="inlineStr">
        <is>
          <t>✓</t>
        </is>
      </c>
    </row>
    <row r="824">
      <c r="A824" s="14" t="inlineStr">
        <is>
          <t>2904324744145161286</t>
        </is>
      </c>
      <c r="B824" s="14" t="inlineStr">
        <is>
          <t>6666施施</t>
        </is>
      </c>
      <c r="C824" s="25" t="n">
        <v>45900</v>
      </c>
      <c r="D824" s="15" t="n"/>
      <c r="E824" s="15" t="n"/>
      <c r="F824" s="15" t="n"/>
      <c r="G824" s="15" t="n"/>
      <c r="H824" s="15" t="n">
        <v>1</v>
      </c>
      <c r="I824" s="160" t="n">
        <v>15</v>
      </c>
      <c r="J824" s="160" t="n">
        <v>5</v>
      </c>
      <c r="K824" s="160">
        <f>G824*H824*0.006</f>
        <v/>
      </c>
      <c r="L824" s="28">
        <f>SUM(I824:K824)</f>
        <v/>
      </c>
      <c r="M824" s="28">
        <f>G824*H824+I824</f>
        <v/>
      </c>
      <c r="N824" s="15" t="n"/>
      <c r="O824" s="15" t="n"/>
      <c r="P824" s="14" t="n"/>
      <c r="Q824" s="15" t="n"/>
      <c r="R824" s="8" t="inlineStr">
        <is>
          <t>✅ 可导入</t>
        </is>
      </c>
      <c r="S824" s="8" t="inlineStr">
        <is>
          <t>✅ 对账齐全</t>
        </is>
      </c>
      <c r="T824" t="inlineStr">
        <is>
          <t>✓</t>
        </is>
      </c>
    </row>
    <row r="825">
      <c r="A825" s="14" t="inlineStr">
        <is>
          <t>4713109956419421943</t>
        </is>
      </c>
      <c r="B825" s="14" t="inlineStr">
        <is>
          <t>最爱星期天365</t>
        </is>
      </c>
      <c r="C825" s="26" t="n">
        <v>45900</v>
      </c>
      <c r="D825" s="16" t="n"/>
      <c r="E825" s="16" t="n"/>
      <c r="F825" s="16" t="n"/>
      <c r="G825" s="16" t="n"/>
      <c r="H825" s="16" t="n">
        <v>1</v>
      </c>
      <c r="I825" s="161" t="n">
        <v>15</v>
      </c>
      <c r="J825" s="161" t="n">
        <v>5</v>
      </c>
      <c r="K825" s="161">
        <f>G825*H825*0.006</f>
        <v/>
      </c>
      <c r="L825" s="28">
        <f>SUM(I825:K825)</f>
        <v/>
      </c>
      <c r="M825" s="28">
        <f>G825*H825+I825</f>
        <v/>
      </c>
      <c r="N825" s="16" t="n"/>
      <c r="O825" s="16" t="n"/>
      <c r="P825" s="14" t="n"/>
      <c r="Q825" s="16" t="n"/>
      <c r="R825" s="8" t="inlineStr">
        <is>
          <t>✅ 可导入</t>
        </is>
      </c>
      <c r="S825" s="8" t="inlineStr">
        <is>
          <t>✅ 对账齐全</t>
        </is>
      </c>
      <c r="T825" t="inlineStr">
        <is>
          <t>✓</t>
        </is>
      </c>
    </row>
    <row r="826">
      <c r="A826" s="14" t="inlineStr">
        <is>
          <t>2906108256709977586</t>
        </is>
      </c>
      <c r="B826" s="14" t="inlineStr">
        <is>
          <t>qq541190917</t>
        </is>
      </c>
      <c r="C826" s="25" t="n">
        <v>45901</v>
      </c>
      <c r="D826" s="15" t="n"/>
      <c r="E826" s="15" t="n"/>
      <c r="F826" s="15" t="n"/>
      <c r="G826" s="15" t="n"/>
      <c r="H826" s="15" t="n">
        <v>1</v>
      </c>
      <c r="I826" s="160" t="n">
        <v>15</v>
      </c>
      <c r="J826" s="160" t="n">
        <v>5</v>
      </c>
      <c r="K826" s="160">
        <f>G826*H826*0.006</f>
        <v/>
      </c>
      <c r="L826" s="28">
        <f>SUM(I826:K826)</f>
        <v/>
      </c>
      <c r="M826" s="28">
        <f>G826*H826+I826</f>
        <v/>
      </c>
      <c r="N826" s="15" t="n"/>
      <c r="O826" s="15" t="n"/>
      <c r="P826" s="14" t="n"/>
      <c r="Q826" s="15" t="n"/>
      <c r="R826" s="8" t="inlineStr">
        <is>
          <t>✅ 可导入</t>
        </is>
      </c>
      <c r="S826" s="8" t="inlineStr">
        <is>
          <t>✅ 对账齐全</t>
        </is>
      </c>
      <c r="T826" t="inlineStr">
        <is>
          <t>✓</t>
        </is>
      </c>
    </row>
    <row r="827">
      <c r="A827" s="14" t="inlineStr">
        <is>
          <t>2906122116959806483</t>
        </is>
      </c>
      <c r="B827" s="14" t="inlineStr">
        <is>
          <t>mama97531</t>
        </is>
      </c>
      <c r="C827" s="26" t="n">
        <v>45901</v>
      </c>
      <c r="D827" s="16" t="n"/>
      <c r="E827" s="16" t="n"/>
      <c r="F827" s="16" t="n"/>
      <c r="G827" s="16" t="n"/>
      <c r="H827" s="16" t="n">
        <v>1</v>
      </c>
      <c r="I827" s="161" t="n">
        <v>15</v>
      </c>
      <c r="J827" s="161" t="n">
        <v>5</v>
      </c>
      <c r="K827" s="161">
        <f>G827*H827*0.006</f>
        <v/>
      </c>
      <c r="L827" s="28">
        <f>SUM(I827:K827)</f>
        <v/>
      </c>
      <c r="M827" s="28">
        <f>G827*H827+I827</f>
        <v/>
      </c>
      <c r="N827" s="16" t="n"/>
      <c r="O827" s="16" t="n"/>
      <c r="P827" s="14" t="n"/>
      <c r="Q827" s="16" t="n"/>
      <c r="R827" s="8" t="inlineStr">
        <is>
          <t>✅ 可导入</t>
        </is>
      </c>
      <c r="S827" s="8" t="inlineStr">
        <is>
          <t>✅ 对账齐全</t>
        </is>
      </c>
      <c r="T827" t="inlineStr">
        <is>
          <t>✓</t>
        </is>
      </c>
    </row>
    <row r="828">
      <c r="A828" s="14" t="inlineStr">
        <is>
          <t>2906128167441794299</t>
        </is>
      </c>
      <c r="B828" s="14" t="inlineStr">
        <is>
          <t>大大哥8023</t>
        </is>
      </c>
      <c r="C828" s="25" t="n">
        <v>45901</v>
      </c>
      <c r="D828" s="15" t="n"/>
      <c r="E828" s="15" t="n"/>
      <c r="F828" s="15" t="n"/>
      <c r="G828" s="15" t="n"/>
      <c r="H828" s="15" t="n">
        <v>1</v>
      </c>
      <c r="I828" s="160" t="n">
        <v>15</v>
      </c>
      <c r="J828" s="160" t="n">
        <v>5</v>
      </c>
      <c r="K828" s="160">
        <f>G828*H828*0.006</f>
        <v/>
      </c>
      <c r="L828" s="28">
        <f>SUM(I828:K828)</f>
        <v/>
      </c>
      <c r="M828" s="28">
        <f>G828*H828+I828</f>
        <v/>
      </c>
      <c r="N828" s="15" t="n"/>
      <c r="O828" s="15" t="n"/>
      <c r="P828" s="14" t="n"/>
      <c r="Q828" s="15" t="n"/>
      <c r="R828" s="8" t="inlineStr">
        <is>
          <t>✅ 可导入</t>
        </is>
      </c>
      <c r="S828" s="8" t="inlineStr">
        <is>
          <t>✅ 对账齐全</t>
        </is>
      </c>
      <c r="T828" t="inlineStr">
        <is>
          <t>✓</t>
        </is>
      </c>
    </row>
    <row r="829">
      <c r="A829" s="14" t="inlineStr">
        <is>
          <t>2907382477554611576</t>
        </is>
      </c>
      <c r="B829" s="14" t="inlineStr">
        <is>
          <t>西西打孩子</t>
        </is>
      </c>
      <c r="C829" s="26" t="n">
        <v>45902</v>
      </c>
      <c r="D829" s="16" t="n"/>
      <c r="E829" s="16" t="n"/>
      <c r="F829" s="16" t="n"/>
      <c r="G829" s="16" t="n"/>
      <c r="H829" s="16" t="n">
        <v>1</v>
      </c>
      <c r="I829" s="161" t="n">
        <v>15</v>
      </c>
      <c r="J829" s="161" t="n">
        <v>5</v>
      </c>
      <c r="K829" s="161">
        <f>G829*H829*0.006</f>
        <v/>
      </c>
      <c r="L829" s="28">
        <f>SUM(I829:K829)</f>
        <v/>
      </c>
      <c r="M829" s="28">
        <f>G829*H829+I829</f>
        <v/>
      </c>
      <c r="N829" s="16" t="n"/>
      <c r="O829" s="16" t="n"/>
      <c r="P829" s="14" t="n"/>
      <c r="Q829" s="16" t="n"/>
      <c r="R829" s="8" t="inlineStr">
        <is>
          <t>✅ 可导入</t>
        </is>
      </c>
      <c r="S829" s="8" t="inlineStr">
        <is>
          <t>✅ 对账齐全</t>
        </is>
      </c>
      <c r="T829" t="inlineStr">
        <is>
          <t>✓</t>
        </is>
      </c>
    </row>
    <row r="830">
      <c r="A830" s="14" t="inlineStr">
        <is>
          <t>4716084026547825625</t>
        </is>
      </c>
      <c r="B830" s="14" t="inlineStr">
        <is>
          <t>tb537576664</t>
        </is>
      </c>
      <c r="C830" s="25" t="n">
        <v>45902</v>
      </c>
      <c r="D830" s="15" t="n"/>
      <c r="E830" s="15" t="n"/>
      <c r="F830" s="15" t="n"/>
      <c r="G830" s="15" t="n"/>
      <c r="H830" s="15" t="n">
        <v>1</v>
      </c>
      <c r="I830" s="160" t="n">
        <v>15</v>
      </c>
      <c r="J830" s="160" t="n">
        <v>5</v>
      </c>
      <c r="K830" s="160">
        <f>G830*H830*0.006</f>
        <v/>
      </c>
      <c r="L830" s="28">
        <f>SUM(I830:K830)</f>
        <v/>
      </c>
      <c r="M830" s="28">
        <f>G830*H830+I830</f>
        <v/>
      </c>
      <c r="N830" s="15" t="n"/>
      <c r="O830" s="15" t="n"/>
      <c r="P830" s="14" t="n"/>
      <c r="Q830" s="15" t="n"/>
      <c r="R830" s="8" t="inlineStr">
        <is>
          <t>✅ 可导入</t>
        </is>
      </c>
      <c r="S830" s="8" t="inlineStr">
        <is>
          <t>✅ 对账齐全</t>
        </is>
      </c>
      <c r="T830" t="inlineStr">
        <is>
          <t>✓</t>
        </is>
      </c>
    </row>
    <row r="831">
      <c r="A831" s="14" t="inlineStr">
        <is>
          <t>2908783383292878166</t>
        </is>
      </c>
      <c r="B831" s="14" t="inlineStr">
        <is>
          <t>allofyourlife</t>
        </is>
      </c>
      <c r="C831" s="26" t="n">
        <v>45903</v>
      </c>
      <c r="D831" s="16" t="n"/>
      <c r="E831" s="16" t="n"/>
      <c r="F831" s="16" t="n"/>
      <c r="G831" s="16" t="n"/>
      <c r="H831" s="16" t="n">
        <v>1</v>
      </c>
      <c r="I831" s="161" t="n">
        <v>15</v>
      </c>
      <c r="J831" s="161" t="n">
        <v>5</v>
      </c>
      <c r="K831" s="161">
        <f>G831*H831*0.006</f>
        <v/>
      </c>
      <c r="L831" s="28">
        <f>SUM(I831:K831)</f>
        <v/>
      </c>
      <c r="M831" s="28">
        <f>G831*H831+I831</f>
        <v/>
      </c>
      <c r="N831" s="16" t="n"/>
      <c r="O831" s="16" t="n"/>
      <c r="P831" s="14" t="n"/>
      <c r="Q831" s="16" t="n"/>
      <c r="R831" s="8" t="inlineStr">
        <is>
          <t>✅ 可导入</t>
        </is>
      </c>
      <c r="S831" s="8" t="inlineStr">
        <is>
          <t>✅ 对账齐全</t>
        </is>
      </c>
      <c r="T831" t="inlineStr">
        <is>
          <t>✓</t>
        </is>
      </c>
    </row>
    <row r="832">
      <c r="A832" s="14" t="inlineStr">
        <is>
          <t>4717288479140260332</t>
        </is>
      </c>
      <c r="B832" s="14" t="inlineStr">
        <is>
          <t>yinmei197903</t>
        </is>
      </c>
      <c r="C832" s="25" t="n">
        <v>45903</v>
      </c>
      <c r="D832" s="15" t="n"/>
      <c r="E832" s="15" t="n"/>
      <c r="F832" s="15" t="n"/>
      <c r="G832" s="15" t="n"/>
      <c r="H832" s="15" t="n">
        <v>1</v>
      </c>
      <c r="I832" s="160" t="n">
        <v>15</v>
      </c>
      <c r="J832" s="160" t="n">
        <v>5</v>
      </c>
      <c r="K832" s="160">
        <f>G832*H832*0.006</f>
        <v/>
      </c>
      <c r="L832" s="28">
        <f>SUM(I832:K832)</f>
        <v/>
      </c>
      <c r="M832" s="28">
        <f>G832*H832+I832</f>
        <v/>
      </c>
      <c r="N832" s="15" t="n"/>
      <c r="O832" s="15" t="n"/>
      <c r="P832" s="14" t="n"/>
      <c r="Q832" s="15" t="n"/>
      <c r="R832" s="8" t="inlineStr">
        <is>
          <t>✅ 可导入</t>
        </is>
      </c>
      <c r="S832" s="8" t="inlineStr">
        <is>
          <t>✅ 对账齐全</t>
        </is>
      </c>
      <c r="T832" t="inlineStr">
        <is>
          <t>✓</t>
        </is>
      </c>
    </row>
    <row r="833">
      <c r="A833" s="14" t="inlineStr">
        <is>
          <t>2909055612323690881</t>
        </is>
      </c>
      <c r="B833" s="14" t="inlineStr">
        <is>
          <t>郑金韬</t>
        </is>
      </c>
      <c r="C833" s="26" t="n">
        <v>45903</v>
      </c>
      <c r="D833" s="16" t="n"/>
      <c r="E833" s="16" t="n"/>
      <c r="F833" s="16" t="n"/>
      <c r="G833" s="16" t="n"/>
      <c r="H833" s="16" t="n">
        <v>1</v>
      </c>
      <c r="I833" s="161" t="n">
        <v>15</v>
      </c>
      <c r="J833" s="161" t="n">
        <v>5</v>
      </c>
      <c r="K833" s="161">
        <f>G833*H833*0.006</f>
        <v/>
      </c>
      <c r="L833" s="28">
        <f>SUM(I833:K833)</f>
        <v/>
      </c>
      <c r="M833" s="28">
        <f>G833*H833+I833</f>
        <v/>
      </c>
      <c r="N833" s="16" t="n"/>
      <c r="O833" s="16" t="n"/>
      <c r="P833" s="14" t="n"/>
      <c r="Q833" s="16" t="n"/>
      <c r="R833" s="8" t="inlineStr">
        <is>
          <t>✅ 可导入</t>
        </is>
      </c>
      <c r="S833" s="8" t="inlineStr">
        <is>
          <t>✅ 对账齐全</t>
        </is>
      </c>
      <c r="T833" t="inlineStr">
        <is>
          <t>✓</t>
        </is>
      </c>
    </row>
    <row r="834">
      <c r="A834" s="14" t="inlineStr">
        <is>
          <t>2909325685763571758</t>
        </is>
      </c>
      <c r="B834" s="14" t="inlineStr">
        <is>
          <t>lsrzzph</t>
        </is>
      </c>
      <c r="C834" s="25" t="n">
        <v>45903</v>
      </c>
      <c r="D834" s="15" t="n"/>
      <c r="E834" s="15" t="n"/>
      <c r="F834" s="15" t="n"/>
      <c r="G834" s="15" t="n"/>
      <c r="H834" s="15" t="n">
        <v>1</v>
      </c>
      <c r="I834" s="160" t="n">
        <v>15</v>
      </c>
      <c r="J834" s="160" t="n">
        <v>5</v>
      </c>
      <c r="K834" s="160">
        <f>G834*H834*0.006</f>
        <v/>
      </c>
      <c r="L834" s="28">
        <f>SUM(I834:K834)</f>
        <v/>
      </c>
      <c r="M834" s="28">
        <f>G834*H834+I834</f>
        <v/>
      </c>
      <c r="N834" s="15" t="n"/>
      <c r="O834" s="15" t="n"/>
      <c r="P834" s="14" t="n"/>
      <c r="Q834" s="15" t="n"/>
      <c r="R834" s="8" t="inlineStr">
        <is>
          <t>✅ 可导入</t>
        </is>
      </c>
      <c r="S834" s="8" t="inlineStr">
        <is>
          <t>✅ 对账齐全</t>
        </is>
      </c>
      <c r="T834" t="inlineStr">
        <is>
          <t>✓</t>
        </is>
      </c>
    </row>
    <row r="835">
      <c r="A835" s="14" t="inlineStr">
        <is>
          <t>2909438474357887058</t>
        </is>
      </c>
      <c r="B835" s="14" t="inlineStr">
        <is>
          <t>阿梵帛</t>
        </is>
      </c>
      <c r="C835" s="26" t="n">
        <v>45903</v>
      </c>
      <c r="D835" s="16" t="n"/>
      <c r="E835" s="16" t="n"/>
      <c r="F835" s="16" t="n"/>
      <c r="G835" s="16" t="n"/>
      <c r="H835" s="16" t="n">
        <v>1</v>
      </c>
      <c r="I835" s="161" t="n">
        <v>15</v>
      </c>
      <c r="J835" s="161" t="n">
        <v>5</v>
      </c>
      <c r="K835" s="161">
        <f>G835*H835*0.006</f>
        <v/>
      </c>
      <c r="L835" s="28">
        <f>SUM(I835:K835)</f>
        <v/>
      </c>
      <c r="M835" s="28">
        <f>G835*H835+I835</f>
        <v/>
      </c>
      <c r="N835" s="16" t="n"/>
      <c r="O835" s="16" t="n"/>
      <c r="P835" s="14" t="n"/>
      <c r="Q835" s="16" t="n"/>
      <c r="R835" s="8" t="inlineStr">
        <is>
          <t>✅ 可导入</t>
        </is>
      </c>
      <c r="S835" s="8" t="inlineStr">
        <is>
          <t>✅ 对账齐全</t>
        </is>
      </c>
      <c r="T835" t="inlineStr">
        <is>
          <t>✓</t>
        </is>
      </c>
    </row>
    <row r="836">
      <c r="A836" s="14" t="inlineStr">
        <is>
          <t>2909549643782465354</t>
        </is>
      </c>
      <c r="B836" s="14" t="inlineStr">
        <is>
          <t>替身梗8291</t>
        </is>
      </c>
      <c r="C836" s="25" t="n">
        <v>45903</v>
      </c>
      <c r="D836" s="15" t="n"/>
      <c r="E836" s="15" t="n"/>
      <c r="F836" s="15" t="n"/>
      <c r="G836" s="15" t="n"/>
      <c r="H836" s="15" t="n">
        <v>1</v>
      </c>
      <c r="I836" s="160" t="n">
        <v>15</v>
      </c>
      <c r="J836" s="160" t="n">
        <v>5</v>
      </c>
      <c r="K836" s="160">
        <f>G836*H836*0.006</f>
        <v/>
      </c>
      <c r="L836" s="28">
        <f>SUM(I836:K836)</f>
        <v/>
      </c>
      <c r="M836" s="28">
        <f>G836*H836+I836</f>
        <v/>
      </c>
      <c r="N836" s="15" t="n"/>
      <c r="O836" s="15" t="n"/>
      <c r="P836" s="14" t="n"/>
      <c r="Q836" s="15" t="n"/>
      <c r="R836" s="8" t="inlineStr">
        <is>
          <t>✅ 可导入</t>
        </is>
      </c>
      <c r="S836" s="8" t="inlineStr">
        <is>
          <t>✅ 对账齐全</t>
        </is>
      </c>
      <c r="T836" t="inlineStr">
        <is>
          <t>✓</t>
        </is>
      </c>
    </row>
    <row r="837">
      <c r="A837" s="14" t="inlineStr">
        <is>
          <t>2910347042607818753</t>
        </is>
      </c>
      <c r="B837" s="14" t="inlineStr">
        <is>
          <t>tb128289073</t>
        </is>
      </c>
      <c r="C837" s="26" t="n">
        <v>45904</v>
      </c>
      <c r="D837" s="16" t="n"/>
      <c r="E837" s="16" t="n"/>
      <c r="F837" s="16" t="n"/>
      <c r="G837" s="16" t="n"/>
      <c r="H837" s="16" t="n">
        <v>1</v>
      </c>
      <c r="I837" s="161" t="n">
        <v>15</v>
      </c>
      <c r="J837" s="161" t="n">
        <v>5</v>
      </c>
      <c r="K837" s="161">
        <f>G837*H837*0.006</f>
        <v/>
      </c>
      <c r="L837" s="28">
        <f>SUM(I837:K837)</f>
        <v/>
      </c>
      <c r="M837" s="28">
        <f>G837*H837+I837</f>
        <v/>
      </c>
      <c r="N837" s="16" t="n"/>
      <c r="O837" s="16" t="n"/>
      <c r="P837" s="14" t="n"/>
      <c r="Q837" s="16" t="n"/>
      <c r="R837" s="8" t="inlineStr">
        <is>
          <t>✅ 可导入</t>
        </is>
      </c>
      <c r="S837" s="8" t="inlineStr">
        <is>
          <t>✅ 对账齐全</t>
        </is>
      </c>
      <c r="T837" t="inlineStr">
        <is>
          <t>✓</t>
        </is>
      </c>
    </row>
    <row r="838">
      <c r="A838" s="14" t="inlineStr">
        <is>
          <t>2910218595131015756</t>
        </is>
      </c>
      <c r="B838" s="14" t="inlineStr">
        <is>
          <t>tb768460410</t>
        </is>
      </c>
      <c r="C838" s="25" t="n">
        <v>45904</v>
      </c>
      <c r="D838" s="15" t="n"/>
      <c r="E838" s="15" t="n"/>
      <c r="F838" s="15" t="n"/>
      <c r="G838" s="15" t="n"/>
      <c r="H838" s="15" t="n">
        <v>1</v>
      </c>
      <c r="I838" s="160" t="n">
        <v>15</v>
      </c>
      <c r="J838" s="160" t="n">
        <v>5</v>
      </c>
      <c r="K838" s="160">
        <f>G838*H838*0.006</f>
        <v/>
      </c>
      <c r="L838" s="28">
        <f>SUM(I838:K838)</f>
        <v/>
      </c>
      <c r="M838" s="28">
        <f>G838*H838+I838</f>
        <v/>
      </c>
      <c r="N838" s="15" t="n"/>
      <c r="O838" s="15" t="n"/>
      <c r="P838" s="14" t="n"/>
      <c r="Q838" s="15" t="n"/>
      <c r="R838" s="8" t="inlineStr">
        <is>
          <t>✅ 可导入</t>
        </is>
      </c>
      <c r="S838" s="8" t="inlineStr">
        <is>
          <t>✅ 对账齐全</t>
        </is>
      </c>
      <c r="T838" t="inlineStr">
        <is>
          <t>✓</t>
        </is>
      </c>
    </row>
    <row r="839">
      <c r="A839" s="14" t="inlineStr">
        <is>
          <t>4719323775174284746</t>
        </is>
      </c>
      <c r="B839" s="14" t="inlineStr">
        <is>
          <t>胡仙儿2008</t>
        </is>
      </c>
      <c r="C839" s="26" t="n">
        <v>45904</v>
      </c>
      <c r="D839" s="16" t="n"/>
      <c r="E839" s="16" t="n"/>
      <c r="F839" s="16" t="n"/>
      <c r="G839" s="16" t="n"/>
      <c r="H839" s="16" t="n">
        <v>1</v>
      </c>
      <c r="I839" s="161" t="n">
        <v>15</v>
      </c>
      <c r="J839" s="161" t="n">
        <v>5</v>
      </c>
      <c r="K839" s="161">
        <f>G839*H839*0.006</f>
        <v/>
      </c>
      <c r="L839" s="28">
        <f>SUM(I839:K839)</f>
        <v/>
      </c>
      <c r="M839" s="28">
        <f>G839*H839+I839</f>
        <v/>
      </c>
      <c r="N839" s="16" t="n"/>
      <c r="O839" s="16" t="n"/>
      <c r="P839" s="14" t="n"/>
      <c r="Q839" s="16" t="n"/>
      <c r="R839" s="8" t="inlineStr">
        <is>
          <t>✅ 可导入</t>
        </is>
      </c>
      <c r="S839" s="8" t="inlineStr">
        <is>
          <t>✅ 对账齐全</t>
        </is>
      </c>
      <c r="T839" t="inlineStr">
        <is>
          <t>✓</t>
        </is>
      </c>
    </row>
    <row r="840">
      <c r="A840" s="14" t="inlineStr">
        <is>
          <t>4719457010255087038</t>
        </is>
      </c>
      <c r="B840" s="14" t="inlineStr">
        <is>
          <t>tb962175921964</t>
        </is>
      </c>
      <c r="C840" s="25" t="n">
        <v>45904</v>
      </c>
      <c r="D840" s="15" t="n"/>
      <c r="E840" s="15" t="n"/>
      <c r="F840" s="15" t="n"/>
      <c r="G840" s="15" t="n"/>
      <c r="H840" s="15" t="n">
        <v>1</v>
      </c>
      <c r="I840" s="160" t="n">
        <v>15</v>
      </c>
      <c r="J840" s="160" t="n">
        <v>5</v>
      </c>
      <c r="K840" s="160">
        <f>G840*H840*0.006</f>
        <v/>
      </c>
      <c r="L840" s="28">
        <f>SUM(I840:K840)</f>
        <v/>
      </c>
      <c r="M840" s="28">
        <f>G840*H840+I840</f>
        <v/>
      </c>
      <c r="N840" s="15" t="n"/>
      <c r="O840" s="15" t="n"/>
      <c r="P840" s="14" t="n"/>
      <c r="Q840" s="15" t="n"/>
      <c r="R840" s="8" t="inlineStr">
        <is>
          <t>✅ 可导入</t>
        </is>
      </c>
      <c r="S840" s="8" t="inlineStr">
        <is>
          <t>✅ 对账齐全</t>
        </is>
      </c>
      <c r="T840" t="inlineStr">
        <is>
          <t>✓</t>
        </is>
      </c>
    </row>
    <row r="841">
      <c r="A841" s="14" t="inlineStr">
        <is>
          <t>4719836665516634902</t>
        </is>
      </c>
      <c r="B841" s="14" t="inlineStr">
        <is>
          <t>tb542285829548</t>
        </is>
      </c>
      <c r="C841" s="26" t="n">
        <v>45904</v>
      </c>
      <c r="D841" s="16" t="n"/>
      <c r="E841" s="16" t="n"/>
      <c r="F841" s="16" t="n"/>
      <c r="G841" s="16" t="n"/>
      <c r="H841" s="16" t="n">
        <v>1</v>
      </c>
      <c r="I841" s="161" t="n">
        <v>15</v>
      </c>
      <c r="J841" s="161" t="n">
        <v>5</v>
      </c>
      <c r="K841" s="161">
        <f>G841*H841*0.006</f>
        <v/>
      </c>
      <c r="L841" s="28">
        <f>SUM(I841:K841)</f>
        <v/>
      </c>
      <c r="M841" s="28">
        <f>G841*H841+I841</f>
        <v/>
      </c>
      <c r="N841" s="16" t="n"/>
      <c r="O841" s="16" t="n"/>
      <c r="P841" s="14" t="n"/>
      <c r="Q841" s="16" t="n"/>
      <c r="R841" s="8" t="inlineStr">
        <is>
          <t>✅ 可导入</t>
        </is>
      </c>
      <c r="S841" s="8" t="inlineStr">
        <is>
          <t>✅ 对账齐全</t>
        </is>
      </c>
      <c r="T841" t="inlineStr">
        <is>
          <t>✓</t>
        </is>
      </c>
    </row>
    <row r="842">
      <c r="A842" s="14" t="inlineStr">
        <is>
          <t>4721352735380912748</t>
        </is>
      </c>
      <c r="B842" s="14" t="inlineStr">
        <is>
          <t>家有三丫2018</t>
        </is>
      </c>
      <c r="C842" s="25" t="n">
        <v>45905</v>
      </c>
      <c r="D842" s="15" t="n"/>
      <c r="E842" s="15" t="n"/>
      <c r="F842" s="15" t="n"/>
      <c r="G842" s="15" t="n"/>
      <c r="H842" s="15" t="n">
        <v>1</v>
      </c>
      <c r="I842" s="160" t="n">
        <v>15</v>
      </c>
      <c r="J842" s="160" t="n">
        <v>5</v>
      </c>
      <c r="K842" s="160">
        <f>G842*H842*0.006</f>
        <v/>
      </c>
      <c r="L842" s="28">
        <f>SUM(I842:K842)</f>
        <v/>
      </c>
      <c r="M842" s="28">
        <f>G842*H842+I842</f>
        <v/>
      </c>
      <c r="N842" s="15" t="n"/>
      <c r="O842" s="15" t="n"/>
      <c r="P842" s="14" t="n"/>
      <c r="Q842" s="15" t="n"/>
      <c r="R842" s="8" t="inlineStr">
        <is>
          <t>✅ 可导入</t>
        </is>
      </c>
      <c r="S842" s="8" t="inlineStr">
        <is>
          <t>✅ 对账齐全</t>
        </is>
      </c>
      <c r="T842" t="inlineStr">
        <is>
          <t>✓</t>
        </is>
      </c>
    </row>
    <row r="843">
      <c r="A843" s="14" t="inlineStr">
        <is>
          <t>4721317345946872744</t>
        </is>
      </c>
      <c r="B843" s="14" t="inlineStr">
        <is>
          <t>樱花020305</t>
        </is>
      </c>
      <c r="C843" s="26" t="n">
        <v>45905</v>
      </c>
      <c r="D843" s="16" t="n"/>
      <c r="E843" s="16" t="n"/>
      <c r="F843" s="16" t="n"/>
      <c r="G843" s="16" t="n"/>
      <c r="H843" s="16" t="n">
        <v>1</v>
      </c>
      <c r="I843" s="161" t="n">
        <v>15</v>
      </c>
      <c r="J843" s="161" t="n">
        <v>5</v>
      </c>
      <c r="K843" s="161">
        <f>G843*H843*0.006</f>
        <v/>
      </c>
      <c r="L843" s="28">
        <f>SUM(I843:K843)</f>
        <v/>
      </c>
      <c r="M843" s="28">
        <f>G843*H843+I843</f>
        <v/>
      </c>
      <c r="N843" s="16" t="n"/>
      <c r="O843" s="16" t="n"/>
      <c r="P843" s="14" t="n"/>
      <c r="Q843" s="16" t="n"/>
      <c r="R843" s="8" t="inlineStr">
        <is>
          <t>✅ 可导入</t>
        </is>
      </c>
      <c r="S843" s="8" t="inlineStr">
        <is>
          <t>✅ 对账齐全</t>
        </is>
      </c>
      <c r="T843" t="inlineStr">
        <is>
          <t>✓</t>
        </is>
      </c>
    </row>
    <row r="844">
      <c r="A844" s="14" t="inlineStr">
        <is>
          <t>2912776357801629697</t>
        </is>
      </c>
      <c r="B844" s="14" t="inlineStr">
        <is>
          <t>西岳老顽童</t>
        </is>
      </c>
      <c r="C844" s="25" t="n">
        <v>45905</v>
      </c>
      <c r="D844" s="15" t="n"/>
      <c r="E844" s="15" t="n"/>
      <c r="F844" s="15" t="n"/>
      <c r="G844" s="15" t="n"/>
      <c r="H844" s="15" t="n">
        <v>1</v>
      </c>
      <c r="I844" s="160" t="n">
        <v>15</v>
      </c>
      <c r="J844" s="160" t="n">
        <v>5</v>
      </c>
      <c r="K844" s="160">
        <f>G844*H844*0.006</f>
        <v/>
      </c>
      <c r="L844" s="28">
        <f>SUM(I844:K844)</f>
        <v/>
      </c>
      <c r="M844" s="28">
        <f>G844*H844+I844</f>
        <v/>
      </c>
      <c r="N844" s="15" t="n"/>
      <c r="O844" s="15" t="n"/>
      <c r="P844" s="14" t="n"/>
      <c r="Q844" s="15" t="n"/>
      <c r="R844" s="8" t="inlineStr">
        <is>
          <t>✅ 可导入</t>
        </is>
      </c>
      <c r="S844" s="8" t="inlineStr">
        <is>
          <t>✅ 对账齐全</t>
        </is>
      </c>
      <c r="T844" t="inlineStr">
        <is>
          <t>✓</t>
        </is>
      </c>
    </row>
    <row r="845">
      <c r="A845" s="14" t="inlineStr">
        <is>
          <t>2914141587996263496</t>
        </is>
      </c>
      <c r="B845" s="14" t="inlineStr">
        <is>
          <t>华儿飘</t>
        </is>
      </c>
      <c r="C845" s="26" t="n">
        <v>45906</v>
      </c>
      <c r="D845" s="16" t="n"/>
      <c r="E845" s="16" t="n"/>
      <c r="F845" s="16" t="n"/>
      <c r="G845" s="16" t="n"/>
      <c r="H845" s="16" t="n">
        <v>1</v>
      </c>
      <c r="I845" s="161" t="n">
        <v>15</v>
      </c>
      <c r="J845" s="161" t="n">
        <v>5</v>
      </c>
      <c r="K845" s="161">
        <f>G845*H845*0.006</f>
        <v/>
      </c>
      <c r="L845" s="28">
        <f>SUM(I845:K845)</f>
        <v/>
      </c>
      <c r="M845" s="28">
        <f>G845*H845+I845</f>
        <v/>
      </c>
      <c r="N845" s="16" t="n"/>
      <c r="O845" s="16" t="n"/>
      <c r="P845" s="14" t="n"/>
      <c r="Q845" s="16" t="n"/>
      <c r="R845" s="8" t="inlineStr">
        <is>
          <t>✅ 可导入</t>
        </is>
      </c>
      <c r="S845" s="8" t="inlineStr">
        <is>
          <t>✅ 对账齐全</t>
        </is>
      </c>
      <c r="T845" t="inlineStr">
        <is>
          <t>✓</t>
        </is>
      </c>
    </row>
    <row r="846">
      <c r="A846" s="14" t="inlineStr">
        <is>
          <t>2916404223474755877</t>
        </is>
      </c>
      <c r="B846" s="14" t="inlineStr">
        <is>
          <t>tb126751049</t>
        </is>
      </c>
      <c r="C846" s="25" t="n">
        <v>45907</v>
      </c>
      <c r="D846" s="15" t="n"/>
      <c r="E846" s="15" t="n"/>
      <c r="F846" s="15" t="n"/>
      <c r="G846" s="15" t="n"/>
      <c r="H846" s="15" t="n">
        <v>1</v>
      </c>
      <c r="I846" s="160" t="n">
        <v>15</v>
      </c>
      <c r="J846" s="160" t="n">
        <v>5</v>
      </c>
      <c r="K846" s="160">
        <f>G846*H846*0.006</f>
        <v/>
      </c>
      <c r="L846" s="28">
        <f>SUM(I846:K846)</f>
        <v/>
      </c>
      <c r="M846" s="28">
        <f>G846*H846+I846</f>
        <v/>
      </c>
      <c r="N846" s="15" t="n"/>
      <c r="O846" s="15" t="n"/>
      <c r="P846" s="14" t="n"/>
      <c r="Q846" s="15" t="n"/>
      <c r="R846" s="8" t="inlineStr">
        <is>
          <t>✅ 可导入</t>
        </is>
      </c>
      <c r="S846" s="8" t="inlineStr">
        <is>
          <t>✅ 对账齐全</t>
        </is>
      </c>
      <c r="T846" t="inlineStr">
        <is>
          <t>✓</t>
        </is>
      </c>
    </row>
    <row r="847">
      <c r="A847" s="14" t="inlineStr">
        <is>
          <t>4725491367383415229</t>
        </is>
      </c>
      <c r="B847" s="14" t="inlineStr">
        <is>
          <t>woshenweiwoai</t>
        </is>
      </c>
      <c r="C847" s="26" t="n">
        <v>45907</v>
      </c>
      <c r="D847" s="16" t="n"/>
      <c r="E847" s="16" t="n"/>
      <c r="F847" s="16" t="n"/>
      <c r="G847" s="16" t="n"/>
      <c r="H847" s="16" t="n">
        <v>1</v>
      </c>
      <c r="I847" s="161" t="n">
        <v>15</v>
      </c>
      <c r="J847" s="161" t="n">
        <v>5</v>
      </c>
      <c r="K847" s="161">
        <f>G847*H847*0.006</f>
        <v/>
      </c>
      <c r="L847" s="28">
        <f>SUM(I847:K847)</f>
        <v/>
      </c>
      <c r="M847" s="28">
        <f>G847*H847+I847</f>
        <v/>
      </c>
      <c r="N847" s="16" t="n"/>
      <c r="O847" s="16" t="n"/>
      <c r="P847" s="14" t="n"/>
      <c r="Q847" s="16" t="n"/>
      <c r="R847" s="8" t="inlineStr">
        <is>
          <t>✅ 可导入</t>
        </is>
      </c>
      <c r="S847" s="8" t="inlineStr">
        <is>
          <t>✅ 对账齐全</t>
        </is>
      </c>
      <c r="T847" t="inlineStr">
        <is>
          <t>✓</t>
        </is>
      </c>
    </row>
    <row r="848">
      <c r="A848" s="14" t="inlineStr">
        <is>
          <t>4725370514831684703</t>
        </is>
      </c>
      <c r="B848" s="14" t="inlineStr">
        <is>
          <t>沈ly168</t>
        </is>
      </c>
      <c r="C848" s="25" t="n">
        <v>45907</v>
      </c>
      <c r="D848" s="15" t="n"/>
      <c r="E848" s="15" t="n"/>
      <c r="F848" s="15" t="n"/>
      <c r="G848" s="15" t="n"/>
      <c r="H848" s="15" t="n">
        <v>1</v>
      </c>
      <c r="I848" s="160" t="n">
        <v>15</v>
      </c>
      <c r="J848" s="160" t="n">
        <v>5</v>
      </c>
      <c r="K848" s="160">
        <f>G848*H848*0.006</f>
        <v/>
      </c>
      <c r="L848" s="28">
        <f>SUM(I848:K848)</f>
        <v/>
      </c>
      <c r="M848" s="28">
        <f>G848*H848+I848</f>
        <v/>
      </c>
      <c r="N848" s="15" t="n"/>
      <c r="O848" s="15" t="n"/>
      <c r="P848" s="14" t="n"/>
      <c r="Q848" s="15" t="n"/>
      <c r="R848" s="8" t="inlineStr">
        <is>
          <t>✅ 可导入</t>
        </is>
      </c>
      <c r="S848" s="8" t="inlineStr">
        <is>
          <t>✅ 对账齐全</t>
        </is>
      </c>
      <c r="T848" t="inlineStr">
        <is>
          <t>✓</t>
        </is>
      </c>
    </row>
    <row r="849">
      <c r="A849" s="14" t="inlineStr">
        <is>
          <t>2916710151437590680</t>
        </is>
      </c>
      <c r="B849" s="14" t="inlineStr">
        <is>
          <t>启航2013叶子</t>
        </is>
      </c>
      <c r="C849" s="26" t="n">
        <v>45907</v>
      </c>
      <c r="D849" s="16" t="n"/>
      <c r="E849" s="16" t="n"/>
      <c r="F849" s="16" t="n"/>
      <c r="G849" s="16" t="n"/>
      <c r="H849" s="16" t="n">
        <v>1</v>
      </c>
      <c r="I849" s="161" t="n">
        <v>15</v>
      </c>
      <c r="J849" s="161" t="n">
        <v>5</v>
      </c>
      <c r="K849" s="161">
        <f>G849*H849*0.006</f>
        <v/>
      </c>
      <c r="L849" s="28">
        <f>SUM(I849:K849)</f>
        <v/>
      </c>
      <c r="M849" s="28">
        <f>G849*H849+I849</f>
        <v/>
      </c>
      <c r="N849" s="16" t="n"/>
      <c r="O849" s="16" t="n"/>
      <c r="P849" s="14" t="n"/>
      <c r="Q849" s="16" t="n"/>
      <c r="R849" s="8" t="inlineStr">
        <is>
          <t>✅ 可导入</t>
        </is>
      </c>
      <c r="S849" s="8" t="inlineStr">
        <is>
          <t>✅ 对账齐全</t>
        </is>
      </c>
      <c r="T849" t="inlineStr">
        <is>
          <t>✓</t>
        </is>
      </c>
    </row>
    <row r="850">
      <c r="A850" s="14" t="inlineStr">
        <is>
          <t>2917464243615199957</t>
        </is>
      </c>
      <c r="B850" s="14" t="inlineStr">
        <is>
          <t>星星也睡了520</t>
        </is>
      </c>
      <c r="C850" s="25" t="n">
        <v>45907</v>
      </c>
      <c r="D850" s="15" t="n"/>
      <c r="E850" s="15" t="n"/>
      <c r="F850" s="15" t="n"/>
      <c r="G850" s="15" t="n"/>
      <c r="H850" s="15" t="n">
        <v>1</v>
      </c>
      <c r="I850" s="160" t="n">
        <v>15</v>
      </c>
      <c r="J850" s="160" t="n">
        <v>5</v>
      </c>
      <c r="K850" s="160">
        <f>G850*H850*0.006</f>
        <v/>
      </c>
      <c r="L850" s="28">
        <f>SUM(I850:K850)</f>
        <v/>
      </c>
      <c r="M850" s="28">
        <f>G850*H850+I850</f>
        <v/>
      </c>
      <c r="N850" s="15" t="n"/>
      <c r="O850" s="15" t="n"/>
      <c r="P850" s="14" t="n"/>
      <c r="Q850" s="15" t="n"/>
      <c r="R850" s="8" t="inlineStr">
        <is>
          <t>✅ 可导入</t>
        </is>
      </c>
      <c r="S850" s="8" t="inlineStr">
        <is>
          <t>✅ 对账齐全</t>
        </is>
      </c>
      <c r="T850" t="inlineStr">
        <is>
          <t>✓</t>
        </is>
      </c>
    </row>
    <row r="851">
      <c r="A851" s="14" t="inlineStr">
        <is>
          <t>4727250759969555813</t>
        </is>
      </c>
      <c r="B851" s="14" t="inlineStr">
        <is>
          <t>tb1370820349</t>
        </is>
      </c>
      <c r="C851" s="26" t="n">
        <v>45907</v>
      </c>
      <c r="D851" s="16" t="n"/>
      <c r="E851" s="16" t="n"/>
      <c r="F851" s="16" t="n"/>
      <c r="G851" s="16" t="n"/>
      <c r="H851" s="16" t="n">
        <v>1</v>
      </c>
      <c r="I851" s="161" t="n">
        <v>15</v>
      </c>
      <c r="J851" s="161" t="n">
        <v>5</v>
      </c>
      <c r="K851" s="161">
        <f>G851*H851*0.006</f>
        <v/>
      </c>
      <c r="L851" s="28">
        <f>SUM(I851:K851)</f>
        <v/>
      </c>
      <c r="M851" s="28">
        <f>G851*H851+I851</f>
        <v/>
      </c>
      <c r="N851" s="16" t="n"/>
      <c r="O851" s="16" t="n"/>
      <c r="P851" s="14" t="n"/>
      <c r="Q851" s="16" t="n"/>
      <c r="R851" s="8" t="inlineStr">
        <is>
          <t>✅ 可导入</t>
        </is>
      </c>
      <c r="S851" s="8" t="inlineStr">
        <is>
          <t>✅ 对账齐全</t>
        </is>
      </c>
      <c r="T851" t="inlineStr">
        <is>
          <t>✓</t>
        </is>
      </c>
    </row>
    <row r="852">
      <c r="A852" s="14" t="inlineStr">
        <is>
          <t>2927857227782308897</t>
        </is>
      </c>
      <c r="B852" s="14" t="inlineStr">
        <is>
          <t>太湖打渔翁</t>
        </is>
      </c>
      <c r="C852" s="25" t="n">
        <v>45912</v>
      </c>
      <c r="D852" s="15" t="n"/>
      <c r="E852" s="15" t="n"/>
      <c r="F852" s="15" t="n"/>
      <c r="G852" s="15" t="n"/>
      <c r="H852" s="15" t="n">
        <v>1</v>
      </c>
      <c r="I852" s="160" t="n">
        <v>15</v>
      </c>
      <c r="J852" s="160" t="n">
        <v>5</v>
      </c>
      <c r="K852" s="160">
        <f>G852*H852*0.006</f>
        <v/>
      </c>
      <c r="L852" s="28">
        <f>SUM(I852:K852)</f>
        <v/>
      </c>
      <c r="M852" s="28">
        <f>G852*H852+I852</f>
        <v/>
      </c>
      <c r="N852" s="15" t="n"/>
      <c r="O852" s="15" t="n"/>
      <c r="P852" s="14" t="n"/>
      <c r="Q852" s="15" t="n"/>
      <c r="R852" s="8" t="inlineStr">
        <is>
          <t>✅ 可导入</t>
        </is>
      </c>
      <c r="S852" s="8" t="inlineStr">
        <is>
          <t>✅ 对账齐全</t>
        </is>
      </c>
      <c r="T852" t="inlineStr">
        <is>
          <t>✓</t>
        </is>
      </c>
    </row>
    <row r="853">
      <c r="A853" s="14" t="inlineStr">
        <is>
          <t>4739680838526277526</t>
        </is>
      </c>
      <c r="B853" s="14" t="inlineStr">
        <is>
          <t>pengpengzi</t>
        </is>
      </c>
      <c r="C853" s="26" t="n">
        <v>45913</v>
      </c>
      <c r="D853" s="16" t="n"/>
      <c r="E853" s="16" t="n"/>
      <c r="F853" s="16" t="n"/>
      <c r="G853" s="16" t="n"/>
      <c r="H853" s="16" t="n">
        <v>1</v>
      </c>
      <c r="I853" s="161" t="n">
        <v>15</v>
      </c>
      <c r="J853" s="161" t="n">
        <v>5</v>
      </c>
      <c r="K853" s="161">
        <f>G853*H853*0.006</f>
        <v/>
      </c>
      <c r="L853" s="28">
        <f>SUM(I853:K853)</f>
        <v/>
      </c>
      <c r="M853" s="28">
        <f>G853*H853+I853</f>
        <v/>
      </c>
      <c r="N853" s="16" t="n"/>
      <c r="O853" s="16" t="n"/>
      <c r="P853" s="14" t="n"/>
      <c r="Q853" s="16" t="n"/>
      <c r="R853" s="8" t="inlineStr">
        <is>
          <t>✅ 可导入</t>
        </is>
      </c>
      <c r="S853" s="8" t="inlineStr">
        <is>
          <t>✅ 对账齐全</t>
        </is>
      </c>
      <c r="T853" t="inlineStr">
        <is>
          <t>✓</t>
        </is>
      </c>
    </row>
    <row r="854">
      <c r="A854" s="14" t="inlineStr">
        <is>
          <t>2930721132348016697</t>
        </is>
      </c>
      <c r="B854" s="14" t="inlineStr">
        <is>
          <t>梦想暴富88</t>
        </is>
      </c>
      <c r="C854" s="25" t="n">
        <v>45913</v>
      </c>
      <c r="D854" s="15" t="n"/>
      <c r="E854" s="15" t="n"/>
      <c r="F854" s="15" t="n"/>
      <c r="G854" s="15" t="n"/>
      <c r="H854" s="15" t="n">
        <v>1</v>
      </c>
      <c r="I854" s="160" t="n">
        <v>15</v>
      </c>
      <c r="J854" s="160" t="n">
        <v>5</v>
      </c>
      <c r="K854" s="160">
        <f>G854*H854*0.006</f>
        <v/>
      </c>
      <c r="L854" s="28">
        <f>SUM(I854:K854)</f>
        <v/>
      </c>
      <c r="M854" s="28">
        <f>G854*H854+I854</f>
        <v/>
      </c>
      <c r="N854" s="15" t="n"/>
      <c r="O854" s="15" t="n"/>
      <c r="P854" s="14" t="n"/>
      <c r="Q854" s="15" t="n"/>
      <c r="R854" s="8" t="inlineStr">
        <is>
          <t>✅ 可导入</t>
        </is>
      </c>
      <c r="S854" s="8" t="inlineStr">
        <is>
          <t>✅ 对账齐全</t>
        </is>
      </c>
      <c r="T854" t="inlineStr">
        <is>
          <t>✓</t>
        </is>
      </c>
    </row>
    <row r="855">
      <c r="A855" s="14" t="inlineStr">
        <is>
          <t>2930613891652524975</t>
        </is>
      </c>
      <c r="B855" s="14" t="inlineStr">
        <is>
          <t>kell1218</t>
        </is>
      </c>
      <c r="C855" s="26" t="n">
        <v>45913</v>
      </c>
      <c r="D855" s="16" t="n"/>
      <c r="E855" s="16" t="n"/>
      <c r="F855" s="16" t="n"/>
      <c r="G855" s="16" t="n"/>
      <c r="H855" s="16" t="n">
        <v>1</v>
      </c>
      <c r="I855" s="161" t="n">
        <v>15</v>
      </c>
      <c r="J855" s="161" t="n">
        <v>5</v>
      </c>
      <c r="K855" s="161">
        <f>G855*H855*0.006</f>
        <v/>
      </c>
      <c r="L855" s="28">
        <f>SUM(I855:K855)</f>
        <v/>
      </c>
      <c r="M855" s="28">
        <f>G855*H855+I855</f>
        <v/>
      </c>
      <c r="N855" s="16" t="n"/>
      <c r="O855" s="16" t="n"/>
      <c r="P855" s="14" t="n"/>
      <c r="Q855" s="16" t="n"/>
      <c r="R855" s="8" t="inlineStr">
        <is>
          <t>✅ 可导入</t>
        </is>
      </c>
      <c r="S855" s="8" t="inlineStr">
        <is>
          <t>✅ 对账齐全</t>
        </is>
      </c>
      <c r="T855" t="inlineStr">
        <is>
          <t>✓</t>
        </is>
      </c>
    </row>
    <row r="856">
      <c r="A856" s="14" t="inlineStr">
        <is>
          <t>2934890760023647066</t>
        </is>
      </c>
      <c r="B856" s="14" t="inlineStr">
        <is>
          <t>timeisu</t>
        </is>
      </c>
      <c r="C856" s="25" t="n">
        <v>45915</v>
      </c>
      <c r="D856" s="15" t="n"/>
      <c r="E856" s="15" t="n"/>
      <c r="F856" s="15" t="n"/>
      <c r="G856" s="15" t="n"/>
      <c r="H856" s="15" t="n">
        <v>1</v>
      </c>
      <c r="I856" s="160" t="n">
        <v>15</v>
      </c>
      <c r="J856" s="160" t="n">
        <v>5</v>
      </c>
      <c r="K856" s="160">
        <f>G856*H856*0.006</f>
        <v/>
      </c>
      <c r="L856" s="28">
        <f>SUM(I856:K856)</f>
        <v/>
      </c>
      <c r="M856" s="28">
        <f>G856*H856+I856</f>
        <v/>
      </c>
      <c r="N856" s="15" t="n"/>
      <c r="O856" s="15" t="n"/>
      <c r="P856" s="14" t="n"/>
      <c r="Q856" s="15" t="n"/>
      <c r="R856" s="8" t="inlineStr">
        <is>
          <t>✅ 可导入</t>
        </is>
      </c>
      <c r="S856" s="8" t="inlineStr">
        <is>
          <t>✅ 对账齐全</t>
        </is>
      </c>
      <c r="T856" t="inlineStr">
        <is>
          <t>✓</t>
        </is>
      </c>
    </row>
    <row r="857">
      <c r="A857" s="14" t="inlineStr">
        <is>
          <t>2935219191682030188</t>
        </is>
      </c>
      <c r="B857" s="14" t="inlineStr">
        <is>
          <t>只为娱乐01</t>
        </is>
      </c>
      <c r="C857" s="26" t="n">
        <v>45915</v>
      </c>
      <c r="D857" s="16" t="n"/>
      <c r="E857" s="16" t="n"/>
      <c r="F857" s="16" t="n"/>
      <c r="G857" s="16" t="n"/>
      <c r="H857" s="16" t="n">
        <v>1</v>
      </c>
      <c r="I857" s="161" t="n">
        <v>15</v>
      </c>
      <c r="J857" s="161" t="n">
        <v>5</v>
      </c>
      <c r="K857" s="161">
        <f>G857*H857*0.006</f>
        <v/>
      </c>
      <c r="L857" s="28">
        <f>SUM(I857:K857)</f>
        <v/>
      </c>
      <c r="M857" s="28">
        <f>G857*H857+I857</f>
        <v/>
      </c>
      <c r="N857" s="16" t="n"/>
      <c r="O857" s="16" t="n"/>
      <c r="P857" s="14" t="n"/>
      <c r="Q857" s="16" t="n"/>
      <c r="R857" s="8" t="inlineStr">
        <is>
          <t>✅ 可导入</t>
        </is>
      </c>
      <c r="S857" s="8" t="inlineStr">
        <is>
          <t>✅ 对账齐全</t>
        </is>
      </c>
      <c r="T857" t="inlineStr">
        <is>
          <t>✓</t>
        </is>
      </c>
    </row>
    <row r="858">
      <c r="A858" s="14" t="inlineStr">
        <is>
          <t>4745606832267757542</t>
        </is>
      </c>
      <c r="B858" s="14" t="inlineStr">
        <is>
          <t>丶爱沉往事</t>
        </is>
      </c>
      <c r="C858" s="25" t="n">
        <v>45915</v>
      </c>
      <c r="D858" s="15" t="n"/>
      <c r="E858" s="15" t="n"/>
      <c r="F858" s="15" t="n"/>
      <c r="G858" s="15" t="n"/>
      <c r="H858" s="15" t="n">
        <v>1</v>
      </c>
      <c r="I858" s="160" t="n">
        <v>15</v>
      </c>
      <c r="J858" s="160" t="n">
        <v>5</v>
      </c>
      <c r="K858" s="160">
        <f>G858*H858*0.006</f>
        <v/>
      </c>
      <c r="L858" s="28">
        <f>SUM(I858:K858)</f>
        <v/>
      </c>
      <c r="M858" s="28">
        <f>G858*H858+I858</f>
        <v/>
      </c>
      <c r="N858" s="15" t="n"/>
      <c r="O858" s="15" t="n"/>
      <c r="P858" s="14" t="n"/>
      <c r="Q858" s="15" t="n"/>
      <c r="R858" s="8" t="inlineStr">
        <is>
          <t>✅ 可导入</t>
        </is>
      </c>
      <c r="S858" s="8" t="inlineStr">
        <is>
          <t>✅ 对账齐全</t>
        </is>
      </c>
      <c r="T858" t="inlineStr">
        <is>
          <t>✓</t>
        </is>
      </c>
    </row>
    <row r="859">
      <c r="A859" s="14" t="inlineStr">
        <is>
          <t>2936013999630906583</t>
        </is>
      </c>
      <c r="B859" s="14" t="inlineStr">
        <is>
          <t>傻傻的神灯</t>
        </is>
      </c>
      <c r="C859" s="26" t="n">
        <v>45915</v>
      </c>
      <c r="D859" s="16" t="n"/>
      <c r="E859" s="16" t="n"/>
      <c r="F859" s="16" t="n"/>
      <c r="G859" s="16" t="n"/>
      <c r="H859" s="16" t="n">
        <v>1</v>
      </c>
      <c r="I859" s="161" t="n">
        <v>15</v>
      </c>
      <c r="J859" s="161" t="n">
        <v>5</v>
      </c>
      <c r="K859" s="161">
        <f>G859*H859*0.006</f>
        <v/>
      </c>
      <c r="L859" s="28">
        <f>SUM(I859:K859)</f>
        <v/>
      </c>
      <c r="M859" s="28">
        <f>G859*H859+I859</f>
        <v/>
      </c>
      <c r="N859" s="16" t="n"/>
      <c r="O859" s="16" t="n"/>
      <c r="P859" s="14" t="n"/>
      <c r="Q859" s="16" t="n"/>
      <c r="R859" s="8" t="inlineStr">
        <is>
          <t>✅ 可导入</t>
        </is>
      </c>
      <c r="S859" s="8" t="inlineStr">
        <is>
          <t>✅ 对账齐全</t>
        </is>
      </c>
      <c r="T859" t="inlineStr">
        <is>
          <t>✓</t>
        </is>
      </c>
    </row>
    <row r="860">
      <c r="A860" s="14" t="inlineStr">
        <is>
          <t>2936452695693171897</t>
        </is>
      </c>
      <c r="B860" s="14" t="inlineStr">
        <is>
          <t>口罩和他08</t>
        </is>
      </c>
      <c r="C860" s="25" t="n">
        <v>45916</v>
      </c>
      <c r="D860" s="15" t="n"/>
      <c r="E860" s="15" t="n"/>
      <c r="F860" s="15" t="n"/>
      <c r="G860" s="15" t="n"/>
      <c r="H860" s="15" t="n">
        <v>1</v>
      </c>
      <c r="I860" s="160" t="n">
        <v>15</v>
      </c>
      <c r="J860" s="160" t="n">
        <v>5</v>
      </c>
      <c r="K860" s="160">
        <f>G860*H860*0.006</f>
        <v/>
      </c>
      <c r="L860" s="28">
        <f>SUM(I860:K860)</f>
        <v/>
      </c>
      <c r="M860" s="28">
        <f>G860*H860+I860</f>
        <v/>
      </c>
      <c r="N860" s="15" t="n"/>
      <c r="O860" s="15" t="n"/>
      <c r="P860" s="14" t="n"/>
      <c r="Q860" s="15" t="n"/>
      <c r="R860" s="8" t="inlineStr">
        <is>
          <t>✅ 可导入</t>
        </is>
      </c>
      <c r="S860" s="8" t="inlineStr">
        <is>
          <t>✅ 对账齐全</t>
        </is>
      </c>
      <c r="T860" t="inlineStr">
        <is>
          <t>✓</t>
        </is>
      </c>
    </row>
    <row r="861">
      <c r="A861" s="14" t="inlineStr">
        <is>
          <t>4747211856602648523</t>
        </is>
      </c>
      <c r="B861" s="14" t="inlineStr">
        <is>
          <t>tb10730948</t>
        </is>
      </c>
      <c r="C861" s="26" t="n">
        <v>45916</v>
      </c>
      <c r="D861" s="16" t="n"/>
      <c r="E861" s="16" t="n"/>
      <c r="F861" s="16" t="n"/>
      <c r="G861" s="16" t="n"/>
      <c r="H861" s="16" t="n">
        <v>1</v>
      </c>
      <c r="I861" s="161" t="n">
        <v>15</v>
      </c>
      <c r="J861" s="161" t="n">
        <v>5</v>
      </c>
      <c r="K861" s="161">
        <f>G861*H861*0.006</f>
        <v/>
      </c>
      <c r="L861" s="28">
        <f>SUM(I861:K861)</f>
        <v/>
      </c>
      <c r="M861" s="28">
        <f>G861*H861+I861</f>
        <v/>
      </c>
      <c r="N861" s="16" t="n"/>
      <c r="O861" s="16" t="n"/>
      <c r="P861" s="14" t="n"/>
      <c r="Q861" s="16" t="n"/>
      <c r="R861" s="8" t="inlineStr">
        <is>
          <t>✅ 可导入</t>
        </is>
      </c>
      <c r="S861" s="8" t="inlineStr">
        <is>
          <t>✅ 对账齐全</t>
        </is>
      </c>
      <c r="T861" t="inlineStr">
        <is>
          <t>✓</t>
        </is>
      </c>
    </row>
    <row r="862">
      <c r="A862" s="14" t="inlineStr">
        <is>
          <t>4748012715958202618</t>
        </is>
      </c>
      <c r="B862" s="14" t="inlineStr">
        <is>
          <t>tb942002053303</t>
        </is>
      </c>
      <c r="C862" s="25" t="n">
        <v>45916</v>
      </c>
      <c r="D862" s="15" t="n"/>
      <c r="E862" s="15" t="n"/>
      <c r="F862" s="15" t="n"/>
      <c r="G862" s="15" t="n"/>
      <c r="H862" s="15" t="n">
        <v>1</v>
      </c>
      <c r="I862" s="160" t="n">
        <v>15</v>
      </c>
      <c r="J862" s="160" t="n">
        <v>5</v>
      </c>
      <c r="K862" s="160">
        <f>G862*H862*0.006</f>
        <v/>
      </c>
      <c r="L862" s="28">
        <f>SUM(I862:K862)</f>
        <v/>
      </c>
      <c r="M862" s="28">
        <f>G862*H862+I862</f>
        <v/>
      </c>
      <c r="N862" s="15" t="n"/>
      <c r="O862" s="15" t="n"/>
      <c r="P862" s="14" t="n"/>
      <c r="Q862" s="15" t="n"/>
      <c r="R862" s="8" t="inlineStr">
        <is>
          <t>✅ 可导入</t>
        </is>
      </c>
      <c r="S862" s="8" t="inlineStr">
        <is>
          <t>✅ 对账齐全</t>
        </is>
      </c>
      <c r="T862" t="inlineStr">
        <is>
          <t>✓</t>
        </is>
      </c>
    </row>
    <row r="863">
      <c r="A863" s="14" t="inlineStr">
        <is>
          <t>4749159135039723924</t>
        </is>
      </c>
      <c r="B863" s="14" t="inlineStr">
        <is>
          <t>成成8703</t>
        </is>
      </c>
      <c r="C863" s="26" t="n">
        <v>45917</v>
      </c>
      <c r="D863" s="16" t="n"/>
      <c r="E863" s="16" t="n"/>
      <c r="F863" s="16" t="n"/>
      <c r="G863" s="16" t="n"/>
      <c r="H863" s="16" t="n">
        <v>1</v>
      </c>
      <c r="I863" s="161" t="n">
        <v>15</v>
      </c>
      <c r="J863" s="161" t="n">
        <v>5</v>
      </c>
      <c r="K863" s="161">
        <f>G863*H863*0.006</f>
        <v/>
      </c>
      <c r="L863" s="28">
        <f>SUM(I863:K863)</f>
        <v/>
      </c>
      <c r="M863" s="28">
        <f>G863*H863+I863</f>
        <v/>
      </c>
      <c r="N863" s="16" t="n"/>
      <c r="O863" s="16" t="n"/>
      <c r="P863" s="14" t="n"/>
      <c r="Q863" s="16" t="n"/>
      <c r="R863" s="8" t="inlineStr">
        <is>
          <t>✅ 可导入</t>
        </is>
      </c>
      <c r="S863" s="8" t="inlineStr">
        <is>
          <t>✅ 对账齐全</t>
        </is>
      </c>
      <c r="T863" t="inlineStr">
        <is>
          <t>✓</t>
        </is>
      </c>
    </row>
    <row r="864">
      <c r="A864" s="14" t="inlineStr">
        <is>
          <t>2941443339785334871</t>
        </is>
      </c>
      <c r="B864" s="14" t="inlineStr">
        <is>
          <t>苏月娥1984</t>
        </is>
      </c>
      <c r="C864" s="25" t="n">
        <v>45918</v>
      </c>
      <c r="D864" s="15" t="n"/>
      <c r="E864" s="15" t="n"/>
      <c r="F864" s="15" t="n"/>
      <c r="G864" s="15" t="n"/>
      <c r="H864" s="15" t="n">
        <v>1</v>
      </c>
      <c r="I864" s="160" t="n">
        <v>15</v>
      </c>
      <c r="J864" s="160" t="n">
        <v>5</v>
      </c>
      <c r="K864" s="160">
        <f>G864*H864*0.006</f>
        <v/>
      </c>
      <c r="L864" s="28">
        <f>SUM(I864:K864)</f>
        <v/>
      </c>
      <c r="M864" s="28">
        <f>G864*H864+I864</f>
        <v/>
      </c>
      <c r="N864" s="15" t="n"/>
      <c r="O864" s="15" t="n"/>
      <c r="P864" s="14" t="n"/>
      <c r="Q864" s="15" t="n"/>
      <c r="R864" s="8" t="inlineStr">
        <is>
          <t>✅ 可导入</t>
        </is>
      </c>
      <c r="S864" s="8" t="inlineStr">
        <is>
          <t>✅ 对账齐全</t>
        </is>
      </c>
      <c r="T864" t="inlineStr">
        <is>
          <t>✓</t>
        </is>
      </c>
    </row>
    <row r="865">
      <c r="A865" s="14" t="inlineStr">
        <is>
          <t>2942742939994631396</t>
        </is>
      </c>
      <c r="B865" s="14" t="inlineStr">
        <is>
          <t>tb0845756750</t>
        </is>
      </c>
      <c r="C865" s="26" t="n">
        <v>45919</v>
      </c>
      <c r="D865" s="16" t="n"/>
      <c r="E865" s="16" t="n"/>
      <c r="F865" s="16" t="n"/>
      <c r="G865" s="16" t="n"/>
      <c r="H865" s="16" t="n">
        <v>1</v>
      </c>
      <c r="I865" s="161" t="n">
        <v>15</v>
      </c>
      <c r="J865" s="161" t="n">
        <v>5</v>
      </c>
      <c r="K865" s="161">
        <f>G865*H865*0.006</f>
        <v/>
      </c>
      <c r="L865" s="28">
        <f>SUM(I865:K865)</f>
        <v/>
      </c>
      <c r="M865" s="28">
        <f>G865*H865+I865</f>
        <v/>
      </c>
      <c r="N865" s="16" t="n"/>
      <c r="O865" s="16" t="n"/>
      <c r="P865" s="14" t="n"/>
      <c r="Q865" s="16" t="n"/>
      <c r="R865" s="8" t="inlineStr">
        <is>
          <t>✅ 可导入</t>
        </is>
      </c>
      <c r="S865" s="8" t="inlineStr">
        <is>
          <t>✅ 对账齐全</t>
        </is>
      </c>
      <c r="T865" t="inlineStr">
        <is>
          <t>✓</t>
        </is>
      </c>
    </row>
    <row r="866">
      <c r="A866" s="14" t="inlineStr">
        <is>
          <t>4754484000292056040</t>
        </is>
      </c>
      <c r="B866" s="14" t="inlineStr">
        <is>
          <t>小另加</t>
        </is>
      </c>
      <c r="C866" s="25" t="n">
        <v>45919</v>
      </c>
      <c r="D866" s="15" t="n"/>
      <c r="E866" s="15" t="n"/>
      <c r="F866" s="15" t="n"/>
      <c r="G866" s="15" t="n"/>
      <c r="H866" s="15" t="n">
        <v>1</v>
      </c>
      <c r="I866" s="160" t="n">
        <v>15</v>
      </c>
      <c r="J866" s="160" t="n">
        <v>5</v>
      </c>
      <c r="K866" s="160">
        <f>G866*H866*0.006</f>
        <v/>
      </c>
      <c r="L866" s="28">
        <f>SUM(I866:K866)</f>
        <v/>
      </c>
      <c r="M866" s="28">
        <f>G866*H866+I866</f>
        <v/>
      </c>
      <c r="N866" s="15" t="n"/>
      <c r="O866" s="15" t="n"/>
      <c r="P866" s="14" t="n"/>
      <c r="Q866" s="15" t="n"/>
      <c r="R866" s="8" t="inlineStr">
        <is>
          <t>✅ 可导入</t>
        </is>
      </c>
      <c r="S866" s="8" t="inlineStr">
        <is>
          <t>✅ 对账齐全</t>
        </is>
      </c>
      <c r="T866" t="inlineStr">
        <is>
          <t>✓</t>
        </is>
      </c>
    </row>
    <row r="867">
      <c r="A867" s="14" t="inlineStr">
        <is>
          <t>2943887845377893199</t>
        </is>
      </c>
      <c r="B867" s="14" t="inlineStr">
        <is>
          <t>高皓轩08</t>
        </is>
      </c>
      <c r="C867" s="26" t="n">
        <v>45919</v>
      </c>
      <c r="D867" s="16" t="n"/>
      <c r="E867" s="16" t="n"/>
      <c r="F867" s="16" t="n"/>
      <c r="G867" s="16" t="n"/>
      <c r="H867" s="16" t="n">
        <v>1</v>
      </c>
      <c r="I867" s="161" t="n">
        <v>15</v>
      </c>
      <c r="J867" s="161" t="n">
        <v>5</v>
      </c>
      <c r="K867" s="161">
        <f>G867*H867*0.006</f>
        <v/>
      </c>
      <c r="L867" s="28">
        <f>SUM(I867:K867)</f>
        <v/>
      </c>
      <c r="M867" s="28">
        <f>G867*H867+I867</f>
        <v/>
      </c>
      <c r="N867" s="16" t="n"/>
      <c r="O867" s="16" t="n"/>
      <c r="P867" s="14" t="n"/>
      <c r="Q867" s="16" t="n"/>
      <c r="R867" s="8" t="inlineStr">
        <is>
          <t>✅ 可导入</t>
        </is>
      </c>
      <c r="S867" s="8" t="inlineStr">
        <is>
          <t>✅ 对账齐全</t>
        </is>
      </c>
      <c r="T867" t="inlineStr">
        <is>
          <t>✓</t>
        </is>
      </c>
    </row>
    <row r="868">
      <c r="A868" s="14" t="inlineStr">
        <is>
          <t>4755001790212845412</t>
        </is>
      </c>
      <c r="B868" s="14" t="inlineStr">
        <is>
          <t>秀色可餐之伟</t>
        </is>
      </c>
      <c r="C868" s="25" t="n">
        <v>45919</v>
      </c>
      <c r="D868" s="15" t="n"/>
      <c r="E868" s="15" t="n"/>
      <c r="F868" s="15" t="n"/>
      <c r="G868" s="15" t="n"/>
      <c r="H868" s="15" t="n">
        <v>1</v>
      </c>
      <c r="I868" s="160" t="n">
        <v>15</v>
      </c>
      <c r="J868" s="160" t="n">
        <v>5</v>
      </c>
      <c r="K868" s="160">
        <f>G868*H868*0.006</f>
        <v/>
      </c>
      <c r="L868" s="28">
        <f>SUM(I868:K868)</f>
        <v/>
      </c>
      <c r="M868" s="28">
        <f>G868*H868+I868</f>
        <v/>
      </c>
      <c r="N868" s="15" t="n"/>
      <c r="O868" s="15" t="n"/>
      <c r="P868" s="14" t="n"/>
      <c r="Q868" s="15" t="n"/>
      <c r="R868" s="8" t="inlineStr">
        <is>
          <t>✅ 可导入</t>
        </is>
      </c>
      <c r="S868" s="8" t="inlineStr">
        <is>
          <t>✅ 对账齐全</t>
        </is>
      </c>
      <c r="T868" t="inlineStr">
        <is>
          <t>✓</t>
        </is>
      </c>
    </row>
    <row r="869">
      <c r="A869" s="14" t="inlineStr">
        <is>
          <t>4756804166752199325</t>
        </is>
      </c>
      <c r="B869" s="14" t="inlineStr">
        <is>
          <t>tb8427162992</t>
        </is>
      </c>
      <c r="C869" s="26" t="n">
        <v>45920</v>
      </c>
      <c r="D869" s="16" t="n"/>
      <c r="E869" s="16" t="n"/>
      <c r="F869" s="16" t="n"/>
      <c r="G869" s="16" t="n"/>
      <c r="H869" s="16" t="n">
        <v>1</v>
      </c>
      <c r="I869" s="161" t="n">
        <v>15</v>
      </c>
      <c r="J869" s="161" t="n">
        <v>5</v>
      </c>
      <c r="K869" s="161">
        <f>G869*H869*0.006</f>
        <v/>
      </c>
      <c r="L869" s="28">
        <f>SUM(I869:K869)</f>
        <v/>
      </c>
      <c r="M869" s="28">
        <f>G869*H869+I869</f>
        <v/>
      </c>
      <c r="N869" s="16" t="n"/>
      <c r="O869" s="16" t="n"/>
      <c r="P869" s="14" t="n"/>
      <c r="Q869" s="16" t="n"/>
      <c r="R869" s="8" t="inlineStr">
        <is>
          <t>✅ 可导入</t>
        </is>
      </c>
      <c r="S869" s="8" t="inlineStr">
        <is>
          <t>✅ 对账齐全</t>
        </is>
      </c>
      <c r="T869" t="inlineStr">
        <is>
          <t>✓</t>
        </is>
      </c>
    </row>
    <row r="870">
      <c r="A870" s="14" t="inlineStr">
        <is>
          <t>4758200929706121134</t>
        </is>
      </c>
      <c r="B870" s="14" t="inlineStr">
        <is>
          <t>tt2247681767</t>
        </is>
      </c>
      <c r="C870" s="25" t="n">
        <v>45921</v>
      </c>
      <c r="D870" s="15" t="n"/>
      <c r="E870" s="15" t="n"/>
      <c r="F870" s="15" t="n"/>
      <c r="G870" s="15" t="n"/>
      <c r="H870" s="15" t="n">
        <v>1</v>
      </c>
      <c r="I870" s="160" t="n">
        <v>15</v>
      </c>
      <c r="J870" s="160" t="n">
        <v>5</v>
      </c>
      <c r="K870" s="160">
        <f>G870*H870*0.006</f>
        <v/>
      </c>
      <c r="L870" s="28">
        <f>SUM(I870:K870)</f>
        <v/>
      </c>
      <c r="M870" s="28">
        <f>G870*H870+I870</f>
        <v/>
      </c>
      <c r="N870" s="15" t="n"/>
      <c r="O870" s="15" t="n"/>
      <c r="P870" s="14" t="n"/>
      <c r="Q870" s="15" t="n"/>
      <c r="R870" s="8" t="inlineStr">
        <is>
          <t>✅ 可导入</t>
        </is>
      </c>
      <c r="S870" s="8" t="inlineStr">
        <is>
          <t>✅ 对账齐全</t>
        </is>
      </c>
      <c r="T870" t="inlineStr">
        <is>
          <t>✓</t>
        </is>
      </c>
    </row>
    <row r="871">
      <c r="A871" s="14" t="inlineStr">
        <is>
          <t>2949637009764386485</t>
        </is>
      </c>
      <c r="B871" s="14" t="inlineStr">
        <is>
          <t>tb440929261</t>
        </is>
      </c>
      <c r="C871" s="26" t="n">
        <v>45922</v>
      </c>
      <c r="D871" s="16" t="n"/>
      <c r="E871" s="16" t="n"/>
      <c r="F871" s="16" t="n"/>
      <c r="G871" s="16" t="n"/>
      <c r="H871" s="16" t="n">
        <v>1</v>
      </c>
      <c r="I871" s="161" t="n">
        <v>15</v>
      </c>
      <c r="J871" s="161" t="n">
        <v>5</v>
      </c>
      <c r="K871" s="161">
        <f>G871*H871*0.006</f>
        <v/>
      </c>
      <c r="L871" s="28">
        <f>SUM(I871:K871)</f>
        <v/>
      </c>
      <c r="M871" s="28">
        <f>G871*H871+I871</f>
        <v/>
      </c>
      <c r="N871" s="16" t="n"/>
      <c r="O871" s="16" t="n"/>
      <c r="P871" s="14" t="n"/>
      <c r="Q871" s="16" t="n"/>
      <c r="R871" s="8" t="inlineStr">
        <is>
          <t>✅ 可导入</t>
        </is>
      </c>
      <c r="S871" s="8" t="inlineStr">
        <is>
          <t>✅ 对账齐全</t>
        </is>
      </c>
      <c r="T871" t="inlineStr">
        <is>
          <t>✓</t>
        </is>
      </c>
    </row>
    <row r="872">
      <c r="A872" s="14" t="inlineStr">
        <is>
          <t>2949722366822737570</t>
        </is>
      </c>
      <c r="B872" s="14" t="inlineStr">
        <is>
          <t>神气王子7</t>
        </is>
      </c>
      <c r="C872" s="25" t="n">
        <v>45922</v>
      </c>
      <c r="D872" s="15" t="n"/>
      <c r="E872" s="15" t="n"/>
      <c r="F872" s="15" t="n"/>
      <c r="G872" s="15" t="n"/>
      <c r="H872" s="15" t="n">
        <v>1</v>
      </c>
      <c r="I872" s="160" t="n">
        <v>15</v>
      </c>
      <c r="J872" s="160" t="n">
        <v>5</v>
      </c>
      <c r="K872" s="160">
        <f>G872*H872*0.006</f>
        <v/>
      </c>
      <c r="L872" s="28">
        <f>SUM(I872:K872)</f>
        <v/>
      </c>
      <c r="M872" s="28">
        <f>G872*H872+I872</f>
        <v/>
      </c>
      <c r="N872" s="15" t="n"/>
      <c r="O872" s="15" t="n"/>
      <c r="P872" s="14" t="n"/>
      <c r="Q872" s="15" t="n"/>
      <c r="R872" s="8" t="inlineStr">
        <is>
          <t>✅ 可导入</t>
        </is>
      </c>
      <c r="S872" s="8" t="inlineStr">
        <is>
          <t>✅ 对账齐全</t>
        </is>
      </c>
      <c r="T872" t="inlineStr">
        <is>
          <t>✓</t>
        </is>
      </c>
    </row>
    <row r="873">
      <c r="A873" s="14" t="inlineStr">
        <is>
          <t>4761609768058441449</t>
        </is>
      </c>
      <c r="B873" s="14" t="inlineStr">
        <is>
          <t>宝贝儿子105</t>
        </is>
      </c>
      <c r="C873" s="26" t="n">
        <v>45922</v>
      </c>
      <c r="D873" s="16" t="n"/>
      <c r="E873" s="16" t="n"/>
      <c r="F873" s="16" t="n"/>
      <c r="G873" s="16" t="n"/>
      <c r="H873" s="16" t="n">
        <v>1</v>
      </c>
      <c r="I873" s="161" t="n">
        <v>15</v>
      </c>
      <c r="J873" s="161" t="n">
        <v>5</v>
      </c>
      <c r="K873" s="161">
        <f>G873*H873*0.006</f>
        <v/>
      </c>
      <c r="L873" s="28">
        <f>SUM(I873:K873)</f>
        <v/>
      </c>
      <c r="M873" s="28">
        <f>G873*H873+I873</f>
        <v/>
      </c>
      <c r="N873" s="16" t="n"/>
      <c r="O873" s="16" t="n"/>
      <c r="P873" s="14" t="n"/>
      <c r="Q873" s="16" t="n"/>
      <c r="R873" s="8" t="inlineStr">
        <is>
          <t>✅ 可导入</t>
        </is>
      </c>
      <c r="S873" s="8" t="inlineStr">
        <is>
          <t>✅ 对账齐全</t>
        </is>
      </c>
      <c r="T873" t="inlineStr">
        <is>
          <t>✓</t>
        </is>
      </c>
    </row>
    <row r="874">
      <c r="A874" s="14" t="inlineStr">
        <is>
          <t>4761667623281980124</t>
        </is>
      </c>
      <c r="B874" s="14" t="inlineStr">
        <is>
          <t>wmzdz</t>
        </is>
      </c>
      <c r="C874" s="25" t="n">
        <v>45922</v>
      </c>
      <c r="D874" s="15" t="n"/>
      <c r="E874" s="15" t="n"/>
      <c r="F874" s="15" t="n"/>
      <c r="G874" s="15" t="n"/>
      <c r="H874" s="15" t="n">
        <v>1</v>
      </c>
      <c r="I874" s="160" t="n">
        <v>15</v>
      </c>
      <c r="J874" s="160" t="n">
        <v>5</v>
      </c>
      <c r="K874" s="160">
        <f>G874*H874*0.006</f>
        <v/>
      </c>
      <c r="L874" s="28">
        <f>SUM(I874:K874)</f>
        <v/>
      </c>
      <c r="M874" s="28">
        <f>G874*H874+I874</f>
        <v/>
      </c>
      <c r="N874" s="15" t="n"/>
      <c r="O874" s="15" t="n"/>
      <c r="P874" s="14" t="n"/>
      <c r="Q874" s="15" t="n"/>
      <c r="R874" s="8" t="inlineStr">
        <is>
          <t>✅ 可导入</t>
        </is>
      </c>
      <c r="S874" s="8" t="inlineStr">
        <is>
          <t>✅ 对账齐全</t>
        </is>
      </c>
      <c r="T874" t="inlineStr">
        <is>
          <t>✓</t>
        </is>
      </c>
    </row>
    <row r="875">
      <c r="A875" s="14" t="inlineStr">
        <is>
          <t>4761839233346571031</t>
        </is>
      </c>
      <c r="B875" s="14" t="inlineStr">
        <is>
          <t>my4137</t>
        </is>
      </c>
      <c r="C875" s="26" t="n">
        <v>45922</v>
      </c>
      <c r="D875" s="16" t="n"/>
      <c r="E875" s="16" t="n"/>
      <c r="F875" s="16" t="n"/>
      <c r="G875" s="16" t="n"/>
      <c r="H875" s="16" t="n">
        <v>1</v>
      </c>
      <c r="I875" s="161" t="n">
        <v>15</v>
      </c>
      <c r="J875" s="161" t="n">
        <v>5</v>
      </c>
      <c r="K875" s="161">
        <f>G875*H875*0.006</f>
        <v/>
      </c>
      <c r="L875" s="28">
        <f>SUM(I875:K875)</f>
        <v/>
      </c>
      <c r="M875" s="28">
        <f>G875*H875+I875</f>
        <v/>
      </c>
      <c r="N875" s="16" t="n"/>
      <c r="O875" s="16" t="n"/>
      <c r="P875" s="14" t="n"/>
      <c r="Q875" s="16" t="n"/>
      <c r="R875" s="8" t="inlineStr">
        <is>
          <t>✅ 可导入</t>
        </is>
      </c>
      <c r="S875" s="8" t="inlineStr">
        <is>
          <t>✅ 对账齐全</t>
        </is>
      </c>
      <c r="T875" t="inlineStr">
        <is>
          <t>✓</t>
        </is>
      </c>
    </row>
    <row r="876">
      <c r="A876" s="14" t="inlineStr">
        <is>
          <t>4762003428045759334</t>
        </is>
      </c>
      <c r="B876" s="14" t="inlineStr">
        <is>
          <t>小福星妈妈</t>
        </is>
      </c>
      <c r="C876" s="25" t="n">
        <v>45922</v>
      </c>
      <c r="D876" s="15" t="n"/>
      <c r="E876" s="15" t="n"/>
      <c r="F876" s="15" t="n"/>
      <c r="G876" s="15" t="n"/>
      <c r="H876" s="15" t="n">
        <v>1</v>
      </c>
      <c r="I876" s="160" t="n">
        <v>15</v>
      </c>
      <c r="J876" s="160" t="n">
        <v>5</v>
      </c>
      <c r="K876" s="160">
        <f>G876*H876*0.006</f>
        <v/>
      </c>
      <c r="L876" s="28">
        <f>SUM(I876:K876)</f>
        <v/>
      </c>
      <c r="M876" s="28">
        <f>G876*H876+I876</f>
        <v/>
      </c>
      <c r="N876" s="15" t="n"/>
      <c r="O876" s="15" t="n"/>
      <c r="P876" s="14" t="n"/>
      <c r="Q876" s="15" t="n"/>
      <c r="R876" s="8" t="inlineStr">
        <is>
          <t>✅ 可导入</t>
        </is>
      </c>
      <c r="S876" s="8" t="inlineStr">
        <is>
          <t>✅ 对账齐全</t>
        </is>
      </c>
      <c r="T876" t="inlineStr">
        <is>
          <t>✓</t>
        </is>
      </c>
    </row>
    <row r="877">
      <c r="A877" s="14" t="inlineStr">
        <is>
          <t>2951899178497875253</t>
        </is>
      </c>
      <c r="B877" s="14" t="inlineStr">
        <is>
          <t>路过的杰斯</t>
        </is>
      </c>
      <c r="C877" s="26" t="n">
        <v>45923</v>
      </c>
      <c r="D877" s="16" t="n"/>
      <c r="E877" s="16" t="n"/>
      <c r="F877" s="16" t="n"/>
      <c r="G877" s="16" t="n"/>
      <c r="H877" s="16" t="n">
        <v>1</v>
      </c>
      <c r="I877" s="161" t="n">
        <v>15</v>
      </c>
      <c r="J877" s="161" t="n">
        <v>5</v>
      </c>
      <c r="K877" s="161">
        <f>G877*H877*0.006</f>
        <v/>
      </c>
      <c r="L877" s="28">
        <f>SUM(I877:K877)</f>
        <v/>
      </c>
      <c r="M877" s="28">
        <f>G877*H877+I877</f>
        <v/>
      </c>
      <c r="N877" s="16" t="n"/>
      <c r="O877" s="16" t="n"/>
      <c r="P877" s="14" t="n"/>
      <c r="Q877" s="16" t="n"/>
      <c r="R877" s="8" t="inlineStr">
        <is>
          <t>✅ 可导入</t>
        </is>
      </c>
      <c r="S877" s="8" t="inlineStr">
        <is>
          <t>✅ 对账齐全</t>
        </is>
      </c>
      <c r="T877" t="inlineStr">
        <is>
          <t>✓</t>
        </is>
      </c>
    </row>
    <row r="878">
      <c r="A878" s="14" t="inlineStr">
        <is>
          <t>4763333379771916521</t>
        </is>
      </c>
      <c r="B878" s="14" t="inlineStr">
        <is>
          <t>tb3524215911</t>
        </is>
      </c>
      <c r="C878" s="25" t="n">
        <v>45923</v>
      </c>
      <c r="D878" s="15" t="n"/>
      <c r="E878" s="15" t="n"/>
      <c r="F878" s="15" t="n"/>
      <c r="G878" s="15" t="n"/>
      <c r="H878" s="15" t="n">
        <v>1</v>
      </c>
      <c r="I878" s="160" t="n">
        <v>15</v>
      </c>
      <c r="J878" s="160" t="n">
        <v>5</v>
      </c>
      <c r="K878" s="160">
        <f>G878*H878*0.006</f>
        <v/>
      </c>
      <c r="L878" s="28">
        <f>SUM(I878:K878)</f>
        <v/>
      </c>
      <c r="M878" s="28">
        <f>G878*H878+I878</f>
        <v/>
      </c>
      <c r="N878" s="15" t="n"/>
      <c r="O878" s="15" t="n"/>
      <c r="P878" s="14" t="n"/>
      <c r="Q878" s="15" t="n"/>
      <c r="R878" s="8" t="inlineStr">
        <is>
          <t>✅ 可导入</t>
        </is>
      </c>
      <c r="S878" s="8" t="inlineStr">
        <is>
          <t>✅ 对账齐全</t>
        </is>
      </c>
      <c r="T878" t="inlineStr">
        <is>
          <t>✓</t>
        </is>
      </c>
    </row>
    <row r="879">
      <c r="A879" s="14" t="inlineStr">
        <is>
          <t>2952737439010281585</t>
        </is>
      </c>
      <c r="B879" s="14" t="inlineStr">
        <is>
          <t>冰蓝绿冰</t>
        </is>
      </c>
      <c r="C879" s="26" t="n">
        <v>45923</v>
      </c>
      <c r="D879" s="16" t="n"/>
      <c r="E879" s="16" t="n"/>
      <c r="F879" s="16" t="n"/>
      <c r="G879" s="16" t="n"/>
      <c r="H879" s="16" t="n">
        <v>1</v>
      </c>
      <c r="I879" s="161" t="n">
        <v>15</v>
      </c>
      <c r="J879" s="161" t="n">
        <v>5</v>
      </c>
      <c r="K879" s="161">
        <f>G879*H879*0.006</f>
        <v/>
      </c>
      <c r="L879" s="28">
        <f>SUM(I879:K879)</f>
        <v/>
      </c>
      <c r="M879" s="28">
        <f>G879*H879+I879</f>
        <v/>
      </c>
      <c r="N879" s="16" t="n"/>
      <c r="O879" s="16" t="n"/>
      <c r="P879" s="14" t="n"/>
      <c r="Q879" s="16" t="n"/>
      <c r="R879" s="8" t="inlineStr">
        <is>
          <t>✅ 可导入</t>
        </is>
      </c>
      <c r="S879" s="8" t="inlineStr">
        <is>
          <t>✅ 对账齐全</t>
        </is>
      </c>
      <c r="T879" t="inlineStr">
        <is>
          <t>✓</t>
        </is>
      </c>
    </row>
    <row r="880">
      <c r="A880" s="14" t="inlineStr">
        <is>
          <t>2953281181832033385</t>
        </is>
      </c>
      <c r="B880" s="14" t="inlineStr">
        <is>
          <t>t_1509959059881_0482</t>
        </is>
      </c>
      <c r="C880" s="25" t="n">
        <v>45923</v>
      </c>
      <c r="D880" s="15" t="n"/>
      <c r="E880" s="15" t="n"/>
      <c r="F880" s="15" t="n"/>
      <c r="G880" s="15" t="n"/>
      <c r="H880" s="15" t="n">
        <v>1</v>
      </c>
      <c r="I880" s="160" t="n">
        <v>15</v>
      </c>
      <c r="J880" s="160" t="n">
        <v>5</v>
      </c>
      <c r="K880" s="160">
        <f>G880*H880*0.006</f>
        <v/>
      </c>
      <c r="L880" s="28">
        <f>SUM(I880:K880)</f>
        <v/>
      </c>
      <c r="M880" s="28">
        <f>G880*H880+I880</f>
        <v/>
      </c>
      <c r="N880" s="15" t="n"/>
      <c r="O880" s="15" t="n"/>
      <c r="P880" s="14" t="n"/>
      <c r="Q880" s="15" t="n"/>
      <c r="R880" s="8" t="inlineStr">
        <is>
          <t>✅ 可导入</t>
        </is>
      </c>
      <c r="S880" s="8" t="inlineStr">
        <is>
          <t>✅ 对账齐全</t>
        </is>
      </c>
      <c r="T880" t="inlineStr">
        <is>
          <t>✓</t>
        </is>
      </c>
    </row>
    <row r="881">
      <c r="A881" s="14" t="inlineStr">
        <is>
          <t>2953207059456346685</t>
        </is>
      </c>
      <c r="B881" s="14" t="inlineStr">
        <is>
          <t>tb98959021</t>
        </is>
      </c>
      <c r="C881" s="26" t="n">
        <v>45923</v>
      </c>
      <c r="D881" s="16" t="n"/>
      <c r="E881" s="16" t="n"/>
      <c r="F881" s="16" t="n"/>
      <c r="G881" s="16" t="n"/>
      <c r="H881" s="16" t="n">
        <v>1</v>
      </c>
      <c r="I881" s="161" t="n">
        <v>15</v>
      </c>
      <c r="J881" s="161" t="n">
        <v>5</v>
      </c>
      <c r="K881" s="161">
        <f>G881*H881*0.006</f>
        <v/>
      </c>
      <c r="L881" s="28">
        <f>SUM(I881:K881)</f>
        <v/>
      </c>
      <c r="M881" s="28">
        <f>G881*H881+I881</f>
        <v/>
      </c>
      <c r="N881" s="16" t="n"/>
      <c r="O881" s="16" t="n"/>
      <c r="P881" s="14" t="n"/>
      <c r="Q881" s="16" t="n"/>
      <c r="R881" s="8" t="inlineStr">
        <is>
          <t>✅ 可导入</t>
        </is>
      </c>
      <c r="S881" s="8" t="inlineStr">
        <is>
          <t>✅ 对账齐全</t>
        </is>
      </c>
      <c r="T881" t="inlineStr">
        <is>
          <t>✓</t>
        </is>
      </c>
    </row>
    <row r="882">
      <c r="A882" s="14" t="inlineStr">
        <is>
          <t>2953892605842053995</t>
        </is>
      </c>
      <c r="B882" s="14" t="inlineStr">
        <is>
          <t>wang911113202</t>
        </is>
      </c>
      <c r="C882" s="25" t="n">
        <v>45924</v>
      </c>
      <c r="D882" s="15" t="n"/>
      <c r="E882" s="15" t="n"/>
      <c r="F882" s="15" t="n"/>
      <c r="G882" s="15" t="n"/>
      <c r="H882" s="15" t="n">
        <v>1</v>
      </c>
      <c r="I882" s="160" t="n">
        <v>15</v>
      </c>
      <c r="J882" s="160" t="n">
        <v>5</v>
      </c>
      <c r="K882" s="160">
        <f>G882*H882*0.006</f>
        <v/>
      </c>
      <c r="L882" s="28">
        <f>SUM(I882:K882)</f>
        <v/>
      </c>
      <c r="M882" s="28">
        <f>G882*H882+I882</f>
        <v/>
      </c>
      <c r="N882" s="15" t="n"/>
      <c r="O882" s="15" t="n"/>
      <c r="P882" s="14" t="n"/>
      <c r="Q882" s="15" t="n"/>
      <c r="R882" s="8" t="inlineStr">
        <is>
          <t>✅ 可导入</t>
        </is>
      </c>
      <c r="S882" s="8" t="inlineStr">
        <is>
          <t>✅ 对账齐全</t>
        </is>
      </c>
      <c r="T882" t="inlineStr">
        <is>
          <t>✓</t>
        </is>
      </c>
    </row>
    <row r="883">
      <c r="A883" s="14" t="inlineStr">
        <is>
          <t>4765866841634152001</t>
        </is>
      </c>
      <c r="B883" s="14" t="inlineStr">
        <is>
          <t>t_1570720729892_0447</t>
        </is>
      </c>
      <c r="C883" s="26" t="n">
        <v>45924</v>
      </c>
      <c r="D883" s="16" t="n"/>
      <c r="E883" s="16" t="n"/>
      <c r="F883" s="16" t="n"/>
      <c r="G883" s="16" t="n"/>
      <c r="H883" s="16" t="n">
        <v>1</v>
      </c>
      <c r="I883" s="161" t="n">
        <v>15</v>
      </c>
      <c r="J883" s="161" t="n">
        <v>5</v>
      </c>
      <c r="K883" s="161">
        <f>G883*H883*0.006</f>
        <v/>
      </c>
      <c r="L883" s="28">
        <f>SUM(I883:K883)</f>
        <v/>
      </c>
      <c r="M883" s="28">
        <f>G883*H883+I883</f>
        <v/>
      </c>
      <c r="N883" s="16" t="n"/>
      <c r="O883" s="16" t="n"/>
      <c r="P883" s="14" t="n"/>
      <c r="Q883" s="16" t="n"/>
      <c r="R883" s="8" t="inlineStr">
        <is>
          <t>✅ 可导入</t>
        </is>
      </c>
      <c r="S883" s="8" t="inlineStr">
        <is>
          <t>✅ 对账齐全</t>
        </is>
      </c>
      <c r="T883" t="inlineStr">
        <is>
          <t>✓</t>
        </is>
      </c>
    </row>
    <row r="884">
      <c r="A884" s="14" t="inlineStr">
        <is>
          <t>4765892401094567128</t>
        </is>
      </c>
      <c r="B884" s="14" t="inlineStr">
        <is>
          <t>edward19860126</t>
        </is>
      </c>
      <c r="C884" s="25" t="n">
        <v>45924</v>
      </c>
      <c r="D884" s="15" t="n"/>
      <c r="E884" s="15" t="n"/>
      <c r="F884" s="15" t="n"/>
      <c r="G884" s="15" t="n"/>
      <c r="H884" s="15" t="n">
        <v>1</v>
      </c>
      <c r="I884" s="160" t="n">
        <v>15</v>
      </c>
      <c r="J884" s="160" t="n">
        <v>5</v>
      </c>
      <c r="K884" s="160">
        <f>G884*H884*0.006</f>
        <v/>
      </c>
      <c r="L884" s="28">
        <f>SUM(I884:K884)</f>
        <v/>
      </c>
      <c r="M884" s="28">
        <f>G884*H884+I884</f>
        <v/>
      </c>
      <c r="N884" s="15" t="n"/>
      <c r="O884" s="15" t="n"/>
      <c r="P884" s="14" t="n"/>
      <c r="Q884" s="15" t="n"/>
      <c r="R884" s="8" t="inlineStr">
        <is>
          <t>✅ 可导入</t>
        </is>
      </c>
      <c r="S884" s="8" t="inlineStr">
        <is>
          <t>✅ 对账齐全</t>
        </is>
      </c>
      <c r="T884" t="inlineStr">
        <is>
          <t>✓</t>
        </is>
      </c>
    </row>
    <row r="885">
      <c r="A885" s="14" t="inlineStr">
        <is>
          <t>4766130216991717213</t>
        </is>
      </c>
      <c r="B885" s="14" t="inlineStr">
        <is>
          <t>小小6901</t>
        </is>
      </c>
      <c r="C885" s="26" t="n">
        <v>45924</v>
      </c>
      <c r="D885" s="16" t="n"/>
      <c r="E885" s="16" t="n"/>
      <c r="F885" s="16" t="n"/>
      <c r="G885" s="16" t="n"/>
      <c r="H885" s="16" t="n">
        <v>1</v>
      </c>
      <c r="I885" s="161" t="n">
        <v>15</v>
      </c>
      <c r="J885" s="161" t="n">
        <v>5</v>
      </c>
      <c r="K885" s="161">
        <f>G885*H885*0.006</f>
        <v/>
      </c>
      <c r="L885" s="28">
        <f>SUM(I885:K885)</f>
        <v/>
      </c>
      <c r="M885" s="28">
        <f>G885*H885+I885</f>
        <v/>
      </c>
      <c r="N885" s="16" t="n"/>
      <c r="O885" s="16" t="n"/>
      <c r="P885" s="14" t="n"/>
      <c r="Q885" s="16" t="n"/>
      <c r="R885" s="8" t="inlineStr">
        <is>
          <t>✅ 可导入</t>
        </is>
      </c>
      <c r="S885" s="8" t="inlineStr">
        <is>
          <t>✅ 对账齐全</t>
        </is>
      </c>
      <c r="T885" t="inlineStr">
        <is>
          <t>✓</t>
        </is>
      </c>
    </row>
    <row r="886">
      <c r="A886" s="14" t="inlineStr">
        <is>
          <t>2954563935220666270</t>
        </is>
      </c>
      <c r="B886" s="14" t="inlineStr">
        <is>
          <t>uwmajbw013</t>
        </is>
      </c>
      <c r="C886" s="25" t="n">
        <v>45924</v>
      </c>
      <c r="D886" s="15" t="n"/>
      <c r="E886" s="15" t="n"/>
      <c r="F886" s="15" t="n"/>
      <c r="G886" s="15" t="n"/>
      <c r="H886" s="15" t="n">
        <v>1</v>
      </c>
      <c r="I886" s="160" t="n">
        <v>15</v>
      </c>
      <c r="J886" s="160" t="n">
        <v>5</v>
      </c>
      <c r="K886" s="160">
        <f>G886*H886*0.006</f>
        <v/>
      </c>
      <c r="L886" s="28">
        <f>SUM(I886:K886)</f>
        <v/>
      </c>
      <c r="M886" s="28">
        <f>G886*H886+I886</f>
        <v/>
      </c>
      <c r="N886" s="15" t="n"/>
      <c r="O886" s="15" t="n"/>
      <c r="P886" s="14" t="n"/>
      <c r="Q886" s="15" t="n"/>
      <c r="R886" s="8" t="inlineStr">
        <is>
          <t>✅ 可导入</t>
        </is>
      </c>
      <c r="S886" s="8" t="inlineStr">
        <is>
          <t>✅ 对账齐全</t>
        </is>
      </c>
      <c r="T886" t="inlineStr">
        <is>
          <t>✓</t>
        </is>
      </c>
    </row>
    <row r="887">
      <c r="A887" s="14" t="inlineStr">
        <is>
          <t>4765885849988528419</t>
        </is>
      </c>
      <c r="B887" s="14" t="inlineStr">
        <is>
          <t>lym20100701</t>
        </is>
      </c>
      <c r="C887" s="26" t="n">
        <v>45924</v>
      </c>
      <c r="D887" s="16" t="n"/>
      <c r="E887" s="16" t="n"/>
      <c r="F887" s="16" t="n"/>
      <c r="G887" s="16" t="n"/>
      <c r="H887" s="16" t="n">
        <v>1</v>
      </c>
      <c r="I887" s="161" t="n">
        <v>15</v>
      </c>
      <c r="J887" s="161" t="n">
        <v>5</v>
      </c>
      <c r="K887" s="161">
        <f>G887*H887*0.006</f>
        <v/>
      </c>
      <c r="L887" s="28">
        <f>SUM(I887:K887)</f>
        <v/>
      </c>
      <c r="M887" s="28">
        <f>G887*H887+I887</f>
        <v/>
      </c>
      <c r="N887" s="16" t="n"/>
      <c r="O887" s="16" t="n"/>
      <c r="P887" s="14" t="n"/>
      <c r="Q887" s="16" t="n"/>
      <c r="R887" s="8" t="inlineStr">
        <is>
          <t>✅ 可导入</t>
        </is>
      </c>
      <c r="S887" s="8" t="inlineStr">
        <is>
          <t>✅ 对账齐全</t>
        </is>
      </c>
      <c r="T887" t="inlineStr">
        <is>
          <t>✓</t>
        </is>
      </c>
    </row>
    <row r="888">
      <c r="A888" s="14" t="inlineStr">
        <is>
          <t>4767348637970816147</t>
        </is>
      </c>
      <c r="B888" s="14" t="inlineStr">
        <is>
          <t>杨璨诺</t>
        </is>
      </c>
      <c r="C888" s="25" t="n">
        <v>45925</v>
      </c>
      <c r="D888" s="15" t="n"/>
      <c r="E888" s="15" t="n"/>
      <c r="F888" s="15" t="n"/>
      <c r="G888" s="15" t="n"/>
      <c r="H888" s="15" t="n">
        <v>1</v>
      </c>
      <c r="I888" s="160" t="n">
        <v>15</v>
      </c>
      <c r="J888" s="160" t="n">
        <v>5</v>
      </c>
      <c r="K888" s="160">
        <f>G888*H888*0.006</f>
        <v/>
      </c>
      <c r="L888" s="28">
        <f>SUM(I888:K888)</f>
        <v/>
      </c>
      <c r="M888" s="28">
        <f>G888*H888+I888</f>
        <v/>
      </c>
      <c r="N888" s="15" t="n"/>
      <c r="O888" s="15" t="n"/>
      <c r="P888" s="14" t="n"/>
      <c r="Q888" s="15" t="n"/>
      <c r="R888" s="8" t="inlineStr">
        <is>
          <t>✅ 可导入</t>
        </is>
      </c>
      <c r="S888" s="8" t="inlineStr">
        <is>
          <t>✅ 对账齐全</t>
        </is>
      </c>
      <c r="T888" t="inlineStr">
        <is>
          <t>✓</t>
        </is>
      </c>
    </row>
    <row r="889">
      <c r="A889" s="14" t="inlineStr">
        <is>
          <t>2956174322810051067</t>
        </is>
      </c>
      <c r="B889" s="14" t="inlineStr">
        <is>
          <t>Ariesxiu</t>
        </is>
      </c>
      <c r="C889" s="26" t="n">
        <v>45925</v>
      </c>
      <c r="D889" s="16" t="n"/>
      <c r="E889" s="16" t="n"/>
      <c r="F889" s="16" t="n"/>
      <c r="G889" s="16" t="n"/>
      <c r="H889" s="16" t="n">
        <v>1</v>
      </c>
      <c r="I889" s="161" t="n">
        <v>15</v>
      </c>
      <c r="J889" s="161" t="n">
        <v>5</v>
      </c>
      <c r="K889" s="161">
        <f>G889*H889*0.006</f>
        <v/>
      </c>
      <c r="L889" s="28">
        <f>SUM(I889:K889)</f>
        <v/>
      </c>
      <c r="M889" s="28">
        <f>G889*H889+I889</f>
        <v/>
      </c>
      <c r="N889" s="16" t="n"/>
      <c r="O889" s="16" t="n"/>
      <c r="P889" s="14" t="n"/>
      <c r="Q889" s="16" t="n"/>
      <c r="R889" s="8" t="inlineStr">
        <is>
          <t>✅ 可导入</t>
        </is>
      </c>
      <c r="S889" s="8" t="inlineStr">
        <is>
          <t>✅ 对账齐全</t>
        </is>
      </c>
      <c r="T889" t="inlineStr">
        <is>
          <t>✓</t>
        </is>
      </c>
    </row>
    <row r="890">
      <c r="A890" s="14" t="inlineStr">
        <is>
          <t>4768082569226153336</t>
        </is>
      </c>
      <c r="B890" s="14" t="inlineStr">
        <is>
          <t>阶前月色凉如水</t>
        </is>
      </c>
      <c r="C890" s="25" t="n">
        <v>45925</v>
      </c>
      <c r="D890" s="15" t="n"/>
      <c r="E890" s="15" t="n"/>
      <c r="F890" s="15" t="n"/>
      <c r="G890" s="15" t="n"/>
      <c r="H890" s="15" t="n">
        <v>1</v>
      </c>
      <c r="I890" s="160" t="n">
        <v>15</v>
      </c>
      <c r="J890" s="160" t="n">
        <v>5</v>
      </c>
      <c r="K890" s="160">
        <f>G890*H890*0.006</f>
        <v/>
      </c>
      <c r="L890" s="28">
        <f>SUM(I890:K890)</f>
        <v/>
      </c>
      <c r="M890" s="28">
        <f>G890*H890+I890</f>
        <v/>
      </c>
      <c r="N890" s="15" t="n"/>
      <c r="O890" s="15" t="n"/>
      <c r="P890" s="14" t="n"/>
      <c r="Q890" s="15" t="n"/>
      <c r="R890" s="8" t="inlineStr">
        <is>
          <t>✅ 可导入</t>
        </is>
      </c>
      <c r="S890" s="8" t="inlineStr">
        <is>
          <t>✅ 对账齐全</t>
        </is>
      </c>
      <c r="T890" t="inlineStr">
        <is>
          <t>✓</t>
        </is>
      </c>
    </row>
    <row r="891">
      <c r="A891" s="14" t="inlineStr">
        <is>
          <t>2956871244685200564</t>
        </is>
      </c>
      <c r="B891" s="14" t="inlineStr">
        <is>
          <t>糖糖高阳王</t>
        </is>
      </c>
      <c r="C891" s="26" t="n">
        <v>45925</v>
      </c>
      <c r="D891" s="16" t="n"/>
      <c r="E891" s="16" t="n"/>
      <c r="F891" s="16" t="n"/>
      <c r="G891" s="16" t="n"/>
      <c r="H891" s="16" t="n">
        <v>1</v>
      </c>
      <c r="I891" s="161" t="n">
        <v>15</v>
      </c>
      <c r="J891" s="161" t="n">
        <v>5</v>
      </c>
      <c r="K891" s="161">
        <f>G891*H891*0.006</f>
        <v/>
      </c>
      <c r="L891" s="28">
        <f>SUM(I891:K891)</f>
        <v/>
      </c>
      <c r="M891" s="28">
        <f>G891*H891+I891</f>
        <v/>
      </c>
      <c r="N891" s="16" t="n"/>
      <c r="O891" s="16" t="n"/>
      <c r="P891" s="14" t="n"/>
      <c r="Q891" s="16" t="n"/>
      <c r="R891" s="8" t="inlineStr">
        <is>
          <t>✅ 可导入</t>
        </is>
      </c>
      <c r="S891" s="8" t="inlineStr">
        <is>
          <t>✅ 对账齐全</t>
        </is>
      </c>
      <c r="T891" t="inlineStr">
        <is>
          <t>✓</t>
        </is>
      </c>
    </row>
    <row r="892">
      <c r="A892" s="14" t="inlineStr">
        <is>
          <t>4768240933613933242</t>
        </is>
      </c>
      <c r="B892" s="14" t="inlineStr">
        <is>
          <t>前方向着路</t>
        </is>
      </c>
      <c r="C892" s="25" t="n">
        <v>45925</v>
      </c>
      <c r="D892" s="15" t="n"/>
      <c r="E892" s="15" t="n"/>
      <c r="F892" s="15" t="n"/>
      <c r="G892" s="15" t="n"/>
      <c r="H892" s="15" t="n">
        <v>1</v>
      </c>
      <c r="I892" s="160" t="n">
        <v>15</v>
      </c>
      <c r="J892" s="160" t="n">
        <v>5</v>
      </c>
      <c r="K892" s="160">
        <f>G892*H892*0.006</f>
        <v/>
      </c>
      <c r="L892" s="28">
        <f>SUM(I892:K892)</f>
        <v/>
      </c>
      <c r="M892" s="28">
        <f>G892*H892+I892</f>
        <v/>
      </c>
      <c r="N892" s="15" t="n"/>
      <c r="O892" s="15" t="n"/>
      <c r="P892" s="14" t="n"/>
      <c r="Q892" s="15" t="n"/>
      <c r="R892" s="8" t="inlineStr">
        <is>
          <t>✅ 可导入</t>
        </is>
      </c>
      <c r="S892" s="8" t="inlineStr">
        <is>
          <t>✅ 对账齐全</t>
        </is>
      </c>
      <c r="T892" t="inlineStr">
        <is>
          <t>✓</t>
        </is>
      </c>
    </row>
    <row r="893">
      <c r="A893" s="14" t="inlineStr">
        <is>
          <t>4769689502519896943</t>
        </is>
      </c>
      <c r="B893" s="14" t="inlineStr">
        <is>
          <t>tb098789573</t>
        </is>
      </c>
      <c r="C893" s="26" t="n">
        <v>45926</v>
      </c>
      <c r="D893" s="16" t="n"/>
      <c r="E893" s="16" t="n"/>
      <c r="F893" s="16" t="n"/>
      <c r="G893" s="16" t="n"/>
      <c r="H893" s="16" t="n">
        <v>1</v>
      </c>
      <c r="I893" s="161" t="n">
        <v>15</v>
      </c>
      <c r="J893" s="161" t="n">
        <v>5</v>
      </c>
      <c r="K893" s="161">
        <f>G893*H893*0.006</f>
        <v/>
      </c>
      <c r="L893" s="28">
        <f>SUM(I893:K893)</f>
        <v/>
      </c>
      <c r="M893" s="28">
        <f>G893*H893+I893</f>
        <v/>
      </c>
      <c r="N893" s="16" t="n"/>
      <c r="O893" s="16" t="n"/>
      <c r="P893" s="14" t="n"/>
      <c r="Q893" s="16" t="n"/>
      <c r="R893" s="8" t="inlineStr">
        <is>
          <t>✅ 可导入</t>
        </is>
      </c>
      <c r="S893" s="8" t="inlineStr">
        <is>
          <t>✅ 对账齐全</t>
        </is>
      </c>
      <c r="T893" t="inlineStr">
        <is>
          <t>✓</t>
        </is>
      </c>
    </row>
    <row r="894">
      <c r="A894" s="14" t="inlineStr">
        <is>
          <t>2958505611145915860</t>
        </is>
      </c>
      <c r="B894" s="14" t="inlineStr">
        <is>
          <t>李皖105</t>
        </is>
      </c>
      <c r="C894" s="25" t="n">
        <v>45926</v>
      </c>
      <c r="D894" s="15" t="n"/>
      <c r="E894" s="15" t="n"/>
      <c r="F894" s="15" t="n"/>
      <c r="G894" s="15" t="n"/>
      <c r="H894" s="15" t="n">
        <v>1</v>
      </c>
      <c r="I894" s="160" t="n">
        <v>15</v>
      </c>
      <c r="J894" s="160" t="n">
        <v>5</v>
      </c>
      <c r="K894" s="160">
        <f>G894*H894*0.006</f>
        <v/>
      </c>
      <c r="L894" s="28">
        <f>SUM(I894:K894)</f>
        <v/>
      </c>
      <c r="M894" s="28">
        <f>G894*H894+I894</f>
        <v/>
      </c>
      <c r="N894" s="15" t="n"/>
      <c r="O894" s="15" t="n"/>
      <c r="P894" s="14" t="n"/>
      <c r="Q894" s="15" t="n"/>
      <c r="R894" s="8" t="inlineStr">
        <is>
          <t>✅ 可导入</t>
        </is>
      </c>
      <c r="S894" s="8" t="inlineStr">
        <is>
          <t>✅ 对账齐全</t>
        </is>
      </c>
      <c r="T894" t="inlineStr">
        <is>
          <t>✓</t>
        </is>
      </c>
    </row>
    <row r="895">
      <c r="A895" s="14" t="inlineStr">
        <is>
          <t>2958588302362636995</t>
        </is>
      </c>
      <c r="B895" s="14" t="inlineStr">
        <is>
          <t>tb6556966773</t>
        </is>
      </c>
      <c r="C895" s="26" t="n">
        <v>45926</v>
      </c>
      <c r="D895" s="16" t="n"/>
      <c r="E895" s="16" t="n"/>
      <c r="F895" s="16" t="n"/>
      <c r="G895" s="16" t="n"/>
      <c r="H895" s="16" t="n">
        <v>1</v>
      </c>
      <c r="I895" s="161" t="n">
        <v>15</v>
      </c>
      <c r="J895" s="161" t="n">
        <v>5</v>
      </c>
      <c r="K895" s="161">
        <f>G895*H895*0.006</f>
        <v/>
      </c>
      <c r="L895" s="28">
        <f>SUM(I895:K895)</f>
        <v/>
      </c>
      <c r="M895" s="28">
        <f>G895*H895+I895</f>
        <v/>
      </c>
      <c r="N895" s="16" t="n"/>
      <c r="O895" s="16" t="n"/>
      <c r="P895" s="14" t="n"/>
      <c r="Q895" s="16" t="n"/>
      <c r="R895" s="8" t="inlineStr">
        <is>
          <t>✅ 可导入</t>
        </is>
      </c>
      <c r="S895" s="8" t="inlineStr">
        <is>
          <t>✅ 对账齐全</t>
        </is>
      </c>
      <c r="T895" t="inlineStr">
        <is>
          <t>✓</t>
        </is>
      </c>
    </row>
    <row r="896">
      <c r="A896" s="14" t="inlineStr">
        <is>
          <t>4770349021920404034</t>
        </is>
      </c>
      <c r="B896" s="14" t="inlineStr">
        <is>
          <t>默龙隐凤v1</t>
        </is>
      </c>
      <c r="C896" s="25" t="n">
        <v>45926</v>
      </c>
      <c r="D896" s="15" t="n"/>
      <c r="E896" s="15" t="n"/>
      <c r="F896" s="15" t="n"/>
      <c r="G896" s="15" t="n"/>
      <c r="H896" s="15" t="n">
        <v>1</v>
      </c>
      <c r="I896" s="160" t="n">
        <v>15</v>
      </c>
      <c r="J896" s="160" t="n">
        <v>5</v>
      </c>
      <c r="K896" s="160">
        <f>G896*H896*0.006</f>
        <v/>
      </c>
      <c r="L896" s="28">
        <f>SUM(I896:K896)</f>
        <v/>
      </c>
      <c r="M896" s="28">
        <f>G896*H896+I896</f>
        <v/>
      </c>
      <c r="N896" s="15" t="n"/>
      <c r="O896" s="15" t="n"/>
      <c r="P896" s="14" t="n"/>
      <c r="Q896" s="15" t="n"/>
      <c r="R896" s="8" t="inlineStr">
        <is>
          <t>✅ 可导入</t>
        </is>
      </c>
      <c r="S896" s="8" t="inlineStr">
        <is>
          <t>✅ 对账齐全</t>
        </is>
      </c>
      <c r="T896" t="inlineStr">
        <is>
          <t>✓</t>
        </is>
      </c>
    </row>
    <row r="897">
      <c r="A897" s="14" t="inlineStr">
        <is>
          <t>4770513036342125345</t>
        </is>
      </c>
      <c r="B897" s="14" t="inlineStr">
        <is>
          <t>河口冯于晏</t>
        </is>
      </c>
      <c r="C897" s="26" t="n">
        <v>45926</v>
      </c>
      <c r="D897" s="16" t="n"/>
      <c r="E897" s="16" t="n"/>
      <c r="F897" s="16" t="n"/>
      <c r="G897" s="16" t="n"/>
      <c r="H897" s="16" t="n">
        <v>1</v>
      </c>
      <c r="I897" s="161" t="n">
        <v>15</v>
      </c>
      <c r="J897" s="161" t="n">
        <v>5</v>
      </c>
      <c r="K897" s="161">
        <f>G897*H897*0.006</f>
        <v/>
      </c>
      <c r="L897" s="28">
        <f>SUM(I897:K897)</f>
        <v/>
      </c>
      <c r="M897" s="28">
        <f>G897*H897+I897</f>
        <v/>
      </c>
      <c r="N897" s="16" t="n"/>
      <c r="O897" s="16" t="n"/>
      <c r="P897" s="14" t="n"/>
      <c r="Q897" s="16" t="n"/>
      <c r="R897" s="8" t="inlineStr">
        <is>
          <t>✅ 可导入</t>
        </is>
      </c>
      <c r="S897" s="8" t="inlineStr">
        <is>
          <t>✅ 对账齐全</t>
        </is>
      </c>
      <c r="T897" t="inlineStr">
        <is>
          <t>✓</t>
        </is>
      </c>
    </row>
    <row r="898">
      <c r="A898" s="14" t="inlineStr">
        <is>
          <t>2958990924537001070</t>
        </is>
      </c>
      <c r="B898" s="14" t="inlineStr">
        <is>
          <t>傲夜飞雪</t>
        </is>
      </c>
      <c r="C898" s="25" t="n">
        <v>45926</v>
      </c>
      <c r="D898" s="15" t="n"/>
      <c r="E898" s="15" t="n"/>
      <c r="F898" s="15" t="n"/>
      <c r="G898" s="15" t="n"/>
      <c r="H898" s="15" t="n">
        <v>1</v>
      </c>
      <c r="I898" s="160" t="n">
        <v>15</v>
      </c>
      <c r="J898" s="160" t="n">
        <v>5</v>
      </c>
      <c r="K898" s="160">
        <f>G898*H898*0.006</f>
        <v/>
      </c>
      <c r="L898" s="28">
        <f>SUM(I898:K898)</f>
        <v/>
      </c>
      <c r="M898" s="28">
        <f>G898*H898+I898</f>
        <v/>
      </c>
      <c r="N898" s="15" t="n"/>
      <c r="O898" s="15" t="n"/>
      <c r="P898" s="14" t="n"/>
      <c r="Q898" s="15" t="n"/>
      <c r="R898" s="8" t="inlineStr">
        <is>
          <t>✅ 可导入</t>
        </is>
      </c>
      <c r="S898" s="8" t="inlineStr">
        <is>
          <t>✅ 对账齐全</t>
        </is>
      </c>
      <c r="T898" t="inlineStr">
        <is>
          <t>✓</t>
        </is>
      </c>
    </row>
    <row r="899">
      <c r="A899" s="14" t="inlineStr">
        <is>
          <t>2959082076141357193</t>
        </is>
      </c>
      <c r="B899" s="14" t="inlineStr">
        <is>
          <t>gzc068</t>
        </is>
      </c>
      <c r="C899" s="26" t="n">
        <v>45926</v>
      </c>
      <c r="D899" s="16" t="n"/>
      <c r="E899" s="16" t="n"/>
      <c r="F899" s="16" t="n"/>
      <c r="G899" s="16" t="n"/>
      <c r="H899" s="16" t="n">
        <v>1</v>
      </c>
      <c r="I899" s="161" t="n">
        <v>15</v>
      </c>
      <c r="J899" s="161" t="n">
        <v>5</v>
      </c>
      <c r="K899" s="161">
        <f>G899*H899*0.006</f>
        <v/>
      </c>
      <c r="L899" s="28">
        <f>SUM(I899:K899)</f>
        <v/>
      </c>
      <c r="M899" s="28">
        <f>G899*H899+I899</f>
        <v/>
      </c>
      <c r="N899" s="16" t="n"/>
      <c r="O899" s="16" t="n"/>
      <c r="P899" s="14" t="n"/>
      <c r="Q899" s="16" t="n"/>
      <c r="R899" s="8" t="inlineStr">
        <is>
          <t>✅ 可导入</t>
        </is>
      </c>
      <c r="S899" s="8" t="inlineStr">
        <is>
          <t>✅ 对账齐全</t>
        </is>
      </c>
      <c r="T899" t="inlineStr">
        <is>
          <t>✓</t>
        </is>
      </c>
    </row>
    <row r="900">
      <c r="A900" s="14" t="inlineStr">
        <is>
          <t>4772493146781713440</t>
        </is>
      </c>
      <c r="B900" s="14" t="inlineStr">
        <is>
          <t>梅花香自来苦寒来呢</t>
        </is>
      </c>
      <c r="C900" s="25" t="n">
        <v>45927</v>
      </c>
      <c r="D900" s="15" t="n"/>
      <c r="E900" s="15" t="n"/>
      <c r="F900" s="15" t="n"/>
      <c r="G900" s="15" t="n"/>
      <c r="H900" s="15" t="n">
        <v>1</v>
      </c>
      <c r="I900" s="160" t="n">
        <v>15</v>
      </c>
      <c r="J900" s="160" t="n">
        <v>5</v>
      </c>
      <c r="K900" s="160">
        <f>G900*H900*0.006</f>
        <v/>
      </c>
      <c r="L900" s="28">
        <f>SUM(I900:K900)</f>
        <v/>
      </c>
      <c r="M900" s="28">
        <f>G900*H900+I900</f>
        <v/>
      </c>
      <c r="N900" s="15" t="n"/>
      <c r="O900" s="15" t="n"/>
      <c r="P900" s="14" t="n"/>
      <c r="Q900" s="15" t="n"/>
      <c r="R900" s="8" t="inlineStr">
        <is>
          <t>✅ 可导入</t>
        </is>
      </c>
      <c r="S900" s="8" t="inlineStr">
        <is>
          <t>✅ 对账齐全</t>
        </is>
      </c>
      <c r="T900" t="inlineStr">
        <is>
          <t>✓</t>
        </is>
      </c>
    </row>
    <row r="901">
      <c r="A901" s="14" t="inlineStr">
        <is>
          <t>2961164928728604674</t>
        </is>
      </c>
      <c r="B901" s="14" t="inlineStr">
        <is>
          <t>thatguy21</t>
        </is>
      </c>
      <c r="C901" s="26" t="n">
        <v>45927</v>
      </c>
      <c r="D901" s="16" t="n"/>
      <c r="E901" s="16" t="n"/>
      <c r="F901" s="16" t="n"/>
      <c r="G901" s="16" t="n"/>
      <c r="H901" s="16" t="n">
        <v>1</v>
      </c>
      <c r="I901" s="161" t="n">
        <v>15</v>
      </c>
      <c r="J901" s="161" t="n">
        <v>5</v>
      </c>
      <c r="K901" s="161">
        <f>G901*H901*0.006</f>
        <v/>
      </c>
      <c r="L901" s="28">
        <f>SUM(I901:K901)</f>
        <v/>
      </c>
      <c r="M901" s="28">
        <f>G901*H901+I901</f>
        <v/>
      </c>
      <c r="N901" s="16" t="n"/>
      <c r="O901" s="16" t="n"/>
      <c r="P901" s="14" t="n"/>
      <c r="Q901" s="16" t="n"/>
      <c r="R901" s="8" t="inlineStr">
        <is>
          <t>✅ 可导入</t>
        </is>
      </c>
      <c r="S901" s="8" t="inlineStr">
        <is>
          <t>✅ 对账齐全</t>
        </is>
      </c>
      <c r="T901" t="inlineStr">
        <is>
          <t>✓</t>
        </is>
      </c>
    </row>
    <row r="902">
      <c r="A902" s="14" t="inlineStr">
        <is>
          <t>2961877405025215898</t>
        </is>
      </c>
      <c r="B902" s="14" t="inlineStr">
        <is>
          <t>陈宜廷18</t>
        </is>
      </c>
      <c r="C902" s="25" t="n">
        <v>45927</v>
      </c>
      <c r="D902" s="15" t="n"/>
      <c r="E902" s="15" t="n"/>
      <c r="F902" s="15" t="n"/>
      <c r="G902" s="15" t="n"/>
      <c r="H902" s="15" t="n">
        <v>1</v>
      </c>
      <c r="I902" s="160" t="n">
        <v>15</v>
      </c>
      <c r="J902" s="160" t="n">
        <v>5</v>
      </c>
      <c r="K902" s="160">
        <f>G902*H902*0.006</f>
        <v/>
      </c>
      <c r="L902" s="28">
        <f>SUM(I902:K902)</f>
        <v/>
      </c>
      <c r="M902" s="28">
        <f>G902*H902+I902</f>
        <v/>
      </c>
      <c r="N902" s="15" t="n"/>
      <c r="O902" s="15" t="n"/>
      <c r="P902" s="14" t="n"/>
      <c r="Q902" s="15" t="n"/>
      <c r="R902" s="8" t="inlineStr">
        <is>
          <t>✅ 可导入</t>
        </is>
      </c>
      <c r="S902" s="8" t="inlineStr">
        <is>
          <t>✅ 对账齐全</t>
        </is>
      </c>
      <c r="T902" t="inlineStr">
        <is>
          <t>✓</t>
        </is>
      </c>
    </row>
    <row r="903">
      <c r="A903" s="14" t="inlineStr">
        <is>
          <t>2962880258723638969</t>
        </is>
      </c>
      <c r="B903" s="14" t="inlineStr">
        <is>
          <t>honghongmei89hotmail</t>
        </is>
      </c>
      <c r="C903" s="26" t="n">
        <v>45928</v>
      </c>
      <c r="D903" s="16" t="n"/>
      <c r="E903" s="16" t="n"/>
      <c r="F903" s="16" t="n"/>
      <c r="G903" s="16" t="n"/>
      <c r="H903" s="16" t="n">
        <v>1</v>
      </c>
      <c r="I903" s="161" t="n">
        <v>15</v>
      </c>
      <c r="J903" s="161" t="n">
        <v>5</v>
      </c>
      <c r="K903" s="161">
        <f>G903*H903*0.006</f>
        <v/>
      </c>
      <c r="L903" s="28">
        <f>SUM(I903:K903)</f>
        <v/>
      </c>
      <c r="M903" s="28">
        <f>G903*H903+I903</f>
        <v/>
      </c>
      <c r="N903" s="16" t="n"/>
      <c r="O903" s="16" t="n"/>
      <c r="P903" s="14" t="n"/>
      <c r="Q903" s="16" t="n"/>
      <c r="R903" s="8" t="inlineStr">
        <is>
          <t>✅ 可导入</t>
        </is>
      </c>
      <c r="S903" s="8" t="inlineStr">
        <is>
          <t>✅ 对账齐全</t>
        </is>
      </c>
      <c r="T903" t="inlineStr">
        <is>
          <t>✓</t>
        </is>
      </c>
    </row>
    <row r="904">
      <c r="A904" s="14" t="inlineStr">
        <is>
          <t>4774857770528929629</t>
        </is>
      </c>
      <c r="B904" s="14" t="inlineStr">
        <is>
          <t>点点泥泥002</t>
        </is>
      </c>
      <c r="C904" s="25" t="n">
        <v>45928</v>
      </c>
      <c r="D904" s="15" t="n"/>
      <c r="E904" s="15" t="n"/>
      <c r="F904" s="15" t="n"/>
      <c r="G904" s="15" t="n"/>
      <c r="H904" s="15" t="n">
        <v>1</v>
      </c>
      <c r="I904" s="160" t="n">
        <v>15</v>
      </c>
      <c r="J904" s="160" t="n">
        <v>5</v>
      </c>
      <c r="K904" s="160">
        <f>G904*H904*0.006</f>
        <v/>
      </c>
      <c r="L904" s="28">
        <f>SUM(I904:K904)</f>
        <v/>
      </c>
      <c r="M904" s="28">
        <f>G904*H904+I904</f>
        <v/>
      </c>
      <c r="N904" s="15" t="n"/>
      <c r="O904" s="15" t="n"/>
      <c r="P904" s="14" t="n"/>
      <c r="Q904" s="15" t="n"/>
      <c r="R904" s="8" t="inlineStr">
        <is>
          <t>✅ 可导入</t>
        </is>
      </c>
      <c r="S904" s="8" t="inlineStr">
        <is>
          <t>✅ 对账齐全</t>
        </is>
      </c>
      <c r="T904" t="inlineStr">
        <is>
          <t>✓</t>
        </is>
      </c>
    </row>
    <row r="905">
      <c r="A905" s="14" t="inlineStr">
        <is>
          <t>4776441876176583520</t>
        </is>
      </c>
      <c r="B905" s="14" t="inlineStr">
        <is>
          <t>周周有钱收吖</t>
        </is>
      </c>
      <c r="C905" s="26" t="n">
        <v>45929</v>
      </c>
      <c r="D905" s="16" t="n"/>
      <c r="E905" s="16" t="n"/>
      <c r="F905" s="16" t="n"/>
      <c r="G905" s="16" t="n"/>
      <c r="H905" s="16" t="n">
        <v>1</v>
      </c>
      <c r="I905" s="161" t="n">
        <v>15</v>
      </c>
      <c r="J905" s="161" t="n">
        <v>5</v>
      </c>
      <c r="K905" s="161">
        <f>G905*H905*0.006</f>
        <v/>
      </c>
      <c r="L905" s="28">
        <f>SUM(I905:K905)</f>
        <v/>
      </c>
      <c r="M905" s="28">
        <f>G905*H905+I905</f>
        <v/>
      </c>
      <c r="N905" s="16" t="n"/>
      <c r="O905" s="16" t="n"/>
      <c r="P905" s="14" t="n"/>
      <c r="Q905" s="16" t="n"/>
      <c r="R905" s="8" t="inlineStr">
        <is>
          <t>✅ 可导入</t>
        </is>
      </c>
      <c r="S905" s="8" t="inlineStr">
        <is>
          <t>✅ 对账齐全</t>
        </is>
      </c>
      <c r="T905" t="inlineStr">
        <is>
          <t>✓</t>
        </is>
      </c>
    </row>
    <row r="906">
      <c r="A906" s="14" t="inlineStr">
        <is>
          <t>4778851683043243545</t>
        </is>
      </c>
      <c r="B906" s="14" t="inlineStr">
        <is>
          <t>久违的柳眉</t>
        </is>
      </c>
      <c r="C906" s="25" t="n">
        <v>45930</v>
      </c>
      <c r="D906" s="15" t="n"/>
      <c r="E906" s="15" t="n"/>
      <c r="F906" s="15" t="n"/>
      <c r="G906" s="15" t="n"/>
      <c r="H906" s="15" t="n">
        <v>1</v>
      </c>
      <c r="I906" s="160" t="n">
        <v>15</v>
      </c>
      <c r="J906" s="160" t="n">
        <v>5</v>
      </c>
      <c r="K906" s="160">
        <f>G906*H906*0.006</f>
        <v/>
      </c>
      <c r="L906" s="28">
        <f>SUM(I906:K906)</f>
        <v/>
      </c>
      <c r="M906" s="28">
        <f>G906*H906+I906</f>
        <v/>
      </c>
      <c r="N906" s="15" t="n"/>
      <c r="O906" s="15" t="n"/>
      <c r="P906" s="14" t="n"/>
      <c r="Q906" s="15" t="n"/>
      <c r="R906" s="8" t="inlineStr">
        <is>
          <t>✅ 可导入</t>
        </is>
      </c>
      <c r="S906" s="8" t="inlineStr">
        <is>
          <t>✅ 对账齐全</t>
        </is>
      </c>
      <c r="T906" t="inlineStr">
        <is>
          <t>✓</t>
        </is>
      </c>
    </row>
    <row r="907">
      <c r="A907" s="14" t="inlineStr">
        <is>
          <t>4779888156741484024</t>
        </is>
      </c>
      <c r="B907" s="14" t="inlineStr">
        <is>
          <t>kingkeluson</t>
        </is>
      </c>
      <c r="C907" s="26" t="n">
        <v>45930</v>
      </c>
      <c r="D907" s="16" t="n"/>
      <c r="E907" s="16" t="n"/>
      <c r="F907" s="16" t="n"/>
      <c r="G907" s="16" t="n"/>
      <c r="H907" s="16" t="n">
        <v>1</v>
      </c>
      <c r="I907" s="161" t="n">
        <v>15</v>
      </c>
      <c r="J907" s="161" t="n">
        <v>5</v>
      </c>
      <c r="K907" s="161">
        <f>G907*H907*0.006</f>
        <v/>
      </c>
      <c r="L907" s="28">
        <f>SUM(I907:K907)</f>
        <v/>
      </c>
      <c r="M907" s="28">
        <f>G907*H907+I907</f>
        <v/>
      </c>
      <c r="N907" s="16" t="n"/>
      <c r="O907" s="16" t="n"/>
      <c r="P907" s="14" t="n"/>
      <c r="Q907" s="16" t="n"/>
      <c r="R907" s="8" t="inlineStr">
        <is>
          <t>✅ 可导入</t>
        </is>
      </c>
      <c r="S907" s="8" t="inlineStr">
        <is>
          <t>✅ 对账齐全</t>
        </is>
      </c>
      <c r="T907" t="inlineStr">
        <is>
          <t>✓</t>
        </is>
      </c>
    </row>
    <row r="908">
      <c r="A908" s="14" t="inlineStr">
        <is>
          <t>4780841330480462917</t>
        </is>
      </c>
      <c r="B908" s="14" t="inlineStr">
        <is>
          <t>rekmos</t>
        </is>
      </c>
      <c r="C908" s="25" t="n">
        <v>45931</v>
      </c>
      <c r="D908" s="15" t="n"/>
      <c r="E908" s="15" t="n"/>
      <c r="F908" s="15" t="n"/>
      <c r="G908" s="15" t="n"/>
      <c r="H908" s="15" t="n">
        <v>1</v>
      </c>
      <c r="I908" s="160" t="n">
        <v>15</v>
      </c>
      <c r="J908" s="160" t="n">
        <v>5</v>
      </c>
      <c r="K908" s="160">
        <f>G908*H908*0.006</f>
        <v/>
      </c>
      <c r="L908" s="28">
        <f>SUM(I908:K908)</f>
        <v/>
      </c>
      <c r="M908" s="28">
        <f>G908*H908+I908</f>
        <v/>
      </c>
      <c r="N908" s="15" t="n"/>
      <c r="O908" s="15" t="n"/>
      <c r="P908" s="14" t="n"/>
      <c r="Q908" s="15" t="n"/>
      <c r="R908" s="8" t="inlineStr">
        <is>
          <t>✅ 可导入</t>
        </is>
      </c>
      <c r="S908" s="8" t="inlineStr">
        <is>
          <t>✅ 对账齐全</t>
        </is>
      </c>
      <c r="T908" t="inlineStr">
        <is>
          <t>✓</t>
        </is>
      </c>
    </row>
    <row r="909">
      <c r="A909" s="14" t="inlineStr">
        <is>
          <t>2968951333144746863</t>
        </is>
      </c>
      <c r="B909" s="14" t="inlineStr">
        <is>
          <t>自始而终一</t>
        </is>
      </c>
      <c r="C909" s="26" t="n">
        <v>45931</v>
      </c>
      <c r="D909" s="16" t="n"/>
      <c r="E909" s="16" t="n"/>
      <c r="F909" s="16" t="n"/>
      <c r="G909" s="16" t="n"/>
      <c r="H909" s="16" t="n">
        <v>1</v>
      </c>
      <c r="I909" s="161" t="n">
        <v>15</v>
      </c>
      <c r="J909" s="161" t="n">
        <v>5</v>
      </c>
      <c r="K909" s="161">
        <f>G909*H909*0.006</f>
        <v/>
      </c>
      <c r="L909" s="28">
        <f>SUM(I909:K909)</f>
        <v/>
      </c>
      <c r="M909" s="28">
        <f>G909*H909+I909</f>
        <v/>
      </c>
      <c r="N909" s="16" t="n"/>
      <c r="O909" s="16" t="n"/>
      <c r="P909" s="14" t="n"/>
      <c r="Q909" s="16" t="n"/>
      <c r="R909" s="8" t="inlineStr">
        <is>
          <t>✅ 可导入</t>
        </is>
      </c>
      <c r="S909" s="8" t="inlineStr">
        <is>
          <t>✅ 对账齐全</t>
        </is>
      </c>
      <c r="T909" t="inlineStr">
        <is>
          <t>✓</t>
        </is>
      </c>
    </row>
    <row r="910">
      <c r="A910" s="14" t="inlineStr">
        <is>
          <t>2969271662902521159</t>
        </is>
      </c>
      <c r="B910" s="14" t="inlineStr">
        <is>
          <t>冯燕1231</t>
        </is>
      </c>
      <c r="C910" s="25" t="n">
        <v>45931</v>
      </c>
      <c r="D910" s="15" t="n"/>
      <c r="E910" s="15" t="n"/>
      <c r="F910" s="15" t="n"/>
      <c r="G910" s="15" t="n"/>
      <c r="H910" s="15" t="n">
        <v>1</v>
      </c>
      <c r="I910" s="160" t="n">
        <v>15</v>
      </c>
      <c r="J910" s="160" t="n">
        <v>5</v>
      </c>
      <c r="K910" s="160">
        <f>G910*H910*0.006</f>
        <v/>
      </c>
      <c r="L910" s="28">
        <f>SUM(I910:K910)</f>
        <v/>
      </c>
      <c r="M910" s="28">
        <f>G910*H910+I910</f>
        <v/>
      </c>
      <c r="N910" s="15" t="n"/>
      <c r="O910" s="15" t="n"/>
      <c r="P910" s="14" t="n"/>
      <c r="Q910" s="15" t="n"/>
      <c r="R910" s="8" t="inlineStr">
        <is>
          <t>✅ 可导入</t>
        </is>
      </c>
      <c r="S910" s="8" t="inlineStr">
        <is>
          <t>✅ 对账齐全</t>
        </is>
      </c>
      <c r="T910" t="inlineStr">
        <is>
          <t>✓</t>
        </is>
      </c>
    </row>
    <row r="911">
      <c r="A911" s="14" t="inlineStr">
        <is>
          <t>2970105888179671989</t>
        </is>
      </c>
      <c r="B911" s="14" t="inlineStr">
        <is>
          <t>jsm6291</t>
        </is>
      </c>
      <c r="C911" s="26" t="n">
        <v>45932</v>
      </c>
      <c r="D911" s="16" t="n"/>
      <c r="E911" s="16" t="n"/>
      <c r="F911" s="16" t="n"/>
      <c r="G911" s="16" t="n"/>
      <c r="H911" s="16" t="n">
        <v>1</v>
      </c>
      <c r="I911" s="161" t="n">
        <v>15</v>
      </c>
      <c r="J911" s="161" t="n">
        <v>5</v>
      </c>
      <c r="K911" s="161">
        <f>G911*H911*0.006</f>
        <v/>
      </c>
      <c r="L911" s="28">
        <f>SUM(I911:K911)</f>
        <v/>
      </c>
      <c r="M911" s="28">
        <f>G911*H911+I911</f>
        <v/>
      </c>
      <c r="N911" s="16" t="n"/>
      <c r="O911" s="16" t="n"/>
      <c r="P911" s="14" t="n"/>
      <c r="Q911" s="16" t="n"/>
      <c r="R911" s="8" t="inlineStr">
        <is>
          <t>✅ 可导入</t>
        </is>
      </c>
      <c r="S911" s="8" t="inlineStr">
        <is>
          <t>✅ 对账齐全</t>
        </is>
      </c>
      <c r="T911" t="inlineStr">
        <is>
          <t>✓</t>
        </is>
      </c>
    </row>
    <row r="912">
      <c r="A912" s="14" t="inlineStr">
        <is>
          <t>4782216890235821747</t>
        </is>
      </c>
      <c r="B912" s="14" t="inlineStr">
        <is>
          <t>w19941292</t>
        </is>
      </c>
      <c r="C912" s="25" t="n">
        <v>45932</v>
      </c>
      <c r="D912" s="15" t="n"/>
      <c r="E912" s="15" t="n"/>
      <c r="F912" s="15" t="n"/>
      <c r="G912" s="15" t="n"/>
      <c r="H912" s="15" t="n">
        <v>1</v>
      </c>
      <c r="I912" s="160" t="n">
        <v>15</v>
      </c>
      <c r="J912" s="160" t="n">
        <v>5</v>
      </c>
      <c r="K912" s="160">
        <f>G912*H912*0.006</f>
        <v/>
      </c>
      <c r="L912" s="28">
        <f>SUM(I912:K912)</f>
        <v/>
      </c>
      <c r="M912" s="28">
        <f>G912*H912+I912</f>
        <v/>
      </c>
      <c r="N912" s="15" t="n"/>
      <c r="O912" s="15" t="n"/>
      <c r="P912" s="14" t="n"/>
      <c r="Q912" s="15" t="n"/>
      <c r="R912" s="8" t="inlineStr">
        <is>
          <t>✅ 可导入</t>
        </is>
      </c>
      <c r="S912" s="8" t="inlineStr">
        <is>
          <t>✅ 对账齐全</t>
        </is>
      </c>
      <c r="T912" t="inlineStr">
        <is>
          <t>✓</t>
        </is>
      </c>
    </row>
    <row r="913">
      <c r="A913" s="14" t="inlineStr">
        <is>
          <t>4784811699322830304</t>
        </is>
      </c>
      <c r="B913" s="14" t="inlineStr">
        <is>
          <t>tb306284207</t>
        </is>
      </c>
      <c r="C913" s="26" t="n">
        <v>45933</v>
      </c>
      <c r="D913" s="16" t="n"/>
      <c r="E913" s="16" t="n"/>
      <c r="F913" s="16" t="n"/>
      <c r="G913" s="16" t="n"/>
      <c r="H913" s="16" t="n">
        <v>1</v>
      </c>
      <c r="I913" s="161" t="n">
        <v>15</v>
      </c>
      <c r="J913" s="161" t="n">
        <v>5</v>
      </c>
      <c r="K913" s="161">
        <f>G913*H913*0.006</f>
        <v/>
      </c>
      <c r="L913" s="28">
        <f>SUM(I913:K913)</f>
        <v/>
      </c>
      <c r="M913" s="28">
        <f>G913*H913+I913</f>
        <v/>
      </c>
      <c r="N913" s="16" t="n"/>
      <c r="O913" s="16" t="n"/>
      <c r="P913" s="14" t="n"/>
      <c r="Q913" s="16" t="n"/>
      <c r="R913" s="8" t="inlineStr">
        <is>
          <t>✅ 可导入</t>
        </is>
      </c>
      <c r="S913" s="8" t="inlineStr">
        <is>
          <t>✅ 对账齐全</t>
        </is>
      </c>
      <c r="T913" t="inlineStr">
        <is>
          <t>✓</t>
        </is>
      </c>
    </row>
    <row r="914">
      <c r="A914" s="14" t="inlineStr">
        <is>
          <t>4786763151127181502</t>
        </is>
      </c>
      <c r="B914" s="14" t="inlineStr">
        <is>
          <t>奇宇轩昂9157</t>
        </is>
      </c>
      <c r="C914" s="25" t="n">
        <v>45934</v>
      </c>
      <c r="D914" s="15" t="n"/>
      <c r="E914" s="15" t="n"/>
      <c r="F914" s="15" t="n"/>
      <c r="G914" s="15" t="n"/>
      <c r="H914" s="15" t="n">
        <v>1</v>
      </c>
      <c r="I914" s="160" t="n">
        <v>15</v>
      </c>
      <c r="J914" s="160" t="n">
        <v>5</v>
      </c>
      <c r="K914" s="160">
        <f>G914*H914*0.006</f>
        <v/>
      </c>
      <c r="L914" s="28">
        <f>SUM(I914:K914)</f>
        <v/>
      </c>
      <c r="M914" s="28">
        <f>G914*H914+I914</f>
        <v/>
      </c>
      <c r="N914" s="15" t="n"/>
      <c r="O914" s="15" t="n"/>
      <c r="P914" s="14" t="n"/>
      <c r="Q914" s="15" t="n"/>
      <c r="R914" s="8" t="inlineStr">
        <is>
          <t>✅ 可导入</t>
        </is>
      </c>
      <c r="S914" s="8" t="inlineStr">
        <is>
          <t>✅ 对账齐全</t>
        </is>
      </c>
      <c r="T914" t="inlineStr">
        <is>
          <t>✓</t>
        </is>
      </c>
    </row>
    <row r="915">
      <c r="A915" s="14" t="inlineStr">
        <is>
          <t>4788668161473356131</t>
        </is>
      </c>
      <c r="B915" s="14" t="inlineStr">
        <is>
          <t>tb961629456</t>
        </is>
      </c>
      <c r="C915" s="26" t="n">
        <v>45935</v>
      </c>
      <c r="D915" s="16" t="n"/>
      <c r="E915" s="16" t="n"/>
      <c r="F915" s="16" t="n"/>
      <c r="G915" s="16" t="n"/>
      <c r="H915" s="16" t="n">
        <v>1</v>
      </c>
      <c r="I915" s="161" t="n">
        <v>15</v>
      </c>
      <c r="J915" s="161" t="n">
        <v>5</v>
      </c>
      <c r="K915" s="161">
        <f>G915*H915*0.006</f>
        <v/>
      </c>
      <c r="L915" s="28">
        <f>SUM(I915:K915)</f>
        <v/>
      </c>
      <c r="M915" s="28">
        <f>G915*H915+I915</f>
        <v/>
      </c>
      <c r="N915" s="16" t="n"/>
      <c r="O915" s="16" t="n"/>
      <c r="P915" s="14" t="n"/>
      <c r="Q915" s="16" t="n"/>
      <c r="R915" s="8" t="inlineStr">
        <is>
          <t>✅ 可导入</t>
        </is>
      </c>
      <c r="S915" s="8" t="inlineStr">
        <is>
          <t>✅ 对账齐全</t>
        </is>
      </c>
      <c r="T915" t="inlineStr">
        <is>
          <t>✓</t>
        </is>
      </c>
    </row>
    <row r="916">
      <c r="A916" s="14" t="inlineStr">
        <is>
          <t>2976313945089976973</t>
        </is>
      </c>
      <c r="B916" s="14" t="inlineStr">
        <is>
          <t>leekhynyong</t>
        </is>
      </c>
      <c r="C916" s="25" t="n">
        <v>45935</v>
      </c>
      <c r="D916" s="15" t="n"/>
      <c r="E916" s="15" t="n"/>
      <c r="F916" s="15" t="n"/>
      <c r="G916" s="15" t="n"/>
      <c r="H916" s="15" t="n">
        <v>1</v>
      </c>
      <c r="I916" s="160" t="n">
        <v>15</v>
      </c>
      <c r="J916" s="160" t="n">
        <v>5</v>
      </c>
      <c r="K916" s="160">
        <f>G916*H916*0.006</f>
        <v/>
      </c>
      <c r="L916" s="28">
        <f>SUM(I916:K916)</f>
        <v/>
      </c>
      <c r="M916" s="28">
        <f>G916*H916+I916</f>
        <v/>
      </c>
      <c r="N916" s="15" t="n"/>
      <c r="O916" s="15" t="n"/>
      <c r="P916" s="14" t="n"/>
      <c r="Q916" s="15" t="n"/>
      <c r="R916" s="8" t="inlineStr">
        <is>
          <t>✅ 可导入</t>
        </is>
      </c>
      <c r="S916" s="8" t="inlineStr">
        <is>
          <t>✅ 对账齐全</t>
        </is>
      </c>
      <c r="T916" t="inlineStr">
        <is>
          <t>✓</t>
        </is>
      </c>
    </row>
    <row r="917">
      <c r="A917" s="14" t="inlineStr">
        <is>
          <t>4789087887761293204</t>
        </is>
      </c>
      <c r="B917" s="14" t="inlineStr">
        <is>
          <t>tb812858081</t>
        </is>
      </c>
      <c r="C917" s="26" t="n">
        <v>45935</v>
      </c>
      <c r="D917" s="16" t="n"/>
      <c r="E917" s="16" t="n"/>
      <c r="F917" s="16" t="n"/>
      <c r="G917" s="16" t="n"/>
      <c r="H917" s="16" t="n">
        <v>1</v>
      </c>
      <c r="I917" s="161" t="n">
        <v>15</v>
      </c>
      <c r="J917" s="161" t="n">
        <v>5</v>
      </c>
      <c r="K917" s="161">
        <f>G917*H917*0.006</f>
        <v/>
      </c>
      <c r="L917" s="28">
        <f>SUM(I917:K917)</f>
        <v/>
      </c>
      <c r="M917" s="28">
        <f>G917*H917+I917</f>
        <v/>
      </c>
      <c r="N917" s="16" t="n"/>
      <c r="O917" s="16" t="n"/>
      <c r="P917" s="14" t="n"/>
      <c r="Q917" s="16" t="n"/>
      <c r="R917" s="8" t="inlineStr">
        <is>
          <t>✅ 可导入</t>
        </is>
      </c>
      <c r="S917" s="8" t="inlineStr">
        <is>
          <t>✅ 对账齐全</t>
        </is>
      </c>
      <c r="T917" t="inlineStr">
        <is>
          <t>✓</t>
        </is>
      </c>
    </row>
    <row r="918">
      <c r="A918" s="14" t="inlineStr">
        <is>
          <t>4790407609068140532</t>
        </is>
      </c>
      <c r="B918" s="14" t="inlineStr">
        <is>
          <t>云在青天将进酒</t>
        </is>
      </c>
      <c r="C918" s="25" t="n">
        <v>45936</v>
      </c>
      <c r="D918" s="15" t="n"/>
      <c r="E918" s="15" t="n"/>
      <c r="F918" s="15" t="n"/>
      <c r="G918" s="15" t="n"/>
      <c r="H918" s="15" t="n">
        <v>1</v>
      </c>
      <c r="I918" s="160" t="n">
        <v>15</v>
      </c>
      <c r="J918" s="160" t="n">
        <v>5</v>
      </c>
      <c r="K918" s="160">
        <f>G918*H918*0.006</f>
        <v/>
      </c>
      <c r="L918" s="28">
        <f>SUM(I918:K918)</f>
        <v/>
      </c>
      <c r="M918" s="28">
        <f>G918*H918+I918</f>
        <v/>
      </c>
      <c r="N918" s="15" t="n"/>
      <c r="O918" s="15" t="n"/>
      <c r="P918" s="14" t="n"/>
      <c r="Q918" s="15" t="n"/>
      <c r="R918" s="8" t="inlineStr">
        <is>
          <t>✅ 可导入</t>
        </is>
      </c>
      <c r="S918" s="8" t="inlineStr">
        <is>
          <t>✅ 对账齐全</t>
        </is>
      </c>
      <c r="T918" t="inlineStr">
        <is>
          <t>✓</t>
        </is>
      </c>
    </row>
    <row r="919">
      <c r="A919" s="14" t="inlineStr">
        <is>
          <t>4791564542409564027</t>
        </is>
      </c>
      <c r="B919" s="14" t="inlineStr">
        <is>
          <t>tb610032754</t>
        </is>
      </c>
      <c r="C919" s="26" t="n">
        <v>45937</v>
      </c>
      <c r="D919" s="16" t="n"/>
      <c r="E919" s="16" t="n"/>
      <c r="F919" s="16" t="n"/>
      <c r="G919" s="16" t="n"/>
      <c r="H919" s="16" t="n">
        <v>1</v>
      </c>
      <c r="I919" s="161" t="n">
        <v>15</v>
      </c>
      <c r="J919" s="161" t="n">
        <v>5</v>
      </c>
      <c r="K919" s="161">
        <f>G919*H919*0.006</f>
        <v/>
      </c>
      <c r="L919" s="28">
        <f>SUM(I919:K919)</f>
        <v/>
      </c>
      <c r="M919" s="28">
        <f>G919*H919+I919</f>
        <v/>
      </c>
      <c r="N919" s="16" t="n"/>
      <c r="O919" s="16" t="n"/>
      <c r="P919" s="14" t="n"/>
      <c r="Q919" s="16" t="n"/>
      <c r="R919" s="8" t="inlineStr">
        <is>
          <t>✅ 可导入</t>
        </is>
      </c>
      <c r="S919" s="8" t="inlineStr">
        <is>
          <t>✅ 对账齐全</t>
        </is>
      </c>
      <c r="T919" t="inlineStr">
        <is>
          <t>✓</t>
        </is>
      </c>
    </row>
    <row r="920">
      <c r="A920" s="14" t="inlineStr">
        <is>
          <t>4793058435177630221</t>
        </is>
      </c>
      <c r="B920" s="14" t="inlineStr">
        <is>
          <t>tb755827917</t>
        </is>
      </c>
      <c r="C920" s="25" t="n">
        <v>45937</v>
      </c>
      <c r="D920" s="15" t="n"/>
      <c r="E920" s="15" t="n"/>
      <c r="F920" s="15" t="n"/>
      <c r="G920" s="15" t="n"/>
      <c r="H920" s="15" t="n">
        <v>1</v>
      </c>
      <c r="I920" s="160" t="n">
        <v>15</v>
      </c>
      <c r="J920" s="160" t="n">
        <v>5</v>
      </c>
      <c r="K920" s="160">
        <f>G920*H920*0.006</f>
        <v/>
      </c>
      <c r="L920" s="28">
        <f>SUM(I920:K920)</f>
        <v/>
      </c>
      <c r="M920" s="28">
        <f>G920*H920+I920</f>
        <v/>
      </c>
      <c r="N920" s="15" t="n"/>
      <c r="O920" s="15" t="n"/>
      <c r="P920" s="14" t="n"/>
      <c r="Q920" s="15" t="n"/>
      <c r="R920" s="8" t="inlineStr">
        <is>
          <t>✅ 可导入</t>
        </is>
      </c>
      <c r="S920" s="8" t="inlineStr">
        <is>
          <t>✅ 对账齐全</t>
        </is>
      </c>
      <c r="T920" t="inlineStr">
        <is>
          <t>✓</t>
        </is>
      </c>
    </row>
    <row r="921">
      <c r="A921" s="14" t="inlineStr">
        <is>
          <t>2980912944114002077</t>
        </is>
      </c>
      <c r="B921" s="14" t="inlineStr">
        <is>
          <t>ybhcd2008</t>
        </is>
      </c>
      <c r="C921" s="26" t="n">
        <v>45938</v>
      </c>
      <c r="D921" s="16" t="n"/>
      <c r="E921" s="16" t="n"/>
      <c r="F921" s="16" t="n"/>
      <c r="G921" s="16" t="n"/>
      <c r="H921" s="16" t="n">
        <v>1</v>
      </c>
      <c r="I921" s="161" t="n">
        <v>15</v>
      </c>
      <c r="J921" s="161" t="n">
        <v>5</v>
      </c>
      <c r="K921" s="161">
        <f>G921*H921*0.006</f>
        <v/>
      </c>
      <c r="L921" s="28">
        <f>SUM(I921:K921)</f>
        <v/>
      </c>
      <c r="M921" s="28">
        <f>G921*H921+I921</f>
        <v/>
      </c>
      <c r="N921" s="16" t="n"/>
      <c r="O921" s="16" t="n"/>
      <c r="P921" s="14" t="n"/>
      <c r="Q921" s="16" t="n"/>
      <c r="R921" s="8" t="inlineStr">
        <is>
          <t>✅ 可导入</t>
        </is>
      </c>
      <c r="S921" s="8" t="inlineStr">
        <is>
          <t>✅ 对账齐全</t>
        </is>
      </c>
      <c r="T921" t="inlineStr">
        <is>
          <t>✓</t>
        </is>
      </c>
    </row>
    <row r="922">
      <c r="A922" s="14" t="inlineStr">
        <is>
          <t>4794724477217655715</t>
        </is>
      </c>
      <c r="B922" s="14" t="inlineStr">
        <is>
          <t>时光往事1994</t>
        </is>
      </c>
      <c r="C922" s="25" t="n">
        <v>45938</v>
      </c>
      <c r="D922" s="15" t="n"/>
      <c r="E922" s="15" t="n"/>
      <c r="F922" s="15" t="n"/>
      <c r="G922" s="15" t="n"/>
      <c r="H922" s="15" t="n">
        <v>1</v>
      </c>
      <c r="I922" s="160" t="n">
        <v>15</v>
      </c>
      <c r="J922" s="160" t="n">
        <v>5</v>
      </c>
      <c r="K922" s="160">
        <f>G922*H922*0.006</f>
        <v/>
      </c>
      <c r="L922" s="28">
        <f>SUM(I922:K922)</f>
        <v/>
      </c>
      <c r="M922" s="28">
        <f>G922*H922+I922</f>
        <v/>
      </c>
      <c r="N922" s="15" t="n"/>
      <c r="O922" s="15" t="n"/>
      <c r="P922" s="14" t="n"/>
      <c r="Q922" s="15" t="n"/>
      <c r="R922" s="8" t="inlineStr">
        <is>
          <t>✅ 可导入</t>
        </is>
      </c>
      <c r="S922" s="8" t="inlineStr">
        <is>
          <t>✅ 对账齐全</t>
        </is>
      </c>
      <c r="T922" t="inlineStr">
        <is>
          <t>✓</t>
        </is>
      </c>
    </row>
    <row r="923">
      <c r="A923" s="14" t="inlineStr">
        <is>
          <t>4794609746837110541</t>
        </is>
      </c>
      <c r="B923" s="14" t="inlineStr">
        <is>
          <t>t_1510498059389_017</t>
        </is>
      </c>
      <c r="C923" s="26" t="n">
        <v>45938</v>
      </c>
      <c r="D923" s="16" t="n"/>
      <c r="E923" s="16" t="n"/>
      <c r="F923" s="16" t="n"/>
      <c r="G923" s="16" t="n"/>
      <c r="H923" s="16" t="n">
        <v>1</v>
      </c>
      <c r="I923" s="161" t="n">
        <v>15</v>
      </c>
      <c r="J923" s="161" t="n">
        <v>5</v>
      </c>
      <c r="K923" s="161">
        <f>G923*H923*0.006</f>
        <v/>
      </c>
      <c r="L923" s="28">
        <f>SUM(I923:K923)</f>
        <v/>
      </c>
      <c r="M923" s="28">
        <f>G923*H923+I923</f>
        <v/>
      </c>
      <c r="N923" s="16" t="n"/>
      <c r="O923" s="16" t="n"/>
      <c r="P923" s="14" t="n"/>
      <c r="Q923" s="16" t="n"/>
      <c r="R923" s="8" t="inlineStr">
        <is>
          <t>✅ 可导入</t>
        </is>
      </c>
      <c r="S923" s="8" t="inlineStr">
        <is>
          <t>✅ 对账齐全</t>
        </is>
      </c>
      <c r="T923" t="inlineStr">
        <is>
          <t>✓</t>
        </is>
      </c>
    </row>
    <row r="924">
      <c r="A924" s="14" t="inlineStr">
        <is>
          <t>2983556822939110573</t>
        </is>
      </c>
      <c r="B924" s="14" t="inlineStr">
        <is>
          <t>llc20042001</t>
        </is>
      </c>
      <c r="C924" s="25" t="n">
        <v>45939</v>
      </c>
      <c r="D924" s="15" t="n"/>
      <c r="E924" s="15" t="n"/>
      <c r="F924" s="15" t="n"/>
      <c r="G924" s="15" t="n"/>
      <c r="H924" s="15" t="n">
        <v>1</v>
      </c>
      <c r="I924" s="160" t="n">
        <v>15</v>
      </c>
      <c r="J924" s="160" t="n">
        <v>5</v>
      </c>
      <c r="K924" s="160">
        <f>G924*H924*0.006</f>
        <v/>
      </c>
      <c r="L924" s="28">
        <f>SUM(I924:K924)</f>
        <v/>
      </c>
      <c r="M924" s="28">
        <f>G924*H924+I924</f>
        <v/>
      </c>
      <c r="N924" s="15" t="n"/>
      <c r="O924" s="15" t="n"/>
      <c r="P924" s="14" t="n"/>
      <c r="Q924" s="15" t="n"/>
      <c r="R924" s="8" t="inlineStr">
        <is>
          <t>✅ 可导入</t>
        </is>
      </c>
      <c r="S924" s="8" t="inlineStr">
        <is>
          <t>✅ 对账齐全</t>
        </is>
      </c>
      <c r="T924" t="inlineStr">
        <is>
          <t>✓</t>
        </is>
      </c>
    </row>
    <row r="925">
      <c r="A925" s="14" t="inlineStr">
        <is>
          <t>2983773002116997764</t>
        </is>
      </c>
      <c r="B925" s="14" t="inlineStr">
        <is>
          <t>wcg30</t>
        </is>
      </c>
      <c r="C925" s="26" t="n">
        <v>45939</v>
      </c>
      <c r="D925" s="16" t="n"/>
      <c r="E925" s="16" t="n"/>
      <c r="F925" s="16" t="n"/>
      <c r="G925" s="16" t="n"/>
      <c r="H925" s="16" t="n">
        <v>1</v>
      </c>
      <c r="I925" s="161" t="n">
        <v>15</v>
      </c>
      <c r="J925" s="161" t="n">
        <v>5</v>
      </c>
      <c r="K925" s="161">
        <f>G925*H925*0.006</f>
        <v/>
      </c>
      <c r="L925" s="28">
        <f>SUM(I925:K925)</f>
        <v/>
      </c>
      <c r="M925" s="28">
        <f>G925*H925+I925</f>
        <v/>
      </c>
      <c r="N925" s="16" t="n"/>
      <c r="O925" s="16" t="n"/>
      <c r="P925" s="14" t="n"/>
      <c r="Q925" s="16" t="n"/>
      <c r="R925" s="8" t="inlineStr">
        <is>
          <t>✅ 可导入</t>
        </is>
      </c>
      <c r="S925" s="8" t="inlineStr">
        <is>
          <t>✅ 对账齐全</t>
        </is>
      </c>
      <c r="T925" t="inlineStr">
        <is>
          <t>✓</t>
        </is>
      </c>
    </row>
    <row r="926">
      <c r="A926" s="14" t="inlineStr">
        <is>
          <t>4797318135542617837</t>
        </is>
      </c>
      <c r="B926" s="14" t="inlineStr">
        <is>
          <t>tb4087665029</t>
        </is>
      </c>
      <c r="C926" s="25" t="n">
        <v>45939</v>
      </c>
      <c r="D926" s="15" t="n"/>
      <c r="E926" s="15" t="n"/>
      <c r="F926" s="15" t="n"/>
      <c r="G926" s="15" t="n"/>
      <c r="H926" s="15" t="n">
        <v>1</v>
      </c>
      <c r="I926" s="160" t="n">
        <v>15</v>
      </c>
      <c r="J926" s="160" t="n">
        <v>5</v>
      </c>
      <c r="K926" s="160">
        <f>G926*H926*0.006</f>
        <v/>
      </c>
      <c r="L926" s="28">
        <f>SUM(I926:K926)</f>
        <v/>
      </c>
      <c r="M926" s="28">
        <f>G926*H926+I926</f>
        <v/>
      </c>
      <c r="N926" s="15" t="n"/>
      <c r="O926" s="15" t="n"/>
      <c r="P926" s="14" t="n"/>
      <c r="Q926" s="15" t="n"/>
      <c r="R926" s="8" t="inlineStr">
        <is>
          <t>✅ 可导入</t>
        </is>
      </c>
      <c r="S926" s="8" t="inlineStr">
        <is>
          <t>✅ 对账齐全</t>
        </is>
      </c>
      <c r="T926" t="inlineStr">
        <is>
          <t>✓</t>
        </is>
      </c>
    </row>
    <row r="927">
      <c r="A927" s="14" t="inlineStr">
        <is>
          <t>4797622082708572909</t>
        </is>
      </c>
      <c r="B927" s="14" t="inlineStr">
        <is>
          <t>tb971497840</t>
        </is>
      </c>
      <c r="C927" s="26" t="n">
        <v>45939</v>
      </c>
      <c r="D927" s="16" t="n"/>
      <c r="E927" s="16" t="n"/>
      <c r="F927" s="16" t="n"/>
      <c r="G927" s="16" t="n"/>
      <c r="H927" s="16" t="n">
        <v>1</v>
      </c>
      <c r="I927" s="161" t="n">
        <v>15</v>
      </c>
      <c r="J927" s="161" t="n">
        <v>5</v>
      </c>
      <c r="K927" s="161">
        <f>G927*H927*0.006</f>
        <v/>
      </c>
      <c r="L927" s="28">
        <f>SUM(I927:K927)</f>
        <v/>
      </c>
      <c r="M927" s="28">
        <f>G927*H927+I927</f>
        <v/>
      </c>
      <c r="N927" s="16" t="n"/>
      <c r="O927" s="16" t="n"/>
      <c r="P927" s="14" t="n"/>
      <c r="Q927" s="16" t="n"/>
      <c r="R927" s="8" t="inlineStr">
        <is>
          <t>✅ 可导入</t>
        </is>
      </c>
      <c r="S927" s="8" t="inlineStr">
        <is>
          <t>✅ 对账齐全</t>
        </is>
      </c>
      <c r="T927" t="inlineStr">
        <is>
          <t>✓</t>
        </is>
      </c>
    </row>
    <row r="928">
      <c r="A928" s="14" t="inlineStr">
        <is>
          <t>4800289249538990915</t>
        </is>
      </c>
      <c r="B928" s="14" t="inlineStr">
        <is>
          <t>vincent200liu</t>
        </is>
      </c>
      <c r="C928" s="25" t="n">
        <v>45941</v>
      </c>
      <c r="D928" s="15" t="n"/>
      <c r="E928" s="15" t="n"/>
      <c r="F928" s="15" t="n"/>
      <c r="G928" s="15" t="n"/>
      <c r="H928" s="15" t="n">
        <v>1</v>
      </c>
      <c r="I928" s="160" t="n">
        <v>15</v>
      </c>
      <c r="J928" s="160" t="n">
        <v>5</v>
      </c>
      <c r="K928" s="160">
        <f>G928*H928*0.006</f>
        <v/>
      </c>
      <c r="L928" s="28">
        <f>SUM(I928:K928)</f>
        <v/>
      </c>
      <c r="M928" s="28">
        <f>G928*H928+I928</f>
        <v/>
      </c>
      <c r="N928" s="15" t="n"/>
      <c r="O928" s="15" t="n"/>
      <c r="P928" s="14" t="n"/>
      <c r="Q928" s="15" t="n"/>
      <c r="R928" s="8" t="inlineStr">
        <is>
          <t>✅ 可导入</t>
        </is>
      </c>
      <c r="S928" s="8" t="inlineStr">
        <is>
          <t>✅ 对账齐全</t>
        </is>
      </c>
      <c r="T928" t="inlineStr">
        <is>
          <t>✓</t>
        </is>
      </c>
    </row>
    <row r="929">
      <c r="A929" s="14" t="inlineStr">
        <is>
          <t>4800341125583402323</t>
        </is>
      </c>
      <c r="B929" s="14" t="inlineStr">
        <is>
          <t>tumaxiu</t>
        </is>
      </c>
      <c r="C929" s="26" t="n">
        <v>45941</v>
      </c>
      <c r="D929" s="16" t="n"/>
      <c r="E929" s="16" t="n"/>
      <c r="F929" s="16" t="n"/>
      <c r="G929" s="16" t="n"/>
      <c r="H929" s="16" t="n">
        <v>1</v>
      </c>
      <c r="I929" s="161" t="n">
        <v>15</v>
      </c>
      <c r="J929" s="161" t="n">
        <v>5</v>
      </c>
      <c r="K929" s="161">
        <f>G929*H929*0.006</f>
        <v/>
      </c>
      <c r="L929" s="28">
        <f>SUM(I929:K929)</f>
        <v/>
      </c>
      <c r="M929" s="28">
        <f>G929*H929+I929</f>
        <v/>
      </c>
      <c r="N929" s="16" t="n"/>
      <c r="O929" s="16" t="n"/>
      <c r="P929" s="14" t="n"/>
      <c r="Q929" s="16" t="n"/>
      <c r="R929" s="8" t="inlineStr">
        <is>
          <t>✅ 可导入</t>
        </is>
      </c>
      <c r="S929" s="8" t="inlineStr">
        <is>
          <t>✅ 对账齐全</t>
        </is>
      </c>
      <c r="T929" t="inlineStr">
        <is>
          <t>✓</t>
        </is>
      </c>
    </row>
    <row r="930">
      <c r="A930" s="14" t="inlineStr">
        <is>
          <t>2986867562858921080</t>
        </is>
      </c>
      <c r="B930" s="14" t="inlineStr">
        <is>
          <t>李朝民006</t>
        </is>
      </c>
      <c r="C930" s="25" t="n">
        <v>45941</v>
      </c>
      <c r="D930" s="15" t="n"/>
      <c r="E930" s="15" t="n"/>
      <c r="F930" s="15" t="n"/>
      <c r="G930" s="15" t="n"/>
      <c r="H930" s="15" t="n">
        <v>1</v>
      </c>
      <c r="I930" s="160" t="n">
        <v>15</v>
      </c>
      <c r="J930" s="160" t="n">
        <v>5</v>
      </c>
      <c r="K930" s="160">
        <f>G930*H930*0.006</f>
        <v/>
      </c>
      <c r="L930" s="28">
        <f>SUM(I930:K930)</f>
        <v/>
      </c>
      <c r="M930" s="28">
        <f>G930*H930+I930</f>
        <v/>
      </c>
      <c r="N930" s="15" t="n"/>
      <c r="O930" s="15" t="n"/>
      <c r="P930" s="14" t="n"/>
      <c r="Q930" s="15" t="n"/>
      <c r="R930" s="8" t="inlineStr">
        <is>
          <t>✅ 可导入</t>
        </is>
      </c>
      <c r="S930" s="8" t="inlineStr">
        <is>
          <t>✅ 对账齐全</t>
        </is>
      </c>
      <c r="T930" t="inlineStr">
        <is>
          <t>✓</t>
        </is>
      </c>
    </row>
    <row r="931">
      <c r="A931" s="14" t="inlineStr">
        <is>
          <t>4801208436481170717</t>
        </is>
      </c>
      <c r="B931" s="14" t="inlineStr">
        <is>
          <t>童彦蓉</t>
        </is>
      </c>
      <c r="C931" s="26" t="n">
        <v>45941</v>
      </c>
      <c r="D931" s="16" t="n"/>
      <c r="E931" s="16" t="n"/>
      <c r="F931" s="16" t="n"/>
      <c r="G931" s="16" t="n"/>
      <c r="H931" s="16" t="n">
        <v>1</v>
      </c>
      <c r="I931" s="161" t="n">
        <v>15</v>
      </c>
      <c r="J931" s="161" t="n">
        <v>5</v>
      </c>
      <c r="K931" s="161">
        <f>G931*H931*0.006</f>
        <v/>
      </c>
      <c r="L931" s="28">
        <f>SUM(I931:K931)</f>
        <v/>
      </c>
      <c r="M931" s="28">
        <f>G931*H931+I931</f>
        <v/>
      </c>
      <c r="N931" s="16" t="n"/>
      <c r="O931" s="16" t="n"/>
      <c r="P931" s="14" t="n"/>
      <c r="Q931" s="16" t="n"/>
      <c r="R931" s="8" t="inlineStr">
        <is>
          <t>✅ 可导入</t>
        </is>
      </c>
      <c r="S931" s="8" t="inlineStr">
        <is>
          <t>✅ 对账齐全</t>
        </is>
      </c>
      <c r="T931" t="inlineStr">
        <is>
          <t>✓</t>
        </is>
      </c>
    </row>
    <row r="932">
      <c r="A932" s="14" t="inlineStr">
        <is>
          <t>4804469316837435023</t>
        </is>
      </c>
      <c r="B932" s="14" t="inlineStr">
        <is>
          <t>太空来的笛子蓉</t>
        </is>
      </c>
      <c r="C932" s="25" t="n">
        <v>45942</v>
      </c>
      <c r="D932" s="15" t="n"/>
      <c r="E932" s="15" t="n"/>
      <c r="F932" s="15" t="n"/>
      <c r="G932" s="15" t="n"/>
      <c r="H932" s="15" t="n">
        <v>1</v>
      </c>
      <c r="I932" s="160" t="n">
        <v>15</v>
      </c>
      <c r="J932" s="160" t="n">
        <v>5</v>
      </c>
      <c r="K932" s="160">
        <f>G932*H932*0.006</f>
        <v/>
      </c>
      <c r="L932" s="28">
        <f>SUM(I932:K932)</f>
        <v/>
      </c>
      <c r="M932" s="28">
        <f>G932*H932+I932</f>
        <v/>
      </c>
      <c r="N932" s="15" t="n"/>
      <c r="O932" s="15" t="n"/>
      <c r="P932" s="14" t="n"/>
      <c r="Q932" s="15" t="n"/>
      <c r="R932" s="8" t="inlineStr">
        <is>
          <t>✅ 可导入</t>
        </is>
      </c>
      <c r="S932" s="8" t="inlineStr">
        <is>
          <t>✅ 对账齐全</t>
        </is>
      </c>
      <c r="T932" t="inlineStr">
        <is>
          <t>✓</t>
        </is>
      </c>
    </row>
    <row r="933">
      <c r="A933" s="14" t="inlineStr">
        <is>
          <t>4804816106358500935</t>
        </is>
      </c>
      <c r="B933" s="14" t="inlineStr">
        <is>
          <t>知味人生39</t>
        </is>
      </c>
      <c r="C933" s="26" t="n">
        <v>45943</v>
      </c>
      <c r="D933" s="16" t="n"/>
      <c r="E933" s="16" t="n"/>
      <c r="F933" s="16" t="n"/>
      <c r="G933" s="16" t="n"/>
      <c r="H933" s="16" t="n">
        <v>1</v>
      </c>
      <c r="I933" s="161" t="n">
        <v>15</v>
      </c>
      <c r="J933" s="161" t="n">
        <v>5</v>
      </c>
      <c r="K933" s="161">
        <f>G933*H933*0.006</f>
        <v/>
      </c>
      <c r="L933" s="28">
        <f>SUM(I933:K933)</f>
        <v/>
      </c>
      <c r="M933" s="28">
        <f>G933*H933+I933</f>
        <v/>
      </c>
      <c r="N933" s="16" t="n"/>
      <c r="O933" s="16" t="n"/>
      <c r="P933" s="14" t="n"/>
      <c r="Q933" s="16" t="n"/>
      <c r="R933" s="8" t="inlineStr">
        <is>
          <t>✅ 可导入</t>
        </is>
      </c>
      <c r="S933" s="8" t="inlineStr">
        <is>
          <t>✅ 对账齐全</t>
        </is>
      </c>
      <c r="T933" t="inlineStr">
        <is>
          <t>✓</t>
        </is>
      </c>
    </row>
    <row r="934">
      <c r="A934" s="14" t="inlineStr">
        <is>
          <t>4809519830922691414</t>
        </is>
      </c>
      <c r="B934" s="14" t="inlineStr">
        <is>
          <t>tb159144024</t>
        </is>
      </c>
      <c r="C934" s="25" t="n">
        <v>45945</v>
      </c>
      <c r="D934" s="15" t="n"/>
      <c r="E934" s="15" t="n"/>
      <c r="F934" s="15" t="n"/>
      <c r="G934" s="15" t="n"/>
      <c r="H934" s="15" t="n">
        <v>1</v>
      </c>
      <c r="I934" s="160" t="n">
        <v>15</v>
      </c>
      <c r="J934" s="160" t="n">
        <v>5</v>
      </c>
      <c r="K934" s="160">
        <f>G934*H934*0.006</f>
        <v/>
      </c>
      <c r="L934" s="28">
        <f>SUM(I934:K934)</f>
        <v/>
      </c>
      <c r="M934" s="28">
        <f>G934*H934+I934</f>
        <v/>
      </c>
      <c r="N934" s="15" t="n"/>
      <c r="O934" s="15" t="n"/>
      <c r="P934" s="14" t="n"/>
      <c r="Q934" s="15" t="n"/>
      <c r="R934" s="8" t="inlineStr">
        <is>
          <t>✅ 可导入</t>
        </is>
      </c>
      <c r="S934" s="8" t="inlineStr">
        <is>
          <t>✅ 对账齐全</t>
        </is>
      </c>
      <c r="T934" t="inlineStr">
        <is>
          <t>✓</t>
        </is>
      </c>
    </row>
    <row r="935">
      <c r="A935" s="14" t="inlineStr">
        <is>
          <t>2998013991672568369</t>
        </is>
      </c>
      <c r="B935" s="14" t="inlineStr">
        <is>
          <t>小光198811</t>
        </is>
      </c>
      <c r="C935" s="26" t="n">
        <v>45946</v>
      </c>
      <c r="D935" s="16" t="n"/>
      <c r="E935" s="16" t="n"/>
      <c r="F935" s="16" t="n"/>
      <c r="G935" s="16" t="n"/>
      <c r="H935" s="16" t="n">
        <v>1</v>
      </c>
      <c r="I935" s="161" t="n">
        <v>15</v>
      </c>
      <c r="J935" s="161" t="n">
        <v>5</v>
      </c>
      <c r="K935" s="161">
        <f>G935*H935*0.006</f>
        <v/>
      </c>
      <c r="L935" s="28">
        <f>SUM(I935:K935)</f>
        <v/>
      </c>
      <c r="M935" s="28">
        <f>G935*H935+I935</f>
        <v/>
      </c>
      <c r="N935" s="16" t="n"/>
      <c r="O935" s="16" t="n"/>
      <c r="P935" s="14" t="n"/>
      <c r="Q935" s="16" t="n"/>
      <c r="R935" s="8" t="inlineStr">
        <is>
          <t>✅ 可导入</t>
        </is>
      </c>
      <c r="S935" s="8" t="inlineStr">
        <is>
          <t>✅ 对账齐全</t>
        </is>
      </c>
      <c r="T935" t="inlineStr">
        <is>
          <t>✓</t>
        </is>
      </c>
    </row>
    <row r="936">
      <c r="A936" s="14" t="inlineStr">
        <is>
          <t>2999732845413331377</t>
        </is>
      </c>
      <c r="B936" s="14" t="inlineStr">
        <is>
          <t>迦南广告珍珍</t>
        </is>
      </c>
      <c r="C936" s="25" t="n">
        <v>45947</v>
      </c>
      <c r="D936" s="15" t="n"/>
      <c r="E936" s="15" t="n"/>
      <c r="F936" s="15" t="n"/>
      <c r="G936" s="15" t="n"/>
      <c r="H936" s="15" t="n">
        <v>1</v>
      </c>
      <c r="I936" s="160" t="n">
        <v>15</v>
      </c>
      <c r="J936" s="160" t="n">
        <v>5</v>
      </c>
      <c r="K936" s="160">
        <f>G936*H936*0.006</f>
        <v/>
      </c>
      <c r="L936" s="28">
        <f>SUM(I936:K936)</f>
        <v/>
      </c>
      <c r="M936" s="28">
        <f>G936*H936+I936</f>
        <v/>
      </c>
      <c r="N936" s="15" t="n"/>
      <c r="O936" s="15" t="n"/>
      <c r="P936" s="14" t="n"/>
      <c r="Q936" s="15" t="n"/>
      <c r="R936" s="8" t="inlineStr">
        <is>
          <t>✅ 可导入</t>
        </is>
      </c>
      <c r="S936" s="8" t="inlineStr">
        <is>
          <t>✅ 对账齐全</t>
        </is>
      </c>
      <c r="T936" t="inlineStr">
        <is>
          <t>✓</t>
        </is>
      </c>
    </row>
    <row r="937">
      <c r="A937" s="14" t="inlineStr">
        <is>
          <t>4814434910404853202</t>
        </is>
      </c>
      <c r="B937" s="14" t="inlineStr">
        <is>
          <t>seeyou0323</t>
        </is>
      </c>
      <c r="C937" s="26" t="n">
        <v>45947</v>
      </c>
      <c r="D937" s="16" t="n"/>
      <c r="E937" s="16" t="n"/>
      <c r="F937" s="16" t="n"/>
      <c r="G937" s="16" t="n"/>
      <c r="H937" s="16" t="n">
        <v>1</v>
      </c>
      <c r="I937" s="161" t="n">
        <v>15</v>
      </c>
      <c r="J937" s="161" t="n">
        <v>5</v>
      </c>
      <c r="K937" s="161">
        <f>G937*H937*0.006</f>
        <v/>
      </c>
      <c r="L937" s="28">
        <f>SUM(I937:K937)</f>
        <v/>
      </c>
      <c r="M937" s="28">
        <f>G937*H937+I937</f>
        <v/>
      </c>
      <c r="N937" s="16" t="n"/>
      <c r="O937" s="16" t="n"/>
      <c r="P937" s="14" t="n"/>
      <c r="Q937" s="16" t="n"/>
      <c r="R937" s="8" t="inlineStr">
        <is>
          <t>✅ 可导入</t>
        </is>
      </c>
      <c r="S937" s="8" t="inlineStr">
        <is>
          <t>✅ 对账齐全</t>
        </is>
      </c>
      <c r="T937" t="inlineStr">
        <is>
          <t>✓</t>
        </is>
      </c>
    </row>
    <row r="938">
      <c r="A938" s="14" t="inlineStr">
        <is>
          <t>3000390997327780477</t>
        </is>
      </c>
      <c r="B938" s="14" t="inlineStr">
        <is>
          <t>wgxtb1525224702</t>
        </is>
      </c>
      <c r="C938" s="25" t="n">
        <v>45947</v>
      </c>
      <c r="D938" s="15" t="n"/>
      <c r="E938" s="15" t="n"/>
      <c r="F938" s="15" t="n"/>
      <c r="G938" s="15" t="n"/>
      <c r="H938" s="15" t="n">
        <v>1</v>
      </c>
      <c r="I938" s="160" t="n">
        <v>15</v>
      </c>
      <c r="J938" s="160" t="n">
        <v>5</v>
      </c>
      <c r="K938" s="160">
        <f>G938*H938*0.006</f>
        <v/>
      </c>
      <c r="L938" s="28">
        <f>SUM(I938:K938)</f>
        <v/>
      </c>
      <c r="M938" s="28">
        <f>G938*H938+I938</f>
        <v/>
      </c>
      <c r="N938" s="15" t="n"/>
      <c r="O938" s="15" t="n"/>
      <c r="P938" s="14" t="n"/>
      <c r="Q938" s="15" t="n"/>
      <c r="R938" s="8" t="inlineStr">
        <is>
          <t>✅ 可导入</t>
        </is>
      </c>
      <c r="S938" s="8" t="inlineStr">
        <is>
          <t>✅ 对账齐全</t>
        </is>
      </c>
      <c r="T938" t="inlineStr">
        <is>
          <t>✓</t>
        </is>
      </c>
    </row>
    <row r="939">
      <c r="A939" s="14" t="inlineStr">
        <is>
          <t>3000142887998787199</t>
        </is>
      </c>
      <c r="B939" s="14" t="inlineStr">
        <is>
          <t>穿旗袍的硝烟1</t>
        </is>
      </c>
      <c r="C939" s="26" t="n">
        <v>45947</v>
      </c>
      <c r="D939" s="16" t="n"/>
      <c r="E939" s="16" t="n"/>
      <c r="F939" s="16" t="n"/>
      <c r="G939" s="16" t="n"/>
      <c r="H939" s="16" t="n">
        <v>1</v>
      </c>
      <c r="I939" s="161" t="n">
        <v>15</v>
      </c>
      <c r="J939" s="161" t="n">
        <v>5</v>
      </c>
      <c r="K939" s="161">
        <f>G939*H939*0.006</f>
        <v/>
      </c>
      <c r="L939" s="28">
        <f>SUM(I939:K939)</f>
        <v/>
      </c>
      <c r="M939" s="28">
        <f>G939*H939+I939</f>
        <v/>
      </c>
      <c r="N939" s="16" t="n"/>
      <c r="O939" s="16" t="n"/>
      <c r="P939" s="14" t="n"/>
      <c r="Q939" s="16" t="n"/>
      <c r="R939" s="8" t="inlineStr">
        <is>
          <t>✅ 可导入</t>
        </is>
      </c>
      <c r="S939" s="8" t="inlineStr">
        <is>
          <t>✅ 对账齐全</t>
        </is>
      </c>
      <c r="T939" t="inlineStr">
        <is>
          <t>✓</t>
        </is>
      </c>
    </row>
    <row r="940">
      <c r="A940" s="14" t="inlineStr">
        <is>
          <t>4815916851091342405</t>
        </is>
      </c>
      <c r="B940" s="14" t="inlineStr">
        <is>
          <t>夹心海苔味儿</t>
        </is>
      </c>
      <c r="C940" s="25" t="n">
        <v>45948</v>
      </c>
      <c r="D940" s="15" t="n"/>
      <c r="E940" s="15" t="n"/>
      <c r="F940" s="15" t="n"/>
      <c r="G940" s="15" t="n"/>
      <c r="H940" s="15" t="n">
        <v>1</v>
      </c>
      <c r="I940" s="160" t="n">
        <v>15</v>
      </c>
      <c r="J940" s="160" t="n">
        <v>5</v>
      </c>
      <c r="K940" s="160">
        <f>G940*H940*0.006</f>
        <v/>
      </c>
      <c r="L940" s="28">
        <f>SUM(I940:K940)</f>
        <v/>
      </c>
      <c r="M940" s="28">
        <f>G940*H940+I940</f>
        <v/>
      </c>
      <c r="N940" s="15" t="n"/>
      <c r="O940" s="15" t="n"/>
      <c r="P940" s="14" t="n"/>
      <c r="Q940" s="15" t="n"/>
      <c r="R940" s="8" t="inlineStr">
        <is>
          <t>✅ 可导入</t>
        </is>
      </c>
      <c r="S940" s="8" t="inlineStr">
        <is>
          <t>✅ 对账齐全</t>
        </is>
      </c>
      <c r="T940" t="inlineStr">
        <is>
          <t>✓</t>
        </is>
      </c>
    </row>
    <row r="941">
      <c r="A941" s="14" t="inlineStr">
        <is>
          <t>3001625833865768759</t>
        </is>
      </c>
      <c r="B941" s="14" t="inlineStr">
        <is>
          <t>tb908740249</t>
        </is>
      </c>
      <c r="C941" s="26" t="n">
        <v>45948</v>
      </c>
      <c r="D941" s="16" t="n"/>
      <c r="E941" s="16" t="n"/>
      <c r="F941" s="16" t="n"/>
      <c r="G941" s="16" t="n"/>
      <c r="H941" s="16" t="n">
        <v>1</v>
      </c>
      <c r="I941" s="161" t="n">
        <v>15</v>
      </c>
      <c r="J941" s="161" t="n">
        <v>5</v>
      </c>
      <c r="K941" s="161">
        <f>G941*H941*0.006</f>
        <v/>
      </c>
      <c r="L941" s="28">
        <f>SUM(I941:K941)</f>
        <v/>
      </c>
      <c r="M941" s="28">
        <f>G941*H941+I941</f>
        <v/>
      </c>
      <c r="N941" s="16" t="n"/>
      <c r="O941" s="16" t="n"/>
      <c r="P941" s="14" t="n"/>
      <c r="Q941" s="16" t="n"/>
      <c r="R941" s="8" t="inlineStr">
        <is>
          <t>✅ 可导入</t>
        </is>
      </c>
      <c r="S941" s="8" t="inlineStr">
        <is>
          <t>✅ 对账齐全</t>
        </is>
      </c>
      <c r="T941" t="inlineStr">
        <is>
          <t>✓</t>
        </is>
      </c>
    </row>
    <row r="942">
      <c r="A942" s="14" t="inlineStr">
        <is>
          <t>4816692831409584604</t>
        </is>
      </c>
      <c r="B942" s="14" t="inlineStr">
        <is>
          <t>tb528411701</t>
        </is>
      </c>
      <c r="C942" s="25" t="n">
        <v>45948</v>
      </c>
      <c r="D942" s="15" t="n"/>
      <c r="E942" s="15" t="n"/>
      <c r="F942" s="15" t="n"/>
      <c r="G942" s="15" t="n"/>
      <c r="H942" s="15" t="n">
        <v>1</v>
      </c>
      <c r="I942" s="160" t="n">
        <v>15</v>
      </c>
      <c r="J942" s="160" t="n">
        <v>5</v>
      </c>
      <c r="K942" s="160">
        <f>G942*H942*0.006</f>
        <v/>
      </c>
      <c r="L942" s="28">
        <f>SUM(I942:K942)</f>
        <v/>
      </c>
      <c r="M942" s="28">
        <f>G942*H942+I942</f>
        <v/>
      </c>
      <c r="N942" s="15" t="n"/>
      <c r="O942" s="15" t="n"/>
      <c r="P942" s="14" t="n"/>
      <c r="Q942" s="15" t="n"/>
      <c r="R942" s="8" t="inlineStr">
        <is>
          <t>✅ 可导入</t>
        </is>
      </c>
      <c r="S942" s="8" t="inlineStr">
        <is>
          <t>✅ 对账齐全</t>
        </is>
      </c>
      <c r="T942" t="inlineStr">
        <is>
          <t>✓</t>
        </is>
      </c>
    </row>
    <row r="943">
      <c r="A943" s="14" t="inlineStr">
        <is>
          <t>3002245142301512182</t>
        </is>
      </c>
      <c r="B943" s="14" t="inlineStr">
        <is>
          <t>铜陵天马行空</t>
        </is>
      </c>
      <c r="C943" s="26" t="n">
        <v>45948</v>
      </c>
      <c r="D943" s="16" t="n"/>
      <c r="E943" s="16" t="n"/>
      <c r="F943" s="16" t="n"/>
      <c r="G943" s="16" t="n"/>
      <c r="H943" s="16" t="n">
        <v>1</v>
      </c>
      <c r="I943" s="161" t="n">
        <v>15</v>
      </c>
      <c r="J943" s="161" t="n">
        <v>5</v>
      </c>
      <c r="K943" s="161">
        <f>G943*H943*0.006</f>
        <v/>
      </c>
      <c r="L943" s="28">
        <f>SUM(I943:K943)</f>
        <v/>
      </c>
      <c r="M943" s="28">
        <f>G943*H943+I943</f>
        <v/>
      </c>
      <c r="N943" s="16" t="n"/>
      <c r="O943" s="16" t="n"/>
      <c r="P943" s="14" t="n"/>
      <c r="Q943" s="16" t="n"/>
      <c r="R943" s="8" t="inlineStr">
        <is>
          <t>✅ 可导入</t>
        </is>
      </c>
      <c r="S943" s="8" t="inlineStr">
        <is>
          <t>✅ 对账齐全</t>
        </is>
      </c>
      <c r="T943" t="inlineStr">
        <is>
          <t>✓</t>
        </is>
      </c>
    </row>
    <row r="944">
      <c r="A944" s="14" t="inlineStr">
        <is>
          <t>4922373349012087623</t>
        </is>
      </c>
      <c r="B944" s="14" t="inlineStr">
        <is>
          <t>youngboyvip</t>
        </is>
      </c>
      <c r="C944" s="25" t="n">
        <v>45995</v>
      </c>
      <c r="D944" s="15" t="n"/>
      <c r="E944" s="15" t="n"/>
      <c r="F944" s="15" t="n"/>
      <c r="G944" s="15" t="n"/>
      <c r="H944" s="15" t="n">
        <v>1</v>
      </c>
      <c r="I944" s="160" t="n">
        <v>15</v>
      </c>
      <c r="J944" s="160" t="n">
        <v>5</v>
      </c>
      <c r="K944" s="160">
        <f>G944*H944*0.006</f>
        <v/>
      </c>
      <c r="L944" s="28">
        <f>SUM(I944:K944)</f>
        <v/>
      </c>
      <c r="M944" s="28">
        <f>G944*H944+I944</f>
        <v/>
      </c>
      <c r="N944" s="15" t="n"/>
      <c r="O944" s="15" t="n"/>
      <c r="P944" s="14" t="n"/>
      <c r="Q944" s="15" t="n"/>
      <c r="R944" s="8" t="inlineStr">
        <is>
          <t>✅ 可导入</t>
        </is>
      </c>
      <c r="S944" s="8" t="inlineStr">
        <is>
          <t>✅ 对账齐全</t>
        </is>
      </c>
      <c r="T944" t="inlineStr">
        <is>
          <t>✓</t>
        </is>
      </c>
    </row>
    <row r="945">
      <c r="A945" s="14" t="inlineStr">
        <is>
          <t>3101809836180240083</t>
        </is>
      </c>
      <c r="B945" s="14" t="inlineStr">
        <is>
          <t>minminhenghen66</t>
        </is>
      </c>
      <c r="C945" s="26" t="n">
        <v>45995</v>
      </c>
      <c r="D945" s="16" t="n"/>
      <c r="E945" s="16" t="n"/>
      <c r="F945" s="16" t="n"/>
      <c r="G945" s="16" t="n"/>
      <c r="H945" s="16" t="n">
        <v>1</v>
      </c>
      <c r="I945" s="161" t="n">
        <v>15</v>
      </c>
      <c r="J945" s="161" t="n">
        <v>5</v>
      </c>
      <c r="K945" s="161">
        <f>G945*H945*0.006</f>
        <v/>
      </c>
      <c r="L945" s="28">
        <f>SUM(I945:K945)</f>
        <v/>
      </c>
      <c r="M945" s="28">
        <f>G945*H945+I945</f>
        <v/>
      </c>
      <c r="N945" s="16" t="n"/>
      <c r="O945" s="16" t="n"/>
      <c r="P945" s="14" t="n"/>
      <c r="Q945" s="16" t="n"/>
      <c r="R945" s="8" t="inlineStr">
        <is>
          <t>✅ 可导入</t>
        </is>
      </c>
      <c r="S945" s="8" t="inlineStr">
        <is>
          <t>✅ 对账齐全</t>
        </is>
      </c>
      <c r="T945" t="inlineStr">
        <is>
          <t>✓</t>
        </is>
      </c>
    </row>
    <row r="946">
      <c r="A946" s="14" t="inlineStr">
        <is>
          <t>4922821044088185719</t>
        </is>
      </c>
      <c r="B946" s="14" t="inlineStr">
        <is>
          <t>你猜猜wy</t>
        </is>
      </c>
      <c r="C946" s="25" t="n">
        <v>45995</v>
      </c>
      <c r="D946" s="15" t="n"/>
      <c r="E946" s="15" t="n"/>
      <c r="F946" s="15" t="n"/>
      <c r="G946" s="15" t="n"/>
      <c r="H946" s="15" t="n">
        <v>1</v>
      </c>
      <c r="I946" s="160" t="n">
        <v>15</v>
      </c>
      <c r="J946" s="160" t="n">
        <v>5</v>
      </c>
      <c r="K946" s="160">
        <f>G946*H946*0.006</f>
        <v/>
      </c>
      <c r="L946" s="28">
        <f>SUM(I946:K946)</f>
        <v/>
      </c>
      <c r="M946" s="28">
        <f>G946*H946+I946</f>
        <v/>
      </c>
      <c r="N946" s="15" t="n"/>
      <c r="O946" s="15" t="n"/>
      <c r="P946" s="14" t="n"/>
      <c r="Q946" s="15" t="n"/>
      <c r="R946" s="8" t="inlineStr">
        <is>
          <t>✅ 可导入</t>
        </is>
      </c>
      <c r="S946" s="8" t="inlineStr">
        <is>
          <t>✅ 对账齐全</t>
        </is>
      </c>
      <c r="T946" t="inlineStr">
        <is>
          <t>✓</t>
        </is>
      </c>
    </row>
    <row r="947">
      <c r="A947" s="14" t="inlineStr">
        <is>
          <t>4922590431236288107</t>
        </is>
      </c>
      <c r="B947" s="14" t="inlineStr">
        <is>
          <t>qingqing665884725</t>
        </is>
      </c>
      <c r="C947" s="26" t="n">
        <v>45995</v>
      </c>
      <c r="D947" s="16" t="n"/>
      <c r="E947" s="16" t="n"/>
      <c r="F947" s="16" t="n"/>
      <c r="G947" s="16" t="n"/>
      <c r="H947" s="16" t="n">
        <v>1</v>
      </c>
      <c r="I947" s="161" t="n">
        <v>15</v>
      </c>
      <c r="J947" s="161" t="n">
        <v>5</v>
      </c>
      <c r="K947" s="161">
        <f>G947*H947*0.006</f>
        <v/>
      </c>
      <c r="L947" s="28">
        <f>SUM(I947:K947)</f>
        <v/>
      </c>
      <c r="M947" s="28">
        <f>G947*H947+I947</f>
        <v/>
      </c>
      <c r="N947" s="16" t="n"/>
      <c r="O947" s="16" t="n"/>
      <c r="P947" s="14" t="n"/>
      <c r="Q947" s="16" t="n"/>
      <c r="R947" s="8" t="inlineStr">
        <is>
          <t>✅ 可导入</t>
        </is>
      </c>
      <c r="S947" s="8" t="inlineStr">
        <is>
          <t>✅ 对账齐全</t>
        </is>
      </c>
      <c r="T947" t="inlineStr">
        <is>
          <t>✓</t>
        </is>
      </c>
    </row>
    <row r="948">
      <c r="A948" s="14" t="inlineStr">
        <is>
          <t>4922930916763133820</t>
        </is>
      </c>
      <c r="B948" s="14" t="inlineStr">
        <is>
          <t>tb453094593292</t>
        </is>
      </c>
      <c r="C948" s="25" t="n">
        <v>45995</v>
      </c>
      <c r="D948" s="15" t="n"/>
      <c r="E948" s="15" t="n"/>
      <c r="F948" s="15" t="n"/>
      <c r="G948" s="15" t="n"/>
      <c r="H948" s="15" t="n">
        <v>1</v>
      </c>
      <c r="I948" s="160" t="n">
        <v>15</v>
      </c>
      <c r="J948" s="160" t="n">
        <v>5</v>
      </c>
      <c r="K948" s="160">
        <f>G948*H948*0.006</f>
        <v/>
      </c>
      <c r="L948" s="28">
        <f>SUM(I948:K948)</f>
        <v/>
      </c>
      <c r="M948" s="28">
        <f>G948*H948+I948</f>
        <v/>
      </c>
      <c r="N948" s="15" t="n"/>
      <c r="O948" s="15" t="n"/>
      <c r="P948" s="14" t="n"/>
      <c r="Q948" s="15" t="n"/>
      <c r="R948" s="8" t="inlineStr">
        <is>
          <t>✅ 可导入</t>
        </is>
      </c>
      <c r="S948" s="8" t="inlineStr">
        <is>
          <t>✅ 对账齐全</t>
        </is>
      </c>
      <c r="T948" t="inlineStr">
        <is>
          <t>✓</t>
        </is>
      </c>
    </row>
    <row r="949">
      <c r="A949" s="14" t="inlineStr">
        <is>
          <t>3101765378765381177</t>
        </is>
      </c>
      <c r="B949" s="14" t="inlineStr">
        <is>
          <t>小橘子lw</t>
        </is>
      </c>
      <c r="C949" s="26" t="n">
        <v>45995</v>
      </c>
      <c r="D949" s="16" t="n"/>
      <c r="E949" s="16" t="n"/>
      <c r="F949" s="16" t="n"/>
      <c r="G949" s="16" t="n"/>
      <c r="H949" s="16" t="n">
        <v>1</v>
      </c>
      <c r="I949" s="161" t="n">
        <v>15</v>
      </c>
      <c r="J949" s="161" t="n">
        <v>5</v>
      </c>
      <c r="K949" s="161">
        <f>G949*H949*0.006</f>
        <v/>
      </c>
      <c r="L949" s="28">
        <f>SUM(I949:K949)</f>
        <v/>
      </c>
      <c r="M949" s="28">
        <f>G949*H949+I949</f>
        <v/>
      </c>
      <c r="N949" s="16" t="n"/>
      <c r="O949" s="16" t="n"/>
      <c r="P949" s="14" t="n"/>
      <c r="Q949" s="16" t="n"/>
      <c r="R949" s="8" t="inlineStr">
        <is>
          <t>✅ 可导入</t>
        </is>
      </c>
      <c r="S949" s="8" t="inlineStr">
        <is>
          <t>✅ 对账齐全</t>
        </is>
      </c>
      <c r="T949" t="inlineStr">
        <is>
          <t>✓</t>
        </is>
      </c>
    </row>
    <row r="950">
      <c r="A950" s="14" t="inlineStr">
        <is>
          <t>3102216601794425061</t>
        </is>
      </c>
      <c r="B950" s="14" t="inlineStr">
        <is>
          <t>tb9136563933</t>
        </is>
      </c>
      <c r="C950" s="25" t="n">
        <v>45995</v>
      </c>
      <c r="D950" s="15" t="n"/>
      <c r="E950" s="15" t="n"/>
      <c r="F950" s="15" t="n"/>
      <c r="G950" s="15" t="n"/>
      <c r="H950" s="15" t="n">
        <v>1</v>
      </c>
      <c r="I950" s="160" t="n">
        <v>15</v>
      </c>
      <c r="J950" s="160" t="n">
        <v>5</v>
      </c>
      <c r="K950" s="160">
        <f>G950*H950*0.006</f>
        <v/>
      </c>
      <c r="L950" s="28">
        <f>SUM(I950:K950)</f>
        <v/>
      </c>
      <c r="M950" s="28">
        <f>G950*H950+I950</f>
        <v/>
      </c>
      <c r="N950" s="15" t="n"/>
      <c r="O950" s="15" t="n"/>
      <c r="P950" s="14" t="n"/>
      <c r="Q950" s="15" t="n"/>
      <c r="R950" s="8" t="inlineStr">
        <is>
          <t>✅ 可导入</t>
        </is>
      </c>
      <c r="S950" s="8" t="inlineStr">
        <is>
          <t>✅ 对账齐全</t>
        </is>
      </c>
      <c r="T950" t="inlineStr">
        <is>
          <t>✓</t>
        </is>
      </c>
    </row>
    <row r="951">
      <c r="A951" s="14" t="inlineStr">
        <is>
          <t>3102293028965311468</t>
        </is>
      </c>
      <c r="B951" s="14" t="inlineStr">
        <is>
          <t>影之忆心</t>
        </is>
      </c>
      <c r="C951" s="26" t="n">
        <v>45995</v>
      </c>
      <c r="D951" s="16" t="n"/>
      <c r="E951" s="16" t="n"/>
      <c r="F951" s="16" t="n"/>
      <c r="G951" s="16" t="n"/>
      <c r="H951" s="16" t="n">
        <v>1</v>
      </c>
      <c r="I951" s="161" t="n">
        <v>15</v>
      </c>
      <c r="J951" s="161" t="n">
        <v>5</v>
      </c>
      <c r="K951" s="161">
        <f>G951*H951*0.006</f>
        <v/>
      </c>
      <c r="L951" s="28">
        <f>SUM(I951:K951)</f>
        <v/>
      </c>
      <c r="M951" s="28">
        <f>G951*H951+I951</f>
        <v/>
      </c>
      <c r="N951" s="16" t="n"/>
      <c r="O951" s="16" t="n"/>
      <c r="P951" s="14" t="n"/>
      <c r="Q951" s="16" t="n"/>
      <c r="R951" s="8" t="inlineStr">
        <is>
          <t>✅ 可导入</t>
        </is>
      </c>
      <c r="S951" s="8" t="inlineStr">
        <is>
          <t>✅ 对账齐全</t>
        </is>
      </c>
      <c r="T951" t="inlineStr">
        <is>
          <t>✓</t>
        </is>
      </c>
    </row>
    <row r="952">
      <c r="A952" s="14" t="inlineStr">
        <is>
          <t>3101899658551850164</t>
        </is>
      </c>
      <c r="B952" s="14" t="inlineStr">
        <is>
          <t>倪佳雯0</t>
        </is>
      </c>
      <c r="C952" s="25" t="n">
        <v>45995</v>
      </c>
      <c r="D952" s="15" t="n"/>
      <c r="E952" s="15" t="n"/>
      <c r="F952" s="15" t="n"/>
      <c r="G952" s="15" t="n"/>
      <c r="H952" s="15" t="n">
        <v>1</v>
      </c>
      <c r="I952" s="160" t="n">
        <v>15</v>
      </c>
      <c r="J952" s="160" t="n">
        <v>5</v>
      </c>
      <c r="K952" s="160">
        <f>G952*H952*0.006</f>
        <v/>
      </c>
      <c r="L952" s="28">
        <f>SUM(I952:K952)</f>
        <v/>
      </c>
      <c r="M952" s="28">
        <f>G952*H952+I952</f>
        <v/>
      </c>
      <c r="N952" s="15" t="n"/>
      <c r="O952" s="15" t="n"/>
      <c r="P952" s="14" t="n"/>
      <c r="Q952" s="15" t="n"/>
      <c r="R952" s="8" t="inlineStr">
        <is>
          <t>✅ 可导入</t>
        </is>
      </c>
      <c r="S952" s="8" t="inlineStr">
        <is>
          <t>✅ 对账齐全</t>
        </is>
      </c>
      <c r="T952" t="inlineStr">
        <is>
          <t>✓</t>
        </is>
      </c>
    </row>
    <row r="953">
      <c r="A953" s="14" t="inlineStr">
        <is>
          <t>3101976158913654154</t>
        </is>
      </c>
      <c r="B953" s="14" t="inlineStr">
        <is>
          <t>an8119</t>
        </is>
      </c>
      <c r="C953" s="26" t="n">
        <v>45995</v>
      </c>
      <c r="D953" s="16" t="n"/>
      <c r="E953" s="16" t="n"/>
      <c r="F953" s="16" t="n"/>
      <c r="G953" s="16" t="n"/>
      <c r="H953" s="16" t="n">
        <v>1</v>
      </c>
      <c r="I953" s="161" t="n">
        <v>15</v>
      </c>
      <c r="J953" s="161" t="n">
        <v>5</v>
      </c>
      <c r="K953" s="161">
        <f>G953*H953*0.006</f>
        <v/>
      </c>
      <c r="L953" s="28">
        <f>SUM(I953:K953)</f>
        <v/>
      </c>
      <c r="M953" s="28">
        <f>G953*H953+I953</f>
        <v/>
      </c>
      <c r="N953" s="16" t="n"/>
      <c r="O953" s="16" t="n"/>
      <c r="P953" s="14" t="n"/>
      <c r="Q953" s="16" t="n"/>
      <c r="R953" s="8" t="inlineStr">
        <is>
          <t>✅ 可导入</t>
        </is>
      </c>
      <c r="S953" s="8" t="inlineStr">
        <is>
          <t>✅ 对账齐全</t>
        </is>
      </c>
      <c r="T953" t="inlineStr">
        <is>
          <t>✓</t>
        </is>
      </c>
    </row>
    <row r="954">
      <c r="A954" s="14" t="inlineStr">
        <is>
          <t>3102476739703590680</t>
        </is>
      </c>
      <c r="B954" s="14" t="inlineStr">
        <is>
          <t>启航2013叶子</t>
        </is>
      </c>
      <c r="C954" s="25" t="n">
        <v>45995</v>
      </c>
      <c r="D954" s="15" t="n"/>
      <c r="E954" s="15" t="n"/>
      <c r="F954" s="15" t="n"/>
      <c r="G954" s="15" t="n"/>
      <c r="H954" s="15" t="n">
        <v>1</v>
      </c>
      <c r="I954" s="160" t="n">
        <v>15</v>
      </c>
      <c r="J954" s="160" t="n">
        <v>5</v>
      </c>
      <c r="K954" s="160">
        <f>G954*H954*0.006</f>
        <v/>
      </c>
      <c r="L954" s="28">
        <f>SUM(I954:K954)</f>
        <v/>
      </c>
      <c r="M954" s="28">
        <f>G954*H954+I954</f>
        <v/>
      </c>
      <c r="N954" s="15" t="n"/>
      <c r="O954" s="15" t="n"/>
      <c r="P954" s="14" t="n"/>
      <c r="Q954" s="15" t="n"/>
      <c r="R954" s="8" t="inlineStr">
        <is>
          <t>✅ 可导入</t>
        </is>
      </c>
      <c r="S954" s="8" t="inlineStr">
        <is>
          <t>✅ 对账齐全</t>
        </is>
      </c>
      <c r="T954" t="inlineStr">
        <is>
          <t>✓</t>
        </is>
      </c>
    </row>
    <row r="955">
      <c r="A955" s="14" t="inlineStr">
        <is>
          <t>3102474219069845067</t>
        </is>
      </c>
      <c r="B955" s="14" t="inlineStr">
        <is>
          <t>tb148567_11</t>
        </is>
      </c>
      <c r="C955" s="26" t="n">
        <v>45995</v>
      </c>
      <c r="D955" s="16" t="n"/>
      <c r="E955" s="16" t="n"/>
      <c r="F955" s="16" t="n"/>
      <c r="G955" s="16" t="n"/>
      <c r="H955" s="16" t="n">
        <v>1</v>
      </c>
      <c r="I955" s="161" t="n">
        <v>15</v>
      </c>
      <c r="J955" s="161" t="n">
        <v>5</v>
      </c>
      <c r="K955" s="161">
        <f>G955*H955*0.006</f>
        <v/>
      </c>
      <c r="L955" s="28">
        <f>SUM(I955:K955)</f>
        <v/>
      </c>
      <c r="M955" s="28">
        <f>G955*H955+I955</f>
        <v/>
      </c>
      <c r="N955" s="16" t="n"/>
      <c r="O955" s="16" t="n"/>
      <c r="P955" s="14" t="n"/>
      <c r="Q955" s="16" t="n"/>
      <c r="R955" s="8" t="inlineStr">
        <is>
          <t>✅ 可导入</t>
        </is>
      </c>
      <c r="S955" s="8" t="inlineStr">
        <is>
          <t>✅ 对账齐全</t>
        </is>
      </c>
      <c r="T955" t="inlineStr">
        <is>
          <t>✓</t>
        </is>
      </c>
    </row>
    <row r="956">
      <c r="A956" s="14" t="inlineStr">
        <is>
          <t>4923481143107435023</t>
        </is>
      </c>
      <c r="B956" s="14" t="inlineStr">
        <is>
          <t>太空来的笛子蓉</t>
        </is>
      </c>
      <c r="C956" s="25" t="n">
        <v>45995</v>
      </c>
      <c r="D956" s="15" t="n"/>
      <c r="E956" s="15" t="n"/>
      <c r="F956" s="15" t="n"/>
      <c r="G956" s="15" t="n"/>
      <c r="H956" s="15" t="n">
        <v>1</v>
      </c>
      <c r="I956" s="160" t="n">
        <v>15</v>
      </c>
      <c r="J956" s="160" t="n">
        <v>5</v>
      </c>
      <c r="K956" s="160">
        <f>G956*H956*0.006</f>
        <v/>
      </c>
      <c r="L956" s="28">
        <f>SUM(I956:K956)</f>
        <v/>
      </c>
      <c r="M956" s="28">
        <f>G956*H956+I956</f>
        <v/>
      </c>
      <c r="N956" s="15" t="n"/>
      <c r="O956" s="15" t="n"/>
      <c r="P956" s="14" t="n"/>
      <c r="Q956" s="15" t="n"/>
      <c r="R956" s="8" t="inlineStr">
        <is>
          <t>✅ 可导入</t>
        </is>
      </c>
      <c r="S956" s="8" t="inlineStr">
        <is>
          <t>✅ 对账齐全</t>
        </is>
      </c>
      <c r="T956" t="inlineStr">
        <is>
          <t>✓</t>
        </is>
      </c>
    </row>
    <row r="957">
      <c r="A957" s="14" t="inlineStr">
        <is>
          <t>4923439022786320847</t>
        </is>
      </c>
      <c r="B957" s="14" t="inlineStr">
        <is>
          <t>蹲下不哭</t>
        </is>
      </c>
      <c r="C957" s="26" t="n">
        <v>45995</v>
      </c>
      <c r="D957" s="16" t="n"/>
      <c r="E957" s="16" t="n"/>
      <c r="F957" s="16" t="n"/>
      <c r="G957" s="16" t="n"/>
      <c r="H957" s="16" t="n">
        <v>1</v>
      </c>
      <c r="I957" s="161" t="n">
        <v>15</v>
      </c>
      <c r="J957" s="161" t="n">
        <v>5</v>
      </c>
      <c r="K957" s="161">
        <f>G957*H957*0.006</f>
        <v/>
      </c>
      <c r="L957" s="28">
        <f>SUM(I957:K957)</f>
        <v/>
      </c>
      <c r="M957" s="28">
        <f>G957*H957+I957</f>
        <v/>
      </c>
      <c r="N957" s="16" t="n"/>
      <c r="O957" s="16" t="n"/>
      <c r="P957" s="14" t="n"/>
      <c r="Q957" s="16" t="n"/>
      <c r="R957" s="8" t="inlineStr">
        <is>
          <t>✅ 可导入</t>
        </is>
      </c>
      <c r="S957" s="8" t="inlineStr">
        <is>
          <t>✅ 对账齐全</t>
        </is>
      </c>
      <c r="T957" t="inlineStr">
        <is>
          <t>✓</t>
        </is>
      </c>
    </row>
    <row r="958">
      <c r="A958" s="14" t="inlineStr">
        <is>
          <t>3102978792103197091</t>
        </is>
      </c>
      <c r="B958" s="14" t="inlineStr">
        <is>
          <t>那时花开5105</t>
        </is>
      </c>
      <c r="C958" s="25" t="n">
        <v>45995</v>
      </c>
      <c r="D958" s="15" t="n"/>
      <c r="E958" s="15" t="n"/>
      <c r="F958" s="15" t="n"/>
      <c r="G958" s="15" t="n"/>
      <c r="H958" s="15" t="n">
        <v>1</v>
      </c>
      <c r="I958" s="160" t="n">
        <v>15</v>
      </c>
      <c r="J958" s="160" t="n">
        <v>5</v>
      </c>
      <c r="K958" s="160">
        <f>G958*H958*0.006</f>
        <v/>
      </c>
      <c r="L958" s="28">
        <f>SUM(I958:K958)</f>
        <v/>
      </c>
      <c r="M958" s="28">
        <f>G958*H958+I958</f>
        <v/>
      </c>
      <c r="N958" s="15" t="n"/>
      <c r="O958" s="15" t="n"/>
      <c r="P958" s="14" t="n"/>
      <c r="Q958" s="15" t="n"/>
      <c r="R958" s="8" t="inlineStr">
        <is>
          <t>✅ 可导入</t>
        </is>
      </c>
      <c r="S958" s="8" t="inlineStr">
        <is>
          <t>✅ 对账齐全</t>
        </is>
      </c>
      <c r="T958" t="inlineStr">
        <is>
          <t>✓</t>
        </is>
      </c>
    </row>
    <row r="959">
      <c r="A959" s="14" t="inlineStr">
        <is>
          <t>3102057768749387979</t>
        </is>
      </c>
      <c r="B959" s="14" t="inlineStr">
        <is>
          <t>ice_猫佑世就</t>
        </is>
      </c>
      <c r="C959" s="26" t="n">
        <v>45995</v>
      </c>
      <c r="D959" s="16" t="n"/>
      <c r="E959" s="16" t="n"/>
      <c r="F959" s="16" t="n"/>
      <c r="G959" s="16" t="n"/>
      <c r="H959" s="16" t="n">
        <v>1</v>
      </c>
      <c r="I959" s="161" t="n">
        <v>15</v>
      </c>
      <c r="J959" s="161" t="n">
        <v>5</v>
      </c>
      <c r="K959" s="161">
        <f>G959*H959*0.006</f>
        <v/>
      </c>
      <c r="L959" s="28">
        <f>SUM(I959:K959)</f>
        <v/>
      </c>
      <c r="M959" s="28">
        <f>G959*H959+I959</f>
        <v/>
      </c>
      <c r="N959" s="16" t="n"/>
      <c r="O959" s="16" t="n"/>
      <c r="P959" s="14" t="n"/>
      <c r="Q959" s="16" t="n"/>
      <c r="R959" s="8" t="inlineStr">
        <is>
          <t>✅ 可导入</t>
        </is>
      </c>
      <c r="S959" s="8" t="inlineStr">
        <is>
          <t>✅ 对账齐全</t>
        </is>
      </c>
      <c r="T959" t="inlineStr">
        <is>
          <t>✓</t>
        </is>
      </c>
    </row>
    <row r="960">
      <c r="A960" s="14" t="inlineStr">
        <is>
          <t>4923920376447213928</t>
        </is>
      </c>
      <c r="B960" s="14" t="inlineStr">
        <is>
          <t>tb335113146274</t>
        </is>
      </c>
      <c r="C960" s="25" t="n">
        <v>45995</v>
      </c>
      <c r="D960" s="15" t="n"/>
      <c r="E960" s="15" t="n"/>
      <c r="F960" s="15" t="n"/>
      <c r="G960" s="15" t="n"/>
      <c r="H960" s="15" t="n">
        <v>1</v>
      </c>
      <c r="I960" s="160" t="n">
        <v>15</v>
      </c>
      <c r="J960" s="160" t="n">
        <v>5</v>
      </c>
      <c r="K960" s="160">
        <f>G960*H960*0.006</f>
        <v/>
      </c>
      <c r="L960" s="28">
        <f>SUM(I960:K960)</f>
        <v/>
      </c>
      <c r="M960" s="28">
        <f>G960*H960+I960</f>
        <v/>
      </c>
      <c r="N960" s="15" t="n"/>
      <c r="O960" s="15" t="n"/>
      <c r="P960" s="14" t="n"/>
      <c r="Q960" s="15" t="n"/>
      <c r="R960" s="8" t="inlineStr">
        <is>
          <t>✅ 可导入</t>
        </is>
      </c>
      <c r="S960" s="8" t="inlineStr">
        <is>
          <t>✅ 对账齐全</t>
        </is>
      </c>
      <c r="T960" t="inlineStr">
        <is>
          <t>✓</t>
        </is>
      </c>
    </row>
    <row r="961">
      <c r="A961" s="14" t="inlineStr">
        <is>
          <t>3102286260709292291</t>
        </is>
      </c>
      <c r="B961" s="14" t="inlineStr">
        <is>
          <t>tb279993914</t>
        </is>
      </c>
      <c r="C961" s="26" t="n">
        <v>45995</v>
      </c>
      <c r="D961" s="16" t="n"/>
      <c r="E961" s="16" t="n"/>
      <c r="F961" s="16" t="n"/>
      <c r="G961" s="16" t="n"/>
      <c r="H961" s="16" t="n">
        <v>1</v>
      </c>
      <c r="I961" s="161" t="n">
        <v>15</v>
      </c>
      <c r="J961" s="161" t="n">
        <v>5</v>
      </c>
      <c r="K961" s="161">
        <f>G961*H961*0.006</f>
        <v/>
      </c>
      <c r="L961" s="28">
        <f>SUM(I961:K961)</f>
        <v/>
      </c>
      <c r="M961" s="28">
        <f>G961*H961+I961</f>
        <v/>
      </c>
      <c r="N961" s="16" t="n"/>
      <c r="O961" s="16" t="n"/>
      <c r="P961" s="14" t="n"/>
      <c r="Q961" s="16" t="n"/>
      <c r="R961" s="8" t="inlineStr">
        <is>
          <t>✅ 可导入</t>
        </is>
      </c>
      <c r="S961" s="8" t="inlineStr">
        <is>
          <t>✅ 对账齐全</t>
        </is>
      </c>
      <c r="T961" t="inlineStr">
        <is>
          <t>✓</t>
        </is>
      </c>
    </row>
    <row r="962">
      <c r="A962" s="14" t="inlineStr">
        <is>
          <t>4923800497661433032</t>
        </is>
      </c>
      <c r="B962" s="14" t="inlineStr">
        <is>
          <t>正好整好真好</t>
        </is>
      </c>
      <c r="C962" s="25" t="n">
        <v>45995</v>
      </c>
      <c r="D962" s="15" t="n"/>
      <c r="E962" s="15" t="n"/>
      <c r="F962" s="15" t="n"/>
      <c r="G962" s="15" t="n"/>
      <c r="H962" s="15" t="n">
        <v>1</v>
      </c>
      <c r="I962" s="160" t="n">
        <v>15</v>
      </c>
      <c r="J962" s="160" t="n">
        <v>5</v>
      </c>
      <c r="K962" s="160">
        <f>G962*H962*0.006</f>
        <v/>
      </c>
      <c r="L962" s="28">
        <f>SUM(I962:K962)</f>
        <v/>
      </c>
      <c r="M962" s="28">
        <f>G962*H962+I962</f>
        <v/>
      </c>
      <c r="N962" s="15" t="n"/>
      <c r="O962" s="15" t="n"/>
      <c r="P962" s="14" t="n"/>
      <c r="Q962" s="15" t="n"/>
      <c r="R962" s="8" t="inlineStr">
        <is>
          <t>✅ 可导入</t>
        </is>
      </c>
      <c r="S962" s="8" t="inlineStr">
        <is>
          <t>✅ 对账齐全</t>
        </is>
      </c>
      <c r="T962" t="inlineStr">
        <is>
          <t>✓</t>
        </is>
      </c>
    </row>
    <row r="963">
      <c r="A963" s="14" t="inlineStr">
        <is>
          <t>3102978037134862692</t>
        </is>
      </c>
      <c r="B963" s="14" t="inlineStr">
        <is>
          <t>快乐在于知足88</t>
        </is>
      </c>
      <c r="C963" s="26" t="n">
        <v>45995</v>
      </c>
      <c r="D963" s="16" t="n"/>
      <c r="E963" s="16" t="n"/>
      <c r="F963" s="16" t="n"/>
      <c r="G963" s="16" t="n"/>
      <c r="H963" s="16" t="n">
        <v>1</v>
      </c>
      <c r="I963" s="161" t="n">
        <v>15</v>
      </c>
      <c r="J963" s="161" t="n">
        <v>5</v>
      </c>
      <c r="K963" s="161">
        <f>G963*H963*0.006</f>
        <v/>
      </c>
      <c r="L963" s="28">
        <f>SUM(I963:K963)</f>
        <v/>
      </c>
      <c r="M963" s="28">
        <f>G963*H963+I963</f>
        <v/>
      </c>
      <c r="N963" s="16" t="n"/>
      <c r="O963" s="16" t="n"/>
      <c r="P963" s="14" t="n"/>
      <c r="Q963" s="16" t="n"/>
      <c r="R963" s="8" t="inlineStr">
        <is>
          <t>✅ 可导入</t>
        </is>
      </c>
      <c r="S963" s="8" t="inlineStr">
        <is>
          <t>✅ 对账齐全</t>
        </is>
      </c>
      <c r="T963" t="inlineStr">
        <is>
          <t>✓</t>
        </is>
      </c>
    </row>
    <row r="964">
      <c r="A964" s="14" t="inlineStr">
        <is>
          <t>3102595142412709758</t>
        </is>
      </c>
      <c r="B964" s="14" t="inlineStr">
        <is>
          <t>吉大浪子</t>
        </is>
      </c>
      <c r="C964" s="25" t="n">
        <v>45995</v>
      </c>
      <c r="D964" s="15" t="n"/>
      <c r="E964" s="15" t="n"/>
      <c r="F964" s="15" t="n"/>
      <c r="G964" s="15" t="n"/>
      <c r="H964" s="15" t="n">
        <v>1</v>
      </c>
      <c r="I964" s="160" t="n">
        <v>15</v>
      </c>
      <c r="J964" s="160" t="n">
        <v>5</v>
      </c>
      <c r="K964" s="160">
        <f>G964*H964*0.006</f>
        <v/>
      </c>
      <c r="L964" s="28">
        <f>SUM(I964:K964)</f>
        <v/>
      </c>
      <c r="M964" s="28">
        <f>G964*H964+I964</f>
        <v/>
      </c>
      <c r="N964" s="15" t="n"/>
      <c r="O964" s="15" t="n"/>
      <c r="P964" s="14" t="n"/>
      <c r="Q964" s="15" t="n"/>
      <c r="R964" s="8" t="inlineStr">
        <is>
          <t>✅ 可导入</t>
        </is>
      </c>
      <c r="S964" s="8" t="inlineStr">
        <is>
          <t>✅ 对账齐全</t>
        </is>
      </c>
      <c r="T964" t="inlineStr">
        <is>
          <t>✓</t>
        </is>
      </c>
    </row>
    <row r="965">
      <c r="A965" s="14" t="inlineStr">
        <is>
          <t>3103777275965725270</t>
        </is>
      </c>
      <c r="B965" s="14" t="inlineStr">
        <is>
          <t>dong691222</t>
        </is>
      </c>
      <c r="C965" s="26" t="n">
        <v>45996</v>
      </c>
      <c r="D965" s="16" t="n"/>
      <c r="E965" s="16" t="n"/>
      <c r="F965" s="16" t="n"/>
      <c r="G965" s="16" t="n"/>
      <c r="H965" s="16" t="n">
        <v>1</v>
      </c>
      <c r="I965" s="161" t="n">
        <v>15</v>
      </c>
      <c r="J965" s="161" t="n">
        <v>5</v>
      </c>
      <c r="K965" s="161">
        <f>G965*H965*0.006</f>
        <v/>
      </c>
      <c r="L965" s="28">
        <f>SUM(I965:K965)</f>
        <v/>
      </c>
      <c r="M965" s="28">
        <f>G965*H965+I965</f>
        <v/>
      </c>
      <c r="N965" s="16" t="n"/>
      <c r="O965" s="16" t="n"/>
      <c r="P965" s="14" t="n"/>
      <c r="Q965" s="16" t="n"/>
      <c r="R965" s="8" t="inlineStr">
        <is>
          <t>✅ 可导入</t>
        </is>
      </c>
      <c r="S965" s="8" t="inlineStr">
        <is>
          <t>✅ 对账齐全</t>
        </is>
      </c>
      <c r="T965" t="inlineStr">
        <is>
          <t>✓</t>
        </is>
      </c>
    </row>
    <row r="966">
      <c r="A966" s="14" t="inlineStr">
        <is>
          <t>4924378152080407532</t>
        </is>
      </c>
      <c r="B966" s="14" t="inlineStr">
        <is>
          <t>没有什么可以谈</t>
        </is>
      </c>
      <c r="C966" s="25" t="n">
        <v>45996</v>
      </c>
      <c r="D966" s="15" t="n"/>
      <c r="E966" s="15" t="n"/>
      <c r="F966" s="15" t="n"/>
      <c r="G966" s="15" t="n"/>
      <c r="H966" s="15" t="n">
        <v>1</v>
      </c>
      <c r="I966" s="160" t="n">
        <v>15</v>
      </c>
      <c r="J966" s="160" t="n">
        <v>5</v>
      </c>
      <c r="K966" s="160">
        <f>G966*H966*0.006</f>
        <v/>
      </c>
      <c r="L966" s="28">
        <f>SUM(I966:K966)</f>
        <v/>
      </c>
      <c r="M966" s="28">
        <f>G966*H966+I966</f>
        <v/>
      </c>
      <c r="N966" s="15" t="n"/>
      <c r="O966" s="15" t="n"/>
      <c r="P966" s="14" t="n"/>
      <c r="Q966" s="15" t="n"/>
      <c r="R966" s="8" t="inlineStr">
        <is>
          <t>✅ 可导入</t>
        </is>
      </c>
      <c r="S966" s="8" t="inlineStr">
        <is>
          <t>✅ 对账齐全</t>
        </is>
      </c>
      <c r="T966" t="inlineStr">
        <is>
          <t>✓</t>
        </is>
      </c>
    </row>
    <row r="967">
      <c r="A967" s="14" t="inlineStr">
        <is>
          <t>3103701098777200564</t>
        </is>
      </c>
      <c r="B967" s="14" t="inlineStr">
        <is>
          <t>糖糖高阳王</t>
        </is>
      </c>
      <c r="C967" s="26" t="n">
        <v>45996</v>
      </c>
      <c r="D967" s="16" t="n"/>
      <c r="E967" s="16" t="n"/>
      <c r="F967" s="16" t="n"/>
      <c r="G967" s="16" t="n"/>
      <c r="H967" s="16" t="n">
        <v>1</v>
      </c>
      <c r="I967" s="161" t="n">
        <v>15</v>
      </c>
      <c r="J967" s="161" t="n">
        <v>5</v>
      </c>
      <c r="K967" s="161">
        <f>G967*H967*0.006</f>
        <v/>
      </c>
      <c r="L967" s="28">
        <f>SUM(I967:K967)</f>
        <v/>
      </c>
      <c r="M967" s="28">
        <f>G967*H967+I967</f>
        <v/>
      </c>
      <c r="N967" s="16" t="n"/>
      <c r="O967" s="16" t="n"/>
      <c r="P967" s="14" t="n"/>
      <c r="Q967" s="16" t="n"/>
      <c r="R967" s="8" t="inlineStr">
        <is>
          <t>✅ 可导入</t>
        </is>
      </c>
      <c r="S967" s="8" t="inlineStr">
        <is>
          <t>✅ 对账齐全</t>
        </is>
      </c>
      <c r="T967" t="inlineStr">
        <is>
          <t>✓</t>
        </is>
      </c>
    </row>
    <row r="968">
      <c r="A968" s="14" t="inlineStr">
        <is>
          <t>3103718487503382754</t>
        </is>
      </c>
      <c r="B968" s="14" t="inlineStr">
        <is>
          <t>wz998899</t>
        </is>
      </c>
      <c r="C968" s="25" t="n">
        <v>45996</v>
      </c>
      <c r="D968" s="15" t="n"/>
      <c r="E968" s="15" t="n"/>
      <c r="F968" s="15" t="n"/>
      <c r="G968" s="15" t="n"/>
      <c r="H968" s="15" t="n">
        <v>1</v>
      </c>
      <c r="I968" s="160" t="n">
        <v>15</v>
      </c>
      <c r="J968" s="160" t="n">
        <v>5</v>
      </c>
      <c r="K968" s="160">
        <f>G968*H968*0.006</f>
        <v/>
      </c>
      <c r="L968" s="28">
        <f>SUM(I968:K968)</f>
        <v/>
      </c>
      <c r="M968" s="28">
        <f>G968*H968+I968</f>
        <v/>
      </c>
      <c r="N968" s="15" t="n"/>
      <c r="O968" s="15" t="n"/>
      <c r="P968" s="14" t="n"/>
      <c r="Q968" s="15" t="n"/>
      <c r="R968" s="8" t="inlineStr">
        <is>
          <t>✅ 可导入</t>
        </is>
      </c>
      <c r="S968" s="8" t="inlineStr">
        <is>
          <t>✅ 对账齐全</t>
        </is>
      </c>
      <c r="T968" t="inlineStr">
        <is>
          <t>✓</t>
        </is>
      </c>
    </row>
    <row r="969">
      <c r="A969" s="14" t="inlineStr">
        <is>
          <t>3103737639505035569</t>
        </is>
      </c>
      <c r="B969" s="14" t="inlineStr">
        <is>
          <t>汉堡5069</t>
        </is>
      </c>
      <c r="C969" s="26" t="n">
        <v>45996</v>
      </c>
      <c r="D969" s="16" t="n"/>
      <c r="E969" s="16" t="n"/>
      <c r="F969" s="16" t="n"/>
      <c r="G969" s="16" t="n"/>
      <c r="H969" s="16" t="n">
        <v>1</v>
      </c>
      <c r="I969" s="161" t="n">
        <v>15</v>
      </c>
      <c r="J969" s="161" t="n">
        <v>5</v>
      </c>
      <c r="K969" s="161">
        <f>G969*H969*0.006</f>
        <v/>
      </c>
      <c r="L969" s="28">
        <f>SUM(I969:K969)</f>
        <v/>
      </c>
      <c r="M969" s="28">
        <f>G969*H969+I969</f>
        <v/>
      </c>
      <c r="N969" s="16" t="n"/>
      <c r="O969" s="16" t="n"/>
      <c r="P969" s="14" t="n"/>
      <c r="Q969" s="16" t="n"/>
      <c r="R969" s="8" t="inlineStr">
        <is>
          <t>✅ 可导入</t>
        </is>
      </c>
      <c r="S969" s="8" t="inlineStr">
        <is>
          <t>✅ 对账齐全</t>
        </is>
      </c>
      <c r="T969" t="inlineStr">
        <is>
          <t>✓</t>
        </is>
      </c>
    </row>
    <row r="970">
      <c r="A970" s="14" t="inlineStr">
        <is>
          <t>4924804899120623805</t>
        </is>
      </c>
      <c r="B970" s="14" t="inlineStr">
        <is>
          <t>tb6317365912</t>
        </is>
      </c>
      <c r="C970" s="25" t="n">
        <v>45996</v>
      </c>
      <c r="D970" s="15" t="n"/>
      <c r="E970" s="15" t="n"/>
      <c r="F970" s="15" t="n"/>
      <c r="G970" s="15" t="n"/>
      <c r="H970" s="15" t="n">
        <v>1</v>
      </c>
      <c r="I970" s="160" t="n">
        <v>15</v>
      </c>
      <c r="J970" s="160" t="n">
        <v>5</v>
      </c>
      <c r="K970" s="160">
        <f>G970*H970*0.006</f>
        <v/>
      </c>
      <c r="L970" s="28">
        <f>SUM(I970:K970)</f>
        <v/>
      </c>
      <c r="M970" s="28">
        <f>G970*H970+I970</f>
        <v/>
      </c>
      <c r="N970" s="15" t="n"/>
      <c r="O970" s="15" t="n"/>
      <c r="P970" s="14" t="n"/>
      <c r="Q970" s="15" t="n"/>
      <c r="R970" s="8" t="inlineStr">
        <is>
          <t>✅ 可导入</t>
        </is>
      </c>
      <c r="S970" s="8" t="inlineStr">
        <is>
          <t>✅ 对账齐全</t>
        </is>
      </c>
      <c r="T970" t="inlineStr">
        <is>
          <t>✓</t>
        </is>
      </c>
    </row>
    <row r="971">
      <c r="A971" s="14" t="inlineStr">
        <is>
          <t>4924802631862222947</t>
        </is>
      </c>
      <c r="B971" s="14" t="inlineStr">
        <is>
          <t>1099605鑫</t>
        </is>
      </c>
      <c r="C971" s="26" t="n">
        <v>45996</v>
      </c>
      <c r="D971" s="16" t="n"/>
      <c r="E971" s="16" t="n"/>
      <c r="F971" s="16" t="n"/>
      <c r="G971" s="16" t="n"/>
      <c r="H971" s="16" t="n">
        <v>1</v>
      </c>
      <c r="I971" s="161" t="n">
        <v>15</v>
      </c>
      <c r="J971" s="161" t="n">
        <v>5</v>
      </c>
      <c r="K971" s="161">
        <f>G971*H971*0.006</f>
        <v/>
      </c>
      <c r="L971" s="28">
        <f>SUM(I971:K971)</f>
        <v/>
      </c>
      <c r="M971" s="28">
        <f>G971*H971+I971</f>
        <v/>
      </c>
      <c r="N971" s="16" t="n"/>
      <c r="O971" s="16" t="n"/>
      <c r="P971" s="14" t="n"/>
      <c r="Q971" s="16" t="n"/>
      <c r="R971" s="8" t="inlineStr">
        <is>
          <t>✅ 可导入</t>
        </is>
      </c>
      <c r="S971" s="8" t="inlineStr">
        <is>
          <t>✅ 对账齐全</t>
        </is>
      </c>
      <c r="T971" t="inlineStr">
        <is>
          <t>✓</t>
        </is>
      </c>
    </row>
    <row r="972">
      <c r="A972" s="14" t="inlineStr">
        <is>
          <t>3104082589770728168</t>
        </is>
      </c>
      <c r="B972" s="14" t="inlineStr">
        <is>
          <t>tb645918489</t>
        </is>
      </c>
      <c r="C972" s="25" t="n">
        <v>45996</v>
      </c>
      <c r="D972" s="15" t="n"/>
      <c r="E972" s="15" t="n"/>
      <c r="F972" s="15" t="n"/>
      <c r="G972" s="15" t="n"/>
      <c r="H972" s="15" t="n">
        <v>1</v>
      </c>
      <c r="I972" s="160" t="n">
        <v>15</v>
      </c>
      <c r="J972" s="160" t="n">
        <v>5</v>
      </c>
      <c r="K972" s="160">
        <f>G972*H972*0.006</f>
        <v/>
      </c>
      <c r="L972" s="28">
        <f>SUM(I972:K972)</f>
        <v/>
      </c>
      <c r="M972" s="28">
        <f>G972*H972+I972</f>
        <v/>
      </c>
      <c r="N972" s="15" t="n"/>
      <c r="O972" s="15" t="n"/>
      <c r="P972" s="14" t="n"/>
      <c r="Q972" s="15" t="n"/>
      <c r="R972" s="8" t="inlineStr">
        <is>
          <t>✅ 可导入</t>
        </is>
      </c>
      <c r="S972" s="8" t="inlineStr">
        <is>
          <t>✅ 对账齐全</t>
        </is>
      </c>
      <c r="T972" t="inlineStr">
        <is>
          <t>✓</t>
        </is>
      </c>
    </row>
    <row r="973">
      <c r="A973" s="14" t="inlineStr">
        <is>
          <t>3103718739979908493</t>
        </is>
      </c>
      <c r="B973" s="14" t="inlineStr">
        <is>
          <t>玉翔小铺子</t>
        </is>
      </c>
      <c r="C973" s="26" t="n">
        <v>45996</v>
      </c>
      <c r="D973" s="16" t="n"/>
      <c r="E973" s="16" t="n"/>
      <c r="F973" s="16" t="n"/>
      <c r="G973" s="16" t="n"/>
      <c r="H973" s="16" t="n">
        <v>1</v>
      </c>
      <c r="I973" s="161" t="n">
        <v>15</v>
      </c>
      <c r="J973" s="161" t="n">
        <v>5</v>
      </c>
      <c r="K973" s="161">
        <f>G973*H973*0.006</f>
        <v/>
      </c>
      <c r="L973" s="28">
        <f>SUM(I973:K973)</f>
        <v/>
      </c>
      <c r="M973" s="28">
        <f>G973*H973+I973</f>
        <v/>
      </c>
      <c r="N973" s="16" t="n"/>
      <c r="O973" s="16" t="n"/>
      <c r="P973" s="14" t="n"/>
      <c r="Q973" s="16" t="n"/>
      <c r="R973" s="8" t="inlineStr">
        <is>
          <t>✅ 可导入</t>
        </is>
      </c>
      <c r="S973" s="8" t="inlineStr">
        <is>
          <t>✅ 对账齐全</t>
        </is>
      </c>
      <c r="T973" t="inlineStr">
        <is>
          <t>✓</t>
        </is>
      </c>
    </row>
    <row r="974">
      <c r="A974" s="14" t="inlineStr">
        <is>
          <t>3104090007814202654</t>
        </is>
      </c>
      <c r="B974" s="14" t="inlineStr">
        <is>
          <t>tb541175037</t>
        </is>
      </c>
      <c r="C974" s="25" t="n">
        <v>45996</v>
      </c>
      <c r="D974" s="15" t="n"/>
      <c r="E974" s="15" t="n"/>
      <c r="F974" s="15" t="n"/>
      <c r="G974" s="15" t="n"/>
      <c r="H974" s="15" t="n">
        <v>1</v>
      </c>
      <c r="I974" s="160" t="n">
        <v>15</v>
      </c>
      <c r="J974" s="160" t="n">
        <v>5</v>
      </c>
      <c r="K974" s="160">
        <f>G974*H974*0.006</f>
        <v/>
      </c>
      <c r="L974" s="28">
        <f>SUM(I974:K974)</f>
        <v/>
      </c>
      <c r="M974" s="28">
        <f>G974*H974+I974</f>
        <v/>
      </c>
      <c r="N974" s="15" t="n"/>
      <c r="O974" s="15" t="n"/>
      <c r="P974" s="14" t="n"/>
      <c r="Q974" s="15" t="n"/>
      <c r="R974" s="8" t="inlineStr">
        <is>
          <t>✅ 可导入</t>
        </is>
      </c>
      <c r="S974" s="8" t="inlineStr">
        <is>
          <t>✅ 对账齐全</t>
        </is>
      </c>
      <c r="T974" t="inlineStr">
        <is>
          <t>✓</t>
        </is>
      </c>
    </row>
    <row r="975">
      <c r="A975" s="14" t="inlineStr">
        <is>
          <t>3104330522666450696</t>
        </is>
      </c>
      <c r="B975" s="14" t="inlineStr">
        <is>
          <t>tb061859749909</t>
        </is>
      </c>
      <c r="C975" s="26" t="n">
        <v>45996</v>
      </c>
      <c r="D975" s="16" t="n"/>
      <c r="E975" s="16" t="n"/>
      <c r="F975" s="16" t="n"/>
      <c r="G975" s="16" t="n"/>
      <c r="H975" s="16" t="n">
        <v>1</v>
      </c>
      <c r="I975" s="161" t="n">
        <v>15</v>
      </c>
      <c r="J975" s="161" t="n">
        <v>5</v>
      </c>
      <c r="K975" s="161">
        <f>G975*H975*0.006</f>
        <v/>
      </c>
      <c r="L975" s="28">
        <f>SUM(I975:K975)</f>
        <v/>
      </c>
      <c r="M975" s="28">
        <f>G975*H975+I975</f>
        <v/>
      </c>
      <c r="N975" s="16" t="n"/>
      <c r="O975" s="16" t="n"/>
      <c r="P975" s="14" t="n"/>
      <c r="Q975" s="16" t="n"/>
      <c r="R975" s="8" t="inlineStr">
        <is>
          <t>✅ 可导入</t>
        </is>
      </c>
      <c r="S975" s="8" t="inlineStr">
        <is>
          <t>✅ 对账齐全</t>
        </is>
      </c>
      <c r="T975" t="inlineStr">
        <is>
          <t>✓</t>
        </is>
      </c>
    </row>
    <row r="976">
      <c r="A976" s="14" t="inlineStr">
        <is>
          <t>4925484795366875918</t>
        </is>
      </c>
      <c r="B976" s="14" t="inlineStr">
        <is>
          <t>tb0413052</t>
        </is>
      </c>
      <c r="C976" s="25" t="n">
        <v>45996</v>
      </c>
      <c r="D976" s="15" t="n"/>
      <c r="E976" s="15" t="n"/>
      <c r="F976" s="15" t="n"/>
      <c r="G976" s="15" t="n"/>
      <c r="H976" s="15" t="n">
        <v>1</v>
      </c>
      <c r="I976" s="160" t="n">
        <v>15</v>
      </c>
      <c r="J976" s="160" t="n">
        <v>5</v>
      </c>
      <c r="K976" s="160">
        <f>G976*H976*0.006</f>
        <v/>
      </c>
      <c r="L976" s="28">
        <f>SUM(I976:K976)</f>
        <v/>
      </c>
      <c r="M976" s="28">
        <f>G976*H976+I976</f>
        <v/>
      </c>
      <c r="N976" s="15" t="n"/>
      <c r="O976" s="15" t="n"/>
      <c r="P976" s="14" t="n"/>
      <c r="Q976" s="15" t="n"/>
      <c r="R976" s="8" t="inlineStr">
        <is>
          <t>✅ 可导入</t>
        </is>
      </c>
      <c r="S976" s="8" t="inlineStr">
        <is>
          <t>✅ 对账齐全</t>
        </is>
      </c>
      <c r="T976" t="inlineStr">
        <is>
          <t>✓</t>
        </is>
      </c>
    </row>
    <row r="977">
      <c r="A977" s="14" t="inlineStr">
        <is>
          <t>3104476467177001070</t>
        </is>
      </c>
      <c r="B977" s="14" t="inlineStr">
        <is>
          <t>傲夜飞雪</t>
        </is>
      </c>
      <c r="C977" s="26" t="n">
        <v>45996</v>
      </c>
      <c r="D977" s="16" t="n"/>
      <c r="E977" s="16" t="n"/>
      <c r="F977" s="16" t="n"/>
      <c r="G977" s="16" t="n"/>
      <c r="H977" s="16" t="n">
        <v>1</v>
      </c>
      <c r="I977" s="161" t="n">
        <v>15</v>
      </c>
      <c r="J977" s="161" t="n">
        <v>5</v>
      </c>
      <c r="K977" s="161">
        <f>G977*H977*0.006</f>
        <v/>
      </c>
      <c r="L977" s="28">
        <f>SUM(I977:K977)</f>
        <v/>
      </c>
      <c r="M977" s="28">
        <f>G977*H977+I977</f>
        <v/>
      </c>
      <c r="N977" s="16" t="n"/>
      <c r="O977" s="16" t="n"/>
      <c r="P977" s="14" t="n"/>
      <c r="Q977" s="16" t="n"/>
      <c r="R977" s="8" t="inlineStr">
        <is>
          <t>✅ 可导入</t>
        </is>
      </c>
      <c r="S977" s="8" t="inlineStr">
        <is>
          <t>✅ 对账齐全</t>
        </is>
      </c>
      <c r="T977" t="inlineStr">
        <is>
          <t>✓</t>
        </is>
      </c>
    </row>
    <row r="978">
      <c r="A978" s="14" t="inlineStr">
        <is>
          <t>4925986668308467131</t>
        </is>
      </c>
      <c r="B978" s="14" t="inlineStr">
        <is>
          <t>maoyanaki</t>
        </is>
      </c>
      <c r="C978" s="25" t="n">
        <v>45996</v>
      </c>
      <c r="D978" s="15" t="n"/>
      <c r="E978" s="15" t="n"/>
      <c r="F978" s="15" t="n"/>
      <c r="G978" s="15" t="n"/>
      <c r="H978" s="15" t="n">
        <v>1</v>
      </c>
      <c r="I978" s="160" t="n">
        <v>15</v>
      </c>
      <c r="J978" s="160" t="n">
        <v>5</v>
      </c>
      <c r="K978" s="160">
        <f>G978*H978*0.006</f>
        <v/>
      </c>
      <c r="L978" s="28">
        <f>SUM(I978:K978)</f>
        <v/>
      </c>
      <c r="M978" s="28">
        <f>G978*H978+I978</f>
        <v/>
      </c>
      <c r="N978" s="15" t="n"/>
      <c r="O978" s="15" t="n"/>
      <c r="P978" s="14" t="n"/>
      <c r="Q978" s="15" t="n"/>
      <c r="R978" s="8" t="inlineStr">
        <is>
          <t>✅ 可导入</t>
        </is>
      </c>
      <c r="S978" s="8" t="inlineStr">
        <is>
          <t>✅ 对账齐全</t>
        </is>
      </c>
      <c r="T978" t="inlineStr">
        <is>
          <t>✓</t>
        </is>
      </c>
    </row>
    <row r="979">
      <c r="A979" s="14" t="inlineStr">
        <is>
          <t>4925871614970773123</t>
        </is>
      </c>
      <c r="B979" s="14" t="inlineStr">
        <is>
          <t>稳步提高88</t>
        </is>
      </c>
      <c r="C979" s="26" t="n">
        <v>45997</v>
      </c>
      <c r="D979" s="16" t="n"/>
      <c r="E979" s="16" t="n"/>
      <c r="F979" s="16" t="n"/>
      <c r="G979" s="16" t="n"/>
      <c r="H979" s="16" t="n">
        <v>1</v>
      </c>
      <c r="I979" s="161" t="n">
        <v>15</v>
      </c>
      <c r="J979" s="161" t="n">
        <v>5</v>
      </c>
      <c r="K979" s="161">
        <f>G979*H979*0.006</f>
        <v/>
      </c>
      <c r="L979" s="28">
        <f>SUM(I979:K979)</f>
        <v/>
      </c>
      <c r="M979" s="28">
        <f>G979*H979+I979</f>
        <v/>
      </c>
      <c r="N979" s="16" t="n"/>
      <c r="O979" s="16" t="n"/>
      <c r="P979" s="14" t="n"/>
      <c r="Q979" s="16" t="n"/>
      <c r="R979" s="8" t="inlineStr">
        <is>
          <t>✅ 可导入</t>
        </is>
      </c>
      <c r="S979" s="8" t="inlineStr">
        <is>
          <t>✅ 对账齐全</t>
        </is>
      </c>
      <c r="T979" t="inlineStr">
        <is>
          <t>✓</t>
        </is>
      </c>
    </row>
    <row r="980">
      <c r="A980" s="14" t="inlineStr">
        <is>
          <t>4926366360694237343</t>
        </is>
      </c>
      <c r="B980" s="14" t="inlineStr">
        <is>
          <t>枫枫心殇3</t>
        </is>
      </c>
      <c r="C980" s="25" t="n">
        <v>45997</v>
      </c>
      <c r="D980" s="15" t="n"/>
      <c r="E980" s="15" t="n"/>
      <c r="F980" s="15" t="n"/>
      <c r="G980" s="15" t="n"/>
      <c r="H980" s="15" t="n">
        <v>1</v>
      </c>
      <c r="I980" s="160" t="n">
        <v>15</v>
      </c>
      <c r="J980" s="160" t="n">
        <v>5</v>
      </c>
      <c r="K980" s="160">
        <f>G980*H980*0.006</f>
        <v/>
      </c>
      <c r="L980" s="28">
        <f>SUM(I980:K980)</f>
        <v/>
      </c>
      <c r="M980" s="28">
        <f>G980*H980+I980</f>
        <v/>
      </c>
      <c r="N980" s="15" t="n"/>
      <c r="O980" s="15" t="n"/>
      <c r="P980" s="14" t="n"/>
      <c r="Q980" s="15" t="n"/>
      <c r="R980" s="8" t="inlineStr">
        <is>
          <t>✅ 可导入</t>
        </is>
      </c>
      <c r="S980" s="8" t="inlineStr">
        <is>
          <t>✅ 对账齐全</t>
        </is>
      </c>
      <c r="T980" t="inlineStr">
        <is>
          <t>✓</t>
        </is>
      </c>
    </row>
    <row r="981">
      <c r="A981" s="14" t="inlineStr">
        <is>
          <t>3104927222393779797</t>
        </is>
      </c>
      <c r="B981" s="14" t="inlineStr">
        <is>
          <t>tb4165394227</t>
        </is>
      </c>
      <c r="C981" s="26" t="n">
        <v>45997</v>
      </c>
      <c r="D981" s="16" t="n"/>
      <c r="E981" s="16" t="n"/>
      <c r="F981" s="16" t="n"/>
      <c r="G981" s="16" t="n"/>
      <c r="H981" s="16" t="n">
        <v>1</v>
      </c>
      <c r="I981" s="161" t="n">
        <v>15</v>
      </c>
      <c r="J981" s="161" t="n">
        <v>5</v>
      </c>
      <c r="K981" s="161">
        <f>G981*H981*0.006</f>
        <v/>
      </c>
      <c r="L981" s="28">
        <f>SUM(I981:K981)</f>
        <v/>
      </c>
      <c r="M981" s="28">
        <f>G981*H981+I981</f>
        <v/>
      </c>
      <c r="N981" s="16" t="n"/>
      <c r="O981" s="16" t="n"/>
      <c r="P981" s="14" t="n"/>
      <c r="Q981" s="16" t="n"/>
      <c r="R981" s="8" t="inlineStr">
        <is>
          <t>✅ 可导入</t>
        </is>
      </c>
      <c r="S981" s="8" t="inlineStr">
        <is>
          <t>✅ 对账齐全</t>
        </is>
      </c>
      <c r="T981" t="inlineStr">
        <is>
          <t>✓</t>
        </is>
      </c>
    </row>
    <row r="982">
      <c r="A982" s="14" t="inlineStr">
        <is>
          <t>4926489984123464733</t>
        </is>
      </c>
      <c r="B982" s="14" t="inlineStr">
        <is>
          <t>tutu214214</t>
        </is>
      </c>
      <c r="C982" s="25" t="n">
        <v>45997</v>
      </c>
      <c r="D982" s="15" t="n"/>
      <c r="E982" s="15" t="n"/>
      <c r="F982" s="15" t="n"/>
      <c r="G982" s="15" t="n"/>
      <c r="H982" s="15" t="n">
        <v>1</v>
      </c>
      <c r="I982" s="160" t="n">
        <v>15</v>
      </c>
      <c r="J982" s="160" t="n">
        <v>5</v>
      </c>
      <c r="K982" s="160">
        <f>G982*H982*0.006</f>
        <v/>
      </c>
      <c r="L982" s="28">
        <f>SUM(I982:K982)</f>
        <v/>
      </c>
      <c r="M982" s="28">
        <f>G982*H982+I982</f>
        <v/>
      </c>
      <c r="N982" s="15" t="n"/>
      <c r="O982" s="15" t="n"/>
      <c r="P982" s="14" t="n"/>
      <c r="Q982" s="15" t="n"/>
      <c r="R982" s="8" t="inlineStr">
        <is>
          <t>✅ 可导入</t>
        </is>
      </c>
      <c r="S982" s="8" t="inlineStr">
        <is>
          <t>✅ 对账齐全</t>
        </is>
      </c>
      <c r="T982" t="inlineStr">
        <is>
          <t>✓</t>
        </is>
      </c>
    </row>
    <row r="983">
      <c r="A983" s="14" t="inlineStr">
        <is>
          <t>4926823167712093642</t>
        </is>
      </c>
      <c r="B983" s="14" t="inlineStr">
        <is>
          <t>小清新很安静</t>
        </is>
      </c>
      <c r="C983" s="26" t="n">
        <v>45997</v>
      </c>
      <c r="D983" s="16" t="n"/>
      <c r="E983" s="16" t="n"/>
      <c r="F983" s="16" t="n"/>
      <c r="G983" s="16" t="n"/>
      <c r="H983" s="16" t="n">
        <v>1</v>
      </c>
      <c r="I983" s="161" t="n">
        <v>15</v>
      </c>
      <c r="J983" s="161" t="n">
        <v>5</v>
      </c>
      <c r="K983" s="161">
        <f>G983*H983*0.006</f>
        <v/>
      </c>
      <c r="L983" s="28">
        <f>SUM(I983:K983)</f>
        <v/>
      </c>
      <c r="M983" s="28">
        <f>G983*H983+I983</f>
        <v/>
      </c>
      <c r="N983" s="16" t="n"/>
      <c r="O983" s="16" t="n"/>
      <c r="P983" s="14" t="n"/>
      <c r="Q983" s="16" t="n"/>
      <c r="R983" s="8" t="inlineStr">
        <is>
          <t>✅ 可导入</t>
        </is>
      </c>
      <c r="S983" s="8" t="inlineStr">
        <is>
          <t>✅ 对账齐全</t>
        </is>
      </c>
      <c r="T983" t="inlineStr">
        <is>
          <t>✓</t>
        </is>
      </c>
    </row>
    <row r="984">
      <c r="A984" s="14" t="inlineStr">
        <is>
          <t>3105972374213681789</t>
        </is>
      </c>
      <c r="B984" s="14" t="inlineStr">
        <is>
          <t>爱网购tao</t>
        </is>
      </c>
      <c r="C984" s="25" t="n">
        <v>45997</v>
      </c>
      <c r="D984" s="15" t="n"/>
      <c r="E984" s="15" t="n"/>
      <c r="F984" s="15" t="n"/>
      <c r="G984" s="15" t="n"/>
      <c r="H984" s="15" t="n">
        <v>1</v>
      </c>
      <c r="I984" s="160" t="n">
        <v>15</v>
      </c>
      <c r="J984" s="160" t="n">
        <v>5</v>
      </c>
      <c r="K984" s="160">
        <f>G984*H984*0.006</f>
        <v/>
      </c>
      <c r="L984" s="28">
        <f>SUM(I984:K984)</f>
        <v/>
      </c>
      <c r="M984" s="28">
        <f>G984*H984+I984</f>
        <v/>
      </c>
      <c r="N984" s="15" t="n"/>
      <c r="O984" s="15" t="n"/>
      <c r="P984" s="14" t="n"/>
      <c r="Q984" s="15" t="n"/>
      <c r="R984" s="8" t="inlineStr">
        <is>
          <t>✅ 可导入</t>
        </is>
      </c>
      <c r="S984" s="8" t="inlineStr">
        <is>
          <t>✅ 对账齐全</t>
        </is>
      </c>
      <c r="T984" t="inlineStr">
        <is>
          <t>✓</t>
        </is>
      </c>
    </row>
    <row r="985">
      <c r="A985" s="14" t="inlineStr">
        <is>
          <t>3106452396666930498</t>
        </is>
      </c>
      <c r="B985" s="14" t="inlineStr">
        <is>
          <t>好好生活126621</t>
        </is>
      </c>
      <c r="C985" s="26" t="n">
        <v>45997</v>
      </c>
      <c r="D985" s="16" t="n"/>
      <c r="E985" s="16" t="n"/>
      <c r="F985" s="16" t="n"/>
      <c r="G985" s="16" t="n"/>
      <c r="H985" s="16" t="n">
        <v>1</v>
      </c>
      <c r="I985" s="161" t="n">
        <v>15</v>
      </c>
      <c r="J985" s="161" t="n">
        <v>5</v>
      </c>
      <c r="K985" s="161">
        <f>G985*H985*0.006</f>
        <v/>
      </c>
      <c r="L985" s="28">
        <f>SUM(I985:K985)</f>
        <v/>
      </c>
      <c r="M985" s="28">
        <f>G985*H985+I985</f>
        <v/>
      </c>
      <c r="N985" s="16" t="n"/>
      <c r="O985" s="16" t="n"/>
      <c r="P985" s="14" t="n"/>
      <c r="Q985" s="16" t="n"/>
      <c r="R985" s="8" t="inlineStr">
        <is>
          <t>✅ 可导入</t>
        </is>
      </c>
      <c r="S985" s="8" t="inlineStr">
        <is>
          <t>✅ 对账齐全</t>
        </is>
      </c>
      <c r="T985" t="inlineStr">
        <is>
          <t>✓</t>
        </is>
      </c>
    </row>
    <row r="986">
      <c r="A986" s="14" t="inlineStr">
        <is>
          <t>3106542865758401365</t>
        </is>
      </c>
      <c r="B986" s="14" t="inlineStr">
        <is>
          <t>云淡风轻8922688</t>
        </is>
      </c>
      <c r="C986" s="25" t="n">
        <v>45997</v>
      </c>
      <c r="D986" s="15" t="n"/>
      <c r="E986" s="15" t="n"/>
      <c r="F986" s="15" t="n"/>
      <c r="G986" s="15" t="n"/>
      <c r="H986" s="15" t="n">
        <v>1</v>
      </c>
      <c r="I986" s="160" t="n">
        <v>15</v>
      </c>
      <c r="J986" s="160" t="n">
        <v>5</v>
      </c>
      <c r="K986" s="160">
        <f>G986*H986*0.006</f>
        <v/>
      </c>
      <c r="L986" s="28">
        <f>SUM(I986:K986)</f>
        <v/>
      </c>
      <c r="M986" s="28">
        <f>G986*H986+I986</f>
        <v/>
      </c>
      <c r="N986" s="15" t="n"/>
      <c r="O986" s="15" t="n"/>
      <c r="P986" s="14" t="n"/>
      <c r="Q986" s="15" t="n"/>
      <c r="R986" s="8" t="inlineStr">
        <is>
          <t>✅ 可导入</t>
        </is>
      </c>
      <c r="S986" s="8" t="inlineStr">
        <is>
          <t>✅ 对账齐全</t>
        </is>
      </c>
      <c r="T986" t="inlineStr">
        <is>
          <t>✓</t>
        </is>
      </c>
    </row>
    <row r="987">
      <c r="A987" s="14" t="inlineStr">
        <is>
          <t>4927845384291828019</t>
        </is>
      </c>
      <c r="B987" s="14" t="inlineStr">
        <is>
          <t>段13503948753</t>
        </is>
      </c>
      <c r="C987" s="26" t="n">
        <v>45997</v>
      </c>
      <c r="D987" s="16" t="n"/>
      <c r="E987" s="16" t="n"/>
      <c r="F987" s="16" t="n"/>
      <c r="G987" s="16" t="n"/>
      <c r="H987" s="16" t="n">
        <v>1</v>
      </c>
      <c r="I987" s="161" t="n">
        <v>15</v>
      </c>
      <c r="J987" s="161" t="n">
        <v>5</v>
      </c>
      <c r="K987" s="161">
        <f>G987*H987*0.006</f>
        <v/>
      </c>
      <c r="L987" s="28">
        <f>SUM(I987:K987)</f>
        <v/>
      </c>
      <c r="M987" s="28">
        <f>G987*H987+I987</f>
        <v/>
      </c>
      <c r="N987" s="16" t="n"/>
      <c r="O987" s="16" t="n"/>
      <c r="P987" s="14" t="n"/>
      <c r="Q987" s="16" t="n"/>
      <c r="R987" s="8" t="inlineStr">
        <is>
          <t>✅ 可导入</t>
        </is>
      </c>
      <c r="S987" s="8" t="inlineStr">
        <is>
          <t>✅ 对账齐全</t>
        </is>
      </c>
      <c r="T987" t="inlineStr">
        <is>
          <t>✓</t>
        </is>
      </c>
    </row>
    <row r="988">
      <c r="A988" s="14" t="inlineStr">
        <is>
          <t>3106239746758915274</t>
        </is>
      </c>
      <c r="B988" s="14" t="inlineStr">
        <is>
          <t>王子君临二世</t>
        </is>
      </c>
      <c r="C988" s="25" t="n">
        <v>45997</v>
      </c>
      <c r="D988" s="15" t="n"/>
      <c r="E988" s="15" t="n"/>
      <c r="F988" s="15" t="n"/>
      <c r="G988" s="15" t="n"/>
      <c r="H988" s="15" t="n">
        <v>1</v>
      </c>
      <c r="I988" s="160" t="n">
        <v>15</v>
      </c>
      <c r="J988" s="160" t="n">
        <v>5</v>
      </c>
      <c r="K988" s="160">
        <f>G988*H988*0.006</f>
        <v/>
      </c>
      <c r="L988" s="28">
        <f>SUM(I988:K988)</f>
        <v/>
      </c>
      <c r="M988" s="28">
        <f>G988*H988+I988</f>
        <v/>
      </c>
      <c r="N988" s="15" t="n"/>
      <c r="O988" s="15" t="n"/>
      <c r="P988" s="14" t="n"/>
      <c r="Q988" s="15" t="n"/>
      <c r="R988" s="8" t="inlineStr">
        <is>
          <t>✅ 可导入</t>
        </is>
      </c>
      <c r="S988" s="8" t="inlineStr">
        <is>
          <t>✅ 对账齐全</t>
        </is>
      </c>
      <c r="T988" t="inlineStr">
        <is>
          <t>✓</t>
        </is>
      </c>
    </row>
    <row r="989">
      <c r="A989" s="14" t="inlineStr">
        <is>
          <t>4927458026417268416</t>
        </is>
      </c>
      <c r="B989" s="14" t="inlineStr">
        <is>
          <t>半日闲人1899</t>
        </is>
      </c>
      <c r="C989" s="26" t="n">
        <v>45997</v>
      </c>
      <c r="D989" s="16" t="n"/>
      <c r="E989" s="16" t="n"/>
      <c r="F989" s="16" t="n"/>
      <c r="G989" s="16" t="n"/>
      <c r="H989" s="16" t="n">
        <v>1</v>
      </c>
      <c r="I989" s="161" t="n">
        <v>15</v>
      </c>
      <c r="J989" s="161" t="n">
        <v>5</v>
      </c>
      <c r="K989" s="161">
        <f>G989*H989*0.006</f>
        <v/>
      </c>
      <c r="L989" s="28">
        <f>SUM(I989:K989)</f>
        <v/>
      </c>
      <c r="M989" s="28">
        <f>G989*H989+I989</f>
        <v/>
      </c>
      <c r="N989" s="16" t="n"/>
      <c r="O989" s="16" t="n"/>
      <c r="P989" s="14" t="n"/>
      <c r="Q989" s="16" t="n"/>
      <c r="R989" s="8" t="inlineStr">
        <is>
          <t>✅ 可导入</t>
        </is>
      </c>
      <c r="S989" s="8" t="inlineStr">
        <is>
          <t>✅ 对账齐全</t>
        </is>
      </c>
      <c r="T989" t="inlineStr">
        <is>
          <t>✓</t>
        </is>
      </c>
    </row>
    <row r="990">
      <c r="A990" s="14" t="inlineStr">
        <is>
          <t>3106642333875642987</t>
        </is>
      </c>
      <c r="B990" s="14" t="inlineStr">
        <is>
          <t>霸王龙帝国</t>
        </is>
      </c>
      <c r="C990" s="25" t="n">
        <v>45997</v>
      </c>
      <c r="D990" s="15" t="n"/>
      <c r="E990" s="15" t="n"/>
      <c r="F990" s="15" t="n"/>
      <c r="G990" s="15" t="n"/>
      <c r="H990" s="15" t="n">
        <v>1</v>
      </c>
      <c r="I990" s="160" t="n">
        <v>15</v>
      </c>
      <c r="J990" s="160" t="n">
        <v>5</v>
      </c>
      <c r="K990" s="160">
        <f>G990*H990*0.006</f>
        <v/>
      </c>
      <c r="L990" s="28">
        <f>SUM(I990:K990)</f>
        <v/>
      </c>
      <c r="M990" s="28">
        <f>G990*H990+I990</f>
        <v/>
      </c>
      <c r="N990" s="15" t="n"/>
      <c r="O990" s="15" t="n"/>
      <c r="P990" s="14" t="n"/>
      <c r="Q990" s="15" t="n"/>
      <c r="R990" s="8" t="inlineStr">
        <is>
          <t>✅ 可导入</t>
        </is>
      </c>
      <c r="S990" s="8" t="inlineStr">
        <is>
          <t>✅ 对账齐全</t>
        </is>
      </c>
      <c r="T990" t="inlineStr">
        <is>
          <t>✓</t>
        </is>
      </c>
    </row>
    <row r="991">
      <c r="A991" s="14" t="inlineStr">
        <is>
          <t>3106905852010787290</t>
        </is>
      </c>
      <c r="B991" s="14" t="inlineStr">
        <is>
          <t>leelylc</t>
        </is>
      </c>
      <c r="C991" s="26" t="n">
        <v>45997</v>
      </c>
      <c r="D991" s="16" t="n"/>
      <c r="E991" s="16" t="n"/>
      <c r="F991" s="16" t="n"/>
      <c r="G991" s="16" t="n"/>
      <c r="H991" s="16" t="n">
        <v>1</v>
      </c>
      <c r="I991" s="161" t="n">
        <v>15</v>
      </c>
      <c r="J991" s="161" t="n">
        <v>5</v>
      </c>
      <c r="K991" s="161">
        <f>G991*H991*0.006</f>
        <v/>
      </c>
      <c r="L991" s="28">
        <f>SUM(I991:K991)</f>
        <v/>
      </c>
      <c r="M991" s="28">
        <f>G991*H991+I991</f>
        <v/>
      </c>
      <c r="N991" s="16" t="n"/>
      <c r="O991" s="16" t="n"/>
      <c r="P991" s="14" t="n"/>
      <c r="Q991" s="16" t="n"/>
      <c r="R991" s="8" t="inlineStr">
        <is>
          <t>✅ 可导入</t>
        </is>
      </c>
      <c r="S991" s="8" t="inlineStr">
        <is>
          <t>✅ 对账齐全</t>
        </is>
      </c>
      <c r="T991" t="inlineStr">
        <is>
          <t>✓</t>
        </is>
      </c>
    </row>
    <row r="992">
      <c r="A992" s="14" t="inlineStr">
        <is>
          <t>4928432871891759046</t>
        </is>
      </c>
      <c r="B992" s="14" t="inlineStr">
        <is>
          <t>tb132727881</t>
        </is>
      </c>
      <c r="C992" s="25" t="n">
        <v>45998</v>
      </c>
      <c r="D992" s="15" t="n"/>
      <c r="E992" s="15" t="n"/>
      <c r="F992" s="15" t="n"/>
      <c r="G992" s="15" t="n"/>
      <c r="H992" s="15" t="n">
        <v>1</v>
      </c>
      <c r="I992" s="160" t="n">
        <v>15</v>
      </c>
      <c r="J992" s="160" t="n">
        <v>5</v>
      </c>
      <c r="K992" s="160">
        <f>G992*H992*0.006</f>
        <v/>
      </c>
      <c r="L992" s="28">
        <f>SUM(I992:K992)</f>
        <v/>
      </c>
      <c r="M992" s="28">
        <f>G992*H992+I992</f>
        <v/>
      </c>
      <c r="N992" s="15" t="n"/>
      <c r="O992" s="15" t="n"/>
      <c r="P992" s="14" t="n"/>
      <c r="Q992" s="15" t="n"/>
      <c r="R992" s="8" t="inlineStr">
        <is>
          <t>✅ 可导入</t>
        </is>
      </c>
      <c r="S992" s="8" t="inlineStr">
        <is>
          <t>✅ 对账齐全</t>
        </is>
      </c>
      <c r="T992" t="inlineStr">
        <is>
          <t>✓</t>
        </is>
      </c>
    </row>
    <row r="993">
      <c r="A993" s="14" t="inlineStr">
        <is>
          <t>3108050293938194797</t>
        </is>
      </c>
      <c r="B993" s="14" t="inlineStr">
        <is>
          <t>蓝精灵2001929</t>
        </is>
      </c>
      <c r="C993" s="26" t="n">
        <v>45998</v>
      </c>
      <c r="D993" s="16" t="n"/>
      <c r="E993" s="16" t="n"/>
      <c r="F993" s="16" t="n"/>
      <c r="G993" s="16" t="n"/>
      <c r="H993" s="16" t="n">
        <v>1</v>
      </c>
      <c r="I993" s="161" t="n">
        <v>15</v>
      </c>
      <c r="J993" s="161" t="n">
        <v>5</v>
      </c>
      <c r="K993" s="161">
        <f>G993*H993*0.006</f>
        <v/>
      </c>
      <c r="L993" s="28">
        <f>SUM(I993:K993)</f>
        <v/>
      </c>
      <c r="M993" s="28">
        <f>G993*H993+I993</f>
        <v/>
      </c>
      <c r="N993" s="16" t="n"/>
      <c r="O993" s="16" t="n"/>
      <c r="P993" s="14" t="n"/>
      <c r="Q993" s="16" t="n"/>
      <c r="R993" s="8" t="inlineStr">
        <is>
          <t>✅ 可导入</t>
        </is>
      </c>
      <c r="S993" s="8" t="inlineStr">
        <is>
          <t>✅ 对账齐全</t>
        </is>
      </c>
      <c r="T993" t="inlineStr">
        <is>
          <t>✓</t>
        </is>
      </c>
    </row>
    <row r="994">
      <c r="A994" s="14" t="inlineStr">
        <is>
          <t>4929237183185680820</t>
        </is>
      </c>
      <c r="B994" s="14" t="inlineStr">
        <is>
          <t>龙叔来买东西</t>
        </is>
      </c>
      <c r="C994" s="25" t="n">
        <v>45998</v>
      </c>
      <c r="D994" s="15" t="n"/>
      <c r="E994" s="15" t="n"/>
      <c r="F994" s="15" t="n"/>
      <c r="G994" s="15" t="n"/>
      <c r="H994" s="15" t="n">
        <v>1</v>
      </c>
      <c r="I994" s="160" t="n">
        <v>15</v>
      </c>
      <c r="J994" s="160" t="n">
        <v>5</v>
      </c>
      <c r="K994" s="160">
        <f>G994*H994*0.006</f>
        <v/>
      </c>
      <c r="L994" s="28">
        <f>SUM(I994:K994)</f>
        <v/>
      </c>
      <c r="M994" s="28">
        <f>G994*H994+I994</f>
        <v/>
      </c>
      <c r="N994" s="15" t="n"/>
      <c r="O994" s="15" t="n"/>
      <c r="P994" s="14" t="n"/>
      <c r="Q994" s="15" t="n"/>
      <c r="R994" s="8" t="inlineStr">
        <is>
          <t>✅ 可导入</t>
        </is>
      </c>
      <c r="S994" s="8" t="inlineStr">
        <is>
          <t>✅ 对账齐全</t>
        </is>
      </c>
      <c r="T994" t="inlineStr">
        <is>
          <t>✓</t>
        </is>
      </c>
    </row>
    <row r="995">
      <c r="A995" s="14" t="inlineStr">
        <is>
          <t>4929502501348179615</t>
        </is>
      </c>
      <c r="B995" s="14" t="inlineStr">
        <is>
          <t>tb45375435</t>
        </is>
      </c>
      <c r="C995" s="26" t="n">
        <v>45998</v>
      </c>
      <c r="D995" s="16" t="n"/>
      <c r="E995" s="16" t="n"/>
      <c r="F995" s="16" t="n"/>
      <c r="G995" s="16" t="n"/>
      <c r="H995" s="16" t="n">
        <v>1</v>
      </c>
      <c r="I995" s="161" t="n">
        <v>15</v>
      </c>
      <c r="J995" s="161" t="n">
        <v>5</v>
      </c>
      <c r="K995" s="161">
        <f>G995*H995*0.006</f>
        <v/>
      </c>
      <c r="L995" s="28">
        <f>SUM(I995:K995)</f>
        <v/>
      </c>
      <c r="M995" s="28">
        <f>G995*H995+I995</f>
        <v/>
      </c>
      <c r="N995" s="16" t="n"/>
      <c r="O995" s="16" t="n"/>
      <c r="P995" s="14" t="n"/>
      <c r="Q995" s="16" t="n"/>
      <c r="R995" s="8" t="inlineStr">
        <is>
          <t>✅ 可导入</t>
        </is>
      </c>
      <c r="S995" s="8" t="inlineStr">
        <is>
          <t>✅ 对账齐全</t>
        </is>
      </c>
      <c r="T995" t="inlineStr">
        <is>
          <t>✓</t>
        </is>
      </c>
    </row>
    <row r="996">
      <c r="A996" s="14" t="inlineStr">
        <is>
          <t>3108331309500929552</t>
        </is>
      </c>
      <c r="B996" s="14" t="inlineStr">
        <is>
          <t>一泓清泉20239589</t>
        </is>
      </c>
      <c r="C996" s="25" t="n">
        <v>45998</v>
      </c>
      <c r="D996" s="15" t="n"/>
      <c r="E996" s="15" t="n"/>
      <c r="F996" s="15" t="n"/>
      <c r="G996" s="15" t="n"/>
      <c r="H996" s="15" t="n">
        <v>1</v>
      </c>
      <c r="I996" s="160" t="n">
        <v>15</v>
      </c>
      <c r="J996" s="160" t="n">
        <v>5</v>
      </c>
      <c r="K996" s="160">
        <f>G996*H996*0.006</f>
        <v/>
      </c>
      <c r="L996" s="28">
        <f>SUM(I996:K996)</f>
        <v/>
      </c>
      <c r="M996" s="28">
        <f>G996*H996+I996</f>
        <v/>
      </c>
      <c r="N996" s="15" t="n"/>
      <c r="O996" s="15" t="n"/>
      <c r="P996" s="14" t="n"/>
      <c r="Q996" s="15" t="n"/>
      <c r="R996" s="8" t="inlineStr">
        <is>
          <t>✅ 可导入</t>
        </is>
      </c>
      <c r="S996" s="8" t="inlineStr">
        <is>
          <t>✅ 对账齐全</t>
        </is>
      </c>
      <c r="T996" t="inlineStr">
        <is>
          <t>✓</t>
        </is>
      </c>
    </row>
    <row r="997">
      <c r="A997" s="14" t="inlineStr">
        <is>
          <t>4929203090632735003</t>
        </is>
      </c>
      <c r="B997" s="14" t="inlineStr">
        <is>
          <t>wangyiheng11</t>
        </is>
      </c>
      <c r="C997" s="26" t="n">
        <v>45998</v>
      </c>
      <c r="D997" s="16" t="n"/>
      <c r="E997" s="16" t="n"/>
      <c r="F997" s="16" t="n"/>
      <c r="G997" s="16" t="n"/>
      <c r="H997" s="16" t="n">
        <v>1</v>
      </c>
      <c r="I997" s="161" t="n">
        <v>15</v>
      </c>
      <c r="J997" s="161" t="n">
        <v>5</v>
      </c>
      <c r="K997" s="161">
        <f>G997*H997*0.006</f>
        <v/>
      </c>
      <c r="L997" s="28">
        <f>SUM(I997:K997)</f>
        <v/>
      </c>
      <c r="M997" s="28">
        <f>G997*H997+I997</f>
        <v/>
      </c>
      <c r="N997" s="16" t="n"/>
      <c r="O997" s="16" t="n"/>
      <c r="P997" s="14" t="n"/>
      <c r="Q997" s="16" t="n"/>
      <c r="R997" s="8" t="inlineStr">
        <is>
          <t>✅ 可导入</t>
        </is>
      </c>
      <c r="S997" s="8" t="inlineStr">
        <is>
          <t>✅ 对账齐全</t>
        </is>
      </c>
      <c r="T997" t="inlineStr">
        <is>
          <t>✓</t>
        </is>
      </c>
    </row>
    <row r="998">
      <c r="A998" s="14" t="inlineStr">
        <is>
          <t>4929748275210501740</t>
        </is>
      </c>
      <c r="B998" s="14" t="inlineStr">
        <is>
          <t>jutao1314</t>
        </is>
      </c>
      <c r="C998" s="25" t="n">
        <v>45998</v>
      </c>
      <c r="D998" s="15" t="n"/>
      <c r="E998" s="15" t="n"/>
      <c r="F998" s="15" t="n"/>
      <c r="G998" s="15" t="n"/>
      <c r="H998" s="15" t="n">
        <v>1</v>
      </c>
      <c r="I998" s="160" t="n">
        <v>15</v>
      </c>
      <c r="J998" s="160" t="n">
        <v>5</v>
      </c>
      <c r="K998" s="160">
        <f>G998*H998*0.006</f>
        <v/>
      </c>
      <c r="L998" s="28">
        <f>SUM(I998:K998)</f>
        <v/>
      </c>
      <c r="M998" s="28">
        <f>G998*H998+I998</f>
        <v/>
      </c>
      <c r="N998" s="15" t="n"/>
      <c r="O998" s="15" t="n"/>
      <c r="P998" s="14" t="n"/>
      <c r="Q998" s="15" t="n"/>
      <c r="R998" s="8" t="inlineStr">
        <is>
          <t>✅ 可导入</t>
        </is>
      </c>
      <c r="S998" s="8" t="inlineStr">
        <is>
          <t>✅ 对账齐全</t>
        </is>
      </c>
      <c r="T998" t="inlineStr">
        <is>
          <t>✓</t>
        </is>
      </c>
    </row>
    <row r="999">
      <c r="A999" s="14" t="inlineStr">
        <is>
          <t>3108811872332233787</t>
        </is>
      </c>
      <c r="B999" s="14" t="inlineStr">
        <is>
          <t>ttteajjmm</t>
        </is>
      </c>
      <c r="C999" s="26" t="n">
        <v>45998</v>
      </c>
      <c r="D999" s="16" t="n"/>
      <c r="E999" s="16" t="n"/>
      <c r="F999" s="16" t="n"/>
      <c r="G999" s="16" t="n"/>
      <c r="H999" s="16" t="n">
        <v>1</v>
      </c>
      <c r="I999" s="161" t="n">
        <v>15</v>
      </c>
      <c r="J999" s="161" t="n">
        <v>5</v>
      </c>
      <c r="K999" s="161">
        <f>G999*H999*0.006</f>
        <v/>
      </c>
      <c r="L999" s="28">
        <f>SUM(I999:K999)</f>
        <v/>
      </c>
      <c r="M999" s="28">
        <f>G999*H999+I999</f>
        <v/>
      </c>
      <c r="N999" s="16" t="n"/>
      <c r="O999" s="16" t="n"/>
      <c r="P999" s="14" t="n"/>
      <c r="Q999" s="16" t="n"/>
      <c r="R999" s="8" t="inlineStr">
        <is>
          <t>✅ 可导入</t>
        </is>
      </c>
      <c r="S999" s="8" t="inlineStr">
        <is>
          <t>✅ 对账齐全</t>
        </is>
      </c>
      <c r="T999" t="inlineStr">
        <is>
          <t>✓</t>
        </is>
      </c>
    </row>
    <row r="1000">
      <c r="A1000" s="14" t="inlineStr">
        <is>
          <t>3108727849021691785</t>
        </is>
      </c>
      <c r="B1000" s="14" t="inlineStr">
        <is>
          <t>chunjun3344</t>
        </is>
      </c>
      <c r="C1000" s="25" t="n">
        <v>45998</v>
      </c>
      <c r="D1000" s="15" t="n"/>
      <c r="E1000" s="15" t="n"/>
      <c r="F1000" s="15" t="n"/>
      <c r="G1000" s="15" t="n"/>
      <c r="H1000" s="15" t="n">
        <v>1</v>
      </c>
      <c r="I1000" s="160" t="n">
        <v>15</v>
      </c>
      <c r="J1000" s="160" t="n">
        <v>5</v>
      </c>
      <c r="K1000" s="160">
        <f>G1000*H1000*0.006</f>
        <v/>
      </c>
      <c r="L1000" s="28">
        <f>SUM(I1000:K1000)</f>
        <v/>
      </c>
      <c r="M1000" s="28">
        <f>G1000*H1000+I1000</f>
        <v/>
      </c>
      <c r="N1000" s="15" t="n"/>
      <c r="O1000" s="15" t="n"/>
      <c r="P1000" s="14" t="n"/>
      <c r="Q1000" s="15" t="n"/>
      <c r="R1000" s="8" t="inlineStr">
        <is>
          <t>✅ 可导入</t>
        </is>
      </c>
      <c r="S1000" s="8" t="inlineStr">
        <is>
          <t>✅ 对账齐全</t>
        </is>
      </c>
      <c r="T1000" t="inlineStr">
        <is>
          <t>✓</t>
        </is>
      </c>
    </row>
    <row r="1001">
      <c r="A1001" s="14" t="inlineStr">
        <is>
          <t>3109469379690337353</t>
        </is>
      </c>
      <c r="B1001" s="14" t="inlineStr">
        <is>
          <t>ton1015</t>
        </is>
      </c>
      <c r="C1001" s="26" t="n">
        <v>45999</v>
      </c>
      <c r="D1001" s="16" t="n"/>
      <c r="E1001" s="16" t="n"/>
      <c r="F1001" s="16" t="n"/>
      <c r="G1001" s="16" t="n"/>
      <c r="H1001" s="16" t="n">
        <v>1</v>
      </c>
      <c r="I1001" s="161" t="n">
        <v>15</v>
      </c>
      <c r="J1001" s="161" t="n">
        <v>5</v>
      </c>
      <c r="K1001" s="161">
        <f>G1001*H1001*0.006</f>
        <v/>
      </c>
      <c r="L1001" s="28">
        <f>SUM(I1001:K1001)</f>
        <v/>
      </c>
      <c r="M1001" s="28">
        <f>G1001*H1001+I1001</f>
        <v/>
      </c>
      <c r="N1001" s="16" t="n"/>
      <c r="O1001" s="16" t="n"/>
      <c r="P1001" s="14" t="n"/>
      <c r="Q1001" s="16" t="n"/>
      <c r="R1001" s="8" t="inlineStr">
        <is>
          <t>✅ 可导入</t>
        </is>
      </c>
      <c r="S1001" s="8" t="inlineStr">
        <is>
          <t>✅ 对账齐全</t>
        </is>
      </c>
      <c r="T1001" t="inlineStr">
        <is>
          <t>✓</t>
        </is>
      </c>
    </row>
    <row r="1002">
      <c r="A1002" s="14" t="inlineStr">
        <is>
          <t>3109735886387803998</t>
        </is>
      </c>
      <c r="B1002" s="14" t="inlineStr">
        <is>
          <t>t_1506224853684_0898</t>
        </is>
      </c>
      <c r="C1002" s="25" t="n">
        <v>45999</v>
      </c>
      <c r="D1002" s="15" t="n"/>
      <c r="E1002" s="15" t="n"/>
      <c r="F1002" s="15" t="n"/>
      <c r="G1002" s="15" t="n"/>
      <c r="H1002" s="15" t="n">
        <v>1</v>
      </c>
      <c r="I1002" s="160" t="n">
        <v>15</v>
      </c>
      <c r="J1002" s="160" t="n">
        <v>5</v>
      </c>
      <c r="K1002" s="160">
        <f>G1002*H1002*0.006</f>
        <v/>
      </c>
      <c r="L1002" s="28">
        <f>SUM(I1002:K1002)</f>
        <v/>
      </c>
      <c r="M1002" s="28">
        <f>G1002*H1002+I1002</f>
        <v/>
      </c>
      <c r="N1002" s="15" t="n"/>
      <c r="O1002" s="15" t="n"/>
      <c r="P1002" s="14" t="n"/>
      <c r="Q1002" s="15" t="n"/>
      <c r="R1002" s="8" t="inlineStr">
        <is>
          <t>✅ 可导入</t>
        </is>
      </c>
      <c r="S1002" s="8" t="inlineStr">
        <is>
          <t>✅ 对账齐全</t>
        </is>
      </c>
      <c r="T1002" t="inlineStr">
        <is>
          <t>✓</t>
        </is>
      </c>
    </row>
    <row r="1003">
      <c r="A1003" s="14" t="inlineStr">
        <is>
          <t>4931601912369340825</t>
        </is>
      </c>
      <c r="B1003" s="14" t="inlineStr">
        <is>
          <t>发际线没了</t>
        </is>
      </c>
      <c r="C1003" s="26" t="n">
        <v>45999</v>
      </c>
      <c r="D1003" s="16" t="n"/>
      <c r="E1003" s="16" t="n"/>
      <c r="F1003" s="16" t="n"/>
      <c r="G1003" s="16" t="n"/>
      <c r="H1003" s="16" t="n">
        <v>1</v>
      </c>
      <c r="I1003" s="161" t="n">
        <v>15</v>
      </c>
      <c r="J1003" s="161" t="n">
        <v>5</v>
      </c>
      <c r="K1003" s="161">
        <f>G1003*H1003*0.006</f>
        <v/>
      </c>
      <c r="L1003" s="28">
        <f>SUM(I1003:K1003)</f>
        <v/>
      </c>
      <c r="M1003" s="28">
        <f>G1003*H1003+I1003</f>
        <v/>
      </c>
      <c r="N1003" s="16" t="n"/>
      <c r="O1003" s="16" t="n"/>
      <c r="P1003" s="14" t="n"/>
      <c r="Q1003" s="16" t="n"/>
      <c r="R1003" s="8" t="inlineStr">
        <is>
          <t>✅ 可导入</t>
        </is>
      </c>
      <c r="S1003" s="8" t="inlineStr">
        <is>
          <t>✅ 对账齐全</t>
        </is>
      </c>
      <c r="T1003" t="inlineStr">
        <is>
          <t>✓</t>
        </is>
      </c>
    </row>
    <row r="1004">
      <c r="A1004" s="14" t="inlineStr">
        <is>
          <t>4931600868684966216</t>
        </is>
      </c>
      <c r="B1004" s="14" t="inlineStr">
        <is>
          <t>品位家</t>
        </is>
      </c>
      <c r="C1004" s="25" t="n">
        <v>45999</v>
      </c>
      <c r="D1004" s="15" t="n"/>
      <c r="E1004" s="15" t="n"/>
      <c r="F1004" s="15" t="n"/>
      <c r="G1004" s="15" t="n"/>
      <c r="H1004" s="15" t="n">
        <v>1</v>
      </c>
      <c r="I1004" s="160" t="n">
        <v>15</v>
      </c>
      <c r="J1004" s="160" t="n">
        <v>5</v>
      </c>
      <c r="K1004" s="160">
        <f>G1004*H1004*0.006</f>
        <v/>
      </c>
      <c r="L1004" s="28">
        <f>SUM(I1004:K1004)</f>
        <v/>
      </c>
      <c r="M1004" s="28">
        <f>G1004*H1004+I1004</f>
        <v/>
      </c>
      <c r="N1004" s="15" t="n"/>
      <c r="O1004" s="15" t="n"/>
      <c r="P1004" s="14" t="n"/>
      <c r="Q1004" s="15" t="n"/>
      <c r="R1004" s="8" t="inlineStr">
        <is>
          <t>✅ 可导入</t>
        </is>
      </c>
      <c r="S1004" s="8" t="inlineStr">
        <is>
          <t>✅ 对账齐全</t>
        </is>
      </c>
      <c r="T1004" t="inlineStr">
        <is>
          <t>✓</t>
        </is>
      </c>
    </row>
    <row r="1005">
      <c r="A1005" s="14" t="inlineStr">
        <is>
          <t>3110189160010023788</t>
        </is>
      </c>
      <c r="B1005" s="14" t="inlineStr">
        <is>
          <t>b344181835</t>
        </is>
      </c>
      <c r="C1005" s="26" t="n">
        <v>45999</v>
      </c>
      <c r="D1005" s="16" t="n"/>
      <c r="E1005" s="16" t="n"/>
      <c r="F1005" s="16" t="n"/>
      <c r="G1005" s="16" t="n"/>
      <c r="H1005" s="16" t="n">
        <v>1</v>
      </c>
      <c r="I1005" s="161" t="n">
        <v>15</v>
      </c>
      <c r="J1005" s="161" t="n">
        <v>5</v>
      </c>
      <c r="K1005" s="161">
        <f>G1005*H1005*0.006</f>
        <v/>
      </c>
      <c r="L1005" s="28">
        <f>SUM(I1005:K1005)</f>
        <v/>
      </c>
      <c r="M1005" s="28">
        <f>G1005*H1005+I1005</f>
        <v/>
      </c>
      <c r="N1005" s="16" t="n"/>
      <c r="O1005" s="16" t="n"/>
      <c r="P1005" s="14" t="n"/>
      <c r="Q1005" s="16" t="n"/>
      <c r="R1005" s="8" t="inlineStr">
        <is>
          <t>✅ 可导入</t>
        </is>
      </c>
      <c r="S1005" s="8" t="inlineStr">
        <is>
          <t>✅ 对账齐全</t>
        </is>
      </c>
      <c r="T1005" t="inlineStr">
        <is>
          <t>✓</t>
        </is>
      </c>
    </row>
    <row r="1006">
      <c r="A1006" s="14" t="inlineStr">
        <is>
          <t>3110148193052561672</t>
        </is>
      </c>
      <c r="B1006" s="14" t="inlineStr">
        <is>
          <t>时光遗忘的背面蓉蓉蓉</t>
        </is>
      </c>
      <c r="C1006" s="25" t="n">
        <v>45999</v>
      </c>
      <c r="D1006" s="15" t="n"/>
      <c r="E1006" s="15" t="n"/>
      <c r="F1006" s="15" t="n"/>
      <c r="G1006" s="15" t="n"/>
      <c r="H1006" s="15" t="n">
        <v>1</v>
      </c>
      <c r="I1006" s="160" t="n">
        <v>15</v>
      </c>
      <c r="J1006" s="160" t="n">
        <v>5</v>
      </c>
      <c r="K1006" s="160">
        <f>G1006*H1006*0.006</f>
        <v/>
      </c>
      <c r="L1006" s="28">
        <f>SUM(I1006:K1006)</f>
        <v/>
      </c>
      <c r="M1006" s="28">
        <f>G1006*H1006+I1006</f>
        <v/>
      </c>
      <c r="N1006" s="15" t="n"/>
      <c r="O1006" s="15" t="n"/>
      <c r="P1006" s="14" t="n"/>
      <c r="Q1006" s="15" t="n"/>
      <c r="R1006" s="8" t="inlineStr">
        <is>
          <t>✅ 可导入</t>
        </is>
      </c>
      <c r="S1006" s="8" t="inlineStr">
        <is>
          <t>✅ 对账齐全</t>
        </is>
      </c>
      <c r="T1006" t="inlineStr">
        <is>
          <t>✓</t>
        </is>
      </c>
    </row>
    <row r="1007">
      <c r="A1007" s="14" t="inlineStr">
        <is>
          <t>3110191430400667994</t>
        </is>
      </c>
      <c r="B1007" s="14" t="inlineStr">
        <is>
          <t>tb789947217</t>
        </is>
      </c>
      <c r="C1007" s="26" t="n">
        <v>45999</v>
      </c>
      <c r="D1007" s="16" t="n"/>
      <c r="E1007" s="16" t="n"/>
      <c r="F1007" s="16" t="n"/>
      <c r="G1007" s="16" t="n"/>
      <c r="H1007" s="16" t="n">
        <v>1</v>
      </c>
      <c r="I1007" s="161" t="n">
        <v>15</v>
      </c>
      <c r="J1007" s="161" t="n">
        <v>5</v>
      </c>
      <c r="K1007" s="161">
        <f>G1007*H1007*0.006</f>
        <v/>
      </c>
      <c r="L1007" s="28">
        <f>SUM(I1007:K1007)</f>
        <v/>
      </c>
      <c r="M1007" s="28">
        <f>G1007*H1007+I1007</f>
        <v/>
      </c>
      <c r="N1007" s="16" t="n"/>
      <c r="O1007" s="16" t="n"/>
      <c r="P1007" s="14" t="n"/>
      <c r="Q1007" s="16" t="n"/>
      <c r="R1007" s="8" t="inlineStr">
        <is>
          <t>✅ 可导入</t>
        </is>
      </c>
      <c r="S1007" s="8" t="inlineStr">
        <is>
          <t>✅ 对账齐全</t>
        </is>
      </c>
      <c r="T1007" t="inlineStr">
        <is>
          <t>✓</t>
        </is>
      </c>
    </row>
    <row r="1008">
      <c r="A1008" s="14" t="inlineStr">
        <is>
          <t>3110256338468213976</t>
        </is>
      </c>
      <c r="B1008" s="14" t="inlineStr">
        <is>
          <t>222580ssjd</t>
        </is>
      </c>
      <c r="C1008" s="25" t="n">
        <v>45999</v>
      </c>
      <c r="D1008" s="15" t="n"/>
      <c r="E1008" s="15" t="n"/>
      <c r="F1008" s="15" t="n"/>
      <c r="G1008" s="15" t="n"/>
      <c r="H1008" s="15" t="n">
        <v>1</v>
      </c>
      <c r="I1008" s="160" t="n">
        <v>15</v>
      </c>
      <c r="J1008" s="160" t="n">
        <v>5</v>
      </c>
      <c r="K1008" s="160">
        <f>G1008*H1008*0.006</f>
        <v/>
      </c>
      <c r="L1008" s="28">
        <f>SUM(I1008:K1008)</f>
        <v/>
      </c>
      <c r="M1008" s="28">
        <f>G1008*H1008+I1008</f>
        <v/>
      </c>
      <c r="N1008" s="15" t="n"/>
      <c r="O1008" s="15" t="n"/>
      <c r="P1008" s="14" t="n"/>
      <c r="Q1008" s="15" t="n"/>
      <c r="R1008" s="8" t="inlineStr">
        <is>
          <t>✅ 可导入</t>
        </is>
      </c>
      <c r="S1008" s="8" t="inlineStr">
        <is>
          <t>✅ 对账齐全</t>
        </is>
      </c>
      <c r="T1008" t="inlineStr">
        <is>
          <t>✓</t>
        </is>
      </c>
    </row>
    <row r="1009">
      <c r="A1009" s="14" t="inlineStr">
        <is>
          <t>3110386083260067090</t>
        </is>
      </c>
      <c r="B1009" s="14" t="inlineStr">
        <is>
          <t>3dlmiller</t>
        </is>
      </c>
      <c r="C1009" s="26" t="n">
        <v>45999</v>
      </c>
      <c r="D1009" s="16" t="n"/>
      <c r="E1009" s="16" t="n"/>
      <c r="F1009" s="16" t="n"/>
      <c r="G1009" s="16" t="n"/>
      <c r="H1009" s="16" t="n">
        <v>1</v>
      </c>
      <c r="I1009" s="161" t="n">
        <v>15</v>
      </c>
      <c r="J1009" s="161" t="n">
        <v>5</v>
      </c>
      <c r="K1009" s="161">
        <f>G1009*H1009*0.006</f>
        <v/>
      </c>
      <c r="L1009" s="28">
        <f>SUM(I1009:K1009)</f>
        <v/>
      </c>
      <c r="M1009" s="28">
        <f>G1009*H1009+I1009</f>
        <v/>
      </c>
      <c r="N1009" s="16" t="n"/>
      <c r="O1009" s="16" t="n"/>
      <c r="P1009" s="14" t="n"/>
      <c r="Q1009" s="16" t="n"/>
      <c r="R1009" s="8" t="inlineStr">
        <is>
          <t>✅ 可导入</t>
        </is>
      </c>
      <c r="S1009" s="8" t="inlineStr">
        <is>
          <t>✅ 对账齐全</t>
        </is>
      </c>
      <c r="T1009" t="inlineStr">
        <is>
          <t>✓</t>
        </is>
      </c>
    </row>
    <row r="1010">
      <c r="A1010" s="14" t="inlineStr">
        <is>
          <t>3110398863744761968</t>
        </is>
      </c>
      <c r="B1010" s="14" t="inlineStr">
        <is>
          <t>蓝色妖姬5822</t>
        </is>
      </c>
      <c r="C1010" s="25" t="n">
        <v>45999</v>
      </c>
      <c r="D1010" s="15" t="n"/>
      <c r="E1010" s="15" t="n"/>
      <c r="F1010" s="15" t="n"/>
      <c r="G1010" s="15" t="n"/>
      <c r="H1010" s="15" t="n">
        <v>1</v>
      </c>
      <c r="I1010" s="160" t="n">
        <v>15</v>
      </c>
      <c r="J1010" s="160" t="n">
        <v>5</v>
      </c>
      <c r="K1010" s="160">
        <f>G1010*H1010*0.006</f>
        <v/>
      </c>
      <c r="L1010" s="28">
        <f>SUM(I1010:K1010)</f>
        <v/>
      </c>
      <c r="M1010" s="28">
        <f>G1010*H1010+I1010</f>
        <v/>
      </c>
      <c r="N1010" s="15" t="n"/>
      <c r="O1010" s="15" t="n"/>
      <c r="P1010" s="14" t="n"/>
      <c r="Q1010" s="15" t="n"/>
      <c r="R1010" s="8" t="inlineStr">
        <is>
          <t>✅ 可导入</t>
        </is>
      </c>
      <c r="S1010" s="8" t="inlineStr">
        <is>
          <t>✅ 对账齐全</t>
        </is>
      </c>
      <c r="T1010" t="inlineStr">
        <is>
          <t>✓</t>
        </is>
      </c>
    </row>
    <row r="1011">
      <c r="A1011" s="14" t="inlineStr">
        <is>
          <t>4932167545334119940</t>
        </is>
      </c>
      <c r="B1011" s="14" t="inlineStr">
        <is>
          <t>tb125130674</t>
        </is>
      </c>
      <c r="C1011" s="26" t="n">
        <v>45999</v>
      </c>
      <c r="D1011" s="16" t="n"/>
      <c r="E1011" s="16" t="n"/>
      <c r="F1011" s="16" t="n"/>
      <c r="G1011" s="16" t="n"/>
      <c r="H1011" s="16" t="n">
        <v>1</v>
      </c>
      <c r="I1011" s="161" t="n">
        <v>15</v>
      </c>
      <c r="J1011" s="161" t="n">
        <v>5</v>
      </c>
      <c r="K1011" s="161">
        <f>G1011*H1011*0.006</f>
        <v/>
      </c>
      <c r="L1011" s="28">
        <f>SUM(I1011:K1011)</f>
        <v/>
      </c>
      <c r="M1011" s="28">
        <f>G1011*H1011+I1011</f>
        <v/>
      </c>
      <c r="N1011" s="16" t="n"/>
      <c r="O1011" s="16" t="n"/>
      <c r="P1011" s="14" t="n"/>
      <c r="Q1011" s="16" t="n"/>
      <c r="R1011" s="8" t="inlineStr">
        <is>
          <t>✅ 可导入</t>
        </is>
      </c>
      <c r="S1011" s="8" t="inlineStr">
        <is>
          <t>✅ 对账齐全</t>
        </is>
      </c>
      <c r="T1011" t="inlineStr">
        <is>
          <t>✓</t>
        </is>
      </c>
    </row>
    <row r="1012">
      <c r="A1012" s="14" t="inlineStr">
        <is>
          <t>3110127961755187089</t>
        </is>
      </c>
      <c r="B1012" s="14" t="inlineStr">
        <is>
          <t>yr722</t>
        </is>
      </c>
      <c r="C1012" s="25" t="n">
        <v>45999</v>
      </c>
      <c r="D1012" s="15" t="n"/>
      <c r="E1012" s="15" t="n"/>
      <c r="F1012" s="15" t="n"/>
      <c r="G1012" s="15" t="n"/>
      <c r="H1012" s="15" t="n">
        <v>1</v>
      </c>
      <c r="I1012" s="160" t="n">
        <v>15</v>
      </c>
      <c r="J1012" s="160" t="n">
        <v>5</v>
      </c>
      <c r="K1012" s="160">
        <f>G1012*H1012*0.006</f>
        <v/>
      </c>
      <c r="L1012" s="28">
        <f>SUM(I1012:K1012)</f>
        <v/>
      </c>
      <c r="M1012" s="28">
        <f>G1012*H1012+I1012</f>
        <v/>
      </c>
      <c r="N1012" s="15" t="n"/>
      <c r="O1012" s="15" t="n"/>
      <c r="P1012" s="14" t="n"/>
      <c r="Q1012" s="15" t="n"/>
      <c r="R1012" s="8" t="inlineStr">
        <is>
          <t>✅ 可导入</t>
        </is>
      </c>
      <c r="S1012" s="8" t="inlineStr">
        <is>
          <t>✅ 对账齐全</t>
        </is>
      </c>
      <c r="T1012" t="inlineStr">
        <is>
          <t>✓</t>
        </is>
      </c>
    </row>
    <row r="1013">
      <c r="A1013" s="14" t="inlineStr">
        <is>
          <t>3110418265598927562</t>
        </is>
      </c>
      <c r="B1013" s="14" t="inlineStr">
        <is>
          <t>zk8298250</t>
        </is>
      </c>
      <c r="C1013" s="26" t="n">
        <v>45999</v>
      </c>
      <c r="D1013" s="16" t="n"/>
      <c r="E1013" s="16" t="n"/>
      <c r="F1013" s="16" t="n"/>
      <c r="G1013" s="16" t="n"/>
      <c r="H1013" s="16" t="n">
        <v>1</v>
      </c>
      <c r="I1013" s="161" t="n">
        <v>15</v>
      </c>
      <c r="J1013" s="161" t="n">
        <v>5</v>
      </c>
      <c r="K1013" s="161">
        <f>G1013*H1013*0.006</f>
        <v/>
      </c>
      <c r="L1013" s="28">
        <f>SUM(I1013:K1013)</f>
        <v/>
      </c>
      <c r="M1013" s="28">
        <f>G1013*H1013+I1013</f>
        <v/>
      </c>
      <c r="N1013" s="16" t="n"/>
      <c r="O1013" s="16" t="n"/>
      <c r="P1013" s="14" t="n"/>
      <c r="Q1013" s="16" t="n"/>
      <c r="R1013" s="8" t="inlineStr">
        <is>
          <t>✅ 可导入</t>
        </is>
      </c>
      <c r="S1013" s="8" t="inlineStr">
        <is>
          <t>✅ 对账齐全</t>
        </is>
      </c>
      <c r="T1013" t="inlineStr">
        <is>
          <t>✓</t>
        </is>
      </c>
    </row>
    <row r="1014">
      <c r="A1014" s="14" t="inlineStr">
        <is>
          <t xml:space="preserve">	4932405684369794043</t>
        </is>
      </c>
      <c r="B1014" s="14" t="inlineStr">
        <is>
          <t>chenhao348522993</t>
        </is>
      </c>
      <c r="C1014" s="25" t="n">
        <v>45999</v>
      </c>
      <c r="D1014" s="15" t="n"/>
      <c r="E1014" s="15" t="n"/>
      <c r="F1014" s="15" t="n"/>
      <c r="G1014" s="15" t="n"/>
      <c r="H1014" s="15" t="n">
        <v>1</v>
      </c>
      <c r="I1014" s="160" t="n">
        <v>15</v>
      </c>
      <c r="J1014" s="160" t="n">
        <v>5</v>
      </c>
      <c r="K1014" s="160">
        <f>G1014*H1014*0.006</f>
        <v/>
      </c>
      <c r="L1014" s="28">
        <f>SUM(I1014:K1014)</f>
        <v/>
      </c>
      <c r="M1014" s="28">
        <f>G1014*H1014+I1014</f>
        <v/>
      </c>
      <c r="N1014" s="15" t="n"/>
      <c r="O1014" s="15" t="n"/>
      <c r="P1014" s="14" t="n"/>
      <c r="Q1014" s="15" t="n"/>
      <c r="R1014" s="8" t="inlineStr">
        <is>
          <t>✅ 可导入</t>
        </is>
      </c>
      <c r="S1014" s="8" t="inlineStr">
        <is>
          <t>✅ 对账齐全</t>
        </is>
      </c>
      <c r="T1014" t="inlineStr">
        <is>
          <t>✓</t>
        </is>
      </c>
    </row>
    <row r="1015">
      <c r="A1015" s="14" t="inlineStr">
        <is>
          <t>3110552294429815375</t>
        </is>
      </c>
      <c r="B1015" s="14" t="inlineStr">
        <is>
          <t>tb249096378</t>
        </is>
      </c>
      <c r="C1015" s="26" t="n">
        <v>45999</v>
      </c>
      <c r="D1015" s="16" t="n"/>
      <c r="E1015" s="16" t="n"/>
      <c r="F1015" s="16" t="n"/>
      <c r="G1015" s="16" t="n"/>
      <c r="H1015" s="16" t="n">
        <v>1</v>
      </c>
      <c r="I1015" s="161" t="n">
        <v>15</v>
      </c>
      <c r="J1015" s="161" t="n">
        <v>5</v>
      </c>
      <c r="K1015" s="161">
        <f>G1015*H1015*0.006</f>
        <v/>
      </c>
      <c r="L1015" s="28">
        <f>SUM(I1015:K1015)</f>
        <v/>
      </c>
      <c r="M1015" s="28">
        <f>G1015*H1015+I1015</f>
        <v/>
      </c>
      <c r="N1015" s="16" t="n"/>
      <c r="O1015" s="16" t="n"/>
      <c r="P1015" s="14" t="n"/>
      <c r="Q1015" s="16" t="n"/>
      <c r="R1015" s="8" t="inlineStr">
        <is>
          <t>✅ 可导入</t>
        </is>
      </c>
      <c r="S1015" s="8" t="inlineStr">
        <is>
          <t>✅ 对账齐全</t>
        </is>
      </c>
      <c r="T1015" t="inlineStr">
        <is>
          <t>✓</t>
        </is>
      </c>
    </row>
    <row r="1016">
      <c r="A1016" s="14" t="inlineStr">
        <is>
          <t>3110980190536430470</t>
        </is>
      </c>
      <c r="B1016" s="14" t="inlineStr">
        <is>
          <t>虎虎生威6989</t>
        </is>
      </c>
      <c r="C1016" s="25" t="n">
        <v>46000</v>
      </c>
      <c r="D1016" s="15" t="n"/>
      <c r="E1016" s="15" t="n"/>
      <c r="F1016" s="15" t="n"/>
      <c r="G1016" s="15" t="n"/>
      <c r="H1016" s="15" t="n">
        <v>1</v>
      </c>
      <c r="I1016" s="160" t="n">
        <v>15</v>
      </c>
      <c r="J1016" s="160" t="n">
        <v>5</v>
      </c>
      <c r="K1016" s="160">
        <f>G1016*H1016*0.006</f>
        <v/>
      </c>
      <c r="L1016" s="28">
        <f>SUM(I1016:K1016)</f>
        <v/>
      </c>
      <c r="M1016" s="28">
        <f>G1016*H1016+I1016</f>
        <v/>
      </c>
      <c r="N1016" s="15" t="n"/>
      <c r="O1016" s="15" t="n"/>
      <c r="P1016" s="14" t="n"/>
      <c r="Q1016" s="15" t="n"/>
      <c r="R1016" s="8" t="inlineStr">
        <is>
          <t>✅ 可导入</t>
        </is>
      </c>
      <c r="S1016" s="8" t="inlineStr">
        <is>
          <t>✅ 对账齐全</t>
        </is>
      </c>
      <c r="T1016" t="inlineStr">
        <is>
          <t>✓</t>
        </is>
      </c>
    </row>
    <row r="1017">
      <c r="A1017" s="14" t="inlineStr">
        <is>
          <t>3111557701971437650</t>
        </is>
      </c>
      <c r="B1017" s="14" t="inlineStr">
        <is>
          <t>淡淡的哈尔滨</t>
        </is>
      </c>
      <c r="C1017" s="26" t="n">
        <v>46000</v>
      </c>
      <c r="D1017" s="16" t="n"/>
      <c r="E1017" s="16" t="n"/>
      <c r="F1017" s="16" t="n"/>
      <c r="G1017" s="16" t="n"/>
      <c r="H1017" s="16" t="n">
        <v>1</v>
      </c>
      <c r="I1017" s="161" t="n">
        <v>15</v>
      </c>
      <c r="J1017" s="161" t="n">
        <v>5</v>
      </c>
      <c r="K1017" s="161">
        <f>G1017*H1017*0.006</f>
        <v/>
      </c>
      <c r="L1017" s="28">
        <f>SUM(I1017:K1017)</f>
        <v/>
      </c>
      <c r="M1017" s="28">
        <f>G1017*H1017+I1017</f>
        <v/>
      </c>
      <c r="N1017" s="16" t="n"/>
      <c r="O1017" s="16" t="n"/>
      <c r="P1017" s="14" t="n"/>
      <c r="Q1017" s="16" t="n"/>
      <c r="R1017" s="8" t="inlineStr">
        <is>
          <t>✅ 可导入</t>
        </is>
      </c>
      <c r="S1017" s="8" t="inlineStr">
        <is>
          <t>✅ 对账齐全</t>
        </is>
      </c>
      <c r="T1017" t="inlineStr">
        <is>
          <t>✓</t>
        </is>
      </c>
    </row>
    <row r="1018">
      <c r="A1018" s="14" t="inlineStr">
        <is>
          <t>3111755556795860280</t>
        </is>
      </c>
      <c r="B1018" s="14" t="inlineStr">
        <is>
          <t>姜大浪ren</t>
        </is>
      </c>
      <c r="C1018" s="25" t="n">
        <v>46000</v>
      </c>
      <c r="D1018" s="15" t="n"/>
      <c r="E1018" s="15" t="n"/>
      <c r="F1018" s="15" t="n"/>
      <c r="G1018" s="15" t="n"/>
      <c r="H1018" s="15" t="n">
        <v>1</v>
      </c>
      <c r="I1018" s="160" t="n">
        <v>15</v>
      </c>
      <c r="J1018" s="160" t="n">
        <v>5</v>
      </c>
      <c r="K1018" s="160">
        <f>G1018*H1018*0.006</f>
        <v/>
      </c>
      <c r="L1018" s="28">
        <f>SUM(I1018:K1018)</f>
        <v/>
      </c>
      <c r="M1018" s="28">
        <f>G1018*H1018+I1018</f>
        <v/>
      </c>
      <c r="N1018" s="15" t="n"/>
      <c r="O1018" s="15" t="n"/>
      <c r="P1018" s="14" t="n"/>
      <c r="Q1018" s="15" t="n"/>
      <c r="R1018" s="8" t="inlineStr">
        <is>
          <t>✅ 可导入</t>
        </is>
      </c>
      <c r="S1018" s="8" t="inlineStr">
        <is>
          <t>✅ 对账齐全</t>
        </is>
      </c>
      <c r="T1018" t="inlineStr">
        <is>
          <t>✓</t>
        </is>
      </c>
    </row>
    <row r="1019">
      <c r="A1019" s="14" t="inlineStr">
        <is>
          <t>4933726741013037228</t>
        </is>
      </c>
      <c r="B1019" s="14" t="inlineStr">
        <is>
          <t>rouke617</t>
        </is>
      </c>
      <c r="C1019" s="26" t="n">
        <v>46000</v>
      </c>
      <c r="D1019" s="16" t="n"/>
      <c r="E1019" s="16" t="n"/>
      <c r="F1019" s="16" t="n"/>
      <c r="G1019" s="16" t="n"/>
      <c r="H1019" s="16" t="n">
        <v>1</v>
      </c>
      <c r="I1019" s="161" t="n">
        <v>15</v>
      </c>
      <c r="J1019" s="161" t="n">
        <v>5</v>
      </c>
      <c r="K1019" s="161">
        <f>G1019*H1019*0.006</f>
        <v/>
      </c>
      <c r="L1019" s="28">
        <f>SUM(I1019:K1019)</f>
        <v/>
      </c>
      <c r="M1019" s="28">
        <f>G1019*H1019+I1019</f>
        <v/>
      </c>
      <c r="N1019" s="16" t="n"/>
      <c r="O1019" s="16" t="n"/>
      <c r="P1019" s="14" t="n"/>
      <c r="Q1019" s="16" t="n"/>
      <c r="R1019" s="8" t="inlineStr">
        <is>
          <t>✅ 可导入</t>
        </is>
      </c>
      <c r="S1019" s="8" t="inlineStr">
        <is>
          <t>✅ 对账齐全</t>
        </is>
      </c>
      <c r="T1019" t="inlineStr">
        <is>
          <t>✓</t>
        </is>
      </c>
    </row>
    <row r="1020">
      <c r="A1020" s="14" t="inlineStr">
        <is>
          <t>3112223989067182991</t>
        </is>
      </c>
      <c r="B1020" s="14" t="inlineStr">
        <is>
          <t>阡陌绵甜</t>
        </is>
      </c>
      <c r="C1020" s="25" t="n">
        <v>46000</v>
      </c>
      <c r="D1020" s="15" t="n"/>
      <c r="E1020" s="15" t="n"/>
      <c r="F1020" s="15" t="n"/>
      <c r="G1020" s="15" t="n"/>
      <c r="H1020" s="15" t="n">
        <v>1</v>
      </c>
      <c r="I1020" s="160" t="n">
        <v>15</v>
      </c>
      <c r="J1020" s="160" t="n">
        <v>5</v>
      </c>
      <c r="K1020" s="160">
        <f>G1020*H1020*0.006</f>
        <v/>
      </c>
      <c r="L1020" s="28">
        <f>SUM(I1020:K1020)</f>
        <v/>
      </c>
      <c r="M1020" s="28">
        <f>G1020*H1020+I1020</f>
        <v/>
      </c>
      <c r="N1020" s="15" t="n"/>
      <c r="O1020" s="15" t="n"/>
      <c r="P1020" s="14" t="n"/>
      <c r="Q1020" s="15" t="n"/>
      <c r="R1020" s="8" t="inlineStr">
        <is>
          <t>✅ 可导入</t>
        </is>
      </c>
      <c r="S1020" s="8" t="inlineStr">
        <is>
          <t>✅ 对账齐全</t>
        </is>
      </c>
      <c r="T1020" t="inlineStr">
        <is>
          <t>✓</t>
        </is>
      </c>
    </row>
    <row r="1021">
      <c r="A1021" s="14" t="inlineStr">
        <is>
          <t>4933925748868043243</t>
        </is>
      </c>
      <c r="B1021" s="14" t="inlineStr">
        <is>
          <t>狮子座00001</t>
        </is>
      </c>
      <c r="C1021" s="26" t="n">
        <v>46000</v>
      </c>
      <c r="D1021" s="16" t="n"/>
      <c r="E1021" s="16" t="n"/>
      <c r="F1021" s="16" t="n"/>
      <c r="G1021" s="16" t="n"/>
      <c r="H1021" s="16" t="n">
        <v>1</v>
      </c>
      <c r="I1021" s="161" t="n">
        <v>15</v>
      </c>
      <c r="J1021" s="161" t="n">
        <v>5</v>
      </c>
      <c r="K1021" s="161">
        <f>G1021*H1021*0.006</f>
        <v/>
      </c>
      <c r="L1021" s="28">
        <f>SUM(I1021:K1021)</f>
        <v/>
      </c>
      <c r="M1021" s="28">
        <f>G1021*H1021+I1021</f>
        <v/>
      </c>
      <c r="N1021" s="16" t="n"/>
      <c r="O1021" s="16" t="n"/>
      <c r="P1021" s="14" t="n"/>
      <c r="Q1021" s="16" t="n"/>
      <c r="R1021" s="8" t="inlineStr">
        <is>
          <t>✅ 可导入</t>
        </is>
      </c>
      <c r="S1021" s="8" t="inlineStr">
        <is>
          <t>✅ 对账齐全</t>
        </is>
      </c>
      <c r="T1021" t="inlineStr">
        <is>
          <t>✓</t>
        </is>
      </c>
    </row>
    <row r="1022">
      <c r="A1022" s="14" t="inlineStr">
        <is>
          <t>3112870152813872678</t>
        </is>
      </c>
      <c r="B1022" s="14" t="inlineStr">
        <is>
          <t>cznxy8</t>
        </is>
      </c>
      <c r="C1022" s="25" t="n">
        <v>46000</v>
      </c>
      <c r="D1022" s="15" t="n"/>
      <c r="E1022" s="15" t="n"/>
      <c r="F1022" s="15" t="n"/>
      <c r="G1022" s="15" t="n"/>
      <c r="H1022" s="15" t="n">
        <v>1</v>
      </c>
      <c r="I1022" s="160" t="n">
        <v>15</v>
      </c>
      <c r="J1022" s="160" t="n">
        <v>5</v>
      </c>
      <c r="K1022" s="160">
        <f>G1022*H1022*0.006</f>
        <v/>
      </c>
      <c r="L1022" s="28">
        <f>SUM(I1022:K1022)</f>
        <v/>
      </c>
      <c r="M1022" s="28">
        <f>G1022*H1022+I1022</f>
        <v/>
      </c>
      <c r="N1022" s="15" t="n"/>
      <c r="O1022" s="15" t="n"/>
      <c r="P1022" s="14" t="n"/>
      <c r="Q1022" s="15" t="n"/>
      <c r="R1022" s="8" t="inlineStr">
        <is>
          <t>✅ 可导入</t>
        </is>
      </c>
      <c r="S1022" s="8" t="inlineStr">
        <is>
          <t>✅ 对账齐全</t>
        </is>
      </c>
      <c r="T1022" t="inlineStr">
        <is>
          <t>✓</t>
        </is>
      </c>
    </row>
    <row r="1023">
      <c r="A1023" s="14" t="inlineStr">
        <is>
          <t>4934238375287462433</t>
        </is>
      </c>
      <c r="B1023" s="14" t="inlineStr">
        <is>
          <t>maomao_9715</t>
        </is>
      </c>
      <c r="C1023" s="26" t="n">
        <v>46000</v>
      </c>
      <c r="D1023" s="16" t="n"/>
      <c r="E1023" s="16" t="n"/>
      <c r="F1023" s="16" t="n"/>
      <c r="G1023" s="16" t="n"/>
      <c r="H1023" s="16" t="n">
        <v>1</v>
      </c>
      <c r="I1023" s="161" t="n">
        <v>15</v>
      </c>
      <c r="J1023" s="161" t="n">
        <v>5</v>
      </c>
      <c r="K1023" s="161">
        <f>G1023*H1023*0.006</f>
        <v/>
      </c>
      <c r="L1023" s="28">
        <f>SUM(I1023:K1023)</f>
        <v/>
      </c>
      <c r="M1023" s="28">
        <f>G1023*H1023+I1023</f>
        <v/>
      </c>
      <c r="N1023" s="16" t="n"/>
      <c r="O1023" s="16" t="n"/>
      <c r="P1023" s="14" t="n"/>
      <c r="Q1023" s="16" t="n"/>
      <c r="R1023" s="8" t="inlineStr">
        <is>
          <t>✅ 可导入</t>
        </is>
      </c>
      <c r="S1023" s="8" t="inlineStr">
        <is>
          <t>✅ 对账齐全</t>
        </is>
      </c>
      <c r="T1023" t="inlineStr">
        <is>
          <t>✓</t>
        </is>
      </c>
    </row>
    <row r="1024">
      <c r="A1024" s="14" t="inlineStr">
        <is>
          <t>3112527650999006269</t>
        </is>
      </c>
      <c r="B1024" s="14" t="inlineStr">
        <is>
          <t>hs高英涵</t>
        </is>
      </c>
      <c r="C1024" s="25" t="n">
        <v>46000</v>
      </c>
      <c r="D1024" s="15" t="n"/>
      <c r="E1024" s="15" t="n"/>
      <c r="F1024" s="15" t="n"/>
      <c r="G1024" s="15" t="n"/>
      <c r="H1024" s="15" t="n">
        <v>1</v>
      </c>
      <c r="I1024" s="160" t="n">
        <v>15</v>
      </c>
      <c r="J1024" s="160" t="n">
        <v>5</v>
      </c>
      <c r="K1024" s="160">
        <f>G1024*H1024*0.006</f>
        <v/>
      </c>
      <c r="L1024" s="28">
        <f>SUM(I1024:K1024)</f>
        <v/>
      </c>
      <c r="M1024" s="28">
        <f>G1024*H1024+I1024</f>
        <v/>
      </c>
      <c r="N1024" s="15" t="n"/>
      <c r="O1024" s="15" t="n"/>
      <c r="P1024" s="14" t="n"/>
      <c r="Q1024" s="15" t="n"/>
      <c r="R1024" s="8" t="inlineStr">
        <is>
          <t>✅ 可导入</t>
        </is>
      </c>
      <c r="S1024" s="8" t="inlineStr">
        <is>
          <t>✅ 对账齐全</t>
        </is>
      </c>
      <c r="T1024" t="inlineStr">
        <is>
          <t>✓</t>
        </is>
      </c>
    </row>
    <row r="1025">
      <c r="A1025" s="14" t="inlineStr">
        <is>
          <t>4934514204116100732</t>
        </is>
      </c>
      <c r="B1025" s="14" t="inlineStr">
        <is>
          <t>阳光照亮生活o</t>
        </is>
      </c>
      <c r="C1025" s="26" t="n">
        <v>46000</v>
      </c>
      <c r="D1025" s="16" t="n"/>
      <c r="E1025" s="16" t="n"/>
      <c r="F1025" s="16" t="n"/>
      <c r="G1025" s="16" t="n"/>
      <c r="H1025" s="16" t="n">
        <v>1</v>
      </c>
      <c r="I1025" s="161" t="n">
        <v>15</v>
      </c>
      <c r="J1025" s="161" t="n">
        <v>5</v>
      </c>
      <c r="K1025" s="161">
        <f>G1025*H1025*0.006</f>
        <v/>
      </c>
      <c r="L1025" s="28">
        <f>SUM(I1025:K1025)</f>
        <v/>
      </c>
      <c r="M1025" s="28">
        <f>G1025*H1025+I1025</f>
        <v/>
      </c>
      <c r="N1025" s="16" t="n"/>
      <c r="O1025" s="16" t="n"/>
      <c r="P1025" s="14" t="n"/>
      <c r="Q1025" s="16" t="n"/>
      <c r="R1025" s="8" t="inlineStr">
        <is>
          <t>✅ 可导入</t>
        </is>
      </c>
      <c r="S1025" s="8" t="inlineStr">
        <is>
          <t>✅ 对账齐全</t>
        </is>
      </c>
      <c r="T1025" t="inlineStr">
        <is>
          <t>✓</t>
        </is>
      </c>
    </row>
    <row r="1026">
      <c r="A1026" s="14" t="inlineStr">
        <is>
          <t>3113076218112427896</t>
        </is>
      </c>
      <c r="B1026" s="14" t="inlineStr">
        <is>
          <t>tb1508662874</t>
        </is>
      </c>
      <c r="C1026" s="25" t="n">
        <v>46001</v>
      </c>
      <c r="D1026" s="15" t="n"/>
      <c r="E1026" s="15" t="n"/>
      <c r="F1026" s="15" t="n"/>
      <c r="G1026" s="15" t="n"/>
      <c r="H1026" s="15" t="n">
        <v>1</v>
      </c>
      <c r="I1026" s="160" t="n">
        <v>15</v>
      </c>
      <c r="J1026" s="160" t="n">
        <v>5</v>
      </c>
      <c r="K1026" s="160">
        <f>G1026*H1026*0.006</f>
        <v/>
      </c>
      <c r="L1026" s="28">
        <f>SUM(I1026:K1026)</f>
        <v/>
      </c>
      <c r="M1026" s="28">
        <f>G1026*H1026+I1026</f>
        <v/>
      </c>
      <c r="N1026" s="15" t="n"/>
      <c r="O1026" s="15" t="n"/>
      <c r="P1026" s="14" t="n"/>
      <c r="Q1026" s="15" t="n"/>
      <c r="R1026" s="8" t="inlineStr">
        <is>
          <t>✅ 可导入</t>
        </is>
      </c>
      <c r="S1026" s="8" t="inlineStr">
        <is>
          <t>✅ 对账齐全</t>
        </is>
      </c>
      <c r="T1026" t="inlineStr">
        <is>
          <t>✓</t>
        </is>
      </c>
    </row>
    <row r="1027">
      <c r="A1027" s="14" t="inlineStr">
        <is>
          <t>3113556818292675197</t>
        </is>
      </c>
      <c r="B1027" s="14" t="inlineStr">
        <is>
          <t>w008341</t>
        </is>
      </c>
      <c r="C1027" s="26" t="n">
        <v>46001</v>
      </c>
      <c r="D1027" s="16" t="n"/>
      <c r="E1027" s="16" t="n"/>
      <c r="F1027" s="16" t="n"/>
      <c r="G1027" s="16" t="n"/>
      <c r="H1027" s="16" t="n">
        <v>1</v>
      </c>
      <c r="I1027" s="161" t="n">
        <v>15</v>
      </c>
      <c r="J1027" s="161" t="n">
        <v>5</v>
      </c>
      <c r="K1027" s="161">
        <f>G1027*H1027*0.006</f>
        <v/>
      </c>
      <c r="L1027" s="28">
        <f>SUM(I1027:K1027)</f>
        <v/>
      </c>
      <c r="M1027" s="28">
        <f>G1027*H1027+I1027</f>
        <v/>
      </c>
      <c r="N1027" s="16" t="n"/>
      <c r="O1027" s="16" t="n"/>
      <c r="P1027" s="14" t="n"/>
      <c r="Q1027" s="16" t="n"/>
      <c r="R1027" s="8" t="inlineStr">
        <is>
          <t>✅ 可导入</t>
        </is>
      </c>
      <c r="S1027" s="8" t="inlineStr">
        <is>
          <t>✅ 对账齐全</t>
        </is>
      </c>
      <c r="T1027" t="inlineStr">
        <is>
          <t>✓</t>
        </is>
      </c>
    </row>
    <row r="1028">
      <c r="A1028" s="14" t="inlineStr">
        <is>
          <t>4935712356948833447</t>
        </is>
      </c>
      <c r="B1028" s="14" t="inlineStr">
        <is>
          <t>zhen0633</t>
        </is>
      </c>
      <c r="C1028" s="25" t="n">
        <v>46001</v>
      </c>
      <c r="D1028" s="15" t="n"/>
      <c r="E1028" s="15" t="n"/>
      <c r="F1028" s="15" t="n"/>
      <c r="G1028" s="15" t="n"/>
      <c r="H1028" s="15" t="n">
        <v>1</v>
      </c>
      <c r="I1028" s="160" t="n">
        <v>15</v>
      </c>
      <c r="J1028" s="160" t="n">
        <v>5</v>
      </c>
      <c r="K1028" s="160">
        <f>G1028*H1028*0.006</f>
        <v/>
      </c>
      <c r="L1028" s="28">
        <f>SUM(I1028:K1028)</f>
        <v/>
      </c>
      <c r="M1028" s="28">
        <f>G1028*H1028+I1028</f>
        <v/>
      </c>
      <c r="N1028" s="15" t="n"/>
      <c r="O1028" s="15" t="n"/>
      <c r="P1028" s="14" t="n"/>
      <c r="Q1028" s="15" t="n"/>
      <c r="R1028" s="8" t="inlineStr">
        <is>
          <t>✅ 可导入</t>
        </is>
      </c>
      <c r="S1028" s="8" t="inlineStr">
        <is>
          <t>✅ 对账齐全</t>
        </is>
      </c>
      <c r="T1028" t="inlineStr">
        <is>
          <t>✓</t>
        </is>
      </c>
    </row>
    <row r="1029">
      <c r="A1029" s="14" t="inlineStr">
        <is>
          <t>3113890035664758162</t>
        </is>
      </c>
      <c r="B1029" s="14" t="inlineStr">
        <is>
          <t>tb161025836</t>
        </is>
      </c>
      <c r="C1029" s="26" t="n">
        <v>46001</v>
      </c>
      <c r="D1029" s="16" t="n"/>
      <c r="E1029" s="16" t="n"/>
      <c r="F1029" s="16" t="n"/>
      <c r="G1029" s="16" t="n"/>
      <c r="H1029" s="16" t="n">
        <v>1</v>
      </c>
      <c r="I1029" s="161" t="n">
        <v>15</v>
      </c>
      <c r="J1029" s="161" t="n">
        <v>5</v>
      </c>
      <c r="K1029" s="161">
        <f>G1029*H1029*0.006</f>
        <v/>
      </c>
      <c r="L1029" s="28">
        <f>SUM(I1029:K1029)</f>
        <v/>
      </c>
      <c r="M1029" s="28">
        <f>G1029*H1029+I1029</f>
        <v/>
      </c>
      <c r="N1029" s="16" t="n"/>
      <c r="O1029" s="16" t="n"/>
      <c r="P1029" s="14" t="n"/>
      <c r="Q1029" s="16" t="n"/>
      <c r="R1029" s="8" t="inlineStr">
        <is>
          <t>✅ 可导入</t>
        </is>
      </c>
      <c r="S1029" s="8" t="inlineStr">
        <is>
          <t>✅ 对账齐全</t>
        </is>
      </c>
      <c r="T1029" t="inlineStr">
        <is>
          <t>✓</t>
        </is>
      </c>
    </row>
    <row r="1030">
      <c r="A1030" s="14" t="inlineStr">
        <is>
          <t>4936079844445317035</t>
        </is>
      </c>
      <c r="B1030" s="14" t="inlineStr">
        <is>
          <t>tb660067330</t>
        </is>
      </c>
      <c r="C1030" s="25" t="n">
        <v>46001</v>
      </c>
      <c r="D1030" s="15" t="n"/>
      <c r="E1030" s="15" t="n"/>
      <c r="F1030" s="15" t="n"/>
      <c r="G1030" s="15" t="n"/>
      <c r="H1030" s="15" t="n">
        <v>1</v>
      </c>
      <c r="I1030" s="160" t="n">
        <v>15</v>
      </c>
      <c r="J1030" s="160" t="n">
        <v>5</v>
      </c>
      <c r="K1030" s="160">
        <f>G1030*H1030*0.006</f>
        <v/>
      </c>
      <c r="L1030" s="28">
        <f>SUM(I1030:K1030)</f>
        <v/>
      </c>
      <c r="M1030" s="28">
        <f>G1030*H1030+I1030</f>
        <v/>
      </c>
      <c r="N1030" s="15" t="n"/>
      <c r="O1030" s="15" t="n"/>
      <c r="P1030" s="14" t="n"/>
      <c r="Q1030" s="15" t="n"/>
      <c r="R1030" s="8" t="inlineStr">
        <is>
          <t>✅ 可导入</t>
        </is>
      </c>
      <c r="S1030" s="8" t="inlineStr">
        <is>
          <t>✅ 对账齐全</t>
        </is>
      </c>
      <c r="T1030" t="inlineStr">
        <is>
          <t>✓</t>
        </is>
      </c>
    </row>
    <row r="1031">
      <c r="A1031" s="14" t="inlineStr">
        <is>
          <t>4936189753840858724</t>
        </is>
      </c>
      <c r="B1031" s="14" t="inlineStr">
        <is>
          <t>al041603</t>
        </is>
      </c>
      <c r="C1031" s="26" t="n">
        <v>46001</v>
      </c>
      <c r="D1031" s="16" t="n"/>
      <c r="E1031" s="16" t="n"/>
      <c r="F1031" s="16" t="n"/>
      <c r="G1031" s="16" t="n"/>
      <c r="H1031" s="16" t="n">
        <v>1</v>
      </c>
      <c r="I1031" s="161" t="n">
        <v>15</v>
      </c>
      <c r="J1031" s="161" t="n">
        <v>5</v>
      </c>
      <c r="K1031" s="161">
        <f>G1031*H1031*0.006</f>
        <v/>
      </c>
      <c r="L1031" s="28">
        <f>SUM(I1031:K1031)</f>
        <v/>
      </c>
      <c r="M1031" s="28">
        <f>G1031*H1031+I1031</f>
        <v/>
      </c>
      <c r="N1031" s="16" t="n"/>
      <c r="O1031" s="16" t="n"/>
      <c r="P1031" s="14" t="n"/>
      <c r="Q1031" s="16" t="n"/>
      <c r="R1031" s="8" t="inlineStr">
        <is>
          <t>✅ 可导入</t>
        </is>
      </c>
      <c r="S1031" s="8" t="inlineStr">
        <is>
          <t>✅ 对账齐全</t>
        </is>
      </c>
      <c r="T1031" t="inlineStr">
        <is>
          <t>✓</t>
        </is>
      </c>
    </row>
    <row r="1032">
      <c r="A1032" s="14" t="inlineStr">
        <is>
          <t>3114969421781332091</t>
        </is>
      </c>
      <c r="B1032" s="14" t="inlineStr">
        <is>
          <t>tb453250860</t>
        </is>
      </c>
      <c r="C1032" s="25" t="n">
        <v>46001</v>
      </c>
      <c r="D1032" s="15" t="n"/>
      <c r="E1032" s="15" t="n"/>
      <c r="F1032" s="15" t="n"/>
      <c r="G1032" s="15" t="n"/>
      <c r="H1032" s="15" t="n">
        <v>1</v>
      </c>
      <c r="I1032" s="160" t="n">
        <v>15</v>
      </c>
      <c r="J1032" s="160" t="n">
        <v>5</v>
      </c>
      <c r="K1032" s="160">
        <f>G1032*H1032*0.006</f>
        <v/>
      </c>
      <c r="L1032" s="28">
        <f>SUM(I1032:K1032)</f>
        <v/>
      </c>
      <c r="M1032" s="28">
        <f>G1032*H1032+I1032</f>
        <v/>
      </c>
      <c r="N1032" s="15" t="n"/>
      <c r="O1032" s="15" t="n"/>
      <c r="P1032" s="14" t="n"/>
      <c r="Q1032" s="15" t="n"/>
      <c r="R1032" s="8" t="inlineStr">
        <is>
          <t>✅ 可导入</t>
        </is>
      </c>
      <c r="S1032" s="8" t="inlineStr">
        <is>
          <t>✅ 对账齐全</t>
        </is>
      </c>
      <c r="T1032" t="inlineStr">
        <is>
          <t>✓</t>
        </is>
      </c>
    </row>
    <row r="1033">
      <c r="A1033" s="14" t="inlineStr">
        <is>
          <t>3115072920386871686</t>
        </is>
      </c>
      <c r="B1033" s="14" t="inlineStr">
        <is>
          <t>tb485839675</t>
        </is>
      </c>
      <c r="C1033" s="26" t="n">
        <v>46001</v>
      </c>
      <c r="D1033" s="16" t="n"/>
      <c r="E1033" s="16" t="n"/>
      <c r="F1033" s="16" t="n"/>
      <c r="G1033" s="16" t="n"/>
      <c r="H1033" s="16" t="n">
        <v>1</v>
      </c>
      <c r="I1033" s="161" t="n">
        <v>15</v>
      </c>
      <c r="J1033" s="161" t="n">
        <v>5</v>
      </c>
      <c r="K1033" s="161">
        <f>G1033*H1033*0.006</f>
        <v/>
      </c>
      <c r="L1033" s="28">
        <f>SUM(I1033:K1033)</f>
        <v/>
      </c>
      <c r="M1033" s="28">
        <f>G1033*H1033+I1033</f>
        <v/>
      </c>
      <c r="N1033" s="16" t="n"/>
      <c r="O1033" s="16" t="n"/>
      <c r="P1033" s="14" t="n"/>
      <c r="Q1033" s="16" t="n"/>
      <c r="R1033" s="8" t="inlineStr">
        <is>
          <t>✅ 可导入</t>
        </is>
      </c>
      <c r="S1033" s="8" t="inlineStr">
        <is>
          <t>✅ 对账齐全</t>
        </is>
      </c>
      <c r="T1033" t="inlineStr">
        <is>
          <t>✓</t>
        </is>
      </c>
    </row>
    <row r="1034">
      <c r="A1034" s="14" t="inlineStr">
        <is>
          <t>4937159233581340439</t>
        </is>
      </c>
      <c r="B1034" s="14" t="inlineStr">
        <is>
          <t>咫尺天涯_23</t>
        </is>
      </c>
      <c r="C1034" s="25" t="n">
        <v>46002</v>
      </c>
      <c r="D1034" s="15" t="n"/>
      <c r="E1034" s="15" t="n"/>
      <c r="F1034" s="15" t="n"/>
      <c r="G1034" s="15" t="n"/>
      <c r="H1034" s="15" t="n">
        <v>1</v>
      </c>
      <c r="I1034" s="160" t="n">
        <v>15</v>
      </c>
      <c r="J1034" s="160" t="n">
        <v>5</v>
      </c>
      <c r="K1034" s="160">
        <f>G1034*H1034*0.006</f>
        <v/>
      </c>
      <c r="L1034" s="28">
        <f>SUM(I1034:K1034)</f>
        <v/>
      </c>
      <c r="M1034" s="28">
        <f>G1034*H1034+I1034</f>
        <v/>
      </c>
      <c r="N1034" s="15" t="n"/>
      <c r="O1034" s="15" t="n"/>
      <c r="P1034" s="14" t="n"/>
      <c r="Q1034" s="15" t="n"/>
      <c r="R1034" s="8" t="inlineStr">
        <is>
          <t>✅ 可导入</t>
        </is>
      </c>
      <c r="S1034" s="8" t="inlineStr">
        <is>
          <t>✅ 对账齐全</t>
        </is>
      </c>
      <c r="T1034" t="inlineStr">
        <is>
          <t>✓</t>
        </is>
      </c>
    </row>
    <row r="1035">
      <c r="A1035" s="14" t="inlineStr">
        <is>
          <t>4938023125812450601</t>
        </is>
      </c>
      <c r="B1035" s="14" t="inlineStr">
        <is>
          <t>puyong2011</t>
        </is>
      </c>
      <c r="C1035" s="26" t="n">
        <v>46002</v>
      </c>
      <c r="D1035" s="16" t="n"/>
      <c r="E1035" s="16" t="n"/>
      <c r="F1035" s="16" t="n"/>
      <c r="G1035" s="16" t="n"/>
      <c r="H1035" s="16" t="n">
        <v>1</v>
      </c>
      <c r="I1035" s="161" t="n">
        <v>15</v>
      </c>
      <c r="J1035" s="161" t="n">
        <v>5</v>
      </c>
      <c r="K1035" s="161">
        <f>G1035*H1035*0.006</f>
        <v/>
      </c>
      <c r="L1035" s="28">
        <f>SUM(I1035:K1035)</f>
        <v/>
      </c>
      <c r="M1035" s="28">
        <f>G1035*H1035+I1035</f>
        <v/>
      </c>
      <c r="N1035" s="16" t="n"/>
      <c r="O1035" s="16" t="n"/>
      <c r="P1035" s="14" t="n"/>
      <c r="Q1035" s="16" t="n"/>
      <c r="R1035" s="8" t="inlineStr">
        <is>
          <t>✅ 可导入</t>
        </is>
      </c>
      <c r="S1035" s="8" t="inlineStr">
        <is>
          <t>✅ 对账齐全</t>
        </is>
      </c>
      <c r="T1035" t="inlineStr">
        <is>
          <t>✓</t>
        </is>
      </c>
    </row>
    <row r="1036">
      <c r="A1036" s="14" t="inlineStr">
        <is>
          <t>4938306950424853540</t>
        </is>
      </c>
      <c r="B1036" s="14" t="inlineStr">
        <is>
          <t>tb594950256</t>
        </is>
      </c>
      <c r="C1036" s="25" t="n">
        <v>46002</v>
      </c>
      <c r="D1036" s="15" t="n"/>
      <c r="E1036" s="15" t="n"/>
      <c r="F1036" s="15" t="n"/>
      <c r="G1036" s="15" t="n"/>
      <c r="H1036" s="15" t="n">
        <v>1</v>
      </c>
      <c r="I1036" s="160" t="n">
        <v>15</v>
      </c>
      <c r="J1036" s="160" t="n">
        <v>5</v>
      </c>
      <c r="K1036" s="160">
        <f>G1036*H1036*0.006</f>
        <v/>
      </c>
      <c r="L1036" s="28">
        <f>SUM(I1036:K1036)</f>
        <v/>
      </c>
      <c r="M1036" s="28">
        <f>G1036*H1036+I1036</f>
        <v/>
      </c>
      <c r="N1036" s="15" t="n"/>
      <c r="O1036" s="15" t="n"/>
      <c r="P1036" s="14" t="n"/>
      <c r="Q1036" s="15" t="n"/>
      <c r="R1036" s="8" t="inlineStr">
        <is>
          <t>✅ 可导入</t>
        </is>
      </c>
      <c r="S1036" s="8" t="inlineStr">
        <is>
          <t>✅ 对账齐全</t>
        </is>
      </c>
      <c r="T1036" t="inlineStr">
        <is>
          <t>✓</t>
        </is>
      </c>
    </row>
    <row r="1037">
      <c r="A1037" s="14" t="inlineStr">
        <is>
          <t>3116821872345976861</t>
        </is>
      </c>
      <c r="B1037" s="14" t="inlineStr">
        <is>
          <t>tb715357786</t>
        </is>
      </c>
      <c r="C1037" s="26" t="n">
        <v>46002</v>
      </c>
      <c r="D1037" s="16" t="n"/>
      <c r="E1037" s="16" t="n"/>
      <c r="F1037" s="16" t="n"/>
      <c r="G1037" s="16" t="n"/>
      <c r="H1037" s="16" t="n">
        <v>1</v>
      </c>
      <c r="I1037" s="161" t="n">
        <v>15</v>
      </c>
      <c r="J1037" s="161" t="n">
        <v>5</v>
      </c>
      <c r="K1037" s="161">
        <f>G1037*H1037*0.006</f>
        <v/>
      </c>
      <c r="L1037" s="28">
        <f>SUM(I1037:K1037)</f>
        <v/>
      </c>
      <c r="M1037" s="28">
        <f>G1037*H1037+I1037</f>
        <v/>
      </c>
      <c r="N1037" s="16" t="n"/>
      <c r="O1037" s="16" t="n"/>
      <c r="P1037" s="14" t="n"/>
      <c r="Q1037" s="16" t="n"/>
      <c r="R1037" s="8" t="inlineStr">
        <is>
          <t>✅ 可导入</t>
        </is>
      </c>
      <c r="S1037" s="8" t="inlineStr">
        <is>
          <t>✅ 对账齐全</t>
        </is>
      </c>
      <c r="T1037" t="inlineStr">
        <is>
          <t>✓</t>
        </is>
      </c>
    </row>
    <row r="1038">
      <c r="A1038" s="14" t="inlineStr">
        <is>
          <t>3116482287907587885</t>
        </is>
      </c>
      <c r="B1038" s="14" t="inlineStr">
        <is>
          <t>狮子座198899</t>
        </is>
      </c>
      <c r="C1038" s="25" t="n">
        <v>46002</v>
      </c>
      <c r="D1038" s="15" t="n"/>
      <c r="E1038" s="15" t="n"/>
      <c r="F1038" s="15" t="n"/>
      <c r="G1038" s="15" t="n"/>
      <c r="H1038" s="15" t="n">
        <v>1</v>
      </c>
      <c r="I1038" s="160" t="n">
        <v>15</v>
      </c>
      <c r="J1038" s="160" t="n">
        <v>5</v>
      </c>
      <c r="K1038" s="160">
        <f>G1038*H1038*0.006</f>
        <v/>
      </c>
      <c r="L1038" s="28">
        <f>SUM(I1038:K1038)</f>
        <v/>
      </c>
      <c r="M1038" s="28">
        <f>G1038*H1038+I1038</f>
        <v/>
      </c>
      <c r="N1038" s="15" t="n"/>
      <c r="O1038" s="15" t="n"/>
      <c r="P1038" s="14" t="n"/>
      <c r="Q1038" s="15" t="n"/>
      <c r="R1038" s="8" t="inlineStr">
        <is>
          <t>✅ 可导入</t>
        </is>
      </c>
      <c r="S1038" s="8" t="inlineStr">
        <is>
          <t>✅ 对账齐全</t>
        </is>
      </c>
      <c r="T1038" t="inlineStr">
        <is>
          <t>✓</t>
        </is>
      </c>
    </row>
    <row r="1039">
      <c r="A1039" s="14" t="inlineStr">
        <is>
          <t>3116521131696352992</t>
        </is>
      </c>
      <c r="B1039" s="14" t="inlineStr">
        <is>
          <t>s90118Jennifer</t>
        </is>
      </c>
      <c r="C1039" s="26" t="n">
        <v>46002</v>
      </c>
      <c r="D1039" s="16" t="n"/>
      <c r="E1039" s="16" t="n"/>
      <c r="F1039" s="16" t="n"/>
      <c r="G1039" s="16" t="n"/>
      <c r="H1039" s="16" t="n">
        <v>1</v>
      </c>
      <c r="I1039" s="161" t="n">
        <v>15</v>
      </c>
      <c r="J1039" s="161" t="n">
        <v>5</v>
      </c>
      <c r="K1039" s="161">
        <f>G1039*H1039*0.006</f>
        <v/>
      </c>
      <c r="L1039" s="28">
        <f>SUM(I1039:K1039)</f>
        <v/>
      </c>
      <c r="M1039" s="28">
        <f>G1039*H1039+I1039</f>
        <v/>
      </c>
      <c r="N1039" s="16" t="n"/>
      <c r="O1039" s="16" t="n"/>
      <c r="P1039" s="14" t="n"/>
      <c r="Q1039" s="16" t="n"/>
      <c r="R1039" s="8" t="inlineStr">
        <is>
          <t>✅ 可导入</t>
        </is>
      </c>
      <c r="S1039" s="8" t="inlineStr">
        <is>
          <t>✅ 对账齐全</t>
        </is>
      </c>
      <c r="T1039" t="inlineStr">
        <is>
          <t>✓</t>
        </is>
      </c>
    </row>
    <row r="1040">
      <c r="A1040" s="14" t="inlineStr">
        <is>
          <t>4938475971636509107</t>
        </is>
      </c>
      <c r="B1040" s="14" t="inlineStr">
        <is>
          <t>梦见小小鱼</t>
        </is>
      </c>
      <c r="C1040" s="25" t="n">
        <v>46002</v>
      </c>
      <c r="D1040" s="15" t="n"/>
      <c r="E1040" s="15" t="n"/>
      <c r="F1040" s="15" t="n"/>
      <c r="G1040" s="15" t="n"/>
      <c r="H1040" s="15" t="n">
        <v>1</v>
      </c>
      <c r="I1040" s="160" t="n">
        <v>15</v>
      </c>
      <c r="J1040" s="160" t="n">
        <v>5</v>
      </c>
      <c r="K1040" s="160">
        <f>G1040*H1040*0.006</f>
        <v/>
      </c>
      <c r="L1040" s="28">
        <f>SUM(I1040:K1040)</f>
        <v/>
      </c>
      <c r="M1040" s="28">
        <f>G1040*H1040+I1040</f>
        <v/>
      </c>
      <c r="N1040" s="15" t="n"/>
      <c r="O1040" s="15" t="n"/>
      <c r="P1040" s="14" t="n"/>
      <c r="Q1040" s="15" t="n"/>
      <c r="R1040" s="8" t="inlineStr">
        <is>
          <t>✅ 可导入</t>
        </is>
      </c>
      <c r="S1040" s="8" t="inlineStr">
        <is>
          <t>✅ 对账齐全</t>
        </is>
      </c>
      <c r="T1040" t="inlineStr">
        <is>
          <t>✓</t>
        </is>
      </c>
    </row>
    <row r="1041">
      <c r="A1041" s="14" t="inlineStr">
        <is>
          <t>3116813557086259056</t>
        </is>
      </c>
      <c r="B1041" s="14" t="inlineStr">
        <is>
          <t>dorisguo02091</t>
        </is>
      </c>
      <c r="C1041" s="26" t="n">
        <v>46002</v>
      </c>
      <c r="D1041" s="16" t="n"/>
      <c r="E1041" s="16" t="n"/>
      <c r="F1041" s="16" t="n"/>
      <c r="G1041" s="16" t="n"/>
      <c r="H1041" s="16" t="n">
        <v>1</v>
      </c>
      <c r="I1041" s="161" t="n">
        <v>15</v>
      </c>
      <c r="J1041" s="161" t="n">
        <v>5</v>
      </c>
      <c r="K1041" s="161">
        <f>G1041*H1041*0.006</f>
        <v/>
      </c>
      <c r="L1041" s="28">
        <f>SUM(I1041:K1041)</f>
        <v/>
      </c>
      <c r="M1041" s="28">
        <f>G1041*H1041+I1041</f>
        <v/>
      </c>
      <c r="N1041" s="16" t="n"/>
      <c r="O1041" s="16" t="n"/>
      <c r="P1041" s="14" t="n"/>
      <c r="Q1041" s="16" t="n"/>
      <c r="R1041" s="8" t="inlineStr">
        <is>
          <t>✅ 可导入</t>
        </is>
      </c>
      <c r="S1041" s="8" t="inlineStr">
        <is>
          <t>✅ 对账齐全</t>
        </is>
      </c>
      <c r="T1041" t="inlineStr">
        <is>
          <t>✓</t>
        </is>
      </c>
    </row>
    <row r="1042">
      <c r="A1042" s="14" t="inlineStr">
        <is>
          <t>4940060077346974606</t>
        </is>
      </c>
      <c r="B1042" s="14" t="inlineStr">
        <is>
          <t>烟花易冷892268</t>
        </is>
      </c>
      <c r="C1042" s="25" t="n">
        <v>46003</v>
      </c>
      <c r="D1042" s="15" t="n"/>
      <c r="E1042" s="15" t="n"/>
      <c r="F1042" s="15" t="n"/>
      <c r="G1042" s="15" t="n"/>
      <c r="H1042" s="15" t="n">
        <v>1</v>
      </c>
      <c r="I1042" s="160" t="n">
        <v>15</v>
      </c>
      <c r="J1042" s="160" t="n">
        <v>5</v>
      </c>
      <c r="K1042" s="160">
        <f>G1042*H1042*0.006</f>
        <v/>
      </c>
      <c r="L1042" s="28">
        <f>SUM(I1042:K1042)</f>
        <v/>
      </c>
      <c r="M1042" s="28">
        <f>G1042*H1042+I1042</f>
        <v/>
      </c>
      <c r="N1042" s="15" t="n"/>
      <c r="O1042" s="15" t="n"/>
      <c r="P1042" s="14" t="n"/>
      <c r="Q1042" s="15" t="n"/>
      <c r="R1042" s="8" t="inlineStr">
        <is>
          <t>✅ 可导入</t>
        </is>
      </c>
      <c r="S1042" s="8" t="inlineStr">
        <is>
          <t>✅ 对账齐全</t>
        </is>
      </c>
      <c r="T1042" t="inlineStr">
        <is>
          <t>✓</t>
        </is>
      </c>
    </row>
    <row r="1043">
      <c r="A1043" s="14" t="inlineStr">
        <is>
          <t>3118270405314016372</t>
        </is>
      </c>
      <c r="B1043" s="14" t="inlineStr">
        <is>
          <t>leaf承承</t>
        </is>
      </c>
      <c r="C1043" s="26" t="n">
        <v>46003</v>
      </c>
      <c r="D1043" s="16" t="n"/>
      <c r="E1043" s="16" t="n"/>
      <c r="F1043" s="16" t="n"/>
      <c r="G1043" s="16" t="n"/>
      <c r="H1043" s="16" t="n">
        <v>1</v>
      </c>
      <c r="I1043" s="161" t="n">
        <v>15</v>
      </c>
      <c r="J1043" s="161" t="n">
        <v>5</v>
      </c>
      <c r="K1043" s="161">
        <f>G1043*H1043*0.006</f>
        <v/>
      </c>
      <c r="L1043" s="28">
        <f>SUM(I1043:K1043)</f>
        <v/>
      </c>
      <c r="M1043" s="28">
        <f>G1043*H1043+I1043</f>
        <v/>
      </c>
      <c r="N1043" s="16" t="n"/>
      <c r="O1043" s="16" t="n"/>
      <c r="P1043" s="14" t="n"/>
      <c r="Q1043" s="16" t="n"/>
      <c r="R1043" s="8" t="inlineStr">
        <is>
          <t>✅ 可导入</t>
        </is>
      </c>
      <c r="S1043" s="8" t="inlineStr">
        <is>
          <t>✅ 对账齐全</t>
        </is>
      </c>
      <c r="T1043" t="inlineStr">
        <is>
          <t>✓</t>
        </is>
      </c>
    </row>
    <row r="1044">
      <c r="A1044" s="14" t="inlineStr">
        <is>
          <t>3118212230803367198</t>
        </is>
      </c>
      <c r="B1044" s="14" t="inlineStr">
        <is>
          <t>ktkb304</t>
        </is>
      </c>
      <c r="C1044" s="25" t="n">
        <v>46003</v>
      </c>
      <c r="D1044" s="15" t="n"/>
      <c r="E1044" s="15" t="n"/>
      <c r="F1044" s="15" t="n"/>
      <c r="G1044" s="15" t="n"/>
      <c r="H1044" s="15" t="n">
        <v>1</v>
      </c>
      <c r="I1044" s="160" t="n">
        <v>15</v>
      </c>
      <c r="J1044" s="160" t="n">
        <v>5</v>
      </c>
      <c r="K1044" s="160">
        <f>G1044*H1044*0.006</f>
        <v/>
      </c>
      <c r="L1044" s="28">
        <f>SUM(I1044:K1044)</f>
        <v/>
      </c>
      <c r="M1044" s="28">
        <f>G1044*H1044+I1044</f>
        <v/>
      </c>
      <c r="N1044" s="15" t="n"/>
      <c r="O1044" s="15" t="n"/>
      <c r="P1044" s="14" t="n"/>
      <c r="Q1044" s="15" t="n"/>
      <c r="R1044" s="8" t="inlineStr">
        <is>
          <t>✅ 可导入</t>
        </is>
      </c>
      <c r="S1044" s="8" t="inlineStr">
        <is>
          <t>✅ 对账齐全</t>
        </is>
      </c>
      <c r="T1044" t="inlineStr">
        <is>
          <t>✓</t>
        </is>
      </c>
    </row>
    <row r="1045">
      <c r="A1045" s="14" t="inlineStr">
        <is>
          <t>3118521038857386978</t>
        </is>
      </c>
      <c r="B1045" s="14" t="inlineStr">
        <is>
          <t>tb495886387102</t>
        </is>
      </c>
      <c r="C1045" s="26" t="n">
        <v>46003</v>
      </c>
      <c r="D1045" s="16" t="n"/>
      <c r="E1045" s="16" t="n"/>
      <c r="F1045" s="16" t="n"/>
      <c r="G1045" s="16" t="n"/>
      <c r="H1045" s="16" t="n">
        <v>1</v>
      </c>
      <c r="I1045" s="161" t="n">
        <v>15</v>
      </c>
      <c r="J1045" s="161" t="n">
        <v>5</v>
      </c>
      <c r="K1045" s="161">
        <f>G1045*H1045*0.006</f>
        <v/>
      </c>
      <c r="L1045" s="28">
        <f>SUM(I1045:K1045)</f>
        <v/>
      </c>
      <c r="M1045" s="28">
        <f>G1045*H1045+I1045</f>
        <v/>
      </c>
      <c r="N1045" s="16" t="n"/>
      <c r="O1045" s="16" t="n"/>
      <c r="P1045" s="14" t="n"/>
      <c r="Q1045" s="16" t="n"/>
      <c r="R1045" s="8" t="inlineStr">
        <is>
          <t>✅ 可导入</t>
        </is>
      </c>
      <c r="S1045" s="8" t="inlineStr">
        <is>
          <t>✅ 对账齐全</t>
        </is>
      </c>
      <c r="T1045" t="inlineStr">
        <is>
          <t>✓</t>
        </is>
      </c>
    </row>
    <row r="1046">
      <c r="A1046" s="14" t="inlineStr">
        <is>
          <t>3118531118431573460</t>
        </is>
      </c>
      <c r="B1046" s="14" t="inlineStr">
        <is>
          <t>熊的bao</t>
        </is>
      </c>
      <c r="C1046" s="25" t="n">
        <v>46003</v>
      </c>
      <c r="D1046" s="15" t="n"/>
      <c r="E1046" s="15" t="n"/>
      <c r="F1046" s="15" t="n"/>
      <c r="G1046" s="15" t="n"/>
      <c r="H1046" s="15" t="n">
        <v>1</v>
      </c>
      <c r="I1046" s="160" t="n">
        <v>15</v>
      </c>
      <c r="J1046" s="160" t="n">
        <v>5</v>
      </c>
      <c r="K1046" s="160">
        <f>G1046*H1046*0.006</f>
        <v/>
      </c>
      <c r="L1046" s="28">
        <f>SUM(I1046:K1046)</f>
        <v/>
      </c>
      <c r="M1046" s="28">
        <f>G1046*H1046+I1046</f>
        <v/>
      </c>
      <c r="N1046" s="15" t="n"/>
      <c r="O1046" s="15" t="n"/>
      <c r="P1046" s="14" t="n"/>
      <c r="Q1046" s="15" t="n"/>
      <c r="R1046" s="8" t="inlineStr">
        <is>
          <t>✅ 可导入</t>
        </is>
      </c>
      <c r="S1046" s="8" t="inlineStr">
        <is>
          <t>✅ 对账齐全</t>
        </is>
      </c>
      <c r="T1046" t="inlineStr">
        <is>
          <t>✓</t>
        </is>
      </c>
    </row>
    <row r="1047">
      <c r="A1047" s="14" t="inlineStr">
        <is>
          <t>4940917452764871020</t>
        </is>
      </c>
      <c r="B1047" s="14" t="inlineStr">
        <is>
          <t>tb535639925</t>
        </is>
      </c>
      <c r="C1047" s="26" t="n">
        <v>46003</v>
      </c>
      <c r="D1047" s="16" t="n"/>
      <c r="E1047" s="16" t="n"/>
      <c r="F1047" s="16" t="n"/>
      <c r="G1047" s="16" t="n"/>
      <c r="H1047" s="16" t="n">
        <v>1</v>
      </c>
      <c r="I1047" s="161" t="n">
        <v>15</v>
      </c>
      <c r="J1047" s="161" t="n">
        <v>5</v>
      </c>
      <c r="K1047" s="161">
        <f>G1047*H1047*0.006</f>
        <v/>
      </c>
      <c r="L1047" s="28">
        <f>SUM(I1047:K1047)</f>
        <v/>
      </c>
      <c r="M1047" s="28">
        <f>G1047*H1047+I1047</f>
        <v/>
      </c>
      <c r="N1047" s="16" t="n"/>
      <c r="O1047" s="16" t="n"/>
      <c r="P1047" s="14" t="n"/>
      <c r="Q1047" s="16" t="n"/>
      <c r="R1047" s="8" t="inlineStr">
        <is>
          <t>✅ 可导入</t>
        </is>
      </c>
      <c r="S1047" s="8" t="inlineStr">
        <is>
          <t>✅ 对账齐全</t>
        </is>
      </c>
      <c r="T1047" t="inlineStr">
        <is>
          <t>✓</t>
        </is>
      </c>
    </row>
    <row r="1048">
      <c r="A1048" s="14" t="inlineStr">
        <is>
          <t>3118530326839731363</t>
        </is>
      </c>
      <c r="B1048" s="14" t="inlineStr">
        <is>
          <t>成成8702</t>
        </is>
      </c>
      <c r="C1048" s="25" t="n">
        <v>46003</v>
      </c>
      <c r="D1048" s="15" t="n"/>
      <c r="E1048" s="15" t="n"/>
      <c r="F1048" s="15" t="n"/>
      <c r="G1048" s="15" t="n"/>
      <c r="H1048" s="15" t="n">
        <v>1</v>
      </c>
      <c r="I1048" s="160" t="n">
        <v>15</v>
      </c>
      <c r="J1048" s="160" t="n">
        <v>5</v>
      </c>
      <c r="K1048" s="160">
        <f>G1048*H1048*0.006</f>
        <v/>
      </c>
      <c r="L1048" s="28">
        <f>SUM(I1048:K1048)</f>
        <v/>
      </c>
      <c r="M1048" s="28">
        <f>G1048*H1048+I1048</f>
        <v/>
      </c>
      <c r="N1048" s="15" t="n"/>
      <c r="O1048" s="15" t="n"/>
      <c r="P1048" s="14" t="n"/>
      <c r="Q1048" s="15" t="n"/>
      <c r="R1048" s="8" t="inlineStr">
        <is>
          <t>✅ 可导入</t>
        </is>
      </c>
      <c r="S1048" s="8" t="inlineStr">
        <is>
          <t>✅ 对账齐全</t>
        </is>
      </c>
      <c r="T1048" t="inlineStr">
        <is>
          <t>✓</t>
        </is>
      </c>
    </row>
    <row r="1049">
      <c r="A1049" s="14" t="inlineStr">
        <is>
          <t>3118655031233617461</t>
        </is>
      </c>
      <c r="B1049" s="14" t="inlineStr">
        <is>
          <t>bing1557a</t>
        </is>
      </c>
      <c r="C1049" s="26" t="n">
        <v>46003</v>
      </c>
      <c r="D1049" s="16" t="n"/>
      <c r="E1049" s="16" t="n"/>
      <c r="F1049" s="16" t="n"/>
      <c r="G1049" s="16" t="n"/>
      <c r="H1049" s="16" t="n">
        <v>1</v>
      </c>
      <c r="I1049" s="161" t="n">
        <v>15</v>
      </c>
      <c r="J1049" s="161" t="n">
        <v>5</v>
      </c>
      <c r="K1049" s="161">
        <f>G1049*H1049*0.006</f>
        <v/>
      </c>
      <c r="L1049" s="28">
        <f>SUM(I1049:K1049)</f>
        <v/>
      </c>
      <c r="M1049" s="28">
        <f>G1049*H1049+I1049</f>
        <v/>
      </c>
      <c r="N1049" s="16" t="n"/>
      <c r="O1049" s="16" t="n"/>
      <c r="P1049" s="14" t="n"/>
      <c r="Q1049" s="16" t="n"/>
      <c r="R1049" s="8" t="inlineStr">
        <is>
          <t>✅ 可导入</t>
        </is>
      </c>
      <c r="S1049" s="8" t="inlineStr">
        <is>
          <t>✅ 对账齐全</t>
        </is>
      </c>
      <c r="T1049" t="inlineStr">
        <is>
          <t>✓</t>
        </is>
      </c>
    </row>
    <row r="1050">
      <c r="A1050" s="14" t="inlineStr">
        <is>
          <t>4940894376596470138</t>
        </is>
      </c>
      <c r="B1050" s="14" t="inlineStr">
        <is>
          <t>鲁小蔡</t>
        </is>
      </c>
      <c r="C1050" s="25" t="n">
        <v>46003</v>
      </c>
      <c r="D1050" s="15" t="n"/>
      <c r="E1050" s="15" t="n"/>
      <c r="F1050" s="15" t="n"/>
      <c r="G1050" s="15" t="n"/>
      <c r="H1050" s="15" t="n">
        <v>1</v>
      </c>
      <c r="I1050" s="160" t="n">
        <v>15</v>
      </c>
      <c r="J1050" s="160" t="n">
        <v>5</v>
      </c>
      <c r="K1050" s="160">
        <f>G1050*H1050*0.006</f>
        <v/>
      </c>
      <c r="L1050" s="28">
        <f>SUM(I1050:K1050)</f>
        <v/>
      </c>
      <c r="M1050" s="28">
        <f>G1050*H1050+I1050</f>
        <v/>
      </c>
      <c r="N1050" s="15" t="n"/>
      <c r="O1050" s="15" t="n"/>
      <c r="P1050" s="14" t="n"/>
      <c r="Q1050" s="15" t="n"/>
      <c r="R1050" s="8" t="inlineStr">
        <is>
          <t>✅ 可导入</t>
        </is>
      </c>
      <c r="S1050" s="8" t="inlineStr">
        <is>
          <t>✅ 对账齐全</t>
        </is>
      </c>
      <c r="T1050" t="inlineStr">
        <is>
          <t>✓</t>
        </is>
      </c>
    </row>
    <row r="1051">
      <c r="A1051" s="14" t="inlineStr">
        <is>
          <t>3155312209330679459</t>
        </is>
      </c>
      <c r="B1051" s="14" t="inlineStr">
        <is>
          <t>tb107948096</t>
        </is>
      </c>
      <c r="C1051" s="26" t="n">
        <v>46022</v>
      </c>
      <c r="D1051" s="16" t="n"/>
      <c r="E1051" s="16" t="n"/>
      <c r="F1051" s="16" t="n"/>
      <c r="G1051" s="16" t="n"/>
      <c r="H1051" s="16" t="n">
        <v>1</v>
      </c>
      <c r="I1051" s="161" t="n">
        <v>15</v>
      </c>
      <c r="J1051" s="161" t="n">
        <v>5</v>
      </c>
      <c r="K1051" s="161">
        <f>G1051*H1051*0.006</f>
        <v/>
      </c>
      <c r="L1051" s="28">
        <f>SUM(I1051:K1051)</f>
        <v/>
      </c>
      <c r="M1051" s="28">
        <f>G1051*H1051+I1051</f>
        <v/>
      </c>
      <c r="N1051" s="16" t="n"/>
      <c r="O1051" s="16" t="n"/>
      <c r="P1051" s="14" t="n"/>
      <c r="Q1051" s="16" t="n"/>
      <c r="R1051" s="8" t="inlineStr">
        <is>
          <t>✅ 可导入</t>
        </is>
      </c>
      <c r="S1051" s="8" t="inlineStr">
        <is>
          <t>✅ 对账齐全</t>
        </is>
      </c>
      <c r="T1051" t="inlineStr">
        <is>
          <t>✓</t>
        </is>
      </c>
    </row>
    <row r="1052">
      <c r="A1052" s="14" t="inlineStr">
        <is>
          <t>4980134449889641607</t>
        </is>
      </c>
      <c r="B1052" s="14" t="inlineStr">
        <is>
          <t>20</t>
        </is>
      </c>
      <c r="C1052" s="25" t="n">
        <v>46022</v>
      </c>
      <c r="D1052" s="15" t="n"/>
      <c r="E1052" s="15" t="n"/>
      <c r="F1052" s="15" t="n"/>
      <c r="G1052" s="15" t="n"/>
      <c r="H1052" s="15" t="n">
        <v>1</v>
      </c>
      <c r="I1052" s="160" t="n">
        <v>15</v>
      </c>
      <c r="J1052" s="160" t="n">
        <v>5</v>
      </c>
      <c r="K1052" s="160">
        <f>G1052*H1052*0.006</f>
        <v/>
      </c>
      <c r="L1052" s="28">
        <f>SUM(I1052:K1052)</f>
        <v/>
      </c>
      <c r="M1052" s="28">
        <f>G1052*H1052+I1052</f>
        <v/>
      </c>
      <c r="N1052" s="15" t="n"/>
      <c r="O1052" s="15" t="n"/>
      <c r="P1052" s="14" t="n"/>
      <c r="Q1052" s="15" t="n"/>
      <c r="R1052" s="8" t="inlineStr">
        <is>
          <t>✅ 可导入</t>
        </is>
      </c>
      <c r="S1052" s="8" t="inlineStr">
        <is>
          <t>✅ 对账齐全</t>
        </is>
      </c>
      <c r="T1052" t="inlineStr">
        <is>
          <t>✓</t>
        </is>
      </c>
    </row>
    <row r="1053">
      <c r="A1053" s="14" t="inlineStr">
        <is>
          <t>3156565405680706193</t>
        </is>
      </c>
      <c r="B1053" s="14" t="inlineStr">
        <is>
          <t>吴写作</t>
        </is>
      </c>
      <c r="C1053" s="26" t="n">
        <v>46022</v>
      </c>
      <c r="D1053" s="16" t="n"/>
      <c r="E1053" s="16" t="n"/>
      <c r="F1053" s="16" t="n"/>
      <c r="G1053" s="16" t="n"/>
      <c r="H1053" s="16" t="n">
        <v>1</v>
      </c>
      <c r="I1053" s="161" t="n">
        <v>15</v>
      </c>
      <c r="J1053" s="161" t="n">
        <v>5</v>
      </c>
      <c r="K1053" s="161">
        <f>G1053*H1053*0.006</f>
        <v/>
      </c>
      <c r="L1053" s="28">
        <f>SUM(I1053:K1053)</f>
        <v/>
      </c>
      <c r="M1053" s="28">
        <f>G1053*H1053+I1053</f>
        <v/>
      </c>
      <c r="N1053" s="16" t="n"/>
      <c r="O1053" s="16" t="n"/>
      <c r="P1053" s="14" t="n"/>
      <c r="Q1053" s="16" t="n"/>
      <c r="R1053" s="8" t="inlineStr">
        <is>
          <t>✅ 可导入</t>
        </is>
      </c>
      <c r="S1053" s="8" t="inlineStr">
        <is>
          <t>✅ 对账齐全</t>
        </is>
      </c>
      <c r="T1053" t="inlineStr">
        <is>
          <t>✓</t>
        </is>
      </c>
    </row>
    <row r="1054">
      <c r="A1054" s="14" t="inlineStr">
        <is>
          <t>4984190318755929904</t>
        </is>
      </c>
      <c r="B1054" s="14" t="inlineStr">
        <is>
          <t>tb577533234</t>
        </is>
      </c>
      <c r="C1054" s="25" t="n">
        <v>46024</v>
      </c>
      <c r="D1054" s="15" t="n"/>
      <c r="E1054" s="15" t="n"/>
      <c r="F1054" s="15" t="n"/>
      <c r="G1054" s="15" t="n"/>
      <c r="H1054" s="15" t="n">
        <v>1</v>
      </c>
      <c r="I1054" s="160" t="n">
        <v>15</v>
      </c>
      <c r="J1054" s="160" t="n">
        <v>5</v>
      </c>
      <c r="K1054" s="160">
        <f>G1054*H1054*0.006</f>
        <v/>
      </c>
      <c r="L1054" s="28">
        <f>SUM(I1054:K1054)</f>
        <v/>
      </c>
      <c r="M1054" s="28">
        <f>G1054*H1054+I1054</f>
        <v/>
      </c>
      <c r="N1054" s="15" t="n"/>
      <c r="O1054" s="15" t="n"/>
      <c r="P1054" s="14" t="n"/>
      <c r="Q1054" s="15" t="n"/>
      <c r="R1054" s="8" t="inlineStr">
        <is>
          <t>✅ 可导入</t>
        </is>
      </c>
      <c r="S1054" s="8" t="inlineStr">
        <is>
          <t>✅ 对账齐全</t>
        </is>
      </c>
      <c r="T1054" t="inlineStr">
        <is>
          <t>✓</t>
        </is>
      </c>
    </row>
    <row r="1055">
      <c r="A1055" s="14" t="inlineStr">
        <is>
          <t>4985389620407763018</t>
        </is>
      </c>
      <c r="B1055" s="14" t="inlineStr">
        <is>
          <t>t_1513083800835_0968</t>
        </is>
      </c>
      <c r="C1055" s="26" t="n">
        <v>46024</v>
      </c>
      <c r="D1055" s="16" t="n"/>
      <c r="E1055" s="16" t="n"/>
      <c r="F1055" s="16" t="n"/>
      <c r="G1055" s="16" t="n"/>
      <c r="H1055" s="16" t="n">
        <v>1</v>
      </c>
      <c r="I1055" s="161" t="n">
        <v>15</v>
      </c>
      <c r="J1055" s="161" t="n">
        <v>5</v>
      </c>
      <c r="K1055" s="161">
        <f>G1055*H1055*0.006</f>
        <v/>
      </c>
      <c r="L1055" s="28">
        <f>SUM(I1055:K1055)</f>
        <v/>
      </c>
      <c r="M1055" s="28">
        <f>G1055*H1055+I1055</f>
        <v/>
      </c>
      <c r="N1055" s="16" t="n"/>
      <c r="O1055" s="16" t="n"/>
      <c r="P1055" s="14" t="n"/>
      <c r="Q1055" s="16" t="n"/>
      <c r="R1055" s="8" t="inlineStr">
        <is>
          <t>✅ 可导入</t>
        </is>
      </c>
      <c r="S1055" s="8" t="inlineStr">
        <is>
          <t>✅ 对账齐全</t>
        </is>
      </c>
      <c r="T1055" t="inlineStr">
        <is>
          <t>✓</t>
        </is>
      </c>
    </row>
    <row r="1056">
      <c r="A1056" s="14" t="inlineStr">
        <is>
          <t>4985190038889407527</t>
        </is>
      </c>
      <c r="B1056" s="14" t="inlineStr">
        <is>
          <t>tb873214847536</t>
        </is>
      </c>
      <c r="C1056" s="25" t="n">
        <v>46024</v>
      </c>
      <c r="D1056" s="15" t="n"/>
      <c r="E1056" s="15" t="n"/>
      <c r="F1056" s="15" t="n"/>
      <c r="G1056" s="15" t="n"/>
      <c r="H1056" s="15" t="n">
        <v>1</v>
      </c>
      <c r="I1056" s="160" t="n">
        <v>15</v>
      </c>
      <c r="J1056" s="160" t="n">
        <v>5</v>
      </c>
      <c r="K1056" s="160">
        <f>G1056*H1056*0.006</f>
        <v/>
      </c>
      <c r="L1056" s="28">
        <f>SUM(I1056:K1056)</f>
        <v/>
      </c>
      <c r="M1056" s="28">
        <f>G1056*H1056+I1056</f>
        <v/>
      </c>
      <c r="N1056" s="15" t="n"/>
      <c r="O1056" s="15" t="n"/>
      <c r="P1056" s="14" t="n"/>
      <c r="Q1056" s="15" t="n"/>
      <c r="R1056" s="8" t="inlineStr">
        <is>
          <t>✅ 可导入</t>
        </is>
      </c>
      <c r="S1056" s="8" t="inlineStr">
        <is>
          <t>✅ 对账齐全</t>
        </is>
      </c>
      <c r="T1056" t="inlineStr">
        <is>
          <t>✓</t>
        </is>
      </c>
    </row>
    <row r="1057">
      <c r="A1057" s="14" t="inlineStr">
        <is>
          <t>4985416729902060642</t>
        </is>
      </c>
      <c r="B1057" s="14" t="inlineStr">
        <is>
          <t>bjger</t>
        </is>
      </c>
      <c r="C1057" s="26" t="n">
        <v>46024</v>
      </c>
      <c r="D1057" s="16" t="n"/>
      <c r="E1057" s="16" t="n"/>
      <c r="F1057" s="16" t="n"/>
      <c r="G1057" s="16" t="n"/>
      <c r="H1057" s="16" t="n">
        <v>1</v>
      </c>
      <c r="I1057" s="161" t="n">
        <v>15</v>
      </c>
      <c r="J1057" s="161" t="n">
        <v>5</v>
      </c>
      <c r="K1057" s="161">
        <f>G1057*H1057*0.006</f>
        <v/>
      </c>
      <c r="L1057" s="28">
        <f>SUM(I1057:K1057)</f>
        <v/>
      </c>
      <c r="M1057" s="28">
        <f>G1057*H1057+I1057</f>
        <v/>
      </c>
      <c r="N1057" s="16" t="n"/>
      <c r="O1057" s="16" t="n"/>
      <c r="P1057" s="14" t="n"/>
      <c r="Q1057" s="16" t="n"/>
      <c r="R1057" s="8" t="inlineStr">
        <is>
          <t>✅ 可导入</t>
        </is>
      </c>
      <c r="S1057" s="8" t="inlineStr">
        <is>
          <t>✅ 对账齐全</t>
        </is>
      </c>
      <c r="T1057" t="inlineStr">
        <is>
          <t>✓</t>
        </is>
      </c>
    </row>
    <row r="1058">
      <c r="A1058" s="14" t="inlineStr">
        <is>
          <t>3161223626763448450</t>
        </is>
      </c>
      <c r="B1058" s="14" t="inlineStr">
        <is>
          <t>kimkim0209</t>
        </is>
      </c>
      <c r="C1058" s="25" t="n">
        <v>46025</v>
      </c>
      <c r="D1058" s="15" t="n"/>
      <c r="E1058" s="15" t="n"/>
      <c r="F1058" s="15" t="n"/>
      <c r="G1058" s="15" t="n"/>
      <c r="H1058" s="15" t="n">
        <v>1</v>
      </c>
      <c r="I1058" s="160" t="n">
        <v>15</v>
      </c>
      <c r="J1058" s="160" t="n">
        <v>5</v>
      </c>
      <c r="K1058" s="160">
        <f>G1058*H1058*0.006</f>
        <v/>
      </c>
      <c r="L1058" s="28">
        <f>SUM(I1058:K1058)</f>
        <v/>
      </c>
      <c r="M1058" s="28">
        <f>G1058*H1058+I1058</f>
        <v/>
      </c>
      <c r="N1058" s="15" t="n"/>
      <c r="O1058" s="15" t="n"/>
      <c r="P1058" s="14" t="n"/>
      <c r="Q1058" s="15" t="n"/>
      <c r="R1058" s="8" t="inlineStr">
        <is>
          <t>✅ 可导入</t>
        </is>
      </c>
      <c r="S1058" s="8" t="inlineStr">
        <is>
          <t>✅ 对账齐全</t>
        </is>
      </c>
      <c r="T1058" t="inlineStr">
        <is>
          <t>✓</t>
        </is>
      </c>
    </row>
    <row r="1059">
      <c r="A1059" s="14" t="inlineStr">
        <is>
          <t>3162032187242471293</t>
        </is>
      </c>
      <c r="B1059" s="14" t="inlineStr">
        <is>
          <t>tb162041207</t>
        </is>
      </c>
      <c r="C1059" s="26" t="n">
        <v>46025</v>
      </c>
      <c r="D1059" s="16" t="n"/>
      <c r="E1059" s="16" t="n"/>
      <c r="F1059" s="16" t="n"/>
      <c r="G1059" s="16" t="n"/>
      <c r="H1059" s="16" t="n">
        <v>1</v>
      </c>
      <c r="I1059" s="161" t="n">
        <v>15</v>
      </c>
      <c r="J1059" s="161" t="n">
        <v>5</v>
      </c>
      <c r="K1059" s="161">
        <f>G1059*H1059*0.006</f>
        <v/>
      </c>
      <c r="L1059" s="28">
        <f>SUM(I1059:K1059)</f>
        <v/>
      </c>
      <c r="M1059" s="28">
        <f>G1059*H1059+I1059</f>
        <v/>
      </c>
      <c r="N1059" s="16" t="n"/>
      <c r="O1059" s="16" t="n"/>
      <c r="P1059" s="14" t="n"/>
      <c r="Q1059" s="16" t="n"/>
      <c r="R1059" s="8" t="inlineStr">
        <is>
          <t>✅ 可导入</t>
        </is>
      </c>
      <c r="S1059" s="8" t="inlineStr">
        <is>
          <t>✅ 对账齐全</t>
        </is>
      </c>
      <c r="T1059" t="inlineStr">
        <is>
          <t>✓</t>
        </is>
      </c>
    </row>
    <row r="1060">
      <c r="A1060" s="14" t="inlineStr">
        <is>
          <t>4987476289066513830</t>
        </is>
      </c>
      <c r="B1060" s="14" t="inlineStr">
        <is>
          <t>houpeng114</t>
        </is>
      </c>
      <c r="C1060" s="25" t="n">
        <v>46025</v>
      </c>
      <c r="D1060" s="15" t="n"/>
      <c r="E1060" s="15" t="n"/>
      <c r="F1060" s="15" t="n"/>
      <c r="G1060" s="15" t="n"/>
      <c r="H1060" s="15" t="n">
        <v>1</v>
      </c>
      <c r="I1060" s="160" t="n">
        <v>15</v>
      </c>
      <c r="J1060" s="160" t="n">
        <v>5</v>
      </c>
      <c r="K1060" s="160">
        <f>G1060*H1060*0.006</f>
        <v/>
      </c>
      <c r="L1060" s="28">
        <f>SUM(I1060:K1060)</f>
        <v/>
      </c>
      <c r="M1060" s="28">
        <f>G1060*H1060+I1060</f>
        <v/>
      </c>
      <c r="N1060" s="15" t="n"/>
      <c r="O1060" s="15" t="n"/>
      <c r="P1060" s="14" t="n"/>
      <c r="Q1060" s="15" t="n"/>
      <c r="R1060" s="8" t="inlineStr">
        <is>
          <t>✅ 可导入</t>
        </is>
      </c>
      <c r="S1060" s="8" t="inlineStr">
        <is>
          <t>✅ 对账齐全</t>
        </is>
      </c>
      <c r="T1060" t="inlineStr">
        <is>
          <t>✓</t>
        </is>
      </c>
    </row>
    <row r="1061">
      <c r="A1061" s="14" t="inlineStr">
        <is>
          <t>3200867472590148254</t>
        </is>
      </c>
      <c r="B1061" s="14" t="inlineStr">
        <is>
          <t>tb452238033</t>
        </is>
      </c>
      <c r="C1061" s="26" t="n">
        <v>46044</v>
      </c>
      <c r="D1061" s="16" t="n"/>
      <c r="E1061" s="16" t="n"/>
      <c r="F1061" s="16" t="n"/>
      <c r="G1061" s="16" t="n"/>
      <c r="H1061" s="16" t="n">
        <v>1</v>
      </c>
      <c r="I1061" s="161" t="n">
        <v>15</v>
      </c>
      <c r="J1061" s="161" t="n">
        <v>5</v>
      </c>
      <c r="K1061" s="161">
        <f>G1061*H1061*0.006</f>
        <v/>
      </c>
      <c r="L1061" s="28">
        <f>SUM(I1061:K1061)</f>
        <v/>
      </c>
      <c r="M1061" s="28">
        <f>G1061*H1061+I1061</f>
        <v/>
      </c>
      <c r="N1061" s="16" t="n"/>
      <c r="O1061" s="16" t="n"/>
      <c r="P1061" s="14" t="n"/>
      <c r="Q1061" s="16" t="n"/>
      <c r="R1061" s="8" t="inlineStr">
        <is>
          <t>✅ 可导入</t>
        </is>
      </c>
      <c r="S1061" s="8" t="inlineStr">
        <is>
          <t>✅ 对账齐全</t>
        </is>
      </c>
      <c r="T1061" t="inlineStr">
        <is>
          <t>✓</t>
        </is>
      </c>
    </row>
    <row r="1062">
      <c r="A1062" s="14" t="inlineStr">
        <is>
          <t>5027779368272592526</t>
        </is>
      </c>
      <c r="B1062" s="14" t="inlineStr">
        <is>
          <t>叶子惠星7</t>
        </is>
      </c>
      <c r="C1062" s="25" t="n">
        <v>46044</v>
      </c>
      <c r="D1062" s="15" t="n"/>
      <c r="E1062" s="15" t="n"/>
      <c r="F1062" s="15" t="n"/>
      <c r="G1062" s="15" t="n"/>
      <c r="H1062" s="15" t="n">
        <v>1</v>
      </c>
      <c r="I1062" s="160" t="n">
        <v>15</v>
      </c>
      <c r="J1062" s="160" t="n">
        <v>5</v>
      </c>
      <c r="K1062" s="160">
        <f>G1062*H1062*0.006</f>
        <v/>
      </c>
      <c r="L1062" s="28">
        <f>SUM(I1062:K1062)</f>
        <v/>
      </c>
      <c r="M1062" s="28">
        <f>G1062*H1062+I1062</f>
        <v/>
      </c>
      <c r="N1062" s="15" t="n"/>
      <c r="O1062" s="15" t="n"/>
      <c r="P1062" s="14" t="n"/>
      <c r="Q1062" s="15" t="n"/>
      <c r="R1062" s="8" t="inlineStr">
        <is>
          <t>✅ 可导入</t>
        </is>
      </c>
      <c r="S1062" s="8" t="inlineStr">
        <is>
          <t>✅ 对账齐全</t>
        </is>
      </c>
      <c r="T1062" t="inlineStr">
        <is>
          <t>✓</t>
        </is>
      </c>
    </row>
    <row r="1063">
      <c r="A1063" s="14" t="inlineStr">
        <is>
          <t>3201581209096954681</t>
        </is>
      </c>
      <c r="B1063" s="14" t="inlineStr">
        <is>
          <t>明月天下3</t>
        </is>
      </c>
      <c r="C1063" s="26" t="n">
        <v>46044</v>
      </c>
      <c r="D1063" s="16" t="n"/>
      <c r="E1063" s="16" t="n"/>
      <c r="F1063" s="16" t="n"/>
      <c r="G1063" s="16" t="n"/>
      <c r="H1063" s="16" t="n">
        <v>1</v>
      </c>
      <c r="I1063" s="161" t="n">
        <v>15</v>
      </c>
      <c r="J1063" s="161" t="n">
        <v>5</v>
      </c>
      <c r="K1063" s="161">
        <f>G1063*H1063*0.006</f>
        <v/>
      </c>
      <c r="L1063" s="28">
        <f>SUM(I1063:K1063)</f>
        <v/>
      </c>
      <c r="M1063" s="28">
        <f>G1063*H1063+I1063</f>
        <v/>
      </c>
      <c r="N1063" s="16" t="n"/>
      <c r="O1063" s="16" t="n"/>
      <c r="P1063" s="14" t="n"/>
      <c r="Q1063" s="16" t="n"/>
      <c r="R1063" s="8" t="inlineStr">
        <is>
          <t>✅ 可导入</t>
        </is>
      </c>
      <c r="S1063" s="8" t="inlineStr">
        <is>
          <t>✅ 对账齐全</t>
        </is>
      </c>
      <c r="T1063" t="inlineStr">
        <is>
          <t>✓</t>
        </is>
      </c>
    </row>
    <row r="1064">
      <c r="A1064" s="14" t="inlineStr">
        <is>
          <t>3204647367620870172</t>
        </is>
      </c>
      <c r="B1064" s="14" t="inlineStr">
        <is>
          <t>tb956119201hmy</t>
        </is>
      </c>
      <c r="C1064" s="25" t="n">
        <v>46046</v>
      </c>
      <c r="D1064" s="15" t="n"/>
      <c r="E1064" s="15" t="n"/>
      <c r="F1064" s="15" t="n"/>
      <c r="G1064" s="15" t="n"/>
      <c r="H1064" s="15" t="n">
        <v>1</v>
      </c>
      <c r="I1064" s="160" t="n">
        <v>15</v>
      </c>
      <c r="J1064" s="160" t="n">
        <v>5</v>
      </c>
      <c r="K1064" s="160">
        <f>G1064*H1064*0.006</f>
        <v/>
      </c>
      <c r="L1064" s="28">
        <f>SUM(I1064:K1064)</f>
        <v/>
      </c>
      <c r="M1064" s="28">
        <f>G1064*H1064+I1064</f>
        <v/>
      </c>
      <c r="N1064" s="15" t="n"/>
      <c r="O1064" s="15" t="n"/>
      <c r="P1064" s="14" t="n"/>
      <c r="Q1064" s="15" t="n"/>
      <c r="R1064" s="8" t="inlineStr">
        <is>
          <t>✅ 可导入</t>
        </is>
      </c>
      <c r="S1064" s="8" t="inlineStr">
        <is>
          <t>✅ 对账齐全</t>
        </is>
      </c>
      <c r="T1064" t="inlineStr">
        <is>
          <t>✓</t>
        </is>
      </c>
    </row>
    <row r="1065">
      <c r="A1065" s="14" t="inlineStr">
        <is>
          <t>5032149842932413422</t>
        </is>
      </c>
      <c r="B1065" s="14" t="inlineStr">
        <is>
          <t>kona89</t>
        </is>
      </c>
      <c r="C1065" s="26" t="n">
        <v>46046</v>
      </c>
      <c r="D1065" s="16" t="n"/>
      <c r="E1065" s="16" t="n"/>
      <c r="F1065" s="16" t="n"/>
      <c r="G1065" s="16" t="n"/>
      <c r="H1065" s="16" t="n">
        <v>1</v>
      </c>
      <c r="I1065" s="161" t="n">
        <v>15</v>
      </c>
      <c r="J1065" s="161" t="n">
        <v>5</v>
      </c>
      <c r="K1065" s="161">
        <f>G1065*H1065*0.006</f>
        <v/>
      </c>
      <c r="L1065" s="28">
        <f>SUM(I1065:K1065)</f>
        <v/>
      </c>
      <c r="M1065" s="28">
        <f>G1065*H1065+I1065</f>
        <v/>
      </c>
      <c r="N1065" s="16" t="n"/>
      <c r="O1065" s="16" t="n"/>
      <c r="P1065" s="14" t="n"/>
      <c r="Q1065" s="16" t="n"/>
      <c r="R1065" s="8" t="inlineStr">
        <is>
          <t>✅ 可导入</t>
        </is>
      </c>
      <c r="S1065" s="8" t="inlineStr">
        <is>
          <t>✅ 对账齐全</t>
        </is>
      </c>
      <c r="T1065" t="inlineStr">
        <is>
          <t>✓</t>
        </is>
      </c>
    </row>
    <row r="1066">
      <c r="A1066" s="14" t="inlineStr">
        <is>
          <t>5032517436502295026</t>
        </is>
      </c>
      <c r="B1066" s="14" t="inlineStr">
        <is>
          <t>JAC121</t>
        </is>
      </c>
      <c r="C1066" s="25" t="n">
        <v>46046</v>
      </c>
      <c r="D1066" s="15" t="n"/>
      <c r="E1066" s="15" t="n"/>
      <c r="F1066" s="15" t="n"/>
      <c r="G1066" s="15" t="n"/>
      <c r="H1066" s="15" t="n">
        <v>1</v>
      </c>
      <c r="I1066" s="160" t="n">
        <v>15</v>
      </c>
      <c r="J1066" s="160" t="n">
        <v>5</v>
      </c>
      <c r="K1066" s="160">
        <f>G1066*H1066*0.006</f>
        <v/>
      </c>
      <c r="L1066" s="28">
        <f>SUM(I1066:K1066)</f>
        <v/>
      </c>
      <c r="M1066" s="28">
        <f>G1066*H1066+I1066</f>
        <v/>
      </c>
      <c r="N1066" s="15" t="n"/>
      <c r="O1066" s="15" t="n"/>
      <c r="P1066" s="14" t="n"/>
      <c r="Q1066" s="15" t="n"/>
      <c r="R1066" s="8" t="inlineStr">
        <is>
          <t>✅ 可导入</t>
        </is>
      </c>
      <c r="S1066" s="8" t="inlineStr">
        <is>
          <t>✅ 对账齐全</t>
        </is>
      </c>
      <c r="T1066" t="inlineStr">
        <is>
          <t>✓</t>
        </is>
      </c>
    </row>
    <row r="1067">
      <c r="A1067" s="14" t="inlineStr">
        <is>
          <t>3208401696575486078</t>
        </is>
      </c>
      <c r="B1067" s="14" t="inlineStr">
        <is>
          <t>啵啵赞赞095</t>
        </is>
      </c>
      <c r="C1067" s="26" t="n">
        <v>46048</v>
      </c>
      <c r="D1067" s="16" t="n"/>
      <c r="E1067" s="16" t="n"/>
      <c r="F1067" s="16" t="n"/>
      <c r="G1067" s="16" t="n"/>
      <c r="H1067" s="16" t="n">
        <v>1</v>
      </c>
      <c r="I1067" s="161" t="n">
        <v>15</v>
      </c>
      <c r="J1067" s="161" t="n">
        <v>5</v>
      </c>
      <c r="K1067" s="161">
        <f>G1067*H1067*0.006</f>
        <v/>
      </c>
      <c r="L1067" s="28">
        <f>SUM(I1067:K1067)</f>
        <v/>
      </c>
      <c r="M1067" s="28">
        <f>G1067*H1067+I1067</f>
        <v/>
      </c>
      <c r="N1067" s="16" t="n"/>
      <c r="O1067" s="16" t="n"/>
      <c r="P1067" s="14" t="n"/>
      <c r="Q1067" s="16" t="n"/>
      <c r="R1067" s="8" t="inlineStr">
        <is>
          <t>✅ 可导入</t>
        </is>
      </c>
      <c r="S1067" s="8" t="inlineStr">
        <is>
          <t>✅ 对账齐全</t>
        </is>
      </c>
      <c r="T1067" t="inlineStr">
        <is>
          <t>✓</t>
        </is>
      </c>
    </row>
    <row r="1068">
      <c r="A1068" s="14" t="inlineStr">
        <is>
          <t>3207444423899250058</t>
        </is>
      </c>
      <c r="B1068" s="14" t="inlineStr">
        <is>
          <t>apple2012256</t>
        </is>
      </c>
      <c r="C1068" s="25" t="n">
        <v>46048</v>
      </c>
      <c r="D1068" s="15" t="n"/>
      <c r="E1068" s="15" t="n"/>
      <c r="F1068" s="15" t="n"/>
      <c r="G1068" s="15" t="n"/>
      <c r="H1068" s="15" t="n">
        <v>1</v>
      </c>
      <c r="I1068" s="160" t="n">
        <v>15</v>
      </c>
      <c r="J1068" s="160" t="n">
        <v>5</v>
      </c>
      <c r="K1068" s="160">
        <f>G1068*H1068*0.006</f>
        <v/>
      </c>
      <c r="L1068" s="28">
        <f>SUM(I1068:K1068)</f>
        <v/>
      </c>
      <c r="M1068" s="28">
        <f>G1068*H1068+I1068</f>
        <v/>
      </c>
      <c r="N1068" s="15" t="n"/>
      <c r="O1068" s="15" t="n"/>
      <c r="P1068" s="14" t="n"/>
      <c r="Q1068" s="15" t="n"/>
      <c r="R1068" s="8" t="inlineStr">
        <is>
          <t>✅ 可导入</t>
        </is>
      </c>
      <c r="S1068" s="8" t="inlineStr">
        <is>
          <t>✅ 对账齐全</t>
        </is>
      </c>
      <c r="T1068" t="inlineStr">
        <is>
          <t>✓</t>
        </is>
      </c>
    </row>
    <row r="1069">
      <c r="A1069" s="14" t="inlineStr">
        <is>
          <t>5036009222860872927</t>
        </is>
      </c>
      <c r="B1069" s="14" t="inlineStr">
        <is>
          <t>xia31466</t>
        </is>
      </c>
      <c r="C1069" s="26" t="n">
        <v>46048</v>
      </c>
      <c r="D1069" s="16" t="n"/>
      <c r="E1069" s="16" t="n"/>
      <c r="F1069" s="16" t="n"/>
      <c r="G1069" s="16" t="n"/>
      <c r="H1069" s="16" t="n">
        <v>1</v>
      </c>
      <c r="I1069" s="161" t="n">
        <v>15</v>
      </c>
      <c r="J1069" s="161" t="n">
        <v>5</v>
      </c>
      <c r="K1069" s="161">
        <f>G1069*H1069*0.006</f>
        <v/>
      </c>
      <c r="L1069" s="28">
        <f>SUM(I1069:K1069)</f>
        <v/>
      </c>
      <c r="M1069" s="28">
        <f>G1069*H1069+I1069</f>
        <v/>
      </c>
      <c r="N1069" s="16" t="n"/>
      <c r="O1069" s="16" t="n"/>
      <c r="P1069" s="14" t="n"/>
      <c r="Q1069" s="16" t="n"/>
      <c r="R1069" s="8" t="inlineStr">
        <is>
          <t>✅ 可导入</t>
        </is>
      </c>
      <c r="S1069" s="8" t="inlineStr">
        <is>
          <t>✅ 对账齐全</t>
        </is>
      </c>
      <c r="T1069" t="inlineStr">
        <is>
          <t>✓</t>
        </is>
      </c>
    </row>
    <row r="1070">
      <c r="A1070" s="14" t="inlineStr">
        <is>
          <t>5087792125672385814</t>
        </is>
      </c>
      <c r="B1070" s="14" t="inlineStr">
        <is>
          <t>基督山伯爵首峭</t>
        </is>
      </c>
      <c r="C1070" s="25" t="n">
        <v>46080</v>
      </c>
      <c r="D1070" s="15" t="n"/>
      <c r="E1070" s="15" t="n"/>
      <c r="F1070" s="15" t="n"/>
      <c r="G1070" s="15" t="n"/>
      <c r="H1070" s="15" t="n">
        <v>1</v>
      </c>
      <c r="I1070" s="160" t="n">
        <v>15</v>
      </c>
      <c r="J1070" s="160" t="n">
        <v>5</v>
      </c>
      <c r="K1070" s="160">
        <f>G1070*H1070*0.006</f>
        <v/>
      </c>
      <c r="L1070" s="28">
        <f>SUM(I1070:K1070)</f>
        <v/>
      </c>
      <c r="M1070" s="28">
        <f>G1070*H1070+I1070</f>
        <v/>
      </c>
      <c r="N1070" s="15" t="n"/>
      <c r="O1070" s="15" t="n"/>
      <c r="P1070" s="14" t="n"/>
      <c r="Q1070" s="15" t="n"/>
      <c r="R1070" s="8" t="inlineStr">
        <is>
          <t>✅ 可导入</t>
        </is>
      </c>
      <c r="S1070" s="8" t="inlineStr">
        <is>
          <t>✅ 对账齐全</t>
        </is>
      </c>
      <c r="T1070" t="inlineStr">
        <is>
          <t>✓</t>
        </is>
      </c>
    </row>
    <row r="1071">
      <c r="A1071" s="14" t="inlineStr">
        <is>
          <t>3266166576471441070</t>
        </is>
      </c>
      <c r="B1071" s="14" t="inlineStr">
        <is>
          <t>孙燕子1983</t>
        </is>
      </c>
      <c r="C1071" s="26" t="n">
        <v>46080</v>
      </c>
      <c r="D1071" s="16" t="n"/>
      <c r="E1071" s="16" t="n"/>
      <c r="F1071" s="16" t="n"/>
      <c r="G1071" s="16" t="n"/>
      <c r="H1071" s="16" t="n">
        <v>1</v>
      </c>
      <c r="I1071" s="161" t="n">
        <v>15</v>
      </c>
      <c r="J1071" s="161" t="n">
        <v>5</v>
      </c>
      <c r="K1071" s="161">
        <f>G1071*H1071*0.006</f>
        <v/>
      </c>
      <c r="L1071" s="28">
        <f>SUM(I1071:K1071)</f>
        <v/>
      </c>
      <c r="M1071" s="28">
        <f>G1071*H1071+I1071</f>
        <v/>
      </c>
      <c r="N1071" s="16" t="n"/>
      <c r="O1071" s="16" t="n"/>
      <c r="P1071" s="14" t="n"/>
      <c r="Q1071" s="16" t="n"/>
      <c r="R1071" s="8" t="inlineStr">
        <is>
          <t>✅ 可导入</t>
        </is>
      </c>
      <c r="S1071" s="8" t="inlineStr">
        <is>
          <t>✅ 对账齐全</t>
        </is>
      </c>
      <c r="T1071" t="inlineStr">
        <is>
          <t>✓</t>
        </is>
      </c>
    </row>
    <row r="1072">
      <c r="A1072" s="14" t="inlineStr">
        <is>
          <t>5087573426606965210</t>
        </is>
      </c>
      <c r="B1072" s="14" t="inlineStr">
        <is>
          <t>xiaonana2982</t>
        </is>
      </c>
      <c r="C1072" s="25" t="n">
        <v>46080</v>
      </c>
      <c r="D1072" s="15" t="n"/>
      <c r="E1072" s="15" t="n"/>
      <c r="F1072" s="15" t="n"/>
      <c r="G1072" s="15" t="n"/>
      <c r="H1072" s="15" t="n">
        <v>1</v>
      </c>
      <c r="I1072" s="160" t="n">
        <v>15</v>
      </c>
      <c r="J1072" s="160" t="n">
        <v>5</v>
      </c>
      <c r="K1072" s="160">
        <f>G1072*H1072*0.006</f>
        <v/>
      </c>
      <c r="L1072" s="28">
        <f>SUM(I1072:K1072)</f>
        <v/>
      </c>
      <c r="M1072" s="28">
        <f>G1072*H1072+I1072</f>
        <v/>
      </c>
      <c r="N1072" s="15" t="n"/>
      <c r="O1072" s="15" t="n"/>
      <c r="P1072" s="14" t="n"/>
      <c r="Q1072" s="15" t="n"/>
      <c r="R1072" s="8" t="inlineStr">
        <is>
          <t>✅ 可导入</t>
        </is>
      </c>
      <c r="S1072" s="8" t="inlineStr">
        <is>
          <t>✅ 对账齐全</t>
        </is>
      </c>
      <c r="T1072" t="inlineStr">
        <is>
          <t>✓</t>
        </is>
      </c>
    </row>
    <row r="1073">
      <c r="A1073" s="14" t="inlineStr">
        <is>
          <t>3266224932931829250</t>
        </is>
      </c>
      <c r="B1073" s="14" t="inlineStr">
        <is>
          <t>出租车哈尔滨市</t>
        </is>
      </c>
      <c r="C1073" s="26" t="n">
        <v>46080</v>
      </c>
      <c r="D1073" s="16" t="n"/>
      <c r="E1073" s="16" t="n"/>
      <c r="F1073" s="16" t="n"/>
      <c r="G1073" s="16" t="n"/>
      <c r="H1073" s="16" t="n">
        <v>1</v>
      </c>
      <c r="I1073" s="161" t="n">
        <v>15</v>
      </c>
      <c r="J1073" s="161" t="n">
        <v>5</v>
      </c>
      <c r="K1073" s="161">
        <f>G1073*H1073*0.006</f>
        <v/>
      </c>
      <c r="L1073" s="28">
        <f>SUM(I1073:K1073)</f>
        <v/>
      </c>
      <c r="M1073" s="28">
        <f>G1073*H1073+I1073</f>
        <v/>
      </c>
      <c r="N1073" s="16" t="n"/>
      <c r="O1073" s="16" t="n"/>
      <c r="P1073" s="14" t="n"/>
      <c r="Q1073" s="16" t="n"/>
      <c r="R1073" s="8" t="inlineStr">
        <is>
          <t>✅ 可导入</t>
        </is>
      </c>
      <c r="S1073" s="8" t="inlineStr">
        <is>
          <t>✅ 对账齐全</t>
        </is>
      </c>
      <c r="T1073" t="inlineStr">
        <is>
          <t>✓</t>
        </is>
      </c>
    </row>
    <row r="1074">
      <c r="A1074" s="14" t="inlineStr">
        <is>
          <t>5089292030531222947</t>
        </is>
      </c>
      <c r="B1074" s="14" t="inlineStr">
        <is>
          <t>1099605鑫</t>
        </is>
      </c>
      <c r="C1074" s="25" t="n">
        <v>46081</v>
      </c>
      <c r="D1074" s="15" t="n"/>
      <c r="E1074" s="15" t="n"/>
      <c r="F1074" s="15" t="n"/>
      <c r="G1074" s="15" t="n"/>
      <c r="H1074" s="15" t="n">
        <v>1</v>
      </c>
      <c r="I1074" s="160" t="n">
        <v>15</v>
      </c>
      <c r="J1074" s="160" t="n">
        <v>5</v>
      </c>
      <c r="K1074" s="160">
        <f>G1074*H1074*0.006</f>
        <v/>
      </c>
      <c r="L1074" s="28">
        <f>SUM(I1074:K1074)</f>
        <v/>
      </c>
      <c r="M1074" s="28">
        <f>G1074*H1074+I1074</f>
        <v/>
      </c>
      <c r="N1074" s="15" t="n"/>
      <c r="O1074" s="15" t="n"/>
      <c r="P1074" s="14" t="n"/>
      <c r="Q1074" s="15" t="n"/>
      <c r="R1074" s="8" t="inlineStr">
        <is>
          <t>✅ 可导入</t>
        </is>
      </c>
      <c r="S1074" s="8" t="inlineStr">
        <is>
          <t>✅ 对账齐全</t>
        </is>
      </c>
      <c r="T1074" t="inlineStr">
        <is>
          <t>✓</t>
        </is>
      </c>
    </row>
    <row r="1075">
      <c r="A1075" s="14" t="inlineStr">
        <is>
          <t>3268158096025136967</t>
        </is>
      </c>
      <c r="B1075" s="14" t="inlineStr">
        <is>
          <t>爱你的每分每秒</t>
        </is>
      </c>
      <c r="C1075" s="26" t="n">
        <v>46081</v>
      </c>
      <c r="D1075" s="16" t="n"/>
      <c r="E1075" s="16" t="n"/>
      <c r="F1075" s="16" t="n"/>
      <c r="G1075" s="16" t="n"/>
      <c r="H1075" s="16" t="n">
        <v>1</v>
      </c>
      <c r="I1075" s="161" t="n">
        <v>15</v>
      </c>
      <c r="J1075" s="161" t="n">
        <v>5</v>
      </c>
      <c r="K1075" s="161">
        <f>G1075*H1075*0.006</f>
        <v/>
      </c>
      <c r="L1075" s="28">
        <f>SUM(I1075:K1075)</f>
        <v/>
      </c>
      <c r="M1075" s="28">
        <f>G1075*H1075+I1075</f>
        <v/>
      </c>
      <c r="N1075" s="16" t="n"/>
      <c r="O1075" s="16" t="n"/>
      <c r="P1075" s="14" t="n"/>
      <c r="Q1075" s="16" t="n"/>
      <c r="R1075" s="8" t="inlineStr">
        <is>
          <t>✅ 可导入</t>
        </is>
      </c>
      <c r="S1075" s="8" t="inlineStr">
        <is>
          <t>✅ 对账齐全</t>
        </is>
      </c>
      <c r="T1075" t="inlineStr">
        <is>
          <t>✓</t>
        </is>
      </c>
    </row>
    <row r="1076">
      <c r="A1076" s="14" t="inlineStr">
        <is>
          <t>5089157103689267940</t>
        </is>
      </c>
      <c r="B1076" s="14" t="inlineStr">
        <is>
          <t>当梦想插上翅膀</t>
        </is>
      </c>
      <c r="C1076" s="25" t="n">
        <v>46081</v>
      </c>
      <c r="D1076" s="15" t="n"/>
      <c r="E1076" s="15" t="n"/>
      <c r="F1076" s="15" t="n"/>
      <c r="G1076" s="15" t="n"/>
      <c r="H1076" s="15" t="n">
        <v>1</v>
      </c>
      <c r="I1076" s="160" t="n">
        <v>15</v>
      </c>
      <c r="J1076" s="160" t="n">
        <v>5</v>
      </c>
      <c r="K1076" s="160">
        <f>G1076*H1076*0.006</f>
        <v/>
      </c>
      <c r="L1076" s="28">
        <f>SUM(I1076:K1076)</f>
        <v/>
      </c>
      <c r="M1076" s="28">
        <f>G1076*H1076+I1076</f>
        <v/>
      </c>
      <c r="N1076" s="15" t="n"/>
      <c r="O1076" s="15" t="n"/>
      <c r="P1076" s="14" t="n"/>
      <c r="Q1076" s="15" t="n"/>
      <c r="R1076" s="8" t="inlineStr">
        <is>
          <t>✅ 可导入</t>
        </is>
      </c>
      <c r="S1076" s="8" t="inlineStr">
        <is>
          <t>✅ 对账齐全</t>
        </is>
      </c>
      <c r="T1076" t="inlineStr">
        <is>
          <t>✓</t>
        </is>
      </c>
    </row>
    <row r="1077">
      <c r="A1077" s="14" t="inlineStr">
        <is>
          <t>3268297272252183669</t>
        </is>
      </c>
      <c r="B1077" s="14" t="inlineStr">
        <is>
          <t>wll1237</t>
        </is>
      </c>
      <c r="C1077" s="26" t="n">
        <v>46081</v>
      </c>
      <c r="D1077" s="16" t="n"/>
      <c r="E1077" s="16" t="n"/>
      <c r="F1077" s="16" t="n"/>
      <c r="G1077" s="16" t="n"/>
      <c r="H1077" s="16" t="n">
        <v>1</v>
      </c>
      <c r="I1077" s="161" t="n">
        <v>15</v>
      </c>
      <c r="J1077" s="161" t="n">
        <v>5</v>
      </c>
      <c r="K1077" s="161">
        <f>G1077*H1077*0.006</f>
        <v/>
      </c>
      <c r="L1077" s="28">
        <f>SUM(I1077:K1077)</f>
        <v/>
      </c>
      <c r="M1077" s="28">
        <f>G1077*H1077+I1077</f>
        <v/>
      </c>
      <c r="N1077" s="16" t="n"/>
      <c r="O1077" s="16" t="n"/>
      <c r="P1077" s="14" t="n"/>
      <c r="Q1077" s="16" t="n"/>
      <c r="R1077" s="8" t="inlineStr">
        <is>
          <t>✅ 可导入</t>
        </is>
      </c>
      <c r="S1077" s="8" t="inlineStr">
        <is>
          <t>✅ 对账齐全</t>
        </is>
      </c>
      <c r="T1077" t="inlineStr">
        <is>
          <t>✓</t>
        </is>
      </c>
    </row>
    <row r="1078">
      <c r="A1078" s="14" t="inlineStr">
        <is>
          <t>5089302003920458311</t>
        </is>
      </c>
      <c r="B1078" s="14" t="inlineStr">
        <is>
          <t>清晨的故事1</t>
        </is>
      </c>
      <c r="C1078" s="25" t="n">
        <v>46081</v>
      </c>
      <c r="D1078" s="15" t="n"/>
      <c r="E1078" s="15" t="n"/>
      <c r="F1078" s="15" t="n"/>
      <c r="G1078" s="15" t="n"/>
      <c r="H1078" s="15" t="n">
        <v>1</v>
      </c>
      <c r="I1078" s="160" t="n">
        <v>15</v>
      </c>
      <c r="J1078" s="160" t="n">
        <v>5</v>
      </c>
      <c r="K1078" s="160">
        <f>G1078*H1078*0.006</f>
        <v/>
      </c>
      <c r="L1078" s="28">
        <f>SUM(I1078:K1078)</f>
        <v/>
      </c>
      <c r="M1078" s="28">
        <f>G1078*H1078+I1078</f>
        <v/>
      </c>
      <c r="N1078" s="15" t="n"/>
      <c r="O1078" s="15" t="n"/>
      <c r="P1078" s="14" t="n"/>
      <c r="Q1078" s="15" t="n"/>
      <c r="R1078" s="8" t="inlineStr">
        <is>
          <t>✅ 可导入</t>
        </is>
      </c>
      <c r="S1078" s="8" t="inlineStr">
        <is>
          <t>✅ 对账齐全</t>
        </is>
      </c>
      <c r="T1078" t="inlineStr">
        <is>
          <t>✓</t>
        </is>
      </c>
    </row>
    <row r="1079">
      <c r="A1079" s="14" t="inlineStr">
        <is>
          <t>4502079363036165426</t>
        </is>
      </c>
      <c r="B1079" s="14" t="inlineStr">
        <is>
          <t>tb528411701</t>
        </is>
      </c>
      <c r="C1079" s="26" t="n">
        <v>46081</v>
      </c>
      <c r="D1079" s="16" t="n"/>
      <c r="E1079" s="16" t="n"/>
      <c r="F1079" s="16" t="n"/>
      <c r="G1079" s="16" t="n"/>
      <c r="H1079" s="16" t="n">
        <v>1</v>
      </c>
      <c r="I1079" s="161" t="n">
        <v>15</v>
      </c>
      <c r="J1079" s="161" t="n">
        <v>5</v>
      </c>
      <c r="K1079" s="161">
        <f>G1079*H1079*0.006</f>
        <v/>
      </c>
      <c r="L1079" s="28">
        <f>SUM(I1079:K1079)</f>
        <v/>
      </c>
      <c r="M1079" s="28">
        <f>G1079*H1079+I1079</f>
        <v/>
      </c>
      <c r="N1079" s="16" t="n"/>
      <c r="O1079" s="16" t="n"/>
      <c r="P1079" s="14" t="n"/>
      <c r="Q1079" s="16" t="n"/>
      <c r="R1079" s="8" t="inlineStr">
        <is>
          <t>✅ 可导入</t>
        </is>
      </c>
      <c r="S1079" s="8" t="inlineStr">
        <is>
          <t>✅ 对账齐全</t>
        </is>
      </c>
      <c r="T1079" t="inlineStr">
        <is>
          <t>✓</t>
        </is>
      </c>
    </row>
    <row r="1080">
      <c r="A1080" s="14" t="inlineStr">
        <is>
          <t>5089739007248665716</t>
        </is>
      </c>
      <c r="B1080" s="14" t="inlineStr">
        <is>
          <t>ucallmeok</t>
        </is>
      </c>
      <c r="C1080" s="25" t="n">
        <v>46081</v>
      </c>
      <c r="D1080" s="15" t="n"/>
      <c r="E1080" s="15" t="n"/>
      <c r="F1080" s="15" t="n"/>
      <c r="G1080" s="15" t="n"/>
      <c r="H1080" s="15" t="n">
        <v>1</v>
      </c>
      <c r="I1080" s="160" t="n">
        <v>15</v>
      </c>
      <c r="J1080" s="160" t="n">
        <v>5</v>
      </c>
      <c r="K1080" s="160">
        <f>G1080*H1080*0.006</f>
        <v/>
      </c>
      <c r="L1080" s="28">
        <f>SUM(I1080:K1080)</f>
        <v/>
      </c>
      <c r="M1080" s="28">
        <f>G1080*H1080+I1080</f>
        <v/>
      </c>
      <c r="N1080" s="15" t="n"/>
      <c r="O1080" s="15" t="n"/>
      <c r="P1080" s="14" t="n"/>
      <c r="Q1080" s="15" t="n"/>
      <c r="R1080" s="8" t="inlineStr">
        <is>
          <t>✅ 可导入</t>
        </is>
      </c>
      <c r="S1080" s="8" t="inlineStr">
        <is>
          <t>✅ 对账齐全</t>
        </is>
      </c>
      <c r="T1080" t="inlineStr">
        <is>
          <t>✓</t>
        </is>
      </c>
    </row>
    <row r="1081">
      <c r="A1081" s="14" t="inlineStr">
        <is>
          <t>3268712355991779170</t>
        </is>
      </c>
      <c r="B1081" s="14" t="inlineStr">
        <is>
          <t>tb127634583</t>
        </is>
      </c>
      <c r="C1081" s="26" t="n">
        <v>46082</v>
      </c>
      <c r="D1081" s="16" t="n"/>
      <c r="E1081" s="16" t="n"/>
      <c r="F1081" s="16" t="n"/>
      <c r="G1081" s="16" t="n"/>
      <c r="H1081" s="16" t="n">
        <v>1</v>
      </c>
      <c r="I1081" s="161" t="n">
        <v>15</v>
      </c>
      <c r="J1081" s="161" t="n">
        <v>5</v>
      </c>
      <c r="K1081" s="161">
        <f>G1081*H1081*0.006</f>
        <v/>
      </c>
      <c r="L1081" s="28">
        <f>SUM(I1081:K1081)</f>
        <v/>
      </c>
      <c r="M1081" s="28">
        <f>G1081*H1081+I1081</f>
        <v/>
      </c>
      <c r="N1081" s="16" t="n"/>
      <c r="O1081" s="16" t="n"/>
      <c r="P1081" s="14" t="n"/>
      <c r="Q1081" s="16" t="n"/>
      <c r="R1081" s="8" t="inlineStr">
        <is>
          <t>✅ 可导入</t>
        </is>
      </c>
      <c r="S1081" s="8" t="inlineStr">
        <is>
          <t>✅ 对账齐全</t>
        </is>
      </c>
      <c r="T1081" t="inlineStr">
        <is>
          <t>✓</t>
        </is>
      </c>
    </row>
    <row r="1082">
      <c r="A1082" s="14" t="inlineStr">
        <is>
          <t>3268791159251457052</t>
        </is>
      </c>
      <c r="B1082" s="14" t="inlineStr">
        <is>
          <t>tb5100738838</t>
        </is>
      </c>
      <c r="C1082" s="25" t="n">
        <v>46082</v>
      </c>
      <c r="D1082" s="15" t="n"/>
      <c r="E1082" s="15" t="n"/>
      <c r="F1082" s="15" t="n"/>
      <c r="G1082" s="15" t="n"/>
      <c r="H1082" s="15" t="n">
        <v>1</v>
      </c>
      <c r="I1082" s="160" t="n">
        <v>15</v>
      </c>
      <c r="J1082" s="160" t="n">
        <v>5</v>
      </c>
      <c r="K1082" s="160">
        <f>G1082*H1082*0.006</f>
        <v/>
      </c>
      <c r="L1082" s="28">
        <f>SUM(I1082:K1082)</f>
        <v/>
      </c>
      <c r="M1082" s="28">
        <f>G1082*H1082+I1082</f>
        <v/>
      </c>
      <c r="N1082" s="15" t="n"/>
      <c r="O1082" s="15" t="n"/>
      <c r="P1082" s="14" t="n"/>
      <c r="Q1082" s="15" t="n"/>
      <c r="R1082" s="8" t="inlineStr">
        <is>
          <t>✅ 可导入</t>
        </is>
      </c>
      <c r="S1082" s="8" t="inlineStr">
        <is>
          <t>✅ 对账齐全</t>
        </is>
      </c>
      <c r="T1082" t="inlineStr">
        <is>
          <t>✓</t>
        </is>
      </c>
    </row>
    <row r="1083">
      <c r="A1083" s="14" t="inlineStr">
        <is>
          <t>3269870544939821453</t>
        </is>
      </c>
      <c r="B1083" s="14" t="inlineStr">
        <is>
          <t>tb963702827</t>
        </is>
      </c>
      <c r="C1083" s="26" t="n">
        <v>46082</v>
      </c>
      <c r="D1083" s="16" t="n"/>
      <c r="E1083" s="16" t="n"/>
      <c r="F1083" s="16" t="n"/>
      <c r="G1083" s="16" t="n"/>
      <c r="H1083" s="16" t="n">
        <v>1</v>
      </c>
      <c r="I1083" s="161" t="n">
        <v>15</v>
      </c>
      <c r="J1083" s="161" t="n">
        <v>5</v>
      </c>
      <c r="K1083" s="161">
        <f>G1083*H1083*0.006</f>
        <v/>
      </c>
      <c r="L1083" s="28">
        <f>SUM(I1083:K1083)</f>
        <v/>
      </c>
      <c r="M1083" s="28">
        <f>G1083*H1083+I1083</f>
        <v/>
      </c>
      <c r="N1083" s="16" t="n"/>
      <c r="O1083" s="16" t="n"/>
      <c r="P1083" s="14" t="n"/>
      <c r="Q1083" s="16" t="n"/>
      <c r="R1083" s="8" t="inlineStr">
        <is>
          <t>✅ 可导入</t>
        </is>
      </c>
      <c r="S1083" s="8" t="inlineStr">
        <is>
          <t>✅ 对账齐全</t>
        </is>
      </c>
      <c r="T1083" t="inlineStr">
        <is>
          <t>✓</t>
        </is>
      </c>
    </row>
    <row r="1084">
      <c r="A1084" s="14" t="inlineStr">
        <is>
          <t>5090843163951813918</t>
        </is>
      </c>
      <c r="B1084" s="14" t="inlineStr">
        <is>
          <t>我就是我gyy520</t>
        </is>
      </c>
      <c r="C1084" s="25" t="n">
        <v>46082</v>
      </c>
      <c r="D1084" s="15" t="n"/>
      <c r="E1084" s="15" t="n"/>
      <c r="F1084" s="15" t="n"/>
      <c r="G1084" s="15" t="n"/>
      <c r="H1084" s="15" t="n">
        <v>1</v>
      </c>
      <c r="I1084" s="160" t="n">
        <v>15</v>
      </c>
      <c r="J1084" s="160" t="n">
        <v>5</v>
      </c>
      <c r="K1084" s="160">
        <f>G1084*H1084*0.006</f>
        <v/>
      </c>
      <c r="L1084" s="28">
        <f>SUM(I1084:K1084)</f>
        <v/>
      </c>
      <c r="M1084" s="28">
        <f>G1084*H1084+I1084</f>
        <v/>
      </c>
      <c r="N1084" s="15" t="n"/>
      <c r="O1084" s="15" t="n"/>
      <c r="P1084" s="14" t="n"/>
      <c r="Q1084" s="15" t="n"/>
      <c r="R1084" s="8" t="inlineStr">
        <is>
          <t>✅ 可导入</t>
        </is>
      </c>
      <c r="S1084" s="8" t="inlineStr">
        <is>
          <t>✅ 对账齐全</t>
        </is>
      </c>
      <c r="T1084" t="inlineStr">
        <is>
          <t>✓</t>
        </is>
      </c>
    </row>
    <row r="1085">
      <c r="A1085" s="14" t="inlineStr">
        <is>
          <t>5090993859671794546</t>
        </is>
      </c>
      <c r="B1085" s="14" t="inlineStr">
        <is>
          <t>tb704315311</t>
        </is>
      </c>
      <c r="C1085" s="26" t="n">
        <v>46082</v>
      </c>
      <c r="D1085" s="16" t="n"/>
      <c r="E1085" s="16" t="n"/>
      <c r="F1085" s="16" t="n"/>
      <c r="G1085" s="16" t="n"/>
      <c r="H1085" s="16" t="n">
        <v>1</v>
      </c>
      <c r="I1085" s="161" t="n">
        <v>15</v>
      </c>
      <c r="J1085" s="161" t="n">
        <v>5</v>
      </c>
      <c r="K1085" s="161">
        <f>G1085*H1085*0.006</f>
        <v/>
      </c>
      <c r="L1085" s="28">
        <f>SUM(I1085:K1085)</f>
        <v/>
      </c>
      <c r="M1085" s="28">
        <f>G1085*H1085+I1085</f>
        <v/>
      </c>
      <c r="N1085" s="16" t="n"/>
      <c r="O1085" s="16" t="n"/>
      <c r="P1085" s="14" t="n"/>
      <c r="Q1085" s="16" t="n"/>
      <c r="R1085" s="8" t="inlineStr">
        <is>
          <t>✅ 可导入</t>
        </is>
      </c>
      <c r="S1085" s="8" t="inlineStr">
        <is>
          <t>✅ 对账齐全</t>
        </is>
      </c>
      <c r="T1085" t="inlineStr">
        <is>
          <t>✓</t>
        </is>
      </c>
    </row>
    <row r="1086">
      <c r="A1086" s="14" t="inlineStr">
        <is>
          <t>5091455305883417335</t>
        </is>
      </c>
      <c r="B1086" s="14" t="inlineStr">
        <is>
          <t>萨瓦迪卡boss</t>
        </is>
      </c>
      <c r="C1086" s="25" t="n">
        <v>46082</v>
      </c>
      <c r="D1086" s="15" t="n"/>
      <c r="E1086" s="15" t="n"/>
      <c r="F1086" s="15" t="n"/>
      <c r="G1086" s="15" t="n"/>
      <c r="H1086" s="15" t="n">
        <v>1</v>
      </c>
      <c r="I1086" s="160" t="n">
        <v>15</v>
      </c>
      <c r="J1086" s="160" t="n">
        <v>5</v>
      </c>
      <c r="K1086" s="160">
        <f>G1086*H1086*0.006</f>
        <v/>
      </c>
      <c r="L1086" s="28">
        <f>SUM(I1086:K1086)</f>
        <v/>
      </c>
      <c r="M1086" s="28">
        <f>G1086*H1086+I1086</f>
        <v/>
      </c>
      <c r="N1086" s="15" t="n"/>
      <c r="O1086" s="15" t="n"/>
      <c r="P1086" s="14" t="n"/>
      <c r="Q1086" s="15" t="n"/>
      <c r="R1086" s="8" t="inlineStr">
        <is>
          <t>✅ 可导入</t>
        </is>
      </c>
      <c r="S1086" s="8" t="inlineStr">
        <is>
          <t>✅ 对账齐全</t>
        </is>
      </c>
      <c r="T1086" t="inlineStr">
        <is>
          <t>✓</t>
        </is>
      </c>
    </row>
    <row r="1087">
      <c r="A1087" s="14" t="inlineStr">
        <is>
          <t>5091403572962478012</t>
        </is>
      </c>
      <c r="B1087" s="14" t="inlineStr">
        <is>
          <t>潇洒走一回1981686</t>
        </is>
      </c>
      <c r="C1087" s="26" t="n">
        <v>46082</v>
      </c>
      <c r="D1087" s="16" t="n"/>
      <c r="E1087" s="16" t="n"/>
      <c r="F1087" s="16" t="n"/>
      <c r="G1087" s="16" t="n"/>
      <c r="H1087" s="16" t="n">
        <v>1</v>
      </c>
      <c r="I1087" s="161" t="n">
        <v>15</v>
      </c>
      <c r="J1087" s="161" t="n">
        <v>5</v>
      </c>
      <c r="K1087" s="161">
        <f>G1087*H1087*0.006</f>
        <v/>
      </c>
      <c r="L1087" s="28">
        <f>SUM(I1087:K1087)</f>
        <v/>
      </c>
      <c r="M1087" s="28">
        <f>G1087*H1087+I1087</f>
        <v/>
      </c>
      <c r="N1087" s="16" t="n"/>
      <c r="O1087" s="16" t="n"/>
      <c r="P1087" s="14" t="n"/>
      <c r="Q1087" s="16" t="n"/>
      <c r="R1087" s="8" t="inlineStr">
        <is>
          <t>✅ 可导入</t>
        </is>
      </c>
      <c r="S1087" s="8" t="inlineStr">
        <is>
          <t>✅ 对账齐全</t>
        </is>
      </c>
      <c r="T1087" t="inlineStr">
        <is>
          <t>✓</t>
        </is>
      </c>
    </row>
    <row r="1088">
      <c r="A1088" s="14" t="inlineStr">
        <is>
          <t>3269767334344248761</t>
        </is>
      </c>
      <c r="B1088" s="14" t="inlineStr">
        <is>
          <t>tb978883003</t>
        </is>
      </c>
      <c r="C1088" s="25" t="n">
        <v>46082</v>
      </c>
      <c r="D1088" s="15" t="n"/>
      <c r="E1088" s="15" t="n"/>
      <c r="F1088" s="15" t="n"/>
      <c r="G1088" s="15" t="n"/>
      <c r="H1088" s="15" t="n">
        <v>1</v>
      </c>
      <c r="I1088" s="160" t="n">
        <v>15</v>
      </c>
      <c r="J1088" s="160" t="n">
        <v>5</v>
      </c>
      <c r="K1088" s="160">
        <f>G1088*H1088*0.006</f>
        <v/>
      </c>
      <c r="L1088" s="28">
        <f>SUM(I1088:K1088)</f>
        <v/>
      </c>
      <c r="M1088" s="28">
        <f>G1088*H1088+I1088</f>
        <v/>
      </c>
      <c r="N1088" s="15" t="n"/>
      <c r="O1088" s="15" t="n"/>
      <c r="P1088" s="14" t="n"/>
      <c r="Q1088" s="15" t="n"/>
      <c r="R1088" s="8" t="inlineStr">
        <is>
          <t>✅ 可导入</t>
        </is>
      </c>
      <c r="S1088" s="8" t="inlineStr">
        <is>
          <t>✅ 对账齐全</t>
        </is>
      </c>
      <c r="T1088" t="inlineStr">
        <is>
          <t>✓</t>
        </is>
      </c>
    </row>
    <row r="1089">
      <c r="A1089" s="14" t="inlineStr">
        <is>
          <t>5091082455177321524</t>
        </is>
      </c>
      <c r="B1089" s="14" t="inlineStr">
        <is>
          <t>夏wei1990</t>
        </is>
      </c>
      <c r="C1089" s="26" t="n">
        <v>46082</v>
      </c>
      <c r="D1089" s="16" t="n"/>
      <c r="E1089" s="16" t="n"/>
      <c r="F1089" s="16" t="n"/>
      <c r="G1089" s="16" t="n"/>
      <c r="H1089" s="16" t="n">
        <v>1</v>
      </c>
      <c r="I1089" s="161" t="n">
        <v>15</v>
      </c>
      <c r="J1089" s="161" t="n">
        <v>5</v>
      </c>
      <c r="K1089" s="161">
        <f>G1089*H1089*0.006</f>
        <v/>
      </c>
      <c r="L1089" s="28">
        <f>SUM(I1089:K1089)</f>
        <v/>
      </c>
      <c r="M1089" s="28">
        <f>G1089*H1089+I1089</f>
        <v/>
      </c>
      <c r="N1089" s="16" t="n"/>
      <c r="O1089" s="16" t="n"/>
      <c r="P1089" s="14" t="n"/>
      <c r="Q1089" s="16" t="n"/>
      <c r="R1089" s="8" t="inlineStr">
        <is>
          <t>✅ 可导入</t>
        </is>
      </c>
      <c r="S1089" s="8" t="inlineStr">
        <is>
          <t>✅ 对账齐全</t>
        </is>
      </c>
      <c r="T1089" t="inlineStr">
        <is>
          <t>✓</t>
        </is>
      </c>
    </row>
    <row r="1090">
      <c r="A1090" s="14" t="inlineStr">
        <is>
          <t>5091469740446041944</t>
        </is>
      </c>
      <c r="B1090" s="14" t="inlineStr">
        <is>
          <t>爱人生若如初见</t>
        </is>
      </c>
      <c r="C1090" s="25" t="n">
        <v>46082</v>
      </c>
      <c r="D1090" s="15" t="n"/>
      <c r="E1090" s="15" t="n"/>
      <c r="F1090" s="15" t="n"/>
      <c r="G1090" s="15" t="n"/>
      <c r="H1090" s="15" t="n">
        <v>1</v>
      </c>
      <c r="I1090" s="160" t="n">
        <v>15</v>
      </c>
      <c r="J1090" s="160" t="n">
        <v>5</v>
      </c>
      <c r="K1090" s="160">
        <f>G1090*H1090*0.006</f>
        <v/>
      </c>
      <c r="L1090" s="28">
        <f>SUM(I1090:K1090)</f>
        <v/>
      </c>
      <c r="M1090" s="28">
        <f>G1090*H1090+I1090</f>
        <v/>
      </c>
      <c r="N1090" s="15" t="n"/>
      <c r="O1090" s="15" t="n"/>
      <c r="P1090" s="14" t="n"/>
      <c r="Q1090" s="15" t="n"/>
      <c r="R1090" s="8" t="inlineStr">
        <is>
          <t>✅ 可导入</t>
        </is>
      </c>
      <c r="S1090" s="8" t="inlineStr">
        <is>
          <t>✅ 对账齐全</t>
        </is>
      </c>
      <c r="T1090" t="inlineStr">
        <is>
          <t>✓</t>
        </is>
      </c>
    </row>
    <row r="1091">
      <c r="A1091" s="14" t="inlineStr">
        <is>
          <t>5091474888272794027</t>
        </is>
      </c>
      <c r="B1091" s="14" t="inlineStr">
        <is>
          <t>神啊你是谁家宝</t>
        </is>
      </c>
      <c r="C1091" s="26" t="n">
        <v>46082</v>
      </c>
      <c r="D1091" s="16" t="n"/>
      <c r="E1091" s="16" t="n"/>
      <c r="F1091" s="16" t="n"/>
      <c r="G1091" s="16" t="n"/>
      <c r="H1091" s="16" t="n">
        <v>1</v>
      </c>
      <c r="I1091" s="161" t="n">
        <v>15</v>
      </c>
      <c r="J1091" s="161" t="n">
        <v>5</v>
      </c>
      <c r="K1091" s="161">
        <f>G1091*H1091*0.006</f>
        <v/>
      </c>
      <c r="L1091" s="28">
        <f>SUM(I1091:K1091)</f>
        <v/>
      </c>
      <c r="M1091" s="28">
        <f>G1091*H1091+I1091</f>
        <v/>
      </c>
      <c r="N1091" s="16" t="n"/>
      <c r="O1091" s="16" t="n"/>
      <c r="P1091" s="14" t="n"/>
      <c r="Q1091" s="16" t="n"/>
      <c r="R1091" s="8" t="inlineStr">
        <is>
          <t>✅ 可导入</t>
        </is>
      </c>
      <c r="S1091" s="8" t="inlineStr">
        <is>
          <t>✅ 对账齐全</t>
        </is>
      </c>
      <c r="T1091" t="inlineStr">
        <is>
          <t>✓</t>
        </is>
      </c>
    </row>
    <row r="1092">
      <c r="A1092" s="14" t="inlineStr">
        <is>
          <t>5091148371282816147</t>
        </is>
      </c>
      <c r="B1092" s="14" t="inlineStr">
        <is>
          <t>杨璨诺</t>
        </is>
      </c>
      <c r="C1092" s="25" t="n">
        <v>46082</v>
      </c>
      <c r="D1092" s="15" t="n"/>
      <c r="E1092" s="15" t="n"/>
      <c r="F1092" s="15" t="n"/>
      <c r="G1092" s="15" t="n"/>
      <c r="H1092" s="15" t="n">
        <v>1</v>
      </c>
      <c r="I1092" s="160" t="n">
        <v>15</v>
      </c>
      <c r="J1092" s="160" t="n">
        <v>5</v>
      </c>
      <c r="K1092" s="160">
        <f>G1092*H1092*0.006</f>
        <v/>
      </c>
      <c r="L1092" s="28">
        <f>SUM(I1092:K1092)</f>
        <v/>
      </c>
      <c r="M1092" s="28">
        <f>G1092*H1092+I1092</f>
        <v/>
      </c>
      <c r="N1092" s="15" t="n"/>
      <c r="O1092" s="15" t="n"/>
      <c r="P1092" s="14" t="n"/>
      <c r="Q1092" s="15" t="n"/>
      <c r="R1092" s="8" t="inlineStr">
        <is>
          <t>✅ 可导入</t>
        </is>
      </c>
      <c r="S1092" s="8" t="inlineStr">
        <is>
          <t>✅ 对账齐全</t>
        </is>
      </c>
      <c r="T1092" t="inlineStr">
        <is>
          <t>✓</t>
        </is>
      </c>
    </row>
    <row r="1093">
      <c r="A1093" s="14" t="inlineStr">
        <is>
          <t>3270730083538042062</t>
        </is>
      </c>
      <c r="B1093" s="14" t="inlineStr">
        <is>
          <t>左岸的咖啡我手一杯</t>
        </is>
      </c>
      <c r="C1093" s="26" t="n">
        <v>46083</v>
      </c>
      <c r="D1093" s="16" t="n"/>
      <c r="E1093" s="16" t="n"/>
      <c r="F1093" s="16" t="n"/>
      <c r="G1093" s="16" t="n"/>
      <c r="H1093" s="16" t="n">
        <v>1</v>
      </c>
      <c r="I1093" s="161" t="n">
        <v>15</v>
      </c>
      <c r="J1093" s="161" t="n">
        <v>5</v>
      </c>
      <c r="K1093" s="161">
        <f>G1093*H1093*0.006</f>
        <v/>
      </c>
      <c r="L1093" s="28">
        <f>SUM(I1093:K1093)</f>
        <v/>
      </c>
      <c r="M1093" s="28">
        <f>G1093*H1093+I1093</f>
        <v/>
      </c>
      <c r="N1093" s="16" t="n"/>
      <c r="O1093" s="16" t="n"/>
      <c r="P1093" s="14" t="n"/>
      <c r="Q1093" s="16" t="n"/>
      <c r="R1093" s="8" t="inlineStr">
        <is>
          <t>✅ 可导入</t>
        </is>
      </c>
      <c r="S1093" s="8" t="inlineStr">
        <is>
          <t>✅ 对账齐全</t>
        </is>
      </c>
      <c r="T1093" t="inlineStr">
        <is>
          <t>✓</t>
        </is>
      </c>
    </row>
    <row r="1094">
      <c r="A1094" s="14" t="inlineStr">
        <is>
          <t>3270979815690841862</t>
        </is>
      </c>
      <c r="B1094" s="14" t="inlineStr">
        <is>
          <t>gcy_2005</t>
        </is>
      </c>
      <c r="C1094" s="25" t="n">
        <v>46083</v>
      </c>
      <c r="D1094" s="15" t="n"/>
      <c r="E1094" s="15" t="n"/>
      <c r="F1094" s="15" t="n"/>
      <c r="G1094" s="15" t="n"/>
      <c r="H1094" s="15" t="n">
        <v>1</v>
      </c>
      <c r="I1094" s="160" t="n">
        <v>15</v>
      </c>
      <c r="J1094" s="160" t="n">
        <v>5</v>
      </c>
      <c r="K1094" s="160">
        <f>G1094*H1094*0.006</f>
        <v/>
      </c>
      <c r="L1094" s="28">
        <f>SUM(I1094:K1094)</f>
        <v/>
      </c>
      <c r="M1094" s="28">
        <f>G1094*H1094+I1094</f>
        <v/>
      </c>
      <c r="N1094" s="15" t="n"/>
      <c r="O1094" s="15" t="n"/>
      <c r="P1094" s="14" t="n"/>
      <c r="Q1094" s="15" t="n"/>
      <c r="R1094" s="8" t="inlineStr">
        <is>
          <t>✅ 可导入</t>
        </is>
      </c>
      <c r="S1094" s="8" t="inlineStr">
        <is>
          <t>✅ 对账齐全</t>
        </is>
      </c>
      <c r="T1094" t="inlineStr">
        <is>
          <t>✓</t>
        </is>
      </c>
    </row>
    <row r="1095">
      <c r="A1095" s="14" t="inlineStr">
        <is>
          <t>5092527096608011722</t>
        </is>
      </c>
      <c r="B1095" s="14" t="inlineStr">
        <is>
          <t>不爱胡萝卜的乌龟</t>
        </is>
      </c>
      <c r="C1095" s="26" t="n">
        <v>46083</v>
      </c>
      <c r="D1095" s="16" t="n"/>
      <c r="E1095" s="16" t="n"/>
      <c r="F1095" s="16" t="n"/>
      <c r="G1095" s="16" t="n"/>
      <c r="H1095" s="16" t="n">
        <v>1</v>
      </c>
      <c r="I1095" s="161" t="n">
        <v>15</v>
      </c>
      <c r="J1095" s="161" t="n">
        <v>5</v>
      </c>
      <c r="K1095" s="161">
        <f>G1095*H1095*0.006</f>
        <v/>
      </c>
      <c r="L1095" s="28">
        <f>SUM(I1095:K1095)</f>
        <v/>
      </c>
      <c r="M1095" s="28">
        <f>G1095*H1095+I1095</f>
        <v/>
      </c>
      <c r="N1095" s="16" t="n"/>
      <c r="O1095" s="16" t="n"/>
      <c r="P1095" s="14" t="n"/>
      <c r="Q1095" s="16" t="n"/>
      <c r="R1095" s="8" t="inlineStr">
        <is>
          <t>✅ 可导入</t>
        </is>
      </c>
      <c r="S1095" s="8" t="inlineStr">
        <is>
          <t>✅ 对账齐全</t>
        </is>
      </c>
      <c r="T1095" t="inlineStr">
        <is>
          <t>✓</t>
        </is>
      </c>
    </row>
    <row r="1096">
      <c r="A1096" s="14" t="inlineStr">
        <is>
          <t>3270989931626389687</t>
        </is>
      </c>
      <c r="B1096" s="14" t="inlineStr">
        <is>
          <t>px02060206+</t>
        </is>
      </c>
      <c r="C1096" s="25" t="n">
        <v>46083</v>
      </c>
      <c r="D1096" s="15" t="n"/>
      <c r="E1096" s="15" t="n"/>
      <c r="F1096" s="15" t="n"/>
      <c r="G1096" s="15" t="n"/>
      <c r="H1096" s="15" t="n">
        <v>1</v>
      </c>
      <c r="I1096" s="160" t="n">
        <v>15</v>
      </c>
      <c r="J1096" s="160" t="n">
        <v>5</v>
      </c>
      <c r="K1096" s="160">
        <f>G1096*H1096*0.006</f>
        <v/>
      </c>
      <c r="L1096" s="28">
        <f>SUM(I1096:K1096)</f>
        <v/>
      </c>
      <c r="M1096" s="28">
        <f>G1096*H1096+I1096</f>
        <v/>
      </c>
      <c r="N1096" s="15" t="n"/>
      <c r="O1096" s="15" t="n"/>
      <c r="P1096" s="14" t="n"/>
      <c r="Q1096" s="15" t="n"/>
      <c r="R1096" s="8" t="inlineStr">
        <is>
          <t>✅ 可导入</t>
        </is>
      </c>
      <c r="S1096" s="8" t="inlineStr">
        <is>
          <t>✅ 对账齐全</t>
        </is>
      </c>
      <c r="T1096" t="inlineStr">
        <is>
          <t>✓</t>
        </is>
      </c>
    </row>
    <row r="1097">
      <c r="A1097" s="14" t="inlineStr">
        <is>
          <t>5092766352564187618</t>
        </is>
      </c>
      <c r="B1097" s="14" t="inlineStr">
        <is>
          <t>文9156</t>
        </is>
      </c>
      <c r="C1097" s="26" t="n">
        <v>46083</v>
      </c>
      <c r="D1097" s="16" t="n"/>
      <c r="E1097" s="16" t="n"/>
      <c r="F1097" s="16" t="n"/>
      <c r="G1097" s="16" t="n"/>
      <c r="H1097" s="16" t="n">
        <v>1</v>
      </c>
      <c r="I1097" s="161" t="n">
        <v>15</v>
      </c>
      <c r="J1097" s="161" t="n">
        <v>5</v>
      </c>
      <c r="K1097" s="161">
        <f>G1097*H1097*0.006</f>
        <v/>
      </c>
      <c r="L1097" s="28">
        <f>SUM(I1097:K1097)</f>
        <v/>
      </c>
      <c r="M1097" s="28">
        <f>G1097*H1097+I1097</f>
        <v/>
      </c>
      <c r="N1097" s="16" t="n"/>
      <c r="O1097" s="16" t="n"/>
      <c r="P1097" s="14" t="n"/>
      <c r="Q1097" s="16" t="n"/>
      <c r="R1097" s="8" t="inlineStr">
        <is>
          <t>✅ 可导入</t>
        </is>
      </c>
      <c r="S1097" s="8" t="inlineStr">
        <is>
          <t>✅ 对账齐全</t>
        </is>
      </c>
      <c r="T1097" t="inlineStr">
        <is>
          <t>✓</t>
        </is>
      </c>
    </row>
    <row r="1098">
      <c r="A1098" s="14" t="inlineStr">
        <is>
          <t>3271196607177274784</t>
        </is>
      </c>
      <c r="B1098" s="14" t="inlineStr">
        <is>
          <t>b770494839</t>
        </is>
      </c>
      <c r="C1098" s="25" t="n">
        <v>46083</v>
      </c>
      <c r="D1098" s="15" t="n"/>
      <c r="E1098" s="15" t="n"/>
      <c r="F1098" s="15" t="n"/>
      <c r="G1098" s="15" t="n"/>
      <c r="H1098" s="15" t="n">
        <v>1</v>
      </c>
      <c r="I1098" s="160" t="n">
        <v>15</v>
      </c>
      <c r="J1098" s="160" t="n">
        <v>5</v>
      </c>
      <c r="K1098" s="160">
        <f>G1098*H1098*0.006</f>
        <v/>
      </c>
      <c r="L1098" s="28">
        <f>SUM(I1098:K1098)</f>
        <v/>
      </c>
      <c r="M1098" s="28">
        <f>G1098*H1098+I1098</f>
        <v/>
      </c>
      <c r="N1098" s="15" t="n"/>
      <c r="O1098" s="15" t="n"/>
      <c r="P1098" s="14" t="n"/>
      <c r="Q1098" s="15" t="n"/>
      <c r="R1098" s="8" t="inlineStr">
        <is>
          <t>✅ 可导入</t>
        </is>
      </c>
      <c r="S1098" s="8" t="inlineStr">
        <is>
          <t>✅ 对账齐全</t>
        </is>
      </c>
      <c r="T1098" t="inlineStr">
        <is>
          <t>✓</t>
        </is>
      </c>
    </row>
    <row r="1099">
      <c r="A1099" s="14" t="inlineStr">
        <is>
          <t>5093008920336686330</t>
        </is>
      </c>
      <c r="B1099" s="14" t="inlineStr">
        <is>
          <t>chen0011226</t>
        </is>
      </c>
      <c r="C1099" s="26" t="n">
        <v>46083</v>
      </c>
      <c r="D1099" s="16" t="n"/>
      <c r="E1099" s="16" t="n"/>
      <c r="F1099" s="16" t="n"/>
      <c r="G1099" s="16" t="n"/>
      <c r="H1099" s="16" t="n">
        <v>1</v>
      </c>
      <c r="I1099" s="161" t="n">
        <v>15</v>
      </c>
      <c r="J1099" s="161" t="n">
        <v>5</v>
      </c>
      <c r="K1099" s="161">
        <f>G1099*H1099*0.006</f>
        <v/>
      </c>
      <c r="L1099" s="28">
        <f>SUM(I1099:K1099)</f>
        <v/>
      </c>
      <c r="M1099" s="28">
        <f>G1099*H1099+I1099</f>
        <v/>
      </c>
      <c r="N1099" s="16" t="n"/>
      <c r="O1099" s="16" t="n"/>
      <c r="P1099" s="14" t="n"/>
      <c r="Q1099" s="16" t="n"/>
      <c r="R1099" s="8" t="inlineStr">
        <is>
          <t>✅ 可导入</t>
        </is>
      </c>
      <c r="S1099" s="8" t="inlineStr">
        <is>
          <t>✅ 对账齐全</t>
        </is>
      </c>
      <c r="T1099" t="inlineStr">
        <is>
          <t>✓</t>
        </is>
      </c>
    </row>
    <row r="1100">
      <c r="A1100" s="14" t="inlineStr">
        <is>
          <t>5092719411064329931</t>
        </is>
      </c>
      <c r="B1100" s="14" t="inlineStr">
        <is>
          <t>王玲玉11</t>
        </is>
      </c>
      <c r="C1100" s="25" t="n">
        <v>46083</v>
      </c>
      <c r="D1100" s="15" t="n"/>
      <c r="E1100" s="15" t="n"/>
      <c r="F1100" s="15" t="n"/>
      <c r="G1100" s="15" t="n"/>
      <c r="H1100" s="15" t="n">
        <v>1</v>
      </c>
      <c r="I1100" s="160" t="n">
        <v>15</v>
      </c>
      <c r="J1100" s="160" t="n">
        <v>5</v>
      </c>
      <c r="K1100" s="160">
        <f>G1100*H1100*0.006</f>
        <v/>
      </c>
      <c r="L1100" s="28">
        <f>SUM(I1100:K1100)</f>
        <v/>
      </c>
      <c r="M1100" s="28">
        <f>G1100*H1100+I1100</f>
        <v/>
      </c>
      <c r="N1100" s="15" t="n"/>
      <c r="O1100" s="15" t="n"/>
      <c r="P1100" s="14" t="n"/>
      <c r="Q1100" s="15" t="n"/>
      <c r="R1100" s="8" t="inlineStr">
        <is>
          <t>✅ 可导入</t>
        </is>
      </c>
      <c r="S1100" s="8" t="inlineStr">
        <is>
          <t>✅ 对账齐全</t>
        </is>
      </c>
      <c r="T1100" t="inlineStr">
        <is>
          <t>✓</t>
        </is>
      </c>
    </row>
    <row r="1101">
      <c r="A1101" s="14" t="inlineStr">
        <is>
          <t>3271686782198646497</t>
        </is>
      </c>
      <c r="B1101" s="14" t="inlineStr">
        <is>
          <t>tb779251336</t>
        </is>
      </c>
      <c r="C1101" s="26" t="n">
        <v>46083</v>
      </c>
      <c r="D1101" s="16" t="n"/>
      <c r="E1101" s="16" t="n"/>
      <c r="F1101" s="16" t="n"/>
      <c r="G1101" s="16" t="n"/>
      <c r="H1101" s="16" t="n">
        <v>1</v>
      </c>
      <c r="I1101" s="161" t="n">
        <v>15</v>
      </c>
      <c r="J1101" s="161" t="n">
        <v>5</v>
      </c>
      <c r="K1101" s="161">
        <f>G1101*H1101*0.006</f>
        <v/>
      </c>
      <c r="L1101" s="28">
        <f>SUM(I1101:K1101)</f>
        <v/>
      </c>
      <c r="M1101" s="28">
        <f>G1101*H1101+I1101</f>
        <v/>
      </c>
      <c r="N1101" s="16" t="n"/>
      <c r="O1101" s="16" t="n"/>
      <c r="P1101" s="14" t="n"/>
      <c r="Q1101" s="16" t="n"/>
      <c r="R1101" s="8" t="inlineStr">
        <is>
          <t>✅ 可导入</t>
        </is>
      </c>
      <c r="S1101" s="8" t="inlineStr">
        <is>
          <t>✅ 对账齐全</t>
        </is>
      </c>
      <c r="T1101" t="inlineStr">
        <is>
          <t>✓</t>
        </is>
      </c>
    </row>
    <row r="1102">
      <c r="A1102" s="14" t="inlineStr">
        <is>
          <t>3271715331420299285</t>
        </is>
      </c>
      <c r="B1102" s="14" t="inlineStr">
        <is>
          <t>云边小镇613</t>
        </is>
      </c>
      <c r="C1102" s="25" t="n">
        <v>46083</v>
      </c>
      <c r="D1102" s="15" t="n"/>
      <c r="E1102" s="15" t="n"/>
      <c r="F1102" s="15" t="n"/>
      <c r="G1102" s="15" t="n"/>
      <c r="H1102" s="15" t="n">
        <v>1</v>
      </c>
      <c r="I1102" s="160" t="n">
        <v>15</v>
      </c>
      <c r="J1102" s="160" t="n">
        <v>5</v>
      </c>
      <c r="K1102" s="160">
        <f>G1102*H1102*0.006</f>
        <v/>
      </c>
      <c r="L1102" s="28">
        <f>SUM(I1102:K1102)</f>
        <v/>
      </c>
      <c r="M1102" s="28">
        <f>G1102*H1102+I1102</f>
        <v/>
      </c>
      <c r="N1102" s="15" t="n"/>
      <c r="O1102" s="15" t="n"/>
      <c r="P1102" s="14" t="n"/>
      <c r="Q1102" s="15" t="n"/>
      <c r="R1102" s="8" t="inlineStr">
        <is>
          <t>✅ 可导入</t>
        </is>
      </c>
      <c r="S1102" s="8" t="inlineStr">
        <is>
          <t>✅ 对账齐全</t>
        </is>
      </c>
      <c r="T1102" t="inlineStr">
        <is>
          <t>✓</t>
        </is>
      </c>
    </row>
    <row r="1103">
      <c r="A1103" s="14" t="inlineStr">
        <is>
          <t>3271741646347740788</t>
        </is>
      </c>
      <c r="B1103" s="14" t="inlineStr">
        <is>
          <t>yangyangcoolsun</t>
        </is>
      </c>
      <c r="C1103" s="26" t="n">
        <v>46083</v>
      </c>
      <c r="D1103" s="16" t="n"/>
      <c r="E1103" s="16" t="n"/>
      <c r="F1103" s="16" t="n"/>
      <c r="G1103" s="16" t="n"/>
      <c r="H1103" s="16" t="n">
        <v>1</v>
      </c>
      <c r="I1103" s="161" t="n">
        <v>15</v>
      </c>
      <c r="J1103" s="161" t="n">
        <v>5</v>
      </c>
      <c r="K1103" s="161">
        <f>G1103*H1103*0.006</f>
        <v/>
      </c>
      <c r="L1103" s="28">
        <f>SUM(I1103:K1103)</f>
        <v/>
      </c>
      <c r="M1103" s="28">
        <f>G1103*H1103+I1103</f>
        <v/>
      </c>
      <c r="N1103" s="16" t="n"/>
      <c r="O1103" s="16" t="n"/>
      <c r="P1103" s="14" t="n"/>
      <c r="Q1103" s="16" t="n"/>
      <c r="R1103" s="8" t="inlineStr">
        <is>
          <t>✅ 可导入</t>
        </is>
      </c>
      <c r="S1103" s="8" t="inlineStr">
        <is>
          <t>✅ 对账齐全</t>
        </is>
      </c>
      <c r="T1103" t="inlineStr">
        <is>
          <t>✓</t>
        </is>
      </c>
    </row>
    <row r="1104">
      <c r="A1104" s="14" t="inlineStr">
        <is>
          <t>5093186580092753626</t>
        </is>
      </c>
      <c r="B1104" s="14" t="inlineStr">
        <is>
          <t>猫眼妈</t>
        </is>
      </c>
      <c r="C1104" s="25" t="n">
        <v>46083</v>
      </c>
      <c r="D1104" s="15" t="n"/>
      <c r="E1104" s="15" t="n"/>
      <c r="F1104" s="15" t="n"/>
      <c r="G1104" s="15" t="n"/>
      <c r="H1104" s="15" t="n">
        <v>1</v>
      </c>
      <c r="I1104" s="160" t="n">
        <v>15</v>
      </c>
      <c r="J1104" s="160" t="n">
        <v>5</v>
      </c>
      <c r="K1104" s="160">
        <f>G1104*H1104*0.006</f>
        <v/>
      </c>
      <c r="L1104" s="28">
        <f>SUM(I1104:K1104)</f>
        <v/>
      </c>
      <c r="M1104" s="28">
        <f>G1104*H1104+I1104</f>
        <v/>
      </c>
      <c r="N1104" s="15" t="n"/>
      <c r="O1104" s="15" t="n"/>
      <c r="P1104" s="14" t="n"/>
      <c r="Q1104" s="15" t="n"/>
      <c r="R1104" s="8" t="inlineStr">
        <is>
          <t>✅ 可导入</t>
        </is>
      </c>
      <c r="S1104" s="8" t="inlineStr">
        <is>
          <t>✅ 对账齐全</t>
        </is>
      </c>
      <c r="T1104" t="inlineStr">
        <is>
          <t>✓</t>
        </is>
      </c>
    </row>
    <row r="1105">
      <c r="A1105" s="14" t="inlineStr">
        <is>
          <t>3272189593353040093</t>
        </is>
      </c>
      <c r="B1105" s="14" t="inlineStr">
        <is>
          <t>tb695241660</t>
        </is>
      </c>
      <c r="C1105" s="26" t="n">
        <v>46083</v>
      </c>
      <c r="D1105" s="16" t="n"/>
      <c r="E1105" s="16" t="n"/>
      <c r="F1105" s="16" t="n"/>
      <c r="G1105" s="16" t="n"/>
      <c r="H1105" s="16" t="n">
        <v>1</v>
      </c>
      <c r="I1105" s="161" t="n">
        <v>15</v>
      </c>
      <c r="J1105" s="161" t="n">
        <v>5</v>
      </c>
      <c r="K1105" s="161">
        <f>G1105*H1105*0.006</f>
        <v/>
      </c>
      <c r="L1105" s="28">
        <f>SUM(I1105:K1105)</f>
        <v/>
      </c>
      <c r="M1105" s="28">
        <f>G1105*H1105+I1105</f>
        <v/>
      </c>
      <c r="N1105" s="16" t="n"/>
      <c r="O1105" s="16" t="n"/>
      <c r="P1105" s="14" t="n"/>
      <c r="Q1105" s="16" t="n"/>
      <c r="R1105" s="8" t="inlineStr">
        <is>
          <t>✅ 可导入</t>
        </is>
      </c>
      <c r="S1105" s="8" t="inlineStr">
        <is>
          <t>✅ 对账齐全</t>
        </is>
      </c>
      <c r="T1105" t="inlineStr">
        <is>
          <t>✓</t>
        </is>
      </c>
    </row>
    <row r="1106">
      <c r="A1106" s="14" t="inlineStr">
        <is>
          <t>5093217324759723632</t>
        </is>
      </c>
      <c r="B1106" s="14" t="inlineStr">
        <is>
          <t>tb632381895544</t>
        </is>
      </c>
      <c r="C1106" s="25" t="n">
        <v>46083</v>
      </c>
      <c r="D1106" s="15" t="n"/>
      <c r="E1106" s="15" t="n"/>
      <c r="F1106" s="15" t="n"/>
      <c r="G1106" s="15" t="n"/>
      <c r="H1106" s="15" t="n">
        <v>1</v>
      </c>
      <c r="I1106" s="160" t="n">
        <v>15</v>
      </c>
      <c r="J1106" s="160" t="n">
        <v>5</v>
      </c>
      <c r="K1106" s="160">
        <f>G1106*H1106*0.006</f>
        <v/>
      </c>
      <c r="L1106" s="28">
        <f>SUM(I1106:K1106)</f>
        <v/>
      </c>
      <c r="M1106" s="28">
        <f>G1106*H1106+I1106</f>
        <v/>
      </c>
      <c r="N1106" s="15" t="n"/>
      <c r="O1106" s="15" t="n"/>
      <c r="P1106" s="14" t="n"/>
      <c r="Q1106" s="15" t="n"/>
      <c r="R1106" s="8" t="inlineStr">
        <is>
          <t>✅ 可导入</t>
        </is>
      </c>
      <c r="S1106" s="8" t="inlineStr">
        <is>
          <t>✅ 对账齐全</t>
        </is>
      </c>
      <c r="T1106" t="inlineStr">
        <is>
          <t>✓</t>
        </is>
      </c>
    </row>
    <row r="1107">
      <c r="A1107" s="14" t="inlineStr">
        <is>
          <t>5093206272941445120</t>
        </is>
      </c>
      <c r="B1107" s="14" t="inlineStr">
        <is>
          <t>knagmiaomiao</t>
        </is>
      </c>
      <c r="C1107" s="26" t="n">
        <v>46083</v>
      </c>
      <c r="D1107" s="16" t="n"/>
      <c r="E1107" s="16" t="n"/>
      <c r="F1107" s="16" t="n"/>
      <c r="G1107" s="16" t="n"/>
      <c r="H1107" s="16" t="n">
        <v>1</v>
      </c>
      <c r="I1107" s="161" t="n">
        <v>15</v>
      </c>
      <c r="J1107" s="161" t="n">
        <v>5</v>
      </c>
      <c r="K1107" s="161">
        <f>G1107*H1107*0.006</f>
        <v/>
      </c>
      <c r="L1107" s="28">
        <f>SUM(I1107:K1107)</f>
        <v/>
      </c>
      <c r="M1107" s="28">
        <f>G1107*H1107+I1107</f>
        <v/>
      </c>
      <c r="N1107" s="16" t="n"/>
      <c r="O1107" s="16" t="n"/>
      <c r="P1107" s="14" t="n"/>
      <c r="Q1107" s="16" t="n"/>
      <c r="R1107" s="8" t="inlineStr">
        <is>
          <t>✅ 可导入</t>
        </is>
      </c>
      <c r="S1107" s="8" t="inlineStr">
        <is>
          <t>✅ 对账齐全</t>
        </is>
      </c>
      <c r="T1107" t="inlineStr">
        <is>
          <t>✓</t>
        </is>
      </c>
    </row>
    <row r="1108">
      <c r="A1108" s="14" t="inlineStr">
        <is>
          <t>3272854154600106571</t>
        </is>
      </c>
      <c r="B1108" s="14" t="inlineStr">
        <is>
          <t>好好赚钱越多越好</t>
        </is>
      </c>
      <c r="C1108" s="25" t="n">
        <v>46084</v>
      </c>
      <c r="D1108" s="15" t="n"/>
      <c r="E1108" s="15" t="n"/>
      <c r="F1108" s="15" t="n"/>
      <c r="G1108" s="15" t="n"/>
      <c r="H1108" s="15" t="n">
        <v>1</v>
      </c>
      <c r="I1108" s="160" t="n">
        <v>15</v>
      </c>
      <c r="J1108" s="160" t="n">
        <v>5</v>
      </c>
      <c r="K1108" s="160">
        <f>G1108*H1108*0.006</f>
        <v/>
      </c>
      <c r="L1108" s="28">
        <f>SUM(I1108:K1108)</f>
        <v/>
      </c>
      <c r="M1108" s="28">
        <f>G1108*H1108+I1108</f>
        <v/>
      </c>
      <c r="N1108" s="15" t="n"/>
      <c r="O1108" s="15" t="n"/>
      <c r="P1108" s="14" t="n"/>
      <c r="Q1108" s="15" t="n"/>
      <c r="R1108" s="8" t="inlineStr">
        <is>
          <t>✅ 可导入</t>
        </is>
      </c>
      <c r="S1108" s="8" t="inlineStr">
        <is>
          <t>✅ 对账齐全</t>
        </is>
      </c>
      <c r="T1108" t="inlineStr">
        <is>
          <t>✓</t>
        </is>
      </c>
    </row>
    <row r="1109">
      <c r="A1109" s="14" t="inlineStr">
        <is>
          <t>5094261505350773123</t>
        </is>
      </c>
      <c r="B1109" s="14" t="inlineStr">
        <is>
          <t>稳步提高88</t>
        </is>
      </c>
      <c r="C1109" s="26" t="n">
        <v>46084</v>
      </c>
      <c r="D1109" s="16" t="n"/>
      <c r="E1109" s="16" t="n"/>
      <c r="F1109" s="16" t="n"/>
      <c r="G1109" s="16" t="n"/>
      <c r="H1109" s="16" t="n">
        <v>1</v>
      </c>
      <c r="I1109" s="161" t="n">
        <v>15</v>
      </c>
      <c r="J1109" s="161" t="n">
        <v>5</v>
      </c>
      <c r="K1109" s="161">
        <f>G1109*H1109*0.006</f>
        <v/>
      </c>
      <c r="L1109" s="28">
        <f>SUM(I1109:K1109)</f>
        <v/>
      </c>
      <c r="M1109" s="28">
        <f>G1109*H1109+I1109</f>
        <v/>
      </c>
      <c r="N1109" s="16" t="n"/>
      <c r="O1109" s="16" t="n"/>
      <c r="P1109" s="14" t="n"/>
      <c r="Q1109" s="16" t="n"/>
      <c r="R1109" s="8" t="inlineStr">
        <is>
          <t>✅ 可导入</t>
        </is>
      </c>
      <c r="S1109" s="8" t="inlineStr">
        <is>
          <t>✅ 对账齐全</t>
        </is>
      </c>
      <c r="T1109" t="inlineStr">
        <is>
          <t>✓</t>
        </is>
      </c>
    </row>
    <row r="1110">
      <c r="A1110" s="14" t="inlineStr">
        <is>
          <t>5094188208474853638</t>
        </is>
      </c>
      <c r="B1110" s="14" t="inlineStr">
        <is>
          <t>太复杂平06</t>
        </is>
      </c>
      <c r="C1110" s="25" t="n">
        <v>46084</v>
      </c>
      <c r="D1110" s="15" t="n"/>
      <c r="E1110" s="15" t="n"/>
      <c r="F1110" s="15" t="n"/>
      <c r="G1110" s="15" t="n"/>
      <c r="H1110" s="15" t="n">
        <v>1</v>
      </c>
      <c r="I1110" s="160" t="n">
        <v>15</v>
      </c>
      <c r="J1110" s="160" t="n">
        <v>5</v>
      </c>
      <c r="K1110" s="160">
        <f>G1110*H1110*0.006</f>
        <v/>
      </c>
      <c r="L1110" s="28">
        <f>SUM(I1110:K1110)</f>
        <v/>
      </c>
      <c r="M1110" s="28">
        <f>G1110*H1110+I1110</f>
        <v/>
      </c>
      <c r="N1110" s="15" t="n"/>
      <c r="O1110" s="15" t="n"/>
      <c r="P1110" s="14" t="n"/>
      <c r="Q1110" s="15" t="n"/>
      <c r="R1110" s="8" t="inlineStr">
        <is>
          <t>✅ 可导入</t>
        </is>
      </c>
      <c r="S1110" s="8" t="inlineStr">
        <is>
          <t>✅ 对账齐全</t>
        </is>
      </c>
      <c r="T1110" t="inlineStr">
        <is>
          <t>✓</t>
        </is>
      </c>
    </row>
    <row r="1111">
      <c r="A1111" s="14" t="inlineStr">
        <is>
          <t>3273364777046721469</t>
        </is>
      </c>
      <c r="B1111" s="14" t="inlineStr">
        <is>
          <t>水晶198307</t>
        </is>
      </c>
      <c r="C1111" s="26" t="n">
        <v>46084</v>
      </c>
      <c r="D1111" s="16" t="n"/>
      <c r="E1111" s="16" t="n"/>
      <c r="F1111" s="16" t="n"/>
      <c r="G1111" s="16" t="n"/>
      <c r="H1111" s="16" t="n">
        <v>1</v>
      </c>
      <c r="I1111" s="161" t="n">
        <v>15</v>
      </c>
      <c r="J1111" s="161" t="n">
        <v>5</v>
      </c>
      <c r="K1111" s="161">
        <f>G1111*H1111*0.006</f>
        <v/>
      </c>
      <c r="L1111" s="28">
        <f>SUM(I1111:K1111)</f>
        <v/>
      </c>
      <c r="M1111" s="28">
        <f>G1111*H1111+I1111</f>
        <v/>
      </c>
      <c r="N1111" s="16" t="n"/>
      <c r="O1111" s="16" t="n"/>
      <c r="P1111" s="14" t="n"/>
      <c r="Q1111" s="16" t="n"/>
      <c r="R1111" s="8" t="inlineStr">
        <is>
          <t>✅ 可导入</t>
        </is>
      </c>
      <c r="S1111" s="8" t="inlineStr">
        <is>
          <t>✅ 对账齐全</t>
        </is>
      </c>
      <c r="T1111" t="inlineStr">
        <is>
          <t>✓</t>
        </is>
      </c>
    </row>
    <row r="1112">
      <c r="A1112" s="14" t="inlineStr">
        <is>
          <t>3273172502913679869</t>
        </is>
      </c>
      <c r="B1112" s="14" t="inlineStr">
        <is>
          <t>lvbaobao0809</t>
        </is>
      </c>
      <c r="C1112" s="25" t="n">
        <v>46084</v>
      </c>
      <c r="D1112" s="15" t="n"/>
      <c r="E1112" s="15" t="n"/>
      <c r="F1112" s="15" t="n"/>
      <c r="G1112" s="15" t="n"/>
      <c r="H1112" s="15" t="n">
        <v>1</v>
      </c>
      <c r="I1112" s="160" t="n">
        <v>15</v>
      </c>
      <c r="J1112" s="160" t="n">
        <v>5</v>
      </c>
      <c r="K1112" s="160">
        <f>G1112*H1112*0.006</f>
        <v/>
      </c>
      <c r="L1112" s="28">
        <f>SUM(I1112:K1112)</f>
        <v/>
      </c>
      <c r="M1112" s="28">
        <f>G1112*H1112+I1112</f>
        <v/>
      </c>
      <c r="N1112" s="15" t="n"/>
      <c r="O1112" s="15" t="n"/>
      <c r="P1112" s="14" t="n"/>
      <c r="Q1112" s="15" t="n"/>
      <c r="R1112" s="8" t="inlineStr">
        <is>
          <t>✅ 可导入</t>
        </is>
      </c>
      <c r="S1112" s="8" t="inlineStr">
        <is>
          <t>✅ 对账齐全</t>
        </is>
      </c>
      <c r="T1112" t="inlineStr">
        <is>
          <t>✓</t>
        </is>
      </c>
    </row>
    <row r="1113">
      <c r="A1113" s="14" t="inlineStr">
        <is>
          <t>3273822591892389671</t>
        </is>
      </c>
      <c r="B1113" s="14" t="inlineStr">
        <is>
          <t>个性张扬的小姐姐</t>
        </is>
      </c>
      <c r="C1113" s="26" t="n">
        <v>46084</v>
      </c>
      <c r="D1113" s="16" t="n"/>
      <c r="E1113" s="16" t="n"/>
      <c r="F1113" s="16" t="n"/>
      <c r="G1113" s="16" t="n"/>
      <c r="H1113" s="16" t="n">
        <v>1</v>
      </c>
      <c r="I1113" s="161" t="n">
        <v>15</v>
      </c>
      <c r="J1113" s="161" t="n">
        <v>5</v>
      </c>
      <c r="K1113" s="161">
        <f>G1113*H1113*0.006</f>
        <v/>
      </c>
      <c r="L1113" s="28">
        <f>SUM(I1113:K1113)</f>
        <v/>
      </c>
      <c r="M1113" s="28">
        <f>G1113*H1113+I1113</f>
        <v/>
      </c>
      <c r="N1113" s="16" t="n"/>
      <c r="O1113" s="16" t="n"/>
      <c r="P1113" s="14" t="n"/>
      <c r="Q1113" s="16" t="n"/>
      <c r="R1113" s="8" t="inlineStr">
        <is>
          <t>✅ 可导入</t>
        </is>
      </c>
      <c r="S1113" s="8" t="inlineStr">
        <is>
          <t>✅ 对账齐全</t>
        </is>
      </c>
      <c r="T1113" t="inlineStr">
        <is>
          <t>✓</t>
        </is>
      </c>
    </row>
    <row r="1114">
      <c r="A1114" s="14" t="inlineStr">
        <is>
          <t>5094589719315415229</t>
        </is>
      </c>
      <c r="B1114" s="14" t="inlineStr">
        <is>
          <t>woshenweiwoai</t>
        </is>
      </c>
      <c r="C1114" s="25" t="n">
        <v>46084</v>
      </c>
      <c r="D1114" s="15" t="n"/>
      <c r="E1114" s="15" t="n"/>
      <c r="F1114" s="15" t="n"/>
      <c r="G1114" s="15" t="n"/>
      <c r="H1114" s="15" t="n">
        <v>1</v>
      </c>
      <c r="I1114" s="160" t="n">
        <v>15</v>
      </c>
      <c r="J1114" s="160" t="n">
        <v>5</v>
      </c>
      <c r="K1114" s="160">
        <f>G1114*H1114*0.006</f>
        <v/>
      </c>
      <c r="L1114" s="28">
        <f>SUM(I1114:K1114)</f>
        <v/>
      </c>
      <c r="M1114" s="28">
        <f>G1114*H1114+I1114</f>
        <v/>
      </c>
      <c r="N1114" s="15" t="n"/>
      <c r="O1114" s="15" t="n"/>
      <c r="P1114" s="14" t="n"/>
      <c r="Q1114" s="15" t="n"/>
      <c r="R1114" s="8" t="inlineStr">
        <is>
          <t>✅ 可导入</t>
        </is>
      </c>
      <c r="S1114" s="8" t="inlineStr">
        <is>
          <t>✅ 对账齐全</t>
        </is>
      </c>
      <c r="T1114" t="inlineStr">
        <is>
          <t>✓</t>
        </is>
      </c>
    </row>
    <row r="1115">
      <c r="A1115" s="14" t="inlineStr">
        <is>
          <t>3274410144808340069</t>
        </is>
      </c>
      <c r="B1115" s="14" t="inlineStr">
        <is>
          <t>兜圈的操操</t>
        </is>
      </c>
      <c r="C1115" s="26" t="n">
        <v>46084</v>
      </c>
      <c r="D1115" s="16" t="n"/>
      <c r="E1115" s="16" t="n"/>
      <c r="F1115" s="16" t="n"/>
      <c r="G1115" s="16" t="n"/>
      <c r="H1115" s="16" t="n">
        <v>1</v>
      </c>
      <c r="I1115" s="161" t="n">
        <v>15</v>
      </c>
      <c r="J1115" s="161" t="n">
        <v>5</v>
      </c>
      <c r="K1115" s="161">
        <f>G1115*H1115*0.006</f>
        <v/>
      </c>
      <c r="L1115" s="28">
        <f>SUM(I1115:K1115)</f>
        <v/>
      </c>
      <c r="M1115" s="28">
        <f>G1115*H1115+I1115</f>
        <v/>
      </c>
      <c r="N1115" s="16" t="n"/>
      <c r="O1115" s="16" t="n"/>
      <c r="P1115" s="14" t="n"/>
      <c r="Q1115" s="16" t="n"/>
      <c r="R1115" s="8" t="inlineStr">
        <is>
          <t>✅ 可导入</t>
        </is>
      </c>
      <c r="S1115" s="8" t="inlineStr">
        <is>
          <t>✅ 对账齐全</t>
        </is>
      </c>
      <c r="T1115" t="inlineStr">
        <is>
          <t>✓</t>
        </is>
      </c>
    </row>
    <row r="1116">
      <c r="A1116" s="14" t="inlineStr">
        <is>
          <t>3275416092964334871</t>
        </is>
      </c>
      <c r="B1116" s="14" t="inlineStr">
        <is>
          <t>苏月娥1984</t>
        </is>
      </c>
      <c r="C1116" s="25" t="n">
        <v>46085</v>
      </c>
      <c r="D1116" s="15" t="n"/>
      <c r="E1116" s="15" t="n"/>
      <c r="F1116" s="15" t="n"/>
      <c r="G1116" s="15" t="n"/>
      <c r="H1116" s="15" t="n">
        <v>1</v>
      </c>
      <c r="I1116" s="160" t="n">
        <v>15</v>
      </c>
      <c r="J1116" s="160" t="n">
        <v>5</v>
      </c>
      <c r="K1116" s="160">
        <f>G1116*H1116*0.006</f>
        <v/>
      </c>
      <c r="L1116" s="28">
        <f>SUM(I1116:K1116)</f>
        <v/>
      </c>
      <c r="M1116" s="28">
        <f>G1116*H1116+I1116</f>
        <v/>
      </c>
      <c r="N1116" s="15" t="n"/>
      <c r="O1116" s="15" t="n"/>
      <c r="P1116" s="14" t="n"/>
      <c r="Q1116" s="15" t="n"/>
      <c r="R1116" s="8" t="inlineStr">
        <is>
          <t>✅ 可导入</t>
        </is>
      </c>
      <c r="S1116" s="8" t="inlineStr">
        <is>
          <t>✅ 对账齐全</t>
        </is>
      </c>
      <c r="T1116" t="inlineStr">
        <is>
          <t>✓</t>
        </is>
      </c>
    </row>
    <row r="1117">
      <c r="A1117" s="14" t="inlineStr">
        <is>
          <t>3275086118694830058</t>
        </is>
      </c>
      <c r="B1117" s="14" t="inlineStr">
        <is>
          <t>tb3973283</t>
        </is>
      </c>
      <c r="C1117" s="26" t="n">
        <v>46085</v>
      </c>
      <c r="D1117" s="16" t="n"/>
      <c r="E1117" s="16" t="n"/>
      <c r="F1117" s="16" t="n"/>
      <c r="G1117" s="16" t="n"/>
      <c r="H1117" s="16" t="n">
        <v>1</v>
      </c>
      <c r="I1117" s="161" t="n">
        <v>15</v>
      </c>
      <c r="J1117" s="161" t="n">
        <v>5</v>
      </c>
      <c r="K1117" s="161">
        <f>G1117*H1117*0.006</f>
        <v/>
      </c>
      <c r="L1117" s="28">
        <f>SUM(I1117:K1117)</f>
        <v/>
      </c>
      <c r="M1117" s="28">
        <f>G1117*H1117+I1117</f>
        <v/>
      </c>
      <c r="N1117" s="16" t="n"/>
      <c r="O1117" s="16" t="n"/>
      <c r="P1117" s="14" t="n"/>
      <c r="Q1117" s="16" t="n"/>
      <c r="R1117" s="8" t="inlineStr">
        <is>
          <t>✅ 可导入</t>
        </is>
      </c>
      <c r="S1117" s="8" t="inlineStr">
        <is>
          <t>✅ 对账齐全</t>
        </is>
      </c>
      <c r="T1117" t="inlineStr">
        <is>
          <t>✓</t>
        </is>
      </c>
    </row>
    <row r="1118">
      <c r="A1118" s="14" t="inlineStr">
        <is>
          <t>5095947638660792441</t>
        </is>
      </c>
      <c r="B1118" s="14" t="inlineStr">
        <is>
          <t>tb_沁林</t>
        </is>
      </c>
      <c r="C1118" s="25" t="n">
        <v>46085</v>
      </c>
      <c r="D1118" s="15" t="n"/>
      <c r="E1118" s="15" t="n"/>
      <c r="F1118" s="15" t="n"/>
      <c r="G1118" s="15" t="n"/>
      <c r="H1118" s="15" t="n">
        <v>1</v>
      </c>
      <c r="I1118" s="160" t="n">
        <v>15</v>
      </c>
      <c r="J1118" s="160" t="n">
        <v>5</v>
      </c>
      <c r="K1118" s="160">
        <f>G1118*H1118*0.006</f>
        <v/>
      </c>
      <c r="L1118" s="28">
        <f>SUM(I1118:K1118)</f>
        <v/>
      </c>
      <c r="M1118" s="28">
        <f>G1118*H1118+I1118</f>
        <v/>
      </c>
      <c r="N1118" s="15" t="n"/>
      <c r="O1118" s="15" t="n"/>
      <c r="P1118" s="14" t="n"/>
      <c r="Q1118" s="15" t="n"/>
      <c r="R1118" s="8" t="inlineStr">
        <is>
          <t>✅ 可导入</t>
        </is>
      </c>
      <c r="S1118" s="8" t="inlineStr">
        <is>
          <t>✅ 对账齐全</t>
        </is>
      </c>
      <c r="T1118" t="inlineStr">
        <is>
          <t>✓</t>
        </is>
      </c>
    </row>
    <row r="1119">
      <c r="A1119" s="14" t="inlineStr">
        <is>
          <t>5096312533052043243</t>
        </is>
      </c>
      <c r="B1119" s="14" t="inlineStr">
        <is>
          <t>狮子座00001</t>
        </is>
      </c>
      <c r="C1119" s="26" t="n">
        <v>46085</v>
      </c>
      <c r="D1119" s="16" t="n"/>
      <c r="E1119" s="16" t="n"/>
      <c r="F1119" s="16" t="n"/>
      <c r="G1119" s="16" t="n"/>
      <c r="H1119" s="16" t="n">
        <v>1</v>
      </c>
      <c r="I1119" s="161" t="n">
        <v>15</v>
      </c>
      <c r="J1119" s="161" t="n">
        <v>5</v>
      </c>
      <c r="K1119" s="161">
        <f>G1119*H1119*0.006</f>
        <v/>
      </c>
      <c r="L1119" s="28">
        <f>SUM(I1119:K1119)</f>
        <v/>
      </c>
      <c r="M1119" s="28">
        <f>G1119*H1119+I1119</f>
        <v/>
      </c>
      <c r="N1119" s="16" t="n"/>
      <c r="O1119" s="16" t="n"/>
      <c r="P1119" s="14" t="n"/>
      <c r="Q1119" s="16" t="n"/>
      <c r="R1119" s="8" t="inlineStr">
        <is>
          <t>✅ 可导入</t>
        </is>
      </c>
      <c r="S1119" s="8" t="inlineStr">
        <is>
          <t>✅ 对账齐全</t>
        </is>
      </c>
      <c r="T1119" t="inlineStr">
        <is>
          <t>✓</t>
        </is>
      </c>
    </row>
    <row r="1120">
      <c r="A1120" s="14" t="inlineStr">
        <is>
          <t>3275563838785060195</t>
        </is>
      </c>
      <c r="B1120" s="14" t="inlineStr">
        <is>
          <t>tb6041649697</t>
        </is>
      </c>
      <c r="C1120" s="25" t="n">
        <v>46085</v>
      </c>
      <c r="D1120" s="15" t="n"/>
      <c r="E1120" s="15" t="n"/>
      <c r="F1120" s="15" t="n"/>
      <c r="G1120" s="15" t="n"/>
      <c r="H1120" s="15" t="n">
        <v>1</v>
      </c>
      <c r="I1120" s="160" t="n">
        <v>15</v>
      </c>
      <c r="J1120" s="160" t="n">
        <v>5</v>
      </c>
      <c r="K1120" s="160">
        <f>G1120*H1120*0.006</f>
        <v/>
      </c>
      <c r="L1120" s="28">
        <f>SUM(I1120:K1120)</f>
        <v/>
      </c>
      <c r="M1120" s="28">
        <f>G1120*H1120+I1120</f>
        <v/>
      </c>
      <c r="N1120" s="15" t="n"/>
      <c r="O1120" s="15" t="n"/>
      <c r="P1120" s="14" t="n"/>
      <c r="Q1120" s="15" t="n"/>
      <c r="R1120" s="8" t="inlineStr">
        <is>
          <t>✅ 可导入</t>
        </is>
      </c>
      <c r="S1120" s="8" t="inlineStr">
        <is>
          <t>✅ 对账齐全</t>
        </is>
      </c>
      <c r="T1120" t="inlineStr">
        <is>
          <t>✓</t>
        </is>
      </c>
    </row>
    <row r="1121">
      <c r="A1121" s="14" t="inlineStr">
        <is>
          <t>5096352349900016843</t>
        </is>
      </c>
      <c r="B1121" s="14" t="inlineStr">
        <is>
          <t>叶子瑶1218</t>
        </is>
      </c>
      <c r="C1121" s="26" t="n">
        <v>46085</v>
      </c>
      <c r="D1121" s="16" t="n"/>
      <c r="E1121" s="16" t="n"/>
      <c r="F1121" s="16" t="n"/>
      <c r="G1121" s="16" t="n"/>
      <c r="H1121" s="16" t="n">
        <v>1</v>
      </c>
      <c r="I1121" s="161" t="n">
        <v>15</v>
      </c>
      <c r="J1121" s="161" t="n">
        <v>5</v>
      </c>
      <c r="K1121" s="161">
        <f>G1121*H1121*0.006</f>
        <v/>
      </c>
      <c r="L1121" s="28">
        <f>SUM(I1121:K1121)</f>
        <v/>
      </c>
      <c r="M1121" s="28">
        <f>G1121*H1121+I1121</f>
        <v/>
      </c>
      <c r="N1121" s="16" t="n"/>
      <c r="O1121" s="16" t="n"/>
      <c r="P1121" s="14" t="n"/>
      <c r="Q1121" s="16" t="n"/>
      <c r="R1121" s="8" t="inlineStr">
        <is>
          <t>✅ 可导入</t>
        </is>
      </c>
      <c r="S1121" s="8" t="inlineStr">
        <is>
          <t>✅ 对账齐全</t>
        </is>
      </c>
      <c r="T1121" t="inlineStr">
        <is>
          <t>✓</t>
        </is>
      </c>
    </row>
    <row r="1122">
      <c r="A1122" s="14" t="inlineStr">
        <is>
          <t>5096393064358668324</t>
        </is>
      </c>
      <c r="B1122" s="14" t="inlineStr">
        <is>
          <t>林洪9207</t>
        </is>
      </c>
      <c r="C1122" s="25" t="n">
        <v>46085</v>
      </c>
      <c r="D1122" s="15" t="n"/>
      <c r="E1122" s="15" t="n"/>
      <c r="F1122" s="15" t="n"/>
      <c r="G1122" s="15" t="n"/>
      <c r="H1122" s="15" t="n">
        <v>1</v>
      </c>
      <c r="I1122" s="160" t="n">
        <v>15</v>
      </c>
      <c r="J1122" s="160" t="n">
        <v>5</v>
      </c>
      <c r="K1122" s="160">
        <f>G1122*H1122*0.006</f>
        <v/>
      </c>
      <c r="L1122" s="28">
        <f>SUM(I1122:K1122)</f>
        <v/>
      </c>
      <c r="M1122" s="28">
        <f>G1122*H1122+I1122</f>
        <v/>
      </c>
      <c r="N1122" s="15" t="n"/>
      <c r="O1122" s="15" t="n"/>
      <c r="P1122" s="14" t="n"/>
      <c r="Q1122" s="15" t="n"/>
      <c r="R1122" s="8" t="inlineStr">
        <is>
          <t>✅ 可导入</t>
        </is>
      </c>
      <c r="S1122" s="8" t="inlineStr">
        <is>
          <t>✅ 对账齐全</t>
        </is>
      </c>
      <c r="T1122" t="inlineStr">
        <is>
          <t>✓</t>
        </is>
      </c>
    </row>
    <row r="1123">
      <c r="A1123" s="14" t="inlineStr">
        <is>
          <t>3277540956950455685</t>
        </is>
      </c>
      <c r="B1123" s="14" t="inlineStr">
        <is>
          <t>tb1388078_88</t>
        </is>
      </c>
      <c r="C1123" s="26" t="n">
        <v>46086</v>
      </c>
      <c r="D1123" s="16" t="n"/>
      <c r="E1123" s="16" t="n"/>
      <c r="F1123" s="16" t="n"/>
      <c r="G1123" s="16" t="n"/>
      <c r="H1123" s="16" t="n">
        <v>1</v>
      </c>
      <c r="I1123" s="161" t="n">
        <v>15</v>
      </c>
      <c r="J1123" s="161" t="n">
        <v>5</v>
      </c>
      <c r="K1123" s="161">
        <f>G1123*H1123*0.006</f>
        <v/>
      </c>
      <c r="L1123" s="28">
        <f>SUM(I1123:K1123)</f>
        <v/>
      </c>
      <c r="M1123" s="28">
        <f>G1123*H1123+I1123</f>
        <v/>
      </c>
      <c r="N1123" s="16" t="n"/>
      <c r="O1123" s="16" t="n"/>
      <c r="P1123" s="14" t="n"/>
      <c r="Q1123" s="16" t="n"/>
      <c r="R1123" s="8" t="inlineStr">
        <is>
          <t>✅ 可导入</t>
        </is>
      </c>
      <c r="S1123" s="8" t="inlineStr">
        <is>
          <t>✅ 对账齐全</t>
        </is>
      </c>
      <c r="T1123" t="inlineStr">
        <is>
          <t>✓</t>
        </is>
      </c>
    </row>
    <row r="1124">
      <c r="A1124" s="14" t="inlineStr">
        <is>
          <t>3277407973599025376</t>
        </is>
      </c>
      <c r="B1124" s="14" t="inlineStr">
        <is>
          <t>雪球气球</t>
        </is>
      </c>
      <c r="C1124" s="25" t="n">
        <v>46086</v>
      </c>
      <c r="D1124" s="15" t="n"/>
      <c r="E1124" s="15" t="n"/>
      <c r="F1124" s="15" t="n"/>
      <c r="G1124" s="15" t="n"/>
      <c r="H1124" s="15" t="n">
        <v>1</v>
      </c>
      <c r="I1124" s="160" t="n">
        <v>15</v>
      </c>
      <c r="J1124" s="160" t="n">
        <v>5</v>
      </c>
      <c r="K1124" s="160">
        <f>G1124*H1124*0.006</f>
        <v/>
      </c>
      <c r="L1124" s="28">
        <f>SUM(I1124:K1124)</f>
        <v/>
      </c>
      <c r="M1124" s="28">
        <f>G1124*H1124+I1124</f>
        <v/>
      </c>
      <c r="N1124" s="15" t="n"/>
      <c r="O1124" s="15" t="n"/>
      <c r="P1124" s="14" t="n"/>
      <c r="Q1124" s="15" t="n"/>
      <c r="R1124" s="8" t="inlineStr">
        <is>
          <t>✅ 可导入</t>
        </is>
      </c>
      <c r="S1124" s="8" t="inlineStr">
        <is>
          <t>✅ 对账齐全</t>
        </is>
      </c>
      <c r="T1124" t="inlineStr">
        <is>
          <t>✓</t>
        </is>
      </c>
    </row>
    <row r="1125">
      <c r="A1125" s="14" t="inlineStr">
        <is>
          <t>3277314807141767079</t>
        </is>
      </c>
      <c r="B1125" s="14" t="inlineStr">
        <is>
          <t>tb67576266</t>
        </is>
      </c>
      <c r="C1125" s="26" t="n">
        <v>46086</v>
      </c>
      <c r="D1125" s="16" t="n"/>
      <c r="E1125" s="16" t="n"/>
      <c r="F1125" s="16" t="n"/>
      <c r="G1125" s="16" t="n"/>
      <c r="H1125" s="16" t="n">
        <v>1</v>
      </c>
      <c r="I1125" s="161" t="n">
        <v>15</v>
      </c>
      <c r="J1125" s="161" t="n">
        <v>5</v>
      </c>
      <c r="K1125" s="161">
        <f>G1125*H1125*0.006</f>
        <v/>
      </c>
      <c r="L1125" s="28">
        <f>SUM(I1125:K1125)</f>
        <v/>
      </c>
      <c r="M1125" s="28">
        <f>G1125*H1125+I1125</f>
        <v/>
      </c>
      <c r="N1125" s="16" t="n"/>
      <c r="O1125" s="16" t="n"/>
      <c r="P1125" s="14" t="n"/>
      <c r="Q1125" s="16" t="n"/>
      <c r="R1125" s="8" t="inlineStr">
        <is>
          <t>✅ 可导入</t>
        </is>
      </c>
      <c r="S1125" s="8" t="inlineStr">
        <is>
          <t>✅ 对账齐全</t>
        </is>
      </c>
      <c r="T1125" t="inlineStr">
        <is>
          <t>✓</t>
        </is>
      </c>
    </row>
    <row r="1126">
      <c r="A1126" s="14" t="inlineStr">
        <is>
          <t>5097430911469671331</t>
        </is>
      </c>
      <c r="B1126" s="14" t="inlineStr">
        <is>
          <t>果粒陈cc果冻</t>
        </is>
      </c>
      <c r="C1126" s="25" t="n">
        <v>46086</v>
      </c>
      <c r="D1126" s="15" t="n"/>
      <c r="E1126" s="15" t="n"/>
      <c r="F1126" s="15" t="n"/>
      <c r="G1126" s="15" t="n"/>
      <c r="H1126" s="15" t="n">
        <v>1</v>
      </c>
      <c r="I1126" s="160" t="n">
        <v>15</v>
      </c>
      <c r="J1126" s="160" t="n">
        <v>5</v>
      </c>
      <c r="K1126" s="160">
        <f>G1126*H1126*0.006</f>
        <v/>
      </c>
      <c r="L1126" s="28">
        <f>SUM(I1126:K1126)</f>
        <v/>
      </c>
      <c r="M1126" s="28">
        <f>G1126*H1126+I1126</f>
        <v/>
      </c>
      <c r="N1126" s="15" t="n"/>
      <c r="O1126" s="15" t="n"/>
      <c r="P1126" s="14" t="n"/>
      <c r="Q1126" s="15" t="n"/>
      <c r="R1126" s="8" t="inlineStr">
        <is>
          <t>✅ 可导入</t>
        </is>
      </c>
      <c r="S1126" s="8" t="inlineStr">
        <is>
          <t>✅ 对账齐全</t>
        </is>
      </c>
      <c r="T1126" t="inlineStr">
        <is>
          <t>✓</t>
        </is>
      </c>
    </row>
    <row r="1127">
      <c r="A1127" s="14" t="inlineStr">
        <is>
          <t>3277661667567612772</t>
        </is>
      </c>
      <c r="B1127" s="14" t="inlineStr">
        <is>
          <t>tb6362649251</t>
        </is>
      </c>
      <c r="C1127" s="26" t="n">
        <v>46086</v>
      </c>
      <c r="D1127" s="16" t="n"/>
      <c r="E1127" s="16" t="n"/>
      <c r="F1127" s="16" t="n"/>
      <c r="G1127" s="16" t="n"/>
      <c r="H1127" s="16" t="n">
        <v>1</v>
      </c>
      <c r="I1127" s="161" t="n">
        <v>15</v>
      </c>
      <c r="J1127" s="161" t="n">
        <v>5</v>
      </c>
      <c r="K1127" s="161">
        <f>G1127*H1127*0.006</f>
        <v/>
      </c>
      <c r="L1127" s="28">
        <f>SUM(I1127:K1127)</f>
        <v/>
      </c>
      <c r="M1127" s="28">
        <f>G1127*H1127+I1127</f>
        <v/>
      </c>
      <c r="N1127" s="16" t="n"/>
      <c r="O1127" s="16" t="n"/>
      <c r="P1127" s="14" t="n"/>
      <c r="Q1127" s="16" t="n"/>
      <c r="R1127" s="8" t="inlineStr">
        <is>
          <t>✅ 可导入</t>
        </is>
      </c>
      <c r="S1127" s="8" t="inlineStr">
        <is>
          <t>✅ 对账齐全</t>
        </is>
      </c>
      <c r="T1127" t="inlineStr">
        <is>
          <t>✓</t>
        </is>
      </c>
    </row>
    <row r="1128">
      <c r="A1128" s="14" t="inlineStr">
        <is>
          <t>3279068799463361284</t>
        </is>
      </c>
      <c r="B1128" s="14" t="inlineStr">
        <is>
          <t>义薄云天7173</t>
        </is>
      </c>
      <c r="C1128" s="25" t="n">
        <v>46087</v>
      </c>
      <c r="D1128" s="15" t="n"/>
      <c r="E1128" s="15" t="n"/>
      <c r="F1128" s="15" t="n"/>
      <c r="G1128" s="15" t="n"/>
      <c r="H1128" s="15" t="n">
        <v>1</v>
      </c>
      <c r="I1128" s="160" t="n">
        <v>15</v>
      </c>
      <c r="J1128" s="160" t="n">
        <v>5</v>
      </c>
      <c r="K1128" s="160">
        <f>G1128*H1128*0.006</f>
        <v/>
      </c>
      <c r="L1128" s="28">
        <f>SUM(I1128:K1128)</f>
        <v/>
      </c>
      <c r="M1128" s="28">
        <f>G1128*H1128+I1128</f>
        <v/>
      </c>
      <c r="N1128" s="15" t="n"/>
      <c r="O1128" s="15" t="n"/>
      <c r="P1128" s="14" t="n"/>
      <c r="Q1128" s="15" t="n"/>
      <c r="R1128" s="8" t="inlineStr">
        <is>
          <t>✅ 可导入</t>
        </is>
      </c>
      <c r="S1128" s="8" t="inlineStr">
        <is>
          <t>✅ 对账齐全</t>
        </is>
      </c>
      <c r="T1128" t="inlineStr">
        <is>
          <t>✓</t>
        </is>
      </c>
    </row>
    <row r="1129">
      <c r="A1129" s="14" t="inlineStr">
        <is>
          <t>3279728460972577859</t>
        </is>
      </c>
      <c r="B1129" s="14" t="inlineStr">
        <is>
          <t>吴写作</t>
        </is>
      </c>
      <c r="C1129" s="26" t="n">
        <v>46087</v>
      </c>
      <c r="D1129" s="16" t="n"/>
      <c r="E1129" s="16" t="n"/>
      <c r="F1129" s="16" t="n"/>
      <c r="G1129" s="16" t="n"/>
      <c r="H1129" s="16" t="n">
        <v>1</v>
      </c>
      <c r="I1129" s="161" t="n">
        <v>15</v>
      </c>
      <c r="J1129" s="161" t="n">
        <v>5</v>
      </c>
      <c r="K1129" s="161">
        <f>G1129*H1129*0.006</f>
        <v/>
      </c>
      <c r="L1129" s="28">
        <f>SUM(I1129:K1129)</f>
        <v/>
      </c>
      <c r="M1129" s="28">
        <f>G1129*H1129+I1129</f>
        <v/>
      </c>
      <c r="N1129" s="16" t="n"/>
      <c r="O1129" s="16" t="n"/>
      <c r="P1129" s="14" t="n"/>
      <c r="Q1129" s="16" t="n"/>
      <c r="R1129" s="8" t="inlineStr">
        <is>
          <t>✅ 可导入</t>
        </is>
      </c>
      <c r="S1129" s="8" t="inlineStr">
        <is>
          <t>✅ 对账齐全</t>
        </is>
      </c>
      <c r="T1129" t="inlineStr">
        <is>
          <t>✓</t>
        </is>
      </c>
    </row>
    <row r="1130">
      <c r="A1130" s="14" t="inlineStr">
        <is>
          <t>4502095815100042537</t>
        </is>
      </c>
      <c r="B1130" s="14" t="inlineStr">
        <is>
          <t>阳光明媚日子66</t>
        </is>
      </c>
      <c r="C1130" s="25" t="n">
        <v>46087</v>
      </c>
      <c r="D1130" s="15" t="n"/>
      <c r="E1130" s="15" t="n"/>
      <c r="F1130" s="15" t="n"/>
      <c r="G1130" s="15" t="n"/>
      <c r="H1130" s="15" t="n">
        <v>1</v>
      </c>
      <c r="I1130" s="160" t="n">
        <v>15</v>
      </c>
      <c r="J1130" s="160" t="n">
        <v>5</v>
      </c>
      <c r="K1130" s="160">
        <f>G1130*H1130*0.006</f>
        <v/>
      </c>
      <c r="L1130" s="28">
        <f>SUM(I1130:K1130)</f>
        <v/>
      </c>
      <c r="M1130" s="28">
        <f>G1130*H1130+I1130</f>
        <v/>
      </c>
      <c r="N1130" s="15" t="n"/>
      <c r="O1130" s="15" t="n"/>
      <c r="P1130" s="14" t="n"/>
      <c r="Q1130" s="15" t="n"/>
      <c r="R1130" s="8" t="inlineStr">
        <is>
          <t>✅ 可导入</t>
        </is>
      </c>
      <c r="S1130" s="8" t="inlineStr">
        <is>
          <t>✅ 对账齐全</t>
        </is>
      </c>
      <c r="T1130" t="inlineStr">
        <is>
          <t>✓</t>
        </is>
      </c>
    </row>
    <row r="1131">
      <c r="A1131" s="14" t="inlineStr">
        <is>
          <t>3279257295613354977</t>
        </is>
      </c>
      <c r="B1131" s="14" t="inlineStr">
        <is>
          <t>tb900442292</t>
        </is>
      </c>
      <c r="C1131" s="26" t="n">
        <v>46087</v>
      </c>
      <c r="D1131" s="16" t="n"/>
      <c r="E1131" s="16" t="n"/>
      <c r="F1131" s="16" t="n"/>
      <c r="G1131" s="16" t="n"/>
      <c r="H1131" s="16" t="n">
        <v>1</v>
      </c>
      <c r="I1131" s="161" t="n">
        <v>15</v>
      </c>
      <c r="J1131" s="161" t="n">
        <v>5</v>
      </c>
      <c r="K1131" s="161">
        <f>G1131*H1131*0.006</f>
        <v/>
      </c>
      <c r="L1131" s="28">
        <f>SUM(I1131:K1131)</f>
        <v/>
      </c>
      <c r="M1131" s="28">
        <f>G1131*H1131+I1131</f>
        <v/>
      </c>
      <c r="N1131" s="16" t="n"/>
      <c r="O1131" s="16" t="n"/>
      <c r="P1131" s="14" t="n"/>
      <c r="Q1131" s="16" t="n"/>
      <c r="R1131" s="8" t="inlineStr">
        <is>
          <t>✅ 可导入</t>
        </is>
      </c>
      <c r="S1131" s="8" t="inlineStr">
        <is>
          <t>✅ 对账齐全</t>
        </is>
      </c>
      <c r="T1131" t="inlineStr">
        <is>
          <t>✓</t>
        </is>
      </c>
    </row>
    <row r="1132">
      <c r="A1132" s="14" t="inlineStr">
        <is>
          <t>4502111834004010233</t>
        </is>
      </c>
      <c r="B1132" s="14" t="inlineStr">
        <is>
          <t>席永安</t>
        </is>
      </c>
      <c r="C1132" s="25" t="n">
        <v>46087</v>
      </c>
      <c r="D1132" s="15" t="n"/>
      <c r="E1132" s="15" t="n"/>
      <c r="F1132" s="15" t="n"/>
      <c r="G1132" s="15" t="n"/>
      <c r="H1132" s="15" t="n">
        <v>1</v>
      </c>
      <c r="I1132" s="160" t="n">
        <v>15</v>
      </c>
      <c r="J1132" s="160" t="n">
        <v>5</v>
      </c>
      <c r="K1132" s="160">
        <f>G1132*H1132*0.006</f>
        <v/>
      </c>
      <c r="L1132" s="28">
        <f>SUM(I1132:K1132)</f>
        <v/>
      </c>
      <c r="M1132" s="28">
        <f>G1132*H1132+I1132</f>
        <v/>
      </c>
      <c r="N1132" s="15" t="n"/>
      <c r="O1132" s="15" t="n"/>
      <c r="P1132" s="14" t="n"/>
      <c r="Q1132" s="15" t="n"/>
      <c r="R1132" s="8" t="inlineStr">
        <is>
          <t>✅ 可导入</t>
        </is>
      </c>
      <c r="S1132" s="8" t="inlineStr">
        <is>
          <t>✅ 对账齐全</t>
        </is>
      </c>
      <c r="T1132" t="inlineStr">
        <is>
          <t>✓</t>
        </is>
      </c>
    </row>
    <row r="1133">
      <c r="A1133" s="14" t="inlineStr">
        <is>
          <t>4502115756009013137</t>
        </is>
      </c>
      <c r="B1133" s="14" t="inlineStr">
        <is>
          <t>风和日丽168899</t>
        </is>
      </c>
      <c r="C1133" s="26" t="n">
        <v>46088</v>
      </c>
      <c r="D1133" s="16" t="n"/>
      <c r="E1133" s="16" t="n"/>
      <c r="F1133" s="16" t="n"/>
      <c r="G1133" s="16" t="n"/>
      <c r="H1133" s="16" t="n">
        <v>1</v>
      </c>
      <c r="I1133" s="161" t="n">
        <v>15</v>
      </c>
      <c r="J1133" s="161" t="n">
        <v>5</v>
      </c>
      <c r="K1133" s="161">
        <f>G1133*H1133*0.006</f>
        <v/>
      </c>
      <c r="L1133" s="28">
        <f>SUM(I1133:K1133)</f>
        <v/>
      </c>
      <c r="M1133" s="28">
        <f>G1133*H1133+I1133</f>
        <v/>
      </c>
      <c r="N1133" s="16" t="n"/>
      <c r="O1133" s="16" t="n"/>
      <c r="P1133" s="14" t="n"/>
      <c r="Q1133" s="16" t="n"/>
      <c r="R1133" s="8" t="inlineStr">
        <is>
          <t>✅ 可导入</t>
        </is>
      </c>
      <c r="S1133" s="8" t="inlineStr">
        <is>
          <t>✅ 对账齐全</t>
        </is>
      </c>
      <c r="T1133" t="inlineStr">
        <is>
          <t>✓</t>
        </is>
      </c>
    </row>
    <row r="1134">
      <c r="A1134" s="14" t="inlineStr">
        <is>
          <t>4502112735031025644</t>
        </is>
      </c>
      <c r="B1134" s="14" t="inlineStr">
        <is>
          <t>tb4442293646</t>
        </is>
      </c>
      <c r="C1134" s="25" t="n">
        <v>46088</v>
      </c>
      <c r="D1134" s="15" t="n"/>
      <c r="E1134" s="15" t="n"/>
      <c r="F1134" s="15" t="n"/>
      <c r="G1134" s="15" t="n"/>
      <c r="H1134" s="15" t="n">
        <v>1</v>
      </c>
      <c r="I1134" s="160" t="n">
        <v>15</v>
      </c>
      <c r="J1134" s="160" t="n">
        <v>5</v>
      </c>
      <c r="K1134" s="160">
        <f>G1134*H1134*0.006</f>
        <v/>
      </c>
      <c r="L1134" s="28">
        <f>SUM(I1134:K1134)</f>
        <v/>
      </c>
      <c r="M1134" s="28">
        <f>G1134*H1134+I1134</f>
        <v/>
      </c>
      <c r="N1134" s="15" t="n"/>
      <c r="O1134" s="15" t="n"/>
      <c r="P1134" s="14" t="n"/>
      <c r="Q1134" s="15" t="n"/>
      <c r="R1134" s="8" t="inlineStr">
        <is>
          <t>✅ 可导入</t>
        </is>
      </c>
      <c r="S1134" s="8" t="inlineStr">
        <is>
          <t>✅ 对账齐全</t>
        </is>
      </c>
      <c r="T1134" t="inlineStr">
        <is>
          <t>✓</t>
        </is>
      </c>
    </row>
    <row r="1135">
      <c r="A1135" s="14" t="inlineStr">
        <is>
          <t>4502121733030060105</t>
        </is>
      </c>
      <c r="B1135" s="14" t="inlineStr">
        <is>
          <t>江河86</t>
        </is>
      </c>
      <c r="C1135" s="26" t="n">
        <v>46088</v>
      </c>
      <c r="D1135" s="16" t="n"/>
      <c r="E1135" s="16" t="n"/>
      <c r="F1135" s="16" t="n"/>
      <c r="G1135" s="16" t="n"/>
      <c r="H1135" s="16" t="n">
        <v>1</v>
      </c>
      <c r="I1135" s="161" t="n">
        <v>15</v>
      </c>
      <c r="J1135" s="161" t="n">
        <v>5</v>
      </c>
      <c r="K1135" s="161">
        <f>G1135*H1135*0.006</f>
        <v/>
      </c>
      <c r="L1135" s="28">
        <f>SUM(I1135:K1135)</f>
        <v/>
      </c>
      <c r="M1135" s="28">
        <f>G1135*H1135+I1135</f>
        <v/>
      </c>
      <c r="N1135" s="16" t="n"/>
      <c r="O1135" s="16" t="n"/>
      <c r="P1135" s="14" t="n"/>
      <c r="Q1135" s="16" t="n"/>
      <c r="R1135" s="8" t="inlineStr">
        <is>
          <t>✅ 可导入</t>
        </is>
      </c>
      <c r="S1135" s="8" t="inlineStr">
        <is>
          <t>✅ 对账齐全</t>
        </is>
      </c>
      <c r="T1135" t="inlineStr">
        <is>
          <t>✓</t>
        </is>
      </c>
    </row>
    <row r="1136">
      <c r="A1136" s="14" t="inlineStr">
        <is>
          <t>4502115543039013007</t>
        </is>
      </c>
      <c r="B1136" s="14" t="inlineStr">
        <is>
          <t>tb537505956706</t>
        </is>
      </c>
      <c r="C1136" s="25" t="n">
        <v>46088</v>
      </c>
      <c r="D1136" s="15" t="n"/>
      <c r="E1136" s="15" t="n"/>
      <c r="F1136" s="15" t="n"/>
      <c r="G1136" s="15" t="n"/>
      <c r="H1136" s="15" t="n">
        <v>1</v>
      </c>
      <c r="I1136" s="160" t="n">
        <v>15</v>
      </c>
      <c r="J1136" s="160" t="n">
        <v>5</v>
      </c>
      <c r="K1136" s="160">
        <f>G1136*H1136*0.006</f>
        <v/>
      </c>
      <c r="L1136" s="28">
        <f>SUM(I1136:K1136)</f>
        <v/>
      </c>
      <c r="M1136" s="28">
        <f>G1136*H1136+I1136</f>
        <v/>
      </c>
      <c r="N1136" s="15" t="n"/>
      <c r="O1136" s="15" t="n"/>
      <c r="P1136" s="14" t="n"/>
      <c r="Q1136" s="15" t="n"/>
      <c r="R1136" s="8" t="inlineStr">
        <is>
          <t>✅ 可导入</t>
        </is>
      </c>
      <c r="S1136" s="8" t="inlineStr">
        <is>
          <t>✅ 对账齐全</t>
        </is>
      </c>
      <c r="T1136" t="inlineStr">
        <is>
          <t>✓</t>
        </is>
      </c>
    </row>
    <row r="1137">
      <c r="A1137" s="14" t="inlineStr">
        <is>
          <t>3282444300583743279</t>
        </is>
      </c>
      <c r="B1137" s="14" t="inlineStr">
        <is>
          <t>5icisco</t>
        </is>
      </c>
      <c r="C1137" s="26" t="n">
        <v>46088</v>
      </c>
      <c r="D1137" s="16" t="n"/>
      <c r="E1137" s="16" t="n"/>
      <c r="F1137" s="16" t="n"/>
      <c r="G1137" s="16" t="n"/>
      <c r="H1137" s="16" t="n">
        <v>1</v>
      </c>
      <c r="I1137" s="161" t="n">
        <v>15</v>
      </c>
      <c r="J1137" s="161" t="n">
        <v>5</v>
      </c>
      <c r="K1137" s="161">
        <f>G1137*H1137*0.006</f>
        <v/>
      </c>
      <c r="L1137" s="28">
        <f>SUM(I1137:K1137)</f>
        <v/>
      </c>
      <c r="M1137" s="28">
        <f>G1137*H1137+I1137</f>
        <v/>
      </c>
      <c r="N1137" s="16" t="n"/>
      <c r="O1137" s="16" t="n"/>
      <c r="P1137" s="14" t="n"/>
      <c r="Q1137" s="16" t="n"/>
      <c r="R1137" s="8" t="inlineStr">
        <is>
          <t>✅ 可导入</t>
        </is>
      </c>
      <c r="S1137" s="8" t="inlineStr">
        <is>
          <t>✅ 对账齐全</t>
        </is>
      </c>
      <c r="T1137" t="inlineStr">
        <is>
          <t>✓</t>
        </is>
      </c>
    </row>
    <row r="1138">
      <c r="A1138" s="14" t="inlineStr">
        <is>
          <t>4502126954027006730</t>
        </is>
      </c>
      <c r="B1138" s="14" t="inlineStr">
        <is>
          <t>tb516830013</t>
        </is>
      </c>
      <c r="C1138" s="25" t="n">
        <v>46088</v>
      </c>
      <c r="D1138" s="15" t="n"/>
      <c r="E1138" s="15" t="n"/>
      <c r="F1138" s="15" t="n"/>
      <c r="G1138" s="15" t="n"/>
      <c r="H1138" s="15" t="n">
        <v>1</v>
      </c>
      <c r="I1138" s="160" t="n">
        <v>15</v>
      </c>
      <c r="J1138" s="160" t="n">
        <v>5</v>
      </c>
      <c r="K1138" s="160">
        <f>G1138*H1138*0.006</f>
        <v/>
      </c>
      <c r="L1138" s="28">
        <f>SUM(I1138:K1138)</f>
        <v/>
      </c>
      <c r="M1138" s="28">
        <f>G1138*H1138+I1138</f>
        <v/>
      </c>
      <c r="N1138" s="15" t="n"/>
      <c r="O1138" s="15" t="n"/>
      <c r="P1138" s="14" t="n"/>
      <c r="Q1138" s="15" t="n"/>
      <c r="R1138" s="8" t="inlineStr">
        <is>
          <t>✅ 可导入</t>
        </is>
      </c>
      <c r="S1138" s="8" t="inlineStr">
        <is>
          <t>✅ 对账齐全</t>
        </is>
      </c>
      <c r="T1138" t="inlineStr">
        <is>
          <t>✓</t>
        </is>
      </c>
    </row>
    <row r="1139">
      <c r="A1139" s="14" t="inlineStr">
        <is>
          <t>4502120725043016101</t>
        </is>
      </c>
      <c r="B1139" s="14" t="inlineStr">
        <is>
          <t>口天吴天</t>
        </is>
      </c>
      <c r="C1139" s="26" t="n">
        <v>46089</v>
      </c>
      <c r="D1139" s="16" t="n"/>
      <c r="E1139" s="16" t="n"/>
      <c r="F1139" s="16" t="n"/>
      <c r="G1139" s="16" t="n"/>
      <c r="H1139" s="16" t="n">
        <v>1</v>
      </c>
      <c r="I1139" s="161" t="n">
        <v>15</v>
      </c>
      <c r="J1139" s="161" t="n">
        <v>5</v>
      </c>
      <c r="K1139" s="161">
        <f>G1139*H1139*0.006</f>
        <v/>
      </c>
      <c r="L1139" s="28">
        <f>SUM(I1139:K1139)</f>
        <v/>
      </c>
      <c r="M1139" s="28">
        <f>G1139*H1139+I1139</f>
        <v/>
      </c>
      <c r="N1139" s="16" t="n"/>
      <c r="O1139" s="16" t="n"/>
      <c r="P1139" s="14" t="n"/>
      <c r="Q1139" s="16" t="n"/>
      <c r="R1139" s="8" t="inlineStr">
        <is>
          <t>✅ 可导入</t>
        </is>
      </c>
      <c r="S1139" s="8" t="inlineStr">
        <is>
          <t>✅ 对账齐全</t>
        </is>
      </c>
      <c r="T1139" t="inlineStr">
        <is>
          <t>✓</t>
        </is>
      </c>
    </row>
    <row r="1140">
      <c r="A1140" s="14" t="inlineStr">
        <is>
          <t>4502109816065027839</t>
        </is>
      </c>
      <c r="B1140" s="14" t="inlineStr">
        <is>
          <t>无限深蓝1109</t>
        </is>
      </c>
      <c r="C1140" s="25" t="n">
        <v>46089</v>
      </c>
      <c r="D1140" s="15" t="n"/>
      <c r="E1140" s="15" t="n"/>
      <c r="F1140" s="15" t="n"/>
      <c r="G1140" s="15" t="n"/>
      <c r="H1140" s="15" t="n">
        <v>1</v>
      </c>
      <c r="I1140" s="160" t="n">
        <v>15</v>
      </c>
      <c r="J1140" s="160" t="n">
        <v>5</v>
      </c>
      <c r="K1140" s="160">
        <f>G1140*H1140*0.006</f>
        <v/>
      </c>
      <c r="L1140" s="28">
        <f>SUM(I1140:K1140)</f>
        <v/>
      </c>
      <c r="M1140" s="28">
        <f>G1140*H1140+I1140</f>
        <v/>
      </c>
      <c r="N1140" s="15" t="n"/>
      <c r="O1140" s="15" t="n"/>
      <c r="P1140" s="14" t="n"/>
      <c r="Q1140" s="15" t="n"/>
      <c r="R1140" s="8" t="inlineStr">
        <is>
          <t>✅ 可导入</t>
        </is>
      </c>
      <c r="S1140" s="8" t="inlineStr">
        <is>
          <t>✅ 对账齐全</t>
        </is>
      </c>
      <c r="T1140" t="inlineStr">
        <is>
          <t>✓</t>
        </is>
      </c>
    </row>
    <row r="1141">
      <c r="A1141" s="14" t="inlineStr">
        <is>
          <t>4502106975060018909</t>
        </is>
      </c>
      <c r="B1141" s="14" t="inlineStr">
        <is>
          <t>战哥的小朋友</t>
        </is>
      </c>
      <c r="C1141" s="26" t="n">
        <v>46089</v>
      </c>
      <c r="D1141" s="16" t="n"/>
      <c r="E1141" s="16" t="n"/>
      <c r="F1141" s="16" t="n"/>
      <c r="G1141" s="16" t="n"/>
      <c r="H1141" s="16" t="n">
        <v>1</v>
      </c>
      <c r="I1141" s="161" t="n">
        <v>15</v>
      </c>
      <c r="J1141" s="161" t="n">
        <v>5</v>
      </c>
      <c r="K1141" s="161">
        <f>G1141*H1141*0.006</f>
        <v/>
      </c>
      <c r="L1141" s="28">
        <f>SUM(I1141:K1141)</f>
        <v/>
      </c>
      <c r="M1141" s="28">
        <f>G1141*H1141+I1141</f>
        <v/>
      </c>
      <c r="N1141" s="16" t="n"/>
      <c r="O1141" s="16" t="n"/>
      <c r="P1141" s="14" t="n"/>
      <c r="Q1141" s="16" t="n"/>
      <c r="R1141" s="8" t="inlineStr">
        <is>
          <t>✅ 可导入</t>
        </is>
      </c>
      <c r="S1141" s="8" t="inlineStr">
        <is>
          <t>✅ 对账齐全</t>
        </is>
      </c>
      <c r="T1141" t="inlineStr">
        <is>
          <t>✓</t>
        </is>
      </c>
    </row>
    <row r="1142">
      <c r="A1142" s="14" t="inlineStr">
        <is>
          <t>4502119791052005317</t>
        </is>
      </c>
      <c r="B1142" s="14" t="inlineStr">
        <is>
          <t>tb626033058586</t>
        </is>
      </c>
      <c r="C1142" s="25" t="n">
        <v>46089</v>
      </c>
      <c r="D1142" s="15" t="n"/>
      <c r="E1142" s="15" t="n"/>
      <c r="F1142" s="15" t="n"/>
      <c r="G1142" s="15" t="n"/>
      <c r="H1142" s="15" t="n">
        <v>1</v>
      </c>
      <c r="I1142" s="160" t="n">
        <v>15</v>
      </c>
      <c r="J1142" s="160" t="n">
        <v>5</v>
      </c>
      <c r="K1142" s="160">
        <f>G1142*H1142*0.006</f>
        <v/>
      </c>
      <c r="L1142" s="28">
        <f>SUM(I1142:K1142)</f>
        <v/>
      </c>
      <c r="M1142" s="28">
        <f>G1142*H1142+I1142</f>
        <v/>
      </c>
      <c r="N1142" s="15" t="n"/>
      <c r="O1142" s="15" t="n"/>
      <c r="P1142" s="14" t="n"/>
      <c r="Q1142" s="15" t="n"/>
      <c r="R1142" s="8" t="inlineStr">
        <is>
          <t>✅ 可导入</t>
        </is>
      </c>
      <c r="S1142" s="8" t="inlineStr">
        <is>
          <t>✅ 对账齐全</t>
        </is>
      </c>
      <c r="T1142" t="inlineStr">
        <is>
          <t>✓</t>
        </is>
      </c>
    </row>
    <row r="1143">
      <c r="A1143" s="14" t="inlineStr">
        <is>
          <t>3288016777463578595</t>
        </is>
      </c>
      <c r="B1143" s="14" t="inlineStr">
        <is>
          <t>永商哟出56</t>
        </is>
      </c>
      <c r="C1143" s="26" t="n">
        <v>46091</v>
      </c>
      <c r="D1143" s="16" t="n"/>
      <c r="E1143" s="16" t="n"/>
      <c r="F1143" s="16" t="n"/>
      <c r="G1143" s="16" t="n"/>
      <c r="H1143" s="16" t="n">
        <v>1</v>
      </c>
      <c r="I1143" s="161" t="n">
        <v>15</v>
      </c>
      <c r="J1143" s="161" t="n">
        <v>5</v>
      </c>
      <c r="K1143" s="161">
        <f>G1143*H1143*0.006</f>
        <v/>
      </c>
      <c r="L1143" s="28">
        <f>SUM(I1143:K1143)</f>
        <v/>
      </c>
      <c r="M1143" s="28">
        <f>G1143*H1143+I1143</f>
        <v/>
      </c>
      <c r="N1143" s="16" t="n"/>
      <c r="O1143" s="16" t="n"/>
      <c r="P1143" s="14" t="n"/>
      <c r="Q1143" s="16" t="n"/>
      <c r="R1143" s="8" t="inlineStr">
        <is>
          <t>✅ 可导入</t>
        </is>
      </c>
      <c r="S1143" s="8" t="inlineStr">
        <is>
          <t>✅ 对账齐全</t>
        </is>
      </c>
      <c r="T1143" t="inlineStr">
        <is>
          <t>✓</t>
        </is>
      </c>
    </row>
    <row r="1144">
      <c r="A1144" s="14" t="inlineStr">
        <is>
          <t>4502119032131023636</t>
        </is>
      </c>
      <c r="B1144" s="14" t="inlineStr">
        <is>
          <t>hhhhh5351</t>
        </is>
      </c>
      <c r="C1144" s="25" t="n">
        <v>46091</v>
      </c>
      <c r="D1144" s="15" t="n"/>
      <c r="E1144" s="15" t="n"/>
      <c r="F1144" s="15" t="n"/>
      <c r="G1144" s="15" t="n"/>
      <c r="H1144" s="15" t="n">
        <v>1</v>
      </c>
      <c r="I1144" s="160" t="n">
        <v>15</v>
      </c>
      <c r="J1144" s="160" t="n">
        <v>5</v>
      </c>
      <c r="K1144" s="160">
        <f>G1144*H1144*0.006</f>
        <v/>
      </c>
      <c r="L1144" s="28">
        <f>SUM(I1144:K1144)</f>
        <v/>
      </c>
      <c r="M1144" s="28">
        <f>G1144*H1144+I1144</f>
        <v/>
      </c>
      <c r="N1144" s="15" t="n"/>
      <c r="O1144" s="15" t="n"/>
      <c r="P1144" s="14" t="n"/>
      <c r="Q1144" s="15" t="n"/>
      <c r="R1144" s="8" t="inlineStr">
        <is>
          <t>✅ 可导入</t>
        </is>
      </c>
      <c r="S1144" s="8" t="inlineStr">
        <is>
          <t>✅ 对账齐全</t>
        </is>
      </c>
      <c r="T1144" t="inlineStr">
        <is>
          <t>✓</t>
        </is>
      </c>
    </row>
    <row r="1145">
      <c r="A1145" s="14" t="inlineStr">
        <is>
          <t>3287811938684233787</t>
        </is>
      </c>
      <c r="B1145" s="14" t="inlineStr">
        <is>
          <t>ttteajjmm</t>
        </is>
      </c>
      <c r="C1145" s="26" t="n">
        <v>46091</v>
      </c>
      <c r="D1145" s="16" t="n"/>
      <c r="E1145" s="16" t="n"/>
      <c r="F1145" s="16" t="n"/>
      <c r="G1145" s="16" t="n"/>
      <c r="H1145" s="16" t="n">
        <v>1</v>
      </c>
      <c r="I1145" s="161" t="n">
        <v>15</v>
      </c>
      <c r="J1145" s="161" t="n">
        <v>5</v>
      </c>
      <c r="K1145" s="161">
        <f>G1145*H1145*0.006</f>
        <v/>
      </c>
      <c r="L1145" s="28">
        <f>SUM(I1145:K1145)</f>
        <v/>
      </c>
      <c r="M1145" s="28">
        <f>G1145*H1145+I1145</f>
        <v/>
      </c>
      <c r="N1145" s="16" t="n"/>
      <c r="O1145" s="16" t="n"/>
      <c r="P1145" s="14" t="n"/>
      <c r="Q1145" s="16" t="n"/>
      <c r="R1145" s="8" t="inlineStr">
        <is>
          <t>✅ 可导入</t>
        </is>
      </c>
      <c r="S1145" s="8" t="inlineStr">
        <is>
          <t>✅ 对账齐全</t>
        </is>
      </c>
      <c r="T1145" t="inlineStr">
        <is>
          <t>✓</t>
        </is>
      </c>
    </row>
    <row r="1146">
      <c r="A1146" s="14" t="inlineStr">
        <is>
          <t>3288369504614574165</t>
        </is>
      </c>
      <c r="B1146" s="14" t="inlineStr">
        <is>
          <t>腾云化马小铺</t>
        </is>
      </c>
      <c r="C1146" s="25" t="n">
        <v>46091</v>
      </c>
      <c r="D1146" s="15" t="n"/>
      <c r="E1146" s="15" t="n"/>
      <c r="F1146" s="15" t="n"/>
      <c r="G1146" s="15" t="n"/>
      <c r="H1146" s="15" t="n">
        <v>1</v>
      </c>
      <c r="I1146" s="160" t="n">
        <v>15</v>
      </c>
      <c r="J1146" s="160" t="n">
        <v>5</v>
      </c>
      <c r="K1146" s="160">
        <f>G1146*H1146*0.006</f>
        <v/>
      </c>
      <c r="L1146" s="28">
        <f>SUM(I1146:K1146)</f>
        <v/>
      </c>
      <c r="M1146" s="28">
        <f>G1146*H1146+I1146</f>
        <v/>
      </c>
      <c r="N1146" s="15" t="n"/>
      <c r="O1146" s="15" t="n"/>
      <c r="P1146" s="14" t="n"/>
      <c r="Q1146" s="15" t="n"/>
      <c r="R1146" s="8" t="inlineStr">
        <is>
          <t>✅ 可导入</t>
        </is>
      </c>
      <c r="S1146" s="8" t="inlineStr">
        <is>
          <t>✅ 对账齐全</t>
        </is>
      </c>
      <c r="T1146" t="inlineStr">
        <is>
          <t>✓</t>
        </is>
      </c>
    </row>
    <row r="1147">
      <c r="A1147" s="14" t="inlineStr">
        <is>
          <t>4502110287128009303</t>
        </is>
      </c>
      <c r="B1147" s="14" t="inlineStr">
        <is>
          <t>腰果虾仁慧慧</t>
        </is>
      </c>
      <c r="C1147" s="26" t="n">
        <v>46091</v>
      </c>
      <c r="D1147" s="16" t="n"/>
      <c r="E1147" s="16" t="n"/>
      <c r="F1147" s="16" t="n"/>
      <c r="G1147" s="16" t="n"/>
      <c r="H1147" s="16" t="n">
        <v>1</v>
      </c>
      <c r="I1147" s="161" t="n">
        <v>15</v>
      </c>
      <c r="J1147" s="161" t="n">
        <v>5</v>
      </c>
      <c r="K1147" s="161">
        <f>G1147*H1147*0.006</f>
        <v/>
      </c>
      <c r="L1147" s="28">
        <f>SUM(I1147:K1147)</f>
        <v/>
      </c>
      <c r="M1147" s="28">
        <f>G1147*H1147+I1147</f>
        <v/>
      </c>
      <c r="N1147" s="16" t="n"/>
      <c r="O1147" s="16" t="n"/>
      <c r="P1147" s="14" t="n"/>
      <c r="Q1147" s="16" t="n"/>
      <c r="R1147" s="8" t="inlineStr">
        <is>
          <t>✅ 可导入</t>
        </is>
      </c>
      <c r="S1147" s="8" t="inlineStr">
        <is>
          <t>✅ 对账齐全</t>
        </is>
      </c>
      <c r="T1147" t="inlineStr">
        <is>
          <t>✓</t>
        </is>
      </c>
    </row>
    <row r="1148">
      <c r="A1148" s="14" t="inlineStr">
        <is>
          <t>4502122274153004638</t>
        </is>
      </c>
      <c r="B1148" s="14" t="inlineStr">
        <is>
          <t>tb628607725</t>
        </is>
      </c>
      <c r="C1148" s="25" t="n">
        <v>46091</v>
      </c>
      <c r="D1148" s="15" t="n"/>
      <c r="E1148" s="15" t="n"/>
      <c r="F1148" s="15" t="n"/>
      <c r="G1148" s="15" t="n"/>
      <c r="H1148" s="15" t="n">
        <v>1</v>
      </c>
      <c r="I1148" s="160" t="n">
        <v>15</v>
      </c>
      <c r="J1148" s="160" t="n">
        <v>5</v>
      </c>
      <c r="K1148" s="160">
        <f>G1148*H1148*0.006</f>
        <v/>
      </c>
      <c r="L1148" s="28">
        <f>SUM(I1148:K1148)</f>
        <v/>
      </c>
      <c r="M1148" s="28">
        <f>G1148*H1148+I1148</f>
        <v/>
      </c>
      <c r="N1148" s="15" t="n"/>
      <c r="O1148" s="15" t="n"/>
      <c r="P1148" s="14" t="n"/>
      <c r="Q1148" s="15" t="n"/>
      <c r="R1148" s="8" t="inlineStr">
        <is>
          <t>✅ 可导入</t>
        </is>
      </c>
      <c r="S1148" s="8" t="inlineStr">
        <is>
          <t>✅ 对账齐全</t>
        </is>
      </c>
      <c r="T1148" t="inlineStr">
        <is>
          <t>✓</t>
        </is>
      </c>
    </row>
    <row r="1149">
      <c r="A1149" s="14" t="inlineStr">
        <is>
          <t>4502110359161012822</t>
        </is>
      </c>
      <c r="B1149" s="14" t="inlineStr">
        <is>
          <t>fyf1064669164</t>
        </is>
      </c>
      <c r="C1149" s="26" t="n">
        <v>46092</v>
      </c>
      <c r="D1149" s="16" t="n"/>
      <c r="E1149" s="16" t="n"/>
      <c r="F1149" s="16" t="n"/>
      <c r="G1149" s="16" t="n"/>
      <c r="H1149" s="16" t="n">
        <v>1</v>
      </c>
      <c r="I1149" s="161" t="n">
        <v>15</v>
      </c>
      <c r="J1149" s="161" t="n">
        <v>5</v>
      </c>
      <c r="K1149" s="161">
        <f>G1149*H1149*0.006</f>
        <v/>
      </c>
      <c r="L1149" s="28">
        <f>SUM(I1149:K1149)</f>
        <v/>
      </c>
      <c r="M1149" s="28">
        <f>G1149*H1149+I1149</f>
        <v/>
      </c>
      <c r="N1149" s="16" t="n"/>
      <c r="O1149" s="16" t="n"/>
      <c r="P1149" s="14" t="n"/>
      <c r="Q1149" s="16" t="n"/>
      <c r="R1149" s="8" t="inlineStr">
        <is>
          <t>✅ 可导入</t>
        </is>
      </c>
      <c r="S1149" s="8" t="inlineStr">
        <is>
          <t>✅ 对账齐全</t>
        </is>
      </c>
      <c r="T1149" t="inlineStr">
        <is>
          <t>✓</t>
        </is>
      </c>
    </row>
    <row r="1150">
      <c r="A1150" s="14" t="inlineStr">
        <is>
          <t>3289204131806974868</t>
        </is>
      </c>
      <c r="B1150" s="14" t="inlineStr">
        <is>
          <t>蒙牛姐姐123789</t>
        </is>
      </c>
      <c r="C1150" s="25" t="n">
        <v>46092</v>
      </c>
      <c r="D1150" s="15" t="n"/>
      <c r="E1150" s="15" t="n"/>
      <c r="F1150" s="15" t="n"/>
      <c r="G1150" s="15" t="n"/>
      <c r="H1150" s="15" t="n">
        <v>1</v>
      </c>
      <c r="I1150" s="160" t="n">
        <v>15</v>
      </c>
      <c r="J1150" s="160" t="n">
        <v>5</v>
      </c>
      <c r="K1150" s="160">
        <f>G1150*H1150*0.006</f>
        <v/>
      </c>
      <c r="L1150" s="28">
        <f>SUM(I1150:K1150)</f>
        <v/>
      </c>
      <c r="M1150" s="28">
        <f>G1150*H1150+I1150</f>
        <v/>
      </c>
      <c r="N1150" s="15" t="n"/>
      <c r="O1150" s="15" t="n"/>
      <c r="P1150" s="14" t="n"/>
      <c r="Q1150" s="15" t="n"/>
      <c r="R1150" s="8" t="inlineStr">
        <is>
          <t>✅ 可导入</t>
        </is>
      </c>
      <c r="S1150" s="8" t="inlineStr">
        <is>
          <t>✅ 对账齐全</t>
        </is>
      </c>
      <c r="T1150" t="inlineStr">
        <is>
          <t>✓</t>
        </is>
      </c>
    </row>
    <row r="1151">
      <c r="A1151" s="14" t="inlineStr">
        <is>
          <t>3289709569829911452</t>
        </is>
      </c>
      <c r="B1151" s="14" t="inlineStr">
        <is>
          <t>a240424240</t>
        </is>
      </c>
      <c r="C1151" s="26" t="n">
        <v>46092</v>
      </c>
      <c r="D1151" s="16" t="n"/>
      <c r="E1151" s="16" t="n"/>
      <c r="F1151" s="16" t="n"/>
      <c r="G1151" s="16" t="n"/>
      <c r="H1151" s="16" t="n">
        <v>1</v>
      </c>
      <c r="I1151" s="161" t="n">
        <v>15</v>
      </c>
      <c r="J1151" s="161" t="n">
        <v>5</v>
      </c>
      <c r="K1151" s="161">
        <f>G1151*H1151*0.006</f>
        <v/>
      </c>
      <c r="L1151" s="28">
        <f>SUM(I1151:K1151)</f>
        <v/>
      </c>
      <c r="M1151" s="28">
        <f>G1151*H1151+I1151</f>
        <v/>
      </c>
      <c r="N1151" s="16" t="n"/>
      <c r="O1151" s="16" t="n"/>
      <c r="P1151" s="14" t="n"/>
      <c r="Q1151" s="16" t="n"/>
      <c r="R1151" s="8" t="inlineStr">
        <is>
          <t>✅ 可导入</t>
        </is>
      </c>
      <c r="S1151" s="8" t="inlineStr">
        <is>
          <t>✅ 对账齐全</t>
        </is>
      </c>
      <c r="T1151" t="inlineStr">
        <is>
          <t>✓</t>
        </is>
      </c>
    </row>
    <row r="1152">
      <c r="A1152" s="14" t="inlineStr">
        <is>
          <t>3289761517758355976</t>
        </is>
      </c>
      <c r="B1152" s="14" t="inlineStr">
        <is>
          <t>菜菜1882120</t>
        </is>
      </c>
      <c r="C1152" s="25" t="n">
        <v>46092</v>
      </c>
      <c r="D1152" s="15" t="n"/>
      <c r="E1152" s="15" t="n"/>
      <c r="F1152" s="15" t="n"/>
      <c r="G1152" s="15" t="n"/>
      <c r="H1152" s="15" t="n">
        <v>1</v>
      </c>
      <c r="I1152" s="160" t="n">
        <v>15</v>
      </c>
      <c r="J1152" s="160" t="n">
        <v>5</v>
      </c>
      <c r="K1152" s="160">
        <f>G1152*H1152*0.006</f>
        <v/>
      </c>
      <c r="L1152" s="28">
        <f>SUM(I1152:K1152)</f>
        <v/>
      </c>
      <c r="M1152" s="28">
        <f>G1152*H1152+I1152</f>
        <v/>
      </c>
      <c r="N1152" s="15" t="n"/>
      <c r="O1152" s="15" t="n"/>
      <c r="P1152" s="14" t="n"/>
      <c r="Q1152" s="15" t="n"/>
      <c r="R1152" s="8" t="inlineStr">
        <is>
          <t>✅ 可导入</t>
        </is>
      </c>
      <c r="S1152" s="8" t="inlineStr">
        <is>
          <t>✅ 对账齐全</t>
        </is>
      </c>
      <c r="T1152" t="inlineStr">
        <is>
          <t>✓</t>
        </is>
      </c>
    </row>
    <row r="1153">
      <c r="A1153" s="14" t="inlineStr">
        <is>
          <t>4502106903159012833</t>
        </is>
      </c>
      <c r="B1153" s="14" t="inlineStr">
        <is>
          <t>t13047552827</t>
        </is>
      </c>
      <c r="C1153" s="26" t="n">
        <v>46092</v>
      </c>
      <c r="D1153" s="16" t="n"/>
      <c r="E1153" s="16" t="n"/>
      <c r="F1153" s="16" t="n"/>
      <c r="G1153" s="16" t="n"/>
      <c r="H1153" s="16" t="n">
        <v>1</v>
      </c>
      <c r="I1153" s="161" t="n">
        <v>15</v>
      </c>
      <c r="J1153" s="161" t="n">
        <v>5</v>
      </c>
      <c r="K1153" s="161">
        <f>G1153*H1153*0.006</f>
        <v/>
      </c>
      <c r="L1153" s="28">
        <f>SUM(I1153:K1153)</f>
        <v/>
      </c>
      <c r="M1153" s="28">
        <f>G1153*H1153+I1153</f>
        <v/>
      </c>
      <c r="N1153" s="16" t="n"/>
      <c r="O1153" s="16" t="n"/>
      <c r="P1153" s="14" t="n"/>
      <c r="Q1153" s="16" t="n"/>
      <c r="R1153" s="8" t="inlineStr">
        <is>
          <t>✅ 可导入</t>
        </is>
      </c>
      <c r="S1153" s="8" t="inlineStr">
        <is>
          <t>✅ 对账齐全</t>
        </is>
      </c>
      <c r="T1153" t="inlineStr">
        <is>
          <t>✓</t>
        </is>
      </c>
    </row>
    <row r="1154">
      <c r="A1154" s="14" t="inlineStr">
        <is>
          <t>4502112770163008714</t>
        </is>
      </c>
      <c r="B1154" s="14" t="inlineStr">
        <is>
          <t>tb4211862791</t>
        </is>
      </c>
      <c r="C1154" s="25" t="n">
        <v>46092</v>
      </c>
      <c r="D1154" s="15" t="n"/>
      <c r="E1154" s="15" t="n"/>
      <c r="F1154" s="15" t="n"/>
      <c r="G1154" s="15" t="n"/>
      <c r="H1154" s="15" t="n">
        <v>1</v>
      </c>
      <c r="I1154" s="160" t="n">
        <v>15</v>
      </c>
      <c r="J1154" s="160" t="n">
        <v>5</v>
      </c>
      <c r="K1154" s="160">
        <f>G1154*H1154*0.006</f>
        <v/>
      </c>
      <c r="L1154" s="28">
        <f>SUM(I1154:K1154)</f>
        <v/>
      </c>
      <c r="M1154" s="28">
        <f>G1154*H1154+I1154</f>
        <v/>
      </c>
      <c r="N1154" s="15" t="n"/>
      <c r="O1154" s="15" t="n"/>
      <c r="P1154" s="14" t="n"/>
      <c r="Q1154" s="15" t="n"/>
      <c r="R1154" s="8" t="inlineStr">
        <is>
          <t>✅ 可导入</t>
        </is>
      </c>
      <c r="S1154" s="8" t="inlineStr">
        <is>
          <t>✅ 对账齐全</t>
        </is>
      </c>
      <c r="T1154" t="inlineStr">
        <is>
          <t>✓</t>
        </is>
      </c>
    </row>
    <row r="1155">
      <c r="A1155" s="14" t="inlineStr">
        <is>
          <t>4502119464181026244</t>
        </is>
      </c>
      <c r="B1155" s="14" t="inlineStr">
        <is>
          <t>小茶罐的愿望</t>
        </is>
      </c>
      <c r="C1155" s="26" t="n">
        <v>46092</v>
      </c>
      <c r="D1155" s="16" t="n"/>
      <c r="E1155" s="16" t="n"/>
      <c r="F1155" s="16" t="n"/>
      <c r="G1155" s="16" t="n"/>
      <c r="H1155" s="16" t="n">
        <v>1</v>
      </c>
      <c r="I1155" s="161" t="n">
        <v>15</v>
      </c>
      <c r="J1155" s="161" t="n">
        <v>5</v>
      </c>
      <c r="K1155" s="161">
        <f>G1155*H1155*0.006</f>
        <v/>
      </c>
      <c r="L1155" s="28">
        <f>SUM(I1155:K1155)</f>
        <v/>
      </c>
      <c r="M1155" s="28">
        <f>G1155*H1155+I1155</f>
        <v/>
      </c>
      <c r="N1155" s="16" t="n"/>
      <c r="O1155" s="16" t="n"/>
      <c r="P1155" s="14" t="n"/>
      <c r="Q1155" s="16" t="n"/>
      <c r="R1155" s="8" t="inlineStr">
        <is>
          <t>✅ 可导入</t>
        </is>
      </c>
      <c r="S1155" s="8" t="inlineStr">
        <is>
          <t>✅ 对账齐全</t>
        </is>
      </c>
      <c r="T1155" t="inlineStr">
        <is>
          <t>✓</t>
        </is>
      </c>
    </row>
    <row r="1156">
      <c r="A1156" s="14" t="inlineStr">
        <is>
          <t>3290044116037642987</t>
        </is>
      </c>
      <c r="B1156" s="14" t="inlineStr">
        <is>
          <t>霸王龙帝国</t>
        </is>
      </c>
      <c r="C1156" s="25" t="n">
        <v>46092</v>
      </c>
      <c r="D1156" s="15" t="n"/>
      <c r="E1156" s="15" t="n"/>
      <c r="F1156" s="15" t="n"/>
      <c r="G1156" s="15" t="n"/>
      <c r="H1156" s="15" t="n">
        <v>1</v>
      </c>
      <c r="I1156" s="160" t="n">
        <v>15</v>
      </c>
      <c r="J1156" s="160" t="n">
        <v>5</v>
      </c>
      <c r="K1156" s="160">
        <f>G1156*H1156*0.006</f>
        <v/>
      </c>
      <c r="L1156" s="28">
        <f>SUM(I1156:K1156)</f>
        <v/>
      </c>
      <c r="M1156" s="28">
        <f>G1156*H1156+I1156</f>
        <v/>
      </c>
      <c r="N1156" s="15" t="n"/>
      <c r="O1156" s="15" t="n"/>
      <c r="P1156" s="14" t="n"/>
      <c r="Q1156" s="15" t="n"/>
      <c r="R1156" s="8" t="inlineStr">
        <is>
          <t>✅ 可导入</t>
        </is>
      </c>
      <c r="S1156" s="8" t="inlineStr">
        <is>
          <t>✅ 对账齐全</t>
        </is>
      </c>
      <c r="T1156" t="inlineStr">
        <is>
          <t>✓</t>
        </is>
      </c>
    </row>
    <row r="1157">
      <c r="A1157" s="14" t="inlineStr">
        <is>
          <t>3289873332411002077</t>
        </is>
      </c>
      <c r="B1157" s="14" t="inlineStr">
        <is>
          <t>ybhcd2008</t>
        </is>
      </c>
      <c r="C1157" s="26" t="n">
        <v>46092</v>
      </c>
      <c r="D1157" s="16" t="n"/>
      <c r="E1157" s="16" t="n"/>
      <c r="F1157" s="16" t="n"/>
      <c r="G1157" s="16" t="n"/>
      <c r="H1157" s="16" t="n">
        <v>1</v>
      </c>
      <c r="I1157" s="161" t="n">
        <v>15</v>
      </c>
      <c r="J1157" s="161" t="n">
        <v>5</v>
      </c>
      <c r="K1157" s="161">
        <f>G1157*H1157*0.006</f>
        <v/>
      </c>
      <c r="L1157" s="28">
        <f>SUM(I1157:K1157)</f>
        <v/>
      </c>
      <c r="M1157" s="28">
        <f>G1157*H1157+I1157</f>
        <v/>
      </c>
      <c r="N1157" s="16" t="n"/>
      <c r="O1157" s="16" t="n"/>
      <c r="P1157" s="14" t="n"/>
      <c r="Q1157" s="16" t="n"/>
      <c r="R1157" s="8" t="inlineStr">
        <is>
          <t>✅ 可导入</t>
        </is>
      </c>
      <c r="S1157" s="8" t="inlineStr">
        <is>
          <t>✅ 对账齐全</t>
        </is>
      </c>
      <c r="T1157" t="inlineStr">
        <is>
          <t>✓</t>
        </is>
      </c>
    </row>
    <row r="1158">
      <c r="A1158" s="14" t="inlineStr">
        <is>
          <t>4502112230191021934</t>
        </is>
      </c>
      <c r="B1158" s="14" t="inlineStr">
        <is>
          <t>tb164536334</t>
        </is>
      </c>
      <c r="C1158" s="25" t="n">
        <v>46093</v>
      </c>
      <c r="D1158" s="15" t="n"/>
      <c r="E1158" s="15" t="n"/>
      <c r="F1158" s="15" t="n"/>
      <c r="G1158" s="15" t="n"/>
      <c r="H1158" s="15" t="n">
        <v>1</v>
      </c>
      <c r="I1158" s="160" t="n">
        <v>15</v>
      </c>
      <c r="J1158" s="160" t="n">
        <v>5</v>
      </c>
      <c r="K1158" s="160">
        <f>G1158*H1158*0.006</f>
        <v/>
      </c>
      <c r="L1158" s="28">
        <f>SUM(I1158:K1158)</f>
        <v/>
      </c>
      <c r="M1158" s="28">
        <f>G1158*H1158+I1158</f>
        <v/>
      </c>
      <c r="N1158" s="15" t="n"/>
      <c r="O1158" s="15" t="n"/>
      <c r="P1158" s="14" t="n"/>
      <c r="Q1158" s="15" t="n"/>
      <c r="R1158" s="8" t="inlineStr">
        <is>
          <t>✅ 可导入</t>
        </is>
      </c>
      <c r="S1158" s="8" t="inlineStr">
        <is>
          <t>✅ 对账齐全</t>
        </is>
      </c>
      <c r="T1158" t="inlineStr">
        <is>
          <t>✓</t>
        </is>
      </c>
    </row>
    <row r="1159">
      <c r="A1159" s="14" t="inlineStr">
        <is>
          <t>2701717899054002854</t>
        </is>
      </c>
      <c r="B1159" s="14" t="inlineStr">
        <is>
          <t>嘉义小纶纶</t>
        </is>
      </c>
      <c r="C1159" s="26" t="n">
        <v>46093</v>
      </c>
      <c r="D1159" s="16" t="n"/>
      <c r="E1159" s="16" t="n"/>
      <c r="F1159" s="16" t="n"/>
      <c r="G1159" s="16" t="n"/>
      <c r="H1159" s="16" t="n">
        <v>1</v>
      </c>
      <c r="I1159" s="161" t="n">
        <v>15</v>
      </c>
      <c r="J1159" s="161" t="n">
        <v>5</v>
      </c>
      <c r="K1159" s="161">
        <f>G1159*H1159*0.006</f>
        <v/>
      </c>
      <c r="L1159" s="28">
        <f>SUM(I1159:K1159)</f>
        <v/>
      </c>
      <c r="M1159" s="28">
        <f>G1159*H1159+I1159</f>
        <v/>
      </c>
      <c r="N1159" s="16" t="n"/>
      <c r="O1159" s="16" t="n"/>
      <c r="P1159" s="14" t="n"/>
      <c r="Q1159" s="16" t="n"/>
      <c r="R1159" s="8" t="inlineStr">
        <is>
          <t>✅ 可导入</t>
        </is>
      </c>
      <c r="S1159" s="8" t="inlineStr">
        <is>
          <t>✅ 对账齐全</t>
        </is>
      </c>
      <c r="T1159" t="inlineStr">
        <is>
          <t>✓</t>
        </is>
      </c>
    </row>
    <row r="1160">
      <c r="A1160" s="14" t="inlineStr">
        <is>
          <t>4502116478193001737</t>
        </is>
      </c>
      <c r="B1160" s="14" t="inlineStr">
        <is>
          <t>tb0643516811</t>
        </is>
      </c>
      <c r="C1160" s="25" t="n">
        <v>46093</v>
      </c>
      <c r="D1160" s="15" t="n"/>
      <c r="E1160" s="15" t="n"/>
      <c r="F1160" s="15" t="n"/>
      <c r="G1160" s="15" t="n"/>
      <c r="H1160" s="15" t="n">
        <v>1</v>
      </c>
      <c r="I1160" s="160" t="n">
        <v>15</v>
      </c>
      <c r="J1160" s="160" t="n">
        <v>5</v>
      </c>
      <c r="K1160" s="160">
        <f>G1160*H1160*0.006</f>
        <v/>
      </c>
      <c r="L1160" s="28">
        <f>SUM(I1160:K1160)</f>
        <v/>
      </c>
      <c r="M1160" s="28">
        <f>G1160*H1160+I1160</f>
        <v/>
      </c>
      <c r="N1160" s="15" t="n"/>
      <c r="O1160" s="15" t="n"/>
      <c r="P1160" s="14" t="n"/>
      <c r="Q1160" s="15" t="n"/>
      <c r="R1160" s="8" t="inlineStr">
        <is>
          <t>✅ 可导入</t>
        </is>
      </c>
      <c r="S1160" s="8" t="inlineStr">
        <is>
          <t>✅ 对账齐全</t>
        </is>
      </c>
      <c r="T1160" t="inlineStr">
        <is>
          <t>✓</t>
        </is>
      </c>
    </row>
    <row r="1161">
      <c r="A1161" s="14" t="inlineStr">
        <is>
          <t>2701713435086000871</t>
        </is>
      </c>
      <c r="B1161" s="14" t="inlineStr">
        <is>
          <t>tb7613080437</t>
        </is>
      </c>
      <c r="C1161" s="26" t="n">
        <v>46094</v>
      </c>
      <c r="D1161" s="16" t="n"/>
      <c r="E1161" s="16" t="n"/>
      <c r="F1161" s="16" t="n"/>
      <c r="G1161" s="16" t="n"/>
      <c r="H1161" s="16" t="n">
        <v>1</v>
      </c>
      <c r="I1161" s="161" t="n">
        <v>15</v>
      </c>
      <c r="J1161" s="161" t="n">
        <v>5</v>
      </c>
      <c r="K1161" s="161">
        <f>G1161*H1161*0.006</f>
        <v/>
      </c>
      <c r="L1161" s="28">
        <f>SUM(I1161:K1161)</f>
        <v/>
      </c>
      <c r="M1161" s="28">
        <f>G1161*H1161+I1161</f>
        <v/>
      </c>
      <c r="N1161" s="16" t="n"/>
      <c r="O1161" s="16" t="n"/>
      <c r="P1161" s="14" t="n"/>
      <c r="Q1161" s="16" t="n"/>
      <c r="R1161" s="8" t="inlineStr">
        <is>
          <t>✅ 可导入</t>
        </is>
      </c>
      <c r="S1161" s="8" t="inlineStr">
        <is>
          <t>✅ 对账齐全</t>
        </is>
      </c>
      <c r="T1161" t="inlineStr">
        <is>
          <t>✓</t>
        </is>
      </c>
    </row>
    <row r="1162">
      <c r="A1162" s="14" t="inlineStr">
        <is>
          <t>2701718581090008281</t>
        </is>
      </c>
      <c r="B1162" s="14" t="inlineStr">
        <is>
          <t>启航2013叶子</t>
        </is>
      </c>
      <c r="C1162" s="25" t="n">
        <v>46094</v>
      </c>
      <c r="D1162" s="15" t="n"/>
      <c r="E1162" s="15" t="n"/>
      <c r="F1162" s="15" t="n"/>
      <c r="G1162" s="15" t="n"/>
      <c r="H1162" s="15" t="n">
        <v>1</v>
      </c>
      <c r="I1162" s="160" t="n">
        <v>15</v>
      </c>
      <c r="J1162" s="160" t="n">
        <v>5</v>
      </c>
      <c r="K1162" s="160">
        <f>G1162*H1162*0.006</f>
        <v/>
      </c>
      <c r="L1162" s="28">
        <f>SUM(I1162:K1162)</f>
        <v/>
      </c>
      <c r="M1162" s="28">
        <f>G1162*H1162+I1162</f>
        <v/>
      </c>
      <c r="N1162" s="15" t="n"/>
      <c r="O1162" s="15" t="n"/>
      <c r="P1162" s="14" t="n"/>
      <c r="Q1162" s="15" t="n"/>
      <c r="R1162" s="8" t="inlineStr">
        <is>
          <t>✅ 可导入</t>
        </is>
      </c>
      <c r="S1162" s="8" t="inlineStr">
        <is>
          <t>✅ 对账齐全</t>
        </is>
      </c>
      <c r="T1162" t="inlineStr">
        <is>
          <t>✓</t>
        </is>
      </c>
    </row>
    <row r="1163">
      <c r="A1163" s="14" t="inlineStr">
        <is>
          <t>4502117305248001248</t>
        </is>
      </c>
      <c r="B1163" s="14" t="inlineStr">
        <is>
          <t>许巧玲881</t>
        </is>
      </c>
      <c r="C1163" s="26" t="n">
        <v>46094</v>
      </c>
      <c r="D1163" s="16" t="n"/>
      <c r="E1163" s="16" t="n"/>
      <c r="F1163" s="16" t="n"/>
      <c r="G1163" s="16" t="n"/>
      <c r="H1163" s="16" t="n">
        <v>1</v>
      </c>
      <c r="I1163" s="161" t="n">
        <v>15</v>
      </c>
      <c r="J1163" s="161" t="n">
        <v>5</v>
      </c>
      <c r="K1163" s="161">
        <f>G1163*H1163*0.006</f>
        <v/>
      </c>
      <c r="L1163" s="28">
        <f>SUM(I1163:K1163)</f>
        <v/>
      </c>
      <c r="M1163" s="28">
        <f>G1163*H1163+I1163</f>
        <v/>
      </c>
      <c r="N1163" s="16" t="n"/>
      <c r="O1163" s="16" t="n"/>
      <c r="P1163" s="14" t="n"/>
      <c r="Q1163" s="16" t="n"/>
      <c r="R1163" s="8" t="inlineStr">
        <is>
          <t>✅ 可导入</t>
        </is>
      </c>
      <c r="S1163" s="8" t="inlineStr">
        <is>
          <t>✅ 对账齐全</t>
        </is>
      </c>
      <c r="T1163" t="inlineStr">
        <is>
          <t>✓</t>
        </is>
      </c>
    </row>
    <row r="1164">
      <c r="A1164" s="14" t="inlineStr">
        <is>
          <t>2701721605087005665</t>
        </is>
      </c>
      <c r="B1164" s="14" t="inlineStr">
        <is>
          <t>篝篝不减肥</t>
        </is>
      </c>
      <c r="C1164" s="25" t="n">
        <v>46095</v>
      </c>
      <c r="D1164" s="15" t="n"/>
      <c r="E1164" s="15" t="n"/>
      <c r="F1164" s="15" t="n"/>
      <c r="G1164" s="15" t="n"/>
      <c r="H1164" s="15" t="n">
        <v>1</v>
      </c>
      <c r="I1164" s="160" t="n">
        <v>15</v>
      </c>
      <c r="J1164" s="160" t="n">
        <v>5</v>
      </c>
      <c r="K1164" s="160">
        <f>G1164*H1164*0.006</f>
        <v/>
      </c>
      <c r="L1164" s="28">
        <f>SUM(I1164:K1164)</f>
        <v/>
      </c>
      <c r="M1164" s="28">
        <f>G1164*H1164+I1164</f>
        <v/>
      </c>
      <c r="N1164" s="15" t="n"/>
      <c r="O1164" s="15" t="n"/>
      <c r="P1164" s="14" t="n"/>
      <c r="Q1164" s="15" t="n"/>
      <c r="R1164" s="8" t="inlineStr">
        <is>
          <t>✅ 可导入</t>
        </is>
      </c>
      <c r="S1164" s="8" t="inlineStr">
        <is>
          <t>✅ 对账齐全</t>
        </is>
      </c>
      <c r="T1164" t="inlineStr">
        <is>
          <t>✓</t>
        </is>
      </c>
    </row>
    <row r="1165">
      <c r="A1165" s="14" t="inlineStr">
        <is>
          <t>2701723548002095483</t>
        </is>
      </c>
      <c r="B1165" s="14" t="inlineStr">
        <is>
          <t>午时微风88</t>
        </is>
      </c>
      <c r="C1165" s="26" t="n">
        <v>46095</v>
      </c>
      <c r="D1165" s="16" t="n"/>
      <c r="E1165" s="16" t="n"/>
      <c r="F1165" s="16" t="n"/>
      <c r="G1165" s="16" t="n"/>
      <c r="H1165" s="16" t="n">
        <v>1</v>
      </c>
      <c r="I1165" s="161" t="n">
        <v>15</v>
      </c>
      <c r="J1165" s="161" t="n">
        <v>5</v>
      </c>
      <c r="K1165" s="161">
        <f>G1165*H1165*0.006</f>
        <v/>
      </c>
      <c r="L1165" s="28">
        <f>SUM(I1165:K1165)</f>
        <v/>
      </c>
      <c r="M1165" s="28">
        <f>G1165*H1165+I1165</f>
        <v/>
      </c>
      <c r="N1165" s="16" t="n"/>
      <c r="O1165" s="16" t="n"/>
      <c r="P1165" s="14" t="n"/>
      <c r="Q1165" s="16" t="n"/>
      <c r="R1165" s="8" t="inlineStr">
        <is>
          <t>✅ 可导入</t>
        </is>
      </c>
      <c r="S1165" s="8" t="inlineStr">
        <is>
          <t>✅ 对账齐全</t>
        </is>
      </c>
      <c r="T1165" t="inlineStr">
        <is>
          <t>✓</t>
        </is>
      </c>
    </row>
    <row r="1166">
      <c r="A1166" s="14" t="inlineStr">
        <is>
          <t>4502134513004007017</t>
        </is>
      </c>
      <c r="B1166" s="14" t="inlineStr">
        <is>
          <t>maomao_9264</t>
        </is>
      </c>
      <c r="C1166" s="25" t="n">
        <v>46095</v>
      </c>
      <c r="D1166" s="15" t="n"/>
      <c r="E1166" s="15" t="n"/>
      <c r="F1166" s="15" t="n"/>
      <c r="G1166" s="15" t="n"/>
      <c r="H1166" s="15" t="n">
        <v>1</v>
      </c>
      <c r="I1166" s="160" t="n">
        <v>15</v>
      </c>
      <c r="J1166" s="160" t="n">
        <v>5</v>
      </c>
      <c r="K1166" s="160">
        <f>G1166*H1166*0.006</f>
        <v/>
      </c>
      <c r="L1166" s="28">
        <f>SUM(I1166:K1166)</f>
        <v/>
      </c>
      <c r="M1166" s="28">
        <f>G1166*H1166+I1166</f>
        <v/>
      </c>
      <c r="N1166" s="15" t="n"/>
      <c r="O1166" s="15" t="n"/>
      <c r="P1166" s="14" t="n"/>
      <c r="Q1166" s="15" t="n"/>
      <c r="R1166" s="8" t="inlineStr">
        <is>
          <t>✅ 可导入</t>
        </is>
      </c>
      <c r="S1166" s="8" t="inlineStr">
        <is>
          <t>✅ 对账齐全</t>
        </is>
      </c>
      <c r="T1166" t="inlineStr">
        <is>
          <t>✓</t>
        </is>
      </c>
    </row>
    <row r="1167">
      <c r="A1167" s="14" t="inlineStr">
        <is>
          <t>4502129691001027322</t>
        </is>
      </c>
      <c r="B1167" s="14" t="inlineStr">
        <is>
          <t>独行一路9527</t>
        </is>
      </c>
      <c r="C1167" s="26" t="n">
        <v>46095</v>
      </c>
      <c r="D1167" s="16" t="n"/>
      <c r="E1167" s="16" t="n"/>
      <c r="F1167" s="16" t="n"/>
      <c r="G1167" s="16" t="n"/>
      <c r="H1167" s="16" t="n">
        <v>1</v>
      </c>
      <c r="I1167" s="161" t="n">
        <v>15</v>
      </c>
      <c r="J1167" s="161" t="n">
        <v>5</v>
      </c>
      <c r="K1167" s="161">
        <f>G1167*H1167*0.006</f>
        <v/>
      </c>
      <c r="L1167" s="28">
        <f>SUM(I1167:K1167)</f>
        <v/>
      </c>
      <c r="M1167" s="28">
        <f>G1167*H1167+I1167</f>
        <v/>
      </c>
      <c r="N1167" s="16" t="n"/>
      <c r="O1167" s="16" t="n"/>
      <c r="P1167" s="14" t="n"/>
      <c r="Q1167" s="16" t="n"/>
      <c r="R1167" s="8" t="inlineStr">
        <is>
          <t>✅ 可导入</t>
        </is>
      </c>
      <c r="S1167" s="8" t="inlineStr">
        <is>
          <t>✅ 对账齐全</t>
        </is>
      </c>
      <c r="T1167" t="inlineStr">
        <is>
          <t>✓</t>
        </is>
      </c>
    </row>
    <row r="1168">
      <c r="A1168" s="14" t="inlineStr">
        <is>
          <t>4502140526004009719</t>
        </is>
      </c>
      <c r="B1168" s="14" t="inlineStr">
        <is>
          <t>鲁东大学6528</t>
        </is>
      </c>
      <c r="C1168" s="25" t="n">
        <v>46095</v>
      </c>
      <c r="D1168" s="15" t="n"/>
      <c r="E1168" s="15" t="n"/>
      <c r="F1168" s="15" t="n"/>
      <c r="G1168" s="15" t="n"/>
      <c r="H1168" s="15" t="n">
        <v>1</v>
      </c>
      <c r="I1168" s="160" t="n">
        <v>15</v>
      </c>
      <c r="J1168" s="160" t="n">
        <v>5</v>
      </c>
      <c r="K1168" s="160">
        <f>G1168*H1168*0.006</f>
        <v/>
      </c>
      <c r="L1168" s="28">
        <f>SUM(I1168:K1168)</f>
        <v/>
      </c>
      <c r="M1168" s="28">
        <f>G1168*H1168+I1168</f>
        <v/>
      </c>
      <c r="N1168" s="15" t="n"/>
      <c r="O1168" s="15" t="n"/>
      <c r="P1168" s="14" t="n"/>
      <c r="Q1168" s="15" t="n"/>
      <c r="R1168" s="8" t="inlineStr">
        <is>
          <t>✅ 可导入</t>
        </is>
      </c>
      <c r="S1168" s="8" t="inlineStr">
        <is>
          <t>✅ 对账齐全</t>
        </is>
      </c>
      <c r="T1168" t="inlineStr">
        <is>
          <t>✓</t>
        </is>
      </c>
    </row>
    <row r="1169">
      <c r="A1169" s="14" t="inlineStr">
        <is>
          <t>4502136675003014029</t>
        </is>
      </c>
      <c r="B1169" s="14" t="inlineStr">
        <is>
          <t>恩泽颂丽05</t>
        </is>
      </c>
      <c r="C1169" s="26" t="n">
        <v>46095</v>
      </c>
      <c r="D1169" s="16" t="n"/>
      <c r="E1169" s="16" t="n"/>
      <c r="F1169" s="16" t="n"/>
      <c r="G1169" s="16" t="n"/>
      <c r="H1169" s="16" t="n">
        <v>1</v>
      </c>
      <c r="I1169" s="161" t="n">
        <v>15</v>
      </c>
      <c r="J1169" s="161" t="n">
        <v>5</v>
      </c>
      <c r="K1169" s="161">
        <f>G1169*H1169*0.006</f>
        <v/>
      </c>
      <c r="L1169" s="28">
        <f>SUM(I1169:K1169)</f>
        <v/>
      </c>
      <c r="M1169" s="28">
        <f>G1169*H1169+I1169</f>
        <v/>
      </c>
      <c r="N1169" s="16" t="n"/>
      <c r="O1169" s="16" t="n"/>
      <c r="P1169" s="14" t="n"/>
      <c r="Q1169" s="16" t="n"/>
      <c r="R1169" s="8" t="inlineStr">
        <is>
          <t>✅ 可导入</t>
        </is>
      </c>
      <c r="S1169" s="8" t="inlineStr">
        <is>
          <t>✅ 对账齐全</t>
        </is>
      </c>
      <c r="T1169" t="inlineStr">
        <is>
          <t>✓</t>
        </is>
      </c>
    </row>
    <row r="1170">
      <c r="A1170" s="14" t="inlineStr">
        <is>
          <t>2701723620004029881</t>
        </is>
      </c>
      <c r="B1170" s="14" t="inlineStr">
        <is>
          <t>枫枫心殇2</t>
        </is>
      </c>
      <c r="C1170" s="25" t="n">
        <v>46095</v>
      </c>
      <c r="D1170" s="15" t="n"/>
      <c r="E1170" s="15" t="n"/>
      <c r="F1170" s="15" t="n"/>
      <c r="G1170" s="15" t="n"/>
      <c r="H1170" s="15" t="n">
        <v>1</v>
      </c>
      <c r="I1170" s="160" t="n">
        <v>15</v>
      </c>
      <c r="J1170" s="160" t="n">
        <v>5</v>
      </c>
      <c r="K1170" s="160">
        <f>G1170*H1170*0.006</f>
        <v/>
      </c>
      <c r="L1170" s="28">
        <f>SUM(I1170:K1170)</f>
        <v/>
      </c>
      <c r="M1170" s="28">
        <f>G1170*H1170+I1170</f>
        <v/>
      </c>
      <c r="N1170" s="15" t="n"/>
      <c r="O1170" s="15" t="n"/>
      <c r="P1170" s="14" t="n"/>
      <c r="Q1170" s="15" t="n"/>
      <c r="R1170" s="8" t="inlineStr">
        <is>
          <t>✅ 可导入</t>
        </is>
      </c>
      <c r="S1170" s="8" t="inlineStr">
        <is>
          <t>✅ 对账齐全</t>
        </is>
      </c>
      <c r="T1170" t="inlineStr">
        <is>
          <t>✓</t>
        </is>
      </c>
    </row>
    <row r="1171">
      <c r="A1171" s="14" t="inlineStr">
        <is>
          <t>4502127204029030539</t>
        </is>
      </c>
      <c r="B1171" s="14" t="inlineStr">
        <is>
          <t>平凡的幸福20166</t>
        </is>
      </c>
      <c r="C1171" s="26" t="n">
        <v>46096</v>
      </c>
      <c r="D1171" s="16" t="n"/>
      <c r="E1171" s="16" t="n"/>
      <c r="F1171" s="16" t="n"/>
      <c r="G1171" s="16" t="n"/>
      <c r="H1171" s="16" t="n">
        <v>1</v>
      </c>
      <c r="I1171" s="161" t="n">
        <v>15</v>
      </c>
      <c r="J1171" s="161" t="n">
        <v>5</v>
      </c>
      <c r="K1171" s="161">
        <f>G1171*H1171*0.006</f>
        <v/>
      </c>
      <c r="L1171" s="28">
        <f>SUM(I1171:K1171)</f>
        <v/>
      </c>
      <c r="M1171" s="28">
        <f>G1171*H1171+I1171</f>
        <v/>
      </c>
      <c r="N1171" s="16" t="n"/>
      <c r="O1171" s="16" t="n"/>
      <c r="P1171" s="14" t="n"/>
      <c r="Q1171" s="16" t="n"/>
      <c r="R1171" s="8" t="inlineStr">
        <is>
          <t>✅ 可导入</t>
        </is>
      </c>
      <c r="S1171" s="8" t="inlineStr">
        <is>
          <t>✅ 对账齐全</t>
        </is>
      </c>
      <c r="T1171" t="inlineStr">
        <is>
          <t>✓</t>
        </is>
      </c>
    </row>
    <row r="1172">
      <c r="A1172" s="14" t="inlineStr">
        <is>
          <t>2701723298038030464</t>
        </is>
      </c>
      <c r="B1172" s="14" t="inlineStr">
        <is>
          <t>meng199319</t>
        </is>
      </c>
      <c r="C1172" s="25" t="n">
        <v>46096</v>
      </c>
      <c r="D1172" s="15" t="n"/>
      <c r="E1172" s="15" t="n"/>
      <c r="F1172" s="15" t="n"/>
      <c r="G1172" s="15" t="n"/>
      <c r="H1172" s="15" t="n">
        <v>1</v>
      </c>
      <c r="I1172" s="160" t="n">
        <v>15</v>
      </c>
      <c r="J1172" s="160" t="n">
        <v>5</v>
      </c>
      <c r="K1172" s="160">
        <f>G1172*H1172*0.006</f>
        <v/>
      </c>
      <c r="L1172" s="28">
        <f>SUM(I1172:K1172)</f>
        <v/>
      </c>
      <c r="M1172" s="28">
        <f>G1172*H1172+I1172</f>
        <v/>
      </c>
      <c r="N1172" s="15" t="n"/>
      <c r="O1172" s="15" t="n"/>
      <c r="P1172" s="14" t="n"/>
      <c r="Q1172" s="15" t="n"/>
      <c r="R1172" s="8" t="inlineStr">
        <is>
          <t>✅ 可导入</t>
        </is>
      </c>
      <c r="S1172" s="8" t="inlineStr">
        <is>
          <t>✅ 对账齐全</t>
        </is>
      </c>
      <c r="T1172" t="inlineStr">
        <is>
          <t>✓</t>
        </is>
      </c>
    </row>
    <row r="1173">
      <c r="A1173" s="14" t="inlineStr">
        <is>
          <t>2701723298033013183</t>
        </is>
      </c>
      <c r="B1173" s="14" t="inlineStr">
        <is>
          <t>那里取图80</t>
        </is>
      </c>
      <c r="C1173" s="26" t="n">
        <v>46097</v>
      </c>
      <c r="D1173" s="16" t="n"/>
      <c r="E1173" s="16" t="n"/>
      <c r="F1173" s="16" t="n"/>
      <c r="G1173" s="16" t="n"/>
      <c r="H1173" s="16" t="n">
        <v>1</v>
      </c>
      <c r="I1173" s="161" t="n">
        <v>15</v>
      </c>
      <c r="J1173" s="161" t="n">
        <v>5</v>
      </c>
      <c r="K1173" s="161">
        <f>G1173*H1173*0.006</f>
        <v/>
      </c>
      <c r="L1173" s="28">
        <f>SUM(I1173:K1173)</f>
        <v/>
      </c>
      <c r="M1173" s="28">
        <f>G1173*H1173+I1173</f>
        <v/>
      </c>
      <c r="N1173" s="16" t="n"/>
      <c r="O1173" s="16" t="n"/>
      <c r="P1173" s="14" t="n"/>
      <c r="Q1173" s="16" t="n"/>
      <c r="R1173" s="8" t="inlineStr">
        <is>
          <t>✅ 可导入</t>
        </is>
      </c>
      <c r="S1173" s="8" t="inlineStr">
        <is>
          <t>✅ 对账齐全</t>
        </is>
      </c>
      <c r="T1173" t="inlineStr">
        <is>
          <t>✓</t>
        </is>
      </c>
    </row>
    <row r="1174">
      <c r="A1174" s="14" t="inlineStr">
        <is>
          <t>2701740072007018073</t>
        </is>
      </c>
      <c r="B1174" s="14" t="inlineStr">
        <is>
          <t>tb862182119</t>
        </is>
      </c>
      <c r="C1174" s="25" t="n">
        <v>46097</v>
      </c>
      <c r="D1174" s="15" t="n"/>
      <c r="E1174" s="15" t="n"/>
      <c r="F1174" s="15" t="n"/>
      <c r="G1174" s="15" t="n"/>
      <c r="H1174" s="15" t="n">
        <v>1</v>
      </c>
      <c r="I1174" s="160" t="n">
        <v>15</v>
      </c>
      <c r="J1174" s="160" t="n">
        <v>5</v>
      </c>
      <c r="K1174" s="160">
        <f>G1174*H1174*0.006</f>
        <v/>
      </c>
      <c r="L1174" s="28">
        <f>SUM(I1174:K1174)</f>
        <v/>
      </c>
      <c r="M1174" s="28">
        <f>G1174*H1174+I1174</f>
        <v/>
      </c>
      <c r="N1174" s="15" t="n"/>
      <c r="O1174" s="15" t="n"/>
      <c r="P1174" s="14" t="n"/>
      <c r="Q1174" s="15" t="n"/>
      <c r="R1174" s="8" t="inlineStr">
        <is>
          <t>✅ 可导入</t>
        </is>
      </c>
      <c r="S1174" s="8" t="inlineStr">
        <is>
          <t>✅ 对账齐全</t>
        </is>
      </c>
      <c r="T1174" t="inlineStr">
        <is>
          <t>✓</t>
        </is>
      </c>
    </row>
    <row r="1175">
      <c r="A1175" s="14" t="inlineStr">
        <is>
          <t>4502159679010019931</t>
        </is>
      </c>
      <c r="B1175" s="14" t="inlineStr">
        <is>
          <t>养猪专业户713</t>
        </is>
      </c>
      <c r="C1175" s="26" t="n">
        <v>46097</v>
      </c>
      <c r="D1175" s="16" t="n"/>
      <c r="E1175" s="16" t="n"/>
      <c r="F1175" s="16" t="n"/>
      <c r="G1175" s="16" t="n"/>
      <c r="H1175" s="16" t="n">
        <v>1</v>
      </c>
      <c r="I1175" s="161" t="n">
        <v>15</v>
      </c>
      <c r="J1175" s="161" t="n">
        <v>5</v>
      </c>
      <c r="K1175" s="161">
        <f>G1175*H1175*0.006</f>
        <v/>
      </c>
      <c r="L1175" s="28">
        <f>SUM(I1175:K1175)</f>
        <v/>
      </c>
      <c r="M1175" s="28">
        <f>G1175*H1175+I1175</f>
        <v/>
      </c>
      <c r="N1175" s="16" t="n"/>
      <c r="O1175" s="16" t="n"/>
      <c r="P1175" s="14" t="n"/>
      <c r="Q1175" s="16" t="n"/>
      <c r="R1175" s="8" t="inlineStr">
        <is>
          <t>✅ 可导入</t>
        </is>
      </c>
      <c r="S1175" s="8" t="inlineStr">
        <is>
          <t>✅ 对账齐全</t>
        </is>
      </c>
      <c r="T1175" t="inlineStr">
        <is>
          <t>✓</t>
        </is>
      </c>
    </row>
    <row r="1176">
      <c r="A1176" s="14" t="inlineStr">
        <is>
          <t>4502142036017035216</t>
        </is>
      </c>
      <c r="B1176" s="14" t="inlineStr">
        <is>
          <t>哆咯咪87</t>
        </is>
      </c>
      <c r="C1176" s="25" t="n">
        <v>46097</v>
      </c>
      <c r="D1176" s="15" t="n"/>
      <c r="E1176" s="15" t="n"/>
      <c r="F1176" s="15" t="n"/>
      <c r="G1176" s="15" t="n"/>
      <c r="H1176" s="15" t="n">
        <v>1</v>
      </c>
      <c r="I1176" s="160" t="n">
        <v>15</v>
      </c>
      <c r="J1176" s="160" t="n">
        <v>5</v>
      </c>
      <c r="K1176" s="160">
        <f>G1176*H1176*0.006</f>
        <v/>
      </c>
      <c r="L1176" s="28">
        <f>SUM(I1176:K1176)</f>
        <v/>
      </c>
      <c r="M1176" s="28">
        <f>G1176*H1176+I1176</f>
        <v/>
      </c>
      <c r="N1176" s="15" t="n"/>
      <c r="O1176" s="15" t="n"/>
      <c r="P1176" s="14" t="n"/>
      <c r="Q1176" s="15" t="n"/>
      <c r="R1176" s="8" t="inlineStr">
        <is>
          <t>✅ 可导入</t>
        </is>
      </c>
      <c r="S1176" s="8" t="inlineStr">
        <is>
          <t>✅ 对账齐全</t>
        </is>
      </c>
      <c r="T1176" t="inlineStr">
        <is>
          <t>✓</t>
        </is>
      </c>
    </row>
    <row r="1177">
      <c r="A1177" s="14" t="inlineStr">
        <is>
          <t>2701748210013035370</t>
        </is>
      </c>
      <c r="B1177" s="14" t="inlineStr">
        <is>
          <t>自然选择号1995</t>
        </is>
      </c>
      <c r="C1177" s="26" t="n">
        <v>46097</v>
      </c>
      <c r="D1177" s="16" t="n"/>
      <c r="E1177" s="16" t="n"/>
      <c r="F1177" s="16" t="n"/>
      <c r="G1177" s="16" t="n"/>
      <c r="H1177" s="16" t="n">
        <v>1</v>
      </c>
      <c r="I1177" s="161" t="n">
        <v>15</v>
      </c>
      <c r="J1177" s="161" t="n">
        <v>5</v>
      </c>
      <c r="K1177" s="161">
        <f>G1177*H1177*0.006</f>
        <v/>
      </c>
      <c r="L1177" s="28">
        <f>SUM(I1177:K1177)</f>
        <v/>
      </c>
      <c r="M1177" s="28">
        <f>G1177*H1177+I1177</f>
        <v/>
      </c>
      <c r="N1177" s="16" t="n"/>
      <c r="O1177" s="16" t="n"/>
      <c r="P1177" s="14" t="n"/>
      <c r="Q1177" s="16" t="n"/>
      <c r="R1177" s="8" t="inlineStr">
        <is>
          <t>✅ 可导入</t>
        </is>
      </c>
      <c r="S1177" s="8" t="inlineStr">
        <is>
          <t>✅ 对账齐全</t>
        </is>
      </c>
      <c r="T1177" t="inlineStr">
        <is>
          <t>✓</t>
        </is>
      </c>
    </row>
    <row r="1178">
      <c r="A1178" s="14" t="inlineStr">
        <is>
          <t>2701765705004011452</t>
        </is>
      </c>
      <c r="B1178" s="14" t="inlineStr">
        <is>
          <t>tb650398276981</t>
        </is>
      </c>
      <c r="C1178" s="25" t="n">
        <v>46098</v>
      </c>
      <c r="D1178" s="15" t="n"/>
      <c r="E1178" s="15" t="n"/>
      <c r="F1178" s="15" t="n"/>
      <c r="G1178" s="15" t="n"/>
      <c r="H1178" s="15" t="n">
        <v>1</v>
      </c>
      <c r="I1178" s="160" t="n">
        <v>15</v>
      </c>
      <c r="J1178" s="160" t="n">
        <v>5</v>
      </c>
      <c r="K1178" s="160">
        <f>G1178*H1178*0.006</f>
        <v/>
      </c>
      <c r="L1178" s="28">
        <f>SUM(I1178:K1178)</f>
        <v/>
      </c>
      <c r="M1178" s="28">
        <f>G1178*H1178+I1178</f>
        <v/>
      </c>
      <c r="N1178" s="15" t="n"/>
      <c r="O1178" s="15" t="n"/>
      <c r="P1178" s="14" t="n"/>
      <c r="Q1178" s="15" t="n"/>
      <c r="R1178" s="8" t="inlineStr">
        <is>
          <t>✅ 可导入</t>
        </is>
      </c>
      <c r="S1178" s="8" t="inlineStr">
        <is>
          <t>✅ 对账齐全</t>
        </is>
      </c>
      <c r="T1178" t="inlineStr">
        <is>
          <t>✓</t>
        </is>
      </c>
    </row>
    <row r="1179">
      <c r="A1179" s="14" t="inlineStr">
        <is>
          <t>2701758830005001066</t>
        </is>
      </c>
      <c r="B1179" s="14" t="inlineStr">
        <is>
          <t>z33665561</t>
        </is>
      </c>
      <c r="C1179" s="26" t="n">
        <v>46098</v>
      </c>
      <c r="D1179" s="16" t="n"/>
      <c r="E1179" s="16" t="n"/>
      <c r="F1179" s="16" t="n"/>
      <c r="G1179" s="16" t="n"/>
      <c r="H1179" s="16" t="n">
        <v>1</v>
      </c>
      <c r="I1179" s="161" t="n">
        <v>15</v>
      </c>
      <c r="J1179" s="161" t="n">
        <v>5</v>
      </c>
      <c r="K1179" s="161">
        <f>G1179*H1179*0.006</f>
        <v/>
      </c>
      <c r="L1179" s="28">
        <f>SUM(I1179:K1179)</f>
        <v/>
      </c>
      <c r="M1179" s="28">
        <f>G1179*H1179+I1179</f>
        <v/>
      </c>
      <c r="N1179" s="16" t="n"/>
      <c r="O1179" s="16" t="n"/>
      <c r="P1179" s="14" t="n"/>
      <c r="Q1179" s="16" t="n"/>
      <c r="R1179" s="8" t="inlineStr">
        <is>
          <t>✅ 可导入</t>
        </is>
      </c>
      <c r="S1179" s="8" t="inlineStr">
        <is>
          <t>✅ 对账齐全</t>
        </is>
      </c>
      <c r="T1179" t="inlineStr">
        <is>
          <t>✓</t>
        </is>
      </c>
    </row>
    <row r="1180">
      <c r="A1180" s="14" t="inlineStr">
        <is>
          <t>4502171845013007245</t>
        </is>
      </c>
      <c r="B1180" s="14" t="inlineStr">
        <is>
          <t>maomao_9715</t>
        </is>
      </c>
      <c r="C1180" s="25" t="n">
        <v>46098</v>
      </c>
      <c r="D1180" s="15" t="n"/>
      <c r="E1180" s="15" t="n"/>
      <c r="F1180" s="15" t="n"/>
      <c r="G1180" s="15" t="n"/>
      <c r="H1180" s="15" t="n">
        <v>1</v>
      </c>
      <c r="I1180" s="160" t="n">
        <v>15</v>
      </c>
      <c r="J1180" s="160" t="n">
        <v>5</v>
      </c>
      <c r="K1180" s="160">
        <f>G1180*H1180*0.006</f>
        <v/>
      </c>
      <c r="L1180" s="28">
        <f>SUM(I1180:K1180)</f>
        <v/>
      </c>
      <c r="M1180" s="28">
        <f>G1180*H1180+I1180</f>
        <v/>
      </c>
      <c r="N1180" s="15" t="n"/>
      <c r="O1180" s="15" t="n"/>
      <c r="P1180" s="14" t="n"/>
      <c r="Q1180" s="15" t="n"/>
      <c r="R1180" s="8" t="inlineStr">
        <is>
          <t>✅ 可导入</t>
        </is>
      </c>
      <c r="S1180" s="8" t="inlineStr">
        <is>
          <t>✅ 对账齐全</t>
        </is>
      </c>
      <c r="T1180" t="inlineStr">
        <is>
          <t>✓</t>
        </is>
      </c>
    </row>
    <row r="1181">
      <c r="A1181" s="14" t="inlineStr">
        <is>
          <t>2701749864013002782</t>
        </is>
      </c>
      <c r="B1181" s="14" t="inlineStr">
        <is>
          <t>tb252456005220</t>
        </is>
      </c>
      <c r="C1181" s="26" t="n">
        <v>46098</v>
      </c>
      <c r="D1181" s="16" t="n"/>
      <c r="E1181" s="16" t="n"/>
      <c r="F1181" s="16" t="n"/>
      <c r="G1181" s="16" t="n"/>
      <c r="H1181" s="16" t="n">
        <v>1</v>
      </c>
      <c r="I1181" s="161" t="n">
        <v>15</v>
      </c>
      <c r="J1181" s="161" t="n">
        <v>5</v>
      </c>
      <c r="K1181" s="161">
        <f>G1181*H1181*0.006</f>
        <v/>
      </c>
      <c r="L1181" s="28">
        <f>SUM(I1181:K1181)</f>
        <v/>
      </c>
      <c r="M1181" s="28">
        <f>G1181*H1181+I1181</f>
        <v/>
      </c>
      <c r="N1181" s="16" t="n"/>
      <c r="O1181" s="16" t="n"/>
      <c r="P1181" s="14" t="n"/>
      <c r="Q1181" s="16" t="n"/>
      <c r="R1181" s="8" t="inlineStr">
        <is>
          <t>✅ 可导入</t>
        </is>
      </c>
      <c r="S1181" s="8" t="inlineStr">
        <is>
          <t>✅ 对账齐全</t>
        </is>
      </c>
      <c r="T1181" t="inlineStr">
        <is>
          <t>✓</t>
        </is>
      </c>
    </row>
    <row r="1182">
      <c r="A1182" s="14" t="inlineStr">
        <is>
          <t>4502165328013003516</t>
        </is>
      </c>
      <c r="B1182" s="14" t="inlineStr">
        <is>
          <t>tb3966292995</t>
        </is>
      </c>
      <c r="C1182" s="25" t="n">
        <v>46098</v>
      </c>
      <c r="D1182" s="15" t="n"/>
      <c r="E1182" s="15" t="n"/>
      <c r="F1182" s="15" t="n"/>
      <c r="G1182" s="15" t="n"/>
      <c r="H1182" s="15" t="n">
        <v>1</v>
      </c>
      <c r="I1182" s="160" t="n">
        <v>15</v>
      </c>
      <c r="J1182" s="160" t="n">
        <v>5</v>
      </c>
      <c r="K1182" s="160">
        <f>G1182*H1182*0.006</f>
        <v/>
      </c>
      <c r="L1182" s="28">
        <f>SUM(I1182:K1182)</f>
        <v/>
      </c>
      <c r="M1182" s="28">
        <f>G1182*H1182+I1182</f>
        <v/>
      </c>
      <c r="N1182" s="15" t="n"/>
      <c r="O1182" s="15" t="n"/>
      <c r="P1182" s="14" t="n"/>
      <c r="Q1182" s="15" t="n"/>
      <c r="R1182" s="8" t="inlineStr">
        <is>
          <t>✅ 可导入</t>
        </is>
      </c>
      <c r="S1182" s="8" t="inlineStr">
        <is>
          <t>✅ 对账齐全</t>
        </is>
      </c>
      <c r="T1182" t="inlineStr">
        <is>
          <t>✓</t>
        </is>
      </c>
    </row>
    <row r="1183">
      <c r="A1183" s="14" t="inlineStr">
        <is>
          <t>2701757172017000854</t>
        </is>
      </c>
      <c r="B1183" s="14" t="inlineStr">
        <is>
          <t>tb916542165344</t>
        </is>
      </c>
      <c r="C1183" s="26" t="n">
        <v>46098</v>
      </c>
      <c r="D1183" s="16" t="n"/>
      <c r="E1183" s="16" t="n"/>
      <c r="F1183" s="16" t="n"/>
      <c r="G1183" s="16" t="n"/>
      <c r="H1183" s="16" t="n">
        <v>1</v>
      </c>
      <c r="I1183" s="161" t="n">
        <v>15</v>
      </c>
      <c r="J1183" s="161" t="n">
        <v>5</v>
      </c>
      <c r="K1183" s="161">
        <f>G1183*H1183*0.006</f>
        <v/>
      </c>
      <c r="L1183" s="28">
        <f>SUM(I1183:K1183)</f>
        <v/>
      </c>
      <c r="M1183" s="28">
        <f>G1183*H1183+I1183</f>
        <v/>
      </c>
      <c r="N1183" s="16" t="n"/>
      <c r="O1183" s="16" t="n"/>
      <c r="P1183" s="14" t="n"/>
      <c r="Q1183" s="16" t="n"/>
      <c r="R1183" s="8" t="inlineStr">
        <is>
          <t>✅ 可导入</t>
        </is>
      </c>
      <c r="S1183" s="8" t="inlineStr">
        <is>
          <t>✅ 对账齐全</t>
        </is>
      </c>
      <c r="T1183" t="inlineStr">
        <is>
          <t>✓</t>
        </is>
      </c>
    </row>
    <row r="1184">
      <c r="A1184" s="14" t="inlineStr">
        <is>
          <t>4502171017056018520</t>
        </is>
      </c>
      <c r="B1184" s="14" t="inlineStr">
        <is>
          <t>代表月亮收了你</t>
        </is>
      </c>
      <c r="C1184" s="25" t="n">
        <v>46099</v>
      </c>
      <c r="D1184" s="15" t="n"/>
      <c r="E1184" s="15" t="n"/>
      <c r="F1184" s="15" t="n"/>
      <c r="G1184" s="15" t="n"/>
      <c r="H1184" s="15" t="n">
        <v>1</v>
      </c>
      <c r="I1184" s="160" t="n">
        <v>15</v>
      </c>
      <c r="J1184" s="160" t="n">
        <v>5</v>
      </c>
      <c r="K1184" s="160">
        <f>G1184*H1184*0.006</f>
        <v/>
      </c>
      <c r="L1184" s="28">
        <f>SUM(I1184:K1184)</f>
        <v/>
      </c>
      <c r="M1184" s="28">
        <f>G1184*H1184+I1184</f>
        <v/>
      </c>
      <c r="N1184" s="15" t="n"/>
      <c r="O1184" s="15" t="n"/>
      <c r="P1184" s="14" t="n"/>
      <c r="Q1184" s="15" t="n"/>
      <c r="R1184" s="8" t="inlineStr">
        <is>
          <t>✅ 可导入</t>
        </is>
      </c>
      <c r="S1184" s="8" t="inlineStr">
        <is>
          <t>✅ 对账齐全</t>
        </is>
      </c>
      <c r="T1184" t="inlineStr">
        <is>
          <t>✓</t>
        </is>
      </c>
    </row>
    <row r="1185">
      <c r="A1185" s="14" t="inlineStr">
        <is>
          <t>4502181530042195409</t>
        </is>
      </c>
      <c r="B1185" s="14" t="inlineStr">
        <is>
          <t>tb4337188784</t>
        </is>
      </c>
      <c r="C1185" s="26" t="n">
        <v>46099</v>
      </c>
      <c r="D1185" s="16" t="n"/>
      <c r="E1185" s="16" t="n"/>
      <c r="F1185" s="16" t="n"/>
      <c r="G1185" s="16" t="n"/>
      <c r="H1185" s="16" t="n">
        <v>1</v>
      </c>
      <c r="I1185" s="161" t="n">
        <v>15</v>
      </c>
      <c r="J1185" s="161" t="n">
        <v>5</v>
      </c>
      <c r="K1185" s="161">
        <f>G1185*H1185*0.006</f>
        <v/>
      </c>
      <c r="L1185" s="28">
        <f>SUM(I1185:K1185)</f>
        <v/>
      </c>
      <c r="M1185" s="28">
        <f>G1185*H1185+I1185</f>
        <v/>
      </c>
      <c r="N1185" s="16" t="n"/>
      <c r="O1185" s="16" t="n"/>
      <c r="P1185" s="14" t="n"/>
      <c r="Q1185" s="16" t="n"/>
      <c r="R1185" s="8" t="inlineStr">
        <is>
          <t>✅ 可导入</t>
        </is>
      </c>
      <c r="S1185" s="8" t="inlineStr">
        <is>
          <t>✅ 对账齐全</t>
        </is>
      </c>
      <c r="T1185" t="inlineStr">
        <is>
          <t>✓</t>
        </is>
      </c>
    </row>
    <row r="1186">
      <c r="A1186" s="14" t="inlineStr">
        <is>
          <t>4502180522056034835</t>
        </is>
      </c>
      <c r="B1186" s="14" t="inlineStr">
        <is>
          <t>04010311boat</t>
        </is>
      </c>
      <c r="C1186" s="25" t="n">
        <v>46099</v>
      </c>
      <c r="D1186" s="15" t="n"/>
      <c r="E1186" s="15" t="n"/>
      <c r="F1186" s="15" t="n"/>
      <c r="G1186" s="15" t="n"/>
      <c r="H1186" s="15" t="n">
        <v>1</v>
      </c>
      <c r="I1186" s="160" t="n">
        <v>15</v>
      </c>
      <c r="J1186" s="160" t="n">
        <v>5</v>
      </c>
      <c r="K1186" s="160">
        <f>G1186*H1186*0.006</f>
        <v/>
      </c>
      <c r="L1186" s="28">
        <f>SUM(I1186:K1186)</f>
        <v/>
      </c>
      <c r="M1186" s="28">
        <f>G1186*H1186+I1186</f>
        <v/>
      </c>
      <c r="N1186" s="15" t="n"/>
      <c r="O1186" s="15" t="n"/>
      <c r="P1186" s="14" t="n"/>
      <c r="Q1186" s="15" t="n"/>
      <c r="R1186" s="8" t="inlineStr">
        <is>
          <t>✅ 可导入</t>
        </is>
      </c>
      <c r="S1186" s="8" t="inlineStr">
        <is>
          <t>✅ 对账齐全</t>
        </is>
      </c>
      <c r="T1186" t="inlineStr">
        <is>
          <t>✓</t>
        </is>
      </c>
    </row>
    <row r="1187">
      <c r="A1187" s="14" t="inlineStr">
        <is>
          <t>2701755303067166562</t>
        </is>
      </c>
      <c r="B1187" s="14" t="inlineStr">
        <is>
          <t>tb077720924</t>
        </is>
      </c>
      <c r="C1187" s="26" t="n">
        <v>46100</v>
      </c>
      <c r="D1187" s="16" t="n"/>
      <c r="E1187" s="16" t="n"/>
      <c r="F1187" s="16" t="n"/>
      <c r="G1187" s="16" t="n"/>
      <c r="H1187" s="16" t="n">
        <v>1</v>
      </c>
      <c r="I1187" s="161" t="n">
        <v>15</v>
      </c>
      <c r="J1187" s="161" t="n">
        <v>5</v>
      </c>
      <c r="K1187" s="161">
        <f>G1187*H1187*0.006</f>
        <v/>
      </c>
      <c r="L1187" s="28">
        <f>SUM(I1187:K1187)</f>
        <v/>
      </c>
      <c r="M1187" s="28">
        <f>G1187*H1187+I1187</f>
        <v/>
      </c>
      <c r="N1187" s="16" t="n"/>
      <c r="O1187" s="16" t="n"/>
      <c r="P1187" s="14" t="n"/>
      <c r="Q1187" s="16" t="n"/>
      <c r="R1187" s="8" t="inlineStr">
        <is>
          <t>✅ 可导入</t>
        </is>
      </c>
      <c r="S1187" s="8" t="inlineStr">
        <is>
          <t>✅ 对账齐全</t>
        </is>
      </c>
      <c r="T1187" t="inlineStr">
        <is>
          <t>✓</t>
        </is>
      </c>
    </row>
    <row r="1188">
      <c r="A1188" s="14" t="inlineStr">
        <is>
          <t>4502183077063031502</t>
        </is>
      </c>
      <c r="B1188" s="14" t="inlineStr">
        <is>
          <t>tb564058813</t>
        </is>
      </c>
      <c r="C1188" s="25" t="n">
        <v>46100</v>
      </c>
      <c r="D1188" s="15" t="n"/>
      <c r="E1188" s="15" t="n"/>
      <c r="F1188" s="15" t="n"/>
      <c r="G1188" s="15" t="n"/>
      <c r="H1188" s="15" t="n">
        <v>1</v>
      </c>
      <c r="I1188" s="160" t="n">
        <v>15</v>
      </c>
      <c r="J1188" s="160" t="n">
        <v>5</v>
      </c>
      <c r="K1188" s="160">
        <f>G1188*H1188*0.006</f>
        <v/>
      </c>
      <c r="L1188" s="28">
        <f>SUM(I1188:K1188)</f>
        <v/>
      </c>
      <c r="M1188" s="28">
        <f>G1188*H1188+I1188</f>
        <v/>
      </c>
      <c r="N1188" s="15" t="n"/>
      <c r="O1188" s="15" t="n"/>
      <c r="P1188" s="14" t="n"/>
      <c r="Q1188" s="15" t="n"/>
      <c r="R1188" s="8" t="inlineStr">
        <is>
          <t>✅ 可导入</t>
        </is>
      </c>
      <c r="S1188" s="8" t="inlineStr">
        <is>
          <t>✅ 对账齐全</t>
        </is>
      </c>
      <c r="T1188" t="inlineStr">
        <is>
          <t>✓</t>
        </is>
      </c>
    </row>
    <row r="1189">
      <c r="A1189" s="14" t="inlineStr">
        <is>
          <t>2701749938075011059</t>
        </is>
      </c>
      <c r="B1189" s="14" t="inlineStr">
        <is>
          <t>万水千山shan</t>
        </is>
      </c>
      <c r="C1189" s="26" t="n">
        <v>46100</v>
      </c>
      <c r="D1189" s="16" t="n"/>
      <c r="E1189" s="16" t="n"/>
      <c r="F1189" s="16" t="n"/>
      <c r="G1189" s="16" t="n"/>
      <c r="H1189" s="16" t="n">
        <v>1</v>
      </c>
      <c r="I1189" s="161" t="n">
        <v>15</v>
      </c>
      <c r="J1189" s="161" t="n">
        <v>5</v>
      </c>
      <c r="K1189" s="161">
        <f>G1189*H1189*0.006</f>
        <v/>
      </c>
      <c r="L1189" s="28">
        <f>SUM(I1189:K1189)</f>
        <v/>
      </c>
      <c r="M1189" s="28">
        <f>G1189*H1189+I1189</f>
        <v/>
      </c>
      <c r="N1189" s="16" t="n"/>
      <c r="O1189" s="16" t="n"/>
      <c r="P1189" s="14" t="n"/>
      <c r="Q1189" s="16" t="n"/>
      <c r="R1189" s="8" t="inlineStr">
        <is>
          <t>✅ 可导入</t>
        </is>
      </c>
      <c r="S1189" s="8" t="inlineStr">
        <is>
          <t>✅ 对账齐全</t>
        </is>
      </c>
      <c r="T1189" t="inlineStr">
        <is>
          <t>✓</t>
        </is>
      </c>
    </row>
    <row r="1190">
      <c r="A1190" s="14" t="inlineStr">
        <is>
          <t>2701764158002024065</t>
        </is>
      </c>
      <c r="B1190" s="14" t="inlineStr">
        <is>
          <t>tb593241227</t>
        </is>
      </c>
      <c r="C1190" s="25" t="n">
        <v>46100</v>
      </c>
      <c r="D1190" s="15" t="n"/>
      <c r="E1190" s="15" t="n"/>
      <c r="F1190" s="15" t="n"/>
      <c r="G1190" s="15" t="n"/>
      <c r="H1190" s="15" t="n">
        <v>1</v>
      </c>
      <c r="I1190" s="160" t="n">
        <v>15</v>
      </c>
      <c r="J1190" s="160" t="n">
        <v>5</v>
      </c>
      <c r="K1190" s="160">
        <f>G1190*H1190*0.006</f>
        <v/>
      </c>
      <c r="L1190" s="28">
        <f>SUM(I1190:K1190)</f>
        <v/>
      </c>
      <c r="M1190" s="28">
        <f>G1190*H1190+I1190</f>
        <v/>
      </c>
      <c r="N1190" s="15" t="n"/>
      <c r="O1190" s="15" t="n"/>
      <c r="P1190" s="14" t="n"/>
      <c r="Q1190" s="15" t="n"/>
      <c r="R1190" s="8" t="inlineStr">
        <is>
          <t>✅ 可导入</t>
        </is>
      </c>
      <c r="S1190" s="8" t="inlineStr">
        <is>
          <t>✅ 对账齐全</t>
        </is>
      </c>
      <c r="T1190" t="inlineStr">
        <is>
          <t>✓</t>
        </is>
      </c>
    </row>
    <row r="1191">
      <c r="A1191" s="14" t="inlineStr">
        <is>
          <t>4502197442010219938</t>
        </is>
      </c>
      <c r="B1191" s="14" t="inlineStr">
        <is>
          <t>devkfish</t>
        </is>
      </c>
      <c r="C1191" s="26" t="n">
        <v>46101</v>
      </c>
      <c r="D1191" s="16" t="n"/>
      <c r="E1191" s="16" t="n"/>
      <c r="F1191" s="16" t="n"/>
      <c r="G1191" s="16" t="n"/>
      <c r="H1191" s="16" t="n">
        <v>1</v>
      </c>
      <c r="I1191" s="161" t="n">
        <v>15</v>
      </c>
      <c r="J1191" s="161" t="n">
        <v>5</v>
      </c>
      <c r="K1191" s="161">
        <f>G1191*H1191*0.006</f>
        <v/>
      </c>
      <c r="L1191" s="28">
        <f>SUM(I1191:K1191)</f>
        <v/>
      </c>
      <c r="M1191" s="28">
        <f>G1191*H1191+I1191</f>
        <v/>
      </c>
      <c r="N1191" s="16" t="n"/>
      <c r="O1191" s="16" t="n"/>
      <c r="P1191" s="14" t="n"/>
      <c r="Q1191" s="16" t="n"/>
      <c r="R1191" s="8" t="inlineStr">
        <is>
          <t>✅ 可导入</t>
        </is>
      </c>
      <c r="S1191" s="8" t="inlineStr">
        <is>
          <t>✅ 对账齐全</t>
        </is>
      </c>
      <c r="T1191" t="inlineStr">
        <is>
          <t>✓</t>
        </is>
      </c>
    </row>
    <row r="1192">
      <c r="A1192" s="14" t="inlineStr">
        <is>
          <t>2701777945033011790</t>
        </is>
      </c>
      <c r="B1192" s="14" t="inlineStr">
        <is>
          <t>tb379688313</t>
        </is>
      </c>
      <c r="C1192" s="25" t="n">
        <v>46101</v>
      </c>
      <c r="D1192" s="15" t="n"/>
      <c r="E1192" s="15" t="n"/>
      <c r="F1192" s="15" t="n"/>
      <c r="G1192" s="15" t="n"/>
      <c r="H1192" s="15" t="n">
        <v>1</v>
      </c>
      <c r="I1192" s="160" t="n">
        <v>15</v>
      </c>
      <c r="J1192" s="160" t="n">
        <v>5</v>
      </c>
      <c r="K1192" s="160">
        <f>G1192*H1192*0.006</f>
        <v/>
      </c>
      <c r="L1192" s="28">
        <f>SUM(I1192:K1192)</f>
        <v/>
      </c>
      <c r="M1192" s="28">
        <f>G1192*H1192+I1192</f>
        <v/>
      </c>
      <c r="N1192" s="15" t="n"/>
      <c r="O1192" s="15" t="n"/>
      <c r="P1192" s="14" t="n"/>
      <c r="Q1192" s="15" t="n"/>
      <c r="R1192" s="8" t="inlineStr">
        <is>
          <t>✅ 可导入</t>
        </is>
      </c>
      <c r="S1192" s="8" t="inlineStr">
        <is>
          <t>✅ 对账齐全</t>
        </is>
      </c>
      <c r="T1192" t="inlineStr">
        <is>
          <t>✓</t>
        </is>
      </c>
    </row>
    <row r="1193">
      <c r="A1193" s="14" t="inlineStr">
        <is>
          <t>4502187612050034621</t>
        </is>
      </c>
      <c r="B1193" s="14" t="inlineStr">
        <is>
          <t>tb4087665029</t>
        </is>
      </c>
      <c r="C1193" s="26" t="n">
        <v>46101</v>
      </c>
      <c r="D1193" s="16" t="n"/>
      <c r="E1193" s="16" t="n"/>
      <c r="F1193" s="16" t="n"/>
      <c r="G1193" s="16" t="n"/>
      <c r="H1193" s="16" t="n">
        <v>1</v>
      </c>
      <c r="I1193" s="161" t="n">
        <v>15</v>
      </c>
      <c r="J1193" s="161" t="n">
        <v>5</v>
      </c>
      <c r="K1193" s="161">
        <f>G1193*H1193*0.006</f>
        <v/>
      </c>
      <c r="L1193" s="28">
        <f>SUM(I1193:K1193)</f>
        <v/>
      </c>
      <c r="M1193" s="28">
        <f>G1193*H1193+I1193</f>
        <v/>
      </c>
      <c r="N1193" s="16" t="n"/>
      <c r="O1193" s="16" t="n"/>
      <c r="P1193" s="14" t="n"/>
      <c r="Q1193" s="16" t="n"/>
      <c r="R1193" s="8" t="inlineStr">
        <is>
          <t>✅ 可导入</t>
        </is>
      </c>
      <c r="S1193" s="8" t="inlineStr">
        <is>
          <t>✅ 对账齐全</t>
        </is>
      </c>
      <c r="T1193" t="inlineStr">
        <is>
          <t>✓</t>
        </is>
      </c>
    </row>
    <row r="1194">
      <c r="A1194" s="14" t="inlineStr">
        <is>
          <t>2701770423040018979</t>
        </is>
      </c>
      <c r="B1194" s="14" t="inlineStr">
        <is>
          <t>糖糖高阳王</t>
        </is>
      </c>
      <c r="C1194" s="25" t="n">
        <v>46102</v>
      </c>
      <c r="D1194" s="15" t="n"/>
      <c r="E1194" s="15" t="n"/>
      <c r="F1194" s="15" t="n"/>
      <c r="G1194" s="15" t="n"/>
      <c r="H1194" s="15" t="n">
        <v>1</v>
      </c>
      <c r="I1194" s="160" t="n">
        <v>15</v>
      </c>
      <c r="J1194" s="160" t="n">
        <v>5</v>
      </c>
      <c r="K1194" s="160">
        <f>G1194*H1194*0.006</f>
        <v/>
      </c>
      <c r="L1194" s="28">
        <f>SUM(I1194:K1194)</f>
        <v/>
      </c>
      <c r="M1194" s="28">
        <f>G1194*H1194+I1194</f>
        <v/>
      </c>
      <c r="N1194" s="15" t="n"/>
      <c r="O1194" s="15" t="n"/>
      <c r="P1194" s="14" t="n"/>
      <c r="Q1194" s="15" t="n"/>
      <c r="R1194" s="8" t="inlineStr">
        <is>
          <t>✅ 可导入</t>
        </is>
      </c>
      <c r="S1194" s="8" t="inlineStr">
        <is>
          <t>✅ 对账齐全</t>
        </is>
      </c>
      <c r="T1194" t="inlineStr">
        <is>
          <t>✓</t>
        </is>
      </c>
    </row>
    <row r="1195">
      <c r="A1195" s="14" t="inlineStr">
        <is>
          <t>2701775571049013691</t>
        </is>
      </c>
      <c r="B1195" s="14" t="inlineStr">
        <is>
          <t>tb544249914</t>
        </is>
      </c>
      <c r="C1195" s="26" t="n">
        <v>46102</v>
      </c>
      <c r="D1195" s="16" t="n"/>
      <c r="E1195" s="16" t="n"/>
      <c r="F1195" s="16" t="n"/>
      <c r="G1195" s="16" t="n"/>
      <c r="H1195" s="16" t="n">
        <v>1</v>
      </c>
      <c r="I1195" s="161" t="n">
        <v>15</v>
      </c>
      <c r="J1195" s="161" t="n">
        <v>5</v>
      </c>
      <c r="K1195" s="161">
        <f>G1195*H1195*0.006</f>
        <v/>
      </c>
      <c r="L1195" s="28">
        <f>SUM(I1195:K1195)</f>
        <v/>
      </c>
      <c r="M1195" s="28">
        <f>G1195*H1195+I1195</f>
        <v/>
      </c>
      <c r="N1195" s="16" t="n"/>
      <c r="O1195" s="16" t="n"/>
      <c r="P1195" s="14" t="n"/>
      <c r="Q1195" s="16" t="n"/>
      <c r="R1195" s="8" t="inlineStr">
        <is>
          <t>✅ 可导入</t>
        </is>
      </c>
      <c r="S1195" s="8" t="inlineStr">
        <is>
          <t>✅ 对账齐全</t>
        </is>
      </c>
      <c r="T1195" t="inlineStr">
        <is>
          <t>✓</t>
        </is>
      </c>
    </row>
    <row r="1196">
      <c r="A1196" s="14" t="inlineStr">
        <is>
          <t>2701769414064074094</t>
        </is>
      </c>
      <c r="B1196" s="14" t="inlineStr">
        <is>
          <t>eddy288</t>
        </is>
      </c>
      <c r="C1196" s="25" t="n">
        <v>46102</v>
      </c>
      <c r="D1196" s="15" t="n"/>
      <c r="E1196" s="15" t="n"/>
      <c r="F1196" s="15" t="n"/>
      <c r="G1196" s="15" t="n"/>
      <c r="H1196" s="15" t="n">
        <v>1</v>
      </c>
      <c r="I1196" s="160" t="n">
        <v>15</v>
      </c>
      <c r="J1196" s="160" t="n">
        <v>5</v>
      </c>
      <c r="K1196" s="160">
        <f>G1196*H1196*0.006</f>
        <v/>
      </c>
      <c r="L1196" s="28">
        <f>SUM(I1196:K1196)</f>
        <v/>
      </c>
      <c r="M1196" s="28">
        <f>G1196*H1196+I1196</f>
        <v/>
      </c>
      <c r="N1196" s="15" t="n"/>
      <c r="O1196" s="15" t="n"/>
      <c r="P1196" s="14" t="n"/>
      <c r="Q1196" s="15" t="n"/>
      <c r="R1196" s="8" t="inlineStr">
        <is>
          <t>✅ 可导入</t>
        </is>
      </c>
      <c r="S1196" s="8" t="inlineStr">
        <is>
          <t>✅ 对账齐全</t>
        </is>
      </c>
      <c r="T1196" t="inlineStr">
        <is>
          <t>✓</t>
        </is>
      </c>
    </row>
    <row r="1197">
      <c r="A1197" s="14" t="inlineStr">
        <is>
          <t>2701770960099045184</t>
        </is>
      </c>
      <c r="B1197" s="14" t="inlineStr">
        <is>
          <t>tb40027833</t>
        </is>
      </c>
      <c r="C1197" s="26" t="n">
        <v>46103</v>
      </c>
      <c r="D1197" s="16" t="n"/>
      <c r="E1197" s="16" t="n"/>
      <c r="F1197" s="16" t="n"/>
      <c r="G1197" s="16" t="n"/>
      <c r="H1197" s="16" t="n">
        <v>1</v>
      </c>
      <c r="I1197" s="161" t="n">
        <v>15</v>
      </c>
      <c r="J1197" s="161" t="n">
        <v>5</v>
      </c>
      <c r="K1197" s="161">
        <f>G1197*H1197*0.006</f>
        <v/>
      </c>
      <c r="L1197" s="28">
        <f>SUM(I1197:K1197)</f>
        <v/>
      </c>
      <c r="M1197" s="28">
        <f>G1197*H1197+I1197</f>
        <v/>
      </c>
      <c r="N1197" s="16" t="n"/>
      <c r="O1197" s="16" t="n"/>
      <c r="P1197" s="14" t="n"/>
      <c r="Q1197" s="16" t="n"/>
      <c r="R1197" s="8" t="inlineStr">
        <is>
          <t>✅ 可导入</t>
        </is>
      </c>
      <c r="S1197" s="8" t="inlineStr">
        <is>
          <t>✅ 对账齐全</t>
        </is>
      </c>
      <c r="T1197" t="inlineStr">
        <is>
          <t>✓</t>
        </is>
      </c>
    </row>
    <row r="1198">
      <c r="A1198" s="14" t="inlineStr">
        <is>
          <t>4502207666028045621</t>
        </is>
      </c>
      <c r="B1198" s="14" t="inlineStr">
        <is>
          <t>tb55683968086</t>
        </is>
      </c>
      <c r="C1198" s="25" t="n">
        <v>46106</v>
      </c>
      <c r="D1198" s="15" t="n"/>
      <c r="E1198" s="15" t="n"/>
      <c r="F1198" s="15" t="n"/>
      <c r="G1198" s="15" t="n"/>
      <c r="H1198" s="15" t="n">
        <v>1</v>
      </c>
      <c r="I1198" s="160" t="n">
        <v>15</v>
      </c>
      <c r="J1198" s="160" t="n">
        <v>5</v>
      </c>
      <c r="K1198" s="160">
        <f>G1198*H1198*0.006</f>
        <v/>
      </c>
      <c r="L1198" s="28">
        <f>SUM(I1198:K1198)</f>
        <v/>
      </c>
      <c r="M1198" s="28">
        <f>G1198*H1198+I1198</f>
        <v/>
      </c>
      <c r="N1198" s="15" t="n"/>
      <c r="O1198" s="15" t="n"/>
      <c r="P1198" s="14" t="n"/>
      <c r="Q1198" s="15" t="n"/>
      <c r="R1198" s="8" t="inlineStr">
        <is>
          <t>✅ 可导入</t>
        </is>
      </c>
      <c r="S1198" s="8" t="inlineStr">
        <is>
          <t>✅ 对账齐全</t>
        </is>
      </c>
      <c r="T1198" t="inlineStr">
        <is>
          <t>✓</t>
        </is>
      </c>
    </row>
    <row r="1199">
      <c r="A1199" s="14" t="inlineStr">
        <is>
          <t>4502224586003007631</t>
        </is>
      </c>
      <c r="B1199" s="14" t="inlineStr">
        <is>
          <t>tb845564663</t>
        </is>
      </c>
      <c r="C1199" s="26" t="n">
        <v>46107</v>
      </c>
      <c r="D1199" s="16" t="n"/>
      <c r="E1199" s="16" t="n"/>
      <c r="F1199" s="16" t="n"/>
      <c r="G1199" s="16" t="n"/>
      <c r="H1199" s="16" t="n">
        <v>1</v>
      </c>
      <c r="I1199" s="161" t="n">
        <v>15</v>
      </c>
      <c r="J1199" s="161" t="n">
        <v>5</v>
      </c>
      <c r="K1199" s="161">
        <f>G1199*H1199*0.006</f>
        <v/>
      </c>
      <c r="L1199" s="28">
        <f>SUM(I1199:K1199)</f>
        <v/>
      </c>
      <c r="M1199" s="28">
        <f>G1199*H1199+I1199</f>
        <v/>
      </c>
      <c r="N1199" s="16" t="n"/>
      <c r="O1199" s="16" t="n"/>
      <c r="P1199" s="14" t="n"/>
      <c r="Q1199" s="16" t="n"/>
      <c r="R1199" s="8" t="inlineStr">
        <is>
          <t>✅ 可导入</t>
        </is>
      </c>
      <c r="S1199" s="8" t="inlineStr">
        <is>
          <t>✅ 对账齐全</t>
        </is>
      </c>
      <c r="T1199" t="inlineStr">
        <is>
          <t>✓</t>
        </is>
      </c>
    </row>
    <row r="1200">
      <c r="A1200" s="14" t="inlineStr">
        <is>
          <t>2701795513018017764</t>
        </is>
      </c>
      <c r="B1200" s="14" t="inlineStr">
        <is>
          <t>fenghui0000</t>
        </is>
      </c>
      <c r="C1200" s="25" t="n">
        <v>46109</v>
      </c>
      <c r="D1200" s="15" t="n"/>
      <c r="E1200" s="15" t="n"/>
      <c r="F1200" s="15" t="n"/>
      <c r="G1200" s="15" t="n"/>
      <c r="H1200" s="15" t="n">
        <v>1</v>
      </c>
      <c r="I1200" s="160" t="n">
        <v>15</v>
      </c>
      <c r="J1200" s="160" t="n">
        <v>5</v>
      </c>
      <c r="K1200" s="160">
        <f>G1200*H1200*0.006</f>
        <v/>
      </c>
      <c r="L1200" s="28">
        <f>SUM(I1200:K1200)</f>
        <v/>
      </c>
      <c r="M1200" s="28">
        <f>G1200*H1200+I1200</f>
        <v/>
      </c>
      <c r="N1200" s="15" t="n"/>
      <c r="O1200" s="15" t="n"/>
      <c r="P1200" s="14" t="n"/>
      <c r="Q1200" s="15" t="n"/>
      <c r="R1200" s="8" t="inlineStr">
        <is>
          <t>✅ 可导入</t>
        </is>
      </c>
      <c r="S1200" s="8" t="inlineStr">
        <is>
          <t>✅ 对账齐全</t>
        </is>
      </c>
      <c r="T1200" t="inlineStr">
        <is>
          <t>✓</t>
        </is>
      </c>
    </row>
    <row r="1201">
      <c r="A1201" s="14" t="inlineStr">
        <is>
          <t>2701791300075047554</t>
        </is>
      </c>
      <c r="B1201" s="14" t="inlineStr">
        <is>
          <t>cbh15989841801</t>
        </is>
      </c>
      <c r="C1201" s="26" t="n">
        <v>46109</v>
      </c>
      <c r="D1201" s="16" t="n"/>
      <c r="E1201" s="16" t="n"/>
      <c r="F1201" s="16" t="n"/>
      <c r="G1201" s="16" t="n"/>
      <c r="H1201" s="16" t="n">
        <v>1</v>
      </c>
      <c r="I1201" s="161" t="n">
        <v>15</v>
      </c>
      <c r="J1201" s="161" t="n">
        <v>5</v>
      </c>
      <c r="K1201" s="161">
        <f>G1201*H1201*0.006</f>
        <v/>
      </c>
      <c r="L1201" s="28">
        <f>SUM(I1201:K1201)</f>
        <v/>
      </c>
      <c r="M1201" s="28">
        <f>G1201*H1201+I1201</f>
        <v/>
      </c>
      <c r="N1201" s="16" t="n"/>
      <c r="O1201" s="16" t="n"/>
      <c r="P1201" s="14" t="n"/>
      <c r="Q1201" s="16" t="n"/>
      <c r="R1201" s="8" t="inlineStr">
        <is>
          <t>✅ 可导入</t>
        </is>
      </c>
      <c r="S1201" s="8" t="inlineStr">
        <is>
          <t>✅ 对账齐全</t>
        </is>
      </c>
      <c r="T1201" t="inlineStr">
        <is>
          <t>✓</t>
        </is>
      </c>
    </row>
    <row r="1202">
      <c r="A1202" s="14" t="inlineStr">
        <is>
          <t>4502224154069033334</t>
        </is>
      </c>
      <c r="B1202" s="14" t="inlineStr">
        <is>
          <t>冰雪滢滢</t>
        </is>
      </c>
      <c r="C1202" s="25" t="n">
        <v>46109</v>
      </c>
      <c r="D1202" s="15" t="n"/>
      <c r="E1202" s="15" t="n"/>
      <c r="F1202" s="15" t="n"/>
      <c r="G1202" s="15" t="n"/>
      <c r="H1202" s="15" t="n">
        <v>1</v>
      </c>
      <c r="I1202" s="160" t="n">
        <v>15</v>
      </c>
      <c r="J1202" s="160" t="n">
        <v>5</v>
      </c>
      <c r="K1202" s="160">
        <f>G1202*H1202*0.006</f>
        <v/>
      </c>
      <c r="L1202" s="28">
        <f>SUM(I1202:K1202)</f>
        <v/>
      </c>
      <c r="M1202" s="28">
        <f>G1202*H1202+I1202</f>
        <v/>
      </c>
      <c r="N1202" s="15" t="n"/>
      <c r="O1202" s="15" t="n"/>
      <c r="P1202" s="14" t="n"/>
      <c r="Q1202" s="15" t="n"/>
      <c r="R1202" s="8" t="inlineStr">
        <is>
          <t>✅ 可导入</t>
        </is>
      </c>
      <c r="S1202" s="8" t="inlineStr">
        <is>
          <t>✅ 对账齐全</t>
        </is>
      </c>
      <c r="T1202" t="inlineStr">
        <is>
          <t>✓</t>
        </is>
      </c>
    </row>
    <row r="1203">
      <c r="A1203" s="14" t="inlineStr">
        <is>
          <t>2701799581087001079</t>
        </is>
      </c>
      <c r="B1203" s="14" t="inlineStr">
        <is>
          <t>tb956071072322</t>
        </is>
      </c>
      <c r="C1203" s="26" t="n">
        <v>46109</v>
      </c>
      <c r="D1203" s="16" t="n"/>
      <c r="E1203" s="16" t="n"/>
      <c r="F1203" s="16" t="n"/>
      <c r="G1203" s="16" t="n"/>
      <c r="H1203" s="16" t="n">
        <v>1</v>
      </c>
      <c r="I1203" s="161" t="n">
        <v>15</v>
      </c>
      <c r="J1203" s="161" t="n">
        <v>5</v>
      </c>
      <c r="K1203" s="161">
        <f>G1203*H1203*0.006</f>
        <v/>
      </c>
      <c r="L1203" s="28">
        <f>SUM(I1203:K1203)</f>
        <v/>
      </c>
      <c r="M1203" s="28">
        <f>G1203*H1203+I1203</f>
        <v/>
      </c>
      <c r="N1203" s="16" t="n"/>
      <c r="O1203" s="16" t="n"/>
      <c r="P1203" s="14" t="n"/>
      <c r="Q1203" s="16" t="n"/>
      <c r="R1203" s="8" t="inlineStr">
        <is>
          <t>✅ 可导入</t>
        </is>
      </c>
      <c r="S1203" s="8" t="inlineStr">
        <is>
          <t>✅ 对账齐全</t>
        </is>
      </c>
      <c r="T1203" t="inlineStr">
        <is>
          <t>✓</t>
        </is>
      </c>
    </row>
    <row r="1204">
      <c r="A1204" s="14" t="inlineStr">
        <is>
          <t>2701793318097007999</t>
        </is>
      </c>
      <c r="B1204" s="14" t="inlineStr">
        <is>
          <t>jing7946</t>
        </is>
      </c>
      <c r="C1204" s="25" t="n">
        <v>46110</v>
      </c>
      <c r="D1204" s="15" t="n"/>
      <c r="E1204" s="15" t="n"/>
      <c r="F1204" s="15" t="n"/>
      <c r="G1204" s="15" t="n"/>
      <c r="H1204" s="15" t="n">
        <v>1</v>
      </c>
      <c r="I1204" s="160" t="n">
        <v>15</v>
      </c>
      <c r="J1204" s="160" t="n">
        <v>5</v>
      </c>
      <c r="K1204" s="160">
        <f>G1204*H1204*0.006</f>
        <v/>
      </c>
      <c r="L1204" s="28">
        <f>SUM(I1204:K1204)</f>
        <v/>
      </c>
      <c r="M1204" s="28">
        <f>G1204*H1204+I1204</f>
        <v/>
      </c>
      <c r="N1204" s="15" t="n"/>
      <c r="O1204" s="15" t="n"/>
      <c r="P1204" s="14" t="n"/>
      <c r="Q1204" s="15" t="n"/>
      <c r="R1204" s="8" t="inlineStr">
        <is>
          <t>✅ 可导入</t>
        </is>
      </c>
      <c r="S1204" s="8" t="inlineStr">
        <is>
          <t>✅ 对账齐全</t>
        </is>
      </c>
      <c r="T1204" t="inlineStr">
        <is>
          <t>✓</t>
        </is>
      </c>
    </row>
    <row r="1205">
      <c r="A1205" s="14" t="inlineStr">
        <is>
          <t>4502223325084050743</t>
        </is>
      </c>
      <c r="B1205" s="14" t="inlineStr">
        <is>
          <t>胡胡晓峰</t>
        </is>
      </c>
      <c r="C1205" s="26" t="n">
        <v>46110</v>
      </c>
      <c r="D1205" s="16" t="n"/>
      <c r="E1205" s="16" t="n"/>
      <c r="F1205" s="16" t="n"/>
      <c r="G1205" s="16" t="n"/>
      <c r="H1205" s="16" t="n">
        <v>1</v>
      </c>
      <c r="I1205" s="161" t="n">
        <v>15</v>
      </c>
      <c r="J1205" s="161" t="n">
        <v>5</v>
      </c>
      <c r="K1205" s="161">
        <f>G1205*H1205*0.006</f>
        <v/>
      </c>
      <c r="L1205" s="28">
        <f>SUM(I1205:K1205)</f>
        <v/>
      </c>
      <c r="M1205" s="28">
        <f>G1205*H1205+I1205</f>
        <v/>
      </c>
      <c r="N1205" s="16" t="n"/>
      <c r="O1205" s="16" t="n"/>
      <c r="P1205" s="14" t="n"/>
      <c r="Q1205" s="16" t="n"/>
      <c r="R1205" s="8" t="inlineStr">
        <is>
          <t>✅ 可导入</t>
        </is>
      </c>
      <c r="S1205" s="8" t="inlineStr">
        <is>
          <t>✅ 对账齐全</t>
        </is>
      </c>
      <c r="T1205" t="inlineStr">
        <is>
          <t>✓</t>
        </is>
      </c>
    </row>
    <row r="1206">
      <c r="A1206" s="14" t="inlineStr">
        <is>
          <t>2701799475095001297</t>
        </is>
      </c>
      <c r="B1206" s="14" t="inlineStr">
        <is>
          <t>无痕四季</t>
        </is>
      </c>
      <c r="C1206" s="25" t="n">
        <v>46110</v>
      </c>
      <c r="D1206" s="15" t="n"/>
      <c r="E1206" s="15" t="n"/>
      <c r="F1206" s="15" t="n"/>
      <c r="G1206" s="15" t="n"/>
      <c r="H1206" s="15" t="n">
        <v>1</v>
      </c>
      <c r="I1206" s="160" t="n">
        <v>15</v>
      </c>
      <c r="J1206" s="160" t="n">
        <v>5</v>
      </c>
      <c r="K1206" s="160">
        <f>G1206*H1206*0.006</f>
        <v/>
      </c>
      <c r="L1206" s="28">
        <f>SUM(I1206:K1206)</f>
        <v/>
      </c>
      <c r="M1206" s="28">
        <f>G1206*H1206+I1206</f>
        <v/>
      </c>
      <c r="N1206" s="15" t="n"/>
      <c r="O1206" s="15" t="n"/>
      <c r="P1206" s="14" t="n"/>
      <c r="Q1206" s="15" t="n"/>
      <c r="R1206" s="8" t="inlineStr">
        <is>
          <t>✅ 可导入</t>
        </is>
      </c>
      <c r="S1206" s="8" t="inlineStr">
        <is>
          <t>✅ 对账齐全</t>
        </is>
      </c>
      <c r="T1206" t="inlineStr">
        <is>
          <t>✓</t>
        </is>
      </c>
    </row>
    <row r="1207">
      <c r="A1207" s="14" t="inlineStr">
        <is>
          <t>4502223108107007929</t>
        </is>
      </c>
      <c r="B1207" s="14" t="inlineStr">
        <is>
          <t>tb3986500127</t>
        </is>
      </c>
      <c r="C1207" s="26" t="n">
        <v>46110</v>
      </c>
      <c r="D1207" s="16" t="n"/>
      <c r="E1207" s="16" t="n"/>
      <c r="F1207" s="16" t="n"/>
      <c r="G1207" s="16" t="n"/>
      <c r="H1207" s="16" t="n">
        <v>1</v>
      </c>
      <c r="I1207" s="161" t="n">
        <v>15</v>
      </c>
      <c r="J1207" s="161" t="n">
        <v>5</v>
      </c>
      <c r="K1207" s="161">
        <f>G1207*H1207*0.006</f>
        <v/>
      </c>
      <c r="L1207" s="28">
        <f>SUM(I1207:K1207)</f>
        <v/>
      </c>
      <c r="M1207" s="28">
        <f>G1207*H1207+I1207</f>
        <v/>
      </c>
      <c r="N1207" s="16" t="n"/>
      <c r="O1207" s="16" t="n"/>
      <c r="P1207" s="14" t="n"/>
      <c r="Q1207" s="16" t="n"/>
      <c r="R1207" s="8" t="inlineStr">
        <is>
          <t>✅ 可导入</t>
        </is>
      </c>
      <c r="S1207" s="8" t="inlineStr">
        <is>
          <t>✅ 对账齐全</t>
        </is>
      </c>
      <c r="T1207" t="inlineStr">
        <is>
          <t>✓</t>
        </is>
      </c>
    </row>
    <row r="1208">
      <c r="A1208" s="14" t="inlineStr">
        <is>
          <t>4502230958149014323</t>
        </is>
      </c>
      <c r="B1208" s="14" t="inlineStr">
        <is>
          <t>tb305080087</t>
        </is>
      </c>
      <c r="C1208" s="25" t="n">
        <v>46112</v>
      </c>
      <c r="D1208" s="15" t="n"/>
      <c r="E1208" s="15" t="n"/>
      <c r="F1208" s="15" t="n"/>
      <c r="G1208" s="15" t="n"/>
      <c r="H1208" s="15" t="n">
        <v>1</v>
      </c>
      <c r="I1208" s="160" t="n">
        <v>15</v>
      </c>
      <c r="J1208" s="160" t="n">
        <v>5</v>
      </c>
      <c r="K1208" s="160">
        <f>G1208*H1208*0.006</f>
        <v/>
      </c>
      <c r="L1208" s="28">
        <f>SUM(I1208:K1208)</f>
        <v/>
      </c>
      <c r="M1208" s="28">
        <f>G1208*H1208+I1208</f>
        <v/>
      </c>
      <c r="N1208" s="15" t="n"/>
      <c r="O1208" s="15" t="n"/>
      <c r="P1208" s="14" t="n"/>
      <c r="Q1208" s="15" t="n"/>
      <c r="R1208" s="8" t="inlineStr">
        <is>
          <t>✅ 可导入</t>
        </is>
      </c>
      <c r="S1208" s="8" t="inlineStr">
        <is>
          <t>✅ 对账齐全</t>
        </is>
      </c>
      <c r="T1208" t="inlineStr">
        <is>
          <t>✓</t>
        </is>
      </c>
    </row>
    <row r="1209">
      <c r="A1209" s="14" t="inlineStr">
        <is>
          <t>2701787988170034489</t>
        </is>
      </c>
      <c r="B1209" s="14" t="inlineStr">
        <is>
          <t>河豚小镇123789</t>
        </is>
      </c>
      <c r="C1209" s="26" t="n">
        <v>46112</v>
      </c>
      <c r="D1209" s="16" t="n"/>
      <c r="E1209" s="16" t="n"/>
      <c r="F1209" s="16" t="n"/>
      <c r="G1209" s="16" t="n"/>
      <c r="H1209" s="16" t="n">
        <v>1</v>
      </c>
      <c r="I1209" s="161" t="n">
        <v>15</v>
      </c>
      <c r="J1209" s="161" t="n">
        <v>5</v>
      </c>
      <c r="K1209" s="161">
        <f>G1209*H1209*0.006</f>
        <v/>
      </c>
      <c r="L1209" s="28">
        <f>SUM(I1209:K1209)</f>
        <v/>
      </c>
      <c r="M1209" s="28">
        <f>G1209*H1209+I1209</f>
        <v/>
      </c>
      <c r="N1209" s="16" t="n"/>
      <c r="O1209" s="16" t="n"/>
      <c r="P1209" s="14" t="n"/>
      <c r="Q1209" s="16" t="n"/>
      <c r="R1209" s="8" t="inlineStr">
        <is>
          <t>✅ 可导入</t>
        </is>
      </c>
      <c r="S1209" s="8" t="inlineStr">
        <is>
          <t>✅ 对账齐全</t>
        </is>
      </c>
      <c r="T1209" t="inlineStr">
        <is>
          <t>✓</t>
        </is>
      </c>
    </row>
    <row r="1210">
      <c r="A1210" s="14" t="inlineStr">
        <is>
          <t>2701799006003019551</t>
        </is>
      </c>
      <c r="B1210" s="14" t="inlineStr">
        <is>
          <t>高皓轩08</t>
        </is>
      </c>
      <c r="C1210" s="25" t="n">
        <v>46112</v>
      </c>
      <c r="D1210" s="15" t="n"/>
      <c r="E1210" s="15" t="n"/>
      <c r="F1210" s="15" t="n"/>
      <c r="G1210" s="15" t="n"/>
      <c r="H1210" s="15" t="n">
        <v>1</v>
      </c>
      <c r="I1210" s="160" t="n">
        <v>15</v>
      </c>
      <c r="J1210" s="160" t="n">
        <v>5</v>
      </c>
      <c r="K1210" s="160">
        <f>G1210*H1210*0.006</f>
        <v/>
      </c>
      <c r="L1210" s="28">
        <f>SUM(I1210:K1210)</f>
        <v/>
      </c>
      <c r="M1210" s="28">
        <f>G1210*H1210+I1210</f>
        <v/>
      </c>
      <c r="N1210" s="15" t="n"/>
      <c r="O1210" s="15" t="n"/>
      <c r="P1210" s="14" t="n"/>
      <c r="Q1210" s="15" t="n"/>
      <c r="R1210" s="8" t="inlineStr">
        <is>
          <t>✅ 可导入</t>
        </is>
      </c>
      <c r="S1210" s="8" t="inlineStr">
        <is>
          <t>✅ 对账齐全</t>
        </is>
      </c>
      <c r="T1210" t="inlineStr">
        <is>
          <t>✓</t>
        </is>
      </c>
    </row>
    <row r="1211">
      <c r="A1211" s="14" t="inlineStr">
        <is>
          <t>2701807789005110777</t>
        </is>
      </c>
      <c r="B1211" s="14" t="inlineStr">
        <is>
          <t>妈妈咪丫2368</t>
        </is>
      </c>
      <c r="C1211" s="26" t="n">
        <v>46113</v>
      </c>
      <c r="D1211" s="16" t="n"/>
      <c r="E1211" s="16" t="n"/>
      <c r="F1211" s="16" t="n"/>
      <c r="G1211" s="16" t="n"/>
      <c r="H1211" s="16" t="n">
        <v>1</v>
      </c>
      <c r="I1211" s="161" t="n">
        <v>15</v>
      </c>
      <c r="J1211" s="161" t="n">
        <v>5</v>
      </c>
      <c r="K1211" s="161">
        <f>G1211*H1211*0.006</f>
        <v/>
      </c>
      <c r="L1211" s="28">
        <f>SUM(I1211:K1211)</f>
        <v/>
      </c>
      <c r="M1211" s="28">
        <f>G1211*H1211+I1211</f>
        <v/>
      </c>
      <c r="N1211" s="16" t="n"/>
      <c r="O1211" s="16" t="n"/>
      <c r="P1211" s="14" t="n"/>
      <c r="Q1211" s="16" t="n"/>
      <c r="R1211" s="8" t="inlineStr">
        <is>
          <t>✅ 可导入</t>
        </is>
      </c>
      <c r="S1211" s="8" t="inlineStr">
        <is>
          <t>✅ 对账齐全</t>
        </is>
      </c>
      <c r="T1211" t="inlineStr">
        <is>
          <t>✓</t>
        </is>
      </c>
    </row>
    <row r="1212">
      <c r="A1212" s="14" t="inlineStr">
        <is>
          <t>2701803614009036593</t>
        </is>
      </c>
      <c r="B1212" s="14" t="inlineStr">
        <is>
          <t>tb768330701</t>
        </is>
      </c>
      <c r="C1212" s="25" t="n">
        <v>46113</v>
      </c>
      <c r="D1212" s="15" t="n"/>
      <c r="E1212" s="15" t="n"/>
      <c r="F1212" s="15" t="n"/>
      <c r="G1212" s="15" t="n"/>
      <c r="H1212" s="15" t="n">
        <v>1</v>
      </c>
      <c r="I1212" s="160" t="n">
        <v>15</v>
      </c>
      <c r="J1212" s="160" t="n">
        <v>5</v>
      </c>
      <c r="K1212" s="160">
        <f>G1212*H1212*0.006</f>
        <v/>
      </c>
      <c r="L1212" s="28">
        <f>SUM(I1212:K1212)</f>
        <v/>
      </c>
      <c r="M1212" s="28">
        <f>G1212*H1212+I1212</f>
        <v/>
      </c>
      <c r="N1212" s="15" t="n"/>
      <c r="O1212" s="15" t="n"/>
      <c r="P1212" s="14" t="n"/>
      <c r="Q1212" s="15" t="n"/>
      <c r="R1212" s="8" t="inlineStr">
        <is>
          <t>✅ 可导入</t>
        </is>
      </c>
      <c r="S1212" s="8" t="inlineStr">
        <is>
          <t>✅ 对账齐全</t>
        </is>
      </c>
      <c r="T1212" t="inlineStr">
        <is>
          <t>✓</t>
        </is>
      </c>
    </row>
    <row r="1213">
      <c r="A1213" s="14" t="inlineStr">
        <is>
          <t>2701810957009103560</t>
        </is>
      </c>
      <c r="B1213" s="14" t="inlineStr">
        <is>
          <t>果果de蘑菇麻麻</t>
        </is>
      </c>
      <c r="C1213" s="26" t="n">
        <v>46113</v>
      </c>
      <c r="D1213" s="16" t="n"/>
      <c r="E1213" s="16" t="n"/>
      <c r="F1213" s="16" t="n"/>
      <c r="G1213" s="16" t="n"/>
      <c r="H1213" s="16" t="n">
        <v>1</v>
      </c>
      <c r="I1213" s="161" t="n">
        <v>15</v>
      </c>
      <c r="J1213" s="161" t="n">
        <v>5</v>
      </c>
      <c r="K1213" s="161">
        <f>G1213*H1213*0.006</f>
        <v/>
      </c>
      <c r="L1213" s="28">
        <f>SUM(I1213:K1213)</f>
        <v/>
      </c>
      <c r="M1213" s="28">
        <f>G1213*H1213+I1213</f>
        <v/>
      </c>
      <c r="N1213" s="16" t="n"/>
      <c r="O1213" s="16" t="n"/>
      <c r="P1213" s="14" t="n"/>
      <c r="Q1213" s="16" t="n"/>
      <c r="R1213" s="8" t="inlineStr">
        <is>
          <t>✅ 可导入</t>
        </is>
      </c>
      <c r="S1213" s="8" t="inlineStr">
        <is>
          <t>✅ 对账齐全</t>
        </is>
      </c>
      <c r="T1213" t="inlineStr">
        <is>
          <t>✓</t>
        </is>
      </c>
    </row>
    <row r="1214">
      <c r="A1214" s="14" t="inlineStr">
        <is>
          <t>2701805846015006588</t>
        </is>
      </c>
      <c r="B1214" s="14" t="inlineStr">
        <is>
          <t>花开荼天宇</t>
        </is>
      </c>
      <c r="C1214" s="25" t="n">
        <v>46113</v>
      </c>
      <c r="D1214" s="15" t="n"/>
      <c r="E1214" s="15" t="n"/>
      <c r="F1214" s="15" t="n"/>
      <c r="G1214" s="15" t="n"/>
      <c r="H1214" s="15" t="n">
        <v>1</v>
      </c>
      <c r="I1214" s="160" t="n">
        <v>15</v>
      </c>
      <c r="J1214" s="160" t="n">
        <v>5</v>
      </c>
      <c r="K1214" s="160">
        <f>G1214*H1214*0.006</f>
        <v/>
      </c>
      <c r="L1214" s="28">
        <f>SUM(I1214:K1214)</f>
        <v/>
      </c>
      <c r="M1214" s="28">
        <f>G1214*H1214+I1214</f>
        <v/>
      </c>
      <c r="N1214" s="15" t="n"/>
      <c r="O1214" s="15" t="n"/>
      <c r="P1214" s="14" t="n"/>
      <c r="Q1214" s="15" t="n"/>
      <c r="R1214" s="8" t="inlineStr">
        <is>
          <t>✅ 可导入</t>
        </is>
      </c>
      <c r="S1214" s="8" t="inlineStr">
        <is>
          <t>✅ 对账齐全</t>
        </is>
      </c>
      <c r="T1214" t="inlineStr">
        <is>
          <t>✓</t>
        </is>
      </c>
    </row>
    <row r="1215">
      <c r="A1215" s="14" t="inlineStr">
        <is>
          <t>4502241972024007107</t>
        </is>
      </c>
      <c r="B1215" s="14" t="inlineStr">
        <is>
          <t>碧晴云</t>
        </is>
      </c>
      <c r="C1215" s="26" t="n">
        <v>46113</v>
      </c>
      <c r="D1215" s="16" t="n"/>
      <c r="E1215" s="16" t="n"/>
      <c r="F1215" s="16" t="n"/>
      <c r="G1215" s="16" t="n"/>
      <c r="H1215" s="16" t="n">
        <v>1</v>
      </c>
      <c r="I1215" s="161" t="n">
        <v>15</v>
      </c>
      <c r="J1215" s="161" t="n">
        <v>5</v>
      </c>
      <c r="K1215" s="161">
        <f>G1215*H1215*0.006</f>
        <v/>
      </c>
      <c r="L1215" s="28">
        <f>SUM(I1215:K1215)</f>
        <v/>
      </c>
      <c r="M1215" s="28">
        <f>G1215*H1215+I1215</f>
        <v/>
      </c>
      <c r="N1215" s="16" t="n"/>
      <c r="O1215" s="16" t="n"/>
      <c r="P1215" s="14" t="n"/>
      <c r="Q1215" s="16" t="n"/>
      <c r="R1215" s="8" t="inlineStr">
        <is>
          <t>✅ 可导入</t>
        </is>
      </c>
      <c r="S1215" s="8" t="inlineStr">
        <is>
          <t>✅ 对账齐全</t>
        </is>
      </c>
      <c r="T1215" t="inlineStr">
        <is>
          <t>✓</t>
        </is>
      </c>
    </row>
    <row r="1216">
      <c r="A1216" s="14" t="inlineStr">
        <is>
          <t>4502239599015068223</t>
        </is>
      </c>
      <c r="B1216" s="14" t="inlineStr">
        <is>
          <t>看往事er</t>
        </is>
      </c>
      <c r="C1216" s="25" t="n">
        <v>46113</v>
      </c>
      <c r="D1216" s="15" t="n"/>
      <c r="E1216" s="15" t="n"/>
      <c r="F1216" s="15" t="n"/>
      <c r="G1216" s="15" t="n"/>
      <c r="H1216" s="15" t="n">
        <v>1</v>
      </c>
      <c r="I1216" s="160" t="n">
        <v>15</v>
      </c>
      <c r="J1216" s="160" t="n">
        <v>5</v>
      </c>
      <c r="K1216" s="160">
        <f>G1216*H1216*0.006</f>
        <v/>
      </c>
      <c r="L1216" s="28">
        <f>SUM(I1216:K1216)</f>
        <v/>
      </c>
      <c r="M1216" s="28">
        <f>G1216*H1216+I1216</f>
        <v/>
      </c>
      <c r="N1216" s="15" t="n"/>
      <c r="O1216" s="15" t="n"/>
      <c r="P1216" s="14" t="n"/>
      <c r="Q1216" s="15" t="n"/>
      <c r="R1216" s="8" t="inlineStr">
        <is>
          <t>✅ 可导入</t>
        </is>
      </c>
      <c r="S1216" s="8" t="inlineStr">
        <is>
          <t>✅ 对账齐全</t>
        </is>
      </c>
      <c r="T1216" t="inlineStr">
        <is>
          <t>✓</t>
        </is>
      </c>
    </row>
    <row r="1217">
      <c r="A1217" s="14" t="inlineStr">
        <is>
          <t>4502239741023007542</t>
        </is>
      </c>
      <c r="B1217" s="14" t="inlineStr">
        <is>
          <t>tb420759289</t>
        </is>
      </c>
      <c r="C1217" s="26" t="n">
        <v>46113</v>
      </c>
      <c r="D1217" s="16" t="n"/>
      <c r="E1217" s="16" t="n"/>
      <c r="F1217" s="16" t="n"/>
      <c r="G1217" s="16" t="n"/>
      <c r="H1217" s="16" t="n">
        <v>1</v>
      </c>
      <c r="I1217" s="161" t="n">
        <v>15</v>
      </c>
      <c r="J1217" s="161" t="n">
        <v>5</v>
      </c>
      <c r="K1217" s="161">
        <f>G1217*H1217*0.006</f>
        <v/>
      </c>
      <c r="L1217" s="28">
        <f>SUM(I1217:K1217)</f>
        <v/>
      </c>
      <c r="M1217" s="28">
        <f>G1217*H1217+I1217</f>
        <v/>
      </c>
      <c r="N1217" s="16" t="n"/>
      <c r="O1217" s="16" t="n"/>
      <c r="P1217" s="14" t="n"/>
      <c r="Q1217" s="16" t="n"/>
      <c r="R1217" s="8" t="inlineStr">
        <is>
          <t>✅ 可导入</t>
        </is>
      </c>
      <c r="S1217" s="8" t="inlineStr">
        <is>
          <t>✅ 对账齐全</t>
        </is>
      </c>
      <c r="T1217" t="inlineStr">
        <is>
          <t>✓</t>
        </is>
      </c>
    </row>
    <row r="1218">
      <c r="A1218" s="14" t="inlineStr">
        <is>
          <t>2701804728031024790</t>
        </is>
      </c>
      <c r="B1218" s="14" t="inlineStr">
        <is>
          <t>tb7168099515</t>
        </is>
      </c>
      <c r="C1218" s="25" t="n">
        <v>46113</v>
      </c>
      <c r="D1218" s="15" t="n"/>
      <c r="E1218" s="15" t="n"/>
      <c r="F1218" s="15" t="n"/>
      <c r="G1218" s="15" t="n"/>
      <c r="H1218" s="15" t="n">
        <v>1</v>
      </c>
      <c r="I1218" s="160" t="n">
        <v>15</v>
      </c>
      <c r="J1218" s="160" t="n">
        <v>5</v>
      </c>
      <c r="K1218" s="160">
        <f>G1218*H1218*0.006</f>
        <v/>
      </c>
      <c r="L1218" s="28">
        <f>SUM(I1218:K1218)</f>
        <v/>
      </c>
      <c r="M1218" s="28">
        <f>G1218*H1218+I1218</f>
        <v/>
      </c>
      <c r="N1218" s="15" t="n"/>
      <c r="O1218" s="15" t="n"/>
      <c r="P1218" s="14" t="n"/>
      <c r="Q1218" s="15" t="n"/>
      <c r="R1218" s="8" t="inlineStr">
        <is>
          <t>✅ 可导入</t>
        </is>
      </c>
      <c r="S1218" s="8" t="inlineStr">
        <is>
          <t>✅ 对账齐全</t>
        </is>
      </c>
      <c r="T1218" t="inlineStr">
        <is>
          <t>✓</t>
        </is>
      </c>
    </row>
    <row r="1219">
      <c r="A1219" s="14" t="inlineStr">
        <is>
          <t>2701802354045005156</t>
        </is>
      </c>
      <c r="B1219" s="14" t="inlineStr">
        <is>
          <t>naonao05030503</t>
        </is>
      </c>
      <c r="C1219" s="26" t="n">
        <v>46114</v>
      </c>
      <c r="D1219" s="16" t="n"/>
      <c r="E1219" s="16" t="n"/>
      <c r="F1219" s="16" t="n"/>
      <c r="G1219" s="16" t="n"/>
      <c r="H1219" s="16" t="n">
        <v>1</v>
      </c>
      <c r="I1219" s="161" t="n">
        <v>15</v>
      </c>
      <c r="J1219" s="161" t="n">
        <v>5</v>
      </c>
      <c r="K1219" s="161">
        <f>G1219*H1219*0.006</f>
        <v/>
      </c>
      <c r="L1219" s="28">
        <f>SUM(I1219:K1219)</f>
        <v/>
      </c>
      <c r="M1219" s="28">
        <f>G1219*H1219+I1219</f>
        <v/>
      </c>
      <c r="N1219" s="16" t="n"/>
      <c r="O1219" s="16" t="n"/>
      <c r="P1219" s="14" t="n"/>
      <c r="Q1219" s="16" t="n"/>
      <c r="R1219" s="8" t="inlineStr">
        <is>
          <t>✅ 可导入</t>
        </is>
      </c>
      <c r="S1219" s="8" t="inlineStr">
        <is>
          <t>✅ 对账齐全</t>
        </is>
      </c>
      <c r="T1219" t="inlineStr">
        <is>
          <t>✓</t>
        </is>
      </c>
    </row>
    <row r="1220">
      <c r="A1220" s="14" t="inlineStr">
        <is>
          <t>2701807500046066385</t>
        </is>
      </c>
      <c r="B1220" s="14" t="inlineStr">
        <is>
          <t>手机配件0000</t>
        </is>
      </c>
      <c r="C1220" s="25" t="n">
        <v>46114</v>
      </c>
      <c r="D1220" s="15" t="n"/>
      <c r="E1220" s="15" t="n"/>
      <c r="F1220" s="15" t="n"/>
      <c r="G1220" s="15" t="n"/>
      <c r="H1220" s="15" t="n">
        <v>1</v>
      </c>
      <c r="I1220" s="160" t="n">
        <v>15</v>
      </c>
      <c r="J1220" s="160" t="n">
        <v>5</v>
      </c>
      <c r="K1220" s="160">
        <f>G1220*H1220*0.006</f>
        <v/>
      </c>
      <c r="L1220" s="28">
        <f>SUM(I1220:K1220)</f>
        <v/>
      </c>
      <c r="M1220" s="28">
        <f>G1220*H1220+I1220</f>
        <v/>
      </c>
      <c r="N1220" s="15" t="n"/>
      <c r="O1220" s="15" t="n"/>
      <c r="P1220" s="14" t="n"/>
      <c r="Q1220" s="15" t="n"/>
      <c r="R1220" s="8" t="inlineStr">
        <is>
          <t>✅ 可导入</t>
        </is>
      </c>
      <c r="S1220" s="8" t="inlineStr">
        <is>
          <t>✅ 对账齐全</t>
        </is>
      </c>
      <c r="T1220" t="inlineStr">
        <is>
          <t>✓</t>
        </is>
      </c>
    </row>
    <row r="1221">
      <c r="A1221" s="14" t="inlineStr">
        <is>
          <t>2701799006056020286</t>
        </is>
      </c>
      <c r="B1221" s="14" t="inlineStr">
        <is>
          <t>baby2366</t>
        </is>
      </c>
      <c r="C1221" s="26" t="n">
        <v>46114</v>
      </c>
      <c r="D1221" s="16" t="n"/>
      <c r="E1221" s="16" t="n"/>
      <c r="F1221" s="16" t="n"/>
      <c r="G1221" s="16" t="n"/>
      <c r="H1221" s="16" t="n">
        <v>1</v>
      </c>
      <c r="I1221" s="161" t="n">
        <v>15</v>
      </c>
      <c r="J1221" s="161" t="n">
        <v>5</v>
      </c>
      <c r="K1221" s="161">
        <f>G1221*H1221*0.006</f>
        <v/>
      </c>
      <c r="L1221" s="28">
        <f>SUM(I1221:K1221)</f>
        <v/>
      </c>
      <c r="M1221" s="28">
        <f>G1221*H1221+I1221</f>
        <v/>
      </c>
      <c r="N1221" s="16" t="n"/>
      <c r="O1221" s="16" t="n"/>
      <c r="P1221" s="14" t="n"/>
      <c r="Q1221" s="16" t="n"/>
      <c r="R1221" s="8" t="inlineStr">
        <is>
          <t>✅ 可导入</t>
        </is>
      </c>
      <c r="S1221" s="8" t="inlineStr">
        <is>
          <t>✅ 对账齐全</t>
        </is>
      </c>
      <c r="T1221" t="inlineStr">
        <is>
          <t>✓</t>
        </is>
      </c>
    </row>
    <row r="1222">
      <c r="A1222" s="14" t="inlineStr">
        <is>
          <t>2701798142069062292</t>
        </is>
      </c>
      <c r="B1222" s="14" t="inlineStr">
        <is>
          <t>zq2zq8223</t>
        </is>
      </c>
      <c r="C1222" s="25" t="n">
        <v>46114</v>
      </c>
      <c r="D1222" s="15" t="n"/>
      <c r="E1222" s="15" t="n"/>
      <c r="F1222" s="15" t="n"/>
      <c r="G1222" s="15" t="n"/>
      <c r="H1222" s="15" t="n">
        <v>1</v>
      </c>
      <c r="I1222" s="160" t="n">
        <v>15</v>
      </c>
      <c r="J1222" s="160" t="n">
        <v>5</v>
      </c>
      <c r="K1222" s="160">
        <f>G1222*H1222*0.006</f>
        <v/>
      </c>
      <c r="L1222" s="28">
        <f>SUM(I1222:K1222)</f>
        <v/>
      </c>
      <c r="M1222" s="28">
        <f>G1222*H1222+I1222</f>
        <v/>
      </c>
      <c r="N1222" s="15" t="n"/>
      <c r="O1222" s="15" t="n"/>
      <c r="P1222" s="14" t="n"/>
      <c r="Q1222" s="15" t="n"/>
      <c r="R1222" s="8" t="inlineStr">
        <is>
          <t>✅ 可导入</t>
        </is>
      </c>
      <c r="S1222" s="8" t="inlineStr">
        <is>
          <t>✅ 对账齐全</t>
        </is>
      </c>
      <c r="T1222" t="inlineStr">
        <is>
          <t>✓</t>
        </is>
      </c>
    </row>
    <row r="1223">
      <c r="A1223" s="14" t="inlineStr">
        <is>
          <t>4502244781055004115</t>
        </is>
      </c>
      <c r="B1223" s="14" t="inlineStr">
        <is>
          <t xml:space="preserve"> tb835473854</t>
        </is>
      </c>
      <c r="C1223" s="26" t="n">
        <v>46114</v>
      </c>
      <c r="D1223" s="16" t="n"/>
      <c r="E1223" s="16" t="n"/>
      <c r="F1223" s="16" t="n"/>
      <c r="G1223" s="16" t="n"/>
      <c r="H1223" s="16" t="n">
        <v>1</v>
      </c>
      <c r="I1223" s="161" t="n">
        <v>15</v>
      </c>
      <c r="J1223" s="161" t="n">
        <v>5</v>
      </c>
      <c r="K1223" s="161">
        <f>G1223*H1223*0.006</f>
        <v/>
      </c>
      <c r="L1223" s="28">
        <f>SUM(I1223:K1223)</f>
        <v/>
      </c>
      <c r="M1223" s="28">
        <f>G1223*H1223+I1223</f>
        <v/>
      </c>
      <c r="N1223" s="16" t="n"/>
      <c r="O1223" s="16" t="n"/>
      <c r="P1223" s="14" t="n"/>
      <c r="Q1223" s="16" t="n"/>
      <c r="R1223" s="8" t="inlineStr">
        <is>
          <t>✅ 可导入</t>
        </is>
      </c>
      <c r="S1223" s="8" t="inlineStr">
        <is>
          <t>✅ 对账齐全</t>
        </is>
      </c>
      <c r="T1223" t="inlineStr">
        <is>
          <t>✓</t>
        </is>
      </c>
    </row>
    <row r="1224">
      <c r="A1224" s="14" t="inlineStr">
        <is>
          <t>2701798824057014052</t>
        </is>
      </c>
      <c r="B1224" s="14" t="inlineStr">
        <is>
          <t>tb451992695</t>
        </is>
      </c>
      <c r="C1224" s="25" t="n">
        <v>46114</v>
      </c>
      <c r="D1224" s="15" t="n"/>
      <c r="E1224" s="15" t="n"/>
      <c r="F1224" s="15" t="n"/>
      <c r="G1224" s="15" t="n"/>
      <c r="H1224" s="15" t="n">
        <v>1</v>
      </c>
      <c r="I1224" s="160" t="n">
        <v>15</v>
      </c>
      <c r="J1224" s="160" t="n">
        <v>5</v>
      </c>
      <c r="K1224" s="160">
        <f>G1224*H1224*0.006</f>
        <v/>
      </c>
      <c r="L1224" s="28">
        <f>SUM(I1224:K1224)</f>
        <v/>
      </c>
      <c r="M1224" s="28">
        <f>G1224*H1224+I1224</f>
        <v/>
      </c>
      <c r="N1224" s="15" t="n"/>
      <c r="O1224" s="15" t="n"/>
      <c r="P1224" s="14" t="n"/>
      <c r="Q1224" s="15" t="n"/>
      <c r="R1224" s="8" t="inlineStr">
        <is>
          <t>✅ 可导入</t>
        </is>
      </c>
      <c r="S1224" s="8" t="inlineStr">
        <is>
          <t>✅ 对账齐全</t>
        </is>
      </c>
      <c r="T1224" t="inlineStr">
        <is>
          <t>✓</t>
        </is>
      </c>
    </row>
    <row r="1225">
      <c r="A1225" s="14" t="inlineStr">
        <is>
          <t>4502235672058005233</t>
        </is>
      </c>
      <c r="B1225" s="14" t="inlineStr">
        <is>
          <t>woshenweiwoai</t>
        </is>
      </c>
      <c r="C1225" s="26" t="n">
        <v>46114</v>
      </c>
      <c r="D1225" s="16" t="n"/>
      <c r="E1225" s="16" t="n"/>
      <c r="F1225" s="16" t="n"/>
      <c r="G1225" s="16" t="n"/>
      <c r="H1225" s="16" t="n">
        <v>1</v>
      </c>
      <c r="I1225" s="161" t="n">
        <v>15</v>
      </c>
      <c r="J1225" s="161" t="n">
        <v>5</v>
      </c>
      <c r="K1225" s="161">
        <f>G1225*H1225*0.006</f>
        <v/>
      </c>
      <c r="L1225" s="28">
        <f>SUM(I1225:K1225)</f>
        <v/>
      </c>
      <c r="M1225" s="28">
        <f>G1225*H1225+I1225</f>
        <v/>
      </c>
      <c r="N1225" s="16" t="n"/>
      <c r="O1225" s="16" t="n"/>
      <c r="P1225" s="14" t="n"/>
      <c r="Q1225" s="16" t="n"/>
      <c r="R1225" s="8" t="inlineStr">
        <is>
          <t>✅ 可导入</t>
        </is>
      </c>
      <c r="S1225" s="8" t="inlineStr">
        <is>
          <t>✅ 对账齐全</t>
        </is>
      </c>
      <c r="T1225" t="inlineStr">
        <is>
          <t>✓</t>
        </is>
      </c>
    </row>
    <row r="1226">
      <c r="A1226" s="14" t="inlineStr">
        <is>
          <t>4502259793003009745</t>
        </is>
      </c>
      <c r="B1226" s="14" t="inlineStr">
        <is>
          <t>梅子20190903</t>
        </is>
      </c>
      <c r="C1226" s="25" t="n">
        <v>46115</v>
      </c>
      <c r="D1226" s="15" t="n"/>
      <c r="E1226" s="15" t="n"/>
      <c r="F1226" s="15" t="n"/>
      <c r="G1226" s="15" t="n"/>
      <c r="H1226" s="15" t="n">
        <v>1</v>
      </c>
      <c r="I1226" s="160" t="n">
        <v>15</v>
      </c>
      <c r="J1226" s="160" t="n">
        <v>5</v>
      </c>
      <c r="K1226" s="160">
        <f>G1226*H1226*0.006</f>
        <v/>
      </c>
      <c r="L1226" s="28">
        <f>SUM(I1226:K1226)</f>
        <v/>
      </c>
      <c r="M1226" s="28">
        <f>G1226*H1226+I1226</f>
        <v/>
      </c>
      <c r="N1226" s="15" t="n"/>
      <c r="O1226" s="15" t="n"/>
      <c r="P1226" s="14" t="n"/>
      <c r="Q1226" s="15" t="n"/>
      <c r="R1226" s="8" t="inlineStr">
        <is>
          <t>✅ 可导入</t>
        </is>
      </c>
      <c r="S1226" s="8" t="inlineStr">
        <is>
          <t>✅ 对账齐全</t>
        </is>
      </c>
      <c r="T1226" t="inlineStr">
        <is>
          <t>✓</t>
        </is>
      </c>
    </row>
    <row r="1227">
      <c r="A1227" s="14" t="inlineStr">
        <is>
          <t>2701824277015024088</t>
        </is>
      </c>
      <c r="B1227" s="14" t="inlineStr">
        <is>
          <t>郭魏锋</t>
        </is>
      </c>
      <c r="C1227" s="26" t="n">
        <v>46115</v>
      </c>
      <c r="D1227" s="16" t="n"/>
      <c r="E1227" s="16" t="n"/>
      <c r="F1227" s="16" t="n"/>
      <c r="G1227" s="16" t="n"/>
      <c r="H1227" s="16" t="n">
        <v>1</v>
      </c>
      <c r="I1227" s="161" t="n">
        <v>15</v>
      </c>
      <c r="J1227" s="161" t="n">
        <v>5</v>
      </c>
      <c r="K1227" s="161">
        <f>G1227*H1227*0.006</f>
        <v/>
      </c>
      <c r="L1227" s="28">
        <f>SUM(I1227:K1227)</f>
        <v/>
      </c>
      <c r="M1227" s="28">
        <f>G1227*H1227+I1227</f>
        <v/>
      </c>
      <c r="N1227" s="16" t="n"/>
      <c r="O1227" s="16" t="n"/>
      <c r="P1227" s="14" t="n"/>
      <c r="Q1227" s="16" t="n"/>
      <c r="R1227" s="8" t="inlineStr">
        <is>
          <t>✅ 可导入</t>
        </is>
      </c>
      <c r="S1227" s="8" t="inlineStr">
        <is>
          <t>✅ 对账齐全</t>
        </is>
      </c>
      <c r="T1227" t="inlineStr">
        <is>
          <t>✓</t>
        </is>
      </c>
    </row>
    <row r="1228">
      <c r="A1228" s="14" t="inlineStr">
        <is>
          <t>2701817364010056850</t>
        </is>
      </c>
      <c r="B1228" s="14" t="inlineStr">
        <is>
          <t>好好生活126621</t>
        </is>
      </c>
      <c r="C1228" s="25" t="n">
        <v>46115</v>
      </c>
      <c r="D1228" s="15" t="n"/>
      <c r="E1228" s="15" t="n"/>
      <c r="F1228" s="15" t="n"/>
      <c r="G1228" s="15" t="n"/>
      <c r="H1228" s="15" t="n">
        <v>1</v>
      </c>
      <c r="I1228" s="160" t="n">
        <v>15</v>
      </c>
      <c r="J1228" s="160" t="n">
        <v>5</v>
      </c>
      <c r="K1228" s="160">
        <f>G1228*H1228*0.006</f>
        <v/>
      </c>
      <c r="L1228" s="28">
        <f>SUM(I1228:K1228)</f>
        <v/>
      </c>
      <c r="M1228" s="28">
        <f>G1228*H1228+I1228</f>
        <v/>
      </c>
      <c r="N1228" s="15" t="n"/>
      <c r="O1228" s="15" t="n"/>
      <c r="P1228" s="14" t="n"/>
      <c r="Q1228" s="15" t="n"/>
      <c r="R1228" s="8" t="inlineStr">
        <is>
          <t>✅ 可导入</t>
        </is>
      </c>
      <c r="S1228" s="8" t="inlineStr">
        <is>
          <t>✅ 对账齐全</t>
        </is>
      </c>
      <c r="T1228" t="inlineStr">
        <is>
          <t>✓</t>
        </is>
      </c>
    </row>
    <row r="1229">
      <c r="A1229" s="14" t="inlineStr">
        <is>
          <t>2701814484015058471</t>
        </is>
      </c>
      <c r="B1229" s="14" t="inlineStr">
        <is>
          <t>Wu十12少</t>
        </is>
      </c>
      <c r="C1229" s="26" t="n">
        <v>46115</v>
      </c>
      <c r="D1229" s="16" t="n"/>
      <c r="E1229" s="16" t="n"/>
      <c r="F1229" s="16" t="n"/>
      <c r="G1229" s="16" t="n"/>
      <c r="H1229" s="16" t="n">
        <v>1</v>
      </c>
      <c r="I1229" s="161" t="n">
        <v>15</v>
      </c>
      <c r="J1229" s="161" t="n">
        <v>5</v>
      </c>
      <c r="K1229" s="161">
        <f>G1229*H1229*0.006</f>
        <v/>
      </c>
      <c r="L1229" s="28">
        <f>SUM(I1229:K1229)</f>
        <v/>
      </c>
      <c r="M1229" s="28">
        <f>G1229*H1229+I1229</f>
        <v/>
      </c>
      <c r="N1229" s="16" t="n"/>
      <c r="O1229" s="16" t="n"/>
      <c r="P1229" s="14" t="n"/>
      <c r="Q1229" s="16" t="n"/>
      <c r="R1229" s="8" t="inlineStr">
        <is>
          <t>✅ 可导入</t>
        </is>
      </c>
      <c r="S1229" s="8" t="inlineStr">
        <is>
          <t>✅ 对账齐全</t>
        </is>
      </c>
      <c r="T1229" t="inlineStr">
        <is>
          <t>✓</t>
        </is>
      </c>
    </row>
    <row r="1230">
      <c r="A1230" s="14" t="inlineStr">
        <is>
          <t>2701820316025016890</t>
        </is>
      </c>
      <c r="B1230" s="14" t="inlineStr">
        <is>
          <t>猫老爸22</t>
        </is>
      </c>
      <c r="C1230" s="25" t="n">
        <v>46115</v>
      </c>
      <c r="D1230" s="15" t="n"/>
      <c r="E1230" s="15" t="n"/>
      <c r="F1230" s="15" t="n"/>
      <c r="G1230" s="15" t="n"/>
      <c r="H1230" s="15" t="n">
        <v>1</v>
      </c>
      <c r="I1230" s="160" t="n">
        <v>15</v>
      </c>
      <c r="J1230" s="160" t="n">
        <v>5</v>
      </c>
      <c r="K1230" s="160">
        <f>G1230*H1230*0.006</f>
        <v/>
      </c>
      <c r="L1230" s="28">
        <f>SUM(I1230:K1230)</f>
        <v/>
      </c>
      <c r="M1230" s="28">
        <f>G1230*H1230+I1230</f>
        <v/>
      </c>
      <c r="N1230" s="15" t="n"/>
      <c r="O1230" s="15" t="n"/>
      <c r="P1230" s="14" t="n"/>
      <c r="Q1230" s="15" t="n"/>
      <c r="R1230" s="8" t="inlineStr">
        <is>
          <t>✅ 可导入</t>
        </is>
      </c>
      <c r="S1230" s="8" t="inlineStr">
        <is>
          <t>✅ 对账齐全</t>
        </is>
      </c>
      <c r="T1230" t="inlineStr">
        <is>
          <t>✓</t>
        </is>
      </c>
    </row>
    <row r="1231">
      <c r="A1231" s="14" t="inlineStr">
        <is>
          <t>2701813152021037389</t>
        </is>
      </c>
      <c r="B1231" s="14" t="inlineStr">
        <is>
          <t>honghongmei89hotmail</t>
        </is>
      </c>
      <c r="C1231" s="26" t="n">
        <v>46115</v>
      </c>
      <c r="D1231" s="16" t="n"/>
      <c r="E1231" s="16" t="n"/>
      <c r="F1231" s="16" t="n"/>
      <c r="G1231" s="16" t="n"/>
      <c r="H1231" s="16" t="n">
        <v>1</v>
      </c>
      <c r="I1231" s="161" t="n">
        <v>15</v>
      </c>
      <c r="J1231" s="161" t="n">
        <v>5</v>
      </c>
      <c r="K1231" s="161">
        <f>G1231*H1231*0.006</f>
        <v/>
      </c>
      <c r="L1231" s="28">
        <f>SUM(I1231:K1231)</f>
        <v/>
      </c>
      <c r="M1231" s="28">
        <f>G1231*H1231+I1231</f>
        <v/>
      </c>
      <c r="N1231" s="16" t="n"/>
      <c r="O1231" s="16" t="n"/>
      <c r="P1231" s="14" t="n"/>
      <c r="Q1231" s="16" t="n"/>
      <c r="R1231" s="8" t="inlineStr">
        <is>
          <t>✅ 可导入</t>
        </is>
      </c>
      <c r="S1231" s="8" t="inlineStr">
        <is>
          <t>✅ 对账齐全</t>
        </is>
      </c>
      <c r="T1231" t="inlineStr">
        <is>
          <t>✓</t>
        </is>
      </c>
    </row>
    <row r="1232">
      <c r="A1232" s="14" t="inlineStr">
        <is>
          <t>2701812830063126262</t>
        </is>
      </c>
      <c r="B1232" s="14" t="inlineStr">
        <is>
          <t>同我手机08</t>
        </is>
      </c>
      <c r="C1232" s="25" t="n">
        <v>46116</v>
      </c>
      <c r="D1232" s="15" t="n"/>
      <c r="E1232" s="15" t="n"/>
      <c r="F1232" s="15" t="n"/>
      <c r="G1232" s="15" t="n"/>
      <c r="H1232" s="15" t="n">
        <v>1</v>
      </c>
      <c r="I1232" s="160" t="n">
        <v>15</v>
      </c>
      <c r="J1232" s="160" t="n">
        <v>5</v>
      </c>
      <c r="K1232" s="160">
        <f>G1232*H1232*0.006</f>
        <v/>
      </c>
      <c r="L1232" s="28">
        <f>SUM(I1232:K1232)</f>
        <v/>
      </c>
      <c r="M1232" s="28">
        <f>G1232*H1232+I1232</f>
        <v/>
      </c>
      <c r="N1232" s="15" t="n"/>
      <c r="O1232" s="15" t="n"/>
      <c r="P1232" s="14" t="n"/>
      <c r="Q1232" s="15" t="n"/>
      <c r="R1232" s="8" t="inlineStr">
        <is>
          <t>✅ 可导入</t>
        </is>
      </c>
      <c r="S1232" s="8" t="inlineStr">
        <is>
          <t>✅ 对账齐全</t>
        </is>
      </c>
      <c r="T1232" t="inlineStr">
        <is>
          <t>✓</t>
        </is>
      </c>
    </row>
    <row r="1233">
      <c r="A1233" s="14" t="inlineStr">
        <is>
          <t>4502256696047035340</t>
        </is>
      </c>
      <c r="B1233" s="14" t="inlineStr">
        <is>
          <t>tb0619407725</t>
        </is>
      </c>
      <c r="C1233" s="26" t="n">
        <v>46116</v>
      </c>
      <c r="D1233" s="16" t="n"/>
      <c r="E1233" s="16" t="n"/>
      <c r="F1233" s="16" t="n"/>
      <c r="G1233" s="16" t="n"/>
      <c r="H1233" s="16" t="n">
        <v>1</v>
      </c>
      <c r="I1233" s="161" t="n">
        <v>15</v>
      </c>
      <c r="J1233" s="161" t="n">
        <v>5</v>
      </c>
      <c r="K1233" s="161">
        <f>G1233*H1233*0.006</f>
        <v/>
      </c>
      <c r="L1233" s="28">
        <f>SUM(I1233:K1233)</f>
        <v/>
      </c>
      <c r="M1233" s="28">
        <f>G1233*H1233+I1233</f>
        <v/>
      </c>
      <c r="N1233" s="16" t="n"/>
      <c r="O1233" s="16" t="n"/>
      <c r="P1233" s="14" t="n"/>
      <c r="Q1233" s="16" t="n"/>
      <c r="R1233" s="8" t="inlineStr">
        <is>
          <t>✅ 可导入</t>
        </is>
      </c>
      <c r="S1233" s="8" t="inlineStr">
        <is>
          <t>✅ 对账齐全</t>
        </is>
      </c>
      <c r="T1233" t="inlineStr">
        <is>
          <t>✓</t>
        </is>
      </c>
    </row>
    <row r="1234">
      <c r="A1234" s="14" t="inlineStr">
        <is>
          <t>2701811894064015850</t>
        </is>
      </c>
      <c r="B1234" s="14" t="inlineStr">
        <is>
          <t>陈宜廷18</t>
        </is>
      </c>
      <c r="C1234" s="25" t="n">
        <v>46116</v>
      </c>
      <c r="D1234" s="15" t="n"/>
      <c r="E1234" s="15" t="n"/>
      <c r="F1234" s="15" t="n"/>
      <c r="G1234" s="15" t="n"/>
      <c r="H1234" s="15" t="n">
        <v>1</v>
      </c>
      <c r="I1234" s="160" t="n">
        <v>15</v>
      </c>
      <c r="J1234" s="160" t="n">
        <v>5</v>
      </c>
      <c r="K1234" s="160">
        <f>G1234*H1234*0.006</f>
        <v/>
      </c>
      <c r="L1234" s="28">
        <f>SUM(I1234:K1234)</f>
        <v/>
      </c>
      <c r="M1234" s="28">
        <f>G1234*H1234+I1234</f>
        <v/>
      </c>
      <c r="N1234" s="15" t="n"/>
      <c r="O1234" s="15" t="n"/>
      <c r="P1234" s="14" t="n"/>
      <c r="Q1234" s="15" t="n"/>
      <c r="R1234" s="8" t="inlineStr">
        <is>
          <t>✅ 可导入</t>
        </is>
      </c>
      <c r="S1234" s="8" t="inlineStr">
        <is>
          <t>✅ 对账齐全</t>
        </is>
      </c>
      <c r="T1234" t="inlineStr">
        <is>
          <t>✓</t>
        </is>
      </c>
    </row>
    <row r="1235">
      <c r="A1235" s="14" t="inlineStr">
        <is>
          <t>4502250435072019138</t>
        </is>
      </c>
      <c r="B1235" s="14" t="inlineStr">
        <is>
          <t>及冯舒</t>
        </is>
      </c>
      <c r="C1235" s="26" t="n">
        <v>46116</v>
      </c>
      <c r="D1235" s="16" t="n"/>
      <c r="E1235" s="16" t="n"/>
      <c r="F1235" s="16" t="n"/>
      <c r="G1235" s="16" t="n"/>
      <c r="H1235" s="16" t="n">
        <v>1</v>
      </c>
      <c r="I1235" s="161" t="n">
        <v>15</v>
      </c>
      <c r="J1235" s="161" t="n">
        <v>5</v>
      </c>
      <c r="K1235" s="161">
        <f>G1235*H1235*0.006</f>
        <v/>
      </c>
      <c r="L1235" s="28">
        <f>SUM(I1235:K1235)</f>
        <v/>
      </c>
      <c r="M1235" s="28">
        <f>G1235*H1235+I1235</f>
        <v/>
      </c>
      <c r="N1235" s="16" t="n"/>
      <c r="O1235" s="16" t="n"/>
      <c r="P1235" s="14" t="n"/>
      <c r="Q1235" s="16" t="n"/>
      <c r="R1235" s="8" t="inlineStr">
        <is>
          <t>✅ 可导入</t>
        </is>
      </c>
      <c r="S1235" s="8" t="inlineStr">
        <is>
          <t>✅ 对账齐全</t>
        </is>
      </c>
      <c r="T1235" t="inlineStr">
        <is>
          <t>✓</t>
        </is>
      </c>
    </row>
    <row r="1236">
      <c r="A1236" s="14" t="inlineStr">
        <is>
          <t>4502258100059044002</t>
        </is>
      </c>
      <c r="B1236" s="14" t="inlineStr">
        <is>
          <t>tb553793775</t>
        </is>
      </c>
      <c r="C1236" s="25" t="n">
        <v>46116</v>
      </c>
      <c r="D1236" s="15" t="n"/>
      <c r="E1236" s="15" t="n"/>
      <c r="F1236" s="15" t="n"/>
      <c r="G1236" s="15" t="n"/>
      <c r="H1236" s="15" t="n">
        <v>1</v>
      </c>
      <c r="I1236" s="160" t="n">
        <v>15</v>
      </c>
      <c r="J1236" s="160" t="n">
        <v>5</v>
      </c>
      <c r="K1236" s="160">
        <f>G1236*H1236*0.006</f>
        <v/>
      </c>
      <c r="L1236" s="28">
        <f>SUM(I1236:K1236)</f>
        <v/>
      </c>
      <c r="M1236" s="28">
        <f>G1236*H1236+I1236</f>
        <v/>
      </c>
      <c r="N1236" s="15" t="n"/>
      <c r="O1236" s="15" t="n"/>
      <c r="P1236" s="14" t="n"/>
      <c r="Q1236" s="15" t="n"/>
      <c r="R1236" s="8" t="inlineStr">
        <is>
          <t>✅ 可导入</t>
        </is>
      </c>
      <c r="S1236" s="8" t="inlineStr">
        <is>
          <t>✅ 对账齐全</t>
        </is>
      </c>
      <c r="T1236" t="inlineStr">
        <is>
          <t>✓</t>
        </is>
      </c>
    </row>
    <row r="1237">
      <c r="A1237" s="14" t="inlineStr">
        <is>
          <t>4502246475090025031</t>
        </is>
      </c>
      <c r="B1237" s="14" t="inlineStr">
        <is>
          <t>小帅帅0325</t>
        </is>
      </c>
      <c r="C1237" s="26" t="n">
        <v>46116</v>
      </c>
      <c r="D1237" s="16" t="n"/>
      <c r="E1237" s="16" t="n"/>
      <c r="F1237" s="16" t="n"/>
      <c r="G1237" s="16" t="n"/>
      <c r="H1237" s="16" t="n">
        <v>1</v>
      </c>
      <c r="I1237" s="161" t="n">
        <v>15</v>
      </c>
      <c r="J1237" s="161" t="n">
        <v>5</v>
      </c>
      <c r="K1237" s="161">
        <f>G1237*H1237*0.006</f>
        <v/>
      </c>
      <c r="L1237" s="28">
        <f>SUM(I1237:K1237)</f>
        <v/>
      </c>
      <c r="M1237" s="28">
        <f>G1237*H1237+I1237</f>
        <v/>
      </c>
      <c r="N1237" s="16" t="n"/>
      <c r="O1237" s="16" t="n"/>
      <c r="P1237" s="14" t="n"/>
      <c r="Q1237" s="16" t="n"/>
      <c r="R1237" s="8" t="inlineStr">
        <is>
          <t>✅ 可导入</t>
        </is>
      </c>
      <c r="S1237" s="8" t="inlineStr">
        <is>
          <t>✅ 对账齐全</t>
        </is>
      </c>
      <c r="T1237" t="inlineStr">
        <is>
          <t>✓</t>
        </is>
      </c>
    </row>
    <row r="1238">
      <c r="A1238" s="14" t="inlineStr">
        <is>
          <t>4502250471087023944</t>
        </is>
      </c>
      <c r="B1238" s="14" t="inlineStr">
        <is>
          <t>tb832897689</t>
        </is>
      </c>
      <c r="C1238" s="25" t="n">
        <v>46117</v>
      </c>
      <c r="D1238" s="15" t="n"/>
      <c r="E1238" s="15" t="n"/>
      <c r="F1238" s="15" t="n"/>
      <c r="G1238" s="15" t="n"/>
      <c r="H1238" s="15" t="n">
        <v>1</v>
      </c>
      <c r="I1238" s="160" t="n">
        <v>15</v>
      </c>
      <c r="J1238" s="160" t="n">
        <v>5</v>
      </c>
      <c r="K1238" s="160">
        <f>G1238*H1238*0.006</f>
        <v/>
      </c>
      <c r="L1238" s="28">
        <f>SUM(I1238:K1238)</f>
        <v/>
      </c>
      <c r="M1238" s="28">
        <f>G1238*H1238+I1238</f>
        <v/>
      </c>
      <c r="N1238" s="15" t="n"/>
      <c r="O1238" s="15" t="n"/>
      <c r="P1238" s="14" t="n"/>
      <c r="Q1238" s="15" t="n"/>
      <c r="R1238" s="8" t="inlineStr">
        <is>
          <t>✅ 可导入</t>
        </is>
      </c>
      <c r="S1238" s="8" t="inlineStr">
        <is>
          <t>✅ 对账齐全</t>
        </is>
      </c>
      <c r="T1238" t="inlineStr">
        <is>
          <t>✓</t>
        </is>
      </c>
    </row>
    <row r="1239">
      <c r="A1239" s="14" t="inlineStr">
        <is>
          <t>2701818339083004997</t>
        </is>
      </c>
      <c r="B1239" s="14" t="inlineStr">
        <is>
          <t>tb4165394227</t>
        </is>
      </c>
      <c r="C1239" s="26" t="n">
        <v>46117</v>
      </c>
      <c r="D1239" s="16" t="n"/>
      <c r="E1239" s="16" t="n"/>
      <c r="F1239" s="16" t="n"/>
      <c r="G1239" s="16" t="n"/>
      <c r="H1239" s="16" t="n">
        <v>1</v>
      </c>
      <c r="I1239" s="161" t="n">
        <v>15</v>
      </c>
      <c r="J1239" s="161" t="n">
        <v>5</v>
      </c>
      <c r="K1239" s="161">
        <f>G1239*H1239*0.006</f>
        <v/>
      </c>
      <c r="L1239" s="28">
        <f>SUM(I1239:K1239)</f>
        <v/>
      </c>
      <c r="M1239" s="28">
        <f>G1239*H1239+I1239</f>
        <v/>
      </c>
      <c r="N1239" s="16" t="n"/>
      <c r="O1239" s="16" t="n"/>
      <c r="P1239" s="14" t="n"/>
      <c r="Q1239" s="16" t="n"/>
      <c r="R1239" s="8" t="inlineStr">
        <is>
          <t>✅ 可导入</t>
        </is>
      </c>
      <c r="S1239" s="8" t="inlineStr">
        <is>
          <t>✅ 对账齐全</t>
        </is>
      </c>
      <c r="T1239" t="inlineStr">
        <is>
          <t>✓</t>
        </is>
      </c>
    </row>
    <row r="1240">
      <c r="A1240" s="14" t="inlineStr">
        <is>
          <t>4502257095082008834</t>
        </is>
      </c>
      <c r="B1240" s="14" t="inlineStr">
        <is>
          <t>tb0416038</t>
        </is>
      </c>
      <c r="C1240" s="25" t="n">
        <v>46117</v>
      </c>
      <c r="D1240" s="15" t="n"/>
      <c r="E1240" s="15" t="n"/>
      <c r="F1240" s="15" t="n"/>
      <c r="G1240" s="15" t="n"/>
      <c r="H1240" s="15" t="n">
        <v>1</v>
      </c>
      <c r="I1240" s="160" t="n">
        <v>15</v>
      </c>
      <c r="J1240" s="160" t="n">
        <v>5</v>
      </c>
      <c r="K1240" s="160">
        <f>G1240*H1240*0.006</f>
        <v/>
      </c>
      <c r="L1240" s="28">
        <f>SUM(I1240:K1240)</f>
        <v/>
      </c>
      <c r="M1240" s="28">
        <f>G1240*H1240+I1240</f>
        <v/>
      </c>
      <c r="N1240" s="15" t="n"/>
      <c r="O1240" s="15" t="n"/>
      <c r="P1240" s="14" t="n"/>
      <c r="Q1240" s="15" t="n"/>
      <c r="R1240" s="8" t="inlineStr">
        <is>
          <t>✅ 可导入</t>
        </is>
      </c>
      <c r="S1240" s="8" t="inlineStr">
        <is>
          <t>✅ 对账齐全</t>
        </is>
      </c>
      <c r="T1240" t="inlineStr">
        <is>
          <t>✓</t>
        </is>
      </c>
    </row>
    <row r="1241">
      <c r="A1241" s="14" t="inlineStr">
        <is>
          <t>4502258030095146035</t>
        </is>
      </c>
      <c r="B1241" s="14" t="inlineStr">
        <is>
          <t>hscpw001</t>
        </is>
      </c>
      <c r="C1241" s="26" t="n">
        <v>46117</v>
      </c>
      <c r="D1241" s="16" t="n"/>
      <c r="E1241" s="16" t="n"/>
      <c r="F1241" s="16" t="n"/>
      <c r="G1241" s="16" t="n"/>
      <c r="H1241" s="16" t="n">
        <v>1</v>
      </c>
      <c r="I1241" s="161" t="n">
        <v>15</v>
      </c>
      <c r="J1241" s="161" t="n">
        <v>5</v>
      </c>
      <c r="K1241" s="161">
        <f>G1241*H1241*0.006</f>
        <v/>
      </c>
      <c r="L1241" s="28">
        <f>SUM(I1241:K1241)</f>
        <v/>
      </c>
      <c r="M1241" s="28">
        <f>G1241*H1241+I1241</f>
        <v/>
      </c>
      <c r="N1241" s="16" t="n"/>
      <c r="O1241" s="16" t="n"/>
      <c r="P1241" s="14" t="n"/>
      <c r="Q1241" s="16" t="n"/>
      <c r="R1241" s="8" t="inlineStr">
        <is>
          <t>✅ 可导入</t>
        </is>
      </c>
      <c r="S1241" s="8" t="inlineStr">
        <is>
          <t>✅ 对账齐全</t>
        </is>
      </c>
      <c r="T1241" t="inlineStr">
        <is>
          <t>✓</t>
        </is>
      </c>
    </row>
    <row r="1242">
      <c r="A1242" s="14" t="inlineStr">
        <is>
          <t>4502257453109034612</t>
        </is>
      </c>
      <c r="B1242" s="14" t="inlineStr">
        <is>
          <t>小女巫的猎人</t>
        </is>
      </c>
      <c r="C1242" s="25" t="n">
        <v>46118</v>
      </c>
      <c r="D1242" s="15" t="n"/>
      <c r="E1242" s="15" t="n"/>
      <c r="F1242" s="15" t="n"/>
      <c r="G1242" s="15" t="n"/>
      <c r="H1242" s="15" t="n">
        <v>1</v>
      </c>
      <c r="I1242" s="160" t="n">
        <v>15</v>
      </c>
      <c r="J1242" s="160" t="n">
        <v>5</v>
      </c>
      <c r="K1242" s="160">
        <f>G1242*H1242*0.006</f>
        <v/>
      </c>
      <c r="L1242" s="28">
        <f>SUM(I1242:K1242)</f>
        <v/>
      </c>
      <c r="M1242" s="28">
        <f>G1242*H1242+I1242</f>
        <v/>
      </c>
      <c r="N1242" s="15" t="n"/>
      <c r="O1242" s="15" t="n"/>
      <c r="P1242" s="14" t="n"/>
      <c r="Q1242" s="15" t="n"/>
      <c r="R1242" s="8" t="inlineStr">
        <is>
          <t>✅ 可导入</t>
        </is>
      </c>
      <c r="S1242" s="8" t="inlineStr">
        <is>
          <t>✅ 对账齐全</t>
        </is>
      </c>
      <c r="T1242" t="inlineStr">
        <is>
          <t>✓</t>
        </is>
      </c>
    </row>
    <row r="1243">
      <c r="A1243" s="14" t="inlineStr">
        <is>
          <t>4502247735116008322</t>
        </is>
      </c>
      <c r="B1243" s="14" t="inlineStr">
        <is>
          <t>稳步提高88</t>
        </is>
      </c>
      <c r="C1243" s="26" t="n">
        <v>46118</v>
      </c>
      <c r="D1243" s="16" t="n"/>
      <c r="E1243" s="16" t="n"/>
      <c r="F1243" s="16" t="n"/>
      <c r="G1243" s="16" t="n"/>
      <c r="H1243" s="16" t="n">
        <v>1</v>
      </c>
      <c r="I1243" s="161" t="n">
        <v>15</v>
      </c>
      <c r="J1243" s="161" t="n">
        <v>5</v>
      </c>
      <c r="K1243" s="161">
        <f>G1243*H1243*0.006</f>
        <v/>
      </c>
      <c r="L1243" s="28">
        <f>SUM(I1243:K1243)</f>
        <v/>
      </c>
      <c r="M1243" s="28">
        <f>G1243*H1243+I1243</f>
        <v/>
      </c>
      <c r="N1243" s="16" t="n"/>
      <c r="O1243" s="16" t="n"/>
      <c r="P1243" s="14" t="n"/>
      <c r="Q1243" s="16" t="n"/>
      <c r="R1243" s="8" t="inlineStr">
        <is>
          <t>✅ 可导入</t>
        </is>
      </c>
      <c r="S1243" s="8" t="inlineStr">
        <is>
          <t>✅ 对账齐全</t>
        </is>
      </c>
      <c r="T1243" t="inlineStr">
        <is>
          <t>✓</t>
        </is>
      </c>
    </row>
    <row r="1244">
      <c r="A1244" s="14" t="inlineStr">
        <is>
          <t>4502256300100046602</t>
        </is>
      </c>
      <c r="B1244" s="14" t="inlineStr">
        <is>
          <t>tb041511085757</t>
        </is>
      </c>
      <c r="C1244" s="25" t="n">
        <v>46118</v>
      </c>
      <c r="D1244" s="15" t="n"/>
      <c r="E1244" s="15" t="n"/>
      <c r="F1244" s="15" t="n"/>
      <c r="G1244" s="15" t="n"/>
      <c r="H1244" s="15" t="n">
        <v>1</v>
      </c>
      <c r="I1244" s="160" t="n">
        <v>15</v>
      </c>
      <c r="J1244" s="160" t="n">
        <v>5</v>
      </c>
      <c r="K1244" s="160">
        <f>G1244*H1244*0.006</f>
        <v/>
      </c>
      <c r="L1244" s="28">
        <f>SUM(I1244:K1244)</f>
        <v/>
      </c>
      <c r="M1244" s="28">
        <f>G1244*H1244+I1244</f>
        <v/>
      </c>
      <c r="N1244" s="15" t="n"/>
      <c r="O1244" s="15" t="n"/>
      <c r="P1244" s="14" t="n"/>
      <c r="Q1244" s="15" t="n"/>
      <c r="R1244" s="8" t="inlineStr">
        <is>
          <t>✅ 可导入</t>
        </is>
      </c>
      <c r="S1244" s="8" t="inlineStr">
        <is>
          <t>✅ 对账齐全</t>
        </is>
      </c>
      <c r="T1244" t="inlineStr">
        <is>
          <t>✓</t>
        </is>
      </c>
    </row>
    <row r="1245">
      <c r="A1245" s="14" t="inlineStr">
        <is>
          <t>2701819923115018254</t>
        </is>
      </c>
      <c r="B1245" s="14" t="inlineStr">
        <is>
          <t>刘圆小童</t>
        </is>
      </c>
      <c r="C1245" s="26" t="n">
        <v>46118</v>
      </c>
      <c r="D1245" s="16" t="n"/>
      <c r="E1245" s="16" t="n"/>
      <c r="F1245" s="16" t="n"/>
      <c r="G1245" s="16" t="n"/>
      <c r="H1245" s="16" t="n">
        <v>1</v>
      </c>
      <c r="I1245" s="161" t="n">
        <v>15</v>
      </c>
      <c r="J1245" s="161" t="n">
        <v>5</v>
      </c>
      <c r="K1245" s="161">
        <f>G1245*H1245*0.006</f>
        <v/>
      </c>
      <c r="L1245" s="28">
        <f>SUM(I1245:K1245)</f>
        <v/>
      </c>
      <c r="M1245" s="28">
        <f>G1245*H1245+I1245</f>
        <v/>
      </c>
      <c r="N1245" s="16" t="n"/>
      <c r="O1245" s="16" t="n"/>
      <c r="P1245" s="14" t="n"/>
      <c r="Q1245" s="16" t="n"/>
      <c r="R1245" s="8" t="inlineStr">
        <is>
          <t>✅ 可导入</t>
        </is>
      </c>
      <c r="S1245" s="8" t="inlineStr">
        <is>
          <t>✅ 对账齐全</t>
        </is>
      </c>
      <c r="T1245" t="inlineStr">
        <is>
          <t>✓</t>
        </is>
      </c>
    </row>
    <row r="1246">
      <c r="A1246" s="14" t="inlineStr">
        <is>
          <t>4502250504130337135</t>
        </is>
      </c>
      <c r="B1246" s="14" t="inlineStr">
        <is>
          <t>霍霍火花23</t>
        </is>
      </c>
      <c r="C1246" s="25" t="n">
        <v>46119</v>
      </c>
      <c r="D1246" s="15" t="n"/>
      <c r="E1246" s="15" t="n"/>
      <c r="F1246" s="15" t="n"/>
      <c r="G1246" s="15" t="n"/>
      <c r="H1246" s="15" t="n">
        <v>1</v>
      </c>
      <c r="I1246" s="160" t="n">
        <v>15</v>
      </c>
      <c r="J1246" s="160" t="n">
        <v>5</v>
      </c>
      <c r="K1246" s="160">
        <f>G1246*H1246*0.006</f>
        <v/>
      </c>
      <c r="L1246" s="28">
        <f>SUM(I1246:K1246)</f>
        <v/>
      </c>
      <c r="M1246" s="28">
        <f>G1246*H1246+I1246</f>
        <v/>
      </c>
      <c r="N1246" s="15" t="n"/>
      <c r="O1246" s="15" t="n"/>
      <c r="P1246" s="14" t="n"/>
      <c r="Q1246" s="15" t="n"/>
      <c r="R1246" s="8" t="inlineStr">
        <is>
          <t>✅ 可导入</t>
        </is>
      </c>
      <c r="S1246" s="8" t="inlineStr">
        <is>
          <t>✅ 对账齐全</t>
        </is>
      </c>
      <c r="T1246" t="inlineStr">
        <is>
          <t>✓</t>
        </is>
      </c>
    </row>
    <row r="1247">
      <c r="A1247" s="14" t="inlineStr">
        <is>
          <t>2701815999151018183</t>
        </is>
      </c>
      <c r="B1247" s="14" t="inlineStr">
        <is>
          <t>feng371121</t>
        </is>
      </c>
      <c r="C1247" s="26" t="n">
        <v>46119</v>
      </c>
      <c r="D1247" s="16" t="n"/>
      <c r="E1247" s="16" t="n"/>
      <c r="F1247" s="16" t="n"/>
      <c r="G1247" s="16" t="n"/>
      <c r="H1247" s="16" t="n">
        <v>1</v>
      </c>
      <c r="I1247" s="161" t="n">
        <v>15</v>
      </c>
      <c r="J1247" s="161" t="n">
        <v>5</v>
      </c>
      <c r="K1247" s="161">
        <f>G1247*H1247*0.006</f>
        <v/>
      </c>
      <c r="L1247" s="28">
        <f>SUM(I1247:K1247)</f>
        <v/>
      </c>
      <c r="M1247" s="28">
        <f>G1247*H1247+I1247</f>
        <v/>
      </c>
      <c r="N1247" s="16" t="n"/>
      <c r="O1247" s="16" t="n"/>
      <c r="P1247" s="14" t="n"/>
      <c r="Q1247" s="16" t="n"/>
      <c r="R1247" s="8" t="inlineStr">
        <is>
          <t>✅ 可导入</t>
        </is>
      </c>
      <c r="S1247" s="8" t="inlineStr">
        <is>
          <t>✅ 对账齐全</t>
        </is>
      </c>
      <c r="T1247" t="inlineStr">
        <is>
          <t>✓</t>
        </is>
      </c>
    </row>
    <row r="1248">
      <c r="A1248" s="14" t="inlineStr">
        <is>
          <t>4502247663167007740</t>
        </is>
      </c>
      <c r="B1248" s="14" t="inlineStr">
        <is>
          <t>fff33303</t>
        </is>
      </c>
      <c r="C1248" s="25" t="n">
        <v>46119</v>
      </c>
      <c r="D1248" s="15" t="n"/>
      <c r="E1248" s="15" t="n"/>
      <c r="F1248" s="15" t="n"/>
      <c r="G1248" s="15" t="n"/>
      <c r="H1248" s="15" t="n">
        <v>1</v>
      </c>
      <c r="I1248" s="160" t="n">
        <v>15</v>
      </c>
      <c r="J1248" s="160" t="n">
        <v>5</v>
      </c>
      <c r="K1248" s="160">
        <f>G1248*H1248*0.006</f>
        <v/>
      </c>
      <c r="L1248" s="28">
        <f>SUM(I1248:K1248)</f>
        <v/>
      </c>
      <c r="M1248" s="28">
        <f>G1248*H1248+I1248</f>
        <v/>
      </c>
      <c r="N1248" s="15" t="n"/>
      <c r="O1248" s="15" t="n"/>
      <c r="P1248" s="14" t="n"/>
      <c r="Q1248" s="15" t="n"/>
      <c r="R1248" s="8" t="inlineStr">
        <is>
          <t>✅ 可导入</t>
        </is>
      </c>
      <c r="S1248" s="8" t="inlineStr">
        <is>
          <t>✅ 对账齐全</t>
        </is>
      </c>
      <c r="T1248" t="inlineStr">
        <is>
          <t>✓</t>
        </is>
      </c>
    </row>
    <row r="1249">
      <c r="A1249" s="14" t="inlineStr">
        <is>
          <t>2701820101146008176</t>
        </is>
      </c>
      <c r="B1249" s="14" t="inlineStr">
        <is>
          <t>一米柒的smile</t>
        </is>
      </c>
      <c r="C1249" s="26" t="n">
        <v>46119</v>
      </c>
      <c r="D1249" s="16" t="n"/>
      <c r="E1249" s="16" t="n"/>
      <c r="F1249" s="16" t="n"/>
      <c r="G1249" s="16" t="n"/>
      <c r="H1249" s="16" t="n">
        <v>1</v>
      </c>
      <c r="I1249" s="161" t="n">
        <v>15</v>
      </c>
      <c r="J1249" s="161" t="n">
        <v>5</v>
      </c>
      <c r="K1249" s="161">
        <f>G1249*H1249*0.006</f>
        <v/>
      </c>
      <c r="L1249" s="28">
        <f>SUM(I1249:K1249)</f>
        <v/>
      </c>
      <c r="M1249" s="28">
        <f>G1249*H1249+I1249</f>
        <v/>
      </c>
      <c r="N1249" s="16" t="n"/>
      <c r="O1249" s="16" t="n"/>
      <c r="P1249" s="14" t="n"/>
      <c r="Q1249" s="16" t="n"/>
      <c r="R1249" s="8" t="inlineStr">
        <is>
          <t>✅ 可导入</t>
        </is>
      </c>
      <c r="S1249" s="8" t="inlineStr">
        <is>
          <t>✅ 对账齐全</t>
        </is>
      </c>
      <c r="T1249" t="inlineStr">
        <is>
          <t>✓</t>
        </is>
      </c>
    </row>
    <row r="1250">
      <c r="A1250" s="14" t="inlineStr">
        <is>
          <t>4502260190172007702</t>
        </is>
      </c>
      <c r="B1250" s="14" t="inlineStr">
        <is>
          <t>vincent200liu</t>
        </is>
      </c>
      <c r="C1250" s="25" t="n">
        <v>46119</v>
      </c>
      <c r="D1250" s="15" t="n"/>
      <c r="E1250" s="15" t="n"/>
      <c r="F1250" s="15" t="n"/>
      <c r="G1250" s="15" t="n"/>
      <c r="H1250" s="15" t="n">
        <v>1</v>
      </c>
      <c r="I1250" s="160" t="n">
        <v>15</v>
      </c>
      <c r="J1250" s="160" t="n">
        <v>5</v>
      </c>
      <c r="K1250" s="160">
        <f>G1250*H1250*0.006</f>
        <v/>
      </c>
      <c r="L1250" s="28">
        <f>SUM(I1250:K1250)</f>
        <v/>
      </c>
      <c r="M1250" s="28">
        <f>G1250*H1250+I1250</f>
        <v/>
      </c>
      <c r="N1250" s="15" t="n"/>
      <c r="O1250" s="15" t="n"/>
      <c r="P1250" s="14" t="n"/>
      <c r="Q1250" s="15" t="n"/>
      <c r="R1250" s="8" t="inlineStr">
        <is>
          <t>✅ 可导入</t>
        </is>
      </c>
      <c r="S1250" s="8" t="inlineStr">
        <is>
          <t>✅ 对账齐全</t>
        </is>
      </c>
      <c r="T1250" t="inlineStr">
        <is>
          <t>✓</t>
        </is>
      </c>
    </row>
    <row r="1251">
      <c r="A1251" s="14" t="inlineStr">
        <is>
          <t>2701819202170069557</t>
        </is>
      </c>
      <c r="B1251" s="14" t="inlineStr">
        <is>
          <t>会飞的北京猪</t>
        </is>
      </c>
      <c r="C1251" s="26" t="n">
        <v>46119</v>
      </c>
      <c r="D1251" s="16" t="n"/>
      <c r="E1251" s="16" t="n"/>
      <c r="F1251" s="16" t="n"/>
      <c r="G1251" s="16" t="n"/>
      <c r="H1251" s="16" t="n">
        <v>1</v>
      </c>
      <c r="I1251" s="161" t="n">
        <v>15</v>
      </c>
      <c r="J1251" s="161" t="n">
        <v>5</v>
      </c>
      <c r="K1251" s="161">
        <f>G1251*H1251*0.006</f>
        <v/>
      </c>
      <c r="L1251" s="28">
        <f>SUM(I1251:K1251)</f>
        <v/>
      </c>
      <c r="M1251" s="28">
        <f>G1251*H1251+I1251</f>
        <v/>
      </c>
      <c r="N1251" s="16" t="n"/>
      <c r="O1251" s="16" t="n"/>
      <c r="P1251" s="14" t="n"/>
      <c r="Q1251" s="16" t="n"/>
      <c r="R1251" s="8" t="inlineStr">
        <is>
          <t>✅ 可导入</t>
        </is>
      </c>
      <c r="S1251" s="8" t="inlineStr">
        <is>
          <t>✅ 对账齐全</t>
        </is>
      </c>
      <c r="T1251" t="inlineStr">
        <is>
          <t>✓</t>
        </is>
      </c>
    </row>
    <row r="1252">
      <c r="A1252" s="14" t="inlineStr">
        <is>
          <t>4502251513170079817</t>
        </is>
      </c>
      <c r="B1252" s="14" t="inlineStr">
        <is>
          <t>tb415136160</t>
        </is>
      </c>
      <c r="C1252" s="25" t="n">
        <v>46119</v>
      </c>
      <c r="D1252" s="15" t="n"/>
      <c r="E1252" s="15" t="n"/>
      <c r="F1252" s="15" t="n"/>
      <c r="G1252" s="15" t="n"/>
      <c r="H1252" s="15" t="n">
        <v>1</v>
      </c>
      <c r="I1252" s="160" t="n">
        <v>15</v>
      </c>
      <c r="J1252" s="160" t="n">
        <v>5</v>
      </c>
      <c r="K1252" s="160">
        <f>G1252*H1252*0.006</f>
        <v/>
      </c>
      <c r="L1252" s="28">
        <f>SUM(I1252:K1252)</f>
        <v/>
      </c>
      <c r="M1252" s="28">
        <f>G1252*H1252+I1252</f>
        <v/>
      </c>
      <c r="N1252" s="15" t="n"/>
      <c r="O1252" s="15" t="n"/>
      <c r="P1252" s="14" t="n"/>
      <c r="Q1252" s="15" t="n"/>
      <c r="R1252" s="8" t="inlineStr">
        <is>
          <t>✅ 可导入</t>
        </is>
      </c>
      <c r="S1252" s="8" t="inlineStr">
        <is>
          <t>✅ 对账齐全</t>
        </is>
      </c>
      <c r="T1252" t="inlineStr">
        <is>
          <t>✓</t>
        </is>
      </c>
    </row>
    <row r="1253">
      <c r="A1253" s="14" t="inlineStr">
        <is>
          <t>4502254069158067916</t>
        </is>
      </c>
      <c r="B1253" s="14" t="inlineStr">
        <is>
          <t>青山牧雪</t>
        </is>
      </c>
      <c r="C1253" s="26" t="n">
        <v>46119</v>
      </c>
      <c r="D1253" s="16" t="n"/>
      <c r="E1253" s="16" t="n"/>
      <c r="F1253" s="16" t="n"/>
      <c r="G1253" s="16" t="n"/>
      <c r="H1253" s="16" t="n">
        <v>1</v>
      </c>
      <c r="I1253" s="161" t="n">
        <v>15</v>
      </c>
      <c r="J1253" s="161" t="n">
        <v>5</v>
      </c>
      <c r="K1253" s="161">
        <f>G1253*H1253*0.006</f>
        <v/>
      </c>
      <c r="L1253" s="28">
        <f>SUM(I1253:K1253)</f>
        <v/>
      </c>
      <c r="M1253" s="28">
        <f>G1253*H1253+I1253</f>
        <v/>
      </c>
      <c r="N1253" s="16" t="n"/>
      <c r="O1253" s="16" t="n"/>
      <c r="P1253" s="14" t="n"/>
      <c r="Q1253" s="16" t="n"/>
      <c r="R1253" s="8" t="inlineStr">
        <is>
          <t>✅ 可导入</t>
        </is>
      </c>
      <c r="S1253" s="8" t="inlineStr">
        <is>
          <t>✅ 对账齐全</t>
        </is>
      </c>
      <c r="T1253" t="inlineStr">
        <is>
          <t>✓</t>
        </is>
      </c>
    </row>
    <row r="1254">
      <c r="A1254" s="14" t="inlineStr">
        <is>
          <t>4502253314168039328</t>
        </is>
      </c>
      <c r="B1254" s="14" t="inlineStr">
        <is>
          <t>剩女取精112</t>
        </is>
      </c>
      <c r="C1254" s="25" t="n">
        <v>46119</v>
      </c>
      <c r="D1254" s="15" t="n"/>
      <c r="E1254" s="15" t="n"/>
      <c r="F1254" s="15" t="n"/>
      <c r="G1254" s="15" t="n"/>
      <c r="H1254" s="15" t="n">
        <v>1</v>
      </c>
      <c r="I1254" s="160" t="n">
        <v>15</v>
      </c>
      <c r="J1254" s="160" t="n">
        <v>5</v>
      </c>
      <c r="K1254" s="160">
        <f>G1254*H1254*0.006</f>
        <v/>
      </c>
      <c r="L1254" s="28">
        <f>SUM(I1254:K1254)</f>
        <v/>
      </c>
      <c r="M1254" s="28">
        <f>G1254*H1254+I1254</f>
        <v/>
      </c>
      <c r="N1254" s="15" t="n"/>
      <c r="O1254" s="15" t="n"/>
      <c r="P1254" s="14" t="n"/>
      <c r="Q1254" s="15" t="n"/>
      <c r="R1254" s="8" t="inlineStr">
        <is>
          <t>✅ 可导入</t>
        </is>
      </c>
      <c r="S1254" s="8" t="inlineStr">
        <is>
          <t>✅ 对账齐全</t>
        </is>
      </c>
      <c r="T1254" t="inlineStr">
        <is>
          <t>✓</t>
        </is>
      </c>
    </row>
    <row r="1255">
      <c r="A1255" s="14" t="inlineStr">
        <is>
          <t>2701809912191277951</t>
        </is>
      </c>
      <c r="B1255" s="14" t="inlineStr">
        <is>
          <t>jia0515</t>
        </is>
      </c>
      <c r="C1255" s="26" t="n">
        <v>46120</v>
      </c>
      <c r="D1255" s="16" t="n"/>
      <c r="E1255" s="16" t="n"/>
      <c r="F1255" s="16" t="n"/>
      <c r="G1255" s="16" t="n"/>
      <c r="H1255" s="16" t="n">
        <v>1</v>
      </c>
      <c r="I1255" s="161" t="n">
        <v>15</v>
      </c>
      <c r="J1255" s="161" t="n">
        <v>5</v>
      </c>
      <c r="K1255" s="161">
        <f>G1255*H1255*0.006</f>
        <v/>
      </c>
      <c r="L1255" s="28">
        <f>SUM(I1255:K1255)</f>
        <v/>
      </c>
      <c r="M1255" s="28">
        <f>G1255*H1255+I1255</f>
        <v/>
      </c>
      <c r="N1255" s="16" t="n"/>
      <c r="O1255" s="16" t="n"/>
      <c r="P1255" s="14" t="n"/>
      <c r="Q1255" s="16" t="n"/>
      <c r="R1255" s="8" t="inlineStr">
        <is>
          <t>✅ 可导入</t>
        </is>
      </c>
      <c r="S1255" s="8" t="inlineStr">
        <is>
          <t>✅ 对账齐全</t>
        </is>
      </c>
      <c r="T1255" t="inlineStr">
        <is>
          <t>✓</t>
        </is>
      </c>
    </row>
    <row r="1256">
      <c r="A1256" s="14" t="inlineStr">
        <is>
          <t>4502256300180001734</t>
        </is>
      </c>
      <c r="B1256" s="14" t="inlineStr">
        <is>
          <t>tb339682075481</t>
        </is>
      </c>
      <c r="C1256" s="25" t="n">
        <v>46120</v>
      </c>
      <c r="D1256" s="15" t="n"/>
      <c r="E1256" s="15" t="n"/>
      <c r="F1256" s="15" t="n"/>
      <c r="G1256" s="15" t="n"/>
      <c r="H1256" s="15" t="n">
        <v>1</v>
      </c>
      <c r="I1256" s="160" t="n">
        <v>15</v>
      </c>
      <c r="J1256" s="160" t="n">
        <v>5</v>
      </c>
      <c r="K1256" s="160">
        <f>G1256*H1256*0.006</f>
        <v/>
      </c>
      <c r="L1256" s="28">
        <f>SUM(I1256:K1256)</f>
        <v/>
      </c>
      <c r="M1256" s="28">
        <f>G1256*H1256+I1256</f>
        <v/>
      </c>
      <c r="N1256" s="15" t="n"/>
      <c r="O1256" s="15" t="n"/>
      <c r="P1256" s="14" t="n"/>
      <c r="Q1256" s="15" t="n"/>
      <c r="R1256" s="8" t="inlineStr">
        <is>
          <t>✅ 可导入</t>
        </is>
      </c>
      <c r="S1256" s="8" t="inlineStr">
        <is>
          <t>✅ 对账齐全</t>
        </is>
      </c>
      <c r="T1256" t="inlineStr">
        <is>
          <t>✓</t>
        </is>
      </c>
    </row>
    <row r="1257">
      <c r="A1257" s="14" t="inlineStr">
        <is>
          <t>4502244744029025148</t>
        </is>
      </c>
      <c r="B1257" s="14" t="inlineStr">
        <is>
          <t>llh19971128</t>
        </is>
      </c>
      <c r="C1257" s="26" t="n">
        <v>46120</v>
      </c>
      <c r="D1257" s="16" t="n"/>
      <c r="E1257" s="16" t="n"/>
      <c r="F1257" s="16" t="n"/>
      <c r="G1257" s="16" t="n"/>
      <c r="H1257" s="16" t="n">
        <v>1</v>
      </c>
      <c r="I1257" s="161" t="n">
        <v>15</v>
      </c>
      <c r="J1257" s="161" t="n">
        <v>0</v>
      </c>
      <c r="K1257" s="161">
        <f>G1257*H1257*0.006</f>
        <v/>
      </c>
      <c r="L1257" s="28">
        <f>SUM(I1257:K1257)</f>
        <v/>
      </c>
      <c r="M1257" s="28">
        <f>G1257*H1257+I1257</f>
        <v/>
      </c>
      <c r="N1257" s="16" t="n"/>
      <c r="O1257" s="16" t="n"/>
      <c r="P1257" s="14" t="n"/>
      <c r="Q1257" s="16" t="n"/>
      <c r="R1257" s="8" t="inlineStr">
        <is>
          <t>✅ 可导入</t>
        </is>
      </c>
      <c r="S1257" s="8" t="inlineStr">
        <is>
          <t>✅ 对账齐全</t>
        </is>
      </c>
      <c r="T1257" t="inlineStr">
        <is>
          <t>✓</t>
        </is>
      </c>
    </row>
    <row r="1258">
      <c r="A1258" s="14" t="inlineStr">
        <is>
          <t>4502252988189013146</t>
        </is>
      </c>
      <c r="B1258" s="14" t="inlineStr">
        <is>
          <t>tb829557879</t>
        </is>
      </c>
      <c r="C1258" s="25" t="n">
        <v>46120</v>
      </c>
      <c r="D1258" s="15" t="n"/>
      <c r="E1258" s="15" t="n"/>
      <c r="F1258" s="15" t="n"/>
      <c r="G1258" s="15" t="n"/>
      <c r="H1258" s="15" t="n">
        <v>1</v>
      </c>
      <c r="I1258" s="160" t="n">
        <v>15</v>
      </c>
      <c r="J1258" s="160" t="n">
        <v>5</v>
      </c>
      <c r="K1258" s="160">
        <f>G1258*H1258*0.006</f>
        <v/>
      </c>
      <c r="L1258" s="28">
        <f>SUM(I1258:K1258)</f>
        <v/>
      </c>
      <c r="M1258" s="28">
        <f>G1258*H1258+I1258</f>
        <v/>
      </c>
      <c r="N1258" s="15" t="n"/>
      <c r="O1258" s="15" t="n"/>
      <c r="P1258" s="14" t="n"/>
      <c r="Q1258" s="15" t="n"/>
      <c r="R1258" s="8" t="inlineStr">
        <is>
          <t>✅ 可导入</t>
        </is>
      </c>
      <c r="S1258" s="8" t="inlineStr">
        <is>
          <t>✅ 对账齐全</t>
        </is>
      </c>
      <c r="T1258" t="inlineStr">
        <is>
          <t>✓</t>
        </is>
      </c>
    </row>
    <row r="1259">
      <c r="A1259" s="14" t="inlineStr">
        <is>
          <t>4502258533186047624</t>
        </is>
      </c>
      <c r="B1259" s="14" t="inlineStr">
        <is>
          <t>edwinmail2001</t>
        </is>
      </c>
      <c r="C1259" s="26" t="n">
        <v>46120</v>
      </c>
      <c r="D1259" s="16" t="n"/>
      <c r="E1259" s="16" t="n"/>
      <c r="F1259" s="16" t="n"/>
      <c r="G1259" s="16" t="n"/>
      <c r="H1259" s="16" t="n">
        <v>1</v>
      </c>
      <c r="I1259" s="161" t="n">
        <v>15</v>
      </c>
      <c r="J1259" s="161" t="n">
        <v>0</v>
      </c>
      <c r="K1259" s="161">
        <f>G1259*H1259*0.006</f>
        <v/>
      </c>
      <c r="L1259" s="28">
        <f>SUM(I1259:K1259)</f>
        <v/>
      </c>
      <c r="M1259" s="28">
        <f>G1259*H1259+I1259</f>
        <v/>
      </c>
      <c r="N1259" s="16" t="n"/>
      <c r="O1259" s="16" t="n"/>
      <c r="P1259" s="14" t="n"/>
      <c r="Q1259" s="16" t="n"/>
      <c r="R1259" s="8" t="inlineStr">
        <is>
          <t>✅ 可导入</t>
        </is>
      </c>
      <c r="S1259" s="8" t="inlineStr">
        <is>
          <t>✅ 对账齐全</t>
        </is>
      </c>
      <c r="T1259" t="inlineStr">
        <is>
          <t>✓</t>
        </is>
      </c>
    </row>
    <row r="1260">
      <c r="A1260" s="14" t="inlineStr">
        <is>
          <t>2701817472174006273</t>
        </is>
      </c>
      <c r="B1260" s="14" t="inlineStr">
        <is>
          <t>云淡风轻6688886</t>
        </is>
      </c>
      <c r="C1260" s="25" t="n">
        <v>46120</v>
      </c>
      <c r="D1260" s="15" t="n"/>
      <c r="E1260" s="15" t="n"/>
      <c r="F1260" s="15" t="n"/>
      <c r="G1260" s="15" t="n"/>
      <c r="H1260" s="15" t="n">
        <v>1</v>
      </c>
      <c r="I1260" s="160" t="n">
        <v>15</v>
      </c>
      <c r="J1260" s="160" t="n">
        <v>0</v>
      </c>
      <c r="K1260" s="160">
        <f>G1260*H1260*0.006</f>
        <v/>
      </c>
      <c r="L1260" s="28">
        <f>SUM(I1260:K1260)</f>
        <v/>
      </c>
      <c r="M1260" s="28">
        <f>G1260*H1260+I1260</f>
        <v/>
      </c>
      <c r="N1260" s="15" t="n"/>
      <c r="O1260" s="15" t="n"/>
      <c r="P1260" s="14" t="n"/>
      <c r="Q1260" s="15" t="n"/>
      <c r="R1260" s="8" t="inlineStr">
        <is>
          <t>✅ 可导入</t>
        </is>
      </c>
      <c r="S1260" s="8" t="inlineStr">
        <is>
          <t>✅ 对账齐全</t>
        </is>
      </c>
      <c r="T1260" t="inlineStr">
        <is>
          <t>✓</t>
        </is>
      </c>
    </row>
    <row r="1261">
      <c r="A1261" s="14" t="inlineStr">
        <is>
          <t>4502257741188033804</t>
        </is>
      </c>
      <c r="B1261" s="14" t="inlineStr">
        <is>
          <t>q781404594</t>
        </is>
      </c>
      <c r="C1261" s="26" t="n">
        <v>46120</v>
      </c>
      <c r="D1261" s="16" t="n"/>
      <c r="E1261" s="16" t="n"/>
      <c r="F1261" s="16" t="n"/>
      <c r="G1261" s="16" t="n"/>
      <c r="H1261" s="16" t="n">
        <v>1</v>
      </c>
      <c r="I1261" s="161" t="n">
        <v>15</v>
      </c>
      <c r="J1261" s="161" t="n">
        <v>5</v>
      </c>
      <c r="K1261" s="161">
        <f>G1261*H1261*0.006</f>
        <v/>
      </c>
      <c r="L1261" s="28">
        <f>SUM(I1261:K1261)</f>
        <v/>
      </c>
      <c r="M1261" s="28">
        <f>G1261*H1261+I1261</f>
        <v/>
      </c>
      <c r="N1261" s="16" t="n"/>
      <c r="O1261" s="16" t="n"/>
      <c r="P1261" s="14" t="n"/>
      <c r="Q1261" s="16" t="n"/>
      <c r="R1261" s="8" t="inlineStr">
        <is>
          <t>✅ 可导入</t>
        </is>
      </c>
      <c r="S1261" s="8" t="inlineStr">
        <is>
          <t>✅ 对账齐全</t>
        </is>
      </c>
      <c r="T1261" t="inlineStr">
        <is>
          <t>✓</t>
        </is>
      </c>
    </row>
    <row r="1262">
      <c r="A1262" s="14" t="inlineStr">
        <is>
          <t>2701815855205006455</t>
        </is>
      </c>
      <c r="B1262" s="14" t="inlineStr">
        <is>
          <t>tb509067241</t>
        </is>
      </c>
      <c r="C1262" s="25" t="n">
        <v>46120</v>
      </c>
      <c r="D1262" s="15" t="n"/>
      <c r="E1262" s="15" t="n"/>
      <c r="F1262" s="15" t="n"/>
      <c r="G1262" s="15" t="n"/>
      <c r="H1262" s="15" t="n">
        <v>1</v>
      </c>
      <c r="I1262" s="160" t="n">
        <v>15</v>
      </c>
      <c r="J1262" s="160" t="n">
        <v>5</v>
      </c>
      <c r="K1262" s="160">
        <f>G1262*H1262*0.006</f>
        <v/>
      </c>
      <c r="L1262" s="28">
        <f>SUM(I1262:K1262)</f>
        <v/>
      </c>
      <c r="M1262" s="28">
        <f>G1262*H1262+I1262</f>
        <v/>
      </c>
      <c r="N1262" s="15" t="n"/>
      <c r="O1262" s="15" t="n"/>
      <c r="P1262" s="14" t="n"/>
      <c r="Q1262" s="15" t="n"/>
      <c r="R1262" s="8" t="inlineStr">
        <is>
          <t>✅ 可导入</t>
        </is>
      </c>
      <c r="S1262" s="8" t="inlineStr">
        <is>
          <t>✅ 对账齐全</t>
        </is>
      </c>
      <c r="T1262" t="inlineStr">
        <is>
          <t>✓</t>
        </is>
      </c>
    </row>
    <row r="1263">
      <c r="A1263" s="14" t="inlineStr">
        <is>
          <t>4502261702217008306</t>
        </is>
      </c>
      <c r="B1263" s="14" t="inlineStr">
        <is>
          <t>kb你好呀</t>
        </is>
      </c>
      <c r="C1263" s="26" t="n">
        <v>46121</v>
      </c>
      <c r="D1263" s="16" t="n"/>
      <c r="E1263" s="16" t="n"/>
      <c r="F1263" s="16" t="n"/>
      <c r="G1263" s="16" t="n"/>
      <c r="H1263" s="16" t="n">
        <v>1</v>
      </c>
      <c r="I1263" s="161" t="n">
        <v>15</v>
      </c>
      <c r="J1263" s="161" t="n">
        <v>5</v>
      </c>
      <c r="K1263" s="161">
        <f>G1263*H1263*0.006</f>
        <v/>
      </c>
      <c r="L1263" s="28">
        <f>SUM(I1263:K1263)</f>
        <v/>
      </c>
      <c r="M1263" s="28">
        <f>G1263*H1263+I1263</f>
        <v/>
      </c>
      <c r="N1263" s="16" t="n"/>
      <c r="O1263" s="16" t="n"/>
      <c r="P1263" s="14" t="n"/>
      <c r="Q1263" s="16" t="n"/>
      <c r="R1263" s="8" t="inlineStr">
        <is>
          <t>✅ 可导入</t>
        </is>
      </c>
      <c r="S1263" s="8" t="inlineStr">
        <is>
          <t>✅ 对账齐全</t>
        </is>
      </c>
      <c r="T1263" t="inlineStr">
        <is>
          <t>✓</t>
        </is>
      </c>
    </row>
    <row r="1264">
      <c r="A1264" s="14" t="inlineStr">
        <is>
          <t>2701814916219004855</t>
        </is>
      </c>
      <c r="B1264" s="14" t="inlineStr">
        <is>
          <t>mama97531</t>
        </is>
      </c>
      <c r="C1264" s="25" t="n">
        <v>46121</v>
      </c>
      <c r="D1264" s="15" t="n"/>
      <c r="E1264" s="15" t="n"/>
      <c r="F1264" s="15" t="n"/>
      <c r="G1264" s="15" t="n"/>
      <c r="H1264" s="15" t="n">
        <v>1</v>
      </c>
      <c r="I1264" s="160" t="n">
        <v>15</v>
      </c>
      <c r="J1264" s="160" t="n">
        <v>0</v>
      </c>
      <c r="K1264" s="160">
        <f>G1264*H1264*0.006</f>
        <v/>
      </c>
      <c r="L1264" s="28">
        <f>SUM(I1264:K1264)</f>
        <v/>
      </c>
      <c r="M1264" s="28">
        <f>G1264*H1264+I1264</f>
        <v/>
      </c>
      <c r="N1264" s="15" t="n"/>
      <c r="O1264" s="15" t="n"/>
      <c r="P1264" s="14" t="n"/>
      <c r="Q1264" s="15" t="n"/>
      <c r="R1264" s="8" t="inlineStr">
        <is>
          <t>✅ 可导入</t>
        </is>
      </c>
      <c r="S1264" s="8" t="inlineStr">
        <is>
          <t>✅ 对账齐全</t>
        </is>
      </c>
      <c r="T1264" t="inlineStr">
        <is>
          <t>✓</t>
        </is>
      </c>
    </row>
    <row r="1265">
      <c r="A1265" s="14" t="inlineStr">
        <is>
          <t>4502257598223006103</t>
        </is>
      </c>
      <c r="B1265" s="14" t="inlineStr">
        <is>
          <t>望子成龙lon</t>
        </is>
      </c>
      <c r="C1265" s="26" t="n">
        <v>46121</v>
      </c>
      <c r="D1265" s="16" t="n"/>
      <c r="E1265" s="16" t="n"/>
      <c r="F1265" s="16" t="n"/>
      <c r="G1265" s="16" t="n"/>
      <c r="H1265" s="16" t="n">
        <v>1</v>
      </c>
      <c r="I1265" s="161" t="n">
        <v>15</v>
      </c>
      <c r="J1265" s="161" t="n">
        <v>0</v>
      </c>
      <c r="K1265" s="161">
        <f>G1265*H1265*0.006</f>
        <v/>
      </c>
      <c r="L1265" s="28">
        <f>SUM(I1265:K1265)</f>
        <v/>
      </c>
      <c r="M1265" s="28">
        <f>G1265*H1265+I1265</f>
        <v/>
      </c>
      <c r="N1265" s="16" t="n"/>
      <c r="O1265" s="16" t="n"/>
      <c r="P1265" s="14" t="n"/>
      <c r="Q1265" s="16" t="n"/>
      <c r="R1265" s="8" t="inlineStr">
        <is>
          <t>✅ 可导入</t>
        </is>
      </c>
      <c r="S1265" s="8" t="inlineStr">
        <is>
          <t>✅ 对账齐全</t>
        </is>
      </c>
      <c r="T1265" t="inlineStr">
        <is>
          <t>✓</t>
        </is>
      </c>
    </row>
    <row r="1266">
      <c r="A1266" s="14" t="inlineStr">
        <is>
          <t>4502267389005010533</t>
        </is>
      </c>
      <c r="B1266" s="14" t="inlineStr">
        <is>
          <t>judyfan1234</t>
        </is>
      </c>
      <c r="C1266" s="25" t="n">
        <v>46121</v>
      </c>
      <c r="D1266" s="15" t="n"/>
      <c r="E1266" s="15" t="n"/>
      <c r="F1266" s="15" t="n"/>
      <c r="G1266" s="15" t="n"/>
      <c r="H1266" s="15" t="n">
        <v>1</v>
      </c>
      <c r="I1266" s="160" t="n">
        <v>15</v>
      </c>
      <c r="J1266" s="160" t="n">
        <v>5</v>
      </c>
      <c r="K1266" s="160">
        <f>G1266*H1266*0.006</f>
        <v/>
      </c>
      <c r="L1266" s="28">
        <f>SUM(I1266:K1266)</f>
        <v/>
      </c>
      <c r="M1266" s="28">
        <f>G1266*H1266+I1266</f>
        <v/>
      </c>
      <c r="N1266" s="15" t="n"/>
      <c r="O1266" s="15" t="n"/>
      <c r="P1266" s="14" t="n"/>
      <c r="Q1266" s="15" t="n"/>
      <c r="R1266" s="8" t="inlineStr">
        <is>
          <t>✅ 可导入</t>
        </is>
      </c>
      <c r="S1266" s="8" t="inlineStr">
        <is>
          <t>✅ 对账齐全</t>
        </is>
      </c>
      <c r="T1266" t="inlineStr">
        <is>
          <t>✓</t>
        </is>
      </c>
    </row>
    <row r="1267">
      <c r="A1267" s="14" t="inlineStr">
        <is>
          <t>2701818588226029881</t>
        </is>
      </c>
      <c r="B1267" s="14" t="inlineStr">
        <is>
          <t>ppp1015</t>
        </is>
      </c>
      <c r="C1267" s="26" t="n">
        <v>46121</v>
      </c>
      <c r="D1267" s="16" t="n"/>
      <c r="E1267" s="16" t="n"/>
      <c r="F1267" s="16" t="n"/>
      <c r="G1267" s="16" t="n"/>
      <c r="H1267" s="16" t="n">
        <v>1</v>
      </c>
      <c r="I1267" s="161" t="n">
        <v>15</v>
      </c>
      <c r="J1267" s="161" t="n">
        <v>0</v>
      </c>
      <c r="K1267" s="161">
        <f>G1267*H1267*0.006</f>
        <v/>
      </c>
      <c r="L1267" s="28">
        <f>SUM(I1267:K1267)</f>
        <v/>
      </c>
      <c r="M1267" s="28">
        <f>G1267*H1267+I1267</f>
        <v/>
      </c>
      <c r="N1267" s="16" t="n"/>
      <c r="O1267" s="16" t="n"/>
      <c r="P1267" s="14" t="n"/>
      <c r="Q1267" s="16" t="n"/>
      <c r="R1267" s="8" t="inlineStr">
        <is>
          <t>✅ 可导入</t>
        </is>
      </c>
      <c r="S1267" s="8" t="inlineStr">
        <is>
          <t>✅ 对账齐全</t>
        </is>
      </c>
      <c r="T1267" t="inlineStr">
        <is>
          <t>✓</t>
        </is>
      </c>
    </row>
    <row r="1268">
      <c r="A1268" s="14" t="inlineStr">
        <is>
          <t>4502262132012020544</t>
        </is>
      </c>
      <c r="B1268" s="14" t="inlineStr">
        <is>
          <t>富而喜悦09</t>
        </is>
      </c>
      <c r="C1268" s="25" t="n">
        <v>46121</v>
      </c>
      <c r="D1268" s="15" t="n"/>
      <c r="E1268" s="15" t="n"/>
      <c r="F1268" s="15" t="n"/>
      <c r="G1268" s="15" t="n"/>
      <c r="H1268" s="15" t="n">
        <v>1</v>
      </c>
      <c r="I1268" s="160" t="n">
        <v>15</v>
      </c>
      <c r="J1268" s="160" t="n">
        <v>5</v>
      </c>
      <c r="K1268" s="160">
        <f>G1268*H1268*0.006</f>
        <v/>
      </c>
      <c r="L1268" s="28">
        <f>SUM(I1268:K1268)</f>
        <v/>
      </c>
      <c r="M1268" s="28">
        <f>G1268*H1268+I1268</f>
        <v/>
      </c>
      <c r="N1268" s="15" t="n"/>
      <c r="O1268" s="15" t="n"/>
      <c r="P1268" s="14" t="n"/>
      <c r="Q1268" s="15" t="n"/>
      <c r="R1268" s="8" t="inlineStr">
        <is>
          <t>✅ 可导入</t>
        </is>
      </c>
      <c r="S1268" s="8" t="inlineStr">
        <is>
          <t>✅ 对账齐全</t>
        </is>
      </c>
      <c r="T1268" t="inlineStr">
        <is>
          <t>✓</t>
        </is>
      </c>
    </row>
    <row r="1269">
      <c r="A1269" s="14" t="inlineStr">
        <is>
          <t>4502264871009027631</t>
        </is>
      </c>
      <c r="B1269" s="14" t="inlineStr">
        <is>
          <t>tb675359259008</t>
        </is>
      </c>
      <c r="C1269" s="26" t="n">
        <v>46121</v>
      </c>
      <c r="D1269" s="16" t="n"/>
      <c r="E1269" s="16" t="n"/>
      <c r="F1269" s="16" t="n"/>
      <c r="G1269" s="16" t="n"/>
      <c r="H1269" s="16" t="n">
        <v>1</v>
      </c>
      <c r="I1269" s="161" t="n">
        <v>15</v>
      </c>
      <c r="J1269" s="161" t="n">
        <v>5</v>
      </c>
      <c r="K1269" s="161">
        <f>G1269*H1269*0.006</f>
        <v/>
      </c>
      <c r="L1269" s="28">
        <f>SUM(I1269:K1269)</f>
        <v/>
      </c>
      <c r="M1269" s="28">
        <f>G1269*H1269+I1269</f>
        <v/>
      </c>
      <c r="N1269" s="16" t="n"/>
      <c r="O1269" s="16" t="n"/>
      <c r="P1269" s="14" t="n"/>
      <c r="Q1269" s="16" t="n"/>
      <c r="R1269" s="8" t="inlineStr">
        <is>
          <t>✅ 可导入</t>
        </is>
      </c>
      <c r="S1269" s="8" t="inlineStr">
        <is>
          <t>✅ 对账齐全</t>
        </is>
      </c>
      <c r="T1269" t="inlineStr">
        <is>
          <t>✓</t>
        </is>
      </c>
    </row>
    <row r="1270">
      <c r="A1270" s="14" t="inlineStr">
        <is>
          <t>4502280493003037723</t>
        </is>
      </c>
      <c r="B1270" s="14" t="inlineStr">
        <is>
          <t>tb37135383</t>
        </is>
      </c>
      <c r="C1270" s="25" t="n">
        <v>46121</v>
      </c>
      <c r="D1270" s="15" t="n"/>
      <c r="E1270" s="15" t="n"/>
      <c r="F1270" s="15" t="n"/>
      <c r="G1270" s="15" t="n"/>
      <c r="H1270" s="15" t="n">
        <v>1</v>
      </c>
      <c r="I1270" s="160" t="n">
        <v>15</v>
      </c>
      <c r="J1270" s="160" t="n">
        <v>5</v>
      </c>
      <c r="K1270" s="160">
        <f>G1270*H1270*0.006</f>
        <v/>
      </c>
      <c r="L1270" s="28">
        <f>SUM(I1270:K1270)</f>
        <v/>
      </c>
      <c r="M1270" s="28">
        <f>G1270*H1270+I1270</f>
        <v/>
      </c>
      <c r="N1270" s="15" t="n"/>
      <c r="O1270" s="15" t="n"/>
      <c r="P1270" s="14" t="n"/>
      <c r="Q1270" s="15" t="n"/>
      <c r="R1270" s="8" t="inlineStr">
        <is>
          <t>✅ 可导入</t>
        </is>
      </c>
      <c r="S1270" s="8" t="inlineStr">
        <is>
          <t>✅ 对账齐全</t>
        </is>
      </c>
      <c r="T1270" t="inlineStr">
        <is>
          <t>✓</t>
        </is>
      </c>
    </row>
    <row r="1271">
      <c r="A1271" s="14" t="inlineStr">
        <is>
          <t>2701822478010000551</t>
        </is>
      </c>
      <c r="B1271" s="14" t="inlineStr">
        <is>
          <t>云淡风轻8922688</t>
        </is>
      </c>
      <c r="C1271" s="26" t="n">
        <v>46121</v>
      </c>
      <c r="D1271" s="16" t="n"/>
      <c r="E1271" s="16" t="n"/>
      <c r="F1271" s="16" t="n"/>
      <c r="G1271" s="16" t="n"/>
      <c r="H1271" s="16" t="n">
        <v>1</v>
      </c>
      <c r="I1271" s="161" t="n">
        <v>15</v>
      </c>
      <c r="J1271" s="161" t="n">
        <v>0</v>
      </c>
      <c r="K1271" s="161">
        <f>G1271*H1271*0.006</f>
        <v/>
      </c>
      <c r="L1271" s="28">
        <f>SUM(I1271:K1271)</f>
        <v/>
      </c>
      <c r="M1271" s="28">
        <f>G1271*H1271+I1271</f>
        <v/>
      </c>
      <c r="N1271" s="16" t="n"/>
      <c r="O1271" s="16" t="n"/>
      <c r="P1271" s="14" t="n"/>
      <c r="Q1271" s="16" t="n"/>
      <c r="R1271" s="8" t="inlineStr">
        <is>
          <t>✅ 可导入</t>
        </is>
      </c>
      <c r="S1271" s="8" t="inlineStr">
        <is>
          <t>✅ 对账齐全</t>
        </is>
      </c>
      <c r="T1271" t="inlineStr">
        <is>
          <t>✓</t>
        </is>
      </c>
    </row>
    <row r="1272">
      <c r="A1272" s="14" t="inlineStr">
        <is>
          <t>2701822980012079582</t>
        </is>
      </c>
      <c r="B1272" s="14" t="inlineStr">
        <is>
          <t>xuredongshe8</t>
        </is>
      </c>
      <c r="C1272" s="25" t="n">
        <v>46121</v>
      </c>
      <c r="D1272" s="15" t="n"/>
      <c r="E1272" s="15" t="n"/>
      <c r="F1272" s="15" t="n"/>
      <c r="G1272" s="15" t="n"/>
      <c r="H1272" s="15" t="n">
        <v>1</v>
      </c>
      <c r="I1272" s="160" t="n">
        <v>15</v>
      </c>
      <c r="J1272" s="160" t="n">
        <v>5</v>
      </c>
      <c r="K1272" s="160">
        <f>G1272*H1272*0.006</f>
        <v/>
      </c>
      <c r="L1272" s="28">
        <f>SUM(I1272:K1272)</f>
        <v/>
      </c>
      <c r="M1272" s="28">
        <f>G1272*H1272+I1272</f>
        <v/>
      </c>
      <c r="N1272" s="15" t="n"/>
      <c r="O1272" s="15" t="n"/>
      <c r="P1272" s="14" t="n"/>
      <c r="Q1272" s="15" t="n"/>
      <c r="R1272" s="8" t="inlineStr">
        <is>
          <t>✅ 可导入</t>
        </is>
      </c>
      <c r="S1272" s="8" t="inlineStr">
        <is>
          <t>✅ 对账齐全</t>
        </is>
      </c>
      <c r="T1272" t="inlineStr">
        <is>
          <t>✓</t>
        </is>
      </c>
    </row>
    <row r="1273">
      <c r="A1273" s="14" t="inlineStr">
        <is>
          <t>2701833745025114593</t>
        </is>
      </c>
      <c r="B1273" s="14" t="inlineStr">
        <is>
          <t>yjhmam</t>
        </is>
      </c>
      <c r="C1273" s="26" t="n">
        <v>46122</v>
      </c>
      <c r="D1273" s="16" t="n"/>
      <c r="E1273" s="16" t="n"/>
      <c r="F1273" s="16" t="n"/>
      <c r="G1273" s="16" t="n"/>
      <c r="H1273" s="16" t="n">
        <v>1</v>
      </c>
      <c r="I1273" s="161" t="n">
        <v>15</v>
      </c>
      <c r="J1273" s="161" t="n">
        <v>5</v>
      </c>
      <c r="K1273" s="161">
        <f>G1273*H1273*0.006</f>
        <v/>
      </c>
      <c r="L1273" s="28">
        <f>SUM(I1273:K1273)</f>
        <v/>
      </c>
      <c r="M1273" s="28">
        <f>G1273*H1273+I1273</f>
        <v/>
      </c>
      <c r="N1273" s="16" t="n"/>
      <c r="O1273" s="16" t="n"/>
      <c r="P1273" s="14" t="n"/>
      <c r="Q1273" s="16" t="n"/>
      <c r="R1273" s="8" t="inlineStr">
        <is>
          <t>✅ 可导入</t>
        </is>
      </c>
      <c r="S1273" s="8" t="inlineStr">
        <is>
          <t>✅ 对账齐全</t>
        </is>
      </c>
      <c r="T1273" t="inlineStr">
        <is>
          <t>✓</t>
        </is>
      </c>
    </row>
    <row r="1274">
      <c r="A1274" s="14" t="inlineStr">
        <is>
          <t>4502277865025002839</t>
        </is>
      </c>
      <c r="B1274" s="14" t="inlineStr">
        <is>
          <t>雅尚华饰</t>
        </is>
      </c>
      <c r="C1274" s="25" t="n">
        <v>46122</v>
      </c>
      <c r="D1274" s="15" t="n"/>
      <c r="E1274" s="15" t="n"/>
      <c r="F1274" s="15" t="n"/>
      <c r="G1274" s="15" t="n"/>
      <c r="H1274" s="15" t="n">
        <v>1</v>
      </c>
      <c r="I1274" s="160" t="n">
        <v>15</v>
      </c>
      <c r="J1274" s="160" t="n">
        <v>5</v>
      </c>
      <c r="K1274" s="160">
        <f>G1274*H1274*0.006</f>
        <v/>
      </c>
      <c r="L1274" s="28">
        <f>SUM(I1274:K1274)</f>
        <v/>
      </c>
      <c r="M1274" s="28">
        <f>G1274*H1274+I1274</f>
        <v/>
      </c>
      <c r="N1274" s="15" t="n"/>
      <c r="O1274" s="15" t="n"/>
      <c r="P1274" s="14" t="n"/>
      <c r="Q1274" s="15" t="n"/>
      <c r="R1274" s="8" t="inlineStr">
        <is>
          <t>✅ 可导入</t>
        </is>
      </c>
      <c r="S1274" s="8" t="inlineStr">
        <is>
          <t>✅ 对账齐全</t>
        </is>
      </c>
      <c r="T1274" t="inlineStr">
        <is>
          <t>✓</t>
        </is>
      </c>
    </row>
    <row r="1275">
      <c r="A1275" s="14" t="inlineStr">
        <is>
          <t>4502271132029006747</t>
        </is>
      </c>
      <c r="B1275" s="14" t="inlineStr">
        <is>
          <t>羊羊剪刀手</t>
        </is>
      </c>
      <c r="C1275" s="26" t="n">
        <v>46122</v>
      </c>
      <c r="D1275" s="16" t="n"/>
      <c r="E1275" s="16" t="n"/>
      <c r="F1275" s="16" t="n"/>
      <c r="G1275" s="16" t="n"/>
      <c r="H1275" s="16" t="n">
        <v>1</v>
      </c>
      <c r="I1275" s="161" t="n">
        <v>15</v>
      </c>
      <c r="J1275" s="161" t="n">
        <v>5</v>
      </c>
      <c r="K1275" s="161">
        <f>G1275*H1275*0.006</f>
        <v/>
      </c>
      <c r="L1275" s="28">
        <f>SUM(I1275:K1275)</f>
        <v/>
      </c>
      <c r="M1275" s="28">
        <f>G1275*H1275+I1275</f>
        <v/>
      </c>
      <c r="N1275" s="16" t="n"/>
      <c r="O1275" s="16" t="n"/>
      <c r="P1275" s="14" t="n"/>
      <c r="Q1275" s="16" t="n"/>
      <c r="R1275" s="8" t="inlineStr">
        <is>
          <t>✅ 可导入</t>
        </is>
      </c>
      <c r="S1275" s="8" t="inlineStr">
        <is>
          <t>✅ 对账齐全</t>
        </is>
      </c>
      <c r="T1275" t="inlineStr">
        <is>
          <t>✓</t>
        </is>
      </c>
    </row>
    <row r="1276">
      <c r="A1276" s="14" t="inlineStr">
        <is>
          <t>2701822980031045772</t>
        </is>
      </c>
      <c r="B1276" s="14" t="inlineStr">
        <is>
          <t>里kk拉里拉</t>
        </is>
      </c>
      <c r="C1276" s="25" t="n">
        <v>46122</v>
      </c>
      <c r="D1276" s="15" t="n"/>
      <c r="E1276" s="15" t="n"/>
      <c r="F1276" s="15" t="n"/>
      <c r="G1276" s="15" t="n"/>
      <c r="H1276" s="15" t="n">
        <v>1</v>
      </c>
      <c r="I1276" s="160" t="n">
        <v>15</v>
      </c>
      <c r="J1276" s="160" t="n">
        <v>5</v>
      </c>
      <c r="K1276" s="160">
        <f>G1276*H1276*0.006</f>
        <v/>
      </c>
      <c r="L1276" s="28">
        <f>SUM(I1276:K1276)</f>
        <v/>
      </c>
      <c r="M1276" s="28">
        <f>G1276*H1276+I1276</f>
        <v/>
      </c>
      <c r="N1276" s="15" t="n"/>
      <c r="O1276" s="15" t="n"/>
      <c r="P1276" s="14" t="n"/>
      <c r="Q1276" s="15" t="n"/>
      <c r="R1276" s="8" t="inlineStr">
        <is>
          <t>✅ 可导入</t>
        </is>
      </c>
      <c r="S1276" s="8" t="inlineStr">
        <is>
          <t>✅ 对账齐全</t>
        </is>
      </c>
      <c r="T1276" t="inlineStr">
        <is>
          <t>✓</t>
        </is>
      </c>
    </row>
    <row r="1277">
      <c r="A1277" s="14" t="inlineStr">
        <is>
          <t>4502268432041001505</t>
        </is>
      </c>
      <c r="B1277" s="14" t="inlineStr">
        <is>
          <t>tb152031425</t>
        </is>
      </c>
      <c r="C1277" s="26" t="n">
        <v>46122</v>
      </c>
      <c r="D1277" s="16" t="n"/>
      <c r="E1277" s="16" t="n"/>
      <c r="F1277" s="16" t="n"/>
      <c r="G1277" s="16" t="n"/>
      <c r="H1277" s="16" t="n">
        <v>1</v>
      </c>
      <c r="I1277" s="161" t="n">
        <v>15</v>
      </c>
      <c r="J1277" s="161" t="n">
        <v>5</v>
      </c>
      <c r="K1277" s="161">
        <f>G1277*H1277*0.006</f>
        <v/>
      </c>
      <c r="L1277" s="28">
        <f>SUM(I1277:K1277)</f>
        <v/>
      </c>
      <c r="M1277" s="28">
        <f>G1277*H1277+I1277</f>
        <v/>
      </c>
      <c r="N1277" s="16" t="n"/>
      <c r="O1277" s="16" t="n"/>
      <c r="P1277" s="14" t="n"/>
      <c r="Q1277" s="16" t="n"/>
      <c r="R1277" s="8" t="inlineStr">
        <is>
          <t>✅ 可导入</t>
        </is>
      </c>
      <c r="S1277" s="8" t="inlineStr">
        <is>
          <t>✅ 对账齐全</t>
        </is>
      </c>
      <c r="T1277" t="inlineStr">
        <is>
          <t>✓</t>
        </is>
      </c>
    </row>
    <row r="1278">
      <c r="A1278" s="14" t="inlineStr">
        <is>
          <t>4502280422066013832</t>
        </is>
      </c>
      <c r="B1278" s="14" t="inlineStr">
        <is>
          <t>小吴吴吴吴a</t>
        </is>
      </c>
      <c r="C1278" s="25" t="n">
        <v>46123</v>
      </c>
      <c r="D1278" s="15" t="n"/>
      <c r="E1278" s="15" t="n"/>
      <c r="F1278" s="15" t="n"/>
      <c r="G1278" s="15" t="n"/>
      <c r="H1278" s="15" t="n">
        <v>1</v>
      </c>
      <c r="I1278" s="160" t="n">
        <v>15</v>
      </c>
      <c r="J1278" s="160" t="n">
        <v>5</v>
      </c>
      <c r="K1278" s="160">
        <f>G1278*H1278*0.006</f>
        <v/>
      </c>
      <c r="L1278" s="28">
        <f>SUM(I1278:K1278)</f>
        <v/>
      </c>
      <c r="M1278" s="28">
        <f>G1278*H1278+I1278</f>
        <v/>
      </c>
      <c r="N1278" s="15" t="n"/>
      <c r="O1278" s="15" t="n"/>
      <c r="P1278" s="14" t="n"/>
      <c r="Q1278" s="15" t="n"/>
      <c r="R1278" s="8" t="inlineStr">
        <is>
          <t>✅ 可导入</t>
        </is>
      </c>
      <c r="S1278" s="8" t="inlineStr">
        <is>
          <t>✅ 对账齐全</t>
        </is>
      </c>
      <c r="T1278" t="inlineStr">
        <is>
          <t>✓</t>
        </is>
      </c>
    </row>
    <row r="1279">
      <c r="A1279" s="14" t="inlineStr">
        <is>
          <t>2701829496060028490</t>
        </is>
      </c>
      <c r="B1279" s="14" t="inlineStr">
        <is>
          <t>t_1506228774874_0299</t>
        </is>
      </c>
      <c r="C1279" s="26" t="n">
        <v>46123</v>
      </c>
      <c r="D1279" s="16" t="n"/>
      <c r="E1279" s="16" t="n"/>
      <c r="F1279" s="16" t="n"/>
      <c r="G1279" s="16" t="n"/>
      <c r="H1279" s="16" t="n">
        <v>1</v>
      </c>
      <c r="I1279" s="161" t="n">
        <v>15</v>
      </c>
      <c r="J1279" s="161" t="n">
        <v>5</v>
      </c>
      <c r="K1279" s="161">
        <f>G1279*H1279*0.006</f>
        <v/>
      </c>
      <c r="L1279" s="28">
        <f>SUM(I1279:K1279)</f>
        <v/>
      </c>
      <c r="M1279" s="28">
        <f>G1279*H1279+I1279</f>
        <v/>
      </c>
      <c r="N1279" s="16" t="n"/>
      <c r="O1279" s="16" t="n"/>
      <c r="P1279" s="14" t="n"/>
      <c r="Q1279" s="16" t="n"/>
      <c r="R1279" s="8" t="inlineStr">
        <is>
          <t>✅ 可导入</t>
        </is>
      </c>
      <c r="S1279" s="8" t="inlineStr">
        <is>
          <t>✅ 对账齐全</t>
        </is>
      </c>
      <c r="T1279" t="inlineStr">
        <is>
          <t>✓</t>
        </is>
      </c>
    </row>
    <row r="1280">
      <c r="A1280" s="14" t="inlineStr">
        <is>
          <t>2701836734027036082</t>
        </is>
      </c>
      <c r="B1280" s="14" t="inlineStr">
        <is>
          <t>niceworkj</t>
        </is>
      </c>
      <c r="C1280" s="25" t="n">
        <v>46125</v>
      </c>
      <c r="D1280" s="15" t="n"/>
      <c r="E1280" s="15" t="n"/>
      <c r="F1280" s="15" t="n"/>
      <c r="G1280" s="15" t="n"/>
      <c r="H1280" s="15" t="n">
        <v>1</v>
      </c>
      <c r="I1280" s="160" t="n">
        <v>15</v>
      </c>
      <c r="J1280" s="160" t="n">
        <v>5</v>
      </c>
      <c r="K1280" s="160">
        <f>G1280*H1280*0.006</f>
        <v/>
      </c>
      <c r="L1280" s="28">
        <f>SUM(I1280:K1280)</f>
        <v/>
      </c>
      <c r="M1280" s="28">
        <f>G1280*H1280+I1280</f>
        <v/>
      </c>
      <c r="N1280" s="15" t="n"/>
      <c r="O1280" s="15" t="n"/>
      <c r="P1280" s="14" t="n"/>
      <c r="Q1280" s="15" t="n"/>
      <c r="R1280" s="8" t="inlineStr">
        <is>
          <t>✅ 可导入</t>
        </is>
      </c>
      <c r="S1280" s="8" t="inlineStr">
        <is>
          <t>✅ 对账齐全</t>
        </is>
      </c>
      <c r="T1280" t="inlineStr">
        <is>
          <t>✓</t>
        </is>
      </c>
    </row>
    <row r="1281">
      <c r="A1281" s="14" t="inlineStr">
        <is>
          <t>4502279196053025339</t>
        </is>
      </c>
      <c r="B1281" s="14" t="inlineStr">
        <is>
          <t>t_1488348645528_0173</t>
        </is>
      </c>
      <c r="C1281" s="26" t="n">
        <v>46126</v>
      </c>
      <c r="D1281" s="16" t="n"/>
      <c r="E1281" s="16" t="n"/>
      <c r="F1281" s="16" t="n"/>
      <c r="G1281" s="16" t="n"/>
      <c r="H1281" s="16" t="n">
        <v>1</v>
      </c>
      <c r="I1281" s="161" t="n">
        <v>15</v>
      </c>
      <c r="J1281" s="161" t="n">
        <v>5</v>
      </c>
      <c r="K1281" s="161">
        <f>G1281*H1281*0.006</f>
        <v/>
      </c>
      <c r="L1281" s="28">
        <f>SUM(I1281:K1281)</f>
        <v/>
      </c>
      <c r="M1281" s="28">
        <f>G1281*H1281+I1281</f>
        <v/>
      </c>
      <c r="N1281" s="16" t="n"/>
      <c r="O1281" s="16" t="n"/>
      <c r="P1281" s="14" t="n"/>
      <c r="Q1281" s="16" t="n"/>
      <c r="R1281" s="8" t="inlineStr">
        <is>
          <t>✅ 可导入</t>
        </is>
      </c>
      <c r="S1281" s="8" t="inlineStr">
        <is>
          <t>✅ 对账齐全</t>
        </is>
      </c>
      <c r="T1281" t="inlineStr">
        <is>
          <t>✓</t>
        </is>
      </c>
    </row>
    <row r="1282">
      <c r="A1282" s="14" t="inlineStr">
        <is>
          <t>4502279088050010312</t>
        </is>
      </c>
      <c r="B1282" s="14" t="inlineStr">
        <is>
          <t>tb306284207</t>
        </is>
      </c>
      <c r="C1282" s="25" t="n">
        <v>46126</v>
      </c>
      <c r="D1282" s="15" t="n"/>
      <c r="E1282" s="15" t="n"/>
      <c r="F1282" s="15" t="n"/>
      <c r="G1282" s="15" t="n"/>
      <c r="H1282" s="15" t="n">
        <v>1</v>
      </c>
      <c r="I1282" s="160" t="n">
        <v>15</v>
      </c>
      <c r="J1282" s="160" t="n">
        <v>5</v>
      </c>
      <c r="K1282" s="160">
        <f>G1282*H1282*0.006</f>
        <v/>
      </c>
      <c r="L1282" s="28">
        <f>SUM(I1282:K1282)</f>
        <v/>
      </c>
      <c r="M1282" s="28">
        <f>G1282*H1282+I1282</f>
        <v/>
      </c>
      <c r="N1282" s="15" t="n"/>
      <c r="O1282" s="15" t="n"/>
      <c r="P1282" s="14" t="n"/>
      <c r="Q1282" s="15" t="n"/>
      <c r="R1282" s="8" t="inlineStr">
        <is>
          <t>✅ 可导入</t>
        </is>
      </c>
      <c r="S1282" s="8" t="inlineStr">
        <is>
          <t>✅ 对账齐全</t>
        </is>
      </c>
      <c r="T1282" t="inlineStr">
        <is>
          <t>✓</t>
        </is>
      </c>
    </row>
    <row r="1283">
      <c r="A1283" s="14" t="inlineStr">
        <is>
          <t>2701829138152018187</t>
        </is>
      </c>
      <c r="B1283" s="14" t="inlineStr">
        <is>
          <t>tb071478430</t>
        </is>
      </c>
      <c r="C1283" s="26" t="n">
        <v>46126</v>
      </c>
      <c r="D1283" s="16" t="n"/>
      <c r="E1283" s="16" t="n"/>
      <c r="F1283" s="16" t="n"/>
      <c r="G1283" s="16" t="n"/>
      <c r="H1283" s="16" t="n">
        <v>1</v>
      </c>
      <c r="I1283" s="161" t="n">
        <v>15</v>
      </c>
      <c r="J1283" s="161" t="n">
        <v>5</v>
      </c>
      <c r="K1283" s="161">
        <f>G1283*H1283*0.006</f>
        <v/>
      </c>
      <c r="L1283" s="28">
        <f>SUM(I1283:K1283)</f>
        <v/>
      </c>
      <c r="M1283" s="28">
        <f>G1283*H1283+I1283</f>
        <v/>
      </c>
      <c r="N1283" s="16" t="n"/>
      <c r="O1283" s="16" t="n"/>
      <c r="P1283" s="14" t="n"/>
      <c r="Q1283" s="16" t="n"/>
      <c r="R1283" s="8" t="inlineStr">
        <is>
          <t>✅ 可导入</t>
        </is>
      </c>
      <c r="S1283" s="8" t="inlineStr">
        <is>
          <t>✅ 对账齐全</t>
        </is>
      </c>
      <c r="T1283" t="inlineStr">
        <is>
          <t>✓</t>
        </is>
      </c>
    </row>
    <row r="1284">
      <c r="A1284" s="14" t="inlineStr">
        <is>
          <t>4502282331055005242</t>
        </is>
      </c>
      <c r="B1284" s="14" t="inlineStr">
        <is>
          <t>guangdongdadushi</t>
        </is>
      </c>
      <c r="C1284" s="25" t="n">
        <v>46126</v>
      </c>
      <c r="D1284" s="15" t="n"/>
      <c r="E1284" s="15" t="n"/>
      <c r="F1284" s="15" t="n"/>
      <c r="G1284" s="15" t="n"/>
      <c r="H1284" s="15" t="n">
        <v>1</v>
      </c>
      <c r="I1284" s="160" t="n">
        <v>15</v>
      </c>
      <c r="J1284" s="160" t="n">
        <v>5</v>
      </c>
      <c r="K1284" s="160">
        <f>G1284*H1284*0.006</f>
        <v/>
      </c>
      <c r="L1284" s="28">
        <f>SUM(I1284:K1284)</f>
        <v/>
      </c>
      <c r="M1284" s="28">
        <f>G1284*H1284+I1284</f>
        <v/>
      </c>
      <c r="N1284" s="15" t="n"/>
      <c r="O1284" s="15" t="n"/>
      <c r="P1284" s="14" t="n"/>
      <c r="Q1284" s="15" t="n"/>
      <c r="R1284" s="8" t="inlineStr">
        <is>
          <t>✅ 可导入</t>
        </is>
      </c>
      <c r="S1284" s="8" t="inlineStr">
        <is>
          <t>✅ 对账齐全</t>
        </is>
      </c>
      <c r="T1284" t="inlineStr">
        <is>
          <t>✓</t>
        </is>
      </c>
    </row>
    <row r="1285">
      <c r="A1285" s="14" t="inlineStr">
        <is>
          <t>4502284921058147421</t>
        </is>
      </c>
      <c r="B1285" s="14" t="inlineStr">
        <is>
          <t>空中女孩86</t>
        </is>
      </c>
      <c r="C1285" s="26" t="n">
        <v>46126</v>
      </c>
      <c r="D1285" s="16" t="n"/>
      <c r="E1285" s="16" t="n"/>
      <c r="F1285" s="16" t="n"/>
      <c r="G1285" s="16" t="n"/>
      <c r="H1285" s="16" t="n">
        <v>1</v>
      </c>
      <c r="I1285" s="161" t="n">
        <v>15</v>
      </c>
      <c r="J1285" s="161" t="n">
        <v>5</v>
      </c>
      <c r="K1285" s="161">
        <f>G1285*H1285*0.006</f>
        <v/>
      </c>
      <c r="L1285" s="28">
        <f>SUM(I1285:K1285)</f>
        <v/>
      </c>
      <c r="M1285" s="28">
        <f>G1285*H1285+I1285</f>
        <v/>
      </c>
      <c r="N1285" s="16" t="n"/>
      <c r="O1285" s="16" t="n"/>
      <c r="P1285" s="14" t="n"/>
      <c r="Q1285" s="16" t="n"/>
      <c r="R1285" s="8" t="inlineStr">
        <is>
          <t>✅ 可导入</t>
        </is>
      </c>
      <c r="S1285" s="8" t="inlineStr">
        <is>
          <t>✅ 对账齐全</t>
        </is>
      </c>
      <c r="T1285" t="inlineStr">
        <is>
          <t>✓</t>
        </is>
      </c>
    </row>
    <row r="1286">
      <c r="A1286" s="14" t="inlineStr">
        <is>
          <t>2701838103074005377</t>
        </is>
      </c>
      <c r="B1286" s="14" t="inlineStr">
        <is>
          <t>花间茶醉人</t>
        </is>
      </c>
      <c r="C1286" s="25" t="n">
        <v>46126</v>
      </c>
      <c r="D1286" s="15" t="n"/>
      <c r="E1286" s="15" t="n"/>
      <c r="F1286" s="15" t="n"/>
      <c r="G1286" s="15" t="n"/>
      <c r="H1286" s="15" t="n">
        <v>1</v>
      </c>
      <c r="I1286" s="160" t="n">
        <v>15</v>
      </c>
      <c r="J1286" s="160" t="n">
        <v>5</v>
      </c>
      <c r="K1286" s="160">
        <f>G1286*H1286*0.006</f>
        <v/>
      </c>
      <c r="L1286" s="28">
        <f>SUM(I1286:K1286)</f>
        <v/>
      </c>
      <c r="M1286" s="28">
        <f>G1286*H1286+I1286</f>
        <v/>
      </c>
      <c r="N1286" s="15" t="n"/>
      <c r="O1286" s="15" t="n"/>
      <c r="P1286" s="14" t="n"/>
      <c r="Q1286" s="15" t="n"/>
      <c r="R1286" s="8" t="inlineStr">
        <is>
          <t>✅ 可导入</t>
        </is>
      </c>
      <c r="S1286" s="8" t="inlineStr">
        <is>
          <t>✅ 对账齐全</t>
        </is>
      </c>
      <c r="T1286" t="inlineStr">
        <is>
          <t>✓</t>
        </is>
      </c>
    </row>
    <row r="1287">
      <c r="A1287" s="14" t="inlineStr">
        <is>
          <t>2701841665056026156</t>
        </is>
      </c>
      <c r="B1287" s="14" t="inlineStr">
        <is>
          <t>tb439218422335</t>
        </is>
      </c>
      <c r="C1287" s="26" t="n">
        <v>46126</v>
      </c>
      <c r="D1287" s="16" t="n"/>
      <c r="E1287" s="16" t="n"/>
      <c r="F1287" s="16" t="n"/>
      <c r="G1287" s="16" t="n"/>
      <c r="H1287" s="16" t="n">
        <v>1</v>
      </c>
      <c r="I1287" s="161" t="n">
        <v>15</v>
      </c>
      <c r="J1287" s="161" t="n">
        <v>5</v>
      </c>
      <c r="K1287" s="161">
        <f>G1287*H1287*0.006</f>
        <v/>
      </c>
      <c r="L1287" s="28">
        <f>SUM(I1287:K1287)</f>
        <v/>
      </c>
      <c r="M1287" s="28">
        <f>G1287*H1287+I1287</f>
        <v/>
      </c>
      <c r="N1287" s="16" t="n"/>
      <c r="O1287" s="16" t="n"/>
      <c r="P1287" s="14" t="n"/>
      <c r="Q1287" s="16" t="n"/>
      <c r="R1287" s="8" t="inlineStr">
        <is>
          <t>✅ 可导入</t>
        </is>
      </c>
      <c r="S1287" s="8" t="inlineStr">
        <is>
          <t>✅ 对账齐全</t>
        </is>
      </c>
      <c r="T1287" t="inlineStr">
        <is>
          <t>✓</t>
        </is>
      </c>
    </row>
    <row r="1288">
      <c r="A1288" s="14" t="inlineStr">
        <is>
          <t>4502277612069006240</t>
        </is>
      </c>
      <c r="B1288" s="14" t="inlineStr">
        <is>
          <t>tb699235188018</t>
        </is>
      </c>
      <c r="C1288" s="25" t="n">
        <v>46127</v>
      </c>
      <c r="D1288" s="15" t="n"/>
      <c r="E1288" s="15" t="n"/>
      <c r="F1288" s="15" t="n"/>
      <c r="G1288" s="15" t="n"/>
      <c r="H1288" s="15" t="n">
        <v>1</v>
      </c>
      <c r="I1288" s="160" t="n">
        <v>15</v>
      </c>
      <c r="J1288" s="160" t="n">
        <v>5</v>
      </c>
      <c r="K1288" s="160">
        <f>G1288*H1288*0.006</f>
        <v/>
      </c>
      <c r="L1288" s="28">
        <f>SUM(I1288:K1288)</f>
        <v/>
      </c>
      <c r="M1288" s="28">
        <f>G1288*H1288+I1288</f>
        <v/>
      </c>
      <c r="N1288" s="15" t="n"/>
      <c r="O1288" s="15" t="n"/>
      <c r="P1288" s="14" t="n"/>
      <c r="Q1288" s="15" t="n"/>
      <c r="R1288" s="8" t="inlineStr">
        <is>
          <t>✅ 可导入</t>
        </is>
      </c>
      <c r="S1288" s="8" t="inlineStr">
        <is>
          <t>✅ 对账齐全</t>
        </is>
      </c>
      <c r="T1288" t="inlineStr">
        <is>
          <t>✓</t>
        </is>
      </c>
    </row>
    <row r="1289">
      <c r="A1289" s="14" t="inlineStr">
        <is>
          <t>4502264544224044709</t>
        </is>
      </c>
      <c r="B1289" s="14" t="inlineStr">
        <is>
          <t>zhoulin卡卡</t>
        </is>
      </c>
      <c r="C1289" s="26" t="n">
        <v>46127</v>
      </c>
      <c r="D1289" s="16" t="n"/>
      <c r="E1289" s="16" t="n"/>
      <c r="F1289" s="16" t="n"/>
      <c r="G1289" s="16" t="n"/>
      <c r="H1289" s="16" t="n">
        <v>1</v>
      </c>
      <c r="I1289" s="161" t="n">
        <v>15</v>
      </c>
      <c r="J1289" s="161" t="n">
        <v>5</v>
      </c>
      <c r="K1289" s="161">
        <f>G1289*H1289*0.006</f>
        <v/>
      </c>
      <c r="L1289" s="28">
        <f>SUM(I1289:K1289)</f>
        <v/>
      </c>
      <c r="M1289" s="28">
        <f>G1289*H1289+I1289</f>
        <v/>
      </c>
      <c r="N1289" s="16" t="n"/>
      <c r="O1289" s="16" t="n"/>
      <c r="P1289" s="14" t="n"/>
      <c r="Q1289" s="16" t="n"/>
      <c r="R1289" s="8" t="inlineStr">
        <is>
          <t>✅ 可导入</t>
        </is>
      </c>
      <c r="S1289" s="8" t="inlineStr">
        <is>
          <t>✅ 对账齐全</t>
        </is>
      </c>
      <c r="T1289" t="inlineStr">
        <is>
          <t>✓</t>
        </is>
      </c>
    </row>
    <row r="1290">
      <c r="A1290" s="14" t="inlineStr">
        <is>
          <t>2701834464069015386</t>
        </is>
      </c>
      <c r="B1290" s="14" t="inlineStr">
        <is>
          <t>问津街的小土豆5840</t>
        </is>
      </c>
      <c r="C1290" s="25" t="n">
        <v>46127</v>
      </c>
      <c r="D1290" s="15" t="n"/>
      <c r="E1290" s="15" t="n"/>
      <c r="F1290" s="15" t="n"/>
      <c r="G1290" s="15" t="n"/>
      <c r="H1290" s="15" t="n">
        <v>1</v>
      </c>
      <c r="I1290" s="160" t="n">
        <v>15</v>
      </c>
      <c r="J1290" s="160" t="n">
        <v>5</v>
      </c>
      <c r="K1290" s="160">
        <f>G1290*H1290*0.006</f>
        <v/>
      </c>
      <c r="L1290" s="28">
        <f>SUM(I1290:K1290)</f>
        <v/>
      </c>
      <c r="M1290" s="28">
        <f>G1290*H1290+I1290</f>
        <v/>
      </c>
      <c r="N1290" s="15" t="n"/>
      <c r="O1290" s="15" t="n"/>
      <c r="P1290" s="14" t="n"/>
      <c r="Q1290" s="15" t="n"/>
      <c r="R1290" s="8" t="inlineStr">
        <is>
          <t>✅ 可导入</t>
        </is>
      </c>
      <c r="S1290" s="8" t="inlineStr">
        <is>
          <t>✅ 对账齐全</t>
        </is>
      </c>
      <c r="T1290" t="inlineStr">
        <is>
          <t>✓</t>
        </is>
      </c>
    </row>
    <row r="1291">
      <c r="A1291" s="14" t="inlineStr">
        <is>
          <t>2701850667002008857</t>
        </is>
      </c>
      <c r="B1291" s="14" t="inlineStr">
        <is>
          <t>tb907263522</t>
        </is>
      </c>
      <c r="C1291" s="26" t="n">
        <v>46127</v>
      </c>
      <c r="D1291" s="16" t="n"/>
      <c r="E1291" s="16" t="n"/>
      <c r="F1291" s="16" t="n"/>
      <c r="G1291" s="16" t="n"/>
      <c r="H1291" s="16" t="n">
        <v>1</v>
      </c>
      <c r="I1291" s="161" t="n">
        <v>15</v>
      </c>
      <c r="J1291" s="161" t="n">
        <v>5</v>
      </c>
      <c r="K1291" s="161">
        <f>G1291*H1291*0.006</f>
        <v/>
      </c>
      <c r="L1291" s="28">
        <f>SUM(I1291:K1291)</f>
        <v/>
      </c>
      <c r="M1291" s="28">
        <f>G1291*H1291+I1291</f>
        <v/>
      </c>
      <c r="N1291" s="16" t="n"/>
      <c r="O1291" s="16" t="n"/>
      <c r="P1291" s="14" t="n"/>
      <c r="Q1291" s="16" t="n"/>
      <c r="R1291" s="8" t="inlineStr">
        <is>
          <t>✅ 可导入</t>
        </is>
      </c>
      <c r="S1291" s="8" t="inlineStr">
        <is>
          <t>✅ 对账齐全</t>
        </is>
      </c>
      <c r="T1291" t="inlineStr">
        <is>
          <t>✓</t>
        </is>
      </c>
    </row>
    <row r="1292">
      <c r="A1292" s="14" t="inlineStr">
        <is>
          <t>4502288990028001319</t>
        </is>
      </c>
      <c r="B1292" s="14" t="inlineStr">
        <is>
          <t>风轻云淡36538808</t>
        </is>
      </c>
      <c r="C1292" s="25" t="n">
        <v>46127</v>
      </c>
      <c r="D1292" s="15" t="n"/>
      <c r="E1292" s="15" t="n"/>
      <c r="F1292" s="15" t="n"/>
      <c r="G1292" s="15" t="n"/>
      <c r="H1292" s="15" t="n">
        <v>1</v>
      </c>
      <c r="I1292" s="160" t="n">
        <v>15</v>
      </c>
      <c r="J1292" s="160" t="n">
        <v>5</v>
      </c>
      <c r="K1292" s="160">
        <f>G1292*H1292*0.006</f>
        <v/>
      </c>
      <c r="L1292" s="28">
        <f>SUM(I1292:K1292)</f>
        <v/>
      </c>
      <c r="M1292" s="28">
        <f>G1292*H1292+I1292</f>
        <v/>
      </c>
      <c r="N1292" s="15" t="n"/>
      <c r="O1292" s="15" t="n"/>
      <c r="P1292" s="14" t="n"/>
      <c r="Q1292" s="15" t="n"/>
      <c r="R1292" s="8" t="inlineStr">
        <is>
          <t>✅ 可导入</t>
        </is>
      </c>
      <c r="S1292" s="8" t="inlineStr">
        <is>
          <t>✅ 对账齐全</t>
        </is>
      </c>
      <c r="T1292" t="inlineStr">
        <is>
          <t>✓</t>
        </is>
      </c>
    </row>
    <row r="1293">
      <c r="A1293" s="14" t="inlineStr">
        <is>
          <t>2701847928025009286</t>
        </is>
      </c>
      <c r="B1293" s="14" t="inlineStr">
        <is>
          <t>hins529111</t>
        </is>
      </c>
      <c r="C1293" s="26" t="n">
        <v>46127</v>
      </c>
      <c r="D1293" s="16" t="n"/>
      <c r="E1293" s="16" t="n"/>
      <c r="F1293" s="16" t="n"/>
      <c r="G1293" s="16" t="n"/>
      <c r="H1293" s="16" t="n">
        <v>1</v>
      </c>
      <c r="I1293" s="161" t="n">
        <v>15</v>
      </c>
      <c r="J1293" s="161" t="n">
        <v>5</v>
      </c>
      <c r="K1293" s="161">
        <f>G1293*H1293*0.006</f>
        <v/>
      </c>
      <c r="L1293" s="28">
        <f>SUM(I1293:K1293)</f>
        <v/>
      </c>
      <c r="M1293" s="28">
        <f>G1293*H1293+I1293</f>
        <v/>
      </c>
      <c r="N1293" s="16" t="n"/>
      <c r="O1293" s="16" t="n"/>
      <c r="P1293" s="14" t="n"/>
      <c r="Q1293" s="16" t="n"/>
      <c r="R1293" s="8" t="inlineStr">
        <is>
          <t>✅ 可导入</t>
        </is>
      </c>
      <c r="S1293" s="8" t="inlineStr">
        <is>
          <t>✅ 对账齐全</t>
        </is>
      </c>
      <c r="T1293" t="inlineStr">
        <is>
          <t>✓</t>
        </is>
      </c>
    </row>
    <row r="1294">
      <c r="A1294" s="14" t="inlineStr">
        <is>
          <t>2701846635029001070</t>
        </is>
      </c>
      <c r="B1294" s="14" t="inlineStr">
        <is>
          <t>傲夜飞雪</t>
        </is>
      </c>
      <c r="C1294" s="25" t="n">
        <v>46127</v>
      </c>
      <c r="D1294" s="15" t="n"/>
      <c r="E1294" s="15" t="n"/>
      <c r="F1294" s="15" t="n"/>
      <c r="G1294" s="15" t="n"/>
      <c r="H1294" s="15" t="n">
        <v>1</v>
      </c>
      <c r="I1294" s="160" t="n">
        <v>15</v>
      </c>
      <c r="J1294" s="160" t="n">
        <v>5</v>
      </c>
      <c r="K1294" s="160">
        <f>G1294*H1294*0.006</f>
        <v/>
      </c>
      <c r="L1294" s="28">
        <f>SUM(I1294:K1294)</f>
        <v/>
      </c>
      <c r="M1294" s="28">
        <f>G1294*H1294+I1294</f>
        <v/>
      </c>
      <c r="N1294" s="15" t="n"/>
      <c r="O1294" s="15" t="n"/>
      <c r="P1294" s="14" t="n"/>
      <c r="Q1294" s="15" t="n"/>
      <c r="R1294" s="8" t="inlineStr">
        <is>
          <t>✅ 可导入</t>
        </is>
      </c>
      <c r="S1294" s="8" t="inlineStr">
        <is>
          <t>✅ 对账齐全</t>
        </is>
      </c>
      <c r="T1294" t="inlineStr">
        <is>
          <t>✓</t>
        </is>
      </c>
    </row>
    <row r="1295">
      <c r="A1295" s="14" t="inlineStr">
        <is>
          <t>2701847643028083565</t>
        </is>
      </c>
      <c r="B1295" s="14" t="inlineStr">
        <is>
          <t>tb289654_2011</t>
        </is>
      </c>
      <c r="C1295" s="26" t="n">
        <v>46127</v>
      </c>
      <c r="D1295" s="16" t="n"/>
      <c r="E1295" s="16" t="n"/>
      <c r="F1295" s="16" t="n"/>
      <c r="G1295" s="16" t="n"/>
      <c r="H1295" s="16" t="n">
        <v>1</v>
      </c>
      <c r="I1295" s="161" t="n">
        <v>15</v>
      </c>
      <c r="J1295" s="161" t="n">
        <v>5</v>
      </c>
      <c r="K1295" s="161">
        <f>G1295*H1295*0.006</f>
        <v/>
      </c>
      <c r="L1295" s="28">
        <f>SUM(I1295:K1295)</f>
        <v/>
      </c>
      <c r="M1295" s="28">
        <f>G1295*H1295+I1295</f>
        <v/>
      </c>
      <c r="N1295" s="16" t="n"/>
      <c r="O1295" s="16" t="n"/>
      <c r="P1295" s="14" t="n"/>
      <c r="Q1295" s="16" t="n"/>
      <c r="R1295" s="8" t="inlineStr">
        <is>
          <t>✅ 可导入</t>
        </is>
      </c>
      <c r="S1295" s="8" t="inlineStr">
        <is>
          <t>✅ 对账齐全</t>
        </is>
      </c>
      <c r="T1295" t="inlineStr">
        <is>
          <t>✓</t>
        </is>
      </c>
    </row>
    <row r="1296">
      <c r="A1296" s="14" t="inlineStr">
        <is>
          <t>4502289386048016133</t>
        </is>
      </c>
      <c r="B1296" s="14" t="inlineStr">
        <is>
          <t>tb789244059</t>
        </is>
      </c>
      <c r="C1296" s="25" t="n">
        <v>46127</v>
      </c>
      <c r="D1296" s="15" t="n"/>
      <c r="E1296" s="15" t="n"/>
      <c r="F1296" s="15" t="n"/>
      <c r="G1296" s="15" t="n"/>
      <c r="H1296" s="15" t="n">
        <v>1</v>
      </c>
      <c r="I1296" s="160" t="n">
        <v>15</v>
      </c>
      <c r="J1296" s="160" t="n">
        <v>5</v>
      </c>
      <c r="K1296" s="160">
        <f>G1296*H1296*0.006</f>
        <v/>
      </c>
      <c r="L1296" s="28">
        <f>SUM(I1296:K1296)</f>
        <v/>
      </c>
      <c r="M1296" s="28">
        <f>G1296*H1296+I1296</f>
        <v/>
      </c>
      <c r="N1296" s="15" t="n"/>
      <c r="O1296" s="15" t="n"/>
      <c r="P1296" s="14" t="n"/>
      <c r="Q1296" s="15" t="n"/>
      <c r="R1296" s="8" t="inlineStr">
        <is>
          <t>✅ 可导入</t>
        </is>
      </c>
      <c r="S1296" s="8" t="inlineStr">
        <is>
          <t>✅ 对账齐全</t>
        </is>
      </c>
      <c r="T1296" t="inlineStr">
        <is>
          <t>✓</t>
        </is>
      </c>
    </row>
    <row r="1297">
      <c r="A1297" s="14" t="inlineStr">
        <is>
          <t>2701843824031012599</t>
        </is>
      </c>
      <c r="B1297" s="14" t="inlineStr">
        <is>
          <t>婧涯无名</t>
        </is>
      </c>
      <c r="C1297" s="26" t="n">
        <v>46127</v>
      </c>
      <c r="D1297" s="16" t="n"/>
      <c r="E1297" s="16" t="n"/>
      <c r="F1297" s="16" t="n"/>
      <c r="G1297" s="16" t="n"/>
      <c r="H1297" s="16" t="n">
        <v>1</v>
      </c>
      <c r="I1297" s="161" t="n">
        <v>15</v>
      </c>
      <c r="J1297" s="161" t="n">
        <v>5</v>
      </c>
      <c r="K1297" s="161">
        <f>G1297*H1297*0.006</f>
        <v/>
      </c>
      <c r="L1297" s="28">
        <f>SUM(I1297:K1297)</f>
        <v/>
      </c>
      <c r="M1297" s="28">
        <f>G1297*H1297+I1297</f>
        <v/>
      </c>
      <c r="N1297" s="16" t="n"/>
      <c r="O1297" s="16" t="n"/>
      <c r="P1297" s="14" t="n"/>
      <c r="Q1297" s="16" t="n"/>
      <c r="R1297" s="8" t="inlineStr">
        <is>
          <t>✅ 可导入</t>
        </is>
      </c>
      <c r="S1297" s="8" t="inlineStr">
        <is>
          <t>✅ 对账齐全</t>
        </is>
      </c>
      <c r="T1297" t="inlineStr">
        <is>
          <t>✓</t>
        </is>
      </c>
    </row>
    <row r="1298">
      <c r="A1298" s="14" t="inlineStr">
        <is>
          <t>2701844222039017769</t>
        </is>
      </c>
      <c r="B1298" s="14" t="inlineStr">
        <is>
          <t>tb6556966773</t>
        </is>
      </c>
      <c r="C1298" s="25" t="n">
        <v>46128</v>
      </c>
      <c r="D1298" s="15" t="n"/>
      <c r="E1298" s="15" t="n"/>
      <c r="F1298" s="15" t="n"/>
      <c r="G1298" s="15" t="n"/>
      <c r="H1298" s="15" t="n">
        <v>1</v>
      </c>
      <c r="I1298" s="160" t="n">
        <v>15</v>
      </c>
      <c r="J1298" s="160" t="n">
        <v>0</v>
      </c>
      <c r="K1298" s="160">
        <f>G1298*H1298*0.006</f>
        <v/>
      </c>
      <c r="L1298" s="28">
        <f>SUM(I1298:K1298)</f>
        <v/>
      </c>
      <c r="M1298" s="28">
        <f>G1298*H1298+I1298</f>
        <v/>
      </c>
      <c r="N1298" s="15" t="n"/>
      <c r="O1298" s="15" t="n"/>
      <c r="P1298" s="14" t="n"/>
      <c r="Q1298" s="15" t="n"/>
      <c r="R1298" s="8" t="inlineStr">
        <is>
          <t>✅ 可导入</t>
        </is>
      </c>
      <c r="S1298" s="8" t="inlineStr">
        <is>
          <t>✅ 对账齐全</t>
        </is>
      </c>
      <c r="T1298" t="inlineStr">
        <is>
          <t>✓</t>
        </is>
      </c>
    </row>
    <row r="1299">
      <c r="A1299" s="14" t="inlineStr">
        <is>
          <t>2701846743044003458</t>
        </is>
      </c>
      <c r="B1299" s="14" t="inlineStr">
        <is>
          <t>tb11569396</t>
        </is>
      </c>
      <c r="C1299" s="26" t="n">
        <v>46128</v>
      </c>
      <c r="D1299" s="16" t="n"/>
      <c r="E1299" s="16" t="n"/>
      <c r="F1299" s="16" t="n"/>
      <c r="G1299" s="16" t="n"/>
      <c r="H1299" s="16" t="n">
        <v>1</v>
      </c>
      <c r="I1299" s="161" t="n">
        <v>15</v>
      </c>
      <c r="J1299" s="161" t="n">
        <v>5</v>
      </c>
      <c r="K1299" s="161">
        <f>G1299*H1299*0.006</f>
        <v/>
      </c>
      <c r="L1299" s="28">
        <f>SUM(I1299:K1299)</f>
        <v/>
      </c>
      <c r="M1299" s="28">
        <f>G1299*H1299+I1299</f>
        <v/>
      </c>
      <c r="N1299" s="16" t="n"/>
      <c r="O1299" s="16" t="n"/>
      <c r="P1299" s="14" t="n"/>
      <c r="Q1299" s="16" t="n"/>
      <c r="R1299" s="8" t="inlineStr">
        <is>
          <t>✅ 可导入</t>
        </is>
      </c>
      <c r="S1299" s="8" t="inlineStr">
        <is>
          <t>✅ 对账齐全</t>
        </is>
      </c>
      <c r="T1299" t="inlineStr">
        <is>
          <t>✓</t>
        </is>
      </c>
    </row>
    <row r="1300">
      <c r="A1300" s="14" t="inlineStr">
        <is>
          <t>4502291582038183509</t>
        </is>
      </c>
      <c r="B1300" s="14" t="inlineStr">
        <is>
          <t>tb1092028</t>
        </is>
      </c>
      <c r="C1300" s="25" t="n">
        <v>46128</v>
      </c>
      <c r="D1300" s="15" t="n"/>
      <c r="E1300" s="15" t="n"/>
      <c r="F1300" s="15" t="n"/>
      <c r="G1300" s="15" t="n"/>
      <c r="H1300" s="15" t="n">
        <v>1</v>
      </c>
      <c r="I1300" s="160" t="n">
        <v>15</v>
      </c>
      <c r="J1300" s="160" t="n">
        <v>5</v>
      </c>
      <c r="K1300" s="160">
        <f>G1300*H1300*0.006</f>
        <v/>
      </c>
      <c r="L1300" s="28">
        <f>SUM(I1300:K1300)</f>
        <v/>
      </c>
      <c r="M1300" s="28">
        <f>G1300*H1300+I1300</f>
        <v/>
      </c>
      <c r="N1300" s="15" t="n"/>
      <c r="O1300" s="15" t="n"/>
      <c r="P1300" s="14" t="n"/>
      <c r="Q1300" s="15" t="n"/>
      <c r="R1300" s="8" t="inlineStr">
        <is>
          <t>✅ 可导入</t>
        </is>
      </c>
      <c r="S1300" s="8" t="inlineStr">
        <is>
          <t>✅ 对账齐全</t>
        </is>
      </c>
      <c r="T1300" t="inlineStr">
        <is>
          <t>✓</t>
        </is>
      </c>
    </row>
    <row r="1301">
      <c r="A1301" s="14" t="inlineStr">
        <is>
          <t>4502293021047112610</t>
        </is>
      </c>
      <c r="B1301" s="14" t="inlineStr">
        <is>
          <t>翩翩飞扬落入凡</t>
        </is>
      </c>
      <c r="C1301" s="26" t="n">
        <v>46128</v>
      </c>
      <c r="D1301" s="16" t="n"/>
      <c r="E1301" s="16" t="n"/>
      <c r="F1301" s="16" t="n"/>
      <c r="G1301" s="16" t="n"/>
      <c r="H1301" s="16" t="n">
        <v>1</v>
      </c>
      <c r="I1301" s="161" t="n">
        <v>15</v>
      </c>
      <c r="J1301" s="161" t="n">
        <v>5</v>
      </c>
      <c r="K1301" s="161">
        <f>G1301*H1301*0.006</f>
        <v/>
      </c>
      <c r="L1301" s="28">
        <f>SUM(I1301:K1301)</f>
        <v/>
      </c>
      <c r="M1301" s="28">
        <f>G1301*H1301+I1301</f>
        <v/>
      </c>
      <c r="N1301" s="16" t="n"/>
      <c r="O1301" s="16" t="n"/>
      <c r="P1301" s="14" t="n"/>
      <c r="Q1301" s="16" t="n"/>
      <c r="R1301" s="8" t="inlineStr">
        <is>
          <t>✅ 可导入</t>
        </is>
      </c>
      <c r="S1301" s="8" t="inlineStr">
        <is>
          <t>✅ 对账齐全</t>
        </is>
      </c>
      <c r="T1301" t="inlineStr">
        <is>
          <t>✓</t>
        </is>
      </c>
    </row>
    <row r="1302">
      <c r="A1302" s="14" t="inlineStr">
        <is>
          <t>2701862187001017764</t>
        </is>
      </c>
      <c r="B1302" s="14" t="inlineStr">
        <is>
          <t>物以去</t>
        </is>
      </c>
      <c r="C1302" s="25" t="n">
        <v>46128</v>
      </c>
      <c r="D1302" s="15" t="n"/>
      <c r="E1302" s="15" t="n"/>
      <c r="F1302" s="15" t="n"/>
      <c r="G1302" s="15" t="n"/>
      <c r="H1302" s="15" t="n">
        <v>1</v>
      </c>
      <c r="I1302" s="160" t="n">
        <v>15</v>
      </c>
      <c r="J1302" s="160" t="n">
        <v>5</v>
      </c>
      <c r="K1302" s="160">
        <f>G1302*H1302*0.006</f>
        <v/>
      </c>
      <c r="L1302" s="28">
        <f>SUM(I1302:K1302)</f>
        <v/>
      </c>
      <c r="M1302" s="28">
        <f>G1302*H1302+I1302</f>
        <v/>
      </c>
      <c r="N1302" s="15" t="n"/>
      <c r="O1302" s="15" t="n"/>
      <c r="P1302" s="14" t="n"/>
      <c r="Q1302" s="15" t="n"/>
      <c r="R1302" s="8" t="inlineStr">
        <is>
          <t>✅ 可导入</t>
        </is>
      </c>
      <c r="S1302" s="8" t="inlineStr">
        <is>
          <t>✅ 对账齐全</t>
        </is>
      </c>
      <c r="T1302" t="inlineStr">
        <is>
          <t>✓</t>
        </is>
      </c>
    </row>
    <row r="1303">
      <c r="A1303" s="14" t="inlineStr">
        <is>
          <t>2701864489004126192</t>
        </is>
      </c>
      <c r="B1303" s="14" t="inlineStr">
        <is>
          <t>铭门之袖</t>
        </is>
      </c>
      <c r="C1303" s="26" t="n">
        <v>46128</v>
      </c>
      <c r="D1303" s="16" t="n"/>
      <c r="E1303" s="16" t="n"/>
      <c r="F1303" s="16" t="n"/>
      <c r="G1303" s="16" t="n"/>
      <c r="H1303" s="16" t="n">
        <v>1</v>
      </c>
      <c r="I1303" s="161" t="n">
        <v>15</v>
      </c>
      <c r="J1303" s="161" t="n">
        <v>5</v>
      </c>
      <c r="K1303" s="161">
        <f>G1303*H1303*0.006</f>
        <v/>
      </c>
      <c r="L1303" s="28">
        <f>SUM(I1303:K1303)</f>
        <v/>
      </c>
      <c r="M1303" s="28">
        <f>G1303*H1303+I1303</f>
        <v/>
      </c>
      <c r="N1303" s="16" t="n"/>
      <c r="O1303" s="16" t="n"/>
      <c r="P1303" s="14" t="n"/>
      <c r="Q1303" s="16" t="n"/>
      <c r="R1303" s="8" t="inlineStr">
        <is>
          <t>✅ 可导入</t>
        </is>
      </c>
      <c r="S1303" s="8" t="inlineStr">
        <is>
          <t>✅ 对账齐全</t>
        </is>
      </c>
      <c r="T1303" t="inlineStr">
        <is>
          <t>✓</t>
        </is>
      </c>
    </row>
    <row r="1304">
      <c r="A1304" s="14" t="inlineStr">
        <is>
          <t>2701851962020074773</t>
        </is>
      </c>
      <c r="B1304" s="14" t="inlineStr">
        <is>
          <t>双剑滑斩2025</t>
        </is>
      </c>
      <c r="C1304" s="25" t="n">
        <v>46129</v>
      </c>
      <c r="D1304" s="15" t="n"/>
      <c r="E1304" s="15" t="n"/>
      <c r="F1304" s="15" t="n"/>
      <c r="G1304" s="15" t="n"/>
      <c r="H1304" s="15" t="n">
        <v>1</v>
      </c>
      <c r="I1304" s="160" t="n">
        <v>15</v>
      </c>
      <c r="J1304" s="160" t="n">
        <v>0</v>
      </c>
      <c r="K1304" s="160">
        <f>G1304*H1304*0.006</f>
        <v/>
      </c>
      <c r="L1304" s="28">
        <f>SUM(I1304:K1304)</f>
        <v/>
      </c>
      <c r="M1304" s="28">
        <f>G1304*H1304+I1304</f>
        <v/>
      </c>
      <c r="N1304" s="15" t="n"/>
      <c r="O1304" s="15" t="n"/>
      <c r="P1304" s="14" t="n"/>
      <c r="Q1304" s="15" t="n"/>
      <c r="R1304" s="8" t="inlineStr">
        <is>
          <t>✅ 可导入</t>
        </is>
      </c>
      <c r="S1304" s="8" t="inlineStr">
        <is>
          <t>✅ 对账齐全</t>
        </is>
      </c>
      <c r="T1304" t="inlineStr">
        <is>
          <t>✓</t>
        </is>
      </c>
    </row>
    <row r="1305">
      <c r="A1305" s="14" t="inlineStr">
        <is>
          <t>4502306810025058847</t>
        </is>
      </c>
      <c r="B1305" s="14" t="inlineStr">
        <is>
          <t>一定会更好369</t>
        </is>
      </c>
      <c r="C1305" s="26" t="n">
        <v>46129</v>
      </c>
      <c r="D1305" s="16" t="n"/>
      <c r="E1305" s="16" t="n"/>
      <c r="F1305" s="16" t="n"/>
      <c r="G1305" s="16" t="n"/>
      <c r="H1305" s="16" t="n">
        <v>1</v>
      </c>
      <c r="I1305" s="161" t="n">
        <v>15</v>
      </c>
      <c r="J1305" s="161" t="n">
        <v>0</v>
      </c>
      <c r="K1305" s="161">
        <f>G1305*H1305*0.006</f>
        <v/>
      </c>
      <c r="L1305" s="28">
        <f>SUM(I1305:K1305)</f>
        <v/>
      </c>
      <c r="M1305" s="28">
        <f>G1305*H1305+I1305</f>
        <v/>
      </c>
      <c r="N1305" s="16" t="n"/>
      <c r="O1305" s="16" t="n"/>
      <c r="P1305" s="14" t="n"/>
      <c r="Q1305" s="16" t="n"/>
      <c r="R1305" s="8" t="inlineStr">
        <is>
          <t>✅ 可导入</t>
        </is>
      </c>
      <c r="S1305" s="8" t="inlineStr">
        <is>
          <t>✅ 对账齐全</t>
        </is>
      </c>
      <c r="T1305" t="inlineStr">
        <is>
          <t>✓</t>
        </is>
      </c>
    </row>
    <row r="1306">
      <c r="A1306" s="14" t="inlineStr">
        <is>
          <t>2701857831025015586</t>
        </is>
      </c>
      <c r="B1306" s="14" t="inlineStr">
        <is>
          <t>小轩轩ing2018</t>
        </is>
      </c>
      <c r="C1306" s="25" t="n">
        <v>46129</v>
      </c>
      <c r="D1306" s="15" t="n"/>
      <c r="E1306" s="15" t="n"/>
      <c r="F1306" s="15" t="n"/>
      <c r="G1306" s="15" t="n"/>
      <c r="H1306" s="15" t="n">
        <v>1</v>
      </c>
      <c r="I1306" s="160" t="n">
        <v>15</v>
      </c>
      <c r="J1306" s="160" t="n">
        <v>0</v>
      </c>
      <c r="K1306" s="160">
        <f>G1306*H1306*0.006</f>
        <v/>
      </c>
      <c r="L1306" s="28">
        <f>SUM(I1306:K1306)</f>
        <v/>
      </c>
      <c r="M1306" s="28">
        <f>G1306*H1306+I1306</f>
        <v/>
      </c>
      <c r="N1306" s="15" t="n"/>
      <c r="O1306" s="15" t="n"/>
      <c r="P1306" s="14" t="n"/>
      <c r="Q1306" s="15" t="n"/>
      <c r="R1306" s="8" t="inlineStr">
        <is>
          <t>✅ 可导入</t>
        </is>
      </c>
      <c r="S1306" s="8" t="inlineStr">
        <is>
          <t>✅ 对账齐全</t>
        </is>
      </c>
      <c r="T1306" t="inlineStr">
        <is>
          <t>✓</t>
        </is>
      </c>
    </row>
    <row r="1307">
      <c r="A1307" s="14" t="inlineStr">
        <is>
          <t>4502306917033002131</t>
        </is>
      </c>
      <c r="B1307" s="14" t="inlineStr">
        <is>
          <t>tb1989290314</t>
        </is>
      </c>
      <c r="C1307" s="26" t="n">
        <v>46129</v>
      </c>
      <c r="D1307" s="16" t="n"/>
      <c r="E1307" s="16" t="n"/>
      <c r="F1307" s="16" t="n"/>
      <c r="G1307" s="16" t="n"/>
      <c r="H1307" s="16" t="n">
        <v>1</v>
      </c>
      <c r="I1307" s="161" t="n">
        <v>15</v>
      </c>
      <c r="J1307" s="161" t="n">
        <v>0</v>
      </c>
      <c r="K1307" s="161">
        <f>G1307*H1307*0.006</f>
        <v/>
      </c>
      <c r="L1307" s="28">
        <f>SUM(I1307:K1307)</f>
        <v/>
      </c>
      <c r="M1307" s="28">
        <f>G1307*H1307+I1307</f>
        <v/>
      </c>
      <c r="N1307" s="16" t="n"/>
      <c r="O1307" s="16" t="n"/>
      <c r="P1307" s="14" t="n"/>
      <c r="Q1307" s="16" t="n"/>
      <c r="R1307" s="8" t="inlineStr">
        <is>
          <t>✅ 可导入</t>
        </is>
      </c>
      <c r="S1307" s="8" t="inlineStr">
        <is>
          <t>✅ 对账齐全</t>
        </is>
      </c>
      <c r="T1307" t="inlineStr">
        <is>
          <t>✓</t>
        </is>
      </c>
    </row>
    <row r="1308">
      <c r="A1308" s="14" t="inlineStr">
        <is>
          <t>4502312966049004529</t>
        </is>
      </c>
      <c r="B1308" s="14" t="inlineStr">
        <is>
          <t>3480342841@qq.com</t>
        </is>
      </c>
      <c r="C1308" s="25" t="n">
        <v>46129</v>
      </c>
      <c r="D1308" s="15" t="n"/>
      <c r="E1308" s="15" t="n"/>
      <c r="F1308" s="15" t="n"/>
      <c r="G1308" s="15" t="n"/>
      <c r="H1308" s="15" t="n">
        <v>1</v>
      </c>
      <c r="I1308" s="160" t="n">
        <v>15</v>
      </c>
      <c r="J1308" s="160" t="n">
        <v>0</v>
      </c>
      <c r="K1308" s="160">
        <f>G1308*H1308*0.006</f>
        <v/>
      </c>
      <c r="L1308" s="28">
        <f>SUM(I1308:K1308)</f>
        <v/>
      </c>
      <c r="M1308" s="28">
        <f>G1308*H1308+I1308</f>
        <v/>
      </c>
      <c r="N1308" s="15" t="n"/>
      <c r="O1308" s="15" t="n"/>
      <c r="P1308" s="14" t="n"/>
      <c r="Q1308" s="15" t="n"/>
      <c r="R1308" s="8" t="inlineStr">
        <is>
          <t>✅ 可导入</t>
        </is>
      </c>
      <c r="S1308" s="8" t="inlineStr">
        <is>
          <t>✅ 对账齐全</t>
        </is>
      </c>
      <c r="T1308" t="inlineStr">
        <is>
          <t>✓</t>
        </is>
      </c>
    </row>
    <row r="1309">
      <c r="A1309" s="14" t="inlineStr">
        <is>
          <t>4502306666060008704</t>
        </is>
      </c>
      <c r="B1309" s="14" t="inlineStr">
        <is>
          <t>liuxiaobo20161212</t>
        </is>
      </c>
      <c r="C1309" s="26" t="n">
        <v>46129</v>
      </c>
      <c r="D1309" s="16" t="n"/>
      <c r="E1309" s="16" t="n"/>
      <c r="F1309" s="16" t="n"/>
      <c r="G1309" s="16" t="n"/>
      <c r="H1309" s="16" t="n">
        <v>1</v>
      </c>
      <c r="I1309" s="161" t="n">
        <v>15</v>
      </c>
      <c r="J1309" s="161" t="n">
        <v>5</v>
      </c>
      <c r="K1309" s="161">
        <f>G1309*H1309*0.006</f>
        <v/>
      </c>
      <c r="L1309" s="28">
        <f>SUM(I1309:K1309)</f>
        <v/>
      </c>
      <c r="M1309" s="28">
        <f>G1309*H1309+I1309</f>
        <v/>
      </c>
      <c r="N1309" s="16" t="n"/>
      <c r="O1309" s="16" t="n"/>
      <c r="P1309" s="14" t="n"/>
      <c r="Q1309" s="16" t="n"/>
      <c r="R1309" s="8" t="inlineStr">
        <is>
          <t>✅ 可导入</t>
        </is>
      </c>
      <c r="S1309" s="8" t="inlineStr">
        <is>
          <t>✅ 对账齐全</t>
        </is>
      </c>
      <c r="T1309" t="inlineStr">
        <is>
          <t>✓</t>
        </is>
      </c>
    </row>
    <row r="1310">
      <c r="A1310" s="14" t="inlineStr">
        <is>
          <t>2701858335046004077</t>
        </is>
      </c>
      <c r="B1310" s="14" t="inlineStr">
        <is>
          <t>tb1120123</t>
        </is>
      </c>
      <c r="C1310" s="25" t="n">
        <v>46129</v>
      </c>
      <c r="D1310" s="15" t="n"/>
      <c r="E1310" s="15" t="n"/>
      <c r="F1310" s="15" t="n"/>
      <c r="G1310" s="15" t="n"/>
      <c r="H1310" s="15" t="n">
        <v>1</v>
      </c>
      <c r="I1310" s="160" t="n">
        <v>15</v>
      </c>
      <c r="J1310" s="160" t="n">
        <v>0</v>
      </c>
      <c r="K1310" s="160">
        <f>G1310*H1310*0.006</f>
        <v/>
      </c>
      <c r="L1310" s="28">
        <f>SUM(I1310:K1310)</f>
        <v/>
      </c>
      <c r="M1310" s="28">
        <f>G1310*H1310+I1310</f>
        <v/>
      </c>
      <c r="N1310" s="15" t="n"/>
      <c r="O1310" s="15" t="n"/>
      <c r="P1310" s="14" t="n"/>
      <c r="Q1310" s="15" t="n"/>
      <c r="R1310" s="8" t="inlineStr">
        <is>
          <t>✅ 可导入</t>
        </is>
      </c>
      <c r="S1310" s="8" t="inlineStr">
        <is>
          <t>✅ 对账齐全</t>
        </is>
      </c>
      <c r="T1310" t="inlineStr">
        <is>
          <t>✓</t>
        </is>
      </c>
    </row>
    <row r="1311">
      <c r="A1311" s="14" t="inlineStr">
        <is>
          <t>4502299863079024140</t>
        </is>
      </c>
      <c r="B1311" s="14" t="inlineStr">
        <is>
          <t>tb542285829548</t>
        </is>
      </c>
      <c r="C1311" s="26" t="n">
        <v>46130</v>
      </c>
      <c r="D1311" s="16" t="n"/>
      <c r="E1311" s="16" t="n"/>
      <c r="F1311" s="16" t="n"/>
      <c r="G1311" s="16" t="n"/>
      <c r="H1311" s="16" t="n">
        <v>1</v>
      </c>
      <c r="I1311" s="161" t="n">
        <v>15</v>
      </c>
      <c r="J1311" s="161" t="n">
        <v>5</v>
      </c>
      <c r="K1311" s="161">
        <f>G1311*H1311*0.006</f>
        <v/>
      </c>
      <c r="L1311" s="28">
        <f>SUM(I1311:K1311)</f>
        <v/>
      </c>
      <c r="M1311" s="28">
        <f>G1311*H1311+I1311</f>
        <v/>
      </c>
      <c r="N1311" s="16" t="n"/>
      <c r="O1311" s="16" t="n"/>
      <c r="P1311" s="14" t="n"/>
      <c r="Q1311" s="16" t="n"/>
      <c r="R1311" s="8" t="inlineStr">
        <is>
          <t>✅ 可导入</t>
        </is>
      </c>
      <c r="S1311" s="8" t="inlineStr">
        <is>
          <t>✅ 对账齐全</t>
        </is>
      </c>
      <c r="T1311" t="inlineStr">
        <is>
          <t>✓</t>
        </is>
      </c>
    </row>
    <row r="1312">
      <c r="A1312" s="14" t="inlineStr">
        <is>
          <t>2701851708084028767</t>
        </is>
      </c>
      <c r="B1312" s="14" t="inlineStr">
        <is>
          <t>t_1514195363641_0609</t>
        </is>
      </c>
      <c r="C1312" s="25" t="n">
        <v>46130</v>
      </c>
      <c r="D1312" s="15" t="n"/>
      <c r="E1312" s="15" t="n"/>
      <c r="F1312" s="15" t="n"/>
      <c r="G1312" s="15" t="n"/>
      <c r="H1312" s="15" t="n">
        <v>1</v>
      </c>
      <c r="I1312" s="160" t="n">
        <v>15</v>
      </c>
      <c r="J1312" s="160" t="n">
        <v>5</v>
      </c>
      <c r="K1312" s="160">
        <f>G1312*H1312*0.006</f>
        <v/>
      </c>
      <c r="L1312" s="28">
        <f>SUM(I1312:K1312)</f>
        <v/>
      </c>
      <c r="M1312" s="28">
        <f>G1312*H1312+I1312</f>
        <v/>
      </c>
      <c r="N1312" s="15" t="n"/>
      <c r="O1312" s="15" t="n"/>
      <c r="P1312" s="14" t="n"/>
      <c r="Q1312" s="15" t="n"/>
      <c r="R1312" s="8" t="inlineStr">
        <is>
          <t>✅ 可导入</t>
        </is>
      </c>
      <c r="S1312" s="8" t="inlineStr">
        <is>
          <t>✅ 对账齐全</t>
        </is>
      </c>
      <c r="T1312" t="inlineStr">
        <is>
          <t>✓</t>
        </is>
      </c>
    </row>
    <row r="1313">
      <c r="A1313" s="14" t="inlineStr">
        <is>
          <t>4502311814059010347</t>
        </is>
      </c>
      <c r="B1313" s="14" t="inlineStr">
        <is>
          <t>月下看双鱼</t>
        </is>
      </c>
      <c r="C1313" s="26" t="n">
        <v>46130</v>
      </c>
      <c r="D1313" s="16" t="n"/>
      <c r="E1313" s="16" t="n"/>
      <c r="F1313" s="16" t="n"/>
      <c r="G1313" s="16" t="n"/>
      <c r="H1313" s="16" t="n">
        <v>1</v>
      </c>
      <c r="I1313" s="161" t="n">
        <v>15</v>
      </c>
      <c r="J1313" s="161" t="n">
        <v>5</v>
      </c>
      <c r="K1313" s="161">
        <f>G1313*H1313*0.006</f>
        <v/>
      </c>
      <c r="L1313" s="28">
        <f>SUM(I1313:K1313)</f>
        <v/>
      </c>
      <c r="M1313" s="28">
        <f>G1313*H1313+I1313</f>
        <v/>
      </c>
      <c r="N1313" s="16" t="n"/>
      <c r="O1313" s="16" t="n"/>
      <c r="P1313" s="14" t="n"/>
      <c r="Q1313" s="16" t="n"/>
      <c r="R1313" s="8" t="inlineStr">
        <is>
          <t>✅ 可导入</t>
        </is>
      </c>
      <c r="S1313" s="8" t="inlineStr">
        <is>
          <t>✅ 对账齐全</t>
        </is>
      </c>
      <c r="T1313" t="inlineStr">
        <is>
          <t>✓</t>
        </is>
      </c>
    </row>
    <row r="1314">
      <c r="A1314" s="14" t="inlineStr">
        <is>
          <t>2701851962079145069</t>
        </is>
      </c>
      <c r="B1314" s="14" t="inlineStr">
        <is>
          <t>口罩和他08</t>
        </is>
      </c>
      <c r="C1314" s="25" t="n">
        <v>46130</v>
      </c>
      <c r="D1314" s="15" t="n"/>
      <c r="E1314" s="15" t="n"/>
      <c r="F1314" s="15" t="n"/>
      <c r="G1314" s="15" t="n"/>
      <c r="H1314" s="15" t="n">
        <v>1</v>
      </c>
      <c r="I1314" s="160" t="n">
        <v>15</v>
      </c>
      <c r="J1314" s="160" t="n">
        <v>5</v>
      </c>
      <c r="K1314" s="160">
        <f>G1314*H1314*0.006</f>
        <v/>
      </c>
      <c r="L1314" s="28">
        <f>SUM(I1314:K1314)</f>
        <v/>
      </c>
      <c r="M1314" s="28">
        <f>G1314*H1314+I1314</f>
        <v/>
      </c>
      <c r="N1314" s="15" t="n"/>
      <c r="O1314" s="15" t="n"/>
      <c r="P1314" s="14" t="n"/>
      <c r="Q1314" s="15" t="n"/>
      <c r="R1314" s="8" t="inlineStr">
        <is>
          <t>✅ 可导入</t>
        </is>
      </c>
      <c r="S1314" s="8" t="inlineStr">
        <is>
          <t>✅ 对账齐全</t>
        </is>
      </c>
      <c r="T1314" t="inlineStr">
        <is>
          <t>✓</t>
        </is>
      </c>
    </row>
    <row r="1315">
      <c r="A1315" s="14" t="inlineStr">
        <is>
          <t>4502315234066002214</t>
        </is>
      </c>
      <c r="B1315" s="14" t="inlineStr">
        <is>
          <t>tb2301446097</t>
        </is>
      </c>
      <c r="C1315" s="26" t="n">
        <v>46130</v>
      </c>
      <c r="D1315" s="16" t="n"/>
      <c r="E1315" s="16" t="n"/>
      <c r="F1315" s="16" t="n"/>
      <c r="G1315" s="16" t="n"/>
      <c r="H1315" s="16" t="n">
        <v>1</v>
      </c>
      <c r="I1315" s="161" t="n">
        <v>15</v>
      </c>
      <c r="J1315" s="161" t="n">
        <v>5</v>
      </c>
      <c r="K1315" s="161">
        <f>G1315*H1315*0.006</f>
        <v/>
      </c>
      <c r="L1315" s="28">
        <f>SUM(I1315:K1315)</f>
        <v/>
      </c>
      <c r="M1315" s="28">
        <f>G1315*H1315+I1315</f>
        <v/>
      </c>
      <c r="N1315" s="16" t="n"/>
      <c r="O1315" s="16" t="n"/>
      <c r="P1315" s="14" t="n"/>
      <c r="Q1315" s="16" t="n"/>
      <c r="R1315" s="8" t="inlineStr">
        <is>
          <t>✅ 可导入</t>
        </is>
      </c>
      <c r="S1315" s="8" t="inlineStr">
        <is>
          <t>✅ 对账齐全</t>
        </is>
      </c>
      <c r="T1315" t="inlineStr">
        <is>
          <t>✓</t>
        </is>
      </c>
    </row>
    <row r="1316">
      <c r="A1316" s="14" t="inlineStr">
        <is>
          <t>2701856642099020982</t>
        </is>
      </c>
      <c r="B1316" s="14" t="inlineStr">
        <is>
          <t>tb941580607</t>
        </is>
      </c>
      <c r="C1316" s="25" t="n">
        <v>46130</v>
      </c>
      <c r="D1316" s="15" t="n"/>
      <c r="E1316" s="15" t="n"/>
      <c r="F1316" s="15" t="n"/>
      <c r="G1316" s="15" t="n"/>
      <c r="H1316" s="15" t="n">
        <v>1</v>
      </c>
      <c r="I1316" s="160" t="n">
        <v>15</v>
      </c>
      <c r="J1316" s="160" t="n">
        <v>5</v>
      </c>
      <c r="K1316" s="160">
        <f>G1316*H1316*0.006</f>
        <v/>
      </c>
      <c r="L1316" s="28">
        <f>SUM(I1316:K1316)</f>
        <v/>
      </c>
      <c r="M1316" s="28">
        <f>G1316*H1316+I1316</f>
        <v/>
      </c>
      <c r="N1316" s="15" t="n"/>
      <c r="O1316" s="15" t="n"/>
      <c r="P1316" s="14" t="n"/>
      <c r="Q1316" s="15" t="n"/>
      <c r="R1316" s="8" t="inlineStr">
        <is>
          <t>✅ 可导入</t>
        </is>
      </c>
      <c r="S1316" s="8" t="inlineStr">
        <is>
          <t>✅ 对账齐全</t>
        </is>
      </c>
      <c r="T1316" t="inlineStr">
        <is>
          <t>✓</t>
        </is>
      </c>
    </row>
    <row r="1317">
      <c r="A1317" s="14" t="inlineStr">
        <is>
          <t>4502319230070015422</t>
        </is>
      </c>
      <c r="B1317" s="14" t="inlineStr">
        <is>
          <t>吴路小佳</t>
        </is>
      </c>
      <c r="C1317" s="26" t="n">
        <v>46130</v>
      </c>
      <c r="D1317" s="16" t="n"/>
      <c r="E1317" s="16" t="n"/>
      <c r="F1317" s="16" t="n"/>
      <c r="G1317" s="16" t="n"/>
      <c r="H1317" s="16" t="n">
        <v>1</v>
      </c>
      <c r="I1317" s="161" t="n">
        <v>15</v>
      </c>
      <c r="J1317" s="161" t="n">
        <v>5</v>
      </c>
      <c r="K1317" s="161">
        <f>G1317*H1317*0.006</f>
        <v/>
      </c>
      <c r="L1317" s="28">
        <f>SUM(I1317:K1317)</f>
        <v/>
      </c>
      <c r="M1317" s="28">
        <f>G1317*H1317+I1317</f>
        <v/>
      </c>
      <c r="N1317" s="16" t="n"/>
      <c r="O1317" s="16" t="n"/>
      <c r="P1317" s="14" t="n"/>
      <c r="Q1317" s="16" t="n"/>
      <c r="R1317" s="8" t="inlineStr">
        <is>
          <t>✅ 可导入</t>
        </is>
      </c>
      <c r="S1317" s="8" t="inlineStr">
        <is>
          <t>✅ 对账齐全</t>
        </is>
      </c>
      <c r="T1317" t="inlineStr">
        <is>
          <t>✓</t>
        </is>
      </c>
    </row>
    <row r="1318">
      <c r="A1318" s="14" t="inlineStr">
        <is>
          <t>4502310012082025524</t>
        </is>
      </c>
      <c r="B1318" s="14" t="inlineStr">
        <is>
          <t>taotu171110</t>
        </is>
      </c>
      <c r="C1318" s="25" t="n">
        <v>46130</v>
      </c>
      <c r="D1318" s="15" t="n"/>
      <c r="E1318" s="15" t="n"/>
      <c r="F1318" s="15" t="n"/>
      <c r="G1318" s="15" t="n"/>
      <c r="H1318" s="15" t="n">
        <v>1</v>
      </c>
      <c r="I1318" s="160" t="n">
        <v>15</v>
      </c>
      <c r="J1318" s="160" t="n">
        <v>5</v>
      </c>
      <c r="K1318" s="160">
        <f>G1318*H1318*0.006</f>
        <v/>
      </c>
      <c r="L1318" s="28">
        <f>SUM(I1318:K1318)</f>
        <v/>
      </c>
      <c r="M1318" s="28">
        <f>G1318*H1318+I1318</f>
        <v/>
      </c>
      <c r="N1318" s="15" t="n"/>
      <c r="O1318" s="15" t="n"/>
      <c r="P1318" s="14" t="n"/>
      <c r="Q1318" s="15" t="n"/>
      <c r="R1318" s="8" t="inlineStr">
        <is>
          <t>✅ 可导入</t>
        </is>
      </c>
      <c r="S1318" s="8" t="inlineStr">
        <is>
          <t>✅ 对账齐全</t>
        </is>
      </c>
      <c r="T1318" t="inlineStr">
        <is>
          <t>✓</t>
        </is>
      </c>
    </row>
    <row r="1319">
      <c r="A1319" s="14" t="inlineStr">
        <is>
          <t>2701864417136002153</t>
        </is>
      </c>
      <c r="B1319" s="14" t="inlineStr">
        <is>
          <t>tb1366725526</t>
        </is>
      </c>
      <c r="C1319" s="26" t="n">
        <v>46131</v>
      </c>
      <c r="D1319" s="16" t="n"/>
      <c r="E1319" s="16" t="n"/>
      <c r="F1319" s="16" t="n"/>
      <c r="G1319" s="16" t="n"/>
      <c r="H1319" s="16" t="n">
        <v>1</v>
      </c>
      <c r="I1319" s="161" t="n">
        <v>15</v>
      </c>
      <c r="J1319" s="161" t="n">
        <v>5</v>
      </c>
      <c r="K1319" s="161">
        <f>G1319*H1319*0.006</f>
        <v/>
      </c>
      <c r="L1319" s="28">
        <f>SUM(I1319:K1319)</f>
        <v/>
      </c>
      <c r="M1319" s="28">
        <f>G1319*H1319+I1319</f>
        <v/>
      </c>
      <c r="N1319" s="16" t="n"/>
      <c r="O1319" s="16" t="n"/>
      <c r="P1319" s="14" t="n"/>
      <c r="Q1319" s="16" t="n"/>
      <c r="R1319" s="8" t="inlineStr">
        <is>
          <t>✅ 可导入</t>
        </is>
      </c>
      <c r="S1319" s="8" t="inlineStr">
        <is>
          <t>✅ 对账齐全</t>
        </is>
      </c>
      <c r="T1319" t="inlineStr">
        <is>
          <t>✓</t>
        </is>
      </c>
    </row>
    <row r="1320">
      <c r="A1320" s="14" t="inlineStr">
        <is>
          <t>4502298168115000143</t>
        </is>
      </c>
      <c r="B1320" s="14" t="inlineStr">
        <is>
          <t>tb588194750198</t>
        </is>
      </c>
      <c r="C1320" s="25" t="n">
        <v>46131</v>
      </c>
      <c r="D1320" s="15" t="n"/>
      <c r="E1320" s="15" t="n"/>
      <c r="F1320" s="15" t="n"/>
      <c r="G1320" s="15" t="n"/>
      <c r="H1320" s="15" t="n">
        <v>1</v>
      </c>
      <c r="I1320" s="160" t="n">
        <v>15</v>
      </c>
      <c r="J1320" s="160" t="n">
        <v>5</v>
      </c>
      <c r="K1320" s="160">
        <f>G1320*H1320*0.006</f>
        <v/>
      </c>
      <c r="L1320" s="28">
        <f>SUM(I1320:K1320)</f>
        <v/>
      </c>
      <c r="M1320" s="28">
        <f>G1320*H1320+I1320</f>
        <v/>
      </c>
      <c r="N1320" s="15" t="n"/>
      <c r="O1320" s="15" t="n"/>
      <c r="P1320" s="14" t="n"/>
      <c r="Q1320" s="15" t="n"/>
      <c r="R1320" s="8" t="inlineStr">
        <is>
          <t>✅ 可导入</t>
        </is>
      </c>
      <c r="S1320" s="8" t="inlineStr">
        <is>
          <t>✅ 对账齐全</t>
        </is>
      </c>
      <c r="T1320" t="inlineStr">
        <is>
          <t>✓</t>
        </is>
      </c>
    </row>
    <row r="1321">
      <c r="A1321" s="14" t="inlineStr">
        <is>
          <t>4502313073110007619</t>
        </is>
      </c>
      <c r="B1321" s="14" t="inlineStr">
        <is>
          <t>tb067376742</t>
        </is>
      </c>
      <c r="C1321" s="26" t="n">
        <v>46131</v>
      </c>
      <c r="D1321" s="16" t="n"/>
      <c r="E1321" s="16" t="n"/>
      <c r="F1321" s="16" t="n"/>
      <c r="G1321" s="16" t="n"/>
      <c r="H1321" s="16" t="n">
        <v>1</v>
      </c>
      <c r="I1321" s="161" t="n">
        <v>15</v>
      </c>
      <c r="J1321" s="161" t="n">
        <v>5</v>
      </c>
      <c r="K1321" s="161">
        <f>G1321*H1321*0.006</f>
        <v/>
      </c>
      <c r="L1321" s="28">
        <f>SUM(I1321:K1321)</f>
        <v/>
      </c>
      <c r="M1321" s="28">
        <f>G1321*H1321+I1321</f>
        <v/>
      </c>
      <c r="N1321" s="16" t="n"/>
      <c r="O1321" s="16" t="n"/>
      <c r="P1321" s="14" t="n"/>
      <c r="Q1321" s="16" t="n"/>
      <c r="R1321" s="8" t="inlineStr">
        <is>
          <t>✅ 可导入</t>
        </is>
      </c>
      <c r="S1321" s="8" t="inlineStr">
        <is>
          <t>✅ 对账齐全</t>
        </is>
      </c>
      <c r="T1321" t="inlineStr">
        <is>
          <t>✓</t>
        </is>
      </c>
    </row>
    <row r="1322">
      <c r="A1322" s="14" t="inlineStr">
        <is>
          <t>2701869133177024357</t>
        </is>
      </c>
      <c r="B1322" s="14" t="inlineStr">
        <is>
          <t>淳于冷</t>
        </is>
      </c>
      <c r="C1322" s="25" t="n">
        <v>46132</v>
      </c>
      <c r="D1322" s="15" t="n"/>
      <c r="E1322" s="15" t="n"/>
      <c r="F1322" s="15" t="n"/>
      <c r="G1322" s="15" t="n"/>
      <c r="H1322" s="15" t="n">
        <v>1</v>
      </c>
      <c r="I1322" s="160" t="n">
        <v>15</v>
      </c>
      <c r="J1322" s="160" t="n">
        <v>5</v>
      </c>
      <c r="K1322" s="160">
        <f>G1322*H1322*0.006</f>
        <v/>
      </c>
      <c r="L1322" s="28">
        <f>SUM(I1322:K1322)</f>
        <v/>
      </c>
      <c r="M1322" s="28">
        <f>G1322*H1322+I1322</f>
        <v/>
      </c>
      <c r="N1322" s="15" t="n"/>
      <c r="O1322" s="15" t="n"/>
      <c r="P1322" s="14" t="n"/>
      <c r="Q1322" s="15" t="n"/>
      <c r="R1322" s="8" t="inlineStr">
        <is>
          <t>✅ 可导入</t>
        </is>
      </c>
      <c r="S1322" s="8" t="inlineStr">
        <is>
          <t>✅ 对账齐全</t>
        </is>
      </c>
      <c r="T1322" t="inlineStr">
        <is>
          <t>✓</t>
        </is>
      </c>
    </row>
    <row r="1323">
      <c r="A1323" s="14" t="inlineStr">
        <is>
          <t>4502298168153009533</t>
        </is>
      </c>
      <c r="B1323" s="14" t="inlineStr">
        <is>
          <t>蚂蚁和胖子</t>
        </is>
      </c>
      <c r="C1323" s="26" t="n">
        <v>46132</v>
      </c>
      <c r="D1323" s="16" t="n"/>
      <c r="E1323" s="16" t="n"/>
      <c r="F1323" s="16" t="n"/>
      <c r="G1323" s="16" t="n"/>
      <c r="H1323" s="16" t="n">
        <v>1</v>
      </c>
      <c r="I1323" s="161" t="n">
        <v>15</v>
      </c>
      <c r="J1323" s="161" t="n">
        <v>5</v>
      </c>
      <c r="K1323" s="161">
        <f>G1323*H1323*0.006</f>
        <v/>
      </c>
      <c r="L1323" s="28">
        <f>SUM(I1323:K1323)</f>
        <v/>
      </c>
      <c r="M1323" s="28">
        <f>G1323*H1323+I1323</f>
        <v/>
      </c>
      <c r="N1323" s="16" t="n"/>
      <c r="O1323" s="16" t="n"/>
      <c r="P1323" s="14" t="n"/>
      <c r="Q1323" s="16" t="n"/>
      <c r="R1323" s="8" t="inlineStr">
        <is>
          <t>✅ 可导入</t>
        </is>
      </c>
      <c r="S1323" s="8" t="inlineStr">
        <is>
          <t>✅ 对账齐全</t>
        </is>
      </c>
      <c r="T1323" t="inlineStr">
        <is>
          <t>✓</t>
        </is>
      </c>
    </row>
    <row r="1324">
      <c r="A1324" s="14" t="inlineStr">
        <is>
          <t>4502315880006002615</t>
        </is>
      </c>
      <c r="B1324" s="14" t="inlineStr">
        <is>
          <t>tb9988559249</t>
        </is>
      </c>
      <c r="C1324" s="25" t="n">
        <v>46132</v>
      </c>
      <c r="D1324" s="15" t="n"/>
      <c r="E1324" s="15" t="n"/>
      <c r="F1324" s="15" t="n"/>
      <c r="G1324" s="15" t="n"/>
      <c r="H1324" s="15" t="n">
        <v>1</v>
      </c>
      <c r="I1324" s="160" t="n">
        <v>15</v>
      </c>
      <c r="J1324" s="160" t="n">
        <v>5</v>
      </c>
      <c r="K1324" s="160">
        <f>G1324*H1324*0.006</f>
        <v/>
      </c>
      <c r="L1324" s="28">
        <f>SUM(I1324:K1324)</f>
        <v/>
      </c>
      <c r="M1324" s="28">
        <f>G1324*H1324+I1324</f>
        <v/>
      </c>
      <c r="N1324" s="15" t="n"/>
      <c r="O1324" s="15" t="n"/>
      <c r="P1324" s="14" t="n"/>
      <c r="Q1324" s="15" t="n"/>
      <c r="R1324" s="8" t="inlineStr">
        <is>
          <t>✅ 可导入</t>
        </is>
      </c>
      <c r="S1324" s="8" t="inlineStr">
        <is>
          <t>✅ 对账齐全</t>
        </is>
      </c>
      <c r="T1324" t="inlineStr">
        <is>
          <t>✓</t>
        </is>
      </c>
    </row>
    <row r="1325">
      <c r="A1325" s="14" t="inlineStr">
        <is>
          <t>4502299428151000840</t>
        </is>
      </c>
      <c r="B1325" s="14" t="inlineStr">
        <is>
          <t>tb5328578392</t>
        </is>
      </c>
      <c r="C1325" s="26" t="n">
        <v>46132</v>
      </c>
      <c r="D1325" s="16" t="n"/>
      <c r="E1325" s="16" t="n"/>
      <c r="F1325" s="16" t="n"/>
      <c r="G1325" s="16" t="n"/>
      <c r="H1325" s="16" t="n">
        <v>1</v>
      </c>
      <c r="I1325" s="161" t="n">
        <v>15</v>
      </c>
      <c r="J1325" s="161" t="n">
        <v>5</v>
      </c>
      <c r="K1325" s="161">
        <f>G1325*H1325*0.006</f>
        <v/>
      </c>
      <c r="L1325" s="28">
        <f>SUM(I1325:K1325)</f>
        <v/>
      </c>
      <c r="M1325" s="28">
        <f>G1325*H1325+I1325</f>
        <v/>
      </c>
      <c r="N1325" s="16" t="n"/>
      <c r="O1325" s="16" t="n"/>
      <c r="P1325" s="14" t="n"/>
      <c r="Q1325" s="16" t="n"/>
      <c r="R1325" s="8" t="inlineStr">
        <is>
          <t>✅ 可导入</t>
        </is>
      </c>
      <c r="S1325" s="8" t="inlineStr">
        <is>
          <t>✅ 对账齐全</t>
        </is>
      </c>
      <c r="T1325" t="inlineStr">
        <is>
          <t>✓</t>
        </is>
      </c>
    </row>
    <row r="1326">
      <c r="A1326" s="14" t="inlineStr">
        <is>
          <t>4502300400159017902</t>
        </is>
      </c>
      <c r="B1326" s="14" t="inlineStr">
        <is>
          <t>tb6955853829</t>
        </is>
      </c>
      <c r="C1326" s="25" t="n">
        <v>46133</v>
      </c>
      <c r="D1326" s="15" t="n"/>
      <c r="E1326" s="15" t="n"/>
      <c r="F1326" s="15" t="n"/>
      <c r="G1326" s="15" t="n"/>
      <c r="H1326" s="15" t="n">
        <v>1</v>
      </c>
      <c r="I1326" s="160" t="n">
        <v>15</v>
      </c>
      <c r="J1326" s="160" t="n">
        <v>5</v>
      </c>
      <c r="K1326" s="160">
        <f>G1326*H1326*0.006</f>
        <v/>
      </c>
      <c r="L1326" s="28">
        <f>SUM(I1326:K1326)</f>
        <v/>
      </c>
      <c r="M1326" s="28">
        <f>G1326*H1326+I1326</f>
        <v/>
      </c>
      <c r="N1326" s="15" t="n"/>
      <c r="O1326" s="15" t="n"/>
      <c r="P1326" s="14" t="n"/>
      <c r="Q1326" s="15" t="n"/>
      <c r="R1326" s="8" t="inlineStr">
        <is>
          <t>✅ 可导入</t>
        </is>
      </c>
      <c r="S1326" s="8" t="inlineStr">
        <is>
          <t>✅ 对账齐全</t>
        </is>
      </c>
      <c r="T1326" t="inlineStr">
        <is>
          <t>✓</t>
        </is>
      </c>
    </row>
    <row r="1327">
      <c r="A1327" s="14" t="inlineStr">
        <is>
          <t>2701867191029027183</t>
        </is>
      </c>
      <c r="B1327" s="14" t="inlineStr">
        <is>
          <t>tb1980385000</t>
        </is>
      </c>
      <c r="C1327" s="26" t="n">
        <v>46133</v>
      </c>
      <c r="D1327" s="16" t="n"/>
      <c r="E1327" s="16" t="n"/>
      <c r="F1327" s="16" t="n"/>
      <c r="G1327" s="16" t="n"/>
      <c r="H1327" s="16" t="n">
        <v>1</v>
      </c>
      <c r="I1327" s="161" t="n">
        <v>15</v>
      </c>
      <c r="J1327" s="161" t="n">
        <v>5</v>
      </c>
      <c r="K1327" s="161">
        <f>G1327*H1327*0.006</f>
        <v/>
      </c>
      <c r="L1327" s="28">
        <f>SUM(I1327:K1327)</f>
        <v/>
      </c>
      <c r="M1327" s="28">
        <f>G1327*H1327+I1327</f>
        <v/>
      </c>
      <c r="N1327" s="16" t="n"/>
      <c r="O1327" s="16" t="n"/>
      <c r="P1327" s="14" t="n"/>
      <c r="Q1327" s="16" t="n"/>
      <c r="R1327" s="8" t="inlineStr">
        <is>
          <t>✅ 可导入</t>
        </is>
      </c>
      <c r="S1327" s="8" t="inlineStr">
        <is>
          <t>✅ 对账齐全</t>
        </is>
      </c>
      <c r="T1327" t="inlineStr">
        <is>
          <t>✓</t>
        </is>
      </c>
    </row>
    <row r="1328">
      <c r="A1328" s="14" t="inlineStr">
        <is>
          <t>2701861752034036259</t>
        </is>
      </c>
      <c r="B1328" s="14" t="inlineStr">
        <is>
          <t>tb369008290</t>
        </is>
      </c>
      <c r="C1328" s="25" t="n">
        <v>46133</v>
      </c>
      <c r="D1328" s="15" t="n"/>
      <c r="E1328" s="15" t="n"/>
      <c r="F1328" s="15" t="n"/>
      <c r="G1328" s="15" t="n"/>
      <c r="H1328" s="15" t="n">
        <v>1</v>
      </c>
      <c r="I1328" s="160" t="n">
        <v>15</v>
      </c>
      <c r="J1328" s="160" t="n">
        <v>5</v>
      </c>
      <c r="K1328" s="160">
        <f>G1328*H1328*0.006</f>
        <v/>
      </c>
      <c r="L1328" s="28">
        <f>SUM(I1328:K1328)</f>
        <v/>
      </c>
      <c r="M1328" s="28">
        <f>G1328*H1328+I1328</f>
        <v/>
      </c>
      <c r="N1328" s="15" t="n"/>
      <c r="O1328" s="15" t="n"/>
      <c r="P1328" s="14" t="n"/>
      <c r="Q1328" s="15" t="n"/>
      <c r="R1328" s="8" t="inlineStr">
        <is>
          <t>✅ 可导入</t>
        </is>
      </c>
      <c r="S1328" s="8" t="inlineStr">
        <is>
          <t>✅ 对账齐全</t>
        </is>
      </c>
      <c r="T1328" t="inlineStr">
        <is>
          <t>✓</t>
        </is>
      </c>
    </row>
    <row r="1329">
      <c r="A1329" s="14" t="inlineStr">
        <is>
          <t>2701870646040026671</t>
        </is>
      </c>
      <c r="B1329" s="14" t="inlineStr">
        <is>
          <t>tb185821222</t>
        </is>
      </c>
      <c r="C1329" s="26" t="n">
        <v>46133</v>
      </c>
      <c r="D1329" s="16" t="n"/>
      <c r="E1329" s="16" t="n"/>
      <c r="F1329" s="16" t="n"/>
      <c r="G1329" s="16" t="n"/>
      <c r="H1329" s="16" t="n">
        <v>1</v>
      </c>
      <c r="I1329" s="161" t="n">
        <v>15</v>
      </c>
      <c r="J1329" s="161" t="n">
        <v>5</v>
      </c>
      <c r="K1329" s="161">
        <f>G1329*H1329*0.006</f>
        <v/>
      </c>
      <c r="L1329" s="28">
        <f>SUM(I1329:K1329)</f>
        <v/>
      </c>
      <c r="M1329" s="28">
        <f>G1329*H1329+I1329</f>
        <v/>
      </c>
      <c r="N1329" s="16" t="n"/>
      <c r="O1329" s="16" t="n"/>
      <c r="P1329" s="14" t="n"/>
      <c r="Q1329" s="16" t="n"/>
      <c r="R1329" s="8" t="inlineStr">
        <is>
          <t>✅ 可导入</t>
        </is>
      </c>
      <c r="S1329" s="8" t="inlineStr">
        <is>
          <t>✅ 对账齐全</t>
        </is>
      </c>
      <c r="T1329" t="inlineStr">
        <is>
          <t>✓</t>
        </is>
      </c>
    </row>
    <row r="1330">
      <c r="A1330" s="14" t="inlineStr">
        <is>
          <t>2701861824041089685</t>
        </is>
      </c>
      <c r="B1330" s="14" t="inlineStr">
        <is>
          <t>tb239038710</t>
        </is>
      </c>
      <c r="C1330" s="25" t="n">
        <v>46133</v>
      </c>
      <c r="D1330" s="15" t="n"/>
      <c r="E1330" s="15" t="n"/>
      <c r="F1330" s="15" t="n"/>
      <c r="G1330" s="15" t="n"/>
      <c r="H1330" s="15" t="n">
        <v>1</v>
      </c>
      <c r="I1330" s="160" t="n">
        <v>15</v>
      </c>
      <c r="J1330" s="160" t="n">
        <v>5</v>
      </c>
      <c r="K1330" s="160">
        <f>G1330*H1330*0.006</f>
        <v/>
      </c>
      <c r="L1330" s="28">
        <f>SUM(I1330:K1330)</f>
        <v/>
      </c>
      <c r="M1330" s="28">
        <f>G1330*H1330+I1330</f>
        <v/>
      </c>
      <c r="N1330" s="15" t="n"/>
      <c r="O1330" s="15" t="n"/>
      <c r="P1330" s="14" t="n"/>
      <c r="Q1330" s="15" t="n"/>
      <c r="R1330" s="8" t="inlineStr">
        <is>
          <t>✅ 可导入</t>
        </is>
      </c>
      <c r="S1330" s="8" t="inlineStr">
        <is>
          <t>✅ 对账齐全</t>
        </is>
      </c>
      <c r="T1330" t="inlineStr">
        <is>
          <t>✓</t>
        </is>
      </c>
    </row>
    <row r="1331">
      <c r="A1331" s="14" t="inlineStr">
        <is>
          <t>2701874245042028988</t>
        </is>
      </c>
      <c r="B1331" s="14" t="inlineStr">
        <is>
          <t>布袋熊2801</t>
        </is>
      </c>
      <c r="C1331" s="26" t="n">
        <v>46133</v>
      </c>
      <c r="D1331" s="16" t="n"/>
      <c r="E1331" s="16" t="n"/>
      <c r="F1331" s="16" t="n"/>
      <c r="G1331" s="16" t="n"/>
      <c r="H1331" s="16" t="n">
        <v>1</v>
      </c>
      <c r="I1331" s="161" t="n">
        <v>15</v>
      </c>
      <c r="J1331" s="161" t="n">
        <v>5</v>
      </c>
      <c r="K1331" s="161">
        <f>G1331*H1331*0.006</f>
        <v/>
      </c>
      <c r="L1331" s="28">
        <f>SUM(I1331:K1331)</f>
        <v/>
      </c>
      <c r="M1331" s="28">
        <f>G1331*H1331+I1331</f>
        <v/>
      </c>
      <c r="N1331" s="16" t="n"/>
      <c r="O1331" s="16" t="n"/>
      <c r="P1331" s="14" t="n"/>
      <c r="Q1331" s="16" t="n"/>
      <c r="R1331" s="8" t="inlineStr">
        <is>
          <t>✅ 可导入</t>
        </is>
      </c>
      <c r="S1331" s="8" t="inlineStr">
        <is>
          <t>✅ 对账齐全</t>
        </is>
      </c>
      <c r="T1331" t="inlineStr">
        <is>
          <t>✓</t>
        </is>
      </c>
    </row>
    <row r="1332">
      <c r="A1332" s="14" t="inlineStr">
        <is>
          <t>5111113825885036039</t>
        </is>
      </c>
      <c r="B1332" s="14" t="inlineStr">
        <is>
          <t>xinyu5050</t>
        </is>
      </c>
      <c r="C1332" s="25" t="n">
        <v>46134</v>
      </c>
      <c r="D1332" s="15" t="n"/>
      <c r="E1332" s="15" t="n"/>
      <c r="F1332" s="15" t="n"/>
      <c r="G1332" s="15" t="n"/>
      <c r="H1332" s="15" t="n">
        <v>1</v>
      </c>
      <c r="I1332" s="160" t="n">
        <v>15</v>
      </c>
      <c r="J1332" s="160" t="n">
        <v>5</v>
      </c>
      <c r="K1332" s="160">
        <f>G1332*H1332*0.006</f>
        <v/>
      </c>
      <c r="L1332" s="28">
        <f>SUM(I1332:K1332)</f>
        <v/>
      </c>
      <c r="M1332" s="28">
        <f>G1332*H1332+I1332</f>
        <v/>
      </c>
      <c r="N1332" s="15" t="n"/>
      <c r="O1332" s="15" t="n"/>
      <c r="P1332" s="14" t="n"/>
      <c r="Q1332" s="15" t="n"/>
      <c r="R1332" s="8" t="inlineStr">
        <is>
          <t>✅ 可导入</t>
        </is>
      </c>
      <c r="S1332" s="8" t="inlineStr">
        <is>
          <t>✅ 对账齐全</t>
        </is>
      </c>
      <c r="T1332" t="inlineStr">
        <is>
          <t>✓</t>
        </is>
      </c>
    </row>
    <row r="1333">
      <c r="A1333" s="14" t="inlineStr">
        <is>
          <t>3297588672424021587</t>
        </is>
      </c>
      <c r="B1333" s="14" t="inlineStr">
        <is>
          <t>supperone</t>
        </is>
      </c>
      <c r="C1333" s="26" t="n">
        <v>46134</v>
      </c>
      <c r="D1333" s="16" t="n"/>
      <c r="E1333" s="16" t="n"/>
      <c r="F1333" s="16" t="n"/>
      <c r="G1333" s="16" t="n"/>
      <c r="H1333" s="16" t="n">
        <v>1</v>
      </c>
      <c r="I1333" s="161" t="n">
        <v>15</v>
      </c>
      <c r="J1333" s="161" t="n">
        <v>5</v>
      </c>
      <c r="K1333" s="161">
        <f>G1333*H1333*0.006</f>
        <v/>
      </c>
      <c r="L1333" s="28">
        <f>SUM(I1333:K1333)</f>
        <v/>
      </c>
      <c r="M1333" s="28">
        <f>G1333*H1333+I1333</f>
        <v/>
      </c>
      <c r="N1333" s="16" t="n"/>
      <c r="O1333" s="16" t="n"/>
      <c r="P1333" s="14" t="n"/>
      <c r="Q1333" s="16" t="n"/>
      <c r="R1333" s="8" t="inlineStr">
        <is>
          <t>✅ 可导入</t>
        </is>
      </c>
      <c r="S1333" s="8" t="inlineStr">
        <is>
          <t>✅ 对账齐全</t>
        </is>
      </c>
      <c r="T1333" t="inlineStr">
        <is>
          <t>✓</t>
        </is>
      </c>
    </row>
    <row r="1334">
      <c r="A1334" s="14" t="inlineStr">
        <is>
          <t>5111242741496008325</t>
        </is>
      </c>
      <c r="B1334" s="14" t="inlineStr">
        <is>
          <t>加杀朝穆</t>
        </is>
      </c>
      <c r="C1334" s="25" t="n">
        <v>46134</v>
      </c>
      <c r="D1334" s="15" t="n"/>
      <c r="E1334" s="15" t="n"/>
      <c r="F1334" s="15" t="n"/>
      <c r="G1334" s="15" t="n"/>
      <c r="H1334" s="15" t="n">
        <v>1</v>
      </c>
      <c r="I1334" s="160" t="n">
        <v>15</v>
      </c>
      <c r="J1334" s="160" t="n">
        <v>5</v>
      </c>
      <c r="K1334" s="160">
        <f>G1334*H1334*0.006</f>
        <v/>
      </c>
      <c r="L1334" s="28">
        <f>SUM(I1334:K1334)</f>
        <v/>
      </c>
      <c r="M1334" s="28">
        <f>G1334*H1334+I1334</f>
        <v/>
      </c>
      <c r="N1334" s="15" t="n"/>
      <c r="O1334" s="15" t="n"/>
      <c r="P1334" s="14" t="n"/>
      <c r="Q1334" s="15" t="n"/>
      <c r="R1334" s="8" t="inlineStr">
        <is>
          <t>✅ 可导入</t>
        </is>
      </c>
      <c r="S1334" s="8" t="inlineStr">
        <is>
          <t>✅ 对账齐全</t>
        </is>
      </c>
      <c r="T1334" t="inlineStr">
        <is>
          <t>✓</t>
        </is>
      </c>
    </row>
    <row r="1335">
      <c r="A1335" s="14" t="inlineStr">
        <is>
          <t>3297080103606029188</t>
        </is>
      </c>
      <c r="B1335" s="14" t="inlineStr">
        <is>
          <t>暖木栖阳</t>
        </is>
      </c>
      <c r="C1335" s="26" t="n">
        <v>46134</v>
      </c>
      <c r="D1335" s="16" t="n"/>
      <c r="E1335" s="16" t="n"/>
      <c r="F1335" s="16" t="n"/>
      <c r="G1335" s="16" t="n"/>
      <c r="H1335" s="16" t="n">
        <v>1</v>
      </c>
      <c r="I1335" s="161" t="n">
        <v>15</v>
      </c>
      <c r="J1335" s="161" t="n">
        <v>5</v>
      </c>
      <c r="K1335" s="161">
        <f>G1335*H1335*0.006</f>
        <v/>
      </c>
      <c r="L1335" s="28">
        <f>SUM(I1335:K1335)</f>
        <v/>
      </c>
      <c r="M1335" s="28">
        <f>G1335*H1335+I1335</f>
        <v/>
      </c>
      <c r="N1335" s="16" t="n"/>
      <c r="O1335" s="16" t="n"/>
      <c r="P1335" s="14" t="n"/>
      <c r="Q1335" s="16" t="n"/>
      <c r="R1335" s="8" t="inlineStr">
        <is>
          <t>✅ 可导入</t>
        </is>
      </c>
      <c r="S1335" s="8" t="inlineStr">
        <is>
          <t>✅ 对账齐全</t>
        </is>
      </c>
      <c r="T1335" t="inlineStr">
        <is>
          <t>✓</t>
        </is>
      </c>
    </row>
    <row r="1336">
      <c r="A1336" s="14" t="inlineStr">
        <is>
          <t>5111287237787002105</t>
        </is>
      </c>
      <c r="B1336" s="14" t="inlineStr">
        <is>
          <t>gwf543096316</t>
        </is>
      </c>
      <c r="C1336" s="25" t="n">
        <v>46134</v>
      </c>
      <c r="D1336" s="15" t="n"/>
      <c r="E1336" s="15" t="n"/>
      <c r="F1336" s="15" t="n"/>
      <c r="G1336" s="15" t="n"/>
      <c r="H1336" s="15" t="n">
        <v>1</v>
      </c>
      <c r="I1336" s="160" t="n">
        <v>15</v>
      </c>
      <c r="J1336" s="160" t="n">
        <v>5</v>
      </c>
      <c r="K1336" s="160">
        <f>G1336*H1336*0.006</f>
        <v/>
      </c>
      <c r="L1336" s="28">
        <f>SUM(I1336:K1336)</f>
        <v/>
      </c>
      <c r="M1336" s="28">
        <f>G1336*H1336+I1336</f>
        <v/>
      </c>
      <c r="N1336" s="15" t="n"/>
      <c r="O1336" s="15" t="n"/>
      <c r="P1336" s="14" t="n"/>
      <c r="Q1336" s="15" t="n"/>
      <c r="R1336" s="8" t="inlineStr">
        <is>
          <t>✅ 可导入</t>
        </is>
      </c>
      <c r="S1336" s="8" t="inlineStr">
        <is>
          <t>✅ 对账齐全</t>
        </is>
      </c>
      <c r="T1336" t="inlineStr">
        <is>
          <t>✓</t>
        </is>
      </c>
    </row>
    <row r="1337">
      <c r="A1337" s="14" t="inlineStr">
        <is>
          <t>3297601885350061899</t>
        </is>
      </c>
      <c r="B1337" s="14" t="inlineStr">
        <is>
          <t>mrli_123</t>
        </is>
      </c>
      <c r="C1337" s="26" t="n">
        <v>46135</v>
      </c>
      <c r="D1337" s="16" t="n"/>
      <c r="E1337" s="16" t="n"/>
      <c r="F1337" s="16" t="n"/>
      <c r="G1337" s="16" t="n"/>
      <c r="H1337" s="16" t="n">
        <v>1</v>
      </c>
      <c r="I1337" s="161" t="n">
        <v>15</v>
      </c>
      <c r="J1337" s="161" t="n">
        <v>5</v>
      </c>
      <c r="K1337" s="161">
        <f>G1337*H1337*0.006</f>
        <v/>
      </c>
      <c r="L1337" s="28">
        <f>SUM(I1337:K1337)</f>
        <v/>
      </c>
      <c r="M1337" s="28">
        <f>G1337*H1337+I1337</f>
        <v/>
      </c>
      <c r="N1337" s="16" t="n"/>
      <c r="O1337" s="16" t="n"/>
      <c r="P1337" s="14" t="n"/>
      <c r="Q1337" s="16" t="n"/>
      <c r="R1337" s="8" t="inlineStr">
        <is>
          <t>✅ 可导入</t>
        </is>
      </c>
      <c r="S1337" s="8" t="inlineStr">
        <is>
          <t>✅ 对账齐全</t>
        </is>
      </c>
      <c r="T1337" t="inlineStr">
        <is>
          <t>✓</t>
        </is>
      </c>
    </row>
    <row r="1338">
      <c r="A1338" s="14" t="inlineStr">
        <is>
          <t>3297180650318012195</t>
        </is>
      </c>
      <c r="B1338" s="14" t="inlineStr">
        <is>
          <t>tb9537752091</t>
        </is>
      </c>
      <c r="C1338" s="25" t="n">
        <v>46135</v>
      </c>
      <c r="D1338" s="15" t="n"/>
      <c r="E1338" s="15" t="n"/>
      <c r="F1338" s="15" t="n"/>
      <c r="G1338" s="15" t="n"/>
      <c r="H1338" s="15" t="n">
        <v>1</v>
      </c>
      <c r="I1338" s="160" t="n">
        <v>15</v>
      </c>
      <c r="J1338" s="160" t="n">
        <v>5</v>
      </c>
      <c r="K1338" s="160">
        <f>G1338*H1338*0.006</f>
        <v/>
      </c>
      <c r="L1338" s="28">
        <f>SUM(I1338:K1338)</f>
        <v/>
      </c>
      <c r="M1338" s="28">
        <f>G1338*H1338+I1338</f>
        <v/>
      </c>
      <c r="N1338" s="15" t="n"/>
      <c r="O1338" s="15" t="n"/>
      <c r="P1338" s="14" t="n"/>
      <c r="Q1338" s="15" t="n"/>
      <c r="R1338" s="8" t="inlineStr">
        <is>
          <t>✅ 可导入</t>
        </is>
      </c>
      <c r="S1338" s="8" t="inlineStr">
        <is>
          <t>✅ 对账齐全</t>
        </is>
      </c>
      <c r="T1338" t="inlineStr">
        <is>
          <t>✓</t>
        </is>
      </c>
    </row>
    <row r="1339">
      <c r="A1339" s="14" t="inlineStr">
        <is>
          <t>5111173982824026244</t>
        </is>
      </c>
      <c r="B1339" s="14" t="inlineStr">
        <is>
          <t>小茶罐的愿望</t>
        </is>
      </c>
      <c r="C1339" s="26" t="n">
        <v>46135</v>
      </c>
      <c r="D1339" s="16" t="n"/>
      <c r="E1339" s="16" t="n"/>
      <c r="F1339" s="16" t="n"/>
      <c r="G1339" s="16" t="n"/>
      <c r="H1339" s="16" t="n">
        <v>1</v>
      </c>
      <c r="I1339" s="161" t="n">
        <v>15</v>
      </c>
      <c r="J1339" s="161" t="n">
        <v>5</v>
      </c>
      <c r="K1339" s="161">
        <f>G1339*H1339*0.006</f>
        <v/>
      </c>
      <c r="L1339" s="28">
        <f>SUM(I1339:K1339)</f>
        <v/>
      </c>
      <c r="M1339" s="28">
        <f>G1339*H1339+I1339</f>
        <v/>
      </c>
      <c r="N1339" s="16" t="n"/>
      <c r="O1339" s="16" t="n"/>
      <c r="P1339" s="14" t="n"/>
      <c r="Q1339" s="16" t="n"/>
      <c r="R1339" s="8" t="inlineStr">
        <is>
          <t>✅ 可导入</t>
        </is>
      </c>
      <c r="S1339" s="8" t="inlineStr">
        <is>
          <t>✅ 对账齐全</t>
        </is>
      </c>
      <c r="T1339" t="inlineStr">
        <is>
          <t>✓</t>
        </is>
      </c>
    </row>
    <row r="1340">
      <c r="A1340" s="14" t="inlineStr">
        <is>
          <t>5111524945460016644</t>
        </is>
      </c>
      <c r="B1340" s="14" t="inlineStr">
        <is>
          <t>tb090041159</t>
        </is>
      </c>
      <c r="C1340" s="25" t="n">
        <v>46135</v>
      </c>
      <c r="D1340" s="15" t="n"/>
      <c r="E1340" s="15" t="n"/>
      <c r="F1340" s="15" t="n"/>
      <c r="G1340" s="15" t="n"/>
      <c r="H1340" s="15" t="n">
        <v>1</v>
      </c>
      <c r="I1340" s="160" t="n">
        <v>15</v>
      </c>
      <c r="J1340" s="160" t="n">
        <v>5</v>
      </c>
      <c r="K1340" s="160">
        <f>G1340*H1340*0.006</f>
        <v/>
      </c>
      <c r="L1340" s="28">
        <f>SUM(I1340:K1340)</f>
        <v/>
      </c>
      <c r="M1340" s="28">
        <f>G1340*H1340+I1340</f>
        <v/>
      </c>
      <c r="N1340" s="15" t="n"/>
      <c r="O1340" s="15" t="n"/>
      <c r="P1340" s="14" t="n"/>
      <c r="Q1340" s="15" t="n"/>
      <c r="R1340" s="8" t="inlineStr">
        <is>
          <t>✅ 可导入</t>
        </is>
      </c>
      <c r="S1340" s="8" t="inlineStr">
        <is>
          <t>✅ 对账齐全</t>
        </is>
      </c>
      <c r="T1340" t="inlineStr">
        <is>
          <t>✓</t>
        </is>
      </c>
    </row>
    <row r="1341">
      <c r="A1341" s="14" t="inlineStr">
        <is>
          <t>3297977256965003364</t>
        </is>
      </c>
      <c r="B1341" s="14" t="inlineStr">
        <is>
          <t>tb411687847</t>
        </is>
      </c>
      <c r="C1341" s="26" t="n">
        <v>46135</v>
      </c>
      <c r="D1341" s="16" t="n"/>
      <c r="E1341" s="16" t="n"/>
      <c r="F1341" s="16" t="n"/>
      <c r="G1341" s="16" t="n"/>
      <c r="H1341" s="16" t="n">
        <v>1</v>
      </c>
      <c r="I1341" s="161" t="n">
        <v>15</v>
      </c>
      <c r="J1341" s="161" t="n">
        <v>5</v>
      </c>
      <c r="K1341" s="161">
        <f>G1341*H1341*0.006</f>
        <v/>
      </c>
      <c r="L1341" s="28">
        <f>SUM(I1341:K1341)</f>
        <v/>
      </c>
      <c r="M1341" s="28">
        <f>G1341*H1341+I1341</f>
        <v/>
      </c>
      <c r="N1341" s="16" t="n"/>
      <c r="O1341" s="16" t="n"/>
      <c r="P1341" s="14" t="n"/>
      <c r="Q1341" s="16" t="n"/>
      <c r="R1341" s="8" t="inlineStr">
        <is>
          <t>✅ 可导入</t>
        </is>
      </c>
      <c r="S1341" s="8" t="inlineStr">
        <is>
          <t>✅ 对账齐全</t>
        </is>
      </c>
      <c r="T1341" t="inlineStr">
        <is>
          <t>✓</t>
        </is>
      </c>
    </row>
    <row r="1342">
      <c r="A1342" s="14" t="inlineStr">
        <is>
          <t>3297358923196092281</t>
        </is>
      </c>
      <c r="B1342" s="14" t="inlineStr">
        <is>
          <t>alh00_2009</t>
        </is>
      </c>
      <c r="C1342" s="25" t="n">
        <v>46135</v>
      </c>
      <c r="D1342" s="15" t="n"/>
      <c r="E1342" s="15" t="n"/>
      <c r="F1342" s="15" t="n"/>
      <c r="G1342" s="15" t="n"/>
      <c r="H1342" s="15" t="n">
        <v>1</v>
      </c>
      <c r="I1342" s="160" t="n">
        <v>15</v>
      </c>
      <c r="J1342" s="160" t="n">
        <v>5</v>
      </c>
      <c r="K1342" s="160">
        <f>G1342*H1342*0.006</f>
        <v/>
      </c>
      <c r="L1342" s="28">
        <f>SUM(I1342:K1342)</f>
        <v/>
      </c>
      <c r="M1342" s="28">
        <f>G1342*H1342+I1342</f>
        <v/>
      </c>
      <c r="N1342" s="15" t="n"/>
      <c r="O1342" s="15" t="n"/>
      <c r="P1342" s="14" t="n"/>
      <c r="Q1342" s="15" t="n"/>
      <c r="R1342" s="8" t="inlineStr">
        <is>
          <t>✅ 可导入</t>
        </is>
      </c>
      <c r="S1342" s="8" t="inlineStr">
        <is>
          <t>✅ 对账齐全</t>
        </is>
      </c>
      <c r="T1342" t="inlineStr">
        <is>
          <t>✓</t>
        </is>
      </c>
    </row>
    <row r="1343">
      <c r="A1343" s="14" t="inlineStr">
        <is>
          <t>3297451730717013888</t>
        </is>
      </c>
      <c r="B1343" s="14" t="inlineStr">
        <is>
          <t>tb473090400</t>
        </is>
      </c>
      <c r="C1343" s="26" t="n">
        <v>46135</v>
      </c>
      <c r="D1343" s="16" t="n"/>
      <c r="E1343" s="16" t="n"/>
      <c r="F1343" s="16" t="n"/>
      <c r="G1343" s="16" t="n"/>
      <c r="H1343" s="16" t="n">
        <v>1</v>
      </c>
      <c r="I1343" s="161" t="n">
        <v>15</v>
      </c>
      <c r="J1343" s="161" t="n">
        <v>5</v>
      </c>
      <c r="K1343" s="161">
        <f>G1343*H1343*0.006</f>
        <v/>
      </c>
      <c r="L1343" s="28">
        <f>SUM(I1343:K1343)</f>
        <v/>
      </c>
      <c r="M1343" s="28">
        <f>G1343*H1343+I1343</f>
        <v/>
      </c>
      <c r="N1343" s="16" t="n"/>
      <c r="O1343" s="16" t="n"/>
      <c r="P1343" s="14" t="n"/>
      <c r="Q1343" s="16" t="n"/>
      <c r="R1343" s="8" t="inlineStr">
        <is>
          <t>✅ 可导入</t>
        </is>
      </c>
      <c r="S1343" s="8" t="inlineStr">
        <is>
          <t>✅ 对账齐全</t>
        </is>
      </c>
      <c r="T1343" t="inlineStr">
        <is>
          <t>✓</t>
        </is>
      </c>
    </row>
    <row r="1344">
      <c r="A1344" s="14" t="inlineStr">
        <is>
          <t>5111700192157001837</t>
        </is>
      </c>
      <c r="B1344" s="14" t="inlineStr">
        <is>
          <t>一天二道</t>
        </is>
      </c>
      <c r="C1344" s="25" t="n">
        <v>46136</v>
      </c>
      <c r="D1344" s="15" t="n"/>
      <c r="E1344" s="15" t="n"/>
      <c r="F1344" s="15" t="n"/>
      <c r="G1344" s="15" t="n"/>
      <c r="H1344" s="15" t="n">
        <v>1</v>
      </c>
      <c r="I1344" s="160" t="n">
        <v>15</v>
      </c>
      <c r="J1344" s="160" t="n">
        <v>0</v>
      </c>
      <c r="K1344" s="160">
        <f>G1344*H1344*0.006</f>
        <v/>
      </c>
      <c r="L1344" s="28">
        <f>SUM(I1344:K1344)</f>
        <v/>
      </c>
      <c r="M1344" s="28">
        <f>G1344*H1344+I1344</f>
        <v/>
      </c>
      <c r="N1344" s="15" t="n"/>
      <c r="O1344" s="15" t="n"/>
      <c r="P1344" s="14" t="n"/>
      <c r="Q1344" s="15" t="n"/>
      <c r="R1344" s="8" t="inlineStr">
        <is>
          <t>✅ 可导入</t>
        </is>
      </c>
      <c r="S1344" s="8" t="inlineStr">
        <is>
          <t>✅ 对账齐全</t>
        </is>
      </c>
      <c r="T1344" t="inlineStr">
        <is>
          <t>✓</t>
        </is>
      </c>
    </row>
    <row r="1345">
      <c r="A1345" s="14" t="inlineStr">
        <is>
          <t>5111872885452044332</t>
        </is>
      </c>
      <c r="B1345" s="14" t="inlineStr">
        <is>
          <t>稳步提高88</t>
        </is>
      </c>
      <c r="C1345" s="26" t="n">
        <v>46136</v>
      </c>
      <c r="D1345" s="16" t="n"/>
      <c r="E1345" s="16" t="n"/>
      <c r="F1345" s="16" t="n"/>
      <c r="G1345" s="16" t="n"/>
      <c r="H1345" s="16" t="n">
        <v>1</v>
      </c>
      <c r="I1345" s="161" t="n">
        <v>15</v>
      </c>
      <c r="J1345" s="161" t="n">
        <v>0</v>
      </c>
      <c r="K1345" s="161">
        <f>G1345*H1345*0.006</f>
        <v/>
      </c>
      <c r="L1345" s="28">
        <f>SUM(I1345:K1345)</f>
        <v/>
      </c>
      <c r="M1345" s="28">
        <f>G1345*H1345+I1345</f>
        <v/>
      </c>
      <c r="N1345" s="16" t="n"/>
      <c r="O1345" s="16" t="n"/>
      <c r="P1345" s="14" t="n"/>
      <c r="Q1345" s="16" t="n"/>
      <c r="R1345" s="8" t="inlineStr">
        <is>
          <t>✅ 可导入</t>
        </is>
      </c>
      <c r="S1345" s="8" t="inlineStr">
        <is>
          <t>✅ 对账齐全</t>
        </is>
      </c>
      <c r="T1345" t="inlineStr">
        <is>
          <t>✓</t>
        </is>
      </c>
    </row>
    <row r="1346">
      <c r="A1346" s="14" t="inlineStr">
        <is>
          <t>5111426631650009715</t>
        </is>
      </c>
      <c r="B1346" s="14" t="inlineStr">
        <is>
          <t>飘渺人生何去何从</t>
        </is>
      </c>
      <c r="C1346" s="25" t="n">
        <v>46136</v>
      </c>
      <c r="D1346" s="15" t="n"/>
      <c r="E1346" s="15" t="n"/>
      <c r="F1346" s="15" t="n"/>
      <c r="G1346" s="15" t="n"/>
      <c r="H1346" s="15" t="n">
        <v>1</v>
      </c>
      <c r="I1346" s="160" t="n">
        <v>15</v>
      </c>
      <c r="J1346" s="160" t="n">
        <v>0</v>
      </c>
      <c r="K1346" s="160">
        <f>G1346*H1346*0.006</f>
        <v/>
      </c>
      <c r="L1346" s="28">
        <f>SUM(I1346:K1346)</f>
        <v/>
      </c>
      <c r="M1346" s="28">
        <f>G1346*H1346+I1346</f>
        <v/>
      </c>
      <c r="N1346" s="15" t="n"/>
      <c r="O1346" s="15" t="n"/>
      <c r="P1346" s="14" t="n"/>
      <c r="Q1346" s="15" t="n"/>
      <c r="R1346" s="8" t="inlineStr">
        <is>
          <t>✅ 可导入</t>
        </is>
      </c>
      <c r="S1346" s="8" t="inlineStr">
        <is>
          <t>✅ 对账齐全</t>
        </is>
      </c>
      <c r="T1346" t="inlineStr">
        <is>
          <t>✓</t>
        </is>
      </c>
    </row>
    <row r="1347">
      <c r="A1347" s="14" t="inlineStr">
        <is>
          <t>3297641702705027792</t>
        </is>
      </c>
      <c r="B1347" s="14" t="inlineStr">
        <is>
          <t>hgwuxin</t>
        </is>
      </c>
      <c r="C1347" s="26" t="n">
        <v>46136</v>
      </c>
      <c r="D1347" s="16" t="n"/>
      <c r="E1347" s="16" t="n"/>
      <c r="F1347" s="16" t="n"/>
      <c r="G1347" s="16" t="n"/>
      <c r="H1347" s="16" t="n">
        <v>1</v>
      </c>
      <c r="I1347" s="161" t="n">
        <v>15</v>
      </c>
      <c r="J1347" s="161" t="n">
        <v>0</v>
      </c>
      <c r="K1347" s="161">
        <f>G1347*H1347*0.006</f>
        <v/>
      </c>
      <c r="L1347" s="28">
        <f>SUM(I1347:K1347)</f>
        <v/>
      </c>
      <c r="M1347" s="28">
        <f>G1347*H1347+I1347</f>
        <v/>
      </c>
      <c r="N1347" s="16" t="n"/>
      <c r="O1347" s="16" t="n"/>
      <c r="P1347" s="14" t="n"/>
      <c r="Q1347" s="16" t="n"/>
      <c r="R1347" s="8" t="inlineStr">
        <is>
          <t>✅ 可导入</t>
        </is>
      </c>
      <c r="S1347" s="8" t="inlineStr">
        <is>
          <t>✅ 对账齐全</t>
        </is>
      </c>
      <c r="T1347" t="inlineStr">
        <is>
          <t>✓</t>
        </is>
      </c>
    </row>
    <row r="1348">
      <c r="A1348" s="14" t="inlineStr">
        <is>
          <t>3298315008325006465</t>
        </is>
      </c>
      <c r="B1348" s="14" t="inlineStr">
        <is>
          <t>素素微寒</t>
        </is>
      </c>
      <c r="C1348" s="25" t="n">
        <v>46136</v>
      </c>
      <c r="D1348" s="15" t="n"/>
      <c r="E1348" s="15" t="n"/>
      <c r="F1348" s="15" t="n"/>
      <c r="G1348" s="15" t="n"/>
      <c r="H1348" s="15" t="n">
        <v>1</v>
      </c>
      <c r="I1348" s="160" t="n">
        <v>15</v>
      </c>
      <c r="J1348" s="160" t="n">
        <v>0</v>
      </c>
      <c r="K1348" s="160">
        <f>G1348*H1348*0.006</f>
        <v/>
      </c>
      <c r="L1348" s="28">
        <f>SUM(I1348:K1348)</f>
        <v/>
      </c>
      <c r="M1348" s="28">
        <f>G1348*H1348+I1348</f>
        <v/>
      </c>
      <c r="N1348" s="15" t="n"/>
      <c r="O1348" s="15" t="n"/>
      <c r="P1348" s="14" t="n"/>
      <c r="Q1348" s="15" t="n"/>
      <c r="R1348" s="8" t="inlineStr">
        <is>
          <t>✅ 可导入</t>
        </is>
      </c>
      <c r="S1348" s="8" t="inlineStr">
        <is>
          <t>✅ 对账齐全</t>
        </is>
      </c>
      <c r="T1348" t="inlineStr">
        <is>
          <t>✓</t>
        </is>
      </c>
    </row>
    <row r="1349">
      <c r="A1349" s="14" t="inlineStr">
        <is>
          <t>5112033912614130842</t>
        </is>
      </c>
      <c r="B1349" s="14" t="inlineStr">
        <is>
          <t>jojoyun1314</t>
        </is>
      </c>
      <c r="C1349" s="26" t="n">
        <v>46137</v>
      </c>
      <c r="D1349" s="16" t="n"/>
      <c r="E1349" s="16" t="n"/>
      <c r="F1349" s="16" t="n"/>
      <c r="G1349" s="16" t="n"/>
      <c r="H1349" s="16" t="n">
        <v>1</v>
      </c>
      <c r="I1349" s="161" t="n">
        <v>15</v>
      </c>
      <c r="J1349" s="161" t="n">
        <v>5</v>
      </c>
      <c r="K1349" s="161">
        <f>G1349*H1349*0.006</f>
        <v/>
      </c>
      <c r="L1349" s="28">
        <f>SUM(I1349:K1349)</f>
        <v/>
      </c>
      <c r="M1349" s="28">
        <f>G1349*H1349+I1349</f>
        <v/>
      </c>
      <c r="N1349" s="16" t="n"/>
      <c r="O1349" s="16" t="n"/>
      <c r="P1349" s="14" t="n"/>
      <c r="Q1349" s="16" t="n"/>
      <c r="R1349" s="8" t="inlineStr">
        <is>
          <t>✅ 可导入</t>
        </is>
      </c>
      <c r="S1349" s="8" t="inlineStr">
        <is>
          <t>✅ 对账齐全</t>
        </is>
      </c>
      <c r="T1349" t="inlineStr">
        <is>
          <t>✓</t>
        </is>
      </c>
    </row>
    <row r="1350">
      <c r="A1350" s="14" t="inlineStr">
        <is>
          <t>5112168624852018824</t>
        </is>
      </c>
      <c r="B1350" s="14" t="inlineStr">
        <is>
          <t>miss又安2016</t>
        </is>
      </c>
      <c r="C1350" s="25" t="n">
        <v>46137</v>
      </c>
      <c r="D1350" s="15" t="n"/>
      <c r="E1350" s="15" t="n"/>
      <c r="F1350" s="15" t="n"/>
      <c r="G1350" s="15" t="n"/>
      <c r="H1350" s="15" t="n">
        <v>1</v>
      </c>
      <c r="I1350" s="160" t="n">
        <v>15</v>
      </c>
      <c r="J1350" s="160" t="n">
        <v>5</v>
      </c>
      <c r="K1350" s="160">
        <f>G1350*H1350*0.006</f>
        <v/>
      </c>
      <c r="L1350" s="28">
        <f>SUM(I1350:K1350)</f>
        <v/>
      </c>
      <c r="M1350" s="28">
        <f>G1350*H1350+I1350</f>
        <v/>
      </c>
      <c r="N1350" s="15" t="n"/>
      <c r="O1350" s="15" t="n"/>
      <c r="P1350" s="14" t="n"/>
      <c r="Q1350" s="15" t="n"/>
      <c r="R1350" s="8" t="inlineStr">
        <is>
          <t>✅ 可导入</t>
        </is>
      </c>
      <c r="S1350" s="8" t="inlineStr">
        <is>
          <t>✅ 对账齐全</t>
        </is>
      </c>
      <c r="T1350" t="inlineStr">
        <is>
          <t>✓</t>
        </is>
      </c>
    </row>
    <row r="1351">
      <c r="A1351" s="14" t="inlineStr">
        <is>
          <t>5111793723849086403</t>
        </is>
      </c>
      <c r="B1351" s="14" t="inlineStr">
        <is>
          <t>发际线没了</t>
        </is>
      </c>
      <c r="C1351" s="26" t="n">
        <v>46137</v>
      </c>
      <c r="D1351" s="16" t="n"/>
      <c r="E1351" s="16" t="n"/>
      <c r="F1351" s="16" t="n"/>
      <c r="G1351" s="16" t="n"/>
      <c r="H1351" s="16" t="n">
        <v>1</v>
      </c>
      <c r="I1351" s="161" t="n">
        <v>15</v>
      </c>
      <c r="J1351" s="161" t="n">
        <v>0</v>
      </c>
      <c r="K1351" s="161">
        <f>G1351*H1351*0.006</f>
        <v/>
      </c>
      <c r="L1351" s="28">
        <f>SUM(I1351:K1351)</f>
        <v/>
      </c>
      <c r="M1351" s="28">
        <f>G1351*H1351+I1351</f>
        <v/>
      </c>
      <c r="N1351" s="16" t="n"/>
      <c r="O1351" s="16" t="n"/>
      <c r="P1351" s="14" t="n"/>
      <c r="Q1351" s="16" t="n"/>
      <c r="R1351" s="8" t="inlineStr">
        <is>
          <t>✅ 可导入</t>
        </is>
      </c>
      <c r="S1351" s="8" t="inlineStr">
        <is>
          <t>✅ 对账齐全</t>
        </is>
      </c>
      <c r="T1351" t="inlineStr">
        <is>
          <t>✓</t>
        </is>
      </c>
    </row>
    <row r="1352">
      <c r="A1352" s="14" t="inlineStr">
        <is>
          <t>3298392733703000475</t>
        </is>
      </c>
      <c r="B1352" s="14" t="inlineStr">
        <is>
          <t>zjx975219</t>
        </is>
      </c>
      <c r="C1352" s="25" t="n">
        <v>46137</v>
      </c>
      <c r="D1352" s="15" t="n"/>
      <c r="E1352" s="15" t="n"/>
      <c r="F1352" s="15" t="n"/>
      <c r="G1352" s="15" t="n"/>
      <c r="H1352" s="15" t="n">
        <v>1</v>
      </c>
      <c r="I1352" s="160" t="n">
        <v>15</v>
      </c>
      <c r="J1352" s="160" t="n">
        <v>5</v>
      </c>
      <c r="K1352" s="160">
        <f>G1352*H1352*0.006</f>
        <v/>
      </c>
      <c r="L1352" s="28">
        <f>SUM(I1352:K1352)</f>
        <v/>
      </c>
      <c r="M1352" s="28">
        <f>G1352*H1352+I1352</f>
        <v/>
      </c>
      <c r="N1352" s="15" t="n"/>
      <c r="O1352" s="15" t="n"/>
      <c r="P1352" s="14" t="n"/>
      <c r="Q1352" s="15" t="n"/>
      <c r="R1352" s="8" t="inlineStr">
        <is>
          <t>✅ 可导入</t>
        </is>
      </c>
      <c r="S1352" s="8" t="inlineStr">
        <is>
          <t>✅ 对账齐全</t>
        </is>
      </c>
      <c r="T1352" t="inlineStr">
        <is>
          <t>✓</t>
        </is>
      </c>
    </row>
    <row r="1353">
      <c r="L1353" s="140" t="n"/>
      <c r="M1353" s="140" t="n"/>
      <c r="T1353" s="106" t="n"/>
    </row>
  </sheetData>
  <autoFilter ref="A3:R1353"/>
  <dataValidations count="1">
    <dataValidation sqref="O4:O501" showDropDown="0" showInputMessage="1" showErrorMessage="1" allowBlank="1" errorTitle="输入无效" error="请从下拉列表中选择" promptTitle="补单状态" prompt="补单状态" type="list">
      <formula1>"待处理,已发货,已完成"</formula1>
    </dataValidation>
  </dataValidations>
  <pageMargins left="0.75" right="0.75" top="1" bottom="1" header="0.5" footer="0.5"/>
  <pageSetup orientation="portrait" paperSize="9"/>
</worksheet>
</file>

<file path=xl/worksheets/sheet13.xml><?xml version="1.0" encoding="utf-8"?>
<worksheet xmlns="http://schemas.openxmlformats.org/spreadsheetml/2006/main">
  <sheetPr>
    <outlinePr summaryBelow="1" summaryRight="1"/>
    <pageSetUpPr/>
  </sheetPr>
  <dimension ref="A1:N460"/>
  <sheetViews>
    <sheetView zoomScale="85" zoomScaleNormal="85" workbookViewId="0">
      <pane ySplit="2" topLeftCell="A3" activePane="bottomLeft" state="frozen"/>
      <selection pane="bottomLeft" activeCell="L25" sqref="L25"/>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129.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456 行数据。原系统按「交易流水号」判重报「重复键×171」, 经逐行核对: 其中 151 组为「分账(淘宝支付手续费,千分之六) + 在线支付(客户收款)」同号成对的正常流水, 并非重复; 仅 3 行为真正疑似重复(同流水号+同交易类型+同金额), 已在本列单独标注 ⚠️疑似重复。 判重规则修正: 重复=同流水号 且 同交易类型 且 同金额; 同号不同类型(分账/在线支付)为正常配对, 不算重复。 导入将丢失的列(无系统字段映射): 核销状态、核销类型(系统侧已由对账逻辑自动管理)。</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inlineStr">
        <is>
          <t>2026-04-28</t>
        </is>
      </c>
      <c r="B3" s="5" t="inlineStr">
        <is>
          <t>202604152300110959141 3523315</t>
        </is>
      </c>
      <c r="C3" s="6" t="inlineStr">
        <is>
          <t>分账</t>
        </is>
      </c>
      <c r="D3" s="6" t="inlineStr">
        <is>
          <t>浙江淘宝商 业科技有限 公司</t>
        </is>
      </c>
      <c r="E3" s="6" t="inlineStr">
        <is>
          <t>rjfwf@service.ali yun.com</t>
        </is>
      </c>
      <c r="F3" s="6" t="inlineStr">
        <is>
          <t>-0.76</t>
        </is>
      </c>
      <c r="G3" s="6" t="inlineStr">
        <is>
          <t>T200P2701846635029001 070</t>
        </is>
      </c>
      <c r="H3" s="6" t="inlineStr">
        <is>
          <t>207095.16</t>
        </is>
      </c>
      <c r="I3" s="5" t="inlineStr">
        <is>
          <t>已核销</t>
        </is>
      </c>
      <c r="J3" s="6" t="inlineStr">
        <is>
          <t>订单收款</t>
        </is>
      </c>
      <c r="K3" s="6" t="inlineStr">
        <is>
          <t>基础软件服务费(2701846635029001070)扣款</t>
        </is>
      </c>
      <c r="L3" s="8" t="inlineStr">
        <is>
          <t>✅ 可导入</t>
        </is>
      </c>
      <c r="M3" s="8" t="inlineStr">
        <is>
          <t>✅ 对账齐全</t>
        </is>
      </c>
      <c r="N3" t="inlineStr">
        <is>
          <t>✓正常配对·分账(淘宝支付手续费,约千分之六),与同号在线支付成对</t>
        </is>
      </c>
    </row>
    <row r="4" ht="18" customHeight="1">
      <c r="A4" s="9" t="inlineStr">
        <is>
          <t>2026-04-28</t>
        </is>
      </c>
      <c r="B4" s="5" t="inlineStr">
        <is>
          <t>202604152300110959141 3523315</t>
        </is>
      </c>
      <c r="C4" s="9" t="inlineStr">
        <is>
          <t>在线支付</t>
        </is>
      </c>
      <c r="D4" s="9" t="inlineStr">
        <is>
          <t>**鲁</t>
        </is>
      </c>
      <c r="E4" s="9" t="inlineStr">
        <is>
          <t>952***@qq.com</t>
        </is>
      </c>
      <c r="F4" s="9" t="inlineStr">
        <is>
          <t>127.00</t>
        </is>
      </c>
      <c r="G4" s="9" t="inlineStr">
        <is>
          <t>T200P2701846635029001 070</t>
        </is>
      </c>
      <c r="H4" s="9" t="inlineStr">
        <is>
          <t>207095.92</t>
        </is>
      </c>
      <c r="I4" s="5" t="inlineStr">
        <is>
          <t>已核销</t>
        </is>
      </c>
      <c r="J4" s="9" t="inlineStr">
        <is>
          <t>订单收款</t>
        </is>
      </c>
      <c r="K4" s="9" t="n"/>
      <c r="L4" s="8" t="inlineStr">
        <is>
          <t>✅ 可导入</t>
        </is>
      </c>
      <c r="M4" s="8" t="inlineStr">
        <is>
          <t>✅ 对账齐全</t>
        </is>
      </c>
      <c r="N4" t="inlineStr">
        <is>
          <t>✓正常配对·在线支付(客户收款,本店收入),与同号分账成对</t>
        </is>
      </c>
    </row>
    <row r="5" ht="18" customHeight="1">
      <c r="A5" s="6" t="inlineStr">
        <is>
          <t>2026-04-28</t>
        </is>
      </c>
      <c r="B5" s="5" t="inlineStr">
        <is>
          <t>202603272200119432142 4720180</t>
        </is>
      </c>
      <c r="C5" s="6" t="inlineStr">
        <is>
          <t>分账</t>
        </is>
      </c>
      <c r="D5" s="6" t="inlineStr">
        <is>
          <t>浙江淘宝商 业科技有限 公司</t>
        </is>
      </c>
      <c r="E5" s="6" t="inlineStr">
        <is>
          <t>rjfwf@service.ali yun.com</t>
        </is>
      </c>
      <c r="F5" s="6" t="inlineStr">
        <is>
          <t>-16.23</t>
        </is>
      </c>
      <c r="G5" s="6" t="inlineStr">
        <is>
          <t>T200P2701791878046047 055</t>
        </is>
      </c>
      <c r="H5" s="6" t="inlineStr">
        <is>
          <t>206968.92</t>
        </is>
      </c>
      <c r="I5" s="5" t="inlineStr">
        <is>
          <t>已核销</t>
        </is>
      </c>
      <c r="J5" s="6" t="inlineStr">
        <is>
          <t>订单收款</t>
        </is>
      </c>
      <c r="K5" s="6" t="inlineStr">
        <is>
          <t>基础软件服务费(2701791878046047055)扣款</t>
        </is>
      </c>
      <c r="L5" s="8" t="inlineStr">
        <is>
          <t>✅ 可导入</t>
        </is>
      </c>
      <c r="M5" s="8" t="inlineStr">
        <is>
          <t>✅ 对账齐全</t>
        </is>
      </c>
      <c r="N5" t="inlineStr">
        <is>
          <t>✓正常配对·分账(淘宝支付手续费,约千分之六),与同号在线支付成对</t>
        </is>
      </c>
    </row>
    <row r="6" ht="18" customHeight="1">
      <c r="A6" s="9" t="inlineStr">
        <is>
          <t>2026-04-28</t>
        </is>
      </c>
      <c r="B6" s="5" t="inlineStr">
        <is>
          <t>202603272200119432142 4720180</t>
        </is>
      </c>
      <c r="C6" s="9" t="inlineStr">
        <is>
          <t>在线支付</t>
        </is>
      </c>
      <c r="D6" s="9" t="inlineStr">
        <is>
          <t>*野</t>
        </is>
      </c>
      <c r="E6" s="9" t="inlineStr">
        <is>
          <t>152******73</t>
        </is>
      </c>
      <c r="F6" s="9" t="inlineStr">
        <is>
          <t>2704.74</t>
        </is>
      </c>
      <c r="G6" s="9" t="inlineStr">
        <is>
          <t>T200P2701791878046047 055</t>
        </is>
      </c>
      <c r="H6" s="9" t="inlineStr">
        <is>
          <t>206985.15</t>
        </is>
      </c>
      <c r="I6" s="5" t="inlineStr">
        <is>
          <t>已核销</t>
        </is>
      </c>
      <c r="J6" s="9" t="inlineStr">
        <is>
          <t>订单收款</t>
        </is>
      </c>
      <c r="K6" s="9" t="n"/>
      <c r="L6" s="8" t="inlineStr">
        <is>
          <t>✅ 可导入</t>
        </is>
      </c>
      <c r="M6" s="8" t="inlineStr">
        <is>
          <t>✅ 对账齐全</t>
        </is>
      </c>
      <c r="N6" t="inlineStr">
        <is>
          <t>✓正常配对·在线支付(客户收款,本店收入),与同号分账成对</t>
        </is>
      </c>
    </row>
    <row r="7" ht="18" customHeight="1">
      <c r="A7" s="6" t="inlineStr">
        <is>
          <t>2026-04-28</t>
        </is>
      </c>
      <c r="B7" s="5" t="inlineStr">
        <is>
          <t>202603232300110079142 0538163</t>
        </is>
      </c>
      <c r="C7" s="6" t="inlineStr">
        <is>
          <t>分账</t>
        </is>
      </c>
      <c r="D7" s="6" t="inlineStr">
        <is>
          <t>浙江淘宝商 业科技有限 公司</t>
        </is>
      </c>
      <c r="E7" s="6" t="inlineStr">
        <is>
          <t>rjfwf@service.ali yun.com</t>
        </is>
      </c>
      <c r="F7" s="6" t="inlineStr">
        <is>
          <t>-16.79</t>
        </is>
      </c>
      <c r="G7" s="6" t="inlineStr">
        <is>
          <t>T200P2701761996112039 168</t>
        </is>
      </c>
      <c r="H7" s="6" t="inlineStr">
        <is>
          <t>204280.41</t>
        </is>
      </c>
      <c r="I7" s="5" t="inlineStr">
        <is>
          <t>已核销</t>
        </is>
      </c>
      <c r="J7" s="6" t="inlineStr">
        <is>
          <t>订单收款</t>
        </is>
      </c>
      <c r="K7" s="6" t="inlineStr">
        <is>
          <t>基础软件服务费(2701761996112039168)扣款</t>
        </is>
      </c>
      <c r="L7" s="8" t="inlineStr">
        <is>
          <t>✅ 可导入</t>
        </is>
      </c>
      <c r="M7" s="8" t="inlineStr">
        <is>
          <t>✅ 对账齐全</t>
        </is>
      </c>
      <c r="N7" t="inlineStr">
        <is>
          <t>✓正常配对·分账(淘宝支付手续费,约千分之六),与同号在线支付成对</t>
        </is>
      </c>
    </row>
    <row r="8" ht="18" customHeight="1">
      <c r="A8" s="9" t="inlineStr">
        <is>
          <t>2026-04-28</t>
        </is>
      </c>
      <c r="B8" s="5" t="inlineStr">
        <is>
          <t>202603232300110079142 0538163</t>
        </is>
      </c>
      <c r="C8" s="9" t="inlineStr">
        <is>
          <t>在线支付</t>
        </is>
      </c>
      <c r="D8" s="9" t="inlineStr">
        <is>
          <t>**悦</t>
        </is>
      </c>
      <c r="E8" s="9" t="inlineStr">
        <is>
          <t>158******90</t>
        </is>
      </c>
      <c r="F8" s="9" t="inlineStr">
        <is>
          <t>2799.00</t>
        </is>
      </c>
      <c r="G8" s="9" t="inlineStr">
        <is>
          <t>T200P2701761996112039 168</t>
        </is>
      </c>
      <c r="H8" s="9" t="inlineStr">
        <is>
          <t>204297.20</t>
        </is>
      </c>
      <c r="I8" s="5" t="inlineStr">
        <is>
          <t>已核销</t>
        </is>
      </c>
      <c r="J8" s="9" t="inlineStr">
        <is>
          <t>订单收款</t>
        </is>
      </c>
      <c r="K8" s="9" t="n"/>
      <c r="L8" s="8" t="inlineStr">
        <is>
          <t>✅ 可导入</t>
        </is>
      </c>
      <c r="M8" s="8" t="inlineStr">
        <is>
          <t>✅ 对账齐全</t>
        </is>
      </c>
      <c r="N8" t="inlineStr">
        <is>
          <t>✓正常配对·在线支付(客户收款,本店收入),与同号分账成对</t>
        </is>
      </c>
    </row>
    <row r="9" ht="18" customHeight="1">
      <c r="A9" s="6" t="inlineStr">
        <is>
          <t>2026-04-28</t>
        </is>
      </c>
      <c r="B9" s="5" t="inlineStr">
        <is>
          <t>202604212300111440142 2287005</t>
        </is>
      </c>
      <c r="C9" s="6" t="inlineStr">
        <is>
          <t>分账</t>
        </is>
      </c>
      <c r="D9" s="6" t="inlineStr">
        <is>
          <t>浙江淘宝商 业科技有限 公司</t>
        </is>
      </c>
      <c r="E9" s="6" t="inlineStr">
        <is>
          <t>rjfwf@service.ali yun.com</t>
        </is>
      </c>
      <c r="F9" s="6" t="inlineStr">
        <is>
          <t>-0.89</t>
        </is>
      </c>
      <c r="G9" s="6" t="inlineStr">
        <is>
          <t>T200P4502300400159017 902</t>
        </is>
      </c>
      <c r="H9" s="6" t="inlineStr">
        <is>
          <t>201498.20</t>
        </is>
      </c>
      <c r="I9" s="5" t="inlineStr">
        <is>
          <t>已核销</t>
        </is>
      </c>
      <c r="J9" s="6" t="inlineStr">
        <is>
          <t>订单收款</t>
        </is>
      </c>
      <c r="K9" s="6" t="inlineStr">
        <is>
          <t>基础软件服务费(4502300400159017902)扣款</t>
        </is>
      </c>
      <c r="L9" s="8" t="inlineStr">
        <is>
          <t>✅ 可导入</t>
        </is>
      </c>
      <c r="M9" s="8" t="inlineStr">
        <is>
          <t>✅ 对账齐全</t>
        </is>
      </c>
      <c r="N9" t="inlineStr">
        <is>
          <t>✓正常配对·分账(淘宝支付手续费,约千分之六),与同号在线支付成对</t>
        </is>
      </c>
    </row>
    <row r="10" ht="18" customHeight="1">
      <c r="A10" s="9" t="inlineStr">
        <is>
          <t>2026-04-28</t>
        </is>
      </c>
      <c r="B10" s="5" t="inlineStr">
        <is>
          <t>202604212300111440142 2287005</t>
        </is>
      </c>
      <c r="C10" s="9" t="inlineStr">
        <is>
          <t>在线支付</t>
        </is>
      </c>
      <c r="D10" s="9" t="inlineStr">
        <is>
          <t>**芝</t>
        </is>
      </c>
      <c r="E10" s="9" t="inlineStr">
        <is>
          <t>193******87</t>
        </is>
      </c>
      <c r="F10" s="9" t="inlineStr">
        <is>
          <t>148.00</t>
        </is>
      </c>
      <c r="G10" s="9" t="inlineStr">
        <is>
          <t>T200P4502300400159017 902</t>
        </is>
      </c>
      <c r="H10" s="9" t="inlineStr">
        <is>
          <t>201499.09</t>
        </is>
      </c>
      <c r="I10" s="5" t="inlineStr">
        <is>
          <t>已核销</t>
        </is>
      </c>
      <c r="J10" s="9" t="inlineStr">
        <is>
          <t>订单收款</t>
        </is>
      </c>
      <c r="K10" s="9" t="n"/>
      <c r="L10" s="8" t="inlineStr">
        <is>
          <t>✅ 可导入</t>
        </is>
      </c>
      <c r="M10" s="8" t="inlineStr">
        <is>
          <t>✅ 对账齐全</t>
        </is>
      </c>
      <c r="N10" t="inlineStr">
        <is>
          <t>✓正常配对·在线支付(客户收款,本店收入),与同号分账成对</t>
        </is>
      </c>
    </row>
    <row r="11" ht="18" customHeight="1">
      <c r="A11" s="6" t="inlineStr">
        <is>
          <t>2026-04-27</t>
        </is>
      </c>
      <c r="B11" s="5" t="inlineStr">
        <is>
          <t>202604162300117430140 7223247</t>
        </is>
      </c>
      <c r="C11" s="6" t="inlineStr">
        <is>
          <t>分账</t>
        </is>
      </c>
      <c r="D11" s="6" t="inlineStr">
        <is>
          <t>浙江淘宝商 业科技有限 公司</t>
        </is>
      </c>
      <c r="E11" s="6" t="inlineStr">
        <is>
          <t>rjfwf@service.ali yun.com</t>
        </is>
      </c>
      <c r="F11" s="6" t="inlineStr">
        <is>
          <t>-0.75</t>
        </is>
      </c>
      <c r="G11" s="6" t="inlineStr">
        <is>
          <t>T200P2701864489004126 192</t>
        </is>
      </c>
      <c r="H11" s="6" t="inlineStr">
        <is>
          <t>201351.09</t>
        </is>
      </c>
      <c r="I11" s="5" t="inlineStr">
        <is>
          <t>已核销</t>
        </is>
      </c>
      <c r="J11" s="6" t="inlineStr">
        <is>
          <t>订单收款</t>
        </is>
      </c>
      <c r="K11" s="6" t="inlineStr">
        <is>
          <t>基础软件服务费(2701864489004126192)扣款</t>
        </is>
      </c>
      <c r="L11" s="8" t="inlineStr">
        <is>
          <t>✅ 可导入</t>
        </is>
      </c>
      <c r="M11" s="8" t="inlineStr">
        <is>
          <t>✅ 对账齐全</t>
        </is>
      </c>
      <c r="N11" t="inlineStr">
        <is>
          <t>✓正常配对·分账(淘宝支付手续费,约千分之六),与同号在线支付成对</t>
        </is>
      </c>
    </row>
    <row r="12" ht="18" customHeight="1">
      <c r="A12" s="9" t="inlineStr">
        <is>
          <t>2026-04-27</t>
        </is>
      </c>
      <c r="B12" s="5" t="inlineStr">
        <is>
          <t>202604162300117430140 7223247</t>
        </is>
      </c>
      <c r="C12" s="9" t="inlineStr">
        <is>
          <t>在线支付</t>
        </is>
      </c>
      <c r="D12" s="9" t="inlineStr">
        <is>
          <t>**萍</t>
        </is>
      </c>
      <c r="E12" s="9" t="inlineStr">
        <is>
          <t>269***@qq.com</t>
        </is>
      </c>
      <c r="F12" s="9" t="inlineStr">
        <is>
          <t>124.38</t>
        </is>
      </c>
      <c r="G12" s="9" t="inlineStr">
        <is>
          <t>T200P2701864489004126 192</t>
        </is>
      </c>
      <c r="H12" s="9" t="inlineStr">
        <is>
          <t>201351.84</t>
        </is>
      </c>
      <c r="I12" s="5" t="inlineStr">
        <is>
          <t>已核销</t>
        </is>
      </c>
      <c r="J12" s="9" t="inlineStr">
        <is>
          <t>订单收款</t>
        </is>
      </c>
      <c r="K12" s="9" t="n"/>
      <c r="L12" s="8" t="inlineStr">
        <is>
          <t>✅ 可导入</t>
        </is>
      </c>
      <c r="M12" s="8" t="inlineStr">
        <is>
          <t>✅ 对账齐全</t>
        </is>
      </c>
      <c r="N12" t="inlineStr">
        <is>
          <t>✓正常配对·在线支付(客户收款,本店收入),与同号分账成对</t>
        </is>
      </c>
    </row>
    <row r="13" ht="18" customHeight="1">
      <c r="A13" s="6" t="inlineStr">
        <is>
          <t>2026-04-27</t>
        </is>
      </c>
      <c r="B13" s="5" t="inlineStr">
        <is>
          <t>202603232200119787144 7967712</t>
        </is>
      </c>
      <c r="C13" s="6" t="inlineStr">
        <is>
          <t>退款（交易 退款）</t>
        </is>
      </c>
      <c r="D13" s="6" t="inlineStr">
        <is>
          <t>**洁</t>
        </is>
      </c>
      <c r="E13" s="6" t="inlineStr">
        <is>
          <t>185******65</t>
        </is>
      </c>
      <c r="F13" s="6" t="inlineStr">
        <is>
          <t>-20.00</t>
        </is>
      </c>
      <c r="G13" s="6" t="inlineStr">
        <is>
          <t>T200P4502194095129027 306</t>
        </is>
      </c>
      <c r="H13" s="6" t="inlineStr">
        <is>
          <t>201227.46</t>
        </is>
      </c>
      <c r="I13" s="5" t="inlineStr">
        <is>
          <t>已核销</t>
        </is>
      </c>
      <c r="J13" s="6" t="inlineStr">
        <is>
          <t>订单收款</t>
        </is>
      </c>
      <c r="K13" s="6" t="inlineStr">
        <is>
          <t>售后退款-2026032322001197871447967712-T200P4502194095129027306</t>
        </is>
      </c>
      <c r="L13" s="8" t="inlineStr">
        <is>
          <t>✅ 可导入</t>
        </is>
      </c>
      <c r="M13" s="8" t="inlineStr">
        <is>
          <t>✅ 对账齐全</t>
        </is>
      </c>
      <c r="N13" t="inlineStr">
        <is>
          <t>✓退款流水(原路退回)</t>
        </is>
      </c>
    </row>
    <row r="14" ht="18" customHeight="1">
      <c r="A14" s="9" t="inlineStr">
        <is>
          <t>2026-04-27</t>
        </is>
      </c>
      <c r="B14" s="5" t="inlineStr">
        <is>
          <t>202604152300110260141 6585400</t>
        </is>
      </c>
      <c r="C14" s="9" t="inlineStr">
        <is>
          <t>分账</t>
        </is>
      </c>
      <c r="D14" s="9" t="inlineStr">
        <is>
          <t>浙江淘宝商 业科技有限 公司</t>
        </is>
      </c>
      <c r="E14" s="9" t="inlineStr">
        <is>
          <t>rjfwf@service.ali yun.com</t>
        </is>
      </c>
      <c r="F14" s="9" t="inlineStr">
        <is>
          <t>-0.75</t>
        </is>
      </c>
      <c r="G14" s="9" t="inlineStr">
        <is>
          <t>T200P2701847643028083 565</t>
        </is>
      </c>
      <c r="H14" s="9" t="inlineStr">
        <is>
          <t>201247.46</t>
        </is>
      </c>
      <c r="I14" s="5" t="inlineStr">
        <is>
          <t>已核销</t>
        </is>
      </c>
      <c r="J14" s="9" t="inlineStr">
        <is>
          <t>订单收款</t>
        </is>
      </c>
      <c r="K14" s="9" t="inlineStr">
        <is>
          <t>基础软件服务费(2701847643028083565)扣款</t>
        </is>
      </c>
      <c r="L14" s="8" t="inlineStr">
        <is>
          <t>✅ 可导入</t>
        </is>
      </c>
      <c r="M14" s="8" t="inlineStr">
        <is>
          <t>✅ 对账齐全</t>
        </is>
      </c>
      <c r="N14" t="inlineStr">
        <is>
          <t>✓正常配对·分账(淘宝支付手续费,约千分之六),与同号在线支付成对</t>
        </is>
      </c>
    </row>
    <row r="15" ht="18" customHeight="1">
      <c r="A15" s="6" t="inlineStr">
        <is>
          <t>2026-04-27</t>
        </is>
      </c>
      <c r="B15" s="5" t="inlineStr">
        <is>
          <t>202604152300110260141 6585400</t>
        </is>
      </c>
      <c r="C15" s="6" t="inlineStr">
        <is>
          <t>在线支付</t>
        </is>
      </c>
      <c r="D15" s="6" t="inlineStr">
        <is>
          <t>*洲</t>
        </is>
      </c>
      <c r="E15" s="6" t="inlineStr">
        <is>
          <t>boa***@msn.cn</t>
        </is>
      </c>
      <c r="F15" s="6" t="inlineStr">
        <is>
          <t>124.38</t>
        </is>
      </c>
      <c r="G15" s="6" t="inlineStr">
        <is>
          <t>T200P2701847643028083 565</t>
        </is>
      </c>
      <c r="H15" s="6" t="inlineStr">
        <is>
          <t>201248.21</t>
        </is>
      </c>
      <c r="I15" s="5" t="inlineStr">
        <is>
          <t>已核销</t>
        </is>
      </c>
      <c r="J15" s="6" t="inlineStr">
        <is>
          <t>订单收款</t>
        </is>
      </c>
      <c r="K15" s="6" t="n"/>
      <c r="L15" s="8" t="inlineStr">
        <is>
          <t>✅ 可导入</t>
        </is>
      </c>
      <c r="M15" s="8" t="inlineStr">
        <is>
          <t>✅ 对账齐全</t>
        </is>
      </c>
      <c r="N15" t="inlineStr">
        <is>
          <t>✓正常配对·在线支付(客户收款,本店收入),与同号分账成对</t>
        </is>
      </c>
    </row>
    <row r="16" ht="18" customHeight="1">
      <c r="A16" s="9" t="inlineStr">
        <is>
          <t>2026-04-27</t>
        </is>
      </c>
      <c r="B16" s="5" t="inlineStr">
        <is>
          <t>202604252300118363144 4217487</t>
        </is>
      </c>
      <c r="C16" s="9" t="inlineStr">
        <is>
          <t>分账</t>
        </is>
      </c>
      <c r="D16" s="9" t="inlineStr">
        <is>
          <t>浙江淘宝商 业科技有限 公司</t>
        </is>
      </c>
      <c r="E16" s="9" t="inlineStr">
        <is>
          <t>rjfwf@service.ali yun.com</t>
        </is>
      </c>
      <c r="F16" s="9" t="inlineStr">
        <is>
          <t>-1.20</t>
        </is>
      </c>
      <c r="G16" s="9" t="inlineStr">
        <is>
          <t>T200P5112011664509008 824</t>
        </is>
      </c>
      <c r="H16" s="9" t="inlineStr">
        <is>
          <t>201123.83</t>
        </is>
      </c>
      <c r="I16" s="5" t="inlineStr">
        <is>
          <t>已核销</t>
        </is>
      </c>
      <c r="J16" s="9" t="inlineStr">
        <is>
          <t>订单收款</t>
        </is>
      </c>
      <c r="K16" s="9" t="inlineStr">
        <is>
          <t>基础软件服务费(5112011664509008824)扣款</t>
        </is>
      </c>
      <c r="L16" s="8" t="inlineStr">
        <is>
          <t>✅ 可导入</t>
        </is>
      </c>
      <c r="M16" s="8" t="inlineStr">
        <is>
          <t>✅ 对账齐全</t>
        </is>
      </c>
      <c r="N16" t="inlineStr">
        <is>
          <t>✓正常配对·分账(淘宝支付手续费,约千分之六),与同号在线支付成对</t>
        </is>
      </c>
    </row>
    <row r="17" ht="18" customHeight="1">
      <c r="A17" s="6" t="inlineStr">
        <is>
          <t>2026-04-27</t>
        </is>
      </c>
      <c r="B17" s="5" t="inlineStr">
        <is>
          <t>202604252300118363144 4217487</t>
        </is>
      </c>
      <c r="C17" s="6" t="inlineStr">
        <is>
          <t>在线支付</t>
        </is>
      </c>
      <c r="D17" s="6" t="inlineStr">
        <is>
          <t>**阳</t>
        </is>
      </c>
      <c r="E17" s="6" t="inlineStr">
        <is>
          <t>185******92</t>
        </is>
      </c>
      <c r="F17" s="6" t="inlineStr">
        <is>
          <t>200.00</t>
        </is>
      </c>
      <c r="G17" s="6" t="inlineStr">
        <is>
          <t>T200P5112011664509008 824</t>
        </is>
      </c>
      <c r="H17" s="6" t="inlineStr">
        <is>
          <t>201125.03</t>
        </is>
      </c>
      <c r="I17" s="5" t="inlineStr">
        <is>
          <t>已核销</t>
        </is>
      </c>
      <c r="J17" s="6" t="inlineStr">
        <is>
          <t>订单收款</t>
        </is>
      </c>
      <c r="K17" s="6" t="n"/>
      <c r="L17" s="8" t="inlineStr">
        <is>
          <t>✅ 可导入</t>
        </is>
      </c>
      <c r="M17" s="8" t="inlineStr">
        <is>
          <t>✅ 对账齐全</t>
        </is>
      </c>
      <c r="N17" t="inlineStr">
        <is>
          <t>✓正常配对·在线支付(客户收款,本店收入),与同号分账成对</t>
        </is>
      </c>
    </row>
    <row r="18" ht="18" customHeight="1">
      <c r="A18" s="9" t="inlineStr">
        <is>
          <t>2026-04-27</t>
        </is>
      </c>
      <c r="B18" s="5" t="inlineStr">
        <is>
          <t>202603232300114306141 8176260</t>
        </is>
      </c>
      <c r="C18" s="9" t="inlineStr">
        <is>
          <t>分账</t>
        </is>
      </c>
      <c r="D18" s="9" t="inlineStr">
        <is>
          <t>浙江淘宝商 业科技有限 公司</t>
        </is>
      </c>
      <c r="E18" s="9" t="inlineStr">
        <is>
          <t>rjfwf@service.ali yun.com</t>
        </is>
      </c>
      <c r="F18" s="9" t="inlineStr">
        <is>
          <t>-32.22</t>
        </is>
      </c>
      <c r="G18" s="9" t="inlineStr">
        <is>
          <t>T200P2701763150105115 054</t>
        </is>
      </c>
      <c r="H18" s="9" t="inlineStr">
        <is>
          <t>200925.03</t>
        </is>
      </c>
      <c r="I18" s="5" t="inlineStr">
        <is>
          <t>已核销</t>
        </is>
      </c>
      <c r="J18" s="9" t="inlineStr">
        <is>
          <t>订单收款</t>
        </is>
      </c>
      <c r="K18" s="9" t="inlineStr">
        <is>
          <t>基础软件服务费(2701763150105115054)扣款</t>
        </is>
      </c>
      <c r="L18" s="8" t="inlineStr">
        <is>
          <t>✅ 可导入</t>
        </is>
      </c>
      <c r="M18" s="8" t="inlineStr">
        <is>
          <t>✅ 对账齐全</t>
        </is>
      </c>
      <c r="N18" t="inlineStr">
        <is>
          <t>✓正常配对·分账(淘宝支付手续费,约千分之六),与同号在线支付成对</t>
        </is>
      </c>
    </row>
    <row r="19" ht="18" customHeight="1">
      <c r="A19" s="6" t="inlineStr">
        <is>
          <t>2026-04-27</t>
        </is>
      </c>
      <c r="B19" s="5" t="inlineStr">
        <is>
          <t>202603232300114306141 8176260</t>
        </is>
      </c>
      <c r="C19" s="6" t="inlineStr">
        <is>
          <t>在线支付</t>
        </is>
      </c>
      <c r="D19" s="6" t="inlineStr">
        <is>
          <t>*婧</t>
        </is>
      </c>
      <c r="E19" s="6" t="inlineStr">
        <is>
          <t>186******89</t>
        </is>
      </c>
      <c r="F19" s="6" t="inlineStr">
        <is>
          <t>5370.60</t>
        </is>
      </c>
      <c r="G19" s="6" t="inlineStr">
        <is>
          <t>T200P2701763150105115 054</t>
        </is>
      </c>
      <c r="H19" s="6" t="inlineStr">
        <is>
          <t>200957.25</t>
        </is>
      </c>
      <c r="I19" s="5" t="inlineStr">
        <is>
          <t>已核销</t>
        </is>
      </c>
      <c r="J19" s="6" t="inlineStr">
        <is>
          <t>订单收款</t>
        </is>
      </c>
      <c r="K19" s="6" t="n"/>
      <c r="L19" s="8" t="inlineStr">
        <is>
          <t>✅ 可导入</t>
        </is>
      </c>
      <c r="M19" s="8" t="inlineStr">
        <is>
          <t>✅ 对账齐全</t>
        </is>
      </c>
      <c r="N19" t="inlineStr">
        <is>
          <t>✓正常配对·在线支付(客户收款,本店收入),与同号分账成对</t>
        </is>
      </c>
    </row>
    <row r="20" ht="18" customHeight="1">
      <c r="A20" s="9" t="inlineStr">
        <is>
          <t>2026-04-27</t>
        </is>
      </c>
      <c r="B20" s="5" t="inlineStr">
        <is>
          <t>202604112300115311141 1782275</t>
        </is>
      </c>
      <c r="C20" s="9" t="inlineStr">
        <is>
          <t>分账</t>
        </is>
      </c>
      <c r="D20" s="9" t="inlineStr">
        <is>
          <t>浙江淘宝商 业科技有限 公司</t>
        </is>
      </c>
      <c r="E20" s="9" t="inlineStr">
        <is>
          <t>rjfwf@service.ali yun.com</t>
        </is>
      </c>
      <c r="F20" s="9" t="inlineStr">
        <is>
          <t>-0.77</t>
        </is>
      </c>
      <c r="G20" s="9" t="inlineStr">
        <is>
          <t>T200P4502280422066013 832</t>
        </is>
      </c>
      <c r="H20" s="9" t="inlineStr">
        <is>
          <t>195586.65</t>
        </is>
      </c>
      <c r="I20" s="5" t="inlineStr">
        <is>
          <t>已核销</t>
        </is>
      </c>
      <c r="J20" s="9" t="inlineStr">
        <is>
          <t>订单收款</t>
        </is>
      </c>
      <c r="K20" s="9" t="inlineStr">
        <is>
          <t>基础软件服务费(4502280422066013832)扣款</t>
        </is>
      </c>
      <c r="L20" s="8" t="inlineStr">
        <is>
          <t>✅ 可导入</t>
        </is>
      </c>
      <c r="M20" s="8" t="inlineStr">
        <is>
          <t>✅ 对账齐全</t>
        </is>
      </c>
      <c r="N20" t="inlineStr">
        <is>
          <t>✓正常配对·分账(淘宝支付手续费,约千分之六),与同号在线支付成对</t>
        </is>
      </c>
    </row>
    <row r="21" ht="18" customHeight="1">
      <c r="A21" s="6" t="inlineStr">
        <is>
          <t>2026-04-27</t>
        </is>
      </c>
      <c r="B21" s="5" t="inlineStr">
        <is>
          <t>202604132300111923140 4434776</t>
        </is>
      </c>
      <c r="C21" s="6" t="inlineStr">
        <is>
          <t>分账</t>
        </is>
      </c>
      <c r="D21" s="6" t="inlineStr">
        <is>
          <t>浙江淘宝商 业科技有限 公司</t>
        </is>
      </c>
      <c r="E21" s="6" t="inlineStr">
        <is>
          <t>rjfwf@service.ali yun.com</t>
        </is>
      </c>
      <c r="F21" s="6" t="inlineStr">
        <is>
          <t>-0.84</t>
        </is>
      </c>
      <c r="G21" s="6" t="inlineStr">
        <is>
          <t>T200P2701836734027036 082</t>
        </is>
      </c>
      <c r="H21" s="6" t="inlineStr">
        <is>
          <t>195587.42</t>
        </is>
      </c>
      <c r="I21" s="5" t="inlineStr">
        <is>
          <t>已核销</t>
        </is>
      </c>
      <c r="J21" s="6" t="inlineStr">
        <is>
          <t>订单收款</t>
        </is>
      </c>
      <c r="K21" s="6" t="inlineStr">
        <is>
          <t>基础软件服务费(2701836734027036082)扣款</t>
        </is>
      </c>
      <c r="L21" s="8" t="inlineStr">
        <is>
          <t>✅ 可导入</t>
        </is>
      </c>
      <c r="M21" s="8" t="inlineStr">
        <is>
          <t>✅ 对账齐全</t>
        </is>
      </c>
      <c r="N21" t="inlineStr">
        <is>
          <t>✓正常配对·分账(淘宝支付手续费,约千分之六),与同号在线支付成对</t>
        </is>
      </c>
    </row>
    <row r="22" ht="18" customHeight="1">
      <c r="A22" s="9" t="inlineStr">
        <is>
          <t>2026-04-27</t>
        </is>
      </c>
      <c r="B22" s="5" t="inlineStr">
        <is>
          <t>202604132300111923140 4434776</t>
        </is>
      </c>
      <c r="C22" s="9" t="inlineStr">
        <is>
          <t>在线支付</t>
        </is>
      </c>
      <c r="D22" s="9" t="inlineStr">
        <is>
          <t>**文</t>
        </is>
      </c>
      <c r="E22" s="9" t="inlineStr">
        <is>
          <t>ixi***@163.com</t>
        </is>
      </c>
      <c r="F22" s="9" t="inlineStr">
        <is>
          <t>140.00</t>
        </is>
      </c>
      <c r="G22" s="9" t="inlineStr">
        <is>
          <t>T200P2701836734027036 082</t>
        </is>
      </c>
      <c r="H22" s="9" t="inlineStr">
        <is>
          <t>195588.26</t>
        </is>
      </c>
      <c r="I22" s="5" t="inlineStr">
        <is>
          <t>已核销</t>
        </is>
      </c>
      <c r="J22" s="9" t="inlineStr">
        <is>
          <t>订单收款</t>
        </is>
      </c>
      <c r="K22" s="9" t="n"/>
      <c r="L22" s="8" t="inlineStr">
        <is>
          <t>✅ 可导入</t>
        </is>
      </c>
      <c r="M22" s="8" t="inlineStr">
        <is>
          <t>✅ 对账齐全</t>
        </is>
      </c>
      <c r="N22" t="inlineStr">
        <is>
          <t>✓正常配对·在线支付(客户收款,本店收入),与同号分账成对</t>
        </is>
      </c>
    </row>
    <row r="23" ht="18" customHeight="1">
      <c r="A23" s="6" t="inlineStr">
        <is>
          <t>2026-04-27</t>
        </is>
      </c>
      <c r="B23" s="5" t="inlineStr">
        <is>
          <t>202604112300115189145 3024631</t>
        </is>
      </c>
      <c r="C23" s="6" t="inlineStr">
        <is>
          <t>分账</t>
        </is>
      </c>
      <c r="D23" s="6" t="inlineStr">
        <is>
          <t>浙江淘宝商 业科技有限 公司</t>
        </is>
      </c>
      <c r="E23" s="6" t="inlineStr">
        <is>
          <t>rjfwf@service.ali yun.com</t>
        </is>
      </c>
      <c r="F23" s="6" t="inlineStr">
        <is>
          <t>-0.75</t>
        </is>
      </c>
      <c r="G23" s="6" t="inlineStr">
        <is>
          <t>T200P2701829496060028 490</t>
        </is>
      </c>
      <c r="H23" s="6" t="inlineStr">
        <is>
          <t>195448.26</t>
        </is>
      </c>
      <c r="I23" s="5" t="inlineStr">
        <is>
          <t>已核销</t>
        </is>
      </c>
      <c r="J23" s="6" t="inlineStr">
        <is>
          <t>订单收款</t>
        </is>
      </c>
      <c r="K23" s="6" t="inlineStr">
        <is>
          <t>基础软件服务费(2701829496060028490)扣款</t>
        </is>
      </c>
      <c r="L23" s="8" t="inlineStr">
        <is>
          <t>✅ 可导入</t>
        </is>
      </c>
      <c r="M23" s="8" t="inlineStr">
        <is>
          <t>✅ 对账齐全</t>
        </is>
      </c>
      <c r="N23" t="inlineStr">
        <is>
          <t>✓正常配对·分账(淘宝支付手续费,约千分之六),与同号在线支付成对</t>
        </is>
      </c>
    </row>
    <row r="24" ht="18" customHeight="1">
      <c r="A24" s="9" t="inlineStr">
        <is>
          <t>2026-04-27</t>
        </is>
      </c>
      <c r="B24" s="5" t="inlineStr">
        <is>
          <t>202604112300115311141 1782275</t>
        </is>
      </c>
      <c r="C24" s="9" t="inlineStr">
        <is>
          <t>在线支付</t>
        </is>
      </c>
      <c r="D24" s="9" t="inlineStr">
        <is>
          <t>**兰</t>
        </is>
      </c>
      <c r="E24" s="9" t="inlineStr">
        <is>
          <t>182******30</t>
        </is>
      </c>
      <c r="F24" s="9" t="inlineStr">
        <is>
          <t>128.00</t>
        </is>
      </c>
      <c r="G24" s="9" t="inlineStr">
        <is>
          <t>T200P4502280422066013 832</t>
        </is>
      </c>
      <c r="H24" s="9" t="inlineStr">
        <is>
          <t>195449.01</t>
        </is>
      </c>
      <c r="I24" s="5" t="inlineStr">
        <is>
          <t>已核销</t>
        </is>
      </c>
      <c r="J24" s="9" t="inlineStr">
        <is>
          <t>订单收款</t>
        </is>
      </c>
      <c r="K24" s="9" t="n"/>
      <c r="L24" s="8" t="inlineStr">
        <is>
          <t>✅ 可导入</t>
        </is>
      </c>
      <c r="M24" s="8" t="inlineStr">
        <is>
          <t>✅ 对账齐全</t>
        </is>
      </c>
      <c r="N24" t="inlineStr">
        <is>
          <t>✓正常配对·在线支付(客户收款,本店收入),与同号分账成对</t>
        </is>
      </c>
    </row>
    <row r="25" ht="18" customHeight="1">
      <c r="A25" s="6" t="inlineStr">
        <is>
          <t>2026-04-27</t>
        </is>
      </c>
      <c r="B25" s="5" t="inlineStr">
        <is>
          <t>202604112300115189145 3024631</t>
        </is>
      </c>
      <c r="C25" s="6" t="inlineStr">
        <is>
          <t>在线支付</t>
        </is>
      </c>
      <c r="D25" s="6" t="inlineStr">
        <is>
          <t>**萍</t>
        </is>
      </c>
      <c r="E25" s="6" t="inlineStr">
        <is>
          <t>180******00</t>
        </is>
      </c>
      <c r="F25" s="6" t="inlineStr">
        <is>
          <t>125.00</t>
        </is>
      </c>
      <c r="G25" s="6" t="inlineStr">
        <is>
          <t>T200P2701829496060028 490</t>
        </is>
      </c>
      <c r="H25" s="6" t="inlineStr">
        <is>
          <t>195321.01</t>
        </is>
      </c>
      <c r="I25" s="5" t="inlineStr">
        <is>
          <t>已核销</t>
        </is>
      </c>
      <c r="J25" s="6" t="inlineStr">
        <is>
          <t>订单收款</t>
        </is>
      </c>
      <c r="K25" s="6" t="n"/>
      <c r="L25" s="8" t="inlineStr">
        <is>
          <t>✅ 可导入</t>
        </is>
      </c>
      <c r="M25" s="8" t="inlineStr">
        <is>
          <t>✅ 对账齐全</t>
        </is>
      </c>
      <c r="N25" t="inlineStr">
        <is>
          <t>✓正常配对·在线支付(客户收款,本店收入),与同号分账成对</t>
        </is>
      </c>
    </row>
    <row r="26" ht="18" customHeight="1">
      <c r="A26" s="9" t="inlineStr">
        <is>
          <t>2026-04-27</t>
        </is>
      </c>
      <c r="B26" s="5" t="inlineStr">
        <is>
          <t>202604072200118363142 9552504</t>
        </is>
      </c>
      <c r="C26" s="9" t="inlineStr">
        <is>
          <t>分账</t>
        </is>
      </c>
      <c r="D26" s="9" t="inlineStr">
        <is>
          <t>浙江天猫技 术有限公司</t>
        </is>
      </c>
      <c r="E26" s="9" t="inlineStr">
        <is>
          <t>mktxfq@service.al iyun.com</t>
        </is>
      </c>
      <c r="F26" s="9" t="inlineStr">
        <is>
          <t>-400.00</t>
        </is>
      </c>
      <c r="G26" s="9" t="inlineStr">
        <is>
          <t>T200P4502255436167008 824</t>
        </is>
      </c>
      <c r="H26" s="9" t="inlineStr">
        <is>
          <t>195196.01</t>
        </is>
      </c>
      <c r="I26" s="5" t="inlineStr">
        <is>
          <t>已核销</t>
        </is>
      </c>
      <c r="J26" s="9" t="inlineStr">
        <is>
          <t>订单收款</t>
        </is>
      </c>
      <c r="K26" s="9" t="inlineStr">
        <is>
          <t>消费券代付资金扣回(4502255436167008824)扣款</t>
        </is>
      </c>
      <c r="L26" s="8" t="inlineStr">
        <is>
          <t>✅ 可导入</t>
        </is>
      </c>
      <c r="M26" s="8" t="inlineStr">
        <is>
          <t>✅ 对账齐全</t>
        </is>
      </c>
      <c r="N26" t="inlineStr">
        <is>
          <t>✓正常配对·分账(淘宝支付手续费,约千分之六),与同号在线支付成对</t>
        </is>
      </c>
    </row>
    <row r="27" ht="18" customHeight="1">
      <c r="A27" s="6" t="inlineStr">
        <is>
          <t>2026-04-27</t>
        </is>
      </c>
      <c r="B27" s="5" t="inlineStr">
        <is>
          <t>202604072200118363142 9552504</t>
        </is>
      </c>
      <c r="C27" s="6" t="inlineStr">
        <is>
          <t>分账</t>
        </is>
      </c>
      <c r="D27" s="6" t="inlineStr">
        <is>
          <t>浙江淘宝商 业科技有限 公司</t>
        </is>
      </c>
      <c r="E27" s="6" t="inlineStr">
        <is>
          <t>rjfwf@service.ali yun.com</t>
        </is>
      </c>
      <c r="F27" s="6" t="inlineStr">
        <is>
          <t>-35.15</t>
        </is>
      </c>
      <c r="G27" s="6" t="inlineStr">
        <is>
          <t>T200P4502255436167008 824</t>
        </is>
      </c>
      <c r="H27" s="6" t="inlineStr">
        <is>
          <t>195596.01</t>
        </is>
      </c>
      <c r="I27" s="5" t="inlineStr">
        <is>
          <t>已核销</t>
        </is>
      </c>
      <c r="J27" s="6" t="inlineStr">
        <is>
          <t>订单收款</t>
        </is>
      </c>
      <c r="K27" s="6" t="inlineStr">
        <is>
          <t>基础软件服务费(4502255436167008824)扣款</t>
        </is>
      </c>
      <c r="L27" s="8" t="inlineStr">
        <is>
          <t>✅ 可导入</t>
        </is>
      </c>
      <c r="M27" s="8" t="inlineStr">
        <is>
          <t>✅ 对账齐全</t>
        </is>
      </c>
      <c r="N27" t="inlineStr">
        <is>
          <t>✓正常配对·分账(淘宝支付手续费,约千分之六),与同号在线支付成对</t>
        </is>
      </c>
    </row>
    <row r="28" ht="18" customHeight="1">
      <c r="A28" s="9" t="inlineStr">
        <is>
          <t>2026-04-27</t>
        </is>
      </c>
      <c r="B28" s="5" t="inlineStr">
        <is>
          <t>202604072200118363142 9552504</t>
        </is>
      </c>
      <c r="C28" s="9" t="inlineStr">
        <is>
          <t>在线支付</t>
        </is>
      </c>
      <c r="D28" s="9" t="inlineStr">
        <is>
          <t>**阳</t>
        </is>
      </c>
      <c r="E28" s="9" t="inlineStr">
        <is>
          <t>185******92</t>
        </is>
      </c>
      <c r="F28" s="9" t="inlineStr">
        <is>
          <t>5858.40</t>
        </is>
      </c>
      <c r="G28" s="9" t="inlineStr">
        <is>
          <t>T200P4502255436167008 824</t>
        </is>
      </c>
      <c r="H28" s="9" t="inlineStr">
        <is>
          <t>195631.16</t>
        </is>
      </c>
      <c r="I28" s="5" t="inlineStr">
        <is>
          <t>已核销</t>
        </is>
      </c>
      <c r="J28" s="9" t="inlineStr">
        <is>
          <t>订单收款</t>
        </is>
      </c>
      <c r="K28" s="9" t="n"/>
      <c r="L28" s="8" t="inlineStr">
        <is>
          <t>✅ 可导入</t>
        </is>
      </c>
      <c r="M28" s="8" t="inlineStr">
        <is>
          <t>✅ 对账齐全</t>
        </is>
      </c>
      <c r="N28" t="inlineStr">
        <is>
          <t>✓正常配对·在线支付(客户收款,本店收入),与同号分账成对</t>
        </is>
      </c>
    </row>
    <row r="29" ht="18" customHeight="1">
      <c r="A29" s="6" t="inlineStr">
        <is>
          <t>2026-04-27</t>
        </is>
      </c>
      <c r="B29" s="5" t="inlineStr">
        <is>
          <t>202604270200700115008 30055749640</t>
        </is>
      </c>
      <c r="C29" s="6" t="inlineStr">
        <is>
          <t>转账</t>
        </is>
      </c>
      <c r="D29" s="6" t="inlineStr">
        <is>
          <t>上海淘天商 业管理有限 公司</t>
        </is>
      </c>
      <c r="E29" s="6" t="inlineStr">
        <is>
          <t>byfsrtg3@service. aliyun.com</t>
        </is>
      </c>
      <c r="F29" s="6" t="inlineStr">
        <is>
          <t>-0.53</t>
        </is>
      </c>
      <c r="G29" s="6" t="inlineStr">
        <is>
          <t>HJCAEB==5000000684700 86031==64709792031508 11</t>
        </is>
      </c>
      <c r="H29" s="6" t="inlineStr">
        <is>
          <t>189772.76</t>
        </is>
      </c>
      <c r="I29" s="5" t="n"/>
      <c r="J29" s="6" t="n"/>
      <c r="K29" s="6" t="inlineStr">
        <is>
          <t>代扣款（扣款用途：消费者体验提升计划服务费_订单号5112323136333117949，付款方：义乌市畔色贸易商行(个体工商户)，Email：jimlu0918@gmail.com）</t>
        </is>
      </c>
      <c r="L29" s="8" t="inlineStr">
        <is>
          <t>✅ 可导入</t>
        </is>
      </c>
      <c r="M29" s="8" t="inlineStr">
        <is>
          <t>✅ 对账齐全</t>
        </is>
      </c>
      <c r="N29" t="inlineStr">
        <is>
          <t>✓</t>
        </is>
      </c>
    </row>
    <row r="30" ht="18" customHeight="1">
      <c r="A30" s="9" t="inlineStr">
        <is>
          <t>2026-04-26</t>
        </is>
      </c>
      <c r="B30" s="5" t="inlineStr">
        <is>
          <t>202604082300115176142 0721177</t>
        </is>
      </c>
      <c r="C30" s="9" t="inlineStr">
        <is>
          <t>分账</t>
        </is>
      </c>
      <c r="D30" s="9" t="inlineStr">
        <is>
          <t>浙江天猫技 术有限公司</t>
        </is>
      </c>
      <c r="E30" s="9" t="inlineStr">
        <is>
          <t>mktxfq@service.al iyun.com</t>
        </is>
      </c>
      <c r="F30" s="9" t="inlineStr">
        <is>
          <t>-200.00</t>
        </is>
      </c>
      <c r="G30" s="9" t="inlineStr">
        <is>
          <t>T200P4502258100171049 431</t>
        </is>
      </c>
      <c r="H30" s="9" t="inlineStr">
        <is>
          <t>189773.29</t>
        </is>
      </c>
      <c r="I30" s="5" t="inlineStr">
        <is>
          <t>已核销</t>
        </is>
      </c>
      <c r="J30" s="9" t="inlineStr">
        <is>
          <t>订单收款</t>
        </is>
      </c>
      <c r="K30" s="9" t="inlineStr">
        <is>
          <t>消费券代付资金扣回(4502258100171049431)扣款</t>
        </is>
      </c>
      <c r="L30" s="8" t="inlineStr">
        <is>
          <t>✅ 可导入</t>
        </is>
      </c>
      <c r="M30" s="8" t="inlineStr">
        <is>
          <t>✅ 对账齐全</t>
        </is>
      </c>
      <c r="N30" t="inlineStr">
        <is>
          <t>✓正常配对·分账(淘宝支付手续费,约千分之六),与同号在线支付成对</t>
        </is>
      </c>
    </row>
    <row r="31" ht="18" customHeight="1">
      <c r="A31" s="6" t="inlineStr">
        <is>
          <t>2026-04-26</t>
        </is>
      </c>
      <c r="B31" s="5" t="inlineStr">
        <is>
          <t>202604082300115176142 0721177</t>
        </is>
      </c>
      <c r="C31" s="6" t="inlineStr">
        <is>
          <t>分账</t>
        </is>
      </c>
      <c r="D31" s="6" t="inlineStr">
        <is>
          <t>浙江淘宝商 业科技有限 公司</t>
        </is>
      </c>
      <c r="E31" s="6" t="inlineStr">
        <is>
          <t>rjfwf@service.ali yun.com</t>
        </is>
      </c>
      <c r="F31" s="6" t="inlineStr">
        <is>
          <t>-15.78</t>
        </is>
      </c>
      <c r="G31" s="6" t="inlineStr">
        <is>
          <t>T200P4502258100171049 431</t>
        </is>
      </c>
      <c r="H31" s="6" t="inlineStr">
        <is>
          <t>189973.29</t>
        </is>
      </c>
      <c r="I31" s="5" t="inlineStr">
        <is>
          <t>已核销</t>
        </is>
      </c>
      <c r="J31" s="6" t="inlineStr">
        <is>
          <t>订单收款</t>
        </is>
      </c>
      <c r="K31" s="6" t="inlineStr">
        <is>
          <t>基础软件服务费(4502258100171049431)扣款</t>
        </is>
      </c>
      <c r="L31" s="8" t="inlineStr">
        <is>
          <t>✅ 可导入</t>
        </is>
      </c>
      <c r="M31" s="8" t="inlineStr">
        <is>
          <t>✅ 对账齐全</t>
        </is>
      </c>
      <c r="N31" t="inlineStr">
        <is>
          <t>✓正常配对·分账(淘宝支付手续费,约千分之六),与同号在线支付成对</t>
        </is>
      </c>
    </row>
    <row r="32" ht="18" customHeight="1">
      <c r="A32" s="9" t="inlineStr">
        <is>
          <t>2026-04-26</t>
        </is>
      </c>
      <c r="B32" s="5" t="inlineStr">
        <is>
          <t>202604082300115176142 0721177</t>
        </is>
      </c>
      <c r="C32" s="9" t="inlineStr">
        <is>
          <t>在线支付</t>
        </is>
      </c>
      <c r="D32" s="9" t="inlineStr">
        <is>
          <t>*庚</t>
        </is>
      </c>
      <c r="E32" s="9" t="inlineStr">
        <is>
          <t>119***@qq.com</t>
        </is>
      </c>
      <c r="F32" s="9" t="inlineStr">
        <is>
          <t>2629.60</t>
        </is>
      </c>
      <c r="G32" s="9" t="inlineStr">
        <is>
          <t>T200P4502258100171049 431</t>
        </is>
      </c>
      <c r="H32" s="9" t="inlineStr">
        <is>
          <t>189989.07</t>
        </is>
      </c>
      <c r="I32" s="5" t="inlineStr">
        <is>
          <t>已核销</t>
        </is>
      </c>
      <c r="J32" s="9" t="inlineStr">
        <is>
          <t>订单收款</t>
        </is>
      </c>
      <c r="K32" s="9" t="n"/>
      <c r="L32" s="8" t="inlineStr">
        <is>
          <t>✅ 可导入</t>
        </is>
      </c>
      <c r="M32" s="8" t="inlineStr">
        <is>
          <t>✅ 对账齐全</t>
        </is>
      </c>
      <c r="N32" t="inlineStr">
        <is>
          <t>✓正常配对·在线支付(客户收款,本店收入),与同号分账成对</t>
        </is>
      </c>
    </row>
    <row r="33" ht="18" customHeight="1">
      <c r="A33" s="6" t="inlineStr">
        <is>
          <t>2026-04-26</t>
        </is>
      </c>
      <c r="B33" s="5" t="inlineStr">
        <is>
          <t>202604182300113923143 4187285</t>
        </is>
      </c>
      <c r="C33" s="6" t="inlineStr">
        <is>
          <t>分账</t>
        </is>
      </c>
      <c r="D33" s="6" t="inlineStr">
        <is>
          <t>浙江淘宝商 业科技有限 公司</t>
        </is>
      </c>
      <c r="E33" s="6" t="inlineStr">
        <is>
          <t>rjfwf@service.ali yun.com</t>
        </is>
      </c>
      <c r="F33" s="6" t="inlineStr">
        <is>
          <t>-0.75</t>
        </is>
      </c>
      <c r="G33" s="6" t="inlineStr">
        <is>
          <t>T200P4502310012082025 524</t>
        </is>
      </c>
      <c r="H33" s="6" t="inlineStr">
        <is>
          <t>187359.47</t>
        </is>
      </c>
      <c r="I33" s="5" t="inlineStr">
        <is>
          <t>已核销</t>
        </is>
      </c>
      <c r="J33" s="6" t="inlineStr">
        <is>
          <t>订单收款</t>
        </is>
      </c>
      <c r="K33" s="6" t="inlineStr">
        <is>
          <t>基础软件服务费(4502310012082025524)扣款</t>
        </is>
      </c>
      <c r="L33" s="8" t="inlineStr">
        <is>
          <t>✅ 可导入</t>
        </is>
      </c>
      <c r="M33" s="8" t="inlineStr">
        <is>
          <t>✅ 对账齐全</t>
        </is>
      </c>
      <c r="N33" t="inlineStr">
        <is>
          <t>✓正常配对·分账(淘宝支付手续费,约千分之六),与同号在线支付成对</t>
        </is>
      </c>
    </row>
    <row r="34" ht="18" customHeight="1">
      <c r="A34" s="9" t="inlineStr">
        <is>
          <t>2026-04-26</t>
        </is>
      </c>
      <c r="B34" s="5" t="inlineStr">
        <is>
          <t>202604182300113923143 4187285</t>
        </is>
      </c>
      <c r="C34" s="9" t="inlineStr">
        <is>
          <t>在线支付</t>
        </is>
      </c>
      <c r="D34" s="9" t="inlineStr">
        <is>
          <t>*冲</t>
        </is>
      </c>
      <c r="E34" s="9" t="inlineStr">
        <is>
          <t>tuf***@163.com</t>
        </is>
      </c>
      <c r="F34" s="9" t="inlineStr">
        <is>
          <t>125.00</t>
        </is>
      </c>
      <c r="G34" s="9" t="inlineStr">
        <is>
          <t>T200P4502310012082025 524</t>
        </is>
      </c>
      <c r="H34" s="9" t="inlineStr">
        <is>
          <t>187360.22</t>
        </is>
      </c>
      <c r="I34" s="5" t="inlineStr">
        <is>
          <t>已核销</t>
        </is>
      </c>
      <c r="J34" s="9" t="inlineStr">
        <is>
          <t>订单收款</t>
        </is>
      </c>
      <c r="K34" s="9" t="n"/>
      <c r="L34" s="8" t="inlineStr">
        <is>
          <t>✅ 可导入</t>
        </is>
      </c>
      <c r="M34" s="8" t="inlineStr">
        <is>
          <t>✅ 对账齐全</t>
        </is>
      </c>
      <c r="N34" t="inlineStr">
        <is>
          <t>✓正常配对·在线支付(客户收款,本店收入),与同号分账成对</t>
        </is>
      </c>
    </row>
    <row r="35" ht="18" customHeight="1">
      <c r="A35" s="6" t="inlineStr">
        <is>
          <t>2026-04-26</t>
        </is>
      </c>
      <c r="B35" s="5" t="inlineStr">
        <is>
          <t>202604162300110892140 4513233</t>
        </is>
      </c>
      <c r="C35" s="6" t="inlineStr">
        <is>
          <t>分账</t>
        </is>
      </c>
      <c r="D35" s="6" t="inlineStr">
        <is>
          <t>浙江淘宝商 业科技有限 公司</t>
        </is>
      </c>
      <c r="E35" s="6" t="inlineStr">
        <is>
          <t>rjfwf@service.ali yun.com</t>
        </is>
      </c>
      <c r="F35" s="6" t="inlineStr">
        <is>
          <t>-0.13</t>
        </is>
      </c>
      <c r="G35" s="6" t="inlineStr">
        <is>
          <t>T200P4502286255043032 433</t>
        </is>
      </c>
      <c r="H35" s="6" t="inlineStr">
        <is>
          <t>187235.22</t>
        </is>
      </c>
      <c r="I35" s="5" t="inlineStr">
        <is>
          <t>已核销</t>
        </is>
      </c>
      <c r="J35" s="6" t="inlineStr">
        <is>
          <t>订单收款</t>
        </is>
      </c>
      <c r="K35" s="6" t="inlineStr">
        <is>
          <t>基础软件服务费(4502286255043032433)扣款</t>
        </is>
      </c>
      <c r="L35" s="8" t="inlineStr">
        <is>
          <t>✅ 可导入</t>
        </is>
      </c>
      <c r="M35" s="8" t="inlineStr">
        <is>
          <t>✅ 对账齐全</t>
        </is>
      </c>
      <c r="N35" t="inlineStr">
        <is>
          <t>✓正常配对·分账(淘宝支付手续费,约千分之六),与同号在线支付成对</t>
        </is>
      </c>
    </row>
    <row r="36" ht="18" customHeight="1">
      <c r="A36" s="9" t="inlineStr">
        <is>
          <t>2026-04-26</t>
        </is>
      </c>
      <c r="B36" s="5" t="inlineStr">
        <is>
          <t>202604162300110892140 4513233</t>
        </is>
      </c>
      <c r="C36" s="9" t="inlineStr">
        <is>
          <t>在线支付</t>
        </is>
      </c>
      <c r="D36" s="9" t="inlineStr">
        <is>
          <t>**眯</t>
        </is>
      </c>
      <c r="E36" s="9" t="inlineStr">
        <is>
          <t>151******30</t>
        </is>
      </c>
      <c r="F36" s="9" t="inlineStr">
        <is>
          <t>22.00</t>
        </is>
      </c>
      <c r="G36" s="9" t="inlineStr">
        <is>
          <t>T200P4502286255043032 433</t>
        </is>
      </c>
      <c r="H36" s="9" t="inlineStr">
        <is>
          <t>187235.35</t>
        </is>
      </c>
      <c r="I36" s="5" t="inlineStr">
        <is>
          <t>已核销</t>
        </is>
      </c>
      <c r="J36" s="9" t="inlineStr">
        <is>
          <t>订单收款</t>
        </is>
      </c>
      <c r="K36" s="9" t="n"/>
      <c r="L36" s="8" t="inlineStr">
        <is>
          <t>✅ 可导入</t>
        </is>
      </c>
      <c r="M36" s="8" t="inlineStr">
        <is>
          <t>✅ 对账齐全</t>
        </is>
      </c>
      <c r="N36" t="inlineStr">
        <is>
          <t>✓正常配对·在线支付(客户收款,本店收入),与同号分账成对</t>
        </is>
      </c>
    </row>
    <row r="37" ht="18" customHeight="1">
      <c r="A37" s="6" t="inlineStr">
        <is>
          <t>2026-04-26</t>
        </is>
      </c>
      <c r="B37" s="5" t="inlineStr">
        <is>
          <t>202604182300115794142 1785182</t>
        </is>
      </c>
      <c r="C37" s="6" t="inlineStr">
        <is>
          <t>分账</t>
        </is>
      </c>
      <c r="D37" s="6" t="inlineStr">
        <is>
          <t>浙江淘宝商 业科技有限 公司</t>
        </is>
      </c>
      <c r="E37" s="6" t="inlineStr">
        <is>
          <t>rjfwf@service.ali yun.com</t>
        </is>
      </c>
      <c r="F37" s="6" t="inlineStr">
        <is>
          <t>-0.72</t>
        </is>
      </c>
      <c r="G37" s="6" t="inlineStr">
        <is>
          <t>T200P4502315234066002 214</t>
        </is>
      </c>
      <c r="H37" s="6" t="inlineStr">
        <is>
          <t>187213.35</t>
        </is>
      </c>
      <c r="I37" s="5" t="inlineStr">
        <is>
          <t>已核销</t>
        </is>
      </c>
      <c r="J37" s="6" t="inlineStr">
        <is>
          <t>订单收款</t>
        </is>
      </c>
      <c r="K37" s="6" t="inlineStr">
        <is>
          <t>基础软件服务费(4502315234066002214)扣款</t>
        </is>
      </c>
      <c r="L37" s="8" t="inlineStr">
        <is>
          <t>✅ 可导入</t>
        </is>
      </c>
      <c r="M37" s="8" t="inlineStr">
        <is>
          <t>✅ 对账齐全</t>
        </is>
      </c>
      <c r="N37" t="inlineStr">
        <is>
          <t>✓正常配对·分账(淘宝支付手续费,约千分之六),与同号在线支付成对</t>
        </is>
      </c>
    </row>
    <row r="38" ht="18" customHeight="1">
      <c r="A38" s="9" t="inlineStr">
        <is>
          <t>2026-04-26</t>
        </is>
      </c>
      <c r="B38" s="5" t="inlineStr">
        <is>
          <t>202604182300115794142 1785182</t>
        </is>
      </c>
      <c r="C38" s="9" t="inlineStr">
        <is>
          <t>在线支付</t>
        </is>
      </c>
      <c r="D38" s="9" t="inlineStr">
        <is>
          <t>**凤</t>
        </is>
      </c>
      <c r="E38" s="9" t="inlineStr">
        <is>
          <t>198******10</t>
        </is>
      </c>
      <c r="F38" s="9" t="inlineStr">
        <is>
          <t>119.38</t>
        </is>
      </c>
      <c r="G38" s="9" t="inlineStr">
        <is>
          <t>T200P4502315234066002 214</t>
        </is>
      </c>
      <c r="H38" s="9" t="inlineStr">
        <is>
          <t>187214.07</t>
        </is>
      </c>
      <c r="I38" s="5" t="inlineStr">
        <is>
          <t>已核销</t>
        </is>
      </c>
      <c r="J38" s="9" t="inlineStr">
        <is>
          <t>订单收款</t>
        </is>
      </c>
      <c r="K38" s="9" t="n"/>
      <c r="L38" s="8" t="inlineStr">
        <is>
          <t>✅ 可导入</t>
        </is>
      </c>
      <c r="M38" s="8" t="inlineStr">
        <is>
          <t>✅ 对账齐全</t>
        </is>
      </c>
      <c r="N38" t="inlineStr">
        <is>
          <t>✓正常配对·在线支付(客户收款,本店收入),与同号分账成对</t>
        </is>
      </c>
    </row>
    <row r="39" ht="18" customHeight="1">
      <c r="A39" s="6" t="inlineStr">
        <is>
          <t>2026-04-26</t>
        </is>
      </c>
      <c r="B39" s="5" t="inlineStr">
        <is>
          <t>202604182300110878145 7889844</t>
        </is>
      </c>
      <c r="C39" s="6" t="inlineStr">
        <is>
          <t>分账</t>
        </is>
      </c>
      <c r="D39" s="6" t="inlineStr">
        <is>
          <t>浙江淘宝商 业科技有限 公司</t>
        </is>
      </c>
      <c r="E39" s="6" t="inlineStr">
        <is>
          <t>rjfwf@service.ali yun.com</t>
        </is>
      </c>
      <c r="F39" s="6" t="inlineStr">
        <is>
          <t>-0.87</t>
        </is>
      </c>
      <c r="G39" s="6" t="inlineStr">
        <is>
          <t>T200P4502299863079024 140</t>
        </is>
      </c>
      <c r="H39" s="6" t="inlineStr">
        <is>
          <t>187094.69</t>
        </is>
      </c>
      <c r="I39" s="5" t="inlineStr">
        <is>
          <t>已核销</t>
        </is>
      </c>
      <c r="J39" s="6" t="inlineStr">
        <is>
          <t>订单收款</t>
        </is>
      </c>
      <c r="K39" s="6" t="inlineStr">
        <is>
          <t>基础软件服务费(4502299863079024140)扣款</t>
        </is>
      </c>
      <c r="L39" s="8" t="inlineStr">
        <is>
          <t>✅ 可导入</t>
        </is>
      </c>
      <c r="M39" s="8" t="inlineStr">
        <is>
          <t>✅ 对账齐全</t>
        </is>
      </c>
      <c r="N39" t="inlineStr">
        <is>
          <t>✓正常配对·分账(淘宝支付手续费,约千分之六),与同号在线支付成对</t>
        </is>
      </c>
    </row>
    <row r="40" ht="18" customHeight="1">
      <c r="A40" s="9" t="inlineStr">
        <is>
          <t>2026-04-26</t>
        </is>
      </c>
      <c r="B40" s="5" t="inlineStr">
        <is>
          <t>202604182300110878145 7889844</t>
        </is>
      </c>
      <c r="C40" s="9" t="inlineStr">
        <is>
          <t>在线支付</t>
        </is>
      </c>
      <c r="D40" s="9" t="inlineStr">
        <is>
          <t>**菊</t>
        </is>
      </c>
      <c r="E40" s="9" t="inlineStr">
        <is>
          <t>172******98</t>
        </is>
      </c>
      <c r="F40" s="9" t="inlineStr">
        <is>
          <t>145.00</t>
        </is>
      </c>
      <c r="G40" s="9" t="inlineStr">
        <is>
          <t>T200P4502299863079024 140</t>
        </is>
      </c>
      <c r="H40" s="9" t="inlineStr">
        <is>
          <t>187095.56</t>
        </is>
      </c>
      <c r="I40" s="5" t="inlineStr">
        <is>
          <t>已核销</t>
        </is>
      </c>
      <c r="J40" s="9" t="inlineStr">
        <is>
          <t>订单收款</t>
        </is>
      </c>
      <c r="K40" s="9" t="n"/>
      <c r="L40" s="8" t="inlineStr">
        <is>
          <t>✅ 可导入</t>
        </is>
      </c>
      <c r="M40" s="8" t="inlineStr">
        <is>
          <t>✅ 对账齐全</t>
        </is>
      </c>
      <c r="N40" t="inlineStr">
        <is>
          <t>✓正常配对·在线支付(客户收款,本店收入),与同号分账成对</t>
        </is>
      </c>
    </row>
    <row r="41" ht="18" customHeight="1">
      <c r="A41" s="6" t="inlineStr">
        <is>
          <t>2026-04-26</t>
        </is>
      </c>
      <c r="B41" s="5" t="inlineStr">
        <is>
          <t>202604192300115615141 7898681</t>
        </is>
      </c>
      <c r="C41" s="6" t="inlineStr">
        <is>
          <t>分账</t>
        </is>
      </c>
      <c r="D41" s="6" t="inlineStr">
        <is>
          <t>浙江淘宝商 业科技有限 公司</t>
        </is>
      </c>
      <c r="E41" s="6" t="inlineStr">
        <is>
          <t>rjfwf@service.ali yun.com</t>
        </is>
      </c>
      <c r="F41" s="6" t="inlineStr">
        <is>
          <t>-1.20</t>
        </is>
      </c>
      <c r="G41" s="6" t="inlineStr">
        <is>
          <t>T200P4502307205105103 822</t>
        </is>
      </c>
      <c r="H41" s="6" t="inlineStr">
        <is>
          <t>186950.56</t>
        </is>
      </c>
      <c r="I41" s="5" t="inlineStr">
        <is>
          <t>已核销</t>
        </is>
      </c>
      <c r="J41" s="6" t="inlineStr">
        <is>
          <t>订单收款</t>
        </is>
      </c>
      <c r="K41" s="6" t="inlineStr">
        <is>
          <t>基础软件服务费(4502307205105103822)扣款</t>
        </is>
      </c>
      <c r="L41" s="8" t="inlineStr">
        <is>
          <t>✅ 可导入</t>
        </is>
      </c>
      <c r="M41" s="8" t="inlineStr">
        <is>
          <t>✅ 对账齐全</t>
        </is>
      </c>
      <c r="N41" t="inlineStr">
        <is>
          <t>✓正常配对·分账(淘宝支付手续费,约千分之六),与同号在线支付成对</t>
        </is>
      </c>
    </row>
    <row r="42" ht="18" customHeight="1">
      <c r="A42" s="9" t="inlineStr">
        <is>
          <t>2026-04-26</t>
        </is>
      </c>
      <c r="B42" s="5" t="inlineStr">
        <is>
          <t>202604192300115615141 7898681</t>
        </is>
      </c>
      <c r="C42" s="9" t="inlineStr">
        <is>
          <t>在线支付</t>
        </is>
      </c>
      <c r="D42" s="9" t="inlineStr">
        <is>
          <t>**婷</t>
        </is>
      </c>
      <c r="E42" s="9" t="inlineStr">
        <is>
          <t>150******35</t>
        </is>
      </c>
      <c r="F42" s="9" t="inlineStr">
        <is>
          <t>199.76</t>
        </is>
      </c>
      <c r="G42" s="9" t="inlineStr">
        <is>
          <t>T200P4502307205105103 822</t>
        </is>
      </c>
      <c r="H42" s="9" t="inlineStr">
        <is>
          <t>186951.76</t>
        </is>
      </c>
      <c r="I42" s="5" t="inlineStr">
        <is>
          <t>已核销</t>
        </is>
      </c>
      <c r="J42" s="9" t="inlineStr">
        <is>
          <t>订单收款</t>
        </is>
      </c>
      <c r="K42" s="9" t="n"/>
      <c r="L42" s="8" t="inlineStr">
        <is>
          <t>✅ 可导入</t>
        </is>
      </c>
      <c r="M42" s="8" t="inlineStr">
        <is>
          <t>✅ 对账齐全</t>
        </is>
      </c>
      <c r="N42" t="inlineStr">
        <is>
          <t>✓正常配对·在线支付(客户收款,本店收入),与同号分账成对</t>
        </is>
      </c>
    </row>
    <row r="43" ht="18" customHeight="1">
      <c r="A43" s="6" t="inlineStr">
        <is>
          <t>2026-04-26</t>
        </is>
      </c>
      <c r="B43" s="5" t="inlineStr">
        <is>
          <t>202604102300114349142 2653215</t>
        </is>
      </c>
      <c r="C43" s="6" t="inlineStr">
        <is>
          <t>分账</t>
        </is>
      </c>
      <c r="D43" s="6" t="inlineStr">
        <is>
          <t>浙江淘宝商 业科技有限 公司</t>
        </is>
      </c>
      <c r="E43" s="6" t="inlineStr">
        <is>
          <t>rjfwf@service.ali yun.com</t>
        </is>
      </c>
      <c r="F43" s="6" t="inlineStr">
        <is>
          <t>-0.78</t>
        </is>
      </c>
      <c r="G43" s="6" t="inlineStr">
        <is>
          <t>T200P2701833745025114 593</t>
        </is>
      </c>
      <c r="H43" s="6" t="inlineStr">
        <is>
          <t>186752.00</t>
        </is>
      </c>
      <c r="I43" s="5" t="inlineStr">
        <is>
          <t>已核销</t>
        </is>
      </c>
      <c r="J43" s="6" t="inlineStr">
        <is>
          <t>订单收款</t>
        </is>
      </c>
      <c r="K43" s="6" t="inlineStr">
        <is>
          <t>基础软件服务费(2701833745025114593)扣款</t>
        </is>
      </c>
      <c r="L43" s="8" t="inlineStr">
        <is>
          <t>✅ 可导入</t>
        </is>
      </c>
      <c r="M43" s="8" t="inlineStr">
        <is>
          <t>✅ 对账齐全</t>
        </is>
      </c>
      <c r="N43" t="inlineStr">
        <is>
          <t>✓正常配对·分账(淘宝支付手续费,约千分之六),与同号在线支付成对</t>
        </is>
      </c>
    </row>
    <row r="44" ht="18" customHeight="1">
      <c r="A44" s="9" t="inlineStr">
        <is>
          <t>2026-04-26</t>
        </is>
      </c>
      <c r="B44" s="5" t="inlineStr">
        <is>
          <t>202604102300114349142 2653215</t>
        </is>
      </c>
      <c r="C44" s="9" t="inlineStr">
        <is>
          <t>在线支付</t>
        </is>
      </c>
      <c r="D44" s="9" t="inlineStr">
        <is>
          <t>**芹</t>
        </is>
      </c>
      <c r="E44" s="9" t="inlineStr">
        <is>
          <t>130***@qq.com</t>
        </is>
      </c>
      <c r="F44" s="9" t="inlineStr">
        <is>
          <t>130.00</t>
        </is>
      </c>
      <c r="G44" s="9" t="inlineStr">
        <is>
          <t>T200P2701833745025114 593</t>
        </is>
      </c>
      <c r="H44" s="9" t="inlineStr">
        <is>
          <t>186752.78</t>
        </is>
      </c>
      <c r="I44" s="5" t="inlineStr">
        <is>
          <t>已核销</t>
        </is>
      </c>
      <c r="J44" s="9" t="inlineStr">
        <is>
          <t>订单收款</t>
        </is>
      </c>
      <c r="K44" s="9" t="n"/>
      <c r="L44" s="8" t="inlineStr">
        <is>
          <t>✅ 可导入</t>
        </is>
      </c>
      <c r="M44" s="8" t="inlineStr">
        <is>
          <t>✅ 对账齐全</t>
        </is>
      </c>
      <c r="N44" t="inlineStr">
        <is>
          <t>✓正常配对·在线支付(客户收款,本店收入),与同号分账成对</t>
        </is>
      </c>
    </row>
    <row r="45" ht="18" customHeight="1">
      <c r="A45" s="6" t="inlineStr">
        <is>
          <t>2026-04-26</t>
        </is>
      </c>
      <c r="B45" s="5" t="inlineStr">
        <is>
          <t>202604162300116359140 6404058</t>
        </is>
      </c>
      <c r="C45" s="6" t="inlineStr">
        <is>
          <t>分账</t>
        </is>
      </c>
      <c r="D45" s="6" t="inlineStr">
        <is>
          <t>浙江淘宝商 业科技有限 公司</t>
        </is>
      </c>
      <c r="E45" s="6" t="inlineStr">
        <is>
          <t>rjfwf@service.ali yun.com</t>
        </is>
      </c>
      <c r="F45" s="6" t="inlineStr">
        <is>
          <t>-0.78</t>
        </is>
      </c>
      <c r="G45" s="6" t="inlineStr">
        <is>
          <t>T200P4502291582038183 509</t>
        </is>
      </c>
      <c r="H45" s="6" t="inlineStr">
        <is>
          <t>186622.78</t>
        </is>
      </c>
      <c r="I45" s="5" t="inlineStr">
        <is>
          <t>已核销</t>
        </is>
      </c>
      <c r="J45" s="6" t="inlineStr">
        <is>
          <t>订单收款</t>
        </is>
      </c>
      <c r="K45" s="6" t="inlineStr">
        <is>
          <t>基础软件服务费(4502291582038183509)扣款</t>
        </is>
      </c>
      <c r="L45" s="8" t="inlineStr">
        <is>
          <t>✅ 可导入</t>
        </is>
      </c>
      <c r="M45" s="8" t="inlineStr">
        <is>
          <t>✅ 对账齐全</t>
        </is>
      </c>
      <c r="N45" t="inlineStr">
        <is>
          <t>✓正常配对·分账(淘宝支付手续费,约千分之六),与同号在线支付成对</t>
        </is>
      </c>
    </row>
    <row r="46" ht="18" customHeight="1">
      <c r="A46" s="9" t="inlineStr">
        <is>
          <t>2026-04-26</t>
        </is>
      </c>
      <c r="B46" s="5" t="inlineStr">
        <is>
          <t>202604162300116359140 6404058</t>
        </is>
      </c>
      <c r="C46" s="9" t="inlineStr">
        <is>
          <t>在线支付</t>
        </is>
      </c>
      <c r="D46" s="9" t="inlineStr">
        <is>
          <t>**秀</t>
        </is>
      </c>
      <c r="E46" s="9" t="inlineStr">
        <is>
          <t>tb1***@qq.com</t>
        </is>
      </c>
      <c r="F46" s="9" t="inlineStr">
        <is>
          <t>130.00</t>
        </is>
      </c>
      <c r="G46" s="9" t="inlineStr">
        <is>
          <t>T200P4502291582038183 509</t>
        </is>
      </c>
      <c r="H46" s="9" t="inlineStr">
        <is>
          <t>186623.56</t>
        </is>
      </c>
      <c r="I46" s="5" t="inlineStr">
        <is>
          <t>已核销</t>
        </is>
      </c>
      <c r="J46" s="9" t="inlineStr">
        <is>
          <t>订单收款</t>
        </is>
      </c>
      <c r="K46" s="9" t="n"/>
      <c r="L46" s="8" t="inlineStr">
        <is>
          <t>✅ 可导入</t>
        </is>
      </c>
      <c r="M46" s="8" t="inlineStr">
        <is>
          <t>✅ 对账齐全</t>
        </is>
      </c>
      <c r="N46" t="inlineStr">
        <is>
          <t>✓正常配对·在线支付(客户收款,本店收入),与同号分账成对</t>
        </is>
      </c>
    </row>
    <row r="47" ht="18" customHeight="1">
      <c r="A47" s="6" t="inlineStr">
        <is>
          <t>2026-04-26</t>
        </is>
      </c>
      <c r="B47" s="5" t="inlineStr">
        <is>
          <t>202604172300111468140 7513278</t>
        </is>
      </c>
      <c r="C47" s="6" t="inlineStr">
        <is>
          <t>分账</t>
        </is>
      </c>
      <c r="D47" s="6" t="inlineStr">
        <is>
          <t>浙江淘宝商 业科技有限 公司</t>
        </is>
      </c>
      <c r="E47" s="6" t="inlineStr">
        <is>
          <t>rjfwf@service.ali yun.com</t>
        </is>
      </c>
      <c r="F47" s="6" t="inlineStr">
        <is>
          <t>-0.88</t>
        </is>
      </c>
      <c r="G47" s="6" t="inlineStr">
        <is>
          <t>T200P4502306666060008 704</t>
        </is>
      </c>
      <c r="H47" s="6" t="inlineStr">
        <is>
          <t>186493.56</t>
        </is>
      </c>
      <c r="I47" s="5" t="inlineStr">
        <is>
          <t>已核销</t>
        </is>
      </c>
      <c r="J47" s="6" t="inlineStr">
        <is>
          <t>订单收款</t>
        </is>
      </c>
      <c r="K47" s="6" t="inlineStr">
        <is>
          <t>基础软件服务费(4502306666060008704)扣款</t>
        </is>
      </c>
      <c r="L47" s="8" t="inlineStr">
        <is>
          <t>✅ 可导入</t>
        </is>
      </c>
      <c r="M47" s="8" t="inlineStr">
        <is>
          <t>✅ 对账齐全</t>
        </is>
      </c>
      <c r="N47" t="inlineStr">
        <is>
          <t>✓正常配对·分账(淘宝支付手续费,约千分之六),与同号在线支付成对</t>
        </is>
      </c>
    </row>
    <row r="48" ht="18" customHeight="1">
      <c r="A48" s="9" t="inlineStr">
        <is>
          <t>2026-04-26</t>
        </is>
      </c>
      <c r="B48" s="5" t="inlineStr">
        <is>
          <t>202604172300111468140 7513278</t>
        </is>
      </c>
      <c r="C48" s="9" t="inlineStr">
        <is>
          <t>在线支付</t>
        </is>
      </c>
      <c r="D48" s="9" t="inlineStr">
        <is>
          <t>**梅</t>
        </is>
      </c>
      <c r="E48" s="9" t="inlineStr">
        <is>
          <t>151******53</t>
        </is>
      </c>
      <c r="F48" s="9" t="inlineStr">
        <is>
          <t>147.00</t>
        </is>
      </c>
      <c r="G48" s="9" t="inlineStr">
        <is>
          <t>T200P4502306666060008 704</t>
        </is>
      </c>
      <c r="H48" s="9" t="inlineStr">
        <is>
          <t>186494.44</t>
        </is>
      </c>
      <c r="I48" s="5" t="inlineStr">
        <is>
          <t>已核销</t>
        </is>
      </c>
      <c r="J48" s="9" t="inlineStr">
        <is>
          <t>订单收款</t>
        </is>
      </c>
      <c r="K48" s="9" t="n"/>
      <c r="L48" s="8" t="inlineStr">
        <is>
          <t>✅ 可导入</t>
        </is>
      </c>
      <c r="M48" s="8" t="inlineStr">
        <is>
          <t>✅ 对账齐全</t>
        </is>
      </c>
      <c r="N48" t="inlineStr">
        <is>
          <t>✓正常配对·在线支付(客户收款,本店收入),与同号分账成对</t>
        </is>
      </c>
    </row>
    <row r="49" ht="18" customHeight="1">
      <c r="A49" s="6" t="inlineStr">
        <is>
          <t>2026-04-25</t>
        </is>
      </c>
      <c r="B49" s="5" t="inlineStr">
        <is>
          <t>202604250200700115708 30048065060</t>
        </is>
      </c>
      <c r="C49" s="6" t="inlineStr">
        <is>
          <t>转账</t>
        </is>
      </c>
      <c r="D49" s="6" t="inlineStr">
        <is>
          <t>上海淘天商 业管理有限 公司</t>
        </is>
      </c>
      <c r="E49" s="6" t="inlineStr">
        <is>
          <t>byfsrtg3@service. aliyun.com</t>
        </is>
      </c>
      <c r="F49" s="6" t="inlineStr">
        <is>
          <t>-0.53</t>
        </is>
      </c>
      <c r="G49" s="6" t="inlineStr">
        <is>
          <t>HJCAEB==5000000684700 86031==64676471982308 11</t>
        </is>
      </c>
      <c r="H49" s="6" t="inlineStr">
        <is>
          <t>186347.44</t>
        </is>
      </c>
      <c r="I49" s="5" t="inlineStr">
        <is>
          <t>已核销</t>
        </is>
      </c>
      <c r="J49" s="6" t="inlineStr">
        <is>
          <t>订单收款</t>
        </is>
      </c>
      <c r="K49" s="6" t="inlineStr">
        <is>
          <t>代扣款（扣款用途：消费者体验提升计划服务费_订单号5111693857623132635，付款方：义乌市畔色贸易商行(个体工商户)，Email：jimlu0918@gmail.com）</t>
        </is>
      </c>
      <c r="L49" s="8" t="inlineStr">
        <is>
          <t>✅ 可导入</t>
        </is>
      </c>
      <c r="M49" s="8" t="inlineStr">
        <is>
          <t>✅ 对账齐全</t>
        </is>
      </c>
      <c r="N49" t="inlineStr">
        <is>
          <t>✓</t>
        </is>
      </c>
    </row>
    <row r="50" ht="18" customHeight="1">
      <c r="A50" s="9" t="inlineStr">
        <is>
          <t>2026-04-25</t>
        </is>
      </c>
      <c r="B50" s="5" t="inlineStr">
        <is>
          <t>202604092300116658141 6325434</t>
        </is>
      </c>
      <c r="C50" s="9" t="inlineStr">
        <is>
          <t>分账</t>
        </is>
      </c>
      <c r="D50" s="9" t="inlineStr">
        <is>
          <t>浙江淘宝商 业科技有限 公司</t>
        </is>
      </c>
      <c r="E50" s="9" t="inlineStr">
        <is>
          <t>rjfwf@service.ali yun.com</t>
        </is>
      </c>
      <c r="F50" s="9" t="inlineStr">
        <is>
          <t>-0.78</t>
        </is>
      </c>
      <c r="G50" s="9" t="inlineStr">
        <is>
          <t>T200P4502261702217008 306</t>
        </is>
      </c>
      <c r="H50" s="9" t="inlineStr">
        <is>
          <t>186347.97</t>
        </is>
      </c>
      <c r="I50" s="5" t="inlineStr">
        <is>
          <t>已核销</t>
        </is>
      </c>
      <c r="J50" s="9" t="inlineStr">
        <is>
          <t>订单收款</t>
        </is>
      </c>
      <c r="K50" s="9" t="inlineStr">
        <is>
          <t>基础软件服务费(4502261702217008306)扣款</t>
        </is>
      </c>
      <c r="L50" s="8" t="inlineStr">
        <is>
          <t>✅ 可导入</t>
        </is>
      </c>
      <c r="M50" s="8" t="inlineStr">
        <is>
          <t>✅ 对账齐全</t>
        </is>
      </c>
      <c r="N50" t="inlineStr">
        <is>
          <t>✓正常配对·分账(淘宝支付手续费,约千分之六),与同号在线支付成对</t>
        </is>
      </c>
    </row>
    <row r="51" ht="18" customHeight="1">
      <c r="A51" s="6" t="inlineStr">
        <is>
          <t>2026-04-25</t>
        </is>
      </c>
      <c r="B51" s="5" t="inlineStr">
        <is>
          <t>202604092300112072143 8197321</t>
        </is>
      </c>
      <c r="C51" s="6" t="inlineStr">
        <is>
          <t>分账</t>
        </is>
      </c>
      <c r="D51" s="6" t="inlineStr">
        <is>
          <t>浙江淘宝商 业科技有限 公司</t>
        </is>
      </c>
      <c r="E51" s="6" t="inlineStr">
        <is>
          <t>rjfwf@service.ali yun.com</t>
        </is>
      </c>
      <c r="F51" s="6" t="inlineStr">
        <is>
          <t>-0.90</t>
        </is>
      </c>
      <c r="G51" s="6" t="inlineStr">
        <is>
          <t>T200P4502262132012020 544</t>
        </is>
      </c>
      <c r="H51" s="6" t="inlineStr">
        <is>
          <t>186348.75</t>
        </is>
      </c>
      <c r="I51" s="5" t="inlineStr">
        <is>
          <t>已核销</t>
        </is>
      </c>
      <c r="J51" s="6" t="inlineStr">
        <is>
          <t>订单收款</t>
        </is>
      </c>
      <c r="K51" s="6" t="inlineStr">
        <is>
          <t>基础软件服务费(4502262132012020544)扣款</t>
        </is>
      </c>
      <c r="L51" s="8" t="inlineStr">
        <is>
          <t>✅ 可导入</t>
        </is>
      </c>
      <c r="M51" s="8" t="inlineStr">
        <is>
          <t>✅ 对账齐全</t>
        </is>
      </c>
      <c r="N51" t="inlineStr">
        <is>
          <t>✓正常配对·分账(淘宝支付手续费,约千分之六),与同号在线支付成对</t>
        </is>
      </c>
    </row>
    <row r="52" ht="18" customHeight="1">
      <c r="A52" s="9" t="inlineStr">
        <is>
          <t>2026-04-25</t>
        </is>
      </c>
      <c r="B52" s="5" t="inlineStr">
        <is>
          <t>202604092300112072143 8197321</t>
        </is>
      </c>
      <c r="C52" s="9" t="inlineStr">
        <is>
          <t>在线支付</t>
        </is>
      </c>
      <c r="D52" s="9" t="inlineStr">
        <is>
          <t>**萍</t>
        </is>
      </c>
      <c r="E52" s="9" t="inlineStr">
        <is>
          <t>462***@qq.com</t>
        </is>
      </c>
      <c r="F52" s="9" t="inlineStr">
        <is>
          <t>150.00</t>
        </is>
      </c>
      <c r="G52" s="9" t="inlineStr">
        <is>
          <t>T200P4502262132012020 544</t>
        </is>
      </c>
      <c r="H52" s="9" t="inlineStr">
        <is>
          <t>186349.65</t>
        </is>
      </c>
      <c r="I52" s="5" t="inlineStr">
        <is>
          <t>已核销</t>
        </is>
      </c>
      <c r="J52" s="9" t="inlineStr">
        <is>
          <t>订单收款</t>
        </is>
      </c>
      <c r="K52" s="9" t="n"/>
      <c r="L52" s="8" t="inlineStr">
        <is>
          <t>✅ 可导入</t>
        </is>
      </c>
      <c r="M52" s="8" t="inlineStr">
        <is>
          <t>✅ 对账齐全</t>
        </is>
      </c>
      <c r="N52" t="inlineStr">
        <is>
          <t>✓正常配对·在线支付(客户收款,本店收入),与同号分账成对</t>
        </is>
      </c>
    </row>
    <row r="53">
      <c r="A53" s="6" t="inlineStr">
        <is>
          <t>2026-04-25</t>
        </is>
      </c>
      <c r="B53" s="5" t="inlineStr">
        <is>
          <t>202604092300116658141 6325434</t>
        </is>
      </c>
      <c r="C53" s="6" t="inlineStr">
        <is>
          <t>在线支付</t>
        </is>
      </c>
      <c r="D53" s="6" t="inlineStr">
        <is>
          <t>*填</t>
        </is>
      </c>
      <c r="E53" s="6" t="inlineStr">
        <is>
          <t>769***@qq.com</t>
        </is>
      </c>
      <c r="F53" s="6" t="inlineStr">
        <is>
          <t>130.00</t>
        </is>
      </c>
      <c r="G53" s="6" t="inlineStr">
        <is>
          <t>T200P4502261702217008 306</t>
        </is>
      </c>
      <c r="H53" s="6" t="inlineStr">
        <is>
          <t>186199.65</t>
        </is>
      </c>
      <c r="I53" s="5" t="inlineStr">
        <is>
          <t>已核销</t>
        </is>
      </c>
      <c r="J53" s="6" t="inlineStr">
        <is>
          <t>订单收款</t>
        </is>
      </c>
      <c r="K53" s="6" t="n"/>
      <c r="L53" s="8" t="inlineStr">
        <is>
          <t>✅ 可导入</t>
        </is>
      </c>
      <c r="M53" s="8" t="inlineStr">
        <is>
          <t>✅ 对账齐全</t>
        </is>
      </c>
      <c r="N53" t="inlineStr">
        <is>
          <t>✓正常配对·在线支付(客户收款,本店收入),与同号分账成对</t>
        </is>
      </c>
    </row>
    <row r="54">
      <c r="A54" s="9" t="inlineStr">
        <is>
          <t>2026-04-25</t>
        </is>
      </c>
      <c r="B54" s="5" t="inlineStr">
        <is>
          <t>202604182300114240140 8890826</t>
        </is>
      </c>
      <c r="C54" s="9" t="inlineStr">
        <is>
          <t>分账</t>
        </is>
      </c>
      <c r="D54" s="9" t="inlineStr">
        <is>
          <t>浙江淘宝商 业科技有限 公司</t>
        </is>
      </c>
      <c r="E54" s="9" t="inlineStr">
        <is>
          <t>rjfwf@service.ali yun.com</t>
        </is>
      </c>
      <c r="F54" s="9" t="inlineStr">
        <is>
          <t>-0.76</t>
        </is>
      </c>
      <c r="G54" s="9" t="inlineStr">
        <is>
          <t>T200P4502311814059010 347</t>
        </is>
      </c>
      <c r="H54" s="9" t="inlineStr">
        <is>
          <t>186069.65</t>
        </is>
      </c>
      <c r="I54" s="5" t="inlineStr">
        <is>
          <t>已核销</t>
        </is>
      </c>
      <c r="J54" s="9" t="inlineStr">
        <is>
          <t>订单收款</t>
        </is>
      </c>
      <c r="K54" s="9" t="inlineStr">
        <is>
          <t>基础软件服务费(4502311814059010347)扣款</t>
        </is>
      </c>
      <c r="L54" s="8" t="inlineStr">
        <is>
          <t>✅ 可导入</t>
        </is>
      </c>
      <c r="M54" s="8" t="inlineStr">
        <is>
          <t>✅ 对账齐全</t>
        </is>
      </c>
      <c r="N54" t="inlineStr">
        <is>
          <t>✓正常配对·分账(淘宝支付手续费,约千分之六),与同号在线支付成对</t>
        </is>
      </c>
    </row>
    <row r="55">
      <c r="A55" s="6" t="inlineStr">
        <is>
          <t>2026-04-25</t>
        </is>
      </c>
      <c r="B55" s="5" t="inlineStr">
        <is>
          <t>202604182300114240140 8890826</t>
        </is>
      </c>
      <c r="C55" s="6" t="inlineStr">
        <is>
          <t>在线支付</t>
        </is>
      </c>
      <c r="D55" s="6" t="inlineStr">
        <is>
          <t>**梅</t>
        </is>
      </c>
      <c r="E55" s="6" t="inlineStr">
        <is>
          <t>180******27</t>
        </is>
      </c>
      <c r="F55" s="6" t="inlineStr">
        <is>
          <t>127.00</t>
        </is>
      </c>
      <c r="G55" s="6" t="inlineStr">
        <is>
          <t>T200P4502311814059010 347</t>
        </is>
      </c>
      <c r="H55" s="6" t="inlineStr">
        <is>
          <t>186070.41</t>
        </is>
      </c>
      <c r="I55" s="5" t="inlineStr">
        <is>
          <t>已核销</t>
        </is>
      </c>
      <c r="J55" s="6" t="inlineStr">
        <is>
          <t>订单收款</t>
        </is>
      </c>
      <c r="K55" s="6" t="n"/>
      <c r="L55" s="8" t="inlineStr">
        <is>
          <t>✅ 可导入</t>
        </is>
      </c>
      <c r="M55" s="8" t="inlineStr">
        <is>
          <t>✅ 对账齐全</t>
        </is>
      </c>
      <c r="N55" t="inlineStr">
        <is>
          <t>✓正常配对·在线支付(客户收款,本店收入),与同号分账成对</t>
        </is>
      </c>
    </row>
    <row r="56">
      <c r="A56" s="9" t="inlineStr">
        <is>
          <t>2026-04-25</t>
        </is>
      </c>
      <c r="B56" s="5" t="inlineStr">
        <is>
          <t>202604192200119954144 3817030</t>
        </is>
      </c>
      <c r="C56" s="9" t="inlineStr">
        <is>
          <t>分账</t>
        </is>
      </c>
      <c r="D56" s="9" t="inlineStr">
        <is>
          <t>浙江淘宝商 业科技有限 公司</t>
        </is>
      </c>
      <c r="E56" s="9" t="inlineStr">
        <is>
          <t>rjfwf@service.ali yun.com</t>
        </is>
      </c>
      <c r="F56" s="9" t="inlineStr">
        <is>
          <t>-0.81</t>
        </is>
      </c>
      <c r="G56" s="9" t="inlineStr">
        <is>
          <t>T200P2701864417136002 153</t>
        </is>
      </c>
      <c r="H56" s="9" t="inlineStr">
        <is>
          <t>185943.41</t>
        </is>
      </c>
      <c r="I56" s="5" t="inlineStr">
        <is>
          <t>已核销</t>
        </is>
      </c>
      <c r="J56" s="9" t="inlineStr">
        <is>
          <t>订单收款</t>
        </is>
      </c>
      <c r="K56" s="9" t="inlineStr">
        <is>
          <t>基础软件服务费(2701864417136002153)扣款</t>
        </is>
      </c>
      <c r="L56" s="8" t="inlineStr">
        <is>
          <t>✅ 可导入</t>
        </is>
      </c>
      <c r="M56" s="8" t="inlineStr">
        <is>
          <t>✅ 对账齐全</t>
        </is>
      </c>
      <c r="N56" t="inlineStr">
        <is>
          <t>✓正常配对·分账(淘宝支付手续费,约千分之六),与同号在线支付成对</t>
        </is>
      </c>
    </row>
    <row r="57">
      <c r="A57" s="6" t="inlineStr">
        <is>
          <t>2026-04-25</t>
        </is>
      </c>
      <c r="B57" s="5" t="inlineStr">
        <is>
          <t>202604192200119954144 3817030</t>
        </is>
      </c>
      <c r="C57" s="6" t="inlineStr">
        <is>
          <t>在线支付</t>
        </is>
      </c>
      <c r="D57" s="6" t="inlineStr">
        <is>
          <t>**忠</t>
        </is>
      </c>
      <c r="E57" s="6" t="inlineStr">
        <is>
          <t>173******04</t>
        </is>
      </c>
      <c r="F57" s="6" t="inlineStr">
        <is>
          <t>135.00</t>
        </is>
      </c>
      <c r="G57" s="6" t="inlineStr">
        <is>
          <t>T200P2701864417136002 153</t>
        </is>
      </c>
      <c r="H57" s="6" t="inlineStr">
        <is>
          <t>185944.22</t>
        </is>
      </c>
      <c r="I57" s="5" t="inlineStr">
        <is>
          <t>已核销</t>
        </is>
      </c>
      <c r="J57" s="6" t="inlineStr">
        <is>
          <t>订单收款</t>
        </is>
      </c>
      <c r="K57" s="6" t="n"/>
      <c r="L57" s="8" t="inlineStr">
        <is>
          <t>✅ 可导入</t>
        </is>
      </c>
      <c r="M57" s="8" t="inlineStr">
        <is>
          <t>✅ 对账齐全</t>
        </is>
      </c>
      <c r="N57" t="inlineStr">
        <is>
          <t>✓正常配对·在线支付(客户收款,本店收入),与同号分账成对</t>
        </is>
      </c>
    </row>
    <row r="58">
      <c r="A58" s="9" t="inlineStr">
        <is>
          <t>2026-04-24</t>
        </is>
      </c>
      <c r="B58" s="5" t="inlineStr">
        <is>
          <t>202604152300111826140 2530338</t>
        </is>
      </c>
      <c r="C58" s="9" t="inlineStr">
        <is>
          <t>分账</t>
        </is>
      </c>
      <c r="D58" s="9" t="inlineStr">
        <is>
          <t>浙江淘宝商 业科技有限 公司</t>
        </is>
      </c>
      <c r="E58" s="9" t="inlineStr">
        <is>
          <t>rjfwf@service.ali yun.com</t>
        </is>
      </c>
      <c r="F58" s="9" t="inlineStr">
        <is>
          <t>-0.75</t>
        </is>
      </c>
      <c r="G58" s="9" t="inlineStr">
        <is>
          <t>T200P2701847928025009 286</t>
        </is>
      </c>
      <c r="H58" s="9" t="inlineStr">
        <is>
          <t>185809.22</t>
        </is>
      </c>
      <c r="I58" s="5" t="inlineStr">
        <is>
          <t>已核销</t>
        </is>
      </c>
      <c r="J58" s="9" t="inlineStr">
        <is>
          <t>订单收款</t>
        </is>
      </c>
      <c r="K58" s="9" t="inlineStr">
        <is>
          <t>基础软件服务费(2701847928025009286)扣款</t>
        </is>
      </c>
      <c r="L58" s="8" t="inlineStr">
        <is>
          <t>✅ 可导入</t>
        </is>
      </c>
      <c r="M58" s="8" t="inlineStr">
        <is>
          <t>✅ 对账齐全</t>
        </is>
      </c>
      <c r="N58" t="inlineStr">
        <is>
          <t>✓正常配对·分账(淘宝支付手续费,约千分之六),与同号在线支付成对</t>
        </is>
      </c>
    </row>
    <row r="59">
      <c r="A59" s="6" t="inlineStr">
        <is>
          <t>2026-04-24</t>
        </is>
      </c>
      <c r="B59" s="5" t="inlineStr">
        <is>
          <t>202604152300111826140 2530338</t>
        </is>
      </c>
      <c r="C59" s="6" t="inlineStr">
        <is>
          <t>在线支付</t>
        </is>
      </c>
      <c r="D59" s="6" t="inlineStr">
        <is>
          <t>**荣</t>
        </is>
      </c>
      <c r="E59" s="6" t="inlineStr">
        <is>
          <t>651***@qq.com</t>
        </is>
      </c>
      <c r="F59" s="6" t="inlineStr">
        <is>
          <t>124.38</t>
        </is>
      </c>
      <c r="G59" s="6" t="inlineStr">
        <is>
          <t>T200P2701847928025009 286</t>
        </is>
      </c>
      <c r="H59" s="6" t="inlineStr">
        <is>
          <t>185809.97</t>
        </is>
      </c>
      <c r="I59" s="5" t="inlineStr">
        <is>
          <t>已核销</t>
        </is>
      </c>
      <c r="J59" s="6" t="inlineStr">
        <is>
          <t>订单收款</t>
        </is>
      </c>
      <c r="K59" s="6" t="n"/>
      <c r="L59" s="8" t="inlineStr">
        <is>
          <t>✅ 可导入</t>
        </is>
      </c>
      <c r="M59" s="8" t="inlineStr">
        <is>
          <t>✅ 对账齐全</t>
        </is>
      </c>
      <c r="N59" t="inlineStr">
        <is>
          <t>✓正常配对·在线支付(客户收款,本店收入),与同号分账成对</t>
        </is>
      </c>
    </row>
    <row r="60">
      <c r="A60" s="9" t="inlineStr">
        <is>
          <t>2026-04-23</t>
        </is>
      </c>
      <c r="B60" s="5" t="inlineStr">
        <is>
          <t>202603312200118342142 3530942</t>
        </is>
      </c>
      <c r="C60" s="9" t="inlineStr">
        <is>
          <t>分账</t>
        </is>
      </c>
      <c r="D60" s="9" t="inlineStr">
        <is>
          <t>浙江淘宝商 业科技有限 公司</t>
        </is>
      </c>
      <c r="E60" s="9" t="inlineStr">
        <is>
          <t>rjfwf@service.ali yun.com</t>
        </is>
      </c>
      <c r="F60" s="9" t="inlineStr">
        <is>
          <t>-0.60</t>
        </is>
      </c>
      <c r="G60" s="9" t="inlineStr">
        <is>
          <t>T200P2701787988170034 489</t>
        </is>
      </c>
      <c r="H60" s="9" t="inlineStr">
        <is>
          <t>185685.59</t>
        </is>
      </c>
      <c r="I60" s="5" t="inlineStr">
        <is>
          <t>已核销</t>
        </is>
      </c>
      <c r="J60" s="9" t="inlineStr">
        <is>
          <t>订单收款</t>
        </is>
      </c>
      <c r="K60" s="9" t="inlineStr">
        <is>
          <t>基础软件服务费(2701787988170034489)扣款</t>
        </is>
      </c>
      <c r="L60" s="8" t="inlineStr">
        <is>
          <t>✅ 可导入</t>
        </is>
      </c>
      <c r="M60" s="8" t="inlineStr">
        <is>
          <t>✅ 对账齐全</t>
        </is>
      </c>
      <c r="N60" t="inlineStr">
        <is>
          <t>✓正常配对·分账(淘宝支付手续费,约千分之六),与同号在线支付成对</t>
        </is>
      </c>
    </row>
    <row r="61">
      <c r="A61" s="6" t="inlineStr">
        <is>
          <t>2026-04-23</t>
        </is>
      </c>
      <c r="B61" s="5" t="inlineStr">
        <is>
          <t>202603312200118342142 3530942</t>
        </is>
      </c>
      <c r="C61" s="6" t="inlineStr">
        <is>
          <t>在线支付</t>
        </is>
      </c>
      <c r="D61" s="6" t="inlineStr">
        <is>
          <t>**红</t>
        </is>
      </c>
      <c r="E61" s="6" t="inlineStr">
        <is>
          <t>qw0***@shiyanm.co m</t>
        </is>
      </c>
      <c r="F61" s="6" t="inlineStr">
        <is>
          <t>100.00</t>
        </is>
      </c>
      <c r="G61" s="6" t="inlineStr">
        <is>
          <t>T200P2701787988170034 489</t>
        </is>
      </c>
      <c r="H61" s="6" t="inlineStr">
        <is>
          <t>185686.19</t>
        </is>
      </c>
      <c r="I61" s="5" t="inlineStr">
        <is>
          <t>已核销</t>
        </is>
      </c>
      <c r="J61" s="6" t="inlineStr">
        <is>
          <t>订单收款</t>
        </is>
      </c>
      <c r="K61" s="6" t="n"/>
      <c r="L61" s="8" t="inlineStr">
        <is>
          <t>✅ 可导入</t>
        </is>
      </c>
      <c r="M61" s="8" t="inlineStr">
        <is>
          <t>✅ 对账齐全</t>
        </is>
      </c>
      <c r="N61" t="inlineStr">
        <is>
          <t>✓正常配对·在线支付(客户收款,本店收入),与同号分账成对</t>
        </is>
      </c>
    </row>
    <row r="62">
      <c r="A62" s="9" t="inlineStr">
        <is>
          <t>2026-04-23</t>
        </is>
      </c>
      <c r="B62" s="5" t="inlineStr">
        <is>
          <t>202604022200119721141 2890876</t>
        </is>
      </c>
      <c r="C62" s="9" t="inlineStr">
        <is>
          <t>分账</t>
        </is>
      </c>
      <c r="D62" s="9" t="inlineStr">
        <is>
          <t>浙江淘宝商 业科技有限 公司</t>
        </is>
      </c>
      <c r="E62" s="9" t="inlineStr">
        <is>
          <t>rjfwf@service.ali yun.com</t>
        </is>
      </c>
      <c r="F62" s="9" t="inlineStr">
        <is>
          <t>-0.38</t>
        </is>
      </c>
      <c r="G62" s="9" t="inlineStr">
        <is>
          <t>T200P4502244781055004 115</t>
        </is>
      </c>
      <c r="H62" s="9" t="inlineStr">
        <is>
          <t>185586.19</t>
        </is>
      </c>
      <c r="I62" s="5" t="inlineStr">
        <is>
          <t>已核销</t>
        </is>
      </c>
      <c r="J62" s="9" t="inlineStr">
        <is>
          <t>订单收款</t>
        </is>
      </c>
      <c r="K62" s="9" t="inlineStr">
        <is>
          <t>基础软件服务费(4502244781055004115)扣款</t>
        </is>
      </c>
      <c r="L62" s="8" t="inlineStr">
        <is>
          <t>✅ 可导入</t>
        </is>
      </c>
      <c r="M62" s="8" t="inlineStr">
        <is>
          <t>✅ 对账齐全</t>
        </is>
      </c>
      <c r="N62" t="inlineStr">
        <is>
          <t>✓正常配对·分账(淘宝支付手续费,约千分之六),与同号在线支付成对</t>
        </is>
      </c>
    </row>
    <row r="63">
      <c r="A63" s="6" t="inlineStr">
        <is>
          <t>2026-04-23</t>
        </is>
      </c>
      <c r="B63" s="5" t="inlineStr">
        <is>
          <t>202604022200119721141 2890876</t>
        </is>
      </c>
      <c r="C63" s="6" t="inlineStr">
        <is>
          <t>在线支付</t>
        </is>
      </c>
      <c r="D63" s="6" t="inlineStr">
        <is>
          <t>**媛</t>
        </is>
      </c>
      <c r="E63" s="6" t="inlineStr">
        <is>
          <t>243***@qq.com</t>
        </is>
      </c>
      <c r="F63" s="6" t="inlineStr">
        <is>
          <t>63.00</t>
        </is>
      </c>
      <c r="G63" s="6" t="inlineStr">
        <is>
          <t>T200P4502244781055004 115</t>
        </is>
      </c>
      <c r="H63" s="6" t="inlineStr">
        <is>
          <t>185586.57</t>
        </is>
      </c>
      <c r="I63" s="5" t="inlineStr">
        <is>
          <t>已核销</t>
        </is>
      </c>
      <c r="J63" s="6" t="inlineStr">
        <is>
          <t>订单收款</t>
        </is>
      </c>
      <c r="K63" s="6" t="n"/>
      <c r="L63" s="8" t="inlineStr">
        <is>
          <t>✅ 可导入</t>
        </is>
      </c>
      <c r="M63" s="8" t="inlineStr">
        <is>
          <t>✅ 对账齐全</t>
        </is>
      </c>
      <c r="N63" t="inlineStr">
        <is>
          <t>✓正常配对·在线支付(客户收款,本店收入),与同号分账成对</t>
        </is>
      </c>
    </row>
    <row r="64">
      <c r="A64" s="9" t="inlineStr">
        <is>
          <t>2026-04-23</t>
        </is>
      </c>
      <c r="B64" s="5" t="inlineStr">
        <is>
          <t>202604162300116815140 3629843</t>
        </is>
      </c>
      <c r="C64" s="9" t="inlineStr">
        <is>
          <t>分账</t>
        </is>
      </c>
      <c r="D64" s="9" t="inlineStr">
        <is>
          <t>浙江淘宝商 业科技有限 公司</t>
        </is>
      </c>
      <c r="E64" s="9" t="inlineStr">
        <is>
          <t>rjfwf@service.ali yun.com</t>
        </is>
      </c>
      <c r="F64" s="9" t="inlineStr">
        <is>
          <t>-0.87</t>
        </is>
      </c>
      <c r="G64" s="9" t="inlineStr">
        <is>
          <t>T200P2701862187001017 764</t>
        </is>
      </c>
      <c r="H64" s="9" t="inlineStr">
        <is>
          <t>185523.57</t>
        </is>
      </c>
      <c r="I64" s="5" t="inlineStr">
        <is>
          <t>已核销</t>
        </is>
      </c>
      <c r="J64" s="9" t="inlineStr">
        <is>
          <t>订单收款</t>
        </is>
      </c>
      <c r="K64" s="9" t="inlineStr">
        <is>
          <t>基础软件服务费(2701862187001017764)扣款</t>
        </is>
      </c>
      <c r="L64" s="8" t="inlineStr">
        <is>
          <t>✅ 可导入</t>
        </is>
      </c>
      <c r="M64" s="8" t="inlineStr">
        <is>
          <t>✅ 对账齐全</t>
        </is>
      </c>
      <c r="N64" t="inlineStr">
        <is>
          <t>✓正常配对·分账(淘宝支付手续费,约千分之六),与同号在线支付成对</t>
        </is>
      </c>
    </row>
    <row r="65">
      <c r="A65" s="6" t="inlineStr">
        <is>
          <t>2026-04-23</t>
        </is>
      </c>
      <c r="B65" s="5" t="inlineStr">
        <is>
          <t>202604162300116815140 3629843</t>
        </is>
      </c>
      <c r="C65" s="6" t="inlineStr">
        <is>
          <t>在线支付</t>
        </is>
      </c>
      <c r="D65" s="6" t="inlineStr">
        <is>
          <t>**群</t>
        </is>
      </c>
      <c r="E65" s="6" t="inlineStr">
        <is>
          <t>159******18</t>
        </is>
      </c>
      <c r="F65" s="6" t="inlineStr">
        <is>
          <t>145.00</t>
        </is>
      </c>
      <c r="G65" s="6" t="inlineStr">
        <is>
          <t>T200P2701862187001017 764</t>
        </is>
      </c>
      <c r="H65" s="6" t="inlineStr">
        <is>
          <t>185524.44</t>
        </is>
      </c>
      <c r="I65" s="5" t="inlineStr">
        <is>
          <t>已核销</t>
        </is>
      </c>
      <c r="J65" s="6" t="inlineStr">
        <is>
          <t>订单收款</t>
        </is>
      </c>
      <c r="K65" s="6" t="n"/>
      <c r="L65" s="8" t="inlineStr">
        <is>
          <t>✅ 可导入</t>
        </is>
      </c>
      <c r="M65" s="8" t="inlineStr">
        <is>
          <t>✅ 对账齐全</t>
        </is>
      </c>
      <c r="N65" t="inlineStr">
        <is>
          <t>✓正常配对·在线支付(客户收款,本店收入),与同号分账成对</t>
        </is>
      </c>
    </row>
    <row r="66">
      <c r="A66" s="9" t="inlineStr">
        <is>
          <t>2026-04-23</t>
        </is>
      </c>
      <c r="B66" s="5" t="inlineStr">
        <is>
          <t>202604102300111639142 7441925</t>
        </is>
      </c>
      <c r="C66" s="9" t="inlineStr">
        <is>
          <t>分账</t>
        </is>
      </c>
      <c r="D66" s="9" t="inlineStr">
        <is>
          <t>浙江淘宝商 业科技有限 公司</t>
        </is>
      </c>
      <c r="E66" s="9" t="inlineStr">
        <is>
          <t>rjfwf@service.ali yun.com</t>
        </is>
      </c>
      <c r="F66" s="9" t="inlineStr">
        <is>
          <t>-0.90</t>
        </is>
      </c>
      <c r="G66" s="9" t="inlineStr">
        <is>
          <t>T200P2701822980031045 772</t>
        </is>
      </c>
      <c r="H66" s="9" t="inlineStr">
        <is>
          <t>185379.44</t>
        </is>
      </c>
      <c r="I66" s="5" t="inlineStr">
        <is>
          <t>已核销</t>
        </is>
      </c>
      <c r="J66" s="9" t="inlineStr">
        <is>
          <t>订单收款</t>
        </is>
      </c>
      <c r="K66" s="9" t="inlineStr">
        <is>
          <t>基础软件服务费(2701822980031045772)扣款</t>
        </is>
      </c>
      <c r="L66" s="8" t="inlineStr">
        <is>
          <t>✅ 可导入</t>
        </is>
      </c>
      <c r="M66" s="8" t="inlineStr">
        <is>
          <t>✅ 对账齐全</t>
        </is>
      </c>
      <c r="N66" t="inlineStr">
        <is>
          <t>✓正常配对·分账(淘宝支付手续费,约千分之六),与同号在线支付成对</t>
        </is>
      </c>
    </row>
    <row r="67">
      <c r="A67" s="6" t="inlineStr">
        <is>
          <t>2026-04-23</t>
        </is>
      </c>
      <c r="B67" s="5" t="inlineStr">
        <is>
          <t>202604102300111639142 7441925</t>
        </is>
      </c>
      <c r="C67" s="6" t="inlineStr">
        <is>
          <t>在线支付</t>
        </is>
      </c>
      <c r="D67" s="6" t="inlineStr">
        <is>
          <t>**媛</t>
        </is>
      </c>
      <c r="E67" s="6" t="inlineStr">
        <is>
          <t>zfb***@alipay.tec h</t>
        </is>
      </c>
      <c r="F67" s="6" t="inlineStr">
        <is>
          <t>150.00</t>
        </is>
      </c>
      <c r="G67" s="6" t="inlineStr">
        <is>
          <t>T200P2701822980031045 772</t>
        </is>
      </c>
      <c r="H67" s="6" t="inlineStr">
        <is>
          <t>185380.34</t>
        </is>
      </c>
      <c r="I67" s="5" t="inlineStr">
        <is>
          <t>已核销</t>
        </is>
      </c>
      <c r="J67" s="6" t="inlineStr">
        <is>
          <t>订单收款</t>
        </is>
      </c>
      <c r="K67" s="6" t="n"/>
      <c r="L67" s="8" t="inlineStr">
        <is>
          <t>✅ 可导入</t>
        </is>
      </c>
      <c r="M67" s="8" t="inlineStr">
        <is>
          <t>✅ 对账齐全</t>
        </is>
      </c>
      <c r="N67" t="inlineStr">
        <is>
          <t>✓正常配对·在线支付(客户收款,本店收入),与同号分账成对</t>
        </is>
      </c>
    </row>
    <row r="68">
      <c r="A68" s="9" t="inlineStr">
        <is>
          <t>2026-04-23</t>
        </is>
      </c>
      <c r="B68" s="5" t="inlineStr">
        <is>
          <t>202604082300111810144 8898214</t>
        </is>
      </c>
      <c r="C68" s="9" t="inlineStr">
        <is>
          <t>分账</t>
        </is>
      </c>
      <c r="D68" s="9" t="inlineStr">
        <is>
          <t>浙江淘宝商 业科技有限 公司</t>
        </is>
      </c>
      <c r="E68" s="9" t="inlineStr">
        <is>
          <t>rjfwf@service.ali yun.com</t>
        </is>
      </c>
      <c r="F68" s="9" t="inlineStr">
        <is>
          <t>-0.78</t>
        </is>
      </c>
      <c r="G68" s="9" t="inlineStr">
        <is>
          <t>T200P4502257741188033 804</t>
        </is>
      </c>
      <c r="H68" s="9" t="inlineStr">
        <is>
          <t>185230.34</t>
        </is>
      </c>
      <c r="I68" s="5" t="inlineStr">
        <is>
          <t>已核销</t>
        </is>
      </c>
      <c r="J68" s="9" t="inlineStr">
        <is>
          <t>订单收款</t>
        </is>
      </c>
      <c r="K68" s="9" t="inlineStr">
        <is>
          <t>基础软件服务费(4502257741188033804)扣款</t>
        </is>
      </c>
      <c r="L68" s="8" t="inlineStr">
        <is>
          <t>✅ 可导入</t>
        </is>
      </c>
      <c r="M68" s="8" t="inlineStr">
        <is>
          <t>✅ 对账齐全</t>
        </is>
      </c>
      <c r="N68" t="inlineStr">
        <is>
          <t>✓正常配对·分账(淘宝支付手续费,约千分之六),与同号在线支付成对</t>
        </is>
      </c>
    </row>
    <row r="69">
      <c r="A69" s="6" t="inlineStr">
        <is>
          <t>2026-04-23</t>
        </is>
      </c>
      <c r="B69" s="5" t="inlineStr">
        <is>
          <t>202604082300111810144 8898214</t>
        </is>
      </c>
      <c r="C69" s="6" t="inlineStr">
        <is>
          <t>在线支付</t>
        </is>
      </c>
      <c r="D69" s="6" t="inlineStr">
        <is>
          <t>**汪</t>
        </is>
      </c>
      <c r="E69" s="6" t="inlineStr">
        <is>
          <t>159******72</t>
        </is>
      </c>
      <c r="F69" s="6" t="inlineStr">
        <is>
          <t>130.00</t>
        </is>
      </c>
      <c r="G69" s="6" t="inlineStr">
        <is>
          <t>T200P4502257741188033 804</t>
        </is>
      </c>
      <c r="H69" s="6" t="inlineStr">
        <is>
          <t>185231.12</t>
        </is>
      </c>
      <c r="I69" s="5" t="inlineStr">
        <is>
          <t>已核销</t>
        </is>
      </c>
      <c r="J69" s="6" t="inlineStr">
        <is>
          <t>订单收款</t>
        </is>
      </c>
      <c r="K69" s="6" t="n"/>
      <c r="L69" s="8" t="inlineStr">
        <is>
          <t>✅ 可导入</t>
        </is>
      </c>
      <c r="M69" s="8" t="inlineStr">
        <is>
          <t>✅ 对账齐全</t>
        </is>
      </c>
      <c r="N69" t="inlineStr">
        <is>
          <t>✓正常配对·在线支付(客户收款,本店收入),与同号分账成对</t>
        </is>
      </c>
    </row>
    <row r="70">
      <c r="A70" s="9" t="inlineStr">
        <is>
          <t>2026-04-23</t>
        </is>
      </c>
      <c r="B70" s="5" t="inlineStr">
        <is>
          <t>202604182300116964145 1356237</t>
        </is>
      </c>
      <c r="C70" s="9" t="inlineStr">
        <is>
          <t>分账</t>
        </is>
      </c>
      <c r="D70" s="9" t="inlineStr">
        <is>
          <t>浙江淘宝商 业科技有限 公司</t>
        </is>
      </c>
      <c r="E70" s="9" t="inlineStr">
        <is>
          <t>rjfwf@service.ali yun.com</t>
        </is>
      </c>
      <c r="F70" s="9" t="inlineStr">
        <is>
          <t>-0.10</t>
        </is>
      </c>
      <c r="G70" s="9" t="inlineStr">
        <is>
          <t>T200P4502312065066046 528</t>
        </is>
      </c>
      <c r="H70" s="9" t="inlineStr">
        <is>
          <t>185101.12</t>
        </is>
      </c>
      <c r="I70" s="5" t="inlineStr">
        <is>
          <t>已核销</t>
        </is>
      </c>
      <c r="J70" s="9" t="inlineStr">
        <is>
          <t>订单收款</t>
        </is>
      </c>
      <c r="K70" s="9" t="inlineStr">
        <is>
          <t>基础软件服务费(4502312065066046528)扣款</t>
        </is>
      </c>
      <c r="L70" s="8" t="inlineStr">
        <is>
          <t>✅ 可导入</t>
        </is>
      </c>
      <c r="M70" s="8" t="inlineStr">
        <is>
          <t>✅ 对账齐全</t>
        </is>
      </c>
      <c r="N70" t="inlineStr">
        <is>
          <t>✓正常配对·分账(淘宝支付手续费,约千分之六),与同号在线支付成对</t>
        </is>
      </c>
    </row>
    <row r="71">
      <c r="A71" s="6" t="inlineStr">
        <is>
          <t>2026-04-23</t>
        </is>
      </c>
      <c r="B71" s="5" t="inlineStr">
        <is>
          <t>202604182300116964145 1356237</t>
        </is>
      </c>
      <c r="C71" s="6" t="inlineStr">
        <is>
          <t>在线支付</t>
        </is>
      </c>
      <c r="D71" s="6" t="inlineStr">
        <is>
          <t>**宝</t>
        </is>
      </c>
      <c r="E71" s="6" t="inlineStr">
        <is>
          <t>155******26</t>
        </is>
      </c>
      <c r="F71" s="6" t="inlineStr">
        <is>
          <t>17.00</t>
        </is>
      </c>
      <c r="G71" s="6" t="inlineStr">
        <is>
          <t>T200P4502312065066046 528</t>
        </is>
      </c>
      <c r="H71" s="6" t="inlineStr">
        <is>
          <t>185101.22</t>
        </is>
      </c>
      <c r="I71" s="5" t="inlineStr">
        <is>
          <t>已核销</t>
        </is>
      </c>
      <c r="J71" s="6" t="inlineStr">
        <is>
          <t>订单收款</t>
        </is>
      </c>
      <c r="K71" s="6" t="n"/>
      <c r="L71" s="8" t="inlineStr">
        <is>
          <t>✅ 可导入</t>
        </is>
      </c>
      <c r="M71" s="8" t="inlineStr">
        <is>
          <t>✅ 对账齐全</t>
        </is>
      </c>
      <c r="N71" t="inlineStr">
        <is>
          <t>✓正常配对·在线支付(客户收款,本店收入),与同号分账成对</t>
        </is>
      </c>
    </row>
    <row r="72">
      <c r="A72" s="9" t="inlineStr">
        <is>
          <t>2026-04-23</t>
        </is>
      </c>
      <c r="B72" s="5" t="inlineStr">
        <is>
          <t>202604152200119970140 8074285</t>
        </is>
      </c>
      <c r="C72" s="9" t="inlineStr">
        <is>
          <t>分账</t>
        </is>
      </c>
      <c r="D72" s="9" t="inlineStr">
        <is>
          <t>浙江淘宝商 业科技有限 公司</t>
        </is>
      </c>
      <c r="E72" s="9" t="inlineStr">
        <is>
          <t>rjfwf@service.ali yun.com</t>
        </is>
      </c>
      <c r="F72" s="9" t="inlineStr">
        <is>
          <t>-0.76</t>
        </is>
      </c>
      <c r="G72" s="9" t="inlineStr">
        <is>
          <t>T200P4502264544224044 709</t>
        </is>
      </c>
      <c r="H72" s="9" t="inlineStr">
        <is>
          <t>185084.22</t>
        </is>
      </c>
      <c r="I72" s="5" t="inlineStr">
        <is>
          <t>已核销</t>
        </is>
      </c>
      <c r="J72" s="9" t="inlineStr">
        <is>
          <t>订单收款</t>
        </is>
      </c>
      <c r="K72" s="9" t="inlineStr">
        <is>
          <t>基础软件服务费(4502264544224044709)扣款</t>
        </is>
      </c>
      <c r="L72" s="8" t="inlineStr">
        <is>
          <t>✅ 可导入</t>
        </is>
      </c>
      <c r="M72" s="8" t="inlineStr">
        <is>
          <t>✅ 对账齐全</t>
        </is>
      </c>
      <c r="N72" t="inlineStr">
        <is>
          <t>✓正常配对·分账(淘宝支付手续费,约千分之六),与同号在线支付成对</t>
        </is>
      </c>
    </row>
    <row r="73">
      <c r="A73" s="6" t="inlineStr">
        <is>
          <t>2026-04-23</t>
        </is>
      </c>
      <c r="B73" s="5" t="inlineStr">
        <is>
          <t>202604152200119970140 8074285</t>
        </is>
      </c>
      <c r="C73" s="6" t="inlineStr">
        <is>
          <t>在线支付</t>
        </is>
      </c>
      <c r="D73" s="6" t="inlineStr">
        <is>
          <t>**艳</t>
        </is>
      </c>
      <c r="E73" s="6" t="inlineStr">
        <is>
          <t>632***@qq.com</t>
        </is>
      </c>
      <c r="F73" s="6" t="inlineStr">
        <is>
          <t>127.00</t>
        </is>
      </c>
      <c r="G73" s="6" t="inlineStr">
        <is>
          <t>T200P4502264544224044 709</t>
        </is>
      </c>
      <c r="H73" s="6" t="inlineStr">
        <is>
          <t>185084.98</t>
        </is>
      </c>
      <c r="I73" s="5" t="inlineStr">
        <is>
          <t>已核销</t>
        </is>
      </c>
      <c r="J73" s="6" t="inlineStr">
        <is>
          <t>订单收款</t>
        </is>
      </c>
      <c r="K73" s="6" t="n"/>
      <c r="L73" s="8" t="inlineStr">
        <is>
          <t>✅ 可导入</t>
        </is>
      </c>
      <c r="M73" s="8" t="inlineStr">
        <is>
          <t>✅ 对账齐全</t>
        </is>
      </c>
      <c r="N73" t="inlineStr">
        <is>
          <t>✓正常配对·在线支付(客户收款,本店收入),与同号分账成对</t>
        </is>
      </c>
    </row>
    <row r="74">
      <c r="A74" s="9" t="inlineStr">
        <is>
          <t>2026-04-23</t>
        </is>
      </c>
      <c r="B74" s="5" t="inlineStr">
        <is>
          <t>202604052200118548144 0243175</t>
        </is>
      </c>
      <c r="C74" s="9" t="inlineStr">
        <is>
          <t>分账</t>
        </is>
      </c>
      <c r="D74" s="9" t="inlineStr">
        <is>
          <t>浙江淘宝商 业科技有限 公司</t>
        </is>
      </c>
      <c r="E74" s="9" t="inlineStr">
        <is>
          <t>rjfwf@service.ali yun.com</t>
        </is>
      </c>
      <c r="F74" s="9" t="inlineStr">
        <is>
          <t>-0.36</t>
        </is>
      </c>
      <c r="G74" s="9" t="inlineStr">
        <is>
          <t>T200P2701818339083004 997</t>
        </is>
      </c>
      <c r="H74" s="9" t="inlineStr">
        <is>
          <t>184957.98</t>
        </is>
      </c>
      <c r="I74" s="5" t="inlineStr">
        <is>
          <t>已核销</t>
        </is>
      </c>
      <c r="J74" s="9" t="inlineStr">
        <is>
          <t>订单收款</t>
        </is>
      </c>
      <c r="K74" s="9" t="inlineStr">
        <is>
          <t>基础软件服务费(2701818339083004997)扣款</t>
        </is>
      </c>
      <c r="L74" s="8" t="inlineStr">
        <is>
          <t>✅ 可导入</t>
        </is>
      </c>
      <c r="M74" s="8" t="inlineStr">
        <is>
          <t>✅ 对账齐全</t>
        </is>
      </c>
      <c r="N74" t="inlineStr">
        <is>
          <t>✓正常配对·分账(淘宝支付手续费,约千分之六),与同号在线支付成对</t>
        </is>
      </c>
    </row>
    <row r="75">
      <c r="A75" s="6" t="inlineStr">
        <is>
          <t>2026-04-23</t>
        </is>
      </c>
      <c r="B75" s="5" t="inlineStr">
        <is>
          <t>202604052200118548144 0243175</t>
        </is>
      </c>
      <c r="C75" s="6" t="inlineStr">
        <is>
          <t>在线支付</t>
        </is>
      </c>
      <c r="D75" s="6" t="inlineStr">
        <is>
          <t>**轩</t>
        </is>
      </c>
      <c r="E75" s="6" t="inlineStr">
        <is>
          <t>193******26</t>
        </is>
      </c>
      <c r="F75" s="6" t="inlineStr">
        <is>
          <t>60.00</t>
        </is>
      </c>
      <c r="G75" s="6" t="inlineStr">
        <is>
          <t>T200P2701818339083004 997</t>
        </is>
      </c>
      <c r="H75" s="6" t="inlineStr">
        <is>
          <t>184958.34</t>
        </is>
      </c>
      <c r="I75" s="5" t="inlineStr">
        <is>
          <t>已核销</t>
        </is>
      </c>
      <c r="J75" s="6" t="inlineStr">
        <is>
          <t>订单收款</t>
        </is>
      </c>
      <c r="K75" s="6" t="n"/>
      <c r="L75" s="8" t="inlineStr">
        <is>
          <t>✅ 可导入</t>
        </is>
      </c>
      <c r="M75" s="8" t="inlineStr">
        <is>
          <t>✅ 对账齐全</t>
        </is>
      </c>
      <c r="N75" t="inlineStr">
        <is>
          <t>✓正常配对·在线支付(客户收款,本店收入),与同号分账成对</t>
        </is>
      </c>
    </row>
    <row r="76">
      <c r="A76" s="9" t="inlineStr">
        <is>
          <t>2026-04-23</t>
        </is>
      </c>
      <c r="B76" s="5" t="inlineStr">
        <is>
          <t>202604152300114522142 5197480</t>
        </is>
      </c>
      <c r="C76" s="9" t="inlineStr">
        <is>
          <t>分账</t>
        </is>
      </c>
      <c r="D76" s="9" t="inlineStr">
        <is>
          <t>浙江淘宝商 业科技有限 公司</t>
        </is>
      </c>
      <c r="E76" s="9" t="inlineStr">
        <is>
          <t>rjfwf@service.ali yun.com</t>
        </is>
      </c>
      <c r="F76" s="9" t="inlineStr">
        <is>
          <t>-0.72</t>
        </is>
      </c>
      <c r="G76" s="9" t="inlineStr">
        <is>
          <t>T200P4502289386048016 133</t>
        </is>
      </c>
      <c r="H76" s="9" t="inlineStr">
        <is>
          <t>184898.34</t>
        </is>
      </c>
      <c r="I76" s="5" t="inlineStr">
        <is>
          <t>已核销</t>
        </is>
      </c>
      <c r="J76" s="9" t="inlineStr">
        <is>
          <t>订单收款</t>
        </is>
      </c>
      <c r="K76" s="9" t="inlineStr">
        <is>
          <t>基础软件服务费(4502289386048016133)扣款</t>
        </is>
      </c>
      <c r="L76" s="8" t="inlineStr">
        <is>
          <t>✅ 可导入</t>
        </is>
      </c>
      <c r="M76" s="8" t="inlineStr">
        <is>
          <t>✅ 对账齐全</t>
        </is>
      </c>
      <c r="N76" t="inlineStr">
        <is>
          <t>✓正常配对·分账(淘宝支付手续费,约千分之六),与同号在线支付成对</t>
        </is>
      </c>
    </row>
    <row r="77">
      <c r="A77" s="6" t="inlineStr">
        <is>
          <t>2026-04-23</t>
        </is>
      </c>
      <c r="B77" s="5" t="inlineStr">
        <is>
          <t>202604152300114522142 5197480</t>
        </is>
      </c>
      <c r="C77" s="6" t="inlineStr">
        <is>
          <t>在线支付</t>
        </is>
      </c>
      <c r="D77" s="6" t="inlineStr">
        <is>
          <t>*坤</t>
        </is>
      </c>
      <c r="E77" s="6" t="inlineStr">
        <is>
          <t>zfb***@alipay.tec h</t>
        </is>
      </c>
      <c r="F77" s="6" t="inlineStr">
        <is>
          <t>119.38</t>
        </is>
      </c>
      <c r="G77" s="6" t="inlineStr">
        <is>
          <t>T200P4502289386048016 133</t>
        </is>
      </c>
      <c r="H77" s="6" t="inlineStr">
        <is>
          <t>184899.06</t>
        </is>
      </c>
      <c r="I77" s="5" t="inlineStr">
        <is>
          <t>已核销</t>
        </is>
      </c>
      <c r="J77" s="6" t="inlineStr">
        <is>
          <t>订单收款</t>
        </is>
      </c>
      <c r="K77" s="6" t="n"/>
      <c r="L77" s="8" t="inlineStr">
        <is>
          <t>✅ 可导入</t>
        </is>
      </c>
      <c r="M77" s="8" t="inlineStr">
        <is>
          <t>✅ 对账齐全</t>
        </is>
      </c>
      <c r="N77" t="inlineStr">
        <is>
          <t>✓正常配对·在线支付(客户收款,本店收入),与同号分账成对</t>
        </is>
      </c>
    </row>
    <row r="78">
      <c r="A78" s="9" t="inlineStr">
        <is>
          <t>2026-04-23</t>
        </is>
      </c>
      <c r="B78" s="5" t="inlineStr">
        <is>
          <t>202604230200700115008 30027522088</t>
        </is>
      </c>
      <c r="C78" s="9" t="inlineStr">
        <is>
          <t>转账</t>
        </is>
      </c>
      <c r="D78" s="9" t="inlineStr">
        <is>
          <t>上海淘天商 业管理有限 公司</t>
        </is>
      </c>
      <c r="E78" s="9" t="inlineStr">
        <is>
          <t>byfsrtg3@service. aliyun.com</t>
        </is>
      </c>
      <c r="F78" s="9" t="inlineStr">
        <is>
          <t>-0.48</t>
        </is>
      </c>
      <c r="G78" s="9" t="inlineStr">
        <is>
          <t>HJCAEB==5000000684700 86031==64596775283408 11</t>
        </is>
      </c>
      <c r="H78" s="9" t="inlineStr">
        <is>
          <t>184779.68</t>
        </is>
      </c>
      <c r="I78" s="5" t="n"/>
      <c r="J78" s="9" t="n"/>
      <c r="K78" s="9" t="inlineStr">
        <is>
          <t>代扣款（扣款用途：消费者体验提升计划服务费_订单号4502316494125276727，付款方：义乌市畔色贸易商行(个体工商户)，Email：jimlu0918@gmail.com）</t>
        </is>
      </c>
      <c r="L78" s="8" t="inlineStr">
        <is>
          <t>✅ 可导入</t>
        </is>
      </c>
      <c r="M78" s="8" t="inlineStr">
        <is>
          <t>✅ 对账齐全</t>
        </is>
      </c>
      <c r="N78" t="inlineStr">
        <is>
          <t>✓</t>
        </is>
      </c>
    </row>
    <row r="79">
      <c r="A79" s="6" t="inlineStr">
        <is>
          <t>2026-04-22</t>
        </is>
      </c>
      <c r="B79" s="5" t="inlineStr">
        <is>
          <t>202604142300112264145 5491938</t>
        </is>
      </c>
      <c r="C79" s="6" t="inlineStr">
        <is>
          <t>分账</t>
        </is>
      </c>
      <c r="D79" s="6" t="inlineStr">
        <is>
          <t>浙江淘宝商 业科技有限 公司</t>
        </is>
      </c>
      <c r="E79" s="6" t="inlineStr">
        <is>
          <t>rjfwf@service.ali yun.com</t>
        </is>
      </c>
      <c r="F79" s="6" t="inlineStr">
        <is>
          <t>-0.81</t>
        </is>
      </c>
      <c r="G79" s="6" t="inlineStr">
        <is>
          <t>T200P2701838103074005 377</t>
        </is>
      </c>
      <c r="H79" s="6" t="inlineStr">
        <is>
          <t>184780.16</t>
        </is>
      </c>
      <c r="I79" s="5" t="inlineStr">
        <is>
          <t>已核销</t>
        </is>
      </c>
      <c r="J79" s="6" t="inlineStr">
        <is>
          <t>订单收款</t>
        </is>
      </c>
      <c r="K79" s="6" t="inlineStr">
        <is>
          <t>基础软件服务费(2701838103074005377)扣款</t>
        </is>
      </c>
      <c r="L79" s="8" t="inlineStr">
        <is>
          <t>✅ 可导入</t>
        </is>
      </c>
      <c r="M79" s="8" t="inlineStr">
        <is>
          <t>✅ 对账齐全</t>
        </is>
      </c>
      <c r="N79" t="inlineStr">
        <is>
          <t>✓正常配对·分账(淘宝支付手续费,约千分之六),与同号在线支付成对</t>
        </is>
      </c>
    </row>
    <row r="80">
      <c r="A80" s="9" t="inlineStr">
        <is>
          <t>2026-04-22</t>
        </is>
      </c>
      <c r="B80" s="5" t="inlineStr">
        <is>
          <t>202604142300112264145 5491938</t>
        </is>
      </c>
      <c r="C80" s="9" t="inlineStr">
        <is>
          <t>在线支付</t>
        </is>
      </c>
      <c r="D80" s="9" t="inlineStr">
        <is>
          <t>**军</t>
        </is>
      </c>
      <c r="E80" s="9" t="inlineStr">
        <is>
          <t>gu_***@139.com</t>
        </is>
      </c>
      <c r="F80" s="9" t="inlineStr">
        <is>
          <t>135.00</t>
        </is>
      </c>
      <c r="G80" s="9" t="inlineStr">
        <is>
          <t>T200P2701838103074005 377</t>
        </is>
      </c>
      <c r="H80" s="9" t="inlineStr">
        <is>
          <t>184780.97</t>
        </is>
      </c>
      <c r="I80" s="5" t="inlineStr">
        <is>
          <t>已核销</t>
        </is>
      </c>
      <c r="J80" s="9" t="inlineStr">
        <is>
          <t>订单收款</t>
        </is>
      </c>
      <c r="K80" s="9" t="n"/>
      <c r="L80" s="8" t="inlineStr">
        <is>
          <t>✅ 可导入</t>
        </is>
      </c>
      <c r="M80" s="8" t="inlineStr">
        <is>
          <t>✅ 对账齐全</t>
        </is>
      </c>
      <c r="N80" t="inlineStr">
        <is>
          <t>✓正常配对·在线支付(客户收款,本店收入),与同号分账成对</t>
        </is>
      </c>
    </row>
    <row r="81">
      <c r="A81" s="6" t="inlineStr">
        <is>
          <t>2026-04-22</t>
        </is>
      </c>
      <c r="B81" s="5" t="inlineStr">
        <is>
          <t>202604162300118204143 9164281</t>
        </is>
      </c>
      <c r="C81" s="6" t="inlineStr">
        <is>
          <t>分账</t>
        </is>
      </c>
      <c r="D81" s="6" t="inlineStr">
        <is>
          <t>浙江淘宝商 业科技有限 公司</t>
        </is>
      </c>
      <c r="E81" s="6" t="inlineStr">
        <is>
          <t>rjfwf@service.ali yun.com</t>
        </is>
      </c>
      <c r="F81" s="6" t="inlineStr">
        <is>
          <t>-0.84</t>
        </is>
      </c>
      <c r="G81" s="6" t="inlineStr">
        <is>
          <t>T200P2701846743044003 458</t>
        </is>
      </c>
      <c r="H81" s="6" t="inlineStr">
        <is>
          <t>184645.97</t>
        </is>
      </c>
      <c r="I81" s="5" t="inlineStr">
        <is>
          <t>已核销</t>
        </is>
      </c>
      <c r="J81" s="6" t="inlineStr">
        <is>
          <t>订单收款</t>
        </is>
      </c>
      <c r="K81" s="6" t="inlineStr">
        <is>
          <t>基础软件服务费(2701846743044003458)扣款</t>
        </is>
      </c>
      <c r="L81" s="8" t="inlineStr">
        <is>
          <t>✅ 可导入</t>
        </is>
      </c>
      <c r="M81" s="8" t="inlineStr">
        <is>
          <t>✅ 对账齐全</t>
        </is>
      </c>
      <c r="N81" t="inlineStr">
        <is>
          <t>✓正常配对·分账(淘宝支付手续费,约千分之六),与同号在线支付成对</t>
        </is>
      </c>
    </row>
    <row r="82">
      <c r="A82" s="9" t="inlineStr">
        <is>
          <t>2026-04-22</t>
        </is>
      </c>
      <c r="B82" s="5" t="inlineStr">
        <is>
          <t>202604162300118204143 9164281</t>
        </is>
      </c>
      <c r="C82" s="9" t="inlineStr">
        <is>
          <t>在线支付</t>
        </is>
      </c>
      <c r="D82" s="9" t="inlineStr">
        <is>
          <t>**宾</t>
        </is>
      </c>
      <c r="E82" s="9" t="inlineStr">
        <is>
          <t>199******37</t>
        </is>
      </c>
      <c r="F82" s="9" t="inlineStr">
        <is>
          <t>140.00</t>
        </is>
      </c>
      <c r="G82" s="9" t="inlineStr">
        <is>
          <t>T200P2701846743044003 458</t>
        </is>
      </c>
      <c r="H82" s="9" t="inlineStr">
        <is>
          <t>184646.81</t>
        </is>
      </c>
      <c r="I82" s="5" t="inlineStr">
        <is>
          <t>已核销</t>
        </is>
      </c>
      <c r="J82" s="9" t="inlineStr">
        <is>
          <t>订单收款</t>
        </is>
      </c>
      <c r="K82" s="9" t="n"/>
      <c r="L82" s="8" t="inlineStr">
        <is>
          <t>✅ 可导入</t>
        </is>
      </c>
      <c r="M82" s="8" t="inlineStr">
        <is>
          <t>✅ 对账齐全</t>
        </is>
      </c>
      <c r="N82" t="inlineStr">
        <is>
          <t>✓正常配对·在线支付(客户收款,本店收入),与同号分账成对</t>
        </is>
      </c>
    </row>
    <row r="83">
      <c r="A83" s="6" t="inlineStr">
        <is>
          <t>2026-04-22</t>
        </is>
      </c>
      <c r="B83" s="5" t="inlineStr">
        <is>
          <t>202604092200118772142 9011620</t>
        </is>
      </c>
      <c r="C83" s="6" t="inlineStr">
        <is>
          <t>分账</t>
        </is>
      </c>
      <c r="D83" s="6" t="inlineStr">
        <is>
          <t>浙江淘宝商 业科技有限 公司</t>
        </is>
      </c>
      <c r="E83" s="6" t="inlineStr">
        <is>
          <t>rjfwf@service.ali yun.com</t>
        </is>
      </c>
      <c r="F83" s="6" t="inlineStr">
        <is>
          <t>-0.84</t>
        </is>
      </c>
      <c r="G83" s="6" t="inlineStr">
        <is>
          <t>T200P2701822980012079 582</t>
        </is>
      </c>
      <c r="H83" s="6" t="inlineStr">
        <is>
          <t>184506.81</t>
        </is>
      </c>
      <c r="I83" s="5" t="inlineStr">
        <is>
          <t>已核销</t>
        </is>
      </c>
      <c r="J83" s="6" t="inlineStr">
        <is>
          <t>订单收款</t>
        </is>
      </c>
      <c r="K83" s="6" t="inlineStr">
        <is>
          <t>基础软件服务费(2701822980012079582)扣款</t>
        </is>
      </c>
      <c r="L83" s="8" t="inlineStr">
        <is>
          <t>✅ 可导入</t>
        </is>
      </c>
      <c r="M83" s="8" t="inlineStr">
        <is>
          <t>✅ 对账齐全</t>
        </is>
      </c>
      <c r="N83" t="inlineStr">
        <is>
          <t>✓正常配对·分账(淘宝支付手续费,约千分之六),与同号在线支付成对</t>
        </is>
      </c>
    </row>
    <row r="84">
      <c r="A84" s="9" t="inlineStr">
        <is>
          <t>2026-04-22</t>
        </is>
      </c>
      <c r="B84" s="5" t="inlineStr">
        <is>
          <t>202604092200118772142 9011620</t>
        </is>
      </c>
      <c r="C84" s="9" t="inlineStr">
        <is>
          <t>在线支付</t>
        </is>
      </c>
      <c r="D84" s="9" t="inlineStr">
        <is>
          <t>**生</t>
        </is>
      </c>
      <c r="E84" s="9" t="inlineStr">
        <is>
          <t>xur***@163.com</t>
        </is>
      </c>
      <c r="F84" s="9" t="inlineStr">
        <is>
          <t>140.00</t>
        </is>
      </c>
      <c r="G84" s="9" t="inlineStr">
        <is>
          <t>T200P2701822980012079 582</t>
        </is>
      </c>
      <c r="H84" s="9" t="inlineStr">
        <is>
          <t>184507.65</t>
        </is>
      </c>
      <c r="I84" s="5" t="inlineStr">
        <is>
          <t>已核销</t>
        </is>
      </c>
      <c r="J84" s="9" t="inlineStr">
        <is>
          <t>订单收款</t>
        </is>
      </c>
      <c r="K84" s="9" t="n"/>
      <c r="L84" s="8" t="inlineStr">
        <is>
          <t>✅ 可导入</t>
        </is>
      </c>
      <c r="M84" s="8" t="inlineStr">
        <is>
          <t>✅ 对账齐全</t>
        </is>
      </c>
      <c r="N84" t="inlineStr">
        <is>
          <t>✓正常配对·在线支付(客户收款,本店收入),与同号分账成对</t>
        </is>
      </c>
    </row>
    <row r="85">
      <c r="A85" s="6" t="inlineStr">
        <is>
          <t>2026-04-22</t>
        </is>
      </c>
      <c r="B85" s="5" t="inlineStr">
        <is>
          <t>202604082300115656142 7914606</t>
        </is>
      </c>
      <c r="C85" s="6" t="inlineStr">
        <is>
          <t>分账</t>
        </is>
      </c>
      <c r="D85" s="6" t="inlineStr">
        <is>
          <t>浙江淘宝商 业科技有限 公司</t>
        </is>
      </c>
      <c r="E85" s="6" t="inlineStr">
        <is>
          <t>rjfwf@service.ali yun.com</t>
        </is>
      </c>
      <c r="F85" s="6" t="inlineStr">
        <is>
          <t>-0.90</t>
        </is>
      </c>
      <c r="G85" s="6" t="inlineStr">
        <is>
          <t>T200P2701809912191277 951</t>
        </is>
      </c>
      <c r="H85" s="6" t="inlineStr">
        <is>
          <t>184367.65</t>
        </is>
      </c>
      <c r="I85" s="5" t="inlineStr">
        <is>
          <t>已核销</t>
        </is>
      </c>
      <c r="J85" s="6" t="inlineStr">
        <is>
          <t>订单收款</t>
        </is>
      </c>
      <c r="K85" s="6" t="inlineStr">
        <is>
          <t>基础软件服务费(2701809912191277951)扣款</t>
        </is>
      </c>
      <c r="L85" s="8" t="inlineStr">
        <is>
          <t>✅ 可导入</t>
        </is>
      </c>
      <c r="M85" s="8" t="inlineStr">
        <is>
          <t>✅ 对账齐全</t>
        </is>
      </c>
      <c r="N85" t="inlineStr">
        <is>
          <t>✓正常配对·分账(淘宝支付手续费,约千分之六),与同号在线支付成对</t>
        </is>
      </c>
    </row>
    <row r="86">
      <c r="A86" s="9" t="inlineStr">
        <is>
          <t>2026-04-22</t>
        </is>
      </c>
      <c r="B86" s="5" t="inlineStr">
        <is>
          <t>202604082300115656142 7914606</t>
        </is>
      </c>
      <c r="C86" s="9" t="inlineStr">
        <is>
          <t>在线支付</t>
        </is>
      </c>
      <c r="D86" s="9" t="inlineStr">
        <is>
          <t>*宏</t>
        </is>
      </c>
      <c r="E86" s="9" t="inlineStr">
        <is>
          <t>133******02</t>
        </is>
      </c>
      <c r="F86" s="9" t="inlineStr">
        <is>
          <t>150.00</t>
        </is>
      </c>
      <c r="G86" s="9" t="inlineStr">
        <is>
          <t>T200P2701809912191277 951</t>
        </is>
      </c>
      <c r="H86" s="9" t="inlineStr">
        <is>
          <t>184368.55</t>
        </is>
      </c>
      <c r="I86" s="5" t="inlineStr">
        <is>
          <t>已核销</t>
        </is>
      </c>
      <c r="J86" s="9" t="inlineStr">
        <is>
          <t>订单收款</t>
        </is>
      </c>
      <c r="K86" s="9" t="n"/>
      <c r="L86" s="8" t="inlineStr">
        <is>
          <t>✅ 可导入</t>
        </is>
      </c>
      <c r="M86" s="8" t="inlineStr">
        <is>
          <t>✅ 对账齐全</t>
        </is>
      </c>
      <c r="N86" t="inlineStr">
        <is>
          <t>✓正常配对·在线支付(客户收款,本店收入),与同号分账成对</t>
        </is>
      </c>
    </row>
    <row r="87">
      <c r="A87" s="6" t="inlineStr">
        <is>
          <t>2026-04-22</t>
        </is>
      </c>
      <c r="B87" s="5" t="inlineStr">
        <is>
          <t>202604092300117339143 1396245</t>
        </is>
      </c>
      <c r="C87" s="6" t="inlineStr">
        <is>
          <t>分账</t>
        </is>
      </c>
      <c r="D87" s="6" t="inlineStr">
        <is>
          <t>浙江淘宝商 业科技有限 公司</t>
        </is>
      </c>
      <c r="E87" s="6" t="inlineStr">
        <is>
          <t>rjfwf@service.ali yun.com</t>
        </is>
      </c>
      <c r="F87" s="6" t="inlineStr">
        <is>
          <t>-0.78</t>
        </is>
      </c>
      <c r="G87" s="6" t="inlineStr">
        <is>
          <t>T200P4502267389005010 533</t>
        </is>
      </c>
      <c r="H87" s="6" t="inlineStr">
        <is>
          <t>184218.55</t>
        </is>
      </c>
      <c r="I87" s="5" t="inlineStr">
        <is>
          <t>已核销</t>
        </is>
      </c>
      <c r="J87" s="6" t="inlineStr">
        <is>
          <t>订单收款</t>
        </is>
      </c>
      <c r="K87" s="6" t="inlineStr">
        <is>
          <t>基础软件服务费(4502267389005010533)扣款</t>
        </is>
      </c>
      <c r="L87" s="8" t="inlineStr">
        <is>
          <t>✅ 可导入</t>
        </is>
      </c>
      <c r="M87" s="8" t="inlineStr">
        <is>
          <t>✅ 对账齐全</t>
        </is>
      </c>
      <c r="N87" t="inlineStr">
        <is>
          <t>✓正常配对·分账(淘宝支付手续费,约千分之六),与同号在线支付成对</t>
        </is>
      </c>
    </row>
    <row r="88">
      <c r="A88" s="9" t="inlineStr">
        <is>
          <t>2026-04-22</t>
        </is>
      </c>
      <c r="B88" s="5" t="inlineStr">
        <is>
          <t>202604092300117339143 1396245</t>
        </is>
      </c>
      <c r="C88" s="9" t="inlineStr">
        <is>
          <t>在线支付</t>
        </is>
      </c>
      <c r="D88" s="9" t="inlineStr">
        <is>
          <t>**晶</t>
        </is>
      </c>
      <c r="E88" s="9" t="inlineStr">
        <is>
          <t>jud***@hotmail.co m</t>
        </is>
      </c>
      <c r="F88" s="9" t="inlineStr">
        <is>
          <t>130.00</t>
        </is>
      </c>
      <c r="G88" s="9" t="inlineStr">
        <is>
          <t>T200P4502267389005010 533</t>
        </is>
      </c>
      <c r="H88" s="9" t="inlineStr">
        <is>
          <t>184219.33</t>
        </is>
      </c>
      <c r="I88" s="5" t="inlineStr">
        <is>
          <t>已核销</t>
        </is>
      </c>
      <c r="J88" s="9" t="inlineStr">
        <is>
          <t>订单收款</t>
        </is>
      </c>
      <c r="K88" s="9" t="n"/>
      <c r="L88" s="8" t="inlineStr">
        <is>
          <t>✅ 可导入</t>
        </is>
      </c>
      <c r="M88" s="8" t="inlineStr">
        <is>
          <t>✅ 对账齐全</t>
        </is>
      </c>
      <c r="N88" t="inlineStr">
        <is>
          <t>✓正常配对·在线支付(客户收款,本店收入),与同号分账成对</t>
        </is>
      </c>
    </row>
    <row r="89">
      <c r="A89" s="6" t="inlineStr">
        <is>
          <t>2026-04-22</t>
        </is>
      </c>
      <c r="B89" s="5" t="inlineStr">
        <is>
          <t>202604152300110615140 3689102</t>
        </is>
      </c>
      <c r="C89" s="6" t="inlineStr">
        <is>
          <t>分账</t>
        </is>
      </c>
      <c r="D89" s="6" t="inlineStr">
        <is>
          <t>浙江淘宝商 业科技有限 公司</t>
        </is>
      </c>
      <c r="E89" s="6" t="inlineStr">
        <is>
          <t>rjfwf@service.ali yun.com</t>
        </is>
      </c>
      <c r="F89" s="6" t="inlineStr">
        <is>
          <t>-0.76</t>
        </is>
      </c>
      <c r="G89" s="6" t="inlineStr">
        <is>
          <t>T200P2701850667002008 857</t>
        </is>
      </c>
      <c r="H89" s="6" t="inlineStr">
        <is>
          <t>184089.33</t>
        </is>
      </c>
      <c r="I89" s="5" t="inlineStr">
        <is>
          <t>已核销</t>
        </is>
      </c>
      <c r="J89" s="6" t="inlineStr">
        <is>
          <t>订单收款</t>
        </is>
      </c>
      <c r="K89" s="6" t="inlineStr">
        <is>
          <t>基础软件服务费(2701850667002008857)扣款</t>
        </is>
      </c>
      <c r="L89" s="8" t="inlineStr">
        <is>
          <t>✅ 可导入</t>
        </is>
      </c>
      <c r="M89" s="8" t="inlineStr">
        <is>
          <t>✅ 对账齐全</t>
        </is>
      </c>
      <c r="N89" t="inlineStr">
        <is>
          <t>✓正常配对·分账(淘宝支付手续费,约千分之六),与同号在线支付成对</t>
        </is>
      </c>
    </row>
    <row r="90">
      <c r="A90" s="9" t="inlineStr">
        <is>
          <t>2026-04-22</t>
        </is>
      </c>
      <c r="B90" s="5" t="inlineStr">
        <is>
          <t>202604152300110615140 3689102</t>
        </is>
      </c>
      <c r="C90" s="9" t="inlineStr">
        <is>
          <t>在线支付</t>
        </is>
      </c>
      <c r="D90" s="9" t="inlineStr">
        <is>
          <t>**珍</t>
        </is>
      </c>
      <c r="E90" s="9" t="inlineStr">
        <is>
          <t>185******35</t>
        </is>
      </c>
      <c r="F90" s="9" t="inlineStr">
        <is>
          <t>127.00</t>
        </is>
      </c>
      <c r="G90" s="9" t="inlineStr">
        <is>
          <t>T200P2701850667002008 857</t>
        </is>
      </c>
      <c r="H90" s="9" t="inlineStr">
        <is>
          <t>184090.09</t>
        </is>
      </c>
      <c r="I90" s="5" t="inlineStr">
        <is>
          <t>已核销</t>
        </is>
      </c>
      <c r="J90" s="9" t="inlineStr">
        <is>
          <t>订单收款</t>
        </is>
      </c>
      <c r="K90" s="9" t="n"/>
      <c r="L90" s="8" t="inlineStr">
        <is>
          <t>✅ 可导入</t>
        </is>
      </c>
      <c r="M90" s="8" t="inlineStr">
        <is>
          <t>✅ 对账齐全</t>
        </is>
      </c>
      <c r="N90" t="inlineStr">
        <is>
          <t>✓正常配对·在线支付(客户收款,本店收入),与同号分账成对</t>
        </is>
      </c>
    </row>
    <row r="91">
      <c r="A91" s="6" t="inlineStr">
        <is>
          <t>2026-04-21</t>
        </is>
      </c>
      <c r="B91" s="5" t="inlineStr">
        <is>
          <t>202604102200119237142 7861574</t>
        </is>
      </c>
      <c r="C91" s="6" t="inlineStr">
        <is>
          <t>分账</t>
        </is>
      </c>
      <c r="D91" s="6" t="inlineStr">
        <is>
          <t>浙江淘宝商 业科技有限 公司</t>
        </is>
      </c>
      <c r="E91" s="6" t="inlineStr">
        <is>
          <t>rjfwf@service.ali yun.com</t>
        </is>
      </c>
      <c r="F91" s="6" t="inlineStr">
        <is>
          <t>-0.78</t>
        </is>
      </c>
      <c r="G91" s="6" t="inlineStr">
        <is>
          <t>T200P4502268432041001 505</t>
        </is>
      </c>
      <c r="H91" s="6" t="inlineStr">
        <is>
          <t>183963.09</t>
        </is>
      </c>
      <c r="I91" s="5" t="inlineStr">
        <is>
          <t>已核销</t>
        </is>
      </c>
      <c r="J91" s="6" t="inlineStr">
        <is>
          <t>订单收款</t>
        </is>
      </c>
      <c r="K91" s="6" t="inlineStr">
        <is>
          <t>基础软件服务费(4502268432041001505)扣款</t>
        </is>
      </c>
      <c r="L91" s="8" t="inlineStr">
        <is>
          <t>✅ 可导入</t>
        </is>
      </c>
      <c r="M91" s="8" t="inlineStr">
        <is>
          <t>✅ 对账齐全</t>
        </is>
      </c>
      <c r="N91" t="inlineStr">
        <is>
          <t>✓正常配对·分账(淘宝支付手续费,约千分之六),与同号在线支付成对</t>
        </is>
      </c>
    </row>
    <row r="92">
      <c r="A92" s="9" t="inlineStr">
        <is>
          <t>2026-04-21</t>
        </is>
      </c>
      <c r="B92" s="5" t="inlineStr">
        <is>
          <t>202604102200119237142 7861574</t>
        </is>
      </c>
      <c r="C92" s="9" t="inlineStr">
        <is>
          <t>在线支付</t>
        </is>
      </c>
      <c r="D92" s="9" t="inlineStr">
        <is>
          <t>**萍</t>
        </is>
      </c>
      <c r="E92" s="9" t="inlineStr">
        <is>
          <t>151******10</t>
        </is>
      </c>
      <c r="F92" s="9" t="inlineStr">
        <is>
          <t>130.00</t>
        </is>
      </c>
      <c r="G92" s="9" t="inlineStr">
        <is>
          <t>T200P4502268432041001 505</t>
        </is>
      </c>
      <c r="H92" s="9" t="inlineStr">
        <is>
          <t>183963.87</t>
        </is>
      </c>
      <c r="I92" s="5" t="inlineStr">
        <is>
          <t>已核销</t>
        </is>
      </c>
      <c r="J92" s="9" t="inlineStr">
        <is>
          <t>订单收款</t>
        </is>
      </c>
      <c r="K92" s="9" t="n"/>
      <c r="L92" s="8" t="inlineStr">
        <is>
          <t>✅ 可导入</t>
        </is>
      </c>
      <c r="M92" s="8" t="inlineStr">
        <is>
          <t>✅ 对账齐全</t>
        </is>
      </c>
      <c r="N92" t="inlineStr">
        <is>
          <t>✓正常配对·在线支付(客户收款,本店收入),与同号分账成对</t>
        </is>
      </c>
    </row>
    <row r="93">
      <c r="A93" s="6" t="inlineStr">
        <is>
          <t>2026-04-21</t>
        </is>
      </c>
      <c r="B93" s="5" t="inlineStr">
        <is>
          <t>202601272200118752140 4845715</t>
        </is>
      </c>
      <c r="C93" s="6" t="inlineStr">
        <is>
          <t>分账</t>
        </is>
      </c>
      <c r="D93" s="6" t="n"/>
      <c r="E93" s="6" t="n"/>
      <c r="F93" s="6" t="inlineStr">
        <is>
          <t>8844.61</t>
        </is>
      </c>
      <c r="G93" s="6" t="inlineStr">
        <is>
          <t>T200P3210721863514837 177</t>
        </is>
      </c>
      <c r="H93" s="6" t="inlineStr">
        <is>
          <t>183833.87</t>
        </is>
      </c>
      <c r="I93" s="5" t="inlineStr">
        <is>
          <t>已核销</t>
        </is>
      </c>
      <c r="J93" s="6" t="inlineStr">
        <is>
          <t>订单收款</t>
        </is>
      </c>
      <c r="K93" s="6" t="inlineStr">
        <is>
          <t>店铺过户-3210721863514837177</t>
        </is>
      </c>
      <c r="L93" s="8" t="inlineStr">
        <is>
          <t>✅ 可导入</t>
        </is>
      </c>
      <c r="M93" s="8" t="inlineStr">
        <is>
          <t>✅ 对账齐全</t>
        </is>
      </c>
      <c r="N93" t="inlineStr">
        <is>
          <t>✓分账(淘宝支付手续费)</t>
        </is>
      </c>
    </row>
    <row r="94">
      <c r="A94" s="9" t="inlineStr">
        <is>
          <t>2026-04-21</t>
        </is>
      </c>
      <c r="B94" s="5" t="inlineStr">
        <is>
          <t>202604092300116779143 4963293</t>
        </is>
      </c>
      <c r="C94" s="9" t="inlineStr">
        <is>
          <t>分账</t>
        </is>
      </c>
      <c r="D94" s="9" t="inlineStr">
        <is>
          <t>浙江淘宝商 业科技有限 公司</t>
        </is>
      </c>
      <c r="E94" s="9" t="inlineStr">
        <is>
          <t>rjfwf@service.ali yun.com</t>
        </is>
      </c>
      <c r="F94" s="9" t="inlineStr">
        <is>
          <t>-0.84</t>
        </is>
      </c>
      <c r="G94" s="9" t="inlineStr">
        <is>
          <t>T200P4502264871009027 631</t>
        </is>
      </c>
      <c r="H94" s="9" t="inlineStr">
        <is>
          <t>174989.26</t>
        </is>
      </c>
      <c r="I94" s="5" t="inlineStr">
        <is>
          <t>已核销</t>
        </is>
      </c>
      <c r="J94" s="9" t="inlineStr">
        <is>
          <t>订单收款</t>
        </is>
      </c>
      <c r="K94" s="9" t="inlineStr">
        <is>
          <t>基础软件服务费(4502264871009027631)扣款</t>
        </is>
      </c>
      <c r="L94" s="8" t="inlineStr">
        <is>
          <t>✅ 可导入</t>
        </is>
      </c>
      <c r="M94" s="8" t="inlineStr">
        <is>
          <t>✅ 对账齐全</t>
        </is>
      </c>
      <c r="N94" t="inlineStr">
        <is>
          <t>✓正常配对·分账(淘宝支付手续费,约千分之六),与同号在线支付成对</t>
        </is>
      </c>
    </row>
    <row r="95">
      <c r="A95" s="6" t="inlineStr">
        <is>
          <t>2026-04-21</t>
        </is>
      </c>
      <c r="B95" s="5" t="inlineStr">
        <is>
          <t>202604092300116779143 4963293</t>
        </is>
      </c>
      <c r="C95" s="6" t="inlineStr">
        <is>
          <t>在线支付</t>
        </is>
      </c>
      <c r="D95" s="6" t="inlineStr">
        <is>
          <t>**和</t>
        </is>
      </c>
      <c r="E95" s="6" t="inlineStr">
        <is>
          <t>157******05</t>
        </is>
      </c>
      <c r="F95" s="6" t="inlineStr">
        <is>
          <t>140.00</t>
        </is>
      </c>
      <c r="G95" s="6" t="inlineStr">
        <is>
          <t>T200P4502264871009027 631</t>
        </is>
      </c>
      <c r="H95" s="6" t="inlineStr">
        <is>
          <t>174990.10</t>
        </is>
      </c>
      <c r="I95" s="5" t="inlineStr">
        <is>
          <t>已核销</t>
        </is>
      </c>
      <c r="J95" s="6" t="inlineStr">
        <is>
          <t>订单收款</t>
        </is>
      </c>
      <c r="K95" s="6" t="n"/>
      <c r="L95" s="8" t="inlineStr">
        <is>
          <t>✅ 可导入</t>
        </is>
      </c>
      <c r="M95" s="8" t="inlineStr">
        <is>
          <t>✅ 对账齐全</t>
        </is>
      </c>
      <c r="N95" t="inlineStr">
        <is>
          <t>✓正常配对·在线支付(客户收款,本店收入),与同号分账成对</t>
        </is>
      </c>
    </row>
    <row r="96">
      <c r="A96" s="9" t="inlineStr">
        <is>
          <t>2026-04-21</t>
        </is>
      </c>
      <c r="B96" s="5" t="inlineStr">
        <is>
          <t>202603152200119315141 6412365</t>
        </is>
      </c>
      <c r="C96" s="9" t="inlineStr">
        <is>
          <t>分账</t>
        </is>
      </c>
      <c r="D96" s="9" t="inlineStr">
        <is>
          <t>浙江淘宝商 业科技有限 公司</t>
        </is>
      </c>
      <c r="E96" s="9" t="inlineStr">
        <is>
          <t>rjfwf@service.ali yun.com</t>
        </is>
      </c>
      <c r="F96" s="9" t="inlineStr">
        <is>
          <t>-36.78</t>
        </is>
      </c>
      <c r="G96" s="9" t="inlineStr">
        <is>
          <t>T200P2701731578017177 085</t>
        </is>
      </c>
      <c r="H96" s="9" t="inlineStr">
        <is>
          <t>174850.10</t>
        </is>
      </c>
      <c r="I96" s="5" t="inlineStr">
        <is>
          <t>已核销</t>
        </is>
      </c>
      <c r="J96" s="9" t="inlineStr">
        <is>
          <t>订单收款</t>
        </is>
      </c>
      <c r="K96" s="9" t="inlineStr">
        <is>
          <t>基础软件服务费(2701731578017177085)扣款</t>
        </is>
      </c>
      <c r="L96" s="8" t="inlineStr">
        <is>
          <t>✅ 可导入</t>
        </is>
      </c>
      <c r="M96" s="8" t="inlineStr">
        <is>
          <t>✅ 对账齐全</t>
        </is>
      </c>
      <c r="N96" t="inlineStr">
        <is>
          <t>✓正常配对·分账(淘宝支付手续费,约千分之六),与同号在线支付成对</t>
        </is>
      </c>
    </row>
    <row r="97">
      <c r="A97" s="6" t="inlineStr">
        <is>
          <t>2026-04-21</t>
        </is>
      </c>
      <c r="B97" s="5" t="inlineStr">
        <is>
          <t>202603152200119315141 6412365</t>
        </is>
      </c>
      <c r="C97" s="6" t="inlineStr">
        <is>
          <t>在线支付</t>
        </is>
      </c>
      <c r="D97" s="6" t="inlineStr">
        <is>
          <t>**玮</t>
        </is>
      </c>
      <c r="E97" s="6" t="inlineStr">
        <is>
          <t>182******87</t>
        </is>
      </c>
      <c r="F97" s="6" t="inlineStr">
        <is>
          <t>6130.21</t>
        </is>
      </c>
      <c r="G97" s="6" t="inlineStr">
        <is>
          <t>T200P2701731578017177 085</t>
        </is>
      </c>
      <c r="H97" s="6" t="inlineStr">
        <is>
          <t>174886.88</t>
        </is>
      </c>
      <c r="I97" s="5" t="inlineStr">
        <is>
          <t>已核销</t>
        </is>
      </c>
      <c r="J97" s="6" t="inlineStr">
        <is>
          <t>订单收款</t>
        </is>
      </c>
      <c r="K97" s="6" t="n"/>
      <c r="L97" s="8" t="inlineStr">
        <is>
          <t>✅ 可导入</t>
        </is>
      </c>
      <c r="M97" s="8" t="inlineStr">
        <is>
          <t>✅ 对账齐全</t>
        </is>
      </c>
      <c r="N97" t="inlineStr">
        <is>
          <t>✓正常配对·在线支付(客户收款,本店收入),与同号分账成对</t>
        </is>
      </c>
    </row>
    <row r="98">
      <c r="A98" s="9" t="inlineStr">
        <is>
          <t>2026-04-20</t>
        </is>
      </c>
      <c r="B98" s="5" t="inlineStr">
        <is>
          <t>202604072200118202140 7200644</t>
        </is>
      </c>
      <c r="C98" s="9" t="inlineStr">
        <is>
          <t>分账</t>
        </is>
      </c>
      <c r="D98" s="9" t="inlineStr">
        <is>
          <t>浙江淘宝商 业科技有限 公司</t>
        </is>
      </c>
      <c r="E98" s="9" t="inlineStr">
        <is>
          <t>rjfwf@service.ali yun.com</t>
        </is>
      </c>
      <c r="F98" s="9" t="inlineStr">
        <is>
          <t>-0.96</t>
        </is>
      </c>
      <c r="G98" s="9" t="inlineStr">
        <is>
          <t>T200P4502254069158067 916</t>
        </is>
      </c>
      <c r="H98" s="9" t="inlineStr">
        <is>
          <t>168756.67</t>
        </is>
      </c>
      <c r="I98" s="5" t="inlineStr">
        <is>
          <t>已核销</t>
        </is>
      </c>
      <c r="J98" s="9" t="inlineStr">
        <is>
          <t>订单收款</t>
        </is>
      </c>
      <c r="K98" s="9" t="inlineStr">
        <is>
          <t>基础软件服务费(4502254069158067916)扣款</t>
        </is>
      </c>
      <c r="L98" s="8" t="inlineStr">
        <is>
          <t>✅ 可导入</t>
        </is>
      </c>
      <c r="M98" s="8" t="inlineStr">
        <is>
          <t>✅ 对账齐全</t>
        </is>
      </c>
      <c r="N98" t="inlineStr">
        <is>
          <t>✓正常配对·分账(淘宝支付手续费,约千分之六),与同号在线支付成对</t>
        </is>
      </c>
    </row>
    <row r="99">
      <c r="A99" s="6" t="inlineStr">
        <is>
          <t>2026-04-20</t>
        </is>
      </c>
      <c r="B99" s="5" t="inlineStr">
        <is>
          <t>202604072200118202140 7200644</t>
        </is>
      </c>
      <c r="C99" s="6" t="inlineStr">
        <is>
          <t>在线支付</t>
        </is>
      </c>
      <c r="D99" s="6" t="inlineStr">
        <is>
          <t>**波</t>
        </is>
      </c>
      <c r="E99" s="6" t="inlineStr">
        <is>
          <t>478***@qq.com</t>
        </is>
      </c>
      <c r="F99" s="6" t="inlineStr">
        <is>
          <t>160.00</t>
        </is>
      </c>
      <c r="G99" s="6" t="inlineStr">
        <is>
          <t>T200P4502254069158067 916</t>
        </is>
      </c>
      <c r="H99" s="6" t="inlineStr">
        <is>
          <t>168757.63</t>
        </is>
      </c>
      <c r="I99" s="5" t="inlineStr">
        <is>
          <t>已核销</t>
        </is>
      </c>
      <c r="J99" s="6" t="inlineStr">
        <is>
          <t>订单收款</t>
        </is>
      </c>
      <c r="K99" s="6" t="n"/>
      <c r="L99" s="8" t="inlineStr">
        <is>
          <t>✅ 可导入</t>
        </is>
      </c>
      <c r="M99" s="8" t="inlineStr">
        <is>
          <t>✅ 对账齐全</t>
        </is>
      </c>
      <c r="N99" t="inlineStr">
        <is>
          <t>✓正常配对·在线支付(客户收款,本店收入),与同号分账成对</t>
        </is>
      </c>
    </row>
    <row r="100">
      <c r="A100" s="9" t="inlineStr">
        <is>
          <t>2026-04-20</t>
        </is>
      </c>
      <c r="B100" s="5" t="inlineStr">
        <is>
          <t>202604072200118107144 5849484</t>
        </is>
      </c>
      <c r="C100" s="9" t="inlineStr">
        <is>
          <t>分账</t>
        </is>
      </c>
      <c r="D100" s="9" t="inlineStr">
        <is>
          <t>浙江淘宝商 业科技有限 公司</t>
        </is>
      </c>
      <c r="E100" s="9" t="inlineStr">
        <is>
          <t>rjfwf@service.ali yun.com</t>
        </is>
      </c>
      <c r="F100" s="9" t="inlineStr">
        <is>
          <t>-0.84</t>
        </is>
      </c>
      <c r="G100" s="9" t="inlineStr">
        <is>
          <t>T200P2701820101146008 176</t>
        </is>
      </c>
      <c r="H100" s="9" t="inlineStr">
        <is>
          <t>168597.63</t>
        </is>
      </c>
      <c r="I100" s="5" t="inlineStr">
        <is>
          <t>已核销</t>
        </is>
      </c>
      <c r="J100" s="9" t="inlineStr">
        <is>
          <t>订单收款</t>
        </is>
      </c>
      <c r="K100" s="9" t="inlineStr">
        <is>
          <t>基础软件服务费(2701820101146008176)扣款</t>
        </is>
      </c>
      <c r="L100" s="8" t="inlineStr">
        <is>
          <t>✅ 可导入</t>
        </is>
      </c>
      <c r="M100" s="8" t="inlineStr">
        <is>
          <t>✅ 对账齐全</t>
        </is>
      </c>
      <c r="N100" t="inlineStr">
        <is>
          <t>✓正常配对·分账(淘宝支付手续费,约千分之六),与同号在线支付成对</t>
        </is>
      </c>
    </row>
    <row r="101">
      <c r="A101" s="6" t="inlineStr">
        <is>
          <t>2026-04-20</t>
        </is>
      </c>
      <c r="B101" s="5" t="inlineStr">
        <is>
          <t>202604072200118107144 5849484</t>
        </is>
      </c>
      <c r="C101" s="6" t="inlineStr">
        <is>
          <t>在线支付</t>
        </is>
      </c>
      <c r="D101" s="6" t="inlineStr">
        <is>
          <t>**雯</t>
        </is>
      </c>
      <c r="E101" s="6" t="inlineStr">
        <is>
          <t>186******53</t>
        </is>
      </c>
      <c r="F101" s="6" t="inlineStr">
        <is>
          <t>140.00</t>
        </is>
      </c>
      <c r="G101" s="6" t="inlineStr">
        <is>
          <t>T200P2701820101146008 176</t>
        </is>
      </c>
      <c r="H101" s="6" t="inlineStr">
        <is>
          <t>168598.47</t>
        </is>
      </c>
      <c r="I101" s="5" t="inlineStr">
        <is>
          <t>已核销</t>
        </is>
      </c>
      <c r="J101" s="6" t="inlineStr">
        <is>
          <t>订单收款</t>
        </is>
      </c>
      <c r="K101" s="6" t="n"/>
      <c r="L101" s="8" t="inlineStr">
        <is>
          <t>✅ 可导入</t>
        </is>
      </c>
      <c r="M101" s="8" t="inlineStr">
        <is>
          <t>✅ 对账齐全</t>
        </is>
      </c>
      <c r="N101" t="inlineStr">
        <is>
          <t>✓正常配对·在线支付(客户收款,本店收入),与同号分账成对</t>
        </is>
      </c>
    </row>
    <row r="102">
      <c r="A102" s="9" t="inlineStr">
        <is>
          <t>2026-04-20</t>
        </is>
      </c>
      <c r="B102" s="5" t="inlineStr">
        <is>
          <t>202602062200117345142 2267727</t>
        </is>
      </c>
      <c r="C102" s="9" t="inlineStr">
        <is>
          <t>分账</t>
        </is>
      </c>
      <c r="D102" s="9" t="n"/>
      <c r="E102" s="9" t="n"/>
      <c r="F102" s="9" t="inlineStr">
        <is>
          <t>7467.35</t>
        </is>
      </c>
      <c r="G102" s="9" t="inlineStr">
        <is>
          <t>T200P5057665887396012 427</t>
        </is>
      </c>
      <c r="H102" s="9" t="inlineStr">
        <is>
          <t>168458.47</t>
        </is>
      </c>
      <c r="I102" s="5" t="inlineStr">
        <is>
          <t>已核销</t>
        </is>
      </c>
      <c r="J102" s="9" t="inlineStr">
        <is>
          <t>订单收款</t>
        </is>
      </c>
      <c r="K102" s="9" t="inlineStr">
        <is>
          <t>店铺过户-5057665887396012427</t>
        </is>
      </c>
      <c r="L102" s="8" t="inlineStr">
        <is>
          <t>✅ 可导入</t>
        </is>
      </c>
      <c r="M102" s="8" t="inlineStr">
        <is>
          <t>✅ 对账齐全</t>
        </is>
      </c>
      <c r="N102" t="inlineStr">
        <is>
          <t>✓分账(淘宝支付手续费)</t>
        </is>
      </c>
    </row>
    <row r="103">
      <c r="A103" s="6" t="inlineStr">
        <is>
          <t>2026-04-20</t>
        </is>
      </c>
      <c r="B103" s="5" t="inlineStr">
        <is>
          <t>202604172300114380141 6953444</t>
        </is>
      </c>
      <c r="C103" s="6" t="inlineStr">
        <is>
          <t>分账</t>
        </is>
      </c>
      <c r="D103" s="6" t="inlineStr">
        <is>
          <t>浙江淘宝商 业科技有限 公司</t>
        </is>
      </c>
      <c r="E103" s="6" t="inlineStr">
        <is>
          <t>rjfwf@service.ali yun.com</t>
        </is>
      </c>
      <c r="F103" s="6" t="inlineStr">
        <is>
          <t>-0.13</t>
        </is>
      </c>
      <c r="G103" s="6" t="inlineStr">
        <is>
          <t>T200P4502302884049048 710</t>
        </is>
      </c>
      <c r="H103" s="6" t="inlineStr">
        <is>
          <t>160991.12</t>
        </is>
      </c>
      <c r="I103" s="5" t="inlineStr">
        <is>
          <t>已核销</t>
        </is>
      </c>
      <c r="J103" s="6" t="inlineStr">
        <is>
          <t>订单收款</t>
        </is>
      </c>
      <c r="K103" s="6" t="inlineStr">
        <is>
          <t>基础软件服务费(45023</t>
        </is>
      </c>
      <c r="L103" s="8" t="inlineStr">
        <is>
          <t>✅ 可导入</t>
        </is>
      </c>
      <c r="M103" s="8" t="inlineStr">
        <is>
          <t>✅ 对账齐全</t>
        </is>
      </c>
      <c r="N103" t="inlineStr">
        <is>
          <t>✓正常配对·分账(淘宝支付手续费,约千分之六),与同号在线支付成对</t>
        </is>
      </c>
    </row>
    <row r="104">
      <c r="A104" s="9" t="inlineStr">
        <is>
          <t>2026-04-20</t>
        </is>
      </c>
      <c r="B104" s="5" t="inlineStr">
        <is>
          <t>202604172300114380141 6953444</t>
        </is>
      </c>
      <c r="C104" s="9" t="inlineStr">
        <is>
          <t>在线支付</t>
        </is>
      </c>
      <c r="D104" s="9" t="inlineStr">
        <is>
          <t>**虎</t>
        </is>
      </c>
      <c r="E104" s="9" t="inlineStr">
        <is>
          <t>188******27</t>
        </is>
      </c>
      <c r="F104" s="9" t="inlineStr">
        <is>
          <t>22.00</t>
        </is>
      </c>
      <c r="G104" s="9" t="inlineStr">
        <is>
          <t>T200P4502302884049048 710</t>
        </is>
      </c>
      <c r="H104" s="9" t="inlineStr">
        <is>
          <t>160991.25</t>
        </is>
      </c>
      <c r="I104" s="5" t="inlineStr">
        <is>
          <t>已核销</t>
        </is>
      </c>
      <c r="J104" s="9" t="inlineStr">
        <is>
          <t>订单收款</t>
        </is>
      </c>
      <c r="K104" s="9" t="n"/>
      <c r="L104" s="8" t="inlineStr">
        <is>
          <t>✅ 可导入</t>
        </is>
      </c>
      <c r="M104" s="8" t="inlineStr">
        <is>
          <t>✅ 对账齐全</t>
        </is>
      </c>
      <c r="N104" t="inlineStr">
        <is>
          <t>✓正常配对·在线支付(客户收款,本店收入),与同号分账成对</t>
        </is>
      </c>
    </row>
    <row r="105">
      <c r="A105" s="6" t="inlineStr">
        <is>
          <t>2026-04-20</t>
        </is>
      </c>
      <c r="B105" s="5" t="inlineStr">
        <is>
          <t>202604200200700115808 30012983247</t>
        </is>
      </c>
      <c r="C105" s="6" t="inlineStr">
        <is>
          <t>转账</t>
        </is>
      </c>
      <c r="D105" s="6" t="inlineStr">
        <is>
          <t>上海淘天商 业管理有限 公司</t>
        </is>
      </c>
      <c r="E105" s="6" t="inlineStr">
        <is>
          <t>byfsrtg3@service. aliyun.com</t>
        </is>
      </c>
      <c r="F105" s="6" t="inlineStr">
        <is>
          <t>-0.48</t>
        </is>
      </c>
      <c r="G105" s="6" t="inlineStr">
        <is>
          <t>HJCAEB==5000000684700 86031==64540655511808 11</t>
        </is>
      </c>
      <c r="H105" s="6" t="inlineStr">
        <is>
          <t>160969.25</t>
        </is>
      </c>
      <c r="I105" s="5" t="inlineStr">
        <is>
          <t>已核销</t>
        </is>
      </c>
      <c r="J105" s="6" t="inlineStr">
        <is>
          <t>订单收款</t>
        </is>
      </c>
      <c r="K105" s="6" t="inlineStr">
        <is>
          <t>代扣款（扣款用途：消费者体验提升计划服务费_订单号2701851420107045874，付款方：义乌市畔色贸易商行(个体工商户)，Email：jimlu0918@gmail.com）</t>
        </is>
      </c>
      <c r="L105" s="8" t="inlineStr">
        <is>
          <t>✅ 可导入</t>
        </is>
      </c>
      <c r="M105" s="8" t="inlineStr">
        <is>
          <t>✅ 对账齐全</t>
        </is>
      </c>
      <c r="N105" t="inlineStr">
        <is>
          <t>✓</t>
        </is>
      </c>
    </row>
    <row r="106">
      <c r="A106" s="9" t="inlineStr">
        <is>
          <t>2026-04-20</t>
        </is>
      </c>
      <c r="B106" s="5" t="inlineStr">
        <is>
          <t>202604142300113746142 1836926</t>
        </is>
      </c>
      <c r="C106" s="9" t="inlineStr">
        <is>
          <t>分账</t>
        </is>
      </c>
      <c r="D106" s="9" t="inlineStr">
        <is>
          <t>浙江淘宝商 业科技有限 公司</t>
        </is>
      </c>
      <c r="E106" s="9" t="inlineStr">
        <is>
          <t>rjfwf@service.ali yun.com</t>
        </is>
      </c>
      <c r="F106" s="9" t="inlineStr">
        <is>
          <t>-0.88</t>
        </is>
      </c>
      <c r="G106" s="9" t="inlineStr">
        <is>
          <t>T200P4502284921058147 421</t>
        </is>
      </c>
      <c r="H106" s="9" t="inlineStr">
        <is>
          <t>160969.73</t>
        </is>
      </c>
      <c r="I106" s="5" t="inlineStr">
        <is>
          <t>已核销</t>
        </is>
      </c>
      <c r="J106" s="9" t="inlineStr">
        <is>
          <t>订单收款</t>
        </is>
      </c>
      <c r="K106" s="9" t="inlineStr">
        <is>
          <t>基础软件服务费(4502284921058147421)扣款</t>
        </is>
      </c>
      <c r="L106" s="8" t="inlineStr">
        <is>
          <t>✅ 可导入</t>
        </is>
      </c>
      <c r="M106" s="8" t="inlineStr">
        <is>
          <t>✅ 对账齐全</t>
        </is>
      </c>
      <c r="N106" t="inlineStr">
        <is>
          <t>✓正常配对·分账(淘宝支付手续费,约千分之六),与同号在线支付成对</t>
        </is>
      </c>
    </row>
    <row r="107">
      <c r="A107" s="6" t="inlineStr">
        <is>
          <t>2026-04-20</t>
        </is>
      </c>
      <c r="B107" s="5" t="inlineStr">
        <is>
          <t>202604142300113746142 1836926</t>
        </is>
      </c>
      <c r="C107" s="6" t="inlineStr">
        <is>
          <t>在线支付</t>
        </is>
      </c>
      <c r="D107" s="6" t="inlineStr">
        <is>
          <t>*晓</t>
        </is>
      </c>
      <c r="E107" s="6" t="inlineStr">
        <is>
          <t>158******45</t>
        </is>
      </c>
      <c r="F107" s="6" t="inlineStr">
        <is>
          <t>146.00</t>
        </is>
      </c>
      <c r="G107" s="6" t="inlineStr">
        <is>
          <t>T200P4502284921058147 421</t>
        </is>
      </c>
      <c r="H107" s="6" t="inlineStr">
        <is>
          <t>160970.61</t>
        </is>
      </c>
      <c r="I107" s="5" t="inlineStr">
        <is>
          <t>已核销</t>
        </is>
      </c>
      <c r="J107" s="6" t="inlineStr">
        <is>
          <t>订单收款</t>
        </is>
      </c>
      <c r="K107" s="6" t="n"/>
      <c r="L107" s="8" t="inlineStr">
        <is>
          <t>✅ 可导入</t>
        </is>
      </c>
      <c r="M107" s="8" t="inlineStr">
        <is>
          <t>✅ 对账齐全</t>
        </is>
      </c>
      <c r="N107" t="inlineStr">
        <is>
          <t>✓正常配对·在线支付(客户收款,本店收入),与同号分账成对</t>
        </is>
      </c>
    </row>
    <row r="108">
      <c r="A108" s="9" t="inlineStr">
        <is>
          <t>2026-04-20</t>
        </is>
      </c>
      <c r="B108" s="5" t="inlineStr">
        <is>
          <t>202604062300117941140 3034554</t>
        </is>
      </c>
      <c r="C108" s="9" t="inlineStr">
        <is>
          <t>分账</t>
        </is>
      </c>
      <c r="D108" s="9" t="inlineStr">
        <is>
          <t>浙江淘宝商 业科技有限 公司</t>
        </is>
      </c>
      <c r="E108" s="9" t="inlineStr">
        <is>
          <t>rjfwf@service.ali yun.com</t>
        </is>
      </c>
      <c r="F108" s="9" t="inlineStr">
        <is>
          <t>-0.36</t>
        </is>
      </c>
      <c r="G108" s="9" t="inlineStr">
        <is>
          <t>T200P4502247735116008 322</t>
        </is>
      </c>
      <c r="H108" s="9" t="inlineStr">
        <is>
          <t>160824.61</t>
        </is>
      </c>
      <c r="I108" s="5" t="inlineStr">
        <is>
          <t>已核销</t>
        </is>
      </c>
      <c r="J108" s="9" t="inlineStr">
        <is>
          <t>订单收款</t>
        </is>
      </c>
      <c r="K108" s="9" t="inlineStr">
        <is>
          <t>基础软件服务费(4502247735116008322)扣款</t>
        </is>
      </c>
      <c r="L108" s="8" t="inlineStr">
        <is>
          <t>✅ 可导入</t>
        </is>
      </c>
      <c r="M108" s="8" t="inlineStr">
        <is>
          <t>✅ 对账齐全</t>
        </is>
      </c>
      <c r="N108" t="inlineStr">
        <is>
          <t>✓正常配对·分账(淘宝支付手续费,约千分之六),与同号在线支付成对</t>
        </is>
      </c>
    </row>
    <row r="109">
      <c r="A109" s="6" t="inlineStr">
        <is>
          <t>2026-04-20</t>
        </is>
      </c>
      <c r="B109" s="5" t="inlineStr">
        <is>
          <t>202604062300117941140 3034554</t>
        </is>
      </c>
      <c r="C109" s="6" t="inlineStr">
        <is>
          <t>在线支付</t>
        </is>
      </c>
      <c r="D109" s="6" t="inlineStr">
        <is>
          <t>*杨</t>
        </is>
      </c>
      <c r="E109" s="6" t="inlineStr">
        <is>
          <t>343***@qq.com</t>
        </is>
      </c>
      <c r="F109" s="6" t="inlineStr">
        <is>
          <t>60.00</t>
        </is>
      </c>
      <c r="G109" s="6" t="inlineStr">
        <is>
          <t>T200P4502247735116008 322</t>
        </is>
      </c>
      <c r="H109" s="6" t="inlineStr">
        <is>
          <t>160824.97</t>
        </is>
      </c>
      <c r="I109" s="5" t="inlineStr">
        <is>
          <t>已核销</t>
        </is>
      </c>
      <c r="J109" s="6" t="inlineStr">
        <is>
          <t>订单收款</t>
        </is>
      </c>
      <c r="K109" s="6" t="n"/>
      <c r="L109" s="8" t="inlineStr">
        <is>
          <t>✅ 可导入</t>
        </is>
      </c>
      <c r="M109" s="8" t="inlineStr">
        <is>
          <t>✅ 对账齐全</t>
        </is>
      </c>
      <c r="N109" t="inlineStr">
        <is>
          <t>✓正常配对·在线支付(客户收款,本店收入),与同号分账成对</t>
        </is>
      </c>
    </row>
    <row r="110">
      <c r="A110" s="9" t="inlineStr">
        <is>
          <t>2026-04-20</t>
        </is>
      </c>
      <c r="B110" s="5" t="inlineStr">
        <is>
          <t>202604052300112799141 8522595</t>
        </is>
      </c>
      <c r="C110" s="9" t="inlineStr">
        <is>
          <t>分账</t>
        </is>
      </c>
      <c r="D110" s="9" t="inlineStr">
        <is>
          <t>浙江淘宝商 业科技有限 公司</t>
        </is>
      </c>
      <c r="E110" s="9" t="inlineStr">
        <is>
          <t>rjfwf@service.ali yun.com</t>
        </is>
      </c>
      <c r="F110" s="9" t="inlineStr">
        <is>
          <t>-0.33</t>
        </is>
      </c>
      <c r="G110" s="9" t="inlineStr">
        <is>
          <t>T200P4502258030095146 035</t>
        </is>
      </c>
      <c r="H110" s="9" t="inlineStr">
        <is>
          <t>160764.97</t>
        </is>
      </c>
      <c r="I110" s="5" t="inlineStr">
        <is>
          <t>已核销</t>
        </is>
      </c>
      <c r="J110" s="9" t="inlineStr">
        <is>
          <t>订单收款</t>
        </is>
      </c>
      <c r="K110" s="9" t="inlineStr">
        <is>
          <t>基础软件服务费(4502258030095146035)扣款</t>
        </is>
      </c>
      <c r="L110" s="8" t="inlineStr">
        <is>
          <t>✅ 可导入</t>
        </is>
      </c>
      <c r="M110" s="8" t="inlineStr">
        <is>
          <t>✅ 对账齐全</t>
        </is>
      </c>
      <c r="N110" t="inlineStr">
        <is>
          <t>✓正常配对·分账(淘宝支付手续费,约千分之六),与同号在线支付成对</t>
        </is>
      </c>
    </row>
    <row r="111">
      <c r="A111" s="6" t="inlineStr">
        <is>
          <t>2026-04-20</t>
        </is>
      </c>
      <c r="B111" s="5" t="inlineStr">
        <is>
          <t>202604052300112799141 8522595</t>
        </is>
      </c>
      <c r="C111" s="6" t="inlineStr">
        <is>
          <t>在线支付</t>
        </is>
      </c>
      <c r="D111" s="6" t="inlineStr">
        <is>
          <t>**稳</t>
        </is>
      </c>
      <c r="E111" s="6" t="inlineStr">
        <is>
          <t>hsc***@sina.com</t>
        </is>
      </c>
      <c r="F111" s="6" t="inlineStr">
        <is>
          <t>55.00</t>
        </is>
      </c>
      <c r="G111" s="6" t="inlineStr">
        <is>
          <t>T200P4502258030095146 035</t>
        </is>
      </c>
      <c r="H111" s="6" t="inlineStr">
        <is>
          <t>160765.30</t>
        </is>
      </c>
      <c r="I111" s="5" t="inlineStr">
        <is>
          <t>已核销</t>
        </is>
      </c>
      <c r="J111" s="6" t="inlineStr">
        <is>
          <t>订单收款</t>
        </is>
      </c>
      <c r="K111" s="6" t="n"/>
      <c r="L111" s="8" t="inlineStr">
        <is>
          <t>✅ 可导入</t>
        </is>
      </c>
      <c r="M111" s="8" t="inlineStr">
        <is>
          <t>✅ 对账齐全</t>
        </is>
      </c>
      <c r="N111" t="inlineStr">
        <is>
          <t>✓正常配对·在线支付(客户收款,本店收入),与同号分账成对</t>
        </is>
      </c>
    </row>
    <row r="112">
      <c r="A112" s="9" t="inlineStr">
        <is>
          <t>2026-04-20</t>
        </is>
      </c>
      <c r="B112" s="5" t="inlineStr">
        <is>
          <t>202603072200119908145 5309451</t>
        </is>
      </c>
      <c r="C112" s="9" t="inlineStr">
        <is>
          <t>分账</t>
        </is>
      </c>
      <c r="D112" s="9" t="n"/>
      <c r="E112" s="9" t="n"/>
      <c r="F112" s="9" t="inlineStr">
        <is>
          <t>5939.15</t>
        </is>
      </c>
      <c r="G112" s="9" t="inlineStr">
        <is>
          <t>T200P4502117883011106 046</t>
        </is>
      </c>
      <c r="H112" s="9" t="inlineStr">
        <is>
          <t>160710.30</t>
        </is>
      </c>
      <c r="I112" s="5" t="inlineStr">
        <is>
          <t>已核销</t>
        </is>
      </c>
      <c r="J112" s="9" t="inlineStr">
        <is>
          <t>订单收款</t>
        </is>
      </c>
      <c r="K112" s="9" t="inlineStr">
        <is>
          <t>店铺过户-4502117883011106046</t>
        </is>
      </c>
      <c r="L112" s="8" t="inlineStr">
        <is>
          <t>✅ 可导入</t>
        </is>
      </c>
      <c r="M112" s="8" t="inlineStr">
        <is>
          <t>✅ 对账齐全</t>
        </is>
      </c>
      <c r="N112" t="inlineStr">
        <is>
          <t>✓分账(淘宝支付手续费)</t>
        </is>
      </c>
    </row>
    <row r="113">
      <c r="A113" s="6" t="inlineStr">
        <is>
          <t>2026-04-20</t>
        </is>
      </c>
      <c r="B113" s="5" t="inlineStr">
        <is>
          <t>202604082300114204145 2698335</t>
        </is>
      </c>
      <c r="C113" s="6" t="inlineStr">
        <is>
          <t>分账</t>
        </is>
      </c>
      <c r="D113" s="6" t="inlineStr">
        <is>
          <t>浙江淘宝商 业科技有限 公司</t>
        </is>
      </c>
      <c r="E113" s="6" t="inlineStr">
        <is>
          <t>rjfwf@service.ali yun.com</t>
        </is>
      </c>
      <c r="F113" s="6" t="inlineStr">
        <is>
          <t>-0.96</t>
        </is>
      </c>
      <c r="G113" s="6" t="inlineStr">
        <is>
          <t>T200P4502256300180001 734</t>
        </is>
      </c>
      <c r="H113" s="6" t="inlineStr">
        <is>
          <t>154771.15</t>
        </is>
      </c>
      <c r="I113" s="5" t="inlineStr">
        <is>
          <t>已核销</t>
        </is>
      </c>
      <c r="J113" s="6" t="inlineStr">
        <is>
          <t>订单收款</t>
        </is>
      </c>
      <c r="K113" s="6" t="inlineStr">
        <is>
          <t>基础软件服务费(4502256300180001734)扣款</t>
        </is>
      </c>
      <c r="L113" s="8" t="inlineStr">
        <is>
          <t>✅ 可导入</t>
        </is>
      </c>
      <c r="M113" s="8" t="inlineStr">
        <is>
          <t>✅ 对账齐全</t>
        </is>
      </c>
      <c r="N113" t="inlineStr">
        <is>
          <t>✓正常配对·分账(淘宝支付手续费,约千分之六),与同号在线支付成对</t>
        </is>
      </c>
    </row>
    <row r="114">
      <c r="A114" s="9" t="inlineStr">
        <is>
          <t>2026-04-20</t>
        </is>
      </c>
      <c r="B114" s="5" t="inlineStr">
        <is>
          <t>202604082300114204145 2698335</t>
        </is>
      </c>
      <c r="C114" s="9" t="inlineStr">
        <is>
          <t>在线支付</t>
        </is>
      </c>
      <c r="D114" s="9" t="inlineStr">
        <is>
          <t>**妹</t>
        </is>
      </c>
      <c r="E114" s="9" t="inlineStr">
        <is>
          <t>386***@qq.com</t>
        </is>
      </c>
      <c r="F114" s="9" t="inlineStr">
        <is>
          <t>160.00</t>
        </is>
      </c>
      <c r="G114" s="9" t="inlineStr">
        <is>
          <t>T200P4502256300180001 734</t>
        </is>
      </c>
      <c r="H114" s="9" t="inlineStr">
        <is>
          <t>154772.11</t>
        </is>
      </c>
      <c r="I114" s="5" t="inlineStr">
        <is>
          <t>已核销</t>
        </is>
      </c>
      <c r="J114" s="9" t="inlineStr">
        <is>
          <t>订单收款</t>
        </is>
      </c>
      <c r="K114" s="9" t="n"/>
      <c r="L114" s="8" t="inlineStr">
        <is>
          <t>✅ 可导入</t>
        </is>
      </c>
      <c r="M114" s="8" t="inlineStr">
        <is>
          <t>✅ 对账齐全</t>
        </is>
      </c>
      <c r="N114" t="inlineStr">
        <is>
          <t>✓正常配对·在线支付(客户收款,本店收入),与同号分账成对</t>
        </is>
      </c>
    </row>
    <row r="115">
      <c r="A115" s="6" t="inlineStr">
        <is>
          <t>2026-04-19</t>
        </is>
      </c>
      <c r="B115" s="5" t="inlineStr">
        <is>
          <t>202604142300112634142 4940175</t>
        </is>
      </c>
      <c r="C115" s="6" t="inlineStr">
        <is>
          <t>分账</t>
        </is>
      </c>
      <c r="D115" s="6" t="inlineStr">
        <is>
          <t>浙江淘宝商 业科技有限 公司</t>
        </is>
      </c>
      <c r="E115" s="6" t="inlineStr">
        <is>
          <t>rjfwf@service.ali yun.com</t>
        </is>
      </c>
      <c r="F115" s="6" t="inlineStr">
        <is>
          <t>-0.79</t>
        </is>
      </c>
      <c r="G115" s="6" t="inlineStr">
        <is>
          <t>T200P2701829138152018 187</t>
        </is>
      </c>
      <c r="H115" s="6" t="inlineStr">
        <is>
          <t>154612.11</t>
        </is>
      </c>
      <c r="I115" s="5" t="inlineStr">
        <is>
          <t>已核销</t>
        </is>
      </c>
      <c r="J115" s="6" t="inlineStr">
        <is>
          <t>订单收款</t>
        </is>
      </c>
      <c r="K115" s="6" t="inlineStr">
        <is>
          <t>基础软件服务费(2701829138152018187)扣款</t>
        </is>
      </c>
      <c r="L115" s="8" t="inlineStr">
        <is>
          <t>✅ 可导入</t>
        </is>
      </c>
      <c r="M115" s="8" t="inlineStr">
        <is>
          <t>✅ 对账齐全</t>
        </is>
      </c>
      <c r="N115" t="inlineStr">
        <is>
          <t>✓正常配对·分账(淘宝支付手续费,约千分之六),与同号在线支付成对</t>
        </is>
      </c>
    </row>
    <row r="116">
      <c r="A116" s="9" t="inlineStr">
        <is>
          <t>2026-04-19</t>
        </is>
      </c>
      <c r="B116" s="5" t="inlineStr">
        <is>
          <t>202604142300112634142 4940175</t>
        </is>
      </c>
      <c r="C116" s="9" t="inlineStr">
        <is>
          <t>在线支付</t>
        </is>
      </c>
      <c r="D116" s="9" t="inlineStr">
        <is>
          <t>**容</t>
        </is>
      </c>
      <c r="E116" s="9" t="inlineStr">
        <is>
          <t>zfb***@alipay.tec h</t>
        </is>
      </c>
      <c r="F116" s="9" t="inlineStr">
        <is>
          <t>132.00</t>
        </is>
      </c>
      <c r="G116" s="9" t="inlineStr">
        <is>
          <t>T200P2701829138152018 187</t>
        </is>
      </c>
      <c r="H116" s="9" t="inlineStr">
        <is>
          <t>154612.90</t>
        </is>
      </c>
      <c r="I116" s="5" t="inlineStr">
        <is>
          <t>已核销</t>
        </is>
      </c>
      <c r="J116" s="9" t="inlineStr">
        <is>
          <t>订单收款</t>
        </is>
      </c>
      <c r="K116" s="9" t="n"/>
      <c r="L116" s="8" t="inlineStr">
        <is>
          <t>✅ 可导入</t>
        </is>
      </c>
      <c r="M116" s="8" t="inlineStr">
        <is>
          <t>✅ 对账齐全</t>
        </is>
      </c>
      <c r="N116" t="inlineStr">
        <is>
          <t>✓正常配对·在线支付(客户收款,本店收入),与同号分账成对</t>
        </is>
      </c>
    </row>
    <row r="117">
      <c r="A117" s="6" t="inlineStr">
        <is>
          <t>2026-04-19</t>
        </is>
      </c>
      <c r="B117" s="5" t="inlineStr">
        <is>
          <t>202603122300110182145 7271360</t>
        </is>
      </c>
      <c r="C117" s="6" t="inlineStr">
        <is>
          <t>分账</t>
        </is>
      </c>
      <c r="D117" s="6" t="n"/>
      <c r="E117" s="6" t="n"/>
      <c r="F117" s="6" t="inlineStr">
        <is>
          <t>198.80</t>
        </is>
      </c>
      <c r="G117" s="6" t="inlineStr">
        <is>
          <t>T200P2701721713043054 684</t>
        </is>
      </c>
      <c r="H117" s="6" t="inlineStr">
        <is>
          <t>154480.90</t>
        </is>
      </c>
      <c r="I117" s="5" t="n"/>
      <c r="J117" s="6" t="n"/>
      <c r="K117" s="6" t="inlineStr">
        <is>
          <t>店铺过户-2701721713043063866</t>
        </is>
      </c>
      <c r="L117" s="8" t="inlineStr">
        <is>
          <t>✅ 可导入</t>
        </is>
      </c>
      <c r="M117" s="8" t="inlineStr">
        <is>
          <t>✅ 对账齐全</t>
        </is>
      </c>
      <c r="N117" t="inlineStr">
        <is>
          <t>✓分账(淘宝支付手续费)</t>
        </is>
      </c>
    </row>
    <row r="118">
      <c r="A118" s="9" t="inlineStr">
        <is>
          <t>2026-04-19</t>
        </is>
      </c>
      <c r="B118" s="5" t="inlineStr">
        <is>
          <t>202604042300112720144 1230184</t>
        </is>
      </c>
      <c r="C118" s="9" t="inlineStr">
        <is>
          <t>分账</t>
        </is>
      </c>
      <c r="D118" s="9" t="inlineStr">
        <is>
          <t>浙江淘宝商 业科技有限 公司</t>
        </is>
      </c>
      <c r="E118" s="9" t="inlineStr">
        <is>
          <t>rjfwf@service.ali yun.com</t>
        </is>
      </c>
      <c r="F118" s="9" t="inlineStr">
        <is>
          <t>-0.38</t>
        </is>
      </c>
      <c r="G118" s="9" t="inlineStr">
        <is>
          <t>T200P4502250435072019 138</t>
        </is>
      </c>
      <c r="H118" s="9" t="inlineStr">
        <is>
          <t>154282.10</t>
        </is>
      </c>
      <c r="I118" s="5" t="inlineStr">
        <is>
          <t>已核销</t>
        </is>
      </c>
      <c r="J118" s="9" t="inlineStr">
        <is>
          <t>订单收款</t>
        </is>
      </c>
      <c r="K118" s="9" t="inlineStr">
        <is>
          <t>基础软件服务费(4502250435072019138)扣款</t>
        </is>
      </c>
      <c r="L118" s="8" t="inlineStr">
        <is>
          <t>✅ 可导入</t>
        </is>
      </c>
      <c r="M118" s="8" t="inlineStr">
        <is>
          <t>✅ 对账齐全</t>
        </is>
      </c>
      <c r="N118" t="inlineStr">
        <is>
          <t>✓正常配对·分账(淘宝支付手续费,约千分之六),与同号在线支付成对</t>
        </is>
      </c>
    </row>
    <row r="119">
      <c r="A119" s="6" t="inlineStr">
        <is>
          <t>2026-04-19</t>
        </is>
      </c>
      <c r="B119" s="5" t="inlineStr">
        <is>
          <t>202604042300116058140 6147681</t>
        </is>
      </c>
      <c r="C119" s="6" t="inlineStr">
        <is>
          <t>分账</t>
        </is>
      </c>
      <c r="D119" s="6" t="inlineStr">
        <is>
          <t>浙江淘宝商 业科技有限 公司</t>
        </is>
      </c>
      <c r="E119" s="6" t="inlineStr">
        <is>
          <t>rjfwf@service.ali yun.com</t>
        </is>
      </c>
      <c r="F119" s="6" t="inlineStr">
        <is>
          <t>-0.40</t>
        </is>
      </c>
      <c r="G119" s="6" t="inlineStr">
        <is>
          <t>T200P2701812830063126 262</t>
        </is>
      </c>
      <c r="H119" s="6" t="inlineStr">
        <is>
          <t>154282.48</t>
        </is>
      </c>
      <c r="I119" s="5" t="inlineStr">
        <is>
          <t>已核销</t>
        </is>
      </c>
      <c r="J119" s="6" t="inlineStr">
        <is>
          <t>订单收款</t>
        </is>
      </c>
      <c r="K119" s="6" t="inlineStr">
        <is>
          <t>基础软件服务费(2701812830063126262)扣款</t>
        </is>
      </c>
      <c r="L119" s="8" t="inlineStr">
        <is>
          <t>✅ 可导入</t>
        </is>
      </c>
      <c r="M119" s="8" t="inlineStr">
        <is>
          <t>✅ 对账齐全</t>
        </is>
      </c>
      <c r="N119" t="inlineStr">
        <is>
          <t>✓正常配对·分账(淘宝支付手续费,约千分之六),与同号在线支付成对</t>
        </is>
      </c>
    </row>
    <row r="120">
      <c r="A120" s="9" t="inlineStr">
        <is>
          <t>2026-04-19</t>
        </is>
      </c>
      <c r="B120" s="5" t="inlineStr">
        <is>
          <t>202604042300116058140 6147681</t>
        </is>
      </c>
      <c r="C120" s="9" t="inlineStr">
        <is>
          <t>在线支付</t>
        </is>
      </c>
      <c r="D120" s="9" t="inlineStr">
        <is>
          <t>**平</t>
        </is>
      </c>
      <c r="E120" s="9" t="inlineStr">
        <is>
          <t>132******54</t>
        </is>
      </c>
      <c r="F120" s="9" t="inlineStr">
        <is>
          <t>66.00</t>
        </is>
      </c>
      <c r="G120" s="9" t="inlineStr">
        <is>
          <t>T200P2701812830063126 262</t>
        </is>
      </c>
      <c r="H120" s="9" t="inlineStr">
        <is>
          <t>154282.88</t>
        </is>
      </c>
      <c r="I120" s="5" t="inlineStr">
        <is>
          <t>已核销</t>
        </is>
      </c>
      <c r="J120" s="9" t="inlineStr">
        <is>
          <t>订单收款</t>
        </is>
      </c>
      <c r="K120" s="9" t="n"/>
      <c r="L120" s="8" t="inlineStr">
        <is>
          <t>✅ 可导入</t>
        </is>
      </c>
      <c r="M120" s="8" t="inlineStr">
        <is>
          <t>✅ 对账齐全</t>
        </is>
      </c>
      <c r="N120" t="inlineStr">
        <is>
          <t>✓正常配对·在线支付(客户收款,本店收入),与同号分账成对</t>
        </is>
      </c>
    </row>
    <row r="121">
      <c r="A121" s="6" t="inlineStr">
        <is>
          <t>2026-04-19</t>
        </is>
      </c>
      <c r="B121" s="5" t="inlineStr">
        <is>
          <t>202604042300113270142 0459856</t>
        </is>
      </c>
      <c r="C121" s="6" t="inlineStr">
        <is>
          <t>分账</t>
        </is>
      </c>
      <c r="D121" s="6" t="inlineStr">
        <is>
          <t>浙江淘宝商 业科技有限 公司</t>
        </is>
      </c>
      <c r="E121" s="6" t="inlineStr">
        <is>
          <t>rjfwf@service.ali yun.com</t>
        </is>
      </c>
      <c r="F121" s="6" t="inlineStr">
        <is>
          <t>-0.43</t>
        </is>
      </c>
      <c r="G121" s="6" t="inlineStr">
        <is>
          <t>T200P2701811894064015 850</t>
        </is>
      </c>
      <c r="H121" s="6" t="inlineStr">
        <is>
          <t>154216.88</t>
        </is>
      </c>
      <c r="I121" s="5" t="inlineStr">
        <is>
          <t>已核销</t>
        </is>
      </c>
      <c r="J121" s="6" t="inlineStr">
        <is>
          <t>订单收款</t>
        </is>
      </c>
      <c r="K121" s="6" t="inlineStr">
        <is>
          <t>基础软件服务费(2701811894064015850)扣款</t>
        </is>
      </c>
      <c r="L121" s="8" t="inlineStr">
        <is>
          <t>✅ 可导入</t>
        </is>
      </c>
      <c r="M121" s="8" t="inlineStr">
        <is>
          <t>✅ 对账齐全</t>
        </is>
      </c>
      <c r="N121" t="inlineStr">
        <is>
          <t>✓正常配对·分账(淘宝支付手续费,约千分之六),与同号在线支付成对</t>
        </is>
      </c>
    </row>
    <row r="122">
      <c r="A122" s="9" t="inlineStr">
        <is>
          <t>2026-04-19</t>
        </is>
      </c>
      <c r="B122" s="5" t="inlineStr">
        <is>
          <t>202604042300113270142 0459856</t>
        </is>
      </c>
      <c r="C122" s="9" t="inlineStr">
        <is>
          <t>在线支付</t>
        </is>
      </c>
      <c r="D122" s="9" t="inlineStr">
        <is>
          <t>*辉</t>
        </is>
      </c>
      <c r="E122" s="9" t="inlineStr">
        <is>
          <t>fh1***@126.com</t>
        </is>
      </c>
      <c r="F122" s="9" t="inlineStr">
        <is>
          <t>72.00</t>
        </is>
      </c>
      <c r="G122" s="9" t="inlineStr">
        <is>
          <t>T200P2701811894064015 850</t>
        </is>
      </c>
      <c r="H122" s="9" t="inlineStr">
        <is>
          <t>154217.31</t>
        </is>
      </c>
      <c r="I122" s="5" t="inlineStr">
        <is>
          <t>已核销</t>
        </is>
      </c>
      <c r="J122" s="9" t="inlineStr">
        <is>
          <t>订单收款</t>
        </is>
      </c>
      <c r="K122" s="9" t="n"/>
      <c r="L122" s="8" t="inlineStr">
        <is>
          <t>✅ 可导入</t>
        </is>
      </c>
      <c r="M122" s="8" t="inlineStr">
        <is>
          <t>✅ 对账齐全</t>
        </is>
      </c>
      <c r="N122" t="inlineStr">
        <is>
          <t>✓正常配对·在线支付(客户收款,本店收入),与同号分账成对</t>
        </is>
      </c>
    </row>
    <row r="123">
      <c r="A123" s="6" t="inlineStr">
        <is>
          <t>2026-04-19</t>
        </is>
      </c>
      <c r="B123" s="5" t="inlineStr">
        <is>
          <t>202604042300112720144 1230184</t>
        </is>
      </c>
      <c r="C123" s="6" t="inlineStr">
        <is>
          <t>在线支付</t>
        </is>
      </c>
      <c r="D123" s="6" t="inlineStr">
        <is>
          <t>**文</t>
        </is>
      </c>
      <c r="E123" s="6" t="inlineStr">
        <is>
          <t>192******21</t>
        </is>
      </c>
      <c r="F123" s="6" t="inlineStr">
        <is>
          <t>63.00</t>
        </is>
      </c>
      <c r="G123" s="6" t="inlineStr">
        <is>
          <t>T200P4502250435072019 138</t>
        </is>
      </c>
      <c r="H123" s="6" t="inlineStr">
        <is>
          <t>154145.31</t>
        </is>
      </c>
      <c r="I123" s="5" t="inlineStr">
        <is>
          <t>已核销</t>
        </is>
      </c>
      <c r="J123" s="6" t="inlineStr">
        <is>
          <t>订单收款</t>
        </is>
      </c>
      <c r="K123" s="6" t="n"/>
      <c r="L123" s="8" t="inlineStr">
        <is>
          <t>✅ 可导入</t>
        </is>
      </c>
      <c r="M123" s="8" t="inlineStr">
        <is>
          <t>✅ 对账齐全</t>
        </is>
      </c>
      <c r="N123" t="inlineStr">
        <is>
          <t>✓正常配对·在线支付(客户收款,本店收入),与同号分账成对</t>
        </is>
      </c>
    </row>
    <row r="124">
      <c r="A124" s="9" t="inlineStr">
        <is>
          <t>2026-04-19</t>
        </is>
      </c>
      <c r="B124" s="5" t="inlineStr">
        <is>
          <t>202604190200700115308 30001691277</t>
        </is>
      </c>
      <c r="C124" s="9" t="inlineStr">
        <is>
          <t>转账</t>
        </is>
      </c>
      <c r="D124" s="9" t="inlineStr">
        <is>
          <t>上海淘天商 业管理有限 公司</t>
        </is>
      </c>
      <c r="E124" s="9" t="inlineStr">
        <is>
          <t>byfsrtg3@service. aliyun.com</t>
        </is>
      </c>
      <c r="F124" s="9" t="inlineStr">
        <is>
          <t>-0.42</t>
        </is>
      </c>
      <c r="G124" s="9" t="inlineStr">
        <is>
          <t>HJCAEB==5000000684700 86031==64492443730608 11</t>
        </is>
      </c>
      <c r="H124" s="9" t="inlineStr">
        <is>
          <t>154082.31</t>
        </is>
      </c>
      <c r="I124" s="5" t="n"/>
      <c r="J124" s="9" t="n"/>
      <c r="K124" s="9" t="inlineStr">
        <is>
          <t>代扣款（扣款用途：消费者体验提升计划服务费_订单号4502312065066046528，付款方：义乌市畔色贸易商行(个体工商户)，Email：jimlu0918@gmail.com）</t>
        </is>
      </c>
      <c r="L124" s="8" t="inlineStr">
        <is>
          <t>✅ 可导入</t>
        </is>
      </c>
      <c r="M124" s="8" t="inlineStr">
        <is>
          <t>✅ 对账齐全</t>
        </is>
      </c>
      <c r="N124" t="inlineStr">
        <is>
          <t>✓</t>
        </is>
      </c>
    </row>
    <row r="125">
      <c r="A125" s="6" t="inlineStr">
        <is>
          <t>2026-04-19</t>
        </is>
      </c>
      <c r="B125" s="5" t="inlineStr">
        <is>
          <t>202604190200700115308 30001594672</t>
        </is>
      </c>
      <c r="C125" s="6" t="inlineStr">
        <is>
          <t>转账</t>
        </is>
      </c>
      <c r="D125" s="6" t="inlineStr">
        <is>
          <t>上海淘天商 业管理有限 公司</t>
        </is>
      </c>
      <c r="E125" s="6" t="inlineStr">
        <is>
          <t>byfsrtg3@service. aliyun.com</t>
        </is>
      </c>
      <c r="F125" s="6" t="inlineStr">
        <is>
          <t>-0.42</t>
        </is>
      </c>
      <c r="G125" s="6" t="inlineStr">
        <is>
          <t>HJCAEB==5000000684700 86031==64492643417208 11</t>
        </is>
      </c>
      <c r="H125" s="6" t="inlineStr">
        <is>
          <t>154082.73</t>
        </is>
      </c>
      <c r="I125" s="5" t="n"/>
      <c r="J125" s="6" t="n"/>
      <c r="K125" s="6" t="inlineStr">
        <is>
          <t>代扣款（扣款用途：消费者体验提升计划服务费_订单号4502302884049048710，付款方：义乌市畔色贸易商行(个体工商户)，Email：jimlu0918@gmail.com）</t>
        </is>
      </c>
      <c r="L125" s="8" t="inlineStr">
        <is>
          <t>✅ 可导入</t>
        </is>
      </c>
      <c r="M125" s="8" t="inlineStr">
        <is>
          <t>✅ 对账齐全</t>
        </is>
      </c>
      <c r="N125" t="inlineStr">
        <is>
          <t>✓</t>
        </is>
      </c>
    </row>
    <row r="126">
      <c r="A126" s="9" t="inlineStr">
        <is>
          <t>2026-04-18</t>
        </is>
      </c>
      <c r="B126" s="5" t="inlineStr">
        <is>
          <t>202603092300110226144 2110923</t>
        </is>
      </c>
      <c r="C126" s="9" t="inlineStr">
        <is>
          <t>分账</t>
        </is>
      </c>
      <c r="D126" s="9" t="n"/>
      <c r="E126" s="9" t="n"/>
      <c r="F126" s="9" t="inlineStr">
        <is>
          <t>17696.44</t>
        </is>
      </c>
      <c r="G126" s="9" t="inlineStr">
        <is>
          <t>T200P4502117053076082 343</t>
        </is>
      </c>
      <c r="H126" s="9" t="inlineStr">
        <is>
          <t>154083.15</t>
        </is>
      </c>
      <c r="I126" s="5" t="inlineStr">
        <is>
          <t>已核销</t>
        </is>
      </c>
      <c r="J126" s="9" t="inlineStr">
        <is>
          <t>订单收款</t>
        </is>
      </c>
      <c r="K126" s="9" t="inlineStr">
        <is>
          <t>店铺过户-4502117053076082343</t>
        </is>
      </c>
      <c r="L126" s="8" t="inlineStr">
        <is>
          <t>✅ 可导入</t>
        </is>
      </c>
      <c r="M126" s="8" t="inlineStr">
        <is>
          <t>✅ 对账齐全</t>
        </is>
      </c>
      <c r="N126" t="inlineStr">
        <is>
          <t>✓分账(淘宝支付手续费)</t>
        </is>
      </c>
    </row>
    <row r="127">
      <c r="A127" s="6" t="inlineStr">
        <is>
          <t>2026-04-18</t>
        </is>
      </c>
      <c r="B127" s="5" t="inlineStr">
        <is>
          <t>202604072300116466141 6754144</t>
        </is>
      </c>
      <c r="C127" s="6" t="inlineStr">
        <is>
          <t>分账</t>
        </is>
      </c>
      <c r="D127" s="6" t="inlineStr">
        <is>
          <t>浙江淘宝商 业科技有限 公司</t>
        </is>
      </c>
      <c r="E127" s="6" t="inlineStr">
        <is>
          <t>rjfwf@service.ali yun.com</t>
        </is>
      </c>
      <c r="F127" s="6" t="inlineStr">
        <is>
          <t>-0.78</t>
        </is>
      </c>
      <c r="G127" s="6" t="inlineStr">
        <is>
          <t>T200P4502247663167007 740</t>
        </is>
      </c>
      <c r="H127" s="6" t="inlineStr">
        <is>
          <t>136386.71</t>
        </is>
      </c>
      <c r="I127" s="5" t="inlineStr">
        <is>
          <t>已核销</t>
        </is>
      </c>
      <c r="J127" s="6" t="inlineStr">
        <is>
          <t>订单收款</t>
        </is>
      </c>
      <c r="K127" s="6" t="inlineStr">
        <is>
          <t>基础软件服务费(4502247663167007740)扣款</t>
        </is>
      </c>
      <c r="L127" s="8" t="inlineStr">
        <is>
          <t>✅ 可导入</t>
        </is>
      </c>
      <c r="M127" s="8" t="inlineStr">
        <is>
          <t>✅ 对账齐全</t>
        </is>
      </c>
      <c r="N127" t="inlineStr">
        <is>
          <t>✓正常配对·分账(淘宝支付手续费,约千分之六),与同号在线支付成对</t>
        </is>
      </c>
    </row>
    <row r="128">
      <c r="A128" s="9" t="inlineStr">
        <is>
          <t>2026-04-18</t>
        </is>
      </c>
      <c r="B128" s="5" t="inlineStr">
        <is>
          <t>202604072300116466141 6754144</t>
        </is>
      </c>
      <c r="C128" s="9" t="inlineStr">
        <is>
          <t>在线支付</t>
        </is>
      </c>
      <c r="D128" s="9" t="inlineStr">
        <is>
          <t>*帆</t>
        </is>
      </c>
      <c r="E128" s="9" t="inlineStr">
        <is>
          <t>153******43</t>
        </is>
      </c>
      <c r="F128" s="9" t="inlineStr">
        <is>
          <t>130.00</t>
        </is>
      </c>
      <c r="G128" s="9" t="inlineStr">
        <is>
          <t>T200P4502247663167007 740</t>
        </is>
      </c>
      <c r="H128" s="9" t="inlineStr">
        <is>
          <t>136387.49</t>
        </is>
      </c>
      <c r="I128" s="5" t="inlineStr">
        <is>
          <t>已核销</t>
        </is>
      </c>
      <c r="J128" s="9" t="inlineStr">
        <is>
          <t>订单收款</t>
        </is>
      </c>
      <c r="K128" s="9" t="n"/>
      <c r="L128" s="8" t="inlineStr">
        <is>
          <t>✅ 可导入</t>
        </is>
      </c>
      <c r="M128" s="8" t="inlineStr">
        <is>
          <t>✅ 对账齐全</t>
        </is>
      </c>
      <c r="N128" t="inlineStr">
        <is>
          <t>✓正常配对·在线支付(客户收款,本店收入),与同号分账成对</t>
        </is>
      </c>
    </row>
    <row r="129">
      <c r="A129" s="6" t="inlineStr">
        <is>
          <t>2026-04-18</t>
        </is>
      </c>
      <c r="B129" s="5" t="inlineStr">
        <is>
          <t>202602262300111050142 8687348</t>
        </is>
      </c>
      <c r="C129" s="6" t="inlineStr">
        <is>
          <t>分账</t>
        </is>
      </c>
      <c r="D129" s="6" t="n"/>
      <c r="E129" s="6" t="n"/>
      <c r="F129" s="6" t="inlineStr">
        <is>
          <t>99.40</t>
        </is>
      </c>
      <c r="G129" s="6" t="inlineStr">
        <is>
          <t>T200P3262295858450137 151</t>
        </is>
      </c>
      <c r="H129" s="6" t="inlineStr">
        <is>
          <t>136257.49</t>
        </is>
      </c>
      <c r="I129" s="5" t="inlineStr">
        <is>
          <t>已核销</t>
        </is>
      </c>
      <c r="J129" s="6" t="inlineStr">
        <is>
          <t>订单收款</t>
        </is>
      </c>
      <c r="K129" s="6" t="inlineStr">
        <is>
          <t>店铺过户-3262295858450137151</t>
        </is>
      </c>
      <c r="L129" s="8" t="inlineStr">
        <is>
          <t>✅ 可导入</t>
        </is>
      </c>
      <c r="M129" s="8" t="inlineStr">
        <is>
          <t>✅ 对账齐全</t>
        </is>
      </c>
      <c r="N129" t="inlineStr">
        <is>
          <t>✓分账(淘宝支付手续费)</t>
        </is>
      </c>
    </row>
    <row r="130">
      <c r="A130" s="9" t="inlineStr">
        <is>
          <t>2026-04-18</t>
        </is>
      </c>
      <c r="B130" s="5" t="inlineStr">
        <is>
          <t>202602262300111050142 9959843</t>
        </is>
      </c>
      <c r="C130" s="9" t="inlineStr">
        <is>
          <t>分账</t>
        </is>
      </c>
      <c r="D130" s="9" t="n"/>
      <c r="E130" s="9" t="n"/>
      <c r="F130" s="9" t="inlineStr">
        <is>
          <t>10380.68</t>
        </is>
      </c>
      <c r="G130" s="9" t="inlineStr">
        <is>
          <t>T200P3262895580182137 151</t>
        </is>
      </c>
      <c r="H130" s="9" t="inlineStr">
        <is>
          <t>136158.09</t>
        </is>
      </c>
      <c r="I130" s="5" t="inlineStr">
        <is>
          <t>已核销</t>
        </is>
      </c>
      <c r="J130" s="9" t="inlineStr">
        <is>
          <t>订单收款</t>
        </is>
      </c>
      <c r="K130" s="9" t="inlineStr">
        <is>
          <t>店铺过户-3262895580182137151</t>
        </is>
      </c>
      <c r="L130" s="8" t="inlineStr">
        <is>
          <t>✅ 可导入</t>
        </is>
      </c>
      <c r="M130" s="8" t="inlineStr">
        <is>
          <t>✅ 对账齐全</t>
        </is>
      </c>
      <c r="N130" t="inlineStr">
        <is>
          <t>✓分账(淘宝支付手续费)</t>
        </is>
      </c>
    </row>
    <row r="131">
      <c r="A131" s="6" t="inlineStr">
        <is>
          <t>2026-04-18</t>
        </is>
      </c>
      <c r="B131" s="5" t="inlineStr">
        <is>
          <t>202602242300113560144 7362134</t>
        </is>
      </c>
      <c r="C131" s="6" t="inlineStr">
        <is>
          <t>分账</t>
        </is>
      </c>
      <c r="D131" s="6" t="n"/>
      <c r="E131" s="6" t="n"/>
      <c r="F131" s="6" t="inlineStr">
        <is>
          <t>5765.20</t>
        </is>
      </c>
      <c r="G131" s="6" t="inlineStr">
        <is>
          <t>T200P5081789124695917 014</t>
        </is>
      </c>
      <c r="H131" s="6" t="inlineStr">
        <is>
          <t>125777.41</t>
        </is>
      </c>
      <c r="I131" s="5" t="inlineStr">
        <is>
          <t>已核销</t>
        </is>
      </c>
      <c r="J131" s="6" t="inlineStr">
        <is>
          <t>订单收款</t>
        </is>
      </c>
      <c r="K131" s="6" t="inlineStr">
        <is>
          <t>店铺过户-5081789124695917014</t>
        </is>
      </c>
      <c r="L131" s="8" t="inlineStr">
        <is>
          <t>✅ 可导入</t>
        </is>
      </c>
      <c r="M131" s="8" t="inlineStr">
        <is>
          <t>✅ 对账齐全</t>
        </is>
      </c>
      <c r="N131" t="inlineStr">
        <is>
          <t>✓分账(淘宝支付手续费)</t>
        </is>
      </c>
    </row>
    <row r="132">
      <c r="A132" s="9" t="inlineStr">
        <is>
          <t>2026-04-18</t>
        </is>
      </c>
      <c r="B132" s="5" t="inlineStr">
        <is>
          <t>202510212200116156142 6174037</t>
        </is>
      </c>
      <c r="C132" s="9" t="inlineStr">
        <is>
          <t>分账</t>
        </is>
      </c>
      <c r="D132" s="9" t="n"/>
      <c r="E132" s="9" t="n"/>
      <c r="F132" s="9" t="inlineStr">
        <is>
          <t>9665.25</t>
        </is>
      </c>
      <c r="G132" s="9" t="inlineStr">
        <is>
          <t>T200P3009966350563657 394</t>
        </is>
      </c>
      <c r="H132" s="9" t="inlineStr">
        <is>
          <t>120012.21</t>
        </is>
      </c>
      <c r="I132" s="5" t="n"/>
      <c r="J132" s="9" t="n"/>
      <c r="K132" s="9" t="inlineStr">
        <is>
          <t>店铺过户-3009966350563657394</t>
        </is>
      </c>
      <c r="L132" s="8" t="inlineStr">
        <is>
          <t>✅ 可导入</t>
        </is>
      </c>
      <c r="M132" s="8" t="inlineStr">
        <is>
          <t>✅ 对账齐全</t>
        </is>
      </c>
      <c r="N132" t="inlineStr">
        <is>
          <t>✓分账(淘宝支付手续费)</t>
        </is>
      </c>
    </row>
    <row r="133">
      <c r="A133" s="6" t="inlineStr">
        <is>
          <t>2026-04-18</t>
        </is>
      </c>
      <c r="B133" s="5" t="inlineStr">
        <is>
          <t>202604062300112570142 5102070</t>
        </is>
      </c>
      <c r="C133" s="6" t="inlineStr">
        <is>
          <t>分账</t>
        </is>
      </c>
      <c r="D133" s="6" t="inlineStr">
        <is>
          <t>浙江淘宝商 业科技有限 公司</t>
        </is>
      </c>
      <c r="E133" s="6" t="inlineStr">
        <is>
          <t>rjfwf@service.ali yun.com</t>
        </is>
      </c>
      <c r="F133" s="6" t="inlineStr">
        <is>
          <t>-0.15</t>
        </is>
      </c>
      <c r="G133" s="6" t="inlineStr">
        <is>
          <t>T200P2701828777103020 289</t>
        </is>
      </c>
      <c r="H133" s="6" t="inlineStr">
        <is>
          <t>110346.96</t>
        </is>
      </c>
      <c r="I133" s="5" t="inlineStr">
        <is>
          <t>已核销</t>
        </is>
      </c>
      <c r="J133" s="6" t="inlineStr">
        <is>
          <t>订单收款</t>
        </is>
      </c>
      <c r="K133" s="6" t="inlineStr">
        <is>
          <t>基础软件服务费(2701828777103020289)扣款</t>
        </is>
      </c>
      <c r="L133" s="8" t="inlineStr">
        <is>
          <t>✅ 可导入</t>
        </is>
      </c>
      <c r="M133" s="8" t="inlineStr">
        <is>
          <t>✅ 对账齐全</t>
        </is>
      </c>
      <c r="N133" t="inlineStr">
        <is>
          <t>✓正常配对·分账(淘宝支付手续费,约千分之六),与同号在线支付成对</t>
        </is>
      </c>
    </row>
    <row r="134">
      <c r="A134" s="9" t="inlineStr">
        <is>
          <t>2026-04-18</t>
        </is>
      </c>
      <c r="B134" s="5" t="inlineStr">
        <is>
          <t>202604062300112570142 5102070</t>
        </is>
      </c>
      <c r="C134" s="9" t="inlineStr">
        <is>
          <t>在线支付</t>
        </is>
      </c>
      <c r="D134" s="9" t="inlineStr">
        <is>
          <t>**静</t>
        </is>
      </c>
      <c r="E134" s="9" t="inlineStr">
        <is>
          <t>134******65</t>
        </is>
      </c>
      <c r="F134" s="9" t="inlineStr">
        <is>
          <t>25.00</t>
        </is>
      </c>
      <c r="G134" s="9" t="inlineStr">
        <is>
          <t>T200P2701828777103020 289</t>
        </is>
      </c>
      <c r="H134" s="9" t="inlineStr">
        <is>
          <t>110347.11</t>
        </is>
      </c>
      <c r="I134" s="5" t="inlineStr">
        <is>
          <t>已核销</t>
        </is>
      </c>
      <c r="J134" s="9" t="inlineStr">
        <is>
          <t>订单收款</t>
        </is>
      </c>
      <c r="K134" s="9" t="n"/>
      <c r="L134" s="8" t="inlineStr">
        <is>
          <t>✅ 可导入</t>
        </is>
      </c>
      <c r="M134" s="8" t="inlineStr">
        <is>
          <t>✅ 对账齐全</t>
        </is>
      </c>
      <c r="N134" t="inlineStr">
        <is>
          <t>✓正常配对·在线支付(客户收款,本店收入),与同号分账成对</t>
        </is>
      </c>
    </row>
    <row r="135">
      <c r="A135" s="6" t="inlineStr">
        <is>
          <t>2026-04-18</t>
        </is>
      </c>
      <c r="B135" s="5" t="inlineStr">
        <is>
          <t>202603132300114451142 6277608</t>
        </is>
      </c>
      <c r="C135" s="6" t="inlineStr">
        <is>
          <t>分账</t>
        </is>
      </c>
      <c r="D135" s="6" t="inlineStr">
        <is>
          <t>浙江淘宝商 业科技有限 公司</t>
        </is>
      </c>
      <c r="E135" s="6" t="inlineStr">
        <is>
          <t>rjfwf@service.ali yun.com</t>
        </is>
      </c>
      <c r="F135" s="6" t="inlineStr">
        <is>
          <t>-0.60</t>
        </is>
      </c>
      <c r="G135" s="6" t="inlineStr">
        <is>
          <t>T200P4502117127215188 940</t>
        </is>
      </c>
      <c r="H135" s="6" t="inlineStr">
        <is>
          <t>110322.11</t>
        </is>
      </c>
      <c r="I135" s="5" t="inlineStr">
        <is>
          <t>已核销</t>
        </is>
      </c>
      <c r="J135" s="6" t="inlineStr">
        <is>
          <t>订单收款</t>
        </is>
      </c>
      <c r="K135" s="6" t="inlineStr">
        <is>
          <t>基础软件服务费(4502117127215188940)扣款</t>
        </is>
      </c>
      <c r="L135" s="8" t="inlineStr">
        <is>
          <t>✅ 可导入</t>
        </is>
      </c>
      <c r="M135" s="8" t="inlineStr">
        <is>
          <t>✅ 对账齐全</t>
        </is>
      </c>
      <c r="N135" t="inlineStr">
        <is>
          <t>✓正常配对·分账(淘宝支付手续费,约千分之六),与同号在线支付成对</t>
        </is>
      </c>
    </row>
    <row r="136">
      <c r="A136" s="9" t="inlineStr">
        <is>
          <t>2026-04-18</t>
        </is>
      </c>
      <c r="B136" s="5" t="inlineStr">
        <is>
          <t>202603052300114451145 0394388</t>
        </is>
      </c>
      <c r="C136" s="9" t="inlineStr">
        <is>
          <t>分账</t>
        </is>
      </c>
      <c r="D136" s="9" t="n"/>
      <c r="E136" s="9" t="n"/>
      <c r="F136" s="9" t="inlineStr">
        <is>
          <t>99.40</t>
        </is>
      </c>
      <c r="G136" s="9" t="inlineStr">
        <is>
          <t>T200P4502100492030006 538</t>
        </is>
      </c>
      <c r="H136" s="9" t="inlineStr">
        <is>
          <t>110322.71</t>
        </is>
      </c>
      <c r="I136" s="5" t="inlineStr">
        <is>
          <t>已核销</t>
        </is>
      </c>
      <c r="J136" s="9" t="inlineStr">
        <is>
          <t>订单收款</t>
        </is>
      </c>
      <c r="K136" s="9" t="inlineStr">
        <is>
          <t>店铺过户-4502100492030006538</t>
        </is>
      </c>
      <c r="L136" s="8" t="inlineStr">
        <is>
          <t>✅ 可导入</t>
        </is>
      </c>
      <c r="M136" s="8" t="inlineStr">
        <is>
          <t>✅ 对账齐全</t>
        </is>
      </c>
      <c r="N136" t="inlineStr">
        <is>
          <t>✓分账(淘宝支付手续费)</t>
        </is>
      </c>
    </row>
    <row r="137">
      <c r="A137" s="6" t="inlineStr">
        <is>
          <t>2026-04-18</t>
        </is>
      </c>
      <c r="B137" s="5" t="inlineStr">
        <is>
          <t>202603052300114451145 0900506</t>
        </is>
      </c>
      <c r="C137" s="6" t="inlineStr">
        <is>
          <t>分账</t>
        </is>
      </c>
      <c r="D137" s="6" t="n"/>
      <c r="E137" s="6" t="n"/>
      <c r="F137" s="6" t="inlineStr">
        <is>
          <t>5703.71</t>
        </is>
      </c>
      <c r="G137" s="6" t="inlineStr">
        <is>
          <t>T200P4502092320085015 720</t>
        </is>
      </c>
      <c r="H137" s="6" t="inlineStr">
        <is>
          <t>110223.31</t>
        </is>
      </c>
      <c r="I137" s="5" t="inlineStr">
        <is>
          <t>已核销</t>
        </is>
      </c>
      <c r="J137" s="6" t="inlineStr">
        <is>
          <t>订单收款</t>
        </is>
      </c>
      <c r="K137" s="6" t="inlineStr">
        <is>
          <t>店铺过户-4502092320085015720</t>
        </is>
      </c>
      <c r="L137" s="8" t="inlineStr">
        <is>
          <t>✅ 可导入</t>
        </is>
      </c>
      <c r="M137" s="8" t="inlineStr">
        <is>
          <t>✅ 对账齐全</t>
        </is>
      </c>
      <c r="N137" t="inlineStr">
        <is>
          <t>✓分账(淘宝支付手续费)</t>
        </is>
      </c>
    </row>
    <row r="138">
      <c r="A138" s="9" t="inlineStr">
        <is>
          <t>2026-04-18</t>
        </is>
      </c>
      <c r="B138" s="5" t="inlineStr">
        <is>
          <t>202603132300114451142 6277608</t>
        </is>
      </c>
      <c r="C138" s="9" t="inlineStr">
        <is>
          <t>在线支付</t>
        </is>
      </c>
      <c r="D138" s="9" t="inlineStr">
        <is>
          <t>**园</t>
        </is>
      </c>
      <c r="E138" s="9" t="inlineStr">
        <is>
          <t>yxy***@sina.com</t>
        </is>
      </c>
      <c r="F138" s="9" t="inlineStr">
        <is>
          <t>100.00</t>
        </is>
      </c>
      <c r="G138" s="9" t="inlineStr">
        <is>
          <t>T200P4502117127215188 940</t>
        </is>
      </c>
      <c r="H138" s="9" t="inlineStr">
        <is>
          <t>104519.60</t>
        </is>
      </c>
      <c r="I138" s="5" t="inlineStr">
        <is>
          <t>已核销</t>
        </is>
      </c>
      <c r="J138" s="9" t="inlineStr">
        <is>
          <t>订单收款</t>
        </is>
      </c>
      <c r="K138" s="9" t="n"/>
      <c r="L138" s="8" t="inlineStr">
        <is>
          <t>✅ 可导入</t>
        </is>
      </c>
      <c r="M138" s="8" t="inlineStr">
        <is>
          <t>✅ 对账齐全</t>
        </is>
      </c>
      <c r="N138" t="inlineStr">
        <is>
          <t>✓正常配对·在线支付(客户收款,本店收入),与同号分账成对</t>
        </is>
      </c>
    </row>
    <row r="139">
      <c r="A139" s="6" t="inlineStr">
        <is>
          <t>2026-04-18</t>
        </is>
      </c>
      <c r="B139" s="5" t="inlineStr">
        <is>
          <t>202604062300116847141 2410102</t>
        </is>
      </c>
      <c r="C139" s="6" t="inlineStr">
        <is>
          <t>分账</t>
        </is>
      </c>
      <c r="D139" s="6" t="inlineStr">
        <is>
          <t>浙江淘宝商 业科技有限 公司</t>
        </is>
      </c>
      <c r="E139" s="6" t="inlineStr">
        <is>
          <t>rjfwf@service.ali yun.com</t>
        </is>
      </c>
      <c r="F139" s="6" t="inlineStr">
        <is>
          <t>-1.20</t>
        </is>
      </c>
      <c r="G139" s="6" t="inlineStr">
        <is>
          <t>T200P4502266814097263 918</t>
        </is>
      </c>
      <c r="H139" s="6" t="inlineStr">
        <is>
          <t>104419.60</t>
        </is>
      </c>
      <c r="I139" s="5" t="inlineStr">
        <is>
          <t>已核销</t>
        </is>
      </c>
      <c r="J139" s="6" t="inlineStr">
        <is>
          <t>订单收款</t>
        </is>
      </c>
      <c r="K139" s="6" t="inlineStr">
        <is>
          <t>基础软件服务费(4502266814097263918)扣款</t>
        </is>
      </c>
      <c r="L139" s="8" t="inlineStr">
        <is>
          <t>✅ 可导入</t>
        </is>
      </c>
      <c r="M139" s="8" t="inlineStr">
        <is>
          <t>✅ 对账齐全</t>
        </is>
      </c>
      <c r="N139" t="inlineStr">
        <is>
          <t>✓正常配对·分账(淘宝支付手续费,约千分之六),与同号在线支付成对</t>
        </is>
      </c>
    </row>
    <row r="140">
      <c r="A140" s="9" t="inlineStr">
        <is>
          <t>2026-04-18</t>
        </is>
      </c>
      <c r="B140" s="5" t="inlineStr">
        <is>
          <t>202604062300116847141 2410102</t>
        </is>
      </c>
      <c r="C140" s="9" t="inlineStr">
        <is>
          <t>在线支付</t>
        </is>
      </c>
      <c r="D140" s="9" t="inlineStr">
        <is>
          <t>*彤</t>
        </is>
      </c>
      <c r="E140" s="9" t="inlineStr">
        <is>
          <t>lil***@sina.com.c n</t>
        </is>
      </c>
      <c r="F140" s="9" t="inlineStr">
        <is>
          <t>200.00</t>
        </is>
      </c>
      <c r="G140" s="9" t="inlineStr">
        <is>
          <t>T200P4502266814097263 918</t>
        </is>
      </c>
      <c r="H140" s="9" t="inlineStr">
        <is>
          <t>104420.80</t>
        </is>
      </c>
      <c r="I140" s="5" t="inlineStr">
        <is>
          <t>已核销</t>
        </is>
      </c>
      <c r="J140" s="9" t="inlineStr">
        <is>
          <t>订单收款</t>
        </is>
      </c>
      <c r="K140" s="9" t="n"/>
      <c r="L140" s="8" t="inlineStr">
        <is>
          <t>✅ 可导入</t>
        </is>
      </c>
      <c r="M140" s="8" t="inlineStr">
        <is>
          <t>✅ 对账齐全</t>
        </is>
      </c>
      <c r="N140" t="inlineStr">
        <is>
          <t>✓正常配对·在线支付(客户收款,本店收入),与同号分账成对</t>
        </is>
      </c>
    </row>
    <row r="141">
      <c r="A141" s="6" t="inlineStr">
        <is>
          <t>2026-04-17</t>
        </is>
      </c>
      <c r="B141" s="5" t="inlineStr">
        <is>
          <t>202604062200118799142 6000302</t>
        </is>
      </c>
      <c r="C141" s="6" t="inlineStr">
        <is>
          <t>分账</t>
        </is>
      </c>
      <c r="D141" s="6" t="inlineStr">
        <is>
          <t>浙江淘宝商 业科技有限 公司</t>
        </is>
      </c>
      <c r="E141" s="6" t="inlineStr">
        <is>
          <t>rjfwf@service.ali yun.com</t>
        </is>
      </c>
      <c r="F141" s="6" t="inlineStr">
        <is>
          <t>-0.34</t>
        </is>
      </c>
      <c r="G141" s="6" t="inlineStr">
        <is>
          <t>T200P4502256300100046 602</t>
        </is>
      </c>
      <c r="H141" s="6" t="inlineStr">
        <is>
          <t>104220.80</t>
        </is>
      </c>
      <c r="I141" s="5" t="inlineStr">
        <is>
          <t>已核销</t>
        </is>
      </c>
      <c r="J141" s="6" t="inlineStr">
        <is>
          <t>订单收款</t>
        </is>
      </c>
      <c r="K141" s="6" t="inlineStr">
        <is>
          <t>基础软件服务费(4502256300100046602)扣款</t>
        </is>
      </c>
      <c r="L141" s="8" t="inlineStr">
        <is>
          <t>✅ 可导入</t>
        </is>
      </c>
      <c r="M141" s="8" t="inlineStr">
        <is>
          <t>✅ 对账齐全</t>
        </is>
      </c>
      <c r="N141" t="inlineStr">
        <is>
          <t>✓正常配对·分账(淘宝支付手续费,约千分之六),与同号在线支付成对</t>
        </is>
      </c>
    </row>
    <row r="142">
      <c r="A142" s="9" t="inlineStr">
        <is>
          <t>2026-04-17</t>
        </is>
      </c>
      <c r="B142" s="5" t="inlineStr">
        <is>
          <t>202604062200118799142 6000302</t>
        </is>
      </c>
      <c r="C142" s="9" t="inlineStr">
        <is>
          <t>在线支付</t>
        </is>
      </c>
      <c r="D142" s="9" t="inlineStr">
        <is>
          <t>**德</t>
        </is>
      </c>
      <c r="E142" s="9" t="inlineStr">
        <is>
          <t>133******41</t>
        </is>
      </c>
      <c r="F142" s="9" t="inlineStr">
        <is>
          <t>56.00</t>
        </is>
      </c>
      <c r="G142" s="9" t="inlineStr">
        <is>
          <t>T200P4502256300100046 602</t>
        </is>
      </c>
      <c r="H142" s="9" t="inlineStr">
        <is>
          <t>104221.14</t>
        </is>
      </c>
      <c r="I142" s="5" t="inlineStr">
        <is>
          <t>已核销</t>
        </is>
      </c>
      <c r="J142" s="9" t="inlineStr">
        <is>
          <t>订单收款</t>
        </is>
      </c>
      <c r="K142" s="9" t="n"/>
      <c r="L142" s="8" t="inlineStr">
        <is>
          <t>✅ 可导入</t>
        </is>
      </c>
      <c r="M142" s="8" t="inlineStr">
        <is>
          <t>✅ 对账齐全</t>
        </is>
      </c>
      <c r="N142" t="inlineStr">
        <is>
          <t>✓正常配对·在线支付(客户收款,本店收入),与同号分账成对</t>
        </is>
      </c>
    </row>
    <row r="143">
      <c r="A143" s="6" t="inlineStr">
        <is>
          <t>2026-04-17</t>
        </is>
      </c>
      <c r="B143" s="5" t="inlineStr">
        <is>
          <t>202604102300116023144 8780810</t>
        </is>
      </c>
      <c r="C143" s="6" t="inlineStr">
        <is>
          <t>分账</t>
        </is>
      </c>
      <c r="D143" s="6" t="inlineStr">
        <is>
          <t>浙江淘宝商 业科技有限 公司</t>
        </is>
      </c>
      <c r="E143" s="6" t="inlineStr">
        <is>
          <t>rjfwf@service.ali yun.com</t>
        </is>
      </c>
      <c r="F143" s="6" t="inlineStr">
        <is>
          <t>-0.90</t>
        </is>
      </c>
      <c r="G143" s="6" t="inlineStr">
        <is>
          <t>T200P4502277865025002 839</t>
        </is>
      </c>
      <c r="H143" s="6" t="inlineStr">
        <is>
          <t>104165.14</t>
        </is>
      </c>
      <c r="I143" s="5" t="inlineStr">
        <is>
          <t>已核销</t>
        </is>
      </c>
      <c r="J143" s="6" t="inlineStr">
        <is>
          <t>订单收款</t>
        </is>
      </c>
      <c r="K143" s="6" t="inlineStr">
        <is>
          <t>基础软件服务费(4502277865025002839)扣款</t>
        </is>
      </c>
      <c r="L143" s="8" t="inlineStr">
        <is>
          <t>✅ 可导入</t>
        </is>
      </c>
      <c r="M143" s="8" t="inlineStr">
        <is>
          <t>✅ 对账齐全</t>
        </is>
      </c>
      <c r="N143" t="inlineStr">
        <is>
          <t>✓正常配对·分账(淘宝支付手续费,约千分之六),与同号在线支付成对</t>
        </is>
      </c>
    </row>
    <row r="144">
      <c r="A144" s="9" t="inlineStr">
        <is>
          <t>2026-04-17</t>
        </is>
      </c>
      <c r="B144" s="5" t="inlineStr">
        <is>
          <t>202604102300116023144 8780810</t>
        </is>
      </c>
      <c r="C144" s="9" t="inlineStr">
        <is>
          <t>在线支付</t>
        </is>
      </c>
      <c r="D144" s="9" t="inlineStr">
        <is>
          <t>**玲</t>
        </is>
      </c>
      <c r="E144" s="9" t="inlineStr">
        <is>
          <t>lin***@163.com</t>
        </is>
      </c>
      <c r="F144" s="9" t="inlineStr">
        <is>
          <t>150.00</t>
        </is>
      </c>
      <c r="G144" s="9" t="inlineStr">
        <is>
          <t>T200P4502277865025002 839</t>
        </is>
      </c>
      <c r="H144" s="9" t="inlineStr">
        <is>
          <t>104166.04</t>
        </is>
      </c>
      <c r="I144" s="5" t="inlineStr">
        <is>
          <t>已核销</t>
        </is>
      </c>
      <c r="J144" s="9" t="inlineStr">
        <is>
          <t>订单收款</t>
        </is>
      </c>
      <c r="K144" s="9" t="n"/>
      <c r="L144" s="8" t="inlineStr">
        <is>
          <t>✅ 可导入</t>
        </is>
      </c>
      <c r="M144" s="8" t="inlineStr">
        <is>
          <t>✅ 对账齐全</t>
        </is>
      </c>
      <c r="N144" t="inlineStr">
        <is>
          <t>✓正常配对·在线支付(客户收款,本店收入),与同号分账成对</t>
        </is>
      </c>
    </row>
    <row r="145">
      <c r="A145" s="6" t="inlineStr">
        <is>
          <t>2026-04-17</t>
        </is>
      </c>
      <c r="B145" s="5" t="inlineStr">
        <is>
          <t>202604072300110275145 6465778</t>
        </is>
      </c>
      <c r="C145" s="6" t="inlineStr">
        <is>
          <t>分账</t>
        </is>
      </c>
      <c r="D145" s="6" t="inlineStr">
        <is>
          <t>浙江淘宝商 业科技有限 公司</t>
        </is>
      </c>
      <c r="E145" s="6" t="inlineStr">
        <is>
          <t>rjfwf@service.ali yun.com</t>
        </is>
      </c>
      <c r="F145" s="6" t="inlineStr">
        <is>
          <t>-0.78</t>
        </is>
      </c>
      <c r="G145" s="6" t="inlineStr">
        <is>
          <t>T200P2701819202170069 557</t>
        </is>
      </c>
      <c r="H145" s="6" t="inlineStr">
        <is>
          <t>104016.04</t>
        </is>
      </c>
      <c r="I145" s="5" t="inlineStr">
        <is>
          <t>已核销</t>
        </is>
      </c>
      <c r="J145" s="6" t="inlineStr">
        <is>
          <t>订单收款</t>
        </is>
      </c>
      <c r="K145" s="6" t="inlineStr">
        <is>
          <t>基础软件服务费(2701819202170069557)扣款</t>
        </is>
      </c>
      <c r="L145" s="8" t="inlineStr">
        <is>
          <t>✅ 可导入</t>
        </is>
      </c>
      <c r="M145" s="8" t="inlineStr">
        <is>
          <t>✅ 对账齐全</t>
        </is>
      </c>
      <c r="N145" t="inlineStr">
        <is>
          <t>✓正常配对·分账(淘宝支付手续费,约千分之六),与同号在线支付成对</t>
        </is>
      </c>
    </row>
    <row r="146">
      <c r="A146" s="9" t="inlineStr">
        <is>
          <t>2026-04-17</t>
        </is>
      </c>
      <c r="B146" s="5" t="inlineStr">
        <is>
          <t>202604072300110275145 6465778</t>
        </is>
      </c>
      <c r="C146" s="9" t="inlineStr">
        <is>
          <t>在线支付</t>
        </is>
      </c>
      <c r="D146" s="9" t="inlineStr">
        <is>
          <t>**佳</t>
        </is>
      </c>
      <c r="E146" s="9" t="inlineStr">
        <is>
          <t>pra***@hotmail.co m</t>
        </is>
      </c>
      <c r="F146" s="9" t="inlineStr">
        <is>
          <t>130.00</t>
        </is>
      </c>
      <c r="G146" s="9" t="inlineStr">
        <is>
          <t>T200P2701819202170069 557</t>
        </is>
      </c>
      <c r="H146" s="9" t="inlineStr">
        <is>
          <t>104016.82</t>
        </is>
      </c>
      <c r="I146" s="5" t="inlineStr">
        <is>
          <t>已核销</t>
        </is>
      </c>
      <c r="J146" s="9" t="inlineStr">
        <is>
          <t>订单收款</t>
        </is>
      </c>
      <c r="K146" s="9" t="n"/>
      <c r="L146" s="8" t="inlineStr">
        <is>
          <t>✅ 可导入</t>
        </is>
      </c>
      <c r="M146" s="8" t="inlineStr">
        <is>
          <t>✅ 对账齐全</t>
        </is>
      </c>
      <c r="N146" t="inlineStr">
        <is>
          <t>✓正常配对·在线支付(客户收款,本店收入),与同号分账成对</t>
        </is>
      </c>
    </row>
    <row r="147">
      <c r="A147" s="6" t="inlineStr">
        <is>
          <t>2026-04-17</t>
        </is>
      </c>
      <c r="B147" s="5" t="inlineStr">
        <is>
          <t>202604082200118288142 3300804</t>
        </is>
      </c>
      <c r="C147" s="6" t="inlineStr">
        <is>
          <t>分账</t>
        </is>
      </c>
      <c r="D147" s="6" t="inlineStr">
        <is>
          <t>浙江天猫技 术有限公司</t>
        </is>
      </c>
      <c r="E147" s="6" t="inlineStr">
        <is>
          <t>mktxfq@service.al iyun.com</t>
        </is>
      </c>
      <c r="F147" s="6" t="inlineStr">
        <is>
          <t>-400.00</t>
        </is>
      </c>
      <c r="G147" s="6" t="inlineStr">
        <is>
          <t>T200P2701820065192001 871</t>
        </is>
      </c>
      <c r="H147" s="6" t="inlineStr">
        <is>
          <t>103886.82</t>
        </is>
      </c>
      <c r="I147" s="5" t="inlineStr">
        <is>
          <t>已核销</t>
        </is>
      </c>
      <c r="J147" s="6" t="inlineStr">
        <is>
          <t>订单收款</t>
        </is>
      </c>
      <c r="K147" s="6" t="inlineStr">
        <is>
          <t>消费券代付资金扣回(2701820065192001871)扣款</t>
        </is>
      </c>
      <c r="L147" s="8" t="inlineStr">
        <is>
          <t>✅ 可导入</t>
        </is>
      </c>
      <c r="M147" s="8" t="inlineStr">
        <is>
          <t>✅ 对账齐全</t>
        </is>
      </c>
      <c r="N147" t="inlineStr">
        <is>
          <t>✓正常配对·分账(淘宝支付手续费,约千分之六),与同号在线支付成对</t>
        </is>
      </c>
    </row>
    <row r="148">
      <c r="A148" s="9" t="inlineStr">
        <is>
          <t>2026-04-17</t>
        </is>
      </c>
      <c r="B148" s="5" t="inlineStr">
        <is>
          <t>202604082200118288142 3300804</t>
        </is>
      </c>
      <c r="C148" s="9" t="inlineStr">
        <is>
          <t>分账</t>
        </is>
      </c>
      <c r="D148" s="9" t="inlineStr">
        <is>
          <t>浙江淘宝商 业科技有限 公司</t>
        </is>
      </c>
      <c r="E148" s="9" t="inlineStr">
        <is>
          <t>rjfwf@service.ali yun.com</t>
        </is>
      </c>
      <c r="F148" s="9" t="inlineStr">
        <is>
          <t>-35.15</t>
        </is>
      </c>
      <c r="G148" s="9" t="inlineStr">
        <is>
          <t>T200P2701820065192001 871</t>
        </is>
      </c>
      <c r="H148" s="9" t="inlineStr">
        <is>
          <t>104286.82</t>
        </is>
      </c>
      <c r="I148" s="5" t="inlineStr">
        <is>
          <t>已核销</t>
        </is>
      </c>
      <c r="J148" s="9" t="inlineStr">
        <is>
          <t>订单收款</t>
        </is>
      </c>
      <c r="K148" s="9" t="inlineStr">
        <is>
          <t>基础软件服务费(2701820065192001871)扣款</t>
        </is>
      </c>
      <c r="L148" s="8" t="inlineStr">
        <is>
          <t>✅ 可导入</t>
        </is>
      </c>
      <c r="M148" s="8" t="inlineStr">
        <is>
          <t>✅ 对账齐全</t>
        </is>
      </c>
      <c r="N148" t="inlineStr">
        <is>
          <t>✓正常配对·分账(淘宝支付手续费,约千分之六),与同号在线支付成对</t>
        </is>
      </c>
    </row>
    <row r="149">
      <c r="A149" s="6" t="inlineStr">
        <is>
          <t>2026-04-17</t>
        </is>
      </c>
      <c r="B149" s="5" t="inlineStr">
        <is>
          <t>202604082200118288142 3300804</t>
        </is>
      </c>
      <c r="C149" s="6" t="inlineStr">
        <is>
          <t>在线支付</t>
        </is>
      </c>
      <c r="D149" s="6" t="inlineStr">
        <is>
          <t>**岑</t>
        </is>
      </c>
      <c r="E149" s="6" t="inlineStr">
        <is>
          <t>yic***@163.com</t>
        </is>
      </c>
      <c r="F149" s="6" t="inlineStr">
        <is>
          <t>5858.40</t>
        </is>
      </c>
      <c r="G149" s="6" t="inlineStr">
        <is>
          <t>T200P2701820065192001 871</t>
        </is>
      </c>
      <c r="H149" s="6" t="inlineStr">
        <is>
          <t>104321.97</t>
        </is>
      </c>
      <c r="I149" s="5" t="inlineStr">
        <is>
          <t>已核销</t>
        </is>
      </c>
      <c r="J149" s="6" t="inlineStr">
        <is>
          <t>订单收款</t>
        </is>
      </c>
      <c r="K149" s="6" t="n"/>
      <c r="L149" s="8" t="inlineStr">
        <is>
          <t>✅ 可导入</t>
        </is>
      </c>
      <c r="M149" s="8" t="inlineStr">
        <is>
          <t>✅ 对账齐全</t>
        </is>
      </c>
      <c r="N149" t="inlineStr">
        <is>
          <t>✓正常配对·在线支付(客户收款,本店收入),与同号分账成对</t>
        </is>
      </c>
    </row>
    <row r="150">
      <c r="A150" s="9" t="inlineStr">
        <is>
          <t>2026-04-16</t>
        </is>
      </c>
      <c r="B150" s="5" t="inlineStr">
        <is>
          <t>202604160200700115708 30083215821</t>
        </is>
      </c>
      <c r="C150" s="9" t="inlineStr">
        <is>
          <t>转账</t>
        </is>
      </c>
      <c r="D150" s="9" t="inlineStr">
        <is>
          <t>上海淘天商 业管理有限 公司</t>
        </is>
      </c>
      <c r="E150" s="9" t="inlineStr">
        <is>
          <t>byfsrtg3@service. aliyun.com</t>
        </is>
      </c>
      <c r="F150" s="9" t="inlineStr">
        <is>
          <t>-0.37</t>
        </is>
      </c>
      <c r="G150" s="9" t="inlineStr">
        <is>
          <t>HJCAEB==5000000684700 86031==64422031413308 11</t>
        </is>
      </c>
      <c r="H150" s="9" t="inlineStr">
        <is>
          <t>98463.57</t>
        </is>
      </c>
      <c r="I150" s="5" t="n"/>
      <c r="J150" s="9" t="n"/>
      <c r="K150" s="9" t="inlineStr">
        <is>
          <t>代扣款（扣款用途：消费者体验提升计划服务费_订单号4502286255043032433，付款方：义乌市畔色贸易商行(个体工商户)，Email：jimlu0918@gmail.com）</t>
        </is>
      </c>
      <c r="L150" s="8" t="inlineStr">
        <is>
          <t>✅ 可导入</t>
        </is>
      </c>
      <c r="M150" s="8" t="inlineStr">
        <is>
          <t>✅ 对账齐全</t>
        </is>
      </c>
      <c r="N150" t="inlineStr">
        <is>
          <t>✓</t>
        </is>
      </c>
    </row>
    <row r="151">
      <c r="A151" s="6" t="inlineStr">
        <is>
          <t>2026-04-16</t>
        </is>
      </c>
      <c r="B151" s="5" t="inlineStr">
        <is>
          <t>202604032300115221140 9848539</t>
        </is>
      </c>
      <c r="C151" s="6" t="inlineStr">
        <is>
          <t>分账</t>
        </is>
      </c>
      <c r="D151" s="6" t="inlineStr">
        <is>
          <t>浙江淘宝商 业科技有限 公司</t>
        </is>
      </c>
      <c r="E151" s="6" t="inlineStr">
        <is>
          <t>rjfwf@service.ali yun.com</t>
        </is>
      </c>
      <c r="F151" s="6" t="inlineStr">
        <is>
          <t>-0.35</t>
        </is>
      </c>
      <c r="G151" s="6" t="inlineStr">
        <is>
          <t>T200P2701813152021037 389</t>
        </is>
      </c>
      <c r="H151" s="6" t="inlineStr">
        <is>
          <t>98463.94</t>
        </is>
      </c>
      <c r="I151" s="5" t="inlineStr">
        <is>
          <t>已核销</t>
        </is>
      </c>
      <c r="J151" s="6" t="inlineStr">
        <is>
          <t>订单收款</t>
        </is>
      </c>
      <c r="K151" s="6" t="inlineStr">
        <is>
          <t>基础软件服务费(2701813152021037389)扣款</t>
        </is>
      </c>
      <c r="L151" s="8" t="inlineStr">
        <is>
          <t>✅ 可导入</t>
        </is>
      </c>
      <c r="M151" s="8" t="inlineStr">
        <is>
          <t>✅ 对账齐全</t>
        </is>
      </c>
      <c r="N151" t="inlineStr">
        <is>
          <t>✓正常配对·分账(淘宝支付手续费,约千分之六),与同号在线支付成对</t>
        </is>
      </c>
    </row>
    <row r="152">
      <c r="A152" s="9" t="inlineStr">
        <is>
          <t>2026-04-16</t>
        </is>
      </c>
      <c r="B152" s="5" t="inlineStr">
        <is>
          <t>202604032300115221140 9848539</t>
        </is>
      </c>
      <c r="C152" s="9" t="inlineStr">
        <is>
          <t>在线支付</t>
        </is>
      </c>
      <c r="D152" s="9" t="inlineStr">
        <is>
          <t>**泉</t>
        </is>
      </c>
      <c r="E152" s="9" t="inlineStr">
        <is>
          <t>ais***@163.com</t>
        </is>
      </c>
      <c r="F152" s="9" t="inlineStr">
        <is>
          <t>59.00</t>
        </is>
      </c>
      <c r="G152" s="9" t="inlineStr">
        <is>
          <t>T200P2701813152021037 389</t>
        </is>
      </c>
      <c r="H152" s="9" t="inlineStr">
        <is>
          <t>98464.29</t>
        </is>
      </c>
      <c r="I152" s="5" t="inlineStr">
        <is>
          <t>已核销</t>
        </is>
      </c>
      <c r="J152" s="9" t="inlineStr">
        <is>
          <t>订单收款</t>
        </is>
      </c>
      <c r="K152" s="9" t="n"/>
      <c r="L152" s="8" t="inlineStr">
        <is>
          <t>✅ 可导入</t>
        </is>
      </c>
      <c r="M152" s="8" t="inlineStr">
        <is>
          <t>✅ 对账齐全</t>
        </is>
      </c>
      <c r="N152" t="inlineStr">
        <is>
          <t>✓正常配对·在线支付(客户收款,本店收入),与同号分账成对</t>
        </is>
      </c>
    </row>
    <row r="153">
      <c r="A153" s="6" t="inlineStr">
        <is>
          <t>2026-04-16</t>
        </is>
      </c>
      <c r="B153" s="5" t="inlineStr">
        <is>
          <t>202604032300110492140 0329779</t>
        </is>
      </c>
      <c r="C153" s="6" t="inlineStr">
        <is>
          <t>分账</t>
        </is>
      </c>
      <c r="D153" s="6" t="inlineStr">
        <is>
          <t>浙江淘宝商 业科技有限 公司</t>
        </is>
      </c>
      <c r="E153" s="6" t="inlineStr">
        <is>
          <t>rjfwf@service.ali yun.com</t>
        </is>
      </c>
      <c r="F153" s="6" t="inlineStr">
        <is>
          <t>-0.41</t>
        </is>
      </c>
      <c r="G153" s="6" t="inlineStr">
        <is>
          <t>T200P2701820316025016 890</t>
        </is>
      </c>
      <c r="H153" s="6" t="inlineStr">
        <is>
          <t>98405.29</t>
        </is>
      </c>
      <c r="I153" s="5" t="inlineStr">
        <is>
          <t>已核销</t>
        </is>
      </c>
      <c r="J153" s="6" t="inlineStr">
        <is>
          <t>订单收款</t>
        </is>
      </c>
      <c r="K153" s="6" t="inlineStr">
        <is>
          <t>基础软件服务费(2701820316025016890)扣款</t>
        </is>
      </c>
      <c r="L153" s="8" t="inlineStr">
        <is>
          <t>✅ 可导入</t>
        </is>
      </c>
      <c r="M153" s="8" t="inlineStr">
        <is>
          <t>✅ 对账齐全</t>
        </is>
      </c>
      <c r="N153" t="inlineStr">
        <is>
          <t>✓正常配对·分账(淘宝支付手续费,约千分之六),与同号在线支付成对</t>
        </is>
      </c>
    </row>
    <row r="154">
      <c r="A154" s="9" t="inlineStr">
        <is>
          <t>2026-04-16</t>
        </is>
      </c>
      <c r="B154" s="5" t="inlineStr">
        <is>
          <t>202604032300118135142 4973126</t>
        </is>
      </c>
      <c r="C154" s="9" t="inlineStr">
        <is>
          <t>分账</t>
        </is>
      </c>
      <c r="D154" s="9" t="inlineStr">
        <is>
          <t>浙江淘宝商 业科技有限 公司</t>
        </is>
      </c>
      <c r="E154" s="9" t="inlineStr">
        <is>
          <t>rjfwf@service.ali yun.com</t>
        </is>
      </c>
      <c r="F154" s="9" t="inlineStr">
        <is>
          <t>-0.35</t>
        </is>
      </c>
      <c r="G154" s="9" t="inlineStr">
        <is>
          <t>T200P2701814484015058 471</t>
        </is>
      </c>
      <c r="H154" s="9" t="inlineStr">
        <is>
          <t>98405.70</t>
        </is>
      </c>
      <c r="I154" s="5" t="inlineStr">
        <is>
          <t>已核销</t>
        </is>
      </c>
      <c r="J154" s="9" t="inlineStr">
        <is>
          <t>订单收款</t>
        </is>
      </c>
      <c r="K154" s="9" t="inlineStr">
        <is>
          <t>基础软件服务费(2701814484015058471)扣款</t>
        </is>
      </c>
      <c r="L154" s="8" t="inlineStr">
        <is>
          <t>✅ 可导入</t>
        </is>
      </c>
      <c r="M154" s="8" t="inlineStr">
        <is>
          <t>✅ 对账齐全</t>
        </is>
      </c>
      <c r="N154" t="inlineStr">
        <is>
          <t>✓正常配对·分账(淘宝支付手续费,约千分之六),与同号在线支付成对</t>
        </is>
      </c>
    </row>
    <row r="155">
      <c r="A155" s="6" t="inlineStr">
        <is>
          <t>2026-04-16</t>
        </is>
      </c>
      <c r="B155" s="5" t="inlineStr">
        <is>
          <t>202604032300110492140 0329779</t>
        </is>
      </c>
      <c r="C155" s="6" t="inlineStr">
        <is>
          <t>在线支付</t>
        </is>
      </c>
      <c r="D155" s="6" t="inlineStr">
        <is>
          <t>**木</t>
        </is>
      </c>
      <c r="E155" s="6" t="inlineStr">
        <is>
          <t>184******07</t>
        </is>
      </c>
      <c r="F155" s="6" t="inlineStr">
        <is>
          <t>68.00</t>
        </is>
      </c>
      <c r="G155" s="6" t="inlineStr">
        <is>
          <t>T200P2701820316025016 890</t>
        </is>
      </c>
      <c r="H155" s="6" t="inlineStr">
        <is>
          <t>98406.05</t>
        </is>
      </c>
      <c r="I155" s="5" t="inlineStr">
        <is>
          <t>已核销</t>
        </is>
      </c>
      <c r="J155" s="6" t="inlineStr">
        <is>
          <t>订单收款</t>
        </is>
      </c>
      <c r="K155" s="6" t="n"/>
      <c r="L155" s="8" t="inlineStr">
        <is>
          <t>✅ 可导入</t>
        </is>
      </c>
      <c r="M155" s="8" t="inlineStr">
        <is>
          <t>✅ 对账齐全</t>
        </is>
      </c>
      <c r="N155" t="inlineStr">
        <is>
          <t>✓正常配对·在线支付(客户收款,本店收入),与同号分账成对</t>
        </is>
      </c>
    </row>
    <row r="156">
      <c r="A156" s="9" t="inlineStr">
        <is>
          <t>2026-04-16</t>
        </is>
      </c>
      <c r="B156" s="5" t="inlineStr">
        <is>
          <t>202604032300118135142 4973126</t>
        </is>
      </c>
      <c r="C156" s="9" t="inlineStr">
        <is>
          <t>在线支付</t>
        </is>
      </c>
      <c r="D156" s="9" t="inlineStr">
        <is>
          <t>**伟</t>
        </is>
      </c>
      <c r="E156" s="9" t="inlineStr">
        <is>
          <t>lu3***@qq.com</t>
        </is>
      </c>
      <c r="F156" s="9" t="inlineStr">
        <is>
          <t>58.00</t>
        </is>
      </c>
      <c r="G156" s="9" t="inlineStr">
        <is>
          <t>T200P2701814484015058 471</t>
        </is>
      </c>
      <c r="H156" s="9" t="inlineStr">
        <is>
          <t>98338.05</t>
        </is>
      </c>
      <c r="I156" s="5" t="inlineStr">
        <is>
          <t>已核销</t>
        </is>
      </c>
      <c r="J156" s="9" t="inlineStr">
        <is>
          <t>订单收款</t>
        </is>
      </c>
      <c r="K156" s="9" t="n"/>
      <c r="L156" s="8" t="inlineStr">
        <is>
          <t>✅ 可导入</t>
        </is>
      </c>
      <c r="M156" s="8" t="inlineStr">
        <is>
          <t>✅ 对账齐全</t>
        </is>
      </c>
      <c r="N156" t="inlineStr">
        <is>
          <t>✓正常配对·在线支付(客户收款,本店收入),与同号分账成对</t>
        </is>
      </c>
    </row>
    <row r="157">
      <c r="A157" s="6" t="inlineStr">
        <is>
          <t>2026-04-16</t>
        </is>
      </c>
      <c r="B157" s="5" t="inlineStr">
        <is>
          <t>202604072300112958141 5884114</t>
        </is>
      </c>
      <c r="C157" s="6" t="inlineStr">
        <is>
          <t>分账</t>
        </is>
      </c>
      <c r="D157" s="6" t="inlineStr">
        <is>
          <t>浙江淘宝商 业科技有限 公司</t>
        </is>
      </c>
      <c r="E157" s="6" t="inlineStr">
        <is>
          <t>rjfwf@service.ali yun.com</t>
        </is>
      </c>
      <c r="F157" s="6" t="inlineStr">
        <is>
          <t>-0.90</t>
        </is>
      </c>
      <c r="G157" s="6" t="inlineStr">
        <is>
          <t>T200P4502251513170079 817</t>
        </is>
      </c>
      <c r="H157" s="6" t="inlineStr">
        <is>
          <t>98280.05</t>
        </is>
      </c>
      <c r="I157" s="5" t="inlineStr">
        <is>
          <t>已核销</t>
        </is>
      </c>
      <c r="J157" s="6" t="inlineStr">
        <is>
          <t>订单收款</t>
        </is>
      </c>
      <c r="K157" s="6" t="inlineStr">
        <is>
          <t>基础软件服务费(4502251513170079817)扣款</t>
        </is>
      </c>
      <c r="L157" s="8" t="inlineStr">
        <is>
          <t>✅ 可导入</t>
        </is>
      </c>
      <c r="M157" s="8" t="inlineStr">
        <is>
          <t>✅ 对账齐全</t>
        </is>
      </c>
      <c r="N157" t="inlineStr">
        <is>
          <t>✓正常配对·分账(淘宝支付手续费,约千分之六),与同号在线支付成对</t>
        </is>
      </c>
    </row>
    <row r="158">
      <c r="A158" s="9" t="inlineStr">
        <is>
          <t>2026-04-16</t>
        </is>
      </c>
      <c r="B158" s="5" t="inlineStr">
        <is>
          <t>202604072300112958141 5884114</t>
        </is>
      </c>
      <c r="C158" s="9" t="inlineStr">
        <is>
          <t>在线支付</t>
        </is>
      </c>
      <c r="D158" s="9" t="inlineStr">
        <is>
          <t>**甫</t>
        </is>
      </c>
      <c r="E158" s="9" t="inlineStr">
        <is>
          <t>133******19</t>
        </is>
      </c>
      <c r="F158" s="9" t="inlineStr">
        <is>
          <t>150.00</t>
        </is>
      </c>
      <c r="G158" s="9" t="inlineStr">
        <is>
          <t>T200P4502251513170079 817</t>
        </is>
      </c>
      <c r="H158" s="9" t="inlineStr">
        <is>
          <t>98280.95</t>
        </is>
      </c>
      <c r="I158" s="5" t="inlineStr">
        <is>
          <t>已核销</t>
        </is>
      </c>
      <c r="J158" s="9" t="inlineStr">
        <is>
          <t>订单收款</t>
        </is>
      </c>
      <c r="K158" s="9" t="n"/>
      <c r="L158" s="8" t="inlineStr">
        <is>
          <t>✅ 可导入</t>
        </is>
      </c>
      <c r="M158" s="8" t="inlineStr">
        <is>
          <t>✅ 对账齐全</t>
        </is>
      </c>
      <c r="N158" t="inlineStr">
        <is>
          <t>✓正常配对·在线支付(客户收款,本店收入),与同号分账成对</t>
        </is>
      </c>
    </row>
    <row r="159">
      <c r="A159" s="6" t="inlineStr">
        <is>
          <t>2026-04-15</t>
        </is>
      </c>
      <c r="B159" s="5" t="inlineStr">
        <is>
          <t>202604022300115457141 4325918</t>
        </is>
      </c>
      <c r="C159" s="6" t="inlineStr">
        <is>
          <t>分账</t>
        </is>
      </c>
      <c r="D159" s="6" t="inlineStr">
        <is>
          <t>浙江淘宝商 业科技有限 公司</t>
        </is>
      </c>
      <c r="E159" s="6" t="inlineStr">
        <is>
          <t>rjfwf@service.ali yun.com</t>
        </is>
      </c>
      <c r="F159" s="6" t="inlineStr">
        <is>
          <t>-0.31</t>
        </is>
      </c>
      <c r="G159" s="6" t="inlineStr">
        <is>
          <t>T200P2701798824057014 052</t>
        </is>
      </c>
      <c r="H159" s="6" t="inlineStr">
        <is>
          <t>98130.95</t>
        </is>
      </c>
      <c r="I159" s="5" t="inlineStr">
        <is>
          <t>已核销</t>
        </is>
      </c>
      <c r="J159" s="6" t="inlineStr">
        <is>
          <t>订单收款</t>
        </is>
      </c>
      <c r="K159" s="6" t="inlineStr">
        <is>
          <t>基础软件服务费(27017</t>
        </is>
      </c>
      <c r="L159" s="8" t="inlineStr">
        <is>
          <t>✅ 可导入</t>
        </is>
      </c>
      <c r="M159" s="8" t="inlineStr">
        <is>
          <t>✅ 对账齐全</t>
        </is>
      </c>
      <c r="N159" t="inlineStr">
        <is>
          <t>✓正常配对·分账(淘宝支付手续费,约千分之六),与同号在线支付成对</t>
        </is>
      </c>
    </row>
    <row r="160">
      <c r="A160" s="9" t="inlineStr">
        <is>
          <t>2026-04-15</t>
        </is>
      </c>
      <c r="B160" s="5" t="inlineStr">
        <is>
          <t>202604022300115457141 4325918</t>
        </is>
      </c>
      <c r="C160" s="9" t="inlineStr">
        <is>
          <t>在线支付</t>
        </is>
      </c>
      <c r="D160" s="9" t="inlineStr">
        <is>
          <t>**时</t>
        </is>
      </c>
      <c r="E160" s="9" t="inlineStr">
        <is>
          <t>191******56</t>
        </is>
      </c>
      <c r="F160" s="9" t="inlineStr">
        <is>
          <t>52.00</t>
        </is>
      </c>
      <c r="G160" s="9" t="inlineStr">
        <is>
          <t>T200P2701798824057014 052</t>
        </is>
      </c>
      <c r="H160" s="9" t="inlineStr">
        <is>
          <t>98131.26</t>
        </is>
      </c>
      <c r="I160" s="5" t="inlineStr">
        <is>
          <t>已核销</t>
        </is>
      </c>
      <c r="J160" s="9" t="inlineStr">
        <is>
          <t>订单收款</t>
        </is>
      </c>
      <c r="K160" s="9" t="n"/>
      <c r="L160" s="8" t="inlineStr">
        <is>
          <t>✅ 可导入</t>
        </is>
      </c>
      <c r="M160" s="8" t="inlineStr">
        <is>
          <t>✅ 对账齐全</t>
        </is>
      </c>
      <c r="N160" t="inlineStr">
        <is>
          <t>✓正常配对·在线支付(客户收款,本店收入),与同号分账成对</t>
        </is>
      </c>
    </row>
    <row r="161">
      <c r="A161" s="6" t="inlineStr">
        <is>
          <t>2026-04-15</t>
        </is>
      </c>
      <c r="B161" s="5" t="inlineStr">
        <is>
          <t>202604022300111967141 9473852</t>
        </is>
      </c>
      <c r="C161" s="6" t="inlineStr">
        <is>
          <t>分账</t>
        </is>
      </c>
      <c r="D161" s="6" t="inlineStr">
        <is>
          <t>浙江淘宝商 业科技有限 公司</t>
        </is>
      </c>
      <c r="E161" s="6" t="inlineStr">
        <is>
          <t>rjfwf@service.ali yun.com</t>
        </is>
      </c>
      <c r="F161" s="6" t="inlineStr">
        <is>
          <t>-0.33</t>
        </is>
      </c>
      <c r="G161" s="6" t="inlineStr">
        <is>
          <t>T200P2701799006056020 286</t>
        </is>
      </c>
      <c r="H161" s="6" t="inlineStr">
        <is>
          <t>98079.26</t>
        </is>
      </c>
      <c r="I161" s="5" t="inlineStr">
        <is>
          <t>已核销</t>
        </is>
      </c>
      <c r="J161" s="6" t="inlineStr">
        <is>
          <t>订单收款</t>
        </is>
      </c>
      <c r="K161" s="6" t="inlineStr">
        <is>
          <t>基础软件服务费(2701799006056020286)扣款</t>
        </is>
      </c>
      <c r="L161" s="8" t="inlineStr">
        <is>
          <t>✅ 可导入</t>
        </is>
      </c>
      <c r="M161" s="8" t="inlineStr">
        <is>
          <t>✅ 对账齐全</t>
        </is>
      </c>
      <c r="N161" t="inlineStr">
        <is>
          <t>✓正常配对·分账(淘宝支付手续费,约千分之六),与同号在线支付成对</t>
        </is>
      </c>
    </row>
    <row r="162">
      <c r="A162" s="9" t="inlineStr">
        <is>
          <t>2026-04-15</t>
        </is>
      </c>
      <c r="B162" s="5" t="inlineStr">
        <is>
          <t>202604022300111967141 9473852</t>
        </is>
      </c>
      <c r="C162" s="9" t="inlineStr">
        <is>
          <t>在线支付</t>
        </is>
      </c>
      <c r="D162" s="9" t="inlineStr">
        <is>
          <t>**钦</t>
        </is>
      </c>
      <c r="E162" s="9" t="inlineStr">
        <is>
          <t>lcx***@163.com</t>
        </is>
      </c>
      <c r="F162" s="9" t="inlineStr">
        <is>
          <t>55.00</t>
        </is>
      </c>
      <c r="G162" s="9" t="inlineStr">
        <is>
          <t>T200P2701799006056020 286</t>
        </is>
      </c>
      <c r="H162" s="9" t="inlineStr">
        <is>
          <t>98079.59</t>
        </is>
      </c>
      <c r="I162" s="5" t="inlineStr">
        <is>
          <t>已核销</t>
        </is>
      </c>
      <c r="J162" s="9" t="inlineStr">
        <is>
          <t>订单收款</t>
        </is>
      </c>
      <c r="K162" s="9" t="n"/>
      <c r="L162" s="8" t="inlineStr">
        <is>
          <t>✅ 可导入</t>
        </is>
      </c>
      <c r="M162" s="8" t="inlineStr">
        <is>
          <t>✅ 对账齐全</t>
        </is>
      </c>
      <c r="N162" t="inlineStr">
        <is>
          <t>✓正常配对·在线支付(客户收款,本店收入),与同号分账成对</t>
        </is>
      </c>
    </row>
    <row r="163">
      <c r="A163" s="6" t="inlineStr">
        <is>
          <t>2026-04-15</t>
        </is>
      </c>
      <c r="B163" s="5" t="inlineStr">
        <is>
          <t>202604012300111556144 6226560</t>
        </is>
      </c>
      <c r="C163" s="6" t="inlineStr">
        <is>
          <t>分账</t>
        </is>
      </c>
      <c r="D163" s="6" t="inlineStr">
        <is>
          <t>浙江淘宝商 业科技有限 公司</t>
        </is>
      </c>
      <c r="E163" s="6" t="inlineStr">
        <is>
          <t>rjfwf@service.ali yun.com</t>
        </is>
      </c>
      <c r="F163" s="6" t="inlineStr">
        <is>
          <t>-0.34</t>
        </is>
      </c>
      <c r="G163" s="6" t="inlineStr">
        <is>
          <t>T200P2701805846015006 588</t>
        </is>
      </c>
      <c r="H163" s="6" t="inlineStr">
        <is>
          <t>98024.59</t>
        </is>
      </c>
      <c r="I163" s="5" t="inlineStr">
        <is>
          <t>已核销</t>
        </is>
      </c>
      <c r="J163" s="6" t="inlineStr">
        <is>
          <t>订单收款</t>
        </is>
      </c>
      <c r="K163" s="6" t="inlineStr">
        <is>
          <t>基础软件服务费(2701805846015006588)扣款</t>
        </is>
      </c>
      <c r="L163" s="8" t="inlineStr">
        <is>
          <t>✅ 可导入</t>
        </is>
      </c>
      <c r="M163" s="8" t="inlineStr">
        <is>
          <t>✅ 对账齐全</t>
        </is>
      </c>
      <c r="N163" t="inlineStr">
        <is>
          <t>✓正常配对·分账(淘宝支付手续费,约千分之六),与同号在线支付成对</t>
        </is>
      </c>
    </row>
    <row r="164">
      <c r="A164" s="9" t="inlineStr">
        <is>
          <t>2026-04-15</t>
        </is>
      </c>
      <c r="B164" s="5" t="inlineStr">
        <is>
          <t>202604012300111556144 6226560</t>
        </is>
      </c>
      <c r="C164" s="9" t="inlineStr">
        <is>
          <t>在线支付</t>
        </is>
      </c>
      <c r="D164" s="9" t="inlineStr">
        <is>
          <t>**文</t>
        </is>
      </c>
      <c r="E164" s="9" t="inlineStr">
        <is>
          <t>158***@163.com</t>
        </is>
      </c>
      <c r="F164" s="9" t="inlineStr">
        <is>
          <t>57.00</t>
        </is>
      </c>
      <c r="G164" s="9" t="inlineStr">
        <is>
          <t>T200P2701805846015006 588</t>
        </is>
      </c>
      <c r="H164" s="9" t="inlineStr">
        <is>
          <t>98024.93</t>
        </is>
      </c>
      <c r="I164" s="5" t="inlineStr">
        <is>
          <t>已核销</t>
        </is>
      </c>
      <c r="J164" s="9" t="inlineStr">
        <is>
          <t>订单收款</t>
        </is>
      </c>
      <c r="K164" s="9" t="n"/>
      <c r="L164" s="8" t="inlineStr">
        <is>
          <t>✅ 可导入</t>
        </is>
      </c>
      <c r="M164" s="8" t="inlineStr">
        <is>
          <t>✅ 对账齐全</t>
        </is>
      </c>
      <c r="N164" t="inlineStr">
        <is>
          <t>✓正常配对·在线支付(客户收款,本店收入),与同号分账成对</t>
        </is>
      </c>
    </row>
    <row r="165">
      <c r="A165" s="6" t="inlineStr">
        <is>
          <t>2026-04-15</t>
        </is>
      </c>
      <c r="B165" s="5" t="inlineStr">
        <is>
          <t>202604012300115940143 9585284</t>
        </is>
      </c>
      <c r="C165" s="6" t="inlineStr">
        <is>
          <t>分账</t>
        </is>
      </c>
      <c r="D165" s="6" t="inlineStr">
        <is>
          <t>浙江淘宝商 业科技有限 公司</t>
        </is>
      </c>
      <c r="E165" s="6" t="inlineStr">
        <is>
          <t>rjfwf@service.ali yun.com</t>
        </is>
      </c>
      <c r="F165" s="6" t="inlineStr">
        <is>
          <t>-0.39</t>
        </is>
      </c>
      <c r="G165" s="6" t="inlineStr">
        <is>
          <t>T200P2701810957009103 560</t>
        </is>
      </c>
      <c r="H165" s="6" t="inlineStr">
        <is>
          <t>97967.93</t>
        </is>
      </c>
      <c r="I165" s="5" t="inlineStr">
        <is>
          <t>已核销</t>
        </is>
      </c>
      <c r="J165" s="6" t="inlineStr">
        <is>
          <t>订单收款</t>
        </is>
      </c>
      <c r="K165" s="6" t="inlineStr">
        <is>
          <t>基础软件服务费(2701810957009103560)扣款</t>
        </is>
      </c>
      <c r="L165" s="8" t="inlineStr">
        <is>
          <t>✅ 可导入</t>
        </is>
      </c>
      <c r="M165" s="8" t="inlineStr">
        <is>
          <t>✅ 对账齐全</t>
        </is>
      </c>
      <c r="N165" t="inlineStr">
        <is>
          <t>✓正常配对·分账(淘宝支付手续费,约千分之六),与同号在线支付成对</t>
        </is>
      </c>
    </row>
    <row r="166">
      <c r="A166" s="9" t="inlineStr">
        <is>
          <t>2026-04-15</t>
        </is>
      </c>
      <c r="B166" s="5" t="inlineStr">
        <is>
          <t>202604012300115940143 9585284</t>
        </is>
      </c>
      <c r="C166" s="9" t="inlineStr">
        <is>
          <t>在线支付</t>
        </is>
      </c>
      <c r="D166" s="9" t="inlineStr">
        <is>
          <t>*光</t>
        </is>
      </c>
      <c r="E166" s="9" t="inlineStr">
        <is>
          <t>296***@qq.com</t>
        </is>
      </c>
      <c r="F166" s="9" t="inlineStr">
        <is>
          <t>65.00</t>
        </is>
      </c>
      <c r="G166" s="9" t="inlineStr">
        <is>
          <t>T200P2701810957009103 560</t>
        </is>
      </c>
      <c r="H166" s="9" t="inlineStr">
        <is>
          <t>97968.32</t>
        </is>
      </c>
      <c r="I166" s="5" t="inlineStr">
        <is>
          <t>已核销</t>
        </is>
      </c>
      <c r="J166" s="9" t="inlineStr">
        <is>
          <t>订单收款</t>
        </is>
      </c>
      <c r="K166" s="9" t="n"/>
      <c r="L166" s="8" t="inlineStr">
        <is>
          <t>✅ 可导入</t>
        </is>
      </c>
      <c r="M166" s="8" t="inlineStr">
        <is>
          <t>✅ 对账齐全</t>
        </is>
      </c>
      <c r="N166" t="inlineStr">
        <is>
          <t>✓正常配对·在线支付(客户收款,本店收入),与同号分账成对</t>
        </is>
      </c>
    </row>
    <row r="167">
      <c r="A167" s="6" t="inlineStr">
        <is>
          <t>2026-04-15</t>
        </is>
      </c>
      <c r="B167" s="5" t="inlineStr">
        <is>
          <t>202604102300117081140 2752117</t>
        </is>
      </c>
      <c r="C167" s="6" t="inlineStr">
        <is>
          <t>分账</t>
        </is>
      </c>
      <c r="D167" s="6" t="inlineStr">
        <is>
          <t>浙江淘宝商 业科技有限 公司</t>
        </is>
      </c>
      <c r="E167" s="6" t="inlineStr">
        <is>
          <t>rjfwf@service.ali yun.com</t>
        </is>
      </c>
      <c r="F167" s="6" t="inlineStr">
        <is>
          <t>-0.84</t>
        </is>
      </c>
      <c r="G167" s="6" t="inlineStr">
        <is>
          <t>T200P4502271132029006 747</t>
        </is>
      </c>
      <c r="H167" s="6" t="inlineStr">
        <is>
          <t>97903.32</t>
        </is>
      </c>
      <c r="I167" s="5" t="inlineStr">
        <is>
          <t>已核销</t>
        </is>
      </c>
      <c r="J167" s="6" t="inlineStr">
        <is>
          <t>订单收款</t>
        </is>
      </c>
      <c r="K167" s="6" t="inlineStr">
        <is>
          <t>基础软件服务费(4502271132029006747)扣款</t>
        </is>
      </c>
      <c r="L167" s="8" t="inlineStr">
        <is>
          <t>✅ 可导入</t>
        </is>
      </c>
      <c r="M167" s="8" t="inlineStr">
        <is>
          <t>✅ 对账齐全</t>
        </is>
      </c>
      <c r="N167" t="inlineStr">
        <is>
          <t>✓正常配对·分账(淘宝支付手续费,约千分之六),与同号在线支付成对</t>
        </is>
      </c>
    </row>
    <row r="168">
      <c r="A168" s="9" t="inlineStr">
        <is>
          <t>2026-04-15</t>
        </is>
      </c>
      <c r="B168" s="5" t="inlineStr">
        <is>
          <t>202604102300117081140 2752117</t>
        </is>
      </c>
      <c r="C168" s="9" t="inlineStr">
        <is>
          <t>在线支付</t>
        </is>
      </c>
      <c r="D168" s="9" t="inlineStr">
        <is>
          <t>**军</t>
        </is>
      </c>
      <c r="E168" s="9" t="inlineStr">
        <is>
          <t>153******85</t>
        </is>
      </c>
      <c r="F168" s="9" t="inlineStr">
        <is>
          <t>140.00</t>
        </is>
      </c>
      <c r="G168" s="9" t="inlineStr">
        <is>
          <t>T200P4502271132029006 747</t>
        </is>
      </c>
      <c r="H168" s="9" t="inlineStr">
        <is>
          <t>97904.16</t>
        </is>
      </c>
      <c r="I168" s="5" t="inlineStr">
        <is>
          <t>已核销</t>
        </is>
      </c>
      <c r="J168" s="9" t="inlineStr">
        <is>
          <t>订单收款</t>
        </is>
      </c>
      <c r="K168" s="9" t="n"/>
      <c r="L168" s="8" t="inlineStr">
        <is>
          <t>✅ 可导入</t>
        </is>
      </c>
      <c r="M168" s="8" t="inlineStr">
        <is>
          <t>✅ 对账齐全</t>
        </is>
      </c>
      <c r="N168" t="inlineStr">
        <is>
          <t>✓正常配对·在线支付(客户收款,本店收入),与同号分账成对</t>
        </is>
      </c>
    </row>
    <row r="169">
      <c r="A169" s="6" t="inlineStr">
        <is>
          <t>2026-04-15</t>
        </is>
      </c>
      <c r="B169" s="5" t="inlineStr">
        <is>
          <t>202604042300113091141 5909045</t>
        </is>
      </c>
      <c r="C169" s="6" t="inlineStr">
        <is>
          <t>分账</t>
        </is>
      </c>
      <c r="D169" s="6" t="inlineStr">
        <is>
          <t>浙江淘宝商 业科技有限 公司</t>
        </is>
      </c>
      <c r="E169" s="6" t="inlineStr">
        <is>
          <t>rjfwf@service.ali yun.com</t>
        </is>
      </c>
      <c r="F169" s="6" t="inlineStr">
        <is>
          <t>-0.39</t>
        </is>
      </c>
      <c r="G169" s="6" t="inlineStr">
        <is>
          <t>T200P4502246475090025 031</t>
        </is>
      </c>
      <c r="H169" s="6" t="inlineStr">
        <is>
          <t>97764.16</t>
        </is>
      </c>
      <c r="I169" s="5" t="inlineStr">
        <is>
          <t>已核销</t>
        </is>
      </c>
      <c r="J169" s="6" t="inlineStr">
        <is>
          <t>订单收款</t>
        </is>
      </c>
      <c r="K169" s="6" t="inlineStr">
        <is>
          <t>基础软件服务费(4502246475090025031)扣款</t>
        </is>
      </c>
      <c r="L169" s="8" t="inlineStr">
        <is>
          <t>✅ 可导入</t>
        </is>
      </c>
      <c r="M169" s="8" t="inlineStr">
        <is>
          <t>✅ 对账齐全</t>
        </is>
      </c>
      <c r="N169" t="inlineStr">
        <is>
          <t>✓正常配对·分账(淘宝支付手续费,约千分之六),与同号在线支付成对</t>
        </is>
      </c>
    </row>
    <row r="170">
      <c r="A170" s="9" t="inlineStr">
        <is>
          <t>2026-04-15</t>
        </is>
      </c>
      <c r="B170" s="5" t="inlineStr">
        <is>
          <t>202604042300113091141 5909045</t>
        </is>
      </c>
      <c r="C170" s="9" t="inlineStr">
        <is>
          <t>在线支付</t>
        </is>
      </c>
      <c r="D170" s="9" t="inlineStr">
        <is>
          <t>**帅</t>
        </is>
      </c>
      <c r="E170" s="9" t="inlineStr">
        <is>
          <t>wan***@sina.com</t>
        </is>
      </c>
      <c r="F170" s="9" t="inlineStr">
        <is>
          <t>65.00</t>
        </is>
      </c>
      <c r="G170" s="9" t="inlineStr">
        <is>
          <t>T200P4502246475090025 031</t>
        </is>
      </c>
      <c r="H170" s="9" t="inlineStr">
        <is>
          <t>97764.55</t>
        </is>
      </c>
      <c r="I170" s="5" t="inlineStr">
        <is>
          <t>已核销</t>
        </is>
      </c>
      <c r="J170" s="9" t="inlineStr">
        <is>
          <t>订单收款</t>
        </is>
      </c>
      <c r="K170" s="9" t="n"/>
      <c r="L170" s="8" t="inlineStr">
        <is>
          <t>✅ 可导入</t>
        </is>
      </c>
      <c r="M170" s="8" t="inlineStr">
        <is>
          <t>✅ 对账齐全</t>
        </is>
      </c>
      <c r="N170" t="inlineStr">
        <is>
          <t>✓正常配对·在线支付(客户收款,本店收入),与同号分账成对</t>
        </is>
      </c>
    </row>
    <row r="171">
      <c r="A171" s="6" t="inlineStr">
        <is>
          <t>2026-04-15</t>
        </is>
      </c>
      <c r="B171" s="5" t="inlineStr">
        <is>
          <t>202604082300115793143 4546124</t>
        </is>
      </c>
      <c r="C171" s="6" t="inlineStr">
        <is>
          <t>分账</t>
        </is>
      </c>
      <c r="D171" s="6" t="inlineStr">
        <is>
          <t>浙江淘宝商 业科技有限 公司</t>
        </is>
      </c>
      <c r="E171" s="6" t="inlineStr">
        <is>
          <t>rjfwf@service.ali yun.com</t>
        </is>
      </c>
      <c r="F171" s="6" t="inlineStr">
        <is>
          <t>-0.96</t>
        </is>
      </c>
      <c r="G171" s="6" t="inlineStr">
        <is>
          <t>T200P4502252988189013 146</t>
        </is>
      </c>
      <c r="H171" s="6" t="inlineStr">
        <is>
          <t>97699.55</t>
        </is>
      </c>
      <c r="I171" s="5" t="inlineStr">
        <is>
          <t>已核销</t>
        </is>
      </c>
      <c r="J171" s="6" t="inlineStr">
        <is>
          <t>订单收款</t>
        </is>
      </c>
      <c r="K171" s="6" t="inlineStr">
        <is>
          <t>基础软件服务费(4502252988189013146)扣款</t>
        </is>
      </c>
      <c r="L171" s="8" t="inlineStr">
        <is>
          <t>✅ 可导入</t>
        </is>
      </c>
      <c r="M171" s="8" t="inlineStr">
        <is>
          <t>✅ 对账齐全</t>
        </is>
      </c>
      <c r="N171" t="inlineStr">
        <is>
          <t>✓正常配对·分账(淘宝支付手续费,约千分之六),与同号在线支付成对</t>
        </is>
      </c>
    </row>
    <row r="172">
      <c r="A172" s="9" t="inlineStr">
        <is>
          <t>2026-04-15</t>
        </is>
      </c>
      <c r="B172" s="5" t="inlineStr">
        <is>
          <t>202604082300115793143 4546124</t>
        </is>
      </c>
      <c r="C172" s="9" t="inlineStr">
        <is>
          <t>在线支付</t>
        </is>
      </c>
      <c r="D172" s="9" t="inlineStr">
        <is>
          <t>**华</t>
        </is>
      </c>
      <c r="E172" s="9" t="inlineStr">
        <is>
          <t>186******16</t>
        </is>
      </c>
      <c r="F172" s="9" t="inlineStr">
        <is>
          <t>160.00</t>
        </is>
      </c>
      <c r="G172" s="9" t="inlineStr">
        <is>
          <t>T200P4502252988189013 146</t>
        </is>
      </c>
      <c r="H172" s="9" t="inlineStr">
        <is>
          <t>97700.51</t>
        </is>
      </c>
      <c r="I172" s="5" t="inlineStr">
        <is>
          <t>已核销</t>
        </is>
      </c>
      <c r="J172" s="9" t="inlineStr">
        <is>
          <t>订单收款</t>
        </is>
      </c>
      <c r="K172" s="9" t="n"/>
      <c r="L172" s="8" t="inlineStr">
        <is>
          <t>✅ 可导入</t>
        </is>
      </c>
      <c r="M172" s="8" t="inlineStr">
        <is>
          <t>✅ 对账齐全</t>
        </is>
      </c>
      <c r="N172" t="inlineStr">
        <is>
          <t>✓正常配对·在线支付(客户收款,本店收入),与同号分账成对</t>
        </is>
      </c>
    </row>
    <row r="173">
      <c r="A173" s="6" t="inlineStr">
        <is>
          <t>2026-04-15</t>
        </is>
      </c>
      <c r="B173" s="5" t="inlineStr">
        <is>
          <t>202603312300114744142 0986245</t>
        </is>
      </c>
      <c r="C173" s="6" t="inlineStr">
        <is>
          <t>分账</t>
        </is>
      </c>
      <c r="D173" s="6" t="inlineStr">
        <is>
          <t>浙江淘宝商 业科技有限 公司</t>
        </is>
      </c>
      <c r="E173" s="6" t="inlineStr">
        <is>
          <t>rjfwf@service.ali yun.com</t>
        </is>
      </c>
      <c r="F173" s="6" t="inlineStr">
        <is>
          <t>-0.63</t>
        </is>
      </c>
      <c r="G173" s="6" t="inlineStr">
        <is>
          <t>T200P4502230958149014 323</t>
        </is>
      </c>
      <c r="H173" s="6" t="inlineStr">
        <is>
          <t>97540.51</t>
        </is>
      </c>
      <c r="I173" s="5" t="inlineStr">
        <is>
          <t>已核销</t>
        </is>
      </c>
      <c r="J173" s="6" t="inlineStr">
        <is>
          <t>订单收款</t>
        </is>
      </c>
      <c r="K173" s="6" t="inlineStr">
        <is>
          <t>基础软件服务费(4502230958149014323)扣款</t>
        </is>
      </c>
      <c r="L173" s="8" t="inlineStr">
        <is>
          <t>✅ 可导入</t>
        </is>
      </c>
      <c r="M173" s="8" t="inlineStr">
        <is>
          <t>✅ 对账齐全</t>
        </is>
      </c>
      <c r="N173" t="inlineStr">
        <is>
          <t>✓正常配对·分账(淘宝支付手续费,约千分之六),与同号在线支付成对</t>
        </is>
      </c>
    </row>
    <row r="174">
      <c r="A174" s="9" t="inlineStr">
        <is>
          <t>2026-04-15</t>
        </is>
      </c>
      <c r="B174" s="5" t="inlineStr">
        <is>
          <t>202603312300114744142 0986245</t>
        </is>
      </c>
      <c r="C174" s="9" t="inlineStr">
        <is>
          <t>在线支付</t>
        </is>
      </c>
      <c r="D174" s="9" t="inlineStr">
        <is>
          <t>**静</t>
        </is>
      </c>
      <c r="E174" s="9" t="inlineStr">
        <is>
          <t>132******80</t>
        </is>
      </c>
      <c r="F174" s="9" t="inlineStr">
        <is>
          <t>105.00</t>
        </is>
      </c>
      <c r="G174" s="9" t="inlineStr">
        <is>
          <t>T200P4502230958149014 323</t>
        </is>
      </c>
      <c r="H174" s="9" t="inlineStr">
        <is>
          <t>97541.14</t>
        </is>
      </c>
      <c r="I174" s="5" t="inlineStr">
        <is>
          <t>已核销</t>
        </is>
      </c>
      <c r="J174" s="9" t="inlineStr">
        <is>
          <t>订单收款</t>
        </is>
      </c>
      <c r="K174" s="9" t="n"/>
      <c r="L174" s="8" t="inlineStr">
        <is>
          <t>✅ 可导入</t>
        </is>
      </c>
      <c r="M174" s="8" t="inlineStr">
        <is>
          <t>✅ 对账齐全</t>
        </is>
      </c>
      <c r="N174" t="inlineStr">
        <is>
          <t>✓正常配对·在线支付(客户收款,本店收入),与同号分账成对</t>
        </is>
      </c>
    </row>
    <row r="175">
      <c r="A175" s="6" t="inlineStr">
        <is>
          <t>2026-04-15</t>
        </is>
      </c>
      <c r="B175" s="5" t="inlineStr">
        <is>
          <t>202604072300114803143 8626795</t>
        </is>
      </c>
      <c r="C175" s="6" t="inlineStr">
        <is>
          <t>分账</t>
        </is>
      </c>
      <c r="D175" s="6" t="inlineStr">
        <is>
          <t>浙江淘宝商 业科技有限 公司</t>
        </is>
      </c>
      <c r="E175" s="6" t="inlineStr">
        <is>
          <t>rjfwf@service.ali yun.com</t>
        </is>
      </c>
      <c r="F175" s="6" t="inlineStr">
        <is>
          <t>-0.84</t>
        </is>
      </c>
      <c r="G175" s="6" t="inlineStr">
        <is>
          <t>T200P4502253314168039 328</t>
        </is>
      </c>
      <c r="H175" s="6" t="inlineStr">
        <is>
          <t>97436.14</t>
        </is>
      </c>
      <c r="I175" s="5" t="inlineStr">
        <is>
          <t>已核销</t>
        </is>
      </c>
      <c r="J175" s="6" t="inlineStr">
        <is>
          <t>订单收款</t>
        </is>
      </c>
      <c r="K175" s="6" t="inlineStr">
        <is>
          <t>基础软件服务费(4502253314168039328)扣款</t>
        </is>
      </c>
      <c r="L175" s="8" t="inlineStr">
        <is>
          <t>✅ 可导入</t>
        </is>
      </c>
      <c r="M175" s="8" t="inlineStr">
        <is>
          <t>✅ 对账齐全</t>
        </is>
      </c>
      <c r="N175" t="inlineStr">
        <is>
          <t>✓正常配对·分账(淘宝支付手续费,约千分之六),与同号在线支付成对</t>
        </is>
      </c>
    </row>
    <row r="176">
      <c r="A176" s="9" t="inlineStr">
        <is>
          <t>2026-04-15</t>
        </is>
      </c>
      <c r="B176" s="5" t="inlineStr">
        <is>
          <t>202604072300114803143 8626795</t>
        </is>
      </c>
      <c r="C176" s="9" t="inlineStr">
        <is>
          <t>在线支付</t>
        </is>
      </c>
      <c r="D176" s="9" t="inlineStr">
        <is>
          <t>*军</t>
        </is>
      </c>
      <c r="E176" s="9" t="inlineStr">
        <is>
          <t>351***@qq.com</t>
        </is>
      </c>
      <c r="F176" s="9" t="inlineStr">
        <is>
          <t>140.00</t>
        </is>
      </c>
      <c r="G176" s="9" t="inlineStr">
        <is>
          <t>T200P4502253314168039 328</t>
        </is>
      </c>
      <c r="H176" s="9" t="inlineStr">
        <is>
          <t>97436.98</t>
        </is>
      </c>
      <c r="I176" s="5" t="inlineStr">
        <is>
          <t>已核销</t>
        </is>
      </c>
      <c r="J176" s="9" t="inlineStr">
        <is>
          <t>订单收款</t>
        </is>
      </c>
      <c r="K176" s="9" t="n"/>
      <c r="L176" s="8" t="inlineStr">
        <is>
          <t>✅ 可导入</t>
        </is>
      </c>
      <c r="M176" s="8" t="inlineStr">
        <is>
          <t>✅ 对账齐全</t>
        </is>
      </c>
      <c r="N176" t="inlineStr">
        <is>
          <t>✓正常配对·在线支付(客户收款,本店收入),与同号分账成对</t>
        </is>
      </c>
    </row>
    <row r="177">
      <c r="A177" s="6" t="inlineStr">
        <is>
          <t>2026-04-15</t>
        </is>
      </c>
      <c r="B177" s="5" t="inlineStr">
        <is>
          <t>202602112300113953142 8211271</t>
        </is>
      </c>
      <c r="C177" s="6" t="inlineStr">
        <is>
          <t>其它</t>
        </is>
      </c>
      <c r="D177" s="6" t="inlineStr">
        <is>
          <t>**洁</t>
        </is>
      </c>
      <c r="E177" s="6" t="inlineStr">
        <is>
          <t>i_l***@outlook.co m</t>
        </is>
      </c>
      <c r="F177" s="6" t="inlineStr">
        <is>
          <t>-2674.41</t>
        </is>
      </c>
      <c r="G177" s="6" t="inlineStr">
        <is>
          <t>T200P5067945110722719 629</t>
        </is>
      </c>
      <c r="H177" s="6" t="inlineStr">
        <is>
          <t>97296.98</t>
        </is>
      </c>
      <c r="I177" s="5" t="inlineStr">
        <is>
          <t>已核销</t>
        </is>
      </c>
      <c r="J177" s="6" t="inlineStr">
        <is>
          <t>订单收款</t>
        </is>
      </c>
      <c r="K177" s="6" t="inlineStr">
        <is>
          <t>保证金退款-2026021123001139531428211271-T200P5067945110722719629</t>
        </is>
      </c>
      <c r="L177" s="8" t="inlineStr">
        <is>
          <t>✅ 可导入</t>
        </is>
      </c>
      <c r="M177" s="8" t="inlineStr">
        <is>
          <t>✅ 对账齐全</t>
        </is>
      </c>
      <c r="N177" t="inlineStr">
        <is>
          <t>✓</t>
        </is>
      </c>
    </row>
    <row r="178">
      <c r="A178" s="9" t="inlineStr">
        <is>
          <t>2026-04-15</t>
        </is>
      </c>
      <c r="B178" s="5" t="inlineStr">
        <is>
          <t>202603121000200183025 1525889|2026041513134 6478302</t>
        </is>
      </c>
      <c r="C178" s="9" t="inlineStr">
        <is>
          <t>保证金</t>
        </is>
      </c>
      <c r="D178" s="9" t="inlineStr">
        <is>
          <t>淘宝（中国 ）软件有限 公司</t>
        </is>
      </c>
      <c r="E178" s="9" t="inlineStr">
        <is>
          <t>tbbzjgq@service.a liyun.com</t>
        </is>
      </c>
      <c r="F178" s="9" t="inlineStr">
        <is>
          <t>2674.41</t>
        </is>
      </c>
      <c r="G178" s="9" t="inlineStr">
        <is>
          <t>F-refundplatform3-R-1 742979709391_13371299 6_4</t>
        </is>
      </c>
      <c r="H178" s="9" t="inlineStr">
        <is>
          <t>99971.39</t>
        </is>
      </c>
      <c r="I178" s="5" t="n"/>
      <c r="J178" s="9" t="n"/>
      <c r="K178" s="9" t="inlineStr">
        <is>
          <t>淘宝消费者保证金-解冻-null</t>
        </is>
      </c>
      <c r="L178" s="8" t="inlineStr">
        <is>
          <t>✅ 可导入</t>
        </is>
      </c>
      <c r="M178" s="8" t="inlineStr">
        <is>
          <t>✅ 对账齐全</t>
        </is>
      </c>
      <c r="N178" t="inlineStr">
        <is>
          <t>✓</t>
        </is>
      </c>
    </row>
    <row r="179">
      <c r="A179" s="6" t="inlineStr">
        <is>
          <t>2026-04-15</t>
        </is>
      </c>
      <c r="B179" s="5" t="inlineStr">
        <is>
          <t>202604022300115936143 1269454</t>
        </is>
      </c>
      <c r="C179" s="6" t="inlineStr">
        <is>
          <t>分账</t>
        </is>
      </c>
      <c r="D179" s="6" t="inlineStr">
        <is>
          <t>浙江淘宝商 业科技有限 公司</t>
        </is>
      </c>
      <c r="E179" s="6" t="inlineStr">
        <is>
          <t>rjfwf@service.ali yun.com</t>
        </is>
      </c>
      <c r="F179" s="6" t="inlineStr">
        <is>
          <t>-0.39</t>
        </is>
      </c>
      <c r="G179" s="6" t="inlineStr">
        <is>
          <t>T200P2701802354045005 156</t>
        </is>
      </c>
      <c r="H179" s="6" t="inlineStr">
        <is>
          <t>97296.98</t>
        </is>
      </c>
      <c r="I179" s="5" t="inlineStr">
        <is>
          <t>已核销</t>
        </is>
      </c>
      <c r="J179" s="6" t="inlineStr">
        <is>
          <t>订单收款</t>
        </is>
      </c>
      <c r="K179" s="6" t="inlineStr">
        <is>
          <t>基础软件服务费(2701802354045005156)扣款</t>
        </is>
      </c>
      <c r="L179" s="8" t="inlineStr">
        <is>
          <t>✅ 可导入</t>
        </is>
      </c>
      <c r="M179" s="8" t="inlineStr">
        <is>
          <t>✅ 对账齐全</t>
        </is>
      </c>
      <c r="N179" t="inlineStr">
        <is>
          <t>✓正常配对·分账(淘宝支付手续费,约千分之六),与同号在线支付成对</t>
        </is>
      </c>
    </row>
    <row r="180">
      <c r="A180" s="9" t="inlineStr">
        <is>
          <t>2026-04-15</t>
        </is>
      </c>
      <c r="B180" s="5" t="inlineStr">
        <is>
          <t>202604022300115936143 1269454</t>
        </is>
      </c>
      <c r="C180" s="9" t="inlineStr">
        <is>
          <t>在线支付</t>
        </is>
      </c>
      <c r="D180" s="9" t="inlineStr">
        <is>
          <t>**敏</t>
        </is>
      </c>
      <c r="E180" s="9" t="inlineStr">
        <is>
          <t>186******03</t>
        </is>
      </c>
      <c r="F180" s="9" t="inlineStr">
        <is>
          <t>65.00</t>
        </is>
      </c>
      <c r="G180" s="9" t="inlineStr">
        <is>
          <t>T200P2701802354045005 156</t>
        </is>
      </c>
      <c r="H180" s="9" t="inlineStr">
        <is>
          <t>97297.37</t>
        </is>
      </c>
      <c r="I180" s="5" t="inlineStr">
        <is>
          <t>已核销</t>
        </is>
      </c>
      <c r="J180" s="9" t="inlineStr">
        <is>
          <t>订单收款</t>
        </is>
      </c>
      <c r="K180" s="9" t="n"/>
      <c r="L180" s="8" t="inlineStr">
        <is>
          <t>✅ 可导入</t>
        </is>
      </c>
      <c r="M180" s="8" t="inlineStr">
        <is>
          <t>✅ 对账齐全</t>
        </is>
      </c>
      <c r="N180" t="inlineStr">
        <is>
          <t>✓正常配对·在线支付(客户收款,本店收入),与同号分账成对</t>
        </is>
      </c>
    </row>
    <row r="181">
      <c r="A181" s="6" t="inlineStr">
        <is>
          <t>2026-04-14</t>
        </is>
      </c>
      <c r="B181" s="5" t="inlineStr">
        <is>
          <t>202604082300112526142 3867114</t>
        </is>
      </c>
      <c r="C181" s="6" t="inlineStr">
        <is>
          <t>分账</t>
        </is>
      </c>
      <c r="D181" s="6" t="inlineStr">
        <is>
          <t>浙江淘宝商 业科技有限 公司</t>
        </is>
      </c>
      <c r="E181" s="6" t="inlineStr">
        <is>
          <t>rjfwf@service.ali yun.com</t>
        </is>
      </c>
      <c r="F181" s="6" t="inlineStr">
        <is>
          <t>-0.78</t>
        </is>
      </c>
      <c r="G181" s="6" t="inlineStr">
        <is>
          <t>T200P2701815855205006 455</t>
        </is>
      </c>
      <c r="H181" s="6" t="inlineStr">
        <is>
          <t>97232.37</t>
        </is>
      </c>
      <c r="I181" s="5" t="inlineStr">
        <is>
          <t>已核销</t>
        </is>
      </c>
      <c r="J181" s="6" t="inlineStr">
        <is>
          <t>订单收款</t>
        </is>
      </c>
      <c r="K181" s="6" t="inlineStr">
        <is>
          <t>基础软件服务费(2701815855205006455)扣款</t>
        </is>
      </c>
      <c r="L181" s="8" t="inlineStr">
        <is>
          <t>✅ 可导入</t>
        </is>
      </c>
      <c r="M181" s="8" t="inlineStr">
        <is>
          <t>✅ 对账齐全</t>
        </is>
      </c>
      <c r="N181" t="inlineStr">
        <is>
          <t>✓正常配对·分账(淘宝支付手续费,约千分之六),与同号在线支付成对</t>
        </is>
      </c>
    </row>
    <row r="182">
      <c r="A182" s="9" t="inlineStr">
        <is>
          <t>2026-04-14</t>
        </is>
      </c>
      <c r="B182" s="5" t="inlineStr">
        <is>
          <t>202604082300112526142 3867114</t>
        </is>
      </c>
      <c r="C182" s="9" t="inlineStr">
        <is>
          <t>在线支付</t>
        </is>
      </c>
      <c r="D182" s="9" t="inlineStr">
        <is>
          <t>**利</t>
        </is>
      </c>
      <c r="E182" s="9" t="inlineStr">
        <is>
          <t>184******98</t>
        </is>
      </c>
      <c r="F182" s="9" t="inlineStr">
        <is>
          <t>130.00</t>
        </is>
      </c>
      <c r="G182" s="9" t="inlineStr">
        <is>
          <t>T200P2701815855205006 455</t>
        </is>
      </c>
      <c r="H182" s="9" t="inlineStr">
        <is>
          <t>97233.15</t>
        </is>
      </c>
      <c r="I182" s="5" t="inlineStr">
        <is>
          <t>已核销</t>
        </is>
      </c>
      <c r="J182" s="9" t="inlineStr">
        <is>
          <t>订单收款</t>
        </is>
      </c>
      <c r="K182" s="9" t="n"/>
      <c r="L182" s="8" t="inlineStr">
        <is>
          <t>✅ 可导入</t>
        </is>
      </c>
      <c r="M182" s="8" t="inlineStr">
        <is>
          <t>✅ 对账齐全</t>
        </is>
      </c>
      <c r="N182" t="inlineStr">
        <is>
          <t>✓正常配对·在线支付(客户收款,本店收入),与同号分账成对</t>
        </is>
      </c>
    </row>
    <row r="183">
      <c r="A183" s="6" t="inlineStr">
        <is>
          <t>2026-04-14</t>
        </is>
      </c>
      <c r="B183" s="5" t="inlineStr">
        <is>
          <t>202603312200118816141 1877269</t>
        </is>
      </c>
      <c r="C183" s="6" t="inlineStr">
        <is>
          <t>分账</t>
        </is>
      </c>
      <c r="D183" s="6" t="inlineStr">
        <is>
          <t>浙江淘宝商 业科技有限 公司</t>
        </is>
      </c>
      <c r="E183" s="6" t="inlineStr">
        <is>
          <t>rjfwf@service.ali yun.com</t>
        </is>
      </c>
      <c r="F183" s="6" t="inlineStr">
        <is>
          <t>-0.34</t>
        </is>
      </c>
      <c r="G183" s="6" t="inlineStr">
        <is>
          <t>T200P2701799006003019 551</t>
        </is>
      </c>
      <c r="H183" s="6" t="inlineStr">
        <is>
          <t>97103.15</t>
        </is>
      </c>
      <c r="I183" s="5" t="inlineStr">
        <is>
          <t>已核销</t>
        </is>
      </c>
      <c r="J183" s="6" t="inlineStr">
        <is>
          <t>订单收款</t>
        </is>
      </c>
      <c r="K183" s="6" t="inlineStr">
        <is>
          <t>基础软件服务费(2701799006003019551)扣款</t>
        </is>
      </c>
      <c r="L183" s="8" t="inlineStr">
        <is>
          <t>✅ 可导入</t>
        </is>
      </c>
      <c r="M183" s="8" t="inlineStr">
        <is>
          <t>✅ 对账齐全</t>
        </is>
      </c>
      <c r="N183" t="inlineStr">
        <is>
          <t>✓正常配对·分账(淘宝支付手续费,约千分之六),与同号在线支付成对</t>
        </is>
      </c>
    </row>
    <row r="184">
      <c r="A184" s="9" t="inlineStr">
        <is>
          <t>2026-04-14</t>
        </is>
      </c>
      <c r="B184" s="5" t="inlineStr">
        <is>
          <t>202603312200118816141 1877269</t>
        </is>
      </c>
      <c r="C184" s="9" t="inlineStr">
        <is>
          <t>在线支付</t>
        </is>
      </c>
      <c r="D184" s="9" t="inlineStr">
        <is>
          <t>*燕</t>
        </is>
      </c>
      <c r="E184" s="9" t="inlineStr">
        <is>
          <t>258***@qq.com</t>
        </is>
      </c>
      <c r="F184" s="9" t="inlineStr">
        <is>
          <t>57.00</t>
        </is>
      </c>
      <c r="G184" s="9" t="inlineStr">
        <is>
          <t>T200P2701799006003019 551</t>
        </is>
      </c>
      <c r="H184" s="9" t="inlineStr">
        <is>
          <t>97103.49</t>
        </is>
      </c>
      <c r="I184" s="5" t="inlineStr">
        <is>
          <t>已核销</t>
        </is>
      </c>
      <c r="J184" s="9" t="inlineStr">
        <is>
          <t>订单收款</t>
        </is>
      </c>
      <c r="K184" s="9" t="n"/>
      <c r="L184" s="8" t="inlineStr">
        <is>
          <t>✅ 可导入</t>
        </is>
      </c>
      <c r="M184" s="8" t="inlineStr">
        <is>
          <t>✅ 对账齐全</t>
        </is>
      </c>
      <c r="N184" t="inlineStr">
        <is>
          <t>✓正常配对·在线支付(客户收款,本店收入),与同号分账成对</t>
        </is>
      </c>
    </row>
    <row r="185">
      <c r="A185" s="6" t="inlineStr">
        <is>
          <t>2026-04-14</t>
        </is>
      </c>
      <c r="B185" s="5" t="inlineStr">
        <is>
          <t>202604072200119167144 4221912</t>
        </is>
      </c>
      <c r="C185" s="6" t="inlineStr">
        <is>
          <t>分账</t>
        </is>
      </c>
      <c r="D185" s="6" t="inlineStr">
        <is>
          <t>浙江淘宝商 业科技有限 公司</t>
        </is>
      </c>
      <c r="E185" s="6" t="inlineStr">
        <is>
          <t>rjfwf@service.ali yun.com</t>
        </is>
      </c>
      <c r="F185" s="6" t="inlineStr">
        <is>
          <t>-0.35</t>
        </is>
      </c>
      <c r="G185" s="6" t="inlineStr">
        <is>
          <t>T200P4502250504130337 135</t>
        </is>
      </c>
      <c r="H185" s="6" t="inlineStr">
        <is>
          <t>97046.49</t>
        </is>
      </c>
      <c r="I185" s="5" t="inlineStr">
        <is>
          <t>已核销</t>
        </is>
      </c>
      <c r="J185" s="6" t="inlineStr">
        <is>
          <t>订单收款</t>
        </is>
      </c>
      <c r="K185" s="6" t="inlineStr">
        <is>
          <t>基础软件服务费(4502250504130337135)扣款</t>
        </is>
      </c>
      <c r="L185" s="8" t="inlineStr">
        <is>
          <t>✅ 可导入</t>
        </is>
      </c>
      <c r="M185" s="8" t="inlineStr">
        <is>
          <t>✅ 对账齐全</t>
        </is>
      </c>
      <c r="N185" t="inlineStr">
        <is>
          <t>✓正常配对·分账(淘宝支付手续费,约千分之六),与同号在线支付成对</t>
        </is>
      </c>
    </row>
    <row r="186">
      <c r="A186" s="9" t="inlineStr">
        <is>
          <t>2026-04-14</t>
        </is>
      </c>
      <c r="B186" s="5" t="inlineStr">
        <is>
          <t>202604072200119167144 4221912</t>
        </is>
      </c>
      <c r="C186" s="9" t="inlineStr">
        <is>
          <t>在线支付</t>
        </is>
      </c>
      <c r="D186" s="9" t="inlineStr">
        <is>
          <t>**松</t>
        </is>
      </c>
      <c r="E186" s="9" t="inlineStr">
        <is>
          <t>209***@qq.com</t>
        </is>
      </c>
      <c r="F186" s="9" t="inlineStr">
        <is>
          <t>58.00</t>
        </is>
      </c>
      <c r="G186" s="9" t="inlineStr">
        <is>
          <t>T200P4502250504130337 135</t>
        </is>
      </c>
      <c r="H186" s="9" t="inlineStr">
        <is>
          <t>97046.84</t>
        </is>
      </c>
      <c r="I186" s="5" t="inlineStr">
        <is>
          <t>已核销</t>
        </is>
      </c>
      <c r="J186" s="9" t="inlineStr">
        <is>
          <t>订单收款</t>
        </is>
      </c>
      <c r="K186" s="9" t="n"/>
      <c r="L186" s="8" t="inlineStr">
        <is>
          <t>✅ 可导入</t>
        </is>
      </c>
      <c r="M186" s="8" t="inlineStr">
        <is>
          <t>✅ 对账齐全</t>
        </is>
      </c>
      <c r="N186" t="inlineStr">
        <is>
          <t>✓正常配对·在线支付(客户收款,本店收入),与同号分账成对</t>
        </is>
      </c>
    </row>
    <row r="187">
      <c r="A187" s="6" t="inlineStr">
        <is>
          <t>2026-04-14</t>
        </is>
      </c>
      <c r="B187" s="5" t="inlineStr">
        <is>
          <t>202603022300113553143 9546189</t>
        </is>
      </c>
      <c r="C187" s="6" t="inlineStr">
        <is>
          <t>分账</t>
        </is>
      </c>
      <c r="D187" s="6" t="n"/>
      <c r="E187" s="6" t="n"/>
      <c r="F187" s="6" t="inlineStr">
        <is>
          <t>99.40</t>
        </is>
      </c>
      <c r="G187" s="6" t="inlineStr">
        <is>
          <t>T200P3270889848911869 669</t>
        </is>
      </c>
      <c r="H187" s="6" t="inlineStr">
        <is>
          <t>96988.84</t>
        </is>
      </c>
      <c r="I187" s="5" t="inlineStr">
        <is>
          <t>已核销</t>
        </is>
      </c>
      <c r="J187" s="6" t="inlineStr">
        <is>
          <t>订单收款</t>
        </is>
      </c>
      <c r="K187" s="6" t="inlineStr">
        <is>
          <t>店铺过户-3270889848911869669</t>
        </is>
      </c>
      <c r="L187" s="8" t="inlineStr">
        <is>
          <t>✅ 可导入</t>
        </is>
      </c>
      <c r="M187" s="8" t="inlineStr">
        <is>
          <t>✅ 对账齐全</t>
        </is>
      </c>
      <c r="N187" t="inlineStr">
        <is>
          <t>✓分账(淘宝支付手续费)</t>
        </is>
      </c>
    </row>
    <row r="188">
      <c r="A188" s="9" t="inlineStr">
        <is>
          <t>2026-04-14</t>
        </is>
      </c>
      <c r="B188" s="5" t="inlineStr">
        <is>
          <t>202602232300113553141 2965945</t>
        </is>
      </c>
      <c r="C188" s="9" t="inlineStr">
        <is>
          <t>分账</t>
        </is>
      </c>
      <c r="D188" s="9" t="n"/>
      <c r="E188" s="9" t="n"/>
      <c r="F188" s="9" t="inlineStr">
        <is>
          <t>2818.98</t>
        </is>
      </c>
      <c r="G188" s="9" t="inlineStr">
        <is>
          <t>T200P3257202795193869 669</t>
        </is>
      </c>
      <c r="H188" s="9" t="inlineStr">
        <is>
          <t>96889.44</t>
        </is>
      </c>
      <c r="I188" s="5" t="inlineStr">
        <is>
          <t>已核销</t>
        </is>
      </c>
      <c r="J188" s="9" t="inlineStr">
        <is>
          <t>订单收款</t>
        </is>
      </c>
      <c r="K188" s="9" t="inlineStr">
        <is>
          <t>店铺过户-3257202795193869669</t>
        </is>
      </c>
      <c r="L188" s="8" t="inlineStr">
        <is>
          <t>✅ 可导入</t>
        </is>
      </c>
      <c r="M188" s="8" t="inlineStr">
        <is>
          <t>✅ 对账齐全</t>
        </is>
      </c>
      <c r="N188" t="inlineStr">
        <is>
          <t>✓分账(淘宝支付手续费)</t>
        </is>
      </c>
    </row>
    <row r="189">
      <c r="A189" s="6" t="inlineStr">
        <is>
          <t>2026-04-13</t>
        </is>
      </c>
      <c r="B189" s="5" t="inlineStr">
        <is>
          <t>202604022200118114142 2524569</t>
        </is>
      </c>
      <c r="C189" s="6" t="inlineStr">
        <is>
          <t>分账</t>
        </is>
      </c>
      <c r="D189" s="6" t="inlineStr">
        <is>
          <t>浙江淘宝商 业科技有限 公司</t>
        </is>
      </c>
      <c r="E189" s="6" t="inlineStr">
        <is>
          <t>rjfwf@service.ali yun.com</t>
        </is>
      </c>
      <c r="F189" s="6" t="inlineStr">
        <is>
          <t>-0.34</t>
        </is>
      </c>
      <c r="G189" s="6" t="inlineStr">
        <is>
          <t>T200P2701798142069062 292</t>
        </is>
      </c>
      <c r="H189" s="6" t="inlineStr">
        <is>
          <t>94070.46</t>
        </is>
      </c>
      <c r="I189" s="5" t="inlineStr">
        <is>
          <t>已核销</t>
        </is>
      </c>
      <c r="J189" s="6" t="inlineStr">
        <is>
          <t>订单收款</t>
        </is>
      </c>
      <c r="K189" s="6" t="inlineStr">
        <is>
          <t>基础软件服务费(2701798142069062292)扣款</t>
        </is>
      </c>
      <c r="L189" s="8" t="inlineStr">
        <is>
          <t>✅ 可导入</t>
        </is>
      </c>
      <c r="M189" s="8" t="inlineStr">
        <is>
          <t>✅ 对账齐全</t>
        </is>
      </c>
      <c r="N189" t="inlineStr">
        <is>
          <t>✓正常配对·分账(淘宝支付手续费,约千分之六),与同号在线支付成对</t>
        </is>
      </c>
    </row>
    <row r="190">
      <c r="A190" s="9" t="inlineStr">
        <is>
          <t>2026-04-13</t>
        </is>
      </c>
      <c r="B190" s="5" t="inlineStr">
        <is>
          <t>202604022200118114142 2524569</t>
        </is>
      </c>
      <c r="C190" s="9" t="inlineStr">
        <is>
          <t>在线支付</t>
        </is>
      </c>
      <c r="D190" s="9" t="inlineStr">
        <is>
          <t>*倩</t>
        </is>
      </c>
      <c r="E190" s="9" t="inlineStr">
        <is>
          <t>153******43</t>
        </is>
      </c>
      <c r="F190" s="9" t="inlineStr">
        <is>
          <t>57.00</t>
        </is>
      </c>
      <c r="G190" s="9" t="inlineStr">
        <is>
          <t>T200P2701798142069062 292</t>
        </is>
      </c>
      <c r="H190" s="9" t="inlineStr">
        <is>
          <t>94070.80</t>
        </is>
      </c>
      <c r="I190" s="5" t="inlineStr">
        <is>
          <t>已核销</t>
        </is>
      </c>
      <c r="J190" s="9" t="inlineStr">
        <is>
          <t>订单收款</t>
        </is>
      </c>
      <c r="K190" s="9" t="n"/>
      <c r="L190" s="8" t="inlineStr">
        <is>
          <t>✅ 可导入</t>
        </is>
      </c>
      <c r="M190" s="8" t="inlineStr">
        <is>
          <t>✅ 对账齐全</t>
        </is>
      </c>
      <c r="N190" t="inlineStr">
        <is>
          <t>✓正常配对·在线支付(客户收款,本店收入),与同号分账成对</t>
        </is>
      </c>
    </row>
    <row r="191">
      <c r="A191" s="6" t="inlineStr">
        <is>
          <t>2026-04-13</t>
        </is>
      </c>
      <c r="B191" s="5" t="inlineStr">
        <is>
          <t>202604022300110557141 1277136</t>
        </is>
      </c>
      <c r="C191" s="6" t="inlineStr">
        <is>
          <t>分账</t>
        </is>
      </c>
      <c r="D191" s="6" t="inlineStr">
        <is>
          <t>浙江淘宝商 业科技有限 公司</t>
        </is>
      </c>
      <c r="E191" s="6" t="inlineStr">
        <is>
          <t>rjfwf@service.ali yun.com</t>
        </is>
      </c>
      <c r="F191" s="6" t="inlineStr">
        <is>
          <t>-0.15</t>
        </is>
      </c>
      <c r="G191" s="6" t="inlineStr">
        <is>
          <t>T200P4502259398001000 229</t>
        </is>
      </c>
      <c r="H191" s="6" t="inlineStr">
        <is>
          <t>94013.80</t>
        </is>
      </c>
      <c r="I191" s="5" t="inlineStr">
        <is>
          <t>已核销</t>
        </is>
      </c>
      <c r="J191" s="6" t="inlineStr">
        <is>
          <t>订单收款</t>
        </is>
      </c>
      <c r="K191" s="6" t="inlineStr">
        <is>
          <t>基础软件服务费(4502259398001000229)扣款</t>
        </is>
      </c>
      <c r="L191" s="8" t="inlineStr">
        <is>
          <t>✅ 可导入</t>
        </is>
      </c>
      <c r="M191" s="8" t="inlineStr">
        <is>
          <t>✅ 对账齐全</t>
        </is>
      </c>
      <c r="N191" t="inlineStr">
        <is>
          <t>✓正常配对·分账(淘宝支付手续费,约千分之六),与同号在线支付成对</t>
        </is>
      </c>
    </row>
    <row r="192">
      <c r="A192" s="9" t="inlineStr">
        <is>
          <t>2026-04-13</t>
        </is>
      </c>
      <c r="B192" s="5" t="inlineStr">
        <is>
          <t>202604022300110557141 1277136</t>
        </is>
      </c>
      <c r="C192" s="9" t="inlineStr">
        <is>
          <t>在线支付</t>
        </is>
      </c>
      <c r="D192" s="9" t="inlineStr">
        <is>
          <t>**升</t>
        </is>
      </c>
      <c r="E192" s="9" t="inlineStr">
        <is>
          <t>138******99</t>
        </is>
      </c>
      <c r="F192" s="9" t="inlineStr">
        <is>
          <t>25.00</t>
        </is>
      </c>
      <c r="G192" s="9" t="inlineStr">
        <is>
          <t>T200P4502259398001000 229</t>
        </is>
      </c>
      <c r="H192" s="9" t="inlineStr">
        <is>
          <t>94013.95</t>
        </is>
      </c>
      <c r="I192" s="5" t="inlineStr">
        <is>
          <t>已核销</t>
        </is>
      </c>
      <c r="J192" s="9" t="inlineStr">
        <is>
          <t>订单收款</t>
        </is>
      </c>
      <c r="K192" s="9" t="n"/>
      <c r="L192" s="8" t="inlineStr">
        <is>
          <t>✅ 可导入</t>
        </is>
      </c>
      <c r="M192" s="8" t="inlineStr">
        <is>
          <t>✅ 对账齐全</t>
        </is>
      </c>
      <c r="N192" t="inlineStr">
        <is>
          <t>✓正常配对·在线支付(客户收款,本店收入),与同号分账成对</t>
        </is>
      </c>
    </row>
    <row r="193">
      <c r="A193" s="6" t="inlineStr">
        <is>
          <t>2026-04-13</t>
        </is>
      </c>
      <c r="B193" s="5" t="inlineStr">
        <is>
          <t>202601222200117753142 7879606</t>
        </is>
      </c>
      <c r="C193" s="6" t="inlineStr">
        <is>
          <t>分账</t>
        </is>
      </c>
      <c r="D193" s="6" t="n"/>
      <c r="E193" s="6" t="n"/>
      <c r="F193" s="6" t="inlineStr">
        <is>
          <t>2658.36</t>
        </is>
      </c>
      <c r="G193" s="6" t="inlineStr">
        <is>
          <t>T200P3200411607023537 598</t>
        </is>
      </c>
      <c r="H193" s="6" t="inlineStr">
        <is>
          <t>93988.95</t>
        </is>
      </c>
      <c r="I193" s="5" t="inlineStr">
        <is>
          <t>已核销</t>
        </is>
      </c>
      <c r="J193" s="6" t="inlineStr">
        <is>
          <t>订单收款</t>
        </is>
      </c>
      <c r="K193" s="6" t="inlineStr">
        <is>
          <t>店铺过户-3200411607023537598</t>
        </is>
      </c>
      <c r="L193" s="8" t="inlineStr">
        <is>
          <t>✅ 可导入</t>
        </is>
      </c>
      <c r="M193" s="8" t="inlineStr">
        <is>
          <t>✅ 对账齐全</t>
        </is>
      </c>
      <c r="N193" t="inlineStr">
        <is>
          <t>✓分账(淘宝支付手续费)</t>
        </is>
      </c>
    </row>
    <row r="194">
      <c r="A194" s="9" t="inlineStr">
        <is>
          <t>2026-04-13</t>
        </is>
      </c>
      <c r="B194" s="5" t="inlineStr">
        <is>
          <t>202603012200115258143 4184257</t>
        </is>
      </c>
      <c r="C194" s="9" t="inlineStr">
        <is>
          <t>分账</t>
        </is>
      </c>
      <c r="D194" s="9" t="n"/>
      <c r="E194" s="9" t="n"/>
      <c r="F194" s="9" t="inlineStr">
        <is>
          <t>84.49</t>
        </is>
      </c>
      <c r="G194" s="9" t="inlineStr">
        <is>
          <t>T200P3268154210078181 868</t>
        </is>
      </c>
      <c r="H194" s="9" t="inlineStr">
        <is>
          <t>91330.59</t>
        </is>
      </c>
      <c r="I194" s="5" t="inlineStr">
        <is>
          <t>已核销</t>
        </is>
      </c>
      <c r="J194" s="9" t="inlineStr">
        <is>
          <t>订单收款</t>
        </is>
      </c>
      <c r="K194" s="9" t="inlineStr">
        <is>
          <t>店铺过户-3268154210078181868</t>
        </is>
      </c>
      <c r="L194" s="8" t="inlineStr">
        <is>
          <t>✅ 可导入</t>
        </is>
      </c>
      <c r="M194" s="8" t="inlineStr">
        <is>
          <t>✅ 对账齐全</t>
        </is>
      </c>
      <c r="N194" t="inlineStr">
        <is>
          <t>✓分账(淘宝支付手续费)</t>
        </is>
      </c>
    </row>
    <row r="195">
      <c r="A195" s="6" t="inlineStr">
        <is>
          <t>2026-04-13</t>
        </is>
      </c>
      <c r="B195" s="5" t="inlineStr">
        <is>
          <t>202602062200115258140 3722920</t>
        </is>
      </c>
      <c r="C195" s="6" t="inlineStr">
        <is>
          <t>分账</t>
        </is>
      </c>
      <c r="D195" s="6" t="n"/>
      <c r="E195" s="6" t="n"/>
      <c r="F195" s="6" t="inlineStr">
        <is>
          <t>5512.72</t>
        </is>
      </c>
      <c r="G195" s="6" t="inlineStr">
        <is>
          <t>T200P3232689493377181 868</t>
        </is>
      </c>
      <c r="H195" s="6" t="inlineStr">
        <is>
          <t>91246.10</t>
        </is>
      </c>
      <c r="I195" s="5" t="inlineStr">
        <is>
          <t>已核销</t>
        </is>
      </c>
      <c r="J195" s="6" t="inlineStr">
        <is>
          <t>订单收款</t>
        </is>
      </c>
      <c r="K195" s="6" t="inlineStr">
        <is>
          <t>店铺过户-3232689493377181868</t>
        </is>
      </c>
      <c r="L195" s="8" t="inlineStr">
        <is>
          <t>✅ 可导入</t>
        </is>
      </c>
      <c r="M195" s="8" t="inlineStr">
        <is>
          <t>✅ 对账齐全</t>
        </is>
      </c>
      <c r="N195" t="inlineStr">
        <is>
          <t>✓分账(淘宝支付手续费)</t>
        </is>
      </c>
    </row>
    <row r="196">
      <c r="A196" s="9" t="inlineStr">
        <is>
          <t>2026-04-13</t>
        </is>
      </c>
      <c r="B196" s="5" t="inlineStr">
        <is>
          <t>202604022300110359141 8696295</t>
        </is>
      </c>
      <c r="C196" s="9" t="inlineStr">
        <is>
          <t>分账</t>
        </is>
      </c>
      <c r="D196" s="9" t="inlineStr">
        <is>
          <t>浙江淘宝商 业科技有限 公司</t>
        </is>
      </c>
      <c r="E196" s="9" t="inlineStr">
        <is>
          <t>rjfwf@service.ali yun.com</t>
        </is>
      </c>
      <c r="F196" s="9" t="inlineStr">
        <is>
          <t>-0.42</t>
        </is>
      </c>
      <c r="G196" s="9" t="inlineStr">
        <is>
          <t>T200P2701807500046066 385</t>
        </is>
      </c>
      <c r="H196" s="9" t="inlineStr">
        <is>
          <t>85733.38</t>
        </is>
      </c>
      <c r="I196" s="5" t="inlineStr">
        <is>
          <t>已核销</t>
        </is>
      </c>
      <c r="J196" s="9" t="inlineStr">
        <is>
          <t>订单收款</t>
        </is>
      </c>
      <c r="K196" s="9" t="inlineStr">
        <is>
          <t>基础软件服务费(2701807500046066385)扣款</t>
        </is>
      </c>
      <c r="L196" s="8" t="inlineStr">
        <is>
          <t>✅ 可导入</t>
        </is>
      </c>
      <c r="M196" s="8" t="inlineStr">
        <is>
          <t>✅ 对账齐全</t>
        </is>
      </c>
      <c r="N196" t="inlineStr">
        <is>
          <t>✓正常配对·分账(淘宝支付手续费,约千分之六),与同号在线支付成对</t>
        </is>
      </c>
    </row>
    <row r="197">
      <c r="A197" s="6" t="inlineStr">
        <is>
          <t>2026-04-13</t>
        </is>
      </c>
      <c r="B197" s="5" t="inlineStr">
        <is>
          <t>202604022300110359141 8696295</t>
        </is>
      </c>
      <c r="C197" s="6" t="inlineStr">
        <is>
          <t>在线支付</t>
        </is>
      </c>
      <c r="D197" s="6" t="inlineStr">
        <is>
          <t>**良</t>
        </is>
      </c>
      <c r="E197" s="6" t="inlineStr">
        <is>
          <t>156******34</t>
        </is>
      </c>
      <c r="F197" s="6" t="inlineStr">
        <is>
          <t>70.00</t>
        </is>
      </c>
      <c r="G197" s="6" t="inlineStr">
        <is>
          <t>T200P2701807500046066 385</t>
        </is>
      </c>
      <c r="H197" s="6" t="inlineStr">
        <is>
          <t>85733.80</t>
        </is>
      </c>
      <c r="I197" s="5" t="inlineStr">
        <is>
          <t>已核销</t>
        </is>
      </c>
      <c r="J197" s="6" t="inlineStr">
        <is>
          <t>订单收款</t>
        </is>
      </c>
      <c r="K197" s="6" t="n"/>
      <c r="L197" s="8" t="inlineStr">
        <is>
          <t>✅ 可导入</t>
        </is>
      </c>
      <c r="M197" s="8" t="inlineStr">
        <is>
          <t>✅ 对账齐全</t>
        </is>
      </c>
      <c r="N197" t="inlineStr">
        <is>
          <t>✓正常配对·在线支付(客户收款,本店收入),与同号分账成对</t>
        </is>
      </c>
    </row>
    <row r="198">
      <c r="A198" s="9" t="inlineStr">
        <is>
          <t>2026-04-13</t>
        </is>
      </c>
      <c r="B198" s="5" t="inlineStr">
        <is>
          <t>202604072300116709144 5104841</t>
        </is>
      </c>
      <c r="C198" s="9" t="inlineStr">
        <is>
          <t>分账</t>
        </is>
      </c>
      <c r="D198" s="9" t="inlineStr">
        <is>
          <t>浙江淘宝商 业科技有限 公司</t>
        </is>
      </c>
      <c r="E198" s="9" t="inlineStr">
        <is>
          <t>rjfwf@service.ali yun.com</t>
        </is>
      </c>
      <c r="F198" s="9" t="inlineStr">
        <is>
          <t>-0.90</t>
        </is>
      </c>
      <c r="G198" s="9" t="inlineStr">
        <is>
          <t>T200P4502260190172007 702</t>
        </is>
      </c>
      <c r="H198" s="9" t="inlineStr">
        <is>
          <t>85663.80</t>
        </is>
      </c>
      <c r="I198" s="5" t="inlineStr">
        <is>
          <t>已核销</t>
        </is>
      </c>
      <c r="J198" s="9" t="inlineStr">
        <is>
          <t>订单收款</t>
        </is>
      </c>
      <c r="K198" s="9" t="inlineStr">
        <is>
          <t>基础软件服务费(4502260190172007702)扣款</t>
        </is>
      </c>
      <c r="L198" s="8" t="inlineStr">
        <is>
          <t>✅ 可导入</t>
        </is>
      </c>
      <c r="M198" s="8" t="inlineStr">
        <is>
          <t>✅ 对账齐全</t>
        </is>
      </c>
      <c r="N198" t="inlineStr">
        <is>
          <t>✓正常配对·分账(淘宝支付手续费,约千分之六),与同号在线支付成对</t>
        </is>
      </c>
    </row>
    <row r="199">
      <c r="A199" s="6" t="inlineStr">
        <is>
          <t>2026-04-13</t>
        </is>
      </c>
      <c r="B199" s="5" t="inlineStr">
        <is>
          <t>202604072300116709144 5104841</t>
        </is>
      </c>
      <c r="C199" s="6" t="inlineStr">
        <is>
          <t>在线支付</t>
        </is>
      </c>
      <c r="D199" s="6" t="inlineStr">
        <is>
          <t>**明</t>
        </is>
      </c>
      <c r="E199" s="6" t="inlineStr">
        <is>
          <t>vin***@sohu.com</t>
        </is>
      </c>
      <c r="F199" s="6" t="inlineStr">
        <is>
          <t>150.00</t>
        </is>
      </c>
      <c r="G199" s="6" t="inlineStr">
        <is>
          <t>T200P4502260190172007 702</t>
        </is>
      </c>
      <c r="H199" s="6" t="inlineStr">
        <is>
          <t>85664.70</t>
        </is>
      </c>
      <c r="I199" s="5" t="inlineStr">
        <is>
          <t>已核销</t>
        </is>
      </c>
      <c r="J199" s="6" t="inlineStr">
        <is>
          <t>订单收款</t>
        </is>
      </c>
      <c r="K199" s="6" t="n"/>
      <c r="L199" s="8" t="inlineStr">
        <is>
          <t>✅ 可导入</t>
        </is>
      </c>
      <c r="M199" s="8" t="inlineStr">
        <is>
          <t>✅ 对账齐全</t>
        </is>
      </c>
      <c r="N199" t="inlineStr">
        <is>
          <t>✓正常配对·在线支付(客户收款,本店收入),与同号分账成对</t>
        </is>
      </c>
    </row>
    <row r="200">
      <c r="A200" s="9" t="inlineStr">
        <is>
          <t>2026-04-13</t>
        </is>
      </c>
      <c r="B200" s="5" t="inlineStr">
        <is>
          <t>202604022300116154143 4778927</t>
        </is>
      </c>
      <c r="C200" s="9" t="inlineStr">
        <is>
          <t>分账</t>
        </is>
      </c>
      <c r="D200" s="9" t="inlineStr">
        <is>
          <t>浙江淘宝商 业科技有限 公司</t>
        </is>
      </c>
      <c r="E200" s="9" t="inlineStr">
        <is>
          <t>rjfwf@service.ali yun.com</t>
        </is>
      </c>
      <c r="F200" s="9" t="inlineStr">
        <is>
          <t>-0.34</t>
        </is>
      </c>
      <c r="G200" s="9" t="inlineStr">
        <is>
          <t>T200P4502235672058005 233</t>
        </is>
      </c>
      <c r="H200" s="9" t="inlineStr">
        <is>
          <t>85514.70</t>
        </is>
      </c>
      <c r="I200" s="5" t="inlineStr">
        <is>
          <t>已核销</t>
        </is>
      </c>
      <c r="J200" s="9" t="inlineStr">
        <is>
          <t>订单收款</t>
        </is>
      </c>
      <c r="K200" s="9" t="inlineStr">
        <is>
          <t>基础软件服务费(4502235672058005233)扣款</t>
        </is>
      </c>
      <c r="L200" s="8" t="inlineStr">
        <is>
          <t>✅ 可导入</t>
        </is>
      </c>
      <c r="M200" s="8" t="inlineStr">
        <is>
          <t>✅ 对账齐全</t>
        </is>
      </c>
      <c r="N200" t="inlineStr">
        <is>
          <t>✓正常配对·分账(淘宝支付手续费,约千分之六),与同号在线支付成对</t>
        </is>
      </c>
    </row>
    <row r="201">
      <c r="A201" s="6" t="inlineStr">
        <is>
          <t>2026-04-13</t>
        </is>
      </c>
      <c r="B201" s="5" t="inlineStr">
        <is>
          <t>202604022300116154143 4778927</t>
        </is>
      </c>
      <c r="C201" s="6" t="inlineStr">
        <is>
          <t>在线支付</t>
        </is>
      </c>
      <c r="D201" s="6" t="inlineStr">
        <is>
          <t>*卫</t>
        </is>
      </c>
      <c r="E201" s="6" t="inlineStr">
        <is>
          <t>132******93</t>
        </is>
      </c>
      <c r="F201" s="6" t="inlineStr">
        <is>
          <t>57.00</t>
        </is>
      </c>
      <c r="G201" s="6" t="inlineStr">
        <is>
          <t>T200P4502235672058005 233</t>
        </is>
      </c>
      <c r="H201" s="6" t="inlineStr">
        <is>
          <t>85515.04</t>
        </is>
      </c>
      <c r="I201" s="5" t="inlineStr">
        <is>
          <t>已核销</t>
        </is>
      </c>
      <c r="J201" s="6" t="inlineStr">
        <is>
          <t>订单收款</t>
        </is>
      </c>
      <c r="K201" s="6" t="n"/>
      <c r="L201" s="8" t="inlineStr">
        <is>
          <t>✅ 可导入</t>
        </is>
      </c>
      <c r="M201" s="8" t="inlineStr">
        <is>
          <t>✅ 对账齐全</t>
        </is>
      </c>
      <c r="N201" t="inlineStr">
        <is>
          <t>✓正常配对·在线支付(客户收款,本店收入),与同号分账成对</t>
        </is>
      </c>
    </row>
    <row r="202">
      <c r="A202" s="9" t="inlineStr">
        <is>
          <t>2026-04-12</t>
        </is>
      </c>
      <c r="B202" s="5" t="inlineStr">
        <is>
          <t>202604062200118258140 4274495</t>
        </is>
      </c>
      <c r="C202" s="9" t="inlineStr">
        <is>
          <t>分账</t>
        </is>
      </c>
      <c r="D202" s="9" t="inlineStr">
        <is>
          <t>浙江淘宝商 业科技有限 公司</t>
        </is>
      </c>
      <c r="E202" s="9" t="inlineStr">
        <is>
          <t>rjfwf@service.ali yun.com</t>
        </is>
      </c>
      <c r="F202" s="9" t="inlineStr">
        <is>
          <t>-0.34</t>
        </is>
      </c>
      <c r="G202" s="9" t="inlineStr">
        <is>
          <t>T200P4502257453109034 612</t>
        </is>
      </c>
      <c r="H202" s="9" t="inlineStr">
        <is>
          <t>85458.04</t>
        </is>
      </c>
      <c r="I202" s="5" t="inlineStr">
        <is>
          <t>已核销</t>
        </is>
      </c>
      <c r="J202" s="9" t="inlineStr">
        <is>
          <t>订单收款</t>
        </is>
      </c>
      <c r="K202" s="9" t="inlineStr">
        <is>
          <t>基础软件服务费(4502257453109034612)扣款</t>
        </is>
      </c>
      <c r="L202" s="8" t="inlineStr">
        <is>
          <t>✅ 可导入</t>
        </is>
      </c>
      <c r="M202" s="8" t="inlineStr">
        <is>
          <t>✅ 对账齐全</t>
        </is>
      </c>
      <c r="N202" t="inlineStr">
        <is>
          <t>✓正常配对·分账(淘宝支付手续费,约千分之六),与同号在线支付成对</t>
        </is>
      </c>
    </row>
    <row r="203">
      <c r="A203" s="6" t="inlineStr">
        <is>
          <t>2026-04-12</t>
        </is>
      </c>
      <c r="B203" s="5" t="inlineStr">
        <is>
          <t>202604062200118258140 4274495</t>
        </is>
      </c>
      <c r="C203" s="6" t="inlineStr">
        <is>
          <t>在线支付</t>
        </is>
      </c>
      <c r="D203" s="6" t="inlineStr">
        <is>
          <t>**玲</t>
        </is>
      </c>
      <c r="E203" s="6" t="inlineStr">
        <is>
          <t>150******42</t>
        </is>
      </c>
      <c r="F203" s="6" t="inlineStr">
        <is>
          <t>56.00</t>
        </is>
      </c>
      <c r="G203" s="6" t="inlineStr">
        <is>
          <t>T200P4502257453109034 612</t>
        </is>
      </c>
      <c r="H203" s="6" t="inlineStr">
        <is>
          <t>85458.38</t>
        </is>
      </c>
      <c r="I203" s="5" t="inlineStr">
        <is>
          <t>已核销</t>
        </is>
      </c>
      <c r="J203" s="6" t="inlineStr">
        <is>
          <t>订单收款</t>
        </is>
      </c>
      <c r="K203" s="6" t="n"/>
      <c r="L203" s="8" t="inlineStr">
        <is>
          <t>✅ 可导入</t>
        </is>
      </c>
      <c r="M203" s="8" t="inlineStr">
        <is>
          <t>✅ 对账齐全</t>
        </is>
      </c>
      <c r="N203" t="inlineStr">
        <is>
          <t>✓正常配对·在线支付(客户收款,本店收入),与同号分账成对</t>
        </is>
      </c>
    </row>
    <row r="204">
      <c r="A204" s="9" t="inlineStr">
        <is>
          <t>2026-04-12</t>
        </is>
      </c>
      <c r="B204" s="5" t="inlineStr">
        <is>
          <t>202604052300110923143 9191279</t>
        </is>
      </c>
      <c r="C204" s="9" t="inlineStr">
        <is>
          <t>分账</t>
        </is>
      </c>
      <c r="D204" s="9" t="inlineStr">
        <is>
          <t>浙江淘宝商 业科技有限 公司</t>
        </is>
      </c>
      <c r="E204" s="9" t="inlineStr">
        <is>
          <t>rjfwf@service.ali yun.com</t>
        </is>
      </c>
      <c r="F204" s="9" t="inlineStr">
        <is>
          <t>-0.33</t>
        </is>
      </c>
      <c r="G204" s="9" t="inlineStr">
        <is>
          <t>T200P4502257095082008 834</t>
        </is>
      </c>
      <c r="H204" s="9" t="inlineStr">
        <is>
          <t>85402.38</t>
        </is>
      </c>
      <c r="I204" s="5" t="inlineStr">
        <is>
          <t>已核销</t>
        </is>
      </c>
      <c r="J204" s="9" t="inlineStr">
        <is>
          <t>订单收款</t>
        </is>
      </c>
      <c r="K204" s="9" t="inlineStr">
        <is>
          <t>基础软件服务费(4502257095082008834)扣款</t>
        </is>
      </c>
      <c r="L204" s="8" t="inlineStr">
        <is>
          <t>✅ 可导入</t>
        </is>
      </c>
      <c r="M204" s="8" t="inlineStr">
        <is>
          <t>✅ 对账齐全</t>
        </is>
      </c>
      <c r="N204" t="inlineStr">
        <is>
          <t>✓正常配对·分账(淘宝支付手续费,约千分之六),与同号在线支付成对</t>
        </is>
      </c>
    </row>
    <row r="205">
      <c r="A205" s="6" t="inlineStr">
        <is>
          <t>2026-04-12</t>
        </is>
      </c>
      <c r="B205" s="5" t="inlineStr">
        <is>
          <t>202604052300110923143 9191279</t>
        </is>
      </c>
      <c r="C205" s="6" t="inlineStr">
        <is>
          <t>在线支付</t>
        </is>
      </c>
      <c r="D205" s="6" t="inlineStr">
        <is>
          <t>**玉</t>
        </is>
      </c>
      <c r="E205" s="6" t="inlineStr">
        <is>
          <t>298***@qq.com</t>
        </is>
      </c>
      <c r="F205" s="6" t="inlineStr">
        <is>
          <t>55.00</t>
        </is>
      </c>
      <c r="G205" s="6" t="inlineStr">
        <is>
          <t>T200P4502257095082008 834</t>
        </is>
      </c>
      <c r="H205" s="6" t="inlineStr">
        <is>
          <t>85402.71</t>
        </is>
      </c>
      <c r="I205" s="5" t="inlineStr">
        <is>
          <t>已核销</t>
        </is>
      </c>
      <c r="J205" s="6" t="inlineStr">
        <is>
          <t>订单收款</t>
        </is>
      </c>
      <c r="K205" s="6" t="n"/>
      <c r="L205" s="8" t="inlineStr">
        <is>
          <t>✅ 可导入</t>
        </is>
      </c>
      <c r="M205" s="8" t="inlineStr">
        <is>
          <t>✅ 对账齐全</t>
        </is>
      </c>
      <c r="N205" t="inlineStr">
        <is>
          <t>✓正常配对·在线支付(客户收款,本店收入),与同号分账成对</t>
        </is>
      </c>
    </row>
    <row r="206">
      <c r="A206" s="9" t="inlineStr">
        <is>
          <t>2026-04-12</t>
        </is>
      </c>
      <c r="B206" s="5" t="inlineStr">
        <is>
          <t>202604052300111564140 4529776</t>
        </is>
      </c>
      <c r="C206" s="9" t="inlineStr">
        <is>
          <t>分账</t>
        </is>
      </c>
      <c r="D206" s="9" t="inlineStr">
        <is>
          <t>浙江淘宝商 业科技有限 公司</t>
        </is>
      </c>
      <c r="E206" s="9" t="inlineStr">
        <is>
          <t>rjfwf@service.ali yun.com</t>
        </is>
      </c>
      <c r="F206" s="9" t="inlineStr">
        <is>
          <t>-0.34</t>
        </is>
      </c>
      <c r="G206" s="9" t="inlineStr">
        <is>
          <t>T200P4502250471087023 944</t>
        </is>
      </c>
      <c r="H206" s="9" t="inlineStr">
        <is>
          <t>85347.71</t>
        </is>
      </c>
      <c r="I206" s="5" t="inlineStr">
        <is>
          <t>已核销</t>
        </is>
      </c>
      <c r="J206" s="9" t="inlineStr">
        <is>
          <t>订单收款</t>
        </is>
      </c>
      <c r="K206" s="9" t="inlineStr">
        <is>
          <t>基础软件服务费(4502250471087023944)扣款</t>
        </is>
      </c>
      <c r="L206" s="8" t="inlineStr">
        <is>
          <t>✅ 可导入</t>
        </is>
      </c>
      <c r="M206" s="8" t="inlineStr">
        <is>
          <t>✅ 对账齐全</t>
        </is>
      </c>
      <c r="N206" t="inlineStr">
        <is>
          <t>✓正常配对·分账(淘宝支付手续费,约千分之六),与同号在线支付成对</t>
        </is>
      </c>
    </row>
    <row r="207">
      <c r="A207" s="6" t="inlineStr">
        <is>
          <t>2026-04-12</t>
        </is>
      </c>
      <c r="B207" s="5" t="inlineStr">
        <is>
          <t>202604052300111564140 4529776</t>
        </is>
      </c>
      <c r="C207" s="6" t="inlineStr">
        <is>
          <t>在线支付</t>
        </is>
      </c>
      <c r="D207" s="6" t="inlineStr">
        <is>
          <t>*洋</t>
        </is>
      </c>
      <c r="E207" s="6" t="inlineStr">
        <is>
          <t>130******49</t>
        </is>
      </c>
      <c r="F207" s="6" t="inlineStr">
        <is>
          <t>57.00</t>
        </is>
      </c>
      <c r="G207" s="6" t="inlineStr">
        <is>
          <t>T200P4502250471087023 944</t>
        </is>
      </c>
      <c r="H207" s="6" t="inlineStr">
        <is>
          <t>85348.05</t>
        </is>
      </c>
      <c r="I207" s="5" t="inlineStr">
        <is>
          <t>已核销</t>
        </is>
      </c>
      <c r="J207" s="6" t="inlineStr">
        <is>
          <t>订单收款</t>
        </is>
      </c>
      <c r="K207" s="6" t="n"/>
      <c r="L207" s="8" t="inlineStr">
        <is>
          <t>✅ 可导入</t>
        </is>
      </c>
      <c r="M207" s="8" t="inlineStr">
        <is>
          <t>✅ 对账齐全</t>
        </is>
      </c>
      <c r="N207" t="inlineStr">
        <is>
          <t>✓正常配对·在线支付(客户收款,本店收入),与同号分账成对</t>
        </is>
      </c>
    </row>
    <row r="208">
      <c r="A208" s="9" t="inlineStr">
        <is>
          <t>2026-04-12</t>
        </is>
      </c>
      <c r="B208" s="5" t="inlineStr">
        <is>
          <t>202603232200119787144 7967712</t>
        </is>
      </c>
      <c r="C208" s="9" t="inlineStr">
        <is>
          <t>分账</t>
        </is>
      </c>
      <c r="D208" s="9" t="inlineStr">
        <is>
          <t>浙江淘宝商 业科技有限 公司</t>
        </is>
      </c>
      <c r="E208" s="9" t="inlineStr">
        <is>
          <t>rjfwf@service.ali yun.com</t>
        </is>
      </c>
      <c r="F208" s="9" t="inlineStr">
        <is>
          <t>-16.92</t>
        </is>
      </c>
      <c r="G208" s="9" t="inlineStr">
        <is>
          <t>T200P4502194095129027 306</t>
        </is>
      </c>
      <c r="H208" s="9" t="inlineStr">
        <is>
          <t>85291.05</t>
        </is>
      </c>
      <c r="I208" s="5" t="inlineStr">
        <is>
          <t>已核销</t>
        </is>
      </c>
      <c r="J208" s="9" t="inlineStr">
        <is>
          <t>订单收款</t>
        </is>
      </c>
      <c r="K208" s="9" t="inlineStr">
        <is>
          <t>基础软件服务费(4502194095129027306)扣款</t>
        </is>
      </c>
      <c r="L208" s="8" t="inlineStr">
        <is>
          <t>✅ 可导入</t>
        </is>
      </c>
      <c r="M208" s="8" t="inlineStr">
        <is>
          <t>✅ 对账齐全</t>
        </is>
      </c>
      <c r="N208" t="inlineStr">
        <is>
          <t>✓正常配对·分账(淘宝支付手续费,约千分之六),与同号在线支付成对</t>
        </is>
      </c>
    </row>
    <row r="209">
      <c r="A209" s="6" t="inlineStr">
        <is>
          <t>2026-04-12</t>
        </is>
      </c>
      <c r="B209" s="5" t="inlineStr">
        <is>
          <t>202603232200119787144 7967712</t>
        </is>
      </c>
      <c r="C209" s="6" t="inlineStr">
        <is>
          <t>在线支付</t>
        </is>
      </c>
      <c r="D209" s="6" t="inlineStr">
        <is>
          <t>**洁</t>
        </is>
      </c>
      <c r="E209" s="6" t="inlineStr">
        <is>
          <t>185******65</t>
        </is>
      </c>
      <c r="F209" s="6" t="inlineStr">
        <is>
          <t>2820.63</t>
        </is>
      </c>
      <c r="G209" s="6" t="inlineStr">
        <is>
          <t>T200P4502194095129027 306</t>
        </is>
      </c>
      <c r="H209" s="6" t="inlineStr">
        <is>
          <t>85307.97</t>
        </is>
      </c>
      <c r="I209" s="5" t="inlineStr">
        <is>
          <t>已核销</t>
        </is>
      </c>
      <c r="J209" s="6" t="inlineStr">
        <is>
          <t>订单收款</t>
        </is>
      </c>
      <c r="K209" s="6" t="n"/>
      <c r="L209" s="8" t="inlineStr">
        <is>
          <t>✅ 可导入</t>
        </is>
      </c>
      <c r="M209" s="8" t="inlineStr">
        <is>
          <t>✅ 对账齐全</t>
        </is>
      </c>
      <c r="N209" t="inlineStr">
        <is>
          <t>✓正常配对·在线支付(客户收款,本店收入),与同号分账成对</t>
        </is>
      </c>
    </row>
    <row r="210">
      <c r="A210" s="9" t="inlineStr">
        <is>
          <t>2026-04-12</t>
        </is>
      </c>
      <c r="B210" s="5" t="inlineStr">
        <is>
          <t>202603182300114277145 5562414</t>
        </is>
      </c>
      <c r="C210" s="9" t="inlineStr">
        <is>
          <t>分账</t>
        </is>
      </c>
      <c r="D210" s="9" t="inlineStr">
        <is>
          <t>浙江淘宝商 业科技有限 公司</t>
        </is>
      </c>
      <c r="E210" s="9" t="inlineStr">
        <is>
          <t>rjfwf@service.ali yun.com</t>
        </is>
      </c>
      <c r="F210" s="9" t="inlineStr">
        <is>
          <t>-17.72</t>
        </is>
      </c>
      <c r="G210" s="9" t="inlineStr">
        <is>
          <t>T200P4502164863031117 545</t>
        </is>
      </c>
      <c r="H210" s="9" t="inlineStr">
        <is>
          <t>82487.34</t>
        </is>
      </c>
      <c r="I210" s="5" t="inlineStr">
        <is>
          <t>已核销</t>
        </is>
      </c>
      <c r="J210" s="9" t="inlineStr">
        <is>
          <t>订单收款</t>
        </is>
      </c>
      <c r="K210" s="9" t="inlineStr">
        <is>
          <t>基础软件服务费(4502164863031117545)扣款</t>
        </is>
      </c>
      <c r="L210" s="8" t="inlineStr">
        <is>
          <t>✅ 可导入</t>
        </is>
      </c>
      <c r="M210" s="8" t="inlineStr">
        <is>
          <t>✅ 对账齐全</t>
        </is>
      </c>
      <c r="N210" t="inlineStr">
        <is>
          <t>✓正常配对·分账(淘宝支付手续费,约千分之六),与同号在线支付成对</t>
        </is>
      </c>
    </row>
    <row r="211">
      <c r="A211" s="6" t="inlineStr">
        <is>
          <t>2026-04-12</t>
        </is>
      </c>
      <c r="B211" s="5" t="inlineStr">
        <is>
          <t>202603182300114277145 5562414</t>
        </is>
      </c>
      <c r="C211" s="6" t="inlineStr">
        <is>
          <t>在线支付</t>
        </is>
      </c>
      <c r="D211" s="6" t="inlineStr">
        <is>
          <t>**元</t>
        </is>
      </c>
      <c r="E211" s="6" t="inlineStr">
        <is>
          <t>318***@qq.com</t>
        </is>
      </c>
      <c r="F211" s="6" t="inlineStr">
        <is>
          <t>2952.67</t>
        </is>
      </c>
      <c r="G211" s="6" t="inlineStr">
        <is>
          <t>T200P4502164863031117 545</t>
        </is>
      </c>
      <c r="H211" s="6" t="inlineStr">
        <is>
          <t>82505.06</t>
        </is>
      </c>
      <c r="I211" s="5" t="inlineStr">
        <is>
          <t>已核销</t>
        </is>
      </c>
      <c r="J211" s="6" t="inlineStr">
        <is>
          <t>订单收款</t>
        </is>
      </c>
      <c r="K211" s="6" t="n"/>
      <c r="L211" s="8" t="inlineStr">
        <is>
          <t>✅ 可导入</t>
        </is>
      </c>
      <c r="M211" s="8" t="inlineStr">
        <is>
          <t>✅ 对账齐全</t>
        </is>
      </c>
      <c r="N211" t="inlineStr">
        <is>
          <t>✓正常配对·在线支付(客户收款,本店收入),与同号分账成对</t>
        </is>
      </c>
    </row>
    <row r="212">
      <c r="A212" s="9" t="inlineStr">
        <is>
          <t>2026-04-12</t>
        </is>
      </c>
      <c r="B212" s="5" t="inlineStr">
        <is>
          <t>202603282200117006144 7589241</t>
        </is>
      </c>
      <c r="C212" s="9" t="inlineStr">
        <is>
          <t>分账</t>
        </is>
      </c>
      <c r="D212" s="9" t="inlineStr">
        <is>
          <t>浙江淘宝商 业科技有限 公司</t>
        </is>
      </c>
      <c r="E212" s="9" t="inlineStr">
        <is>
          <t>rjfwf@service.ali yun.com</t>
        </is>
      </c>
      <c r="F212" s="9" t="inlineStr">
        <is>
          <t>-15.75</t>
        </is>
      </c>
      <c r="G212" s="9" t="inlineStr">
        <is>
          <t>T200P2701790688076021 583</t>
        </is>
      </c>
      <c r="H212" s="9" t="inlineStr">
        <is>
          <t>79552.39</t>
        </is>
      </c>
      <c r="I212" s="5" t="inlineStr">
        <is>
          <t>已核销</t>
        </is>
      </c>
      <c r="J212" s="9" t="inlineStr">
        <is>
          <t>订单收款</t>
        </is>
      </c>
      <c r="K212" s="9" t="inlineStr">
        <is>
          <t>基础软件服务费(2701790688076021583)扣款</t>
        </is>
      </c>
      <c r="L212" s="8" t="inlineStr">
        <is>
          <t>✅ 可导入</t>
        </is>
      </c>
      <c r="M212" s="8" t="inlineStr">
        <is>
          <t>✅ 对账齐全</t>
        </is>
      </c>
      <c r="N212" t="inlineStr">
        <is>
          <t>✓正常配对·分账(淘宝支付手续费,约千分之六),与同号在线支付成对</t>
        </is>
      </c>
    </row>
    <row r="213">
      <c r="A213" s="6" t="inlineStr">
        <is>
          <t>2026-04-12</t>
        </is>
      </c>
      <c r="B213" s="5" t="inlineStr">
        <is>
          <t>202603282200117006144 7589241</t>
        </is>
      </c>
      <c r="C213" s="6" t="inlineStr">
        <is>
          <t>在线支付</t>
        </is>
      </c>
      <c r="D213" s="6" t="inlineStr">
        <is>
          <t>**婷</t>
        </is>
      </c>
      <c r="E213" s="6" t="inlineStr">
        <is>
          <t>wen***@gmail.com</t>
        </is>
      </c>
      <c r="F213" s="6" t="inlineStr">
        <is>
          <t>2624.60</t>
        </is>
      </c>
      <c r="G213" s="6" t="inlineStr">
        <is>
          <t>T200P2701790688076021 583</t>
        </is>
      </c>
      <c r="H213" s="6" t="inlineStr">
        <is>
          <t>79568.14</t>
        </is>
      </c>
      <c r="I213" s="5" t="inlineStr">
        <is>
          <t>已核销</t>
        </is>
      </c>
      <c r="J213" s="6" t="inlineStr">
        <is>
          <t>订单收款</t>
        </is>
      </c>
      <c r="K213" s="6" t="n"/>
      <c r="L213" s="8" t="inlineStr">
        <is>
          <t>✅ 可导入</t>
        </is>
      </c>
      <c r="M213" s="8" t="inlineStr">
        <is>
          <t>✅ 对账齐全</t>
        </is>
      </c>
      <c r="N213" t="inlineStr">
        <is>
          <t>✓正常配对·在线支付(客户收款,本店收入),与同号分账成对</t>
        </is>
      </c>
    </row>
    <row r="214">
      <c r="A214" s="9" t="inlineStr">
        <is>
          <t>2026-04-12</t>
        </is>
      </c>
      <c r="B214" s="5" t="inlineStr">
        <is>
          <t>202603121000200183025 1525889</t>
        </is>
      </c>
      <c r="C214" s="9" t="inlineStr">
        <is>
          <t>保证金</t>
        </is>
      </c>
      <c r="D214" s="9" t="inlineStr">
        <is>
          <t>义乌市畔色 贸易商行( 个体工商户 )</t>
        </is>
      </c>
      <c r="E214" s="9" t="inlineStr">
        <is>
          <t>jimlu0918@gmail.c om</t>
        </is>
      </c>
      <c r="F214" s="9" t="inlineStr">
        <is>
          <t>-2674.41</t>
        </is>
      </c>
      <c r="G214" s="9" t="inlineStr">
        <is>
          <t>C-jibu-F-fa88812e9aa8 7f253b8e8df1c5c39d3a</t>
        </is>
      </c>
      <c r="H214" s="9" t="inlineStr">
        <is>
          <t>76943.54</t>
        </is>
      </c>
      <c r="I214" s="5" t="n"/>
      <c r="J214" s="9" t="n"/>
      <c r="K214" s="9" t="inlineStr">
        <is>
          <t>淘宝消费者保证金-充值（代扣）</t>
        </is>
      </c>
      <c r="L214" s="8" t="inlineStr">
        <is>
          <t>✅ 可导入</t>
        </is>
      </c>
      <c r="M214" s="8" t="inlineStr">
        <is>
          <t>✅ 对账齐全</t>
        </is>
      </c>
      <c r="N214" t="inlineStr">
        <is>
          <t>✓</t>
        </is>
      </c>
    </row>
    <row r="215">
      <c r="A215" s="6" t="inlineStr">
        <is>
          <t>2026-04-11</t>
        </is>
      </c>
      <c r="B215" s="5" t="inlineStr">
        <is>
          <t>202604042300111915140 2726346</t>
        </is>
      </c>
      <c r="C215" s="6" t="inlineStr">
        <is>
          <t>分账</t>
        </is>
      </c>
      <c r="D215" s="6" t="inlineStr">
        <is>
          <t>浙江淘宝商 业科技有限 公司</t>
        </is>
      </c>
      <c r="E215" s="6" t="inlineStr">
        <is>
          <t>rjfwf@service.ali yun.com</t>
        </is>
      </c>
      <c r="F215" s="6" t="inlineStr">
        <is>
          <t>-0.40</t>
        </is>
      </c>
      <c r="G215" s="6" t="inlineStr">
        <is>
          <t>T200P4502258100059044 002</t>
        </is>
      </c>
      <c r="H215" s="6" t="inlineStr">
        <is>
          <t>79617.95</t>
        </is>
      </c>
      <c r="I215" s="5" t="inlineStr">
        <is>
          <t>已核销</t>
        </is>
      </c>
      <c r="J215" s="6" t="inlineStr">
        <is>
          <t>订单收款</t>
        </is>
      </c>
      <c r="K215" s="6" t="inlineStr">
        <is>
          <t>基础软件服务费(4502258100059044002)扣款</t>
        </is>
      </c>
      <c r="L215" s="8" t="inlineStr">
        <is>
          <t>✅ 可导入</t>
        </is>
      </c>
      <c r="M215" s="8" t="inlineStr">
        <is>
          <t>✅ 对账齐全</t>
        </is>
      </c>
      <c r="N215" t="inlineStr">
        <is>
          <t>✓正常配对·分账(淘宝支付手续费,约千分之六),与同号在线支付成对</t>
        </is>
      </c>
    </row>
    <row r="216">
      <c r="A216" s="9" t="inlineStr">
        <is>
          <t>2026-04-11</t>
        </is>
      </c>
      <c r="B216" s="5" t="inlineStr">
        <is>
          <t>202604042300111915140 2726346</t>
        </is>
      </c>
      <c r="C216" s="9" t="inlineStr">
        <is>
          <t>在线支付</t>
        </is>
      </c>
      <c r="D216" s="9" t="inlineStr">
        <is>
          <t>**容</t>
        </is>
      </c>
      <c r="E216" s="9" t="inlineStr">
        <is>
          <t>303***@qq.com</t>
        </is>
      </c>
      <c r="F216" s="9" t="inlineStr">
        <is>
          <t>66.00</t>
        </is>
      </c>
      <c r="G216" s="9" t="inlineStr">
        <is>
          <t>T200P4502258100059044 002</t>
        </is>
      </c>
      <c r="H216" s="9" t="inlineStr">
        <is>
          <t>79618.35</t>
        </is>
      </c>
      <c r="I216" s="5" t="inlineStr">
        <is>
          <t>已核销</t>
        </is>
      </c>
      <c r="J216" s="9" t="inlineStr">
        <is>
          <t>订单收款</t>
        </is>
      </c>
      <c r="K216" s="9" t="n"/>
      <c r="L216" s="8" t="inlineStr">
        <is>
          <t>✅ 可导入</t>
        </is>
      </c>
      <c r="M216" s="8" t="inlineStr">
        <is>
          <t>✅ 对账齐全</t>
        </is>
      </c>
      <c r="N216" t="inlineStr">
        <is>
          <t>✓正常配对·在线支付(客户收款,本店收入),与同号分账成对</t>
        </is>
      </c>
    </row>
    <row r="217">
      <c r="A217" s="6" t="inlineStr">
        <is>
          <t>2026-04-11</t>
        </is>
      </c>
      <c r="B217" s="5" t="inlineStr">
        <is>
          <t>202604062300115148145 1877216</t>
        </is>
      </c>
      <c r="C217" s="6" t="inlineStr">
        <is>
          <t>分账</t>
        </is>
      </c>
      <c r="D217" s="6" t="inlineStr">
        <is>
          <t>浙江淘宝商 业科技有限 公司</t>
        </is>
      </c>
      <c r="E217" s="6" t="inlineStr">
        <is>
          <t>rjfwf@service.ali yun.com</t>
        </is>
      </c>
      <c r="F217" s="6" t="inlineStr">
        <is>
          <t>-0.36</t>
        </is>
      </c>
      <c r="G217" s="6" t="inlineStr">
        <is>
          <t>T200P2701819923115018 254</t>
        </is>
      </c>
      <c r="H217" s="6" t="inlineStr">
        <is>
          <t>79552.35</t>
        </is>
      </c>
      <c r="I217" s="5" t="inlineStr">
        <is>
          <t>已核销</t>
        </is>
      </c>
      <c r="J217" s="6" t="inlineStr">
        <is>
          <t>订单收款</t>
        </is>
      </c>
      <c r="K217" s="6" t="inlineStr">
        <is>
          <t>基础软件服务费(2701819923115018254)扣款</t>
        </is>
      </c>
      <c r="L217" s="8" t="inlineStr">
        <is>
          <t>✅ 可导入</t>
        </is>
      </c>
      <c r="M217" s="8" t="inlineStr">
        <is>
          <t>✅ 对账齐全</t>
        </is>
      </c>
      <c r="N217" t="inlineStr">
        <is>
          <t>✓正常配对·分账(淘宝支付手续费,约千分之六),与同号在线支付成对</t>
        </is>
      </c>
    </row>
    <row r="218">
      <c r="A218" s="9" t="inlineStr">
        <is>
          <t>2026-04-11</t>
        </is>
      </c>
      <c r="B218" s="5" t="inlineStr">
        <is>
          <t>202604062300115148145 1877216</t>
        </is>
      </c>
      <c r="C218" s="9" t="inlineStr">
        <is>
          <t>在线支付</t>
        </is>
      </c>
      <c r="D218" s="9" t="inlineStr">
        <is>
          <t>**波</t>
        </is>
      </c>
      <c r="E218" s="9" t="inlineStr">
        <is>
          <t>275***@qq.com</t>
        </is>
      </c>
      <c r="F218" s="9" t="inlineStr">
        <is>
          <t>60.00</t>
        </is>
      </c>
      <c r="G218" s="9" t="inlineStr">
        <is>
          <t>T200P2701819923115018 254</t>
        </is>
      </c>
      <c r="H218" s="9" t="inlineStr">
        <is>
          <t>79552.71</t>
        </is>
      </c>
      <c r="I218" s="5" t="inlineStr">
        <is>
          <t>已核销</t>
        </is>
      </c>
      <c r="J218" s="9" t="inlineStr">
        <is>
          <t>订单收款</t>
        </is>
      </c>
      <c r="K218" s="9" t="n"/>
      <c r="L218" s="8" t="inlineStr">
        <is>
          <t>✅ 可导入</t>
        </is>
      </c>
      <c r="M218" s="8" t="inlineStr">
        <is>
          <t>✅ 对账齐全</t>
        </is>
      </c>
      <c r="N218" t="inlineStr">
        <is>
          <t>✓正常配对·在线支付(客户收款,本店收入),与同号分账成对</t>
        </is>
      </c>
    </row>
    <row r="219">
      <c r="A219" s="6" t="inlineStr">
        <is>
          <t>2026-04-10</t>
        </is>
      </c>
      <c r="B219" s="5" t="inlineStr">
        <is>
          <t>202603262300112354140 5816408</t>
        </is>
      </c>
      <c r="C219" s="6" t="inlineStr">
        <is>
          <t>分账</t>
        </is>
      </c>
      <c r="D219" s="6" t="inlineStr">
        <is>
          <t>浙江淘宝商 业科技有限 公司</t>
        </is>
      </c>
      <c r="E219" s="6" t="inlineStr">
        <is>
          <t>rjfwf@service.ali yun.com</t>
        </is>
      </c>
      <c r="F219" s="6" t="inlineStr">
        <is>
          <t>-0.15</t>
        </is>
      </c>
      <c r="G219" s="6" t="inlineStr">
        <is>
          <t>T200P4502224586003007 631</t>
        </is>
      </c>
      <c r="H219" s="6" t="inlineStr">
        <is>
          <t>79492.71</t>
        </is>
      </c>
      <c r="I219" s="5" t="inlineStr">
        <is>
          <t>已核销</t>
        </is>
      </c>
      <c r="J219" s="6" t="inlineStr">
        <is>
          <t>订单收款</t>
        </is>
      </c>
      <c r="K219" s="6" t="inlineStr">
        <is>
          <t>基础软件服务费(4502224586003007631)扣款</t>
        </is>
      </c>
      <c r="L219" s="8" t="inlineStr">
        <is>
          <t>✅ 可导入</t>
        </is>
      </c>
      <c r="M219" s="8" t="inlineStr">
        <is>
          <t>✅ 对账齐全</t>
        </is>
      </c>
      <c r="N219" t="inlineStr">
        <is>
          <t>✓正常配对·分账(淘宝支付手续费,约千分之六),与同号在线支付成对</t>
        </is>
      </c>
    </row>
    <row r="220">
      <c r="A220" s="9" t="inlineStr">
        <is>
          <t>2026-04-10</t>
        </is>
      </c>
      <c r="B220" s="5" t="inlineStr">
        <is>
          <t>202603262300112354140 5816408</t>
        </is>
      </c>
      <c r="C220" s="9" t="inlineStr">
        <is>
          <t>在线支付</t>
        </is>
      </c>
      <c r="D220" s="9" t="inlineStr">
        <is>
          <t>**金</t>
        </is>
      </c>
      <c r="E220" s="9" t="inlineStr">
        <is>
          <t>181******70</t>
        </is>
      </c>
      <c r="F220" s="9" t="inlineStr">
        <is>
          <t>25.00</t>
        </is>
      </c>
      <c r="G220" s="9" t="inlineStr">
        <is>
          <t>T200P4502224586003007 631</t>
        </is>
      </c>
      <c r="H220" s="9" t="inlineStr">
        <is>
          <t>79492.86</t>
        </is>
      </c>
      <c r="I220" s="5" t="inlineStr">
        <is>
          <t>已核销</t>
        </is>
      </c>
      <c r="J220" s="9" t="inlineStr">
        <is>
          <t>订单收款</t>
        </is>
      </c>
      <c r="K220" s="9" t="n"/>
      <c r="L220" s="8" t="inlineStr">
        <is>
          <t>✅ 可导入</t>
        </is>
      </c>
      <c r="M220" s="8" t="inlineStr">
        <is>
          <t>✅ 对账齐全</t>
        </is>
      </c>
      <c r="N220" t="inlineStr">
        <is>
          <t>✓正常配对·在线支付(客户收款,本店收入),与同号分账成对</t>
        </is>
      </c>
    </row>
    <row r="221">
      <c r="A221" s="6" t="inlineStr">
        <is>
          <t>2026-04-10</t>
        </is>
      </c>
      <c r="B221" s="5" t="inlineStr">
        <is>
          <t>202604012300115069141 0642867</t>
        </is>
      </c>
      <c r="C221" s="6" t="inlineStr">
        <is>
          <t>分账</t>
        </is>
      </c>
      <c r="D221" s="6" t="inlineStr">
        <is>
          <t>浙江淘宝商 业科技有限 公司</t>
        </is>
      </c>
      <c r="E221" s="6" t="inlineStr">
        <is>
          <t>rjfwf@service.ali yun.com</t>
        </is>
      </c>
      <c r="F221" s="6" t="inlineStr">
        <is>
          <t>-0.37</t>
        </is>
      </c>
      <c r="G221" s="6" t="inlineStr">
        <is>
          <t>T200P2701803614009036 593</t>
        </is>
      </c>
      <c r="H221" s="6" t="inlineStr">
        <is>
          <t>79467.86</t>
        </is>
      </c>
      <c r="I221" s="5" t="inlineStr">
        <is>
          <t>已核销</t>
        </is>
      </c>
      <c r="J221" s="6" t="inlineStr">
        <is>
          <t>订单收款</t>
        </is>
      </c>
      <c r="K221" s="6" t="inlineStr">
        <is>
          <t>基础软件服务费(2701803614009036593)扣款</t>
        </is>
      </c>
      <c r="L221" s="8" t="inlineStr">
        <is>
          <t>✅ 可导入</t>
        </is>
      </c>
      <c r="M221" s="8" t="inlineStr">
        <is>
          <t>✅ 对账齐全</t>
        </is>
      </c>
      <c r="N221" t="inlineStr">
        <is>
          <t>✓正常配对·分账(淘宝支付手续费,约千分之六),与同号在线支付成对</t>
        </is>
      </c>
    </row>
    <row r="222">
      <c r="A222" s="9" t="inlineStr">
        <is>
          <t>2026-04-10</t>
        </is>
      </c>
      <c r="B222" s="5" t="inlineStr">
        <is>
          <t>202604012300115069141 0642867</t>
        </is>
      </c>
      <c r="C222" s="9" t="inlineStr">
        <is>
          <t>在线支付</t>
        </is>
      </c>
      <c r="D222" s="9" t="inlineStr">
        <is>
          <t>*叶</t>
        </is>
      </c>
      <c r="E222" s="9" t="inlineStr">
        <is>
          <t>156******08</t>
        </is>
      </c>
      <c r="F222" s="9" t="inlineStr">
        <is>
          <t>62.00</t>
        </is>
      </c>
      <c r="G222" s="9" t="inlineStr">
        <is>
          <t>T200P2701803614009036 593</t>
        </is>
      </c>
      <c r="H222" s="9" t="inlineStr">
        <is>
          <t>79468.23</t>
        </is>
      </c>
      <c r="I222" s="5" t="inlineStr">
        <is>
          <t>已核销</t>
        </is>
      </c>
      <c r="J222" s="9" t="inlineStr">
        <is>
          <t>订单收款</t>
        </is>
      </c>
      <c r="K222" s="9" t="n"/>
      <c r="L222" s="8" t="inlineStr">
        <is>
          <t>✅ 可导入</t>
        </is>
      </c>
      <c r="M222" s="8" t="inlineStr">
        <is>
          <t>✅ 对账齐全</t>
        </is>
      </c>
      <c r="N222" t="inlineStr">
        <is>
          <t>✓正常配对·在线支付(客户收款,本店收入),与同号分账成对</t>
        </is>
      </c>
    </row>
    <row r="223">
      <c r="A223" s="6" t="inlineStr">
        <is>
          <t>2026-04-10</t>
        </is>
      </c>
      <c r="B223" s="5" t="inlineStr">
        <is>
          <t>202603292300113096142 6361598</t>
        </is>
      </c>
      <c r="C223" s="6" t="inlineStr">
        <is>
          <t>分账</t>
        </is>
      </c>
      <c r="D223" s="6" t="inlineStr">
        <is>
          <t>浙江淘宝商 业科技有限 公司</t>
        </is>
      </c>
      <c r="E223" s="6" t="inlineStr">
        <is>
          <t>rjfwf@service.ali yun.com</t>
        </is>
      </c>
      <c r="F223" s="6" t="inlineStr">
        <is>
          <t>-0.34</t>
        </is>
      </c>
      <c r="G223" s="6" t="inlineStr">
        <is>
          <t>T200P4502223325084050 743</t>
        </is>
      </c>
      <c r="H223" s="6" t="inlineStr">
        <is>
          <t>79406.23</t>
        </is>
      </c>
      <c r="I223" s="5" t="inlineStr">
        <is>
          <t>已核销</t>
        </is>
      </c>
      <c r="J223" s="6" t="inlineStr">
        <is>
          <t>订单收款</t>
        </is>
      </c>
      <c r="K223" s="6" t="inlineStr">
        <is>
          <t>基础软件服务费(4502223325084050743)扣款</t>
        </is>
      </c>
      <c r="L223" s="8" t="inlineStr">
        <is>
          <t>✅ 可导入</t>
        </is>
      </c>
      <c r="M223" s="8" t="inlineStr">
        <is>
          <t>✅ 对账齐全</t>
        </is>
      </c>
      <c r="N223" t="inlineStr">
        <is>
          <t>✓正常配对·分账(淘宝支付手续费,约千分之六),与同号在线支付成对</t>
        </is>
      </c>
    </row>
    <row r="224">
      <c r="A224" s="9" t="inlineStr">
        <is>
          <t>2026-04-10</t>
        </is>
      </c>
      <c r="B224" s="5" t="inlineStr">
        <is>
          <t>202603292300112879144 2337301</t>
        </is>
      </c>
      <c r="C224" s="9" t="inlineStr">
        <is>
          <t>分账</t>
        </is>
      </c>
      <c r="D224" s="9" t="inlineStr">
        <is>
          <t>浙江淘宝商 业科技有限 公司</t>
        </is>
      </c>
      <c r="E224" s="9" t="inlineStr">
        <is>
          <t>rjfwf@service.ali yun.com</t>
        </is>
      </c>
      <c r="F224" s="9" t="inlineStr">
        <is>
          <t>-0.37</t>
        </is>
      </c>
      <c r="G224" s="9" t="inlineStr">
        <is>
          <t>T200P4502223108107007 929</t>
        </is>
      </c>
      <c r="H224" s="9" t="inlineStr">
        <is>
          <t>79406.57</t>
        </is>
      </c>
      <c r="I224" s="5" t="inlineStr">
        <is>
          <t>已核销</t>
        </is>
      </c>
      <c r="J224" s="9" t="inlineStr">
        <is>
          <t>订单收款</t>
        </is>
      </c>
      <c r="K224" s="9" t="inlineStr">
        <is>
          <t>基础软件服务费(4502223108107007929)扣款</t>
        </is>
      </c>
      <c r="L224" s="8" t="inlineStr">
        <is>
          <t>✅ 可导入</t>
        </is>
      </c>
      <c r="M224" s="8" t="inlineStr">
        <is>
          <t>✅ 对账齐全</t>
        </is>
      </c>
      <c r="N224" t="inlineStr">
        <is>
          <t>✓正常配对·分账(淘宝支付手续费,约千分之六),与同号在线支付成对</t>
        </is>
      </c>
    </row>
    <row r="225">
      <c r="A225" s="6" t="inlineStr">
        <is>
          <t>2026-04-10</t>
        </is>
      </c>
      <c r="B225" s="5" t="inlineStr">
        <is>
          <t>202603292300112879144 2337301</t>
        </is>
      </c>
      <c r="C225" s="6" t="inlineStr">
        <is>
          <t>在线支付</t>
        </is>
      </c>
      <c r="D225" s="6" t="inlineStr">
        <is>
          <t>**琴</t>
        </is>
      </c>
      <c r="E225" s="6" t="inlineStr">
        <is>
          <t>158******46</t>
        </is>
      </c>
      <c r="F225" s="6" t="inlineStr">
        <is>
          <t>62.00</t>
        </is>
      </c>
      <c r="G225" s="6" t="inlineStr">
        <is>
          <t>T200P4502223108107007 929</t>
        </is>
      </c>
      <c r="H225" s="6" t="inlineStr">
        <is>
          <t>79406.94</t>
        </is>
      </c>
      <c r="I225" s="5" t="inlineStr">
        <is>
          <t>已核销</t>
        </is>
      </c>
      <c r="J225" s="6" t="inlineStr">
        <is>
          <t>订单收款</t>
        </is>
      </c>
      <c r="K225" s="6" t="n"/>
      <c r="L225" s="8" t="inlineStr">
        <is>
          <t>✅ 可导入</t>
        </is>
      </c>
      <c r="M225" s="8" t="inlineStr">
        <is>
          <t>✅ 对账齐全</t>
        </is>
      </c>
      <c r="N225" t="inlineStr">
        <is>
          <t>✓正常配对·在线支付(客户收款,本店收入),与同号分账成对</t>
        </is>
      </c>
    </row>
    <row r="226">
      <c r="A226" s="9" t="inlineStr">
        <is>
          <t>2026-04-10</t>
        </is>
      </c>
      <c r="B226" s="5" t="inlineStr">
        <is>
          <t>202603292300113096142 6361598</t>
        </is>
      </c>
      <c r="C226" s="9" t="inlineStr">
        <is>
          <t>在线支付</t>
        </is>
      </c>
      <c r="D226" s="9" t="inlineStr">
        <is>
          <t>**锋</t>
        </is>
      </c>
      <c r="E226" s="9" t="inlineStr">
        <is>
          <t>150******58</t>
        </is>
      </c>
      <c r="F226" s="9" t="inlineStr">
        <is>
          <t>57.00</t>
        </is>
      </c>
      <c r="G226" s="9" t="inlineStr">
        <is>
          <t>T200P4502223325084050 743</t>
        </is>
      </c>
      <c r="H226" s="9" t="inlineStr">
        <is>
          <t>79344.94</t>
        </is>
      </c>
      <c r="I226" s="5" t="inlineStr">
        <is>
          <t>已核销</t>
        </is>
      </c>
      <c r="J226" s="9" t="inlineStr">
        <is>
          <t>订单收款</t>
        </is>
      </c>
      <c r="K226" s="9" t="n"/>
      <c r="L226" s="8" t="inlineStr">
        <is>
          <t>✅ 可导入</t>
        </is>
      </c>
      <c r="M226" s="8" t="inlineStr">
        <is>
          <t>✅ 对账齐全</t>
        </is>
      </c>
      <c r="N226" t="inlineStr">
        <is>
          <t>✓正常配对·在线支付(客户收款,本店收入),与同号分账成对</t>
        </is>
      </c>
    </row>
    <row r="227">
      <c r="A227" s="6" t="inlineStr">
        <is>
          <t>2026-04-10</t>
        </is>
      </c>
      <c r="B227" s="5" t="inlineStr">
        <is>
          <t>202510272200115984140 6733259</t>
        </is>
      </c>
      <c r="C227" s="6" t="inlineStr">
        <is>
          <t>分账</t>
        </is>
      </c>
      <c r="D227" s="6" t="n"/>
      <c r="E227" s="6" t="n"/>
      <c r="F227" s="6" t="inlineStr">
        <is>
          <t>2314.47</t>
        </is>
      </c>
      <c r="G227" s="6" t="inlineStr">
        <is>
          <t>T200P3022982508210329 895</t>
        </is>
      </c>
      <c r="H227" s="6" t="inlineStr">
        <is>
          <t>79287.94</t>
        </is>
      </c>
      <c r="I227" s="5" t="n"/>
      <c r="J227" s="6" t="n"/>
      <c r="K227" s="6" t="inlineStr">
        <is>
          <t>店铺过户-3022982508210329895</t>
        </is>
      </c>
      <c r="L227" s="8" t="inlineStr">
        <is>
          <t>✅ 可导入</t>
        </is>
      </c>
      <c r="M227" s="8" t="inlineStr">
        <is>
          <t>✅ 对账齐全</t>
        </is>
      </c>
      <c r="N227" t="inlineStr">
        <is>
          <t>✓分账(淘宝支付手续费)</t>
        </is>
      </c>
    </row>
    <row r="228">
      <c r="A228" s="9" t="inlineStr">
        <is>
          <t>2026-04-10</t>
        </is>
      </c>
      <c r="B228" s="5" t="inlineStr">
        <is>
          <t>202603121000200183025 1525889</t>
        </is>
      </c>
      <c r="C228" s="9" t="inlineStr">
        <is>
          <t>保证金</t>
        </is>
      </c>
      <c r="D228" s="9" t="inlineStr">
        <is>
          <t>义乌市畔色 贸易商行( 个体工商户 )</t>
        </is>
      </c>
      <c r="E228" s="9" t="inlineStr">
        <is>
          <t>jimlu0918@gmail.c om</t>
        </is>
      </c>
      <c r="F228" s="9" t="inlineStr">
        <is>
          <t>-358.07</t>
        </is>
      </c>
      <c r="G228" s="9" t="inlineStr">
        <is>
          <t>C-jibu-F-ae606f52d1a8 92ebad544a1ad579d98b</t>
        </is>
      </c>
      <c r="H228" s="9" t="inlineStr">
        <is>
          <t>76973.47</t>
        </is>
      </c>
      <c r="I228" s="5" t="n"/>
      <c r="J228" s="9" t="n"/>
      <c r="K228" s="9" t="inlineStr">
        <is>
          <t>淘宝消费者保证金-充值（代扣）-红包冻结</t>
        </is>
      </c>
      <c r="L228" s="8" t="inlineStr">
        <is>
          <t>✅ 可导入</t>
        </is>
      </c>
      <c r="M228" s="8" t="inlineStr">
        <is>
          <t>✅ 对账齐全</t>
        </is>
      </c>
      <c r="N228" t="inlineStr">
        <is>
          <t>✓</t>
        </is>
      </c>
    </row>
    <row r="229">
      <c r="A229" s="6" t="inlineStr">
        <is>
          <t>2026-04-10</t>
        </is>
      </c>
      <c r="B229" s="5" t="inlineStr">
        <is>
          <t>202604100007303283630 0QX77VC</t>
        </is>
      </c>
      <c r="C229" s="6" t="inlineStr">
        <is>
          <t>其它</t>
        </is>
      </c>
      <c r="D229" s="6" t="n"/>
      <c r="E229" s="6" t="n"/>
      <c r="F229" s="6" t="inlineStr">
        <is>
          <t>-358.07</t>
        </is>
      </c>
      <c r="G229" s="6" t="inlineStr">
        <is>
          <t>vouchercore|202604100 0073032836300QX77VC</t>
        </is>
      </c>
      <c r="H229" s="6" t="inlineStr">
        <is>
          <t>77331.54</t>
        </is>
      </c>
      <c r="I229" s="5" t="n"/>
      <c r="J229" s="6" t="n"/>
      <c r="K229" s="6" t="inlineStr">
        <is>
          <t>商家权益红包-预算追加-淘宝缺货赔付红包-赔付红包-2026041000073001836300KOVHAK-P3M191958301932811</t>
        </is>
      </c>
      <c r="L229" s="8" t="inlineStr">
        <is>
          <t>✅ 可导入</t>
        </is>
      </c>
      <c r="M229" s="8" t="inlineStr">
        <is>
          <t>✅ 对账齐全</t>
        </is>
      </c>
      <c r="N229" t="inlineStr">
        <is>
          <t>✓</t>
        </is>
      </c>
    </row>
    <row r="230">
      <c r="A230" s="9" t="inlineStr">
        <is>
          <t>2026-04-10</t>
        </is>
      </c>
      <c r="B230" s="5" t="inlineStr">
        <is>
          <t>202603121000200183025 1525889|2026041081945 9948302</t>
        </is>
      </c>
      <c r="C230" s="9" t="inlineStr">
        <is>
          <t>保证金</t>
        </is>
      </c>
      <c r="D230" s="9" t="inlineStr">
        <is>
          <t>义乌市畔色 贸易商行( 个体工商户 )</t>
        </is>
      </c>
      <c r="E230" s="9" t="inlineStr">
        <is>
          <t>jimlu0918@gmail.c om</t>
        </is>
      </c>
      <c r="F230" s="9" t="inlineStr">
        <is>
          <t>358.07</t>
        </is>
      </c>
      <c r="G230" s="9" t="inlineStr">
        <is>
          <t>F-capital-general-C-C G62604109250720142</t>
        </is>
      </c>
      <c r="H230" s="9" t="inlineStr">
        <is>
          <t>77689.61</t>
        </is>
      </c>
      <c r="I230" s="5" t="n"/>
      <c r="J230" s="9" t="n"/>
      <c r="K230" s="9" t="inlineStr">
        <is>
          <t>淘宝消费者保证金-解冻-null</t>
        </is>
      </c>
      <c r="L230" s="8" t="inlineStr">
        <is>
          <t>✅ 可导入</t>
        </is>
      </c>
      <c r="M230" s="8" t="inlineStr">
        <is>
          <t>✅ 对账齐全</t>
        </is>
      </c>
      <c r="N230" t="inlineStr">
        <is>
          <t>✓</t>
        </is>
      </c>
    </row>
    <row r="231">
      <c r="A231" s="6" t="inlineStr">
        <is>
          <t>2026-04-10</t>
        </is>
      </c>
      <c r="B231" s="5" t="inlineStr">
        <is>
          <t>202603282300115263145 8186523</t>
        </is>
      </c>
      <c r="C231" s="6" t="inlineStr">
        <is>
          <t>分账</t>
        </is>
      </c>
      <c r="D231" s="6" t="inlineStr">
        <is>
          <t>浙江淘宝商 业科技有限 公司</t>
        </is>
      </c>
      <c r="E231" s="6" t="inlineStr">
        <is>
          <t>rjfwf@service.ali yun.com</t>
        </is>
      </c>
      <c r="F231" s="6" t="inlineStr">
        <is>
          <t>-0.32</t>
        </is>
      </c>
      <c r="G231" s="6" t="inlineStr">
        <is>
          <t>T200P2701799581087001 079</t>
        </is>
      </c>
      <c r="H231" s="6" t="inlineStr">
        <is>
          <t>77331.54</t>
        </is>
      </c>
      <c r="I231" s="5" t="inlineStr">
        <is>
          <t>已核销</t>
        </is>
      </c>
      <c r="J231" s="6" t="inlineStr">
        <is>
          <t>订单收款</t>
        </is>
      </c>
      <c r="K231" s="6" t="inlineStr">
        <is>
          <t>基础软件服务费(2701799581087001079)扣款</t>
        </is>
      </c>
      <c r="L231" s="8" t="inlineStr">
        <is>
          <t>✅ 可导入</t>
        </is>
      </c>
      <c r="M231" s="8" t="inlineStr">
        <is>
          <t>✅ 对账齐全</t>
        </is>
      </c>
      <c r="N231" t="inlineStr">
        <is>
          <t>✓正常配对·分账(淘宝支付手续费,约千分之六),与同号在线支付成对</t>
        </is>
      </c>
    </row>
    <row r="232">
      <c r="A232" s="9" t="inlineStr">
        <is>
          <t>2026-04-10</t>
        </is>
      </c>
      <c r="B232" s="5" t="inlineStr">
        <is>
          <t>202603282300115263145 8186523</t>
        </is>
      </c>
      <c r="C232" s="9" t="inlineStr">
        <is>
          <t>在线支付</t>
        </is>
      </c>
      <c r="D232" s="9" t="inlineStr">
        <is>
          <t>**碧</t>
        </is>
      </c>
      <c r="E232" s="9" t="inlineStr">
        <is>
          <t>184******92</t>
        </is>
      </c>
      <c r="F232" s="9" t="inlineStr">
        <is>
          <t>53.00</t>
        </is>
      </c>
      <c r="G232" s="9" t="inlineStr">
        <is>
          <t>T200P2701799581087001 079</t>
        </is>
      </c>
      <c r="H232" s="9" t="inlineStr">
        <is>
          <t>77331.86</t>
        </is>
      </c>
      <c r="I232" s="5" t="inlineStr">
        <is>
          <t>已核销</t>
        </is>
      </c>
      <c r="J232" s="9" t="inlineStr">
        <is>
          <t>订单收款</t>
        </is>
      </c>
      <c r="K232" s="9" t="n"/>
      <c r="L232" s="8" t="inlineStr">
        <is>
          <t>✅ 可导入</t>
        </is>
      </c>
      <c r="M232" s="8" t="inlineStr">
        <is>
          <t>✅ 对账齐全</t>
        </is>
      </c>
      <c r="N232" t="inlineStr">
        <is>
          <t>✓正常配对·在线支付(客户收款,本店收入),与同号分账成对</t>
        </is>
      </c>
    </row>
    <row r="233">
      <c r="A233" s="6" t="inlineStr">
        <is>
          <t>2026-04-10</t>
        </is>
      </c>
      <c r="B233" s="5" t="inlineStr">
        <is>
          <t>202603272300111611145 2284903</t>
        </is>
      </c>
      <c r="C233" s="6" t="inlineStr">
        <is>
          <t>分账</t>
        </is>
      </c>
      <c r="D233" s="6" t="inlineStr">
        <is>
          <t>浙江淘宝商 业科技有限 公司</t>
        </is>
      </c>
      <c r="E233" s="6" t="inlineStr">
        <is>
          <t>rjfwf@service.ali yun.com</t>
        </is>
      </c>
      <c r="F233" s="6" t="inlineStr">
        <is>
          <t>-0.18</t>
        </is>
      </c>
      <c r="G233" s="6" t="inlineStr">
        <is>
          <t>T200P2701795513018017 764</t>
        </is>
      </c>
      <c r="H233" s="6" t="inlineStr">
        <is>
          <t>77278.86</t>
        </is>
      </c>
      <c r="I233" s="5" t="inlineStr">
        <is>
          <t>已核销</t>
        </is>
      </c>
      <c r="J233" s="6" t="inlineStr">
        <is>
          <t>订单收款</t>
        </is>
      </c>
      <c r="K233" s="6" t="inlineStr">
        <is>
          <t>基础软件服务费(2701795513018017764)扣款</t>
        </is>
      </c>
      <c r="L233" s="8" t="inlineStr">
        <is>
          <t>✅ 可导入</t>
        </is>
      </c>
      <c r="M233" s="8" t="inlineStr">
        <is>
          <t>✅ 对账齐全</t>
        </is>
      </c>
      <c r="N233" t="inlineStr">
        <is>
          <t>✓正常配对·分账(淘宝支付手续费,约千分之六),与同号在线支付成对</t>
        </is>
      </c>
    </row>
    <row r="234">
      <c r="A234" s="9" t="inlineStr">
        <is>
          <t>2026-04-10</t>
        </is>
      </c>
      <c r="B234" s="5" t="inlineStr">
        <is>
          <t>202603272300111611145 2284903</t>
        </is>
      </c>
      <c r="C234" s="9" t="inlineStr">
        <is>
          <t>在线支付</t>
        </is>
      </c>
      <c r="D234" s="9" t="inlineStr">
        <is>
          <t>*辉</t>
        </is>
      </c>
      <c r="E234" s="9" t="inlineStr">
        <is>
          <t>158******00</t>
        </is>
      </c>
      <c r="F234" s="9" t="inlineStr">
        <is>
          <t>30.00</t>
        </is>
      </c>
      <c r="G234" s="9" t="inlineStr">
        <is>
          <t>T200P2701795513018017 764</t>
        </is>
      </c>
      <c r="H234" s="9" t="inlineStr">
        <is>
          <t>77279.04</t>
        </is>
      </c>
      <c r="I234" s="5" t="inlineStr">
        <is>
          <t>已核销</t>
        </is>
      </c>
      <c r="J234" s="9" t="inlineStr">
        <is>
          <t>订单收款</t>
        </is>
      </c>
      <c r="K234" s="9" t="n"/>
      <c r="L234" s="8" t="inlineStr">
        <is>
          <t>✅ 可导入</t>
        </is>
      </c>
      <c r="M234" s="8" t="inlineStr">
        <is>
          <t>✅ 对账齐全</t>
        </is>
      </c>
      <c r="N234" t="inlineStr">
        <is>
          <t>✓正常配对·在线支付(客户收款,本店收入),与同号分账成对</t>
        </is>
      </c>
    </row>
    <row r="235">
      <c r="A235" s="6" t="inlineStr">
        <is>
          <t>2026-04-09</t>
        </is>
      </c>
      <c r="B235" s="5" t="inlineStr">
        <is>
          <t>202604032300116352143 1981307</t>
        </is>
      </c>
      <c r="C235" s="6" t="inlineStr">
        <is>
          <t>分账</t>
        </is>
      </c>
      <c r="D235" s="6" t="inlineStr">
        <is>
          <t>浙江淘宝商 业科技有限 公司</t>
        </is>
      </c>
      <c r="E235" s="6" t="inlineStr">
        <is>
          <t>rjfwf@service.ali yun.com</t>
        </is>
      </c>
      <c r="F235" s="6" t="inlineStr">
        <is>
          <t>-0.34</t>
        </is>
      </c>
      <c r="G235" s="6" t="inlineStr">
        <is>
          <t>T200P2701817364010056 850</t>
        </is>
      </c>
      <c r="H235" s="6" t="inlineStr">
        <is>
          <t>77249.04</t>
        </is>
      </c>
      <c r="I235" s="5" t="inlineStr">
        <is>
          <t>已核销</t>
        </is>
      </c>
      <c r="J235" s="6" t="inlineStr">
        <is>
          <t>订单收款</t>
        </is>
      </c>
      <c r="K235" s="6" t="inlineStr">
        <is>
          <t>基础软件服务费(2701817364010056850)扣款</t>
        </is>
      </c>
      <c r="L235" s="8" t="inlineStr">
        <is>
          <t>✅ 可导入</t>
        </is>
      </c>
      <c r="M235" s="8" t="inlineStr">
        <is>
          <t>✅ 对账齐全</t>
        </is>
      </c>
      <c r="N235" t="inlineStr">
        <is>
          <t>✓正常配对·分账(淘宝支付手续费,约千分之六),与同号在线支付成对</t>
        </is>
      </c>
    </row>
    <row r="236">
      <c r="A236" s="9" t="inlineStr">
        <is>
          <t>2026-04-09</t>
        </is>
      </c>
      <c r="B236" s="5" t="inlineStr">
        <is>
          <t>202604032300116352143 1981307</t>
        </is>
      </c>
      <c r="C236" s="9" t="inlineStr">
        <is>
          <t>在线支付</t>
        </is>
      </c>
      <c r="D236" s="9" t="inlineStr">
        <is>
          <t>**佩</t>
        </is>
      </c>
      <c r="E236" s="9" t="inlineStr">
        <is>
          <t>fpg***@126.com</t>
        </is>
      </c>
      <c r="F236" s="9" t="inlineStr">
        <is>
          <t>57.00</t>
        </is>
      </c>
      <c r="G236" s="9" t="inlineStr">
        <is>
          <t>T200P2701817364010056 850</t>
        </is>
      </c>
      <c r="H236" s="9" t="inlineStr">
        <is>
          <t>77249.38</t>
        </is>
      </c>
      <c r="I236" s="5" t="inlineStr">
        <is>
          <t>已核销</t>
        </is>
      </c>
      <c r="J236" s="9" t="inlineStr">
        <is>
          <t>订单收款</t>
        </is>
      </c>
      <c r="K236" s="9" t="n"/>
      <c r="L236" s="8" t="inlineStr">
        <is>
          <t>✅ 可导入</t>
        </is>
      </c>
      <c r="M236" s="8" t="inlineStr">
        <is>
          <t>✅ 对账齐全</t>
        </is>
      </c>
      <c r="N236" t="inlineStr">
        <is>
          <t>✓正常配对·在线支付(客户收款,本店收入),与同号分账成对</t>
        </is>
      </c>
    </row>
    <row r="237">
      <c r="A237" s="6" t="inlineStr">
        <is>
          <t>2026-04-09</t>
        </is>
      </c>
      <c r="B237" s="5" t="inlineStr">
        <is>
          <t>202604032300112787140 4065511</t>
        </is>
      </c>
      <c r="C237" s="6" t="inlineStr">
        <is>
          <t>分账</t>
        </is>
      </c>
      <c r="D237" s="6" t="inlineStr">
        <is>
          <t>浙江淘宝商 业科技有限 公司</t>
        </is>
      </c>
      <c r="E237" s="6" t="inlineStr">
        <is>
          <t>rjfwf@service.ali yun.com</t>
        </is>
      </c>
      <c r="F237" s="6" t="inlineStr">
        <is>
          <t>-0.34</t>
        </is>
      </c>
      <c r="G237" s="6" t="inlineStr">
        <is>
          <t>T200P2701824277015024 088</t>
        </is>
      </c>
      <c r="H237" s="6" t="inlineStr">
        <is>
          <t>77192.38</t>
        </is>
      </c>
      <c r="I237" s="5" t="inlineStr">
        <is>
          <t>已核销</t>
        </is>
      </c>
      <c r="J237" s="6" t="inlineStr">
        <is>
          <t>订单收款</t>
        </is>
      </c>
      <c r="K237" s="6" t="inlineStr">
        <is>
          <t>基础软件服务费(2701824277015024088)扣款</t>
        </is>
      </c>
      <c r="L237" s="8" t="inlineStr">
        <is>
          <t>✅ 可导入</t>
        </is>
      </c>
      <c r="M237" s="8" t="inlineStr">
        <is>
          <t>✅ 对账齐全</t>
        </is>
      </c>
      <c r="N237" t="inlineStr">
        <is>
          <t>✓正常配对·分账(淘宝支付手续费,约千分之六),与同号在线支付成对</t>
        </is>
      </c>
    </row>
    <row r="238">
      <c r="A238" s="9" t="inlineStr">
        <is>
          <t>2026-04-09</t>
        </is>
      </c>
      <c r="B238" s="5" t="inlineStr">
        <is>
          <t>202604032300112787140 4065511</t>
        </is>
      </c>
      <c r="C238" s="9" t="inlineStr">
        <is>
          <t>在线支付</t>
        </is>
      </c>
      <c r="D238" s="9" t="inlineStr">
        <is>
          <t>**锋</t>
        </is>
      </c>
      <c r="E238" s="9" t="inlineStr">
        <is>
          <t>286***@qq.com</t>
        </is>
      </c>
      <c r="F238" s="9" t="inlineStr">
        <is>
          <t>56.00</t>
        </is>
      </c>
      <c r="G238" s="9" t="inlineStr">
        <is>
          <t>T200P2701824277015024 088</t>
        </is>
      </c>
      <c r="H238" s="9" t="inlineStr">
        <is>
          <t>77192.72</t>
        </is>
      </c>
      <c r="I238" s="5" t="inlineStr">
        <is>
          <t>已核销</t>
        </is>
      </c>
      <c r="J238" s="9" t="inlineStr">
        <is>
          <t>订单收款</t>
        </is>
      </c>
      <c r="K238" s="9" t="n"/>
      <c r="L238" s="8" t="inlineStr">
        <is>
          <t>✅ 可导入</t>
        </is>
      </c>
      <c r="M238" s="8" t="inlineStr">
        <is>
          <t>✅ 对账齐全</t>
        </is>
      </c>
      <c r="N238" t="inlineStr">
        <is>
          <t>✓正常配对·在线支付(客户收款,本店收入),与同号分账成对</t>
        </is>
      </c>
    </row>
    <row r="239">
      <c r="A239" s="6" t="inlineStr">
        <is>
          <t>2026-04-09</t>
        </is>
      </c>
      <c r="B239" s="5" t="inlineStr">
        <is>
          <t>202511112200113930140 1713040</t>
        </is>
      </c>
      <c r="C239" s="6" t="inlineStr">
        <is>
          <t>分账</t>
        </is>
      </c>
      <c r="D239" s="6" t="n"/>
      <c r="E239" s="6" t="n"/>
      <c r="F239" s="6" t="inlineStr">
        <is>
          <t>4625.56</t>
        </is>
      </c>
      <c r="G239" s="6" t="inlineStr">
        <is>
          <t>T200P3055457355359207 296</t>
        </is>
      </c>
      <c r="H239" s="6" t="inlineStr">
        <is>
          <t>77136.72</t>
        </is>
      </c>
      <c r="I239" s="5" t="n"/>
      <c r="J239" s="6" t="n"/>
      <c r="K239" s="6" t="inlineStr">
        <is>
          <t>店铺过户-3055457355359207296</t>
        </is>
      </c>
      <c r="L239" s="8" t="inlineStr">
        <is>
          <t>✅ 可导入</t>
        </is>
      </c>
      <c r="M239" s="8" t="inlineStr">
        <is>
          <t>✅ 对账齐全</t>
        </is>
      </c>
      <c r="N239" t="inlineStr">
        <is>
          <t>✓分账(淘宝支付手续费)</t>
        </is>
      </c>
    </row>
    <row r="240">
      <c r="A240" s="9" t="inlineStr">
        <is>
          <t>2026-04-09</t>
        </is>
      </c>
      <c r="B240" s="5" t="inlineStr">
        <is>
          <t>202511142200113930141 9986408</t>
        </is>
      </c>
      <c r="C240" s="9" t="inlineStr">
        <is>
          <t>分账</t>
        </is>
      </c>
      <c r="D240" s="9" t="n"/>
      <c r="E240" s="9" t="n"/>
      <c r="F240" s="9" t="inlineStr">
        <is>
          <t>3054.97</t>
        </is>
      </c>
      <c r="G240" s="9" t="inlineStr">
        <is>
          <t>T200P3063759674666207 296</t>
        </is>
      </c>
      <c r="H240" s="9" t="inlineStr">
        <is>
          <t>72511.16</t>
        </is>
      </c>
      <c r="I240" s="5" t="n"/>
      <c r="J240" s="9" t="n"/>
      <c r="K240" s="9" t="inlineStr">
        <is>
          <t>店铺过户-3063759674666207296</t>
        </is>
      </c>
      <c r="L240" s="8" t="inlineStr">
        <is>
          <t>✅ 可导入</t>
        </is>
      </c>
      <c r="M240" s="8" t="inlineStr">
        <is>
          <t>✅ 对账齐全</t>
        </is>
      </c>
      <c r="N240" t="inlineStr">
        <is>
          <t>✓分账(淘宝支付手续费)</t>
        </is>
      </c>
    </row>
    <row r="241">
      <c r="A241" s="6" t="inlineStr">
        <is>
          <t>2026-04-09</t>
        </is>
      </c>
      <c r="B241" s="5" t="inlineStr">
        <is>
          <t>202603022300113930144 6749157</t>
        </is>
      </c>
      <c r="C241" s="6" t="inlineStr">
        <is>
          <t>分账</t>
        </is>
      </c>
      <c r="D241" s="6" t="n"/>
      <c r="E241" s="6" t="n"/>
      <c r="F241" s="6" t="inlineStr">
        <is>
          <t>497.00</t>
        </is>
      </c>
      <c r="G241" s="6" t="inlineStr">
        <is>
          <t>T200P3271242504854207 296</t>
        </is>
      </c>
      <c r="H241" s="6" t="inlineStr">
        <is>
          <t>69456.19</t>
        </is>
      </c>
      <c r="I241" s="5" t="inlineStr">
        <is>
          <t>已核销</t>
        </is>
      </c>
      <c r="J241" s="6" t="inlineStr">
        <is>
          <t>订单收款</t>
        </is>
      </c>
      <c r="K241" s="6" t="inlineStr">
        <is>
          <t>店铺过户-3271242504854207296</t>
        </is>
      </c>
      <c r="L241" s="8" t="inlineStr">
        <is>
          <t>✅ 可导入</t>
        </is>
      </c>
      <c r="M241" s="8" t="inlineStr">
        <is>
          <t>✅ 对账齐全</t>
        </is>
      </c>
      <c r="N241" t="inlineStr">
        <is>
          <t>✓分账(淘宝支付手续费)</t>
        </is>
      </c>
    </row>
    <row r="242">
      <c r="A242" s="9" t="inlineStr">
        <is>
          <t>2026-04-09</t>
        </is>
      </c>
      <c r="B242" s="5" t="inlineStr">
        <is>
          <t>202604012300110282142 0980397</t>
        </is>
      </c>
      <c r="C242" s="9" t="inlineStr">
        <is>
          <t>分账</t>
        </is>
      </c>
      <c r="D242" s="9" t="inlineStr">
        <is>
          <t>浙江淘宝商 业科技有限 公司</t>
        </is>
      </c>
      <c r="E242" s="9" t="inlineStr">
        <is>
          <t>rjfwf@service.ali yun.com</t>
        </is>
      </c>
      <c r="F242" s="9" t="inlineStr">
        <is>
          <t>-0.38</t>
        </is>
      </c>
      <c r="G242" s="9" t="inlineStr">
        <is>
          <t>T200P2701804728031024 790</t>
        </is>
      </c>
      <c r="H242" s="9" t="inlineStr">
        <is>
          <t>68959.19</t>
        </is>
      </c>
      <c r="I242" s="5" t="inlineStr">
        <is>
          <t>已核销</t>
        </is>
      </c>
      <c r="J242" s="9" t="inlineStr">
        <is>
          <t>订单收款</t>
        </is>
      </c>
      <c r="K242" s="9" t="inlineStr">
        <is>
          <t>基础软件服务费(2701804728031024790)扣款</t>
        </is>
      </c>
      <c r="L242" s="8" t="inlineStr">
        <is>
          <t>✅ 可导入</t>
        </is>
      </c>
      <c r="M242" s="8" t="inlineStr">
        <is>
          <t>✅ 对账齐全</t>
        </is>
      </c>
      <c r="N242" t="inlineStr">
        <is>
          <t>✓正常配对·分账(淘宝支付手续费,约千分之六),与同号在线支付成对</t>
        </is>
      </c>
    </row>
    <row r="243">
      <c r="A243" s="6" t="inlineStr">
        <is>
          <t>2026-04-09</t>
        </is>
      </c>
      <c r="B243" s="5" t="inlineStr">
        <is>
          <t>202604012300110282142 0980397</t>
        </is>
      </c>
      <c r="C243" s="6" t="inlineStr">
        <is>
          <t>在线支付</t>
        </is>
      </c>
      <c r="D243" s="6" t="inlineStr">
        <is>
          <t>*坤</t>
        </is>
      </c>
      <c r="E243" s="6" t="inlineStr">
        <is>
          <t>134******37</t>
        </is>
      </c>
      <c r="F243" s="6" t="inlineStr">
        <is>
          <t>63.00</t>
        </is>
      </c>
      <c r="G243" s="6" t="inlineStr">
        <is>
          <t>T200P2701804728031024 790</t>
        </is>
      </c>
      <c r="H243" s="6" t="inlineStr">
        <is>
          <t>68959.57</t>
        </is>
      </c>
      <c r="I243" s="5" t="inlineStr">
        <is>
          <t>已核销</t>
        </is>
      </c>
      <c r="J243" s="6" t="inlineStr">
        <is>
          <t>订单收款</t>
        </is>
      </c>
      <c r="K243" s="6" t="n"/>
      <c r="L243" s="8" t="inlineStr">
        <is>
          <t>✅ 可导入</t>
        </is>
      </c>
      <c r="M243" s="8" t="inlineStr">
        <is>
          <t>✅ 对账齐全</t>
        </is>
      </c>
      <c r="N243" t="inlineStr">
        <is>
          <t>✓正常配对·在线支付(客户收款,本店收入),与同号分账成对</t>
        </is>
      </c>
    </row>
    <row r="244">
      <c r="A244" s="9" t="inlineStr">
        <is>
          <t>2026-04-08</t>
        </is>
      </c>
      <c r="B244" s="5" t="inlineStr">
        <is>
          <t>202604022300116365143 3058199</t>
        </is>
      </c>
      <c r="C244" s="9" t="inlineStr">
        <is>
          <t>分账</t>
        </is>
      </c>
      <c r="D244" s="9" t="inlineStr">
        <is>
          <t>浙江淘宝商 业科技有限 公司</t>
        </is>
      </c>
      <c r="E244" s="9" t="inlineStr">
        <is>
          <t>rjfwf@service.ali yun.com</t>
        </is>
      </c>
      <c r="F244" s="9" t="inlineStr">
        <is>
          <t>-0.32</t>
        </is>
      </c>
      <c r="G244" s="9" t="inlineStr">
        <is>
          <t>T200P4502259793003009 745</t>
        </is>
      </c>
      <c r="H244" s="9" t="inlineStr">
        <is>
          <t>68896.57</t>
        </is>
      </c>
      <c r="I244" s="5" t="inlineStr">
        <is>
          <t>已核销</t>
        </is>
      </c>
      <c r="J244" s="9" t="inlineStr">
        <is>
          <t>订单收款</t>
        </is>
      </c>
      <c r="K244" s="9" t="inlineStr">
        <is>
          <t>基础软件服务费(4502259793003009745)扣款</t>
        </is>
      </c>
      <c r="L244" s="8" t="inlineStr">
        <is>
          <t>✅ 可导入</t>
        </is>
      </c>
      <c r="M244" s="8" t="inlineStr">
        <is>
          <t>✅ 对账齐全</t>
        </is>
      </c>
      <c r="N244" t="inlineStr">
        <is>
          <t>✓正常配对·分账(淘宝支付手续费,约千分之六),与同号在线支付成对</t>
        </is>
      </c>
    </row>
    <row r="245">
      <c r="A245" s="6" t="inlineStr">
        <is>
          <t>2026-04-08</t>
        </is>
      </c>
      <c r="B245" s="5" t="inlineStr">
        <is>
          <t>202604022300116365143 3058199</t>
        </is>
      </c>
      <c r="C245" s="6" t="inlineStr">
        <is>
          <t>在线支付</t>
        </is>
      </c>
      <c r="D245" s="6" t="inlineStr">
        <is>
          <t>**梅</t>
        </is>
      </c>
      <c r="E245" s="6" t="inlineStr">
        <is>
          <t>187******45</t>
        </is>
      </c>
      <c r="F245" s="6" t="inlineStr">
        <is>
          <t>53.00</t>
        </is>
      </c>
      <c r="G245" s="6" t="inlineStr">
        <is>
          <t>T200P4502259793003009 745</t>
        </is>
      </c>
      <c r="H245" s="6" t="inlineStr">
        <is>
          <t>68896.89</t>
        </is>
      </c>
      <c r="I245" s="5" t="inlineStr">
        <is>
          <t>已核销</t>
        </is>
      </c>
      <c r="J245" s="6" t="inlineStr">
        <is>
          <t>订单收款</t>
        </is>
      </c>
      <c r="K245" s="6" t="n"/>
      <c r="L245" s="8" t="inlineStr">
        <is>
          <t>✅ 可导入</t>
        </is>
      </c>
      <c r="M245" s="8" t="inlineStr">
        <is>
          <t>✅ 对账齐全</t>
        </is>
      </c>
      <c r="N245" t="inlineStr">
        <is>
          <t>✓正常配对·在线支付(客户收款,本店收入),与同号分账成对</t>
        </is>
      </c>
    </row>
    <row r="246">
      <c r="A246" s="9" t="inlineStr">
        <is>
          <t>2026-04-08</t>
        </is>
      </c>
      <c r="B246" s="5" t="inlineStr">
        <is>
          <t>202602272200116541141 4957437</t>
        </is>
      </c>
      <c r="C246" s="9" t="inlineStr">
        <is>
          <t>退款（交易 退款）</t>
        </is>
      </c>
      <c r="D246" s="9" t="inlineStr">
        <is>
          <t>**萌</t>
        </is>
      </c>
      <c r="E246" s="9" t="inlineStr">
        <is>
          <t>185******13</t>
        </is>
      </c>
      <c r="F246" s="9" t="inlineStr">
        <is>
          <t>-19.50</t>
        </is>
      </c>
      <c r="G246" s="9" t="inlineStr">
        <is>
          <t>T200P3265984633150132 798</t>
        </is>
      </c>
      <c r="H246" s="9" t="inlineStr">
        <is>
          <t>68843.89</t>
        </is>
      </c>
      <c r="I246" s="5" t="n"/>
      <c r="J246" s="9" t="n"/>
      <c r="K246" s="9" t="inlineStr">
        <is>
          <t>售后退款-202602272200116541141</t>
        </is>
      </c>
      <c r="L246" s="8" t="inlineStr">
        <is>
          <t>✅ 可导入</t>
        </is>
      </c>
      <c r="M246" s="8" t="inlineStr">
        <is>
          <t>✅ 对账齐全</t>
        </is>
      </c>
      <c r="N246" t="inlineStr">
        <is>
          <t>✓退款流水(原路退回)</t>
        </is>
      </c>
    </row>
    <row r="247">
      <c r="A247" s="6" t="inlineStr">
        <is>
          <t>2026-04-08</t>
        </is>
      </c>
      <c r="B247" s="5" t="inlineStr">
        <is>
          <t>202604080200700115408 30024889318</t>
        </is>
      </c>
      <c r="C247" s="6" t="inlineStr">
        <is>
          <t>转账</t>
        </is>
      </c>
      <c r="D247" s="6" t="inlineStr">
        <is>
          <t>上海淘天商 业管理有限 公司</t>
        </is>
      </c>
      <c r="E247" s="6" t="inlineStr">
        <is>
          <t>byfsrtg3@service. aliyun.com</t>
        </is>
      </c>
      <c r="F247" s="6" t="inlineStr">
        <is>
          <t>-0.32</t>
        </is>
      </c>
      <c r="G247" s="6" t="inlineStr">
        <is>
          <t>HJCAEB==5000000684700 86031==64191796242808 11</t>
        </is>
      </c>
      <c r="H247" s="6" t="inlineStr">
        <is>
          <t>68863.39</t>
        </is>
      </c>
      <c r="I247" s="5" t="n"/>
      <c r="J247" s="6" t="n"/>
      <c r="K247" s="6" t="inlineStr">
        <is>
          <t>代扣款（扣款用途：消费者体验提升计划服务费_订单号2701828777103020289，付款方：义乌市畔色贸易商行(个体工商户)，Email：jimlu0918@gmail.com）</t>
        </is>
      </c>
      <c r="L247" s="8" t="inlineStr">
        <is>
          <t>✅ 可导入</t>
        </is>
      </c>
      <c r="M247" s="8" t="inlineStr">
        <is>
          <t>✅ 对账齐全</t>
        </is>
      </c>
      <c r="N247" t="inlineStr">
        <is>
          <t>✓</t>
        </is>
      </c>
    </row>
    <row r="248">
      <c r="A248" s="9" t="inlineStr">
        <is>
          <t>2026-04-08</t>
        </is>
      </c>
      <c r="B248" s="5" t="inlineStr">
        <is>
          <t>202604012300114702145 8079921</t>
        </is>
      </c>
      <c r="C248" s="9" t="inlineStr">
        <is>
          <t>分账</t>
        </is>
      </c>
      <c r="D248" s="9" t="inlineStr">
        <is>
          <t>浙江淘宝商 业科技有限 公司</t>
        </is>
      </c>
      <c r="E248" s="9" t="inlineStr">
        <is>
          <t>rjfwf@service.ali yun.com</t>
        </is>
      </c>
      <c r="F248" s="9" t="inlineStr">
        <is>
          <t>-0.33</t>
        </is>
      </c>
      <c r="G248" s="9" t="inlineStr">
        <is>
          <t>T200P4502241972024007 107</t>
        </is>
      </c>
      <c r="H248" s="9" t="inlineStr">
        <is>
          <t>68863.71</t>
        </is>
      </c>
      <c r="I248" s="5" t="inlineStr">
        <is>
          <t>已核销</t>
        </is>
      </c>
      <c r="J248" s="9" t="inlineStr">
        <is>
          <t>订单收款</t>
        </is>
      </c>
      <c r="K248" s="9" t="inlineStr">
        <is>
          <t>基础软件服务费(4502241972024007107)扣款</t>
        </is>
      </c>
      <c r="L248" s="8" t="inlineStr">
        <is>
          <t>✅ 可导入</t>
        </is>
      </c>
      <c r="M248" s="8" t="inlineStr">
        <is>
          <t>✅ 对账齐全</t>
        </is>
      </c>
      <c r="N248" t="inlineStr">
        <is>
          <t>✓正常配对·分账(淘宝支付手续费,约千分之六),与同号在线支付成对</t>
        </is>
      </c>
    </row>
    <row r="249">
      <c r="A249" s="6" t="inlineStr">
        <is>
          <t>2026-04-08</t>
        </is>
      </c>
      <c r="B249" s="5" t="inlineStr">
        <is>
          <t>202604012300114702145 8079921</t>
        </is>
      </c>
      <c r="C249" s="6" t="inlineStr">
        <is>
          <t>在线支付</t>
        </is>
      </c>
      <c r="D249" s="6" t="inlineStr">
        <is>
          <t>*萌</t>
        </is>
      </c>
      <c r="E249" s="6" t="inlineStr">
        <is>
          <t>139******19</t>
        </is>
      </c>
      <c r="F249" s="6" t="inlineStr">
        <is>
          <t>55.00</t>
        </is>
      </c>
      <c r="G249" s="6" t="inlineStr">
        <is>
          <t>T200P4502241972024007 107</t>
        </is>
      </c>
      <c r="H249" s="6" t="inlineStr">
        <is>
          <t>68864.04</t>
        </is>
      </c>
      <c r="I249" s="5" t="inlineStr">
        <is>
          <t>已核销</t>
        </is>
      </c>
      <c r="J249" s="6" t="inlineStr">
        <is>
          <t>订单收款</t>
        </is>
      </c>
      <c r="K249" s="6" t="n"/>
      <c r="L249" s="8" t="inlineStr">
        <is>
          <t>✅ 可导入</t>
        </is>
      </c>
      <c r="M249" s="8" t="inlineStr">
        <is>
          <t>✅ 对账齐全</t>
        </is>
      </c>
      <c r="N249" t="inlineStr">
        <is>
          <t>✓正常配对·在线支付(客户收款,本店收入),与同号分账成对</t>
        </is>
      </c>
    </row>
    <row r="250">
      <c r="A250" s="9" t="inlineStr">
        <is>
          <t>2026-04-08</t>
        </is>
      </c>
      <c r="B250" s="5" t="inlineStr">
        <is>
          <t>202604012300114997145 9344561</t>
        </is>
      </c>
      <c r="C250" s="9" t="inlineStr">
        <is>
          <t>分账</t>
        </is>
      </c>
      <c r="D250" s="9" t="inlineStr">
        <is>
          <t>浙江淘宝商 业科技有限 公司</t>
        </is>
      </c>
      <c r="E250" s="9" t="inlineStr">
        <is>
          <t>rjfwf@service.ali yun.com</t>
        </is>
      </c>
      <c r="F250" s="9" t="inlineStr">
        <is>
          <t>-0.36</t>
        </is>
      </c>
      <c r="G250" s="9" t="inlineStr">
        <is>
          <t>T200P4502239599015068 223</t>
        </is>
      </c>
      <c r="H250" s="9" t="inlineStr">
        <is>
          <t>68809.04</t>
        </is>
      </c>
      <c r="I250" s="5" t="inlineStr">
        <is>
          <t>已核销</t>
        </is>
      </c>
      <c r="J250" s="9" t="inlineStr">
        <is>
          <t>订单收款</t>
        </is>
      </c>
      <c r="K250" s="9" t="inlineStr">
        <is>
          <t>基础软件服务费(4502239599015068223)扣款</t>
        </is>
      </c>
      <c r="L250" s="8" t="inlineStr">
        <is>
          <t>✅ 可导入</t>
        </is>
      </c>
      <c r="M250" s="8" t="inlineStr">
        <is>
          <t>✅ 对账齐全</t>
        </is>
      </c>
      <c r="N250" t="inlineStr">
        <is>
          <t>✓正常配对·分账(淘宝支付手续费,约千分之六),与同号在线支付成对</t>
        </is>
      </c>
    </row>
    <row r="251">
      <c r="A251" s="6" t="inlineStr">
        <is>
          <t>2026-04-08</t>
        </is>
      </c>
      <c r="B251" s="5" t="inlineStr">
        <is>
          <t>202604012300114997145 9344561</t>
        </is>
      </c>
      <c r="C251" s="6" t="inlineStr">
        <is>
          <t>在线支付</t>
        </is>
      </c>
      <c r="D251" s="6" t="inlineStr">
        <is>
          <t>*科</t>
        </is>
      </c>
      <c r="E251" s="6" t="inlineStr">
        <is>
          <t>189******77</t>
        </is>
      </c>
      <c r="F251" s="6" t="inlineStr">
        <is>
          <t>60.00</t>
        </is>
      </c>
      <c r="G251" s="6" t="inlineStr">
        <is>
          <t>T200P4502239599015068 223</t>
        </is>
      </c>
      <c r="H251" s="6" t="inlineStr">
        <is>
          <t>68809.40</t>
        </is>
      </c>
      <c r="I251" s="5" t="inlineStr">
        <is>
          <t>已核销</t>
        </is>
      </c>
      <c r="J251" s="6" t="inlineStr">
        <is>
          <t>订单收款</t>
        </is>
      </c>
      <c r="K251" s="6" t="n"/>
      <c r="L251" s="8" t="inlineStr">
        <is>
          <t>✅ 可导入</t>
        </is>
      </c>
      <c r="M251" s="8" t="inlineStr">
        <is>
          <t>✅ 对账齐全</t>
        </is>
      </c>
      <c r="N251" t="inlineStr">
        <is>
          <t>✓正常配对·在线支付(客户收款,本店收入),与同号分账成对</t>
        </is>
      </c>
    </row>
    <row r="252">
      <c r="A252" s="9" t="inlineStr">
        <is>
          <t>2026-04-08</t>
        </is>
      </c>
      <c r="B252" s="5" t="inlineStr">
        <is>
          <t>202602252200119131144 8807499</t>
        </is>
      </c>
      <c r="C252" s="9" t="inlineStr">
        <is>
          <t>分账</t>
        </is>
      </c>
      <c r="D252" s="9" t="n"/>
      <c r="E252" s="9" t="n"/>
      <c r="F252" s="9" t="inlineStr">
        <is>
          <t>2911.21</t>
        </is>
      </c>
      <c r="G252" s="9" t="inlineStr">
        <is>
          <t>T200P5083434002324457 345</t>
        </is>
      </c>
      <c r="H252" s="9" t="inlineStr">
        <is>
          <t>68749.40</t>
        </is>
      </c>
      <c r="I252" s="5" t="inlineStr">
        <is>
          <t>已核销</t>
        </is>
      </c>
      <c r="J252" s="9" t="inlineStr">
        <is>
          <t>订单收款</t>
        </is>
      </c>
      <c r="K252" s="9" t="inlineStr">
        <is>
          <t>店铺过户-5083434002324457345</t>
        </is>
      </c>
      <c r="L252" s="8" t="inlineStr">
        <is>
          <t>✅ 可导入</t>
        </is>
      </c>
      <c r="M252" s="8" t="inlineStr">
        <is>
          <t>✅ 对账齐全</t>
        </is>
      </c>
      <c r="N252" t="inlineStr">
        <is>
          <t>✓分账(淘宝支付手续费)</t>
        </is>
      </c>
    </row>
    <row r="253">
      <c r="A253" s="6" t="inlineStr">
        <is>
          <t>2026-04-07</t>
        </is>
      </c>
      <c r="B253" s="5" t="inlineStr">
        <is>
          <t>202603252200117472142 7297677</t>
        </is>
      </c>
      <c r="C253" s="6" t="inlineStr">
        <is>
          <t>分账</t>
        </is>
      </c>
      <c r="D253" s="6" t="inlineStr">
        <is>
          <t>浙江淘宝商 业科技有限 公司</t>
        </is>
      </c>
      <c r="E253" s="6" t="inlineStr">
        <is>
          <t>rjfwf@service.ali yun.com</t>
        </is>
      </c>
      <c r="F253" s="6" t="inlineStr">
        <is>
          <t>-0.21</t>
        </is>
      </c>
      <c r="G253" s="6" t="inlineStr">
        <is>
          <t>T200P4502207666028045 621</t>
        </is>
      </c>
      <c r="H253" s="6" t="inlineStr">
        <is>
          <t>65838.19</t>
        </is>
      </c>
      <c r="I253" s="5" t="inlineStr">
        <is>
          <t>已核销</t>
        </is>
      </c>
      <c r="J253" s="6" t="inlineStr">
        <is>
          <t>订单收款</t>
        </is>
      </c>
      <c r="K253" s="6" t="inlineStr">
        <is>
          <t>基础软件服务费(4502207666028045621)扣款</t>
        </is>
      </c>
      <c r="L253" s="8" t="inlineStr">
        <is>
          <t>✅ 可导入</t>
        </is>
      </c>
      <c r="M253" s="8" t="inlineStr">
        <is>
          <t>✅ 对账齐全</t>
        </is>
      </c>
      <c r="N253" t="inlineStr">
        <is>
          <t>✓正常配对·分账(淘宝支付手续费,约千分之六),与同号在线支付成对</t>
        </is>
      </c>
    </row>
    <row r="254">
      <c r="A254" s="9" t="inlineStr">
        <is>
          <t>2026-04-07</t>
        </is>
      </c>
      <c r="B254" s="5" t="inlineStr">
        <is>
          <t>202603272200117927144 6084545</t>
        </is>
      </c>
      <c r="C254" s="9" t="inlineStr">
        <is>
          <t>分账</t>
        </is>
      </c>
      <c r="D254" s="9" t="inlineStr">
        <is>
          <t>浙江淘宝商 业科技有限 公司</t>
        </is>
      </c>
      <c r="E254" s="9" t="inlineStr">
        <is>
          <t>rjfwf@service.ali yun.com</t>
        </is>
      </c>
      <c r="F254" s="9" t="inlineStr">
        <is>
          <t>-0.13</t>
        </is>
      </c>
      <c r="G254" s="9" t="inlineStr">
        <is>
          <t>T200P2701793318056034 064</t>
        </is>
      </c>
      <c r="H254" s="9" t="inlineStr">
        <is>
          <t>65838.40</t>
        </is>
      </c>
      <c r="I254" s="5" t="n"/>
      <c r="J254" s="9" t="n"/>
      <c r="K254" s="9" t="inlineStr">
        <is>
          <t>基础软件服务费(2701793318056034064)扣款</t>
        </is>
      </c>
      <c r="L254" s="8" t="inlineStr">
        <is>
          <t>✅ 可导入</t>
        </is>
      </c>
      <c r="M254" s="8" t="inlineStr">
        <is>
          <t>✅ 对账齐全</t>
        </is>
      </c>
      <c r="N254" t="inlineStr">
        <is>
          <t>⚠️疑似重复(同流水号+同类型+同金额,需人工核对)</t>
        </is>
      </c>
    </row>
    <row r="255">
      <c r="A255" s="6" t="inlineStr">
        <is>
          <t>2026-04-07</t>
        </is>
      </c>
      <c r="B255" s="5" t="inlineStr">
        <is>
          <t>202603252200117472142 7297677</t>
        </is>
      </c>
      <c r="C255" s="6" t="inlineStr">
        <is>
          <t>在线支付</t>
        </is>
      </c>
      <c r="D255" s="6" t="inlineStr">
        <is>
          <t>**清</t>
        </is>
      </c>
      <c r="E255" s="6" t="inlineStr">
        <is>
          <t>362***@qq.com</t>
        </is>
      </c>
      <c r="F255" s="6" t="inlineStr">
        <is>
          <t>35.00</t>
        </is>
      </c>
      <c r="G255" s="6" t="inlineStr">
        <is>
          <t>T200P4502207666028045 621</t>
        </is>
      </c>
      <c r="H255" s="6" t="inlineStr">
        <is>
          <t>65838.53</t>
        </is>
      </c>
      <c r="I255" s="5" t="inlineStr">
        <is>
          <t>已核销</t>
        </is>
      </c>
      <c r="J255" s="6" t="inlineStr">
        <is>
          <t>订单收款</t>
        </is>
      </c>
      <c r="K255" s="6" t="n"/>
      <c r="L255" s="8" t="inlineStr">
        <is>
          <t>✅ 可导入</t>
        </is>
      </c>
      <c r="M255" s="8" t="inlineStr">
        <is>
          <t>✅ 对账齐全</t>
        </is>
      </c>
      <c r="N255" t="inlineStr">
        <is>
          <t>✓正常配对·在线支付(客户收款,本店收入),与同号分账成对</t>
        </is>
      </c>
    </row>
    <row r="256">
      <c r="A256" s="9" t="inlineStr">
        <is>
          <t>2026-04-07</t>
        </is>
      </c>
      <c r="B256" s="5" t="inlineStr">
        <is>
          <t>202603272200117927144 6084545</t>
        </is>
      </c>
      <c r="C256" s="9" t="inlineStr">
        <is>
          <t>分账</t>
        </is>
      </c>
      <c r="D256" s="9" t="inlineStr">
        <is>
          <t>浙江淘宝商 业科技有限 公司</t>
        </is>
      </c>
      <c r="E256" s="9" t="inlineStr">
        <is>
          <t>rjfwf@service.ali yun.com</t>
        </is>
      </c>
      <c r="F256" s="9" t="inlineStr">
        <is>
          <t>-0.13</t>
        </is>
      </c>
      <c r="G256" s="9" t="inlineStr">
        <is>
          <t>T200P2701793318056034 064</t>
        </is>
      </c>
      <c r="H256" s="9" t="inlineStr">
        <is>
          <t>65803.53</t>
        </is>
      </c>
      <c r="I256" s="5" t="n"/>
      <c r="J256" s="9" t="n"/>
      <c r="K256" s="9" t="inlineStr">
        <is>
          <t>基础软件服务费(2701793318056034064)扣款</t>
        </is>
      </c>
      <c r="L256" s="8" t="inlineStr">
        <is>
          <t>✅ 可导入</t>
        </is>
      </c>
      <c r="M256" s="8" t="inlineStr">
        <is>
          <t>✅ 对账齐全</t>
        </is>
      </c>
      <c r="N256" t="inlineStr">
        <is>
          <t>⚠️疑似重复(同流水号+同类型+同金额,需人工核对)</t>
        </is>
      </c>
    </row>
    <row r="257">
      <c r="A257" s="6" t="inlineStr">
        <is>
          <t>2026-04-07</t>
        </is>
      </c>
      <c r="B257" s="5" t="inlineStr">
        <is>
          <t>202603272200117927144 6084545</t>
        </is>
      </c>
      <c r="C257" s="6" t="inlineStr">
        <is>
          <t>在线支付</t>
        </is>
      </c>
      <c r="D257" s="6" t="inlineStr">
        <is>
          <t>**龙</t>
        </is>
      </c>
      <c r="E257" s="6" t="inlineStr">
        <is>
          <t>xie***@me.com</t>
        </is>
      </c>
      <c r="F257" s="6" t="inlineStr">
        <is>
          <t>44.00</t>
        </is>
      </c>
      <c r="G257" s="6" t="inlineStr">
        <is>
          <t>T200P2701793318056034 064</t>
        </is>
      </c>
      <c r="H257" s="6" t="inlineStr">
        <is>
          <t>65803.66</t>
        </is>
      </c>
      <c r="I257" s="5" t="n"/>
      <c r="J257" s="6" t="n"/>
      <c r="K257" s="6" t="n"/>
      <c r="L257" s="8" t="inlineStr">
        <is>
          <t>✅ 可导入</t>
        </is>
      </c>
      <c r="M257" s="8" t="inlineStr">
        <is>
          <t>✅ 对账齐全</t>
        </is>
      </c>
      <c r="N257" t="inlineStr">
        <is>
          <t>✓正常配对·在线支付(客户收款,本店收入),与同号分账成对</t>
        </is>
      </c>
    </row>
    <row r="258">
      <c r="A258" s="9" t="inlineStr">
        <is>
          <t>2026-04-06</t>
        </is>
      </c>
      <c r="B258" s="5" t="inlineStr">
        <is>
          <t>202602112300113953142 8211271</t>
        </is>
      </c>
      <c r="C258" s="9" t="inlineStr">
        <is>
          <t>分账</t>
        </is>
      </c>
      <c r="D258" s="9" t="n"/>
      <c r="E258" s="9" t="n"/>
      <c r="F258" s="9" t="inlineStr">
        <is>
          <t>2658.36</t>
        </is>
      </c>
      <c r="G258" s="9" t="inlineStr">
        <is>
          <t>T200P5067945110722719 629</t>
        </is>
      </c>
      <c r="H258" s="9" t="inlineStr">
        <is>
          <t>65759.66</t>
        </is>
      </c>
      <c r="I258" s="5" t="inlineStr">
        <is>
          <t>已核销</t>
        </is>
      </c>
      <c r="J258" s="9" t="inlineStr">
        <is>
          <t>订单收款</t>
        </is>
      </c>
      <c r="K258" s="9" t="inlineStr">
        <is>
          <t>店铺过户-5067945110722719629</t>
        </is>
      </c>
      <c r="L258" s="8" t="inlineStr">
        <is>
          <t>✅ 可导入</t>
        </is>
      </c>
      <c r="M258" s="8" t="inlineStr">
        <is>
          <t>✅ 对账齐全</t>
        </is>
      </c>
      <c r="N258" t="inlineStr">
        <is>
          <t>✓正常配对·分账(淘宝支付手续费,约千分之六),与同号在线支付成对</t>
        </is>
      </c>
    </row>
    <row r="259">
      <c r="A259" s="6" t="inlineStr">
        <is>
          <t>2026-04-06</t>
        </is>
      </c>
      <c r="B259" s="5" t="inlineStr">
        <is>
          <t>202601142200112447143 3256363</t>
        </is>
      </c>
      <c r="C259" s="6" t="inlineStr">
        <is>
          <t>分账</t>
        </is>
      </c>
      <c r="D259" s="6" t="n"/>
      <c r="E259" s="6" t="n"/>
      <c r="F259" s="6" t="inlineStr">
        <is>
          <t>12104.52</t>
        </is>
      </c>
      <c r="G259" s="6" t="inlineStr">
        <is>
          <t>T200P3183374785161228 259</t>
        </is>
      </c>
      <c r="H259" s="6" t="inlineStr">
        <is>
          <t>63101.30</t>
        </is>
      </c>
      <c r="I259" s="5" t="inlineStr">
        <is>
          <t>已核销</t>
        </is>
      </c>
      <c r="J259" s="6" t="inlineStr">
        <is>
          <t>订单收款</t>
        </is>
      </c>
      <c r="K259" s="6" t="inlineStr">
        <is>
          <t>店铺过户-3183374785161228259</t>
        </is>
      </c>
      <c r="L259" s="8" t="inlineStr">
        <is>
          <t>✅ 可导入</t>
        </is>
      </c>
      <c r="M259" s="8" t="inlineStr">
        <is>
          <t>✅ 对账齐全</t>
        </is>
      </c>
      <c r="N259" t="inlineStr">
        <is>
          <t>✓分账(淘宝支付手续费)</t>
        </is>
      </c>
    </row>
    <row r="260">
      <c r="A260" s="9" t="inlineStr">
        <is>
          <t>2026-04-06</t>
        </is>
      </c>
      <c r="B260" s="5" t="inlineStr">
        <is>
          <t>202603252300111525142 5896510</t>
        </is>
      </c>
      <c r="C260" s="9" t="inlineStr">
        <is>
          <t>分账</t>
        </is>
      </c>
      <c r="D260" s="9" t="inlineStr">
        <is>
          <t>浙江淘宝商 业科技有限 公司</t>
        </is>
      </c>
      <c r="E260" s="9" t="inlineStr">
        <is>
          <t>rjfwf@service.ali yun.com</t>
        </is>
      </c>
      <c r="F260" s="9" t="inlineStr">
        <is>
          <t>-0.13</t>
        </is>
      </c>
      <c r="G260" s="9" t="inlineStr">
        <is>
          <t>T200P2701780466041081 656</t>
        </is>
      </c>
      <c r="H260" s="9" t="inlineStr">
        <is>
          <t>50996.78</t>
        </is>
      </c>
      <c r="I260" s="5" t="inlineStr">
        <is>
          <t>已核销</t>
        </is>
      </c>
      <c r="J260" s="9" t="inlineStr">
        <is>
          <t>订单收款</t>
        </is>
      </c>
      <c r="K260" s="9" t="inlineStr">
        <is>
          <t>基础软件服务费(2701780466041081656)扣款</t>
        </is>
      </c>
      <c r="L260" s="8" t="inlineStr">
        <is>
          <t>✅ 可导入</t>
        </is>
      </c>
      <c r="M260" s="8" t="inlineStr">
        <is>
          <t>✅ 对账齐全</t>
        </is>
      </c>
      <c r="N260" t="inlineStr">
        <is>
          <t>✓正常配对·分账(淘宝支付手续费,约千分之六),与同号在线支付成对</t>
        </is>
      </c>
    </row>
    <row r="261">
      <c r="A261" s="6" t="inlineStr">
        <is>
          <t>2026-04-06</t>
        </is>
      </c>
      <c r="B261" s="5" t="inlineStr">
        <is>
          <t>202603252300111525142 5896510</t>
        </is>
      </c>
      <c r="C261" s="6" t="inlineStr">
        <is>
          <t>在线支付</t>
        </is>
      </c>
      <c r="D261" s="6" t="inlineStr">
        <is>
          <t>* THEOPHILE</t>
        </is>
      </c>
      <c r="E261" s="6" t="inlineStr">
        <is>
          <t>185******85</t>
        </is>
      </c>
      <c r="F261" s="6" t="inlineStr">
        <is>
          <t>22.00</t>
        </is>
      </c>
      <c r="G261" s="6" t="inlineStr">
        <is>
          <t>T200P2701780466041081 656</t>
        </is>
      </c>
      <c r="H261" s="6" t="inlineStr">
        <is>
          <t>50996.91</t>
        </is>
      </c>
      <c r="I261" s="5" t="inlineStr">
        <is>
          <t>已核销</t>
        </is>
      </c>
      <c r="J261" s="6" t="inlineStr">
        <is>
          <t>订单收款</t>
        </is>
      </c>
      <c r="K261" s="6" t="n"/>
      <c r="L261" s="8" t="inlineStr">
        <is>
          <t>✅ 可导入</t>
        </is>
      </c>
      <c r="M261" s="8" t="inlineStr">
        <is>
          <t>✅ 对账齐全</t>
        </is>
      </c>
      <c r="N261" t="inlineStr">
        <is>
          <t>✓正常配对·在线支付(客户收款,本店收入),与同号分账成对</t>
        </is>
      </c>
    </row>
    <row r="262">
      <c r="A262" s="9" t="inlineStr">
        <is>
          <t>2026-04-06</t>
        </is>
      </c>
      <c r="B262" s="5" t="inlineStr">
        <is>
          <t>202601142200112447143 1319237</t>
        </is>
      </c>
      <c r="C262" s="9" t="inlineStr">
        <is>
          <t>分账</t>
        </is>
      </c>
      <c r="D262" s="9" t="n"/>
      <c r="E262" s="9" t="n"/>
      <c r="F262" s="9" t="inlineStr">
        <is>
          <t>2320.63</t>
        </is>
      </c>
      <c r="G262" s="9" t="inlineStr">
        <is>
          <t>T200P3183055466322228 259</t>
        </is>
      </c>
      <c r="H262" s="9" t="inlineStr">
        <is>
          <t>50974.91</t>
        </is>
      </c>
      <c r="I262" s="5" t="inlineStr">
        <is>
          <t>已核销</t>
        </is>
      </c>
      <c r="J262" s="9" t="inlineStr">
        <is>
          <t>订单收款</t>
        </is>
      </c>
      <c r="K262" s="9" t="inlineStr">
        <is>
          <t>店铺过户-3183055466322228259</t>
        </is>
      </c>
      <c r="L262" s="8" t="inlineStr">
        <is>
          <t>✅ 可导入</t>
        </is>
      </c>
      <c r="M262" s="8" t="inlineStr">
        <is>
          <t>✅ 对账齐全</t>
        </is>
      </c>
      <c r="N262" t="inlineStr">
        <is>
          <t>✓分账(淘宝支付手续费)</t>
        </is>
      </c>
    </row>
    <row r="263">
      <c r="A263" s="6" t="inlineStr">
        <is>
          <t>2026-04-06</t>
        </is>
      </c>
      <c r="B263" s="5" t="inlineStr">
        <is>
          <t>202603072300114590141 7656732</t>
        </is>
      </c>
      <c r="C263" s="6" t="inlineStr">
        <is>
          <t>分账</t>
        </is>
      </c>
      <c r="D263" s="6" t="n"/>
      <c r="E263" s="6" t="n"/>
      <c r="F263" s="6" t="inlineStr">
        <is>
          <t>35.78</t>
        </is>
      </c>
      <c r="G263" s="6" t="inlineStr">
        <is>
          <t>T200P4502112735031025 644</t>
        </is>
      </c>
      <c r="H263" s="6" t="inlineStr">
        <is>
          <t>48654.28</t>
        </is>
      </c>
      <c r="I263" s="5" t="inlineStr">
        <is>
          <t>已核销</t>
        </is>
      </c>
      <c r="J263" s="6" t="inlineStr">
        <is>
          <t>订单收款</t>
        </is>
      </c>
      <c r="K263" s="6" t="inlineStr">
        <is>
          <t>店铺过户-4502112735031025644</t>
        </is>
      </c>
      <c r="L263" s="8" t="inlineStr">
        <is>
          <t>✅ 可导入</t>
        </is>
      </c>
      <c r="M263" s="8" t="inlineStr">
        <is>
          <t>✅ 对账齐全</t>
        </is>
      </c>
      <c r="N263" t="inlineStr">
        <is>
          <t>✓分账(淘宝支付手续费)</t>
        </is>
      </c>
    </row>
    <row r="264">
      <c r="A264" s="9" t="inlineStr">
        <is>
          <t>2026-04-05</t>
        </is>
      </c>
      <c r="B264" s="5" t="inlineStr">
        <is>
          <t>202603242300114764140 9476483</t>
        </is>
      </c>
      <c r="C264" s="9" t="inlineStr">
        <is>
          <t>分账</t>
        </is>
      </c>
      <c r="D264" s="9" t="inlineStr">
        <is>
          <t>浙江淘宝商 业科技有限 公司</t>
        </is>
      </c>
      <c r="E264" s="9" t="inlineStr">
        <is>
          <t>rjfwf@service.ali yun.com</t>
        </is>
      </c>
      <c r="F264" s="9" t="inlineStr">
        <is>
          <t>-19.34</t>
        </is>
      </c>
      <c r="G264" s="9" t="inlineStr">
        <is>
          <t>T200P2701785327006003 097</t>
        </is>
      </c>
      <c r="H264" s="9" t="inlineStr">
        <is>
          <t>48618.50</t>
        </is>
      </c>
      <c r="I264" s="5" t="inlineStr">
        <is>
          <t>已核销</t>
        </is>
      </c>
      <c r="J264" s="9" t="inlineStr">
        <is>
          <t>订单收款</t>
        </is>
      </c>
      <c r="K264" s="9" t="inlineStr">
        <is>
          <t>基础软件服务费(2701785327006003097)扣款</t>
        </is>
      </c>
      <c r="L264" s="8" t="inlineStr">
        <is>
          <t>✅ 可导入</t>
        </is>
      </c>
      <c r="M264" s="8" t="inlineStr">
        <is>
          <t>✅ 对账齐全</t>
        </is>
      </c>
      <c r="N264" t="inlineStr">
        <is>
          <t>✓正常配对·分账(淘宝支付手续费,约千分之六),与同号在线支付成对</t>
        </is>
      </c>
    </row>
    <row r="265">
      <c r="A265" s="6" t="inlineStr">
        <is>
          <t>2026-04-05</t>
        </is>
      </c>
      <c r="B265" s="5" t="inlineStr">
        <is>
          <t>202603242300114764140 9476483</t>
        </is>
      </c>
      <c r="C265" s="6" t="inlineStr">
        <is>
          <t>在线支付</t>
        </is>
      </c>
      <c r="D265" s="6" t="inlineStr">
        <is>
          <t>**宜</t>
        </is>
      </c>
      <c r="E265" s="6" t="inlineStr">
        <is>
          <t>zho***@sina.com</t>
        </is>
      </c>
      <c r="F265" s="6" t="inlineStr">
        <is>
          <t>3223.63</t>
        </is>
      </c>
      <c r="G265" s="6" t="inlineStr">
        <is>
          <t>T200P2701785327006003 097</t>
        </is>
      </c>
      <c r="H265" s="6" t="inlineStr">
        <is>
          <t>48637.84</t>
        </is>
      </c>
      <c r="I265" s="5" t="inlineStr">
        <is>
          <t>已核销</t>
        </is>
      </c>
      <c r="J265" s="6" t="inlineStr">
        <is>
          <t>订单收款</t>
        </is>
      </c>
      <c r="K265" s="6" t="n"/>
      <c r="L265" s="8" t="inlineStr">
        <is>
          <t>✅ 可导入</t>
        </is>
      </c>
      <c r="M265" s="8" t="inlineStr">
        <is>
          <t>✅ 对账齐全</t>
        </is>
      </c>
      <c r="N265" t="inlineStr">
        <is>
          <t>✓正常配对·在线支付(客户收款,本店收入),与同号分账成对</t>
        </is>
      </c>
    </row>
    <row r="266">
      <c r="A266" s="9" t="inlineStr">
        <is>
          <t>2026-04-05</t>
        </is>
      </c>
      <c r="B266" s="5" t="inlineStr">
        <is>
          <t>202603312300115083142 4221305</t>
        </is>
      </c>
      <c r="C266" s="9" t="inlineStr">
        <is>
          <t>分账</t>
        </is>
      </c>
      <c r="D266" s="9" t="inlineStr">
        <is>
          <t>浙江淘宝商 业科技有限 公司</t>
        </is>
      </c>
      <c r="E266" s="9" t="inlineStr">
        <is>
          <t>rjfwf@service.ali yun.com</t>
        </is>
      </c>
      <c r="F266" s="9" t="inlineStr">
        <is>
          <t>-0.60</t>
        </is>
      </c>
      <c r="G266" s="9" t="inlineStr">
        <is>
          <t>T200P2701794180184037 354</t>
        </is>
      </c>
      <c r="H266" s="9" t="inlineStr">
        <is>
          <t>45414.21</t>
        </is>
      </c>
      <c r="I266" s="5" t="inlineStr">
        <is>
          <t>已核销</t>
        </is>
      </c>
      <c r="J266" s="9" t="inlineStr">
        <is>
          <t>订单收款</t>
        </is>
      </c>
      <c r="K266" s="9" t="inlineStr">
        <is>
          <t>基础软件服务费(2701794180184037354)扣款</t>
        </is>
      </c>
      <c r="L266" s="8" t="inlineStr">
        <is>
          <t>✅ 可导入</t>
        </is>
      </c>
      <c r="M266" s="8" t="inlineStr">
        <is>
          <t>✅ 对账齐全</t>
        </is>
      </c>
      <c r="N266" t="inlineStr">
        <is>
          <t>✓正常配对·分账(淘宝支付手续费,约千分之六),与同号在线支付成对</t>
        </is>
      </c>
    </row>
    <row r="267">
      <c r="A267" s="6" t="inlineStr">
        <is>
          <t>2026-04-05</t>
        </is>
      </c>
      <c r="B267" s="5" t="inlineStr">
        <is>
          <t>202603312300115083142 4221305</t>
        </is>
      </c>
      <c r="C267" s="6" t="inlineStr">
        <is>
          <t>在线支付</t>
        </is>
      </c>
      <c r="D267" s="6" t="inlineStr">
        <is>
          <t>**强</t>
        </is>
      </c>
      <c r="E267" s="6" t="inlineStr">
        <is>
          <t>346***@qq.com</t>
        </is>
      </c>
      <c r="F267" s="6" t="inlineStr">
        <is>
          <t>100.00</t>
        </is>
      </c>
      <c r="G267" s="6" t="inlineStr">
        <is>
          <t>T200P2701794180184037 354</t>
        </is>
      </c>
      <c r="H267" s="6" t="inlineStr">
        <is>
          <t>45414.81</t>
        </is>
      </c>
      <c r="I267" s="5" t="inlineStr">
        <is>
          <t>已核销</t>
        </is>
      </c>
      <c r="J267" s="6" t="inlineStr">
        <is>
          <t>订单收款</t>
        </is>
      </c>
      <c r="K267" s="6" t="n"/>
      <c r="L267" s="8" t="inlineStr">
        <is>
          <t>✅ 可导入</t>
        </is>
      </c>
      <c r="M267" s="8" t="inlineStr">
        <is>
          <t>✅ 对账齐全</t>
        </is>
      </c>
      <c r="N267" t="inlineStr">
        <is>
          <t>✓正常配对·在线支付(客户收款,本店收入),与同号分账成对</t>
        </is>
      </c>
    </row>
    <row r="268">
      <c r="A268" s="9" t="inlineStr">
        <is>
          <t>2026-04-05</t>
        </is>
      </c>
      <c r="B268" s="5" t="inlineStr">
        <is>
          <t>202603172300113266141 7259005</t>
        </is>
      </c>
      <c r="C268" s="9" t="inlineStr">
        <is>
          <t>分账</t>
        </is>
      </c>
      <c r="D268" s="9" t="inlineStr">
        <is>
          <t>浙江淘宝商 业科技有限 公司</t>
        </is>
      </c>
      <c r="E268" s="9" t="inlineStr">
        <is>
          <t>rjfwf@service.ali yun.com</t>
        </is>
      </c>
      <c r="F268" s="9" t="inlineStr">
        <is>
          <t>-0.21</t>
        </is>
      </c>
      <c r="G268" s="9" t="inlineStr">
        <is>
          <t>T200P2701757172017000 854</t>
        </is>
      </c>
      <c r="H268" s="9" t="inlineStr">
        <is>
          <t>45314.81</t>
        </is>
      </c>
      <c r="I268" s="5" t="n"/>
      <c r="J268" s="9" t="n"/>
      <c r="K268" s="9" t="inlineStr">
        <is>
          <t>基础软件服务费(2701757172017000854)扣款</t>
        </is>
      </c>
      <c r="L268" s="8" t="inlineStr">
        <is>
          <t>✅ 可导入</t>
        </is>
      </c>
      <c r="M268" s="8" t="inlineStr">
        <is>
          <t>✅ 对账齐全</t>
        </is>
      </c>
      <c r="N268" t="inlineStr">
        <is>
          <t>✓正常配对·分账(淘宝支付手续费,约千分之六),与同号在线支付成对</t>
        </is>
      </c>
    </row>
    <row r="269">
      <c r="A269" s="6" t="inlineStr">
        <is>
          <t>2026-04-05</t>
        </is>
      </c>
      <c r="B269" s="5" t="inlineStr">
        <is>
          <t>202603172300113266141 7259005</t>
        </is>
      </c>
      <c r="C269" s="6" t="inlineStr">
        <is>
          <t>在线支付</t>
        </is>
      </c>
      <c r="D269" s="6" t="inlineStr">
        <is>
          <t>1*</t>
        </is>
      </c>
      <c r="E269" s="6" t="inlineStr">
        <is>
          <t>132******97</t>
        </is>
      </c>
      <c r="F269" s="6" t="inlineStr">
        <is>
          <t>35.00</t>
        </is>
      </c>
      <c r="G269" s="6" t="inlineStr">
        <is>
          <t>T200P2701757172017000 854</t>
        </is>
      </c>
      <c r="H269" s="6" t="inlineStr">
        <is>
          <t>45315.02</t>
        </is>
      </c>
      <c r="I269" s="5" t="n"/>
      <c r="J269" s="6" t="n"/>
      <c r="K269" s="6" t="n"/>
      <c r="L269" s="8" t="inlineStr">
        <is>
          <t>✅ 可导入</t>
        </is>
      </c>
      <c r="M269" s="8" t="inlineStr">
        <is>
          <t>✅ 对账齐全</t>
        </is>
      </c>
      <c r="N269" t="inlineStr">
        <is>
          <t>✓正常配对·在线支付(客户收款,本店收入),与同号分账成对</t>
        </is>
      </c>
    </row>
    <row r="270">
      <c r="A270" s="9" t="inlineStr">
        <is>
          <t>2026-04-05</t>
        </is>
      </c>
      <c r="B270" s="5" t="inlineStr">
        <is>
          <t>202603012200118692144 3563828</t>
        </is>
      </c>
      <c r="C270" s="9" t="inlineStr">
        <is>
          <t>分账</t>
        </is>
      </c>
      <c r="D270" s="9" t="n"/>
      <c r="E270" s="9" t="n"/>
      <c r="F270" s="9" t="inlineStr">
        <is>
          <t>2559.75</t>
        </is>
      </c>
      <c r="G270" s="9" t="inlineStr">
        <is>
          <t>T200P4502100350037038 917</t>
        </is>
      </c>
      <c r="H270" s="9" t="inlineStr">
        <is>
          <t>45280.02</t>
        </is>
      </c>
      <c r="I270" s="5" t="inlineStr">
        <is>
          <t>已核销</t>
        </is>
      </c>
      <c r="J270" s="9" t="inlineStr">
        <is>
          <t>订单收款</t>
        </is>
      </c>
      <c r="K270" s="9" t="inlineStr">
        <is>
          <t>店铺过户-4502100350037038917</t>
        </is>
      </c>
      <c r="L270" s="8" t="inlineStr">
        <is>
          <t>✅ 可导入</t>
        </is>
      </c>
      <c r="M270" s="8" t="inlineStr">
        <is>
          <t>✅ 对账齐全</t>
        </is>
      </c>
      <c r="N270" t="inlineStr">
        <is>
          <t>✓分账(淘宝支付手续费)</t>
        </is>
      </c>
    </row>
    <row r="271">
      <c r="A271" s="6" t="inlineStr">
        <is>
          <t>2026-04-05</t>
        </is>
      </c>
      <c r="B271" s="5" t="inlineStr">
        <is>
          <t>202603232300111421141 1073145</t>
        </is>
      </c>
      <c r="C271" s="6" t="inlineStr">
        <is>
          <t>分账</t>
        </is>
      </c>
      <c r="D271" s="6" t="inlineStr">
        <is>
          <t>浙江淘宝商 业科技有限 公司</t>
        </is>
      </c>
      <c r="E271" s="6" t="inlineStr">
        <is>
          <t>rjfwf@service.ali yun.com</t>
        </is>
      </c>
      <c r="F271" s="6" t="inlineStr">
        <is>
          <t>-35.15</t>
        </is>
      </c>
      <c r="G271" s="6" t="inlineStr">
        <is>
          <t>T200P2701772978089023 280</t>
        </is>
      </c>
      <c r="H271" s="6" t="inlineStr">
        <is>
          <t>42720.27</t>
        </is>
      </c>
      <c r="I271" s="5" t="inlineStr">
        <is>
          <t>已核销</t>
        </is>
      </c>
      <c r="J271" s="6" t="inlineStr">
        <is>
          <t>订单收款</t>
        </is>
      </c>
      <c r="K271" s="6" t="inlineStr">
        <is>
          <t>基础软件服务费(2701772978089023280)扣款</t>
        </is>
      </c>
      <c r="L271" s="8" t="inlineStr">
        <is>
          <t>✅ 可导入</t>
        </is>
      </c>
      <c r="M271" s="8" t="inlineStr">
        <is>
          <t>✅ 对账齐全</t>
        </is>
      </c>
      <c r="N271" t="inlineStr">
        <is>
          <t>✓正常配对·分账(淘宝支付手续费,约千分之六),与同号在线支付成对</t>
        </is>
      </c>
    </row>
    <row r="272">
      <c r="A272" s="9" t="inlineStr">
        <is>
          <t>2026-04-05</t>
        </is>
      </c>
      <c r="B272" s="5" t="inlineStr">
        <is>
          <t>202603232300111421141 1073145</t>
        </is>
      </c>
      <c r="C272" s="9" t="inlineStr">
        <is>
          <t>在线支付</t>
        </is>
      </c>
      <c r="D272" s="9" t="inlineStr">
        <is>
          <t>**华</t>
        </is>
      </c>
      <c r="E272" s="9" t="inlineStr">
        <is>
          <t>qia***@hotmail.co m</t>
        </is>
      </c>
      <c r="F272" s="9" t="inlineStr">
        <is>
          <t>5858.40</t>
        </is>
      </c>
      <c r="G272" s="9" t="inlineStr">
        <is>
          <t>T200P2701772978089023 280</t>
        </is>
      </c>
      <c r="H272" s="9" t="inlineStr">
        <is>
          <t>42755.42</t>
        </is>
      </c>
      <c r="I272" s="5" t="inlineStr">
        <is>
          <t>已核销</t>
        </is>
      </c>
      <c r="J272" s="9" t="inlineStr">
        <is>
          <t>订单收款</t>
        </is>
      </c>
      <c r="K272" s="9" t="n"/>
      <c r="L272" s="8" t="inlineStr">
        <is>
          <t>✅ 可导入</t>
        </is>
      </c>
      <c r="M272" s="8" t="inlineStr">
        <is>
          <t>✅ 对账齐全</t>
        </is>
      </c>
      <c r="N272" t="inlineStr">
        <is>
          <t>✓正常配对·在线支付(客户收款,本店收入),与同号分账成对</t>
        </is>
      </c>
    </row>
    <row r="273">
      <c r="A273" s="6" t="inlineStr">
        <is>
          <t>2026-04-05</t>
        </is>
      </c>
      <c r="B273" s="5" t="inlineStr">
        <is>
          <t>202603242300113003143 1356720</t>
        </is>
      </c>
      <c r="C273" s="6" t="inlineStr">
        <is>
          <t>分账</t>
        </is>
      </c>
      <c r="D273" s="6" t="inlineStr">
        <is>
          <t>浙江淘宝商 业科技有限 公司</t>
        </is>
      </c>
      <c r="E273" s="6" t="inlineStr">
        <is>
          <t>rjfwf@service.ali yun.com</t>
        </is>
      </c>
      <c r="F273" s="6" t="inlineStr">
        <is>
          <t>-0.12</t>
        </is>
      </c>
      <c r="G273" s="6" t="inlineStr">
        <is>
          <t>T200P4502177316184015 146</t>
        </is>
      </c>
      <c r="H273" s="6" t="inlineStr">
        <is>
          <t>36897.02</t>
        </is>
      </c>
      <c r="I273" s="5" t="n"/>
      <c r="J273" s="6" t="n"/>
      <c r="K273" s="6" t="inlineStr">
        <is>
          <t>基础软件服务费(4502177316184015146)扣款</t>
        </is>
      </c>
      <c r="L273" s="8" t="inlineStr">
        <is>
          <t>✅ 可导入</t>
        </is>
      </c>
      <c r="M273" s="8" t="inlineStr">
        <is>
          <t>✅ 对账齐全</t>
        </is>
      </c>
      <c r="N273" t="inlineStr">
        <is>
          <t>⚠️疑似重复(同流水号+同类型+同金额,需人工核对)</t>
        </is>
      </c>
    </row>
    <row r="274">
      <c r="A274" s="9" t="inlineStr">
        <is>
          <t>2026-04-05</t>
        </is>
      </c>
      <c r="B274" s="5" t="inlineStr">
        <is>
          <t>202603242300113003143 1356720</t>
        </is>
      </c>
      <c r="C274" s="9" t="inlineStr">
        <is>
          <t>分账</t>
        </is>
      </c>
      <c r="D274" s="9" t="inlineStr">
        <is>
          <t>浙江淘宝商 业科技有限 公司</t>
        </is>
      </c>
      <c r="E274" s="9" t="inlineStr">
        <is>
          <t>rjfwf@service.ali yun.com</t>
        </is>
      </c>
      <c r="F274" s="9" t="inlineStr">
        <is>
          <t>-0.12</t>
        </is>
      </c>
      <c r="G274" s="9" t="inlineStr">
        <is>
          <t>T200P4502177316184015 146</t>
        </is>
      </c>
      <c r="H274" s="9" t="inlineStr">
        <is>
          <t>36897.14</t>
        </is>
      </c>
      <c r="I274" s="5" t="n"/>
      <c r="J274" s="9" t="n"/>
      <c r="K274" s="9" t="inlineStr">
        <is>
          <t>基础软件服务费(4502177316184015146)扣款</t>
        </is>
      </c>
      <c r="L274" s="8" t="inlineStr">
        <is>
          <t>✅ 可导入</t>
        </is>
      </c>
      <c r="M274" s="8" t="inlineStr">
        <is>
          <t>✅ 对账齐全</t>
        </is>
      </c>
      <c r="N274" t="inlineStr">
        <is>
          <t>⚠️疑似重复(同流水号+同类型+同金额,需人工核对)</t>
        </is>
      </c>
    </row>
    <row r="275">
      <c r="A275" s="6" t="inlineStr">
        <is>
          <t>2026-04-05</t>
        </is>
      </c>
      <c r="B275" s="5" t="inlineStr">
        <is>
          <t>202603242300113003143 1356720</t>
        </is>
      </c>
      <c r="C275" s="6" t="inlineStr">
        <is>
          <t>在线支付</t>
        </is>
      </c>
      <c r="D275" s="6" t="inlineStr">
        <is>
          <t>**奇</t>
        </is>
      </c>
      <c r="E275" s="6" t="inlineStr">
        <is>
          <t>133******30</t>
        </is>
      </c>
      <c r="F275" s="6" t="inlineStr">
        <is>
          <t>39.00</t>
        </is>
      </c>
      <c r="G275" s="6" t="inlineStr">
        <is>
          <t>T200P4502177316184015 146</t>
        </is>
      </c>
      <c r="H275" s="6" t="inlineStr">
        <is>
          <t>36897.26</t>
        </is>
      </c>
      <c r="I275" s="5" t="n"/>
      <c r="J275" s="6" t="n"/>
      <c r="K275" s="6" t="n"/>
      <c r="L275" s="8" t="inlineStr">
        <is>
          <t>✅ 可导入</t>
        </is>
      </c>
      <c r="M275" s="8" t="inlineStr">
        <is>
          <t>✅ 对账齐全</t>
        </is>
      </c>
      <c r="N275" t="inlineStr">
        <is>
          <t>✓正常配对·在线支付(客户收款,本店收入),与同号分账成对</t>
        </is>
      </c>
    </row>
    <row r="276">
      <c r="A276" s="9" t="inlineStr">
        <is>
          <t>2026-04-04</t>
        </is>
      </c>
      <c r="B276" s="5" t="inlineStr">
        <is>
          <t>202603292300111015144 2309274</t>
        </is>
      </c>
      <c r="C276" s="9" t="inlineStr">
        <is>
          <t>分账</t>
        </is>
      </c>
      <c r="D276" s="9" t="inlineStr">
        <is>
          <t>浙江淘宝商 业科技有限 公司</t>
        </is>
      </c>
      <c r="E276" s="9" t="inlineStr">
        <is>
          <t>rjfwf@service.ali yun.com</t>
        </is>
      </c>
      <c r="F276" s="9" t="inlineStr">
        <is>
          <t>-0.36</t>
        </is>
      </c>
      <c r="G276" s="9" t="inlineStr">
        <is>
          <t>T200P2701799475095001 297</t>
        </is>
      </c>
      <c r="H276" s="9" t="inlineStr">
        <is>
          <t>36858.26</t>
        </is>
      </c>
      <c r="I276" s="5" t="inlineStr">
        <is>
          <t>已核销</t>
        </is>
      </c>
      <c r="J276" s="9" t="inlineStr">
        <is>
          <t>订单收款</t>
        </is>
      </c>
      <c r="K276" s="9" t="inlineStr">
        <is>
          <t>基础软件服务费(2701799475095001297)扣款</t>
        </is>
      </c>
      <c r="L276" s="8" t="inlineStr">
        <is>
          <t>✅ 可导入</t>
        </is>
      </c>
      <c r="M276" s="8" t="inlineStr">
        <is>
          <t>✅ 对账齐全</t>
        </is>
      </c>
      <c r="N276" t="inlineStr">
        <is>
          <t>✓正常配对·分账(淘宝支付手续费,约千分之六),与同号在线支付成对</t>
        </is>
      </c>
    </row>
    <row r="277">
      <c r="A277" s="6" t="inlineStr">
        <is>
          <t>2026-04-04</t>
        </is>
      </c>
      <c r="B277" s="5" t="inlineStr">
        <is>
          <t>202603292300111015144 2309274</t>
        </is>
      </c>
      <c r="C277" s="6" t="inlineStr">
        <is>
          <t>在线支付</t>
        </is>
      </c>
      <c r="D277" s="6" t="inlineStr">
        <is>
          <t>*珂</t>
        </is>
      </c>
      <c r="E277" s="6" t="inlineStr">
        <is>
          <t>155******33</t>
        </is>
      </c>
      <c r="F277" s="6" t="inlineStr">
        <is>
          <t>60.00</t>
        </is>
      </c>
      <c r="G277" s="6" t="inlineStr">
        <is>
          <t>T200P2701799475095001 297</t>
        </is>
      </c>
      <c r="H277" s="6" t="inlineStr">
        <is>
          <t>36858.62</t>
        </is>
      </c>
      <c r="I277" s="5" t="inlineStr">
        <is>
          <t>已核销</t>
        </is>
      </c>
      <c r="J277" s="6" t="inlineStr">
        <is>
          <t>订单收款</t>
        </is>
      </c>
      <c r="K277" s="6" t="n"/>
      <c r="L277" s="8" t="inlineStr">
        <is>
          <t>✅ 可导入</t>
        </is>
      </c>
      <c r="M277" s="8" t="inlineStr">
        <is>
          <t>✅ 对账齐全</t>
        </is>
      </c>
      <c r="N277" t="inlineStr">
        <is>
          <t>✓正常配对·在线支付(客户收款,本店收入),与同号分账成对</t>
        </is>
      </c>
    </row>
    <row r="278">
      <c r="A278" s="9" t="inlineStr">
        <is>
          <t>2026-04-03</t>
        </is>
      </c>
      <c r="B278" s="5" t="inlineStr">
        <is>
          <t>202601182200119740145 3912388</t>
        </is>
      </c>
      <c r="C278" s="9" t="inlineStr">
        <is>
          <t>分账</t>
        </is>
      </c>
      <c r="D278" s="9" t="n"/>
      <c r="E278" s="9" t="n"/>
      <c r="F278" s="9" t="inlineStr">
        <is>
          <t>54.23</t>
        </is>
      </c>
      <c r="G278" s="9" t="inlineStr">
        <is>
          <t>T200P3192328453352328 361</t>
        </is>
      </c>
      <c r="H278" s="9" t="inlineStr">
        <is>
          <t>36798.62</t>
        </is>
      </c>
      <c r="I278" s="5" t="n"/>
      <c r="J278" s="9" t="n"/>
      <c r="K278" s="9" t="inlineStr">
        <is>
          <t>店铺过户-3192328453352328361</t>
        </is>
      </c>
      <c r="L278" s="8" t="inlineStr">
        <is>
          <t>✅ 可导入</t>
        </is>
      </c>
      <c r="M278" s="8" t="inlineStr">
        <is>
          <t>✅ 对账齐全</t>
        </is>
      </c>
      <c r="N278" t="inlineStr">
        <is>
          <t>✓分账(淘宝支付手续费)</t>
        </is>
      </c>
    </row>
    <row r="279">
      <c r="A279" s="6" t="inlineStr">
        <is>
          <t>2026-04-03</t>
        </is>
      </c>
      <c r="B279" s="5" t="inlineStr">
        <is>
          <t>202604030200700115708 30095194438</t>
        </is>
      </c>
      <c r="C279" s="6" t="inlineStr">
        <is>
          <t>转账</t>
        </is>
      </c>
      <c r="D279" s="6" t="inlineStr">
        <is>
          <t>上海淘天商 业管理有限 公司</t>
        </is>
      </c>
      <c r="E279" s="6" t="inlineStr">
        <is>
          <t>byfsrtg3@service. aliyun.com</t>
        </is>
      </c>
      <c r="F279" s="6" t="inlineStr">
        <is>
          <t>-0.24</t>
        </is>
      </c>
      <c r="G279" s="6" t="inlineStr">
        <is>
          <t>HJCAEB==5000000684700 86031==64067773618908 11</t>
        </is>
      </c>
      <c r="H279" s="6" t="inlineStr">
        <is>
          <t>36744.39</t>
        </is>
      </c>
      <c r="I279" s="5" t="n"/>
      <c r="J279" s="6" t="n"/>
      <c r="K279" s="6" t="inlineStr">
        <is>
          <t>代扣款（扣款用途：消费者体验提升计划服务费_订单号4502259398001000229，付款方：义乌市畔色贸易商行(个体工商户)，Email：jimlu0918@gmail.com）</t>
        </is>
      </c>
      <c r="L279" s="8" t="inlineStr">
        <is>
          <t>✅ 可导入</t>
        </is>
      </c>
      <c r="M279" s="8" t="inlineStr">
        <is>
          <t>✅ 对账齐全</t>
        </is>
      </c>
      <c r="N279" t="inlineStr">
        <is>
          <t>✓</t>
        </is>
      </c>
    </row>
    <row r="280">
      <c r="A280" s="9" t="inlineStr">
        <is>
          <t>2026-04-03</t>
        </is>
      </c>
      <c r="B280" s="5" t="inlineStr">
        <is>
          <t>202603032300114355142 0404946</t>
        </is>
      </c>
      <c r="C280" s="9" t="inlineStr">
        <is>
          <t>分账</t>
        </is>
      </c>
      <c r="D280" s="9" t="n"/>
      <c r="E280" s="9" t="n"/>
      <c r="F280" s="9" t="inlineStr">
        <is>
          <t>2916.18</t>
        </is>
      </c>
      <c r="G280" s="9" t="inlineStr">
        <is>
          <t>T200P3272741655326142 166</t>
        </is>
      </c>
      <c r="H280" s="9" t="inlineStr">
        <is>
          <t>36744.63</t>
        </is>
      </c>
      <c r="I280" s="5" t="inlineStr">
        <is>
          <t>已核销</t>
        </is>
      </c>
      <c r="J280" s="9" t="inlineStr">
        <is>
          <t>订单收款</t>
        </is>
      </c>
      <c r="K280" s="9" t="inlineStr">
        <is>
          <t>店铺过户-3272741655326142166</t>
        </is>
      </c>
      <c r="L280" s="8" t="inlineStr">
        <is>
          <t>✅ 可导入</t>
        </is>
      </c>
      <c r="M280" s="8" t="inlineStr">
        <is>
          <t>✅ 对账齐全</t>
        </is>
      </c>
      <c r="N280" t="inlineStr">
        <is>
          <t>✓分账(淘宝支付手续费)</t>
        </is>
      </c>
    </row>
    <row r="281">
      <c r="A281" s="6" t="inlineStr">
        <is>
          <t>2026-04-03</t>
        </is>
      </c>
      <c r="B281" s="5" t="inlineStr">
        <is>
          <t>202602262200116788144 2856967</t>
        </is>
      </c>
      <c r="C281" s="6" t="inlineStr">
        <is>
          <t>分账</t>
        </is>
      </c>
      <c r="D281" s="6" t="n"/>
      <c r="E281" s="6" t="n"/>
      <c r="F281" s="6" t="inlineStr">
        <is>
          <t>2508.86</t>
        </is>
      </c>
      <c r="G281" s="6" t="inlineStr">
        <is>
          <t>T200P5084240367586752 233</t>
        </is>
      </c>
      <c r="H281" s="6" t="inlineStr">
        <is>
          <t>33828.45</t>
        </is>
      </c>
      <c r="I281" s="5" t="inlineStr">
        <is>
          <t>已核销</t>
        </is>
      </c>
      <c r="J281" s="6" t="inlineStr">
        <is>
          <t>订单收款</t>
        </is>
      </c>
      <c r="K281" s="6" t="inlineStr">
        <is>
          <t>店铺过户-5084240367586752233</t>
        </is>
      </c>
      <c r="L281" s="8" t="inlineStr">
        <is>
          <t>✅ 可导入</t>
        </is>
      </c>
      <c r="M281" s="8" t="inlineStr">
        <is>
          <t>✅ 对账齐全</t>
        </is>
      </c>
      <c r="N281" t="inlineStr">
        <is>
          <t>✓分账(淘宝支付手续费)</t>
        </is>
      </c>
    </row>
    <row r="282">
      <c r="A282" s="9" t="inlineStr">
        <is>
          <t>2026-04-03</t>
        </is>
      </c>
      <c r="B282" s="5" t="inlineStr">
        <is>
          <t>202603152200116458143 0040439</t>
        </is>
      </c>
      <c r="C282" s="9" t="inlineStr">
        <is>
          <t>分账</t>
        </is>
      </c>
      <c r="D282" s="9" t="inlineStr">
        <is>
          <t>浙江淘宝商 业科技有限 公司</t>
        </is>
      </c>
      <c r="E282" s="9" t="inlineStr">
        <is>
          <t>rjfwf@service.ali yun.com</t>
        </is>
      </c>
      <c r="F282" s="9" t="inlineStr">
        <is>
          <t>-0.15</t>
        </is>
      </c>
      <c r="G282" s="9" t="inlineStr">
        <is>
          <t>T200P2701723298038030 464</t>
        </is>
      </c>
      <c r="H282" s="9" t="inlineStr">
        <is>
          <t>31319.59</t>
        </is>
      </c>
      <c r="I282" s="5" t="inlineStr">
        <is>
          <t>已核销</t>
        </is>
      </c>
      <c r="J282" s="9" t="inlineStr">
        <is>
          <t>订单收款</t>
        </is>
      </c>
      <c r="K282" s="9" t="inlineStr">
        <is>
          <t>基础软件服务费(2701723298038030464)扣款</t>
        </is>
      </c>
      <c r="L282" s="8" t="inlineStr">
        <is>
          <t>✅ 可导入</t>
        </is>
      </c>
      <c r="M282" s="8" t="inlineStr">
        <is>
          <t>✅ 对账齐全</t>
        </is>
      </c>
      <c r="N282" t="inlineStr">
        <is>
          <t>✓正常配对·分账(淘宝支付手续费,约千分之六),与同号在线支付成对</t>
        </is>
      </c>
    </row>
    <row r="283">
      <c r="A283" s="6" t="inlineStr">
        <is>
          <t>2026-04-03</t>
        </is>
      </c>
      <c r="B283" s="5" t="inlineStr">
        <is>
          <t>202603152200116458143 0040439</t>
        </is>
      </c>
      <c r="C283" s="6" t="inlineStr">
        <is>
          <t>在线支付</t>
        </is>
      </c>
      <c r="D283" s="6" t="inlineStr">
        <is>
          <t>*莎</t>
        </is>
      </c>
      <c r="E283" s="6" t="inlineStr">
        <is>
          <t>176******66</t>
        </is>
      </c>
      <c r="F283" s="6" t="inlineStr">
        <is>
          <t>25.00</t>
        </is>
      </c>
      <c r="G283" s="6" t="inlineStr">
        <is>
          <t>T200P2701723298038030 464</t>
        </is>
      </c>
      <c r="H283" s="6" t="inlineStr">
        <is>
          <t>31319.74</t>
        </is>
      </c>
      <c r="I283" s="5" t="inlineStr">
        <is>
          <t>已核销</t>
        </is>
      </c>
      <c r="J283" s="6" t="inlineStr">
        <is>
          <t>订单收款</t>
        </is>
      </c>
      <c r="K283" s="6" t="n"/>
      <c r="L283" s="8" t="inlineStr">
        <is>
          <t>✅ 可导入</t>
        </is>
      </c>
      <c r="M283" s="8" t="inlineStr">
        <is>
          <t>✅ 对账齐全</t>
        </is>
      </c>
      <c r="N283" t="inlineStr">
        <is>
          <t>✓正常配对·在线支付(客户收款,本店收入),与同号分账成对</t>
        </is>
      </c>
    </row>
    <row r="284">
      <c r="A284" s="9" t="inlineStr">
        <is>
          <t>2026-04-03</t>
        </is>
      </c>
      <c r="B284" s="5" t="inlineStr">
        <is>
          <t>202603202200116522145 8150086</t>
        </is>
      </c>
      <c r="C284" s="9" t="inlineStr">
        <is>
          <t>分账</t>
        </is>
      </c>
      <c r="D284" s="9" t="inlineStr">
        <is>
          <t>浙江淘宝商 业科技有限 公司</t>
        </is>
      </c>
      <c r="E284" s="9" t="inlineStr">
        <is>
          <t>rjfwf@service.ali yun.com</t>
        </is>
      </c>
      <c r="F284" s="9" t="inlineStr">
        <is>
          <t>-0.18</t>
        </is>
      </c>
      <c r="G284" s="9" t="inlineStr">
        <is>
          <t>T200P4502187612050034 621</t>
        </is>
      </c>
      <c r="H284" s="9" t="inlineStr">
        <is>
          <t>31294.74</t>
        </is>
      </c>
      <c r="I284" s="5" t="n"/>
      <c r="J284" s="9" t="n"/>
      <c r="K284" s="9" t="inlineStr">
        <is>
          <t>基础软件服务费(4502187612050034621)扣款</t>
        </is>
      </c>
      <c r="L284" s="8" t="inlineStr">
        <is>
          <t>✅ 可导入</t>
        </is>
      </c>
      <c r="M284" s="8" t="inlineStr">
        <is>
          <t>✅ 对账齐全</t>
        </is>
      </c>
      <c r="N284" t="inlineStr">
        <is>
          <t>✓正常配对·分账(淘宝支付手续费,约千分之六),与同号在线支付成对</t>
        </is>
      </c>
    </row>
    <row r="285">
      <c r="A285" s="6" t="inlineStr">
        <is>
          <t>2026-04-03</t>
        </is>
      </c>
      <c r="B285" s="5" t="inlineStr">
        <is>
          <t>202603202200116522145 8150086</t>
        </is>
      </c>
      <c r="C285" s="6" t="inlineStr">
        <is>
          <t>在线支付</t>
        </is>
      </c>
      <c r="D285" s="6" t="inlineStr">
        <is>
          <t>*晔</t>
        </is>
      </c>
      <c r="E285" s="6" t="inlineStr">
        <is>
          <t>zfb***@alipay.tec h</t>
        </is>
      </c>
      <c r="F285" s="6" t="inlineStr">
        <is>
          <t>30.00</t>
        </is>
      </c>
      <c r="G285" s="6" t="inlineStr">
        <is>
          <t>T200P4502187612050034 621</t>
        </is>
      </c>
      <c r="H285" s="6" t="inlineStr">
        <is>
          <t>31294.92</t>
        </is>
      </c>
      <c r="I285" s="5" t="n"/>
      <c r="J285" s="6" t="n"/>
      <c r="K285" s="6" t="n"/>
      <c r="L285" s="8" t="inlineStr">
        <is>
          <t>✅ 可导入</t>
        </is>
      </c>
      <c r="M285" s="8" t="inlineStr">
        <is>
          <t>✅ 对账齐全</t>
        </is>
      </c>
      <c r="N285" t="inlineStr">
        <is>
          <t>✓正常配对·在线支付(客户收款,本店收入),与同号分账成对</t>
        </is>
      </c>
    </row>
    <row r="286">
      <c r="A286" s="9" t="inlineStr">
        <is>
          <t>2026-04-03</t>
        </is>
      </c>
      <c r="B286" s="5" t="inlineStr">
        <is>
          <t>202603212300115447145 6415626</t>
        </is>
      </c>
      <c r="C286" s="9" t="inlineStr">
        <is>
          <t>分账</t>
        </is>
      </c>
      <c r="D286" s="9" t="inlineStr">
        <is>
          <t>浙江淘宝商 业科技有限 公司</t>
        </is>
      </c>
      <c r="E286" s="9" t="inlineStr">
        <is>
          <t>rjfwf@service.ali yun.com</t>
        </is>
      </c>
      <c r="F286" s="9" t="inlineStr">
        <is>
          <t>-0.13</t>
        </is>
      </c>
      <c r="G286" s="9" t="inlineStr">
        <is>
          <t>T200P2701769414064074 094</t>
        </is>
      </c>
      <c r="H286" s="9" t="inlineStr">
        <is>
          <t>31264.92</t>
        </is>
      </c>
      <c r="I286" s="5" t="n"/>
      <c r="J286" s="9" t="n"/>
      <c r="K286" s="9" t="inlineStr">
        <is>
          <t>基础软件服务费(2701769414064074094)扣款</t>
        </is>
      </c>
      <c r="L286" s="8" t="inlineStr">
        <is>
          <t>✅ 可导入</t>
        </is>
      </c>
      <c r="M286" s="8" t="inlineStr">
        <is>
          <t>✅ 对账齐全</t>
        </is>
      </c>
      <c r="N286" t="inlineStr">
        <is>
          <t>✓正常配对·分账(淘宝支付手续费,约千分之六),与同号在线支付成对</t>
        </is>
      </c>
    </row>
    <row r="287">
      <c r="A287" s="6" t="inlineStr">
        <is>
          <t>2026-04-03</t>
        </is>
      </c>
      <c r="B287" s="5" t="inlineStr">
        <is>
          <t>202603212300115447145 6415626</t>
        </is>
      </c>
      <c r="C287" s="6" t="inlineStr">
        <is>
          <t>在线支付</t>
        </is>
      </c>
      <c r="D287" s="6" t="inlineStr">
        <is>
          <t>**文</t>
        </is>
      </c>
      <c r="E287" s="6" t="inlineStr">
        <is>
          <t>189******69</t>
        </is>
      </c>
      <c r="F287" s="6" t="inlineStr">
        <is>
          <t>21.00</t>
        </is>
      </c>
      <c r="G287" s="6" t="inlineStr">
        <is>
          <t>T200P2701769414064074 094</t>
        </is>
      </c>
      <c r="H287" s="6" t="inlineStr">
        <is>
          <t>31265.05</t>
        </is>
      </c>
      <c r="I287" s="5" t="n"/>
      <c r="J287" s="6" t="n"/>
      <c r="K287" s="6" t="n"/>
      <c r="L287" s="8" t="inlineStr">
        <is>
          <t>✅ 可导入</t>
        </is>
      </c>
      <c r="M287" s="8" t="inlineStr">
        <is>
          <t>✅ 对账齐全</t>
        </is>
      </c>
      <c r="N287" t="inlineStr">
        <is>
          <t>✓正常配对·在线支付(客户收款,本店收入),与同号分账成对</t>
        </is>
      </c>
    </row>
    <row r="288">
      <c r="A288" s="9" t="inlineStr">
        <is>
          <t>2026-04-03</t>
        </is>
      </c>
      <c r="B288" s="5" t="inlineStr">
        <is>
          <t>202603212200116567142 3236205</t>
        </is>
      </c>
      <c r="C288" s="9" t="inlineStr">
        <is>
          <t>分账</t>
        </is>
      </c>
      <c r="D288" s="9" t="inlineStr">
        <is>
          <t>浙江淘宝商 业科技有限 公司</t>
        </is>
      </c>
      <c r="E288" s="9" t="inlineStr">
        <is>
          <t>rjfwf@service.ali yun.com</t>
        </is>
      </c>
      <c r="F288" s="9" t="inlineStr">
        <is>
          <t>-0.15</t>
        </is>
      </c>
      <c r="G288" s="9" t="inlineStr">
        <is>
          <t>T200P2701770423040018 979</t>
        </is>
      </c>
      <c r="H288" s="9" t="inlineStr">
        <is>
          <t>31244.05</t>
        </is>
      </c>
      <c r="I288" s="5" t="n"/>
      <c r="J288" s="9" t="n"/>
      <c r="K288" s="9" t="inlineStr">
        <is>
          <t>基础软件服务费(2701770423040018979)扣款</t>
        </is>
      </c>
      <c r="L288" s="8" t="inlineStr">
        <is>
          <t>✅ 可导入</t>
        </is>
      </c>
      <c r="M288" s="8" t="inlineStr">
        <is>
          <t>✅ 对账齐全</t>
        </is>
      </c>
      <c r="N288" t="inlineStr">
        <is>
          <t>✓正常配对·分账(淘宝支付手续费,约千分之六),与同号在线支付成对</t>
        </is>
      </c>
    </row>
    <row r="289">
      <c r="A289" s="6" t="inlineStr">
        <is>
          <t>2026-04-03</t>
        </is>
      </c>
      <c r="B289" s="5" t="inlineStr">
        <is>
          <t>202603212200116567142 3236205</t>
        </is>
      </c>
      <c r="C289" s="6" t="inlineStr">
        <is>
          <t>在线支付</t>
        </is>
      </c>
      <c r="D289" s="6" t="inlineStr">
        <is>
          <t>**妹</t>
        </is>
      </c>
      <c r="E289" s="6" t="inlineStr">
        <is>
          <t>173***@163.com</t>
        </is>
      </c>
      <c r="F289" s="6" t="inlineStr">
        <is>
          <t>25.00</t>
        </is>
      </c>
      <c r="G289" s="6" t="inlineStr">
        <is>
          <t>T200P2701770423040018 979</t>
        </is>
      </c>
      <c r="H289" s="6" t="inlineStr">
        <is>
          <t>31244.20</t>
        </is>
      </c>
      <c r="I289" s="5" t="n"/>
      <c r="J289" s="6" t="n"/>
      <c r="K289" s="6" t="n"/>
      <c r="L289" s="8" t="inlineStr">
        <is>
          <t>✅ 可导入</t>
        </is>
      </c>
      <c r="M289" s="8" t="inlineStr">
        <is>
          <t>✅ 对账齐全</t>
        </is>
      </c>
      <c r="N289" t="inlineStr">
        <is>
          <t>✓正常配对·在线支付(客户收款,本店收入),与同号分账成对</t>
        </is>
      </c>
    </row>
    <row r="290">
      <c r="A290" s="9" t="inlineStr">
        <is>
          <t>2026-04-03</t>
        </is>
      </c>
      <c r="B290" s="5" t="inlineStr">
        <is>
          <t>202603202300110877145 9079195</t>
        </is>
      </c>
      <c r="C290" s="9" t="inlineStr">
        <is>
          <t>分账</t>
        </is>
      </c>
      <c r="D290" s="9" t="inlineStr">
        <is>
          <t>浙江淘宝商 业科技有限 公司</t>
        </is>
      </c>
      <c r="E290" s="9" t="inlineStr">
        <is>
          <t>rjfwf@service.ali yun.com</t>
        </is>
      </c>
      <c r="F290" s="9" t="inlineStr">
        <is>
          <t>-0.12</t>
        </is>
      </c>
      <c r="G290" s="9" t="inlineStr">
        <is>
          <t>T200P2701777945033011 790</t>
        </is>
      </c>
      <c r="H290" s="9" t="inlineStr">
        <is>
          <t>31219.20</t>
        </is>
      </c>
      <c r="I290" s="5" t="inlineStr">
        <is>
          <t>已核销</t>
        </is>
      </c>
      <c r="J290" s="9" t="inlineStr">
        <is>
          <t>订单收款</t>
        </is>
      </c>
      <c r="K290" s="9" t="inlineStr">
        <is>
          <t>基础软件服务费(2701777945033011790)扣款</t>
        </is>
      </c>
      <c r="L290" s="8" t="inlineStr">
        <is>
          <t>✅ 可导入</t>
        </is>
      </c>
      <c r="M290" s="8" t="inlineStr">
        <is>
          <t>✅ 对账齐全</t>
        </is>
      </c>
      <c r="N290" t="inlineStr">
        <is>
          <t>✓正常配对·分账(淘宝支付手续费,约千分之六),与同号在线支付成对</t>
        </is>
      </c>
    </row>
    <row r="291">
      <c r="A291" s="6" t="inlineStr">
        <is>
          <t>2026-04-03</t>
        </is>
      </c>
      <c r="B291" s="5" t="inlineStr">
        <is>
          <t>202603202300110877145 9079195</t>
        </is>
      </c>
      <c r="C291" s="6" t="inlineStr">
        <is>
          <t>在线支付</t>
        </is>
      </c>
      <c r="D291" s="6" t="inlineStr">
        <is>
          <t>**美</t>
        </is>
      </c>
      <c r="E291" s="6" t="inlineStr">
        <is>
          <t>183******62</t>
        </is>
      </c>
      <c r="F291" s="6" t="inlineStr">
        <is>
          <t>20.00</t>
        </is>
      </c>
      <c r="G291" s="6" t="inlineStr">
        <is>
          <t>T200P2701777945033011 790</t>
        </is>
      </c>
      <c r="H291" s="6" t="inlineStr">
        <is>
          <t>31219.32</t>
        </is>
      </c>
      <c r="I291" s="5" t="inlineStr">
        <is>
          <t>已核销</t>
        </is>
      </c>
      <c r="J291" s="6" t="inlineStr">
        <is>
          <t>订单收款</t>
        </is>
      </c>
      <c r="K291" s="6" t="n"/>
      <c r="L291" s="8" t="inlineStr">
        <is>
          <t>✅ 可导入</t>
        </is>
      </c>
      <c r="M291" s="8" t="inlineStr">
        <is>
          <t>✅ 对账齐全</t>
        </is>
      </c>
      <c r="N291" t="inlineStr">
        <is>
          <t>✓正常配对·在线支付(客户收款,本店收入),与同号分账成对</t>
        </is>
      </c>
    </row>
    <row r="292">
      <c r="A292" s="9" t="inlineStr">
        <is>
          <t>2026-04-03</t>
        </is>
      </c>
      <c r="B292" s="5" t="inlineStr">
        <is>
          <t>202603192200117472140 4348417</t>
        </is>
      </c>
      <c r="C292" s="9" t="inlineStr">
        <is>
          <t>分账</t>
        </is>
      </c>
      <c r="D292" s="9" t="inlineStr">
        <is>
          <t>浙江淘宝商 业科技有限 公司</t>
        </is>
      </c>
      <c r="E292" s="9" t="inlineStr">
        <is>
          <t>rjfwf@service.ali yun.com</t>
        </is>
      </c>
      <c r="F292" s="9" t="inlineStr">
        <is>
          <t>-0.18</t>
        </is>
      </c>
      <c r="G292" s="9" t="inlineStr">
        <is>
          <t>T200P2701764158002024 065</t>
        </is>
      </c>
      <c r="H292" s="9" t="inlineStr">
        <is>
          <t>31199.32</t>
        </is>
      </c>
      <c r="I292" s="5" t="n"/>
      <c r="J292" s="9" t="n"/>
      <c r="K292" s="9" t="inlineStr">
        <is>
          <t>基础软件服务费(2701764158002024065)扣款</t>
        </is>
      </c>
      <c r="L292" s="8" t="inlineStr">
        <is>
          <t>✅ 可导入</t>
        </is>
      </c>
      <c r="M292" s="8" t="inlineStr">
        <is>
          <t>✅ 对账齐全</t>
        </is>
      </c>
      <c r="N292" t="inlineStr">
        <is>
          <t>✓正常配对·分账(淘宝支付手续费,约千分之六),与同号在线支付成对</t>
        </is>
      </c>
    </row>
    <row r="293">
      <c r="A293" s="6" t="inlineStr">
        <is>
          <t>2026-04-03</t>
        </is>
      </c>
      <c r="B293" s="5" t="inlineStr">
        <is>
          <t>202603192200117472140 4348417</t>
        </is>
      </c>
      <c r="C293" s="6" t="inlineStr">
        <is>
          <t>在线支付</t>
        </is>
      </c>
      <c r="D293" s="6" t="inlineStr">
        <is>
          <t>**玲</t>
        </is>
      </c>
      <c r="E293" s="6" t="inlineStr">
        <is>
          <t>181******60</t>
        </is>
      </c>
      <c r="F293" s="6" t="inlineStr">
        <is>
          <t>30.00</t>
        </is>
      </c>
      <c r="G293" s="6" t="inlineStr">
        <is>
          <t>T200P2701764158002024 065</t>
        </is>
      </c>
      <c r="H293" s="6" t="inlineStr">
        <is>
          <t>31199.50</t>
        </is>
      </c>
      <c r="I293" s="5" t="n"/>
      <c r="J293" s="6" t="n"/>
      <c r="K293" s="6" t="n"/>
      <c r="L293" s="8" t="inlineStr">
        <is>
          <t>✅ 可导入</t>
        </is>
      </c>
      <c r="M293" s="8" t="inlineStr">
        <is>
          <t>✅ 对账齐全</t>
        </is>
      </c>
      <c r="N293" t="inlineStr">
        <is>
          <t>✓正常配对·在线支付(客户收款,本店收入),与同号分账成对</t>
        </is>
      </c>
    </row>
    <row r="294">
      <c r="A294" s="9" t="inlineStr">
        <is>
          <t>2026-04-02</t>
        </is>
      </c>
      <c r="B294" s="5" t="inlineStr">
        <is>
          <t>202603282300110868142 6987799</t>
        </is>
      </c>
      <c r="C294" s="9" t="inlineStr">
        <is>
          <t>分账</t>
        </is>
      </c>
      <c r="D294" s="9" t="inlineStr">
        <is>
          <t>浙江淘宝商 业科技有限 公司</t>
        </is>
      </c>
      <c r="E294" s="9" t="inlineStr">
        <is>
          <t>rjfwf@service.ali yun.com</t>
        </is>
      </c>
      <c r="F294" s="9" t="inlineStr">
        <is>
          <t>-0.35</t>
        </is>
      </c>
      <c r="G294" s="9" t="inlineStr">
        <is>
          <t>T200P2701791300075047 554</t>
        </is>
      </c>
      <c r="H294" s="9" t="inlineStr">
        <is>
          <t>31169.50</t>
        </is>
      </c>
      <c r="I294" s="5" t="inlineStr">
        <is>
          <t>已核销</t>
        </is>
      </c>
      <c r="J294" s="9" t="inlineStr">
        <is>
          <t>订单收款</t>
        </is>
      </c>
      <c r="K294" s="9" t="inlineStr">
        <is>
          <t>基础软件服务费(2701791300075047554)扣款</t>
        </is>
      </c>
      <c r="L294" s="8" t="inlineStr">
        <is>
          <t>✅ 可导入</t>
        </is>
      </c>
      <c r="M294" s="8" t="inlineStr">
        <is>
          <t>✅ 对账齐全</t>
        </is>
      </c>
      <c r="N294" t="inlineStr">
        <is>
          <t>✓正常配对·分账(淘宝支付手续费,约千分之六),与同号在线支付成对</t>
        </is>
      </c>
    </row>
    <row r="295">
      <c r="A295" s="6" t="inlineStr">
        <is>
          <t>2026-04-02</t>
        </is>
      </c>
      <c r="B295" s="5" t="inlineStr">
        <is>
          <t>202603282300110868142 6987799</t>
        </is>
      </c>
      <c r="C295" s="6" t="inlineStr">
        <is>
          <t>在线支付</t>
        </is>
      </c>
      <c r="D295" s="6" t="inlineStr">
        <is>
          <t>**豪</t>
        </is>
      </c>
      <c r="E295" s="6" t="inlineStr">
        <is>
          <t>159******48</t>
        </is>
      </c>
      <c r="F295" s="6" t="inlineStr">
        <is>
          <t>58.00</t>
        </is>
      </c>
      <c r="G295" s="6" t="inlineStr">
        <is>
          <t>T200P2701791300075047 554</t>
        </is>
      </c>
      <c r="H295" s="6" t="inlineStr">
        <is>
          <t>31169.85</t>
        </is>
      </c>
      <c r="I295" s="5" t="inlineStr">
        <is>
          <t>已核销</t>
        </is>
      </c>
      <c r="J295" s="6" t="inlineStr">
        <is>
          <t>订单收款</t>
        </is>
      </c>
      <c r="K295" s="6" t="n"/>
      <c r="L295" s="8" t="inlineStr">
        <is>
          <t>✅ 可导入</t>
        </is>
      </c>
      <c r="M295" s="8" t="inlineStr">
        <is>
          <t>✅ 对账齐全</t>
        </is>
      </c>
      <c r="N295" t="inlineStr">
        <is>
          <t>✓正常配对·在线支付(客户收款,本店收入),与同号分账成对</t>
        </is>
      </c>
    </row>
    <row r="296">
      <c r="A296" s="9" t="inlineStr">
        <is>
          <t>2026-04-02</t>
        </is>
      </c>
      <c r="B296" s="5" t="inlineStr">
        <is>
          <t>202603042200116541143 5186095</t>
        </is>
      </c>
      <c r="C296" s="9" t="inlineStr">
        <is>
          <t>退款（交易 退款）</t>
        </is>
      </c>
      <c r="D296" s="9" t="inlineStr">
        <is>
          <t>**萌</t>
        </is>
      </c>
      <c r="E296" s="9" t="inlineStr">
        <is>
          <t>185******13</t>
        </is>
      </c>
      <c r="F296" s="9" t="inlineStr">
        <is>
          <t>-150.00</t>
        </is>
      </c>
      <c r="G296" s="9" t="inlineStr">
        <is>
          <t>T200P3274413278563132 798</t>
        </is>
      </c>
      <c r="H296" s="9" t="inlineStr">
        <is>
          <t>31111.85</t>
        </is>
      </c>
      <c r="I296" s="5" t="inlineStr">
        <is>
          <t>已核销</t>
        </is>
      </c>
      <c r="J296" s="9" t="inlineStr">
        <is>
          <t>订单收款</t>
        </is>
      </c>
      <c r="K296" s="9" t="inlineStr">
        <is>
          <t>售后退款-2026030422001165411435186095-T200P3274413278563132798</t>
        </is>
      </c>
      <c r="L296" s="8" t="inlineStr">
        <is>
          <t>✅ 可导入</t>
        </is>
      </c>
      <c r="M296" s="8" t="inlineStr">
        <is>
          <t>✅ 对账齐全</t>
        </is>
      </c>
      <c r="N296" t="inlineStr">
        <is>
          <t>✓退款流水(原路退回)</t>
        </is>
      </c>
    </row>
    <row r="297">
      <c r="A297" s="6" t="inlineStr">
        <is>
          <t>2026-04-02</t>
        </is>
      </c>
      <c r="B297" s="5" t="inlineStr">
        <is>
          <t>202603042200116541143 5186095</t>
        </is>
      </c>
      <c r="C297" s="6" t="inlineStr">
        <is>
          <t>分账</t>
        </is>
      </c>
      <c r="D297" s="6" t="n"/>
      <c r="E297" s="6" t="n"/>
      <c r="F297" s="6" t="inlineStr">
        <is>
          <t>2738.02</t>
        </is>
      </c>
      <c r="G297" s="6" t="inlineStr">
        <is>
          <t>T200P3274413278563132 798</t>
        </is>
      </c>
      <c r="H297" s="6" t="inlineStr">
        <is>
          <t>31261.85</t>
        </is>
      </c>
      <c r="I297" s="5" t="inlineStr">
        <is>
          <t>已核销</t>
        </is>
      </c>
      <c r="J297" s="6" t="inlineStr">
        <is>
          <t>订单收款</t>
        </is>
      </c>
      <c r="K297" s="6" t="inlineStr">
        <is>
          <t>店铺过户-3274413278563132798</t>
        </is>
      </c>
      <c r="L297" s="8" t="inlineStr">
        <is>
          <t>✅ 可导入</t>
        </is>
      </c>
      <c r="M297" s="8" t="inlineStr">
        <is>
          <t>✅ 对账齐全</t>
        </is>
      </c>
      <c r="N297" t="inlineStr">
        <is>
          <t>✓正常配对·分账(淘宝支付手续费,约千分之六),与同号在线支付成对</t>
        </is>
      </c>
    </row>
    <row r="298">
      <c r="A298" s="9" t="inlineStr">
        <is>
          <t>2026-04-01</t>
        </is>
      </c>
      <c r="B298" s="5" t="inlineStr">
        <is>
          <t>202601202200112868140 3094834</t>
        </is>
      </c>
      <c r="C298" s="9" t="inlineStr">
        <is>
          <t>分账</t>
        </is>
      </c>
      <c r="D298" s="9" t="n"/>
      <c r="E298" s="9" t="n"/>
      <c r="F298" s="9" t="inlineStr">
        <is>
          <t>5943.08</t>
        </is>
      </c>
      <c r="G298" s="9" t="inlineStr">
        <is>
          <t>T200P3197452513852358 180</t>
        </is>
      </c>
      <c r="H298" s="9" t="inlineStr">
        <is>
          <t>28523.83</t>
        </is>
      </c>
      <c r="I298" s="5" t="inlineStr">
        <is>
          <t>已核销</t>
        </is>
      </c>
      <c r="J298" s="9" t="inlineStr">
        <is>
          <t>订单收款</t>
        </is>
      </c>
      <c r="K298" s="9" t="inlineStr">
        <is>
          <t>店铺过户-3197452513852358180</t>
        </is>
      </c>
      <c r="L298" s="8" t="inlineStr">
        <is>
          <t>✅ 可导入</t>
        </is>
      </c>
      <c r="M298" s="8" t="inlineStr">
        <is>
          <t>✅ 对账齐全</t>
        </is>
      </c>
      <c r="N298" t="inlineStr">
        <is>
          <t>✓分账(淘宝支付手续费)</t>
        </is>
      </c>
    </row>
    <row r="299">
      <c r="A299" s="6" t="inlineStr">
        <is>
          <t>2026-03-31</t>
        </is>
      </c>
      <c r="B299" s="5" t="inlineStr">
        <is>
          <t>202601302200115083145 0863088</t>
        </is>
      </c>
      <c r="C299" s="6" t="inlineStr">
        <is>
          <t>分账</t>
        </is>
      </c>
      <c r="D299" s="6" t="n"/>
      <c r="E299" s="6" t="n"/>
      <c r="F299" s="6" t="inlineStr">
        <is>
          <t>5943.08</t>
        </is>
      </c>
      <c r="G299" s="6" t="inlineStr">
        <is>
          <t>T200P3216580141454373 795</t>
        </is>
      </c>
      <c r="H299" s="6" t="inlineStr">
        <is>
          <t>22580.75</t>
        </is>
      </c>
      <c r="I299" s="5" t="inlineStr">
        <is>
          <t>已核销</t>
        </is>
      </c>
      <c r="J299" s="6" t="inlineStr">
        <is>
          <t>订单收款</t>
        </is>
      </c>
      <c r="K299" s="6" t="inlineStr">
        <is>
          <t>店铺过户-3216580141454373795</t>
        </is>
      </c>
      <c r="L299" s="8" t="inlineStr">
        <is>
          <t>✅ 可导入</t>
        </is>
      </c>
      <c r="M299" s="8" t="inlineStr">
        <is>
          <t>✅ 对账齐全</t>
        </is>
      </c>
      <c r="N299" t="inlineStr">
        <is>
          <t>✓分账(淘宝支付手续费)</t>
        </is>
      </c>
    </row>
    <row r="300">
      <c r="A300" s="9" t="inlineStr">
        <is>
          <t>2026-03-31</t>
        </is>
      </c>
      <c r="B300" s="5" t="inlineStr">
        <is>
          <t>202601302200115083145 1737806</t>
        </is>
      </c>
      <c r="C300" s="9" t="inlineStr">
        <is>
          <t>分账</t>
        </is>
      </c>
      <c r="D300" s="9" t="n"/>
      <c r="E300" s="9" t="n"/>
      <c r="F300" s="9" t="inlineStr">
        <is>
          <t>272.91</t>
        </is>
      </c>
      <c r="G300" s="9" t="inlineStr">
        <is>
          <t>T200P3216820440209373 795</t>
        </is>
      </c>
      <c r="H300" s="9" t="inlineStr">
        <is>
          <t>16637.67</t>
        </is>
      </c>
      <c r="I300" s="5" t="inlineStr">
        <is>
          <t>已核销</t>
        </is>
      </c>
      <c r="J300" s="9" t="inlineStr">
        <is>
          <t>订单收款</t>
        </is>
      </c>
      <c r="K300" s="9" t="inlineStr">
        <is>
          <t>店铺过户-3216820440209373795</t>
        </is>
      </c>
      <c r="L300" s="8" t="inlineStr">
        <is>
          <t>✅ 可导入</t>
        </is>
      </c>
      <c r="M300" s="8" t="inlineStr">
        <is>
          <t>✅ 对账齐全</t>
        </is>
      </c>
      <c r="N300" t="inlineStr">
        <is>
          <t>✓分账(淘宝支付手续费)</t>
        </is>
      </c>
    </row>
    <row r="301">
      <c r="A301" s="6" t="inlineStr">
        <is>
          <t>2026-03-31</t>
        </is>
      </c>
      <c r="B301" s="5" t="inlineStr">
        <is>
          <t>202603172200118878144 9198705</t>
        </is>
      </c>
      <c r="C301" s="6" t="inlineStr">
        <is>
          <t>分账</t>
        </is>
      </c>
      <c r="D301" s="6" t="inlineStr">
        <is>
          <t>浙江淘宝商 业科技有限 公司</t>
        </is>
      </c>
      <c r="E301" s="6" t="inlineStr">
        <is>
          <t>rjfwf@service.ali yun.com</t>
        </is>
      </c>
      <c r="F301" s="6" t="inlineStr">
        <is>
          <t>-0.22</t>
        </is>
      </c>
      <c r="G301" s="6" t="inlineStr">
        <is>
          <t>T200P2701749864013002 782</t>
        </is>
      </c>
      <c r="H301" s="6" t="inlineStr">
        <is>
          <t>16364.76</t>
        </is>
      </c>
      <c r="I301" s="5" t="n"/>
      <c r="J301" s="6" t="n"/>
      <c r="K301" s="6" t="inlineStr">
        <is>
          <t>基础软件服务费(2701749864013002782)扣款</t>
        </is>
      </c>
      <c r="L301" s="8" t="inlineStr">
        <is>
          <t>✅ 可导入</t>
        </is>
      </c>
      <c r="M301" s="8" t="inlineStr">
        <is>
          <t>✅ 对账齐全</t>
        </is>
      </c>
      <c r="N301" t="inlineStr">
        <is>
          <t>✓正常配对·分账(淘宝支付手续费,约千分之六),与同号在线支付成对</t>
        </is>
      </c>
    </row>
    <row r="302">
      <c r="A302" s="9" t="inlineStr">
        <is>
          <t>2026-03-31</t>
        </is>
      </c>
      <c r="B302" s="5" t="inlineStr">
        <is>
          <t>202603172200118878144 9198705</t>
        </is>
      </c>
      <c r="C302" s="9" t="inlineStr">
        <is>
          <t>在线支付</t>
        </is>
      </c>
      <c r="D302" s="9" t="inlineStr">
        <is>
          <t>*晓</t>
        </is>
      </c>
      <c r="E302" s="9" t="inlineStr">
        <is>
          <t>178******56</t>
        </is>
      </c>
      <c r="F302" s="9" t="inlineStr">
        <is>
          <t>37.00</t>
        </is>
      </c>
      <c r="G302" s="9" t="inlineStr">
        <is>
          <t>T200P2701749864013002 782</t>
        </is>
      </c>
      <c r="H302" s="9" t="inlineStr">
        <is>
          <t>16364.98</t>
        </is>
      </c>
      <c r="I302" s="5" t="n"/>
      <c r="J302" s="9" t="n"/>
      <c r="K302" s="9" t="n"/>
      <c r="L302" s="8" t="inlineStr">
        <is>
          <t>✅ 可导入</t>
        </is>
      </c>
      <c r="M302" s="8" t="inlineStr">
        <is>
          <t>✅ 对账齐全</t>
        </is>
      </c>
      <c r="N302" t="inlineStr">
        <is>
          <t>✓正常配对·在线支付(客户收款,本店收入),与同号分账成对</t>
        </is>
      </c>
    </row>
    <row r="303">
      <c r="A303" s="6" t="inlineStr">
        <is>
          <t>2026-03-31</t>
        </is>
      </c>
      <c r="B303" s="5" t="inlineStr">
        <is>
          <t>202603172200118405142 7550011</t>
        </is>
      </c>
      <c r="C303" s="6" t="inlineStr">
        <is>
          <t>分账</t>
        </is>
      </c>
      <c r="D303" s="6" t="inlineStr">
        <is>
          <t>浙江淘宝商 业科技有限 公司</t>
        </is>
      </c>
      <c r="E303" s="6" t="inlineStr">
        <is>
          <t>rjfwf@service.ali yun.com</t>
        </is>
      </c>
      <c r="F303" s="6" t="inlineStr">
        <is>
          <t>-0.19</t>
        </is>
      </c>
      <c r="G303" s="6" t="inlineStr">
        <is>
          <t>T200P2701758830005001 066</t>
        </is>
      </c>
      <c r="H303" s="6" t="inlineStr">
        <is>
          <t>16327.98</t>
        </is>
      </c>
      <c r="I303" s="5" t="inlineStr">
        <is>
          <t>已核销</t>
        </is>
      </c>
      <c r="J303" s="6" t="inlineStr">
        <is>
          <t>订单收款</t>
        </is>
      </c>
      <c r="K303" s="6" t="inlineStr">
        <is>
          <t>基础软件服务费(2701758830005001066)扣款</t>
        </is>
      </c>
      <c r="L303" s="8" t="inlineStr">
        <is>
          <t>✅ 可导入</t>
        </is>
      </c>
      <c r="M303" s="8" t="inlineStr">
        <is>
          <t>✅ 对账齐全</t>
        </is>
      </c>
      <c r="N303" t="inlineStr">
        <is>
          <t>✓正常配对·分账(淘宝支付手续费,约千分之六),与同号在线支付成对</t>
        </is>
      </c>
    </row>
    <row r="304">
      <c r="A304" s="9" t="inlineStr">
        <is>
          <t>2026-03-31</t>
        </is>
      </c>
      <c r="B304" s="5" t="inlineStr">
        <is>
          <t>202603172300111605142 8268350</t>
        </is>
      </c>
      <c r="C304" s="9" t="inlineStr">
        <is>
          <t>分账</t>
        </is>
      </c>
      <c r="D304" s="9" t="inlineStr">
        <is>
          <t>浙江淘宝商 业科技有限 公司</t>
        </is>
      </c>
      <c r="E304" s="9" t="inlineStr">
        <is>
          <t>rjfwf@service.ali yun.com</t>
        </is>
      </c>
      <c r="F304" s="9" t="inlineStr">
        <is>
          <t>-0.15</t>
        </is>
      </c>
      <c r="G304" s="9" t="inlineStr">
        <is>
          <t>T200P2701765705004011 452</t>
        </is>
      </c>
      <c r="H304" s="9" t="inlineStr">
        <is>
          <t>16328.17</t>
        </is>
      </c>
      <c r="I304" s="5" t="inlineStr">
        <is>
          <t>已核销</t>
        </is>
      </c>
      <c r="J304" s="9" t="inlineStr">
        <is>
          <t>订单收款</t>
        </is>
      </c>
      <c r="K304" s="9" t="inlineStr">
        <is>
          <t>基础软件服务费(2701765705004011452)扣款</t>
        </is>
      </c>
      <c r="L304" s="8" t="inlineStr">
        <is>
          <t>✅ 可导入</t>
        </is>
      </c>
      <c r="M304" s="8" t="inlineStr">
        <is>
          <t>✅ 对账齐全</t>
        </is>
      </c>
      <c r="N304" t="inlineStr">
        <is>
          <t>✓正常配对·分账(淘宝支付手续费,约千分之六),与同号在线支付成对</t>
        </is>
      </c>
    </row>
    <row r="305">
      <c r="A305" s="6" t="inlineStr">
        <is>
          <t>2026-03-31</t>
        </is>
      </c>
      <c r="B305" s="5" t="inlineStr">
        <is>
          <t>202603172200118405142 7550011</t>
        </is>
      </c>
      <c r="C305" s="6" t="inlineStr">
        <is>
          <t>在线支付</t>
        </is>
      </c>
      <c r="D305" s="6" t="inlineStr">
        <is>
          <t>*兴</t>
        </is>
      </c>
      <c r="E305" s="6" t="inlineStr">
        <is>
          <t>134***@139.com</t>
        </is>
      </c>
      <c r="F305" s="6" t="inlineStr">
        <is>
          <t>31.00</t>
        </is>
      </c>
      <c r="G305" s="6" t="inlineStr">
        <is>
          <t>T200P2701758830005001 066</t>
        </is>
      </c>
      <c r="H305" s="6" t="inlineStr">
        <is>
          <t>16328.32</t>
        </is>
      </c>
      <c r="I305" s="5" t="inlineStr">
        <is>
          <t>已核销</t>
        </is>
      </c>
      <c r="J305" s="6" t="inlineStr">
        <is>
          <t>订单收款</t>
        </is>
      </c>
      <c r="K305" s="6" t="n"/>
      <c r="L305" s="8" t="inlineStr">
        <is>
          <t>✅ 可导入</t>
        </is>
      </c>
      <c r="M305" s="8" t="inlineStr">
        <is>
          <t>✅ 对账齐全</t>
        </is>
      </c>
      <c r="N305" t="inlineStr">
        <is>
          <t>✓正常配对·在线支付(客户收款,本店收入),与同号分账成对</t>
        </is>
      </c>
    </row>
    <row r="306">
      <c r="A306" s="9" t="inlineStr">
        <is>
          <t>2026-03-31</t>
        </is>
      </c>
      <c r="B306" s="5" t="inlineStr">
        <is>
          <t>202603172300111605142 8268350</t>
        </is>
      </c>
      <c r="C306" s="9" t="inlineStr">
        <is>
          <t>在线支付</t>
        </is>
      </c>
      <c r="D306" s="9" t="inlineStr">
        <is>
          <t>**轩</t>
        </is>
      </c>
      <c r="E306" s="9" t="inlineStr">
        <is>
          <t>150******73</t>
        </is>
      </c>
      <c r="F306" s="9" t="inlineStr">
        <is>
          <t>25.00</t>
        </is>
      </c>
      <c r="G306" s="9" t="inlineStr">
        <is>
          <t>T200P2701765705004011 452</t>
        </is>
      </c>
      <c r="H306" s="9" t="inlineStr">
        <is>
          <t>16297.32</t>
        </is>
      </c>
      <c r="I306" s="5" t="inlineStr">
        <is>
          <t>已核销</t>
        </is>
      </c>
      <c r="J306" s="9" t="inlineStr">
        <is>
          <t>订单收款</t>
        </is>
      </c>
      <c r="K306" s="9" t="n"/>
      <c r="L306" s="8" t="inlineStr">
        <is>
          <t>✅ 可导入</t>
        </is>
      </c>
      <c r="M306" s="8" t="inlineStr">
        <is>
          <t>✅ 对账齐全</t>
        </is>
      </c>
      <c r="N306" t="inlineStr">
        <is>
          <t>✓正常配对·在线支付(客户收款,本店收入),与同号分账成对</t>
        </is>
      </c>
    </row>
    <row r="307">
      <c r="A307" s="6" t="inlineStr">
        <is>
          <t>2026-03-31</t>
        </is>
      </c>
      <c r="B307" s="5" t="inlineStr">
        <is>
          <t>202603152200118261145 4144270</t>
        </is>
      </c>
      <c r="C307" s="6" t="inlineStr">
        <is>
          <t>分账</t>
        </is>
      </c>
      <c r="D307" s="6" t="inlineStr">
        <is>
          <t>浙江淘宝商 业科技有限 公司</t>
        </is>
      </c>
      <c r="E307" s="6" t="inlineStr">
        <is>
          <t>rjfwf@service.ali yun.com</t>
        </is>
      </c>
      <c r="F307" s="6" t="inlineStr">
        <is>
          <t>-0.14</t>
        </is>
      </c>
      <c r="G307" s="6" t="inlineStr">
        <is>
          <t>T200P2701723298033013 183</t>
        </is>
      </c>
      <c r="H307" s="6" t="inlineStr">
        <is>
          <t>16272.32</t>
        </is>
      </c>
      <c r="I307" s="5" t="inlineStr">
        <is>
          <t>已核销</t>
        </is>
      </c>
      <c r="J307" s="6" t="inlineStr">
        <is>
          <t>订单收款</t>
        </is>
      </c>
      <c r="K307" s="6" t="inlineStr">
        <is>
          <t>基础软件服务费(2701723298033013183)扣款</t>
        </is>
      </c>
      <c r="L307" s="8" t="inlineStr">
        <is>
          <t>✅ 可导入</t>
        </is>
      </c>
      <c r="M307" s="8" t="inlineStr">
        <is>
          <t>✅ 对账齐全</t>
        </is>
      </c>
      <c r="N307" t="inlineStr">
        <is>
          <t>✓正常配对·分账(淘宝支付手续费,约千分之六),与同号在线支付成对</t>
        </is>
      </c>
    </row>
    <row r="308">
      <c r="A308" s="9" t="inlineStr">
        <is>
          <t>2026-03-31</t>
        </is>
      </c>
      <c r="B308" s="5" t="inlineStr">
        <is>
          <t>202603152200118261145 4144270</t>
        </is>
      </c>
      <c r="C308" s="9" t="inlineStr">
        <is>
          <t>在线支付</t>
        </is>
      </c>
      <c r="D308" s="9" t="inlineStr">
        <is>
          <t>**灿</t>
        </is>
      </c>
      <c r="E308" s="9" t="inlineStr">
        <is>
          <t>131******54</t>
        </is>
      </c>
      <c r="F308" s="9" t="inlineStr">
        <is>
          <t>23.00</t>
        </is>
      </c>
      <c r="G308" s="9" t="inlineStr">
        <is>
          <t>T200P2701723298033013 183</t>
        </is>
      </c>
      <c r="H308" s="9" t="inlineStr">
        <is>
          <t>16272.46</t>
        </is>
      </c>
      <c r="I308" s="5" t="inlineStr">
        <is>
          <t>已核销</t>
        </is>
      </c>
      <c r="J308" s="9" t="inlineStr">
        <is>
          <t>订单收款</t>
        </is>
      </c>
      <c r="K308" s="9" t="n"/>
      <c r="L308" s="8" t="inlineStr">
        <is>
          <t>✅ 可导入</t>
        </is>
      </c>
      <c r="M308" s="8" t="inlineStr">
        <is>
          <t>✅ 对账齐全</t>
        </is>
      </c>
      <c r="N308" t="inlineStr">
        <is>
          <t>✓正常配对·在线支付(客户收款,本店收入),与同号分账成对</t>
        </is>
      </c>
    </row>
    <row r="309">
      <c r="A309" s="6" t="inlineStr">
        <is>
          <t>2026-03-31</t>
        </is>
      </c>
      <c r="B309" s="5" t="inlineStr">
        <is>
          <t>202603162300111766143 2617832</t>
        </is>
      </c>
      <c r="C309" s="6" t="inlineStr">
        <is>
          <t>分账</t>
        </is>
      </c>
      <c r="D309" s="6" t="inlineStr">
        <is>
          <t>浙江淘宝商 业科技有限 公司</t>
        </is>
      </c>
      <c r="E309" s="6" t="inlineStr">
        <is>
          <t>rjfwf@service.ali yun.com</t>
        </is>
      </c>
      <c r="F309" s="6" t="inlineStr">
        <is>
          <t>-0.16</t>
        </is>
      </c>
      <c r="G309" s="6" t="inlineStr">
        <is>
          <t>T200P2701740072007018 073</t>
        </is>
      </c>
      <c r="H309" s="6" t="inlineStr">
        <is>
          <t>16249.46</t>
        </is>
      </c>
      <c r="I309" s="5" t="inlineStr">
        <is>
          <t>已核销</t>
        </is>
      </c>
      <c r="J309" s="6" t="inlineStr">
        <is>
          <t>订单收款</t>
        </is>
      </c>
      <c r="K309" s="6" t="inlineStr">
        <is>
          <t>基础软件服务费(2701740072007018073)扣款</t>
        </is>
      </c>
      <c r="L309" s="8" t="inlineStr">
        <is>
          <t>✅ 可导入</t>
        </is>
      </c>
      <c r="M309" s="8" t="inlineStr">
        <is>
          <t>✅ 对账齐全</t>
        </is>
      </c>
      <c r="N309" t="inlineStr">
        <is>
          <t>✓正常配对·分账(淘宝支付手续费,约千分之六),与同号在线支付成对</t>
        </is>
      </c>
    </row>
    <row r="310">
      <c r="A310" s="9" t="inlineStr">
        <is>
          <t>2026-03-31</t>
        </is>
      </c>
      <c r="B310" s="5" t="inlineStr">
        <is>
          <t>202603162300111766143 2617832</t>
        </is>
      </c>
      <c r="C310" s="9" t="inlineStr">
        <is>
          <t>在线支付</t>
        </is>
      </c>
      <c r="D310" s="9" t="inlineStr">
        <is>
          <t>**梅</t>
        </is>
      </c>
      <c r="E310" s="9" t="inlineStr">
        <is>
          <t>177******19</t>
        </is>
      </c>
      <c r="F310" s="9" t="inlineStr">
        <is>
          <t>27.00</t>
        </is>
      </c>
      <c r="G310" s="9" t="inlineStr">
        <is>
          <t>T200P2701740072007018 073</t>
        </is>
      </c>
      <c r="H310" s="9" t="inlineStr">
        <is>
          <t>16249.62</t>
        </is>
      </c>
      <c r="I310" s="5" t="inlineStr">
        <is>
          <t>已核销</t>
        </is>
      </c>
      <c r="J310" s="9" t="inlineStr">
        <is>
          <t>订单收款</t>
        </is>
      </c>
      <c r="K310" s="9" t="n"/>
      <c r="L310" s="8" t="inlineStr">
        <is>
          <t>✅ 可导入</t>
        </is>
      </c>
      <c r="M310" s="8" t="inlineStr">
        <is>
          <t>✅ 对账齐全</t>
        </is>
      </c>
      <c r="N310" t="inlineStr">
        <is>
          <t>✓正常配对·在线支付(客户收款,本店收入),与同号分账成对</t>
        </is>
      </c>
    </row>
    <row r="311">
      <c r="A311" s="6" t="inlineStr">
        <is>
          <t>2026-03-31</t>
        </is>
      </c>
      <c r="B311" s="5" t="inlineStr">
        <is>
          <t>202603162300112749144 4765055</t>
        </is>
      </c>
      <c r="C311" s="6" t="inlineStr">
        <is>
          <t>分账</t>
        </is>
      </c>
      <c r="D311" s="6" t="inlineStr">
        <is>
          <t>浙江淘宝商 业科技有限 公司</t>
        </is>
      </c>
      <c r="E311" s="6" t="inlineStr">
        <is>
          <t>rjfwf@service.ali yun.com</t>
        </is>
      </c>
      <c r="F311" s="6" t="inlineStr">
        <is>
          <t>-0.16</t>
        </is>
      </c>
      <c r="G311" s="6" t="inlineStr">
        <is>
          <t>T200P4502142036017035 216</t>
        </is>
      </c>
      <c r="H311" s="6" t="inlineStr">
        <is>
          <t>16222.62</t>
        </is>
      </c>
      <c r="I311" s="5" t="inlineStr">
        <is>
          <t>已核销</t>
        </is>
      </c>
      <c r="J311" s="6" t="inlineStr">
        <is>
          <t>订单收款</t>
        </is>
      </c>
      <c r="K311" s="6" t="inlineStr">
        <is>
          <t>基础软件服务费(4502142036017035216)扣款</t>
        </is>
      </c>
      <c r="L311" s="8" t="inlineStr">
        <is>
          <t>✅ 可导入</t>
        </is>
      </c>
      <c r="M311" s="8" t="inlineStr">
        <is>
          <t>✅ 对账齐全</t>
        </is>
      </c>
      <c r="N311" t="inlineStr">
        <is>
          <t>✓正常配对·分账(淘宝支付手续费,约千分之六),与同号在线支付成对</t>
        </is>
      </c>
    </row>
    <row r="312">
      <c r="A312" s="9" t="inlineStr">
        <is>
          <t>2026-03-31</t>
        </is>
      </c>
      <c r="B312" s="5" t="inlineStr">
        <is>
          <t>202603162300112749144 4765055</t>
        </is>
      </c>
      <c r="C312" s="9" t="inlineStr">
        <is>
          <t>在线支付</t>
        </is>
      </c>
      <c r="D312" s="9" t="inlineStr">
        <is>
          <t>**华</t>
        </is>
      </c>
      <c r="E312" s="9" t="inlineStr">
        <is>
          <t>754***@qq.com</t>
        </is>
      </c>
      <c r="F312" s="9" t="inlineStr">
        <is>
          <t>27.00</t>
        </is>
      </c>
      <c r="G312" s="9" t="inlineStr">
        <is>
          <t>T200P4502142036017035 216</t>
        </is>
      </c>
      <c r="H312" s="9" t="inlineStr">
        <is>
          <t>16222.78</t>
        </is>
      </c>
      <c r="I312" s="5" t="inlineStr">
        <is>
          <t>已核销</t>
        </is>
      </c>
      <c r="J312" s="9" t="inlineStr">
        <is>
          <t>订单收款</t>
        </is>
      </c>
      <c r="K312" s="9" t="n"/>
      <c r="L312" s="8" t="inlineStr">
        <is>
          <t>✅ 可导入</t>
        </is>
      </c>
      <c r="M312" s="8" t="inlineStr">
        <is>
          <t>✅ 对账齐全</t>
        </is>
      </c>
      <c r="N312" t="inlineStr">
        <is>
          <t>✓正常配对·在线支付(客户收款,本店收入),与同号分账成对</t>
        </is>
      </c>
    </row>
    <row r="313">
      <c r="A313" s="6" t="inlineStr">
        <is>
          <t>2026-03-30</t>
        </is>
      </c>
      <c r="B313" s="5" t="inlineStr">
        <is>
          <t>202603012200116594143 8442380</t>
        </is>
      </c>
      <c r="C313" s="6" t="inlineStr">
        <is>
          <t>分账</t>
        </is>
      </c>
      <c r="D313" s="6" t="n"/>
      <c r="E313" s="6" t="n"/>
      <c r="F313" s="6" t="inlineStr">
        <is>
          <t>2220.24</t>
        </is>
      </c>
      <c r="G313" s="6" t="inlineStr">
        <is>
          <t>T200P5089509651848336 731</t>
        </is>
      </c>
      <c r="H313" s="6" t="inlineStr">
        <is>
          <t>16195.78</t>
        </is>
      </c>
      <c r="I313" s="5" t="inlineStr">
        <is>
          <t>已核销</t>
        </is>
      </c>
      <c r="J313" s="6" t="inlineStr">
        <is>
          <t>订单收款</t>
        </is>
      </c>
      <c r="K313" s="6" t="inlineStr">
        <is>
          <t>店铺过户-5089509651848336731</t>
        </is>
      </c>
      <c r="L313" s="8" t="inlineStr">
        <is>
          <t>✅ 可导入</t>
        </is>
      </c>
      <c r="M313" s="8" t="inlineStr">
        <is>
          <t>✅ 对账齐全</t>
        </is>
      </c>
      <c r="N313" t="inlineStr">
        <is>
          <t>✓分账(淘宝支付手续费)</t>
        </is>
      </c>
    </row>
    <row r="314">
      <c r="A314" s="9" t="inlineStr">
        <is>
          <t>2026-03-30</t>
        </is>
      </c>
      <c r="B314" s="5" t="inlineStr">
        <is>
          <t>202603192300111649144 0108594</t>
        </is>
      </c>
      <c r="C314" s="9" t="inlineStr">
        <is>
          <t>分账</t>
        </is>
      </c>
      <c r="D314" s="9" t="inlineStr">
        <is>
          <t>浙江淘宝商 业科技有限 公司</t>
        </is>
      </c>
      <c r="E314" s="9" t="inlineStr">
        <is>
          <t>rjfwf@service.ali yun.com</t>
        </is>
      </c>
      <c r="F314" s="9" t="inlineStr">
        <is>
          <t>-0.12</t>
        </is>
      </c>
      <c r="G314" s="9" t="inlineStr">
        <is>
          <t>T200P4502183077063031 502</t>
        </is>
      </c>
      <c r="H314" s="9" t="inlineStr">
        <is>
          <t>13975.54</t>
        </is>
      </c>
      <c r="I314" s="5" t="inlineStr">
        <is>
          <t>已核销</t>
        </is>
      </c>
      <c r="J314" s="9" t="inlineStr">
        <is>
          <t>订单收款</t>
        </is>
      </c>
      <c r="K314" s="9" t="inlineStr">
        <is>
          <t>基础软件服务费(4502183077063031502)扣款</t>
        </is>
      </c>
      <c r="L314" s="8" t="inlineStr">
        <is>
          <t>✅ 可导入</t>
        </is>
      </c>
      <c r="M314" s="8" t="inlineStr">
        <is>
          <t>✅ 对账齐全</t>
        </is>
      </c>
      <c r="N314" t="inlineStr">
        <is>
          <t>✓正常配对·分账(淘宝支付手续费,约千分之六),与同号在线支付成对</t>
        </is>
      </c>
    </row>
    <row r="315">
      <c r="A315" s="6" t="inlineStr">
        <is>
          <t>2026-03-30</t>
        </is>
      </c>
      <c r="B315" s="5" t="inlineStr">
        <is>
          <t>202603192300111649144 0108594</t>
        </is>
      </c>
      <c r="C315" s="6" t="inlineStr">
        <is>
          <t>在线支付</t>
        </is>
      </c>
      <c r="D315" s="6" t="inlineStr">
        <is>
          <t>**华</t>
        </is>
      </c>
      <c r="E315" s="6" t="inlineStr">
        <is>
          <t>132******08</t>
        </is>
      </c>
      <c r="F315" s="6" t="inlineStr">
        <is>
          <t>20.00</t>
        </is>
      </c>
      <c r="G315" s="6" t="inlineStr">
        <is>
          <t>T200P4502183077063031 502</t>
        </is>
      </c>
      <c r="H315" s="6" t="inlineStr">
        <is>
          <t>13975.66</t>
        </is>
      </c>
      <c r="I315" s="5" t="inlineStr">
        <is>
          <t>已核销</t>
        </is>
      </c>
      <c r="J315" s="6" t="inlineStr">
        <is>
          <t>订单收款</t>
        </is>
      </c>
      <c r="K315" s="6" t="n"/>
      <c r="L315" s="8" t="inlineStr">
        <is>
          <t>✅ 可导入</t>
        </is>
      </c>
      <c r="M315" s="8" t="inlineStr">
        <is>
          <t>✅ 对账齐全</t>
        </is>
      </c>
      <c r="N315" t="inlineStr">
        <is>
          <t>✓正常配对·在线支付(客户收款,本店收入),与同号分账成对</t>
        </is>
      </c>
    </row>
    <row r="316">
      <c r="A316" s="9" t="inlineStr">
        <is>
          <t>2026-03-30</t>
        </is>
      </c>
      <c r="B316" s="5" t="inlineStr">
        <is>
          <t>202603232300113838145 0425434</t>
        </is>
      </c>
      <c r="C316" s="9" t="inlineStr">
        <is>
          <t>分账</t>
        </is>
      </c>
      <c r="D316" s="9" t="inlineStr">
        <is>
          <t>浙江淘宝商 业科技有限 公司</t>
        </is>
      </c>
      <c r="E316" s="9" t="inlineStr">
        <is>
          <t>rjfwf@service.ali yun.com</t>
        </is>
      </c>
      <c r="F316" s="9" t="inlineStr">
        <is>
          <t>-17.92</t>
        </is>
      </c>
      <c r="G316" s="9" t="inlineStr">
        <is>
          <t>T200P4502191826181029 839</t>
        </is>
      </c>
      <c r="H316" s="9" t="inlineStr">
        <is>
          <t>13955.66</t>
        </is>
      </c>
      <c r="I316" s="5" t="inlineStr">
        <is>
          <t>已核销</t>
        </is>
      </c>
      <c r="J316" s="9" t="inlineStr">
        <is>
          <t>订单收款</t>
        </is>
      </c>
      <c r="K316" s="9" t="inlineStr">
        <is>
          <t>基础软件服务费(4502191826181029839)扣款</t>
        </is>
      </c>
      <c r="L316" s="8" t="inlineStr">
        <is>
          <t>✅ 可导入</t>
        </is>
      </c>
      <c r="M316" s="8" t="inlineStr">
        <is>
          <t>✅ 对账齐全</t>
        </is>
      </c>
      <c r="N316" t="inlineStr">
        <is>
          <t>✓正常配对·分账(淘宝支付手续费,约千分之六),与同号在线支付成对</t>
        </is>
      </c>
    </row>
    <row r="317">
      <c r="A317" s="6" t="inlineStr">
        <is>
          <t>2026-03-30</t>
        </is>
      </c>
      <c r="B317" s="5" t="inlineStr">
        <is>
          <t>202603232300113838145 0425434</t>
        </is>
      </c>
      <c r="C317" s="6" t="inlineStr">
        <is>
          <t>在线支付</t>
        </is>
      </c>
      <c r="D317" s="6" t="inlineStr">
        <is>
          <t>*强</t>
        </is>
      </c>
      <c r="E317" s="6" t="inlineStr">
        <is>
          <t>wqx***@163.com</t>
        </is>
      </c>
      <c r="F317" s="6" t="inlineStr">
        <is>
          <t>2986.93</t>
        </is>
      </c>
      <c r="G317" s="6" t="inlineStr">
        <is>
          <t>T200P4502191826181029 839</t>
        </is>
      </c>
      <c r="H317" s="6" t="inlineStr">
        <is>
          <t>13973.58</t>
        </is>
      </c>
      <c r="I317" s="5" t="inlineStr">
        <is>
          <t>已核销</t>
        </is>
      </c>
      <c r="J317" s="6" t="inlineStr">
        <is>
          <t>订单收款</t>
        </is>
      </c>
      <c r="K317" s="6" t="n"/>
      <c r="L317" s="8" t="inlineStr">
        <is>
          <t>✅ 可导入</t>
        </is>
      </c>
      <c r="M317" s="8" t="inlineStr">
        <is>
          <t>✅ 对账齐全</t>
        </is>
      </c>
      <c r="N317" t="inlineStr">
        <is>
          <t>✓正常配对·在线支付(客户收款,本店收入),与同号分账成对</t>
        </is>
      </c>
    </row>
    <row r="318">
      <c r="A318" s="9" t="inlineStr">
        <is>
          <t>2026-03-30</t>
        </is>
      </c>
      <c r="B318" s="5" t="inlineStr">
        <is>
          <t>202603192300110108145 1861498</t>
        </is>
      </c>
      <c r="C318" s="9" t="inlineStr">
        <is>
          <t>分账</t>
        </is>
      </c>
      <c r="D318" s="9" t="inlineStr">
        <is>
          <t>浙江淘宝商 业科技有限 公司</t>
        </is>
      </c>
      <c r="E318" s="9" t="inlineStr">
        <is>
          <t>rjfwf@service.ali yun.com</t>
        </is>
      </c>
      <c r="F318" s="9" t="inlineStr">
        <is>
          <t>-0.18</t>
        </is>
      </c>
      <c r="G318" s="9" t="inlineStr">
        <is>
          <t>T200P2701749938075011 059</t>
        </is>
      </c>
      <c r="H318" s="9" t="inlineStr">
        <is>
          <t>10986.65</t>
        </is>
      </c>
      <c r="I318" s="5" t="n"/>
      <c r="J318" s="9" t="n"/>
      <c r="K318" s="9" t="inlineStr">
        <is>
          <t>基础软件服务费(2701749938075011059)扣款</t>
        </is>
      </c>
      <c r="L318" s="8" t="inlineStr">
        <is>
          <t>✅ 可导入</t>
        </is>
      </c>
      <c r="M318" s="8" t="inlineStr">
        <is>
          <t>✅ 对账齐全</t>
        </is>
      </c>
      <c r="N318" t="inlineStr">
        <is>
          <t>✓正常配对·分账(淘宝支付手续费,约千分之六),与同号在线支付成对</t>
        </is>
      </c>
    </row>
    <row r="319">
      <c r="A319" s="6" t="inlineStr">
        <is>
          <t>2026-03-30</t>
        </is>
      </c>
      <c r="B319" s="5" t="inlineStr">
        <is>
          <t>202603192300110108145 1861498</t>
        </is>
      </c>
      <c r="C319" s="6" t="inlineStr">
        <is>
          <t>在线支付</t>
        </is>
      </c>
      <c r="D319" s="6" t="inlineStr">
        <is>
          <t>**媛</t>
        </is>
      </c>
      <c r="E319" s="6" t="inlineStr">
        <is>
          <t>juh***@163.com</t>
        </is>
      </c>
      <c r="F319" s="6" t="inlineStr">
        <is>
          <t>30.00</t>
        </is>
      </c>
      <c r="G319" s="6" t="inlineStr">
        <is>
          <t>T200P2701749938075011 059</t>
        </is>
      </c>
      <c r="H319" s="6" t="inlineStr">
        <is>
          <t>10986.83</t>
        </is>
      </c>
      <c r="I319" s="5" t="n"/>
      <c r="J319" s="6" t="n"/>
      <c r="K319" s="6" t="n"/>
      <c r="L319" s="8" t="inlineStr">
        <is>
          <t>✅ 可导入</t>
        </is>
      </c>
      <c r="M319" s="8" t="inlineStr">
        <is>
          <t>✅ 对账齐全</t>
        </is>
      </c>
      <c r="N319" t="inlineStr">
        <is>
          <t>✓正常配对·在线支付(客户收款,本店收入),与同号分账成对</t>
        </is>
      </c>
    </row>
    <row r="320">
      <c r="A320" s="9" t="inlineStr">
        <is>
          <t>2026-03-30</t>
        </is>
      </c>
      <c r="B320" s="5" t="inlineStr">
        <is>
          <t>202603082300113426144 3696660</t>
        </is>
      </c>
      <c r="C320" s="9" t="inlineStr">
        <is>
          <t>分账</t>
        </is>
      </c>
      <c r="D320" s="9" t="n"/>
      <c r="E320" s="9" t="n"/>
      <c r="F320" s="9" t="inlineStr">
        <is>
          <t>2858.99</t>
        </is>
      </c>
      <c r="G320" s="9" t="inlineStr">
        <is>
          <t>T200P3284142169410794 192</t>
        </is>
      </c>
      <c r="H320" s="9" t="inlineStr">
        <is>
          <t>10956.83</t>
        </is>
      </c>
      <c r="I320" s="5" t="inlineStr">
        <is>
          <t>已核销</t>
        </is>
      </c>
      <c r="J320" s="9" t="inlineStr">
        <is>
          <t>订单收款</t>
        </is>
      </c>
      <c r="K320" s="9" t="inlineStr">
        <is>
          <t>店铺过户-3284142169410794192</t>
        </is>
      </c>
      <c r="L320" s="8" t="inlineStr">
        <is>
          <t>✅ 可导入</t>
        </is>
      </c>
      <c r="M320" s="8" t="inlineStr">
        <is>
          <t>✅ 对账齐全</t>
        </is>
      </c>
      <c r="N320" t="inlineStr">
        <is>
          <t>✓分账(淘宝支付手续费)</t>
        </is>
      </c>
    </row>
    <row r="321">
      <c r="A321" s="6" t="inlineStr">
        <is>
          <t>2026-03-30</t>
        </is>
      </c>
      <c r="B321" s="5" t="inlineStr">
        <is>
          <t>202603300200700115008 30062524431</t>
        </is>
      </c>
      <c r="C321" s="6" t="inlineStr">
        <is>
          <t>转账</t>
        </is>
      </c>
      <c r="D321" s="6" t="inlineStr">
        <is>
          <t>上海淘天商 业管理有限 公司</t>
        </is>
      </c>
      <c r="E321" s="6" t="inlineStr">
        <is>
          <t>byfsrtg3@service. aliyun.com</t>
        </is>
      </c>
      <c r="F321" s="6" t="inlineStr">
        <is>
          <t>-0.21</t>
        </is>
      </c>
      <c r="G321" s="6" t="inlineStr">
        <is>
          <t>HJCAEB==5000000684700 86031==63933688096308 11</t>
        </is>
      </c>
      <c r="H321" s="6" t="inlineStr">
        <is>
          <t>8097.84</t>
        </is>
      </c>
      <c r="I321" s="5" t="inlineStr">
        <is>
          <t>已核销</t>
        </is>
      </c>
      <c r="J321" s="6" t="inlineStr">
        <is>
          <t>订单收款</t>
        </is>
      </c>
      <c r="K321" s="6" t="inlineStr">
        <is>
          <t>代扣款（扣款用途：消费者体验提升计划服务费_订单号2701792128093043968，付款方：义乌市畔色贸易商行(个体工商户)，Email：jimlu0918@gmail.com）</t>
        </is>
      </c>
      <c r="L321" s="8" t="inlineStr">
        <is>
          <t>✅ 可导入</t>
        </is>
      </c>
      <c r="M321" s="8" t="inlineStr">
        <is>
          <t>✅ 对账齐全</t>
        </is>
      </c>
      <c r="N321" t="inlineStr">
        <is>
          <t>✓</t>
        </is>
      </c>
    </row>
    <row r="322">
      <c r="A322" s="9" t="inlineStr">
        <is>
          <t>2026-03-29</t>
        </is>
      </c>
      <c r="B322" s="5" t="inlineStr">
        <is>
          <t>202603290200700115008 30055729917</t>
        </is>
      </c>
      <c r="C322" s="9" t="inlineStr">
        <is>
          <t>转账</t>
        </is>
      </c>
      <c r="D322" s="9" t="inlineStr">
        <is>
          <t>上海淘天商 业管理有限 公司</t>
        </is>
      </c>
      <c r="E322" s="9" t="inlineStr">
        <is>
          <t>byfsrtg3@service. aliyun.com</t>
        </is>
      </c>
      <c r="F322" s="9" t="inlineStr">
        <is>
          <t>-0.21</t>
        </is>
      </c>
      <c r="G322" s="9" t="inlineStr">
        <is>
          <t>HJCAEB==5000000684700 86031==63904956959108 11</t>
        </is>
      </c>
      <c r="H322" s="9" t="inlineStr">
        <is>
          <t>8098.05</t>
        </is>
      </c>
      <c r="I322" s="5" t="n"/>
      <c r="J322" s="9" t="n"/>
      <c r="K322" s="9" t="inlineStr">
        <is>
          <t>代扣款（扣款用途：消费者体验提升计划服务费_订单号2701793318056034064，付款方：义乌市畔色贸易商行(个体工商户)，Email：jimlu0918@gmail.com）</t>
        </is>
      </c>
      <c r="L322" s="8" t="inlineStr">
        <is>
          <t>✅ 可导入</t>
        </is>
      </c>
      <c r="M322" s="8" t="inlineStr">
        <is>
          <t>✅ 对账齐全</t>
        </is>
      </c>
      <c r="N322" t="inlineStr">
        <is>
          <t>✓</t>
        </is>
      </c>
    </row>
    <row r="323">
      <c r="A323" s="6" t="inlineStr">
        <is>
          <t>2026-03-28</t>
        </is>
      </c>
      <c r="B323" s="5" t="inlineStr">
        <is>
          <t>202603062300110335143 8581548</t>
        </is>
      </c>
      <c r="C323" s="6" t="inlineStr">
        <is>
          <t>退款（交易 退款）</t>
        </is>
      </c>
      <c r="D323" s="6" t="inlineStr">
        <is>
          <t>**晶</t>
        </is>
      </c>
      <c r="E323" s="6" t="inlineStr">
        <is>
          <t>159***@qq.com</t>
        </is>
      </c>
      <c r="F323" s="6" t="inlineStr">
        <is>
          <t>-44.47</t>
        </is>
      </c>
      <c r="G323" s="6" t="inlineStr">
        <is>
          <t>T200P3279834589882916 087</t>
        </is>
      </c>
      <c r="H323" s="6" t="inlineStr">
        <is>
          <t>8098.26</t>
        </is>
      </c>
      <c r="I323" s="5" t="inlineStr">
        <is>
          <t>已核销</t>
        </is>
      </c>
      <c r="J323" s="6" t="inlineStr">
        <is>
          <t>订单收款</t>
        </is>
      </c>
      <c r="K323" s="6" t="inlineStr">
        <is>
          <t>售后退款-2026030623001103351438581548-T2</t>
        </is>
      </c>
      <c r="L323" s="8" t="inlineStr">
        <is>
          <t>✅ 可导入</t>
        </is>
      </c>
      <c r="M323" s="8" t="inlineStr">
        <is>
          <t>✅ 对账齐全</t>
        </is>
      </c>
      <c r="N323" t="inlineStr">
        <is>
          <t>✓退款流水(原路退回)</t>
        </is>
      </c>
    </row>
    <row r="324">
      <c r="A324" s="9" t="inlineStr">
        <is>
          <t>2026-03-28</t>
        </is>
      </c>
      <c r="B324" s="5" t="inlineStr">
        <is>
          <t>202603202200118283144 2743357</t>
        </is>
      </c>
      <c r="C324" s="9" t="inlineStr">
        <is>
          <t>分账</t>
        </is>
      </c>
      <c r="D324" s="9" t="inlineStr">
        <is>
          <t>浙江淘宝商 业科技有限 公司</t>
        </is>
      </c>
      <c r="E324" s="9" t="inlineStr">
        <is>
          <t>rjfwf@service.ali yun.com</t>
        </is>
      </c>
      <c r="F324" s="9" t="inlineStr">
        <is>
          <t>-0.12</t>
        </is>
      </c>
      <c r="G324" s="9" t="inlineStr">
        <is>
          <t>T200P4502197442010219 938</t>
        </is>
      </c>
      <c r="H324" s="9" t="inlineStr">
        <is>
          <t>8142.73</t>
        </is>
      </c>
      <c r="I324" s="5" t="n"/>
      <c r="J324" s="9" t="n"/>
      <c r="K324" s="9" t="inlineStr">
        <is>
          <t>基础软件服务费(4502197442010219938)扣款</t>
        </is>
      </c>
      <c r="L324" s="8" t="inlineStr">
        <is>
          <t>✅ 可导入</t>
        </is>
      </c>
      <c r="M324" s="8" t="inlineStr">
        <is>
          <t>✅ 对账齐全</t>
        </is>
      </c>
      <c r="N324" t="inlineStr">
        <is>
          <t>✓正常配对·分账(淘宝支付手续费,约千分之六),与同号在线支付成对</t>
        </is>
      </c>
    </row>
    <row r="325">
      <c r="A325" s="6" t="inlineStr">
        <is>
          <t>2026-03-28</t>
        </is>
      </c>
      <c r="B325" s="5" t="inlineStr">
        <is>
          <t>202603202200118283144 2743357</t>
        </is>
      </c>
      <c r="C325" s="6" t="inlineStr">
        <is>
          <t>在线支付</t>
        </is>
      </c>
      <c r="D325" s="6" t="inlineStr">
        <is>
          <t>**程</t>
        </is>
      </c>
      <c r="E325" s="6" t="inlineStr">
        <is>
          <t>591***@qq.com</t>
        </is>
      </c>
      <c r="F325" s="6" t="inlineStr">
        <is>
          <t>20.00</t>
        </is>
      </c>
      <c r="G325" s="6" t="inlineStr">
        <is>
          <t>T200P4502197442010219 938</t>
        </is>
      </c>
      <c r="H325" s="6" t="inlineStr">
        <is>
          <t>8142.85</t>
        </is>
      </c>
      <c r="I325" s="5" t="n"/>
      <c r="J325" s="6" t="n"/>
      <c r="K325" s="6" t="n"/>
      <c r="L325" s="8" t="inlineStr">
        <is>
          <t>✅ 可导入</t>
        </is>
      </c>
      <c r="M325" s="8" t="inlineStr">
        <is>
          <t>✅ 对账齐全</t>
        </is>
      </c>
      <c r="N325" t="inlineStr">
        <is>
          <t>✓正常配对·在线支付(客户收款,本店收入),与同号分账成对</t>
        </is>
      </c>
    </row>
    <row r="326">
      <c r="A326" s="9" t="inlineStr">
        <is>
          <t>2026-03-28</t>
        </is>
      </c>
      <c r="B326" s="5" t="inlineStr">
        <is>
          <t>202603212200117769142 3753344</t>
        </is>
      </c>
      <c r="C326" s="9" t="inlineStr">
        <is>
          <t>分账</t>
        </is>
      </c>
      <c r="D326" s="9" t="inlineStr">
        <is>
          <t>浙江淘宝商 业科技有限 公司</t>
        </is>
      </c>
      <c r="E326" s="9" t="inlineStr">
        <is>
          <t>rjfwf@service.ali yun.com</t>
        </is>
      </c>
      <c r="F326" s="9" t="inlineStr">
        <is>
          <t>-0.13</t>
        </is>
      </c>
      <c r="G326" s="9" t="inlineStr">
        <is>
          <t>T200P2701775571049013 691</t>
        </is>
      </c>
      <c r="H326" s="9" t="inlineStr">
        <is>
          <t>8122.85</t>
        </is>
      </c>
      <c r="I326" s="5" t="n"/>
      <c r="J326" s="9" t="n"/>
      <c r="K326" s="9" t="inlineStr">
        <is>
          <t>基础软件服务费(2701775571049013691)扣款</t>
        </is>
      </c>
      <c r="L326" s="8" t="inlineStr">
        <is>
          <t>✅ 可导入</t>
        </is>
      </c>
      <c r="M326" s="8" t="inlineStr">
        <is>
          <t>✅ 对账齐全</t>
        </is>
      </c>
      <c r="N326" t="inlineStr">
        <is>
          <t>✓正常配对·分账(淘宝支付手续费,约千分之六),与同号在线支付成对</t>
        </is>
      </c>
    </row>
    <row r="327">
      <c r="A327" s="6" t="inlineStr">
        <is>
          <t>2026-03-28</t>
        </is>
      </c>
      <c r="B327" s="5" t="inlineStr">
        <is>
          <t>202603212200117769142 3753344</t>
        </is>
      </c>
      <c r="C327" s="6" t="inlineStr">
        <is>
          <t>在线支付</t>
        </is>
      </c>
      <c r="D327" s="6" t="inlineStr">
        <is>
          <t>**珍</t>
        </is>
      </c>
      <c r="E327" s="6" t="inlineStr">
        <is>
          <t>183******78</t>
        </is>
      </c>
      <c r="F327" s="6" t="inlineStr">
        <is>
          <t>22.00</t>
        </is>
      </c>
      <c r="G327" s="6" t="inlineStr">
        <is>
          <t>T200P2701775571049013 691</t>
        </is>
      </c>
      <c r="H327" s="6" t="inlineStr">
        <is>
          <t>8122.98</t>
        </is>
      </c>
      <c r="I327" s="5" t="n"/>
      <c r="J327" s="6" t="n"/>
      <c r="K327" s="6" t="n"/>
      <c r="L327" s="8" t="inlineStr">
        <is>
          <t>✅ 可导入</t>
        </is>
      </c>
      <c r="M327" s="8" t="inlineStr">
        <is>
          <t>✅ 对账齐全</t>
        </is>
      </c>
      <c r="N327" t="inlineStr">
        <is>
          <t>✓正常配对·在线支付(客户收款,本店收入),与同号分账成对</t>
        </is>
      </c>
    </row>
    <row r="328">
      <c r="A328" s="9" t="inlineStr">
        <is>
          <t>2026-03-28</t>
        </is>
      </c>
      <c r="B328" s="5" t="inlineStr">
        <is>
          <t>202603192200116017140 4016479</t>
        </is>
      </c>
      <c r="C328" s="9" t="inlineStr">
        <is>
          <t>分账</t>
        </is>
      </c>
      <c r="D328" s="9" t="inlineStr">
        <is>
          <t>浙江淘宝商 业科技有限 公司</t>
        </is>
      </c>
      <c r="E328" s="9" t="inlineStr">
        <is>
          <t>rjfwf@service.ali yun.com</t>
        </is>
      </c>
      <c r="F328" s="9" t="inlineStr">
        <is>
          <t>-0.18</t>
        </is>
      </c>
      <c r="G328" s="9" t="inlineStr">
        <is>
          <t>T200P2701755303067166 562</t>
        </is>
      </c>
      <c r="H328" s="9" t="inlineStr">
        <is>
          <t>8100.98</t>
        </is>
      </c>
      <c r="I328" s="5" t="n"/>
      <c r="J328" s="9" t="n"/>
      <c r="K328" s="9" t="inlineStr">
        <is>
          <t>基础软件服务费(2701755303067166562)扣款</t>
        </is>
      </c>
      <c r="L328" s="8" t="inlineStr">
        <is>
          <t>✅ 可导入</t>
        </is>
      </c>
      <c r="M328" s="8" t="inlineStr">
        <is>
          <t>✅ 对账齐全</t>
        </is>
      </c>
      <c r="N328" t="inlineStr">
        <is>
          <t>✓正常配对·分账(淘宝支付手续费,约千分之六),与同号在线支付成对</t>
        </is>
      </c>
    </row>
    <row r="329">
      <c r="A329" s="6" t="inlineStr">
        <is>
          <t>2026-03-28</t>
        </is>
      </c>
      <c r="B329" s="5" t="inlineStr">
        <is>
          <t>202603192200116017140 4016479</t>
        </is>
      </c>
      <c r="C329" s="6" t="inlineStr">
        <is>
          <t>在线支付</t>
        </is>
      </c>
      <c r="D329" s="6" t="inlineStr">
        <is>
          <t>**枝</t>
        </is>
      </c>
      <c r="E329" s="6" t="inlineStr">
        <is>
          <t>130******48</t>
        </is>
      </c>
      <c r="F329" s="6" t="inlineStr">
        <is>
          <t>30.00</t>
        </is>
      </c>
      <c r="G329" s="6" t="inlineStr">
        <is>
          <t>T200P2701755303067166 562</t>
        </is>
      </c>
      <c r="H329" s="6" t="inlineStr">
        <is>
          <t>8101.16</t>
        </is>
      </c>
      <c r="I329" s="5" t="n"/>
      <c r="J329" s="6" t="n"/>
      <c r="K329" s="6" t="n"/>
      <c r="L329" s="8" t="inlineStr">
        <is>
          <t>✅ 可导入</t>
        </is>
      </c>
      <c r="M329" s="8" t="inlineStr">
        <is>
          <t>✅ 对账齐全</t>
        </is>
      </c>
      <c r="N329" t="inlineStr">
        <is>
          <t>✓正常配对·在线支付(客户收款,本店收入),与同号分账成对</t>
        </is>
      </c>
    </row>
    <row r="330">
      <c r="A330" s="9" t="inlineStr">
        <is>
          <t>2026-03-27</t>
        </is>
      </c>
      <c r="B330" s="5" t="inlineStr">
        <is>
          <t>202603222200117495140 9473423</t>
        </is>
      </c>
      <c r="C330" s="9" t="inlineStr">
        <is>
          <t>分账</t>
        </is>
      </c>
      <c r="D330" s="9" t="inlineStr">
        <is>
          <t>浙江淘宝商 业科技有限 公司</t>
        </is>
      </c>
      <c r="E330" s="9" t="inlineStr">
        <is>
          <t>rjfwf@service.ali yun.com</t>
        </is>
      </c>
      <c r="F330" s="9" t="inlineStr">
        <is>
          <t>-0.16</t>
        </is>
      </c>
      <c r="G330" s="9" t="inlineStr">
        <is>
          <t>T200P2701770960099045 184</t>
        </is>
      </c>
      <c r="H330" s="9" t="inlineStr">
        <is>
          <t>8071.16</t>
        </is>
      </c>
      <c r="I330" s="5" t="n"/>
      <c r="J330" s="9" t="n"/>
      <c r="K330" s="9" t="inlineStr">
        <is>
          <t>基础软件服务费(2701770960099045184)扣款</t>
        </is>
      </c>
      <c r="L330" s="8" t="inlineStr">
        <is>
          <t>✅ 可导入</t>
        </is>
      </c>
      <c r="M330" s="8" t="inlineStr">
        <is>
          <t>✅ 对账齐全</t>
        </is>
      </c>
      <c r="N330" t="inlineStr">
        <is>
          <t>✓正常配对·分账(淘宝支付手续费,约千分之六),与同号在线支付成对</t>
        </is>
      </c>
    </row>
    <row r="331">
      <c r="A331" s="6" t="inlineStr">
        <is>
          <t>2026-03-27</t>
        </is>
      </c>
      <c r="B331" s="5" t="inlineStr">
        <is>
          <t>202603222200117495140 9473423</t>
        </is>
      </c>
      <c r="C331" s="6" t="inlineStr">
        <is>
          <t>在线支付</t>
        </is>
      </c>
      <c r="D331" s="6" t="inlineStr">
        <is>
          <t>**国</t>
        </is>
      </c>
      <c r="E331" s="6" t="inlineStr">
        <is>
          <t>177******87</t>
        </is>
      </c>
      <c r="F331" s="6" t="inlineStr">
        <is>
          <t>27.00</t>
        </is>
      </c>
      <c r="G331" s="6" t="inlineStr">
        <is>
          <t>T200P2701770960099045 184</t>
        </is>
      </c>
      <c r="H331" s="6" t="inlineStr">
        <is>
          <t>8071.32</t>
        </is>
      </c>
      <c r="I331" s="5" t="n"/>
      <c r="J331" s="6" t="n"/>
      <c r="K331" s="6" t="n"/>
      <c r="L331" s="8" t="inlineStr">
        <is>
          <t>✅ 可导入</t>
        </is>
      </c>
      <c r="M331" s="8" t="inlineStr">
        <is>
          <t>✅ 对账齐全</t>
        </is>
      </c>
      <c r="N331" t="inlineStr">
        <is>
          <t>✓正常配对·在线支付(客户收款,本店收入),与同号分账成对</t>
        </is>
      </c>
    </row>
    <row r="332">
      <c r="A332" s="9" t="inlineStr">
        <is>
          <t>2026-03-27</t>
        </is>
      </c>
      <c r="B332" s="5" t="inlineStr">
        <is>
          <t>202603270200700115308 30045624245</t>
        </is>
      </c>
      <c r="C332" s="9" t="inlineStr">
        <is>
          <t>转账</t>
        </is>
      </c>
      <c r="D332" s="9" t="inlineStr">
        <is>
          <t>上海淘天商 业管理有限 公司</t>
        </is>
      </c>
      <c r="E332" s="9" t="inlineStr">
        <is>
          <t>byfsrtg3@service. aliyun.com</t>
        </is>
      </c>
      <c r="F332" s="9" t="inlineStr">
        <is>
          <t>-0.24</t>
        </is>
      </c>
      <c r="G332" s="9" t="inlineStr">
        <is>
          <t>HJCAEB==5000000684700 86031==63860294110508 11</t>
        </is>
      </c>
      <c r="H332" s="9" t="inlineStr">
        <is>
          <t>8044.32</t>
        </is>
      </c>
      <c r="I332" s="5" t="inlineStr">
        <is>
          <t>已核销</t>
        </is>
      </c>
      <c r="J332" s="9" t="inlineStr">
        <is>
          <t>订单收款</t>
        </is>
      </c>
      <c r="K332" s="9" t="inlineStr">
        <is>
          <t>代扣款（扣款用途：消费者体验提升计划服务费_订单号2701778054073053150，付款方：义乌市畔色贸易商行(个体工商户)，Email：jimlu0918@gmail.com）</t>
        </is>
      </c>
      <c r="L332" s="8" t="inlineStr">
        <is>
          <t>✅ 可导入</t>
        </is>
      </c>
      <c r="M332" s="8" t="inlineStr">
        <is>
          <t>✅ 对账齐全</t>
        </is>
      </c>
      <c r="N332" t="inlineStr">
        <is>
          <t>✓</t>
        </is>
      </c>
    </row>
    <row r="333">
      <c r="A333" s="6" t="inlineStr">
        <is>
          <t>2026-03-27</t>
        </is>
      </c>
      <c r="B333" s="5" t="inlineStr">
        <is>
          <t>202603270200700115308 30045473396</t>
        </is>
      </c>
      <c r="C333" s="6" t="inlineStr">
        <is>
          <t>转账</t>
        </is>
      </c>
      <c r="D333" s="6" t="inlineStr">
        <is>
          <t>上海淘天商 业管理有限 公司</t>
        </is>
      </c>
      <c r="E333" s="6" t="inlineStr">
        <is>
          <t>byfsrtg3@service. aliyun.com</t>
        </is>
      </c>
      <c r="F333" s="6" t="inlineStr">
        <is>
          <t>-0.24</t>
        </is>
      </c>
      <c r="G333" s="6" t="inlineStr">
        <is>
          <t>HJCAEB==5000000684700 86031==63859933599608 11</t>
        </is>
      </c>
      <c r="H333" s="6" t="inlineStr">
        <is>
          <t>8044.56</t>
        </is>
      </c>
      <c r="I333" s="5" t="n"/>
      <c r="J333" s="6" t="n"/>
      <c r="K333" s="6" t="inlineStr">
        <is>
          <t>代扣款（扣款用途：消费者体验提升计划服务费_订单号2701780466041081656，付款方：义乌市畔色贸易商行(个体工商户)，Email：jimlu0918@gmail.com）</t>
        </is>
      </c>
      <c r="L333" s="8" t="inlineStr">
        <is>
          <t>✅ 可导入</t>
        </is>
      </c>
      <c r="M333" s="8" t="inlineStr">
        <is>
          <t>✅ 对账齐全</t>
        </is>
      </c>
      <c r="N333" t="inlineStr">
        <is>
          <t>✓</t>
        </is>
      </c>
    </row>
    <row r="334">
      <c r="A334" s="9" t="inlineStr">
        <is>
          <t>2026-03-26</t>
        </is>
      </c>
      <c r="B334" s="5" t="inlineStr">
        <is>
          <t>202603142200117533143 0807040</t>
        </is>
      </c>
      <c r="C334" s="9" t="inlineStr">
        <is>
          <t>分账</t>
        </is>
      </c>
      <c r="D334" s="9" t="inlineStr">
        <is>
          <t>浙江淘宝商 业科技有限 公司</t>
        </is>
      </c>
      <c r="E334" s="9" t="inlineStr">
        <is>
          <t>rjfwf@service.ali yun.com</t>
        </is>
      </c>
      <c r="F334" s="9" t="inlineStr">
        <is>
          <t>-0.15</t>
        </is>
      </c>
      <c r="G334" s="9" t="inlineStr">
        <is>
          <t>T200P4502136675003014 029</t>
        </is>
      </c>
      <c r="H334" s="9" t="inlineStr">
        <is>
          <t>8044.80</t>
        </is>
      </c>
      <c r="I334" s="5" t="n"/>
      <c r="J334" s="9" t="n"/>
      <c r="K334" s="9" t="inlineStr">
        <is>
          <t>基础软件服务费(4502136675003014029)扣款</t>
        </is>
      </c>
      <c r="L334" s="8" t="inlineStr">
        <is>
          <t>✅ 可导入</t>
        </is>
      </c>
      <c r="M334" s="8" t="inlineStr">
        <is>
          <t>✅ 对账齐全</t>
        </is>
      </c>
      <c r="N334" t="inlineStr">
        <is>
          <t>✓正常配对·分账(淘宝支付手续费,约千分之六),与同号在线支付成对</t>
        </is>
      </c>
    </row>
    <row r="335">
      <c r="A335" s="6" t="inlineStr">
        <is>
          <t>2026-03-26</t>
        </is>
      </c>
      <c r="B335" s="5" t="inlineStr">
        <is>
          <t>202603132200119724141 5978243</t>
        </is>
      </c>
      <c r="C335" s="6" t="inlineStr">
        <is>
          <t>分账</t>
        </is>
      </c>
      <c r="D335" s="6" t="inlineStr">
        <is>
          <t>浙江淘宝商 业科技有限 公司</t>
        </is>
      </c>
      <c r="E335" s="6" t="inlineStr">
        <is>
          <t>rjfwf@service.ali yun.com</t>
        </is>
      </c>
      <c r="F335" s="6" t="inlineStr">
        <is>
          <t>-0.17</t>
        </is>
      </c>
      <c r="G335" s="6" t="inlineStr">
        <is>
          <t>T200P2701713435086000 871</t>
        </is>
      </c>
      <c r="H335" s="6" t="inlineStr">
        <is>
          <t>8044.95</t>
        </is>
      </c>
      <c r="I335" s="5" t="inlineStr">
        <is>
          <t>已核销</t>
        </is>
      </c>
      <c r="J335" s="6" t="inlineStr">
        <is>
          <t>订单收款</t>
        </is>
      </c>
      <c r="K335" s="6" t="inlineStr">
        <is>
          <t>基础软件服务费(2701713435086000871)扣款</t>
        </is>
      </c>
      <c r="L335" s="8" t="inlineStr">
        <is>
          <t>✅ 可导入</t>
        </is>
      </c>
      <c r="M335" s="8" t="inlineStr">
        <is>
          <t>✅ 对账齐全</t>
        </is>
      </c>
      <c r="N335" t="inlineStr">
        <is>
          <t>✓正常配对·分账(淘宝支付手续费,约千分之六),与同号在线支付成对</t>
        </is>
      </c>
    </row>
    <row r="336">
      <c r="A336" s="9" t="inlineStr">
        <is>
          <t>2026-03-26</t>
        </is>
      </c>
      <c r="B336" s="5" t="inlineStr">
        <is>
          <t>202603142200117846145 6790063</t>
        </is>
      </c>
      <c r="C336" s="9" t="inlineStr">
        <is>
          <t>分账</t>
        </is>
      </c>
      <c r="D336" s="9" t="inlineStr">
        <is>
          <t>浙江淘宝商 业科技有限 公司</t>
        </is>
      </c>
      <c r="E336" s="9" t="inlineStr">
        <is>
          <t>rjfwf@service.ali yun.com</t>
        </is>
      </c>
      <c r="F336" s="9" t="inlineStr">
        <is>
          <t>-0.23</t>
        </is>
      </c>
      <c r="G336" s="9" t="inlineStr">
        <is>
          <t>T200P2701721605087005 665</t>
        </is>
      </c>
      <c r="H336" s="9" t="inlineStr">
        <is>
          <t>8045.12</t>
        </is>
      </c>
      <c r="I336" s="5" t="n"/>
      <c r="J336" s="9" t="n"/>
      <c r="K336" s="9" t="inlineStr">
        <is>
          <t>基础软件服务费(2701721605087005665)扣款</t>
        </is>
      </c>
      <c r="L336" s="8" t="inlineStr">
        <is>
          <t>✅ 可导入</t>
        </is>
      </c>
      <c r="M336" s="8" t="inlineStr">
        <is>
          <t>✅ 对账齐全</t>
        </is>
      </c>
      <c r="N336" t="inlineStr">
        <is>
          <t>✓正常配对·分账(淘宝支付手续费,约千分之六),与同号在线支付成对</t>
        </is>
      </c>
    </row>
    <row r="337">
      <c r="A337" s="6" t="inlineStr">
        <is>
          <t>2026-03-26</t>
        </is>
      </c>
      <c r="B337" s="5" t="inlineStr">
        <is>
          <t>202603142200117533143 0807040</t>
        </is>
      </c>
      <c r="C337" s="6" t="inlineStr">
        <is>
          <t>在线支付</t>
        </is>
      </c>
      <c r="D337" s="6" t="inlineStr">
        <is>
          <t>**法</t>
        </is>
      </c>
      <c r="E337" s="6" t="inlineStr">
        <is>
          <t>136******27</t>
        </is>
      </c>
      <c r="F337" s="6" t="inlineStr">
        <is>
          <t>25.00</t>
        </is>
      </c>
      <c r="G337" s="6" t="inlineStr">
        <is>
          <t>T200P4502136675003014 029</t>
        </is>
      </c>
      <c r="H337" s="6" t="inlineStr">
        <is>
          <t>8045.35</t>
        </is>
      </c>
      <c r="I337" s="5" t="n"/>
      <c r="J337" s="6" t="n"/>
      <c r="K337" s="6" t="n"/>
      <c r="L337" s="8" t="inlineStr">
        <is>
          <t>✅ 可导入</t>
        </is>
      </c>
      <c r="M337" s="8" t="inlineStr">
        <is>
          <t>✅ 对账齐全</t>
        </is>
      </c>
      <c r="N337" t="inlineStr">
        <is>
          <t>✓正常配对·在线支付(客户收款,本店收入),与同号分账成对</t>
        </is>
      </c>
    </row>
    <row r="338">
      <c r="A338" s="9" t="inlineStr">
        <is>
          <t>2026-03-26</t>
        </is>
      </c>
      <c r="B338" s="5" t="inlineStr">
        <is>
          <t>202603142200117846145 6790063</t>
        </is>
      </c>
      <c r="C338" s="9" t="inlineStr">
        <is>
          <t>在线支付</t>
        </is>
      </c>
      <c r="D338" s="9" t="inlineStr">
        <is>
          <t>**平</t>
        </is>
      </c>
      <c r="E338" s="9" t="inlineStr">
        <is>
          <t>wqp***@126.com</t>
        </is>
      </c>
      <c r="F338" s="9" t="inlineStr">
        <is>
          <t>39.00</t>
        </is>
      </c>
      <c r="G338" s="9" t="inlineStr">
        <is>
          <t>T200P2701721605087005 665</t>
        </is>
      </c>
      <c r="H338" s="9" t="inlineStr">
        <is>
          <t>8020.35</t>
        </is>
      </c>
      <c r="I338" s="5" t="n"/>
      <c r="J338" s="9" t="n"/>
      <c r="K338" s="9" t="n"/>
      <c r="L338" s="8" t="inlineStr">
        <is>
          <t>✅ 可导入</t>
        </is>
      </c>
      <c r="M338" s="8" t="inlineStr">
        <is>
          <t>✅ 对账齐全</t>
        </is>
      </c>
      <c r="N338" t="inlineStr">
        <is>
          <t>✓正常配对·在线支付(客户收款,本店收入),与同号分账成对</t>
        </is>
      </c>
    </row>
    <row r="339">
      <c r="A339" s="6" t="inlineStr">
        <is>
          <t>2026-03-26</t>
        </is>
      </c>
      <c r="B339" s="5" t="inlineStr">
        <is>
          <t>202603132200119724141 5978243</t>
        </is>
      </c>
      <c r="C339" s="6" t="inlineStr">
        <is>
          <t>在线支付</t>
        </is>
      </c>
      <c r="D339" s="6" t="inlineStr">
        <is>
          <t>*鹏</t>
        </is>
      </c>
      <c r="E339" s="6" t="inlineStr">
        <is>
          <t>182******59</t>
        </is>
      </c>
      <c r="F339" s="6" t="inlineStr">
        <is>
          <t>28.00</t>
        </is>
      </c>
      <c r="G339" s="6" t="inlineStr">
        <is>
          <t>T200P2701713435086000 871</t>
        </is>
      </c>
      <c r="H339" s="6" t="inlineStr">
        <is>
          <t>7981.35</t>
        </is>
      </c>
      <c r="I339" s="5" t="inlineStr">
        <is>
          <t>已核销</t>
        </is>
      </c>
      <c r="J339" s="6" t="inlineStr">
        <is>
          <t>订单收款</t>
        </is>
      </c>
      <c r="K339" s="6" t="n"/>
      <c r="L339" s="8" t="inlineStr">
        <is>
          <t>✅ 可导入</t>
        </is>
      </c>
      <c r="M339" s="8" t="inlineStr">
        <is>
          <t>✅ 对账齐全</t>
        </is>
      </c>
      <c r="N339" t="inlineStr">
        <is>
          <t>✓正常配对·在线支付(客户收款,本店收入),与同号分账成对</t>
        </is>
      </c>
    </row>
    <row r="340">
      <c r="A340" s="9" t="inlineStr">
        <is>
          <t>2026-03-26</t>
        </is>
      </c>
      <c r="B340" s="5" t="inlineStr">
        <is>
          <t>202603172300111427141 3680560</t>
        </is>
      </c>
      <c r="C340" s="9" t="inlineStr">
        <is>
          <t>分账</t>
        </is>
      </c>
      <c r="D340" s="9" t="inlineStr">
        <is>
          <t>浙江淘宝商 业科技有限 公司</t>
        </is>
      </c>
      <c r="E340" s="9" t="inlineStr">
        <is>
          <t>rjfwf@service.ali yun.com</t>
        </is>
      </c>
      <c r="F340" s="9" t="inlineStr">
        <is>
          <t>-0.15</t>
        </is>
      </c>
      <c r="G340" s="9" t="inlineStr">
        <is>
          <t>T200P4502165328013003 516</t>
        </is>
      </c>
      <c r="H340" s="9" t="inlineStr">
        <is>
          <t>7953.35</t>
        </is>
      </c>
      <c r="I340" s="5" t="n"/>
      <c r="J340" s="9" t="n"/>
      <c r="K340" s="9" t="inlineStr">
        <is>
          <t>基础软件服务费(4502165328013003516)扣款</t>
        </is>
      </c>
      <c r="L340" s="8" t="inlineStr">
        <is>
          <t>✅ 可导入</t>
        </is>
      </c>
      <c r="M340" s="8" t="inlineStr">
        <is>
          <t>✅ 对账齐全</t>
        </is>
      </c>
      <c r="N340" t="inlineStr">
        <is>
          <t>✓正常配对·分账(淘宝支付手续费,约千分之六),与同号在线支付成对</t>
        </is>
      </c>
    </row>
    <row r="341">
      <c r="A341" s="6" t="inlineStr">
        <is>
          <t>2026-03-26</t>
        </is>
      </c>
      <c r="B341" s="5" t="inlineStr">
        <is>
          <t>202603172300111427141 3680560</t>
        </is>
      </c>
      <c r="C341" s="6" t="inlineStr">
        <is>
          <t>在线支付</t>
        </is>
      </c>
      <c r="D341" s="6" t="inlineStr">
        <is>
          <t>**联</t>
        </is>
      </c>
      <c r="E341" s="6" t="inlineStr">
        <is>
          <t>134******02</t>
        </is>
      </c>
      <c r="F341" s="6" t="inlineStr">
        <is>
          <t>25.00</t>
        </is>
      </c>
      <c r="G341" s="6" t="inlineStr">
        <is>
          <t>T200P4502165328013003 516</t>
        </is>
      </c>
      <c r="H341" s="6" t="inlineStr">
        <is>
          <t>7953.50</t>
        </is>
      </c>
      <c r="I341" s="5" t="n"/>
      <c r="J341" s="6" t="n"/>
      <c r="K341" s="6" t="n"/>
      <c r="L341" s="8" t="inlineStr">
        <is>
          <t>✅ 可导入</t>
        </is>
      </c>
      <c r="M341" s="8" t="inlineStr">
        <is>
          <t>✅ 对账齐全</t>
        </is>
      </c>
      <c r="N341" t="inlineStr">
        <is>
          <t>✓正常配对·在线支付(客户收款,本店收入),与同号分账成对</t>
        </is>
      </c>
    </row>
    <row r="342">
      <c r="A342" s="9" t="inlineStr">
        <is>
          <t>2026-03-26</t>
        </is>
      </c>
      <c r="B342" s="5" t="inlineStr">
        <is>
          <t>202603260200700115008 30036430071</t>
        </is>
      </c>
      <c r="C342" s="9" t="inlineStr">
        <is>
          <t>转账</t>
        </is>
      </c>
      <c r="D342" s="9" t="inlineStr">
        <is>
          <t>上海淘天商 业管理有限 公司</t>
        </is>
      </c>
      <c r="E342" s="9" t="inlineStr">
        <is>
          <t>byfsrtg3@service. aliyun.com</t>
        </is>
      </c>
      <c r="F342" s="9" t="inlineStr">
        <is>
          <t>-0.24</t>
        </is>
      </c>
      <c r="G342" s="9" t="inlineStr">
        <is>
          <t>HJCAEB==5000000684700 86031==63824012293508 11</t>
        </is>
      </c>
      <c r="H342" s="9" t="inlineStr">
        <is>
          <t>7928.50</t>
        </is>
      </c>
      <c r="I342" s="5" t="n"/>
      <c r="J342" s="9" t="n"/>
      <c r="K342" s="9" t="inlineStr">
        <is>
          <t>代扣款（扣款用途：消费者体验提升计划服务费_订单号4502177316184015146，付款方：义乌市畔色贸易商行(个体工商户)，Email：jimlu0918@gmail.com）</t>
        </is>
      </c>
      <c r="L342" s="8" t="inlineStr">
        <is>
          <t>✅ 可导入</t>
        </is>
      </c>
      <c r="M342" s="8" t="inlineStr">
        <is>
          <t>✅ 对账齐全</t>
        </is>
      </c>
      <c r="N342" t="inlineStr">
        <is>
          <t>✓</t>
        </is>
      </c>
    </row>
    <row r="343">
      <c r="A343" s="6" t="inlineStr">
        <is>
          <t>2026-03-25</t>
        </is>
      </c>
      <c r="B343" s="5" t="inlineStr">
        <is>
          <t>202603182300112218142 3458091</t>
        </is>
      </c>
      <c r="C343" s="6" t="inlineStr">
        <is>
          <t>分账</t>
        </is>
      </c>
      <c r="D343" s="6" t="inlineStr">
        <is>
          <t>浙江淘宝商 业科技有限 公司</t>
        </is>
      </c>
      <c r="E343" s="6" t="inlineStr">
        <is>
          <t>rjfwf@service.ali yun.com</t>
        </is>
      </c>
      <c r="F343" s="6" t="inlineStr">
        <is>
          <t>-0.12</t>
        </is>
      </c>
      <c r="G343" s="6" t="inlineStr">
        <is>
          <t>T200P4502180522056034 835</t>
        </is>
      </c>
      <c r="H343" s="6" t="inlineStr">
        <is>
          <t>7928.74</t>
        </is>
      </c>
      <c r="I343" s="5" t="inlineStr">
        <is>
          <t>已核销</t>
        </is>
      </c>
      <c r="J343" s="6" t="inlineStr">
        <is>
          <t>订单收款</t>
        </is>
      </c>
      <c r="K343" s="6" t="inlineStr">
        <is>
          <t>基础软件服务费(4502180522056034835)扣款</t>
        </is>
      </c>
      <c r="L343" s="8" t="inlineStr">
        <is>
          <t>✅ 可导入</t>
        </is>
      </c>
      <c r="M343" s="8" t="inlineStr">
        <is>
          <t>✅ 对账齐全</t>
        </is>
      </c>
      <c r="N343" t="inlineStr">
        <is>
          <t>✓正常配对·分账(淘宝支付手续费,约千分之六),与同号在线支付成对</t>
        </is>
      </c>
    </row>
    <row r="344">
      <c r="A344" s="9" t="inlineStr">
        <is>
          <t>2026-03-25</t>
        </is>
      </c>
      <c r="B344" s="5" t="inlineStr">
        <is>
          <t>202603182300112218142 3458091</t>
        </is>
      </c>
      <c r="C344" s="9" t="inlineStr">
        <is>
          <t>在线支付</t>
        </is>
      </c>
      <c r="D344" s="9" t="inlineStr">
        <is>
          <t>*洲</t>
        </is>
      </c>
      <c r="E344" s="9" t="inlineStr">
        <is>
          <t>192******11</t>
        </is>
      </c>
      <c r="F344" s="9" t="inlineStr">
        <is>
          <t>20.00</t>
        </is>
      </c>
      <c r="G344" s="9" t="inlineStr">
        <is>
          <t>T200P4502180522056034 835</t>
        </is>
      </c>
      <c r="H344" s="9" t="inlineStr">
        <is>
          <t>7928.86</t>
        </is>
      </c>
      <c r="I344" s="5" t="inlineStr">
        <is>
          <t>已核销</t>
        </is>
      </c>
      <c r="J344" s="9" t="inlineStr">
        <is>
          <t>订单收款</t>
        </is>
      </c>
      <c r="K344" s="9" t="n"/>
      <c r="L344" s="8" t="inlineStr">
        <is>
          <t>✅ 可导入</t>
        </is>
      </c>
      <c r="M344" s="8" t="inlineStr">
        <is>
          <t>✅ 对账齐全</t>
        </is>
      </c>
      <c r="N344" t="inlineStr">
        <is>
          <t>✓正常配对·在线支付(客户收款,本店收入),与同号分账成对</t>
        </is>
      </c>
    </row>
    <row r="345">
      <c r="A345" s="6" t="inlineStr">
        <is>
          <t>2026-03-25</t>
        </is>
      </c>
      <c r="B345" s="5" t="inlineStr">
        <is>
          <t>202603152300110923144 3581262</t>
        </is>
      </c>
      <c r="C345" s="6" t="inlineStr">
        <is>
          <t>分账</t>
        </is>
      </c>
      <c r="D345" s="6" t="inlineStr">
        <is>
          <t>浙江淘宝商 业科技有限 公司</t>
        </is>
      </c>
      <c r="E345" s="6" t="inlineStr">
        <is>
          <t>rjfwf@service.ali yun.com</t>
        </is>
      </c>
      <c r="F345" s="6" t="inlineStr">
        <is>
          <t>-0.20</t>
        </is>
      </c>
      <c r="G345" s="6" t="inlineStr">
        <is>
          <t>T200P4502127204029030 539</t>
        </is>
      </c>
      <c r="H345" s="6" t="inlineStr">
        <is>
          <t>7908.86</t>
        </is>
      </c>
      <c r="I345" s="5" t="n"/>
      <c r="J345" s="6" t="n"/>
      <c r="K345" s="6" t="inlineStr">
        <is>
          <t>基础软件服务费(4502127204029030539)扣款</t>
        </is>
      </c>
      <c r="L345" s="8" t="inlineStr">
        <is>
          <t>✅ 可导入</t>
        </is>
      </c>
      <c r="M345" s="8" t="inlineStr">
        <is>
          <t>✅ 对账齐全</t>
        </is>
      </c>
      <c r="N345" t="inlineStr">
        <is>
          <t>✓正常配对·分账(淘宝支付手续费,约千分之六),与同号在线支付成对</t>
        </is>
      </c>
    </row>
    <row r="346">
      <c r="A346" s="9" t="inlineStr">
        <is>
          <t>2026-03-25</t>
        </is>
      </c>
      <c r="B346" s="5" t="inlineStr">
        <is>
          <t>202603152300110923144 3581262</t>
        </is>
      </c>
      <c r="C346" s="9" t="inlineStr">
        <is>
          <t>在线支付</t>
        </is>
      </c>
      <c r="D346" s="9" t="inlineStr">
        <is>
          <t>**云</t>
        </is>
      </c>
      <c r="E346" s="9" t="inlineStr">
        <is>
          <t>ala***@sina.com</t>
        </is>
      </c>
      <c r="F346" s="9" t="inlineStr">
        <is>
          <t>33.00</t>
        </is>
      </c>
      <c r="G346" s="9" t="inlineStr">
        <is>
          <t>T200P4502127204029030 539</t>
        </is>
      </c>
      <c r="H346" s="9" t="inlineStr">
        <is>
          <t>7909.06</t>
        </is>
      </c>
      <c r="I346" s="5" t="n"/>
      <c r="J346" s="9" t="n"/>
      <c r="K346" s="9" t="n"/>
      <c r="L346" s="8" t="inlineStr">
        <is>
          <t>✅ 可导入</t>
        </is>
      </c>
      <c r="M346" s="8" t="inlineStr">
        <is>
          <t>✅ 对账齐全</t>
        </is>
      </c>
      <c r="N346" t="inlineStr">
        <is>
          <t>✓正常配对·在线支付(客户收款,本店收入),与同号分账成对</t>
        </is>
      </c>
    </row>
    <row r="347">
      <c r="A347" s="6" t="inlineStr">
        <is>
          <t>2026-03-25</t>
        </is>
      </c>
      <c r="B347" s="5" t="inlineStr">
        <is>
          <t>202603032300110335142 3599608</t>
        </is>
      </c>
      <c r="C347" s="6" t="inlineStr">
        <is>
          <t>分账</t>
        </is>
      </c>
      <c r="D347" s="6" t="n"/>
      <c r="E347" s="6" t="n"/>
      <c r="F347" s="6" t="inlineStr">
        <is>
          <t>21.87</t>
        </is>
      </c>
      <c r="G347" s="6" t="inlineStr">
        <is>
          <t>T200P3272692153383916 087</t>
        </is>
      </c>
      <c r="H347" s="6" t="inlineStr">
        <is>
          <t>7876.06</t>
        </is>
      </c>
      <c r="I347" s="5" t="n"/>
      <c r="J347" s="6" t="n"/>
      <c r="K347" s="6" t="inlineStr">
        <is>
          <t>店铺过户-3272692153385916087</t>
        </is>
      </c>
      <c r="L347" s="8" t="inlineStr">
        <is>
          <t>✅ 可导入</t>
        </is>
      </c>
      <c r="M347" s="8" t="inlineStr">
        <is>
          <t>✅ 对账齐全</t>
        </is>
      </c>
      <c r="N347" t="inlineStr">
        <is>
          <t>✓正常配对·分账(淘宝支付手续费,约千分之六),与同号在线支付成对</t>
        </is>
      </c>
    </row>
    <row r="348">
      <c r="A348" s="9" t="inlineStr">
        <is>
          <t>2026-03-25</t>
        </is>
      </c>
      <c r="B348" s="5" t="inlineStr">
        <is>
          <t>202603092200118207141 2177786</t>
        </is>
      </c>
      <c r="C348" s="9" t="inlineStr">
        <is>
          <t>分账</t>
        </is>
      </c>
      <c r="D348" s="9" t="n"/>
      <c r="E348" s="9" t="n"/>
      <c r="F348" s="9" t="inlineStr">
        <is>
          <t>21.87</t>
        </is>
      </c>
      <c r="G348" s="9" t="inlineStr">
        <is>
          <t>T200P3285720049869824 166</t>
        </is>
      </c>
      <c r="H348" s="9" t="inlineStr">
        <is>
          <t>7854.19</t>
        </is>
      </c>
      <c r="I348" s="5" t="inlineStr">
        <is>
          <t>已核销</t>
        </is>
      </c>
      <c r="J348" s="9" t="inlineStr">
        <is>
          <t>订单收款</t>
        </is>
      </c>
      <c r="K348" s="9" t="inlineStr">
        <is>
          <t>店铺过户-3285720049869824166</t>
        </is>
      </c>
      <c r="L348" s="8" t="inlineStr">
        <is>
          <t>✅ 可导入</t>
        </is>
      </c>
      <c r="M348" s="8" t="inlineStr">
        <is>
          <t>✅ 对账齐全</t>
        </is>
      </c>
      <c r="N348" t="inlineStr">
        <is>
          <t>✓分账(淘宝支付手续费)</t>
        </is>
      </c>
    </row>
    <row r="349">
      <c r="A349" s="6" t="inlineStr">
        <is>
          <t>2026-03-25</t>
        </is>
      </c>
      <c r="B349" s="5" t="inlineStr">
        <is>
          <t>202603032300110335142 3599608</t>
        </is>
      </c>
      <c r="C349" s="6" t="inlineStr">
        <is>
          <t>分账</t>
        </is>
      </c>
      <c r="D349" s="6" t="inlineStr">
        <is>
          <t>浙江淘宝商 业科技有限 公司</t>
        </is>
      </c>
      <c r="E349" s="6" t="inlineStr">
        <is>
          <t>rjfwf@service.ali yun.com</t>
        </is>
      </c>
      <c r="F349" s="6" t="inlineStr">
        <is>
          <t>-0.13</t>
        </is>
      </c>
      <c r="G349" s="6" t="inlineStr">
        <is>
          <t>T200P3272692153383916 087</t>
        </is>
      </c>
      <c r="H349" s="6" t="inlineStr">
        <is>
          <t>7832.32</t>
        </is>
      </c>
      <c r="I349" s="5" t="n"/>
      <c r="J349" s="6" t="n"/>
      <c r="K349" s="6" t="inlineStr">
        <is>
          <t>基础软件服务费(3272692153383916087)扣款</t>
        </is>
      </c>
      <c r="L349" s="8" t="inlineStr">
        <is>
          <t>✅ 可导入</t>
        </is>
      </c>
      <c r="M349" s="8" t="inlineStr">
        <is>
          <t>✅ 对账齐全</t>
        </is>
      </c>
      <c r="N349" t="inlineStr">
        <is>
          <t>✓正常配对·分账(淘宝支付手续费,约千分之六),与同号在线支付成对</t>
        </is>
      </c>
    </row>
    <row r="350">
      <c r="A350" s="9" t="inlineStr">
        <is>
          <t>2026-03-25</t>
        </is>
      </c>
      <c r="B350" s="5" t="inlineStr">
        <is>
          <t>202603172200116822144 7667827</t>
        </is>
      </c>
      <c r="C350" s="9" t="inlineStr">
        <is>
          <t>分账</t>
        </is>
      </c>
      <c r="D350" s="9" t="inlineStr">
        <is>
          <t>浙江淘宝商 业科技有限 公司</t>
        </is>
      </c>
      <c r="E350" s="9" t="inlineStr">
        <is>
          <t>rjfwf@service.ali yun.com</t>
        </is>
      </c>
      <c r="F350" s="9" t="inlineStr">
        <is>
          <t>-0.15</t>
        </is>
      </c>
      <c r="G350" s="9" t="inlineStr">
        <is>
          <t>T200P4502171845013007 245</t>
        </is>
      </c>
      <c r="H350" s="9" t="inlineStr">
        <is>
          <t>7832.45</t>
        </is>
      </c>
      <c r="I350" s="5" t="inlineStr">
        <is>
          <t>已核销</t>
        </is>
      </c>
      <c r="J350" s="9" t="inlineStr">
        <is>
          <t>订单收款</t>
        </is>
      </c>
      <c r="K350" s="9" t="inlineStr">
        <is>
          <t>基础软件服务费(4502171845013007245)扣款</t>
        </is>
      </c>
      <c r="L350" s="8" t="inlineStr">
        <is>
          <t>✅ 可导入</t>
        </is>
      </c>
      <c r="M350" s="8" t="inlineStr">
        <is>
          <t>✅ 对账齐全</t>
        </is>
      </c>
      <c r="N350" t="inlineStr">
        <is>
          <t>✓正常配对·分账(淘宝支付手续费,约千分之六),与同号在线支付成对</t>
        </is>
      </c>
    </row>
    <row r="351">
      <c r="A351" s="6" t="inlineStr">
        <is>
          <t>2026-03-25</t>
        </is>
      </c>
      <c r="B351" s="5" t="inlineStr">
        <is>
          <t>202603172200116822144 7667827</t>
        </is>
      </c>
      <c r="C351" s="6" t="inlineStr">
        <is>
          <t>在线支付</t>
        </is>
      </c>
      <c r="D351" s="6" t="inlineStr">
        <is>
          <t>**璐</t>
        </is>
      </c>
      <c r="E351" s="6" t="inlineStr">
        <is>
          <t>878***@qq.com</t>
        </is>
      </c>
      <c r="F351" s="6" t="inlineStr">
        <is>
          <t>25.00</t>
        </is>
      </c>
      <c r="G351" s="6" t="inlineStr">
        <is>
          <t>T200P4502171845013007 245</t>
        </is>
      </c>
      <c r="H351" s="6" t="inlineStr">
        <is>
          <t>7832.60</t>
        </is>
      </c>
      <c r="I351" s="5" t="inlineStr">
        <is>
          <t>已核销</t>
        </is>
      </c>
      <c r="J351" s="6" t="inlineStr">
        <is>
          <t>订单收款</t>
        </is>
      </c>
      <c r="K351" s="6" t="n"/>
      <c r="L351" s="8" t="inlineStr">
        <is>
          <t>✅ 可导入</t>
        </is>
      </c>
      <c r="M351" s="8" t="inlineStr">
        <is>
          <t>✅ 对账齐全</t>
        </is>
      </c>
      <c r="N351" t="inlineStr">
        <is>
          <t>✓正常配对·在线支付(客户收款,本店收入),与同号分账成对</t>
        </is>
      </c>
    </row>
    <row r="352">
      <c r="A352" s="9" t="inlineStr">
        <is>
          <t>2026-03-24</t>
        </is>
      </c>
      <c r="B352" s="5" t="inlineStr">
        <is>
          <t>202603232200119460144 4197916</t>
        </is>
      </c>
      <c r="C352" s="9" t="inlineStr">
        <is>
          <t>分账</t>
        </is>
      </c>
      <c r="D352" s="9" t="inlineStr">
        <is>
          <t>浙江淘宝商 业科技有限 公司</t>
        </is>
      </c>
      <c r="E352" s="9" t="inlineStr">
        <is>
          <t>rjfwf@service.ali yun.com</t>
        </is>
      </c>
      <c r="F352" s="9" t="inlineStr">
        <is>
          <t>-0.10</t>
        </is>
      </c>
      <c r="G352" s="9" t="inlineStr">
        <is>
          <t>T200P4502192295154012 143</t>
        </is>
      </c>
      <c r="H352" s="9" t="inlineStr">
        <is>
          <t>7807.60</t>
        </is>
      </c>
      <c r="I352" s="5" t="inlineStr">
        <is>
          <t>已核销</t>
        </is>
      </c>
      <c r="J352" s="9" t="inlineStr">
        <is>
          <t>订单收款</t>
        </is>
      </c>
      <c r="K352" s="9" t="inlineStr">
        <is>
          <t>基础软件服务费(4502192295154012143)扣款</t>
        </is>
      </c>
      <c r="L352" s="8" t="inlineStr">
        <is>
          <t>✅ 可导入</t>
        </is>
      </c>
      <c r="M352" s="8" t="inlineStr">
        <is>
          <t>✅ 对账齐全</t>
        </is>
      </c>
      <c r="N352" t="inlineStr">
        <is>
          <t>✓正常配对·分账(淘宝支付手续费,约千分之六),与同号在线支付成对</t>
        </is>
      </c>
    </row>
    <row r="353">
      <c r="A353" s="6" t="inlineStr">
        <is>
          <t>2026-03-24</t>
        </is>
      </c>
      <c r="B353" s="5" t="inlineStr">
        <is>
          <t>202603232200119460144 4197916</t>
        </is>
      </c>
      <c r="C353" s="6" t="inlineStr">
        <is>
          <t>在线支付</t>
        </is>
      </c>
      <c r="D353" s="6" t="inlineStr">
        <is>
          <t>**文</t>
        </is>
      </c>
      <c r="E353" s="6" t="inlineStr">
        <is>
          <t>546***@qq.com</t>
        </is>
      </c>
      <c r="F353" s="6" t="inlineStr">
        <is>
          <t>17.00</t>
        </is>
      </c>
      <c r="G353" s="6" t="inlineStr">
        <is>
          <t>T200P4502192295154012 143</t>
        </is>
      </c>
      <c r="H353" s="6" t="inlineStr">
        <is>
          <t>7807.70</t>
        </is>
      </c>
      <c r="I353" s="5" t="inlineStr">
        <is>
          <t>已核销</t>
        </is>
      </c>
      <c r="J353" s="6" t="inlineStr">
        <is>
          <t>订单收款</t>
        </is>
      </c>
      <c r="K353" s="6" t="n"/>
      <c r="L353" s="8" t="inlineStr">
        <is>
          <t>✅ 可导入</t>
        </is>
      </c>
      <c r="M353" s="8" t="inlineStr">
        <is>
          <t>✅ 对账齐全</t>
        </is>
      </c>
      <c r="N353" t="inlineStr">
        <is>
          <t>✓正常配对·在线支付(客户收款,本店收入),与同号分账成对</t>
        </is>
      </c>
    </row>
    <row r="354">
      <c r="A354" s="9" t="inlineStr">
        <is>
          <t>2026-03-24</t>
        </is>
      </c>
      <c r="B354" s="5" t="inlineStr">
        <is>
          <t>202603122300114354145 8183991</t>
        </is>
      </c>
      <c r="C354" s="9" t="inlineStr">
        <is>
          <t>分账</t>
        </is>
      </c>
      <c r="D354" s="9" t="n"/>
      <c r="E354" s="9" t="n"/>
      <c r="F354" s="9" t="inlineStr">
        <is>
          <t>22.86</t>
        </is>
      </c>
      <c r="G354" s="9" t="inlineStr">
        <is>
          <t>T200P4502112230191021 934</t>
        </is>
      </c>
      <c r="H354" s="9" t="inlineStr">
        <is>
          <t>7790.70</t>
        </is>
      </c>
      <c r="I354" s="5" t="n"/>
      <c r="J354" s="9" t="n"/>
      <c r="K354" s="9" t="inlineStr">
        <is>
          <t>店铺过户-4502112230191031116</t>
        </is>
      </c>
      <c r="L354" s="8" t="inlineStr">
        <is>
          <t>✅ 可导入</t>
        </is>
      </c>
      <c r="M354" s="8" t="inlineStr">
        <is>
          <t>✅ 对账齐全</t>
        </is>
      </c>
      <c r="N354" t="inlineStr">
        <is>
          <t>✓分账(淘宝支付手续费)</t>
        </is>
      </c>
    </row>
    <row r="355">
      <c r="A355" s="6" t="inlineStr">
        <is>
          <t>2026-03-24</t>
        </is>
      </c>
      <c r="B355" s="5" t="inlineStr">
        <is>
          <t>202603122200116704142 3488261</t>
        </is>
      </c>
      <c r="C355" s="6" t="inlineStr">
        <is>
          <t>分账</t>
        </is>
      </c>
      <c r="D355" s="6" t="inlineStr">
        <is>
          <t>浙江淘宝商 业科技有限 公司</t>
        </is>
      </c>
      <c r="E355" s="6" t="inlineStr">
        <is>
          <t>rjfwf@service.ali yun.com</t>
        </is>
      </c>
      <c r="F355" s="6" t="inlineStr">
        <is>
          <t>-0.16</t>
        </is>
      </c>
      <c r="G355" s="6" t="inlineStr">
        <is>
          <t>T200P4502116478193001 737</t>
        </is>
      </c>
      <c r="H355" s="6" t="inlineStr">
        <is>
          <t>7767.84</t>
        </is>
      </c>
      <c r="I355" s="5" t="inlineStr">
        <is>
          <t>已核销</t>
        </is>
      </c>
      <c r="J355" s="6" t="inlineStr">
        <is>
          <t>订单收款</t>
        </is>
      </c>
      <c r="K355" s="6" t="inlineStr">
        <is>
          <t>基础软件服务费(4502116478193001737)扣款</t>
        </is>
      </c>
      <c r="L355" s="8" t="inlineStr">
        <is>
          <t>✅ 可导入</t>
        </is>
      </c>
      <c r="M355" s="8" t="inlineStr">
        <is>
          <t>✅ 对账齐全</t>
        </is>
      </c>
      <c r="N355" t="inlineStr">
        <is>
          <t>✓正常配对·分账(淘宝支付手续费,约千分之六),与同号在线支付成对</t>
        </is>
      </c>
    </row>
    <row r="356">
      <c r="A356" s="9" t="inlineStr">
        <is>
          <t>2026-03-24</t>
        </is>
      </c>
      <c r="B356" s="5" t="inlineStr">
        <is>
          <t>202603122200115351143 2158915</t>
        </is>
      </c>
      <c r="C356" s="9" t="inlineStr">
        <is>
          <t>分账</t>
        </is>
      </c>
      <c r="D356" s="9" t="inlineStr">
        <is>
          <t>浙江淘宝商 业科技有限 公司</t>
        </is>
      </c>
      <c r="E356" s="9" t="inlineStr">
        <is>
          <t>rjfwf@service.ali yun.com</t>
        </is>
      </c>
      <c r="F356" s="9" t="inlineStr">
        <is>
          <t>-0.21</t>
        </is>
      </c>
      <c r="G356" s="9" t="inlineStr">
        <is>
          <t>T200P2701717899054002 854</t>
        </is>
      </c>
      <c r="H356" s="9" t="inlineStr">
        <is>
          <t>7768.00</t>
        </is>
      </c>
      <c r="I356" s="5" t="inlineStr">
        <is>
          <t>已核销</t>
        </is>
      </c>
      <c r="J356" s="9" t="inlineStr">
        <is>
          <t>订单收款</t>
        </is>
      </c>
      <c r="K356" s="9" t="inlineStr">
        <is>
          <t>基础软件服务费(2701717899054002854)扣款</t>
        </is>
      </c>
      <c r="L356" s="8" t="inlineStr">
        <is>
          <t>✅ 可导入</t>
        </is>
      </c>
      <c r="M356" s="8" t="inlineStr">
        <is>
          <t>✅ 对账齐全</t>
        </is>
      </c>
      <c r="N356" t="inlineStr">
        <is>
          <t>✓正常配对·分账(淘宝支付手续费,约千分之六),与同号在线支付成对</t>
        </is>
      </c>
    </row>
    <row r="357">
      <c r="A357" s="6" t="inlineStr">
        <is>
          <t>2026-03-24</t>
        </is>
      </c>
      <c r="B357" s="5" t="inlineStr">
        <is>
          <t>202603122200115351143 2158915</t>
        </is>
      </c>
      <c r="C357" s="6" t="inlineStr">
        <is>
          <t>在线支付</t>
        </is>
      </c>
      <c r="D357" s="6" t="inlineStr">
        <is>
          <t>**召</t>
        </is>
      </c>
      <c r="E357" s="6" t="inlineStr">
        <is>
          <t>153******33</t>
        </is>
      </c>
      <c r="F357" s="6" t="inlineStr">
        <is>
          <t>35.00</t>
        </is>
      </c>
      <c r="G357" s="6" t="inlineStr">
        <is>
          <t>T200P2701717899054002 854</t>
        </is>
      </c>
      <c r="H357" s="6" t="inlineStr">
        <is>
          <t>7768.21</t>
        </is>
      </c>
      <c r="I357" s="5" t="inlineStr">
        <is>
          <t>已核销</t>
        </is>
      </c>
      <c r="J357" s="6" t="inlineStr">
        <is>
          <t>订单收款</t>
        </is>
      </c>
      <c r="K357" s="6" t="n"/>
      <c r="L357" s="8" t="inlineStr">
        <is>
          <t>✅ 可导入</t>
        </is>
      </c>
      <c r="M357" s="8" t="inlineStr">
        <is>
          <t>✅ 对账齐全</t>
        </is>
      </c>
      <c r="N357" t="inlineStr">
        <is>
          <t>✓正常配对·在线支付(客户收款,本店收入),与同号分账成对</t>
        </is>
      </c>
    </row>
    <row r="358">
      <c r="A358" s="9" t="inlineStr">
        <is>
          <t>2026-03-24</t>
        </is>
      </c>
      <c r="B358" s="5" t="inlineStr">
        <is>
          <t>202603122200116704142 3488261</t>
        </is>
      </c>
      <c r="C358" s="9" t="inlineStr">
        <is>
          <t>在线支付</t>
        </is>
      </c>
      <c r="D358" s="9" t="inlineStr">
        <is>
          <t>**娟</t>
        </is>
      </c>
      <c r="E358" s="9" t="inlineStr">
        <is>
          <t>159******80</t>
        </is>
      </c>
      <c r="F358" s="9" t="inlineStr">
        <is>
          <t>27.00</t>
        </is>
      </c>
      <c r="G358" s="9" t="inlineStr">
        <is>
          <t>T200P4502116478193001 737</t>
        </is>
      </c>
      <c r="H358" s="9" t="inlineStr">
        <is>
          <t>7733.21</t>
        </is>
      </c>
      <c r="I358" s="5" t="inlineStr">
        <is>
          <t>已核销</t>
        </is>
      </c>
      <c r="J358" s="9" t="inlineStr">
        <is>
          <t>订单收款</t>
        </is>
      </c>
      <c r="K358" s="9" t="n"/>
      <c r="L358" s="8" t="inlineStr">
        <is>
          <t>✅ 可导入</t>
        </is>
      </c>
      <c r="M358" s="8" t="inlineStr">
        <is>
          <t>✅ 对账齐全</t>
        </is>
      </c>
      <c r="N358" t="inlineStr">
        <is>
          <t>✓正常配对·在线支付(客户收款,本店收入),与同号分账成对</t>
        </is>
      </c>
    </row>
    <row r="359">
      <c r="A359" s="6" t="inlineStr">
        <is>
          <t>2026-03-24</t>
        </is>
      </c>
      <c r="B359" s="5" t="inlineStr">
        <is>
          <t>202603182200119014145 9833024</t>
        </is>
      </c>
      <c r="C359" s="6" t="inlineStr">
        <is>
          <t>分账</t>
        </is>
      </c>
      <c r="D359" s="6" t="inlineStr">
        <is>
          <t>浙江淘宝商 业科技有限 公司</t>
        </is>
      </c>
      <c r="E359" s="6" t="inlineStr">
        <is>
          <t>rjfwf@service.ali yun.com</t>
        </is>
      </c>
      <c r="F359" s="6" t="inlineStr">
        <is>
          <t>-0.15</t>
        </is>
      </c>
      <c r="G359" s="6" t="inlineStr">
        <is>
          <t>T200P4502171017056018 520</t>
        </is>
      </c>
      <c r="H359" s="6" t="inlineStr">
        <is>
          <t>7706.21</t>
        </is>
      </c>
      <c r="I359" s="5" t="inlineStr">
        <is>
          <t>已核销</t>
        </is>
      </c>
      <c r="J359" s="6" t="inlineStr">
        <is>
          <t>订单收款</t>
        </is>
      </c>
      <c r="K359" s="6" t="inlineStr">
        <is>
          <t>基础软件服务费(45021</t>
        </is>
      </c>
      <c r="L359" s="8" t="inlineStr">
        <is>
          <t>✅ 可导入</t>
        </is>
      </c>
      <c r="M359" s="8" t="inlineStr">
        <is>
          <t>✅ 对账齐全</t>
        </is>
      </c>
      <c r="N359" t="inlineStr">
        <is>
          <t>✓正常配对·分账(淘宝支付手续费,约千分之六),与同号在线支付成对</t>
        </is>
      </c>
    </row>
    <row r="360">
      <c r="A360" s="9" t="inlineStr">
        <is>
          <t>2026-03-24</t>
        </is>
      </c>
      <c r="B360" s="5" t="inlineStr">
        <is>
          <t>202603182200119014145 9833024</t>
        </is>
      </c>
      <c r="C360" s="9" t="inlineStr">
        <is>
          <t>在线支付</t>
        </is>
      </c>
      <c r="D360" s="9" t="inlineStr">
        <is>
          <t>**萍</t>
        </is>
      </c>
      <c r="E360" s="9" t="inlineStr">
        <is>
          <t>180******28</t>
        </is>
      </c>
      <c r="F360" s="9" t="inlineStr">
        <is>
          <t>25.00</t>
        </is>
      </c>
      <c r="G360" s="9" t="inlineStr">
        <is>
          <t>T200P4502171017056018 520</t>
        </is>
      </c>
      <c r="H360" s="9" t="inlineStr">
        <is>
          <t>7706.36</t>
        </is>
      </c>
      <c r="I360" s="5" t="inlineStr">
        <is>
          <t>已核销</t>
        </is>
      </c>
      <c r="J360" s="9" t="inlineStr">
        <is>
          <t>订单收款</t>
        </is>
      </c>
      <c r="K360" s="9" t="n"/>
      <c r="L360" s="8" t="inlineStr">
        <is>
          <t>✅ 可导入</t>
        </is>
      </c>
      <c r="M360" s="8" t="inlineStr">
        <is>
          <t>✅ 对账齐全</t>
        </is>
      </c>
      <c r="N360" t="inlineStr">
        <is>
          <t>✓正常配对·在线支付(客户收款,本店收入),与同号分账成对</t>
        </is>
      </c>
    </row>
    <row r="361">
      <c r="A361" s="6" t="inlineStr">
        <is>
          <t>2026-03-24</t>
        </is>
      </c>
      <c r="B361" s="5" t="inlineStr">
        <is>
          <t>202603182300111128141 0560190</t>
        </is>
      </c>
      <c r="C361" s="6" t="inlineStr">
        <is>
          <t>分账</t>
        </is>
      </c>
      <c r="D361" s="6" t="inlineStr">
        <is>
          <t>浙江淘宝商 业科技有限 公司</t>
        </is>
      </c>
      <c r="E361" s="6" t="inlineStr">
        <is>
          <t>rjfwf@service.ali yun.com</t>
        </is>
      </c>
      <c r="F361" s="6" t="inlineStr">
        <is>
          <t>-0.19</t>
        </is>
      </c>
      <c r="G361" s="6" t="inlineStr">
        <is>
          <t>T200P4502181530042195 409</t>
        </is>
      </c>
      <c r="H361" s="6" t="inlineStr">
        <is>
          <t>7681.36</t>
        </is>
      </c>
      <c r="I361" s="5" t="inlineStr">
        <is>
          <t>已核销</t>
        </is>
      </c>
      <c r="J361" s="6" t="inlineStr">
        <is>
          <t>订单收款</t>
        </is>
      </c>
      <c r="K361" s="6" t="inlineStr">
        <is>
          <t>基础软件服务费(4502181530042195409)扣款</t>
        </is>
      </c>
      <c r="L361" s="8" t="inlineStr">
        <is>
          <t>✅ 可导入</t>
        </is>
      </c>
      <c r="M361" s="8" t="inlineStr">
        <is>
          <t>✅ 对账齐全</t>
        </is>
      </c>
      <c r="N361" t="inlineStr">
        <is>
          <t>✓正常配对·分账(淘宝支付手续费,约千分之六),与同号在线支付成对</t>
        </is>
      </c>
    </row>
    <row r="362">
      <c r="A362" s="9" t="inlineStr">
        <is>
          <t>2026-03-24</t>
        </is>
      </c>
      <c r="B362" s="5" t="inlineStr">
        <is>
          <t>202603182300111128141 0560190</t>
        </is>
      </c>
      <c r="C362" s="9" t="inlineStr">
        <is>
          <t>在线支付</t>
        </is>
      </c>
      <c r="D362" s="9" t="inlineStr">
        <is>
          <t>*坤</t>
        </is>
      </c>
      <c r="E362" s="9" t="inlineStr">
        <is>
          <t>121***@qq.com</t>
        </is>
      </c>
      <c r="F362" s="9" t="inlineStr">
        <is>
          <t>32.00</t>
        </is>
      </c>
      <c r="G362" s="9" t="inlineStr">
        <is>
          <t>T200P4502181530042195 409</t>
        </is>
      </c>
      <c r="H362" s="9" t="inlineStr">
        <is>
          <t>7681.55</t>
        </is>
      </c>
      <c r="I362" s="5" t="inlineStr">
        <is>
          <t>已核销</t>
        </is>
      </c>
      <c r="J362" s="9" t="inlineStr">
        <is>
          <t>订单收款</t>
        </is>
      </c>
      <c r="K362" s="9" t="n"/>
      <c r="L362" s="8" t="inlineStr">
        <is>
          <t>✅ 可导入</t>
        </is>
      </c>
      <c r="M362" s="8" t="inlineStr">
        <is>
          <t>✅ 对账齐全</t>
        </is>
      </c>
      <c r="N362" t="inlineStr">
        <is>
          <t>✓正常配对·在线支付(客户收款,本店收入),与同号分账成对</t>
        </is>
      </c>
    </row>
    <row r="363">
      <c r="A363" s="6" t="inlineStr">
        <is>
          <t>2026-03-23</t>
        </is>
      </c>
      <c r="B363" s="5" t="inlineStr">
        <is>
          <t>202603230200700115808 30023188341</t>
        </is>
      </c>
      <c r="C363" s="6" t="inlineStr">
        <is>
          <t>转账</t>
        </is>
      </c>
      <c r="D363" s="6" t="inlineStr">
        <is>
          <t>上海淘天商 业管理有限 公司</t>
        </is>
      </c>
      <c r="E363" s="6" t="inlineStr">
        <is>
          <t>byfsrtg3@service. aliyun.com</t>
        </is>
      </c>
      <c r="F363" s="6" t="inlineStr">
        <is>
          <t>-0.24</t>
        </is>
      </c>
      <c r="G363" s="6" t="inlineStr">
        <is>
          <t>HJCAEB==5000000684700 86031==63768696839308 11</t>
        </is>
      </c>
      <c r="H363" s="6" t="inlineStr">
        <is>
          <t>7649.55</t>
        </is>
      </c>
      <c r="I363" s="5" t="n"/>
      <c r="J363" s="6" t="n"/>
      <c r="K363" s="6" t="inlineStr">
        <is>
          <t>代扣款（扣款用途：消费者体验提升计划服务费_订单号4502192295154012143，付款方：义乌市畔色贸易商行(个体工商户)，Email：jimlu0918@gmail.com）</t>
        </is>
      </c>
      <c r="L363" s="8" t="inlineStr">
        <is>
          <t>✅ 可导入</t>
        </is>
      </c>
      <c r="M363" s="8" t="inlineStr">
        <is>
          <t>✅ 对账齐全</t>
        </is>
      </c>
      <c r="N363" t="inlineStr">
        <is>
          <t>✓</t>
        </is>
      </c>
    </row>
    <row r="364">
      <c r="A364" s="9" t="inlineStr">
        <is>
          <t>2026-03-23</t>
        </is>
      </c>
      <c r="B364" s="5" t="inlineStr">
        <is>
          <t>202603162200118269140 7171486</t>
        </is>
      </c>
      <c r="C364" s="9" t="inlineStr">
        <is>
          <t>分账</t>
        </is>
      </c>
      <c r="D364" s="9" t="inlineStr">
        <is>
          <t>浙江淘宝商 业科技有限 公司</t>
        </is>
      </c>
      <c r="E364" s="9" t="inlineStr">
        <is>
          <t>rjfwf@service.ali yun.com</t>
        </is>
      </c>
      <c r="F364" s="9" t="inlineStr">
        <is>
          <t>-0.15</t>
        </is>
      </c>
      <c r="G364" s="9" t="inlineStr">
        <is>
          <t>T200P2701748210013035 370</t>
        </is>
      </c>
      <c r="H364" s="9" t="inlineStr">
        <is>
          <t>7649.79</t>
        </is>
      </c>
      <c r="I364" s="5" t="inlineStr">
        <is>
          <t>已核销</t>
        </is>
      </c>
      <c r="J364" s="9" t="inlineStr">
        <is>
          <t>订单收款</t>
        </is>
      </c>
      <c r="K364" s="9" t="inlineStr">
        <is>
          <t>基础软件服务费(2701748210013035370)扣款</t>
        </is>
      </c>
      <c r="L364" s="8" t="inlineStr">
        <is>
          <t>✅ 可导入</t>
        </is>
      </c>
      <c r="M364" s="8" t="inlineStr">
        <is>
          <t>✅ 对账齐全</t>
        </is>
      </c>
      <c r="N364" t="inlineStr">
        <is>
          <t>✓正常配对·分账(淘宝支付手续费,约千分之六),与同号在线支付成对</t>
        </is>
      </c>
    </row>
    <row r="365">
      <c r="A365" s="6" t="inlineStr">
        <is>
          <t>2026-03-23</t>
        </is>
      </c>
      <c r="B365" s="5" t="inlineStr">
        <is>
          <t>202603162200118269140 7171486</t>
        </is>
      </c>
      <c r="C365" s="6" t="inlineStr">
        <is>
          <t>在线支付</t>
        </is>
      </c>
      <c r="D365" s="6" t="inlineStr">
        <is>
          <t>**海</t>
        </is>
      </c>
      <c r="E365" s="6" t="inlineStr">
        <is>
          <t>431***@qq.com</t>
        </is>
      </c>
      <c r="F365" s="6" t="inlineStr">
        <is>
          <t>25.00</t>
        </is>
      </c>
      <c r="G365" s="6" t="inlineStr">
        <is>
          <t>T200P2701748210013035 370</t>
        </is>
      </c>
      <c r="H365" s="6" t="inlineStr">
        <is>
          <t>7649.94</t>
        </is>
      </c>
      <c r="I365" s="5" t="inlineStr">
        <is>
          <t>已核销</t>
        </is>
      </c>
      <c r="J365" s="6" t="inlineStr">
        <is>
          <t>订单收款</t>
        </is>
      </c>
      <c r="K365" s="6" t="n"/>
      <c r="L365" s="8" t="inlineStr">
        <is>
          <t>✅ 可导入</t>
        </is>
      </c>
      <c r="M365" s="8" t="inlineStr">
        <is>
          <t>✅ 对账齐全</t>
        </is>
      </c>
      <c r="N365" t="inlineStr">
        <is>
          <t>✓正常配对·在线支付(客户收款,本店收入),与同号分账成对</t>
        </is>
      </c>
    </row>
    <row r="366">
      <c r="A366" s="9" t="inlineStr">
        <is>
          <t>2026-03-23</t>
        </is>
      </c>
      <c r="B366" s="5" t="inlineStr">
        <is>
          <t>202511122200115410145 2532342</t>
        </is>
      </c>
      <c r="C366" s="9" t="inlineStr">
        <is>
          <t>退款（交易 退款）</t>
        </is>
      </c>
      <c r="D366" s="9" t="inlineStr">
        <is>
          <t>*洋</t>
        </is>
      </c>
      <c r="E366" s="9" t="inlineStr">
        <is>
          <t>tok***@sohu.com</t>
        </is>
      </c>
      <c r="F366" s="9" t="inlineStr">
        <is>
          <t>-50.00</t>
        </is>
      </c>
      <c r="G366" s="9" t="inlineStr">
        <is>
          <t>T200P4876802533571938 447</t>
        </is>
      </c>
      <c r="H366" s="9" t="inlineStr">
        <is>
          <t>7624.94</t>
        </is>
      </c>
      <c r="I366" s="5" t="n"/>
      <c r="J366" s="9" t="n"/>
      <c r="K366" s="9" t="inlineStr">
        <is>
          <t>售后退款-2025111222001154101452532342-T200P4876802533571938447</t>
        </is>
      </c>
      <c r="L366" s="8" t="inlineStr">
        <is>
          <t>✅ 可导入</t>
        </is>
      </c>
      <c r="M366" s="8" t="inlineStr">
        <is>
          <t>✅ 对账齐全</t>
        </is>
      </c>
      <c r="N366" t="inlineStr">
        <is>
          <t>✓退款流水(原路退回)</t>
        </is>
      </c>
    </row>
    <row r="367">
      <c r="A367" s="6" t="inlineStr">
        <is>
          <t>2026-03-23</t>
        </is>
      </c>
      <c r="B367" s="5" t="inlineStr">
        <is>
          <t>202603112200118933141 3067277</t>
        </is>
      </c>
      <c r="C367" s="6" t="inlineStr">
        <is>
          <t>分账</t>
        </is>
      </c>
      <c r="D367" s="6" t="n"/>
      <c r="E367" s="6" t="n"/>
      <c r="F367" s="6" t="inlineStr">
        <is>
          <t>32.80</t>
        </is>
      </c>
      <c r="G367" s="6" t="inlineStr">
        <is>
          <t>T200P3289761517758355 976</t>
        </is>
      </c>
      <c r="H367" s="6" t="inlineStr">
        <is>
          <t>7674.94</t>
        </is>
      </c>
      <c r="I367" s="5" t="inlineStr">
        <is>
          <t>已核销</t>
        </is>
      </c>
      <c r="J367" s="6" t="inlineStr">
        <is>
          <t>订单收款</t>
        </is>
      </c>
      <c r="K367" s="6" t="inlineStr">
        <is>
          <t>店铺过户-3289761517758355976</t>
        </is>
      </c>
      <c r="L367" s="8" t="inlineStr">
        <is>
          <t>✅ 可导入</t>
        </is>
      </c>
      <c r="M367" s="8" t="inlineStr">
        <is>
          <t>✅ 对账齐全</t>
        </is>
      </c>
      <c r="N367" t="inlineStr">
        <is>
          <t>✓分账(淘宝支付手续费)</t>
        </is>
      </c>
    </row>
    <row r="368">
      <c r="A368" s="9" t="inlineStr">
        <is>
          <t>2026-03-23</t>
        </is>
      </c>
      <c r="B368" s="5" t="inlineStr">
        <is>
          <t>202603112200118309143 2988463</t>
        </is>
      </c>
      <c r="C368" s="9" t="inlineStr">
        <is>
          <t>分账</t>
        </is>
      </c>
      <c r="D368" s="9" t="n"/>
      <c r="E368" s="9" t="n"/>
      <c r="F368" s="9" t="inlineStr">
        <is>
          <t>32.80</t>
        </is>
      </c>
      <c r="G368" s="9" t="inlineStr">
        <is>
          <t>T200P3290044116037642 987</t>
        </is>
      </c>
      <c r="H368" s="9" t="inlineStr">
        <is>
          <t>7642.14</t>
        </is>
      </c>
      <c r="I368" s="5" t="n"/>
      <c r="J368" s="9" t="n"/>
      <c r="K368" s="9" t="inlineStr">
        <is>
          <t>店铺过户-3290044116038642987</t>
        </is>
      </c>
      <c r="L368" s="8" t="inlineStr">
        <is>
          <t>✅ 可导入</t>
        </is>
      </c>
      <c r="M368" s="8" t="inlineStr">
        <is>
          <t>✅ 对账齐全</t>
        </is>
      </c>
      <c r="N368" t="inlineStr">
        <is>
          <t>✓分账(淘宝支付手续费)</t>
        </is>
      </c>
    </row>
    <row r="369">
      <c r="A369" s="6" t="inlineStr">
        <is>
          <t>2026-03-23</t>
        </is>
      </c>
      <c r="B369" s="5" t="inlineStr">
        <is>
          <t>202603112200118817143 4114656</t>
        </is>
      </c>
      <c r="C369" s="6" t="inlineStr">
        <is>
          <t>分账</t>
        </is>
      </c>
      <c r="D369" s="6" t="n"/>
      <c r="E369" s="6" t="n"/>
      <c r="F369" s="6" t="inlineStr">
        <is>
          <t>34.79</t>
        </is>
      </c>
      <c r="G369" s="6" t="inlineStr">
        <is>
          <t>T200P3289873332411002 077</t>
        </is>
      </c>
      <c r="H369" s="6" t="inlineStr">
        <is>
          <t>7609.34</t>
        </is>
      </c>
      <c r="I369" s="5" t="inlineStr">
        <is>
          <t>已核销</t>
        </is>
      </c>
      <c r="J369" s="6" t="inlineStr">
        <is>
          <t>订单收款</t>
        </is>
      </c>
      <c r="K369" s="6" t="inlineStr">
        <is>
          <t>店铺过户-3289873332411002077</t>
        </is>
      </c>
      <c r="L369" s="8" t="inlineStr">
        <is>
          <t>✅ 可导入</t>
        </is>
      </c>
      <c r="M369" s="8" t="inlineStr">
        <is>
          <t>✅ 对账齐全</t>
        </is>
      </c>
      <c r="N369" t="inlineStr">
        <is>
          <t>✓分账(淘宝支付手续费)</t>
        </is>
      </c>
    </row>
    <row r="370">
      <c r="A370" s="9" t="inlineStr">
        <is>
          <t>2026-03-23</t>
        </is>
      </c>
      <c r="B370" s="5" t="inlineStr">
        <is>
          <t>202603112200118896143 0004799</t>
        </is>
      </c>
      <c r="C370" s="9" t="inlineStr">
        <is>
          <t>分账</t>
        </is>
      </c>
      <c r="D370" s="9" t="n"/>
      <c r="E370" s="9" t="n"/>
      <c r="F370" s="9" t="inlineStr">
        <is>
          <t>26.84</t>
        </is>
      </c>
      <c r="G370" s="9" t="inlineStr">
        <is>
          <t>T200P4502112770163008 714</t>
        </is>
      </c>
      <c r="H370" s="9" t="inlineStr">
        <is>
          <t>7574.55</t>
        </is>
      </c>
      <c r="I370" s="5" t="n"/>
      <c r="J370" s="9" t="n"/>
      <c r="K370" s="9" t="inlineStr">
        <is>
          <t>店铺过户-4502112770163035542</t>
        </is>
      </c>
      <c r="L370" s="8" t="inlineStr">
        <is>
          <t>✅ 可导入</t>
        </is>
      </c>
      <c r="M370" s="8" t="inlineStr">
        <is>
          <t>✅ 对账齐全</t>
        </is>
      </c>
      <c r="N370" t="inlineStr">
        <is>
          <t>✓分账(淘宝支付手续费)</t>
        </is>
      </c>
    </row>
    <row r="371">
      <c r="A371" s="6" t="inlineStr">
        <is>
          <t>2026-03-23</t>
        </is>
      </c>
      <c r="B371" s="5" t="inlineStr">
        <is>
          <t>202603112300113561143 2926665</t>
        </is>
      </c>
      <c r="C371" s="6" t="inlineStr">
        <is>
          <t>分账</t>
        </is>
      </c>
      <c r="D371" s="6" t="n"/>
      <c r="E371" s="6" t="n"/>
      <c r="F371" s="6" t="inlineStr">
        <is>
          <t>24.85</t>
        </is>
      </c>
      <c r="G371" s="6" t="inlineStr">
        <is>
          <t>T200P3289709569829911 452</t>
        </is>
      </c>
      <c r="H371" s="6" t="inlineStr">
        <is>
          <t>7547.71</t>
        </is>
      </c>
      <c r="I371" s="5" t="n"/>
      <c r="J371" s="6" t="n"/>
      <c r="K371" s="6" t="inlineStr">
        <is>
          <t>店铺过户-3289709569830911452</t>
        </is>
      </c>
      <c r="L371" s="8" t="inlineStr">
        <is>
          <t>✅ 可导入</t>
        </is>
      </c>
      <c r="M371" s="8" t="inlineStr">
        <is>
          <t>✅ 对账齐全</t>
        </is>
      </c>
      <c r="N371" t="inlineStr">
        <is>
          <t>✓分账(淘宝支付手续费)</t>
        </is>
      </c>
    </row>
    <row r="372">
      <c r="A372" s="9" t="inlineStr">
        <is>
          <t>2026-03-23</t>
        </is>
      </c>
      <c r="B372" s="5" t="inlineStr">
        <is>
          <t>202603112200119411142 6716974</t>
        </is>
      </c>
      <c r="C372" s="9" t="inlineStr">
        <is>
          <t>分账</t>
        </is>
      </c>
      <c r="D372" s="9" t="n"/>
      <c r="E372" s="9" t="n"/>
      <c r="F372" s="9" t="inlineStr">
        <is>
          <t>32.80</t>
        </is>
      </c>
      <c r="G372" s="9" t="inlineStr">
        <is>
          <t>T200P3289204131806974 868</t>
        </is>
      </c>
      <c r="H372" s="9" t="inlineStr">
        <is>
          <t>7522.86</t>
        </is>
      </c>
      <c r="I372" s="5" t="inlineStr">
        <is>
          <t>已核销</t>
        </is>
      </c>
      <c r="J372" s="9" t="inlineStr">
        <is>
          <t>订单收款</t>
        </is>
      </c>
      <c r="K372" s="9" t="inlineStr">
        <is>
          <t>店铺过户-3289204131806974868</t>
        </is>
      </c>
      <c r="L372" s="8" t="inlineStr">
        <is>
          <t>✅ 可导入</t>
        </is>
      </c>
      <c r="M372" s="8" t="inlineStr">
        <is>
          <t>✅ 对账齐全</t>
        </is>
      </c>
      <c r="N372" t="inlineStr">
        <is>
          <t>✓分账(淘宝支付手续费)</t>
        </is>
      </c>
    </row>
    <row r="373">
      <c r="A373" s="6" t="inlineStr">
        <is>
          <t>2026-03-23</t>
        </is>
      </c>
      <c r="B373" s="5" t="inlineStr">
        <is>
          <t>202603102200119253141 6430662</t>
        </is>
      </c>
      <c r="C373" s="6" t="inlineStr">
        <is>
          <t>分账</t>
        </is>
      </c>
      <c r="D373" s="6" t="n"/>
      <c r="E373" s="6" t="n"/>
      <c r="F373" s="6" t="inlineStr">
        <is>
          <t>31.81</t>
        </is>
      </c>
      <c r="G373" s="6" t="inlineStr">
        <is>
          <t>T200P4502110287128009 303</t>
        </is>
      </c>
      <c r="H373" s="6" t="inlineStr">
        <is>
          <t>7490.06</t>
        </is>
      </c>
      <c r="I373" s="5" t="inlineStr">
        <is>
          <t>已核销</t>
        </is>
      </c>
      <c r="J373" s="6" t="inlineStr">
        <is>
          <t>订单收款</t>
        </is>
      </c>
      <c r="K373" s="6" t="inlineStr">
        <is>
          <t>店铺过户-4502110287128009303</t>
        </is>
      </c>
      <c r="L373" s="8" t="inlineStr">
        <is>
          <t>✅ 可导入</t>
        </is>
      </c>
      <c r="M373" s="8" t="inlineStr">
        <is>
          <t>✅ 对账齐全</t>
        </is>
      </c>
      <c r="N373" t="inlineStr">
        <is>
          <t>✓分账(淘宝支付手续费)</t>
        </is>
      </c>
    </row>
    <row r="374">
      <c r="A374" s="9" t="inlineStr">
        <is>
          <t>2026-03-23</t>
        </is>
      </c>
      <c r="B374" s="5" t="inlineStr">
        <is>
          <t>202603102200119288143 3168304</t>
        </is>
      </c>
      <c r="C374" s="9" t="inlineStr">
        <is>
          <t>分账</t>
        </is>
      </c>
      <c r="D374" s="9" t="n"/>
      <c r="E374" s="9" t="n"/>
      <c r="F374" s="9" t="inlineStr">
        <is>
          <t>34.79</t>
        </is>
      </c>
      <c r="G374" s="9" t="inlineStr">
        <is>
          <t>T200P3287811938684233 787</t>
        </is>
      </c>
      <c r="H374" s="9" t="inlineStr">
        <is>
          <t>7458.25</t>
        </is>
      </c>
      <c r="I374" s="5" t="inlineStr">
        <is>
          <t>已核销</t>
        </is>
      </c>
      <c r="J374" s="9" t="inlineStr">
        <is>
          <t>订单收款</t>
        </is>
      </c>
      <c r="K374" s="9" t="inlineStr">
        <is>
          <t>店铺过户-3287811938684233787</t>
        </is>
      </c>
      <c r="L374" s="8" t="inlineStr">
        <is>
          <t>✅ 可导入</t>
        </is>
      </c>
      <c r="M374" s="8" t="inlineStr">
        <is>
          <t>✅ 对账齐全</t>
        </is>
      </c>
      <c r="N374" t="inlineStr">
        <is>
          <t>✓分账(淘宝支付手续费)</t>
        </is>
      </c>
    </row>
    <row r="375">
      <c r="A375" s="6" t="inlineStr">
        <is>
          <t>2026-03-23</t>
        </is>
      </c>
      <c r="B375" s="5" t="inlineStr">
        <is>
          <t>202603102300112897145 3022936</t>
        </is>
      </c>
      <c r="C375" s="6" t="inlineStr">
        <is>
          <t>分账</t>
        </is>
      </c>
      <c r="D375" s="6" t="n"/>
      <c r="E375" s="6" t="n"/>
      <c r="F375" s="6" t="inlineStr">
        <is>
          <t>27.83</t>
        </is>
      </c>
      <c r="G375" s="6" t="inlineStr">
        <is>
          <t>T200P3288369504614574 165</t>
        </is>
      </c>
      <c r="H375" s="6" t="inlineStr">
        <is>
          <t>7423.46</t>
        </is>
      </c>
      <c r="I375" s="5" t="inlineStr">
        <is>
          <t>已核销</t>
        </is>
      </c>
      <c r="J375" s="6" t="inlineStr">
        <is>
          <t>订单收款</t>
        </is>
      </c>
      <c r="K375" s="6" t="inlineStr">
        <is>
          <t>店铺过户-3288369504614574165</t>
        </is>
      </c>
      <c r="L375" s="8" t="inlineStr">
        <is>
          <t>✅ 可导入</t>
        </is>
      </c>
      <c r="M375" s="8" t="inlineStr">
        <is>
          <t>✅ 对账齐全</t>
        </is>
      </c>
      <c r="N375" t="inlineStr">
        <is>
          <t>✓分账(淘宝支付手续费)</t>
        </is>
      </c>
    </row>
    <row r="376">
      <c r="A376" s="9" t="inlineStr">
        <is>
          <t>2026-03-23</t>
        </is>
      </c>
      <c r="B376" s="5" t="inlineStr">
        <is>
          <t>202603102300111834145 6258911</t>
        </is>
      </c>
      <c r="C376" s="9" t="inlineStr">
        <is>
          <t>分账</t>
        </is>
      </c>
      <c r="D376" s="9" t="n"/>
      <c r="E376" s="9" t="n"/>
      <c r="F376" s="9" t="inlineStr">
        <is>
          <t>32.80</t>
        </is>
      </c>
      <c r="G376" s="9" t="inlineStr">
        <is>
          <t>T200P3288016777463578 595</t>
        </is>
      </c>
      <c r="H376" s="9" t="inlineStr">
        <is>
          <t>7395.63</t>
        </is>
      </c>
      <c r="I376" s="5" t="inlineStr">
        <is>
          <t>已核销</t>
        </is>
      </c>
      <c r="J376" s="9" t="inlineStr">
        <is>
          <t>订单收款</t>
        </is>
      </c>
      <c r="K376" s="9" t="inlineStr">
        <is>
          <t>店铺过户-3288016777463578595</t>
        </is>
      </c>
      <c r="L376" s="8" t="inlineStr">
        <is>
          <t>✅ 可导入</t>
        </is>
      </c>
      <c r="M376" s="8" t="inlineStr">
        <is>
          <t>✅ 对账齐全</t>
        </is>
      </c>
      <c r="N376" t="inlineStr">
        <is>
          <t>✓分账(淘宝支付手续费)</t>
        </is>
      </c>
    </row>
    <row r="377">
      <c r="A377" s="6" t="inlineStr">
        <is>
          <t>2026-03-22</t>
        </is>
      </c>
      <c r="B377" s="5" t="inlineStr">
        <is>
          <t>202603132300111939142 2022556</t>
        </is>
      </c>
      <c r="C377" s="6" t="inlineStr">
        <is>
          <t>分账</t>
        </is>
      </c>
      <c r="D377" s="6" t="inlineStr">
        <is>
          <t>浙江淘宝商 业科技有限 公司</t>
        </is>
      </c>
      <c r="E377" s="6" t="inlineStr">
        <is>
          <t>rjfwf@service.ali yun.com</t>
        </is>
      </c>
      <c r="F377" s="6" t="inlineStr">
        <is>
          <t>-0.20</t>
        </is>
      </c>
      <c r="G377" s="6" t="inlineStr">
        <is>
          <t>T200P4502117305248001 248</t>
        </is>
      </c>
      <c r="H377" s="6" t="inlineStr">
        <is>
          <t>7362.83</t>
        </is>
      </c>
      <c r="I377" s="5" t="n"/>
      <c r="J377" s="6" t="n"/>
      <c r="K377" s="6" t="inlineStr">
        <is>
          <t>基础软件服务费(4502117305248001248)扣款</t>
        </is>
      </c>
      <c r="L377" s="8" t="inlineStr">
        <is>
          <t>✅ 可导入</t>
        </is>
      </c>
      <c r="M377" s="8" t="inlineStr">
        <is>
          <t>✅ 对账齐全</t>
        </is>
      </c>
      <c r="N377" t="inlineStr">
        <is>
          <t>✓正常配对·分账(淘宝支付手续费,约千分之六),与同号在线支付成对</t>
        </is>
      </c>
    </row>
    <row r="378">
      <c r="A378" s="9" t="inlineStr">
        <is>
          <t>2026-03-22</t>
        </is>
      </c>
      <c r="B378" s="5" t="inlineStr">
        <is>
          <t>202603132300111939142 2022556</t>
        </is>
      </c>
      <c r="C378" s="9" t="inlineStr">
        <is>
          <t>在线支付</t>
        </is>
      </c>
      <c r="D378" s="9" t="inlineStr">
        <is>
          <t>**玲</t>
        </is>
      </c>
      <c r="E378" s="9" t="inlineStr">
        <is>
          <t>zfb***@alipay.tec h</t>
        </is>
      </c>
      <c r="F378" s="9" t="inlineStr">
        <is>
          <t>33.00</t>
        </is>
      </c>
      <c r="G378" s="9" t="inlineStr">
        <is>
          <t>T200P4502117305248001 248</t>
        </is>
      </c>
      <c r="H378" s="9" t="inlineStr">
        <is>
          <t>7363.03</t>
        </is>
      </c>
      <c r="I378" s="5" t="n"/>
      <c r="J378" s="9" t="n"/>
      <c r="K378" s="9" t="n"/>
      <c r="L378" s="8" t="inlineStr">
        <is>
          <t>✅ 可导入</t>
        </is>
      </c>
      <c r="M378" s="8" t="inlineStr">
        <is>
          <t>✅ 对账齐全</t>
        </is>
      </c>
      <c r="N378" t="inlineStr">
        <is>
          <t>✓正常配对·在线支付(客户收款,本店收入),与同号分账成对</t>
        </is>
      </c>
    </row>
    <row r="379">
      <c r="A379" s="6" t="inlineStr">
        <is>
          <t>2026-03-22</t>
        </is>
      </c>
      <c r="B379" s="5" t="inlineStr">
        <is>
          <t>202603142300112805141 6325034</t>
        </is>
      </c>
      <c r="C379" s="6" t="inlineStr">
        <is>
          <t>分账</t>
        </is>
      </c>
      <c r="D379" s="6" t="inlineStr">
        <is>
          <t>浙江淘宝商 业科技有限 公司</t>
        </is>
      </c>
      <c r="E379" s="6" t="inlineStr">
        <is>
          <t>rjfwf@service.ali yun.com</t>
        </is>
      </c>
      <c r="F379" s="6" t="inlineStr">
        <is>
          <t>-0.22</t>
        </is>
      </c>
      <c r="G379" s="6" t="inlineStr">
        <is>
          <t>T200P4502134513004007 017</t>
        </is>
      </c>
      <c r="H379" s="6" t="inlineStr">
        <is>
          <t>7330.03</t>
        </is>
      </c>
      <c r="I379" s="5" t="n"/>
      <c r="J379" s="6" t="n"/>
      <c r="K379" s="6" t="inlineStr">
        <is>
          <t>基础软件服务费(4502134513004007017)扣款</t>
        </is>
      </c>
      <c r="L379" s="8" t="inlineStr">
        <is>
          <t>✅ 可导入</t>
        </is>
      </c>
      <c r="M379" s="8" t="inlineStr">
        <is>
          <t>✅ 对账齐全</t>
        </is>
      </c>
      <c r="N379" t="inlineStr">
        <is>
          <t>✓正常配对·分账(淘宝支付手续费,约千分之六),与同号在线支付成对</t>
        </is>
      </c>
    </row>
    <row r="380">
      <c r="A380" s="9" t="inlineStr">
        <is>
          <t>2026-03-22</t>
        </is>
      </c>
      <c r="B380" s="5" t="inlineStr">
        <is>
          <t>202603142300112805141 6325034</t>
        </is>
      </c>
      <c r="C380" s="9" t="inlineStr">
        <is>
          <t>在线支付</t>
        </is>
      </c>
      <c r="D380" s="9" t="inlineStr">
        <is>
          <t>**璐</t>
        </is>
      </c>
      <c r="E380" s="9" t="inlineStr">
        <is>
          <t>lul***@126.com</t>
        </is>
      </c>
      <c r="F380" s="9" t="inlineStr">
        <is>
          <t>36.00</t>
        </is>
      </c>
      <c r="G380" s="9" t="inlineStr">
        <is>
          <t>T200P4502134513004007 017</t>
        </is>
      </c>
      <c r="H380" s="9" t="inlineStr">
        <is>
          <t>7330.25</t>
        </is>
      </c>
      <c r="I380" s="5" t="n"/>
      <c r="J380" s="9" t="n"/>
      <c r="K380" s="9" t="n"/>
      <c r="L380" s="8" t="inlineStr">
        <is>
          <t>✅ 可导入</t>
        </is>
      </c>
      <c r="M380" s="8" t="inlineStr">
        <is>
          <t>✅ 对账齐全</t>
        </is>
      </c>
      <c r="N380" t="inlineStr">
        <is>
          <t>✓正常配对·在线支付(客户收款,本店收入),与同号分账成对</t>
        </is>
      </c>
    </row>
    <row r="381">
      <c r="A381" s="6" t="inlineStr">
        <is>
          <t>2026-03-22</t>
        </is>
      </c>
      <c r="B381" s="5" t="inlineStr">
        <is>
          <t>202603182200118743144 3629920</t>
        </is>
      </c>
      <c r="C381" s="6" t="inlineStr">
        <is>
          <t>分账</t>
        </is>
      </c>
      <c r="D381" s="6" t="inlineStr">
        <is>
          <t>浙江淘宝商 业科技有限 公司</t>
        </is>
      </c>
      <c r="E381" s="6" t="inlineStr">
        <is>
          <t>rjfwf@service.ali yun.com</t>
        </is>
      </c>
      <c r="F381" s="6" t="inlineStr">
        <is>
          <t>-16.61</t>
        </is>
      </c>
      <c r="G381" s="6" t="inlineStr">
        <is>
          <t>T200P2701765705060014 262</t>
        </is>
      </c>
      <c r="H381" s="6" t="inlineStr">
        <is>
          <t>7294.25</t>
        </is>
      </c>
      <c r="I381" s="5" t="inlineStr">
        <is>
          <t>已核销</t>
        </is>
      </c>
      <c r="J381" s="6" t="inlineStr">
        <is>
          <t>订单收款</t>
        </is>
      </c>
      <c r="K381" s="6" t="inlineStr">
        <is>
          <t>基础软件服务费(2701765705060014262)扣款</t>
        </is>
      </c>
      <c r="L381" s="8" t="inlineStr">
        <is>
          <t>✅ 可导入</t>
        </is>
      </c>
      <c r="M381" s="8" t="inlineStr">
        <is>
          <t>✅ 对账齐全</t>
        </is>
      </c>
      <c r="N381" t="inlineStr">
        <is>
          <t>✓正常配对·分账(淘宝支付手续费,约千分之六),与同号在线支付成对</t>
        </is>
      </c>
    </row>
    <row r="382">
      <c r="A382" s="9" t="inlineStr">
        <is>
          <t>2026-03-22</t>
        </is>
      </c>
      <c r="B382" s="5" t="inlineStr">
        <is>
          <t>202603182200118743144 3629920</t>
        </is>
      </c>
      <c r="C382" s="9" t="inlineStr">
        <is>
          <t>在线支付</t>
        </is>
      </c>
      <c r="D382" s="9" t="inlineStr">
        <is>
          <t>**桐</t>
        </is>
      </c>
      <c r="E382" s="9" t="inlineStr">
        <is>
          <t>187******79</t>
        </is>
      </c>
      <c r="F382" s="9" t="inlineStr">
        <is>
          <t>2767.92</t>
        </is>
      </c>
      <c r="G382" s="9" t="inlineStr">
        <is>
          <t>T200P2701765705060014 262</t>
        </is>
      </c>
      <c r="H382" s="9" t="inlineStr">
        <is>
          <t>7310.86</t>
        </is>
      </c>
      <c r="I382" s="5" t="inlineStr">
        <is>
          <t>已核销</t>
        </is>
      </c>
      <c r="J382" s="9" t="inlineStr">
        <is>
          <t>订单收款</t>
        </is>
      </c>
      <c r="K382" s="9" t="n"/>
      <c r="L382" s="8" t="inlineStr">
        <is>
          <t>✅ 可导入</t>
        </is>
      </c>
      <c r="M382" s="8" t="inlineStr">
        <is>
          <t>✅ 对账齐全</t>
        </is>
      </c>
      <c r="N382" t="inlineStr">
        <is>
          <t>✓正常配对·在线支付(客户收款,本店收入),与同号分账成对</t>
        </is>
      </c>
    </row>
    <row r="383">
      <c r="A383" s="6" t="inlineStr">
        <is>
          <t>2026-03-22</t>
        </is>
      </c>
      <c r="B383" s="5" t="inlineStr">
        <is>
          <t>202603102300113660144 6925497</t>
        </is>
      </c>
      <c r="C383" s="6" t="inlineStr">
        <is>
          <t>分账</t>
        </is>
      </c>
      <c r="D383" s="6" t="n"/>
      <c r="E383" s="6" t="n"/>
      <c r="F383" s="6" t="inlineStr">
        <is>
          <t>24.85</t>
        </is>
      </c>
      <c r="G383" s="6" t="inlineStr">
        <is>
          <t>T200P3288149760180402 165</t>
        </is>
      </c>
      <c r="H383" s="6" t="inlineStr">
        <is>
          <t>4542.94</t>
        </is>
      </c>
      <c r="I383" s="5" t="inlineStr">
        <is>
          <t>已核销</t>
        </is>
      </c>
      <c r="J383" s="6" t="inlineStr">
        <is>
          <t>订单收款</t>
        </is>
      </c>
      <c r="K383" s="6" t="inlineStr">
        <is>
          <t>店铺过户-3288149760180402165</t>
        </is>
      </c>
      <c r="L383" s="8" t="inlineStr">
        <is>
          <t>✅ 可导入</t>
        </is>
      </c>
      <c r="M383" s="8" t="inlineStr">
        <is>
          <t>✅ 对账齐全</t>
        </is>
      </c>
      <c r="N383" t="inlineStr">
        <is>
          <t>✓分账(淘宝支付手续费)</t>
        </is>
      </c>
    </row>
    <row r="384">
      <c r="A384" s="9" t="inlineStr">
        <is>
          <t>2026-03-22</t>
        </is>
      </c>
      <c r="B384" s="5" t="inlineStr">
        <is>
          <t>202603102300110242140 7623822</t>
        </is>
      </c>
      <c r="C384" s="9" t="inlineStr">
        <is>
          <t>分账</t>
        </is>
      </c>
      <c r="D384" s="9" t="n"/>
      <c r="E384" s="9" t="n"/>
      <c r="F384" s="9" t="inlineStr">
        <is>
          <t>32.80</t>
        </is>
      </c>
      <c r="G384" s="9" t="inlineStr">
        <is>
          <t>T200P4502119032131023 636</t>
        </is>
      </c>
      <c r="H384" s="9" t="inlineStr">
        <is>
          <t>4518.09</t>
        </is>
      </c>
      <c r="I384" s="5" t="inlineStr">
        <is>
          <t>已核销</t>
        </is>
      </c>
      <c r="J384" s="9" t="inlineStr">
        <is>
          <t>订单收款</t>
        </is>
      </c>
      <c r="K384" s="9" t="inlineStr">
        <is>
          <t>店铺过户-4502119032131023636</t>
        </is>
      </c>
      <c r="L384" s="8" t="inlineStr">
        <is>
          <t>✅ 可导入</t>
        </is>
      </c>
      <c r="M384" s="8" t="inlineStr">
        <is>
          <t>✅ 对账齐全</t>
        </is>
      </c>
      <c r="N384" t="inlineStr">
        <is>
          <t>✓分账(淘宝支付手续费)</t>
        </is>
      </c>
    </row>
    <row r="385">
      <c r="A385" s="6" t="inlineStr">
        <is>
          <t>2026-03-21</t>
        </is>
      </c>
      <c r="B385" s="5" t="inlineStr">
        <is>
          <t>202603182200119058144 6536601</t>
        </is>
      </c>
      <c r="C385" s="6" t="inlineStr">
        <is>
          <t>分账</t>
        </is>
      </c>
      <c r="D385" s="6" t="inlineStr">
        <is>
          <t>浙江淘宝商 业科技有限 公司</t>
        </is>
      </c>
      <c r="E385" s="6" t="inlineStr">
        <is>
          <t>rjfwf@service.ali yun.com</t>
        </is>
      </c>
      <c r="F385" s="6" t="inlineStr">
        <is>
          <t>-0.10</t>
        </is>
      </c>
      <c r="G385" s="6" t="inlineStr">
        <is>
          <t>T200P4502169000027004 504</t>
        </is>
      </c>
      <c r="H385" s="6" t="inlineStr">
        <is>
          <t>4485.29</t>
        </is>
      </c>
      <c r="I385" s="5" t="inlineStr">
        <is>
          <t>已核销</t>
        </is>
      </c>
      <c r="J385" s="6" t="inlineStr">
        <is>
          <t>订单收款</t>
        </is>
      </c>
      <c r="K385" s="6" t="inlineStr">
        <is>
          <t>基础软件服务费(4502169000027004504)扣款</t>
        </is>
      </c>
      <c r="L385" s="8" t="inlineStr">
        <is>
          <t>✅ 可导入</t>
        </is>
      </c>
      <c r="M385" s="8" t="inlineStr">
        <is>
          <t>✅ 对账齐全</t>
        </is>
      </c>
      <c r="N385" t="inlineStr">
        <is>
          <t>✓正常配对·分账(淘宝支付手续费,约千分之六),与同号在线支付成对</t>
        </is>
      </c>
    </row>
    <row r="386">
      <c r="A386" s="9" t="inlineStr">
        <is>
          <t>2026-03-21</t>
        </is>
      </c>
      <c r="B386" s="5" t="inlineStr">
        <is>
          <t>202601052200118686140 0199190</t>
        </is>
      </c>
      <c r="C386" s="9" t="inlineStr">
        <is>
          <t>退款（交易 退款）</t>
        </is>
      </c>
      <c r="D386" s="9" t="inlineStr">
        <is>
          <t>**媚</t>
        </is>
      </c>
      <c r="E386" s="9" t="inlineStr">
        <is>
          <t>101***@qq.com</t>
        </is>
      </c>
      <c r="F386" s="9" t="inlineStr">
        <is>
          <t>-50.00</t>
        </is>
      </c>
      <c r="G386" s="9" t="inlineStr">
        <is>
          <t>T200P3165874608994317 861</t>
        </is>
      </c>
      <c r="H386" s="9" t="inlineStr">
        <is>
          <t>4485.39</t>
        </is>
      </c>
      <c r="I386" s="5" t="n"/>
      <c r="J386" s="9" t="n"/>
      <c r="K386" s="9" t="inlineStr">
        <is>
          <t>售后退款-2026010522001186861400199190-T200P3165874608994317861</t>
        </is>
      </c>
      <c r="L386" s="8" t="inlineStr">
        <is>
          <t>✅ 可导入</t>
        </is>
      </c>
      <c r="M386" s="8" t="inlineStr">
        <is>
          <t>✅ 对账齐全</t>
        </is>
      </c>
      <c r="N386" t="inlineStr">
        <is>
          <t>✓退款流水(原路退回)</t>
        </is>
      </c>
    </row>
    <row r="387">
      <c r="A387" s="6" t="inlineStr">
        <is>
          <t>2026-03-21</t>
        </is>
      </c>
      <c r="B387" s="5" t="inlineStr">
        <is>
          <t>202603182200119058144 6536601</t>
        </is>
      </c>
      <c r="C387" s="6" t="inlineStr">
        <is>
          <t>在线支付</t>
        </is>
      </c>
      <c r="D387" s="6" t="inlineStr">
        <is>
          <t>**泽</t>
        </is>
      </c>
      <c r="E387" s="6" t="inlineStr">
        <is>
          <t>676***@qq.com</t>
        </is>
      </c>
      <c r="F387" s="6" t="inlineStr">
        <is>
          <t>17.00</t>
        </is>
      </c>
      <c r="G387" s="6" t="inlineStr">
        <is>
          <t>T200P4502169000027004 504</t>
        </is>
      </c>
      <c r="H387" s="6" t="inlineStr">
        <is>
          <t>4535.39</t>
        </is>
      </c>
      <c r="I387" s="5" t="inlineStr">
        <is>
          <t>已核销</t>
        </is>
      </c>
      <c r="J387" s="6" t="inlineStr">
        <is>
          <t>订单收款</t>
        </is>
      </c>
      <c r="K387" s="6" t="n"/>
      <c r="L387" s="8" t="inlineStr">
        <is>
          <t>✅ 可导入</t>
        </is>
      </c>
      <c r="M387" s="8" t="inlineStr">
        <is>
          <t>✅ 对账齐全</t>
        </is>
      </c>
      <c r="N387" t="inlineStr">
        <is>
          <t>✓正常配对·在线支付(客户收款,本店收入),与同号分账成对</t>
        </is>
      </c>
    </row>
    <row r="388">
      <c r="A388" s="9" t="inlineStr">
        <is>
          <t>2026-03-21</t>
        </is>
      </c>
      <c r="B388" s="5" t="inlineStr">
        <is>
          <t>202603082200116063143 2535597</t>
        </is>
      </c>
      <c r="C388" s="9" t="inlineStr">
        <is>
          <t>分账</t>
        </is>
      </c>
      <c r="D388" s="9" t="n"/>
      <c r="E388" s="9" t="n"/>
      <c r="F388" s="9" t="inlineStr">
        <is>
          <t>26.84</t>
        </is>
      </c>
      <c r="G388" s="9" t="inlineStr">
        <is>
          <t>T200P4502106975060018 909</t>
        </is>
      </c>
      <c r="H388" s="9" t="inlineStr">
        <is>
          <t>4518.39</t>
        </is>
      </c>
      <c r="I388" s="5" t="inlineStr">
        <is>
          <t>已核销</t>
        </is>
      </c>
      <c r="J388" s="9" t="inlineStr">
        <is>
          <t>订单收款</t>
        </is>
      </c>
      <c r="K388" s="9" t="inlineStr">
        <is>
          <t>店铺过户-4502106975060018909</t>
        </is>
      </c>
      <c r="L388" s="8" t="inlineStr">
        <is>
          <t>✅ 可导入</t>
        </is>
      </c>
      <c r="M388" s="8" t="inlineStr">
        <is>
          <t>✅ 对账齐全</t>
        </is>
      </c>
      <c r="N388" t="inlineStr">
        <is>
          <t>✓分账(淘宝支付手续费)</t>
        </is>
      </c>
    </row>
    <row r="389">
      <c r="A389" s="6" t="inlineStr">
        <is>
          <t>2026-03-20</t>
        </is>
      </c>
      <c r="B389" s="5" t="inlineStr">
        <is>
          <t>202603172200115062145 7082675</t>
        </is>
      </c>
      <c r="C389" s="6" t="inlineStr">
        <is>
          <t>分账</t>
        </is>
      </c>
      <c r="D389" s="6" t="inlineStr">
        <is>
          <t>浙江淘宝商 业科技有限 公司</t>
        </is>
      </c>
      <c r="E389" s="6" t="inlineStr">
        <is>
          <t>rjfwf@service.ali yun.com</t>
        </is>
      </c>
      <c r="F389" s="6" t="inlineStr">
        <is>
          <t>-0.15</t>
        </is>
      </c>
      <c r="G389" s="6" t="inlineStr">
        <is>
          <t>T200P4502154243050008 733</t>
        </is>
      </c>
      <c r="H389" s="6" t="inlineStr">
        <is>
          <t>4491.55</t>
        </is>
      </c>
      <c r="I389" s="5" t="n"/>
      <c r="J389" s="6" t="n"/>
      <c r="K389" s="6" t="inlineStr">
        <is>
          <t>基础软件服务费(4502154243050008733)扣款</t>
        </is>
      </c>
      <c r="L389" s="8" t="inlineStr">
        <is>
          <t>✅ 可导入</t>
        </is>
      </c>
      <c r="M389" s="8" t="inlineStr">
        <is>
          <t>✅ 对账齐全</t>
        </is>
      </c>
      <c r="N389" t="inlineStr">
        <is>
          <t>⚠️疑似重复(同流水号+同类型+同金额,需人工核对)</t>
        </is>
      </c>
    </row>
    <row r="390">
      <c r="A390" s="9" t="inlineStr">
        <is>
          <t>2026-03-20</t>
        </is>
      </c>
      <c r="B390" s="5" t="inlineStr">
        <is>
          <t>202603172200115062145 7082675</t>
        </is>
      </c>
      <c r="C390" s="9" t="inlineStr">
        <is>
          <t>分账</t>
        </is>
      </c>
      <c r="D390" s="9" t="inlineStr">
        <is>
          <t>浙江淘宝商 业科技有限 公司</t>
        </is>
      </c>
      <c r="E390" s="9" t="inlineStr">
        <is>
          <t>rjfwf@service.ali yun.com</t>
        </is>
      </c>
      <c r="F390" s="9" t="inlineStr">
        <is>
          <t>-0.15</t>
        </is>
      </c>
      <c r="G390" s="9" t="inlineStr">
        <is>
          <t>T200P4502154243050008 733</t>
        </is>
      </c>
      <c r="H390" s="9" t="inlineStr">
        <is>
          <t>4491.70</t>
        </is>
      </c>
      <c r="I390" s="5" t="n"/>
      <c r="J390" s="9" t="n"/>
      <c r="K390" s="9" t="inlineStr">
        <is>
          <t>基础软件服务费(4502154243050008733)扣款</t>
        </is>
      </c>
      <c r="L390" s="8" t="inlineStr">
        <is>
          <t>✅ 可导入</t>
        </is>
      </c>
      <c r="M390" s="8" t="inlineStr">
        <is>
          <t>✅ 对账齐全</t>
        </is>
      </c>
      <c r="N390" t="inlineStr">
        <is>
          <t>⚠️疑似重复(同流水号+同类型+同金额,需人工核对)</t>
        </is>
      </c>
    </row>
    <row r="391">
      <c r="A391" s="6" t="inlineStr">
        <is>
          <t>2026-03-20</t>
        </is>
      </c>
      <c r="B391" s="5" t="inlineStr">
        <is>
          <t>202603172200115062145 7082675</t>
        </is>
      </c>
      <c r="C391" s="6" t="inlineStr">
        <is>
          <t>在线支付</t>
        </is>
      </c>
      <c r="D391" s="6" t="inlineStr">
        <is>
          <t>*晨</t>
        </is>
      </c>
      <c r="E391" s="6" t="inlineStr">
        <is>
          <t>186***@163.com</t>
        </is>
      </c>
      <c r="F391" s="6" t="inlineStr">
        <is>
          <t>50.00</t>
        </is>
      </c>
      <c r="G391" s="6" t="inlineStr">
        <is>
          <t>T200P4502154243050008 733</t>
        </is>
      </c>
      <c r="H391" s="6" t="inlineStr">
        <is>
          <t>4491.85</t>
        </is>
      </c>
      <c r="I391" s="5" t="n"/>
      <c r="J391" s="6" t="n"/>
      <c r="K391" s="6" t="n"/>
      <c r="L391" s="8" t="inlineStr">
        <is>
          <t>✅ 可导入</t>
        </is>
      </c>
      <c r="M391" s="8" t="inlineStr">
        <is>
          <t>✅ 对账齐全</t>
        </is>
      </c>
      <c r="N391" t="inlineStr">
        <is>
          <t>✓正常配对·在线支付(客户收款,本店收入),与同号分账成对</t>
        </is>
      </c>
    </row>
    <row r="392">
      <c r="A392" s="9" t="inlineStr">
        <is>
          <t>2026-03-20</t>
        </is>
      </c>
      <c r="B392" s="5" t="inlineStr">
        <is>
          <t>202603142300113193140 6084308</t>
        </is>
      </c>
      <c r="C392" s="9" t="inlineStr">
        <is>
          <t>分账</t>
        </is>
      </c>
      <c r="D392" s="9" t="inlineStr">
        <is>
          <t>浙江淘宝商 业科技有限 公司</t>
        </is>
      </c>
      <c r="E392" s="9" t="inlineStr">
        <is>
          <t>rjfwf@service.ali yun.com</t>
        </is>
      </c>
      <c r="F392" s="9" t="inlineStr">
        <is>
          <t>-0.23</t>
        </is>
      </c>
      <c r="G392" s="9" t="inlineStr">
        <is>
          <t>T200P4502140526004009 719</t>
        </is>
      </c>
      <c r="H392" s="9" t="inlineStr">
        <is>
          <t>4441.85</t>
        </is>
      </c>
      <c r="I392" s="5" t="n"/>
      <c r="J392" s="9" t="n"/>
      <c r="K392" s="9" t="inlineStr">
        <is>
          <t>基础软件服务费(4502140526004009719)扣款</t>
        </is>
      </c>
      <c r="L392" s="8" t="inlineStr">
        <is>
          <t>✅ 可导入</t>
        </is>
      </c>
      <c r="M392" s="8" t="inlineStr">
        <is>
          <t>✅ 对账齐全</t>
        </is>
      </c>
      <c r="N392" t="inlineStr">
        <is>
          <t>✓正常配对·分账(淘宝支付手续费,约千分之六),与同号在线支付成对</t>
        </is>
      </c>
    </row>
    <row r="393">
      <c r="A393" s="6" t="inlineStr">
        <is>
          <t>2026-03-20</t>
        </is>
      </c>
      <c r="B393" s="5" t="inlineStr">
        <is>
          <t>202603142300113193140 6084308</t>
        </is>
      </c>
      <c r="C393" s="6" t="inlineStr">
        <is>
          <t>在线支付</t>
        </is>
      </c>
      <c r="D393" s="6" t="inlineStr">
        <is>
          <t>**龙</t>
        </is>
      </c>
      <c r="E393" s="6" t="inlineStr">
        <is>
          <t>273***@qq.com</t>
        </is>
      </c>
      <c r="F393" s="6" t="inlineStr">
        <is>
          <t>38.00</t>
        </is>
      </c>
      <c r="G393" s="6" t="inlineStr">
        <is>
          <t>T200P4502140526004009 719</t>
        </is>
      </c>
      <c r="H393" s="6" t="inlineStr">
        <is>
          <t>4442.08</t>
        </is>
      </c>
      <c r="I393" s="5" t="n"/>
      <c r="J393" s="6" t="n"/>
      <c r="K393" s="6" t="n"/>
      <c r="L393" s="8" t="inlineStr">
        <is>
          <t>✅ 可导入</t>
        </is>
      </c>
      <c r="M393" s="8" t="inlineStr">
        <is>
          <t>✅ 对账齐全</t>
        </is>
      </c>
      <c r="N393" t="inlineStr">
        <is>
          <t>✓正常配对·在线支付(客户收款,本店收入),与同号分账成对</t>
        </is>
      </c>
    </row>
    <row r="394">
      <c r="A394" s="9" t="inlineStr">
        <is>
          <t>2026-03-19</t>
        </is>
      </c>
      <c r="B394" s="5" t="inlineStr">
        <is>
          <t>202603142200115468144 0064562</t>
        </is>
      </c>
      <c r="C394" s="9" t="inlineStr">
        <is>
          <t>分账</t>
        </is>
      </c>
      <c r="D394" s="9" t="inlineStr">
        <is>
          <t>浙江淘宝商 业科技有限 公司</t>
        </is>
      </c>
      <c r="E394" s="9" t="inlineStr">
        <is>
          <t>rjfwf@service.ali yun.com</t>
        </is>
      </c>
      <c r="F394" s="9" t="inlineStr">
        <is>
          <t>-0.19</t>
        </is>
      </c>
      <c r="G394" s="9" t="inlineStr">
        <is>
          <t>T200P4502129691001027 322</t>
        </is>
      </c>
      <c r="H394" s="9" t="inlineStr">
        <is>
          <t>4404.08</t>
        </is>
      </c>
      <c r="I394" s="5" t="inlineStr">
        <is>
          <t>已核销</t>
        </is>
      </c>
      <c r="J394" s="9" t="inlineStr">
        <is>
          <t>订单收款</t>
        </is>
      </c>
      <c r="K394" s="9" t="inlineStr">
        <is>
          <t>基础软件服务费(4502129691001027322)扣款</t>
        </is>
      </c>
      <c r="L394" s="8" t="inlineStr">
        <is>
          <t>✅ 可导入</t>
        </is>
      </c>
      <c r="M394" s="8" t="inlineStr">
        <is>
          <t>✅ 对账齐全</t>
        </is>
      </c>
      <c r="N394" t="inlineStr">
        <is>
          <t>✓正常配对·分账(淘宝支付手续费,约千分之六),与同号在线支付成对</t>
        </is>
      </c>
    </row>
    <row r="395">
      <c r="A395" s="6" t="inlineStr">
        <is>
          <t>2026-03-19</t>
        </is>
      </c>
      <c r="B395" s="5" t="inlineStr">
        <is>
          <t>202603142200115468144 0064562</t>
        </is>
      </c>
      <c r="C395" s="6" t="inlineStr">
        <is>
          <t>在线支付</t>
        </is>
      </c>
      <c r="D395" s="6" t="inlineStr">
        <is>
          <t>**生</t>
        </is>
      </c>
      <c r="E395" s="6" t="inlineStr">
        <is>
          <t>138******41</t>
        </is>
      </c>
      <c r="F395" s="6" t="inlineStr">
        <is>
          <t>32.00</t>
        </is>
      </c>
      <c r="G395" s="6" t="inlineStr">
        <is>
          <t>T200P4502129691001027 322</t>
        </is>
      </c>
      <c r="H395" s="6" t="inlineStr">
        <is>
          <t>4404.27</t>
        </is>
      </c>
      <c r="I395" s="5" t="inlineStr">
        <is>
          <t>已核销</t>
        </is>
      </c>
      <c r="J395" s="6" t="inlineStr">
        <is>
          <t>订单收款</t>
        </is>
      </c>
      <c r="K395" s="6" t="n"/>
      <c r="L395" s="8" t="inlineStr">
        <is>
          <t>✅ 可导入</t>
        </is>
      </c>
      <c r="M395" s="8" t="inlineStr">
        <is>
          <t>✅ 对账齐全</t>
        </is>
      </c>
      <c r="N395" t="inlineStr">
        <is>
          <t>✓正常配对·在线支付(客户收款,本店收入),与同号分账成对</t>
        </is>
      </c>
    </row>
    <row r="396">
      <c r="A396" s="9" t="inlineStr">
        <is>
          <t>2026-03-19</t>
        </is>
      </c>
      <c r="B396" s="5" t="inlineStr">
        <is>
          <t>202603082200115105144 1811063</t>
        </is>
      </c>
      <c r="C396" s="9" t="inlineStr">
        <is>
          <t>分账</t>
        </is>
      </c>
      <c r="D396" s="9" t="n"/>
      <c r="E396" s="9" t="n"/>
      <c r="F396" s="9" t="inlineStr">
        <is>
          <t>24.85</t>
        </is>
      </c>
      <c r="G396" s="9" t="inlineStr">
        <is>
          <t>T200P4502119791052005 317</t>
        </is>
      </c>
      <c r="H396" s="9" t="inlineStr">
        <is>
          <t>4372.27</t>
        </is>
      </c>
      <c r="I396" s="5" t="inlineStr">
        <is>
          <t>已核销</t>
        </is>
      </c>
      <c r="J396" s="9" t="inlineStr">
        <is>
          <t>订单收款</t>
        </is>
      </c>
      <c r="K396" s="9" t="inlineStr">
        <is>
          <t>店铺过户-4502119791052005317</t>
        </is>
      </c>
      <c r="L396" s="8" t="inlineStr">
        <is>
          <t>✅ 可导入</t>
        </is>
      </c>
      <c r="M396" s="8" t="inlineStr">
        <is>
          <t>✅ 对账齐全</t>
        </is>
      </c>
      <c r="N396" t="inlineStr">
        <is>
          <t>✓分账(淘宝支付手续费)</t>
        </is>
      </c>
    </row>
    <row r="397">
      <c r="A397" s="6" t="inlineStr">
        <is>
          <t>2026-03-19</t>
        </is>
      </c>
      <c r="B397" s="5" t="inlineStr">
        <is>
          <t>202603142300113925145 8731201</t>
        </is>
      </c>
      <c r="C397" s="6" t="inlineStr">
        <is>
          <t>分账</t>
        </is>
      </c>
      <c r="D397" s="6" t="inlineStr">
        <is>
          <t>浙江淘宝商 业科技有限 公司</t>
        </is>
      </c>
      <c r="E397" s="6" t="inlineStr">
        <is>
          <t>rjfwf@service.ali yun.com</t>
        </is>
      </c>
      <c r="F397" s="6" t="inlineStr">
        <is>
          <t>-0.20</t>
        </is>
      </c>
      <c r="G397" s="6" t="inlineStr">
        <is>
          <t>T200P2701723620004029 881</t>
        </is>
      </c>
      <c r="H397" s="6" t="inlineStr">
        <is>
          <t>4347.42</t>
        </is>
      </c>
      <c r="I397" s="5" t="inlineStr">
        <is>
          <t>已核销</t>
        </is>
      </c>
      <c r="J397" s="6" t="inlineStr">
        <is>
          <t>订单收款</t>
        </is>
      </c>
      <c r="K397" s="6" t="inlineStr">
        <is>
          <t>基础软件服务费(2701723620004029881)扣款</t>
        </is>
      </c>
      <c r="L397" s="8" t="inlineStr">
        <is>
          <t>✅ 可导入</t>
        </is>
      </c>
      <c r="M397" s="8" t="inlineStr">
        <is>
          <t>✅ 对账齐全</t>
        </is>
      </c>
      <c r="N397" t="inlineStr">
        <is>
          <t>✓正常配对·分账(淘宝支付手续费,约千分之六),与同号在线支付成对</t>
        </is>
      </c>
    </row>
    <row r="398">
      <c r="A398" s="9" t="inlineStr">
        <is>
          <t>2026-03-19</t>
        </is>
      </c>
      <c r="B398" s="5" t="inlineStr">
        <is>
          <t>202603142300113925145 8731201</t>
        </is>
      </c>
      <c r="C398" s="9" t="inlineStr">
        <is>
          <t>在线支付</t>
        </is>
      </c>
      <c r="D398" s="9" t="inlineStr">
        <is>
          <t>**枫</t>
        </is>
      </c>
      <c r="E398" s="9" t="inlineStr">
        <is>
          <t>595***@qq.com</t>
        </is>
      </c>
      <c r="F398" s="9" t="inlineStr">
        <is>
          <t>33.00</t>
        </is>
      </c>
      <c r="G398" s="9" t="inlineStr">
        <is>
          <t>T200P2701723620004029 881</t>
        </is>
      </c>
      <c r="H398" s="9" t="inlineStr">
        <is>
          <t>4347.62</t>
        </is>
      </c>
      <c r="I398" s="5" t="inlineStr">
        <is>
          <t>已核销</t>
        </is>
      </c>
      <c r="J398" s="9" t="inlineStr">
        <is>
          <t>订单收款</t>
        </is>
      </c>
      <c r="K398" s="9" t="n"/>
      <c r="L398" s="8" t="inlineStr">
        <is>
          <t>✅ 可导入</t>
        </is>
      </c>
      <c r="M398" s="8" t="inlineStr">
        <is>
          <t>✅ 对账齐全</t>
        </is>
      </c>
      <c r="N398" t="inlineStr">
        <is>
          <t>✓正常配对·在线支付(客户收款,本店收入),与同号分账成对</t>
        </is>
      </c>
    </row>
    <row r="399">
      <c r="A399" s="6" t="inlineStr">
        <is>
          <t>2026-03-19</t>
        </is>
      </c>
      <c r="B399" s="5" t="inlineStr">
        <is>
          <t>202603142300111250142 7659968</t>
        </is>
      </c>
      <c r="C399" s="6" t="inlineStr">
        <is>
          <t>分账</t>
        </is>
      </c>
      <c r="D399" s="6" t="inlineStr">
        <is>
          <t>浙江淘宝商 业科技有限 公司</t>
        </is>
      </c>
      <c r="E399" s="6" t="inlineStr">
        <is>
          <t>rjfwf@service.ali yun.com</t>
        </is>
      </c>
      <c r="F399" s="6" t="inlineStr">
        <is>
          <t>-0.17</t>
        </is>
      </c>
      <c r="G399" s="6" t="inlineStr">
        <is>
          <t>T200P2701723548002095 483</t>
        </is>
      </c>
      <c r="H399" s="6" t="inlineStr">
        <is>
          <t>4314.62</t>
        </is>
      </c>
      <c r="I399" s="5" t="inlineStr">
        <is>
          <t>已核销</t>
        </is>
      </c>
      <c r="J399" s="6" t="inlineStr">
        <is>
          <t>订单收款</t>
        </is>
      </c>
      <c r="K399" s="6" t="inlineStr">
        <is>
          <t>基础软件服务费(27017</t>
        </is>
      </c>
      <c r="L399" s="8" t="inlineStr">
        <is>
          <t>✅ 可导入</t>
        </is>
      </c>
      <c r="M399" s="8" t="inlineStr">
        <is>
          <t>✅ 对账齐全</t>
        </is>
      </c>
      <c r="N399" t="inlineStr">
        <is>
          <t>✓正常配对·分账(淘宝支付手续费,约千分之六),与同号在线支付成对</t>
        </is>
      </c>
    </row>
    <row r="400">
      <c r="A400" s="9" t="inlineStr">
        <is>
          <t>2026-03-19</t>
        </is>
      </c>
      <c r="B400" s="5" t="inlineStr">
        <is>
          <t>202603142300111250142 7659968</t>
        </is>
      </c>
      <c r="C400" s="9" t="inlineStr">
        <is>
          <t>在线支付</t>
        </is>
      </c>
      <c r="D400" s="9" t="inlineStr">
        <is>
          <t>*刚</t>
        </is>
      </c>
      <c r="E400" s="9" t="inlineStr">
        <is>
          <t>344***@qq.com</t>
        </is>
      </c>
      <c r="F400" s="9" t="inlineStr">
        <is>
          <t>28.00</t>
        </is>
      </c>
      <c r="G400" s="9" t="inlineStr">
        <is>
          <t>T200P2701723548002095 483</t>
        </is>
      </c>
      <c r="H400" s="9" t="inlineStr">
        <is>
          <t>4314.79</t>
        </is>
      </c>
      <c r="I400" s="5" t="inlineStr">
        <is>
          <t>已核销</t>
        </is>
      </c>
      <c r="J400" s="9" t="inlineStr">
        <is>
          <t>订单收款</t>
        </is>
      </c>
      <c r="K400" s="9" t="n"/>
      <c r="L400" s="8" t="inlineStr">
        <is>
          <t>✅ 可导入</t>
        </is>
      </c>
      <c r="M400" s="8" t="inlineStr">
        <is>
          <t>✅ 对账齐全</t>
        </is>
      </c>
      <c r="N400" t="inlineStr">
        <is>
          <t>✓正常配对·在线支付(客户收款,本店收入),与同号分账成对</t>
        </is>
      </c>
    </row>
    <row r="401">
      <c r="A401" s="6" t="inlineStr">
        <is>
          <t>2026-03-19</t>
        </is>
      </c>
      <c r="B401" s="5" t="inlineStr">
        <is>
          <t>202603190200700115308 30093304503</t>
        </is>
      </c>
      <c r="C401" s="6" t="inlineStr">
        <is>
          <t>转账</t>
        </is>
      </c>
      <c r="D401" s="6" t="inlineStr">
        <is>
          <t>上海淘天商 业管理有限 公司</t>
        </is>
      </c>
      <c r="E401" s="6" t="inlineStr">
        <is>
          <t>byfsrtg3@service. aliyun.com</t>
        </is>
      </c>
      <c r="F401" s="6" t="inlineStr">
        <is>
          <t>-0.26</t>
        </is>
      </c>
      <c r="G401" s="6" t="inlineStr">
        <is>
          <t>HJCAEB==5000000684700 86031==63644590571808 11</t>
        </is>
      </c>
      <c r="H401" s="6" t="inlineStr">
        <is>
          <t>4286.79</t>
        </is>
      </c>
      <c r="I401" s="5" t="n"/>
      <c r="J401" s="6" t="n"/>
      <c r="K401" s="6" t="inlineStr">
        <is>
          <t>代扣款（扣款用途：消费者体验提升计划服务费_订单号4502169000027004504，付款方：义乌市畔色贸易商行(个体工商户)，Email：jimlu0918@gmail.com）</t>
        </is>
      </c>
      <c r="L401" s="8" t="inlineStr">
        <is>
          <t>✅ 可导入</t>
        </is>
      </c>
      <c r="M401" s="8" t="inlineStr">
        <is>
          <t>✅ 对账齐全</t>
        </is>
      </c>
      <c r="N401" t="inlineStr">
        <is>
          <t>✓</t>
        </is>
      </c>
    </row>
    <row r="402">
      <c r="A402" s="9" t="inlineStr">
        <is>
          <t>2026-03-19</t>
        </is>
      </c>
      <c r="B402" s="5" t="inlineStr">
        <is>
          <t>202603190200700115308 30092951588</t>
        </is>
      </c>
      <c r="C402" s="9" t="inlineStr">
        <is>
          <t>转账</t>
        </is>
      </c>
      <c r="D402" s="9" t="inlineStr">
        <is>
          <t>上海淘天商 业管理有限 公司</t>
        </is>
      </c>
      <c r="E402" s="9" t="inlineStr">
        <is>
          <t>byfsrtg3@service. aliyun.com</t>
        </is>
      </c>
      <c r="F402" s="9" t="inlineStr">
        <is>
          <t>-0.26</t>
        </is>
      </c>
      <c r="G402" s="9" t="inlineStr">
        <is>
          <t>HJCAEB==5000000684700 86031==63644759231708 11</t>
        </is>
      </c>
      <c r="H402" s="9" t="inlineStr">
        <is>
          <t>4287.05</t>
        </is>
      </c>
      <c r="I402" s="5" t="n"/>
      <c r="J402" s="9" t="n"/>
      <c r="K402" s="9" t="inlineStr">
        <is>
          <t>代扣款（扣款用途：消费者体验提升计划服务费_订单号4502154243050008733，付款方：义乌市畔色贸易商行(个体工商户)，Email：jimlu0918@gmail.com）</t>
        </is>
      </c>
      <c r="L402" s="8" t="inlineStr">
        <is>
          <t>✅ 可导入</t>
        </is>
      </c>
      <c r="M402" s="8" t="inlineStr">
        <is>
          <t>✅ 对账齐全</t>
        </is>
      </c>
      <c r="N402" t="inlineStr">
        <is>
          <t>✓</t>
        </is>
      </c>
    </row>
    <row r="403">
      <c r="A403" s="6" t="inlineStr">
        <is>
          <t>2026-03-19</t>
        </is>
      </c>
      <c r="B403" s="5" t="inlineStr">
        <is>
          <t>202603082300111656141 4382356</t>
        </is>
      </c>
      <c r="C403" s="6" t="inlineStr">
        <is>
          <t>分账</t>
        </is>
      </c>
      <c r="D403" s="6" t="n"/>
      <c r="E403" s="6" t="n"/>
      <c r="F403" s="6" t="inlineStr">
        <is>
          <t>16.90</t>
        </is>
      </c>
      <c r="G403" s="6" t="inlineStr">
        <is>
          <t>T200P4502116155064018 538</t>
        </is>
      </c>
      <c r="H403" s="6" t="inlineStr">
        <is>
          <t>4287.31</t>
        </is>
      </c>
      <c r="I403" s="5" t="inlineStr">
        <is>
          <t>已核销</t>
        </is>
      </c>
      <c r="J403" s="6" t="inlineStr">
        <is>
          <t>订单收款</t>
        </is>
      </c>
      <c r="K403" s="6" t="inlineStr">
        <is>
          <t>店铺过户-4502116155064018538</t>
        </is>
      </c>
      <c r="L403" s="8" t="inlineStr">
        <is>
          <t>✅ 可导入</t>
        </is>
      </c>
      <c r="M403" s="8" t="inlineStr">
        <is>
          <t>✅ 对账齐全</t>
        </is>
      </c>
      <c r="N403" t="inlineStr">
        <is>
          <t>✓分账(淘宝支付手续费)</t>
        </is>
      </c>
    </row>
    <row r="404">
      <c r="A404" s="9" t="inlineStr">
        <is>
          <t>2026-03-19</t>
        </is>
      </c>
      <c r="B404" s="5" t="inlineStr">
        <is>
          <t>202603062200118024144 6437984</t>
        </is>
      </c>
      <c r="C404" s="9" t="inlineStr">
        <is>
          <t>分账</t>
        </is>
      </c>
      <c r="D404" s="9" t="n"/>
      <c r="E404" s="9" t="n"/>
      <c r="F404" s="9" t="inlineStr">
        <is>
          <t>24.85</t>
        </is>
      </c>
      <c r="G404" s="9" t="inlineStr">
        <is>
          <t>T200P3279257295613354 977</t>
        </is>
      </c>
      <c r="H404" s="9" t="inlineStr">
        <is>
          <t>4270.41</t>
        </is>
      </c>
      <c r="I404" s="5" t="inlineStr">
        <is>
          <t>已核销</t>
        </is>
      </c>
      <c r="J404" s="9" t="inlineStr">
        <is>
          <t>订单收款</t>
        </is>
      </c>
      <c r="K404" s="9" t="inlineStr">
        <is>
          <t>店铺过户-3279257295613354977</t>
        </is>
      </c>
      <c r="L404" s="8" t="inlineStr">
        <is>
          <t>✅ 可导入</t>
        </is>
      </c>
      <c r="M404" s="8" t="inlineStr">
        <is>
          <t>✅ 对账齐全</t>
        </is>
      </c>
      <c r="N404" t="inlineStr">
        <is>
          <t>✓分账(淘宝支付手续费)</t>
        </is>
      </c>
    </row>
    <row r="405">
      <c r="A405" s="6" t="inlineStr">
        <is>
          <t>2026-03-19</t>
        </is>
      </c>
      <c r="B405" s="5" t="inlineStr">
        <is>
          <t>202603062300113253145 5098282</t>
        </is>
      </c>
      <c r="C405" s="6" t="inlineStr">
        <is>
          <t>分账</t>
        </is>
      </c>
      <c r="D405" s="6" t="n"/>
      <c r="E405" s="6" t="n"/>
      <c r="F405" s="6" t="inlineStr">
        <is>
          <t>39.76</t>
        </is>
      </c>
      <c r="G405" s="6" t="inlineStr">
        <is>
          <t>T200P4502111834004010 233</t>
        </is>
      </c>
      <c r="H405" s="6" t="inlineStr">
        <is>
          <t>4245.56</t>
        </is>
      </c>
      <c r="I405" s="5" t="inlineStr">
        <is>
          <t>已核销</t>
        </is>
      </c>
      <c r="J405" s="6" t="inlineStr">
        <is>
          <t>订单收款</t>
        </is>
      </c>
      <c r="K405" s="6" t="inlineStr">
        <is>
          <t>店铺过户-4502111834004010233</t>
        </is>
      </c>
      <c r="L405" s="8" t="inlineStr">
        <is>
          <t>✅ 可导入</t>
        </is>
      </c>
      <c r="M405" s="8" t="inlineStr">
        <is>
          <t>✅ 对账齐全</t>
        </is>
      </c>
      <c r="N405" t="inlineStr">
        <is>
          <t>✓分账(淘宝支付手续费)</t>
        </is>
      </c>
    </row>
    <row r="406">
      <c r="A406" s="9" t="inlineStr">
        <is>
          <t>2026-03-18</t>
        </is>
      </c>
      <c r="B406" s="5" t="inlineStr">
        <is>
          <t>202603132200115632141 3254903</t>
        </is>
      </c>
      <c r="C406" s="9" t="inlineStr">
        <is>
          <t>分账</t>
        </is>
      </c>
      <c r="D406" s="9" t="inlineStr">
        <is>
          <t>浙江淘宝商 业科技有限 公司</t>
        </is>
      </c>
      <c r="E406" s="9" t="inlineStr">
        <is>
          <t>rjfwf@service.ali yun.com</t>
        </is>
      </c>
      <c r="F406" s="9" t="inlineStr">
        <is>
          <t>-0.13</t>
        </is>
      </c>
      <c r="G406" s="9" t="inlineStr">
        <is>
          <t>T200P2701718581090008 281</t>
        </is>
      </c>
      <c r="H406" s="9" t="inlineStr">
        <is>
          <t>4205.80</t>
        </is>
      </c>
      <c r="I406" s="5" t="inlineStr">
        <is>
          <t>已核销</t>
        </is>
      </c>
      <c r="J406" s="9" t="inlineStr">
        <is>
          <t>订单收款</t>
        </is>
      </c>
      <c r="K406" s="9" t="inlineStr">
        <is>
          <t>基础软件服务费(2701718581090008281)扣款</t>
        </is>
      </c>
      <c r="L406" s="8" t="inlineStr">
        <is>
          <t>✅ 可导入</t>
        </is>
      </c>
      <c r="M406" s="8" t="inlineStr">
        <is>
          <t>✅ 对账齐全</t>
        </is>
      </c>
      <c r="N406" t="inlineStr">
        <is>
          <t>✓正常配对·分账(淘宝支付手续费,约千分之六),与同号在线支付成对</t>
        </is>
      </c>
    </row>
    <row r="407">
      <c r="A407" s="6" t="inlineStr">
        <is>
          <t>2026-03-18</t>
        </is>
      </c>
      <c r="B407" s="5" t="inlineStr">
        <is>
          <t>202603132200115632141 3254903</t>
        </is>
      </c>
      <c r="C407" s="6" t="inlineStr">
        <is>
          <t>在线支付</t>
        </is>
      </c>
      <c r="D407" s="6" t="inlineStr">
        <is>
          <t>*燕</t>
        </is>
      </c>
      <c r="E407" s="6" t="inlineStr">
        <is>
          <t>231***@qq.com</t>
        </is>
      </c>
      <c r="F407" s="6" t="inlineStr">
        <is>
          <t>22.00</t>
        </is>
      </c>
      <c r="G407" s="6" t="inlineStr">
        <is>
          <t>T200P2701718581090008 281</t>
        </is>
      </c>
      <c r="H407" s="6" t="inlineStr">
        <is>
          <t>4205.93</t>
        </is>
      </c>
      <c r="I407" s="5" t="inlineStr">
        <is>
          <t>已核销</t>
        </is>
      </c>
      <c r="J407" s="6" t="inlineStr">
        <is>
          <t>订单收款</t>
        </is>
      </c>
      <c r="K407" s="6" t="n"/>
      <c r="L407" s="8" t="inlineStr">
        <is>
          <t>✅ 可导入</t>
        </is>
      </c>
      <c r="M407" s="8" t="inlineStr">
        <is>
          <t>✅ 对账齐全</t>
        </is>
      </c>
      <c r="N407" t="inlineStr">
        <is>
          <t>✓正常配对·在线支付(客户收款,本店收入),与同号分账成对</t>
        </is>
      </c>
    </row>
    <row r="408">
      <c r="A408" s="9" t="inlineStr">
        <is>
          <t>2026-03-18</t>
        </is>
      </c>
      <c r="B408" s="5" t="inlineStr">
        <is>
          <t>202603152300113663144 3621887</t>
        </is>
      </c>
      <c r="C408" s="9" t="inlineStr">
        <is>
          <t>分账</t>
        </is>
      </c>
      <c r="D408" s="9" t="inlineStr">
        <is>
          <t>浙江淘宝商 业科技有限 公司</t>
        </is>
      </c>
      <c r="E408" s="9" t="inlineStr">
        <is>
          <t>rjfwf@service.ali yun.com</t>
        </is>
      </c>
      <c r="F408" s="9" t="inlineStr">
        <is>
          <t>-0.12</t>
        </is>
      </c>
      <c r="G408" s="9" t="inlineStr">
        <is>
          <t>T200P4502138438022037 810</t>
        </is>
      </c>
      <c r="H408" s="9" t="inlineStr">
        <is>
          <t>4183.93</t>
        </is>
      </c>
      <c r="I408" s="5" t="inlineStr">
        <is>
          <t>已核销</t>
        </is>
      </c>
      <c r="J408" s="9" t="inlineStr">
        <is>
          <t>订单收款</t>
        </is>
      </c>
      <c r="K408" s="9" t="inlineStr">
        <is>
          <t>基础软件服务费(4502138438022037810)扣款</t>
        </is>
      </c>
      <c r="L408" s="8" t="inlineStr">
        <is>
          <t>✅ 可导入</t>
        </is>
      </c>
      <c r="M408" s="8" t="inlineStr">
        <is>
          <t>✅ 对账齐全</t>
        </is>
      </c>
      <c r="N408" t="inlineStr">
        <is>
          <t>✓正常配对·分账(淘宝支付手续费,约千分之六),与同号在线支付成对</t>
        </is>
      </c>
    </row>
    <row r="409">
      <c r="A409" s="6" t="inlineStr">
        <is>
          <t>2026-03-18</t>
        </is>
      </c>
      <c r="B409" s="5" t="inlineStr">
        <is>
          <t>202603152300113663144 3621887</t>
        </is>
      </c>
      <c r="C409" s="6" t="inlineStr">
        <is>
          <t>在线支付</t>
        </is>
      </c>
      <c r="D409" s="6" t="inlineStr">
        <is>
          <t>*弘</t>
        </is>
      </c>
      <c r="E409" s="6" t="inlineStr">
        <is>
          <t>158******58</t>
        </is>
      </c>
      <c r="F409" s="6" t="inlineStr">
        <is>
          <t>20.00</t>
        </is>
      </c>
      <c r="G409" s="6" t="inlineStr">
        <is>
          <t>T200P4502138438022037 810</t>
        </is>
      </c>
      <c r="H409" s="6" t="inlineStr">
        <is>
          <t>4184.05</t>
        </is>
      </c>
      <c r="I409" s="5" t="inlineStr">
        <is>
          <t>已核销</t>
        </is>
      </c>
      <c r="J409" s="6" t="inlineStr">
        <is>
          <t>订单收款</t>
        </is>
      </c>
      <c r="K409" s="6" t="n"/>
      <c r="L409" s="8" t="inlineStr">
        <is>
          <t>✅ 可导入</t>
        </is>
      </c>
      <c r="M409" s="8" t="inlineStr">
        <is>
          <t>✅ 对账齐全</t>
        </is>
      </c>
      <c r="N409" t="inlineStr">
        <is>
          <t>✓正常配对·在线支付(客户收款,本店收入),与同号分账成对</t>
        </is>
      </c>
    </row>
    <row r="410">
      <c r="A410" s="9" t="inlineStr">
        <is>
          <t>2026-03-18</t>
        </is>
      </c>
      <c r="B410" s="5" t="inlineStr">
        <is>
          <t>202603062300110335143 8581548</t>
        </is>
      </c>
      <c r="C410" s="9" t="inlineStr">
        <is>
          <t>分账</t>
        </is>
      </c>
      <c r="D410" s="9" t="n"/>
      <c r="E410" s="9" t="n"/>
      <c r="F410" s="9" t="inlineStr">
        <is>
          <t>2804.62</t>
        </is>
      </c>
      <c r="G410" s="9" t="inlineStr">
        <is>
          <t>T200P3279834589882916 087</t>
        </is>
      </c>
      <c r="H410" s="9" t="inlineStr">
        <is>
          <t>4164.05</t>
        </is>
      </c>
      <c r="I410" s="5" t="inlineStr">
        <is>
          <t>已核销</t>
        </is>
      </c>
      <c r="J410" s="9" t="inlineStr">
        <is>
          <t>订单收款</t>
        </is>
      </c>
      <c r="K410" s="9" t="inlineStr">
        <is>
          <t>店铺过户-3279834589882916087</t>
        </is>
      </c>
      <c r="L410" s="8" t="inlineStr">
        <is>
          <t>✅ 可导入</t>
        </is>
      </c>
      <c r="M410" s="8" t="inlineStr">
        <is>
          <t>✅ 对账齐全</t>
        </is>
      </c>
      <c r="N410" t="inlineStr">
        <is>
          <t>✓正常配对·分账(淘宝支付手续费,约千分之六),与同号在线支付成对</t>
        </is>
      </c>
    </row>
    <row r="411">
      <c r="A411" s="6" t="inlineStr">
        <is>
          <t>2026-03-18</t>
        </is>
      </c>
      <c r="B411" s="5" t="inlineStr">
        <is>
          <t>202603112300111082140 6910878</t>
        </is>
      </c>
      <c r="C411" s="6" t="inlineStr">
        <is>
          <t>分账</t>
        </is>
      </c>
      <c r="D411" s="6" t="n"/>
      <c r="E411" s="6" t="n"/>
      <c r="F411" s="6" t="inlineStr">
        <is>
          <t>39.76</t>
        </is>
      </c>
      <c r="G411" s="6" t="inlineStr">
        <is>
          <t>T200P4502119464181026 244</t>
        </is>
      </c>
      <c r="H411" s="6" t="inlineStr">
        <is>
          <t>1359.43</t>
        </is>
      </c>
      <c r="I411" s="5" t="inlineStr">
        <is>
          <t>已核销</t>
        </is>
      </c>
      <c r="J411" s="6" t="inlineStr">
        <is>
          <t>订单收款</t>
        </is>
      </c>
      <c r="K411" s="6" t="inlineStr">
        <is>
          <t>店铺过户-4502119464181026244</t>
        </is>
      </c>
      <c r="L411" s="8" t="inlineStr">
        <is>
          <t>✅ 可导入</t>
        </is>
      </c>
      <c r="M411" s="8" t="inlineStr">
        <is>
          <t>✅ 对账齐全</t>
        </is>
      </c>
      <c r="N411" t="inlineStr">
        <is>
          <t>✓分账(淘宝支付手续费)</t>
        </is>
      </c>
    </row>
    <row r="412">
      <c r="A412" s="9" t="inlineStr">
        <is>
          <t>2026-03-17</t>
        </is>
      </c>
      <c r="B412" s="5" t="inlineStr">
        <is>
          <t>202603052300112950144 9160737</t>
        </is>
      </c>
      <c r="C412" s="9" t="inlineStr">
        <is>
          <t>分账</t>
        </is>
      </c>
      <c r="D412" s="9" t="n"/>
      <c r="E412" s="9" t="n"/>
      <c r="F412" s="9" t="inlineStr">
        <is>
          <t>33.80</t>
        </is>
      </c>
      <c r="G412" s="9" t="inlineStr">
        <is>
          <t>T200P3277407973599025 376</t>
        </is>
      </c>
      <c r="H412" s="9" t="inlineStr">
        <is>
          <t>1319.67</t>
        </is>
      </c>
      <c r="I412" s="5" t="n"/>
      <c r="J412" s="9" t="n"/>
      <c r="K412" s="9" t="inlineStr">
        <is>
          <t>店铺过户-3277407973600025376</t>
        </is>
      </c>
      <c r="L412" s="8" t="inlineStr">
        <is>
          <t>✅ 可导入</t>
        </is>
      </c>
      <c r="M412" s="8" t="inlineStr">
        <is>
          <t>✅ 对账齐全</t>
        </is>
      </c>
      <c r="N412" t="inlineStr">
        <is>
          <t>✓分账(淘宝支付手续费)</t>
        </is>
      </c>
    </row>
    <row r="413">
      <c r="A413" s="6" t="inlineStr">
        <is>
          <t>2026-03-17</t>
        </is>
      </c>
      <c r="B413" s="5" t="inlineStr">
        <is>
          <t>202603052200117001143 6231420</t>
        </is>
      </c>
      <c r="C413" s="6" t="inlineStr">
        <is>
          <t>分账</t>
        </is>
      </c>
      <c r="D413" s="6" t="n"/>
      <c r="E413" s="6" t="n"/>
      <c r="F413" s="6" t="inlineStr">
        <is>
          <t>23.86</t>
        </is>
      </c>
      <c r="G413" s="6" t="inlineStr">
        <is>
          <t>T200P3277540956950455 685</t>
        </is>
      </c>
      <c r="H413" s="6" t="inlineStr">
        <is>
          <t>1285.87</t>
        </is>
      </c>
      <c r="I413" s="5" t="n"/>
      <c r="J413" s="6" t="n"/>
      <c r="K413" s="6" t="inlineStr">
        <is>
          <t>店铺过户-3277540956951455685</t>
        </is>
      </c>
      <c r="L413" s="8" t="inlineStr">
        <is>
          <t>✅ 可导入</t>
        </is>
      </c>
      <c r="M413" s="8" t="inlineStr">
        <is>
          <t>✅ 对账齐全</t>
        </is>
      </c>
      <c r="N413" t="inlineStr">
        <is>
          <t>✓分账(淘宝支付手续费)</t>
        </is>
      </c>
    </row>
    <row r="414">
      <c r="A414" s="9" t="inlineStr">
        <is>
          <t>2026-03-17</t>
        </is>
      </c>
      <c r="B414" s="5" t="inlineStr">
        <is>
          <t>202603052200117014145 2236588</t>
        </is>
      </c>
      <c r="C414" s="9" t="inlineStr">
        <is>
          <t>分账</t>
        </is>
      </c>
      <c r="D414" s="9" t="n"/>
      <c r="E414" s="9" t="n"/>
      <c r="F414" s="9" t="inlineStr">
        <is>
          <t>39.76</t>
        </is>
      </c>
      <c r="G414" s="9" t="inlineStr">
        <is>
          <t>T200P3277314807141767 079</t>
        </is>
      </c>
      <c r="H414" s="9" t="inlineStr">
        <is>
          <t>1262.01</t>
        </is>
      </c>
      <c r="I414" s="5" t="n"/>
      <c r="J414" s="9" t="n"/>
      <c r="K414" s="9" t="inlineStr">
        <is>
          <t>店铺过户-3277314807142767079</t>
        </is>
      </c>
      <c r="L414" s="8" t="inlineStr">
        <is>
          <t>✅ 可导入</t>
        </is>
      </c>
      <c r="M414" s="8" t="inlineStr">
        <is>
          <t>✅ 对账齐全</t>
        </is>
      </c>
      <c r="N414" t="inlineStr">
        <is>
          <t>✓分账(淘宝支付手续费)</t>
        </is>
      </c>
    </row>
    <row r="415">
      <c r="A415" s="6" t="inlineStr">
        <is>
          <t>2026-03-17</t>
        </is>
      </c>
      <c r="B415" s="5" t="inlineStr">
        <is>
          <t>202603022200119671140 0402917</t>
        </is>
      </c>
      <c r="C415" s="6" t="inlineStr">
        <is>
          <t>分账</t>
        </is>
      </c>
      <c r="D415" s="6" t="n"/>
      <c r="E415" s="6" t="n"/>
      <c r="F415" s="6" t="inlineStr">
        <is>
          <t>21.87</t>
        </is>
      </c>
      <c r="G415" s="6" t="inlineStr">
        <is>
          <t>T200P5091809148022597 328</t>
        </is>
      </c>
      <c r="H415" s="6" t="inlineStr">
        <is>
          <t>1222.25</t>
        </is>
      </c>
      <c r="I415" s="5" t="inlineStr">
        <is>
          <t>已核销</t>
        </is>
      </c>
      <c r="J415" s="6" t="inlineStr">
        <is>
          <t>订单收款</t>
        </is>
      </c>
      <c r="K415" s="6" t="inlineStr">
        <is>
          <t>店铺过户-5091809148022597328</t>
        </is>
      </c>
      <c r="L415" s="8" t="inlineStr">
        <is>
          <t>✅ 可导入</t>
        </is>
      </c>
      <c r="M415" s="8" t="inlineStr">
        <is>
          <t>✅ 对账齐全</t>
        </is>
      </c>
      <c r="N415" t="inlineStr">
        <is>
          <t>✓分账(淘宝支付手续费)</t>
        </is>
      </c>
    </row>
    <row r="416">
      <c r="A416" s="9" t="inlineStr">
        <is>
          <t>2026-03-17</t>
        </is>
      </c>
      <c r="B416" s="5" t="inlineStr">
        <is>
          <t>202603072200117355143 3386980</t>
        </is>
      </c>
      <c r="C416" s="9" t="inlineStr">
        <is>
          <t>分账</t>
        </is>
      </c>
      <c r="D416" s="9" t="n"/>
      <c r="E416" s="9" t="n"/>
      <c r="F416" s="9" t="inlineStr">
        <is>
          <t>31.81</t>
        </is>
      </c>
      <c r="G416" s="9" t="inlineStr">
        <is>
          <t>T200P3282444300583743 279</t>
        </is>
      </c>
      <c r="H416" s="9" t="inlineStr">
        <is>
          <t>1200.38</t>
        </is>
      </c>
      <c r="I416" s="5" t="n"/>
      <c r="J416" s="9" t="n"/>
      <c r="K416" s="9" t="inlineStr">
        <is>
          <t>店铺过户-3282444300584743279</t>
        </is>
      </c>
      <c r="L416" s="8" t="inlineStr">
        <is>
          <t>✅ 可导入</t>
        </is>
      </c>
      <c r="M416" s="8" t="inlineStr">
        <is>
          <t>✅ 对账齐全</t>
        </is>
      </c>
      <c r="N416" t="inlineStr">
        <is>
          <t>✓分账(淘宝支付手续费)</t>
        </is>
      </c>
    </row>
    <row r="417">
      <c r="A417" s="6" t="inlineStr">
        <is>
          <t>2026-03-17</t>
        </is>
      </c>
      <c r="B417" s="5" t="inlineStr">
        <is>
          <t>202603082200116468140 9806380</t>
        </is>
      </c>
      <c r="C417" s="6" t="inlineStr">
        <is>
          <t>分账</t>
        </is>
      </c>
      <c r="D417" s="6" t="n"/>
      <c r="E417" s="6" t="n"/>
      <c r="F417" s="6" t="inlineStr">
        <is>
          <t>34.79</t>
        </is>
      </c>
      <c r="G417" s="6" t="inlineStr">
        <is>
          <t>T200P4502120725043016 101</t>
        </is>
      </c>
      <c r="H417" s="6" t="inlineStr">
        <is>
          <t>1168.57</t>
        </is>
      </c>
      <c r="I417" s="5" t="inlineStr">
        <is>
          <t>已核销</t>
        </is>
      </c>
      <c r="J417" s="6" t="inlineStr">
        <is>
          <t>订单收款</t>
        </is>
      </c>
      <c r="K417" s="6" t="inlineStr">
        <is>
          <t>店铺过户-4502120725043016101</t>
        </is>
      </c>
      <c r="L417" s="8" t="inlineStr">
        <is>
          <t>✅ 可导入</t>
        </is>
      </c>
      <c r="M417" s="8" t="inlineStr">
        <is>
          <t>✅ 对账齐全</t>
        </is>
      </c>
      <c r="N417" t="inlineStr">
        <is>
          <t>✓分账(淘宝支付手续费)</t>
        </is>
      </c>
    </row>
    <row r="418">
      <c r="A418" s="9" t="inlineStr">
        <is>
          <t>2026-03-17</t>
        </is>
      </c>
      <c r="B418" s="5" t="inlineStr">
        <is>
          <t>202603112200118350141 0612022</t>
        </is>
      </c>
      <c r="C418" s="9" t="inlineStr">
        <is>
          <t>分账</t>
        </is>
      </c>
      <c r="D418" s="9" t="n"/>
      <c r="E418" s="9" t="n"/>
      <c r="F418" s="9" t="inlineStr">
        <is>
          <t>24.85</t>
        </is>
      </c>
      <c r="G418" s="9" t="inlineStr">
        <is>
          <t>T200P4502106903159012 833</t>
        </is>
      </c>
      <c r="H418" s="9" t="inlineStr">
        <is>
          <t>1133.78</t>
        </is>
      </c>
      <c r="I418" s="5" t="n"/>
      <c r="J418" s="9" t="n"/>
      <c r="K418" s="9" t="inlineStr">
        <is>
          <t>店铺过户-4502106903159022015</t>
        </is>
      </c>
      <c r="L418" s="8" t="inlineStr">
        <is>
          <t>✅ 可导入</t>
        </is>
      </c>
      <c r="M418" s="8" t="inlineStr">
        <is>
          <t>✅ 对账齐全</t>
        </is>
      </c>
      <c r="N418" t="inlineStr">
        <is>
          <t>✓分账(淘宝支付手续费)</t>
        </is>
      </c>
    </row>
    <row r="419">
      <c r="A419" s="6" t="inlineStr">
        <is>
          <t>2026-03-17</t>
        </is>
      </c>
      <c r="B419" s="5" t="inlineStr">
        <is>
          <t>202603042300114368145 2348235</t>
        </is>
      </c>
      <c r="C419" s="6" t="inlineStr">
        <is>
          <t>分账</t>
        </is>
      </c>
      <c r="D419" s="6" t="n"/>
      <c r="E419" s="6" t="n"/>
      <c r="F419" s="6" t="inlineStr">
        <is>
          <t>33.80</t>
        </is>
      </c>
      <c r="G419" s="6" t="inlineStr">
        <is>
          <t>T200P5096352349900016 843</t>
        </is>
      </c>
      <c r="H419" s="6" t="inlineStr">
        <is>
          <t>1108.93</t>
        </is>
      </c>
      <c r="I419" s="5" t="n"/>
      <c r="J419" s="6" t="n"/>
      <c r="K419" s="6" t="inlineStr">
        <is>
          <t>店铺过户-5096352349901016843</t>
        </is>
      </c>
      <c r="L419" s="8" t="inlineStr">
        <is>
          <t>✅ 可导入</t>
        </is>
      </c>
      <c r="M419" s="8" t="inlineStr">
        <is>
          <t>✅ 对账齐全</t>
        </is>
      </c>
      <c r="N419" t="inlineStr">
        <is>
          <t>✓分账(淘宝支付手续费)</t>
        </is>
      </c>
    </row>
    <row r="420">
      <c r="A420" s="9" t="inlineStr">
        <is>
          <t>2026-03-17</t>
        </is>
      </c>
      <c r="B420" s="5" t="inlineStr">
        <is>
          <t>202603042200115354144 0052096</t>
        </is>
      </c>
      <c r="C420" s="9" t="inlineStr">
        <is>
          <t>分账</t>
        </is>
      </c>
      <c r="D420" s="9" t="n"/>
      <c r="E420" s="9" t="n"/>
      <c r="F420" s="9" t="inlineStr">
        <is>
          <t>21.87</t>
        </is>
      </c>
      <c r="G420" s="9" t="inlineStr">
        <is>
          <t>T200P5095947638660792 441</t>
        </is>
      </c>
      <c r="H420" s="9" t="inlineStr">
        <is>
          <t>1075.13</t>
        </is>
      </c>
      <c r="I420" s="5" t="n"/>
      <c r="J420" s="9" t="n"/>
      <c r="K420" s="9" t="inlineStr">
        <is>
          <t>店铺过户-5095947638661792441</t>
        </is>
      </c>
      <c r="L420" s="8" t="inlineStr">
        <is>
          <t>✅ 可导入</t>
        </is>
      </c>
      <c r="M420" s="8" t="inlineStr">
        <is>
          <t>✅ 对账齐全</t>
        </is>
      </c>
      <c r="N420" t="inlineStr">
        <is>
          <t>✓分账(淘宝支付手续费)</t>
        </is>
      </c>
    </row>
    <row r="421">
      <c r="A421" s="6" t="inlineStr">
        <is>
          <t>2026-03-17</t>
        </is>
      </c>
      <c r="B421" s="5" t="inlineStr">
        <is>
          <t>202603042300113783145 8776489</t>
        </is>
      </c>
      <c r="C421" s="6" t="inlineStr">
        <is>
          <t>分账</t>
        </is>
      </c>
      <c r="D421" s="6" t="n"/>
      <c r="E421" s="6" t="n"/>
      <c r="F421" s="6" t="inlineStr">
        <is>
          <t>34.79</t>
        </is>
      </c>
      <c r="G421" s="6" t="inlineStr">
        <is>
          <t>T200P5096393064358668 324</t>
        </is>
      </c>
      <c r="H421" s="6" t="inlineStr">
        <is>
          <t>1053.26</t>
        </is>
      </c>
      <c r="I421" s="5" t="n"/>
      <c r="J421" s="6" t="n"/>
      <c r="K421" s="6" t="inlineStr">
        <is>
          <t>店铺过户-5096393064359668324</t>
        </is>
      </c>
      <c r="L421" s="8" t="inlineStr">
        <is>
          <t>✅ 可导入</t>
        </is>
      </c>
      <c r="M421" s="8" t="inlineStr">
        <is>
          <t>✅ 对账齐全</t>
        </is>
      </c>
      <c r="N421" t="inlineStr">
        <is>
          <t>✓分账(淘宝支付手续费)</t>
        </is>
      </c>
    </row>
    <row r="422">
      <c r="A422" s="9" t="inlineStr">
        <is>
          <t>2026-03-16</t>
        </is>
      </c>
      <c r="B422" s="5" t="inlineStr">
        <is>
          <t>202603042200119968145 0383218</t>
        </is>
      </c>
      <c r="C422" s="9" t="inlineStr">
        <is>
          <t>分账</t>
        </is>
      </c>
      <c r="D422" s="9" t="n"/>
      <c r="E422" s="9" t="n"/>
      <c r="F422" s="9" t="inlineStr">
        <is>
          <t>22.86</t>
        </is>
      </c>
      <c r="G422" s="9" t="inlineStr">
        <is>
          <t>T200P3275086118694830 058</t>
        </is>
      </c>
      <c r="H422" s="9" t="inlineStr">
        <is>
          <t>1018.47</t>
        </is>
      </c>
      <c r="I422" s="5" t="n"/>
      <c r="J422" s="9" t="n"/>
      <c r="K422" s="9" t="inlineStr">
        <is>
          <t>店铺过户-3275086118695830058</t>
        </is>
      </c>
      <c r="L422" s="8" t="inlineStr">
        <is>
          <t>✅ 可导入</t>
        </is>
      </c>
      <c r="M422" s="8" t="inlineStr">
        <is>
          <t>✅ 对账齐全</t>
        </is>
      </c>
      <c r="N422" t="inlineStr">
        <is>
          <t>✓分账(淘宝支付手续费)</t>
        </is>
      </c>
    </row>
    <row r="423">
      <c r="A423" s="6" t="inlineStr">
        <is>
          <t>2026-03-16</t>
        </is>
      </c>
      <c r="B423" s="5" t="inlineStr">
        <is>
          <t>202603042200117261140 1582823</t>
        </is>
      </c>
      <c r="C423" s="6" t="inlineStr">
        <is>
          <t>分账</t>
        </is>
      </c>
      <c r="D423" s="6" t="n"/>
      <c r="E423" s="6" t="n"/>
      <c r="F423" s="6" t="inlineStr">
        <is>
          <t>27.83</t>
        </is>
      </c>
      <c r="G423" s="6" t="inlineStr">
        <is>
          <t>T200P3275416092964334 871</t>
        </is>
      </c>
      <c r="H423" s="6" t="inlineStr">
        <is>
          <t>995.61</t>
        </is>
      </c>
      <c r="I423" s="5" t="n"/>
      <c r="J423" s="6" t="n"/>
      <c r="K423" s="6" t="inlineStr">
        <is>
          <t>店铺过户-3275416092965334871</t>
        </is>
      </c>
      <c r="L423" s="8" t="inlineStr">
        <is>
          <t>✅ 可导入</t>
        </is>
      </c>
      <c r="M423" s="8" t="inlineStr">
        <is>
          <t>✅ 对账齐全</t>
        </is>
      </c>
      <c r="N423" t="inlineStr">
        <is>
          <t>✓分账(淘宝支付手续费)</t>
        </is>
      </c>
    </row>
    <row r="424">
      <c r="A424" s="9" t="inlineStr">
        <is>
          <t>2026-03-16</t>
        </is>
      </c>
      <c r="B424" s="5" t="inlineStr">
        <is>
          <t>202603102300112055140 7090074</t>
        </is>
      </c>
      <c r="C424" s="9" t="inlineStr">
        <is>
          <t>分账</t>
        </is>
      </c>
      <c r="D424" s="9" t="n"/>
      <c r="E424" s="9" t="n"/>
      <c r="F424" s="9" t="inlineStr">
        <is>
          <t>26.84</t>
        </is>
      </c>
      <c r="G424" s="9" t="inlineStr">
        <is>
          <t>T200P4502122274153004 638</t>
        </is>
      </c>
      <c r="H424" s="9" t="inlineStr">
        <is>
          <t>967.78</t>
        </is>
      </c>
      <c r="I424" s="5" t="inlineStr">
        <is>
          <t>已核销</t>
        </is>
      </c>
      <c r="J424" s="9" t="inlineStr">
        <is>
          <t>订单收款</t>
        </is>
      </c>
      <c r="K424" s="9" t="inlineStr">
        <is>
          <t>店铺过户-4502122274153004638</t>
        </is>
      </c>
      <c r="L424" s="8" t="inlineStr">
        <is>
          <t>✅ 可导入</t>
        </is>
      </c>
      <c r="M424" s="8" t="inlineStr">
        <is>
          <t>✅ 对账齐全</t>
        </is>
      </c>
      <c r="N424" t="inlineStr">
        <is>
          <t>✓分账(淘宝支付手续费)</t>
        </is>
      </c>
    </row>
    <row r="425">
      <c r="A425" s="6" t="inlineStr">
        <is>
          <t>2026-03-16</t>
        </is>
      </c>
      <c r="B425" s="5" t="inlineStr">
        <is>
          <t>202603082300113835142 5285316</t>
        </is>
      </c>
      <c r="C425" s="6" t="inlineStr">
        <is>
          <t>分账</t>
        </is>
      </c>
      <c r="D425" s="6" t="n"/>
      <c r="E425" s="6" t="n"/>
      <c r="F425" s="6" t="inlineStr">
        <is>
          <t>22.86</t>
        </is>
      </c>
      <c r="G425" s="6" t="inlineStr">
        <is>
          <t>T200P4502109816065027 839</t>
        </is>
      </c>
      <c r="H425" s="6" t="inlineStr">
        <is>
          <t>940.94</t>
        </is>
      </c>
      <c r="I425" s="5" t="inlineStr">
        <is>
          <t>已核销</t>
        </is>
      </c>
      <c r="J425" s="6" t="inlineStr">
        <is>
          <t>订单收款</t>
        </is>
      </c>
      <c r="K425" s="6" t="inlineStr">
        <is>
          <t>店铺过户-4502109816065027839</t>
        </is>
      </c>
      <c r="L425" s="8" t="inlineStr">
        <is>
          <t>✅ 可导入</t>
        </is>
      </c>
      <c r="M425" s="8" t="inlineStr">
        <is>
          <t>✅ 对账齐全</t>
        </is>
      </c>
      <c r="N425" t="inlineStr">
        <is>
          <t>✓分账(淘宝支付手续费)</t>
        </is>
      </c>
    </row>
    <row r="426">
      <c r="A426" s="9" t="inlineStr">
        <is>
          <t>2026-03-16</t>
        </is>
      </c>
      <c r="B426" s="5" t="inlineStr">
        <is>
          <t>202603112200118429144 5209576</t>
        </is>
      </c>
      <c r="C426" s="9" t="inlineStr">
        <is>
          <t>分账</t>
        </is>
      </c>
      <c r="D426" s="9" t="n"/>
      <c r="E426" s="9" t="n"/>
      <c r="F426" s="9" t="inlineStr">
        <is>
          <t>26.84</t>
        </is>
      </c>
      <c r="G426" s="9" t="inlineStr">
        <is>
          <t>T200P4502110359161012 822</t>
        </is>
      </c>
      <c r="H426" s="9" t="inlineStr">
        <is>
          <t>918.08</t>
        </is>
      </c>
      <c r="I426" s="5" t="inlineStr">
        <is>
          <t>已核销</t>
        </is>
      </c>
      <c r="J426" s="9" t="inlineStr">
        <is>
          <t>订单收款</t>
        </is>
      </c>
      <c r="K426" s="9" t="inlineStr">
        <is>
          <t>店铺过户-4502110359161012822</t>
        </is>
      </c>
      <c r="L426" s="8" t="inlineStr">
        <is>
          <t>✅ 可导入</t>
        </is>
      </c>
      <c r="M426" s="8" t="inlineStr">
        <is>
          <t>✅ 对账齐全</t>
        </is>
      </c>
      <c r="N426" t="inlineStr">
        <is>
          <t>✓分账(淘宝支付手续费)</t>
        </is>
      </c>
    </row>
    <row r="427">
      <c r="A427" s="6" t="inlineStr">
        <is>
          <t>2026-03-15</t>
        </is>
      </c>
      <c r="B427" s="5" t="inlineStr">
        <is>
          <t>202603032200116364144 8168218</t>
        </is>
      </c>
      <c r="C427" s="6" t="inlineStr">
        <is>
          <t>分账</t>
        </is>
      </c>
      <c r="D427" s="6" t="n"/>
      <c r="E427" s="6" t="n"/>
      <c r="F427" s="6" t="inlineStr">
        <is>
          <t>23.86</t>
        </is>
      </c>
      <c r="G427" s="6" t="inlineStr">
        <is>
          <t>T200P3272854154600106 571</t>
        </is>
      </c>
      <c r="H427" s="6" t="inlineStr">
        <is>
          <t>891.24</t>
        </is>
      </c>
      <c r="I427" s="5" t="inlineStr">
        <is>
          <t>已核销</t>
        </is>
      </c>
      <c r="J427" s="6" t="inlineStr">
        <is>
          <t>订单收款</t>
        </is>
      </c>
      <c r="K427" s="6" t="inlineStr">
        <is>
          <t>店铺过户-3272854154600106571</t>
        </is>
      </c>
      <c r="L427" s="8" t="inlineStr">
        <is>
          <t>✅ 可导入</t>
        </is>
      </c>
      <c r="M427" s="8" t="inlineStr">
        <is>
          <t>✅ 对账齐全</t>
        </is>
      </c>
      <c r="N427" t="inlineStr">
        <is>
          <t>✓分账(淘宝支付手续费)</t>
        </is>
      </c>
    </row>
    <row r="428">
      <c r="A428" s="9" t="inlineStr">
        <is>
          <t>2026-03-15</t>
        </is>
      </c>
      <c r="B428" s="5" t="inlineStr">
        <is>
          <t>202603032200117941143 7966213</t>
        </is>
      </c>
      <c r="C428" s="9" t="inlineStr">
        <is>
          <t>分账</t>
        </is>
      </c>
      <c r="D428" s="9" t="n"/>
      <c r="E428" s="9" t="n"/>
      <c r="F428" s="9" t="inlineStr">
        <is>
          <t>31.81</t>
        </is>
      </c>
      <c r="G428" s="9" t="inlineStr">
        <is>
          <t>T200P5094261505350773 123</t>
        </is>
      </c>
      <c r="H428" s="9" t="inlineStr">
        <is>
          <t>867.38</t>
        </is>
      </c>
      <c r="I428" s="5" t="n"/>
      <c r="J428" s="9" t="n"/>
      <c r="K428" s="9" t="inlineStr">
        <is>
          <t>店铺过户-5094261505351773123</t>
        </is>
      </c>
      <c r="L428" s="8" t="inlineStr">
        <is>
          <t>✅ 可导入</t>
        </is>
      </c>
      <c r="M428" s="8" t="inlineStr">
        <is>
          <t>✅ 对账齐全</t>
        </is>
      </c>
      <c r="N428" t="inlineStr">
        <is>
          <t>✓分账(淘宝支付手续费)</t>
        </is>
      </c>
    </row>
    <row r="429">
      <c r="A429" s="6" t="inlineStr">
        <is>
          <t>2026-03-15</t>
        </is>
      </c>
      <c r="B429" s="5" t="inlineStr">
        <is>
          <t>202603032200116982142 9473161</t>
        </is>
      </c>
      <c r="C429" s="6" t="inlineStr">
        <is>
          <t>分账</t>
        </is>
      </c>
      <c r="D429" s="6" t="n"/>
      <c r="E429" s="6" t="n"/>
      <c r="F429" s="6" t="inlineStr">
        <is>
          <t>36.78</t>
        </is>
      </c>
      <c r="G429" s="6" t="inlineStr">
        <is>
          <t>T200P5094188208474853 638</t>
        </is>
      </c>
      <c r="H429" s="6" t="inlineStr">
        <is>
          <t>835.57</t>
        </is>
      </c>
      <c r="I429" s="5" t="inlineStr">
        <is>
          <t>已核销</t>
        </is>
      </c>
      <c r="J429" s="6" t="inlineStr">
        <is>
          <t>订单收款</t>
        </is>
      </c>
      <c r="K429" s="6" t="inlineStr">
        <is>
          <t>店铺过户-5094188208474853638</t>
        </is>
      </c>
      <c r="L429" s="8" t="inlineStr">
        <is>
          <t>✅ 可导入</t>
        </is>
      </c>
      <c r="M429" s="8" t="inlineStr">
        <is>
          <t>✅ 对账齐全</t>
        </is>
      </c>
      <c r="N429" t="inlineStr">
        <is>
          <t>✓分账(淘宝支付手续费)</t>
        </is>
      </c>
    </row>
    <row r="430">
      <c r="A430" s="9" t="inlineStr">
        <is>
          <t>2026-03-15</t>
        </is>
      </c>
      <c r="B430" s="5" t="inlineStr">
        <is>
          <t>202603032300114486145 3447459</t>
        </is>
      </c>
      <c r="C430" s="9" t="inlineStr">
        <is>
          <t>分账</t>
        </is>
      </c>
      <c r="D430" s="9" t="n"/>
      <c r="E430" s="9" t="n"/>
      <c r="F430" s="9" t="inlineStr">
        <is>
          <t>31.81</t>
        </is>
      </c>
      <c r="G430" s="9" t="inlineStr">
        <is>
          <t>T200P3274410144808340 069</t>
        </is>
      </c>
      <c r="H430" s="9" t="inlineStr">
        <is>
          <t>798.79</t>
        </is>
      </c>
      <c r="I430" s="5" t="inlineStr">
        <is>
          <t>已核销</t>
        </is>
      </c>
      <c r="J430" s="9" t="inlineStr">
        <is>
          <t>订单收款</t>
        </is>
      </c>
      <c r="K430" s="9" t="inlineStr">
        <is>
          <t>店铺过户-3274410144808340069</t>
        </is>
      </c>
      <c r="L430" s="8" t="inlineStr">
        <is>
          <t>✅ 可导入</t>
        </is>
      </c>
      <c r="M430" s="8" t="inlineStr">
        <is>
          <t>✅ 对账齐全</t>
        </is>
      </c>
      <c r="N430" t="inlineStr">
        <is>
          <t>✓分账(淘宝支付手续费)</t>
        </is>
      </c>
    </row>
    <row r="431">
      <c r="A431" s="6" t="inlineStr">
        <is>
          <t>2026-03-15</t>
        </is>
      </c>
      <c r="B431" s="5" t="inlineStr">
        <is>
          <t>202603032200115956144 1838728</t>
        </is>
      </c>
      <c r="C431" s="6" t="inlineStr">
        <is>
          <t>分账</t>
        </is>
      </c>
      <c r="D431" s="6" t="n"/>
      <c r="E431" s="6" t="n"/>
      <c r="F431" s="6" t="inlineStr">
        <is>
          <t>32.80</t>
        </is>
      </c>
      <c r="G431" s="6" t="inlineStr">
        <is>
          <t>T200P3273822591892389 671</t>
        </is>
      </c>
      <c r="H431" s="6" t="inlineStr">
        <is>
          <t>766.98</t>
        </is>
      </c>
      <c r="I431" s="5" t="inlineStr">
        <is>
          <t>已核销</t>
        </is>
      </c>
      <c r="J431" s="6" t="inlineStr">
        <is>
          <t>订单收款</t>
        </is>
      </c>
      <c r="K431" s="6" t="inlineStr">
        <is>
          <t>店铺过户-3273822591892389671</t>
        </is>
      </c>
      <c r="L431" s="8" t="inlineStr">
        <is>
          <t>✅ 可导入</t>
        </is>
      </c>
      <c r="M431" s="8" t="inlineStr">
        <is>
          <t>✅ 对账齐全</t>
        </is>
      </c>
      <c r="N431" t="inlineStr">
        <is>
          <t>✓分账(淘宝支付手续费)</t>
        </is>
      </c>
    </row>
    <row r="432">
      <c r="A432" s="9" t="inlineStr">
        <is>
          <t>2026-03-15</t>
        </is>
      </c>
      <c r="B432" s="5" t="inlineStr">
        <is>
          <t>202603032200116154143 1070258</t>
        </is>
      </c>
      <c r="C432" s="9" t="inlineStr">
        <is>
          <t>分账</t>
        </is>
      </c>
      <c r="D432" s="9" t="n"/>
      <c r="E432" s="9" t="n"/>
      <c r="F432" s="9" t="inlineStr">
        <is>
          <t>24.85</t>
        </is>
      </c>
      <c r="G432" s="9" t="inlineStr">
        <is>
          <t>T200P5094589719315415 229</t>
        </is>
      </c>
      <c r="H432" s="9" t="inlineStr">
        <is>
          <t>734.18</t>
        </is>
      </c>
      <c r="I432" s="5" t="inlineStr">
        <is>
          <t>已核销</t>
        </is>
      </c>
      <c r="J432" s="9" t="inlineStr">
        <is>
          <t>订单收款</t>
        </is>
      </c>
      <c r="K432" s="9" t="inlineStr">
        <is>
          <t>店铺过户-5094589719315415229</t>
        </is>
      </c>
      <c r="L432" s="8" t="inlineStr">
        <is>
          <t>✅ 可导入</t>
        </is>
      </c>
      <c r="M432" s="8" t="inlineStr">
        <is>
          <t>✅ 对账齐全</t>
        </is>
      </c>
      <c r="N432" t="inlineStr">
        <is>
          <t>✓分账(淘宝支付手续费)</t>
        </is>
      </c>
    </row>
    <row r="433">
      <c r="A433" s="6" t="inlineStr">
        <is>
          <t>2026-03-15</t>
        </is>
      </c>
      <c r="B433" s="5" t="inlineStr">
        <is>
          <t>202603150200700115408 30067076739</t>
        </is>
      </c>
      <c r="C433" s="6" t="inlineStr">
        <is>
          <t>转账</t>
        </is>
      </c>
      <c r="D433" s="6" t="inlineStr">
        <is>
          <t>上海淘天商 业管理有限 公司</t>
        </is>
      </c>
      <c r="E433" s="6" t="inlineStr">
        <is>
          <t>byfsrtg3@service. aliyun.com</t>
        </is>
      </c>
      <c r="F433" s="6" t="inlineStr">
        <is>
          <t>-0.26</t>
        </is>
      </c>
      <c r="G433" s="6" t="inlineStr">
        <is>
          <t>HJCAEB==5000000684700 86031==63536014457308 11</t>
        </is>
      </c>
      <c r="H433" s="6" t="inlineStr">
        <is>
          <t>709.33</t>
        </is>
      </c>
      <c r="I433" s="5" t="n"/>
      <c r="J433" s="6" t="n"/>
      <c r="K433" s="6" t="inlineStr">
        <is>
          <t>代扣款（扣款用途：消费者体验提升计划服务费_订单号3285720049869824166，付款方：义乌市畔色贸易商行(个体工商户)，Email：jimlu0918@gmail.com）</t>
        </is>
      </c>
      <c r="L433" s="8" t="inlineStr">
        <is>
          <t>✅ 可导入</t>
        </is>
      </c>
      <c r="M433" s="8" t="inlineStr">
        <is>
          <t>✅ 对账齐全</t>
        </is>
      </c>
      <c r="N433" t="inlineStr">
        <is>
          <t>✓</t>
        </is>
      </c>
    </row>
    <row r="434">
      <c r="A434" s="9" t="inlineStr">
        <is>
          <t>2026-03-15</t>
        </is>
      </c>
      <c r="B434" s="5" t="inlineStr">
        <is>
          <t>202603150200700115408 30066976563</t>
        </is>
      </c>
      <c r="C434" s="9" t="inlineStr">
        <is>
          <t>转账</t>
        </is>
      </c>
      <c r="D434" s="9" t="inlineStr">
        <is>
          <t>上海淘天商 业管理有限 公司</t>
        </is>
      </c>
      <c r="E434" s="9" t="inlineStr">
        <is>
          <t>byfsrtg3@service. aliyun.com</t>
        </is>
      </c>
      <c r="F434" s="9" t="inlineStr">
        <is>
          <t>-0.26</t>
        </is>
      </c>
      <c r="G434" s="9" t="inlineStr">
        <is>
          <t>HJCAEB==5000000684700 86031==63535909088708 11</t>
        </is>
      </c>
      <c r="H434" s="9" t="inlineStr">
        <is>
          <t>709.59</t>
        </is>
      </c>
      <c r="I434" s="5" t="n"/>
      <c r="J434" s="9" t="n"/>
      <c r="K434" s="9" t="inlineStr">
        <is>
          <t>代扣款（扣款用途：消费者体验提升计划服务费_订单号4502138438022037810，付款方：义</t>
        </is>
      </c>
      <c r="L434" s="8" t="inlineStr">
        <is>
          <t>✅ 可导入</t>
        </is>
      </c>
      <c r="M434" s="8" t="inlineStr">
        <is>
          <t>✅ 对账齐全</t>
        </is>
      </c>
      <c r="N434" t="inlineStr">
        <is>
          <t>✓</t>
        </is>
      </c>
    </row>
    <row r="435">
      <c r="A435" s="6" t="inlineStr">
        <is>
          <t>2026-03-15</t>
        </is>
      </c>
      <c r="B435" s="5" t="inlineStr">
        <is>
          <t>202603032300112768144 6329632</t>
        </is>
      </c>
      <c r="C435" s="6" t="inlineStr">
        <is>
          <t>分账</t>
        </is>
      </c>
      <c r="D435" s="6" t="n"/>
      <c r="E435" s="6" t="n"/>
      <c r="F435" s="6" t="inlineStr">
        <is>
          <t>26.84</t>
        </is>
      </c>
      <c r="G435" s="6" t="inlineStr">
        <is>
          <t>T200P3273364777046721 469</t>
        </is>
      </c>
      <c r="H435" s="6" t="inlineStr">
        <is>
          <t>709.85</t>
        </is>
      </c>
      <c r="I435" s="5" t="inlineStr">
        <is>
          <t>已核销</t>
        </is>
      </c>
      <c r="J435" s="6" t="inlineStr">
        <is>
          <t>订单收款</t>
        </is>
      </c>
      <c r="K435" s="6" t="inlineStr">
        <is>
          <t>店铺过户-3273364777046721469</t>
        </is>
      </c>
      <c r="L435" s="8" t="inlineStr">
        <is>
          <t>✅ 可导入</t>
        </is>
      </c>
      <c r="M435" s="8" t="inlineStr">
        <is>
          <t>✅ 对账齐全</t>
        </is>
      </c>
      <c r="N435" t="inlineStr">
        <is>
          <t>✓分账(淘宝支付手续费)</t>
        </is>
      </c>
    </row>
    <row r="436">
      <c r="A436" s="9" t="inlineStr">
        <is>
          <t>2026-03-15</t>
        </is>
      </c>
      <c r="B436" s="5" t="inlineStr">
        <is>
          <t>202603032300110335142 3599608</t>
        </is>
      </c>
      <c r="C436" s="9" t="inlineStr">
        <is>
          <t>分账</t>
        </is>
      </c>
      <c r="D436" s="9" t="n"/>
      <c r="E436" s="9" t="n"/>
      <c r="F436" s="9" t="inlineStr">
        <is>
          <t>22.00</t>
        </is>
      </c>
      <c r="G436" s="9" t="inlineStr">
        <is>
          <t>T200P3272692153383916 087</t>
        </is>
      </c>
      <c r="H436" s="9" t="inlineStr">
        <is>
          <t>683.01</t>
        </is>
      </c>
      <c r="I436" s="5" t="n"/>
      <c r="J436" s="9" t="n"/>
      <c r="K436" s="9" t="inlineStr">
        <is>
          <t>店铺过户-3272692153384916087</t>
        </is>
      </c>
      <c r="L436" s="8" t="inlineStr">
        <is>
          <t>✅ 可导入</t>
        </is>
      </c>
      <c r="M436" s="8" t="inlineStr">
        <is>
          <t>✅ 对账齐全</t>
        </is>
      </c>
      <c r="N436" t="inlineStr">
        <is>
          <t>✓正常配对·分账(淘宝支付手续费,约千分之六),与同号在线支付成对</t>
        </is>
      </c>
    </row>
    <row r="437">
      <c r="A437" s="6" t="inlineStr">
        <is>
          <t>2026-03-14</t>
        </is>
      </c>
      <c r="B437" s="5" t="inlineStr">
        <is>
          <t>202603062300113650145 9237991</t>
        </is>
      </c>
      <c r="C437" s="6" t="inlineStr">
        <is>
          <t>分账</t>
        </is>
      </c>
      <c r="D437" s="6" t="n"/>
      <c r="E437" s="6" t="n"/>
      <c r="F437" s="6" t="inlineStr">
        <is>
          <t>29.82</t>
        </is>
      </c>
      <c r="G437" s="6" t="inlineStr">
        <is>
          <t>T200P4502095815100042 537</t>
        </is>
      </c>
      <c r="H437" s="6" t="inlineStr">
        <is>
          <t>661.01</t>
        </is>
      </c>
      <c r="I437" s="5" t="inlineStr">
        <is>
          <t>已核销</t>
        </is>
      </c>
      <c r="J437" s="6" t="inlineStr">
        <is>
          <t>订单收款</t>
        </is>
      </c>
      <c r="K437" s="6" t="inlineStr">
        <is>
          <t>店铺过户-4502095815100042537</t>
        </is>
      </c>
      <c r="L437" s="8" t="inlineStr">
        <is>
          <t>✅ 可导入</t>
        </is>
      </c>
      <c r="M437" s="8" t="inlineStr">
        <is>
          <t>✅ 对账齐全</t>
        </is>
      </c>
      <c r="N437" t="inlineStr">
        <is>
          <t>✓分账(淘宝支付手续费)</t>
        </is>
      </c>
    </row>
    <row r="438">
      <c r="A438" s="9" t="inlineStr">
        <is>
          <t>2026-03-14</t>
        </is>
      </c>
      <c r="B438" s="5" t="inlineStr">
        <is>
          <t>202603062200118397142 1838828</t>
        </is>
      </c>
      <c r="C438" s="9" t="inlineStr">
        <is>
          <t>分账</t>
        </is>
      </c>
      <c r="D438" s="9" t="n"/>
      <c r="E438" s="9" t="n"/>
      <c r="F438" s="9" t="inlineStr">
        <is>
          <t>31.81</t>
        </is>
      </c>
      <c r="G438" s="9" t="inlineStr">
        <is>
          <t>T200P4502115756009013 137</t>
        </is>
      </c>
      <c r="H438" s="9" t="inlineStr">
        <is>
          <t>631.19</t>
        </is>
      </c>
      <c r="I438" s="5" t="inlineStr">
        <is>
          <t>已核销</t>
        </is>
      </c>
      <c r="J438" s="9" t="inlineStr">
        <is>
          <t>订单收款</t>
        </is>
      </c>
      <c r="K438" s="9" t="inlineStr">
        <is>
          <t>店铺过户-4502115756009013137</t>
        </is>
      </c>
      <c r="L438" s="8" t="inlineStr">
        <is>
          <t>✅ 可导入</t>
        </is>
      </c>
      <c r="M438" s="8" t="inlineStr">
        <is>
          <t>✅ 对账齐全</t>
        </is>
      </c>
      <c r="N438" t="inlineStr">
        <is>
          <t>✓分账(淘宝支付手续费)</t>
        </is>
      </c>
    </row>
    <row r="439">
      <c r="A439" s="6" t="inlineStr">
        <is>
          <t>2026-03-14</t>
        </is>
      </c>
      <c r="B439" s="5" t="inlineStr">
        <is>
          <t>202603022300112884142 4439168</t>
        </is>
      </c>
      <c r="C439" s="6" t="inlineStr">
        <is>
          <t>分账</t>
        </is>
      </c>
      <c r="D439" s="6" t="n"/>
      <c r="E439" s="6" t="n"/>
      <c r="F439" s="6" t="inlineStr">
        <is>
          <t>41.75</t>
        </is>
      </c>
      <c r="G439" s="6" t="inlineStr">
        <is>
          <t>T200P3271715331420299 285</t>
        </is>
      </c>
      <c r="H439" s="6" t="inlineStr">
        <is>
          <t>599.38</t>
        </is>
      </c>
      <c r="I439" s="5" t="inlineStr">
        <is>
          <t>已核销</t>
        </is>
      </c>
      <c r="J439" s="6" t="inlineStr">
        <is>
          <t>订单收款</t>
        </is>
      </c>
      <c r="K439" s="6" t="inlineStr">
        <is>
          <t>店铺过户-3271715331420299285</t>
        </is>
      </c>
      <c r="L439" s="8" t="inlineStr">
        <is>
          <t>✅ 可导入</t>
        </is>
      </c>
      <c r="M439" s="8" t="inlineStr">
        <is>
          <t>✅ 对账齐全</t>
        </is>
      </c>
      <c r="N439" t="inlineStr">
        <is>
          <t>✓分账(淘宝支付手续费)</t>
        </is>
      </c>
    </row>
    <row r="440">
      <c r="A440" s="9" t="inlineStr">
        <is>
          <t>2026-03-14</t>
        </is>
      </c>
      <c r="B440" s="5" t="inlineStr">
        <is>
          <t>202603022200118307144 1303841</t>
        </is>
      </c>
      <c r="C440" s="9" t="inlineStr">
        <is>
          <t>分账</t>
        </is>
      </c>
      <c r="D440" s="9" t="n"/>
      <c r="E440" s="9" t="n"/>
      <c r="F440" s="9" t="inlineStr">
        <is>
          <t>32.80</t>
        </is>
      </c>
      <c r="G440" s="9" t="inlineStr">
        <is>
          <t>T200P3271686782198646 497</t>
        </is>
      </c>
      <c r="H440" s="9" t="inlineStr">
        <is>
          <t>557.63</t>
        </is>
      </c>
      <c r="I440" s="5" t="n"/>
      <c r="J440" s="9" t="n"/>
      <c r="K440" s="9" t="inlineStr">
        <is>
          <t>店铺过户-3271686782199646497</t>
        </is>
      </c>
      <c r="L440" s="8" t="inlineStr">
        <is>
          <t>✅ 可导入</t>
        </is>
      </c>
      <c r="M440" s="8" t="inlineStr">
        <is>
          <t>✅ 对账齐全</t>
        </is>
      </c>
      <c r="N440" t="inlineStr">
        <is>
          <t>✓分账(淘宝支付手续费)</t>
        </is>
      </c>
    </row>
    <row r="441">
      <c r="A441" s="6" t="inlineStr">
        <is>
          <t>2026-03-14</t>
        </is>
      </c>
      <c r="B441" s="5" t="inlineStr">
        <is>
          <t>202603022200118091141 4911710</t>
        </is>
      </c>
      <c r="C441" s="6" t="inlineStr">
        <is>
          <t>分账</t>
        </is>
      </c>
      <c r="D441" s="6" t="n"/>
      <c r="E441" s="6" t="n"/>
      <c r="F441" s="6" t="inlineStr">
        <is>
          <t>36.78</t>
        </is>
      </c>
      <c r="G441" s="6" t="inlineStr">
        <is>
          <t>T200P5092719411064329 931</t>
        </is>
      </c>
      <c r="H441" s="6" t="inlineStr">
        <is>
          <t>524.83</t>
        </is>
      </c>
      <c r="I441" s="5" t="n"/>
      <c r="J441" s="6" t="n"/>
      <c r="K441" s="6" t="inlineStr">
        <is>
          <t>店铺过户-5092719411065329931</t>
        </is>
      </c>
      <c r="L441" s="8" t="inlineStr">
        <is>
          <t>✅ 可导入</t>
        </is>
      </c>
      <c r="M441" s="8" t="inlineStr">
        <is>
          <t>✅ 对账齐全</t>
        </is>
      </c>
      <c r="N441" t="inlineStr">
        <is>
          <t>✓分账(淘宝支付手续费)</t>
        </is>
      </c>
    </row>
    <row r="442">
      <c r="A442" s="9" t="inlineStr">
        <is>
          <t>2026-03-14</t>
        </is>
      </c>
      <c r="B442" s="5" t="inlineStr">
        <is>
          <t>202603022300114541143 8183715</t>
        </is>
      </c>
      <c r="C442" s="9" t="inlineStr">
        <is>
          <t>分账</t>
        </is>
      </c>
      <c r="D442" s="9" t="n"/>
      <c r="E442" s="9" t="n"/>
      <c r="F442" s="9" t="inlineStr">
        <is>
          <t>23.86</t>
        </is>
      </c>
      <c r="G442" s="9" t="inlineStr">
        <is>
          <t>T200P5093217324759723 632</t>
        </is>
      </c>
      <c r="H442" s="9" t="inlineStr">
        <is>
          <t>488.05</t>
        </is>
      </c>
      <c r="I442" s="5" t="inlineStr">
        <is>
          <t>已核销</t>
        </is>
      </c>
      <c r="J442" s="9" t="inlineStr">
        <is>
          <t>订单收款</t>
        </is>
      </c>
      <c r="K442" s="9" t="inlineStr">
        <is>
          <t>店铺过户-5093217324759723632</t>
        </is>
      </c>
      <c r="L442" s="8" t="inlineStr">
        <is>
          <t>✅ 可导入</t>
        </is>
      </c>
      <c r="M442" s="8" t="inlineStr">
        <is>
          <t>✅ 对账齐全</t>
        </is>
      </c>
      <c r="N442" t="inlineStr">
        <is>
          <t>✓分账(淘宝支付手续费)</t>
        </is>
      </c>
    </row>
    <row r="443">
      <c r="A443" s="6" t="inlineStr">
        <is>
          <t>2026-03-14</t>
        </is>
      </c>
      <c r="B443" s="5" t="inlineStr">
        <is>
          <t>202603022300112233145 2577663</t>
        </is>
      </c>
      <c r="C443" s="6" t="inlineStr">
        <is>
          <t>分账</t>
        </is>
      </c>
      <c r="D443" s="6" t="n"/>
      <c r="E443" s="6" t="n"/>
      <c r="F443" s="6" t="inlineStr">
        <is>
          <t>24.85</t>
        </is>
      </c>
      <c r="G443" s="6" t="inlineStr">
        <is>
          <t>T200P5092766352564187 618</t>
        </is>
      </c>
      <c r="H443" s="6" t="inlineStr">
        <is>
          <t>464.19</t>
        </is>
      </c>
      <c r="I443" s="5" t="n"/>
      <c r="J443" s="6" t="n"/>
      <c r="K443" s="6" t="inlineStr">
        <is>
          <t>店铺过户-5092766352565187618</t>
        </is>
      </c>
      <c r="L443" s="8" t="inlineStr">
        <is>
          <t>✅ 可导入</t>
        </is>
      </c>
      <c r="M443" s="8" t="inlineStr">
        <is>
          <t>✅ 对账齐全</t>
        </is>
      </c>
      <c r="N443" t="inlineStr">
        <is>
          <t>✓分账(淘宝支付手续费)</t>
        </is>
      </c>
    </row>
    <row r="444">
      <c r="A444" s="9" t="inlineStr">
        <is>
          <t>2026-03-14</t>
        </is>
      </c>
      <c r="B444" s="5" t="inlineStr">
        <is>
          <t>202603022200117354142 2895947</t>
        </is>
      </c>
      <c r="C444" s="9" t="inlineStr">
        <is>
          <t>分账</t>
        </is>
      </c>
      <c r="D444" s="9" t="n"/>
      <c r="E444" s="9" t="n"/>
      <c r="F444" s="9" t="inlineStr">
        <is>
          <t>39.76</t>
        </is>
      </c>
      <c r="G444" s="9" t="inlineStr">
        <is>
          <t>T200P3270979815690841 862</t>
        </is>
      </c>
      <c r="H444" s="9" t="inlineStr">
        <is>
          <t>439.34</t>
        </is>
      </c>
      <c r="I444" s="5" t="inlineStr">
        <is>
          <t>已核销</t>
        </is>
      </c>
      <c r="J444" s="9" t="inlineStr">
        <is>
          <t>订单收款</t>
        </is>
      </c>
      <c r="K444" s="9" t="inlineStr">
        <is>
          <t>店铺过户-3270979815690841862</t>
        </is>
      </c>
      <c r="L444" s="8" t="inlineStr">
        <is>
          <t>✅ 可导入</t>
        </is>
      </c>
      <c r="M444" s="8" t="inlineStr">
        <is>
          <t>✅ 对账齐全</t>
        </is>
      </c>
      <c r="N444" t="inlineStr">
        <is>
          <t>✓分账(淘宝支付手续费)</t>
        </is>
      </c>
    </row>
    <row r="445">
      <c r="A445" s="6" t="inlineStr">
        <is>
          <t>2026-03-14</t>
        </is>
      </c>
      <c r="B445" s="5" t="inlineStr">
        <is>
          <t>202603012300110795141 1876155</t>
        </is>
      </c>
      <c r="C445" s="6" t="inlineStr">
        <is>
          <t>分账</t>
        </is>
      </c>
      <c r="D445" s="6" t="n"/>
      <c r="E445" s="6" t="n"/>
      <c r="F445" s="6" t="inlineStr">
        <is>
          <t>27.83</t>
        </is>
      </c>
      <c r="G445" s="6" t="inlineStr">
        <is>
          <t>T200P5090993859671794 546</t>
        </is>
      </c>
      <c r="H445" s="6" t="inlineStr">
        <is>
          <t>399.58</t>
        </is>
      </c>
      <c r="I445" s="5" t="inlineStr">
        <is>
          <t>已核销</t>
        </is>
      </c>
      <c r="J445" s="6" t="inlineStr">
        <is>
          <t>订单收款</t>
        </is>
      </c>
      <c r="K445" s="6" t="inlineStr">
        <is>
          <t>店铺过户-5090993859671794546</t>
        </is>
      </c>
      <c r="L445" s="8" t="inlineStr">
        <is>
          <t>✅ 可导入</t>
        </is>
      </c>
      <c r="M445" s="8" t="inlineStr">
        <is>
          <t>✅ 对账齐全</t>
        </is>
      </c>
      <c r="N445" t="inlineStr">
        <is>
          <t>✓分账(淘宝支付手续费)</t>
        </is>
      </c>
    </row>
    <row r="446">
      <c r="A446" s="9" t="inlineStr">
        <is>
          <t>2026-03-13</t>
        </is>
      </c>
      <c r="B446" s="5" t="inlineStr">
        <is>
          <t>202603072300114351140 0009183</t>
        </is>
      </c>
      <c r="C446" s="9" t="inlineStr">
        <is>
          <t>分账</t>
        </is>
      </c>
      <c r="D446" s="9" t="n"/>
      <c r="E446" s="9" t="n"/>
      <c r="F446" s="9" t="inlineStr">
        <is>
          <t>26.84</t>
        </is>
      </c>
      <c r="G446" s="9" t="inlineStr">
        <is>
          <t>T200P4502126954027006 730</t>
        </is>
      </c>
      <c r="H446" s="9" t="inlineStr">
        <is>
          <t>371.75</t>
        </is>
      </c>
      <c r="I446" s="5" t="inlineStr">
        <is>
          <t>已核销</t>
        </is>
      </c>
      <c r="J446" s="9" t="inlineStr">
        <is>
          <t>订单收款</t>
        </is>
      </c>
      <c r="K446" s="9" t="inlineStr">
        <is>
          <t>店铺过户-4502126954027006730</t>
        </is>
      </c>
      <c r="L446" s="8" t="inlineStr">
        <is>
          <t>✅ 可导入</t>
        </is>
      </c>
      <c r="M446" s="8" t="inlineStr">
        <is>
          <t>✅ 对账齐全</t>
        </is>
      </c>
      <c r="N446" t="inlineStr">
        <is>
          <t>✓分账(淘宝支付手续费)</t>
        </is>
      </c>
    </row>
    <row r="447">
      <c r="A447" s="6" t="inlineStr">
        <is>
          <t>2026-03-13</t>
        </is>
      </c>
      <c r="B447" s="5" t="inlineStr">
        <is>
          <t>202603022200116531141 2698805</t>
        </is>
      </c>
      <c r="C447" s="6" t="inlineStr">
        <is>
          <t>分账</t>
        </is>
      </c>
      <c r="D447" s="6" t="n"/>
      <c r="E447" s="6" t="n"/>
      <c r="F447" s="6" t="inlineStr">
        <is>
          <t>35.78</t>
        </is>
      </c>
      <c r="G447" s="6" t="inlineStr">
        <is>
          <t>T200P5093186580092753 626</t>
        </is>
      </c>
      <c r="H447" s="6" t="inlineStr">
        <is>
          <t>344.91</t>
        </is>
      </c>
      <c r="I447" s="5" t="inlineStr">
        <is>
          <t>已核销</t>
        </is>
      </c>
      <c r="J447" s="6" t="inlineStr">
        <is>
          <t>订单收款</t>
        </is>
      </c>
      <c r="K447" s="6" t="inlineStr">
        <is>
          <t>店铺过户-5093186580092753626</t>
        </is>
      </c>
      <c r="L447" s="8" t="inlineStr">
        <is>
          <t>✅ 可导入</t>
        </is>
      </c>
      <c r="M447" s="8" t="inlineStr">
        <is>
          <t>✅ 对账齐全</t>
        </is>
      </c>
      <c r="N447" t="inlineStr">
        <is>
          <t>✓分账(淘宝支付手续费)</t>
        </is>
      </c>
    </row>
    <row r="448">
      <c r="A448" s="9" t="inlineStr">
        <is>
          <t>2026-03-13</t>
        </is>
      </c>
      <c r="B448" s="5" t="inlineStr">
        <is>
          <t>202603022300114300145 6421988</t>
        </is>
      </c>
      <c r="C448" s="9" t="inlineStr">
        <is>
          <t>分账</t>
        </is>
      </c>
      <c r="D448" s="9" t="n"/>
      <c r="E448" s="9" t="n"/>
      <c r="F448" s="9" t="inlineStr">
        <is>
          <t>39.76</t>
        </is>
      </c>
      <c r="G448" s="9" t="inlineStr">
        <is>
          <t>T200P3271196607177274 784</t>
        </is>
      </c>
      <c r="H448" s="9" t="inlineStr">
        <is>
          <t>309.13</t>
        </is>
      </c>
      <c r="I448" s="5" t="n"/>
      <c r="J448" s="9" t="n"/>
      <c r="K448" s="9" t="inlineStr">
        <is>
          <t>店铺过户-3271196607178274784</t>
        </is>
      </c>
      <c r="L448" s="8" t="inlineStr">
        <is>
          <t>✅ 可导入</t>
        </is>
      </c>
      <c r="M448" s="8" t="inlineStr">
        <is>
          <t>✅ 对账齐全</t>
        </is>
      </c>
      <c r="N448" t="inlineStr">
        <is>
          <t>✓分账(淘宝支付手续费)</t>
        </is>
      </c>
    </row>
    <row r="449">
      <c r="A449" s="6" t="inlineStr">
        <is>
          <t>2026-03-13</t>
        </is>
      </c>
      <c r="B449" s="5" t="inlineStr">
        <is>
          <t>202603022300112121140 7084261</t>
        </is>
      </c>
      <c r="C449" s="6" t="inlineStr">
        <is>
          <t>分账</t>
        </is>
      </c>
      <c r="D449" s="6" t="n"/>
      <c r="E449" s="6" t="n"/>
      <c r="F449" s="6" t="inlineStr">
        <is>
          <t>21.87</t>
        </is>
      </c>
      <c r="G449" s="6" t="inlineStr">
        <is>
          <t>T200P5093008920336686 330</t>
        </is>
      </c>
      <c r="H449" s="6" t="inlineStr">
        <is>
          <t>269.37</t>
        </is>
      </c>
      <c r="I449" s="5" t="inlineStr">
        <is>
          <t>已核销</t>
        </is>
      </c>
      <c r="J449" s="6" t="inlineStr">
        <is>
          <t>订单收款</t>
        </is>
      </c>
      <c r="K449" s="6" t="inlineStr">
        <is>
          <t>店铺过户-5093008920336686330</t>
        </is>
      </c>
      <c r="L449" s="8" t="inlineStr">
        <is>
          <t>✅ 可导入</t>
        </is>
      </c>
      <c r="M449" s="8" t="inlineStr">
        <is>
          <t>✅ 对账齐全</t>
        </is>
      </c>
      <c r="N449" t="inlineStr">
        <is>
          <t>✓分账(淘宝支付手续费)</t>
        </is>
      </c>
    </row>
    <row r="450">
      <c r="A450" s="9" t="inlineStr">
        <is>
          <t>2026-03-13</t>
        </is>
      </c>
      <c r="B450" s="5" t="inlineStr">
        <is>
          <t>202603022300111207143 7558890</t>
        </is>
      </c>
      <c r="C450" s="9" t="inlineStr">
        <is>
          <t>分账</t>
        </is>
      </c>
      <c r="D450" s="9" t="n"/>
      <c r="E450" s="9" t="n"/>
      <c r="F450" s="9" t="inlineStr">
        <is>
          <t>32.80</t>
        </is>
      </c>
      <c r="G450" s="9" t="inlineStr">
        <is>
          <t>T200P3270730083538042 062</t>
        </is>
      </c>
      <c r="H450" s="9" t="inlineStr">
        <is>
          <t>247.50</t>
        </is>
      </c>
      <c r="I450" s="5" t="inlineStr">
        <is>
          <t>已核销</t>
        </is>
      </c>
      <c r="J450" s="9" t="inlineStr">
        <is>
          <t>订单收款</t>
        </is>
      </c>
      <c r="K450" s="9" t="inlineStr">
        <is>
          <t>店铺过户-3270730083538042062</t>
        </is>
      </c>
      <c r="L450" s="8" t="inlineStr">
        <is>
          <t>✅ 可导入</t>
        </is>
      </c>
      <c r="M450" s="8" t="inlineStr">
        <is>
          <t>✅ 对账齐全</t>
        </is>
      </c>
      <c r="N450" t="inlineStr">
        <is>
          <t>✓分账(淘宝支付手续费)</t>
        </is>
      </c>
    </row>
    <row r="451">
      <c r="A451" s="6" t="inlineStr">
        <is>
          <t>2026-03-13</t>
        </is>
      </c>
      <c r="B451" s="5" t="inlineStr">
        <is>
          <t>202603012300113860140 2132217</t>
        </is>
      </c>
      <c r="C451" s="6" t="inlineStr">
        <is>
          <t>分账</t>
        </is>
      </c>
      <c r="D451" s="6" t="n"/>
      <c r="E451" s="6" t="n"/>
      <c r="F451" s="6" t="inlineStr">
        <is>
          <t>32.80</t>
        </is>
      </c>
      <c r="G451" s="6" t="inlineStr">
        <is>
          <t>T200P5091148371282816 147</t>
        </is>
      </c>
      <c r="H451" s="6" t="inlineStr">
        <is>
          <t>214.70</t>
        </is>
      </c>
      <c r="I451" s="5" t="inlineStr">
        <is>
          <t>已核销</t>
        </is>
      </c>
      <c r="J451" s="6" t="inlineStr">
        <is>
          <t>订单收款</t>
        </is>
      </c>
      <c r="K451" s="6" t="inlineStr">
        <is>
          <t>店铺过户-5091148371282816147</t>
        </is>
      </c>
      <c r="L451" s="8" t="inlineStr">
        <is>
          <t>✅ 可导入</t>
        </is>
      </c>
      <c r="M451" s="8" t="inlineStr">
        <is>
          <t>✅ 对账齐全</t>
        </is>
      </c>
      <c r="N451" t="inlineStr">
        <is>
          <t>✓分账(淘宝支付手续费)</t>
        </is>
      </c>
    </row>
    <row r="452">
      <c r="A452" s="9" t="inlineStr">
        <is>
          <t>2026-03-13</t>
        </is>
      </c>
      <c r="B452" s="5" t="inlineStr">
        <is>
          <t>202603022300112136142 5816660</t>
        </is>
      </c>
      <c r="C452" s="9" t="inlineStr">
        <is>
          <t>分账</t>
        </is>
      </c>
      <c r="D452" s="9" t="n"/>
      <c r="E452" s="9" t="n"/>
      <c r="F452" s="9" t="inlineStr">
        <is>
          <t>26.84</t>
        </is>
      </c>
      <c r="G452" s="9" t="inlineStr">
        <is>
          <t>T200P3270989931626389 687</t>
        </is>
      </c>
      <c r="H452" s="9" t="inlineStr">
        <is>
          <t>181.90</t>
        </is>
      </c>
      <c r="I452" s="5" t="inlineStr">
        <is>
          <t>已核销</t>
        </is>
      </c>
      <c r="J452" s="9" t="inlineStr">
        <is>
          <t>订单收款</t>
        </is>
      </c>
      <c r="K452" s="9" t="inlineStr">
        <is>
          <t>店铺过户-3270989931626389687</t>
        </is>
      </c>
      <c r="L452" s="8" t="inlineStr">
        <is>
          <t>✅ 可导入</t>
        </is>
      </c>
      <c r="M452" s="8" t="inlineStr">
        <is>
          <t>✅ 对账齐全</t>
        </is>
      </c>
      <c r="N452" t="inlineStr">
        <is>
          <t>✓分账(淘宝支付手续费)</t>
        </is>
      </c>
    </row>
    <row r="453">
      <c r="A453" s="6" t="inlineStr">
        <is>
          <t>2026-03-13</t>
        </is>
      </c>
      <c r="B453" s="5" t="inlineStr">
        <is>
          <t>202603042300112334143 7496128</t>
        </is>
      </c>
      <c r="C453" s="6" t="inlineStr">
        <is>
          <t>分账</t>
        </is>
      </c>
      <c r="D453" s="6" t="n"/>
      <c r="E453" s="6" t="n"/>
      <c r="F453" s="6" t="inlineStr">
        <is>
          <t>22.86</t>
        </is>
      </c>
      <c r="G453" s="6" t="inlineStr">
        <is>
          <t>T200P5096312533052043 243</t>
        </is>
      </c>
      <c r="H453" s="6" t="inlineStr">
        <is>
          <t>155.06</t>
        </is>
      </c>
      <c r="I453" s="5" t="n"/>
      <c r="J453" s="6" t="n"/>
      <c r="K453" s="6" t="inlineStr">
        <is>
          <t>店铺过户-5096312533053043243</t>
        </is>
      </c>
      <c r="L453" s="8" t="inlineStr">
        <is>
          <t>✅ 可导入</t>
        </is>
      </c>
      <c r="M453" s="8" t="inlineStr">
        <is>
          <t>✅ 对账齐全</t>
        </is>
      </c>
      <c r="N453" t="inlineStr">
        <is>
          <t>✓分账(淘宝支付手续费)</t>
        </is>
      </c>
    </row>
    <row r="454">
      <c r="A454" s="9" t="inlineStr">
        <is>
          <t>2026-03-13</t>
        </is>
      </c>
      <c r="B454" s="5" t="inlineStr">
        <is>
          <t>202603012200117889145 7705760</t>
        </is>
      </c>
      <c r="C454" s="9" t="inlineStr">
        <is>
          <t>分账</t>
        </is>
      </c>
      <c r="D454" s="9" t="n"/>
      <c r="E454" s="9" t="n"/>
      <c r="F454" s="9" t="inlineStr">
        <is>
          <t>19.88</t>
        </is>
      </c>
      <c r="G454" s="9" t="inlineStr">
        <is>
          <t>T200P3268791159251457 052</t>
        </is>
      </c>
      <c r="H454" s="9" t="inlineStr">
        <is>
          <t>132.20</t>
        </is>
      </c>
      <c r="I454" s="5" t="inlineStr">
        <is>
          <t>已核销</t>
        </is>
      </c>
      <c r="J454" s="9" t="inlineStr">
        <is>
          <t>订单收款</t>
        </is>
      </c>
      <c r="K454" s="9" t="inlineStr">
        <is>
          <t>店铺过户-3268791159251457052</t>
        </is>
      </c>
      <c r="L454" s="8" t="inlineStr">
        <is>
          <t>✅ 可导入</t>
        </is>
      </c>
      <c r="M454" s="8" t="inlineStr">
        <is>
          <t>✅ 对账齐全</t>
        </is>
      </c>
      <c r="N454" t="inlineStr">
        <is>
          <t>✓分账(淘宝支付手续费)</t>
        </is>
      </c>
    </row>
    <row r="455">
      <c r="A455" s="6" t="inlineStr">
        <is>
          <t>2026-03-13</t>
        </is>
      </c>
      <c r="B455" s="5" t="inlineStr">
        <is>
          <t>202603012200116113143 9504772</t>
        </is>
      </c>
      <c r="C455" s="6" t="inlineStr">
        <is>
          <t>分账</t>
        </is>
      </c>
      <c r="D455" s="6" t="n"/>
      <c r="E455" s="6" t="n"/>
      <c r="F455" s="6" t="inlineStr">
        <is>
          <t>24.85</t>
        </is>
      </c>
      <c r="G455" s="6" t="inlineStr">
        <is>
          <t>T200P3269767334344248 761</t>
        </is>
      </c>
      <c r="H455" s="6" t="inlineStr">
        <is>
          <t>112.32</t>
        </is>
      </c>
      <c r="I455" s="5" t="inlineStr">
        <is>
          <t>已核销</t>
        </is>
      </c>
      <c r="J455" s="6" t="inlineStr">
        <is>
          <t>订单收款</t>
        </is>
      </c>
      <c r="K455" s="6" t="inlineStr">
        <is>
          <t>店铺过户-3269767334344248761</t>
        </is>
      </c>
      <c r="L455" s="8" t="inlineStr">
        <is>
          <t>✅ 可导入</t>
        </is>
      </c>
      <c r="M455" s="8" t="inlineStr">
        <is>
          <t>✅ 对账齐全</t>
        </is>
      </c>
      <c r="N455" t="inlineStr">
        <is>
          <t>✓分账(淘宝支付手续费)</t>
        </is>
      </c>
    </row>
    <row r="456">
      <c r="A456" s="9" t="inlineStr">
        <is>
          <t>2026-03-13</t>
        </is>
      </c>
      <c r="B456" s="5" t="inlineStr">
        <is>
          <t>202603012300110676144 0947830</t>
        </is>
      </c>
      <c r="C456" s="9" t="inlineStr">
        <is>
          <t>分账</t>
        </is>
      </c>
      <c r="D456" s="9" t="n"/>
      <c r="E456" s="9" t="n"/>
      <c r="F456" s="9" t="inlineStr">
        <is>
          <t>32.80</t>
        </is>
      </c>
      <c r="G456" s="9" t="inlineStr">
        <is>
          <t>T200P5091474888272794 027</t>
        </is>
      </c>
      <c r="H456" s="9" t="inlineStr">
        <is>
          <t>87.47</t>
        </is>
      </c>
      <c r="I456" s="5" t="n"/>
      <c r="J456" s="9" t="n"/>
      <c r="K456" s="9" t="inlineStr">
        <is>
          <t>店铺过户-5091474888273794027</t>
        </is>
      </c>
      <c r="L456" s="8" t="inlineStr">
        <is>
          <t>✅ 可导入</t>
        </is>
      </c>
      <c r="M456" s="8" t="inlineStr">
        <is>
          <t>✅ 对账齐全</t>
        </is>
      </c>
      <c r="N456" t="inlineStr">
        <is>
          <t>✓分账(淘宝支付手续费)</t>
        </is>
      </c>
    </row>
    <row r="457">
      <c r="A457" s="6" t="inlineStr">
        <is>
          <t>2026-03-13</t>
        </is>
      </c>
      <c r="B457" s="5" t="inlineStr">
        <is>
          <t>202603012300114605145 9337661</t>
        </is>
      </c>
      <c r="C457" s="6" t="inlineStr">
        <is>
          <t>分账</t>
        </is>
      </c>
      <c r="D457" s="6" t="n"/>
      <c r="E457" s="6" t="n"/>
      <c r="F457" s="6" t="inlineStr">
        <is>
          <t>29.82</t>
        </is>
      </c>
      <c r="G457" s="6" t="inlineStr">
        <is>
          <t>T200P5091455305883417 335</t>
        </is>
      </c>
      <c r="H457" s="6" t="inlineStr">
        <is>
          <t>54.67</t>
        </is>
      </c>
      <c r="I457" s="5" t="n"/>
      <c r="J457" s="6" t="n"/>
      <c r="K457" s="6" t="inlineStr">
        <is>
          <t>店铺过户-5091455305884417335</t>
        </is>
      </c>
      <c r="L457" s="8" t="inlineStr">
        <is>
          <t>✅ 可导入</t>
        </is>
      </c>
      <c r="M457" s="8" t="inlineStr">
        <is>
          <t>✅ 对账齐全</t>
        </is>
      </c>
      <c r="N457" t="inlineStr">
        <is>
          <t>✓分账(淘宝支付手续费)</t>
        </is>
      </c>
    </row>
    <row r="458">
      <c r="A458" s="9" t="inlineStr">
        <is>
          <t>2026-03-13</t>
        </is>
      </c>
      <c r="B458" s="5" t="inlineStr">
        <is>
          <t>202602282300112736141 4913098</t>
        </is>
      </c>
      <c r="C458" s="9" t="inlineStr">
        <is>
          <t>分账</t>
        </is>
      </c>
      <c r="D458" s="9" t="n"/>
      <c r="E458" s="9" t="n"/>
      <c r="F458" s="9" t="inlineStr">
        <is>
          <t>24.85</t>
        </is>
      </c>
      <c r="G458" s="9" t="inlineStr">
        <is>
          <t>T200P5089157103689267 940</t>
        </is>
      </c>
      <c r="H458" s="9" t="inlineStr">
        <is>
          <t>24.85</t>
        </is>
      </c>
      <c r="I458" s="5" t="inlineStr">
        <is>
          <t>已核销</t>
        </is>
      </c>
      <c r="J458" s="9" t="inlineStr">
        <is>
          <t>订单收款</t>
        </is>
      </c>
      <c r="K458" s="9" t="inlineStr">
        <is>
          <t>店铺过户-5089157103689267940</t>
        </is>
      </c>
      <c r="L458" s="8" t="inlineStr">
        <is>
          <t>✅ 可导入</t>
        </is>
      </c>
      <c r="M458" s="8" t="inlineStr">
        <is>
          <t>✅ 对账齐全</t>
        </is>
      </c>
      <c r="N458" t="inlineStr">
        <is>
          <t>✓分账(淘宝支付手续费)</t>
        </is>
      </c>
    </row>
    <row r="459">
      <c r="A459" s="6" t="n"/>
      <c r="B459" s="5" t="n"/>
      <c r="C459" s="6" t="n"/>
      <c r="D459" s="6" t="n"/>
      <c r="E459" s="6" t="n"/>
      <c r="F459" s="6" t="n"/>
      <c r="G459" s="6" t="n"/>
      <c r="H459" s="6" t="n"/>
      <c r="I459" s="5" t="n"/>
      <c r="J459" s="6" t="n"/>
      <c r="K459" s="6" t="n"/>
      <c r="L459" s="8" t="inlineStr">
        <is>
          <t>✅ 可导入</t>
        </is>
      </c>
      <c r="M459" s="8" t="inlineStr">
        <is>
          <t>✅ 对账齐全</t>
        </is>
      </c>
    </row>
    <row r="460">
      <c r="L460" s="8" t="inlineStr">
        <is>
          <t>✅ 可导入</t>
        </is>
      </c>
      <c r="M460" s="8" t="inlineStr">
        <is>
          <t>✅ 对账齐全</t>
        </is>
      </c>
    </row>
  </sheetData>
  <autoFilter ref="A2:L460"/>
  <mergeCells count="1">
    <mergeCell ref="A1:K1"/>
  </mergeCells>
  <dataValidations count="3">
    <dataValidation sqref="I3:I459" showDropDown="0" showInputMessage="1" showErrorMessage="1" allowBlank="1" errorTitle="输入无效" error="请从下拉列表中选择" promptTitle="核销状态" prompt="核销状态" type="list">
      <formula1>"已匹配,未匹配,忽略"</formula1>
    </dataValidation>
    <dataValidation sqref="J3:J45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45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
  <sheetViews>
    <sheetView zoomScale="85" zoomScaleNormal="85" workbookViewId="0">
      <pane ySplit="2" topLeftCell="A3" activePane="bottomLeft" state="frozen"/>
      <selection pane="bottomLeft" activeCell="K61" sqref="K61"/>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0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n"/>
      <c r="B3" s="5" t="n"/>
      <c r="C3" s="6" t="n"/>
      <c r="D3" s="6" t="n"/>
      <c r="E3" s="6" t="n"/>
      <c r="F3" s="6" t="n"/>
      <c r="G3" s="6" t="n"/>
      <c r="H3" s="6" t="n"/>
      <c r="I3" s="5" t="n"/>
      <c r="J3" s="6" t="n"/>
      <c r="K3" s="6" t="n"/>
      <c r="L3" s="8" t="inlineStr">
        <is>
          <t>✅ 可导入</t>
        </is>
      </c>
      <c r="M3" s="8" t="inlineStr">
        <is>
          <t>✅ 对账齐全</t>
        </is>
      </c>
    </row>
    <row r="4" ht="18" customHeight="1">
      <c r="A4" s="9" t="n"/>
      <c r="B4" s="5" t="n"/>
      <c r="C4" s="9" t="n"/>
      <c r="D4" s="9" t="n"/>
      <c r="E4" s="9" t="n"/>
      <c r="F4" s="9" t="n"/>
      <c r="G4" s="9" t="n"/>
      <c r="H4" s="9" t="n"/>
      <c r="I4" s="5" t="n"/>
      <c r="J4" s="9" t="n"/>
      <c r="K4" s="9" t="n"/>
      <c r="L4" s="8" t="inlineStr">
        <is>
          <t>✅ 可导入</t>
        </is>
      </c>
      <c r="M4" s="8" t="inlineStr">
        <is>
          <t>✅ 对账齐全</t>
        </is>
      </c>
    </row>
    <row r="5" ht="18" customHeight="1">
      <c r="A5" s="6" t="n"/>
      <c r="B5" s="5" t="n"/>
      <c r="C5" s="6" t="n"/>
      <c r="D5" s="6" t="n"/>
      <c r="E5" s="6" t="n"/>
      <c r="F5" s="6" t="n"/>
      <c r="G5" s="6" t="n"/>
      <c r="H5" s="6" t="n"/>
      <c r="I5" s="5" t="n"/>
      <c r="J5" s="6" t="n"/>
      <c r="K5" s="6" t="n"/>
      <c r="L5" s="8" t="inlineStr">
        <is>
          <t>✅ 可导入</t>
        </is>
      </c>
      <c r="M5" s="8" t="inlineStr">
        <is>
          <t>✅ 对账齐全</t>
        </is>
      </c>
    </row>
    <row r="6" ht="18" customHeight="1">
      <c r="A6" s="9" t="n"/>
      <c r="B6" s="5" t="n"/>
      <c r="C6" s="9" t="n"/>
      <c r="D6" s="9" t="n"/>
      <c r="E6" s="9" t="n"/>
      <c r="F6" s="9" t="n"/>
      <c r="G6" s="9" t="n"/>
      <c r="H6" s="9" t="n"/>
      <c r="I6" s="5" t="n"/>
      <c r="J6" s="9" t="n"/>
      <c r="K6" s="9" t="n"/>
      <c r="L6" s="8" t="inlineStr">
        <is>
          <t>✅ 可导入</t>
        </is>
      </c>
      <c r="M6" s="8" t="inlineStr">
        <is>
          <t>✅ 对账齐全</t>
        </is>
      </c>
    </row>
    <row r="7" ht="18" customHeight="1">
      <c r="A7" s="6" t="n"/>
      <c r="B7" s="5" t="n"/>
      <c r="C7" s="6" t="n"/>
      <c r="D7" s="6" t="n"/>
      <c r="E7" s="6" t="n"/>
      <c r="F7" s="6" t="n"/>
      <c r="G7" s="6" t="n"/>
      <c r="H7" s="6" t="n"/>
      <c r="I7" s="5" t="n"/>
      <c r="J7" s="6" t="n"/>
      <c r="K7" s="6" t="n"/>
      <c r="L7" s="8" t="inlineStr">
        <is>
          <t>✅ 可导入</t>
        </is>
      </c>
      <c r="M7" s="8" t="inlineStr">
        <is>
          <t>✅ 对账齐全</t>
        </is>
      </c>
    </row>
    <row r="8" ht="18" customHeight="1">
      <c r="A8" s="9" t="n"/>
      <c r="B8" s="5" t="n"/>
      <c r="C8" s="9" t="n"/>
      <c r="D8" s="9" t="n"/>
      <c r="E8" s="9" t="n"/>
      <c r="F8" s="9" t="n"/>
      <c r="G8" s="9" t="n"/>
      <c r="H8" s="9" t="n"/>
      <c r="I8" s="5" t="n"/>
      <c r="J8" s="9" t="n"/>
      <c r="K8" s="9" t="n"/>
      <c r="L8" s="8" t="inlineStr">
        <is>
          <t>✅ 可导入</t>
        </is>
      </c>
      <c r="M8" s="8" t="inlineStr">
        <is>
          <t>✅ 对账齐全</t>
        </is>
      </c>
    </row>
    <row r="9" ht="18" customHeight="1">
      <c r="A9" s="6" t="n"/>
      <c r="B9" s="5" t="n"/>
      <c r="C9" s="6" t="n"/>
      <c r="D9" s="6" t="n"/>
      <c r="E9" s="6" t="n"/>
      <c r="F9" s="6" t="n"/>
      <c r="G9" s="6" t="n"/>
      <c r="H9" s="6" t="n"/>
      <c r="I9" s="5" t="n"/>
      <c r="J9" s="6" t="n"/>
      <c r="K9" s="6" t="n"/>
      <c r="L9" s="8" t="inlineStr">
        <is>
          <t>✅ 可导入</t>
        </is>
      </c>
      <c r="M9" s="8" t="inlineStr">
        <is>
          <t>✅ 对账齐全</t>
        </is>
      </c>
    </row>
    <row r="10" ht="18" customHeight="1">
      <c r="A10" s="9" t="n"/>
      <c r="B10" s="5" t="n"/>
      <c r="C10" s="9" t="n"/>
      <c r="D10" s="9" t="n"/>
      <c r="E10" s="9" t="n"/>
      <c r="F10" s="9" t="n"/>
      <c r="G10" s="9" t="n"/>
      <c r="H10" s="9" t="n"/>
      <c r="I10" s="5" t="n"/>
      <c r="J10" s="9" t="n"/>
      <c r="K10" s="9" t="n"/>
      <c r="L10" s="8" t="inlineStr">
        <is>
          <t>✅ 可导入</t>
        </is>
      </c>
      <c r="M10" s="8" t="inlineStr">
        <is>
          <t>✅ 对账齐全</t>
        </is>
      </c>
    </row>
    <row r="11">
      <c r="L11" s="8" t="inlineStr">
        <is>
          <t>✅ 可导入</t>
        </is>
      </c>
      <c r="M11" s="8" t="inlineStr">
        <is>
          <t>✅ 对账齐全</t>
        </is>
      </c>
    </row>
  </sheetData>
  <autoFilter ref="A2:M11"/>
  <mergeCells count="1">
    <mergeCell ref="A1:K1"/>
  </mergeCells>
  <dataValidations count="3">
    <dataValidation sqref="I3:I10" showDropDown="0" showInputMessage="1" showErrorMessage="1" allowBlank="1" errorTitle="输入无效" error="请从下拉列表中选择" promptTitle="核销状态" prompt="核销状态" type="list">
      <formula1>"已匹配,未匹配,忽略"</formula1>
    </dataValidation>
    <dataValidation sqref="J3:J1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1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15"/>
  <sheetViews>
    <sheetView topLeftCell="C1" zoomScaleNormal="100" workbookViewId="0">
      <pane ySplit="2" topLeftCell="A3" activePane="bottomLeft" state="frozen"/>
      <selection pane="bottomLeft" activeCell="K28" sqref="K28"/>
    </sheetView>
  </sheetViews>
  <sheetFormatPr baseColWidth="8" defaultColWidth="40" defaultRowHeight="14.25"/>
  <cols>
    <col width="18" customWidth="1" style="95" min="1" max="1"/>
    <col width="24" customWidth="1" style="95" min="2" max="2"/>
    <col width="12" customWidth="1" style="95" min="3" max="3"/>
    <col width="27.25" customWidth="1" style="95" min="4" max="4"/>
    <col width="16" customWidth="1" style="95" min="5" max="5"/>
    <col width="10" customWidth="1" style="95" min="6" max="6"/>
    <col width="29.125" customWidth="1" style="95" min="7" max="7"/>
    <col width="12" customWidth="1" style="95" min="8" max="9"/>
    <col width="16" customWidth="1" style="95" min="10" max="10"/>
    <col width="87.5" customWidth="1" style="95" min="11" max="11"/>
    <col width="29.5" customWidth="1" style="95" min="12" max="12"/>
    <col width="55" customWidth="1" style="95" min="13" max="13"/>
    <col width="40" customWidth="1" style="95" min="14" max="14"/>
    <col width="40" customWidth="1" style="95" min="15" max="16384"/>
  </cols>
  <sheetData>
    <row r="1" ht="28.15" customHeight="1">
      <c r="A1" s="127" t="inlineStr">
        <is>
          <t>9-支付宝流水</t>
        </is>
      </c>
      <c r="B1" s="104" t="n"/>
      <c r="C1" s="104" t="n"/>
      <c r="D1" s="104" t="n"/>
      <c r="E1" s="104" t="n"/>
      <c r="F1" s="104" t="n"/>
      <c r="G1" s="104" t="n"/>
      <c r="H1" s="104" t="n"/>
      <c r="I1" s="104" t="n"/>
      <c r="J1" s="104" t="n"/>
      <c r="K1" s="104" t="n"/>
      <c r="L1" s="104" t="n"/>
      <c r="M1" s="111" t="inlineStr">
        <is>
          <t>本表共 811 行数据。原系统标「15行存在问题」含误判: 同号不同类型的配对流水(收入+支出, 退款场景)为正常配对行。重新核对后: 真正疑似重复=8行(同流水号+同类型), 万师傅安装/退款流水=157行(有关联订单号, 非淘宝平台直接收款, 正常)。判重规则: 同流水号+同类型+同金额=真重复; 同号不同类型=正常配对; 万师傅类=安装外包费用。 导入将丢失的列(无系统字段映射): 核销状态、核销类型、平台订单号(系统侧由对账逻辑管理)。</t>
        </is>
      </c>
    </row>
    <row r="2" ht="36" customHeight="1">
      <c r="A2" s="113" t="inlineStr">
        <is>
          <t>交易时间</t>
        </is>
      </c>
      <c r="B2" s="113" t="inlineStr">
        <is>
          <t>交易流水号</t>
        </is>
      </c>
      <c r="C2" s="113" t="inlineStr">
        <is>
          <t>交易类型</t>
        </is>
      </c>
      <c r="D2" s="113" t="inlineStr">
        <is>
          <t>交易对象</t>
        </is>
      </c>
      <c r="E2" s="113" t="inlineStr">
        <is>
          <t>交易账户</t>
        </is>
      </c>
      <c r="F2" s="113" t="inlineStr">
        <is>
          <t>收支金额</t>
        </is>
      </c>
      <c r="G2" s="113" t="inlineStr">
        <is>
          <t>关联订单号</t>
        </is>
      </c>
      <c r="H2" s="113" t="inlineStr">
        <is>
          <t>余额</t>
        </is>
      </c>
      <c r="I2" s="113" t="inlineStr">
        <is>
          <t>核销状态</t>
        </is>
      </c>
      <c r="J2" s="113" t="inlineStr">
        <is>
          <t>核销类型</t>
        </is>
      </c>
      <c r="K2" s="113" t="inlineStr">
        <is>
          <t>备注</t>
        </is>
      </c>
      <c r="L2" s="113" t="inlineStr">
        <is>
          <t>平台订单号</t>
        </is>
      </c>
      <c r="M2" s="112" t="inlineStr">
        <is>
          <t>⚠️问题标注</t>
        </is>
      </c>
    </row>
    <row r="3" ht="18" customHeight="1">
      <c r="A3" s="96" t="inlineStr">
        <is>
          <t>2026-04-30 16:42:59</t>
        </is>
      </c>
      <c r="B3" s="96" t="inlineStr">
        <is>
          <t>1570799058438888331</t>
        </is>
      </c>
      <c r="C3" s="96" t="inlineStr">
        <is>
          <t>收入</t>
        </is>
      </c>
      <c r="D3" s="96" t="n"/>
      <c r="E3" s="96" t="n"/>
      <c r="F3" s="96" t="n">
        <v>0.01</v>
      </c>
      <c r="G3" s="96" t="inlineStr">
        <is>
          <t>2026042423001488331428798688</t>
        </is>
      </c>
      <c r="H3" s="96" t="inlineStr">
        <is>
          <t>0.01</t>
        </is>
      </c>
      <c r="I3" s="100" t="n"/>
      <c r="J3" s="96" t="n"/>
      <c r="K3" s="96" t="inlineStr">
        <is>
          <t>P2026043016425143273881117400</t>
        </is>
      </c>
      <c r="M3" t="inlineStr">
        <is>
          <t>✓</t>
        </is>
      </c>
    </row>
    <row r="4" ht="18" customHeight="1">
      <c r="A4" s="97" t="inlineStr">
        <is>
          <t>2026-04-30 16:42:59</t>
        </is>
      </c>
      <c r="B4" s="96" t="inlineStr">
        <is>
          <t>1570799058438988330</t>
        </is>
      </c>
      <c r="C4" s="97" t="inlineStr">
        <is>
          <t>支出</t>
        </is>
      </c>
      <c r="D4" s="97" t="n"/>
      <c r="E4" s="97" t="n"/>
      <c r="F4" s="97" t="n">
        <v>0.01</v>
      </c>
      <c r="G4" s="97" t="inlineStr">
        <is>
          <t>2026042423001488331428798688</t>
        </is>
      </c>
      <c r="H4" s="97" t="inlineStr">
        <is>
          <t>0.00</t>
        </is>
      </c>
      <c r="I4" s="100" t="n"/>
      <c r="J4" s="97" t="n"/>
      <c r="K4" s="97" t="inlineStr">
        <is>
          <t xml:space="preserve">P2026043016425143273881117400 </t>
        </is>
      </c>
      <c r="M4" t="inlineStr">
        <is>
          <t>✓</t>
        </is>
      </c>
    </row>
    <row r="5" ht="18" customHeight="1">
      <c r="A5" s="96" t="inlineStr">
        <is>
          <t>2026-04-30 13:00:28</t>
        </is>
      </c>
      <c r="B5" s="96" t="inlineStr">
        <is>
          <t>1570799168699288330</t>
        </is>
      </c>
      <c r="C5" s="96" t="inlineStr">
        <is>
          <t>支出</t>
        </is>
      </c>
      <c r="D5" s="96" t="n"/>
      <c r="E5" s="96" t="n"/>
      <c r="F5" s="96" t="n">
        <v>0.02</v>
      </c>
      <c r="G5" s="96" t="inlineStr">
        <is>
          <t>2026042323001488331425309675</t>
        </is>
      </c>
      <c r="H5" s="96" t="inlineStr">
        <is>
          <t>0.00</t>
        </is>
      </c>
      <c r="I5" s="100" t="n"/>
      <c r="J5" s="96" t="n"/>
      <c r="K5" s="96" t="inlineStr">
        <is>
          <t xml:space="preserve">P2026043013002003086321062900 </t>
        </is>
      </c>
      <c r="M5" t="inlineStr">
        <is>
          <t>✓</t>
        </is>
      </c>
    </row>
    <row r="6" ht="18" customHeight="1">
      <c r="A6" s="97" t="inlineStr">
        <is>
          <t>2026-04-30 13:00:28</t>
        </is>
      </c>
      <c r="B6" s="96" t="inlineStr">
        <is>
          <t>1570799168699188331</t>
        </is>
      </c>
      <c r="C6" s="97" t="inlineStr">
        <is>
          <t>收入</t>
        </is>
      </c>
      <c r="D6" s="97" t="n"/>
      <c r="E6" s="97" t="n"/>
      <c r="F6" s="97" t="n">
        <v>0.02</v>
      </c>
      <c r="G6" s="97" t="inlineStr">
        <is>
          <t>2026042323001488331425309675</t>
        </is>
      </c>
      <c r="H6" s="97" t="inlineStr">
        <is>
          <t>0.02</t>
        </is>
      </c>
      <c r="I6" s="100" t="n"/>
      <c r="J6" s="97" t="n"/>
      <c r="K6" s="97" t="inlineStr">
        <is>
          <t xml:space="preserve">P2026043013002003086321062900 </t>
        </is>
      </c>
      <c r="M6" t="inlineStr">
        <is>
          <t>✓</t>
        </is>
      </c>
    </row>
    <row r="7" ht="18" customHeight="1">
      <c r="A7" s="96" t="inlineStr">
        <is>
          <t>2026-04-30 12:44:23</t>
        </is>
      </c>
      <c r="B7" s="96" t="inlineStr">
        <is>
          <t>1570799085538888330</t>
        </is>
      </c>
      <c r="C7" s="96" t="inlineStr">
        <is>
          <t>支出</t>
        </is>
      </c>
      <c r="D7" s="96" t="n"/>
      <c r="E7" s="96" t="n"/>
      <c r="F7" s="96" t="n">
        <v>0.03</v>
      </c>
      <c r="G7" s="96" t="inlineStr">
        <is>
          <t>2026042311120520426700525848390</t>
        </is>
      </c>
      <c r="H7" s="96" t="inlineStr">
        <is>
          <t>0.00</t>
        </is>
      </c>
      <c r="I7" s="100" t="n"/>
      <c r="J7" s="96" t="n"/>
      <c r="K7" s="96" t="inlineStr">
        <is>
          <t xml:space="preserve">P2026043012441263794330321000 </t>
        </is>
      </c>
      <c r="M7" t="inlineStr">
        <is>
          <t>✓</t>
        </is>
      </c>
    </row>
    <row r="8" ht="18" customHeight="1">
      <c r="A8" s="97" t="inlineStr">
        <is>
          <t>2026-04-30 12:44:23</t>
        </is>
      </c>
      <c r="B8" s="96" t="inlineStr">
        <is>
          <t>1570799085538788331</t>
        </is>
      </c>
      <c r="C8" s="97" t="inlineStr">
        <is>
          <t>收入</t>
        </is>
      </c>
      <c r="D8" s="97" t="n"/>
      <c r="E8" s="97" t="n"/>
      <c r="F8" s="97" t="n">
        <v>0.03</v>
      </c>
      <c r="G8" s="97" t="inlineStr">
        <is>
          <t>20260423200040011100330072090114</t>
        </is>
      </c>
      <c r="H8" s="97" t="inlineStr">
        <is>
          <t>0.03</t>
        </is>
      </c>
      <c r="I8" s="100" t="n"/>
      <c r="J8" s="97" t="n"/>
      <c r="K8" s="97" t="inlineStr">
        <is>
          <t xml:space="preserve">P2026043012441263794330321000 </t>
        </is>
      </c>
      <c r="M8" t="inlineStr">
        <is>
          <t>✓</t>
        </is>
      </c>
    </row>
    <row r="9" ht="18" customHeight="1">
      <c r="A9" s="96" t="inlineStr">
        <is>
          <t>2026-04-29 17:00:49</t>
        </is>
      </c>
      <c r="B9" s="96" t="inlineStr">
        <is>
          <t>1570798999891988331</t>
        </is>
      </c>
      <c r="C9" s="96" t="inlineStr">
        <is>
          <t>收入</t>
        </is>
      </c>
      <c r="D9" s="96" t="n"/>
      <c r="E9" s="96" t="n"/>
      <c r="F9" s="96" t="n">
        <v>0.01</v>
      </c>
      <c r="G9" s="96" t="inlineStr">
        <is>
          <t>20260423200040011100050074584420</t>
        </is>
      </c>
      <c r="H9" s="96" t="inlineStr">
        <is>
          <t>0.01</t>
        </is>
      </c>
      <c r="I9" s="100" t="n"/>
      <c r="J9" s="96" t="n"/>
      <c r="K9" s="96" t="inlineStr">
        <is>
          <t xml:space="preserve">P2026042917004205230671513800 </t>
        </is>
      </c>
      <c r="M9" t="inlineStr">
        <is>
          <t>✓</t>
        </is>
      </c>
    </row>
    <row r="10" ht="18" customHeight="1">
      <c r="A10" s="97" t="inlineStr">
        <is>
          <t>2026-04-29 17:00:49</t>
        </is>
      </c>
      <c r="B10" s="96" t="inlineStr">
        <is>
          <t>1570798999892088330</t>
        </is>
      </c>
      <c r="C10" s="97" t="inlineStr">
        <is>
          <t>支出</t>
        </is>
      </c>
      <c r="D10" s="97" t="n"/>
      <c r="E10" s="97" t="n"/>
      <c r="F10" s="97" t="n">
        <v>0.01</v>
      </c>
      <c r="G10" s="97" t="inlineStr">
        <is>
          <t>2026042311120520436700514760941</t>
        </is>
      </c>
      <c r="H10" s="97" t="inlineStr">
        <is>
          <t>0.00</t>
        </is>
      </c>
      <c r="I10" s="100" t="n"/>
      <c r="J10" s="97" t="n"/>
      <c r="K10" s="97" t="inlineStr">
        <is>
          <t xml:space="preserve">P2026042917004205230671513800 </t>
        </is>
      </c>
      <c r="M10" t="inlineStr">
        <is>
          <t>✓</t>
        </is>
      </c>
    </row>
    <row r="11" ht="18" customHeight="1">
      <c r="A11" s="96" t="inlineStr">
        <is>
          <t>2026-04-29 16:11:54</t>
        </is>
      </c>
      <c r="B11" s="96" t="inlineStr">
        <is>
          <t>1570798917260488330</t>
        </is>
      </c>
      <c r="C11" s="96" t="inlineStr">
        <is>
          <t>支出</t>
        </is>
      </c>
      <c r="D11" s="96" t="n"/>
      <c r="E11" s="96" t="n"/>
      <c r="F11" s="96" t="n">
        <v>0.1</v>
      </c>
      <c r="G11" s="96" t="inlineStr">
        <is>
          <t>2026042322001488331424192189</t>
        </is>
      </c>
      <c r="H11" s="96" t="inlineStr">
        <is>
          <t>0.00</t>
        </is>
      </c>
      <c r="I11" s="100" t="n"/>
      <c r="J11" s="96" t="n"/>
      <c r="K11" s="96" t="inlineStr">
        <is>
          <t xml:space="preserve">散单运费-顺丰速运 </t>
        </is>
      </c>
      <c r="M11" t="inlineStr">
        <is>
          <t>✓</t>
        </is>
      </c>
    </row>
    <row r="12" ht="18" customHeight="1">
      <c r="A12" s="97" t="inlineStr">
        <is>
          <t>2026-04-29 16:11:54</t>
        </is>
      </c>
      <c r="B12" s="96" t="inlineStr">
        <is>
          <t>1570798917260388331</t>
        </is>
      </c>
      <c r="C12" s="97" t="inlineStr">
        <is>
          <t>收入</t>
        </is>
      </c>
      <c r="D12" s="97" t="n"/>
      <c r="E12" s="97" t="n"/>
      <c r="F12" s="97" t="n">
        <v>0.1</v>
      </c>
      <c r="G12" s="97" t="inlineStr">
        <is>
          <t>2026042322001488331424192189</t>
        </is>
      </c>
      <c r="H12" s="97" t="inlineStr">
        <is>
          <t>0.10</t>
        </is>
      </c>
      <c r="I12" s="100" t="n"/>
      <c r="J12" s="97" t="n"/>
      <c r="K12" s="97" t="inlineStr">
        <is>
          <t xml:space="preserve">散单运费-顺丰速运 </t>
        </is>
      </c>
      <c r="M12" t="inlineStr">
        <is>
          <t>✓</t>
        </is>
      </c>
    </row>
    <row r="13" ht="18" customHeight="1">
      <c r="A13" s="162" t="inlineStr">
        <is>
          <t>2026-04-29 10:28:02</t>
        </is>
      </c>
      <c r="B13" s="129" t="inlineStr">
        <is>
          <t>2026042911120520436700741751170</t>
        </is>
      </c>
      <c r="C13" s="96" t="inlineStr">
        <is>
          <t>支出</t>
        </is>
      </c>
      <c r="D13" s="96" t="inlineStr">
        <is>
          <t>*财子代销申购应付-TYG1D2302</t>
        </is>
      </c>
      <c r="E13" s="96" t="inlineStr">
        <is>
          <t>****************8003</t>
        </is>
      </c>
      <c r="F13" s="96" t="n">
        <v>198</v>
      </c>
      <c r="G13" s="96" t="inlineStr">
        <is>
          <t>2026042322001488331424192189</t>
        </is>
      </c>
      <c r="H13" s="96" t="inlineStr">
        <is>
          <t>3.67</t>
        </is>
      </c>
      <c r="I13" s="100" t="n"/>
      <c r="J13" s="96" t="n"/>
      <c r="K13" s="96" t="inlineStr">
        <is>
          <t>P51071612044万师傅陈艳红</t>
        </is>
      </c>
      <c r="L13" s="130" t="inlineStr">
        <is>
          <t>3043704615516645288</t>
        </is>
      </c>
      <c r="M13" t="inlineStr">
        <is>
          <t>✓ 万师傅安装费/退款流水(通过万师傅平台结算，有关联订单号，归属安装外包费用，无淘宝平台订单号属正常)</t>
        </is>
      </c>
    </row>
    <row r="14" ht="18" customHeight="1">
      <c r="A14" s="163" t="inlineStr">
        <is>
          <t>2026-04-29 10:28:02</t>
        </is>
      </c>
      <c r="B14" s="129" t="inlineStr">
        <is>
          <t>2026042911120520436700742530351</t>
        </is>
      </c>
      <c r="C14" s="97" t="inlineStr">
        <is>
          <t>收入</t>
        </is>
      </c>
      <c r="D14" s="97" t="inlineStr">
        <is>
          <t>深圳市小亿网络有限公司</t>
        </is>
      </c>
      <c r="E14" s="97" t="inlineStr">
        <is>
          <t>****************0156</t>
        </is>
      </c>
      <c r="F14" s="97" t="n">
        <v>198</v>
      </c>
      <c r="G14" s="97" t="inlineStr">
        <is>
          <t>2026042322001488331424192189</t>
        </is>
      </c>
      <c r="H14" s="97" t="inlineStr">
        <is>
          <t>201.67</t>
        </is>
      </c>
      <c r="I14" s="100" t="n"/>
      <c r="J14" s="97" t="n"/>
      <c r="K14" s="97" t="inlineStr">
        <is>
          <t>P51071612044万师傅陈艳红</t>
        </is>
      </c>
      <c r="L14" s="130" t="inlineStr">
        <is>
          <t>3043704615516645288</t>
        </is>
      </c>
      <c r="M14" t="inlineStr">
        <is>
          <t>✓ 万师傅安装费/退款流水(通过万师傅平台结算，有关联订单号，归属安装外包费用，无淘宝平台订单号属正常)</t>
        </is>
      </c>
    </row>
    <row r="15" ht="18" customHeight="1">
      <c r="A15" s="96" t="inlineStr">
        <is>
          <t>2026-04-28 16:41:51</t>
        </is>
      </c>
      <c r="B15" s="96" t="inlineStr">
        <is>
          <t>1570798357376888331</t>
        </is>
      </c>
      <c r="C15" s="96" t="inlineStr">
        <is>
          <t>收入</t>
        </is>
      </c>
      <c r="D15" s="96" t="n"/>
      <c r="E15" s="96" t="n"/>
      <c r="F15" s="96" t="n">
        <v>0.05</v>
      </c>
      <c r="G15" s="96" t="inlineStr">
        <is>
          <t>2026042311120520426700514168490</t>
        </is>
      </c>
      <c r="H15" s="96" t="inlineStr">
        <is>
          <t>0.05</t>
        </is>
      </c>
      <c r="I15" s="100" t="n"/>
      <c r="J15" s="96" t="n"/>
      <c r="K15" s="96" t="inlineStr">
        <is>
          <t xml:space="preserve">商户单号XP2126042816200446022932004255 </t>
        </is>
      </c>
      <c r="M15" t="inlineStr">
        <is>
          <t>✓</t>
        </is>
      </c>
    </row>
    <row r="16" ht="18" customHeight="1">
      <c r="A16" s="97" t="inlineStr">
        <is>
          <t>2026-04-28 16:41:51</t>
        </is>
      </c>
      <c r="B16" s="96" t="inlineStr">
        <is>
          <t>1570798357376988330</t>
        </is>
      </c>
      <c r="C16" s="97" t="inlineStr">
        <is>
          <t>支出</t>
        </is>
      </c>
      <c r="D16" s="97" t="n"/>
      <c r="E16" s="97" t="n"/>
      <c r="F16" s="97" t="n">
        <v>0.05</v>
      </c>
      <c r="G16" s="97" t="inlineStr">
        <is>
          <t>2026042222001488331418731197</t>
        </is>
      </c>
      <c r="H16" s="97" t="inlineStr">
        <is>
          <t>0.00</t>
        </is>
      </c>
      <c r="I16" s="100" t="n"/>
      <c r="J16" s="97" t="n"/>
      <c r="K16" s="97" t="inlineStr">
        <is>
          <t xml:space="preserve">商户单号XP2126042816200446022932004255 </t>
        </is>
      </c>
      <c r="M16" t="inlineStr">
        <is>
          <t>✓</t>
        </is>
      </c>
    </row>
    <row r="17" ht="18" customHeight="1">
      <c r="A17" s="96" t="inlineStr">
        <is>
          <t>2026-04-28 16:39:29</t>
        </is>
      </c>
      <c r="B17" s="96" t="inlineStr">
        <is>
          <t>1570798595411288330</t>
        </is>
      </c>
      <c r="C17" s="96" t="inlineStr">
        <is>
          <t>支出</t>
        </is>
      </c>
      <c r="D17" s="96" t="n"/>
      <c r="E17" s="96" t="n"/>
      <c r="F17" s="96" t="n">
        <v>0.01</v>
      </c>
      <c r="G17" s="96" t="inlineStr">
        <is>
          <t>2026042223001488331419480305</t>
        </is>
      </c>
      <c r="H17" s="96" t="inlineStr">
        <is>
          <t>0.00</t>
        </is>
      </c>
      <c r="I17" s="100" t="n"/>
      <c r="J17" s="96" t="n"/>
      <c r="K17" s="96" t="inlineStr">
        <is>
          <t xml:space="preserve">P2026042816392160212060449300 </t>
        </is>
      </c>
      <c r="M17" t="inlineStr">
        <is>
          <t>✓</t>
        </is>
      </c>
    </row>
    <row r="18" ht="18" customHeight="1">
      <c r="A18" s="97" t="inlineStr">
        <is>
          <t>2026-04-28 16:39:29</t>
        </is>
      </c>
      <c r="B18" s="96" t="inlineStr">
        <is>
          <t>1570798595411188331</t>
        </is>
      </c>
      <c r="C18" s="97" t="inlineStr">
        <is>
          <t>收入</t>
        </is>
      </c>
      <c r="D18" s="97" t="n"/>
      <c r="E18" s="97" t="n"/>
      <c r="F18" s="97" t="n">
        <v>0.01</v>
      </c>
      <c r="G18" s="97" t="inlineStr">
        <is>
          <t>20260421200040011100330070643754</t>
        </is>
      </c>
      <c r="H18" s="97" t="inlineStr">
        <is>
          <t>0.01</t>
        </is>
      </c>
      <c r="I18" s="100" t="n"/>
      <c r="J18" s="97" t="n"/>
      <c r="K18" s="97" t="inlineStr">
        <is>
          <t xml:space="preserve">P2026042816392160212060449300 </t>
        </is>
      </c>
      <c r="M18" t="inlineStr">
        <is>
          <t>✓</t>
        </is>
      </c>
    </row>
    <row r="19" ht="18" customHeight="1">
      <c r="A19" s="96" t="inlineStr">
        <is>
          <t>2026-04-27 10:46:21</t>
        </is>
      </c>
      <c r="B19" s="96" t="inlineStr">
        <is>
          <t>1570797824245788331</t>
        </is>
      </c>
      <c r="C19" s="96" t="inlineStr">
        <is>
          <t>收入</t>
        </is>
      </c>
      <c r="D19" s="96" t="n"/>
      <c r="E19" s="96" t="n"/>
      <c r="F19" s="96" t="n">
        <v>0.01</v>
      </c>
      <c r="G19" s="96" t="inlineStr">
        <is>
          <t>20260421200040011100010070293937</t>
        </is>
      </c>
      <c r="H19" s="96" t="inlineStr">
        <is>
          <t>0.01</t>
        </is>
      </c>
      <c r="I19" s="100" t="n"/>
      <c r="J19" s="96" t="n"/>
      <c r="K19" s="96" t="inlineStr">
        <is>
          <t xml:space="preserve">【优惠价】明航 磁吸珐琅白板墙贴冰箱贴展示板厨房专用珐琅板墙面上家用儿童哑光磁性照片墙磁力金属镀锌板磁吸板定制 </t>
        </is>
      </c>
      <c r="M19" t="inlineStr">
        <is>
          <t>✓</t>
        </is>
      </c>
    </row>
    <row r="20" ht="18" customHeight="1">
      <c r="A20" s="97" t="inlineStr">
        <is>
          <t>2026-04-27 10:46:21</t>
        </is>
      </c>
      <c r="B20" s="96" t="inlineStr">
        <is>
          <t>1570797824245988330</t>
        </is>
      </c>
      <c r="C20" s="97" t="inlineStr">
        <is>
          <t>支出</t>
        </is>
      </c>
      <c r="D20" s="97" t="n"/>
      <c r="E20" s="97" t="n"/>
      <c r="F20" s="97" t="n">
        <v>0.01</v>
      </c>
      <c r="G20" s="97" t="inlineStr">
        <is>
          <t>2026042111120520426700428855610</t>
        </is>
      </c>
      <c r="H20" s="97" t="inlineStr">
        <is>
          <t>0.00</t>
        </is>
      </c>
      <c r="I20" s="100" t="n"/>
      <c r="J20" s="97" t="n"/>
      <c r="K20" s="97" t="inlineStr">
        <is>
          <t xml:space="preserve">【优惠价】明航 磁吸珐琅白板墙贴冰箱贴展示板厨房专用珐琅板墙面上家用儿童哑光磁性照片墙磁力金属镀锌板磁吸板定制 </t>
        </is>
      </c>
      <c r="M20" t="inlineStr">
        <is>
          <t>✓</t>
        </is>
      </c>
    </row>
    <row r="21" ht="18" customHeight="1">
      <c r="A21" s="96" t="inlineStr">
        <is>
          <t>2026-04-26 17:59:19</t>
        </is>
      </c>
      <c r="B21" s="96" t="inlineStr">
        <is>
          <t>1570797693030888331</t>
        </is>
      </c>
      <c r="C21" s="96" t="inlineStr">
        <is>
          <t>收入</t>
        </is>
      </c>
      <c r="D21" s="96" t="n"/>
      <c r="E21" s="96" t="n"/>
      <c r="F21" s="96" t="n">
        <v>0.01</v>
      </c>
      <c r="G21" s="96" t="inlineStr">
        <is>
          <t>2026042111120520426700421201010</t>
        </is>
      </c>
      <c r="H21" s="96" t="inlineStr">
        <is>
          <t>0.01</t>
        </is>
      </c>
      <c r="I21" s="100" t="n"/>
      <c r="J21" s="96" t="n"/>
      <c r="K21" s="96" t="inlineStr">
        <is>
          <t xml:space="preserve">【优惠价】衣柜隔板钉鞋柜活动木板支撑托架橱柜玻璃固定拖层板托粒家具配件 </t>
        </is>
      </c>
      <c r="M21" t="inlineStr">
        <is>
          <t>✓</t>
        </is>
      </c>
    </row>
    <row r="22" ht="18" customHeight="1">
      <c r="A22" s="97" t="inlineStr">
        <is>
          <t>2026-04-26 17:59:19</t>
        </is>
      </c>
      <c r="B22" s="96" t="inlineStr">
        <is>
          <t>1570797693030988330</t>
        </is>
      </c>
      <c r="C22" s="97" t="inlineStr">
        <is>
          <t>支出</t>
        </is>
      </c>
      <c r="D22" s="97" t="n"/>
      <c r="E22" s="97" t="n"/>
      <c r="F22" s="97" t="n">
        <v>0.01</v>
      </c>
      <c r="G22" s="97" t="inlineStr">
        <is>
          <t>2026042122001188331415007624</t>
        </is>
      </c>
      <c r="H22" s="97" t="inlineStr">
        <is>
          <t>0.00</t>
        </is>
      </c>
      <c r="I22" s="100" t="n"/>
      <c r="J22" s="97" t="n"/>
      <c r="K22" s="97" t="inlineStr">
        <is>
          <t xml:space="preserve">【优惠价】衣柜隔板钉鞋柜活动木板支撑托架橱柜玻璃固定拖层板托粒家具配件 </t>
        </is>
      </c>
      <c r="M22" t="inlineStr">
        <is>
          <t>✓</t>
        </is>
      </c>
    </row>
    <row r="23" ht="18" customHeight="1">
      <c r="A23" s="96" t="inlineStr">
        <is>
          <t>2026-04-25 12:46:31</t>
        </is>
      </c>
      <c r="B23" s="96" t="inlineStr">
        <is>
          <t>1570797293136488330</t>
        </is>
      </c>
      <c r="C23" s="96" t="inlineStr">
        <is>
          <t>支出</t>
        </is>
      </c>
      <c r="D23" s="96" t="n"/>
      <c r="E23" s="96" t="n"/>
      <c r="F23" s="96" t="n">
        <v>0.01</v>
      </c>
      <c r="G23" s="96" t="inlineStr">
        <is>
          <t>2026042122001188331415007624</t>
        </is>
      </c>
      <c r="H23" s="96" t="inlineStr">
        <is>
          <t>0.00</t>
        </is>
      </c>
      <c r="I23" s="100" t="n"/>
      <c r="J23" s="96" t="n"/>
      <c r="K23" s="96" t="inlineStr">
        <is>
          <t xml:space="preserve">定制补差价专用链接 </t>
        </is>
      </c>
      <c r="M23" t="inlineStr">
        <is>
          <t>✓</t>
        </is>
      </c>
    </row>
    <row r="24" ht="18" customHeight="1">
      <c r="A24" s="97" t="inlineStr">
        <is>
          <t>2026-04-25 12:46:31</t>
        </is>
      </c>
      <c r="B24" s="96" t="inlineStr">
        <is>
          <t>1570797293136388331</t>
        </is>
      </c>
      <c r="C24" s="97" t="inlineStr">
        <is>
          <t>收入</t>
        </is>
      </c>
      <c r="D24" s="97" t="n"/>
      <c r="E24" s="97" t="n"/>
      <c r="F24" s="97" t="n">
        <v>0.01</v>
      </c>
      <c r="G24" s="97" t="inlineStr">
        <is>
          <t>2026042111120520426700420572450</t>
        </is>
      </c>
      <c r="H24" s="97" t="inlineStr">
        <is>
          <t>0.01</t>
        </is>
      </c>
      <c r="I24" s="100" t="n"/>
      <c r="J24" s="97" t="n"/>
      <c r="K24" s="97" t="inlineStr">
        <is>
          <t xml:space="preserve">定制补差价专用链接 </t>
        </is>
      </c>
      <c r="M24" t="inlineStr">
        <is>
          <t>✓</t>
        </is>
      </c>
    </row>
    <row r="25" ht="18" customHeight="1">
      <c r="A25" s="96" t="inlineStr">
        <is>
          <t>2026-04-25 11:04:24</t>
        </is>
      </c>
      <c r="B25" s="96" t="inlineStr">
        <is>
          <t>1570797285613388331</t>
        </is>
      </c>
      <c r="C25" s="96" t="inlineStr">
        <is>
          <t>收入</t>
        </is>
      </c>
      <c r="D25" s="96" t="n"/>
      <c r="E25" s="96" t="n"/>
      <c r="F25" s="96" t="n">
        <v>0.03</v>
      </c>
      <c r="G25" s="96" t="inlineStr">
        <is>
          <t>2026042122001488331414336560</t>
        </is>
      </c>
      <c r="H25" s="96" t="inlineStr">
        <is>
          <t>0.03</t>
        </is>
      </c>
      <c r="I25" s="100" t="n"/>
      <c r="J25" s="96" t="n"/>
      <c r="K25" s="96" t="inlineStr">
        <is>
          <t xml:space="preserve">P2026042511041448494227938500 </t>
        </is>
      </c>
      <c r="M25" t="inlineStr">
        <is>
          <t>✓</t>
        </is>
      </c>
    </row>
    <row r="26" ht="18" customHeight="1">
      <c r="A26" s="97" t="inlineStr">
        <is>
          <t>2026-04-25 11:04:24</t>
        </is>
      </c>
      <c r="B26" s="96" t="inlineStr">
        <is>
          <t>1570797285613488330</t>
        </is>
      </c>
      <c r="C26" s="97" t="inlineStr">
        <is>
          <t>支出</t>
        </is>
      </c>
      <c r="D26" s="97" t="n"/>
      <c r="E26" s="97" t="n"/>
      <c r="F26" s="97" t="n">
        <v>0.03</v>
      </c>
      <c r="G26" s="97" t="inlineStr">
        <is>
          <t>2026041322001488331443283282</t>
        </is>
      </c>
      <c r="H26" s="97" t="inlineStr">
        <is>
          <t>0.00</t>
        </is>
      </c>
      <c r="I26" s="100" t="n"/>
      <c r="J26" s="97" t="n"/>
      <c r="K26" s="97" t="inlineStr">
        <is>
          <t xml:space="preserve">P2026042511041448494227938500 </t>
        </is>
      </c>
      <c r="M26" t="inlineStr">
        <is>
          <t>✓</t>
        </is>
      </c>
    </row>
    <row r="27" ht="18" customHeight="1">
      <c r="A27" s="96" t="inlineStr">
        <is>
          <t>2026-04-24 23:01:39</t>
        </is>
      </c>
      <c r="B27" s="96" t="inlineStr">
        <is>
          <t>1570797235227688331</t>
        </is>
      </c>
      <c r="C27" s="96" t="inlineStr">
        <is>
          <t>收入</t>
        </is>
      </c>
      <c r="D27" s="96" t="n"/>
      <c r="E27" s="96" t="n"/>
      <c r="F27" s="96" t="n">
        <v>0.01</v>
      </c>
      <c r="G27" s="96" t="inlineStr">
        <is>
          <t>2026042022001488331412408879</t>
        </is>
      </c>
      <c r="H27" s="96" t="inlineStr">
        <is>
          <t>0.01</t>
        </is>
      </c>
      <c r="I27" s="100" t="n"/>
      <c r="J27" s="96" t="n"/>
      <c r="K27" s="96" t="inlineStr">
        <is>
          <t xml:space="preserve">P2026042423013125167525488500P51024793259 </t>
        </is>
      </c>
      <c r="M27" t="inlineStr">
        <is>
          <t>✓</t>
        </is>
      </c>
    </row>
    <row r="28" ht="18" customHeight="1">
      <c r="A28" s="97" t="inlineStr">
        <is>
          <t>2026-04-24 23:01:39</t>
        </is>
      </c>
      <c r="B28" s="96" t="inlineStr">
        <is>
          <t>1570797235227788330</t>
        </is>
      </c>
      <c r="C28" s="97" t="inlineStr">
        <is>
          <t>支出</t>
        </is>
      </c>
      <c r="D28" s="97" t="n"/>
      <c r="E28" s="97" t="n"/>
      <c r="F28" s="97" t="n">
        <v>0.01</v>
      </c>
      <c r="G28" s="97" t="inlineStr">
        <is>
          <t>2026042022001488331412408879</t>
        </is>
      </c>
      <c r="H28" s="97" t="inlineStr">
        <is>
          <t>0.00</t>
        </is>
      </c>
      <c r="I28" s="100" t="n"/>
      <c r="J28" s="97" t="n"/>
      <c r="K28" s="97" t="inlineStr">
        <is>
          <t xml:space="preserve">P2026042423013125167525488500P51021983712 </t>
        </is>
      </c>
      <c r="M28" t="inlineStr">
        <is>
          <t>✓</t>
        </is>
      </c>
    </row>
    <row r="29" ht="18" customHeight="1">
      <c r="A29" s="162" t="inlineStr">
        <is>
          <t>2026-04-24 23:01:39</t>
        </is>
      </c>
      <c r="B29" s="129" t="inlineStr">
        <is>
          <t>2026042411120520426700577439060</t>
        </is>
      </c>
      <c r="C29" s="96" t="inlineStr">
        <is>
          <t>支出</t>
        </is>
      </c>
      <c r="D29" s="96" t="inlineStr">
        <is>
          <t>深圳市小亿网络有限公司</t>
        </is>
      </c>
      <c r="E29" s="96" t="inlineStr">
        <is>
          <t>****************0156</t>
        </is>
      </c>
      <c r="F29" s="96" t="n">
        <v>137.99</v>
      </c>
      <c r="G29" s="96" t="inlineStr">
        <is>
          <t>2026042011120520436700396783221</t>
        </is>
      </c>
      <c r="H29" s="96" t="inlineStr">
        <is>
          <t>3.67</t>
        </is>
      </c>
      <c r="I29" s="100" t="n"/>
      <c r="J29" s="96" t="n"/>
      <c r="K29" s="96" t="inlineStr">
        <is>
          <t>P51039817718万师傅呼先生</t>
        </is>
      </c>
      <c r="L29" s="130" t="inlineStr">
        <is>
          <t>4288839625202367737</t>
        </is>
      </c>
      <c r="M29" t="inlineStr">
        <is>
          <t>✓ 万师傅安装费/退款流水(通过万师傅平台结算，有关联订单号，归属安装外包费用，无淘宝平台订单号属正常)</t>
        </is>
      </c>
    </row>
    <row r="30" ht="18" customHeight="1">
      <c r="A30" s="97" t="inlineStr">
        <is>
          <t>2026-04-24 19:24:56</t>
        </is>
      </c>
      <c r="B30" s="96" t="inlineStr">
        <is>
          <t>1570797266533288330</t>
        </is>
      </c>
      <c r="C30" s="97" t="inlineStr">
        <is>
          <t>支出</t>
        </is>
      </c>
      <c r="D30" s="97" t="n"/>
      <c r="E30" s="97" t="n"/>
      <c r="F30" s="97" t="n">
        <v>0.13</v>
      </c>
      <c r="G30" s="97" t="inlineStr">
        <is>
          <t>2026042022001488331410257340</t>
        </is>
      </c>
      <c r="H30" s="97" t="inlineStr">
        <is>
          <t>0.00</t>
        </is>
      </c>
      <c r="I30" s="100" t="n"/>
      <c r="J30" s="97" t="n"/>
      <c r="K30" s="97" t="inlineStr">
        <is>
          <t xml:space="preserve">P2026042419244850609169343200 </t>
        </is>
      </c>
      <c r="M30" t="inlineStr">
        <is>
          <t>✓</t>
        </is>
      </c>
    </row>
    <row r="31" ht="18" customHeight="1">
      <c r="A31" s="96" t="inlineStr">
        <is>
          <t>2026-04-24 19:24:56</t>
        </is>
      </c>
      <c r="B31" s="96" t="inlineStr">
        <is>
          <t>1570797266533188331</t>
        </is>
      </c>
      <c r="C31" s="96" t="inlineStr">
        <is>
          <t>收入</t>
        </is>
      </c>
      <c r="D31" s="96" t="n"/>
      <c r="E31" s="96" t="n"/>
      <c r="F31" s="96" t="n">
        <v>0.13</v>
      </c>
      <c r="G31" s="96" t="inlineStr">
        <is>
          <t>2026042022001488331410257340</t>
        </is>
      </c>
      <c r="H31" s="96" t="inlineStr">
        <is>
          <t>0.13</t>
        </is>
      </c>
      <c r="I31" s="100" t="n"/>
      <c r="J31" s="96" t="n"/>
      <c r="K31" s="96" t="inlineStr">
        <is>
          <t xml:space="preserve">P2026042419244850609169343200 </t>
        </is>
      </c>
      <c r="M31" t="inlineStr">
        <is>
          <t>✓</t>
        </is>
      </c>
    </row>
    <row r="32" ht="18" customHeight="1">
      <c r="A32" s="163" t="inlineStr">
        <is>
          <t>2026-04-24 19:24:56</t>
        </is>
      </c>
      <c r="B32" s="129" t="inlineStr">
        <is>
          <t>2026042411120520426700567177260</t>
        </is>
      </c>
      <c r="C32" s="97" t="inlineStr">
        <is>
          <t>支出</t>
        </is>
      </c>
      <c r="D32" s="97" t="inlineStr">
        <is>
          <t>深圳市小亿网络有限公司</t>
        </is>
      </c>
      <c r="E32" s="97" t="inlineStr">
        <is>
          <t>****************0156</t>
        </is>
      </c>
      <c r="F32" s="97" t="n">
        <v>94.87</v>
      </c>
      <c r="G32" s="97" t="inlineStr">
        <is>
          <t>2026042022001488331410093167</t>
        </is>
      </c>
      <c r="H32" s="97" t="inlineStr">
        <is>
          <t>158.95</t>
        </is>
      </c>
      <c r="I32" s="100" t="n"/>
      <c r="J32" s="97" t="n"/>
      <c r="K32" s="97" t="inlineStr">
        <is>
          <t>P51042291655万师傅司雪阳</t>
        </is>
      </c>
      <c r="L32" s="95" t="inlineStr">
        <is>
          <t>4502255436167008824</t>
        </is>
      </c>
      <c r="M32" t="inlineStr">
        <is>
          <t>✓ 万师傅安装费/退款流水(通过万师傅平台结算，有关联订单号，归属安装外包费用，无淘宝平台订单号属正常)</t>
        </is>
      </c>
    </row>
    <row r="33" ht="18" customHeight="1">
      <c r="A33" s="96" t="inlineStr">
        <is>
          <t>2026-04-24 10:56:54</t>
        </is>
      </c>
      <c r="B33" s="96" t="inlineStr">
        <is>
          <t>1570796940882988331</t>
        </is>
      </c>
      <c r="C33" s="96" t="inlineStr">
        <is>
          <t>收入</t>
        </is>
      </c>
      <c r="D33" s="96" t="n"/>
      <c r="E33" s="96" t="n"/>
      <c r="F33" s="96" t="n">
        <v>0.03</v>
      </c>
      <c r="G33" s="96" t="inlineStr">
        <is>
          <t>2026042022001488331410093167</t>
        </is>
      </c>
      <c r="H33" s="96" t="inlineStr">
        <is>
          <t>0.03</t>
        </is>
      </c>
      <c r="I33" s="100" t="n"/>
      <c r="J33" s="96" t="n"/>
      <c r="K33" s="96" t="inlineStr">
        <is>
          <t xml:space="preserve">商户单号XP1326042410200135178332005081 </t>
        </is>
      </c>
      <c r="M33" t="inlineStr">
        <is>
          <t>✓</t>
        </is>
      </c>
    </row>
    <row r="34" ht="18" customHeight="1">
      <c r="A34" s="97" t="inlineStr">
        <is>
          <t>2026-04-24 10:56:54</t>
        </is>
      </c>
      <c r="B34" s="96" t="inlineStr">
        <is>
          <t>1570796940883088330</t>
        </is>
      </c>
      <c r="C34" s="97" t="inlineStr">
        <is>
          <t>支出</t>
        </is>
      </c>
      <c r="D34" s="97" t="n"/>
      <c r="E34" s="97" t="n"/>
      <c r="F34" s="97" t="n">
        <v>0.03</v>
      </c>
      <c r="G34" s="97" t="inlineStr">
        <is>
          <t>2026042011120520426700393875190</t>
        </is>
      </c>
      <c r="H34" s="97" t="inlineStr">
        <is>
          <t>0.00</t>
        </is>
      </c>
      <c r="I34" s="100" t="n"/>
      <c r="J34" s="97" t="n"/>
      <c r="K34" s="97" t="inlineStr">
        <is>
          <t xml:space="preserve">商户单号XP1326042410200135178332005081 </t>
        </is>
      </c>
      <c r="M34" t="inlineStr">
        <is>
          <t>✓</t>
        </is>
      </c>
    </row>
    <row r="35" ht="18" customHeight="1">
      <c r="A35" s="162" t="inlineStr">
        <is>
          <t>2026-04-24 10:56:54</t>
        </is>
      </c>
      <c r="B35" s="129" t="inlineStr">
        <is>
          <t>2026042411120520426700544307400</t>
        </is>
      </c>
      <c r="C35" s="96" t="inlineStr">
        <is>
          <t>支出</t>
        </is>
      </c>
      <c r="D35" s="96" t="inlineStr">
        <is>
          <t>拼多多平台商户</t>
        </is>
      </c>
      <c r="E35" s="96" t="inlineStr">
        <is>
          <t>****************0156</t>
        </is>
      </c>
      <c r="F35" s="96" t="n">
        <v>579.97</v>
      </c>
      <c r="G35" s="96" t="inlineStr">
        <is>
          <t>2026042022001488331410257340</t>
        </is>
      </c>
      <c r="H35" s="96" t="inlineStr">
        <is>
          <t>253.82</t>
        </is>
      </c>
      <c r="I35" s="100" t="n"/>
      <c r="J35" s="96" t="n"/>
      <c r="K35" s="96" t="inlineStr">
        <is>
          <t>岩板费</t>
        </is>
      </c>
      <c r="M35" t="inlineStr">
        <is>
          <t>✓</t>
        </is>
      </c>
    </row>
    <row r="36" ht="18" customHeight="1">
      <c r="A36" s="97" t="inlineStr">
        <is>
          <t>2026-04-24 10:31:52</t>
        </is>
      </c>
      <c r="B36" s="96" t="inlineStr">
        <is>
          <t>1570796816535888330</t>
        </is>
      </c>
      <c r="C36" s="97" t="inlineStr">
        <is>
          <t>支出</t>
        </is>
      </c>
      <c r="D36" s="97" t="n"/>
      <c r="E36" s="97" t="n"/>
      <c r="F36" s="97" t="n">
        <v>0.29</v>
      </c>
      <c r="G36" s="97" t="inlineStr">
        <is>
          <t>2026042022001488331410257340</t>
        </is>
      </c>
      <c r="H36" s="97" t="inlineStr">
        <is>
          <t>0.00</t>
        </is>
      </c>
      <c r="I36" s="100" t="n"/>
      <c r="J36" s="97" t="n"/>
      <c r="K36" s="97" t="inlineStr">
        <is>
          <t xml:space="preserve">P2026042410314165406167046400 </t>
        </is>
      </c>
      <c r="M36" t="inlineStr">
        <is>
          <t>✓</t>
        </is>
      </c>
    </row>
    <row r="37" ht="18" customHeight="1">
      <c r="A37" s="96" t="inlineStr">
        <is>
          <t>2026-04-24 10:31:52</t>
        </is>
      </c>
      <c r="B37" s="96" t="inlineStr">
        <is>
          <t>1570796816535788331</t>
        </is>
      </c>
      <c r="C37" s="96" t="inlineStr">
        <is>
          <t>收入</t>
        </is>
      </c>
      <c r="D37" s="96" t="n"/>
      <c r="E37" s="96" t="n"/>
      <c r="F37" s="96" t="n">
        <v>0.29</v>
      </c>
      <c r="G37" s="96" t="inlineStr">
        <is>
          <t>2026042011120520426700392323900</t>
        </is>
      </c>
      <c r="H37" s="96" t="inlineStr">
        <is>
          <t>0.29</t>
        </is>
      </c>
      <c r="I37" s="100" t="n"/>
      <c r="J37" s="96" t="n"/>
      <c r="K37" s="96" t="inlineStr">
        <is>
          <t xml:space="preserve">P2026042410314165406167046400 </t>
        </is>
      </c>
      <c r="M37" t="inlineStr">
        <is>
          <t>✓</t>
        </is>
      </c>
    </row>
    <row r="38" ht="18" customHeight="1">
      <c r="A38" s="163" t="inlineStr">
        <is>
          <t>2026-04-24 10:31:52</t>
        </is>
      </c>
      <c r="B38" s="129" t="inlineStr">
        <is>
          <t>2026042411120520426700545153480</t>
        </is>
      </c>
      <c r="C38" s="97" t="inlineStr">
        <is>
          <t>支出</t>
        </is>
      </c>
      <c r="D38" s="97" t="inlineStr">
        <is>
          <t>*师傅</t>
        </is>
      </c>
      <c r="E38" s="97" t="inlineStr">
        <is>
          <t>************0121</t>
        </is>
      </c>
      <c r="F38" s="97" t="n">
        <v>129.71</v>
      </c>
      <c r="G38" s="97" t="inlineStr">
        <is>
          <t>2026042023001488331409640040</t>
        </is>
      </c>
      <c r="H38" s="97" t="inlineStr">
        <is>
          <t>833.79</t>
        </is>
      </c>
      <c r="I38" s="100" t="n"/>
      <c r="J38" s="97" t="n"/>
      <c r="K38" s="97" t="inlineStr">
        <is>
          <t>P51031711553万师傅苩震子</t>
        </is>
      </c>
      <c r="L38" s="95" t="inlineStr">
        <is>
          <t>3022982508210329895</t>
        </is>
      </c>
      <c r="M38" t="inlineStr">
        <is>
          <t>✓ 万师傅安装费/退款流水(通过万师傅平台结算，有关联订单号，归属安装外包费用，无淘宝平台订单号属正常)</t>
        </is>
      </c>
    </row>
    <row r="39" ht="18" customHeight="1">
      <c r="A39" s="96" t="inlineStr">
        <is>
          <t>2026-04-24 09:54:32</t>
        </is>
      </c>
      <c r="B39" s="96" t="inlineStr">
        <is>
          <t>1570796872837788331</t>
        </is>
      </c>
      <c r="C39" s="96" t="inlineStr">
        <is>
          <t>收入</t>
        </is>
      </c>
      <c r="D39" s="96" t="n"/>
      <c r="E39" s="96" t="n"/>
      <c r="F39" s="96" t="n">
        <v>0.29</v>
      </c>
      <c r="G39" s="96" t="inlineStr">
        <is>
          <t>2026042023001488331409640040</t>
        </is>
      </c>
      <c r="H39" s="96" t="inlineStr">
        <is>
          <t>0.29</t>
        </is>
      </c>
      <c r="I39" s="100" t="n"/>
      <c r="J39" s="96" t="n"/>
      <c r="K39" s="96" t="inlineStr">
        <is>
          <t xml:space="preserve">商户单号XP2426042409200133598533007893 </t>
        </is>
      </c>
      <c r="M39" t="inlineStr">
        <is>
          <t>✓</t>
        </is>
      </c>
    </row>
    <row r="40" ht="18" customHeight="1">
      <c r="A40" s="97" t="inlineStr">
        <is>
          <t>2026-04-24 09:54:32</t>
        </is>
      </c>
      <c r="B40" s="96" t="inlineStr">
        <is>
          <t>1570796872837888330</t>
        </is>
      </c>
      <c r="C40" s="97" t="inlineStr">
        <is>
          <t>支出</t>
        </is>
      </c>
      <c r="D40" s="97" t="n"/>
      <c r="E40" s="97" t="n"/>
      <c r="F40" s="97" t="n">
        <v>0.29</v>
      </c>
      <c r="G40" s="97" t="inlineStr">
        <is>
          <t>2026042011120520426700384500930</t>
        </is>
      </c>
      <c r="H40" s="97" t="inlineStr">
        <is>
          <t>0.00</t>
        </is>
      </c>
      <c r="I40" s="100" t="n"/>
      <c r="J40" s="97" t="n"/>
      <c r="K40" s="97" t="inlineStr">
        <is>
          <t xml:space="preserve">商户单号XP2426042409200133598533007893 </t>
        </is>
      </c>
      <c r="M40" t="inlineStr">
        <is>
          <t>✓</t>
        </is>
      </c>
    </row>
    <row r="41" ht="18" customHeight="1">
      <c r="A41" s="96" t="inlineStr">
        <is>
          <t>2026-04-23 19:06:31</t>
        </is>
      </c>
      <c r="B41" s="96" t="inlineStr">
        <is>
          <t>1570796962791688331</t>
        </is>
      </c>
      <c r="C41" s="96" t="inlineStr">
        <is>
          <t>收入</t>
        </is>
      </c>
      <c r="D41" s="96" t="n"/>
      <c r="E41" s="96" t="n"/>
      <c r="F41" s="96" t="n">
        <v>0.01</v>
      </c>
      <c r="G41" s="96" t="inlineStr">
        <is>
          <t>2026042022001188331409302599</t>
        </is>
      </c>
      <c r="H41" s="96" t="inlineStr">
        <is>
          <t>1.51</t>
        </is>
      </c>
      <c r="I41" s="100" t="n"/>
      <c r="J41" s="96" t="n"/>
      <c r="K41" s="96" t="inlineStr">
        <is>
          <t xml:space="preserve">P2026042319062334303758346200 </t>
        </is>
      </c>
      <c r="M41" t="inlineStr">
        <is>
          <t>✓</t>
        </is>
      </c>
    </row>
    <row r="42" ht="18" customHeight="1">
      <c r="A42" s="97" t="inlineStr">
        <is>
          <t>2026-04-23 19:06:31</t>
        </is>
      </c>
      <c r="B42" s="96" t="inlineStr">
        <is>
          <t>1570796962791788330</t>
        </is>
      </c>
      <c r="C42" s="97" t="inlineStr">
        <is>
          <t>支出</t>
        </is>
      </c>
      <c r="D42" s="97" t="n"/>
      <c r="E42" s="97" t="n"/>
      <c r="F42" s="97" t="n">
        <v>0.01</v>
      </c>
      <c r="G42" s="97" t="inlineStr">
        <is>
          <t>2026042022001188331409302599</t>
        </is>
      </c>
      <c r="H42" s="97" t="inlineStr">
        <is>
          <t>1.50</t>
        </is>
      </c>
      <c r="I42" s="100" t="n"/>
      <c r="J42" s="97" t="n"/>
      <c r="K42" s="97" t="inlineStr">
        <is>
          <t xml:space="preserve">P2026042319062334303758346200 </t>
        </is>
      </c>
      <c r="M42" t="inlineStr">
        <is>
          <t>✓</t>
        </is>
      </c>
    </row>
    <row r="43" ht="18" customHeight="1">
      <c r="A43" s="162" t="inlineStr">
        <is>
          <t>2026-04-23 19:06:30</t>
        </is>
      </c>
      <c r="B43" s="129" t="inlineStr">
        <is>
          <t>2026042311120520426700525848390</t>
        </is>
      </c>
      <c r="C43" s="96" t="inlineStr">
        <is>
          <t>支出</t>
        </is>
      </c>
      <c r="D43" s="96" t="inlineStr">
        <is>
          <t>深圳市小亿网络有限公司</t>
        </is>
      </c>
      <c r="E43" s="96" t="inlineStr">
        <is>
          <t>****************0156</t>
        </is>
      </c>
      <c r="F43" s="96" t="n">
        <v>64.98999999999999</v>
      </c>
      <c r="G43" s="96" t="inlineStr">
        <is>
          <t>2026042011120520426700374635970</t>
        </is>
      </c>
      <c r="H43" s="96" t="inlineStr">
        <is>
          <t>963.50</t>
        </is>
      </c>
      <c r="I43" s="100" t="n"/>
      <c r="J43" s="96" t="n"/>
      <c r="K43" s="96" t="inlineStr">
        <is>
          <t>P51035363400万师傅张庚</t>
        </is>
      </c>
      <c r="L43" s="95" t="inlineStr">
        <is>
          <t>4502258100171049431</t>
        </is>
      </c>
      <c r="M43" t="inlineStr">
        <is>
          <t>✓ 万师傅安装费/退款流水(通过万师傅平台结算，有关联订单号，归属安装外包费用，无淘宝平台订单号属正常)</t>
        </is>
      </c>
    </row>
    <row r="44" ht="18" customHeight="1">
      <c r="A44" s="97" t="inlineStr">
        <is>
          <t>2026-04-23 17:31:31</t>
        </is>
      </c>
      <c r="B44" s="96" t="inlineStr">
        <is>
          <t>1570796953464388330</t>
        </is>
      </c>
      <c r="C44" s="97" t="inlineStr">
        <is>
          <t>转账</t>
        </is>
      </c>
      <c r="D44" s="97" t="inlineStr">
        <is>
          <t>*璇</t>
        </is>
      </c>
      <c r="E44" s="97" t="inlineStr">
        <is>
          <t>139******69</t>
        </is>
      </c>
      <c r="F44" s="97" t="n">
        <v>400</v>
      </c>
      <c r="G44" s="97" t="inlineStr">
        <is>
          <t>2026042022001188331408845676</t>
        </is>
      </c>
      <c r="H44" s="97" t="inlineStr">
        <is>
          <t>5433.85</t>
        </is>
      </c>
      <c r="I44" s="100" t="n"/>
      <c r="J44" s="97" t="n"/>
      <c r="K44" s="97" t="inlineStr">
        <is>
          <t xml:space="preserve"> 周女士-刘小鱼窄柜</t>
        </is>
      </c>
      <c r="L44" s="132" t="inlineStr">
        <is>
          <t>4761220358242320800</t>
        </is>
      </c>
      <c r="M44" t="inlineStr">
        <is>
          <t>✓</t>
        </is>
      </c>
    </row>
    <row r="45" ht="18" customHeight="1">
      <c r="A45" s="96" t="inlineStr">
        <is>
          <t>2026-04-23 15:49:40</t>
        </is>
      </c>
      <c r="B45" s="96" t="inlineStr">
        <is>
          <t>1570799453412422051</t>
        </is>
      </c>
      <c r="C45" s="96" t="inlineStr">
        <is>
          <t>转账</t>
        </is>
      </c>
      <c r="D45" s="96" t="inlineStr">
        <is>
          <t>**达</t>
        </is>
      </c>
      <c r="E45" s="96" t="inlineStr">
        <is>
          <t>158******12</t>
        </is>
      </c>
      <c r="F45" s="96" t="n">
        <v>2080</v>
      </c>
      <c r="G45" s="96" t="inlineStr">
        <is>
          <t>2026042022001188331408845676</t>
        </is>
      </c>
      <c r="H45" s="96" t="inlineStr">
        <is>
          <t>5833.85</t>
        </is>
      </c>
      <c r="I45" s="100" t="n"/>
      <c r="J45" s="96" t="n"/>
      <c r="K45" s="96" t="inlineStr">
        <is>
          <t>岩板费</t>
        </is>
      </c>
      <c r="M45" t="inlineStr">
        <is>
          <t>✓</t>
        </is>
      </c>
    </row>
    <row r="46" ht="18" customHeight="1">
      <c r="A46" s="163" t="inlineStr">
        <is>
          <t>2026-04-23 15:14:28</t>
        </is>
      </c>
      <c r="B46" s="129" t="inlineStr">
        <is>
          <t>2026042311120520436700514760941</t>
        </is>
      </c>
      <c r="C46" s="97" t="inlineStr">
        <is>
          <t>收入</t>
        </is>
      </c>
      <c r="D46" s="97" t="inlineStr">
        <is>
          <t>拼多多平台商户</t>
        </is>
      </c>
      <c r="E46" s="97" t="inlineStr">
        <is>
          <t>****************0156</t>
        </is>
      </c>
      <c r="F46" s="97" t="n">
        <v>2279.99</v>
      </c>
      <c r="G46" s="97" t="inlineStr">
        <is>
          <t>2026042011120520426700374599380</t>
        </is>
      </c>
      <c r="H46" s="97" t="inlineStr">
        <is>
          <t>6028.49</t>
        </is>
      </c>
      <c r="I46" s="100" t="n"/>
      <c r="J46" s="97" t="n"/>
      <c r="K46" s="97" t="inlineStr">
        <is>
          <t>岩板费退</t>
        </is>
      </c>
      <c r="M46" t="inlineStr">
        <is>
          <t>✓</t>
        </is>
      </c>
    </row>
    <row r="47" ht="18" customHeight="1">
      <c r="A47" s="96" t="inlineStr">
        <is>
          <t>2026-04-23 15:14:27</t>
        </is>
      </c>
      <c r="B47" s="96" t="inlineStr">
        <is>
          <t>1570796947360988331</t>
        </is>
      </c>
      <c r="C47" s="96" t="inlineStr">
        <is>
          <t>收入</t>
        </is>
      </c>
      <c r="D47" s="96" t="n"/>
      <c r="E47" s="96" t="n"/>
      <c r="F47" s="96" t="n">
        <v>0.01</v>
      </c>
      <c r="G47" s="96" t="inlineStr">
        <is>
          <t>2026041923001488331407596338</t>
        </is>
      </c>
      <c r="H47" s="96" t="inlineStr">
        <is>
          <t>3753.86</t>
        </is>
      </c>
      <c r="I47" s="100" t="n"/>
      <c r="J47" s="96" t="n"/>
      <c r="K47" s="96" t="inlineStr">
        <is>
          <t xml:space="preserve">商户单号XP2026042315201572921998006600 </t>
        </is>
      </c>
      <c r="M47" t="inlineStr">
        <is>
          <t>✓</t>
        </is>
      </c>
    </row>
    <row r="48" ht="18" customHeight="1">
      <c r="A48" s="97" t="inlineStr">
        <is>
          <t>2026-04-23 15:14:27</t>
        </is>
      </c>
      <c r="B48" s="96" t="inlineStr">
        <is>
          <t>1570796947361288330</t>
        </is>
      </c>
      <c r="C48" s="97" t="inlineStr">
        <is>
          <t>支出</t>
        </is>
      </c>
      <c r="D48" s="97" t="n"/>
      <c r="E48" s="97" t="n"/>
      <c r="F48" s="97" t="n">
        <v>0.01</v>
      </c>
      <c r="G48" s="97" t="inlineStr">
        <is>
          <t>2026041923001488331407596338</t>
        </is>
      </c>
      <c r="H48" s="97" t="inlineStr">
        <is>
          <t>3753.85</t>
        </is>
      </c>
      <c r="I48" s="100" t="n"/>
      <c r="J48" s="97" t="n"/>
      <c r="K48" s="97" t="inlineStr">
        <is>
          <t xml:space="preserve">商户单号XP2026042315201572921998006600 </t>
        </is>
      </c>
      <c r="M48" t="inlineStr">
        <is>
          <t>✓</t>
        </is>
      </c>
    </row>
    <row r="49" ht="18" customHeight="1">
      <c r="A49" s="96" t="inlineStr">
        <is>
          <t>2026-04-23 15:04:08</t>
        </is>
      </c>
      <c r="B49" s="96" t="inlineStr">
        <is>
          <t>1570796812279288331</t>
        </is>
      </c>
      <c r="C49" s="96" t="inlineStr">
        <is>
          <t>收入</t>
        </is>
      </c>
      <c r="D49" s="96" t="n"/>
      <c r="E49" s="96" t="n"/>
      <c r="F49" s="96" t="n">
        <v>0.01</v>
      </c>
      <c r="G49" s="96" t="inlineStr">
        <is>
          <t>2026041911120520426700344539130</t>
        </is>
      </c>
      <c r="H49" s="96" t="inlineStr">
        <is>
          <t>0.01</t>
        </is>
      </c>
      <c r="I49" s="100" t="n"/>
      <c r="J49" s="96" t="n"/>
      <c r="K49" s="96" t="inlineStr">
        <is>
          <t xml:space="preserve">商户单号XP2026042315201572921998006600 </t>
        </is>
      </c>
      <c r="M49" t="inlineStr">
        <is>
          <t>✓</t>
        </is>
      </c>
    </row>
    <row r="50" ht="18" customHeight="1">
      <c r="A50" s="97" t="inlineStr">
        <is>
          <t>2026-04-23 15:04:08</t>
        </is>
      </c>
      <c r="B50" s="96" t="inlineStr">
        <is>
          <t>1570796812279388330</t>
        </is>
      </c>
      <c r="C50" s="97" t="inlineStr">
        <is>
          <t>支出</t>
        </is>
      </c>
      <c r="D50" s="97" t="n"/>
      <c r="E50" s="97" t="n"/>
      <c r="F50" s="97" t="n">
        <v>0.01</v>
      </c>
      <c r="G50" s="97" t="inlineStr">
        <is>
          <t>2026041923001488331404925002</t>
        </is>
      </c>
      <c r="H50" s="97" t="inlineStr">
        <is>
          <t>0.00</t>
        </is>
      </c>
      <c r="I50" s="100" t="n"/>
      <c r="J50" s="97" t="n"/>
      <c r="K50" s="97" t="inlineStr">
        <is>
          <t xml:space="preserve">商户单号XP2026042315201572921998006600 </t>
        </is>
      </c>
      <c r="M50" t="inlineStr">
        <is>
          <t>✓</t>
        </is>
      </c>
    </row>
    <row r="51" ht="18" customHeight="1">
      <c r="A51" s="162" t="inlineStr">
        <is>
          <t>2026-04-23 15:04:07</t>
        </is>
      </c>
      <c r="B51" s="129" t="inlineStr">
        <is>
          <t>2026042311120520426700514168490</t>
        </is>
      </c>
      <c r="C51" s="96" t="inlineStr">
        <is>
          <t>支出</t>
        </is>
      </c>
      <c r="D51" s="96" t="inlineStr">
        <is>
          <t>拼多多平台商户</t>
        </is>
      </c>
      <c r="E51" s="96" t="inlineStr">
        <is>
          <t>****************0156</t>
        </is>
      </c>
      <c r="F51" s="96" t="n">
        <v>2279.99</v>
      </c>
      <c r="G51" s="96" t="inlineStr">
        <is>
          <t>2026041923001488331404925002</t>
        </is>
      </c>
      <c r="H51" s="96" t="inlineStr">
        <is>
          <t>2502.35</t>
        </is>
      </c>
      <c r="I51" s="100" t="n"/>
      <c r="J51" s="96" t="n"/>
      <c r="K51" s="96" t="inlineStr">
        <is>
          <t>岩板费</t>
        </is>
      </c>
      <c r="M51" t="inlineStr">
        <is>
          <t>✓</t>
        </is>
      </c>
    </row>
    <row r="52" ht="18" customHeight="1">
      <c r="A52" s="97" t="inlineStr">
        <is>
          <t>2026-04-22 15:08:10</t>
        </is>
      </c>
      <c r="B52" s="96" t="inlineStr">
        <is>
          <t>1570796688121388330</t>
        </is>
      </c>
      <c r="C52" s="97" t="inlineStr">
        <is>
          <t>在线支付</t>
        </is>
      </c>
      <c r="D52" s="97" t="inlineStr">
        <is>
          <t>中国银联股份有限公司</t>
        </is>
      </c>
      <c r="E52" s="97" t="inlineStr">
        <is>
          <t>zhifubao@unionpay.com</t>
        </is>
      </c>
      <c r="F52" s="97" t="n">
        <v>78</v>
      </c>
      <c r="G52" s="97" t="inlineStr">
        <is>
          <t>2026041911120520426700336265040</t>
        </is>
      </c>
      <c r="H52" s="97" t="inlineStr">
        <is>
          <t>939.85</t>
        </is>
      </c>
      <c r="I52" s="100" t="n"/>
      <c r="J52" s="97" t="n"/>
      <c r="K52" s="97" t="inlineStr">
        <is>
          <t>P2026042215080497365061575000万师傅屈野</t>
        </is>
      </c>
      <c r="L52" s="95" t="inlineStr">
        <is>
          <t>2701791878046047055</t>
        </is>
      </c>
      <c r="M52" t="inlineStr">
        <is>
          <t>✓ 万师傅安装费/退款流水(通过万师傅平台结算，有关联订单号，归属安装外包费用，无淘宝平台订单号属正常)</t>
        </is>
      </c>
    </row>
    <row r="53">
      <c r="A53" s="96" t="inlineStr">
        <is>
          <t>2026-04-22 14:14:47</t>
        </is>
      </c>
      <c r="B53" s="129" t="inlineStr">
        <is>
          <t>1570796453452088330</t>
        </is>
      </c>
      <c r="C53" s="96" t="inlineStr">
        <is>
          <t>在线支付</t>
        </is>
      </c>
      <c r="D53" s="96" t="inlineStr">
        <is>
          <t>中国银联股份有限公司</t>
        </is>
      </c>
      <c r="E53" s="96" t="inlineStr">
        <is>
          <t>zhifubao@unionpay.com</t>
        </is>
      </c>
      <c r="F53" s="96" t="n">
        <v>52</v>
      </c>
      <c r="G53" s="129" t="inlineStr">
        <is>
          <t>2026041922001188331406188741</t>
        </is>
      </c>
      <c r="H53" s="96" t="inlineStr">
        <is>
          <t>1017.85</t>
        </is>
      </c>
      <c r="I53" s="100" t="n"/>
      <c r="J53" s="96" t="n"/>
      <c r="K53" s="96" t="inlineStr">
        <is>
          <t>P2026042214144201395286703600万师傅李波</t>
        </is>
      </c>
      <c r="L53" s="95" t="inlineStr">
        <is>
          <t>2701791662157048276</t>
        </is>
      </c>
      <c r="M53" t="inlineStr">
        <is>
          <t>✓ 万师傅安装费/退款流水(通过万师傅平台结算，有关联订单号，归属安装外包费用，无淘宝平台订单号属正常)</t>
        </is>
      </c>
    </row>
    <row r="54">
      <c r="A54" s="97" t="inlineStr">
        <is>
          <t>2026-04-21 14:36:13</t>
        </is>
      </c>
      <c r="B54" s="96" t="inlineStr">
        <is>
          <t>1570796267396688330</t>
        </is>
      </c>
      <c r="C54" s="97" t="inlineStr">
        <is>
          <t>转账</t>
        </is>
      </c>
      <c r="D54" s="97" t="inlineStr">
        <is>
          <t>*丽</t>
        </is>
      </c>
      <c r="E54" s="97" t="inlineStr">
        <is>
          <t>155******12</t>
        </is>
      </c>
      <c r="F54" s="97" t="n">
        <v>290</v>
      </c>
      <c r="G54" s="97" t="inlineStr">
        <is>
          <t>2026041922001188331406188741</t>
        </is>
      </c>
      <c r="H54" s="97" t="inlineStr">
        <is>
          <t>4710.00</t>
        </is>
      </c>
      <c r="I54" s="100" t="n"/>
      <c r="J54" s="97" t="n"/>
      <c r="K54" s="97" t="inlineStr">
        <is>
          <t xml:space="preserve"> 备货2*0.85-罗文通</t>
        </is>
      </c>
      <c r="M54" t="inlineStr">
        <is>
          <t>✓</t>
        </is>
      </c>
    </row>
    <row r="55">
      <c r="A55" s="96" t="inlineStr">
        <is>
          <t>2026-04-21 14:32:08</t>
        </is>
      </c>
      <c r="B55" s="96" t="inlineStr">
        <is>
          <t>1570787035275517011</t>
        </is>
      </c>
      <c r="C55" s="96" t="inlineStr">
        <is>
          <t>转账</t>
        </is>
      </c>
      <c r="D55" s="96" t="inlineStr">
        <is>
          <t>**英</t>
        </is>
      </c>
      <c r="E55" s="96" t="inlineStr">
        <is>
          <t>wei***@hotmail.com</t>
        </is>
      </c>
      <c r="F55" s="96" t="n">
        <v>5000</v>
      </c>
      <c r="G55" s="96" t="inlineStr">
        <is>
          <t>2026041911120520426700336168420</t>
        </is>
      </c>
      <c r="H55" s="96" t="inlineStr">
        <is>
          <t>5000.00</t>
        </is>
      </c>
      <c r="I55" s="100" t="n"/>
      <c r="J55" s="96" t="n"/>
      <c r="K55" s="96" t="inlineStr">
        <is>
          <t xml:space="preserve"> 采购费</t>
        </is>
      </c>
      <c r="M55" t="inlineStr">
        <is>
          <t>✓</t>
        </is>
      </c>
    </row>
    <row r="56" ht="42.75" customHeight="1">
      <c r="A56" s="163" t="inlineStr">
        <is>
          <t>2026-04-21 14:30:10</t>
        </is>
      </c>
      <c r="B56" s="129" t="inlineStr">
        <is>
          <t>2026042111120520426700428855610</t>
        </is>
      </c>
      <c r="C56" s="97" t="inlineStr">
        <is>
          <t>支出</t>
        </is>
      </c>
      <c r="D56" s="97" t="inlineStr">
        <is>
          <t>*丽</t>
        </is>
      </c>
      <c r="E56" s="97" t="inlineStr">
        <is>
          <t>****************0156</t>
        </is>
      </c>
      <c r="F56" s="97" t="n">
        <v>1130</v>
      </c>
      <c r="G56" s="97" t="inlineStr">
        <is>
          <t>2026041922001188331403643199</t>
        </is>
      </c>
      <c r="H56" s="97" t="inlineStr">
        <is>
          <t>28.49</t>
        </is>
      </c>
      <c r="I56" s="100" t="n"/>
      <c r="J56" s="97" t="n"/>
      <c r="K56" s="97" t="inlineStr">
        <is>
          <t>岩板：冯玥，备货2米，王123，孙小力</t>
        </is>
      </c>
      <c r="L56" s="133" t="inlineStr">
        <is>
          <t>4502250111156062835
2701817403146008173
3043347061134373655</t>
        </is>
      </c>
      <c r="M56" t="inlineStr">
        <is>
          <t>✓</t>
        </is>
      </c>
    </row>
    <row r="57">
      <c r="A57" s="162" t="inlineStr">
        <is>
          <t>2026-04-21 11:09:50</t>
        </is>
      </c>
      <c r="B57" s="129" t="inlineStr">
        <is>
          <t>2026042111120520426700421201010</t>
        </is>
      </c>
      <c r="C57" s="96" t="inlineStr">
        <is>
          <t>支出</t>
        </is>
      </c>
      <c r="D57" s="96" t="inlineStr">
        <is>
          <t>*志伟</t>
        </is>
      </c>
      <c r="E57" s="96" t="inlineStr">
        <is>
          <t>****************0156</t>
        </is>
      </c>
      <c r="F57" s="96" t="n">
        <v>50</v>
      </c>
      <c r="G57" s="96" t="inlineStr">
        <is>
          <t>2026041922001188331403643199</t>
        </is>
      </c>
      <c r="H57" s="96" t="inlineStr">
        <is>
          <t>1158.49</t>
        </is>
      </c>
      <c r="I57" s="100" t="n"/>
      <c r="J57" s="96" t="n"/>
      <c r="K57" s="96" t="inlineStr">
        <is>
          <t>洞石岩板采购</t>
        </is>
      </c>
      <c r="M57" t="inlineStr">
        <is>
          <t>✓</t>
        </is>
      </c>
    </row>
    <row r="58">
      <c r="A58" s="97" t="inlineStr">
        <is>
          <t>2026-04-21 10:58:02</t>
        </is>
      </c>
      <c r="B58" s="96" t="inlineStr">
        <is>
          <t>1570795804179388330</t>
        </is>
      </c>
      <c r="C58" s="97" t="inlineStr">
        <is>
          <t>支出</t>
        </is>
      </c>
      <c r="D58" s="97" t="n"/>
      <c r="E58" s="97" t="n"/>
      <c r="F58" s="97" t="n">
        <v>0.01</v>
      </c>
      <c r="G58" s="97" t="inlineStr">
        <is>
          <t>2026041911120520426700334896470</t>
        </is>
      </c>
      <c r="H58" s="97" t="inlineStr">
        <is>
          <t>0.00</t>
        </is>
      </c>
      <c r="I58" s="100" t="n"/>
      <c r="J58" s="97" t="n"/>
      <c r="K58" s="97" t="inlineStr">
        <is>
          <t xml:space="preserve">代打印不干胶欧代标贴条形码标签定制订做亚马逊箱唛卷筒标签印刷 </t>
        </is>
      </c>
      <c r="M58" t="inlineStr">
        <is>
          <t>✓</t>
        </is>
      </c>
    </row>
    <row r="59">
      <c r="A59" s="96" t="inlineStr">
        <is>
          <t>2026-04-21 10:58:02</t>
        </is>
      </c>
      <c r="B59" s="96" t="inlineStr">
        <is>
          <t>1570795804179288331</t>
        </is>
      </c>
      <c r="C59" s="96" t="inlineStr">
        <is>
          <t>收入</t>
        </is>
      </c>
      <c r="D59" s="96" t="n"/>
      <c r="E59" s="96" t="n"/>
      <c r="F59" s="96" t="n">
        <v>0.01</v>
      </c>
      <c r="G59" s="96" t="inlineStr">
        <is>
          <t>2026041822001488331403562122</t>
        </is>
      </c>
      <c r="H59" s="96" t="inlineStr">
        <is>
          <t>0.01</t>
        </is>
      </c>
      <c r="I59" s="100" t="n"/>
      <c r="J59" s="96" t="n"/>
      <c r="K59" s="96" t="inlineStr">
        <is>
          <t xml:space="preserve">代打印不干胶欧代标贴条形码标签定制订做亚马逊箱唛卷筒标签印刷 </t>
        </is>
      </c>
      <c r="M59" t="inlineStr">
        <is>
          <t>✓</t>
        </is>
      </c>
    </row>
    <row r="60">
      <c r="A60" s="163" t="inlineStr">
        <is>
          <t>2026-04-21 10:58:01</t>
        </is>
      </c>
      <c r="B60" s="129" t="inlineStr">
        <is>
          <t>2026042111120520426700420572450</t>
        </is>
      </c>
      <c r="C60" s="97" t="inlineStr">
        <is>
          <t>支出</t>
        </is>
      </c>
      <c r="D60" s="97" t="inlineStr">
        <is>
          <t>*露</t>
        </is>
      </c>
      <c r="E60" s="97" t="inlineStr">
        <is>
          <t>************2760</t>
        </is>
      </c>
      <c r="F60" s="97" t="n">
        <v>14.99</v>
      </c>
      <c r="G60" s="97" t="inlineStr">
        <is>
          <t>2026041822001488331403562122</t>
        </is>
      </c>
      <c r="H60" s="97" t="inlineStr">
        <is>
          <t>1208.49</t>
        </is>
      </c>
      <c r="I60" s="100" t="n"/>
      <c r="J60" s="97" t="n"/>
      <c r="K60" s="97" t="inlineStr">
        <is>
          <t>合格标签打印</t>
        </is>
      </c>
      <c r="M60" t="inlineStr">
        <is>
          <t>✓</t>
        </is>
      </c>
    </row>
    <row r="61">
      <c r="A61" s="96" t="inlineStr">
        <is>
          <t>2026-04-21 09:53:04</t>
        </is>
      </c>
      <c r="B61" s="96" t="inlineStr">
        <is>
          <t>1570795805157688330</t>
        </is>
      </c>
      <c r="C61" s="96" t="inlineStr">
        <is>
          <t>在线支付</t>
        </is>
      </c>
      <c r="D61" s="96" t="inlineStr">
        <is>
          <t>上海寻梦信息技术有限公司</t>
        </is>
      </c>
      <c r="E61" s="96" t="inlineStr">
        <is>
          <t>pddzhifubao@yiran.com</t>
        </is>
      </c>
      <c r="F61" s="96" t="n">
        <v>1630</v>
      </c>
      <c r="G61" s="96" t="inlineStr">
        <is>
          <t>2026041811120520426700320295060</t>
        </is>
      </c>
      <c r="H61" s="96" t="inlineStr">
        <is>
          <t>0.00</t>
        </is>
      </c>
      <c r="I61" s="100" t="n"/>
      <c r="J61" s="96" t="n"/>
      <c r="K61" s="96" t="inlineStr">
        <is>
          <t>商户单号XP1626042109200925750831006884岩板采购</t>
        </is>
      </c>
      <c r="M61" t="inlineStr">
        <is>
          <t>✓</t>
        </is>
      </c>
    </row>
    <row r="62">
      <c r="A62" s="97" t="inlineStr">
        <is>
          <t>2026-04-21 09:52:07</t>
        </is>
      </c>
      <c r="B62" s="96" t="inlineStr">
        <is>
          <t>1570795673022188331</t>
        </is>
      </c>
      <c r="C62" s="97" t="inlineStr">
        <is>
          <t>退款（交易退款）</t>
        </is>
      </c>
      <c r="D62" s="97" t="inlineStr">
        <is>
          <t>上海寻梦信息技术有限公司</t>
        </is>
      </c>
      <c r="E62" s="97" t="inlineStr">
        <is>
          <t>pddzhifubao@yiran.com</t>
        </is>
      </c>
      <c r="F62" s="97" t="n">
        <v>1630</v>
      </c>
      <c r="G62" s="97" t="inlineStr">
        <is>
          <t>2026041823001488331403885646</t>
        </is>
      </c>
      <c r="H62" s="97" t="inlineStr">
        <is>
          <t>1630.00</t>
        </is>
      </c>
      <c r="I62" s="100" t="n"/>
      <c r="J62" s="97" t="n"/>
      <c r="K62" s="97" t="inlineStr">
        <is>
          <t xml:space="preserve">商户单号XP2326041311200355934601007667 </t>
        </is>
      </c>
      <c r="M62" t="inlineStr">
        <is>
          <t>✓</t>
        </is>
      </c>
    </row>
    <row r="63">
      <c r="A63" s="96" t="inlineStr">
        <is>
          <t>2026-04-20 17:29:07</t>
        </is>
      </c>
      <c r="B63" s="96" t="inlineStr">
        <is>
          <t>1570795727402688330</t>
        </is>
      </c>
      <c r="C63" s="96" t="inlineStr">
        <is>
          <t>支出</t>
        </is>
      </c>
      <c r="D63" s="96" t="n"/>
      <c r="E63" s="96" t="n"/>
      <c r="F63" s="96" t="n">
        <v>0.03</v>
      </c>
      <c r="G63" s="96" t="inlineStr">
        <is>
          <t>2026041823001488331403885646</t>
        </is>
      </c>
      <c r="H63" s="96" t="inlineStr">
        <is>
          <t>0.00</t>
        </is>
      </c>
      <c r="I63" s="100" t="n"/>
      <c r="J63" s="96" t="n"/>
      <c r="K63" s="96" t="inlineStr">
        <is>
          <t xml:space="preserve">收钱码收款 </t>
        </is>
      </c>
      <c r="M63" t="inlineStr">
        <is>
          <t>✓</t>
        </is>
      </c>
    </row>
    <row r="64">
      <c r="A64" s="97" t="inlineStr">
        <is>
          <t>2026-04-20 17:29:07</t>
        </is>
      </c>
      <c r="B64" s="96" t="inlineStr">
        <is>
          <t>1570795727402588331</t>
        </is>
      </c>
      <c r="C64" s="97" t="inlineStr">
        <is>
          <t>收入</t>
        </is>
      </c>
      <c r="D64" s="97" t="n"/>
      <c r="E64" s="97" t="n"/>
      <c r="F64" s="97" t="n">
        <v>0.03</v>
      </c>
      <c r="G64" s="97" t="inlineStr">
        <is>
          <t>2026041811120520426700311779490</t>
        </is>
      </c>
      <c r="H64" s="97" t="inlineStr">
        <is>
          <t>0.03</t>
        </is>
      </c>
      <c r="I64" s="100" t="n"/>
      <c r="J64" s="97" t="n"/>
      <c r="K64" s="97" t="inlineStr">
        <is>
          <t xml:space="preserve">收钱码收款 </t>
        </is>
      </c>
      <c r="M64" t="inlineStr">
        <is>
          <t>✓</t>
        </is>
      </c>
    </row>
    <row r="65">
      <c r="A65" s="162" t="inlineStr">
        <is>
          <t>2026-04-20 17:22:29</t>
        </is>
      </c>
      <c r="B65" s="129" t="inlineStr">
        <is>
          <t>2026042011120520436700396783221</t>
        </is>
      </c>
      <c r="C65" s="96" t="inlineStr">
        <is>
          <t>收入</t>
        </is>
      </c>
      <c r="D65" s="96" t="inlineStr">
        <is>
          <t>深圳市小亿网络有限公司</t>
        </is>
      </c>
      <c r="E65" s="96" t="inlineStr">
        <is>
          <t>****************0156</t>
        </is>
      </c>
      <c r="F65" s="96" t="n">
        <v>165.99</v>
      </c>
      <c r="G65" s="96" t="inlineStr">
        <is>
          <t>20260417200040011100330068791902</t>
        </is>
      </c>
      <c r="H65" s="96" t="inlineStr">
        <is>
          <t>1243.45</t>
        </is>
      </c>
      <c r="I65" s="100" t="n"/>
      <c r="J65" s="96" t="n"/>
      <c r="K65" s="96" t="inlineStr">
        <is>
          <t>P51000622268万师傅赵文燕</t>
        </is>
      </c>
      <c r="L65" s="95" t="inlineStr">
        <is>
          <t>5081789124695917014</t>
        </is>
      </c>
      <c r="M65" t="inlineStr">
        <is>
          <t>✓ 正常配对·收入(与同号支出成对, 退款或服务收支配对)</t>
        </is>
      </c>
    </row>
    <row r="66">
      <c r="A66" s="97" t="inlineStr">
        <is>
          <t>2026-04-20 17:22:27</t>
        </is>
      </c>
      <c r="B66" s="96" t="inlineStr">
        <is>
          <t>1570795840268888331</t>
        </is>
      </c>
      <c r="C66" s="97" t="inlineStr">
        <is>
          <t>收入</t>
        </is>
      </c>
      <c r="D66" s="97" t="n"/>
      <c r="E66" s="97" t="n"/>
      <c r="F66" s="97" t="n">
        <v>0.01</v>
      </c>
      <c r="G66" s="97" t="inlineStr">
        <is>
          <t>2026041622001488331455433554</t>
        </is>
      </c>
      <c r="H66" s="97" t="inlineStr">
        <is>
          <t>0.01</t>
        </is>
      </c>
      <c r="I66" s="100" t="n"/>
      <c r="J66" s="97" t="n"/>
      <c r="K66" s="97" t="inlineStr">
        <is>
          <t xml:space="preserve">P2026042016280598946628388300 </t>
        </is>
      </c>
      <c r="M66" t="inlineStr">
        <is>
          <t>✓</t>
        </is>
      </c>
    </row>
    <row r="67">
      <c r="A67" s="96" t="inlineStr">
        <is>
          <t>2026-04-20 17:22:27</t>
        </is>
      </c>
      <c r="B67" s="96" t="inlineStr">
        <is>
          <t>1570795840269188330</t>
        </is>
      </c>
      <c r="C67" s="96" t="inlineStr">
        <is>
          <t>支出</t>
        </is>
      </c>
      <c r="D67" s="96" t="n"/>
      <c r="E67" s="96" t="n"/>
      <c r="F67" s="96" t="n">
        <v>0.01</v>
      </c>
      <c r="G67" s="96" t="inlineStr">
        <is>
          <t>20260416200040011100330068078852</t>
        </is>
      </c>
      <c r="H67" s="96" t="inlineStr">
        <is>
          <t>0.00</t>
        </is>
      </c>
      <c r="I67" s="100" t="n"/>
      <c r="J67" s="96" t="n"/>
      <c r="K67" s="96" t="inlineStr">
        <is>
          <t xml:space="preserve">P2026042016280598946628388300 </t>
        </is>
      </c>
      <c r="M67" t="inlineStr">
        <is>
          <t>✓</t>
        </is>
      </c>
    </row>
    <row r="68">
      <c r="A68" s="97" t="inlineStr">
        <is>
          <t>2026-04-20 16:35:52</t>
        </is>
      </c>
      <c r="B68" s="96" t="inlineStr">
        <is>
          <t>1570795738389188331</t>
        </is>
      </c>
      <c r="C68" s="97" t="inlineStr">
        <is>
          <t>收入</t>
        </is>
      </c>
      <c r="D68" s="97" t="n"/>
      <c r="E68" s="97" t="n"/>
      <c r="F68" s="97" t="n">
        <v>0.04</v>
      </c>
      <c r="G68" s="97" t="inlineStr">
        <is>
          <t>2026041622001188331456327503</t>
        </is>
      </c>
      <c r="H68" s="97" t="inlineStr">
        <is>
          <t>0.04</t>
        </is>
      </c>
      <c r="I68" s="100" t="n"/>
      <c r="J68" s="97" t="n"/>
      <c r="K68" s="97" t="inlineStr">
        <is>
          <t xml:space="preserve">P2026042016354468913916138300 </t>
        </is>
      </c>
      <c r="M68" t="inlineStr">
        <is>
          <t>✓</t>
        </is>
      </c>
    </row>
    <row r="69">
      <c r="A69" s="96" t="inlineStr">
        <is>
          <t>2026-04-20 16:35:52</t>
        </is>
      </c>
      <c r="B69" s="96" t="inlineStr">
        <is>
          <t>1570795738389288330</t>
        </is>
      </c>
      <c r="C69" s="96" t="inlineStr">
        <is>
          <t>支出</t>
        </is>
      </c>
      <c r="D69" s="96" t="n"/>
      <c r="E69" s="96" t="n"/>
      <c r="F69" s="96" t="n">
        <v>0.04</v>
      </c>
      <c r="G69" s="96" t="inlineStr">
        <is>
          <t>20260416200040011100010068181257</t>
        </is>
      </c>
      <c r="H69" s="96" t="inlineStr">
        <is>
          <t>0.00</t>
        </is>
      </c>
      <c r="I69" s="100" t="n"/>
      <c r="J69" s="96" t="n"/>
      <c r="K69" s="96" t="inlineStr">
        <is>
          <t xml:space="preserve">P2026042016354468913916138300 </t>
        </is>
      </c>
      <c r="M69" t="inlineStr">
        <is>
          <t>✓</t>
        </is>
      </c>
    </row>
    <row r="70">
      <c r="A70" s="163" t="inlineStr">
        <is>
          <t>2026-04-20 16:35:51</t>
        </is>
      </c>
      <c r="B70" s="129" t="inlineStr">
        <is>
          <t>2026042011120520426700393875190</t>
        </is>
      </c>
      <c r="C70" s="97" t="inlineStr">
        <is>
          <t>支出</t>
        </is>
      </c>
      <c r="D70" s="97" t="inlineStr">
        <is>
          <t>*师傅</t>
        </is>
      </c>
      <c r="E70" s="97" t="inlineStr">
        <is>
          <t>************0121</t>
        </is>
      </c>
      <c r="F70" s="97" t="n">
        <v>98.95999999999999</v>
      </c>
      <c r="G70" s="134" t="inlineStr">
        <is>
          <t>2026042011120520426700393875190</t>
        </is>
      </c>
      <c r="H70" s="97" t="inlineStr">
        <is>
          <t>1077.46</t>
        </is>
      </c>
      <c r="I70" s="100" t="n"/>
      <c r="J70" s="97" t="n"/>
      <c r="K70" s="97" t="inlineStr">
        <is>
          <t>P50999439762万师傅杨先生</t>
        </is>
      </c>
      <c r="L70" s="95" t="inlineStr">
        <is>
          <t>2701763150105115054</t>
        </is>
      </c>
      <c r="M70" t="inlineStr">
        <is>
          <t>✓ 万师傅安装费/退款流水(通过万师傅平台结算，有关联订单号，归属安装外包费用，无淘宝平台订单号属正常)</t>
        </is>
      </c>
    </row>
    <row r="71">
      <c r="A71" s="96" t="inlineStr">
        <is>
          <t>2026-04-20 16:28:14</t>
        </is>
      </c>
      <c r="B71" s="96" t="inlineStr">
        <is>
          <t>1570795829222288330</t>
        </is>
      </c>
      <c r="C71" s="96" t="inlineStr">
        <is>
          <t>支出</t>
        </is>
      </c>
      <c r="D71" s="96" t="n"/>
      <c r="E71" s="96" t="n"/>
      <c r="F71" s="96" t="n">
        <v>0.01</v>
      </c>
      <c r="G71" s="96" t="inlineStr">
        <is>
          <t>2026042022001488331410257340</t>
        </is>
      </c>
      <c r="H71" s="96" t="inlineStr">
        <is>
          <t>0.00</t>
        </is>
      </c>
      <c r="I71" s="100" t="n"/>
      <c r="J71" s="96" t="n"/>
      <c r="K71" s="96" t="inlineStr">
        <is>
          <t xml:space="preserve">P2026042016280598946628388300 </t>
        </is>
      </c>
      <c r="M71" t="inlineStr">
        <is>
          <t>✓</t>
        </is>
      </c>
    </row>
    <row r="72">
      <c r="A72" s="97" t="inlineStr">
        <is>
          <t>2026-04-20 16:28:14</t>
        </is>
      </c>
      <c r="B72" s="96" t="inlineStr">
        <is>
          <t>1570795829222188331</t>
        </is>
      </c>
      <c r="C72" s="97" t="inlineStr">
        <is>
          <t>收入</t>
        </is>
      </c>
      <c r="D72" s="97" t="n"/>
      <c r="E72" s="97" t="n"/>
      <c r="F72" s="97" t="n">
        <v>0.01</v>
      </c>
      <c r="G72" s="97" t="inlineStr">
        <is>
          <t>2026042022001488331410257340</t>
        </is>
      </c>
      <c r="H72" s="97" t="inlineStr">
        <is>
          <t>0.01</t>
        </is>
      </c>
      <c r="I72" s="100" t="n"/>
      <c r="J72" s="97" t="n"/>
      <c r="K72" s="97" t="inlineStr">
        <is>
          <t xml:space="preserve">P2026042016280598946628388300 </t>
        </is>
      </c>
      <c r="M72" t="inlineStr">
        <is>
          <t>✓</t>
        </is>
      </c>
    </row>
    <row r="73">
      <c r="A73" s="162" t="inlineStr">
        <is>
          <t>2026-04-20 16:28:13</t>
        </is>
      </c>
      <c r="B73" s="129" t="inlineStr">
        <is>
          <t>2026042011120520436700396783221</t>
        </is>
      </c>
      <c r="C73" s="96" t="inlineStr">
        <is>
          <t>支出</t>
        </is>
      </c>
      <c r="D73" s="96" t="inlineStr">
        <is>
          <t>深圳市小亿网络有限公司</t>
        </is>
      </c>
      <c r="E73" s="96" t="inlineStr">
        <is>
          <t>****************0156</t>
        </is>
      </c>
      <c r="F73" s="96" t="n">
        <v>165.99</v>
      </c>
      <c r="G73" s="129" t="inlineStr">
        <is>
          <t>2026042011120520436700396783221</t>
        </is>
      </c>
      <c r="H73" s="96" t="inlineStr">
        <is>
          <t>1176.42</t>
        </is>
      </c>
      <c r="I73" s="100" t="n"/>
      <c r="J73" s="96" t="n"/>
      <c r="K73" s="96" t="inlineStr">
        <is>
          <t>P51000622268万师傅赵文燕</t>
        </is>
      </c>
      <c r="L73" s="95" t="inlineStr">
        <is>
          <t>5081789124695917014</t>
        </is>
      </c>
      <c r="M73" s="122" t="inlineStr">
        <is>
          <t>✓ 正常配对·支出(与同号收入成对, 退款或服务收支配对)</t>
        </is>
      </c>
    </row>
    <row r="74">
      <c r="A74" s="97" t="inlineStr">
        <is>
          <t>2026-04-20 14:26:51</t>
        </is>
      </c>
      <c r="B74" s="96" t="inlineStr">
        <is>
          <t>1570795634065588330</t>
        </is>
      </c>
      <c r="C74" s="97" t="inlineStr">
        <is>
          <t>支出</t>
        </is>
      </c>
      <c r="D74" s="97" t="n"/>
      <c r="E74" s="97" t="n"/>
      <c r="F74" s="97" t="n">
        <v>0.02</v>
      </c>
      <c r="G74" s="97" t="inlineStr">
        <is>
          <t>2026041523001488331447690403</t>
        </is>
      </c>
      <c r="H74" s="97" t="inlineStr">
        <is>
          <t>0.00</t>
        </is>
      </c>
      <c r="I74" s="100" t="n"/>
      <c r="J74" s="97" t="n"/>
      <c r="K74" s="97" t="inlineStr">
        <is>
          <t xml:space="preserve">P2026042014264413491197835500 </t>
        </is>
      </c>
      <c r="M74" t="inlineStr">
        <is>
          <t>✓</t>
        </is>
      </c>
    </row>
    <row r="75">
      <c r="A75" s="96" t="inlineStr">
        <is>
          <t>2026-04-20 14:26:51</t>
        </is>
      </c>
      <c r="B75" s="96" t="inlineStr">
        <is>
          <t>1570795634065488331</t>
        </is>
      </c>
      <c r="C75" s="96" t="inlineStr">
        <is>
          <t>收入</t>
        </is>
      </c>
      <c r="D75" s="96" t="n"/>
      <c r="E75" s="96" t="n"/>
      <c r="F75" s="96" t="n">
        <v>0.02</v>
      </c>
      <c r="G75" s="96" t="inlineStr">
        <is>
          <t>2026041523001488331448685017</t>
        </is>
      </c>
      <c r="H75" s="96" t="inlineStr">
        <is>
          <t>0.02</t>
        </is>
      </c>
      <c r="I75" s="100" t="n"/>
      <c r="J75" s="96" t="n"/>
      <c r="K75" s="96" t="inlineStr">
        <is>
          <t xml:space="preserve">P2026042014264413491197835500 </t>
        </is>
      </c>
      <c r="M75" t="inlineStr">
        <is>
          <t>✓</t>
        </is>
      </c>
    </row>
    <row r="76">
      <c r="A76" s="163" t="inlineStr">
        <is>
          <t>2026-04-20 14:26:50</t>
        </is>
      </c>
      <c r="B76" s="129" t="inlineStr">
        <is>
          <t>2026042011120520426700384500930</t>
        </is>
      </c>
      <c r="C76" s="97" t="inlineStr">
        <is>
          <t>支出</t>
        </is>
      </c>
      <c r="D76" s="97" t="inlineStr">
        <is>
          <t>深圳市小亿网络有限公司</t>
        </is>
      </c>
      <c r="E76" s="97" t="inlineStr">
        <is>
          <t>****************0156</t>
        </is>
      </c>
      <c r="F76" s="97" t="n">
        <v>59.98</v>
      </c>
      <c r="G76" s="134" t="inlineStr">
        <is>
          <t>2026042011120520426700384500930</t>
        </is>
      </c>
      <c r="H76" s="97" t="inlineStr">
        <is>
          <t>1342.41</t>
        </is>
      </c>
      <c r="I76" s="100" t="n"/>
      <c r="J76" s="97" t="n"/>
      <c r="K76" s="97" t="inlineStr">
        <is>
          <t>P51000583884万师傅刘晓悦</t>
        </is>
      </c>
      <c r="L76" s="95" t="inlineStr">
        <is>
          <t>2701761996112039168</t>
        </is>
      </c>
      <c r="M76" t="inlineStr">
        <is>
          <t>✓ 万师傅安装费/退款流水(通过万师傅平台结算，有关联订单号，归属安装外包费用，无淘宝平台订单号属正常)</t>
        </is>
      </c>
    </row>
    <row r="77">
      <c r="A77" s="96" t="inlineStr">
        <is>
          <t>2026-04-20 10:27:30</t>
        </is>
      </c>
      <c r="B77" s="96" t="inlineStr">
        <is>
          <t>1570795393230488331</t>
        </is>
      </c>
      <c r="C77" s="96" t="inlineStr">
        <is>
          <t>收入</t>
        </is>
      </c>
      <c r="D77" s="96" t="n"/>
      <c r="E77" s="96" t="n"/>
      <c r="F77" s="96" t="n">
        <v>0.02</v>
      </c>
      <c r="G77" s="96" t="inlineStr">
        <is>
          <t>2026041422001488331445903331</t>
        </is>
      </c>
      <c r="H77" s="96" t="inlineStr">
        <is>
          <t>0.02</t>
        </is>
      </c>
      <c r="I77" s="100" t="n"/>
      <c r="J77" s="96" t="n"/>
      <c r="K77" s="96" t="inlineStr">
        <is>
          <t xml:space="preserve">杭州中迪钢化玻璃定制定做桌面茶几餐桌玻璃台面订制圆长方形异形P50970636438 </t>
        </is>
      </c>
      <c r="M77" t="inlineStr">
        <is>
          <t>✓</t>
        </is>
      </c>
    </row>
    <row r="78">
      <c r="A78" s="97" t="inlineStr">
        <is>
          <t>2026-04-20 10:27:30</t>
        </is>
      </c>
      <c r="B78" s="96" t="inlineStr">
        <is>
          <t>1570795393230588330</t>
        </is>
      </c>
      <c r="C78" s="97" t="inlineStr">
        <is>
          <t>支出</t>
        </is>
      </c>
      <c r="D78" s="97" t="n"/>
      <c r="E78" s="97" t="n"/>
      <c r="F78" s="97" t="n">
        <v>0.02</v>
      </c>
      <c r="G78" s="97" t="inlineStr">
        <is>
          <t>2026041422001488331446727642</t>
        </is>
      </c>
      <c r="H78" s="97" t="inlineStr">
        <is>
          <t>0.00</t>
        </is>
      </c>
      <c r="I78" s="100" t="n"/>
      <c r="J78" s="97" t="n"/>
      <c r="K78" s="97" t="inlineStr">
        <is>
          <t xml:space="preserve">杭州中迪钢化玻璃定制定做桌面茶几餐桌玻璃台面订制圆长方形异形 </t>
        </is>
      </c>
      <c r="M78" t="inlineStr">
        <is>
          <t>✓</t>
        </is>
      </c>
    </row>
    <row r="79">
      <c r="A79" s="162" t="inlineStr">
        <is>
          <t>2026-04-20 10:27:29</t>
        </is>
      </c>
      <c r="B79" s="129" t="inlineStr">
        <is>
          <t>2026042011120520426700374635970</t>
        </is>
      </c>
      <c r="C79" s="96" t="inlineStr">
        <is>
          <t>支出</t>
        </is>
      </c>
      <c r="D79" s="96" t="inlineStr">
        <is>
          <t>*子汶</t>
        </is>
      </c>
      <c r="E79" s="96" t="inlineStr">
        <is>
          <t>************6430</t>
        </is>
      </c>
      <c r="F79" s="96" t="n">
        <v>109.98</v>
      </c>
      <c r="G79" s="129" t="inlineStr">
        <is>
          <t>2026042011120520426700374635970</t>
        </is>
      </c>
      <c r="H79" s="96" t="inlineStr">
        <is>
          <t>1402.39</t>
        </is>
      </c>
      <c r="I79" s="100" t="n"/>
      <c r="J79" s="96" t="n"/>
      <c r="K79" s="96" t="inlineStr">
        <is>
          <t>定制样品矮柜玻璃</t>
        </is>
      </c>
      <c r="M79" t="inlineStr">
        <is>
          <t>✓</t>
        </is>
      </c>
    </row>
    <row r="80">
      <c r="A80" s="97" t="inlineStr">
        <is>
          <t>2026-04-20 10:19:46</t>
        </is>
      </c>
      <c r="B80" s="96" t="inlineStr">
        <is>
          <t>1570795572052388331</t>
        </is>
      </c>
      <c r="C80" s="97" t="inlineStr">
        <is>
          <t>收入</t>
        </is>
      </c>
      <c r="D80" s="97" t="n"/>
      <c r="E80" s="97" t="n"/>
      <c r="F80" s="97" t="n">
        <v>0.05</v>
      </c>
      <c r="G80" s="97" t="inlineStr">
        <is>
          <t>2026041323001488331442800435</t>
        </is>
      </c>
      <c r="H80" s="97" t="inlineStr">
        <is>
          <t>0.05</t>
        </is>
      </c>
      <c r="I80" s="100" t="n"/>
      <c r="J80" s="97" t="n"/>
      <c r="K80" s="97" t="inlineStr">
        <is>
          <t xml:space="preserve">201/304/316不锈钢非标加工定制 激光切割 数控折弯 焊接工厂直销 </t>
        </is>
      </c>
      <c r="M80" t="inlineStr">
        <is>
          <t>✓</t>
        </is>
      </c>
    </row>
    <row r="81">
      <c r="A81" s="96" t="inlineStr">
        <is>
          <t>2026-04-20 10:19:46</t>
        </is>
      </c>
      <c r="B81" s="96" t="inlineStr">
        <is>
          <t>1570795572052488330</t>
        </is>
      </c>
      <c r="C81" s="96" t="inlineStr">
        <is>
          <t>支出</t>
        </is>
      </c>
      <c r="D81" s="96" t="n"/>
      <c r="E81" s="96" t="n"/>
      <c r="F81" s="96" t="n">
        <v>0.05</v>
      </c>
      <c r="G81" s="96" t="inlineStr">
        <is>
          <t>2026041322001488331441918018</t>
        </is>
      </c>
      <c r="H81" s="96" t="inlineStr">
        <is>
          <t>0.00</t>
        </is>
      </c>
      <c r="I81" s="100" t="n"/>
      <c r="J81" s="96" t="n"/>
      <c r="K81" s="96" t="inlineStr">
        <is>
          <t xml:space="preserve">201/304/316不锈钢非标加工定制 激光切割 数控折弯 焊接工厂直销 </t>
        </is>
      </c>
      <c r="M81" t="inlineStr">
        <is>
          <t>✓</t>
        </is>
      </c>
    </row>
    <row r="82">
      <c r="A82" s="163" t="inlineStr">
        <is>
          <t>2026-04-20 10:19:46</t>
        </is>
      </c>
      <c r="B82" s="129" t="inlineStr">
        <is>
          <t>2026042011120520426700374599380</t>
        </is>
      </c>
      <c r="C82" s="97" t="inlineStr">
        <is>
          <t>支出</t>
        </is>
      </c>
      <c r="D82" s="97" t="inlineStr">
        <is>
          <t>*少飞</t>
        </is>
      </c>
      <c r="E82" s="97" t="inlineStr">
        <is>
          <t>************4454</t>
        </is>
      </c>
      <c r="F82" s="97" t="n">
        <v>99.95</v>
      </c>
      <c r="G82" s="134" t="inlineStr">
        <is>
          <t>2026042011120520426700374599380</t>
        </is>
      </c>
      <c r="H82" s="97" t="inlineStr">
        <is>
          <t>1512.37</t>
        </is>
      </c>
      <c r="I82" s="100" t="n"/>
      <c r="J82" s="97" t="n"/>
      <c r="K82" s="97" t="inlineStr">
        <is>
          <t>样品不锈钢条</t>
        </is>
      </c>
      <c r="M82" t="inlineStr">
        <is>
          <t>✓</t>
        </is>
      </c>
    </row>
    <row r="83">
      <c r="A83" s="96" t="inlineStr">
        <is>
          <t>2026-04-19 14:28:09</t>
        </is>
      </c>
      <c r="B83" s="96" t="inlineStr">
        <is>
          <t>1570795450229388331</t>
        </is>
      </c>
      <c r="C83" s="96" t="inlineStr">
        <is>
          <t>收入</t>
        </is>
      </c>
      <c r="D83" s="96" t="n"/>
      <c r="E83" s="96" t="n"/>
      <c r="F83" s="96" t="n">
        <v>0.03</v>
      </c>
      <c r="G83" s="96" t="inlineStr">
        <is>
          <t>2026041323001488331442800435</t>
        </is>
      </c>
      <c r="H83" s="96" t="inlineStr">
        <is>
          <t>0.03</t>
        </is>
      </c>
      <c r="I83" s="100" t="n"/>
      <c r="J83" s="96" t="n"/>
      <c r="K83" s="96" t="inlineStr">
        <is>
          <t xml:space="preserve">商户单号XP1326041914200788308073007250 </t>
        </is>
      </c>
      <c r="M83" t="inlineStr">
        <is>
          <t>✓</t>
        </is>
      </c>
    </row>
    <row r="84">
      <c r="A84" s="97" t="inlineStr">
        <is>
          <t>2026-04-19 14:28:09</t>
        </is>
      </c>
      <c r="B84" s="96" t="inlineStr">
        <is>
          <t>1570795450229488330</t>
        </is>
      </c>
      <c r="C84" s="97" t="inlineStr">
        <is>
          <t>支出</t>
        </is>
      </c>
      <c r="D84" s="97" t="n"/>
      <c r="E84" s="97" t="n"/>
      <c r="F84" s="97" t="n">
        <v>0.03</v>
      </c>
      <c r="G84" s="97" t="inlineStr">
        <is>
          <t>2026041323001488331442424220</t>
        </is>
      </c>
      <c r="H84" s="97" t="inlineStr">
        <is>
          <t>0.00</t>
        </is>
      </c>
      <c r="I84" s="100" t="n"/>
      <c r="J84" s="97" t="n"/>
      <c r="K84" s="97" t="inlineStr">
        <is>
          <t xml:space="preserve">商户单号XP1326041914200788308073007250P50962494483 </t>
        </is>
      </c>
      <c r="M84" t="inlineStr">
        <is>
          <t>✓</t>
        </is>
      </c>
    </row>
    <row r="85">
      <c r="A85" s="162" t="inlineStr">
        <is>
          <t>2026-04-19 14:28:09</t>
        </is>
      </c>
      <c r="B85" s="129" t="inlineStr">
        <is>
          <t>2026041911120520426700344539130</t>
        </is>
      </c>
      <c r="C85" s="96" t="inlineStr">
        <is>
          <t>支出</t>
        </is>
      </c>
      <c r="D85" s="96" t="inlineStr">
        <is>
          <t>拼多多平台商户</t>
        </is>
      </c>
      <c r="E85" s="96" t="inlineStr">
        <is>
          <t>****************0156</t>
        </is>
      </c>
      <c r="F85" s="96" t="n">
        <v>182.27</v>
      </c>
      <c r="G85" s="129" t="inlineStr">
        <is>
          <t>2026041911120520426700344539130</t>
        </is>
      </c>
      <c r="H85" s="96" t="inlineStr">
        <is>
          <t>1952.20</t>
        </is>
      </c>
      <c r="I85" s="100" t="n"/>
      <c r="J85" s="96" t="n"/>
      <c r="K85" s="96" t="inlineStr">
        <is>
          <t>P50947794714样块封条</t>
        </is>
      </c>
      <c r="M85" t="inlineStr">
        <is>
          <t>✓</t>
        </is>
      </c>
    </row>
    <row r="86">
      <c r="A86" s="97" t="inlineStr">
        <is>
          <t>2026-04-19 10:16:39</t>
        </is>
      </c>
      <c r="B86" s="96" t="inlineStr">
        <is>
          <t>1570795133577188331</t>
        </is>
      </c>
      <c r="C86" s="97" t="inlineStr">
        <is>
          <t>收入</t>
        </is>
      </c>
      <c r="D86" s="97" t="n"/>
      <c r="E86" s="97" t="n"/>
      <c r="F86" s="97" t="n">
        <v>0.01</v>
      </c>
      <c r="G86" s="97" t="inlineStr">
        <is>
          <t>2026041322001188331442516427</t>
        </is>
      </c>
      <c r="H86" s="97" t="inlineStr">
        <is>
          <t>0.01</t>
        </is>
      </c>
      <c r="I86" s="100" t="n"/>
      <c r="J86" s="97" t="n"/>
      <c r="K86" s="97" t="inlineStr">
        <is>
          <t xml:space="preserve">P2026041910163220118596563500P50947794714 </t>
        </is>
      </c>
      <c r="M86" t="inlineStr">
        <is>
          <t>✓</t>
        </is>
      </c>
    </row>
    <row r="87">
      <c r="A87" s="96" t="inlineStr">
        <is>
          <t>2026-04-19 10:16:39</t>
        </is>
      </c>
      <c r="B87" s="96" t="inlineStr">
        <is>
          <t>1570795133577288330</t>
        </is>
      </c>
      <c r="C87" s="96" t="inlineStr">
        <is>
          <t>支出</t>
        </is>
      </c>
      <c r="D87" s="96" t="n"/>
      <c r="E87" s="96" t="n"/>
      <c r="F87" s="96" t="n">
        <v>0.01</v>
      </c>
      <c r="G87" s="96" t="inlineStr">
        <is>
          <t>2026041322001188331441666832</t>
        </is>
      </c>
      <c r="H87" s="96" t="inlineStr">
        <is>
          <t>0.00</t>
        </is>
      </c>
      <c r="I87" s="100" t="n"/>
      <c r="J87" s="96" t="n"/>
      <c r="K87" s="96" t="inlineStr">
        <is>
          <t xml:space="preserve">P2026041910163220118596563500P50953238688 </t>
        </is>
      </c>
      <c r="M87" t="inlineStr">
        <is>
          <t>✓</t>
        </is>
      </c>
    </row>
    <row r="88">
      <c r="A88" s="163" t="inlineStr">
        <is>
          <t>2026-04-19 10:16:39</t>
        </is>
      </c>
      <c r="B88" s="129" t="inlineStr">
        <is>
          <t>2026041911120520426700336265040</t>
        </is>
      </c>
      <c r="C88" s="97" t="inlineStr">
        <is>
          <t>支出</t>
        </is>
      </c>
      <c r="D88" s="97" t="inlineStr">
        <is>
          <t>深圳市小亿网络有限公司</t>
        </is>
      </c>
      <c r="E88" s="97" t="inlineStr">
        <is>
          <t>****************0156</t>
        </is>
      </c>
      <c r="F88" s="97" t="n">
        <v>115.99</v>
      </c>
      <c r="G88" s="134" t="inlineStr">
        <is>
          <t>2026041911120520426700336265040</t>
        </is>
      </c>
      <c r="H88" s="97" t="inlineStr">
        <is>
          <t>2134.47</t>
        </is>
      </c>
      <c r="I88" s="100" t="n"/>
      <c r="J88" s="97" t="n"/>
      <c r="K88" s="97" t="inlineStr">
        <is>
          <t>P50937130622P50955945801万师傅景巧英</t>
        </is>
      </c>
      <c r="L88" s="95" t="inlineStr">
        <is>
          <t>3210721863514837177</t>
        </is>
      </c>
      <c r="M88" t="inlineStr">
        <is>
          <t>✓ 万师傅安装费/退款流水(通过万师傅平台结算，有关联订单号，归属安装外包费用，无淘宝平台订单号属正常)</t>
        </is>
      </c>
    </row>
    <row r="89">
      <c r="A89" s="96" t="inlineStr">
        <is>
          <t>2026-04-19 09:47:11</t>
        </is>
      </c>
      <c r="B89" s="96" t="inlineStr">
        <is>
          <t>1570795242981988330</t>
        </is>
      </c>
      <c r="C89" s="96" t="inlineStr">
        <is>
          <t>支出</t>
        </is>
      </c>
      <c r="D89" s="96" t="n"/>
      <c r="E89" s="96" t="n"/>
      <c r="F89" s="96" t="n">
        <v>0.02</v>
      </c>
      <c r="G89" s="96" t="inlineStr">
        <is>
          <t>2026041322001488331443283282</t>
        </is>
      </c>
      <c r="H89" s="96" t="inlineStr">
        <is>
          <t>0.00</t>
        </is>
      </c>
      <c r="I89" s="100" t="n"/>
      <c r="J89" s="96" t="n"/>
      <c r="K89" s="96" t="inlineStr">
        <is>
          <t xml:space="preserve">304不锈钢圆柱销销钉定位销固定销实心销子M2M2.5M3M4M5M6M8M10mm </t>
        </is>
      </c>
      <c r="M89" t="inlineStr">
        <is>
          <t>✓</t>
        </is>
      </c>
    </row>
    <row r="90">
      <c r="A90" s="97" t="inlineStr">
        <is>
          <t>2026-04-19 09:47:11</t>
        </is>
      </c>
      <c r="B90" s="96" t="inlineStr">
        <is>
          <t>1570795242981888331</t>
        </is>
      </c>
      <c r="C90" s="97" t="inlineStr">
        <is>
          <t>收入</t>
        </is>
      </c>
      <c r="D90" s="97" t="n"/>
      <c r="E90" s="97" t="n"/>
      <c r="F90" s="97" t="n">
        <v>0.02</v>
      </c>
      <c r="G90" s="97" t="inlineStr">
        <is>
          <t>20260413200040011100330065944337</t>
        </is>
      </c>
      <c r="H90" s="97" t="inlineStr">
        <is>
          <t>0.02</t>
        </is>
      </c>
      <c r="I90" s="100" t="n"/>
      <c r="J90" s="97" t="n"/>
      <c r="K90" s="97" t="inlineStr">
        <is>
          <t xml:space="preserve">304不锈钢圆柱销销钉定位销固定销实心销子M2M2.5M3M4M5M6M8M10mmP50947184102 </t>
        </is>
      </c>
      <c r="M90" t="inlineStr">
        <is>
          <t>✓</t>
        </is>
      </c>
    </row>
    <row r="91">
      <c r="A91" s="162" t="inlineStr">
        <is>
          <t>2026-04-19 09:47:11</t>
        </is>
      </c>
      <c r="B91" s="129" t="inlineStr">
        <is>
          <t>2026041911120520426700336168420</t>
        </is>
      </c>
      <c r="C91" s="96" t="inlineStr">
        <is>
          <t>支出</t>
        </is>
      </c>
      <c r="D91" s="96" t="inlineStr">
        <is>
          <t>深圳新视威五金制品有限公司</t>
        </is>
      </c>
      <c r="E91" s="96" t="inlineStr">
        <is>
          <t>************0097</t>
        </is>
      </c>
      <c r="F91" s="96" t="n">
        <v>51.17</v>
      </c>
      <c r="G91" s="129" t="inlineStr">
        <is>
          <t>2026041911120520426700336168420</t>
        </is>
      </c>
      <c r="H91" s="96" t="inlineStr">
        <is>
          <t>2250.46</t>
        </is>
      </c>
      <c r="I91" s="100" t="n"/>
      <c r="J91" s="96" t="n"/>
      <c r="K91" s="96" t="inlineStr">
        <is>
          <t>铁销采购</t>
        </is>
      </c>
      <c r="M91" t="inlineStr">
        <is>
          <t>✓</t>
        </is>
      </c>
    </row>
    <row r="92">
      <c r="A92" s="97" t="inlineStr">
        <is>
          <t>2026-04-19 09:46:31</t>
        </is>
      </c>
      <c r="B92" s="96" t="inlineStr">
        <is>
          <t>1570795113518888331</t>
        </is>
      </c>
      <c r="C92" s="97" t="inlineStr">
        <is>
          <t>收入</t>
        </is>
      </c>
      <c r="D92" s="97" t="n"/>
      <c r="E92" s="97" t="n"/>
      <c r="F92" s="97" t="n">
        <v>0.02</v>
      </c>
      <c r="G92" s="97" t="inlineStr">
        <is>
          <t>20260413200040011100330065887955</t>
        </is>
      </c>
      <c r="H92" s="97" t="inlineStr">
        <is>
          <t>0.02</t>
        </is>
      </c>
      <c r="I92" s="100" t="n"/>
      <c r="J92" s="97" t="n"/>
      <c r="K92" s="97" t="inlineStr">
        <is>
          <t xml:space="preserve">不锈钢角码90度直角固定器三角铁支架l型连接件片层板托加固五金tP50857257693 </t>
        </is>
      </c>
      <c r="M92" t="inlineStr">
        <is>
          <t>✓</t>
        </is>
      </c>
    </row>
    <row r="93">
      <c r="A93" s="96" t="inlineStr">
        <is>
          <t>2026-04-19 09:46:31</t>
        </is>
      </c>
      <c r="B93" s="96" t="inlineStr">
        <is>
          <t>1570795113519088330</t>
        </is>
      </c>
      <c r="C93" s="96" t="inlineStr">
        <is>
          <t>支出</t>
        </is>
      </c>
      <c r="D93" s="96" t="n"/>
      <c r="E93" s="96" t="n"/>
      <c r="F93" s="96" t="n">
        <v>0.02</v>
      </c>
      <c r="G93" s="96" t="inlineStr">
        <is>
          <t>20260413200040011100010066789841</t>
        </is>
      </c>
      <c r="H93" s="96" t="inlineStr">
        <is>
          <t>0.00</t>
        </is>
      </c>
      <c r="I93" s="100" t="n"/>
      <c r="J93" s="96" t="n"/>
      <c r="K93" s="96" t="inlineStr">
        <is>
          <t xml:space="preserve">不锈钢角码90度直角固定器三角铁支架l型连接件片层板托加固五金tP50820791519 </t>
        </is>
      </c>
      <c r="M93" t="inlineStr">
        <is>
          <t>✓</t>
        </is>
      </c>
    </row>
    <row r="94">
      <c r="A94" s="163" t="inlineStr">
        <is>
          <t>2026-04-19 09:46:31</t>
        </is>
      </c>
      <c r="B94" s="129" t="inlineStr">
        <is>
          <t>2026041911120520426700334896470</t>
        </is>
      </c>
      <c r="C94" s="97" t="inlineStr">
        <is>
          <t>支出</t>
        </is>
      </c>
      <c r="D94" s="97" t="inlineStr">
        <is>
          <t>广东乐马五金精密制造有限公司</t>
        </is>
      </c>
      <c r="E94" s="97" t="inlineStr">
        <is>
          <t>************6172</t>
        </is>
      </c>
      <c r="F94" s="97" t="n">
        <v>144.98</v>
      </c>
      <c r="G94" s="134" t="inlineStr">
        <is>
          <t>2026041911120520426700334896470</t>
        </is>
      </c>
      <c r="H94" s="97" t="inlineStr">
        <is>
          <t>2301.63</t>
        </is>
      </c>
      <c r="I94" s="100" t="n"/>
      <c r="J94" s="97" t="n"/>
      <c r="K94" s="97" t="inlineStr">
        <is>
          <t>P50945966612长连接片</t>
        </is>
      </c>
      <c r="M94" t="inlineStr">
        <is>
          <t>✓</t>
        </is>
      </c>
    </row>
    <row r="95">
      <c r="A95" s="96" t="inlineStr">
        <is>
          <t>2026-04-18 17:49:04</t>
        </is>
      </c>
      <c r="B95" s="96" t="inlineStr">
        <is>
          <t>1570795164724688330</t>
        </is>
      </c>
      <c r="C95" s="96" t="inlineStr">
        <is>
          <t>支出</t>
        </is>
      </c>
      <c r="D95" s="96" t="n"/>
      <c r="E95" s="96" t="n"/>
      <c r="F95" s="96" t="n">
        <v>0.01</v>
      </c>
      <c r="G95" s="96" t="inlineStr">
        <is>
          <t>20260412200040011100330065689010</t>
        </is>
      </c>
      <c r="H95" s="96" t="inlineStr">
        <is>
          <t>0.00</t>
        </is>
      </c>
      <c r="I95" s="100" t="n"/>
      <c r="J95" s="96" t="n"/>
      <c r="K95" s="96" t="inlineStr">
        <is>
          <t xml:space="preserve">P2026041817485677907142345700P50943215976 </t>
        </is>
      </c>
      <c r="M95" t="inlineStr">
        <is>
          <t>✓</t>
        </is>
      </c>
    </row>
    <row r="96">
      <c r="A96" s="97" t="inlineStr">
        <is>
          <t>2026-04-18 17:49:04</t>
        </is>
      </c>
      <c r="B96" s="96" t="inlineStr">
        <is>
          <t>1570795164724588331</t>
        </is>
      </c>
      <c r="C96" s="97" t="inlineStr">
        <is>
          <t>收入</t>
        </is>
      </c>
      <c r="D96" s="97" t="n"/>
      <c r="E96" s="97" t="n"/>
      <c r="F96" s="97" t="n">
        <v>0.01</v>
      </c>
      <c r="G96" s="97" t="inlineStr">
        <is>
          <t>2026041222001488331437223105</t>
        </is>
      </c>
      <c r="H96" s="97" t="inlineStr">
        <is>
          <t>0.01</t>
        </is>
      </c>
      <c r="I96" s="100" t="n"/>
      <c r="J96" s="97" t="n"/>
      <c r="K96" s="97" t="inlineStr">
        <is>
          <t xml:space="preserve">P2026041817485677907142345700 </t>
        </is>
      </c>
      <c r="M96" t="inlineStr">
        <is>
          <t>✓</t>
        </is>
      </c>
    </row>
    <row r="97">
      <c r="A97" s="162" t="inlineStr">
        <is>
          <t>2026-04-18 17:49:03</t>
        </is>
      </c>
      <c r="B97" s="129" t="inlineStr">
        <is>
          <t>2026041811120520426700320295060</t>
        </is>
      </c>
      <c r="C97" s="96" t="inlineStr">
        <is>
          <t>支出</t>
        </is>
      </c>
      <c r="D97" s="96" t="inlineStr">
        <is>
          <t>深圳市小亿网络有限公司</t>
        </is>
      </c>
      <c r="E97" s="96" t="inlineStr">
        <is>
          <t>****************0156</t>
        </is>
      </c>
      <c r="F97" s="96" t="n">
        <v>89.98999999999999</v>
      </c>
      <c r="G97" s="129" t="inlineStr">
        <is>
          <t>2026041811120520426700320295060</t>
        </is>
      </c>
      <c r="H97" s="96" t="inlineStr">
        <is>
          <t>2446.61</t>
        </is>
      </c>
      <c r="I97" s="100" t="n"/>
      <c r="J97" s="96" t="n"/>
      <c r="K97" s="96" t="inlineStr">
        <is>
          <t>P50935166314万师傅赵文燕</t>
        </is>
      </c>
      <c r="L97" s="95" t="inlineStr">
        <is>
          <t>5081789124695917014</t>
        </is>
      </c>
      <c r="M97" t="inlineStr">
        <is>
          <t>✓ 万师傅安装费/退款流水(通过万师傅平台结算，有关联订单号，归属安装外包费用，无淘宝平台订单号属正常)</t>
        </is>
      </c>
    </row>
    <row r="98">
      <c r="A98" s="97" t="inlineStr">
        <is>
          <t>2026-04-18 15:09:38</t>
        </is>
      </c>
      <c r="B98" s="96" t="inlineStr">
        <is>
          <t>1570795119825888331</t>
        </is>
      </c>
      <c r="C98" s="97" t="inlineStr">
        <is>
          <t>收入</t>
        </is>
      </c>
      <c r="D98" s="97" t="n"/>
      <c r="E98" s="97" t="n"/>
      <c r="F98" s="97" t="n">
        <v>0.04</v>
      </c>
      <c r="G98" s="97" t="inlineStr">
        <is>
          <t>20260412200040011100330065792369</t>
        </is>
      </c>
      <c r="H98" s="97" t="inlineStr">
        <is>
          <t>0.04</t>
        </is>
      </c>
      <c r="I98" s="100" t="n"/>
      <c r="J98" s="97" t="n"/>
      <c r="K98" s="97" t="inlineStr">
        <is>
          <t xml:space="preserve">散单运费-顺丰速运 </t>
        </is>
      </c>
      <c r="M98" t="inlineStr">
        <is>
          <t>✓</t>
        </is>
      </c>
    </row>
    <row r="99">
      <c r="A99" s="96" t="inlineStr">
        <is>
          <t>2026-04-18 15:09:38</t>
        </is>
      </c>
      <c r="B99" s="96" t="inlineStr">
        <is>
          <t>1570795119825988330</t>
        </is>
      </c>
      <c r="C99" s="96" t="inlineStr">
        <is>
          <t>支出</t>
        </is>
      </c>
      <c r="D99" s="96" t="n"/>
      <c r="E99" s="96" t="n"/>
      <c r="F99" s="96" t="n">
        <v>0.04</v>
      </c>
      <c r="G99" s="96" t="inlineStr">
        <is>
          <t>20260412200040011100010066443619</t>
        </is>
      </c>
      <c r="H99" s="96" t="inlineStr">
        <is>
          <t>0.00</t>
        </is>
      </c>
      <c r="I99" s="100" t="n"/>
      <c r="J99" s="96" t="n"/>
      <c r="K99" s="96" t="inlineStr">
        <is>
          <t xml:space="preserve">散单运费-顺丰速运 </t>
        </is>
      </c>
      <c r="M99" t="inlineStr">
        <is>
          <t>✓</t>
        </is>
      </c>
    </row>
    <row r="100">
      <c r="A100" s="163" t="inlineStr">
        <is>
          <t>2026-04-18 15:09:38</t>
        </is>
      </c>
      <c r="B100" s="129" t="inlineStr">
        <is>
          <t>2026041811120520426700311779490</t>
        </is>
      </c>
      <c r="C100" s="97" t="inlineStr">
        <is>
          <t>支出</t>
        </is>
      </c>
      <c r="D100" s="97" t="inlineStr">
        <is>
          <t>*丰速运</t>
        </is>
      </c>
      <c r="E100" s="97" t="inlineStr">
        <is>
          <t>************0121</t>
        </is>
      </c>
      <c r="F100" s="97" t="n">
        <v>20.96</v>
      </c>
      <c r="G100" s="134" t="inlineStr">
        <is>
          <t>2026041811120520426700311779490</t>
        </is>
      </c>
      <c r="H100" s="97" t="inlineStr">
        <is>
          <t>2536.60</t>
        </is>
      </c>
      <c r="I100" s="100" t="n"/>
      <c r="J100" s="97" t="n"/>
      <c r="K100" s="97" t="inlineStr">
        <is>
          <t>榉木床头柜样品铝板到付</t>
        </is>
      </c>
      <c r="M100" t="inlineStr">
        <is>
          <t>✓</t>
        </is>
      </c>
    </row>
    <row r="101" ht="18.95" customHeight="1">
      <c r="A101" s="96" t="inlineStr">
        <is>
          <t>2026-04-17 14:48:27</t>
        </is>
      </c>
      <c r="B101" s="129" t="inlineStr">
        <is>
          <t>1570794875803588330</t>
        </is>
      </c>
      <c r="C101" s="96" t="inlineStr">
        <is>
          <t>转账</t>
        </is>
      </c>
      <c r="D101" s="96" t="inlineStr">
        <is>
          <t>**国</t>
        </is>
      </c>
      <c r="E101" s="96" t="inlineStr">
        <is>
          <t>151******23</t>
        </is>
      </c>
      <c r="F101" s="96" t="n">
        <v>2260</v>
      </c>
      <c r="G101" s="96" t="inlineStr">
        <is>
          <t>2026041123001488331433905572</t>
        </is>
      </c>
      <c r="H101" s="96" t="inlineStr">
        <is>
          <t>557.56</t>
        </is>
      </c>
      <c r="I101" s="100" t="n"/>
      <c r="J101" s="96" t="n"/>
      <c r="K101" s="96" t="inlineStr">
        <is>
          <t xml:space="preserve"> 杨小姐 panda大熊猫 李诗明  备货4 李波 张庚</t>
        </is>
      </c>
      <c r="L101" s="135" t="inlineStr">
        <is>
          <t>3232442641297998281
5081789124695917014
3232689493377181868
4502117883011106046
4502092320085015720
3284205097563943655
2701731578017177085
2701764696097011053
2701763150105115054
4502196684031016909
4502219078085063730
2701794507113038872
2701796989142000555
4502214072127009415</t>
        </is>
      </c>
      <c r="M101" t="inlineStr">
        <is>
          <t>✓</t>
        </is>
      </c>
    </row>
    <row r="102">
      <c r="A102" s="97" t="inlineStr">
        <is>
          <t>2026-04-16 16:27:32</t>
        </is>
      </c>
      <c r="B102" s="96" t="inlineStr">
        <is>
          <t>1570794401770188330</t>
        </is>
      </c>
      <c r="C102" s="97" t="inlineStr">
        <is>
          <t>在线支付</t>
        </is>
      </c>
      <c r="D102" s="97" t="inlineStr">
        <is>
          <t>网联清算有限公司</t>
        </is>
      </c>
      <c r="E102" s="97" t="inlineStr">
        <is>
          <t>barcode_zfb_01@nucc.com</t>
        </is>
      </c>
      <c r="F102" s="97" t="n">
        <v>150</v>
      </c>
      <c r="G102" s="97" t="inlineStr">
        <is>
          <t>20260411200040011100010066303859</t>
        </is>
      </c>
      <c r="H102" s="97" t="inlineStr">
        <is>
          <t>4817.56</t>
        </is>
      </c>
      <c r="I102" s="100" t="n"/>
      <c r="J102" s="97" t="n"/>
      <c r="K102" s="97" t="inlineStr">
        <is>
          <t>P2026041616272596709344963000P50937130622万师傅周女士</t>
        </is>
      </c>
      <c r="L102" s="95" t="inlineStr">
        <is>
          <t>2701720670055012279</t>
        </is>
      </c>
      <c r="M102" t="inlineStr">
        <is>
          <t>✓ 万师傅安装费/退款流水(通过万师傅平台结算，有关联订单号，归属安装外包费用，无淘宝平台订单号属正常)</t>
        </is>
      </c>
    </row>
    <row r="103">
      <c r="A103" s="96" t="inlineStr">
        <is>
          <t>2026-04-16 16:23:08</t>
        </is>
      </c>
      <c r="B103" s="96" t="inlineStr">
        <is>
          <t>1570794306549688330</t>
        </is>
      </c>
      <c r="C103" s="96" t="inlineStr">
        <is>
          <t>转账</t>
        </is>
      </c>
      <c r="D103" s="96" t="n"/>
      <c r="E103" s="96" t="n"/>
      <c r="F103" s="96" t="n">
        <v>22</v>
      </c>
      <c r="G103" s="96" t="inlineStr">
        <is>
          <t>20260416200040011100330068078852</t>
        </is>
      </c>
      <c r="H103" s="96" t="inlineStr">
        <is>
          <t>4967.56</t>
        </is>
      </c>
      <c r="I103" s="100" t="n"/>
      <c r="J103" s="96" t="n"/>
      <c r="K103" s="96" t="inlineStr">
        <is>
          <t xml:space="preserve"> 样品床灯带两边45cm</t>
        </is>
      </c>
      <c r="M103" t="inlineStr">
        <is>
          <t>✓</t>
        </is>
      </c>
    </row>
    <row r="104">
      <c r="A104" s="97" t="inlineStr">
        <is>
          <t>2026-04-16 14:50:21</t>
        </is>
      </c>
      <c r="B104" s="96" t="inlineStr">
        <is>
          <t>1570794448466788330</t>
        </is>
      </c>
      <c r="C104" s="97" t="inlineStr">
        <is>
          <t>在线支付</t>
        </is>
      </c>
      <c r="D104" s="97" t="inlineStr">
        <is>
          <t>上海浩铁电子科技有限公司</t>
        </is>
      </c>
      <c r="E104" s="97" t="inlineStr">
        <is>
          <t>haotie3m@163.com</t>
        </is>
      </c>
      <c r="F104" s="97" t="n">
        <v>19.2</v>
      </c>
      <c r="G104" s="97" t="inlineStr">
        <is>
          <t>2026041622001188331456327503</t>
        </is>
      </c>
      <c r="H104" s="97" t="inlineStr">
        <is>
          <t>4989.56</t>
        </is>
      </c>
      <c r="I104" s="100" t="n"/>
      <c r="J104" s="97" t="n"/>
      <c r="K104" s="97" t="inlineStr">
        <is>
          <t>3M双面胶黑色无痕加厚粘胶贴瓷砖防水耐高温行车记录仪ETC胶带3M双面胶采购</t>
        </is>
      </c>
      <c r="M104" t="inlineStr">
        <is>
          <t>✓</t>
        </is>
      </c>
    </row>
    <row r="105">
      <c r="A105" s="96" t="inlineStr">
        <is>
          <t>2026-04-16 10:54:47</t>
        </is>
      </c>
      <c r="B105" s="96" t="inlineStr">
        <is>
          <t>1570785458465417011</t>
        </is>
      </c>
      <c r="C105" s="96" t="inlineStr">
        <is>
          <t>转账</t>
        </is>
      </c>
      <c r="D105" s="96" t="inlineStr">
        <is>
          <t>**英</t>
        </is>
      </c>
      <c r="E105" s="96" t="inlineStr">
        <is>
          <t>wei***@hotmail.com</t>
        </is>
      </c>
      <c r="F105" s="96" t="n">
        <v>5000</v>
      </c>
      <c r="G105" s="96" t="inlineStr">
        <is>
          <t>2026040922001188331427319156</t>
        </is>
      </c>
      <c r="H105" s="96" t="inlineStr">
        <is>
          <t>5008.76</t>
        </is>
      </c>
      <c r="I105" s="100" t="n"/>
      <c r="J105" s="96" t="n"/>
      <c r="K105" s="96" t="inlineStr">
        <is>
          <t>采购费</t>
        </is>
      </c>
      <c r="M105" t="inlineStr">
        <is>
          <t>✓</t>
        </is>
      </c>
    </row>
    <row r="106">
      <c r="A106" s="163" t="inlineStr">
        <is>
          <t>2026-04-09 14:07:56</t>
        </is>
      </c>
      <c r="B106" s="129" t="inlineStr">
        <is>
          <t>4500000124202604163163651031</t>
        </is>
      </c>
      <c r="C106" s="97" t="inlineStr">
        <is>
          <t>支出</t>
        </is>
      </c>
      <c r="D106" s="97" t="inlineStr">
        <is>
          <t>顺丰速运</t>
        </is>
      </c>
      <c r="E106" s="97" t="n"/>
      <c r="F106" s="97" t="n">
        <v>22</v>
      </c>
      <c r="G106" s="134" t="inlineStr">
        <is>
          <t>4500000124202604163163651031</t>
        </is>
      </c>
      <c r="H106" s="97" t="n"/>
      <c r="I106" s="100" t="n"/>
      <c r="J106" s="97" t="n"/>
      <c r="K106" s="97" t="inlineStr">
        <is>
          <t>散单运费-顺丰速运：江苏木皮运费</t>
        </is>
      </c>
      <c r="M106" t="inlineStr">
        <is>
          <t>⚠️疑似重复(同流水号+同交易类型但金额不同: 同号出现2条同类型流水, 请核实)</t>
        </is>
      </c>
    </row>
    <row r="107">
      <c r="A107" s="162" t="inlineStr">
        <is>
          <t>2026-04-16</t>
        </is>
      </c>
      <c r="B107" s="129" t="inlineStr">
        <is>
          <t>2026040911120520426700941286960</t>
        </is>
      </c>
      <c r="C107" s="96" t="inlineStr">
        <is>
          <t>支出</t>
        </is>
      </c>
      <c r="D107" s="96" t="n"/>
      <c r="E107" s="96" t="n"/>
      <c r="F107" s="96" t="n">
        <v>22</v>
      </c>
      <c r="G107" s="129" t="inlineStr">
        <is>
          <t>2026040911120520426700941286960</t>
        </is>
      </c>
      <c r="H107" s="96" t="n"/>
      <c r="I107" s="100" t="n"/>
      <c r="J107" s="96" t="n"/>
      <c r="K107" s="96" t="inlineStr">
        <is>
          <t>李爱群支付宝转账-江苏木皮运费</t>
        </is>
      </c>
      <c r="M107" t="inlineStr">
        <is>
          <t>⚠️疑似重复(同流水号+同交易类型但金额不同: 同号出现2条同类型流水, 请核实)</t>
        </is>
      </c>
    </row>
    <row r="108">
      <c r="A108" s="163" t="n">
        <v>46107.91508101852</v>
      </c>
      <c r="B108" s="129" t="inlineStr">
        <is>
          <t>4200003095202603269163051760</t>
        </is>
      </c>
      <c r="C108" s="97" t="inlineStr">
        <is>
          <t>支出</t>
        </is>
      </c>
      <c r="D108" s="97" t="inlineStr">
        <is>
          <t>申通快递有限公司</t>
        </is>
      </c>
      <c r="E108" s="97" t="n"/>
      <c r="F108" s="136" t="n">
        <v>13.75</v>
      </c>
      <c r="G108" s="134" t="inlineStr">
        <is>
          <t>4200003095202603269163051760</t>
        </is>
      </c>
      <c r="H108" s="97" t="n"/>
      <c r="I108" s="100" t="n"/>
      <c r="J108" s="97" t="n"/>
      <c r="K108" s="97" t="inlineStr">
        <is>
          <t>申通快递-订单号:ST20260324172227342-高艺玲配件</t>
        </is>
      </c>
      <c r="L108" s="132" t="inlineStr">
        <is>
          <t>4875481081000424447</t>
        </is>
      </c>
      <c r="M108" t="inlineStr">
        <is>
          <t>✓</t>
        </is>
      </c>
    </row>
    <row r="109">
      <c r="A109" s="96" t="inlineStr">
        <is>
          <t>2026-04-15 20:11:24</t>
        </is>
      </c>
      <c r="B109" s="96" t="inlineStr">
        <is>
          <t>1570794220727188330</t>
        </is>
      </c>
      <c r="C109" s="96" t="inlineStr">
        <is>
          <t>在线支付</t>
        </is>
      </c>
      <c r="D109" s="96" t="inlineStr">
        <is>
          <t>深圳市小亿网络有限公司</t>
        </is>
      </c>
      <c r="E109" s="96" t="inlineStr">
        <is>
          <t>wanshifu2013@126.com</t>
        </is>
      </c>
      <c r="F109" s="96" t="n">
        <v>65</v>
      </c>
      <c r="G109" s="96" t="inlineStr">
        <is>
          <t>20260409200040011100330063898245</t>
        </is>
      </c>
      <c r="H109" s="96" t="inlineStr">
        <is>
          <t>8.76</t>
        </is>
      </c>
      <c r="I109" s="100" t="n"/>
      <c r="J109" s="96" t="n"/>
      <c r="K109" s="96" t="inlineStr">
        <is>
          <t>P2026041520111691836912702600万师傅卢女士</t>
        </is>
      </c>
      <c r="L109" s="95" t="inlineStr">
        <is>
          <t>2701764696097011053</t>
        </is>
      </c>
      <c r="M109" t="inlineStr">
        <is>
          <t>✓ 万师傅安装费/退款流水(通过万师傅平台结算，有关联订单号，归属安装外包费用，无淘宝平台订单号属正常)</t>
        </is>
      </c>
    </row>
    <row r="110">
      <c r="A110" s="97" t="inlineStr">
        <is>
          <t>2026-04-15 12:16:17</t>
        </is>
      </c>
      <c r="B110" s="96" t="inlineStr">
        <is>
          <t>1570793919737588330</t>
        </is>
      </c>
      <c r="C110" s="97" t="inlineStr">
        <is>
          <t>在线支付</t>
        </is>
      </c>
      <c r="D110" s="97" t="inlineStr">
        <is>
          <t>深圳市小亿网络有限公司</t>
        </is>
      </c>
      <c r="E110" s="97" t="inlineStr">
        <is>
          <t>wanshifu2013@126.com</t>
        </is>
      </c>
      <c r="F110" s="97" t="n">
        <v>80</v>
      </c>
      <c r="G110" s="97" t="inlineStr">
        <is>
          <t>20260409200040011100010065438269</t>
        </is>
      </c>
      <c r="H110" s="97" t="inlineStr">
        <is>
          <t>73.76</t>
        </is>
      </c>
      <c r="I110" s="100" t="n"/>
      <c r="J110" s="97" t="n"/>
      <c r="K110" s="97" t="inlineStr">
        <is>
          <t>P2026041512160912964449705000万师傅张先生</t>
        </is>
      </c>
      <c r="L110" s="95" t="inlineStr">
        <is>
          <t>4502117053076082343</t>
        </is>
      </c>
      <c r="M110" t="inlineStr">
        <is>
          <t>✓ 万师傅安装费/退款流水(通过万师傅平台结算，有关联订单号，归属安装外包费用，无淘宝平台订单号属正常)</t>
        </is>
      </c>
    </row>
    <row r="111">
      <c r="A111" s="96" t="inlineStr">
        <is>
          <t>2026-04-15 10:43:04</t>
        </is>
      </c>
      <c r="B111" s="96" t="inlineStr">
        <is>
          <t>1570793793701288330</t>
        </is>
      </c>
      <c r="C111" s="96" t="inlineStr">
        <is>
          <t>在线支付</t>
        </is>
      </c>
      <c r="D111" s="96" t="inlineStr">
        <is>
          <t>网联清算有限公司</t>
        </is>
      </c>
      <c r="E111" s="96" t="inlineStr">
        <is>
          <t>barcode_zfb_01@nucc.com</t>
        </is>
      </c>
      <c r="F111" s="96" t="n">
        <v>188</v>
      </c>
      <c r="G111" s="96" t="inlineStr">
        <is>
          <t>20260409200040011100330064146327</t>
        </is>
      </c>
      <c r="H111" s="96" t="inlineStr">
        <is>
          <t>163.76</t>
        </is>
      </c>
      <c r="I111" s="100" t="n"/>
      <c r="J111" s="96" t="n"/>
      <c r="K111" s="96" t="inlineStr">
        <is>
          <t>P2026041510425913571734072200万师傅张先生</t>
        </is>
      </c>
      <c r="L111" s="95" t="inlineStr">
        <is>
          <t>4502117053076082343</t>
        </is>
      </c>
      <c r="M111" t="inlineStr">
        <is>
          <t>✓ 万师傅安装费/退款流水(通过万师傅平台结算，有关联订单号，归属安装外包费用，无淘宝平台订单号属正常)</t>
        </is>
      </c>
    </row>
    <row r="112">
      <c r="A112" s="97" t="inlineStr">
        <is>
          <t>2026-04-14 22:33:48</t>
        </is>
      </c>
      <c r="B112" s="96" t="inlineStr">
        <is>
          <t>1570793815972888330</t>
        </is>
      </c>
      <c r="C112" s="97" t="inlineStr">
        <is>
          <t>在线支付</t>
        </is>
      </c>
      <c r="D112" s="97" t="inlineStr">
        <is>
          <t>网联清算有限公司</t>
        </is>
      </c>
      <c r="E112" s="97" t="inlineStr">
        <is>
          <t>barcode_zfb_01@nucc.com</t>
        </is>
      </c>
      <c r="F112" s="97" t="n">
        <v>106</v>
      </c>
      <c r="G112" s="97" t="inlineStr">
        <is>
          <t>2026040923001488331421689794</t>
        </is>
      </c>
      <c r="H112" s="97" t="inlineStr">
        <is>
          <t>351.76</t>
        </is>
      </c>
      <c r="I112" s="100" t="n"/>
      <c r="J112" s="97" t="n"/>
      <c r="K112" s="97" t="inlineStr">
        <is>
          <t>P2026041422333660498318837300P50925577301万师傅君梓</t>
        </is>
      </c>
      <c r="L112" s="130" t="inlineStr">
        <is>
          <t>2403867648695123853</t>
        </is>
      </c>
      <c r="M112" t="inlineStr">
        <is>
          <t>✓ 万师傅安装费/退款流水(通过万师傅平台结算，有关联订单号，归属安装外包费用，无淘宝平台订单号属正常)</t>
        </is>
      </c>
    </row>
    <row r="113">
      <c r="A113" s="96" t="inlineStr">
        <is>
          <t>2026-04-14 22:33:03</t>
        </is>
      </c>
      <c r="B113" s="96" t="inlineStr">
        <is>
          <t>1570793703375988330</t>
        </is>
      </c>
      <c r="C113" s="96" t="inlineStr">
        <is>
          <t>在线支付</t>
        </is>
      </c>
      <c r="D113" s="96" t="inlineStr">
        <is>
          <t>深圳市小亿网络有限公司</t>
        </is>
      </c>
      <c r="E113" s="96" t="inlineStr">
        <is>
          <t>wanshifu2013@126.com</t>
        </is>
      </c>
      <c r="F113" s="96" t="n">
        <v>130</v>
      </c>
      <c r="G113" s="96" t="inlineStr">
        <is>
          <t>2026040922001188331422531329</t>
        </is>
      </c>
      <c r="H113" s="96" t="inlineStr">
        <is>
          <t>457.76</t>
        </is>
      </c>
      <c r="I113" s="100" t="n"/>
      <c r="J113" s="96" t="n"/>
      <c r="K113" s="96" t="inlineStr">
        <is>
          <t>P2026041422325348897148799800万师傅张案管</t>
        </is>
      </c>
      <c r="L113" s="130" t="inlineStr">
        <is>
          <t>3009966350563657394</t>
        </is>
      </c>
      <c r="M113" t="inlineStr">
        <is>
          <t>✓ 万师傅安装费/退款流水(通过万师傅平台结算，有关联订单号，归属安装外包费用，无淘宝平台订单号属正常)</t>
        </is>
      </c>
    </row>
    <row r="114">
      <c r="A114" s="97" t="inlineStr">
        <is>
          <t>2026-04-14 14:34:52</t>
        </is>
      </c>
      <c r="B114" s="96" t="inlineStr">
        <is>
          <t>1570793700792988330</t>
        </is>
      </c>
      <c r="C114" s="97" t="inlineStr">
        <is>
          <t>在线支付</t>
        </is>
      </c>
      <c r="D114" s="97" t="inlineStr">
        <is>
          <t>中国银联股份有限公司</t>
        </is>
      </c>
      <c r="E114" s="97" t="inlineStr">
        <is>
          <t>zhifubao@unionpay.com</t>
        </is>
      </c>
      <c r="F114" s="97" t="n">
        <v>52</v>
      </c>
      <c r="G114" s="97" t="inlineStr">
        <is>
          <t>2026040922001188331422531329</t>
        </is>
      </c>
      <c r="H114" s="97" t="inlineStr">
        <is>
          <t>587.76</t>
        </is>
      </c>
      <c r="I114" s="100" t="n"/>
      <c r="J114" s="97" t="n"/>
      <c r="K114" s="97" t="inlineStr">
        <is>
          <t>散单运费-顺丰速运万师傅</t>
        </is>
      </c>
      <c r="M114" t="inlineStr">
        <is>
          <t>✓ 万师傅安装费/退款流水(通过万师傅平台结算，有关联订单号，归属安装外包费用，无淘宝平台订单号属正常)</t>
        </is>
      </c>
    </row>
    <row r="115">
      <c r="A115" s="96" t="inlineStr">
        <is>
          <t>2026-04-13 21:03:20</t>
        </is>
      </c>
      <c r="B115" s="96" t="inlineStr">
        <is>
          <t>1570793549603988330</t>
        </is>
      </c>
      <c r="C115" s="96" t="inlineStr">
        <is>
          <t>在线支付</t>
        </is>
      </c>
      <c r="D115" s="96" t="inlineStr">
        <is>
          <t>中国银联股份有限公司</t>
        </is>
      </c>
      <c r="E115" s="96" t="inlineStr">
        <is>
          <t>zhifubao@unionpay.com</t>
        </is>
      </c>
      <c r="F115" s="96" t="n">
        <v>119</v>
      </c>
      <c r="G115" s="96" t="inlineStr">
        <is>
          <t>2026040911120520426700932889930</t>
        </is>
      </c>
      <c r="H115" s="96" t="inlineStr">
        <is>
          <t>639.76</t>
        </is>
      </c>
      <c r="I115" s="100" t="n"/>
      <c r="J115" s="96" t="n"/>
      <c r="K115" s="96" t="inlineStr">
        <is>
          <t>P2026041321031117884773798500P50913890535万师傅张玲玮</t>
        </is>
      </c>
      <c r="L115" s="95" t="inlineStr">
        <is>
          <t>2701731578017177085</t>
        </is>
      </c>
      <c r="M115" t="inlineStr">
        <is>
          <t>✓ 万师傅安装费/退款流水(通过万师傅平台结算，有关联订单号，归属安装外包费用，无淘宝平台订单号属正常)</t>
        </is>
      </c>
    </row>
    <row r="116">
      <c r="A116" s="97" t="inlineStr">
        <is>
          <t>2026-04-13 19:23:59</t>
        </is>
      </c>
      <c r="B116" s="96" t="inlineStr">
        <is>
          <t>1570793416362188331</t>
        </is>
      </c>
      <c r="C116" s="97" t="inlineStr">
        <is>
          <t>退款（交易退款）</t>
        </is>
      </c>
      <c r="D116" s="97" t="inlineStr">
        <is>
          <t>深圳市小亿网络有限公司</t>
        </is>
      </c>
      <c r="E116" s="97" t="inlineStr">
        <is>
          <t>wanshifu2013@126.com</t>
        </is>
      </c>
      <c r="F116" s="97" t="n">
        <v>98</v>
      </c>
      <c r="G116" s="97" t="inlineStr">
        <is>
          <t>2026040822001488331424186002</t>
        </is>
      </c>
      <c r="H116" s="97" t="inlineStr">
        <is>
          <t>758.76</t>
        </is>
      </c>
      <c r="I116" s="100" t="n"/>
      <c r="J116" s="97" t="n"/>
      <c r="K116" s="97" t="inlineStr">
        <is>
          <t>P2026041317531152925068455200原路退款，退款流水号：R2026041319230617018939036600张玲玮</t>
        </is>
      </c>
      <c r="M116" t="inlineStr">
        <is>
          <t>✓ 万师傅安装费/退款流水(通过万师傅平台结算，有关联订单号，归属安装外包费用，无淘宝平台订单号属正常)</t>
        </is>
      </c>
    </row>
    <row r="117">
      <c r="A117" s="96" t="inlineStr">
        <is>
          <t>2026-04-13 19:21:30</t>
        </is>
      </c>
      <c r="B117" s="96" t="inlineStr">
        <is>
          <t>1570793576529188330</t>
        </is>
      </c>
      <c r="C117" s="96" t="inlineStr">
        <is>
          <t>在线支付</t>
        </is>
      </c>
      <c r="D117" s="96" t="inlineStr">
        <is>
          <t>深圳市小亿网络有限公司</t>
        </is>
      </c>
      <c r="E117" s="96" t="inlineStr">
        <is>
          <t>wanshifu2013@126.com</t>
        </is>
      </c>
      <c r="F117" s="96" t="n">
        <v>30</v>
      </c>
      <c r="G117" s="96" t="inlineStr">
        <is>
          <t>2026040822001488331424186002</t>
        </is>
      </c>
      <c r="H117" s="96" t="inlineStr">
        <is>
          <t>660.76</t>
        </is>
      </c>
      <c r="I117" s="100" t="n"/>
      <c r="J117" s="96" t="n"/>
      <c r="K117" s="96" t="inlineStr">
        <is>
          <t>P2026041319212121500899951100万师傅刘颖</t>
        </is>
      </c>
      <c r="L117" s="130" t="inlineStr">
        <is>
          <t>2613409107778504458</t>
        </is>
      </c>
      <c r="M117" t="inlineStr">
        <is>
          <t>✓ 万师傅安装费/退款流水(通过万师傅平台结算，有关联订单号，归属安装外包费用，无淘宝平台订单号属正常)</t>
        </is>
      </c>
    </row>
    <row r="118">
      <c r="A118" s="97" t="inlineStr">
        <is>
          <t>2026-04-13 18:03:23</t>
        </is>
      </c>
      <c r="B118" s="96" t="inlineStr">
        <is>
          <t>1570793637183088330</t>
        </is>
      </c>
      <c r="C118" s="97" t="inlineStr">
        <is>
          <t>在线支付</t>
        </is>
      </c>
      <c r="D118" s="97" t="inlineStr">
        <is>
          <t>深圳市小亿网络有限公司</t>
        </is>
      </c>
      <c r="E118" s="97" t="inlineStr">
        <is>
          <t>wanshifu2013@126.com</t>
        </is>
      </c>
      <c r="F118" s="97" t="n">
        <v>20</v>
      </c>
      <c r="G118" s="97" t="inlineStr">
        <is>
          <t>2026040811120520426700925610190</t>
        </is>
      </c>
      <c r="H118" s="97" t="inlineStr">
        <is>
          <t>690.76</t>
        </is>
      </c>
      <c r="I118" s="100" t="n"/>
      <c r="J118" s="97" t="n"/>
      <c r="K118" s="97" t="inlineStr">
        <is>
          <t>P2026041318031422491679199200万师傅宗雪娟</t>
        </is>
      </c>
      <c r="L118" s="95" t="inlineStr">
        <is>
          <t>3183374785161228259</t>
        </is>
      </c>
      <c r="M118" t="inlineStr">
        <is>
          <t>✓ 万师傅安装费/退款流水(通过万师傅平台结算，有关联订单号，归属安装外包费用，无淘宝平台订单号属正常)</t>
        </is>
      </c>
    </row>
    <row r="119">
      <c r="A119" s="96" t="inlineStr">
        <is>
          <t>2026-04-13 17:53:23</t>
        </is>
      </c>
      <c r="B119" s="96" t="inlineStr">
        <is>
          <t>1570793616353788330</t>
        </is>
      </c>
      <c r="C119" s="96" t="inlineStr">
        <is>
          <t>在线支付</t>
        </is>
      </c>
      <c r="D119" s="96" t="inlineStr">
        <is>
          <t>深圳市小亿网络有限公司</t>
        </is>
      </c>
      <c r="E119" s="96" t="inlineStr">
        <is>
          <t>wanshifu2013@126.com</t>
        </is>
      </c>
      <c r="F119" s="96" t="n">
        <v>98</v>
      </c>
      <c r="G119" s="96" t="inlineStr">
        <is>
          <t>2026040822001188331423627639</t>
        </is>
      </c>
      <c r="H119" s="96" t="inlineStr">
        <is>
          <t>710.76</t>
        </is>
      </c>
      <c r="I119" s="100" t="n"/>
      <c r="J119" s="96" t="n"/>
      <c r="K119" s="96" t="inlineStr">
        <is>
          <t>P2026041317531152925068455200P50904320948万师傅张玲玮</t>
        </is>
      </c>
      <c r="L119" s="95" t="inlineStr">
        <is>
          <t>2701731578017177085</t>
        </is>
      </c>
      <c r="M119" t="inlineStr">
        <is>
          <t>✓ 万师傅安装费/退款流水(通过万师傅平台结算，有关联订单号，归属安装外包费用，无淘宝平台订单号属正常)</t>
        </is>
      </c>
    </row>
    <row r="120">
      <c r="A120" s="97" t="inlineStr">
        <is>
          <t>2026-04-13 15:45:57</t>
        </is>
      </c>
      <c r="B120" s="96" t="inlineStr">
        <is>
          <t>1570793456496188330</t>
        </is>
      </c>
      <c r="C120" s="97" t="inlineStr">
        <is>
          <t>在线支付</t>
        </is>
      </c>
      <c r="D120" s="97" t="inlineStr">
        <is>
          <t>深圳市小亿网络有限公司</t>
        </is>
      </c>
      <c r="E120" s="97" t="inlineStr">
        <is>
          <t>wanshifu2013@126.com</t>
        </is>
      </c>
      <c r="F120" s="97" t="n">
        <v>115</v>
      </c>
      <c r="G120" s="97" t="inlineStr">
        <is>
          <t>20260408200040011100330063369666</t>
        </is>
      </c>
      <c r="H120" s="97" t="inlineStr">
        <is>
          <t>808.76</t>
        </is>
      </c>
      <c r="I120" s="100" t="n"/>
      <c r="J120" s="97" t="n"/>
      <c r="K120" s="97" t="inlineStr">
        <is>
          <t>P2026041315453692866895574600万师傅杨小姐</t>
        </is>
      </c>
      <c r="L120" s="95" t="inlineStr">
        <is>
          <t>5057665887396012427</t>
        </is>
      </c>
      <c r="M120" t="inlineStr">
        <is>
          <t>✓ 万师傅安装费/退款流水(通过万师傅平台结算，有关联订单号，归属安装外包费用，无淘宝平台订单号属正常)</t>
        </is>
      </c>
    </row>
    <row r="121">
      <c r="A121" s="96" t="inlineStr">
        <is>
          <t>2026-04-13 15:12:31</t>
        </is>
      </c>
      <c r="B121" s="96" t="inlineStr">
        <is>
          <t>1570793553846288330</t>
        </is>
      </c>
      <c r="C121" s="96" t="inlineStr">
        <is>
          <t>转账</t>
        </is>
      </c>
      <c r="D121" s="96" t="inlineStr">
        <is>
          <t>**男</t>
        </is>
      </c>
      <c r="E121" s="96" t="inlineStr">
        <is>
          <t>tia***@163.com</t>
        </is>
      </c>
      <c r="F121" s="96" t="n">
        <v>810</v>
      </c>
      <c r="G121" s="96" t="inlineStr">
        <is>
          <t>20260408200040011100330063469274</t>
        </is>
      </c>
      <c r="H121" s="96" t="inlineStr">
        <is>
          <t>923.76</t>
        </is>
      </c>
      <c r="I121" s="100" t="n"/>
      <c r="J121" s="96" t="n"/>
      <c r="K121" s="96" t="inlineStr">
        <is>
          <t xml:space="preserve"> 榉木运费+搬运</t>
        </is>
      </c>
      <c r="M121" t="inlineStr">
        <is>
          <t>✓</t>
        </is>
      </c>
    </row>
    <row r="122" ht="32.1" customHeight="1">
      <c r="A122" s="97" t="inlineStr">
        <is>
          <t>2026-04-13 14:45:13</t>
        </is>
      </c>
      <c r="B122" s="96" t="inlineStr">
        <is>
          <t>1570793582292188330</t>
        </is>
      </c>
      <c r="C122" s="97" t="inlineStr">
        <is>
          <t>在线支付</t>
        </is>
      </c>
      <c r="D122" s="97" t="inlineStr">
        <is>
          <t>**权</t>
        </is>
      </c>
      <c r="E122" s="97" t="inlineStr">
        <is>
          <t>145***@qq.com</t>
        </is>
      </c>
      <c r="F122" s="97" t="n">
        <v>244</v>
      </c>
      <c r="G122" s="134" t="inlineStr">
        <is>
          <t>20260407200040011100330063643606</t>
        </is>
      </c>
      <c r="H122" s="97" t="inlineStr">
        <is>
          <t>1733.76</t>
        </is>
      </c>
      <c r="I122" s="100" t="n"/>
      <c r="J122" s="97" t="n"/>
      <c r="K122" s="137" t="inlineStr">
        <is>
          <t>g型免开槽厨房橱柜衣柜门隐形拉手抽屉暗拉手免打孔现代简约定制KK
司雪阳
刘先生
王玉</t>
        </is>
      </c>
      <c r="L122" s="135" t="inlineStr">
        <is>
          <t>2701764696097011053
2701763150105115054
4502196684031016909</t>
        </is>
      </c>
      <c r="M122" t="inlineStr">
        <is>
          <t>✓</t>
        </is>
      </c>
    </row>
    <row r="123">
      <c r="A123" s="96" t="inlineStr">
        <is>
          <t>2026-04-13 11:42:13</t>
        </is>
      </c>
      <c r="B123" s="96" t="inlineStr">
        <is>
          <t>1570793285579088330</t>
        </is>
      </c>
      <c r="C123" s="96" t="inlineStr">
        <is>
          <t>在线支付</t>
        </is>
      </c>
      <c r="D123" s="96" t="inlineStr">
        <is>
          <t>**娟</t>
        </is>
      </c>
      <c r="E123" s="96" t="inlineStr">
        <is>
          <t>159******83</t>
        </is>
      </c>
      <c r="F123" s="96" t="n">
        <v>19.6</v>
      </c>
      <c r="G123" s="96" t="inlineStr">
        <is>
          <t>20260407200040011100330063543902</t>
        </is>
      </c>
      <c r="H123" s="96" t="inlineStr">
        <is>
          <t>1977.76</t>
        </is>
      </c>
      <c r="I123" s="100" t="n"/>
      <c r="J123" s="96" t="n"/>
      <c r="K123" s="96" t="inlineStr">
        <is>
          <t>北欧简约实木拉手原木色柜门衣柜木质把手单孔圆形橱柜抽屉小拉手孙小力玻璃把手</t>
        </is>
      </c>
      <c r="L123" s="130" t="inlineStr">
        <is>
          <t>3043347061134373655</t>
        </is>
      </c>
      <c r="M123" t="inlineStr">
        <is>
          <t>✓</t>
        </is>
      </c>
    </row>
    <row r="124">
      <c r="A124" s="97" t="inlineStr">
        <is>
          <t>2026-04-13 11:41:11</t>
        </is>
      </c>
      <c r="B124" s="96" t="inlineStr">
        <is>
          <t>1570793429432488330</t>
        </is>
      </c>
      <c r="C124" s="97" t="inlineStr">
        <is>
          <t>在线支付</t>
        </is>
      </c>
      <c r="D124" s="97" t="inlineStr">
        <is>
          <t>**伟</t>
        </is>
      </c>
      <c r="E124" s="97" t="inlineStr">
        <is>
          <t>294***@qq.com</t>
        </is>
      </c>
      <c r="F124" s="97" t="n">
        <v>400</v>
      </c>
      <c r="G124" s="97" t="inlineStr">
        <is>
          <t>20260407200040011100330062945247</t>
        </is>
      </c>
      <c r="H124" s="97" t="inlineStr">
        <is>
          <t>1997.36</t>
        </is>
      </c>
      <c r="I124" s="100" t="n"/>
      <c r="J124" s="97" t="n"/>
      <c r="K124" s="97" t="inlineStr">
        <is>
          <t>亚克力乳白茶色黑色洞洞板加工激光定制单面磨砂5mm餐边柜书桌孙小力洞洞板</t>
        </is>
      </c>
      <c r="L124" s="130" t="inlineStr">
        <is>
          <t>3043347061134373655</t>
        </is>
      </c>
      <c r="M124" t="inlineStr">
        <is>
          <t>✓</t>
        </is>
      </c>
    </row>
    <row r="125">
      <c r="A125" s="96" t="inlineStr">
        <is>
          <t>2026-04-13 11:40:39</t>
        </is>
      </c>
      <c r="B125" s="96" t="inlineStr">
        <is>
          <t>1570793479667188330</t>
        </is>
      </c>
      <c r="C125" s="96" t="inlineStr">
        <is>
          <t>在线支付</t>
        </is>
      </c>
      <c r="D125" s="96" t="inlineStr">
        <is>
          <t>上海寻梦信息技术有限公司</t>
        </is>
      </c>
      <c r="E125" s="96" t="inlineStr">
        <is>
          <t>pddzhifubao@yiran.com</t>
        </is>
      </c>
      <c r="F125" s="96" t="n">
        <v>1630</v>
      </c>
      <c r="G125" s="96" t="inlineStr">
        <is>
          <t>20260407200040011100330062686721</t>
        </is>
      </c>
      <c r="H125" s="96" t="inlineStr">
        <is>
          <t>2397.36</t>
        </is>
      </c>
      <c r="I125" s="100" t="n"/>
      <c r="J125" s="96" t="n"/>
      <c r="K125" s="96" t="inlineStr">
        <is>
          <t>商户单号XP2326041311200355934601007667岩板采购退</t>
        </is>
      </c>
      <c r="M125" t="inlineStr">
        <is>
          <t>✓</t>
        </is>
      </c>
    </row>
    <row r="126">
      <c r="A126" s="97" t="inlineStr">
        <is>
          <t>2026-04-13 11:05:36</t>
        </is>
      </c>
      <c r="B126" s="96" t="inlineStr">
        <is>
          <t>1570793286878788330</t>
        </is>
      </c>
      <c r="C126" s="97" t="inlineStr">
        <is>
          <t>转账</t>
        </is>
      </c>
      <c r="D126" s="97" t="inlineStr">
        <is>
          <t>*飞</t>
        </is>
      </c>
      <c r="E126" s="97" t="inlineStr">
        <is>
          <t>156******14</t>
        </is>
      </c>
      <c r="F126" s="97" t="n">
        <v>120</v>
      </c>
      <c r="G126" s="97" t="inlineStr">
        <is>
          <t>20260407200040011100330062978870</t>
        </is>
      </c>
      <c r="H126" s="97" t="inlineStr">
        <is>
          <t>4027.36</t>
        </is>
      </c>
      <c r="I126" s="100" t="n"/>
      <c r="J126" s="97" t="n"/>
      <c r="K126" s="97" t="inlineStr">
        <is>
          <t xml:space="preserve"> 燕子客户拆装➕碎岩板</t>
        </is>
      </c>
      <c r="L126" s="130" t="inlineStr">
        <is>
          <t>5067945110722719629</t>
        </is>
      </c>
      <c r="M126" t="inlineStr">
        <is>
          <t>✓</t>
        </is>
      </c>
    </row>
    <row r="127">
      <c r="A127" s="96" t="inlineStr">
        <is>
          <t>2026-04-13 10:34:47</t>
        </is>
      </c>
      <c r="B127" s="96" t="inlineStr">
        <is>
          <t>1570793261316988330</t>
        </is>
      </c>
      <c r="C127" s="96" t="inlineStr">
        <is>
          <t>在线支付</t>
        </is>
      </c>
      <c r="D127" s="96" t="inlineStr">
        <is>
          <t>深圳市小亿网络有限公司</t>
        </is>
      </c>
      <c r="E127" s="96" t="inlineStr">
        <is>
          <t>wanshifu2013@126.com</t>
        </is>
      </c>
      <c r="F127" s="96" t="n">
        <v>20</v>
      </c>
      <c r="G127" s="96" t="inlineStr">
        <is>
          <t>2026040623001488331409501459</t>
        </is>
      </c>
      <c r="H127" s="96" t="inlineStr">
        <is>
          <t>4147.36</t>
        </is>
      </c>
      <c r="I127" s="100" t="n"/>
      <c r="J127" s="96" t="n"/>
      <c r="K127" s="96" t="inlineStr">
        <is>
          <t>P2026041310343389043893621000万师傅景巧英</t>
        </is>
      </c>
      <c r="L127" s="95" t="inlineStr">
        <is>
          <t>3210721863514837177</t>
        </is>
      </c>
      <c r="M127" t="inlineStr">
        <is>
          <t>✓ 万师傅安装费/退款流水(通过万师傅平台结算，有关联订单号，归属安装外包费用，无淘宝平台订单号属正常)</t>
        </is>
      </c>
    </row>
    <row r="128">
      <c r="A128" s="97" t="inlineStr">
        <is>
          <t>2026-04-13 09:34:05</t>
        </is>
      </c>
      <c r="B128" s="96" t="inlineStr">
        <is>
          <t>1570793371841888330</t>
        </is>
      </c>
      <c r="C128" s="97" t="inlineStr">
        <is>
          <t>转账</t>
        </is>
      </c>
      <c r="D128" s="97" t="inlineStr">
        <is>
          <t>**男</t>
        </is>
      </c>
      <c r="E128" s="97" t="inlineStr">
        <is>
          <t>137******58</t>
        </is>
      </c>
      <c r="F128" s="97" t="n">
        <v>36700</v>
      </c>
      <c r="G128" s="97" t="inlineStr">
        <is>
          <t>2026040623001488331409501459</t>
        </is>
      </c>
      <c r="H128" s="97" t="inlineStr">
        <is>
          <t>4167.36</t>
        </is>
      </c>
      <c r="I128" s="100" t="n"/>
      <c r="J128" s="97" t="n"/>
      <c r="K128" s="97" t="inlineStr">
        <is>
          <t xml:space="preserve"> 3月货款</t>
        </is>
      </c>
      <c r="M128" t="inlineStr">
        <is>
          <t>✓</t>
        </is>
      </c>
    </row>
    <row r="129">
      <c r="A129" s="96" t="inlineStr">
        <is>
          <t>2026-04-13 00:15:39</t>
        </is>
      </c>
      <c r="B129" s="96" t="inlineStr">
        <is>
          <t>1570784686457817011</t>
        </is>
      </c>
      <c r="C129" s="96" t="inlineStr">
        <is>
          <t>转账</t>
        </is>
      </c>
      <c r="D129" s="96" t="inlineStr">
        <is>
          <t>**英</t>
        </is>
      </c>
      <c r="E129" s="96" t="inlineStr">
        <is>
          <t>wei***@hotmail.com</t>
        </is>
      </c>
      <c r="F129" s="96" t="n">
        <v>36700</v>
      </c>
      <c r="G129" s="96" t="inlineStr">
        <is>
          <t>20260413200040011100010066789841</t>
        </is>
      </c>
      <c r="H129" s="96" t="inlineStr">
        <is>
          <t>40867.36</t>
        </is>
      </c>
      <c r="I129" s="100" t="n"/>
      <c r="J129" s="96" t="n"/>
      <c r="K129" s="96" t="inlineStr">
        <is>
          <t xml:space="preserve"> 3 月 货款</t>
        </is>
      </c>
      <c r="M129" t="inlineStr">
        <is>
          <t>✓</t>
        </is>
      </c>
    </row>
    <row r="130">
      <c r="A130" s="97" t="inlineStr">
        <is>
          <t>2026-04-12 19:10:55</t>
        </is>
      </c>
      <c r="B130" s="96" t="inlineStr">
        <is>
          <t>1570793334935988330</t>
        </is>
      </c>
      <c r="C130" s="97" t="inlineStr">
        <is>
          <t>在线支付</t>
        </is>
      </c>
      <c r="D130" s="97" t="inlineStr">
        <is>
          <t>深圳市小亿网络有限公司</t>
        </is>
      </c>
      <c r="E130" s="97" t="inlineStr">
        <is>
          <t>wanshifu2013@126.com</t>
        </is>
      </c>
      <c r="F130" s="97" t="n">
        <v>96</v>
      </c>
      <c r="G130" s="97" t="inlineStr">
        <is>
          <t>2026040623001488331409506557</t>
        </is>
      </c>
      <c r="H130" s="97" t="inlineStr">
        <is>
          <t>4167.36</t>
        </is>
      </c>
      <c r="I130" s="100" t="n"/>
      <c r="J130" s="97" t="n"/>
      <c r="K130" s="97" t="inlineStr">
        <is>
          <t>P2026041219104670896379763200万师傅景巧英</t>
        </is>
      </c>
      <c r="L130" s="95" t="inlineStr">
        <is>
          <t>3210721863514837177</t>
        </is>
      </c>
      <c r="M130" t="inlineStr">
        <is>
          <t>✓ 万师傅安装费/退款流水(通过万师傅平台结算，有关联订单号，归属安装外包费用，无淘宝平台订单号属正常)</t>
        </is>
      </c>
    </row>
    <row r="131">
      <c r="A131" s="96" t="inlineStr">
        <is>
          <t>2026-04-12 17:09:13</t>
        </is>
      </c>
      <c r="B131" s="96" t="inlineStr">
        <is>
          <t>1570793186803988330</t>
        </is>
      </c>
      <c r="C131" s="96" t="inlineStr">
        <is>
          <t>转账</t>
        </is>
      </c>
      <c r="D131" s="96" t="inlineStr">
        <is>
          <t>**男</t>
        </is>
      </c>
      <c r="E131" s="96" t="inlineStr">
        <is>
          <t>tia***@163.com</t>
        </is>
      </c>
      <c r="F131" s="96" t="n">
        <v>2520</v>
      </c>
      <c r="G131" s="96" t="inlineStr">
        <is>
          <t>2026040622001488331405536878</t>
        </is>
      </c>
      <c r="H131" s="96" t="inlineStr">
        <is>
          <t>4263.36</t>
        </is>
      </c>
      <c r="I131" s="100" t="n"/>
      <c r="J131" s="96" t="n"/>
      <c r="K131" s="96" t="inlineStr">
        <is>
          <t xml:space="preserve"> 打包</t>
        </is>
      </c>
      <c r="M131" t="inlineStr">
        <is>
          <t>✓</t>
        </is>
      </c>
    </row>
    <row r="132">
      <c r="A132" s="97" t="inlineStr">
        <is>
          <t>2026-04-12 15:55:03</t>
        </is>
      </c>
      <c r="B132" s="96" t="inlineStr">
        <is>
          <t>1570793157926388330</t>
        </is>
      </c>
      <c r="C132" s="97" t="inlineStr">
        <is>
          <t>在线支付</t>
        </is>
      </c>
      <c r="D132" s="97" t="inlineStr">
        <is>
          <t>中国银联股份有限公司</t>
        </is>
      </c>
      <c r="E132" s="97" t="inlineStr">
        <is>
          <t>zhifubao@unionpay.com</t>
        </is>
      </c>
      <c r="F132" s="97" t="n">
        <v>90</v>
      </c>
      <c r="G132" s="97" t="inlineStr">
        <is>
          <t>2026040622001488331405536878</t>
        </is>
      </c>
      <c r="H132" s="97" t="inlineStr">
        <is>
          <t>6783.36</t>
        </is>
      </c>
      <c r="I132" s="100" t="n"/>
      <c r="J132" s="97" t="n"/>
      <c r="K132" s="97" t="inlineStr">
        <is>
          <t>P2026041215545027099583644900万师傅赵文燕</t>
        </is>
      </c>
      <c r="L132" s="95" t="inlineStr">
        <is>
          <t>5081789124695917014</t>
        </is>
      </c>
      <c r="M132" t="inlineStr">
        <is>
          <t>✓ 万师傅安装费/退款流水(通过万师傅平台结算，有关联订单号，归属安装外包费用，无淘宝平台订单号属正常)</t>
        </is>
      </c>
    </row>
    <row r="133">
      <c r="A133" s="96" t="inlineStr">
        <is>
          <t>2026-04-12 15:23:44</t>
        </is>
      </c>
      <c r="B133" s="96" t="inlineStr">
        <is>
          <t>1570799072476498330</t>
        </is>
      </c>
      <c r="C133" s="96" t="inlineStr">
        <is>
          <t>收费</t>
        </is>
      </c>
      <c r="D133" s="96" t="inlineStr">
        <is>
          <t>支付宝支付科技有限公司</t>
        </is>
      </c>
      <c r="E133" s="96" t="inlineStr">
        <is>
          <t>systemrevenue@alipay.com</t>
        </is>
      </c>
      <c r="F133" s="96" t="n">
        <v>0.1</v>
      </c>
      <c r="G133" s="96" t="inlineStr">
        <is>
          <t>2026040611120520426700816499610</t>
        </is>
      </c>
      <c r="H133" s="96" t="inlineStr">
        <is>
          <t>6873.36</t>
        </is>
      </c>
      <c r="I133" s="100" t="n"/>
      <c r="J133" s="96" t="n"/>
      <c r="K133" s="96" t="inlineStr">
        <is>
          <t xml:space="preserve"> 服务费[20260412200040011100330065792369]</t>
        </is>
      </c>
      <c r="M133" t="inlineStr">
        <is>
          <t>✓</t>
        </is>
      </c>
    </row>
    <row r="134">
      <c r="A134" s="97" t="inlineStr">
        <is>
          <t>2026-04-12 15:23:44</t>
        </is>
      </c>
      <c r="B134" s="96" t="inlineStr">
        <is>
          <t>1570793295514688330</t>
        </is>
      </c>
      <c r="C134" s="97" t="inlineStr">
        <is>
          <t>转账</t>
        </is>
      </c>
      <c r="D134" s="97" t="n"/>
      <c r="E134" s="97" t="n"/>
      <c r="F134" s="97" t="n">
        <v>189</v>
      </c>
      <c r="G134" s="97" t="inlineStr">
        <is>
          <t>20260406020070011530330030439381</t>
        </is>
      </c>
      <c r="H134" s="97" t="inlineStr">
        <is>
          <t>6873.46</t>
        </is>
      </c>
      <c r="I134" s="100" t="n"/>
      <c r="J134" s="97" t="n"/>
      <c r="K134" s="97" t="inlineStr">
        <is>
          <t xml:space="preserve"> 燕子客户运费打包费运单-DPK202724611635</t>
        </is>
      </c>
      <c r="L134" s="130" t="inlineStr">
        <is>
          <t>5067945110722719629</t>
        </is>
      </c>
      <c r="M134" t="inlineStr">
        <is>
          <t>✓</t>
        </is>
      </c>
    </row>
    <row r="135">
      <c r="A135" s="96" t="inlineStr">
        <is>
          <t>2026-04-12 11:27:02</t>
        </is>
      </c>
      <c r="B135" s="96" t="inlineStr">
        <is>
          <t>1570784441067717011</t>
        </is>
      </c>
      <c r="C135" s="96" t="inlineStr">
        <is>
          <t>转账</t>
        </is>
      </c>
      <c r="D135" s="96" t="inlineStr">
        <is>
          <t>**英</t>
        </is>
      </c>
      <c r="E135" s="96" t="inlineStr">
        <is>
          <t>wei***@hotmail.com</t>
        </is>
      </c>
      <c r="F135" s="96" t="n">
        <v>2520</v>
      </c>
      <c r="G135" s="96" t="inlineStr">
        <is>
          <t>2026040623001488331410098893</t>
        </is>
      </c>
      <c r="H135" s="96" t="inlineStr">
        <is>
          <t>7062.46</t>
        </is>
      </c>
      <c r="I135" s="100" t="n"/>
      <c r="J135" s="96" t="n"/>
      <c r="K135" s="96" t="inlineStr">
        <is>
          <t xml:space="preserve"> 打包费</t>
        </is>
      </c>
      <c r="M135" t="inlineStr">
        <is>
          <t>✓</t>
        </is>
      </c>
    </row>
    <row r="136">
      <c r="A136" s="97" t="inlineStr">
        <is>
          <t>2026-04-12 09:19:32</t>
        </is>
      </c>
      <c r="B136" s="96" t="inlineStr">
        <is>
          <t>1570792884322688330</t>
        </is>
      </c>
      <c r="C136" s="97" t="inlineStr">
        <is>
          <t>转账</t>
        </is>
      </c>
      <c r="D136" s="97" t="inlineStr">
        <is>
          <t>**之</t>
        </is>
      </c>
      <c r="E136" s="97" t="inlineStr">
        <is>
          <t>929***@qq.com</t>
        </is>
      </c>
      <c r="F136" s="97" t="n">
        <v>400</v>
      </c>
      <c r="G136" s="97" t="inlineStr">
        <is>
          <t>2026040623001488331408112563</t>
        </is>
      </c>
      <c r="H136" s="97" t="inlineStr">
        <is>
          <t>4542.46</t>
        </is>
      </c>
      <c r="I136" s="100" t="n"/>
      <c r="J136" s="97" t="n"/>
      <c r="K136" s="97" t="inlineStr">
        <is>
          <t xml:space="preserve"> 李文客户删返</t>
        </is>
      </c>
      <c r="L136" s="130" t="inlineStr">
        <is>
          <t>3030290688676445374</t>
        </is>
      </c>
      <c r="M136" t="inlineStr">
        <is>
          <t>✓</t>
        </is>
      </c>
    </row>
    <row r="137">
      <c r="A137" s="96" t="inlineStr">
        <is>
          <t>2026-04-11 14:37:47</t>
        </is>
      </c>
      <c r="B137" s="96" t="inlineStr">
        <is>
          <t>1570793009550588330</t>
        </is>
      </c>
      <c r="C137" s="96" t="inlineStr">
        <is>
          <t>在线支付</t>
        </is>
      </c>
      <c r="D137" s="96" t="inlineStr">
        <is>
          <t>深圳市小亿网络有限公司</t>
        </is>
      </c>
      <c r="E137" s="96" t="inlineStr">
        <is>
          <t>wanshifu2013@126.com</t>
        </is>
      </c>
      <c r="F137" s="96" t="n">
        <v>84</v>
      </c>
      <c r="G137" s="96" t="inlineStr">
        <is>
          <t>20260406200040011100010064036580</t>
        </is>
      </c>
      <c r="H137" s="96" t="inlineStr">
        <is>
          <t>4942.46</t>
        </is>
      </c>
      <c r="I137" s="100" t="n"/>
      <c r="J137" s="96" t="n"/>
      <c r="K137" s="96" t="inlineStr">
        <is>
          <t>P2026041114374071133522049700万师傅刘小姐</t>
        </is>
      </c>
      <c r="L137" s="95" t="inlineStr">
        <is>
          <t>3164065860408317861</t>
        </is>
      </c>
      <c r="M137" t="inlineStr">
        <is>
          <t>✓ 万师傅安装费/退款流水(通过万师傅平台结算，有关联订单号，归属安装外包费用，无淘宝平台订单号属正常)</t>
        </is>
      </c>
    </row>
    <row r="138">
      <c r="A138" s="97" t="inlineStr">
        <is>
          <t>2026-04-11 14:35:49</t>
        </is>
      </c>
      <c r="B138" s="96" t="inlineStr">
        <is>
          <t>1570784378585217011</t>
        </is>
      </c>
      <c r="C138" s="97" t="inlineStr">
        <is>
          <t>转账</t>
        </is>
      </c>
      <c r="D138" s="97" t="inlineStr">
        <is>
          <t>**英</t>
        </is>
      </c>
      <c r="E138" s="97" t="inlineStr">
        <is>
          <t>wei***@hotmail.com</t>
        </is>
      </c>
      <c r="F138" s="97" t="n">
        <v>5000</v>
      </c>
      <c r="G138" s="97" t="inlineStr">
        <is>
          <t>2026040523001488331406729648</t>
        </is>
      </c>
      <c r="H138" s="97" t="inlineStr">
        <is>
          <t>5026.46</t>
        </is>
      </c>
      <c r="I138" s="100" t="n"/>
      <c r="J138" s="97" t="n"/>
      <c r="K138" s="97" t="inlineStr">
        <is>
          <t xml:space="preserve"> 货款</t>
        </is>
      </c>
      <c r="M138" t="inlineStr">
        <is>
          <t>✓</t>
        </is>
      </c>
    </row>
    <row r="139">
      <c r="A139" s="162" t="n">
        <v>46122.50545138889</v>
      </c>
      <c r="B139" s="129" t="inlineStr">
        <is>
          <t>4200003055202604106534897951</t>
        </is>
      </c>
      <c r="C139" s="96" t="inlineStr">
        <is>
          <t>支出</t>
        </is>
      </c>
      <c r="D139" s="96" t="n"/>
      <c r="E139" s="96" t="n"/>
      <c r="F139" s="96" t="n">
        <v>145</v>
      </c>
      <c r="G139" s="129" t="inlineStr">
        <is>
          <t>4200003055202604106534897951</t>
        </is>
      </c>
      <c r="H139" s="96" t="n"/>
      <c r="I139" s="100" t="n"/>
      <c r="J139" s="96" t="n"/>
      <c r="K139" s="96" t="inlineStr">
        <is>
          <t>P2026041012073701266394678000万师傅钱</t>
        </is>
      </c>
      <c r="M139" t="inlineStr">
        <is>
          <t>✓ 万师傅安装费/退款流水(通过万师傅平台结算，有关联订单号，归属安装外包费用，无淘宝平台订单号属正常)</t>
        </is>
      </c>
    </row>
    <row r="140">
      <c r="A140" s="96" t="inlineStr">
        <is>
          <t>2026-04-09 17:36:23</t>
        </is>
      </c>
      <c r="B140" s="96" t="inlineStr">
        <is>
          <t>1570792258004188331</t>
        </is>
      </c>
      <c r="C140" s="96" t="inlineStr">
        <is>
          <t>退款（交易退款）</t>
        </is>
      </c>
      <c r="D140" s="96" t="inlineStr">
        <is>
          <t>温州星亮工艺品有限公司</t>
        </is>
      </c>
      <c r="E140" s="96" t="inlineStr">
        <is>
          <t>19812358277@163.com</t>
        </is>
      </c>
      <c r="F140" s="96" t="n">
        <v>7</v>
      </c>
      <c r="G140" s="96" t="inlineStr">
        <is>
          <t>2026040523001488331405695270</t>
        </is>
      </c>
      <c r="H140" s="96" t="inlineStr">
        <is>
          <t>26.46</t>
        </is>
      </c>
      <c r="I140" s="100" t="n"/>
      <c r="J140" s="96" t="n"/>
      <c r="K140" s="96" t="inlineStr">
        <is>
          <t xml:space="preserve">样品专拍链接P50882161419 </t>
        </is>
      </c>
      <c r="M140" t="inlineStr">
        <is>
          <t>✓</t>
        </is>
      </c>
    </row>
    <row r="141">
      <c r="A141" s="97" t="inlineStr">
        <is>
          <t>2026-04-09 14:07:56</t>
        </is>
      </c>
      <c r="B141" s="96" t="inlineStr">
        <is>
          <t>1570791973339388330</t>
        </is>
      </c>
      <c r="C141" s="97" t="inlineStr">
        <is>
          <t>在线支付</t>
        </is>
      </c>
      <c r="D141" s="97" t="inlineStr">
        <is>
          <t>**汶</t>
        </is>
      </c>
      <c r="E141" s="97" t="inlineStr">
        <is>
          <t>158******92</t>
        </is>
      </c>
      <c r="F141" s="97" t="n">
        <v>34.66</v>
      </c>
      <c r="G141" s="97" t="inlineStr">
        <is>
          <t>2026040523001488331405695270</t>
        </is>
      </c>
      <c r="H141" s="97" t="inlineStr">
        <is>
          <t>26.46</t>
        </is>
      </c>
      <c r="I141" s="100" t="n"/>
      <c r="J141" s="97" t="n"/>
      <c r="K141" s="97" t="inlineStr">
        <is>
          <t>杭州中迪钢化玻璃定制定做桌面茶几餐桌玻璃台面订制圆长方形异形样品玻璃采购</t>
        </is>
      </c>
      <c r="M141" t="inlineStr">
        <is>
          <t>✓</t>
        </is>
      </c>
    </row>
    <row r="142">
      <c r="A142" s="162" t="inlineStr">
        <is>
          <t>2026-04-09 14:07:56</t>
        </is>
      </c>
      <c r="B142" s="129" t="inlineStr">
        <is>
          <t>2026040911120520426700941286960</t>
        </is>
      </c>
      <c r="C142" s="96" t="inlineStr">
        <is>
          <t>支出</t>
        </is>
      </c>
      <c r="D142" s="96" t="inlineStr">
        <is>
          <t>*子汶</t>
        </is>
      </c>
      <c r="E142" s="96" t="inlineStr">
        <is>
          <t>************6430</t>
        </is>
      </c>
      <c r="F142" s="96" t="n">
        <v>185.34</v>
      </c>
      <c r="G142" s="129" t="inlineStr">
        <is>
          <t>2026040911120520426700941286960</t>
        </is>
      </c>
      <c r="H142" s="96" t="inlineStr">
        <is>
          <t>0.00</t>
        </is>
      </c>
      <c r="I142" s="100" t="n"/>
      <c r="J142" s="96" t="n"/>
      <c r="K142" s="96" t="inlineStr">
        <is>
          <t>样品玻璃采购</t>
        </is>
      </c>
      <c r="M142" s="88" t="inlineStr">
        <is>
          <t>⚠️疑似重复(同流水号+同交易类型但金额不同: 同号出现2条同类型流水, 请核实)</t>
        </is>
      </c>
    </row>
    <row r="143">
      <c r="A143" s="97" t="inlineStr">
        <is>
          <t>2026-04-09 13:02:39</t>
        </is>
      </c>
      <c r="B143" s="96" t="inlineStr">
        <is>
          <t>1570792159789188330</t>
        </is>
      </c>
      <c r="C143" s="97" t="inlineStr">
        <is>
          <t>在线支付</t>
        </is>
      </c>
      <c r="D143" s="97" t="inlineStr">
        <is>
          <t>深圳市小亿网络有限公司</t>
        </is>
      </c>
      <c r="E143" s="97" t="inlineStr">
        <is>
          <t>wanshifu2013@126.com</t>
        </is>
      </c>
      <c r="F143" s="97" t="n">
        <v>299</v>
      </c>
      <c r="G143" s="97" t="inlineStr">
        <is>
          <t>2026040522001488331405933379</t>
        </is>
      </c>
      <c r="H143" s="97" t="inlineStr">
        <is>
          <t>61.12</t>
        </is>
      </c>
      <c r="I143" s="100" t="n"/>
      <c r="J143" s="97" t="n"/>
      <c r="K143" s="97" t="inlineStr">
        <is>
          <t>P2026040913023210860860247500万师傅杨云杰</t>
        </is>
      </c>
      <c r="L143" s="130" t="inlineStr">
        <is>
          <t>4849737804159331701</t>
        </is>
      </c>
      <c r="M143" t="inlineStr">
        <is>
          <t>✓ 万师傅安装费/退款流水(通过万师傅平台结算，有关联订单号，归属安装外包费用，无淘宝平台订单号属正常)</t>
        </is>
      </c>
    </row>
    <row r="144">
      <c r="A144" s="96" t="inlineStr">
        <is>
          <t>2026-04-09 11:38:19</t>
        </is>
      </c>
      <c r="B144" s="96" t="inlineStr">
        <is>
          <t>1570792091202988330</t>
        </is>
      </c>
      <c r="C144" s="96" t="inlineStr">
        <is>
          <t>转账</t>
        </is>
      </c>
      <c r="D144" s="96" t="inlineStr">
        <is>
          <t>**贵</t>
        </is>
      </c>
      <c r="E144" s="96" t="inlineStr">
        <is>
          <t>137******68</t>
        </is>
      </c>
      <c r="F144" s="96" t="n">
        <v>11043</v>
      </c>
      <c r="G144" s="96" t="inlineStr">
        <is>
          <t>2026040522001488331405933379</t>
        </is>
      </c>
      <c r="H144" s="96" t="inlineStr">
        <is>
          <t>360.12</t>
        </is>
      </c>
      <c r="I144" s="100" t="n"/>
      <c r="J144" s="96" t="n"/>
      <c r="K144" s="96" t="inlineStr">
        <is>
          <t xml:space="preserve"> 0409榉木采购</t>
        </is>
      </c>
      <c r="M144" t="inlineStr">
        <is>
          <t>✓</t>
        </is>
      </c>
    </row>
    <row r="145">
      <c r="A145" s="97" t="inlineStr">
        <is>
          <t>2026-04-09 11:37:16</t>
        </is>
      </c>
      <c r="B145" s="96" t="inlineStr">
        <is>
          <t>1570783525222317011</t>
        </is>
      </c>
      <c r="C145" s="97" t="inlineStr">
        <is>
          <t>转账</t>
        </is>
      </c>
      <c r="D145" s="97" t="inlineStr">
        <is>
          <t>**英</t>
        </is>
      </c>
      <c r="E145" s="97" t="inlineStr">
        <is>
          <t>wei***@hotmail.com</t>
        </is>
      </c>
      <c r="F145" s="97" t="n">
        <v>11043</v>
      </c>
      <c r="G145" s="97" t="inlineStr">
        <is>
          <t>2026040511120520426700781574730</t>
        </is>
      </c>
      <c r="H145" s="97" t="inlineStr">
        <is>
          <t>11403.12</t>
        </is>
      </c>
      <c r="I145" s="100" t="n"/>
      <c r="J145" s="97" t="n"/>
      <c r="K145" s="97" t="inlineStr">
        <is>
          <t xml:space="preserve"> 榉木货款</t>
        </is>
      </c>
      <c r="M145" t="inlineStr">
        <is>
          <t>✓</t>
        </is>
      </c>
    </row>
    <row r="146">
      <c r="A146" s="96" t="inlineStr">
        <is>
          <t>2026-04-09 10:31:41</t>
        </is>
      </c>
      <c r="B146" s="96" t="inlineStr">
        <is>
          <t>1570792017762888330</t>
        </is>
      </c>
      <c r="C146" s="96" t="inlineStr">
        <is>
          <t>转账</t>
        </is>
      </c>
      <c r="D146" s="96" t="inlineStr">
        <is>
          <t>**国</t>
        </is>
      </c>
      <c r="E146" s="96" t="inlineStr">
        <is>
          <t>151******23</t>
        </is>
      </c>
      <c r="F146" s="96" t="n">
        <v>660</v>
      </c>
      <c r="G146" s="96" t="inlineStr">
        <is>
          <t>2026040423001488331402829633</t>
        </is>
      </c>
      <c r="H146" s="96" t="inlineStr">
        <is>
          <t>360.12</t>
        </is>
      </c>
      <c r="I146" s="100" t="n"/>
      <c r="J146" s="96" t="n"/>
      <c r="K146" s="96" t="inlineStr">
        <is>
          <t xml:space="preserve"> 王艳 胡敏洁 屈野岩板</t>
        </is>
      </c>
      <c r="L146" s="95" t="inlineStr">
        <is>
          <t>3257202795193869669  2701791878046047055  4502194095129027306</t>
        </is>
      </c>
      <c r="M146" t="inlineStr">
        <is>
          <t>✓</t>
        </is>
      </c>
    </row>
    <row r="147">
      <c r="A147" s="97" t="inlineStr">
        <is>
          <t>2026-04-09 09:48:32</t>
        </is>
      </c>
      <c r="B147" s="96" t="inlineStr">
        <is>
          <t>1570792178475888330</t>
        </is>
      </c>
      <c r="C147" s="97" t="inlineStr">
        <is>
          <t>在线支付</t>
        </is>
      </c>
      <c r="D147" s="97" t="inlineStr">
        <is>
          <t>中国银联股份有限公司</t>
        </is>
      </c>
      <c r="E147" s="97" t="inlineStr">
        <is>
          <t>zhifubao@unionpay.com</t>
        </is>
      </c>
      <c r="F147" s="97" t="n">
        <v>156</v>
      </c>
      <c r="G147" s="97" t="inlineStr">
        <is>
          <t>2026040423001488331402829633</t>
        </is>
      </c>
      <c r="H147" s="97" t="inlineStr">
        <is>
          <t>1020.12</t>
        </is>
      </c>
      <c r="I147" s="100" t="n"/>
      <c r="J147" s="97" t="n"/>
      <c r="K147" s="97" t="inlineStr">
        <is>
          <t>P2026040909482152230881261800万师傅卢小姐</t>
        </is>
      </c>
      <c r="L147" s="95" t="inlineStr">
        <is>
          <t>2701790688076021583</t>
        </is>
      </c>
      <c r="M147" t="inlineStr">
        <is>
          <t>✓ 万师傅安装费/退款流水(通过万师傅平台结算，有关联订单号，归属安装外包费用，无淘宝平台订单号属正常)</t>
        </is>
      </c>
    </row>
    <row r="148">
      <c r="A148" s="96" t="inlineStr">
        <is>
          <t>2026-04-09 09:03:01</t>
        </is>
      </c>
      <c r="B148" s="96" t="inlineStr">
        <is>
          <t>1570792038222688330</t>
        </is>
      </c>
      <c r="C148" s="96" t="inlineStr">
        <is>
          <t>支出</t>
        </is>
      </c>
      <c r="D148" s="96" t="n"/>
      <c r="E148" s="96" t="n"/>
      <c r="F148" s="96" t="n">
        <v>0.02</v>
      </c>
      <c r="G148" s="96" t="inlineStr">
        <is>
          <t>2026040411120520426700763154750</t>
        </is>
      </c>
      <c r="H148" s="96" t="inlineStr">
        <is>
          <t>1176.12</t>
        </is>
      </c>
      <c r="I148" s="100" t="n"/>
      <c r="J148" s="96" t="n"/>
      <c r="K148" s="96" t="inlineStr">
        <is>
          <t xml:space="preserve">公牛隐藏嵌入式插座内嵌桌面办公会议桌插排餐边柜岛台排插接线板 </t>
        </is>
      </c>
      <c r="M148" t="inlineStr">
        <is>
          <t>✓</t>
        </is>
      </c>
    </row>
    <row r="149">
      <c r="A149" s="97" t="inlineStr">
        <is>
          <t>2026-04-09 09:03:01</t>
        </is>
      </c>
      <c r="B149" s="96" t="inlineStr">
        <is>
          <t>1570792038222588331</t>
        </is>
      </c>
      <c r="C149" s="97" t="inlineStr">
        <is>
          <t>收入</t>
        </is>
      </c>
      <c r="D149" s="97" t="n"/>
      <c r="E149" s="97" t="n"/>
      <c r="F149" s="97" t="n">
        <v>0.02</v>
      </c>
      <c r="G149" s="97" t="inlineStr">
        <is>
          <t>2026040423001488331404369138</t>
        </is>
      </c>
      <c r="H149" s="97" t="inlineStr">
        <is>
          <t>1176.14</t>
        </is>
      </c>
      <c r="I149" s="100" t="n"/>
      <c r="J149" s="97" t="n"/>
      <c r="K149" s="97" t="inlineStr">
        <is>
          <t xml:space="preserve">公牛隐藏嵌入式插座内嵌桌面办公会议桌插排餐边柜岛台排插接线板 </t>
        </is>
      </c>
      <c r="M149" t="inlineStr">
        <is>
          <t>✓</t>
        </is>
      </c>
    </row>
    <row r="150">
      <c r="A150" s="162" t="inlineStr">
        <is>
          <t>2026-04-09 09:03:00</t>
        </is>
      </c>
      <c r="B150" s="129" t="inlineStr">
        <is>
          <t>2026040911120520426700932889930</t>
        </is>
      </c>
      <c r="C150" s="96" t="inlineStr">
        <is>
          <t>支出</t>
        </is>
      </c>
      <c r="D150" s="96" t="inlineStr">
        <is>
          <t>*晓琼</t>
        </is>
      </c>
      <c r="E150" s="96" t="inlineStr">
        <is>
          <t>************4154</t>
        </is>
      </c>
      <c r="F150" s="96" t="n">
        <v>40.78</v>
      </c>
      <c r="G150" s="129" t="inlineStr">
        <is>
          <t>2026040911120520426700932889930</t>
        </is>
      </c>
      <c r="H150" s="96" t="inlineStr">
        <is>
          <t>185.34</t>
        </is>
      </c>
      <c r="I150" s="100" t="n"/>
      <c r="J150" s="96" t="n"/>
      <c r="K150" s="96" t="inlineStr">
        <is>
          <t>屈野客户插排</t>
        </is>
      </c>
      <c r="L150" s="95" t="inlineStr">
        <is>
          <t>2701791878046047055</t>
        </is>
      </c>
      <c r="M150" t="inlineStr">
        <is>
          <t>✓</t>
        </is>
      </c>
    </row>
    <row r="151">
      <c r="A151" s="97" t="inlineStr">
        <is>
          <t>2026-04-08 23:33:19</t>
        </is>
      </c>
      <c r="B151" s="96" t="inlineStr">
        <is>
          <t>1570792022900488330</t>
        </is>
      </c>
      <c r="C151" s="97" t="inlineStr">
        <is>
          <t>支出</t>
        </is>
      </c>
      <c r="D151" s="97" t="n"/>
      <c r="E151" s="97" t="n"/>
      <c r="F151" s="97" t="n">
        <v>0.01</v>
      </c>
      <c r="G151" s="97" t="inlineStr">
        <is>
          <t>2026040411120520426700762972490</t>
        </is>
      </c>
      <c r="H151" s="97" t="inlineStr">
        <is>
          <t>1176.12</t>
        </is>
      </c>
      <c r="I151" s="100" t="n"/>
      <c r="J151" s="97" t="n"/>
      <c r="K151" s="97" t="inlineStr">
        <is>
          <t xml:space="preserve">P2026040823331096408930879400 </t>
        </is>
      </c>
      <c r="M151" t="inlineStr">
        <is>
          <t>✓</t>
        </is>
      </c>
    </row>
    <row r="152">
      <c r="A152" s="96" t="inlineStr">
        <is>
          <t>2026-04-08 23:33:19</t>
        </is>
      </c>
      <c r="B152" s="96" t="inlineStr">
        <is>
          <t>1570792022900388331</t>
        </is>
      </c>
      <c r="C152" s="96" t="inlineStr">
        <is>
          <t>收入</t>
        </is>
      </c>
      <c r="D152" s="96" t="n"/>
      <c r="E152" s="96" t="n"/>
      <c r="F152" s="96" t="n">
        <v>0.01</v>
      </c>
      <c r="G152" s="96" t="inlineStr">
        <is>
          <t>2026040423001488331402659134</t>
        </is>
      </c>
      <c r="H152" s="96" t="inlineStr">
        <is>
          <t>1176.13</t>
        </is>
      </c>
      <c r="I152" s="100" t="n"/>
      <c r="J152" s="96" t="n"/>
      <c r="K152" s="96" t="inlineStr">
        <is>
          <t xml:space="preserve">P2026040823331096408930879400 </t>
        </is>
      </c>
      <c r="M152" t="inlineStr">
        <is>
          <t>✓</t>
        </is>
      </c>
    </row>
    <row r="153">
      <c r="A153" s="163" t="inlineStr">
        <is>
          <t>2026-04-08 23:33:19</t>
        </is>
      </c>
      <c r="B153" s="129" t="inlineStr">
        <is>
          <t>2026040811120520426700925610190</t>
        </is>
      </c>
      <c r="C153" s="97" t="inlineStr">
        <is>
          <t>支出</t>
        </is>
      </c>
      <c r="D153" s="97" t="inlineStr">
        <is>
          <t>深圳市小亿网络有限公司</t>
        </is>
      </c>
      <c r="E153" s="97" t="inlineStr">
        <is>
          <t>****************0156</t>
        </is>
      </c>
      <c r="F153" s="97" t="n">
        <v>99.98999999999999</v>
      </c>
      <c r="G153" s="134" t="inlineStr">
        <is>
          <t>2026040811120520426700925610190</t>
        </is>
      </c>
      <c r="H153" s="97" t="inlineStr">
        <is>
          <t>226.12</t>
        </is>
      </c>
      <c r="I153" s="100" t="n"/>
      <c r="J153" s="97" t="n"/>
      <c r="K153" s="97" t="inlineStr">
        <is>
          <t>P50893914968万师傅高艺玲</t>
        </is>
      </c>
      <c r="L153" s="130" t="inlineStr">
        <is>
          <t>4875481081000424447</t>
        </is>
      </c>
      <c r="M153" t="inlineStr">
        <is>
          <t>✓ 万师傅安装费/退款流水(通过万师傅平台结算，有关联订单号，归属安装外包费用，无淘宝平台订单号属正常)</t>
        </is>
      </c>
    </row>
    <row r="154">
      <c r="A154" s="96" t="inlineStr">
        <is>
          <t>2026-04-08 19:13:10</t>
        </is>
      </c>
      <c r="B154" s="96" t="inlineStr">
        <is>
          <t>1570792088743288330</t>
        </is>
      </c>
      <c r="C154" s="96" t="inlineStr">
        <is>
          <t>在线支付</t>
        </is>
      </c>
      <c r="D154" s="96" t="inlineStr">
        <is>
          <t>**芳</t>
        </is>
      </c>
      <c r="E154" s="96" t="inlineStr">
        <is>
          <t>132******28</t>
        </is>
      </c>
      <c r="F154" s="96" t="n">
        <v>158.38</v>
      </c>
      <c r="G154" s="96" t="inlineStr">
        <is>
          <t>2026040411120520426700754808550</t>
        </is>
      </c>
      <c r="H154" s="96" t="inlineStr">
        <is>
          <t>1176.12</t>
        </is>
      </c>
      <c r="I154" s="100" t="n"/>
      <c r="J154" s="96" t="n"/>
      <c r="K154" s="96" t="inlineStr">
        <is>
          <t>洞洞板置物板免打孔收纳墙上展示架适宜家用配件挂钩可定制杨先生窄柜洞洞板</t>
        </is>
      </c>
      <c r="M154" t="inlineStr">
        <is>
          <t>✓</t>
        </is>
      </c>
    </row>
    <row r="155">
      <c r="A155" s="97" t="inlineStr">
        <is>
          <t>2026-04-08 13:42:49</t>
        </is>
      </c>
      <c r="B155" s="96" t="inlineStr">
        <is>
          <t>1570791777729188330</t>
        </is>
      </c>
      <c r="C155" s="97" t="inlineStr">
        <is>
          <t>转账</t>
        </is>
      </c>
      <c r="D155" s="97" t="inlineStr">
        <is>
          <t>**金</t>
        </is>
      </c>
      <c r="E155" s="97" t="inlineStr">
        <is>
          <t>138******29</t>
        </is>
      </c>
      <c r="F155" s="97" t="n">
        <v>240</v>
      </c>
      <c r="G155" s="97" t="inlineStr">
        <is>
          <t>2026040423001488331402712899</t>
        </is>
      </c>
      <c r="H155" s="97" t="inlineStr">
        <is>
          <t>1334.50</t>
        </is>
      </c>
      <c r="I155" s="100" t="n"/>
      <c r="J155" s="97" t="n"/>
      <c r="K155" s="97" t="inlineStr">
        <is>
          <t xml:space="preserve"> 钱向华柜子安装费</t>
        </is>
      </c>
      <c r="L155" s="130" t="inlineStr">
        <is>
          <t>3284205097563943655</t>
        </is>
      </c>
      <c r="M155" t="inlineStr">
        <is>
          <t>✓</t>
        </is>
      </c>
    </row>
    <row r="156">
      <c r="A156" s="96" t="inlineStr">
        <is>
          <t>2026-04-08 13:42:00</t>
        </is>
      </c>
      <c r="B156" s="96" t="inlineStr">
        <is>
          <t>1570791867975088330</t>
        </is>
      </c>
      <c r="C156" s="96" t="inlineStr">
        <is>
          <t>转账</t>
        </is>
      </c>
      <c r="D156" s="96" t="inlineStr">
        <is>
          <t>**金</t>
        </is>
      </c>
      <c r="E156" s="96" t="inlineStr">
        <is>
          <t>138******29</t>
        </is>
      </c>
      <c r="F156" s="96" t="n">
        <v>300</v>
      </c>
      <c r="G156" s="96" t="inlineStr">
        <is>
          <t>2026040423001488331402712899</t>
        </is>
      </c>
      <c r="H156" s="96" t="inlineStr">
        <is>
          <t>1574.50</t>
        </is>
      </c>
      <c r="I156" s="100" t="n"/>
      <c r="J156" s="96" t="n"/>
      <c r="K156" s="96" t="inlineStr">
        <is>
          <t xml:space="preserve"> 舟舟柜子升降桌安装费</t>
        </is>
      </c>
      <c r="L156" s="130" t="inlineStr">
        <is>
          <t>3053342172697207296</t>
        </is>
      </c>
      <c r="M156" t="inlineStr">
        <is>
          <t>✓</t>
        </is>
      </c>
    </row>
    <row r="157">
      <c r="A157" s="97" t="inlineStr">
        <is>
          <t>2026-04-07 17:49:46</t>
        </is>
      </c>
      <c r="B157" s="96" t="inlineStr">
        <is>
          <t>1570791447632088330</t>
        </is>
      </c>
      <c r="C157" s="97" t="inlineStr">
        <is>
          <t>转账</t>
        </is>
      </c>
      <c r="D157" s="97" t="inlineStr">
        <is>
          <t>**平</t>
        </is>
      </c>
      <c r="E157" s="97" t="inlineStr">
        <is>
          <t>157******30</t>
        </is>
      </c>
      <c r="F157" s="97" t="n">
        <v>210</v>
      </c>
      <c r="G157" s="97" t="inlineStr">
        <is>
          <t>2026040411120520426700745913260</t>
        </is>
      </c>
      <c r="H157" s="97" t="inlineStr">
        <is>
          <t>1874.50</t>
        </is>
      </c>
      <c r="I157" s="100" t="n"/>
      <c r="J157" s="97" t="n"/>
      <c r="K157" s="97" t="inlineStr">
        <is>
          <t xml:space="preserve"> 钱向华上海送装</t>
        </is>
      </c>
      <c r="L157" s="130" t="inlineStr">
        <is>
          <t>3284205097563943655</t>
        </is>
      </c>
      <c r="M157" t="inlineStr">
        <is>
          <t>✓</t>
        </is>
      </c>
    </row>
    <row r="158">
      <c r="A158" s="96" t="inlineStr">
        <is>
          <t>2026-04-07 17:48:55</t>
        </is>
      </c>
      <c r="B158" s="96" t="inlineStr">
        <is>
          <t>1570791676784788330</t>
        </is>
      </c>
      <c r="C158" s="96" t="inlineStr">
        <is>
          <t>转账</t>
        </is>
      </c>
      <c r="D158" s="96" t="inlineStr">
        <is>
          <t>**平</t>
        </is>
      </c>
      <c r="E158" s="96" t="inlineStr">
        <is>
          <t>157******30</t>
        </is>
      </c>
      <c r="F158" s="96" t="n">
        <v>280</v>
      </c>
      <c r="G158" s="96" t="inlineStr">
        <is>
          <t>2026040422001188331400302741</t>
        </is>
      </c>
      <c r="H158" s="96" t="inlineStr">
        <is>
          <t>2084.50</t>
        </is>
      </c>
      <c r="I158" s="100" t="n"/>
      <c r="J158" s="96" t="n"/>
      <c r="K158" s="96" t="inlineStr">
        <is>
          <t xml:space="preserve"> 舟舟上海送装</t>
        </is>
      </c>
      <c r="L158" s="130" t="inlineStr">
        <is>
          <t>3053342172697207296</t>
        </is>
      </c>
      <c r="M158" t="inlineStr">
        <is>
          <t>✓</t>
        </is>
      </c>
    </row>
    <row r="159">
      <c r="A159" s="97" t="inlineStr">
        <is>
          <t>2026-04-07 12:52:53</t>
        </is>
      </c>
      <c r="B159" s="96" t="inlineStr">
        <is>
          <t>1570791274870488330</t>
        </is>
      </c>
      <c r="C159" s="97" t="inlineStr">
        <is>
          <t>转账</t>
        </is>
      </c>
      <c r="D159" s="97" t="inlineStr">
        <is>
          <t>**强</t>
        </is>
      </c>
      <c r="E159" s="97" t="inlineStr">
        <is>
          <t>180******55</t>
        </is>
      </c>
      <c r="F159" s="97" t="n">
        <v>1170.29</v>
      </c>
      <c r="G159" s="97" t="inlineStr">
        <is>
          <t>2026040422001188331400302741</t>
        </is>
      </c>
      <c r="H159" s="97" t="inlineStr">
        <is>
          <t>2364.50</t>
        </is>
      </c>
      <c r="I159" s="100" t="n"/>
      <c r="J159" s="97" t="n"/>
      <c r="K159" s="97" t="inlineStr">
        <is>
          <t xml:space="preserve"> 江苏样品搬运</t>
        </is>
      </c>
      <c r="M159" t="inlineStr">
        <is>
          <t>✓</t>
        </is>
      </c>
    </row>
    <row r="160">
      <c r="A160" s="96" t="inlineStr">
        <is>
          <t>2026-04-07 12:51:11</t>
        </is>
      </c>
      <c r="B160" s="96" t="inlineStr">
        <is>
          <t>1570791319820888330</t>
        </is>
      </c>
      <c r="C160" s="96" t="inlineStr">
        <is>
          <t>转账</t>
        </is>
      </c>
      <c r="D160" s="96" t="inlineStr">
        <is>
          <t>**成</t>
        </is>
      </c>
      <c r="E160" s="96" t="inlineStr">
        <is>
          <t>156******39</t>
        </is>
      </c>
      <c r="F160" s="96" t="n">
        <v>464.5</v>
      </c>
      <c r="G160" s="96" t="inlineStr">
        <is>
          <t>2026040411120520426700745047110</t>
        </is>
      </c>
      <c r="H160" s="96" t="inlineStr">
        <is>
          <t>3534.79</t>
        </is>
      </c>
      <c r="I160" s="100" t="n"/>
      <c r="J160" s="96" t="n"/>
      <c r="K160" s="96" t="inlineStr">
        <is>
          <t xml:space="preserve"> 江苏样品安装</t>
        </is>
      </c>
      <c r="M160" t="inlineStr">
        <is>
          <t>✓</t>
        </is>
      </c>
    </row>
    <row r="161">
      <c r="A161" s="97" t="inlineStr">
        <is>
          <t>2026-04-07 12:19:36</t>
        </is>
      </c>
      <c r="B161" s="96" t="inlineStr">
        <is>
          <t>1570791303064788330</t>
        </is>
      </c>
      <c r="C161" s="97" t="inlineStr">
        <is>
          <t>转账</t>
        </is>
      </c>
      <c r="D161" s="97" t="inlineStr">
        <is>
          <t>**强</t>
        </is>
      </c>
      <c r="E161" s="97" t="inlineStr">
        <is>
          <t>180******55</t>
        </is>
      </c>
      <c r="F161" s="97" t="n">
        <v>329.71</v>
      </c>
      <c r="G161" s="97" t="inlineStr">
        <is>
          <t>2026040322001188331458519923</t>
        </is>
      </c>
      <c r="H161" s="97" t="inlineStr">
        <is>
          <t>3999.29</t>
        </is>
      </c>
      <c r="I161" s="100" t="n"/>
      <c r="J161" s="97" t="n"/>
      <c r="K161" s="97" t="inlineStr">
        <is>
          <t xml:space="preserve"> 江苏样品搬运</t>
        </is>
      </c>
      <c r="M161" t="inlineStr">
        <is>
          <t>✓</t>
        </is>
      </c>
    </row>
    <row r="162">
      <c r="A162" s="96" t="inlineStr">
        <is>
          <t>2026-04-06 19:48:48</t>
        </is>
      </c>
      <c r="B162" s="96" t="inlineStr">
        <is>
          <t>1570790943114288331</t>
        </is>
      </c>
      <c r="C162" s="96" t="inlineStr">
        <is>
          <t>退款（交易退款）</t>
        </is>
      </c>
      <c r="D162" s="96" t="inlineStr">
        <is>
          <t>深圳市小亿网络有限公司</t>
        </is>
      </c>
      <c r="E162" s="96" t="inlineStr">
        <is>
          <t>wanshifu2013@126.com</t>
        </is>
      </c>
      <c r="F162" s="96" t="n">
        <v>386</v>
      </c>
      <c r="G162" s="96" t="inlineStr">
        <is>
          <t>2026040322001188331458519923</t>
        </is>
      </c>
      <c r="H162" s="96" t="inlineStr">
        <is>
          <t>4329.00</t>
        </is>
      </c>
      <c r="I162" s="100" t="n"/>
      <c r="J162" s="96" t="n"/>
      <c r="K162" s="96" t="inlineStr">
        <is>
          <t>P2026040619433988539297919100原路退款，退款流水号：R2026040619465525182775299400陆先生</t>
        </is>
      </c>
      <c r="M162" t="inlineStr">
        <is>
          <t>✓ 万师傅安装费/退款流水(通过万师傅平台结算，有关联订单号，归属安装外包费用，无淘宝平台订单号属正常)</t>
        </is>
      </c>
    </row>
    <row r="163">
      <c r="A163" s="97" t="inlineStr">
        <is>
          <t>2026-04-06 19:43:47</t>
        </is>
      </c>
      <c r="B163" s="96" t="inlineStr">
        <is>
          <t>1570791002686288330</t>
        </is>
      </c>
      <c r="C163" s="97" t="inlineStr">
        <is>
          <t>在线支付</t>
        </is>
      </c>
      <c r="D163" s="97" t="inlineStr">
        <is>
          <t>深圳市小亿网络有限公司</t>
        </is>
      </c>
      <c r="E163" s="97" t="inlineStr">
        <is>
          <t>wanshifu2013@126.com</t>
        </is>
      </c>
      <c r="F163" s="97" t="n">
        <v>386</v>
      </c>
      <c r="G163" s="97" t="inlineStr">
        <is>
          <t>2026040311120520426700726511610</t>
        </is>
      </c>
      <c r="H163" s="97" t="inlineStr">
        <is>
          <t>3943.00</t>
        </is>
      </c>
      <c r="I163" s="100" t="n"/>
      <c r="J163" s="97" t="n"/>
      <c r="K163" s="97" t="inlineStr">
        <is>
          <t>P2026040619433988539297919100万师傅-样品陆先生</t>
        </is>
      </c>
      <c r="M163" t="inlineStr">
        <is>
          <t>✓ 万师傅安装费/退款流水(通过万师傅平台结算，有关联订单号，归属安装外包费用，无淘宝平台订单号属正常)</t>
        </is>
      </c>
    </row>
    <row r="164">
      <c r="A164" s="162" t="n">
        <v>46118.75613425926</v>
      </c>
      <c r="B164" s="96" t="inlineStr">
        <is>
          <t>1000050001202604061227031485351</t>
        </is>
      </c>
      <c r="C164" s="96" t="inlineStr">
        <is>
          <t>收入</t>
        </is>
      </c>
      <c r="D164" s="96" t="inlineStr">
        <is>
          <t>汪清泉</t>
        </is>
      </c>
      <c r="E164" s="96" t="n"/>
      <c r="F164" s="138" t="n">
        <v>135</v>
      </c>
      <c r="G164" s="96" t="inlineStr">
        <is>
          <t>1000050001202604061227031485351</t>
        </is>
      </c>
      <c r="H164" s="96" t="n"/>
      <c r="I164" s="100" t="n"/>
      <c r="J164" s="96" t="n"/>
      <c r="K164" s="96" t="inlineStr">
        <is>
          <t>转账备注:微信转账  样品安装赔付</t>
        </is>
      </c>
      <c r="M164" t="inlineStr">
        <is>
          <t>✓</t>
        </is>
      </c>
    </row>
    <row r="165">
      <c r="A165" s="97" t="inlineStr">
        <is>
          <t>2026-04-06 17:36:50</t>
        </is>
      </c>
      <c r="B165" s="96" t="inlineStr">
        <is>
          <t>1570790864362488330</t>
        </is>
      </c>
      <c r="C165" s="97" t="inlineStr">
        <is>
          <t>在线支付</t>
        </is>
      </c>
      <c r="D165" s="97" t="inlineStr">
        <is>
          <t>深圳市小亿网络有限公司</t>
        </is>
      </c>
      <c r="E165" s="97" t="inlineStr">
        <is>
          <t>wanshifu2013@126.com</t>
        </is>
      </c>
      <c r="F165" s="97" t="n">
        <v>71</v>
      </c>
      <c r="G165" s="97" t="inlineStr">
        <is>
          <t>2026040322001488331401123720</t>
        </is>
      </c>
      <c r="H165" s="97" t="inlineStr">
        <is>
          <t>4329.00</t>
        </is>
      </c>
      <c r="I165" s="100" t="n"/>
      <c r="J165" s="97" t="n"/>
      <c r="K165" s="97" t="inlineStr">
        <is>
          <t>P2026040617364269476395694300万师傅向兴</t>
        </is>
      </c>
      <c r="L165" s="95" t="inlineStr">
        <is>
          <t>3232689493377181868</t>
        </is>
      </c>
      <c r="M165" t="inlineStr">
        <is>
          <t>✓ 万师傅安装费/退款流水(通过万师傅平台结算，有关联订单号，归属安装外包费用，无淘宝平台订单号属正常)</t>
        </is>
      </c>
    </row>
    <row r="166">
      <c r="A166" s="96" t="inlineStr">
        <is>
          <t>2026-04-06 13:57:32</t>
        </is>
      </c>
      <c r="B166" s="96" t="inlineStr">
        <is>
          <t>1570790869146188330</t>
        </is>
      </c>
      <c r="C166" s="96" t="inlineStr">
        <is>
          <t>支出</t>
        </is>
      </c>
      <c r="D166" s="96" t="n"/>
      <c r="E166" s="96" t="n"/>
      <c r="F166" s="96" t="n">
        <v>0.01</v>
      </c>
      <c r="G166" s="96" t="inlineStr">
        <is>
          <t>2026040311120520426700725595880</t>
        </is>
      </c>
      <c r="H166" s="96" t="inlineStr">
        <is>
          <t>4400.00</t>
        </is>
      </c>
      <c r="I166" s="100" t="n"/>
      <c r="J166" s="96" t="n"/>
      <c r="K166" s="96" t="inlineStr">
        <is>
          <t xml:space="preserve">P2026040613572395116358024000 </t>
        </is>
      </c>
      <c r="M166" t="inlineStr">
        <is>
          <t>✓</t>
        </is>
      </c>
    </row>
    <row r="167">
      <c r="A167" s="97" t="inlineStr">
        <is>
          <t>2026-04-06 13:57:32</t>
        </is>
      </c>
      <c r="B167" s="96" t="inlineStr">
        <is>
          <t>1570790869146088331</t>
        </is>
      </c>
      <c r="C167" s="97" t="inlineStr">
        <is>
          <t>收入</t>
        </is>
      </c>
      <c r="D167" s="97" t="n"/>
      <c r="E167" s="97" t="n"/>
      <c r="F167" s="97" t="n">
        <v>0.01</v>
      </c>
      <c r="G167" s="97" t="inlineStr">
        <is>
          <t>2026040311120520426700725253480</t>
        </is>
      </c>
      <c r="H167" s="97" t="inlineStr">
        <is>
          <t>4400.01</t>
        </is>
      </c>
      <c r="I167" s="100" t="n"/>
      <c r="J167" s="97" t="n"/>
      <c r="K167" s="97" t="inlineStr">
        <is>
          <t xml:space="preserve">P2026040613572395116358024000 </t>
        </is>
      </c>
      <c r="M167" t="inlineStr">
        <is>
          <t>✓</t>
        </is>
      </c>
    </row>
    <row r="168">
      <c r="A168" s="162" t="inlineStr">
        <is>
          <t>2026-04-06 13:57:31</t>
        </is>
      </c>
      <c r="B168" s="129" t="inlineStr">
        <is>
          <t>2026040611120520426700816499610</t>
        </is>
      </c>
      <c r="C168" s="96" t="inlineStr">
        <is>
          <t>支出</t>
        </is>
      </c>
      <c r="D168" s="96" t="inlineStr">
        <is>
          <t>深圳市小亿网络有限公司</t>
        </is>
      </c>
      <c r="E168" s="96" t="inlineStr">
        <is>
          <t>****************0156</t>
        </is>
      </c>
      <c r="F168" s="96" t="n">
        <v>57.99</v>
      </c>
      <c r="G168" s="129" t="inlineStr">
        <is>
          <t>2026040611120520426700816499610</t>
        </is>
      </c>
      <c r="H168" s="96" t="inlineStr">
        <is>
          <t>326.11</t>
        </is>
      </c>
      <c r="I168" s="100" t="n"/>
      <c r="J168" s="96" t="n"/>
      <c r="K168" s="96" t="inlineStr">
        <is>
          <t>刘女士深圳转寄费用</t>
        </is>
      </c>
      <c r="M168" t="inlineStr">
        <is>
          <t>✓ 万师傅安装费/退款流水(通过万师傅平台结算，有关联订单号，归属安装外包费用，无淘宝平台订单号属正常)</t>
        </is>
      </c>
    </row>
    <row r="169">
      <c r="A169" s="97" t="inlineStr">
        <is>
          <t>2026-04-06 10:10:04</t>
        </is>
      </c>
      <c r="B169" s="96" t="inlineStr">
        <is>
          <t>1571140824637700331</t>
        </is>
      </c>
      <c r="C169" s="97" t="inlineStr">
        <is>
          <t>转账</t>
        </is>
      </c>
      <c r="D169" s="97" t="inlineStr">
        <is>
          <t>常州明凯照明科技有限公司</t>
        </is>
      </c>
      <c r="E169" s="97" t="inlineStr">
        <is>
          <t>18961160771@163.com</t>
        </is>
      </c>
      <c r="F169" s="97" t="n">
        <v>6.02</v>
      </c>
      <c r="G169" s="97" t="inlineStr">
        <is>
          <t>2026040323001488331458710310</t>
        </is>
      </c>
      <c r="H169" s="97" t="inlineStr">
        <is>
          <t>4400.00</t>
        </is>
      </c>
      <c r="I169" s="100" t="n"/>
      <c r="J169" s="97" t="n"/>
      <c r="K169" s="97" t="inlineStr">
        <is>
          <t>舟舟换变压器支付宝转账小额打款-关联订单号：4502195102050044806</t>
        </is>
      </c>
      <c r="L169" s="130" t="inlineStr">
        <is>
          <t>3053342172697207296</t>
        </is>
      </c>
      <c r="M169" t="inlineStr">
        <is>
          <t>✓</t>
        </is>
      </c>
    </row>
    <row r="170">
      <c r="A170" s="96" t="inlineStr">
        <is>
          <t>2026-04-06 10:08:32</t>
        </is>
      </c>
      <c r="B170" s="96" t="inlineStr">
        <is>
          <t>1570790935238188330</t>
        </is>
      </c>
      <c r="C170" s="96" t="inlineStr">
        <is>
          <t>在线支付</t>
        </is>
      </c>
      <c r="D170" s="96" t="inlineStr">
        <is>
          <t>淘天物流科技有限公司</t>
        </is>
      </c>
      <c r="E170" s="96" t="inlineStr">
        <is>
          <t>ttwlbyf@service.aliyun.com</t>
        </is>
      </c>
      <c r="F170" s="96" t="n">
        <v>6.02</v>
      </c>
      <c r="G170" s="96" t="inlineStr">
        <is>
          <t>2026040311120520426700711800830</t>
        </is>
      </c>
      <c r="H170" s="96" t="inlineStr">
        <is>
          <t>4393.98</t>
        </is>
      </c>
      <c r="I170" s="100" t="n"/>
      <c r="J170" s="96" t="n"/>
      <c r="K170" s="96" t="inlineStr">
        <is>
          <t>淘宝退货-寄件费_2215495491208_LP00806297728765舟舟客户变压器退货运费</t>
        </is>
      </c>
      <c r="L170" s="130" t="inlineStr">
        <is>
          <t>3053342172697207296</t>
        </is>
      </c>
      <c r="M170" t="inlineStr">
        <is>
          <t>✓</t>
        </is>
      </c>
    </row>
    <row r="171">
      <c r="A171" s="97" t="inlineStr">
        <is>
          <t>2026-04-06 01:26:28</t>
        </is>
      </c>
      <c r="B171" s="96" t="inlineStr">
        <is>
          <t>1570790695795488330</t>
        </is>
      </c>
      <c r="C171" s="97" t="inlineStr">
        <is>
          <t>在线支付</t>
        </is>
      </c>
      <c r="D171" s="97" t="inlineStr">
        <is>
          <t>深圳市小亿网络有限公司</t>
        </is>
      </c>
      <c r="E171" s="97" t="inlineStr">
        <is>
          <t>wanshifu2013@126.com</t>
        </is>
      </c>
      <c r="F171" s="97" t="n">
        <v>600</v>
      </c>
      <c r="G171" s="97" t="inlineStr">
        <is>
          <t>2026040322001488331400543057</t>
        </is>
      </c>
      <c r="H171" s="97" t="inlineStr">
        <is>
          <t>4400.00</t>
        </is>
      </c>
      <c r="I171" s="100" t="n"/>
      <c r="J171" s="97" t="n"/>
      <c r="K171" s="97" t="inlineStr">
        <is>
          <t>P2026040601262041375820647000万师傅-样品魏佳英</t>
        </is>
      </c>
      <c r="M171" t="inlineStr">
        <is>
          <t>✓ 万师傅安装费/退款流水(通过万师傅平台结算，有关联订单号，归属安装外包费用，无淘宝平台订单号属正常)</t>
        </is>
      </c>
    </row>
    <row r="172">
      <c r="A172" s="96" t="inlineStr">
        <is>
          <t>2026-04-06 01:25:33</t>
        </is>
      </c>
      <c r="B172" s="96" t="inlineStr">
        <is>
          <t>1570782616197017011</t>
        </is>
      </c>
      <c r="C172" s="96" t="inlineStr">
        <is>
          <t>转账</t>
        </is>
      </c>
      <c r="D172" s="96" t="inlineStr">
        <is>
          <t>**英</t>
        </is>
      </c>
      <c r="E172" s="96" t="inlineStr">
        <is>
          <t>wei***@hotmail.com</t>
        </is>
      </c>
      <c r="F172" s="96" t="n">
        <v>5000</v>
      </c>
      <c r="G172" s="96" t="inlineStr">
        <is>
          <t>2026040322001488331400543057</t>
        </is>
      </c>
      <c r="H172" s="96" t="inlineStr">
        <is>
          <t>5000.00</t>
        </is>
      </c>
      <c r="I172" s="100" t="n"/>
      <c r="J172" s="96" t="n"/>
      <c r="K172" s="96" t="inlineStr">
        <is>
          <t xml:space="preserve"> 货款</t>
        </is>
      </c>
      <c r="M172" t="inlineStr">
        <is>
          <t>✓</t>
        </is>
      </c>
    </row>
    <row r="173">
      <c r="A173" s="97" t="inlineStr">
        <is>
          <t>2026-04-05 13:27:50</t>
        </is>
      </c>
      <c r="B173" s="96" t="inlineStr">
        <is>
          <t>1570790676779188330</t>
        </is>
      </c>
      <c r="C173" s="97" t="inlineStr">
        <is>
          <t>支出</t>
        </is>
      </c>
      <c r="D173" s="97" t="n"/>
      <c r="E173" s="97" t="n"/>
      <c r="F173" s="97" t="n">
        <v>0.02</v>
      </c>
      <c r="G173" s="97" t="inlineStr">
        <is>
          <t>2026040311120520426700711971230</t>
        </is>
      </c>
      <c r="H173" s="97" t="inlineStr">
        <is>
          <t>0.00</t>
        </is>
      </c>
      <c r="I173" s="100" t="n"/>
      <c r="J173" s="97" t="n"/>
      <c r="K173" s="97" t="inlineStr">
        <is>
          <t xml:space="preserve">P2026040513265208409716156800 </t>
        </is>
      </c>
      <c r="M173" t="inlineStr">
        <is>
          <t>✓</t>
        </is>
      </c>
    </row>
    <row r="174">
      <c r="A174" s="96" t="inlineStr">
        <is>
          <t>2026-04-05 13:27:50</t>
        </is>
      </c>
      <c r="B174" s="96" t="inlineStr">
        <is>
          <t>1570790676779088331</t>
        </is>
      </c>
      <c r="C174" s="96" t="inlineStr">
        <is>
          <t>收入</t>
        </is>
      </c>
      <c r="D174" s="96" t="n"/>
      <c r="E174" s="96" t="n"/>
      <c r="F174" s="96" t="n">
        <v>0.02</v>
      </c>
      <c r="G174" s="96" t="inlineStr">
        <is>
          <t>2026040311120520426700711168460</t>
        </is>
      </c>
      <c r="H174" s="96" t="inlineStr">
        <is>
          <t>0.02</t>
        </is>
      </c>
      <c r="I174" s="100" t="n"/>
      <c r="J174" s="96" t="n"/>
      <c r="K174" s="96" t="inlineStr">
        <is>
          <t xml:space="preserve">P2026040513265208409716156800 </t>
        </is>
      </c>
      <c r="M174" t="inlineStr">
        <is>
          <t>✓</t>
        </is>
      </c>
    </row>
    <row r="175">
      <c r="A175" s="163" t="inlineStr">
        <is>
          <t>2026-04-05 13:27:49</t>
        </is>
      </c>
      <c r="B175" s="129" t="inlineStr">
        <is>
          <t>2026040511120520426700782244080</t>
        </is>
      </c>
      <c r="C175" s="97" t="inlineStr">
        <is>
          <t>支出</t>
        </is>
      </c>
      <c r="D175" s="97" t="inlineStr">
        <is>
          <t>*师傅</t>
        </is>
      </c>
      <c r="E175" s="97" t="inlineStr">
        <is>
          <t>************0121</t>
        </is>
      </c>
      <c r="F175" s="97" t="n">
        <v>49.98</v>
      </c>
      <c r="G175" s="134" t="inlineStr">
        <is>
          <t>2026040511120520426700782244080</t>
        </is>
      </c>
      <c r="H175" s="97" t="inlineStr">
        <is>
          <t>384.10</t>
        </is>
      </c>
      <c r="I175" s="100" t="n"/>
      <c r="J175" s="97" t="n"/>
      <c r="K175" s="97" t="inlineStr">
        <is>
          <t>P50867591186万师傅卢小姐</t>
        </is>
      </c>
      <c r="L175" s="95" t="inlineStr">
        <is>
          <t>2701790688076021583</t>
        </is>
      </c>
      <c r="M175" t="inlineStr">
        <is>
          <t>✓ 万师傅安装费/退款流水(通过万师傅平台结算，有关联订单号，归属安装外包费用，无淘宝平台订单号属正常)</t>
        </is>
      </c>
    </row>
    <row r="176">
      <c r="A176" s="96" t="inlineStr">
        <is>
          <t>2026-04-05 12:14:38</t>
        </is>
      </c>
      <c r="B176" s="96" t="inlineStr">
        <is>
          <t>1570790700677288331</t>
        </is>
      </c>
      <c r="C176" s="96" t="inlineStr">
        <is>
          <t>收入</t>
        </is>
      </c>
      <c r="D176" s="96" t="n"/>
      <c r="E176" s="96" t="n"/>
      <c r="F176" s="96" t="n">
        <v>0.02</v>
      </c>
      <c r="G176" s="96" t="inlineStr">
        <is>
          <t>2026040211120520426700686289610</t>
        </is>
      </c>
      <c r="H176" s="96" t="inlineStr">
        <is>
          <t>0.02</t>
        </is>
      </c>
      <c r="I176" s="100" t="n"/>
      <c r="J176" s="96" t="n"/>
      <c r="K176" s="96" t="inlineStr">
        <is>
          <t xml:space="preserve">P2026040512143096110091547400 </t>
        </is>
      </c>
      <c r="M176" t="inlineStr">
        <is>
          <t>✓</t>
        </is>
      </c>
    </row>
    <row r="177">
      <c r="A177" s="97" t="inlineStr">
        <is>
          <t>2026-04-05 12:14:38</t>
        </is>
      </c>
      <c r="B177" s="96" t="inlineStr">
        <is>
          <t>1570790700677388330</t>
        </is>
      </c>
      <c r="C177" s="97" t="inlineStr">
        <is>
          <t>支出</t>
        </is>
      </c>
      <c r="D177" s="97" t="n"/>
      <c r="E177" s="97" t="n"/>
      <c r="F177" s="97" t="n">
        <v>0.02</v>
      </c>
      <c r="G177" s="97" t="inlineStr">
        <is>
          <t>2026040211120520426700678440600</t>
        </is>
      </c>
      <c r="H177" s="97" t="inlineStr">
        <is>
          <t>0.00</t>
        </is>
      </c>
      <c r="I177" s="100" t="n"/>
      <c r="J177" s="97" t="n"/>
      <c r="K177" s="97" t="inlineStr">
        <is>
          <t xml:space="preserve">P2026040512143096110091547400 </t>
        </is>
      </c>
      <c r="M177" t="inlineStr">
        <is>
          <t>✓</t>
        </is>
      </c>
    </row>
    <row r="178">
      <c r="A178" s="162" t="inlineStr">
        <is>
          <t>2026-04-05 12:14:38</t>
        </is>
      </c>
      <c r="B178" s="96" t="inlineStr">
        <is>
          <t>2026040511120520426700780226270</t>
        </is>
      </c>
      <c r="C178" s="96" t="inlineStr">
        <is>
          <t>支出</t>
        </is>
      </c>
      <c r="D178" s="96" t="inlineStr">
        <is>
          <t>*师傅</t>
        </is>
      </c>
      <c r="E178" s="96" t="inlineStr">
        <is>
          <t>************3103</t>
        </is>
      </c>
      <c r="F178" s="96" t="n">
        <v>69.98</v>
      </c>
      <c r="G178" s="96" t="inlineStr">
        <is>
          <t>2026040511120520426700780226270</t>
        </is>
      </c>
      <c r="H178" s="96" t="inlineStr">
        <is>
          <t>434.08</t>
        </is>
      </c>
      <c r="I178" s="100" t="n"/>
      <c r="J178" s="96" t="n"/>
      <c r="K178" s="96" t="inlineStr">
        <is>
          <t>P50871034628万师傅胡敏洁</t>
        </is>
      </c>
      <c r="L178" s="95" t="inlineStr">
        <is>
          <t>4502194095129027306</t>
        </is>
      </c>
      <c r="M178" t="inlineStr">
        <is>
          <t>✓ 万师傅安装费/退款流水(通过万师傅平台结算，有关联订单号，归属安装外包费用，无淘宝平台订单号属正常)</t>
        </is>
      </c>
    </row>
    <row r="179">
      <c r="A179" s="97" t="inlineStr">
        <is>
          <t>2026-04-05 12:14:03</t>
        </is>
      </c>
      <c r="B179" s="96" t="inlineStr">
        <is>
          <t>1570790584138388330</t>
        </is>
      </c>
      <c r="C179" s="97" t="inlineStr">
        <is>
          <t>支出</t>
        </is>
      </c>
      <c r="D179" s="97" t="n"/>
      <c r="E179" s="97" t="n"/>
      <c r="F179" s="97" t="n">
        <v>0.02</v>
      </c>
      <c r="G179" s="97" t="inlineStr">
        <is>
          <t>2026040223001488331453746875</t>
        </is>
      </c>
      <c r="H179" s="97" t="inlineStr">
        <is>
          <t>0.00</t>
        </is>
      </c>
      <c r="I179" s="100" t="n"/>
      <c r="J179" s="97" t="n"/>
      <c r="K179" s="97" t="inlineStr">
        <is>
          <t xml:space="preserve">P2026040512135497095156137900 </t>
        </is>
      </c>
      <c r="M179" t="inlineStr">
        <is>
          <t>✓</t>
        </is>
      </c>
    </row>
    <row r="180">
      <c r="A180" s="96" t="inlineStr">
        <is>
          <t>2026-04-05 12:14:03</t>
        </is>
      </c>
      <c r="B180" s="96" t="inlineStr">
        <is>
          <t>1570790584138288331</t>
        </is>
      </c>
      <c r="C180" s="96" t="inlineStr">
        <is>
          <t>收入</t>
        </is>
      </c>
      <c r="D180" s="96" t="n"/>
      <c r="E180" s="96" t="n"/>
      <c r="F180" s="96" t="n">
        <v>0.02</v>
      </c>
      <c r="G180" s="96" t="inlineStr">
        <is>
          <t>2026040211120520426700672463310</t>
        </is>
      </c>
      <c r="H180" s="96" t="inlineStr">
        <is>
          <t>0.02</t>
        </is>
      </c>
      <c r="I180" s="100" t="n"/>
      <c r="J180" s="96" t="n"/>
      <c r="K180" s="96" t="inlineStr">
        <is>
          <t xml:space="preserve">P2026040512135497095156137900 </t>
        </is>
      </c>
      <c r="M180" t="inlineStr">
        <is>
          <t>✓</t>
        </is>
      </c>
    </row>
    <row r="181">
      <c r="A181" s="163" t="inlineStr">
        <is>
          <t>2026-04-05 12:14:03</t>
        </is>
      </c>
      <c r="B181" s="96" t="inlineStr">
        <is>
          <t>2026040511120520426700781574730</t>
        </is>
      </c>
      <c r="C181" s="97" t="inlineStr">
        <is>
          <t>支出</t>
        </is>
      </c>
      <c r="D181" s="97" t="inlineStr">
        <is>
          <t>*师傅</t>
        </is>
      </c>
      <c r="E181" s="97" t="inlineStr">
        <is>
          <t>************0121</t>
        </is>
      </c>
      <c r="F181" s="97" t="n">
        <v>84.98</v>
      </c>
      <c r="G181" s="97" t="inlineStr">
        <is>
          <t>2026040511120520426700781574730</t>
        </is>
      </c>
      <c r="H181" s="97" t="inlineStr">
        <is>
          <t>504.06</t>
        </is>
      </c>
      <c r="I181" s="100" t="n"/>
      <c r="J181" s="97" t="n"/>
      <c r="K181" s="97" t="inlineStr">
        <is>
          <t>P50867591186万师傅卢小姐</t>
        </is>
      </c>
      <c r="L181" s="95" t="inlineStr">
        <is>
          <t>2701790688076021583</t>
        </is>
      </c>
      <c r="M181" t="inlineStr">
        <is>
          <t>✓ 万师傅安装费/退款流水(通过万师傅平台结算，有关联订单号，归属安装外包费用，无淘宝平台订单号属正常)</t>
        </is>
      </c>
    </row>
    <row r="182">
      <c r="A182" s="96" t="inlineStr">
        <is>
          <t>2026-04-04 19:12:32</t>
        </is>
      </c>
      <c r="B182" s="96" t="inlineStr">
        <is>
          <t>1570790336637288330</t>
        </is>
      </c>
      <c r="C182" s="96" t="inlineStr">
        <is>
          <t>支出</t>
        </is>
      </c>
      <c r="D182" s="96" t="n"/>
      <c r="E182" s="96" t="n"/>
      <c r="F182" s="96" t="n">
        <v>0.01</v>
      </c>
      <c r="G182" s="96" t="inlineStr">
        <is>
          <t>20260401200040011100330059789699</t>
        </is>
      </c>
      <c r="H182" s="96" t="inlineStr">
        <is>
          <t>0.00</t>
        </is>
      </c>
      <c r="I182" s="100" t="n"/>
      <c r="J182" s="96" t="n"/>
      <c r="K182" s="96" t="inlineStr">
        <is>
          <t xml:space="preserve">散单运费-顺丰速运 </t>
        </is>
      </c>
      <c r="M182" t="inlineStr">
        <is>
          <t>✓</t>
        </is>
      </c>
    </row>
    <row r="183">
      <c r="A183" s="97" t="inlineStr">
        <is>
          <t>2026-04-04 19:12:32</t>
        </is>
      </c>
      <c r="B183" s="96" t="inlineStr">
        <is>
          <t>1570790336637188331</t>
        </is>
      </c>
      <c r="C183" s="97" t="inlineStr">
        <is>
          <t>收入</t>
        </is>
      </c>
      <c r="D183" s="97" t="n"/>
      <c r="E183" s="97" t="n"/>
      <c r="F183" s="97" t="n">
        <v>0.01</v>
      </c>
      <c r="G183" s="97" t="inlineStr">
        <is>
          <t>20260401200040011100330059460628</t>
        </is>
      </c>
      <c r="H183" s="97" t="inlineStr">
        <is>
          <t>0.01</t>
        </is>
      </c>
      <c r="I183" s="100" t="n"/>
      <c r="J183" s="97" t="n"/>
      <c r="K183" s="97" t="inlineStr">
        <is>
          <t xml:space="preserve">散单运费-顺丰速运 </t>
        </is>
      </c>
      <c r="M183" t="inlineStr">
        <is>
          <t>✓</t>
        </is>
      </c>
    </row>
    <row r="184">
      <c r="A184" s="162" t="inlineStr">
        <is>
          <t>2026-04-04 19:12:32</t>
        </is>
      </c>
      <c r="B184" s="96" t="inlineStr">
        <is>
          <t>2026040411120520426700763154750</t>
        </is>
      </c>
      <c r="C184" s="96" t="inlineStr">
        <is>
          <t>支出</t>
        </is>
      </c>
      <c r="D184" s="96" t="inlineStr">
        <is>
          <t>*丰速运</t>
        </is>
      </c>
      <c r="E184" s="96" t="inlineStr">
        <is>
          <t>************0121</t>
        </is>
      </c>
      <c r="F184" s="96" t="n">
        <v>106.99</v>
      </c>
      <c r="G184" s="96" t="inlineStr">
        <is>
          <t>2026040411120520426700763154750</t>
        </is>
      </c>
      <c r="H184" s="96" t="inlineStr">
        <is>
          <t>589.04</t>
        </is>
      </c>
      <c r="I184" s="100" t="n"/>
      <c r="J184" s="96" t="n"/>
      <c r="K184" s="96" t="inlineStr">
        <is>
          <t>刘颖客户桌板返厂</t>
        </is>
      </c>
      <c r="L184" s="130" t="inlineStr">
        <is>
          <t>2613409107778504458</t>
        </is>
      </c>
      <c r="M184" t="inlineStr">
        <is>
          <t>✓</t>
        </is>
      </c>
    </row>
    <row r="185">
      <c r="A185" s="97" t="inlineStr">
        <is>
          <t>2026-04-04 18:16:35</t>
        </is>
      </c>
      <c r="B185" s="96" t="inlineStr">
        <is>
          <t>1570790354199888331</t>
        </is>
      </c>
      <c r="C185" s="97" t="inlineStr">
        <is>
          <t>收入</t>
        </is>
      </c>
      <c r="D185" s="97" t="n"/>
      <c r="E185" s="97" t="n"/>
      <c r="F185" s="97" t="n">
        <v>0.01</v>
      </c>
      <c r="G185" s="97" t="inlineStr">
        <is>
          <t>2026040122001188331451368095</t>
        </is>
      </c>
      <c r="H185" s="97" t="inlineStr">
        <is>
          <t>0.01</t>
        </is>
      </c>
      <c r="I185" s="100" t="n"/>
      <c r="J185" s="97" t="n"/>
      <c r="K185" s="97" t="inlineStr">
        <is>
          <t xml:space="preserve">P2026040418162673972287604600 </t>
        </is>
      </c>
      <c r="M185" t="inlineStr">
        <is>
          <t>✓</t>
        </is>
      </c>
    </row>
    <row r="186">
      <c r="A186" s="96" t="inlineStr">
        <is>
          <t>2026-04-04 18:16:35</t>
        </is>
      </c>
      <c r="B186" s="96" t="inlineStr">
        <is>
          <t>1570790354199988330</t>
        </is>
      </c>
      <c r="C186" s="96" t="inlineStr">
        <is>
          <t>支出</t>
        </is>
      </c>
      <c r="D186" s="96" t="n"/>
      <c r="E186" s="96" t="n"/>
      <c r="F186" s="96" t="n">
        <v>0.01</v>
      </c>
      <c r="G186" s="96" t="inlineStr">
        <is>
          <t>2026040122001188331451368095</t>
        </is>
      </c>
      <c r="H186" s="96" t="inlineStr">
        <is>
          <t>0.00</t>
        </is>
      </c>
      <c r="I186" s="100" t="n"/>
      <c r="J186" s="96" t="n"/>
      <c r="K186" s="96" t="inlineStr">
        <is>
          <t xml:space="preserve">P2026040418162673972287604600 </t>
        </is>
      </c>
      <c r="M186" t="inlineStr">
        <is>
          <t>✓</t>
        </is>
      </c>
    </row>
    <row r="187">
      <c r="A187" s="163" t="inlineStr">
        <is>
          <t>2026-04-04 18:16:34</t>
        </is>
      </c>
      <c r="B187" s="96" t="inlineStr">
        <is>
          <t>2026040411120520426700762972490</t>
        </is>
      </c>
      <c r="C187" s="97" t="inlineStr">
        <is>
          <t>支出</t>
        </is>
      </c>
      <c r="D187" s="97" t="inlineStr">
        <is>
          <t>*装家居</t>
        </is>
      </c>
      <c r="E187" s="97" t="inlineStr">
        <is>
          <t>************0121</t>
        </is>
      </c>
      <c r="F187" s="97" t="n">
        <v>29.99</v>
      </c>
      <c r="G187" s="97" t="inlineStr">
        <is>
          <t>2026040411120520426700762972490</t>
        </is>
      </c>
      <c r="H187" s="97" t="inlineStr">
        <is>
          <t>696.03</t>
        </is>
      </c>
      <c r="I187" s="100" t="n"/>
      <c r="J187" s="97" t="n"/>
      <c r="K187" s="97" t="inlineStr">
        <is>
          <t>P50826562727万师傅陈胜强</t>
        </is>
      </c>
      <c r="L187" s="95" t="inlineStr">
        <is>
          <t>3216580141454373795</t>
        </is>
      </c>
      <c r="M187" t="inlineStr">
        <is>
          <t>✓ 万师傅安装费/退款流水(通过万师傅平台结算，有关联订单号，归属安装外包费用，无淘宝平台订单号属正常)</t>
        </is>
      </c>
    </row>
    <row r="188">
      <c r="A188" s="96" t="inlineStr">
        <is>
          <t>2026-04-04 15:51:24</t>
        </is>
      </c>
      <c r="B188" s="96" t="inlineStr">
        <is>
          <t>1570790419833188330</t>
        </is>
      </c>
      <c r="C188" s="96" t="inlineStr">
        <is>
          <t>支出</t>
        </is>
      </c>
      <c r="D188" s="96" t="n"/>
      <c r="E188" s="96" t="n"/>
      <c r="F188" s="96" t="n">
        <v>0.02</v>
      </c>
      <c r="G188" s="96" t="inlineStr">
        <is>
          <t>2026040122001488331446494278</t>
        </is>
      </c>
      <c r="H188" s="96" t="inlineStr">
        <is>
          <t>0.00</t>
        </is>
      </c>
      <c r="I188" s="100" t="n"/>
      <c r="J188" s="96" t="n"/>
      <c r="K188" s="96" t="inlineStr">
        <is>
          <t xml:space="preserve">P2026040415511471914756318400 </t>
        </is>
      </c>
      <c r="M188" t="inlineStr">
        <is>
          <t>✓</t>
        </is>
      </c>
    </row>
    <row r="189">
      <c r="A189" s="97" t="inlineStr">
        <is>
          <t>2026-04-04 15:51:24</t>
        </is>
      </c>
      <c r="B189" s="96" t="inlineStr">
        <is>
          <t>1570790419833088331</t>
        </is>
      </c>
      <c r="C189" s="97" t="inlineStr">
        <is>
          <t>收入</t>
        </is>
      </c>
      <c r="D189" s="97" t="n"/>
      <c r="E189" s="97" t="n"/>
      <c r="F189" s="97" t="n">
        <v>0.02</v>
      </c>
      <c r="G189" s="97" t="inlineStr">
        <is>
          <t>2026040122001488331446494278</t>
        </is>
      </c>
      <c r="H189" s="97" t="inlineStr">
        <is>
          <t>0.02</t>
        </is>
      </c>
      <c r="I189" s="100" t="n"/>
      <c r="J189" s="97" t="n"/>
      <c r="K189" s="97" t="inlineStr">
        <is>
          <t xml:space="preserve">P2026040415511471914756318400 </t>
        </is>
      </c>
      <c r="M189" t="inlineStr">
        <is>
          <t>✓</t>
        </is>
      </c>
    </row>
    <row r="190">
      <c r="A190" s="162" t="inlineStr">
        <is>
          <t>2026-04-04 15:51:23</t>
        </is>
      </c>
      <c r="B190" s="96" t="inlineStr">
        <is>
          <t>2026040411120520426700754808550</t>
        </is>
      </c>
      <c r="C190" s="96" t="inlineStr">
        <is>
          <t>支出</t>
        </is>
      </c>
      <c r="D190" s="96" t="inlineStr">
        <is>
          <t>*师傅</t>
        </is>
      </c>
      <c r="E190" s="96" t="inlineStr">
        <is>
          <t>************0121</t>
        </is>
      </c>
      <c r="F190" s="96" t="n">
        <v>60.98</v>
      </c>
      <c r="G190" s="96" t="inlineStr">
        <is>
          <t>2026040411120520426700754808550</t>
        </is>
      </c>
      <c r="H190" s="96" t="inlineStr">
        <is>
          <t>726.02</t>
        </is>
      </c>
      <c r="I190" s="100" t="n"/>
      <c r="J190" s="96" t="n"/>
      <c r="K190" s="96" t="inlineStr">
        <is>
          <t>P50866348635万师傅李响</t>
        </is>
      </c>
      <c r="L190" s="95" t="inlineStr">
        <is>
          <t>5083434002324457345</t>
        </is>
      </c>
      <c r="M190" t="inlineStr">
        <is>
          <t>✓ 万师傅安装费/退款流水(通过万师傅平台结算，有关联订单号，归属安装外包费用，无淘宝平台订单号属正常)</t>
        </is>
      </c>
    </row>
    <row r="191">
      <c r="A191" s="97" t="inlineStr">
        <is>
          <t>2026-04-04 11:45:28</t>
        </is>
      </c>
      <c r="B191" s="96" t="inlineStr">
        <is>
          <t>1570790360445988331</t>
        </is>
      </c>
      <c r="C191" s="97" t="inlineStr">
        <is>
          <t>收入</t>
        </is>
      </c>
      <c r="D191" s="97" t="n"/>
      <c r="E191" s="97" t="n"/>
      <c r="F191" s="97" t="n">
        <v>0.01</v>
      </c>
      <c r="G191" s="97" t="inlineStr">
        <is>
          <t>2026033122001488331448736015</t>
        </is>
      </c>
      <c r="H191" s="97" t="inlineStr">
        <is>
          <t>0.01</t>
        </is>
      </c>
      <c r="I191" s="100" t="n"/>
      <c r="J191" s="97" t="n"/>
      <c r="K191" s="97" t="inlineStr">
        <is>
          <t xml:space="preserve">P2026040411451949216271905200 </t>
        </is>
      </c>
      <c r="M191" t="inlineStr">
        <is>
          <t>✓</t>
        </is>
      </c>
    </row>
    <row r="192">
      <c r="A192" s="96" t="inlineStr">
        <is>
          <t>2026-04-04 11:45:28</t>
        </is>
      </c>
      <c r="B192" s="96" t="inlineStr">
        <is>
          <t>1570790360446088330</t>
        </is>
      </c>
      <c r="C192" s="96" t="inlineStr">
        <is>
          <t>支出</t>
        </is>
      </c>
      <c r="D192" s="96" t="n"/>
      <c r="E192" s="96" t="n"/>
      <c r="F192" s="96" t="n">
        <v>0.01</v>
      </c>
      <c r="G192" s="96" t="inlineStr">
        <is>
          <t>2026033122001488331448736015</t>
        </is>
      </c>
      <c r="H192" s="96" t="inlineStr">
        <is>
          <t>0.00</t>
        </is>
      </c>
      <c r="I192" s="100" t="n"/>
      <c r="J192" s="96" t="n"/>
      <c r="K192" s="96" t="inlineStr">
        <is>
          <t xml:space="preserve">P2026040411451949216271905200 </t>
        </is>
      </c>
      <c r="M192" t="inlineStr">
        <is>
          <t>✓</t>
        </is>
      </c>
    </row>
    <row r="193">
      <c r="A193" s="163" t="inlineStr">
        <is>
          <t>2026-04-04 11:45:28</t>
        </is>
      </c>
      <c r="B193" s="96" t="inlineStr">
        <is>
          <t>2026040411120520426700745913260</t>
        </is>
      </c>
      <c r="C193" s="97" t="inlineStr">
        <is>
          <t>支出</t>
        </is>
      </c>
      <c r="D193" s="97" t="inlineStr">
        <is>
          <t>深圳市小亿网络有限公司</t>
        </is>
      </c>
      <c r="E193" s="97" t="inlineStr">
        <is>
          <t>****************0156</t>
        </is>
      </c>
      <c r="F193" s="97" t="n">
        <v>79.98999999999999</v>
      </c>
      <c r="G193" s="97" t="inlineStr">
        <is>
          <t>2026040411120520426700745913260</t>
        </is>
      </c>
      <c r="H193" s="97" t="inlineStr">
        <is>
          <t>787.00</t>
        </is>
      </c>
      <c r="I193" s="100" t="n"/>
      <c r="J193" s="97" t="n"/>
      <c r="K193" s="97" t="inlineStr">
        <is>
          <t>刘淘宝升降桌亚克力条</t>
        </is>
      </c>
      <c r="L193" s="130" t="inlineStr">
        <is>
          <t>4965587642045735316</t>
        </is>
      </c>
      <c r="M193" t="inlineStr">
        <is>
          <t>✓ 万师傅安装费/退款流水(通过万师傅平台结算，有关联订单号，归属安装外包费用，无淘宝平台订单号属正常)</t>
        </is>
      </c>
    </row>
    <row r="194">
      <c r="A194" s="96" t="inlineStr">
        <is>
          <t>2026-04-04 11:27:31</t>
        </is>
      </c>
      <c r="B194" s="96" t="inlineStr">
        <is>
          <t>1570790245082888331</t>
        </is>
      </c>
      <c r="C194" s="96" t="inlineStr">
        <is>
          <t>收入</t>
        </is>
      </c>
      <c r="D194" s="96" t="n"/>
      <c r="E194" s="96" t="n"/>
      <c r="F194" s="96" t="n">
        <v>0.03</v>
      </c>
      <c r="G194" s="96" t="inlineStr">
        <is>
          <t>2026033122001488331445229840</t>
        </is>
      </c>
      <c r="H194" s="96" t="inlineStr">
        <is>
          <t>0.03</t>
        </is>
      </c>
      <c r="I194" s="100" t="n"/>
      <c r="J194" s="96" t="n"/>
      <c r="K194" s="96" t="inlineStr">
        <is>
          <t xml:space="preserve">12v24v触摸感应开关感应器60W触碰按钮超薄大功率衣橱酒柜led床头 </t>
        </is>
      </c>
      <c r="M194" t="inlineStr">
        <is>
          <t>✓</t>
        </is>
      </c>
    </row>
    <row r="195">
      <c r="A195" s="97" t="inlineStr">
        <is>
          <t>2026-04-04 11:27:31</t>
        </is>
      </c>
      <c r="B195" s="96" t="inlineStr">
        <is>
          <t>1570790245083188330</t>
        </is>
      </c>
      <c r="C195" s="97" t="inlineStr">
        <is>
          <t>支出</t>
        </is>
      </c>
      <c r="D195" s="97" t="n"/>
      <c r="E195" s="97" t="n"/>
      <c r="F195" s="97" t="n">
        <v>0.03</v>
      </c>
      <c r="G195" s="97" t="inlineStr">
        <is>
          <t>2026033122001488331445229840</t>
        </is>
      </c>
      <c r="H195" s="97" t="inlineStr">
        <is>
          <t>0.00</t>
        </is>
      </c>
      <c r="I195" s="100" t="n"/>
      <c r="J195" s="97" t="n"/>
      <c r="K195" s="97" t="inlineStr">
        <is>
          <t xml:space="preserve">12v24v触摸感应开关感应器60W触碰按钮超薄大功率衣橱酒柜led床头 </t>
        </is>
      </c>
      <c r="M195" t="inlineStr">
        <is>
          <t>✓</t>
        </is>
      </c>
    </row>
    <row r="196">
      <c r="A196" s="162" t="inlineStr">
        <is>
          <t>2026-04-04 11:27:30</t>
        </is>
      </c>
      <c r="B196" s="96" t="inlineStr">
        <is>
          <t>2026040411120520426700745047110</t>
        </is>
      </c>
      <c r="C196" s="96" t="inlineStr">
        <is>
          <t>支出</t>
        </is>
      </c>
      <c r="D196" s="96" t="inlineStr">
        <is>
          <t>*雅文</t>
        </is>
      </c>
      <c r="E196" s="96" t="inlineStr">
        <is>
          <t>************4944</t>
        </is>
      </c>
      <c r="F196" s="96" t="n">
        <v>15.57</v>
      </c>
      <c r="G196" s="96" t="inlineStr">
        <is>
          <t>2026040411120520426700745047110</t>
        </is>
      </c>
      <c r="H196" s="96" t="inlineStr">
        <is>
          <t>866.99</t>
        </is>
      </c>
      <c r="I196" s="100" t="n"/>
      <c r="J196" s="96" t="n"/>
      <c r="K196" s="96" t="inlineStr">
        <is>
          <t>样品触控开关</t>
        </is>
      </c>
      <c r="M196" t="inlineStr">
        <is>
          <t>✓</t>
        </is>
      </c>
    </row>
    <row r="197">
      <c r="A197" s="97" t="inlineStr">
        <is>
          <t>2026-04-03 18:03:59</t>
        </is>
      </c>
      <c r="B197" s="96" t="inlineStr">
        <is>
          <t>1570790206438988331</t>
        </is>
      </c>
      <c r="C197" s="97" t="inlineStr">
        <is>
          <t>收入</t>
        </is>
      </c>
      <c r="D197" s="97" t="n"/>
      <c r="E197" s="97" t="n"/>
      <c r="F197" s="97" t="n">
        <v>0.02</v>
      </c>
      <c r="G197" s="97" t="inlineStr">
        <is>
          <t>2026033122001488331444940872</t>
        </is>
      </c>
      <c r="H197" s="97" t="inlineStr">
        <is>
          <t>0.02</t>
        </is>
      </c>
      <c r="I197" s="100" t="n"/>
      <c r="J197" s="97" t="n"/>
      <c r="K197" s="97" t="inlineStr">
        <is>
          <t xml:space="preserve">补差价专用 </t>
        </is>
      </c>
      <c r="M197" t="inlineStr">
        <is>
          <t>✓</t>
        </is>
      </c>
    </row>
    <row r="198">
      <c r="A198" s="96" t="inlineStr">
        <is>
          <t>2026-04-03 18:03:59</t>
        </is>
      </c>
      <c r="B198" s="96" t="inlineStr">
        <is>
          <t>1570790206439088330</t>
        </is>
      </c>
      <c r="C198" s="96" t="inlineStr">
        <is>
          <t>支出</t>
        </is>
      </c>
      <c r="D198" s="96" t="n"/>
      <c r="E198" s="96" t="n"/>
      <c r="F198" s="96" t="n">
        <v>0.02</v>
      </c>
      <c r="G198" s="96" t="inlineStr">
        <is>
          <t>2026033122001488331444940872</t>
        </is>
      </c>
      <c r="H198" s="96" t="inlineStr">
        <is>
          <t>0.00</t>
        </is>
      </c>
      <c r="I198" s="100" t="n"/>
      <c r="J198" s="96" t="n"/>
      <c r="K198" s="96" t="inlineStr">
        <is>
          <t xml:space="preserve">补差价专用 </t>
        </is>
      </c>
      <c r="M198" t="inlineStr">
        <is>
          <t>✓</t>
        </is>
      </c>
    </row>
    <row r="199">
      <c r="A199" s="163" t="inlineStr">
        <is>
          <t>2026-04-03 18:03:58</t>
        </is>
      </c>
      <c r="B199" s="96" t="inlineStr">
        <is>
          <t>2026040311120520426700726511610</t>
        </is>
      </c>
      <c r="C199" s="97" t="inlineStr">
        <is>
          <t>支出</t>
        </is>
      </c>
      <c r="D199" s="97" t="inlineStr">
        <is>
          <t>*浩权</t>
        </is>
      </c>
      <c r="E199" s="97" t="inlineStr">
        <is>
          <t>************2370</t>
        </is>
      </c>
      <c r="F199" s="97" t="n">
        <v>219.98</v>
      </c>
      <c r="G199" s="97" t="inlineStr">
        <is>
          <t>2026040311120520426700726511610</t>
        </is>
      </c>
      <c r="H199" s="97" t="inlineStr">
        <is>
          <t>882.56</t>
        </is>
      </c>
      <c r="I199" s="100" t="n"/>
      <c r="J199" s="97" t="n"/>
      <c r="K199" s="97" t="inlineStr">
        <is>
          <t>洞石背板铝槽采购</t>
        </is>
      </c>
      <c r="M199" t="inlineStr">
        <is>
          <t>✓</t>
        </is>
      </c>
    </row>
    <row r="200">
      <c r="A200" s="96" t="inlineStr">
        <is>
          <t>2026-04-03 17:38:16</t>
        </is>
      </c>
      <c r="B200" s="96" t="inlineStr">
        <is>
          <t>1570789747650888331</t>
        </is>
      </c>
      <c r="C200" s="96" t="inlineStr">
        <is>
          <t>收入</t>
        </is>
      </c>
      <c r="D200" s="96" t="n"/>
      <c r="E200" s="96" t="n"/>
      <c r="F200" s="96" t="n">
        <v>0.01</v>
      </c>
      <c r="G200" s="96" t="inlineStr">
        <is>
          <t>2026033123001488331443956777</t>
        </is>
      </c>
      <c r="H200" s="96" t="inlineStr">
        <is>
          <t>0.01</t>
        </is>
      </c>
      <c r="I200" s="100" t="n"/>
      <c r="J200" s="96" t="n"/>
      <c r="K200" s="96" t="inlineStr">
        <is>
          <t xml:space="preserve">P2026040317380732246887848200 </t>
        </is>
      </c>
      <c r="M200" t="inlineStr">
        <is>
          <t>✓</t>
        </is>
      </c>
    </row>
    <row r="201">
      <c r="A201" s="97" t="inlineStr">
        <is>
          <t>2026-04-03 17:38:16</t>
        </is>
      </c>
      <c r="B201" s="96" t="inlineStr">
        <is>
          <t>1570789747650988330</t>
        </is>
      </c>
      <c r="C201" s="97" t="inlineStr">
        <is>
          <t>支出</t>
        </is>
      </c>
      <c r="D201" s="97" t="n"/>
      <c r="E201" s="97" t="n"/>
      <c r="F201" s="97" t="n">
        <v>0.01</v>
      </c>
      <c r="G201" s="97" t="inlineStr">
        <is>
          <t>2026033123001488331443956777</t>
        </is>
      </c>
      <c r="H201" s="97" t="inlineStr">
        <is>
          <t>0.00</t>
        </is>
      </c>
      <c r="I201" s="100" t="n"/>
      <c r="J201" s="97" t="n"/>
      <c r="K201" s="97" t="inlineStr">
        <is>
          <t xml:space="preserve">P2026040317380732246887848200 </t>
        </is>
      </c>
      <c r="M201" t="inlineStr">
        <is>
          <t>✓</t>
        </is>
      </c>
    </row>
    <row r="202">
      <c r="A202" s="162" t="inlineStr">
        <is>
          <t>2026-04-03 17:38:16</t>
        </is>
      </c>
      <c r="B202" s="96" t="inlineStr">
        <is>
          <t>2026040311120520426700725595880</t>
        </is>
      </c>
      <c r="C202" s="96" t="inlineStr">
        <is>
          <t>支出</t>
        </is>
      </c>
      <c r="D202" s="96" t="inlineStr">
        <is>
          <t>*师傅</t>
        </is>
      </c>
      <c r="E202" s="96" t="inlineStr">
        <is>
          <t>************0121</t>
        </is>
      </c>
      <c r="F202" s="96" t="n">
        <v>67.98999999999999</v>
      </c>
      <c r="G202" s="96" t="inlineStr">
        <is>
          <t>2026040311120520426700725595880</t>
        </is>
      </c>
      <c r="H202" s="96" t="inlineStr">
        <is>
          <t>1102.54</t>
        </is>
      </c>
      <c r="I202" s="100" t="n"/>
      <c r="J202" s="96" t="n"/>
      <c r="K202" s="96" t="inlineStr">
        <is>
          <t>P50859061302万师傅苩震子</t>
        </is>
      </c>
      <c r="L202" s="95" t="inlineStr">
        <is>
          <t>3022982508210329895</t>
        </is>
      </c>
      <c r="M202" t="inlineStr">
        <is>
          <t>✓ 万师傅安装费/退款流水(通过万师傅平台结算，有关联订单号，归属安装外包费用，无淘宝平台订单号属正常)</t>
        </is>
      </c>
    </row>
    <row r="203">
      <c r="A203" s="163" t="inlineStr">
        <is>
          <t>2026-04-03 17:35:22</t>
        </is>
      </c>
      <c r="B203" s="96" t="inlineStr">
        <is>
          <t>2026040311120520426700725253480</t>
        </is>
      </c>
      <c r="C203" s="97" t="inlineStr">
        <is>
          <t>支出</t>
        </is>
      </c>
      <c r="D203" s="97" t="inlineStr">
        <is>
          <t>*小辉</t>
        </is>
      </c>
      <c r="E203" s="97" t="inlineStr">
        <is>
          <t>****************0156</t>
        </is>
      </c>
      <c r="F203" s="97" t="n">
        <v>100</v>
      </c>
      <c r="G203" s="97" t="inlineStr">
        <is>
          <t>2026040311120520426700725253480</t>
        </is>
      </c>
      <c r="H203" s="97" t="inlineStr">
        <is>
          <t>1170.53</t>
        </is>
      </c>
      <c r="I203" s="100" t="n"/>
      <c r="J203" s="97" t="n"/>
      <c r="K203" s="97" t="inlineStr">
        <is>
          <t>雕刻费</t>
        </is>
      </c>
      <c r="M203" t="inlineStr">
        <is>
          <t>✓</t>
        </is>
      </c>
    </row>
    <row r="204">
      <c r="A204" s="96" t="inlineStr">
        <is>
          <t>2026-04-03 13:58:22</t>
        </is>
      </c>
      <c r="B204" s="96" t="inlineStr">
        <is>
          <t>1570790121873188330</t>
        </is>
      </c>
      <c r="C204" s="96" t="inlineStr">
        <is>
          <t>支出</t>
        </is>
      </c>
      <c r="D204" s="96" t="n"/>
      <c r="E204" s="96" t="n"/>
      <c r="F204" s="96" t="n">
        <v>0.04</v>
      </c>
      <c r="G204" s="96" t="inlineStr">
        <is>
          <t>2026033022001488331444945220</t>
        </is>
      </c>
      <c r="H204" s="96" t="inlineStr">
        <is>
          <t>0.00</t>
        </is>
      </c>
      <c r="I204" s="100" t="n"/>
      <c r="J204" s="96" t="n"/>
      <c r="K204" s="96" t="inlineStr">
        <is>
          <t xml:space="preserve">P2026040313581531494568340500 </t>
        </is>
      </c>
      <c r="M204" t="inlineStr">
        <is>
          <t>✓</t>
        </is>
      </c>
    </row>
    <row r="205">
      <c r="A205" s="97" t="inlineStr">
        <is>
          <t>2026-04-03 13:58:22</t>
        </is>
      </c>
      <c r="B205" s="96" t="inlineStr">
        <is>
          <t>1570790121873088331</t>
        </is>
      </c>
      <c r="C205" s="97" t="inlineStr">
        <is>
          <t>收入</t>
        </is>
      </c>
      <c r="D205" s="97" t="n"/>
      <c r="E205" s="97" t="n"/>
      <c r="F205" s="97" t="n">
        <v>0.04</v>
      </c>
      <c r="G205" s="97" t="inlineStr">
        <is>
          <t>2026033011120520426700558880340</t>
        </is>
      </c>
      <c r="H205" s="97" t="inlineStr">
        <is>
          <t>0.04</t>
        </is>
      </c>
      <c r="I205" s="100" t="n"/>
      <c r="J205" s="97" t="n"/>
      <c r="K205" s="97" t="inlineStr">
        <is>
          <t xml:space="preserve">P2026040313581531494568340500 </t>
        </is>
      </c>
      <c r="M205" t="inlineStr">
        <is>
          <t>✓</t>
        </is>
      </c>
    </row>
    <row r="206">
      <c r="A206" s="162" t="inlineStr">
        <is>
          <t>2026-04-03 13:58:22</t>
        </is>
      </c>
      <c r="B206" s="96" t="inlineStr">
        <is>
          <t>2026040311120520426700711800830</t>
        </is>
      </c>
      <c r="C206" s="96" t="inlineStr">
        <is>
          <t>支出</t>
        </is>
      </c>
      <c r="D206" s="96" t="inlineStr">
        <is>
          <t>深圳市小亿网络有限公司</t>
        </is>
      </c>
      <c r="E206" s="96" t="inlineStr">
        <is>
          <t>****************0156</t>
        </is>
      </c>
      <c r="F206" s="96" t="n">
        <v>59.96</v>
      </c>
      <c r="G206" s="96" t="inlineStr">
        <is>
          <t>2026040311120520426700711800830</t>
        </is>
      </c>
      <c r="H206" s="96" t="inlineStr">
        <is>
          <t>1270.53</t>
        </is>
      </c>
      <c r="I206" s="100" t="n"/>
      <c r="J206" s="96" t="n"/>
      <c r="K206" s="96" t="inlineStr">
        <is>
          <t>P50857257693万师傅刘颖</t>
        </is>
      </c>
      <c r="L206" s="130" t="inlineStr">
        <is>
          <t>2613409107778504458</t>
        </is>
      </c>
      <c r="M206" t="inlineStr">
        <is>
          <t>✓ 万师傅安装费/退款流水(通过万师傅平台结算，有关联订单号，归属安装外包费用，无淘宝平台订单号属正常)</t>
        </is>
      </c>
    </row>
    <row r="207">
      <c r="A207" s="97" t="inlineStr">
        <is>
          <t>2026-04-03 13:55:15</t>
        </is>
      </c>
      <c r="B207" s="96" t="inlineStr">
        <is>
          <t>1570789645057888330</t>
        </is>
      </c>
      <c r="C207" s="97" t="inlineStr">
        <is>
          <t>支出</t>
        </is>
      </c>
      <c r="D207" s="97" t="n"/>
      <c r="E207" s="97" t="n"/>
      <c r="F207" s="97" t="n">
        <v>0.03</v>
      </c>
      <c r="G207" s="97" t="inlineStr">
        <is>
          <t>2026033022001488331445161755</t>
        </is>
      </c>
      <c r="H207" s="97" t="inlineStr">
        <is>
          <t>0.00</t>
        </is>
      </c>
      <c r="I207" s="100" t="n"/>
      <c r="J207" s="97" t="n"/>
      <c r="K207" s="97" t="inlineStr">
        <is>
          <t xml:space="preserve">P2026040313550681669298590200 </t>
        </is>
      </c>
      <c r="M207" t="inlineStr">
        <is>
          <t>✓</t>
        </is>
      </c>
    </row>
    <row r="208">
      <c r="A208" s="96" t="inlineStr">
        <is>
          <t>2026-04-03 13:55:15</t>
        </is>
      </c>
      <c r="B208" s="96" t="inlineStr">
        <is>
          <t>1570789645057788331</t>
        </is>
      </c>
      <c r="C208" s="96" t="inlineStr">
        <is>
          <t>收入</t>
        </is>
      </c>
      <c r="D208" s="96" t="n"/>
      <c r="E208" s="96" t="n"/>
      <c r="F208" s="96" t="n">
        <v>0.03</v>
      </c>
      <c r="G208" s="96" t="inlineStr">
        <is>
          <t>2026033011120520426700556905620</t>
        </is>
      </c>
      <c r="H208" s="96" t="inlineStr">
        <is>
          <t>0.03</t>
        </is>
      </c>
      <c r="I208" s="100" t="n"/>
      <c r="J208" s="96" t="n"/>
      <c r="K208" s="96" t="inlineStr">
        <is>
          <t xml:space="preserve">P2026040313550681669298590200 </t>
        </is>
      </c>
      <c r="M208" t="inlineStr">
        <is>
          <t>✓</t>
        </is>
      </c>
    </row>
    <row r="209">
      <c r="A209" s="163" t="inlineStr">
        <is>
          <t>2026-04-03 13:55:15</t>
        </is>
      </c>
      <c r="B209" s="96" t="inlineStr">
        <is>
          <t>2026040311120520426700711971230</t>
        </is>
      </c>
      <c r="C209" s="97" t="inlineStr">
        <is>
          <t>支出</t>
        </is>
      </c>
      <c r="D209" s="97" t="inlineStr">
        <is>
          <t>*装家居</t>
        </is>
      </c>
      <c r="E209" s="97" t="inlineStr">
        <is>
          <t>************0121</t>
        </is>
      </c>
      <c r="F209" s="97" t="n">
        <v>187.97</v>
      </c>
      <c r="G209" s="97" t="inlineStr">
        <is>
          <t>2026040311120520426700711971230</t>
        </is>
      </c>
      <c r="H209" s="97" t="inlineStr">
        <is>
          <t>1330.49</t>
        </is>
      </c>
      <c r="I209" s="100" t="n"/>
      <c r="J209" s="97" t="n"/>
      <c r="K209" s="97" t="inlineStr">
        <is>
          <t>P50848995996万师傅张小姐</t>
        </is>
      </c>
      <c r="L209" s="130" t="inlineStr">
        <is>
          <t>2936560117108873397</t>
        </is>
      </c>
      <c r="M209" t="inlineStr">
        <is>
          <t>✓ 万师傅安装费/退款流水(通过万师傅平台结算，有关联订单号，归属安装外包费用，无淘宝平台订单号属正常)</t>
        </is>
      </c>
    </row>
    <row r="210">
      <c r="A210" s="162" t="inlineStr">
        <is>
          <t>2026-04-03 13:36:58</t>
        </is>
      </c>
      <c r="B210" s="96" t="inlineStr">
        <is>
          <t>2026040311120520426700711168460</t>
        </is>
      </c>
      <c r="C210" s="96" t="inlineStr">
        <is>
          <t>支出</t>
        </is>
      </c>
      <c r="D210" s="96" t="inlineStr">
        <is>
          <t>*叶峰</t>
        </is>
      </c>
      <c r="E210" s="96" t="inlineStr">
        <is>
          <t>****************0156</t>
        </is>
      </c>
      <c r="F210" s="96" t="n">
        <v>100</v>
      </c>
      <c r="G210" s="96" t="inlineStr">
        <is>
          <t>2026040311120520426700711168460</t>
        </is>
      </c>
      <c r="H210" s="96" t="inlineStr">
        <is>
          <t>1518.46</t>
        </is>
      </c>
      <c r="I210" s="100" t="n"/>
      <c r="J210" s="96" t="n"/>
      <c r="K210" s="96" t="inlineStr">
        <is>
          <t>朱叶峰客户返款</t>
        </is>
      </c>
      <c r="M210" t="inlineStr">
        <is>
          <t>✓</t>
        </is>
      </c>
    </row>
    <row r="211">
      <c r="A211" s="163" t="inlineStr">
        <is>
          <t>2026-04-02 19:06:35</t>
        </is>
      </c>
      <c r="B211" s="96" t="inlineStr">
        <is>
          <t>2026040211120520426700685872210</t>
        </is>
      </c>
      <c r="C211" s="97" t="inlineStr">
        <is>
          <t>支出</t>
        </is>
      </c>
      <c r="D211" s="97" t="inlineStr">
        <is>
          <t>沭阳知也鑫电子商务有限公司</t>
        </is>
      </c>
      <c r="E211" s="97" t="inlineStr">
        <is>
          <t>************3798</t>
        </is>
      </c>
      <c r="F211" s="97" t="n">
        <v>21.42</v>
      </c>
      <c r="G211" s="97" t="inlineStr">
        <is>
          <t>2026040211120520426700685872210</t>
        </is>
      </c>
      <c r="H211" s="97" t="inlineStr">
        <is>
          <t>728.46</t>
        </is>
      </c>
      <c r="I211" s="100" t="n"/>
      <c r="J211" s="97" t="n"/>
      <c r="K211" s="97" t="inlineStr">
        <is>
          <t>珐琅板样品</t>
        </is>
      </c>
      <c r="M211" t="inlineStr">
        <is>
          <t>✓</t>
        </is>
      </c>
    </row>
    <row r="212">
      <c r="A212" s="162" t="inlineStr">
        <is>
          <t>2026-04-02 19:01:50</t>
        </is>
      </c>
      <c r="B212" s="96" t="inlineStr">
        <is>
          <t>2026040211120520426700686289610</t>
        </is>
      </c>
      <c r="C212" s="96" t="inlineStr">
        <is>
          <t>支出</t>
        </is>
      </c>
      <c r="D212" s="96" t="inlineStr">
        <is>
          <t>宿迁博易槐商贸有限公司</t>
        </is>
      </c>
      <c r="E212" s="96" t="inlineStr">
        <is>
          <t>************9451</t>
        </is>
      </c>
      <c r="F212" s="96" t="n">
        <v>14.45</v>
      </c>
      <c r="G212" s="96" t="inlineStr">
        <is>
          <t>2026040211120520426700686289610</t>
        </is>
      </c>
      <c r="H212" s="96" t="inlineStr">
        <is>
          <t>749.88</t>
        </is>
      </c>
      <c r="I212" s="100" t="n"/>
      <c r="J212" s="96" t="n"/>
      <c r="K212" s="96" t="inlineStr">
        <is>
          <t>珐琅板样品</t>
        </is>
      </c>
      <c r="M212" t="inlineStr">
        <is>
          <t>✓</t>
        </is>
      </c>
    </row>
    <row r="213">
      <c r="A213" s="163" t="inlineStr">
        <is>
          <t>2026-04-02 16:20:53</t>
        </is>
      </c>
      <c r="B213" s="96" t="inlineStr">
        <is>
          <t>2026040211120520426700678440600</t>
        </is>
      </c>
      <c r="C213" s="97" t="inlineStr">
        <is>
          <t>支出</t>
        </is>
      </c>
      <c r="D213" s="97" t="inlineStr">
        <is>
          <t>*旭波</t>
        </is>
      </c>
      <c r="E213" s="97" t="inlineStr">
        <is>
          <t>****************0156</t>
        </is>
      </c>
      <c r="F213" s="97" t="n">
        <v>1580</v>
      </c>
      <c r="G213" s="97" t="inlineStr">
        <is>
          <t>2026040211120520426700678440600</t>
        </is>
      </c>
      <c r="H213" s="97" t="inlineStr">
        <is>
          <t>764.33</t>
        </is>
      </c>
      <c r="I213" s="100" t="n"/>
      <c r="J213" s="97" t="n"/>
      <c r="K213" s="97" t="inlineStr">
        <is>
          <t>直达样品送装</t>
        </is>
      </c>
      <c r="M213" t="inlineStr">
        <is>
          <t>✓</t>
        </is>
      </c>
    </row>
    <row r="214">
      <c r="A214" s="96" t="inlineStr">
        <is>
          <t>2026-04-02 14:35:15</t>
        </is>
      </c>
      <c r="B214" s="96" t="inlineStr">
        <is>
          <t>1570789519834088331</t>
        </is>
      </c>
      <c r="C214" s="96" t="inlineStr">
        <is>
          <t>收入</t>
        </is>
      </c>
      <c r="D214" s="96" t="n"/>
      <c r="E214" s="96" t="n"/>
      <c r="F214" s="96" t="n">
        <v>0.01</v>
      </c>
      <c r="G214" s="96" t="inlineStr">
        <is>
          <t>2026032911120520426700516893340</t>
        </is>
      </c>
      <c r="H214" s="96" t="inlineStr">
        <is>
          <t>890.01</t>
        </is>
      </c>
      <c r="I214" s="100" t="n"/>
      <c r="J214" s="96" t="n"/>
      <c r="K214" s="96" t="inlineStr">
        <is>
          <t xml:space="preserve">散单运费-顺丰速运 </t>
        </is>
      </c>
      <c r="M214" t="inlineStr">
        <is>
          <t>✓</t>
        </is>
      </c>
    </row>
    <row r="215">
      <c r="A215" s="97" t="inlineStr">
        <is>
          <t>2026-04-02 14:35:15</t>
        </is>
      </c>
      <c r="B215" s="96" t="inlineStr">
        <is>
          <t>1570789519834188330</t>
        </is>
      </c>
      <c r="C215" s="97" t="inlineStr">
        <is>
          <t>支出</t>
        </is>
      </c>
      <c r="D215" s="97" t="n"/>
      <c r="E215" s="97" t="n"/>
      <c r="F215" s="97" t="n">
        <v>0.01</v>
      </c>
      <c r="G215" s="97" t="inlineStr">
        <is>
          <t>2026032923001488331434790870</t>
        </is>
      </c>
      <c r="H215" s="97" t="inlineStr">
        <is>
          <t>890.00</t>
        </is>
      </c>
      <c r="I215" s="100" t="n"/>
      <c r="J215" s="97" t="n"/>
      <c r="K215" s="97" t="inlineStr">
        <is>
          <t xml:space="preserve">散单运费-顺丰速运 </t>
        </is>
      </c>
      <c r="M215" t="inlineStr">
        <is>
          <t>✓</t>
        </is>
      </c>
    </row>
    <row r="216">
      <c r="A216" s="162" t="inlineStr">
        <is>
          <t>2026-04-02 14:35:15</t>
        </is>
      </c>
      <c r="B216" s="96" t="inlineStr">
        <is>
          <t>2026040211120520426700672463310</t>
        </is>
      </c>
      <c r="C216" s="96" t="inlineStr">
        <is>
          <t>支出</t>
        </is>
      </c>
      <c r="D216" s="96" t="inlineStr">
        <is>
          <t>*丰速运</t>
        </is>
      </c>
      <c r="E216" s="96" t="inlineStr">
        <is>
          <t>************0121</t>
        </is>
      </c>
      <c r="F216" s="96" t="n">
        <v>45.99</v>
      </c>
      <c r="G216" s="96" t="inlineStr">
        <is>
          <t>2026040211120520426700672463310</t>
        </is>
      </c>
      <c r="H216" s="96" t="inlineStr">
        <is>
          <t>2344.33</t>
        </is>
      </c>
      <c r="I216" s="100" t="n"/>
      <c r="J216" s="96" t="n"/>
      <c r="K216" s="96" t="inlineStr">
        <is>
          <t>山东木皮到付</t>
        </is>
      </c>
      <c r="M216" t="inlineStr">
        <is>
          <t>✓</t>
        </is>
      </c>
    </row>
    <row r="217">
      <c r="A217" s="97" t="inlineStr">
        <is>
          <t>2026-04-01 19:21:08</t>
        </is>
      </c>
      <c r="B217" s="129" t="inlineStr">
        <is>
          <t>1570789357064788330</t>
        </is>
      </c>
      <c r="C217" s="97" t="inlineStr">
        <is>
          <t>在线支付</t>
        </is>
      </c>
      <c r="D217" s="97" t="inlineStr">
        <is>
          <t>**权</t>
        </is>
      </c>
      <c r="E217" s="97" t="inlineStr">
        <is>
          <t>145***@qq.com</t>
        </is>
      </c>
      <c r="F217" s="97" t="n">
        <v>840</v>
      </c>
      <c r="G217" s="134" t="inlineStr">
        <is>
          <t>2026032911120520426700517270690</t>
        </is>
      </c>
      <c r="H217" s="97" t="inlineStr">
        <is>
          <t>2890.00</t>
        </is>
      </c>
      <c r="I217" s="100" t="n"/>
      <c r="J217" s="97" t="n"/>
      <c r="K217" s="97" t="inlineStr">
        <is>
          <t>g型免开槽厨房橱柜衣柜门隐形拉手抽屉暗拉手免打孔现代简约定制洞石柜背板铝槽
Zhao Yang
赵文燕
向兴
刘小姐
袁晓园
钱向华
张玲玮
卢女士
杨先生
KK
周陈虹
panda大熊猫
李诗明
彭麒
柚木色窄柜样品
榉木窄柜样品
樱桃木矮柜样品</t>
        </is>
      </c>
      <c r="M217" t="inlineStr">
        <is>
          <t>✓</t>
        </is>
      </c>
    </row>
    <row r="218">
      <c r="A218" s="96" t="inlineStr">
        <is>
          <t>2026-04-01 18:43:35</t>
        </is>
      </c>
      <c r="B218" s="96" t="inlineStr">
        <is>
          <t>1570789256370388330</t>
        </is>
      </c>
      <c r="C218" s="96" t="inlineStr">
        <is>
          <t>转账</t>
        </is>
      </c>
      <c r="D218" s="96" t="inlineStr">
        <is>
          <t>**飞</t>
        </is>
      </c>
      <c r="E218" s="96" t="inlineStr">
        <is>
          <t>188******98</t>
        </is>
      </c>
      <c r="F218" s="96" t="n">
        <v>720</v>
      </c>
      <c r="G218" s="96" t="inlineStr">
        <is>
          <t>2026032922001488331437195029</t>
        </is>
      </c>
      <c r="H218" s="96" t="inlineStr">
        <is>
          <t>3730.00</t>
        </is>
      </c>
      <c r="I218" s="100" t="n"/>
      <c r="J218" s="96" t="n"/>
      <c r="K218" s="96" t="inlineStr">
        <is>
          <t xml:space="preserve"> 挚乐2月样品3月1.4 1.6两个备货打包费</t>
        </is>
      </c>
      <c r="M218" t="inlineStr">
        <is>
          <t>✓</t>
        </is>
      </c>
    </row>
    <row r="219">
      <c r="A219" s="97" t="inlineStr">
        <is>
          <t>2026-04-01 18:42:47</t>
        </is>
      </c>
      <c r="B219" s="96" t="inlineStr">
        <is>
          <t>1570789331737388330</t>
        </is>
      </c>
      <c r="C219" s="97" t="inlineStr">
        <is>
          <t>转账</t>
        </is>
      </c>
      <c r="D219" s="97" t="inlineStr">
        <is>
          <t>**男</t>
        </is>
      </c>
      <c r="E219" s="97" t="inlineStr">
        <is>
          <t>tia***@163.com</t>
        </is>
      </c>
      <c r="F219" s="97" t="n">
        <v>550</v>
      </c>
      <c r="G219" s="97" t="inlineStr">
        <is>
          <t>2026032922001488331437195029</t>
        </is>
      </c>
      <c r="H219" s="97" t="inlineStr">
        <is>
          <t>4450.00</t>
        </is>
      </c>
      <c r="I219" s="100" t="n"/>
      <c r="J219" s="97" t="n"/>
      <c r="K219" s="97" t="inlineStr">
        <is>
          <t xml:space="preserve"> 5张榉木皮</t>
        </is>
      </c>
      <c r="M219" t="inlineStr">
        <is>
          <t>✓</t>
        </is>
      </c>
    </row>
    <row r="220">
      <c r="A220" s="96" t="inlineStr">
        <is>
          <t>2026-04-01 18:42:00</t>
        </is>
      </c>
      <c r="B220" s="96" t="inlineStr">
        <is>
          <t>1570781493514617011</t>
        </is>
      </c>
      <c r="C220" s="96" t="inlineStr">
        <is>
          <t>转账</t>
        </is>
      </c>
      <c r="D220" s="96" t="inlineStr">
        <is>
          <t>**英</t>
        </is>
      </c>
      <c r="E220" s="96" t="inlineStr">
        <is>
          <t>wei***@hotmail.com</t>
        </is>
      </c>
      <c r="F220" s="96" t="n">
        <v>5000</v>
      </c>
      <c r="G220" s="96" t="inlineStr">
        <is>
          <t>2026032911120520426700506523440</t>
        </is>
      </c>
      <c r="H220" s="96" t="inlineStr">
        <is>
          <t>5000.00</t>
        </is>
      </c>
      <c r="I220" s="100" t="n"/>
      <c r="J220" s="96" t="n"/>
      <c r="K220" s="96" t="inlineStr">
        <is>
          <t xml:space="preserve"> 货款</t>
        </is>
      </c>
      <c r="M220" t="inlineStr">
        <is>
          <t>✓</t>
        </is>
      </c>
    </row>
    <row r="221">
      <c r="A221" s="97" t="inlineStr">
        <is>
          <t>2026-04-01 15:40:19</t>
        </is>
      </c>
      <c r="B221" s="96" t="inlineStr">
        <is>
          <t>1570789033297888330</t>
        </is>
      </c>
      <c r="C221" s="97" t="inlineStr">
        <is>
          <t>支出</t>
        </is>
      </c>
      <c r="D221" s="97" t="n"/>
      <c r="E221" s="97" t="n"/>
      <c r="F221" s="97" t="n">
        <v>0.01</v>
      </c>
      <c r="G221" s="97" t="inlineStr">
        <is>
          <t>2026032923001488331435296097</t>
        </is>
      </c>
      <c r="H221" s="97" t="inlineStr">
        <is>
          <t>0.00</t>
        </is>
      </c>
      <c r="I221" s="100" t="n"/>
      <c r="J221" s="97" t="n"/>
      <c r="K221" s="97" t="inlineStr">
        <is>
          <t xml:space="preserve">免钉胶强力胶瓷砖免打孔粘胶透明玻璃胶水置物架踢脚线木工专用 </t>
        </is>
      </c>
      <c r="M221" t="inlineStr">
        <is>
          <t>✓</t>
        </is>
      </c>
    </row>
    <row r="222">
      <c r="A222" s="96" t="inlineStr">
        <is>
          <t>2026-04-01 15:40:19</t>
        </is>
      </c>
      <c r="B222" s="96" t="inlineStr">
        <is>
          <t>1570789033297788331</t>
        </is>
      </c>
      <c r="C222" s="96" t="inlineStr">
        <is>
          <t>收入</t>
        </is>
      </c>
      <c r="D222" s="96" t="n"/>
      <c r="E222" s="96" t="n"/>
      <c r="F222" s="96" t="n">
        <v>0.01</v>
      </c>
      <c r="G222" s="96" t="inlineStr">
        <is>
          <t>2026032923001488331435296097</t>
        </is>
      </c>
      <c r="H222" s="96" t="inlineStr">
        <is>
          <t>0.01</t>
        </is>
      </c>
      <c r="I222" s="100" t="n"/>
      <c r="J222" s="96" t="n"/>
      <c r="K222" s="96" t="inlineStr">
        <is>
          <t xml:space="preserve">免钉胶强力胶瓷砖免打孔粘胶透明玻璃胶水置物架踢脚线木工专用 </t>
        </is>
      </c>
      <c r="M222" t="inlineStr">
        <is>
          <t>✓</t>
        </is>
      </c>
    </row>
    <row r="223">
      <c r="A223" s="163" t="inlineStr">
        <is>
          <t>2026-04-01 15:40:19</t>
        </is>
      </c>
      <c r="B223" s="96" t="inlineStr">
        <is>
          <t>2026040111120520426700633039750</t>
        </is>
      </c>
      <c r="C223" s="97" t="inlineStr">
        <is>
          <t>支出</t>
        </is>
      </c>
      <c r="D223" s="97" t="inlineStr">
        <is>
          <t>义乌首力电子商务有限公司</t>
        </is>
      </c>
      <c r="E223" s="97" t="inlineStr">
        <is>
          <t>************5761</t>
        </is>
      </c>
      <c r="F223" s="97" t="n">
        <v>72.19</v>
      </c>
      <c r="G223" s="97" t="inlineStr">
        <is>
          <t>2026040111120520426700633039750</t>
        </is>
      </c>
      <c r="H223" s="97" t="inlineStr">
        <is>
          <t>390.32</t>
        </is>
      </c>
      <c r="I223" s="100" t="n"/>
      <c r="J223" s="97" t="n"/>
      <c r="K223" s="97" t="inlineStr">
        <is>
          <t>岩板桌免钉胶</t>
        </is>
      </c>
      <c r="M223" t="inlineStr">
        <is>
          <t>✓</t>
        </is>
      </c>
    </row>
    <row r="224">
      <c r="A224" s="96" t="inlineStr">
        <is>
          <t>2026-04-01 10:30:01</t>
        </is>
      </c>
      <c r="B224" s="96" t="inlineStr">
        <is>
          <t>1570789114832788330</t>
        </is>
      </c>
      <c r="C224" s="96" t="inlineStr">
        <is>
          <t>支出</t>
        </is>
      </c>
      <c r="D224" s="96" t="n"/>
      <c r="E224" s="96" t="n"/>
      <c r="F224" s="96" t="n">
        <v>0.07000000000000001</v>
      </c>
      <c r="G224" s="96" t="inlineStr">
        <is>
          <t>2026032922001488331433608915</t>
        </is>
      </c>
      <c r="H224" s="96" t="inlineStr">
        <is>
          <t>0.00</t>
        </is>
      </c>
      <c r="I224" s="100" t="n"/>
      <c r="J224" s="96" t="n"/>
      <c r="K224" s="96" t="inlineStr">
        <is>
          <t xml:space="preserve">P2026040110295291144752807400 </t>
        </is>
      </c>
      <c r="M224" t="inlineStr">
        <is>
          <t>✓</t>
        </is>
      </c>
    </row>
    <row r="225">
      <c r="A225" s="97" t="inlineStr">
        <is>
          <t>2026-04-01 10:30:01</t>
        </is>
      </c>
      <c r="B225" s="96" t="inlineStr">
        <is>
          <t>1570789114832688331</t>
        </is>
      </c>
      <c r="C225" s="97" t="inlineStr">
        <is>
          <t>收入</t>
        </is>
      </c>
      <c r="D225" s="97" t="n"/>
      <c r="E225" s="97" t="n"/>
      <c r="F225" s="97" t="n">
        <v>0.07000000000000001</v>
      </c>
      <c r="G225" s="97" t="inlineStr">
        <is>
          <t>2026032922001488331433608915</t>
        </is>
      </c>
      <c r="H225" s="97" t="inlineStr">
        <is>
          <t>0.07</t>
        </is>
      </c>
      <c r="I225" s="100" t="n"/>
      <c r="J225" s="97" t="n"/>
      <c r="K225" s="97" t="inlineStr">
        <is>
          <t xml:space="preserve">P2026040110295291144752807400 </t>
        </is>
      </c>
      <c r="M225" t="inlineStr">
        <is>
          <t>✓</t>
        </is>
      </c>
    </row>
    <row r="226">
      <c r="A226" s="162" t="inlineStr">
        <is>
          <t>2026-04-01 10:30:00</t>
        </is>
      </c>
      <c r="B226" s="96" t="inlineStr">
        <is>
          <t>2026040111120520426700618907890</t>
        </is>
      </c>
      <c r="C226" s="96" t="inlineStr">
        <is>
          <t>支出</t>
        </is>
      </c>
      <c r="D226" s="96" t="inlineStr">
        <is>
          <t>深圳市小亿网络有限公司</t>
        </is>
      </c>
      <c r="E226" s="96" t="inlineStr">
        <is>
          <t>****************0156</t>
        </is>
      </c>
      <c r="F226" s="96" t="n">
        <v>49.93</v>
      </c>
      <c r="G226" s="96" t="inlineStr">
        <is>
          <t>2026040111120520426700618907890</t>
        </is>
      </c>
      <c r="H226" s="96" t="inlineStr">
        <is>
          <t>462.51</t>
        </is>
      </c>
      <c r="I226" s="100" t="n"/>
      <c r="J226" s="96" t="n"/>
      <c r="K226" s="96" t="inlineStr">
        <is>
          <t>P50820791519万师傅宗雪娟</t>
        </is>
      </c>
      <c r="L226" s="95" t="inlineStr">
        <is>
          <t>3183374785161228259</t>
        </is>
      </c>
      <c r="M226" t="inlineStr">
        <is>
          <t>✓ 万师傅安装费/退款流水(通过万师傅平台结算，有关联订单号，归属安装外包费用，无淘宝平台订单号属正常)</t>
        </is>
      </c>
    </row>
    <row r="227">
      <c r="A227" s="97" t="inlineStr">
        <is>
          <t>2026-03-31 21:27:07</t>
        </is>
      </c>
      <c r="B227" s="96" t="inlineStr">
        <is>
          <t>1570789051765688331</t>
        </is>
      </c>
      <c r="C227" s="97" t="inlineStr">
        <is>
          <t>收入</t>
        </is>
      </c>
      <c r="D227" s="97" t="n"/>
      <c r="E227" s="97" t="n"/>
      <c r="F227" s="97" t="n">
        <v>0.03</v>
      </c>
      <c r="G227" s="97" t="inlineStr">
        <is>
          <t>2026032822001488331431273703</t>
        </is>
      </c>
      <c r="H227" s="97" t="inlineStr">
        <is>
          <t>0.03</t>
        </is>
      </c>
      <c r="I227" s="100" t="n"/>
      <c r="J227" s="97" t="n"/>
      <c r="K227" s="97" t="inlineStr">
        <is>
          <t xml:space="preserve">商户单号XP2126033121200524175361004332 </t>
        </is>
      </c>
      <c r="M227" t="inlineStr">
        <is>
          <t>✓</t>
        </is>
      </c>
    </row>
    <row r="228">
      <c r="A228" s="96" t="inlineStr">
        <is>
          <t>2026-03-31 21:27:07</t>
        </is>
      </c>
      <c r="B228" s="96" t="inlineStr">
        <is>
          <t>1570789051765788330</t>
        </is>
      </c>
      <c r="C228" s="96" t="inlineStr">
        <is>
          <t>支出</t>
        </is>
      </c>
      <c r="D228" s="96" t="n"/>
      <c r="E228" s="96" t="n"/>
      <c r="F228" s="96" t="n">
        <v>0.03</v>
      </c>
      <c r="G228" s="96" t="inlineStr">
        <is>
          <t>2026032822001488331431273703</t>
        </is>
      </c>
      <c r="H228" s="96" t="inlineStr">
        <is>
          <t>0.00</t>
        </is>
      </c>
      <c r="I228" s="100" t="n"/>
      <c r="J228" s="96" t="n"/>
      <c r="K228" s="96" t="inlineStr">
        <is>
          <t xml:space="preserve">商户单号XP2126033121200524175361004332 </t>
        </is>
      </c>
      <c r="M228" t="inlineStr">
        <is>
          <t>✓</t>
        </is>
      </c>
    </row>
    <row r="229">
      <c r="A229" s="163" t="inlineStr">
        <is>
          <t>2026-03-31 21:27:07</t>
        </is>
      </c>
      <c r="B229" s="96" t="inlineStr">
        <is>
          <t>2026033111120520426700601799630</t>
        </is>
      </c>
      <c r="C229" s="97" t="inlineStr">
        <is>
          <t>支出</t>
        </is>
      </c>
      <c r="D229" s="97" t="inlineStr">
        <is>
          <t>拼多多平台商户</t>
        </is>
      </c>
      <c r="E229" s="97" t="inlineStr">
        <is>
          <t>****************0156</t>
        </is>
      </c>
      <c r="F229" s="97" t="n">
        <v>299.97</v>
      </c>
      <c r="G229" s="97" t="inlineStr">
        <is>
          <t>2026033111120520426700601799630</t>
        </is>
      </c>
      <c r="H229" s="97" t="inlineStr">
        <is>
          <t>512.44</t>
        </is>
      </c>
      <c r="I229" s="100" t="n"/>
      <c r="J229" s="97" t="n"/>
      <c r="K229" s="97" t="inlineStr">
        <is>
          <t>PDD-岩板采购 陈胜强</t>
        </is>
      </c>
      <c r="L229" s="130" t="inlineStr">
        <is>
          <t>3216580141454373795</t>
        </is>
      </c>
      <c r="M229" t="inlineStr">
        <is>
          <t>✓</t>
        </is>
      </c>
    </row>
    <row r="230">
      <c r="A230" s="96" t="inlineStr">
        <is>
          <t>2026-03-31 12:53:20</t>
        </is>
      </c>
      <c r="B230" s="96" t="inlineStr">
        <is>
          <t>1570788587183988330</t>
        </is>
      </c>
      <c r="C230" s="96" t="inlineStr">
        <is>
          <t>支出</t>
        </is>
      </c>
      <c r="D230" s="96" t="n"/>
      <c r="E230" s="96" t="n"/>
      <c r="F230" s="96" t="n">
        <v>0.02</v>
      </c>
      <c r="G230" s="96" t="inlineStr">
        <is>
          <t>2026032822001488331431249827</t>
        </is>
      </c>
      <c r="H230" s="96" t="inlineStr">
        <is>
          <t>0.00</t>
        </is>
      </c>
      <c r="I230" s="100" t="n"/>
      <c r="J230" s="96" t="n"/>
      <c r="K230" s="96" t="inlineStr">
        <is>
          <t xml:space="preserve">P2026033112530958035284887100 </t>
        </is>
      </c>
      <c r="M230" t="inlineStr">
        <is>
          <t>✓</t>
        </is>
      </c>
    </row>
    <row r="231">
      <c r="A231" s="97" t="inlineStr">
        <is>
          <t>2026-03-31 12:53:20</t>
        </is>
      </c>
      <c r="B231" s="96" t="inlineStr">
        <is>
          <t>1570788587183888331</t>
        </is>
      </c>
      <c r="C231" s="97" t="inlineStr">
        <is>
          <t>收入</t>
        </is>
      </c>
      <c r="D231" s="97" t="n"/>
      <c r="E231" s="97" t="n"/>
      <c r="F231" s="97" t="n">
        <v>0.02</v>
      </c>
      <c r="G231" s="97" t="inlineStr">
        <is>
          <t>2026032822001488331431249827</t>
        </is>
      </c>
      <c r="H231" s="97" t="inlineStr">
        <is>
          <t>0.02</t>
        </is>
      </c>
      <c r="I231" s="100" t="n"/>
      <c r="J231" s="97" t="n"/>
      <c r="K231" s="97" t="inlineStr">
        <is>
          <t xml:space="preserve">P2026033112530958035284887100 </t>
        </is>
      </c>
      <c r="M231" t="inlineStr">
        <is>
          <t>✓</t>
        </is>
      </c>
    </row>
    <row r="232">
      <c r="A232" s="162" t="inlineStr">
        <is>
          <t>2026-03-31 12:53:19</t>
        </is>
      </c>
      <c r="B232" s="96" t="inlineStr">
        <is>
          <t>2026033111120520426700579535380</t>
        </is>
      </c>
      <c r="C232" s="96" t="inlineStr">
        <is>
          <t>支出</t>
        </is>
      </c>
      <c r="D232" s="96" t="inlineStr">
        <is>
          <t>*师傅</t>
        </is>
      </c>
      <c r="E232" s="96" t="inlineStr">
        <is>
          <t>************3103</t>
        </is>
      </c>
      <c r="F232" s="96" t="n">
        <v>137.98</v>
      </c>
      <c r="G232" s="96" t="inlineStr">
        <is>
          <t>2026033111120520426700579535380</t>
        </is>
      </c>
      <c r="H232" s="96" t="inlineStr">
        <is>
          <t>812.41</t>
        </is>
      </c>
      <c r="I232" s="100" t="n"/>
      <c r="J232" s="96" t="n"/>
      <c r="K232" s="96" t="inlineStr">
        <is>
          <t>P50823469414万师傅-羊羊羊</t>
        </is>
      </c>
      <c r="L232" s="95" t="inlineStr">
        <is>
          <t>3272741655326142166</t>
        </is>
      </c>
      <c r="M232" t="inlineStr">
        <is>
          <t>✓ 万师傅安装费/退款流水(通过万师傅平台结算，有关联订单号，归属安装外包费用，无淘宝平台订单号属正常)</t>
        </is>
      </c>
    </row>
    <row r="233">
      <c r="A233" s="97" t="inlineStr">
        <is>
          <t>2026-03-31 12:51:56</t>
        </is>
      </c>
      <c r="B233" s="96" t="inlineStr">
        <is>
          <t>1570788561302888331</t>
        </is>
      </c>
      <c r="C233" s="97" t="inlineStr">
        <is>
          <t>收入</t>
        </is>
      </c>
      <c r="D233" s="97" t="n"/>
      <c r="E233" s="97" t="n"/>
      <c r="F233" s="97" t="n">
        <v>0.03</v>
      </c>
      <c r="G233" s="97" t="inlineStr">
        <is>
          <t>2026032811120520426700470029330</t>
        </is>
      </c>
      <c r="H233" s="97" t="inlineStr">
        <is>
          <t>0.03</t>
        </is>
      </c>
      <c r="I233" s="100" t="n"/>
      <c r="J233" s="97" t="n"/>
      <c r="K233" s="97" t="inlineStr">
        <is>
          <t xml:space="preserve">P2026033112514884127338037200 </t>
        </is>
      </c>
      <c r="M233" t="inlineStr">
        <is>
          <t>✓</t>
        </is>
      </c>
    </row>
    <row r="234">
      <c r="A234" s="96" t="inlineStr">
        <is>
          <t>2026-03-31 12:51:56</t>
        </is>
      </c>
      <c r="B234" s="96" t="inlineStr">
        <is>
          <t>1570788561302988330</t>
        </is>
      </c>
      <c r="C234" s="96" t="inlineStr">
        <is>
          <t>支出</t>
        </is>
      </c>
      <c r="D234" s="96" t="n"/>
      <c r="E234" s="96" t="n"/>
      <c r="F234" s="96" t="n">
        <v>0.03</v>
      </c>
      <c r="G234" s="96" t="inlineStr">
        <is>
          <t>2026032811120520426700464430360</t>
        </is>
      </c>
      <c r="H234" s="96" t="inlineStr">
        <is>
          <t>0.00</t>
        </is>
      </c>
      <c r="I234" s="100" t="n"/>
      <c r="J234" s="96" t="n"/>
      <c r="K234" s="96" t="inlineStr">
        <is>
          <t xml:space="preserve">P2026033112514884127338037200 </t>
        </is>
      </c>
      <c r="M234" t="inlineStr">
        <is>
          <t>✓</t>
        </is>
      </c>
    </row>
    <row r="235">
      <c r="A235" s="163" t="inlineStr">
        <is>
          <t>2026-03-31 12:51:55</t>
        </is>
      </c>
      <c r="B235" s="96" t="inlineStr">
        <is>
          <t>2026033111120520426700579761830</t>
        </is>
      </c>
      <c r="C235" s="97" t="inlineStr">
        <is>
          <t>支出</t>
        </is>
      </c>
      <c r="D235" s="97" t="inlineStr">
        <is>
          <t>深圳市小亿网络有限公司</t>
        </is>
      </c>
      <c r="E235" s="97" t="inlineStr">
        <is>
          <t>****************0156</t>
        </is>
      </c>
      <c r="F235" s="97" t="n">
        <v>97.97</v>
      </c>
      <c r="G235" s="97" t="inlineStr">
        <is>
          <t>2026033111120520426700579761830</t>
        </is>
      </c>
      <c r="H235" s="97" t="inlineStr">
        <is>
          <t>950.39</t>
        </is>
      </c>
      <c r="I235" s="100" t="n"/>
      <c r="J235" s="97" t="n"/>
      <c r="K235" s="97" t="inlineStr">
        <is>
          <t>P50826562727万师傅-陈胜强</t>
        </is>
      </c>
      <c r="L235" s="95" t="inlineStr">
        <is>
          <t>3216580141454373795</t>
        </is>
      </c>
      <c r="M235" t="inlineStr">
        <is>
          <t>✓ 万师傅安装费/退款流水(通过万师傅平台结算，有关联订单号，归属安装外包费用，无淘宝平台订单号属正常)</t>
        </is>
      </c>
    </row>
    <row r="236">
      <c r="A236" s="96" t="inlineStr">
        <is>
          <t>2026-03-31 09:06:17</t>
        </is>
      </c>
      <c r="B236" s="96" t="inlineStr">
        <is>
          <t>1570788957236788331</t>
        </is>
      </c>
      <c r="C236" s="96" t="inlineStr">
        <is>
          <t>收入</t>
        </is>
      </c>
      <c r="D236" s="96" t="n"/>
      <c r="E236" s="96" t="n"/>
      <c r="F236" s="96" t="n">
        <v>0.03</v>
      </c>
      <c r="G236" s="96" t="inlineStr">
        <is>
          <t>2026032823001488331432329836</t>
        </is>
      </c>
      <c r="H236" s="96" t="inlineStr">
        <is>
          <t>0.03</t>
        </is>
      </c>
      <c r="I236" s="100" t="n"/>
      <c r="J236" s="96" t="n"/>
      <c r="K236" s="96" t="inlineStr">
        <is>
          <t xml:space="preserve">P2026033109060386217792530800 </t>
        </is>
      </c>
      <c r="M236" t="inlineStr">
        <is>
          <t>✓</t>
        </is>
      </c>
    </row>
    <row r="237">
      <c r="A237" s="97" t="inlineStr">
        <is>
          <t>2026-03-31 09:06:17</t>
        </is>
      </c>
      <c r="B237" s="96" t="inlineStr">
        <is>
          <t>1570788957236888330</t>
        </is>
      </c>
      <c r="C237" s="97" t="inlineStr">
        <is>
          <t>支出</t>
        </is>
      </c>
      <c r="D237" s="97" t="n"/>
      <c r="E237" s="97" t="n"/>
      <c r="F237" s="97" t="n">
        <v>0.03</v>
      </c>
      <c r="G237" s="97" t="inlineStr">
        <is>
          <t>2026032811120520426700464997860</t>
        </is>
      </c>
      <c r="H237" s="97" t="inlineStr">
        <is>
          <t>0.00</t>
        </is>
      </c>
      <c r="I237" s="100" t="n"/>
      <c r="J237" s="97" t="n"/>
      <c r="K237" s="97" t="inlineStr">
        <is>
          <t xml:space="preserve">P2026033109060386217792530800 </t>
        </is>
      </c>
      <c r="M237" t="inlineStr">
        <is>
          <t>✓</t>
        </is>
      </c>
    </row>
    <row r="238">
      <c r="A238" s="162" t="inlineStr">
        <is>
          <t>2026-03-31 09:06:16</t>
        </is>
      </c>
      <c r="B238" s="96" t="inlineStr">
        <is>
          <t>2026033111120520426700573266840</t>
        </is>
      </c>
      <c r="C238" s="96" t="inlineStr">
        <is>
          <t>支出</t>
        </is>
      </c>
      <c r="D238" s="96" t="inlineStr">
        <is>
          <t>*师傅</t>
        </is>
      </c>
      <c r="E238" s="96" t="inlineStr">
        <is>
          <t>************3103</t>
        </is>
      </c>
      <c r="F238" s="96" t="n">
        <v>138.97</v>
      </c>
      <c r="G238" s="96" t="inlineStr">
        <is>
          <t>2026033111120520426700573266840</t>
        </is>
      </c>
      <c r="H238" s="96" t="inlineStr">
        <is>
          <t>1048.36</t>
        </is>
      </c>
      <c r="I238" s="100" t="n"/>
      <c r="J238" s="96" t="n"/>
      <c r="K238" s="96" t="inlineStr">
        <is>
          <t>P50820791519万师傅-宗雪娟</t>
        </is>
      </c>
      <c r="L238" s="95" t="inlineStr">
        <is>
          <t>3183374785161228259</t>
        </is>
      </c>
      <c r="M238" t="inlineStr">
        <is>
          <t>✓ 万师傅安装费/退款流水(通过万师傅平台结算，有关联订单号，归属安装外包费用，无淘宝平台订单号属正常)</t>
        </is>
      </c>
    </row>
    <row r="239">
      <c r="A239" s="97" t="inlineStr">
        <is>
          <t>2026-03-30 20:46:30</t>
        </is>
      </c>
      <c r="B239" s="96" t="inlineStr">
        <is>
          <t>1570788491385188330</t>
        </is>
      </c>
      <c r="C239" s="97" t="inlineStr">
        <is>
          <t>支出</t>
        </is>
      </c>
      <c r="D239" s="97" t="n"/>
      <c r="E239" s="97" t="n"/>
      <c r="F239" s="97" t="n">
        <v>0.02</v>
      </c>
      <c r="G239" s="97" t="inlineStr">
        <is>
          <t>2026032822001488331430911154</t>
        </is>
      </c>
      <c r="H239" s="97" t="inlineStr">
        <is>
          <t>0.00</t>
        </is>
      </c>
      <c r="I239" s="100" t="n"/>
      <c r="J239" s="97" t="n"/>
      <c r="K239" s="97" t="inlineStr">
        <is>
          <t xml:space="preserve">P2026033020460690663256615900 </t>
        </is>
      </c>
      <c r="M239" t="inlineStr">
        <is>
          <t>✓</t>
        </is>
      </c>
    </row>
    <row r="240">
      <c r="A240" s="96" t="inlineStr">
        <is>
          <t>2026-03-30 20:46:30</t>
        </is>
      </c>
      <c r="B240" s="96" t="inlineStr">
        <is>
          <t>1570788491385088331</t>
        </is>
      </c>
      <c r="C240" s="96" t="inlineStr">
        <is>
          <t>收入</t>
        </is>
      </c>
      <c r="D240" s="96" t="n"/>
      <c r="E240" s="96" t="n"/>
      <c r="F240" s="96" t="n">
        <v>0.02</v>
      </c>
      <c r="G240" s="96" t="inlineStr">
        <is>
          <t>2026032811120520426700463736910</t>
        </is>
      </c>
      <c r="H240" s="96" t="inlineStr">
        <is>
          <t>0.02</t>
        </is>
      </c>
      <c r="I240" s="100" t="n"/>
      <c r="J240" s="96" t="n"/>
      <c r="K240" s="96" t="inlineStr">
        <is>
          <t xml:space="preserve">P2026033020460690663256615900 </t>
        </is>
      </c>
      <c r="M240" t="inlineStr">
        <is>
          <t>✓</t>
        </is>
      </c>
    </row>
    <row r="241">
      <c r="A241" s="163" t="inlineStr">
        <is>
          <t>2026-03-30 20:46:30</t>
        </is>
      </c>
      <c r="B241" s="96" t="inlineStr">
        <is>
          <t>2026033011120520426700558880340</t>
        </is>
      </c>
      <c r="C241" s="97" t="inlineStr">
        <is>
          <t>支出</t>
        </is>
      </c>
      <c r="D241" s="97" t="inlineStr">
        <is>
          <t>*师傅</t>
        </is>
      </c>
      <c r="E241" s="97" t="inlineStr">
        <is>
          <t>************0121</t>
        </is>
      </c>
      <c r="F241" s="97" t="n">
        <v>111.98</v>
      </c>
      <c r="G241" s="97" t="inlineStr">
        <is>
          <t>2026033011120520426700558880340</t>
        </is>
      </c>
      <c r="H241" s="97" t="inlineStr">
        <is>
          <t>1187.33</t>
        </is>
      </c>
      <c r="I241" s="100" t="n"/>
      <c r="J241" s="97" t="n"/>
      <c r="K241" s="97" t="inlineStr">
        <is>
          <t>P50824261524万师傅-崔继军</t>
        </is>
      </c>
      <c r="L241" s="95" t="inlineStr">
        <is>
          <t>3197452513852358180</t>
        </is>
      </c>
      <c r="M241" t="inlineStr">
        <is>
          <t>✓ 万师傅安装费/退款流水(通过万师傅平台结算，有关联订单号，归属安装外包费用，无淘宝平台订单号属正常)</t>
        </is>
      </c>
    </row>
    <row r="242">
      <c r="A242" s="96" t="inlineStr">
        <is>
          <t>2026-03-30 18:41:49</t>
        </is>
      </c>
      <c r="B242" s="96" t="inlineStr">
        <is>
          <t>1570788462651288331</t>
        </is>
      </c>
      <c r="C242" s="96" t="inlineStr">
        <is>
          <t>收入</t>
        </is>
      </c>
      <c r="D242" s="96" t="n"/>
      <c r="E242" s="96" t="n"/>
      <c r="F242" s="96" t="n">
        <v>0.02</v>
      </c>
      <c r="G242" s="96" t="inlineStr">
        <is>
          <t>2026032722001188331427560711</t>
        </is>
      </c>
      <c r="H242" s="96" t="inlineStr">
        <is>
          <t>0.02</t>
        </is>
      </c>
      <c r="I242" s="100" t="n"/>
      <c r="J242" s="96" t="n"/>
      <c r="K242" s="96" t="inlineStr">
        <is>
          <t xml:space="preserve">P2026033018413757880719420000 </t>
        </is>
      </c>
      <c r="M242" t="inlineStr">
        <is>
          <t>✓</t>
        </is>
      </c>
    </row>
    <row r="243">
      <c r="A243" s="97" t="inlineStr">
        <is>
          <t>2026-03-30 18:41:49</t>
        </is>
      </c>
      <c r="B243" s="96" t="inlineStr">
        <is>
          <t>1570788462651388330</t>
        </is>
      </c>
      <c r="C243" s="97" t="inlineStr">
        <is>
          <t>支出</t>
        </is>
      </c>
      <c r="D243" s="97" t="n"/>
      <c r="E243" s="97" t="n"/>
      <c r="F243" s="97" t="n">
        <v>0.02</v>
      </c>
      <c r="G243" s="97" t="inlineStr">
        <is>
          <t>2026032711120520426700425329910</t>
        </is>
      </c>
      <c r="H243" s="97" t="inlineStr">
        <is>
          <t>0.00</t>
        </is>
      </c>
      <c r="I243" s="100" t="n"/>
      <c r="J243" s="97" t="n"/>
      <c r="K243" s="97" t="inlineStr">
        <is>
          <t xml:space="preserve">P2026033018413757880719420000 </t>
        </is>
      </c>
      <c r="M243" t="inlineStr">
        <is>
          <t>✓</t>
        </is>
      </c>
    </row>
    <row r="244">
      <c r="A244" s="162" t="inlineStr">
        <is>
          <t>2026-03-30 18:41:48</t>
        </is>
      </c>
      <c r="B244" s="96" t="inlineStr">
        <is>
          <t>2026033011120520426700556905620</t>
        </is>
      </c>
      <c r="C244" s="96" t="inlineStr">
        <is>
          <t>支出</t>
        </is>
      </c>
      <c r="D244" s="96" t="inlineStr">
        <is>
          <t>深圳市小亿网络有限公司</t>
        </is>
      </c>
      <c r="E244" s="96" t="inlineStr">
        <is>
          <t>****************0156</t>
        </is>
      </c>
      <c r="F244" s="96" t="n">
        <v>99.98</v>
      </c>
      <c r="G244" s="96" t="inlineStr">
        <is>
          <t>2026033011120520426700556905620</t>
        </is>
      </c>
      <c r="H244" s="96" t="inlineStr">
        <is>
          <t>1299.31</t>
        </is>
      </c>
      <c r="I244" s="100" t="n"/>
      <c r="J244" s="96" t="n"/>
      <c r="K244" s="96" t="inlineStr">
        <is>
          <t>P50819753477万师傅-兰森尼</t>
        </is>
      </c>
      <c r="L244" s="95" t="inlineStr">
        <is>
          <t>3191937999081328361</t>
        </is>
      </c>
      <c r="M244" t="inlineStr">
        <is>
          <t>✓ 万师傅安装费/退款流水(通过万师傅平台结算，有关联订单号，归属安装外包费用，无淘宝平台订单号属正常)</t>
        </is>
      </c>
    </row>
    <row r="245">
      <c r="A245" s="97" t="inlineStr">
        <is>
          <t>2026-03-30 13:54:40</t>
        </is>
      </c>
      <c r="B245" s="96" t="inlineStr">
        <is>
          <t>1570788321041688330</t>
        </is>
      </c>
      <c r="C245" s="97" t="inlineStr">
        <is>
          <t>支出</t>
        </is>
      </c>
      <c r="D245" s="97" t="n"/>
      <c r="E245" s="97" t="n"/>
      <c r="F245" s="97" t="n">
        <v>0.02</v>
      </c>
      <c r="G245" s="97" t="inlineStr">
        <is>
          <t>2026033023001488331438555772</t>
        </is>
      </c>
      <c r="H245" s="97" t="inlineStr">
        <is>
          <t>0.00</t>
        </is>
      </c>
      <c r="I245" s="100" t="n"/>
      <c r="J245" s="97" t="n"/>
      <c r="K245" s="97" t="inlineStr">
        <is>
          <t xml:space="preserve">P2026033013543143608834093600 </t>
        </is>
      </c>
      <c r="M245" t="inlineStr">
        <is>
          <t>✓</t>
        </is>
      </c>
    </row>
    <row r="246">
      <c r="A246" s="96" t="inlineStr">
        <is>
          <t>2026-03-30 13:54:40</t>
        </is>
      </c>
      <c r="B246" s="96" t="inlineStr">
        <is>
          <t>1570788321041588331</t>
        </is>
      </c>
      <c r="C246" s="96" t="inlineStr">
        <is>
          <t>收入</t>
        </is>
      </c>
      <c r="D246" s="96" t="n"/>
      <c r="E246" s="96" t="n"/>
      <c r="F246" s="96" t="n">
        <v>0.02</v>
      </c>
      <c r="G246" s="96" t="inlineStr">
        <is>
          <t>2026032623001488331425076365</t>
        </is>
      </c>
      <c r="H246" s="96" t="inlineStr">
        <is>
          <t>0.02</t>
        </is>
      </c>
      <c r="I246" s="100" t="n"/>
      <c r="J246" s="96" t="n"/>
      <c r="K246" s="96" t="inlineStr">
        <is>
          <t xml:space="preserve">P2026033013543143608834093600 </t>
        </is>
      </c>
      <c r="M246" t="inlineStr">
        <is>
          <t>✓</t>
        </is>
      </c>
    </row>
    <row r="247">
      <c r="A247" s="163" t="inlineStr">
        <is>
          <t>2026-03-30 13:54:39</t>
        </is>
      </c>
      <c r="B247" s="96" t="inlineStr">
        <is>
          <t>2026033011120520426700539631960</t>
        </is>
      </c>
      <c r="C247" s="97" t="inlineStr">
        <is>
          <t>支出</t>
        </is>
      </c>
      <c r="D247" s="97" t="inlineStr">
        <is>
          <t>深圳市小亿网络有限公司</t>
        </is>
      </c>
      <c r="E247" s="97" t="inlineStr">
        <is>
          <t>****************0156</t>
        </is>
      </c>
      <c r="F247" s="97" t="n">
        <v>77.98</v>
      </c>
      <c r="G247" s="97" t="inlineStr">
        <is>
          <t>2026033011120520426700539631960</t>
        </is>
      </c>
      <c r="H247" s="97" t="inlineStr">
        <is>
          <t>1399.29</t>
        </is>
      </c>
      <c r="I247" s="100" t="n"/>
      <c r="J247" s="97" t="n"/>
      <c r="K247" s="97" t="inlineStr">
        <is>
          <t>P50820577780万师傅-陈陈</t>
        </is>
      </c>
      <c r="L247" s="95" t="inlineStr">
        <is>
          <t>5067510123159336731</t>
        </is>
      </c>
      <c r="M247" t="inlineStr">
        <is>
          <t>✓ 万师傅安装费/退款流水(通过万师傅平台结算，有关联订单号，归属安装外包费用，无淘宝平台订单号属正常)</t>
        </is>
      </c>
    </row>
    <row r="248">
      <c r="A248" s="96" t="inlineStr">
        <is>
          <t>2026-03-29 19:27:58</t>
        </is>
      </c>
      <c r="B248" s="96" t="inlineStr">
        <is>
          <t>1570788145347788330</t>
        </is>
      </c>
      <c r="C248" s="96" t="inlineStr">
        <is>
          <t>支出</t>
        </is>
      </c>
      <c r="D248" s="96" t="n"/>
      <c r="E248" s="96" t="n"/>
      <c r="F248" s="96" t="n">
        <v>0.02</v>
      </c>
      <c r="G248" s="96" t="inlineStr">
        <is>
          <t>2026032622001488331422030787</t>
        </is>
      </c>
      <c r="H248" s="96" t="inlineStr">
        <is>
          <t>0.00</t>
        </is>
      </c>
      <c r="I248" s="100" t="n"/>
      <c r="J248" s="96" t="n"/>
      <c r="K248" s="96" t="inlineStr">
        <is>
          <t xml:space="preserve">P2026032919274901651942786300 </t>
        </is>
      </c>
      <c r="M248" t="inlineStr">
        <is>
          <t>✓</t>
        </is>
      </c>
    </row>
    <row r="249">
      <c r="A249" s="97" t="inlineStr">
        <is>
          <t>2026-03-29 19:27:58</t>
        </is>
      </c>
      <c r="B249" s="96" t="inlineStr">
        <is>
          <t>1570788145347688331</t>
        </is>
      </c>
      <c r="C249" s="97" t="inlineStr">
        <is>
          <t>收入</t>
        </is>
      </c>
      <c r="D249" s="97" t="n"/>
      <c r="E249" s="97" t="n"/>
      <c r="F249" s="97" t="n">
        <v>0.02</v>
      </c>
      <c r="G249" s="97" t="inlineStr">
        <is>
          <t>2026032611120520426700387794220</t>
        </is>
      </c>
      <c r="H249" s="97" t="inlineStr">
        <is>
          <t>0.02</t>
        </is>
      </c>
      <c r="I249" s="100" t="n"/>
      <c r="J249" s="97" t="n"/>
      <c r="K249" s="97" t="inlineStr">
        <is>
          <t xml:space="preserve">P2026032919274901651942786300 </t>
        </is>
      </c>
      <c r="M249" t="inlineStr">
        <is>
          <t>✓</t>
        </is>
      </c>
    </row>
    <row r="250">
      <c r="A250" s="162" t="inlineStr">
        <is>
          <t>2026-03-29 19:27:57</t>
        </is>
      </c>
      <c r="B250" s="96" t="inlineStr">
        <is>
          <t>2026032911120520426700516893340</t>
        </is>
      </c>
      <c r="C250" s="96" t="inlineStr">
        <is>
          <t>支出</t>
        </is>
      </c>
      <c r="D250" s="96" t="inlineStr">
        <is>
          <t>*师傅</t>
        </is>
      </c>
      <c r="E250" s="96" t="inlineStr">
        <is>
          <t>************0121</t>
        </is>
      </c>
      <c r="F250" s="96" t="n">
        <v>79.98</v>
      </c>
      <c r="G250" s="96" t="inlineStr">
        <is>
          <t>2026032911120520426700516893340</t>
        </is>
      </c>
      <c r="H250" s="96" t="inlineStr">
        <is>
          <t>1477.27</t>
        </is>
      </c>
      <c r="I250" s="100" t="n"/>
      <c r="J250" s="96" t="n"/>
      <c r="K250" s="96" t="inlineStr">
        <is>
          <t>P50809712542万师傅-沈蘑菇沈蘑菇</t>
        </is>
      </c>
      <c r="L250" s="130" t="inlineStr">
        <is>
          <t>4961243594720153845</t>
        </is>
      </c>
      <c r="M250" t="inlineStr">
        <is>
          <t>✓ 万师傅安装费/退款流水(通过万师傅平台结算，有关联订单号，归属安装外包费用，无淘宝平台订单号属正常)</t>
        </is>
      </c>
    </row>
    <row r="251">
      <c r="A251" s="97" t="inlineStr">
        <is>
          <t>2026-03-29 19:27:13</t>
        </is>
      </c>
      <c r="B251" s="96" t="inlineStr">
        <is>
          <t>1570788036586888331</t>
        </is>
      </c>
      <c r="C251" s="97" t="inlineStr">
        <is>
          <t>收入</t>
        </is>
      </c>
      <c r="D251" s="97" t="n"/>
      <c r="E251" s="97" t="n"/>
      <c r="F251" s="97" t="n">
        <v>0.01</v>
      </c>
      <c r="G251" s="97" t="inlineStr">
        <is>
          <t>2026032623001488331423869976</t>
        </is>
      </c>
      <c r="H251" s="97" t="inlineStr">
        <is>
          <t>0.01</t>
        </is>
      </c>
      <c r="I251" s="100" t="n"/>
      <c r="J251" s="97" t="n"/>
      <c r="K251" s="97" t="inlineStr">
        <is>
          <t xml:space="preserve">P2026032919270205037059420200 </t>
        </is>
      </c>
      <c r="M251" t="inlineStr">
        <is>
          <t>✓</t>
        </is>
      </c>
    </row>
    <row r="252">
      <c r="A252" s="96" t="inlineStr">
        <is>
          <t>2026-03-29 19:27:13</t>
        </is>
      </c>
      <c r="B252" s="96" t="inlineStr">
        <is>
          <t>1570788036586988330</t>
        </is>
      </c>
      <c r="C252" s="96" t="inlineStr">
        <is>
          <t>支出</t>
        </is>
      </c>
      <c r="D252" s="96" t="n"/>
      <c r="E252" s="96" t="n"/>
      <c r="F252" s="96" t="n">
        <v>0.01</v>
      </c>
      <c r="G252" s="96" t="inlineStr">
        <is>
          <t>2026032923001488331434790870</t>
        </is>
      </c>
      <c r="H252" s="96" t="inlineStr">
        <is>
          <t>0.00</t>
        </is>
      </c>
      <c r="I252" s="100" t="n"/>
      <c r="J252" s="96" t="n"/>
      <c r="K252" s="96" t="inlineStr">
        <is>
          <t xml:space="preserve">P2026032919270205037059420200 </t>
        </is>
      </c>
      <c r="M252" t="inlineStr">
        <is>
          <t>✓</t>
        </is>
      </c>
    </row>
    <row r="253">
      <c r="A253" s="163" t="inlineStr">
        <is>
          <t>2026-03-29 19:27:12</t>
        </is>
      </c>
      <c r="B253" s="96" t="inlineStr">
        <is>
          <t>2026032911120520426700517270690</t>
        </is>
      </c>
      <c r="C253" s="97" t="inlineStr">
        <is>
          <t>支出</t>
        </is>
      </c>
      <c r="D253" s="97" t="inlineStr">
        <is>
          <t>*师傅</t>
        </is>
      </c>
      <c r="E253" s="97" t="inlineStr">
        <is>
          <t>************0121</t>
        </is>
      </c>
      <c r="F253" s="97" t="n">
        <v>68.98999999999999</v>
      </c>
      <c r="G253" s="97" t="inlineStr">
        <is>
          <t>2026032911120520426700517270690</t>
        </is>
      </c>
      <c r="H253" s="97" t="inlineStr">
        <is>
          <t>1557.25</t>
        </is>
      </c>
      <c r="I253" s="100" t="n"/>
      <c r="J253" s="97" t="n"/>
      <c r="K253" s="97" t="inlineStr">
        <is>
          <t>P50814783219万师傅周女士</t>
        </is>
      </c>
      <c r="L253" s="95" t="inlineStr">
        <is>
          <t>2701720670055012279</t>
        </is>
      </c>
      <c r="M253" t="inlineStr">
        <is>
          <t>✓ 万师傅安装费/退款流水(通过万师傅平台结算，有关联订单号，归属安装外包费用，无淘宝平台订单号属正常)</t>
        </is>
      </c>
    </row>
    <row r="254">
      <c r="A254" s="96" t="inlineStr">
        <is>
          <t>2026-03-29 15:15:04</t>
        </is>
      </c>
      <c r="B254" s="96" t="inlineStr">
        <is>
          <t>1570787901781388331</t>
        </is>
      </c>
      <c r="C254" s="96" t="inlineStr">
        <is>
          <t>收入</t>
        </is>
      </c>
      <c r="D254" s="96" t="n"/>
      <c r="E254" s="96" t="n"/>
      <c r="F254" s="96" t="n">
        <v>0.24</v>
      </c>
      <c r="G254" s="96" t="inlineStr">
        <is>
          <t>2026032922001488331437195029</t>
        </is>
      </c>
      <c r="H254" s="96" t="inlineStr">
        <is>
          <t>0.24</t>
        </is>
      </c>
      <c r="I254" s="100" t="n"/>
      <c r="J254" s="96" t="n"/>
      <c r="K254" s="96" t="inlineStr">
        <is>
          <t xml:space="preserve">散单运费-顺丰速运 </t>
        </is>
      </c>
      <c r="M254" t="inlineStr">
        <is>
          <t>✓</t>
        </is>
      </c>
    </row>
    <row r="255">
      <c r="A255" s="97" t="inlineStr">
        <is>
          <t>2026-03-29 15:15:04</t>
        </is>
      </c>
      <c r="B255" s="96" t="inlineStr">
        <is>
          <t>1570787901781488330</t>
        </is>
      </c>
      <c r="C255" s="97" t="inlineStr">
        <is>
          <t>支出</t>
        </is>
      </c>
      <c r="D255" s="97" t="n"/>
      <c r="E255" s="97" t="n"/>
      <c r="F255" s="97" t="n">
        <v>0.24</v>
      </c>
      <c r="G255" s="97" t="inlineStr">
        <is>
          <t>2026032522001488331416240782</t>
        </is>
      </c>
      <c r="H255" s="97" t="inlineStr">
        <is>
          <t>0.00</t>
        </is>
      </c>
      <c r="I255" s="100" t="n"/>
      <c r="J255" s="97" t="n"/>
      <c r="K255" s="97" t="inlineStr">
        <is>
          <t xml:space="preserve">散单运费-顺丰速运 </t>
        </is>
      </c>
      <c r="M255" t="inlineStr">
        <is>
          <t>✓</t>
        </is>
      </c>
    </row>
    <row r="256">
      <c r="A256" s="162" t="inlineStr">
        <is>
          <t>2026-03-29 15:15:04</t>
        </is>
      </c>
      <c r="B256" s="96" t="inlineStr">
        <is>
          <t>2026032911120520426700506523440</t>
        </is>
      </c>
      <c r="C256" s="96" t="inlineStr">
        <is>
          <t>支出</t>
        </is>
      </c>
      <c r="D256" s="96" t="inlineStr">
        <is>
          <t>*丰速运</t>
        </is>
      </c>
      <c r="E256" s="96" t="inlineStr">
        <is>
          <t>************0121</t>
        </is>
      </c>
      <c r="F256" s="96" t="n">
        <v>36.76</v>
      </c>
      <c r="G256" s="96" t="inlineStr">
        <is>
          <t>2026032911120520426700506523440</t>
        </is>
      </c>
      <c r="H256" s="96" t="inlineStr">
        <is>
          <t>1626.24</t>
        </is>
      </c>
      <c r="I256" s="100" t="n"/>
      <c r="J256" s="96" t="n"/>
      <c r="K256" s="96" t="inlineStr">
        <is>
          <t>顺丰速运-刘颖桌板</t>
        </is>
      </c>
      <c r="L256" s="130" t="inlineStr">
        <is>
          <t>2613409107778504458</t>
        </is>
      </c>
      <c r="M256" t="inlineStr">
        <is>
          <t>✓</t>
        </is>
      </c>
    </row>
    <row r="257">
      <c r="A257" s="97" t="inlineStr">
        <is>
          <t>2026-03-29 12:04:29</t>
        </is>
      </c>
      <c r="B257" s="96" t="inlineStr">
        <is>
          <t>1570788121150988331</t>
        </is>
      </c>
      <c r="C257" s="97" t="inlineStr">
        <is>
          <t>收入</t>
        </is>
      </c>
      <c r="D257" s="97" t="n"/>
      <c r="E257" s="97" t="n"/>
      <c r="F257" s="97" t="n">
        <v>0.02</v>
      </c>
      <c r="G257" s="97" t="inlineStr">
        <is>
          <t>2026032523001488331416056285</t>
        </is>
      </c>
      <c r="H257" s="97" t="inlineStr">
        <is>
          <t>0.02</t>
        </is>
      </c>
      <c r="I257" s="100" t="n"/>
      <c r="J257" s="97" t="n"/>
      <c r="K257" s="97" t="inlineStr">
        <is>
          <t xml:space="preserve">商户单号XP2526032912200345335473005051 </t>
        </is>
      </c>
      <c r="M257" t="inlineStr">
        <is>
          <t>✓</t>
        </is>
      </c>
    </row>
    <row r="258">
      <c r="A258" s="96" t="inlineStr">
        <is>
          <t>2026-03-29 12:04:29</t>
        </is>
      </c>
      <c r="B258" s="96" t="inlineStr">
        <is>
          <t>1570788121151088330</t>
        </is>
      </c>
      <c r="C258" s="96" t="inlineStr">
        <is>
          <t>支出</t>
        </is>
      </c>
      <c r="D258" s="96" t="n"/>
      <c r="E258" s="96" t="n"/>
      <c r="F258" s="96" t="n">
        <v>0.02</v>
      </c>
      <c r="G258" s="96" t="inlineStr">
        <is>
          <t>2026032511120520426700359500840</t>
        </is>
      </c>
      <c r="H258" s="96" t="inlineStr">
        <is>
          <t>0.00</t>
        </is>
      </c>
      <c r="I258" s="100" t="n"/>
      <c r="J258" s="96" t="n"/>
      <c r="K258" s="96" t="inlineStr">
        <is>
          <t xml:space="preserve">商户单号XP2526032912200345335473005051 </t>
        </is>
      </c>
      <c r="M258" t="inlineStr">
        <is>
          <t>✓</t>
        </is>
      </c>
    </row>
    <row r="259" ht="42.75" customHeight="1">
      <c r="A259" s="163" t="inlineStr">
        <is>
          <t>2026-03-29 12:04:29</t>
        </is>
      </c>
      <c r="B259" s="129" t="inlineStr">
        <is>
          <t>2026032911120520426700499465080</t>
        </is>
      </c>
      <c r="C259" s="97" t="inlineStr">
        <is>
          <t>支出</t>
        </is>
      </c>
      <c r="D259" s="97" t="inlineStr">
        <is>
          <t>拼多多平台商户</t>
        </is>
      </c>
      <c r="E259" s="97" t="inlineStr">
        <is>
          <t>****************0156</t>
        </is>
      </c>
      <c r="F259" s="97" t="n">
        <v>1049.98</v>
      </c>
      <c r="G259" s="97" t="inlineStr">
        <is>
          <t>2026032911120520426700499465080</t>
        </is>
      </c>
      <c r="H259" s="97" t="inlineStr">
        <is>
          <t>1663.00</t>
        </is>
      </c>
      <c r="I259" s="100" t="n"/>
      <c r="J259" s="97" t="n"/>
      <c r="K259" s="137" t="inlineStr">
        <is>
          <t>PDD-岩板采购
卢女士 杨先生 KK</t>
        </is>
      </c>
      <c r="L259" s="135" t="inlineStr">
        <is>
          <t>2701764696097011053
2701763150105115054
4502196684031016909</t>
        </is>
      </c>
      <c r="M259" t="inlineStr">
        <is>
          <t>✓</t>
        </is>
      </c>
    </row>
    <row r="260" ht="36" customHeight="1">
      <c r="A260" s="96" t="inlineStr">
        <is>
          <t>2026-03-29 09:02:27</t>
        </is>
      </c>
      <c r="B260" s="96" t="inlineStr">
        <is>
          <t>1570787985612788330</t>
        </is>
      </c>
      <c r="C260" s="96" t="inlineStr">
        <is>
          <t>支出</t>
        </is>
      </c>
      <c r="D260" s="96" t="n"/>
      <c r="E260" s="96" t="n"/>
      <c r="F260" s="96" t="n">
        <v>0.04</v>
      </c>
      <c r="G260" s="96" t="inlineStr">
        <is>
          <t>2026032423001488331413403223</t>
        </is>
      </c>
      <c r="H260" s="96" t="inlineStr">
        <is>
          <t>0.00</t>
        </is>
      </c>
      <c r="I260" s="100" t="n"/>
      <c r="J260" s="96" t="n"/>
      <c r="K260" s="96" t="inlineStr">
        <is>
          <t xml:space="preserve">P2026032909021814005399212900 </t>
        </is>
      </c>
      <c r="M260" t="inlineStr">
        <is>
          <t>✓</t>
        </is>
      </c>
    </row>
    <row r="261">
      <c r="A261" s="97" t="inlineStr">
        <is>
          <t>2026-03-29 09:02:27</t>
        </is>
      </c>
      <c r="B261" s="96" t="inlineStr">
        <is>
          <t>1570787985612688331</t>
        </is>
      </c>
      <c r="C261" s="97" t="inlineStr">
        <is>
          <t>收入</t>
        </is>
      </c>
      <c r="D261" s="97" t="n"/>
      <c r="E261" s="97" t="n"/>
      <c r="F261" s="97" t="n">
        <v>0.04</v>
      </c>
      <c r="G261" s="97" t="inlineStr">
        <is>
          <t>2026032423001488331413403223</t>
        </is>
      </c>
      <c r="H261" s="97" t="inlineStr">
        <is>
          <t>0.04</t>
        </is>
      </c>
      <c r="I261" s="100" t="n"/>
      <c r="J261" s="97" t="n"/>
      <c r="K261" s="97" t="inlineStr">
        <is>
          <t xml:space="preserve">P2026032909021814005399212900P50782356865 </t>
        </is>
      </c>
      <c r="M261" t="inlineStr">
        <is>
          <t>✓</t>
        </is>
      </c>
    </row>
    <row r="262">
      <c r="A262" s="162" t="inlineStr">
        <is>
          <t>2026-03-29 09:02:27</t>
        </is>
      </c>
      <c r="B262" s="96" t="inlineStr">
        <is>
          <t>2026032911120520426700494603330</t>
        </is>
      </c>
      <c r="C262" s="96" t="inlineStr">
        <is>
          <t>支出</t>
        </is>
      </c>
      <c r="D262" s="96" t="inlineStr">
        <is>
          <t>*师傅</t>
        </is>
      </c>
      <c r="E262" s="96" t="inlineStr">
        <is>
          <t>************3103</t>
        </is>
      </c>
      <c r="F262" s="96" t="n">
        <v>79.95999999999999</v>
      </c>
      <c r="G262" s="96" t="inlineStr">
        <is>
          <t>2026032911120520426700494603330</t>
        </is>
      </c>
      <c r="H262" s="96" t="inlineStr">
        <is>
          <t>2712.98</t>
        </is>
      </c>
      <c r="I262" s="100" t="n"/>
      <c r="J262" s="96" t="n"/>
      <c r="K262" s="96" t="inlineStr">
        <is>
          <t>P50807932590P50774261793万师傅-花花花花</t>
        </is>
      </c>
      <c r="L262" s="95" t="inlineStr">
        <is>
          <t>4502191826181029839</t>
        </is>
      </c>
      <c r="M262" t="inlineStr">
        <is>
          <t>✓ 万师傅安装费/退款流水(通过万师傅平台结算，有关联订单号，归属安装外包费用，无淘宝平台订单号属正常)</t>
        </is>
      </c>
    </row>
    <row r="263">
      <c r="A263" s="97" t="inlineStr">
        <is>
          <t>2026-03-28 17:39:39</t>
        </is>
      </c>
      <c r="B263" s="96" t="inlineStr">
        <is>
          <t>1570787889900688330</t>
        </is>
      </c>
      <c r="C263" s="97" t="inlineStr">
        <is>
          <t>支出</t>
        </is>
      </c>
      <c r="D263" s="97" t="n"/>
      <c r="E263" s="97" t="n"/>
      <c r="F263" s="97" t="n">
        <v>0.01</v>
      </c>
      <c r="G263" s="97" t="inlineStr">
        <is>
          <t>2026032311120520426700267650750</t>
        </is>
      </c>
      <c r="H263" s="97" t="inlineStr">
        <is>
          <t>0.00</t>
        </is>
      </c>
      <c r="I263" s="100" t="n"/>
      <c r="J263" s="97" t="n"/>
      <c r="K263" s="97" t="inlineStr">
        <is>
          <t xml:space="preserve">P2026032817392599353930316200 </t>
        </is>
      </c>
      <c r="M263" t="inlineStr">
        <is>
          <t>✓</t>
        </is>
      </c>
    </row>
    <row r="264">
      <c r="A264" s="96" t="inlineStr">
        <is>
          <t>2026-03-28 17:39:39</t>
        </is>
      </c>
      <c r="B264" s="96" t="inlineStr">
        <is>
          <t>1570787889900588331</t>
        </is>
      </c>
      <c r="C264" s="96" t="inlineStr">
        <is>
          <t>收入</t>
        </is>
      </c>
      <c r="D264" s="96" t="n"/>
      <c r="E264" s="96" t="n"/>
      <c r="F264" s="96" t="n">
        <v>0.01</v>
      </c>
      <c r="G264" s="96" t="inlineStr">
        <is>
          <t>2026032311120520436700268103931</t>
        </is>
      </c>
      <c r="H264" s="96" t="inlineStr">
        <is>
          <t>0.01</t>
        </is>
      </c>
      <c r="I264" s="100" t="n"/>
      <c r="J264" s="96" t="n"/>
      <c r="K264" s="96" t="inlineStr">
        <is>
          <t xml:space="preserve">P2026032817392599353930316200 </t>
        </is>
      </c>
      <c r="M264" t="inlineStr">
        <is>
          <t>✓</t>
        </is>
      </c>
    </row>
    <row r="265">
      <c r="A265" s="163" t="inlineStr">
        <is>
          <t>2026-03-28 17:39:39</t>
        </is>
      </c>
      <c r="B265" s="96" t="inlineStr">
        <is>
          <t>2026032811120520426700479385480</t>
        </is>
      </c>
      <c r="C265" s="97" t="inlineStr">
        <is>
          <t>支出</t>
        </is>
      </c>
      <c r="D265" s="97" t="inlineStr">
        <is>
          <t>*师傅</t>
        </is>
      </c>
      <c r="E265" s="97" t="inlineStr">
        <is>
          <t>************0121</t>
        </is>
      </c>
      <c r="F265" s="97" t="n">
        <v>197.99</v>
      </c>
      <c r="G265" s="97" t="inlineStr">
        <is>
          <t>2026032811120520426700479385480</t>
        </is>
      </c>
      <c r="H265" s="97" t="inlineStr">
        <is>
          <t>2792.94</t>
        </is>
      </c>
      <c r="I265" s="100" t="n"/>
      <c r="J265" s="97" t="n"/>
      <c r="K265" s="97" t="inlineStr">
        <is>
          <t>P50804440788万师傅-燕子客户岩板修复燕子</t>
        </is>
      </c>
      <c r="L265" s="95" t="inlineStr">
        <is>
          <t>5067945110722719629</t>
        </is>
      </c>
      <c r="M265" t="inlineStr">
        <is>
          <t>✓ 万师傅安装费/退款流水(通过万师傅平台结算，有关联订单号，归属安装外包费用，无淘宝平台订单号属正常)</t>
        </is>
      </c>
    </row>
    <row r="266">
      <c r="A266" s="96" t="inlineStr">
        <is>
          <t>2026-03-28 17:00:19</t>
        </is>
      </c>
      <c r="B266" s="96" t="inlineStr">
        <is>
          <t>1570787633921488331</t>
        </is>
      </c>
      <c r="C266" s="96" t="inlineStr">
        <is>
          <t>收入</t>
        </is>
      </c>
      <c r="D266" s="96" t="n"/>
      <c r="E266" s="96" t="n"/>
      <c r="F266" s="96" t="n">
        <v>0.03</v>
      </c>
      <c r="G266" s="96" t="inlineStr">
        <is>
          <t>2026032322001488331410911444</t>
        </is>
      </c>
      <c r="H266" s="96" t="inlineStr">
        <is>
          <t>0.03</t>
        </is>
      </c>
      <c r="I266" s="100" t="n"/>
      <c r="J266" s="96" t="n"/>
      <c r="K266" s="96" t="inlineStr">
        <is>
          <t xml:space="preserve">P2026032817001195029475209000P50763274778 </t>
        </is>
      </c>
      <c r="M266" t="inlineStr">
        <is>
          <t>✓</t>
        </is>
      </c>
    </row>
    <row r="267">
      <c r="A267" s="97" t="inlineStr">
        <is>
          <t>2026-03-28 17:00:19</t>
        </is>
      </c>
      <c r="B267" s="96" t="inlineStr">
        <is>
          <t>1570787633921588330</t>
        </is>
      </c>
      <c r="C267" s="97" t="inlineStr">
        <is>
          <t>支出</t>
        </is>
      </c>
      <c r="D267" s="97" t="n"/>
      <c r="E267" s="97" t="n"/>
      <c r="F267" s="97" t="n">
        <v>0.03</v>
      </c>
      <c r="G267" s="97" t="inlineStr">
        <is>
          <t>2026032322001488331410911444</t>
        </is>
      </c>
      <c r="H267" s="97" t="inlineStr">
        <is>
          <t>0.00</t>
        </is>
      </c>
      <c r="I267" s="100" t="n"/>
      <c r="J267" s="97" t="n"/>
      <c r="K267" s="97" t="inlineStr">
        <is>
          <t xml:space="preserve">P2026032817001195029475209000P50774261793 </t>
        </is>
      </c>
      <c r="M267" t="inlineStr">
        <is>
          <t>✓</t>
        </is>
      </c>
    </row>
    <row r="268">
      <c r="A268" s="162" t="inlineStr">
        <is>
          <t>2026-03-28 17:00:19</t>
        </is>
      </c>
      <c r="B268" s="96" t="inlineStr">
        <is>
          <t>2026032811120520426700477535430</t>
        </is>
      </c>
      <c r="C268" s="96" t="inlineStr">
        <is>
          <t>支出</t>
        </is>
      </c>
      <c r="D268" s="96" t="inlineStr">
        <is>
          <t>深圳市小亿网络有限公司</t>
        </is>
      </c>
      <c r="E268" s="96" t="inlineStr">
        <is>
          <t>****************0156</t>
        </is>
      </c>
      <c r="F268" s="96" t="n">
        <v>64.97</v>
      </c>
      <c r="G268" s="96" t="inlineStr">
        <is>
          <t>2026032811120520426700477535430</t>
        </is>
      </c>
      <c r="H268" s="96" t="inlineStr">
        <is>
          <t>2990.93</t>
        </is>
      </c>
      <c r="I268" s="100" t="n"/>
      <c r="J268" s="96" t="n"/>
      <c r="K268" s="96" t="inlineStr">
        <is>
          <t>P50805086757P50762095402万师傅-欧阳客户安装欧阳</t>
        </is>
      </c>
      <c r="L268" s="95" t="inlineStr">
        <is>
          <t>4502100350037038917</t>
        </is>
      </c>
      <c r="M268" t="inlineStr">
        <is>
          <t>✓ 万师傅安装费/退款流水(通过万师傅平台结算，有关联订单号，归属安装外包费用，无淘宝平台订单号属正常)</t>
        </is>
      </c>
    </row>
    <row r="269">
      <c r="A269" s="163" t="inlineStr">
        <is>
          <t>2026-03-28 14:59:23</t>
        </is>
      </c>
      <c r="B269" s="96" t="inlineStr">
        <is>
          <t>2026032811120520426700470029330</t>
        </is>
      </c>
      <c r="C269" s="97" t="inlineStr">
        <is>
          <t>支出</t>
        </is>
      </c>
      <c r="D269" s="97" t="inlineStr">
        <is>
          <t>徐州睢格科技有限公司</t>
        </is>
      </c>
      <c r="E269" s="97" t="inlineStr">
        <is>
          <t>************1873</t>
        </is>
      </c>
      <c r="F269" s="97" t="n">
        <v>42.2</v>
      </c>
      <c r="G269" s="97" t="inlineStr">
        <is>
          <t>2026032811120520426700470029330</t>
        </is>
      </c>
      <c r="H269" s="97" t="inlineStr">
        <is>
          <t>3055.90</t>
        </is>
      </c>
      <c r="I269" s="100" t="n"/>
      <c r="J269" s="97" t="n"/>
      <c r="K269" s="97" t="inlineStr">
        <is>
          <t>梯柱样品采购</t>
        </is>
      </c>
      <c r="M269" t="inlineStr">
        <is>
          <t>✓</t>
        </is>
      </c>
    </row>
    <row r="270">
      <c r="A270" s="162" t="inlineStr">
        <is>
          <t>2026-03-28 13:26:38</t>
        </is>
      </c>
      <c r="B270" s="96" t="inlineStr">
        <is>
          <t>2026032811120520426700464430360</t>
        </is>
      </c>
      <c r="C270" s="96" t="inlineStr">
        <is>
          <t>支出</t>
        </is>
      </c>
      <c r="D270" s="96" t="inlineStr">
        <is>
          <t>*冠峰</t>
        </is>
      </c>
      <c r="E270" s="96" t="inlineStr">
        <is>
          <t>****************0156</t>
        </is>
      </c>
      <c r="F270" s="96" t="n">
        <v>148.2</v>
      </c>
      <c r="G270" s="96" t="inlineStr">
        <is>
          <t>2026032811120520426700464430360</t>
        </is>
      </c>
      <c r="H270" s="96" t="inlineStr">
        <is>
          <t>3098.10</t>
        </is>
      </c>
      <c r="I270" s="100" t="n"/>
      <c r="J270" s="96" t="n"/>
      <c r="K270" s="96" t="inlineStr">
        <is>
          <t>榉木贴皮一卷</t>
        </is>
      </c>
      <c r="M270" t="inlineStr">
        <is>
          <t>✓</t>
        </is>
      </c>
    </row>
    <row r="271">
      <c r="A271" s="97" t="inlineStr">
        <is>
          <t>2026-03-28 13:19:54</t>
        </is>
      </c>
      <c r="B271" s="96" t="inlineStr">
        <is>
          <t>1570787829054188330</t>
        </is>
      </c>
      <c r="C271" s="97" t="inlineStr">
        <is>
          <t>支出</t>
        </is>
      </c>
      <c r="D271" s="97" t="n"/>
      <c r="E271" s="97" t="n"/>
      <c r="F271" s="97" t="n">
        <v>0.01</v>
      </c>
      <c r="G271" s="97" t="inlineStr">
        <is>
          <t>2026032322001188331409304362</t>
        </is>
      </c>
      <c r="H271" s="97" t="inlineStr">
        <is>
          <t>0.00</t>
        </is>
      </c>
      <c r="I271" s="100" t="n"/>
      <c r="J271" s="97" t="n"/>
      <c r="K271" s="97" t="inlineStr">
        <is>
          <t xml:space="preserve">P2026032813194540373988537700 </t>
        </is>
      </c>
      <c r="M271" t="inlineStr">
        <is>
          <t>✓</t>
        </is>
      </c>
    </row>
    <row r="272">
      <c r="A272" s="96" t="inlineStr">
        <is>
          <t>2026-03-28 13:19:54</t>
        </is>
      </c>
      <c r="B272" s="96" t="inlineStr">
        <is>
          <t>1570787829054088331</t>
        </is>
      </c>
      <c r="C272" s="96" t="inlineStr">
        <is>
          <t>收入</t>
        </is>
      </c>
      <c r="D272" s="96" t="n"/>
      <c r="E272" s="96" t="n"/>
      <c r="F272" s="96" t="n">
        <v>0.01</v>
      </c>
      <c r="G272" s="96" t="inlineStr">
        <is>
          <t>2026032311120520426700263494380</t>
        </is>
      </c>
      <c r="H272" s="96" t="inlineStr">
        <is>
          <t>0.01</t>
        </is>
      </c>
      <c r="I272" s="100" t="n"/>
      <c r="J272" s="96" t="n"/>
      <c r="K272" s="96" t="inlineStr">
        <is>
          <t xml:space="preserve">P2026032813194540373988537700 </t>
        </is>
      </c>
      <c r="M272" t="inlineStr">
        <is>
          <t>✓</t>
        </is>
      </c>
    </row>
    <row r="273">
      <c r="A273" s="163" t="inlineStr">
        <is>
          <t>2026-03-28 13:19:53</t>
        </is>
      </c>
      <c r="B273" s="96" t="inlineStr">
        <is>
          <t>2026032811120520426700464997860</t>
        </is>
      </c>
      <c r="C273" s="97" t="inlineStr">
        <is>
          <t>支出</t>
        </is>
      </c>
      <c r="D273" s="97" t="inlineStr">
        <is>
          <t>*师傅</t>
        </is>
      </c>
      <c r="E273" s="97" t="inlineStr">
        <is>
          <t>************0121</t>
        </is>
      </c>
      <c r="F273" s="97" t="n">
        <v>69.98999999999999</v>
      </c>
      <c r="G273" s="97" t="inlineStr">
        <is>
          <t>2026032811120520426700464997860</t>
        </is>
      </c>
      <c r="H273" s="97" t="inlineStr">
        <is>
          <t>3246.30</t>
        </is>
      </c>
      <c r="I273" s="100" t="n"/>
      <c r="J273" s="97" t="n"/>
      <c r="K273" s="97" t="inlineStr">
        <is>
          <t>P50802669390万师傅小苟</t>
        </is>
      </c>
      <c r="L273" s="95" t="inlineStr">
        <is>
          <t>3266810259621794192</t>
        </is>
      </c>
      <c r="M273" t="inlineStr">
        <is>
          <t>✓ 万师傅安装费/退款流水(通过万师傅平台结算，有关联订单号，归属安装外包费用，无淘宝平台订单号属正常)</t>
        </is>
      </c>
    </row>
    <row r="274">
      <c r="A274" s="96" t="inlineStr">
        <is>
          <t>2026-03-28 12:43:18</t>
        </is>
      </c>
      <c r="B274" s="96" t="inlineStr">
        <is>
          <t>1570787717262488331</t>
        </is>
      </c>
      <c r="C274" s="96" t="inlineStr">
        <is>
          <t>收入</t>
        </is>
      </c>
      <c r="D274" s="96" t="n"/>
      <c r="E274" s="96" t="n"/>
      <c r="F274" s="96" t="n">
        <v>0.01</v>
      </c>
      <c r="G274" s="96" t="inlineStr">
        <is>
          <t>2026032300073012338829EDDJHC|P202603231608279fe9a4ad7e062c833054000148335</t>
        </is>
      </c>
      <c r="H274" s="96" t="inlineStr">
        <is>
          <t>0.01</t>
        </is>
      </c>
      <c r="I274" s="100" t="n"/>
      <c r="J274" s="96" t="n"/>
      <c r="K274" s="96" t="inlineStr">
        <is>
          <t xml:space="preserve">P2026032812431057224266918600 </t>
        </is>
      </c>
      <c r="M274" t="inlineStr">
        <is>
          <t>✓</t>
        </is>
      </c>
    </row>
    <row r="275">
      <c r="A275" s="97" t="inlineStr">
        <is>
          <t>2026-03-28 12:43:18</t>
        </is>
      </c>
      <c r="B275" s="96" t="inlineStr">
        <is>
          <t>1570787717262588330</t>
        </is>
      </c>
      <c r="C275" s="97" t="inlineStr">
        <is>
          <t>支出</t>
        </is>
      </c>
      <c r="D275" s="97" t="n"/>
      <c r="E275" s="97" t="n"/>
      <c r="F275" s="97" t="n">
        <v>0.01</v>
      </c>
      <c r="G275" s="97" t="inlineStr">
        <is>
          <t>2026032311120520426700261814060</t>
        </is>
      </c>
      <c r="H275" s="97" t="inlineStr">
        <is>
          <t>0.00</t>
        </is>
      </c>
      <c r="I275" s="100" t="n"/>
      <c r="J275" s="97" t="n"/>
      <c r="K275" s="97" t="inlineStr">
        <is>
          <t xml:space="preserve">P2026032812431057224266918600 </t>
        </is>
      </c>
      <c r="M275" t="inlineStr">
        <is>
          <t>✓</t>
        </is>
      </c>
    </row>
    <row r="276">
      <c r="A276" s="162" t="inlineStr">
        <is>
          <t>2026-03-28 12:43:18</t>
        </is>
      </c>
      <c r="B276" s="96" t="inlineStr">
        <is>
          <t>2026032811120520426700463736910</t>
        </is>
      </c>
      <c r="C276" s="96" t="inlineStr">
        <is>
          <t>支出</t>
        </is>
      </c>
      <c r="D276" s="96" t="inlineStr">
        <is>
          <t>*师傅</t>
        </is>
      </c>
      <c r="E276" s="96" t="inlineStr">
        <is>
          <t>************0121</t>
        </is>
      </c>
      <c r="F276" s="96" t="n">
        <v>65.98999999999999</v>
      </c>
      <c r="G276" s="96" t="inlineStr">
        <is>
          <t>2026032811120520426700463736910</t>
        </is>
      </c>
      <c r="H276" s="96" t="inlineStr">
        <is>
          <t>3316.29</t>
        </is>
      </c>
      <c r="I276" s="100" t="n"/>
      <c r="J276" s="96" t="n"/>
      <c r="K276" s="96" t="inlineStr">
        <is>
          <t>P50802445140万师傅-燕子客户安装燕子</t>
        </is>
      </c>
      <c r="L276" s="95" t="inlineStr">
        <is>
          <t>5067945110722719629</t>
        </is>
      </c>
      <c r="M276" t="inlineStr">
        <is>
          <t>✓ 万师傅安装费/退款流水(通过万师傅平台结算，有关联订单号，归属安装外包费用，无淘宝平台订单号属正常)</t>
        </is>
      </c>
    </row>
    <row r="277">
      <c r="A277" s="97" t="inlineStr">
        <is>
          <t>2026-03-27 13:46:46</t>
        </is>
      </c>
      <c r="B277" s="96" t="inlineStr">
        <is>
          <t>1570787393957288331</t>
        </is>
      </c>
      <c r="C277" s="97" t="inlineStr">
        <is>
          <t>收入</t>
        </is>
      </c>
      <c r="D277" s="97" t="n"/>
      <c r="E277" s="97" t="n"/>
      <c r="F277" s="97" t="n">
        <v>0.02</v>
      </c>
      <c r="G277" s="97" t="inlineStr">
        <is>
          <t>2026032222001488331405988612</t>
        </is>
      </c>
      <c r="H277" s="97" t="inlineStr">
        <is>
          <t>504.05</t>
        </is>
      </c>
      <c r="I277" s="100" t="n"/>
      <c r="J277" s="97" t="n"/>
      <c r="K277" s="97" t="inlineStr">
        <is>
          <t xml:space="preserve">【优惠价】304不锈钢内外牙螺母家具螺帽沉头内六角预埋件螺丝帽M4M5M6M8m10 </t>
        </is>
      </c>
      <c r="M277" t="inlineStr">
        <is>
          <t>✓</t>
        </is>
      </c>
    </row>
    <row r="278">
      <c r="A278" s="96" t="inlineStr">
        <is>
          <t>2026-03-27 13:46:46</t>
        </is>
      </c>
      <c r="B278" s="96" t="inlineStr">
        <is>
          <t>1570787393957388330</t>
        </is>
      </c>
      <c r="C278" s="96" t="inlineStr">
        <is>
          <t>支出</t>
        </is>
      </c>
      <c r="D278" s="96" t="n"/>
      <c r="E278" s="96" t="n"/>
      <c r="F278" s="96" t="n">
        <v>0.02</v>
      </c>
      <c r="G278" s="96" t="inlineStr">
        <is>
          <t>2026032211120520426700217644540</t>
        </is>
      </c>
      <c r="H278" s="96" t="inlineStr">
        <is>
          <t>504.03</t>
        </is>
      </c>
      <c r="I278" s="100" t="n"/>
      <c r="J278" s="96" t="n"/>
      <c r="K278" s="96" t="inlineStr">
        <is>
          <t xml:space="preserve">【优惠价】304不锈钢内外牙螺母家具螺帽沉头内六角预埋件螺丝帽M4M5M6M8m10 </t>
        </is>
      </c>
      <c r="M278" t="inlineStr">
        <is>
          <t>✓</t>
        </is>
      </c>
    </row>
    <row r="279">
      <c r="A279" s="163" t="inlineStr">
        <is>
          <t>2026-03-27 13:46:45</t>
        </is>
      </c>
      <c r="B279" s="96" t="inlineStr">
        <is>
          <t>2026032711120520426700425329910</t>
        </is>
      </c>
      <c r="C279" s="97" t="inlineStr">
        <is>
          <t>支出</t>
        </is>
      </c>
      <c r="D279" s="97" t="inlineStr">
        <is>
          <t>安庆市固基五金有限公司</t>
        </is>
      </c>
      <c r="E279" s="97" t="inlineStr">
        <is>
          <t>************1516</t>
        </is>
      </c>
      <c r="F279" s="97" t="n">
        <v>51.78</v>
      </c>
      <c r="G279" s="97" t="inlineStr">
        <is>
          <t>2026032711120520426700425329910</t>
        </is>
      </c>
      <c r="H279" s="97" t="inlineStr">
        <is>
          <t>2878.25</t>
        </is>
      </c>
      <c r="I279" s="100" t="n"/>
      <c r="J279" s="97" t="n"/>
      <c r="K279" s="97" t="inlineStr">
        <is>
          <t>隔板预埋-江西 50个</t>
        </is>
      </c>
      <c r="M279" t="inlineStr">
        <is>
          <t>✓</t>
        </is>
      </c>
    </row>
    <row r="280" ht="57" customHeight="1">
      <c r="A280" s="162" t="inlineStr">
        <is>
          <t>2026-03-27 11:51:50</t>
        </is>
      </c>
      <c r="B280" s="96" t="inlineStr">
        <is>
          <t>2026032711120520426700421772590</t>
        </is>
      </c>
      <c r="C280" s="96" t="inlineStr">
        <is>
          <t>支出</t>
        </is>
      </c>
      <c r="D280" s="96" t="inlineStr">
        <is>
          <t>*丽</t>
        </is>
      </c>
      <c r="E280" s="96" t="inlineStr">
        <is>
          <t>****************0156</t>
        </is>
      </c>
      <c r="F280" s="96" t="n">
        <v>1000</v>
      </c>
      <c r="G280" s="96" t="inlineStr">
        <is>
          <t>2026032711120520426700421772590</t>
        </is>
      </c>
      <c r="H280" s="96" t="inlineStr">
        <is>
          <t>2930.03</t>
        </is>
      </c>
      <c r="I280" s="100" t="n"/>
      <c r="J280" s="96" t="n"/>
      <c r="K280" s="126" t="inlineStr">
        <is>
          <t>岩板费用-山东
张先生 白震子  周女士  巴晓元</t>
        </is>
      </c>
      <c r="L280" s="135" t="inlineStr">
        <is>
          <t>4502117053076082343
3022982508210329895
2701720670055012279
4502164863031117545</t>
        </is>
      </c>
      <c r="M280" t="inlineStr">
        <is>
          <t>✓</t>
        </is>
      </c>
    </row>
    <row r="281" ht="48" customHeight="1">
      <c r="A281" s="163" t="n">
        <v>46107.91508101852</v>
      </c>
      <c r="B281" s="129" t="inlineStr">
        <is>
          <t>4200003008202603269062130005</t>
        </is>
      </c>
      <c r="C281" s="97" t="inlineStr">
        <is>
          <t>支出</t>
        </is>
      </c>
      <c r="D281" s="97" t="inlineStr">
        <is>
          <t>申通快递有限公司</t>
        </is>
      </c>
      <c r="E281" s="97" t="n"/>
      <c r="F281" s="97" t="n">
        <v>12</v>
      </c>
      <c r="G281" s="134" t="inlineStr">
        <is>
          <t>4200003095202603269163051760</t>
        </is>
      </c>
      <c r="H281" s="97" t="n"/>
      <c r="I281" s="100" t="n"/>
      <c r="J281" s="97" t="n"/>
      <c r="K281" s="97" t="inlineStr">
        <is>
          <t>申通快递-订单号:ST20260324172227342-高艺玲配件</t>
        </is>
      </c>
      <c r="L281" s="130" t="inlineStr">
        <is>
          <t>4875481081000424447</t>
        </is>
      </c>
      <c r="M281" t="inlineStr">
        <is>
          <t>⚠️疑似重复(同流水号+同交易类型但金额不同: 同号出现2条同类型流水, 请核实)</t>
        </is>
      </c>
    </row>
    <row r="282">
      <c r="A282" s="96" t="inlineStr">
        <is>
          <t>2026-03-26 18:35:19</t>
        </is>
      </c>
      <c r="B282" s="96" t="inlineStr">
        <is>
          <t>1570787257979588330</t>
        </is>
      </c>
      <c r="C282" s="96" t="inlineStr">
        <is>
          <t>在线支付</t>
        </is>
      </c>
      <c r="D282" s="96" t="inlineStr">
        <is>
          <t>中国银联股份有限公司</t>
        </is>
      </c>
      <c r="E282" s="96" t="inlineStr">
        <is>
          <t>zhifubao@unionpay.com</t>
        </is>
      </c>
      <c r="F282" s="96" t="n">
        <v>98</v>
      </c>
      <c r="G282" s="96" t="inlineStr">
        <is>
          <t>2026032111120520436700180877371</t>
        </is>
      </c>
      <c r="H282" s="96" t="inlineStr">
        <is>
          <t>2504.03</t>
        </is>
      </c>
      <c r="I282" s="100" t="n"/>
      <c r="J282" s="96" t="n"/>
      <c r="K282" s="96" t="inlineStr">
        <is>
          <t>散单运费-顺丰速运刘颖客户桌板返厂</t>
        </is>
      </c>
      <c r="L282" s="130" t="inlineStr">
        <is>
          <t>2613409107778504458</t>
        </is>
      </c>
      <c r="M282" t="inlineStr">
        <is>
          <t>✓</t>
        </is>
      </c>
    </row>
    <row r="283">
      <c r="A283" s="97" t="inlineStr">
        <is>
          <t>2026-03-26 14:34:02</t>
        </is>
      </c>
      <c r="B283" s="96" t="inlineStr">
        <is>
          <t>1570787023369388331</t>
        </is>
      </c>
      <c r="C283" s="97" t="inlineStr">
        <is>
          <t>收入</t>
        </is>
      </c>
      <c r="D283" s="97" t="n"/>
      <c r="E283" s="97" t="n"/>
      <c r="F283" s="97" t="n">
        <v>0.03</v>
      </c>
      <c r="G283" s="97" t="inlineStr">
        <is>
          <t>2026031822001488331448463006</t>
        </is>
      </c>
      <c r="H283" s="97" t="inlineStr">
        <is>
          <t>2602.06</t>
        </is>
      </c>
      <c r="I283" s="100" t="n"/>
      <c r="J283" s="97" t="n"/>
      <c r="K283" s="97" t="inlineStr">
        <is>
          <t xml:space="preserve">P2026032614335466272855569200 </t>
        </is>
      </c>
      <c r="M283" t="inlineStr">
        <is>
          <t>✓</t>
        </is>
      </c>
    </row>
    <row r="284">
      <c r="A284" s="96" t="inlineStr">
        <is>
          <t>2026-03-26 14:34:02</t>
        </is>
      </c>
      <c r="B284" s="96" t="inlineStr">
        <is>
          <t>1570787023369488330</t>
        </is>
      </c>
      <c r="C284" s="96" t="inlineStr">
        <is>
          <t>支出</t>
        </is>
      </c>
      <c r="D284" s="96" t="n"/>
      <c r="E284" s="96" t="n"/>
      <c r="F284" s="96" t="n">
        <v>0.03</v>
      </c>
      <c r="G284" s="96" t="inlineStr">
        <is>
          <t>2026031822001488331448463006</t>
        </is>
      </c>
      <c r="H284" s="96" t="inlineStr">
        <is>
          <t>2602.03</t>
        </is>
      </c>
      <c r="I284" s="100" t="n"/>
      <c r="J284" s="96" t="n"/>
      <c r="K284" s="96" t="inlineStr">
        <is>
          <t xml:space="preserve">P2026032614335466272855569200 </t>
        </is>
      </c>
      <c r="M284" t="inlineStr">
        <is>
          <t>✓</t>
        </is>
      </c>
    </row>
    <row r="285">
      <c r="A285" s="163" t="inlineStr">
        <is>
          <t>2026-03-26 14:34:02</t>
        </is>
      </c>
      <c r="B285" s="96" t="inlineStr">
        <is>
          <t>2026032611120520426700387794220</t>
        </is>
      </c>
      <c r="C285" s="97" t="inlineStr">
        <is>
          <t>支出</t>
        </is>
      </c>
      <c r="D285" s="97" t="inlineStr">
        <is>
          <t>深圳市小亿网络有限公司</t>
        </is>
      </c>
      <c r="E285" s="97" t="inlineStr">
        <is>
          <t>****************0156</t>
        </is>
      </c>
      <c r="F285" s="97" t="n">
        <v>69.97</v>
      </c>
      <c r="G285" s="97" t="inlineStr">
        <is>
          <t>2026032611120520426700387794220</t>
        </is>
      </c>
      <c r="H285" s="97" t="inlineStr">
        <is>
          <t>1930.03</t>
        </is>
      </c>
      <c r="I285" s="100" t="n"/>
      <c r="J285" s="97" t="n"/>
      <c r="K285" s="97" t="inlineStr">
        <is>
          <t>P50785393772万师傅-姚程客户安装姚程</t>
        </is>
      </c>
      <c r="L285" s="95" t="inlineStr">
        <is>
          <t>5084240367586752233</t>
        </is>
      </c>
      <c r="M285" t="inlineStr">
        <is>
          <t>✓ 万师傅安装费/退款流水(通过万师傅平台结算，有关联订单号，归属安装外包费用，无淘宝平台订单号属正常)</t>
        </is>
      </c>
    </row>
    <row r="286">
      <c r="A286" s="96" t="inlineStr">
        <is>
          <t>2026-03-26 11:54:15</t>
        </is>
      </c>
      <c r="B286" s="96" t="inlineStr">
        <is>
          <t>1570787227679888330</t>
        </is>
      </c>
      <c r="C286" s="96" t="inlineStr">
        <is>
          <t>在线支付</t>
        </is>
      </c>
      <c r="D286" s="96" t="inlineStr">
        <is>
          <t>中国银联股份有限公司</t>
        </is>
      </c>
      <c r="E286" s="96" t="inlineStr">
        <is>
          <t>zhifubao@unionpay.com</t>
        </is>
      </c>
      <c r="F286" s="96" t="n">
        <v>59.78</v>
      </c>
      <c r="G286" s="96" t="inlineStr">
        <is>
          <t>2026032122001488331458252229</t>
        </is>
      </c>
      <c r="H286" s="96" t="inlineStr">
        <is>
          <t>2602.03</t>
        </is>
      </c>
      <c r="I286" s="100" t="n"/>
      <c r="J286" s="96" t="n"/>
      <c r="K286" s="96" t="inlineStr">
        <is>
          <t>P2026032611540742416548838700万师傅羊羊羊</t>
        </is>
      </c>
      <c r="L286" s="95" t="inlineStr">
        <is>
          <t>3272741655326142166</t>
        </is>
      </c>
      <c r="M286" t="inlineStr">
        <is>
          <t>✓ 万师傅安装费/退款流水(通过万师傅平台结算，有关联订单号，归属安装外包费用，无淘宝平台订单号属正常)</t>
        </is>
      </c>
    </row>
    <row r="287">
      <c r="A287" s="97" t="inlineStr">
        <is>
          <t>2026-03-26 11:49:25</t>
        </is>
      </c>
      <c r="B287" s="96" t="inlineStr">
        <is>
          <t>1570787230045288330</t>
        </is>
      </c>
      <c r="C287" s="97" t="inlineStr">
        <is>
          <t>在线支付</t>
        </is>
      </c>
      <c r="D287" s="97" t="inlineStr">
        <is>
          <t>深圳市小亿网络有限公司</t>
        </is>
      </c>
      <c r="E287" s="97" t="inlineStr">
        <is>
          <t>wanshifu2013@126.com</t>
        </is>
      </c>
      <c r="F287" s="97" t="n">
        <v>50</v>
      </c>
      <c r="G287" s="97" t="inlineStr">
        <is>
          <t>2026032111120520426700174778610</t>
        </is>
      </c>
      <c r="H287" s="97" t="inlineStr">
        <is>
          <t>2661.81</t>
        </is>
      </c>
      <c r="I287" s="100" t="n"/>
      <c r="J287" s="97" t="n"/>
      <c r="K287" s="97" t="inlineStr">
        <is>
          <t>P2026032611491752407326961200万师傅微微笑</t>
        </is>
      </c>
      <c r="L287" s="130" t="inlineStr">
        <is>
          <t>3017497226906174293</t>
        </is>
      </c>
      <c r="M287" t="inlineStr">
        <is>
          <t>✓ 万师傅安装费/退款流水(通过万师傅平台结算，有关联订单号，归属安装外包费用，无淘宝平台订单号属正常)</t>
        </is>
      </c>
    </row>
    <row r="288">
      <c r="A288" s="162" t="n">
        <v>46107.48480324074</v>
      </c>
      <c r="B288" s="129" t="inlineStr">
        <is>
          <t>1000050001202602161527327035499</t>
        </is>
      </c>
      <c r="C288" s="96" t="inlineStr">
        <is>
          <t>支出</t>
        </is>
      </c>
      <c r="D288" s="96" t="inlineStr">
        <is>
          <t>江西-杭州直达师傅谢旭波</t>
        </is>
      </c>
      <c r="E288" s="96" t="n"/>
      <c r="F288" s="96" t="n">
        <v>2350</v>
      </c>
      <c r="G288" s="129" t="inlineStr">
        <is>
          <t>1000050001202602161527327035499</t>
        </is>
      </c>
      <c r="H288" s="96" t="n"/>
      <c r="I288" s="100" t="n"/>
      <c r="J288" s="96" t="n"/>
      <c r="K288" s="96" t="inlineStr">
        <is>
          <t>转账备注:样品直达搬运</t>
        </is>
      </c>
      <c r="M288" t="inlineStr">
        <is>
          <t>✓ 万师傅安装费/退款流水(通过万师傅平台结算，有关联订单号，归属安装外包费用，无淘宝平台订单号属正常)</t>
        </is>
      </c>
    </row>
    <row r="289">
      <c r="A289" s="163" t="inlineStr">
        <is>
          <t>2026-03-26</t>
        </is>
      </c>
      <c r="B289" s="129" t="inlineStr">
        <is>
          <t>4200003008202603269062130005</t>
        </is>
      </c>
      <c r="C289" s="97" t="inlineStr">
        <is>
          <t>支出</t>
        </is>
      </c>
      <c r="D289" s="97" t="inlineStr">
        <is>
          <t>申通快递有限公司</t>
        </is>
      </c>
      <c r="E289" s="97" t="n"/>
      <c r="F289" s="97" t="n">
        <v>12</v>
      </c>
      <c r="G289" s="134" t="inlineStr">
        <is>
          <t>20260326113757831010</t>
        </is>
      </c>
      <c r="H289" s="97" t="n"/>
      <c r="I289" s="100" t="n"/>
      <c r="J289" s="97" t="n"/>
      <c r="K289" s="97" t="inlineStr">
        <is>
          <t>申通快递-订单号:ST20260320172221210-柚木色样块</t>
        </is>
      </c>
      <c r="L289" s="130" t="inlineStr">
        <is>
          <t>4875481081000424447</t>
        </is>
      </c>
      <c r="M289" s="88" t="inlineStr">
        <is>
          <t>⚠️疑似重复(同流水号+同交易类型+同金额, 需人工核对删除多余行)</t>
        </is>
      </c>
    </row>
    <row r="290">
      <c r="A290" s="162" t="inlineStr">
        <is>
          <t>2026-03-26</t>
        </is>
      </c>
      <c r="B290" s="129" t="inlineStr">
        <is>
          <t>4500000124202604163163651031</t>
        </is>
      </c>
      <c r="C290" s="96" t="inlineStr">
        <is>
          <t>支出</t>
        </is>
      </c>
      <c r="D290" s="96" t="inlineStr">
        <is>
          <t>申通快递有限公司</t>
        </is>
      </c>
      <c r="E290" s="96" t="n"/>
      <c r="F290" s="96" t="n">
        <v>22</v>
      </c>
      <c r="G290" s="129" t="inlineStr">
        <is>
          <t>202604163017858193</t>
        </is>
      </c>
      <c r="H290" s="96" t="n"/>
      <c r="I290" s="100" t="n"/>
      <c r="J290" s="96" t="n"/>
      <c r="K290" s="96" t="inlineStr">
        <is>
          <t>散单运费-顺丰速运：江苏木皮运费</t>
        </is>
      </c>
      <c r="M290" s="88" t="inlineStr">
        <is>
          <t>⚠️疑似重复(同流水号+同交易类型+同金额, 需人工核对删除多余行)</t>
        </is>
      </c>
    </row>
    <row r="291">
      <c r="A291" s="97" t="inlineStr">
        <is>
          <t>2026-03-25 21:09:14</t>
        </is>
      </c>
      <c r="B291" s="96" t="inlineStr">
        <is>
          <t>1570787135744388330</t>
        </is>
      </c>
      <c r="C291" s="97" t="inlineStr">
        <is>
          <t>在线支付</t>
        </is>
      </c>
      <c r="D291" s="97" t="inlineStr">
        <is>
          <t>深圳市小亿网络有限公司</t>
        </is>
      </c>
      <c r="E291" s="97" t="inlineStr">
        <is>
          <t>wanshifu2013@126.com</t>
        </is>
      </c>
      <c r="F291" s="97" t="n">
        <v>150</v>
      </c>
      <c r="G291" s="97" t="inlineStr">
        <is>
          <t>2026032111120520426700169907220</t>
        </is>
      </c>
      <c r="H291" s="97" t="inlineStr">
        <is>
          <t>4711.81</t>
        </is>
      </c>
      <c r="I291" s="100" t="n"/>
      <c r="J291" s="97" t="n"/>
      <c r="K291" s="97" t="inlineStr">
        <is>
          <t>P2026032521090341269593565600万师傅陶陶</t>
        </is>
      </c>
      <c r="L291" s="130" t="inlineStr">
        <is>
          <t>4945830013696219714</t>
        </is>
      </c>
      <c r="M291" t="inlineStr">
        <is>
          <t>✓ 万师傅安装费/退款流水(通过万师傅平台结算，有关联订单号，归属安装外包费用，无淘宝平台订单号属正常)</t>
        </is>
      </c>
    </row>
    <row r="292">
      <c r="A292" s="96" t="inlineStr">
        <is>
          <t>2026-03-25 21:08:13</t>
        </is>
      </c>
      <c r="B292" s="96" t="inlineStr">
        <is>
          <t>1570787044797988330</t>
        </is>
      </c>
      <c r="C292" s="96" t="inlineStr">
        <is>
          <t>在线支付</t>
        </is>
      </c>
      <c r="D292" s="96" t="inlineStr">
        <is>
          <t>中国银联股份有限公司</t>
        </is>
      </c>
      <c r="E292" s="96" t="inlineStr">
        <is>
          <t>zhifubao@unionpay.com</t>
        </is>
      </c>
      <c r="F292" s="96" t="n">
        <v>94.78</v>
      </c>
      <c r="G292" s="96" t="inlineStr">
        <is>
          <t>2026032111120520426700168659790</t>
        </is>
      </c>
      <c r="H292" s="96" t="inlineStr">
        <is>
          <t>4861.81</t>
        </is>
      </c>
      <c r="I292" s="100" t="n"/>
      <c r="J292" s="96" t="n"/>
      <c r="K292" s="96" t="inlineStr">
        <is>
          <t>P2026032521074095808527078800万师傅微微笑</t>
        </is>
      </c>
      <c r="L292" s="130" t="inlineStr">
        <is>
          <t>3017497226906174293</t>
        </is>
      </c>
      <c r="M292" t="inlineStr">
        <is>
          <t>✓ 万师傅安装费/退款流水(通过万师傅平台结算，有关联订单号，归属安装外包费用，无淘宝平台订单号属正常)</t>
        </is>
      </c>
    </row>
    <row r="293">
      <c r="A293" s="97" t="inlineStr">
        <is>
          <t>2026-03-25 20:45:59</t>
        </is>
      </c>
      <c r="B293" s="96" t="inlineStr">
        <is>
          <t>1570786611983788330</t>
        </is>
      </c>
      <c r="C293" s="97" t="inlineStr">
        <is>
          <t>在线支付</t>
        </is>
      </c>
      <c r="D293" s="97" t="inlineStr">
        <is>
          <t>深圳市小亿网络有限公司</t>
        </is>
      </c>
      <c r="E293" s="97" t="inlineStr">
        <is>
          <t>wanshifu2013@126.com</t>
        </is>
      </c>
      <c r="F293" s="97" t="n">
        <v>43.41</v>
      </c>
      <c r="G293" s="97" t="inlineStr">
        <is>
          <t>2026032111120520426700169334200</t>
        </is>
      </c>
      <c r="H293" s="97" t="inlineStr">
        <is>
          <t>4956.59</t>
        </is>
      </c>
      <c r="I293" s="100" t="n"/>
      <c r="J293" s="97" t="n"/>
      <c r="K293" s="97" t="inlineStr">
        <is>
          <t>P2026032520454374791716722100万师傅Tong</t>
        </is>
      </c>
      <c r="L293" s="95" t="inlineStr">
        <is>
          <t>4983533066552262003</t>
        </is>
      </c>
      <c r="M293" t="inlineStr">
        <is>
          <t>✓ 万师傅安装费/退款流水(通过万师傅平台结算，有关联订单号，归属安装外包费用，无淘宝平台订单号属正常)</t>
        </is>
      </c>
    </row>
    <row r="294">
      <c r="A294" s="162" t="inlineStr">
        <is>
          <t>2026-03-25 20:45:58</t>
        </is>
      </c>
      <c r="B294" s="96" t="inlineStr">
        <is>
          <t>2026032511120520426700359500840</t>
        </is>
      </c>
      <c r="C294" s="96" t="inlineStr">
        <is>
          <t>支出</t>
        </is>
      </c>
      <c r="D294" s="96" t="inlineStr">
        <is>
          <t>深圳市小亿网络有限公司</t>
        </is>
      </c>
      <c r="E294" s="96" t="inlineStr">
        <is>
          <t>****************0156</t>
        </is>
      </c>
      <c r="F294" s="96" t="n">
        <v>15.59</v>
      </c>
      <c r="G294" s="96" t="inlineStr">
        <is>
          <t>2026032511120520426700359500840</t>
        </is>
      </c>
      <c r="H294" s="96" t="inlineStr">
        <is>
          <t>0.00</t>
        </is>
      </c>
      <c r="I294" s="100" t="n"/>
      <c r="J294" s="96" t="n"/>
      <c r="K294" s="96" t="inlineStr">
        <is>
          <t>P50762095402万师傅Tong</t>
        </is>
      </c>
      <c r="L294" s="95" t="inlineStr">
        <is>
          <t>4983533066552262003</t>
        </is>
      </c>
      <c r="M294" t="inlineStr">
        <is>
          <t>✓ 万师傅安装费/退款流水(通过万师傅平台结算，有关联订单号，归属安装外包费用，无淘宝平台订单号属正常)</t>
        </is>
      </c>
    </row>
    <row r="295">
      <c r="A295" s="97" t="inlineStr">
        <is>
          <t>2026-03-25 20:37:25</t>
        </is>
      </c>
      <c r="B295" s="96" t="inlineStr">
        <is>
          <t>1570779582098617011</t>
        </is>
      </c>
      <c r="C295" s="97" t="inlineStr">
        <is>
          <t>转账</t>
        </is>
      </c>
      <c r="D295" s="97" t="inlineStr">
        <is>
          <t>**英</t>
        </is>
      </c>
      <c r="E295" s="97" t="inlineStr">
        <is>
          <t>wei***@hotmail.com</t>
        </is>
      </c>
      <c r="F295" s="97" t="n">
        <v>5000</v>
      </c>
      <c r="G295" s="97" t="inlineStr">
        <is>
          <t>2026032122001488331459382812</t>
        </is>
      </c>
      <c r="H295" s="97" t="inlineStr">
        <is>
          <t>5000.00</t>
        </is>
      </c>
      <c r="I295" s="100" t="n"/>
      <c r="J295" s="97" t="n"/>
      <c r="K295" s="97" t="inlineStr">
        <is>
          <t xml:space="preserve"> 货款</t>
        </is>
      </c>
      <c r="M295" t="inlineStr">
        <is>
          <t>✓</t>
        </is>
      </c>
    </row>
    <row r="296">
      <c r="A296" s="96" t="inlineStr">
        <is>
          <t>2026-03-24 17:54:04</t>
        </is>
      </c>
      <c r="B296" s="96" t="inlineStr">
        <is>
          <t>1570786321483688330</t>
        </is>
      </c>
      <c r="C296" s="96" t="inlineStr">
        <is>
          <t>支出</t>
        </is>
      </c>
      <c r="D296" s="96" t="n"/>
      <c r="E296" s="96" t="n"/>
      <c r="F296" s="96" t="n">
        <v>0.09</v>
      </c>
      <c r="G296" s="96" t="inlineStr">
        <is>
          <t>2026032111120520426700169072000</t>
        </is>
      </c>
      <c r="H296" s="96" t="inlineStr">
        <is>
          <t>0.00</t>
        </is>
      </c>
      <c r="I296" s="100" t="n"/>
      <c r="J296" s="96" t="n"/>
      <c r="K296" s="96" t="inlineStr">
        <is>
          <t xml:space="preserve">P2026032417535528859749976500 </t>
        </is>
      </c>
      <c r="M296" t="inlineStr">
        <is>
          <t>✓</t>
        </is>
      </c>
    </row>
    <row r="297">
      <c r="A297" s="97" t="inlineStr">
        <is>
          <t>2026-03-24 17:54:04</t>
        </is>
      </c>
      <c r="B297" s="96" t="inlineStr">
        <is>
          <t>1570786321483588331</t>
        </is>
      </c>
      <c r="C297" s="97" t="inlineStr">
        <is>
          <t>收入</t>
        </is>
      </c>
      <c r="D297" s="97" t="n"/>
      <c r="E297" s="97" t="n"/>
      <c r="F297" s="97" t="n">
        <v>0.09</v>
      </c>
      <c r="G297" s="97" t="inlineStr">
        <is>
          <t>2026032111110121016700159489981</t>
        </is>
      </c>
      <c r="H297" s="97" t="inlineStr">
        <is>
          <t>0.09</t>
        </is>
      </c>
      <c r="I297" s="100" t="n"/>
      <c r="J297" s="97" t="n"/>
      <c r="K297" s="97" t="inlineStr">
        <is>
          <t xml:space="preserve">P2026032417535528859749976500 </t>
        </is>
      </c>
      <c r="M297" t="inlineStr">
        <is>
          <t>✓</t>
        </is>
      </c>
    </row>
    <row r="298">
      <c r="A298" s="162" t="inlineStr">
        <is>
          <t>2026-03-24 17:54:04</t>
        </is>
      </c>
      <c r="B298" s="96" t="inlineStr">
        <is>
          <t>2026032411120520426700311432670</t>
        </is>
      </c>
      <c r="C298" s="96" t="inlineStr">
        <is>
          <t>支出</t>
        </is>
      </c>
      <c r="D298" s="96" t="inlineStr">
        <is>
          <t>*师傅</t>
        </is>
      </c>
      <c r="E298" s="96" t="inlineStr">
        <is>
          <t>************3103</t>
        </is>
      </c>
      <c r="F298" s="96" t="n">
        <v>87.69</v>
      </c>
      <c r="G298" s="96" t="inlineStr">
        <is>
          <t>2026032411120520426700311432670</t>
        </is>
      </c>
      <c r="H298" s="96" t="inlineStr">
        <is>
          <t>15.59</t>
        </is>
      </c>
      <c r="I298" s="100" t="n"/>
      <c r="J298" s="96" t="n"/>
      <c r="K298" s="96" t="inlineStr">
        <is>
          <t>P50768612971万师傅-刘颖客户拆桌板刘颖</t>
        </is>
      </c>
      <c r="L298" s="130" t="inlineStr">
        <is>
          <t>2613409107778504458</t>
        </is>
      </c>
      <c r="M298" t="inlineStr">
        <is>
          <t>✓ 万师傅安装费/退款流水(通过万师傅平台结算，有关联订单号，归属安装外包费用，无淘宝平台订单号属正常)</t>
        </is>
      </c>
    </row>
    <row r="299">
      <c r="A299" s="163" t="inlineStr">
        <is>
          <t>2026-03-23 17:37:24</t>
        </is>
      </c>
      <c r="B299" s="96" t="inlineStr">
        <is>
          <t>2026032311120520426700267650750</t>
        </is>
      </c>
      <c r="C299" s="97" t="inlineStr">
        <is>
          <t>支出</t>
        </is>
      </c>
      <c r="D299" s="97" t="inlineStr">
        <is>
          <t>深圳市小亿网络有限公司</t>
        </is>
      </c>
      <c r="E299" s="97" t="inlineStr">
        <is>
          <t>****************0156</t>
        </is>
      </c>
      <c r="F299" s="97" t="n">
        <v>226</v>
      </c>
      <c r="G299" s="97" t="inlineStr">
        <is>
          <t>2026032311120520426700267650750</t>
        </is>
      </c>
      <c r="H299" s="97" t="inlineStr">
        <is>
          <t>103.28</t>
        </is>
      </c>
      <c r="I299" s="100" t="n"/>
      <c r="J299" s="97" t="n"/>
      <c r="K299" s="97" t="inlineStr">
        <is>
          <t>P50754145565万师傅-高艺玲开防掉落轨道高艺玲</t>
        </is>
      </c>
      <c r="L299" s="130" t="inlineStr">
        <is>
          <t>4875481081000424447</t>
        </is>
      </c>
      <c r="M299" t="inlineStr">
        <is>
          <t>✓ 万师傅安装费/退款流水(通过万师傅平台结算，有关联订单号，归属安装外包费用，无淘宝平台订单号属正常)</t>
        </is>
      </c>
    </row>
    <row r="300">
      <c r="A300" s="162" t="inlineStr">
        <is>
          <t>2026-03-23 17:36:44</t>
        </is>
      </c>
      <c r="B300" s="96" t="inlineStr">
        <is>
          <t>2026032311120520436700268103931</t>
        </is>
      </c>
      <c r="C300" s="96" t="inlineStr">
        <is>
          <t>支出</t>
        </is>
      </c>
      <c r="D300" s="96" t="inlineStr">
        <is>
          <t>*师傅</t>
        </is>
      </c>
      <c r="E300" s="96" t="inlineStr">
        <is>
          <t>************0121</t>
        </is>
      </c>
      <c r="F300" s="96" t="n">
        <v>159.96</v>
      </c>
      <c r="G300" s="96" t="inlineStr">
        <is>
          <t>2026032311120520436700268103931</t>
        </is>
      </c>
      <c r="H300" s="96" t="inlineStr">
        <is>
          <t>329.28</t>
        </is>
      </c>
      <c r="I300" s="100" t="n"/>
      <c r="J300" s="96" t="n"/>
      <c r="K300" s="96" t="inlineStr">
        <is>
          <t>万师傅</t>
        </is>
      </c>
      <c r="M300" s="88" t="inlineStr">
        <is>
          <t>✓ 万师傅安装费/退款流水(通过万师傅平台结算，有关联订单号，归属安装外包费用，无淘宝平台订单号属正常)</t>
        </is>
      </c>
    </row>
    <row r="301">
      <c r="A301" s="97" t="inlineStr">
        <is>
          <t>2026-03-23 17:36:42</t>
        </is>
      </c>
      <c r="B301" s="96" t="inlineStr">
        <is>
          <t>1570786097525488331</t>
        </is>
      </c>
      <c r="C301" s="97" t="inlineStr">
        <is>
          <t>收入</t>
        </is>
      </c>
      <c r="D301" s="97" t="n"/>
      <c r="E301" s="97" t="n"/>
      <c r="F301" s="97" t="n">
        <v>0.04</v>
      </c>
      <c r="G301" s="97" t="inlineStr">
        <is>
          <t>2026032023001488331453443217</t>
        </is>
      </c>
      <c r="H301" s="97" t="inlineStr">
        <is>
          <t>0.04</t>
        </is>
      </c>
      <c r="I301" s="100" t="n"/>
      <c r="J301" s="97" t="n"/>
      <c r="K301" s="97" t="inlineStr">
        <is>
          <t xml:space="preserve">P2026032317041298063690920300 </t>
        </is>
      </c>
      <c r="M301" t="inlineStr">
        <is>
          <t>✓</t>
        </is>
      </c>
    </row>
    <row r="302">
      <c r="A302" s="96" t="inlineStr">
        <is>
          <t>2026-03-23 17:36:42</t>
        </is>
      </c>
      <c r="B302" s="96" t="inlineStr">
        <is>
          <t>1570786097525788330</t>
        </is>
      </c>
      <c r="C302" s="96" t="inlineStr">
        <is>
          <t>支出</t>
        </is>
      </c>
      <c r="D302" s="96" t="n"/>
      <c r="E302" s="96" t="n"/>
      <c r="F302" s="96" t="n">
        <v>0.04</v>
      </c>
      <c r="G302" s="96" t="inlineStr">
        <is>
          <t>2026032023001488331453443217</t>
        </is>
      </c>
      <c r="H302" s="96" t="inlineStr">
        <is>
          <t>0.00</t>
        </is>
      </c>
      <c r="I302" s="100" t="n"/>
      <c r="J302" s="96" t="n"/>
      <c r="K302" s="96" t="inlineStr">
        <is>
          <t xml:space="preserve">P2026032317041298063690920300 </t>
        </is>
      </c>
      <c r="M302" t="inlineStr">
        <is>
          <t>✓</t>
        </is>
      </c>
    </row>
    <row r="303">
      <c r="A303" s="97" t="inlineStr">
        <is>
          <t>2026-03-23 17:04:29</t>
        </is>
      </c>
      <c r="B303" s="96" t="inlineStr">
        <is>
          <t>1570785945464488331</t>
        </is>
      </c>
      <c r="C303" s="97" t="inlineStr">
        <is>
          <t>收入</t>
        </is>
      </c>
      <c r="D303" s="97" t="n"/>
      <c r="E303" s="97" t="n"/>
      <c r="F303" s="97" t="n">
        <v>0.04</v>
      </c>
      <c r="G303" s="97" t="inlineStr">
        <is>
          <t>2026032011120520426700123441500</t>
        </is>
      </c>
      <c r="H303" s="97" t="inlineStr">
        <is>
          <t>0.04</t>
        </is>
      </c>
      <c r="I303" s="100" t="n"/>
      <c r="J303" s="97" t="n"/>
      <c r="K303" s="97" t="inlineStr">
        <is>
          <t xml:space="preserve">P2026032317041298063690920300 </t>
        </is>
      </c>
      <c r="M303" t="inlineStr">
        <is>
          <t>✓</t>
        </is>
      </c>
    </row>
    <row r="304">
      <c r="A304" s="96" t="inlineStr">
        <is>
          <t>2026-03-23 17:04:29</t>
        </is>
      </c>
      <c r="B304" s="96" t="inlineStr">
        <is>
          <t>1570785945464588330</t>
        </is>
      </c>
      <c r="C304" s="96" t="inlineStr">
        <is>
          <t>支出</t>
        </is>
      </c>
      <c r="D304" s="96" t="n"/>
      <c r="E304" s="96" t="n"/>
      <c r="F304" s="96" t="n">
        <v>0.04</v>
      </c>
      <c r="G304" s="96" t="inlineStr">
        <is>
          <t>2026031911120520426700099605500</t>
        </is>
      </c>
      <c r="H304" s="96" t="inlineStr">
        <is>
          <t>0.00</t>
        </is>
      </c>
      <c r="I304" s="100" t="n"/>
      <c r="J304" s="96" t="n"/>
      <c r="K304" s="96" t="inlineStr">
        <is>
          <t xml:space="preserve">P2026032317041298063690920300 </t>
        </is>
      </c>
      <c r="M304" t="inlineStr">
        <is>
          <t>✓</t>
        </is>
      </c>
    </row>
    <row r="305">
      <c r="A305" s="163" t="inlineStr">
        <is>
          <t>2026-03-23 17:04:29</t>
        </is>
      </c>
      <c r="B305" s="96" t="inlineStr">
        <is>
          <t>2026032311120520426700264991720</t>
        </is>
      </c>
      <c r="C305" s="97" t="inlineStr">
        <is>
          <t>支出</t>
        </is>
      </c>
      <c r="D305" s="97" t="inlineStr">
        <is>
          <t>*师傅</t>
        </is>
      </c>
      <c r="E305" s="97" t="inlineStr">
        <is>
          <t>************0121</t>
        </is>
      </c>
      <c r="F305" s="97" t="n">
        <v>159.96</v>
      </c>
      <c r="G305" s="97" t="inlineStr">
        <is>
          <t>2026032311120520426700264991720</t>
        </is>
      </c>
      <c r="H305" s="97" t="inlineStr">
        <is>
          <t>169.32</t>
        </is>
      </c>
      <c r="I305" s="100" t="n"/>
      <c r="J305" s="97" t="n"/>
      <c r="K305" s="97" t="inlineStr">
        <is>
          <t>P50754170642万师傅高艺玲</t>
        </is>
      </c>
      <c r="L305" s="130" t="inlineStr">
        <is>
          <t>4875481081000424447</t>
        </is>
      </c>
      <c r="M305" t="inlineStr">
        <is>
          <t>✓ 万师傅安装费/退款流水(通过万师傅平台结算，有关联订单号，归属安装外包费用，无淘宝平台订单号属正常)</t>
        </is>
      </c>
    </row>
    <row r="306">
      <c r="A306" s="96" t="inlineStr">
        <is>
          <t>2026-03-23 16:31:36</t>
        </is>
      </c>
      <c r="B306" s="96" t="inlineStr">
        <is>
          <t>1570785935769388331</t>
        </is>
      </c>
      <c r="C306" s="96" t="inlineStr">
        <is>
          <t>收入</t>
        </is>
      </c>
      <c r="D306" s="96" t="n"/>
      <c r="E306" s="96" t="n"/>
      <c r="F306" s="96" t="n">
        <v>0.01</v>
      </c>
      <c r="G306" s="96" t="inlineStr">
        <is>
          <t>2026031822001188331449977326</t>
        </is>
      </c>
      <c r="H306" s="96" t="inlineStr">
        <is>
          <t>0.01</t>
        </is>
      </c>
      <c r="I306" s="100" t="n"/>
      <c r="J306" s="96" t="n"/>
      <c r="K306" s="96" t="inlineStr">
        <is>
          <t xml:space="preserve">【优惠价】嵌入式橱柜灯感应灯条led柜底灯衣柜灯带酒柜书柜隐形嵌入层板灯 等多件 </t>
        </is>
      </c>
      <c r="M306" t="inlineStr">
        <is>
          <t>✓</t>
        </is>
      </c>
    </row>
    <row r="307">
      <c r="A307" s="97" t="inlineStr">
        <is>
          <t>2026-03-23 16:31:36</t>
        </is>
      </c>
      <c r="B307" s="96" t="inlineStr">
        <is>
          <t>1570785935769588330</t>
        </is>
      </c>
      <c r="C307" s="97" t="inlineStr">
        <is>
          <t>支出</t>
        </is>
      </c>
      <c r="D307" s="97" t="n"/>
      <c r="E307" s="97" t="n"/>
      <c r="F307" s="97" t="n">
        <v>0.01</v>
      </c>
      <c r="G307" s="97" t="inlineStr">
        <is>
          <t>2026031811120520426700067539810</t>
        </is>
      </c>
      <c r="H307" s="97" t="inlineStr">
        <is>
          <t>0.00</t>
        </is>
      </c>
      <c r="I307" s="100" t="n"/>
      <c r="J307" s="97" t="n"/>
      <c r="K307" s="97" t="inlineStr">
        <is>
          <t xml:space="preserve">【优惠价】嵌入式橱柜灯感应灯条led柜底灯衣柜灯带酒柜书柜隐形嵌入层板灯 等多件 </t>
        </is>
      </c>
      <c r="M307" t="inlineStr">
        <is>
          <t>✓</t>
        </is>
      </c>
    </row>
    <row r="308">
      <c r="A308" s="162" t="inlineStr">
        <is>
          <t>2026-03-23 16:31:36</t>
        </is>
      </c>
      <c r="B308" s="96" t="inlineStr">
        <is>
          <t>2026032311120520426700263494380</t>
        </is>
      </c>
      <c r="C308" s="96" t="inlineStr">
        <is>
          <t>支出</t>
        </is>
      </c>
      <c r="D308" s="96" t="inlineStr">
        <is>
          <t>常州轩奕德光电科技有限公司</t>
        </is>
      </c>
      <c r="E308" s="96" t="inlineStr">
        <is>
          <t>************6641</t>
        </is>
      </c>
      <c r="F308" s="96" t="n">
        <v>230.79</v>
      </c>
      <c r="G308" s="96" t="inlineStr">
        <is>
          <t>2026032311120520426700263494380</t>
        </is>
      </c>
      <c r="H308" s="96" t="inlineStr">
        <is>
          <t>329.28</t>
        </is>
      </c>
      <c r="I308" s="100" t="n"/>
      <c r="J308" s="96" t="n"/>
      <c r="K308" s="96" t="inlineStr">
        <is>
          <t>2.1普通+隔板灯带采购-江苏</t>
        </is>
      </c>
      <c r="M308" t="inlineStr">
        <is>
          <t>✓</t>
        </is>
      </c>
    </row>
    <row r="309">
      <c r="A309" s="97" t="inlineStr">
        <is>
          <t>2026-03-23 16:08:41</t>
        </is>
      </c>
      <c r="B309" s="96" t="inlineStr">
        <is>
          <t>1570786000015988330</t>
        </is>
      </c>
      <c r="C309" s="97" t="inlineStr">
        <is>
          <t>支出</t>
        </is>
      </c>
      <c r="D309" s="97" t="n"/>
      <c r="E309" s="97" t="n"/>
      <c r="F309" s="97" t="n">
        <v>0.02</v>
      </c>
      <c r="G309" s="97" t="inlineStr">
        <is>
          <t>2026031822001488331448463006</t>
        </is>
      </c>
      <c r="H309" s="97" t="inlineStr">
        <is>
          <t>0.00</t>
        </is>
      </c>
      <c r="I309" s="100" t="n"/>
      <c r="J309" s="97" t="n"/>
      <c r="K309" s="97" t="n"/>
      <c r="M309" t="inlineStr">
        <is>
          <t>✓</t>
        </is>
      </c>
    </row>
    <row r="310">
      <c r="A310" s="96" t="inlineStr">
        <is>
          <t>2026-03-23 16:08:41</t>
        </is>
      </c>
      <c r="B310" s="96" t="inlineStr">
        <is>
          <t>1570786000015788331</t>
        </is>
      </c>
      <c r="C310" s="96" t="inlineStr">
        <is>
          <t>收入</t>
        </is>
      </c>
      <c r="D310" s="96" t="n"/>
      <c r="E310" s="96" t="n"/>
      <c r="F310" s="96" t="n">
        <v>0.02</v>
      </c>
      <c r="G310" s="96" t="inlineStr">
        <is>
          <t>2026031811120520426700056446400</t>
        </is>
      </c>
      <c r="H310" s="96" t="inlineStr">
        <is>
          <t>0.02</t>
        </is>
      </c>
      <c r="I310" s="100" t="n"/>
      <c r="J310" s="96" t="n"/>
      <c r="K310" s="96" t="n"/>
      <c r="M310" t="inlineStr">
        <is>
          <t>✓</t>
        </is>
      </c>
    </row>
    <row r="311">
      <c r="A311" s="163" t="inlineStr">
        <is>
          <t>2026-03-23 16:08:40</t>
        </is>
      </c>
      <c r="B311" s="96" t="inlineStr">
        <is>
          <t>2026032311120520426700261814060</t>
        </is>
      </c>
      <c r="C311" s="97" t="inlineStr">
        <is>
          <t>支出</t>
        </is>
      </c>
      <c r="D311" s="97" t="inlineStr">
        <is>
          <t>深圳市佰瑞特紧固件科技有限公司</t>
        </is>
      </c>
      <c r="E311" s="97" t="inlineStr">
        <is>
          <t>************9173</t>
        </is>
      </c>
      <c r="F311" s="97" t="n">
        <v>12.5</v>
      </c>
      <c r="G311" s="97" t="inlineStr">
        <is>
          <t>2026032311120520426700261814060</t>
        </is>
      </c>
      <c r="H311" s="97" t="inlineStr">
        <is>
          <t>560.07</t>
        </is>
      </c>
      <c r="I311" s="100" t="n"/>
      <c r="J311" s="97" t="n"/>
      <c r="K311" s="97" t="inlineStr">
        <is>
          <t>不锈钢预埋+套杆</t>
        </is>
      </c>
      <c r="M311" t="inlineStr">
        <is>
          <t>✓</t>
        </is>
      </c>
    </row>
    <row r="312">
      <c r="A312" s="96" t="inlineStr">
        <is>
          <t>2026-03-22 15:00:16</t>
        </is>
      </c>
      <c r="B312" s="96" t="inlineStr">
        <is>
          <t>1570785621416588330</t>
        </is>
      </c>
      <c r="C312" s="96" t="inlineStr">
        <is>
          <t>支出</t>
        </is>
      </c>
      <c r="D312" s="96" t="n"/>
      <c r="E312" s="96" t="n"/>
      <c r="F312" s="96" t="n">
        <v>0.02</v>
      </c>
      <c r="G312" s="96" t="inlineStr">
        <is>
          <t>2026031322001188331423833517</t>
        </is>
      </c>
      <c r="H312" s="96" t="inlineStr">
        <is>
          <t>0.00</t>
        </is>
      </c>
      <c r="I312" s="100" t="n"/>
      <c r="J312" s="96" t="n"/>
      <c r="K312" s="96" t="inlineStr">
        <is>
          <t xml:space="preserve">P2026032215000772167321578800 </t>
        </is>
      </c>
      <c r="M312" t="inlineStr">
        <is>
          <t>✓</t>
        </is>
      </c>
    </row>
    <row r="313">
      <c r="A313" s="97" t="inlineStr">
        <is>
          <t>2026-03-22 15:00:16</t>
        </is>
      </c>
      <c r="B313" s="96" t="inlineStr">
        <is>
          <t>1570785621416488331</t>
        </is>
      </c>
      <c r="C313" s="97" t="inlineStr">
        <is>
          <t>收入</t>
        </is>
      </c>
      <c r="D313" s="97" t="n"/>
      <c r="E313" s="97" t="n"/>
      <c r="F313" s="97" t="n">
        <v>0.02</v>
      </c>
      <c r="G313" s="97" t="inlineStr">
        <is>
          <t>2026031311120520426700836950300</t>
        </is>
      </c>
      <c r="H313" s="97" t="inlineStr">
        <is>
          <t>0.02</t>
        </is>
      </c>
      <c r="I313" s="100" t="n"/>
      <c r="J313" s="97" t="n"/>
      <c r="K313" s="97" t="inlineStr">
        <is>
          <t xml:space="preserve">P2026032215000772167321578800 </t>
        </is>
      </c>
      <c r="M313" t="inlineStr">
        <is>
          <t>✓</t>
        </is>
      </c>
    </row>
    <row r="314">
      <c r="A314" s="162" t="inlineStr">
        <is>
          <t>2026-03-22 15:00:16</t>
        </is>
      </c>
      <c r="B314" s="96" t="inlineStr">
        <is>
          <t>2026032211120520426700217644540</t>
        </is>
      </c>
      <c r="C314" s="96" t="inlineStr">
        <is>
          <t>支出</t>
        </is>
      </c>
      <c r="D314" s="96" t="inlineStr">
        <is>
          <t>深圳市小亿网络有限公司</t>
        </is>
      </c>
      <c r="E314" s="96" t="inlineStr">
        <is>
          <t>****************0156</t>
        </is>
      </c>
      <c r="F314" s="96" t="n">
        <v>89.98</v>
      </c>
      <c r="G314" s="96" t="inlineStr">
        <is>
          <t>2026032211120520426700217644540</t>
        </is>
      </c>
      <c r="H314" s="96" t="inlineStr">
        <is>
          <t>572.57</t>
        </is>
      </c>
      <c r="I314" s="100" t="n"/>
      <c r="J314" s="96" t="n"/>
      <c r="K314" s="96" t="inlineStr">
        <is>
          <t>P50742204422万师傅-李娜把手安装李娜</t>
        </is>
      </c>
      <c r="L314" s="130" t="inlineStr">
        <is>
          <t>4947693589721064411</t>
        </is>
      </c>
      <c r="M314" t="inlineStr">
        <is>
          <t>✓ 万师傅安装费/退款流水(通过万师傅平台结算，有关联订单号，归属安装外包费用，无淘宝平台订单号属正常)</t>
        </is>
      </c>
    </row>
    <row r="315">
      <c r="A315" s="97" t="inlineStr">
        <is>
          <t>2026-03-21 18:51:58</t>
        </is>
      </c>
      <c r="B315" s="96" t="inlineStr">
        <is>
          <t>1570785476459488330</t>
        </is>
      </c>
      <c r="C315" s="97" t="inlineStr">
        <is>
          <t>支出</t>
        </is>
      </c>
      <c r="D315" s="97" t="n"/>
      <c r="E315" s="97" t="n"/>
      <c r="F315" s="97" t="n">
        <v>0.08</v>
      </c>
      <c r="G315" s="97" t="inlineStr">
        <is>
          <t>2026031123001488331422373028</t>
        </is>
      </c>
      <c r="H315" s="97" t="inlineStr">
        <is>
          <t>0.00</t>
        </is>
      </c>
      <c r="I315" s="100" t="n"/>
      <c r="J315" s="97" t="n"/>
      <c r="K315" s="97" t="inlineStr">
        <is>
          <t xml:space="preserve">P2026032118515069041539127800 </t>
        </is>
      </c>
      <c r="M315" t="inlineStr">
        <is>
          <t>✓</t>
        </is>
      </c>
    </row>
    <row r="316">
      <c r="A316" s="96" t="inlineStr">
        <is>
          <t>2026-03-21 18:51:58</t>
        </is>
      </c>
      <c r="B316" s="96" t="inlineStr">
        <is>
          <t>1570785476459388331</t>
        </is>
      </c>
      <c r="C316" s="96" t="inlineStr">
        <is>
          <t>收入</t>
        </is>
      </c>
      <c r="D316" s="96" t="n"/>
      <c r="E316" s="96" t="n"/>
      <c r="F316" s="96" t="n">
        <v>0.08</v>
      </c>
      <c r="G316" s="96" t="inlineStr">
        <is>
          <t>2026031111120520426700775664590</t>
        </is>
      </c>
      <c r="H316" s="96" t="inlineStr">
        <is>
          <t>0.08</t>
        </is>
      </c>
      <c r="I316" s="100" t="n"/>
      <c r="J316" s="96" t="n"/>
      <c r="K316" s="96" t="inlineStr">
        <is>
          <t xml:space="preserve">P2026032118515069041539127800 </t>
        </is>
      </c>
      <c r="M316" t="inlineStr">
        <is>
          <t>✓</t>
        </is>
      </c>
    </row>
    <row r="317">
      <c r="A317" s="163" t="inlineStr">
        <is>
          <t>2026-03-21 18:51:58</t>
        </is>
      </c>
      <c r="B317" s="96" t="inlineStr">
        <is>
          <t>2026032111120520426700192071020</t>
        </is>
      </c>
      <c r="C317" s="97" t="inlineStr">
        <is>
          <t>支出</t>
        </is>
      </c>
      <c r="D317" s="97" t="inlineStr">
        <is>
          <t>深圳市小亿网络有限公司</t>
        </is>
      </c>
      <c r="E317" s="97" t="inlineStr">
        <is>
          <t>****************0156</t>
        </is>
      </c>
      <c r="F317" s="97" t="n">
        <v>79.92</v>
      </c>
      <c r="G317" s="97" t="inlineStr">
        <is>
          <t>2026032111120520426700192071020</t>
        </is>
      </c>
      <c r="H317" s="97" t="inlineStr">
        <is>
          <t>662.55</t>
        </is>
      </c>
      <c r="I317" s="100" t="n"/>
      <c r="J317" s="97" t="n"/>
      <c r="K317" s="97" t="inlineStr">
        <is>
          <t>P50741879496万师傅张雨桐</t>
        </is>
      </c>
      <c r="L317" s="95" t="inlineStr">
        <is>
          <t>2701765705060014262</t>
        </is>
      </c>
      <c r="M317" t="inlineStr">
        <is>
          <t>✓ 万师傅安装费/退款流水(通过万师傅平台结算，有关联订单号，归属安装外包费用，无淘宝平台订单号属正常)</t>
        </is>
      </c>
    </row>
    <row r="318">
      <c r="A318" s="162" t="inlineStr">
        <is>
          <t>2026-03-21 15:56:25</t>
        </is>
      </c>
      <c r="B318" s="96" t="inlineStr">
        <is>
          <t>2026032111120520436700180877371</t>
        </is>
      </c>
      <c r="C318" s="96" t="inlineStr">
        <is>
          <t>收入</t>
        </is>
      </c>
      <c r="D318" s="96" t="inlineStr">
        <is>
          <t>深圳市小亿网络有限公司</t>
        </is>
      </c>
      <c r="E318" s="96" t="inlineStr">
        <is>
          <t>****************0156</t>
        </is>
      </c>
      <c r="F318" s="96" t="n">
        <v>217.94</v>
      </c>
      <c r="G318" s="96" t="inlineStr">
        <is>
          <t>2026032111120520436700180877371</t>
        </is>
      </c>
      <c r="H318" s="96" t="inlineStr">
        <is>
          <t>742.47</t>
        </is>
      </c>
      <c r="I318" s="100" t="n"/>
      <c r="J318" s="96" t="n"/>
      <c r="K318" s="96" t="inlineStr">
        <is>
          <t>万师傅</t>
        </is>
      </c>
      <c r="M318" s="122" t="inlineStr">
        <is>
          <t>✓ 万师傅安装费/退款流水(通过万师傅平台结算，有关联订单号，归属安装外包费用，无淘宝平台订单号属正常)</t>
        </is>
      </c>
    </row>
    <row r="319">
      <c r="A319" s="97" t="inlineStr">
        <is>
          <t>2026-03-21 15:56:23</t>
        </is>
      </c>
      <c r="B319" s="96" t="inlineStr">
        <is>
          <t>1570785583003588330</t>
        </is>
      </c>
      <c r="C319" s="97" t="inlineStr">
        <is>
          <t>支出</t>
        </is>
      </c>
      <c r="D319" s="97" t="n"/>
      <c r="E319" s="97" t="n"/>
      <c r="F319" s="97" t="n">
        <v>0.06</v>
      </c>
      <c r="G319" s="97" t="inlineStr">
        <is>
          <t>2026031011120520426700732314440</t>
        </is>
      </c>
      <c r="H319" s="97" t="inlineStr">
        <is>
          <t>0.00</t>
        </is>
      </c>
      <c r="I319" s="100" t="n"/>
      <c r="J319" s="97" t="n"/>
      <c r="K319" s="97" t="inlineStr">
        <is>
          <t xml:space="preserve">P2026031817330716611921438200 </t>
        </is>
      </c>
      <c r="M319" t="inlineStr">
        <is>
          <t>✓</t>
        </is>
      </c>
    </row>
    <row r="320">
      <c r="A320" s="96" t="inlineStr">
        <is>
          <t>2026-03-21 15:56:23</t>
        </is>
      </c>
      <c r="B320" s="96" t="inlineStr">
        <is>
          <t>1570785583003288331</t>
        </is>
      </c>
      <c r="C320" s="96" t="inlineStr">
        <is>
          <t>收入</t>
        </is>
      </c>
      <c r="D320" s="96" t="n"/>
      <c r="E320" s="96" t="n"/>
      <c r="F320" s="96" t="n">
        <v>0.06</v>
      </c>
      <c r="G320" s="96" t="inlineStr">
        <is>
          <t>20260310200040011100010053394834</t>
        </is>
      </c>
      <c r="H320" s="96" t="inlineStr">
        <is>
          <t>0.06</t>
        </is>
      </c>
      <c r="I320" s="100" t="n"/>
      <c r="J320" s="96" t="n"/>
      <c r="K320" s="96" t="inlineStr">
        <is>
          <t xml:space="preserve">P2026031817330716611921438200 </t>
        </is>
      </c>
      <c r="M320" t="inlineStr">
        <is>
          <t>✓</t>
        </is>
      </c>
    </row>
    <row r="321">
      <c r="A321" s="97" t="inlineStr">
        <is>
          <t>2026-03-21 14:00:35</t>
        </is>
      </c>
      <c r="B321" s="96" t="inlineStr">
        <is>
          <t>1570785604858188331</t>
        </is>
      </c>
      <c r="C321" s="97" t="inlineStr">
        <is>
          <t>收入</t>
        </is>
      </c>
      <c r="D321" s="97" t="n"/>
      <c r="E321" s="97" t="n"/>
      <c r="F321" s="97" t="n">
        <v>0.02</v>
      </c>
      <c r="G321" s="97" t="inlineStr">
        <is>
          <t>2026030922001188331407974707</t>
        </is>
      </c>
      <c r="H321" s="97" t="inlineStr">
        <is>
          <t>0.02</t>
        </is>
      </c>
      <c r="I321" s="100" t="n"/>
      <c r="J321" s="97" t="n"/>
      <c r="K321" s="97" t="inlineStr">
        <is>
          <t xml:space="preserve">P2026032114002746198423530000 </t>
        </is>
      </c>
      <c r="M321" t="inlineStr">
        <is>
          <t>✓</t>
        </is>
      </c>
    </row>
    <row r="322">
      <c r="A322" s="96" t="inlineStr">
        <is>
          <t>2026-03-21 14:00:35</t>
        </is>
      </c>
      <c r="B322" s="96" t="inlineStr">
        <is>
          <t>1570785604858288330</t>
        </is>
      </c>
      <c r="C322" s="96" t="inlineStr">
        <is>
          <t>支出</t>
        </is>
      </c>
      <c r="D322" s="96" t="n"/>
      <c r="E322" s="96" t="n"/>
      <c r="F322" s="96" t="n">
        <v>0.02</v>
      </c>
      <c r="G322" s="96" t="inlineStr">
        <is>
          <t>2026030922001188331407974707</t>
        </is>
      </c>
      <c r="H322" s="96" t="inlineStr">
        <is>
          <t>0.00</t>
        </is>
      </c>
      <c r="I322" s="100" t="n"/>
      <c r="J322" s="96" t="n"/>
      <c r="K322" s="96" t="inlineStr">
        <is>
          <t xml:space="preserve">P2026032114002746198423530000 </t>
        </is>
      </c>
      <c r="M322" t="inlineStr">
        <is>
          <t>✓</t>
        </is>
      </c>
    </row>
    <row r="323">
      <c r="A323" s="163" t="inlineStr">
        <is>
          <t>2026-03-21 14:00:35</t>
        </is>
      </c>
      <c r="B323" s="96" t="inlineStr">
        <is>
          <t>2026032111120520426700174778610</t>
        </is>
      </c>
      <c r="C323" s="97" t="inlineStr">
        <is>
          <t>支出</t>
        </is>
      </c>
      <c r="D323" s="97" t="inlineStr">
        <is>
          <t>*师傅</t>
        </is>
      </c>
      <c r="E323" s="97" t="inlineStr">
        <is>
          <t>************0121</t>
        </is>
      </c>
      <c r="F323" s="97" t="n">
        <v>94.98</v>
      </c>
      <c r="G323" s="97" t="inlineStr">
        <is>
          <t>2026032111120520426700174778610</t>
        </is>
      </c>
      <c r="H323" s="97" t="inlineStr">
        <is>
          <t>524.53</t>
        </is>
      </c>
      <c r="I323" s="100" t="n"/>
      <c r="J323" s="97" t="n"/>
      <c r="K323" s="97" t="inlineStr">
        <is>
          <t>P50733550199万师傅-shuwen升降桌安装杨先生</t>
        </is>
      </c>
      <c r="M323" s="88" t="inlineStr">
        <is>
          <t>✓ 万师傅安装费/退款流水(通过万师傅平台结算，有关联订单号，归属安装外包费用，无淘宝平台订单号属正常)</t>
        </is>
      </c>
    </row>
    <row r="324">
      <c r="A324" s="96" t="inlineStr">
        <is>
          <t>2026-03-21 13:57:44</t>
        </is>
      </c>
      <c r="B324" s="96" t="inlineStr">
        <is>
          <t>1570785342421088330</t>
        </is>
      </c>
      <c r="C324" s="96" t="inlineStr">
        <is>
          <t>支出</t>
        </is>
      </c>
      <c r="D324" s="96" t="n"/>
      <c r="E324" s="96" t="n"/>
      <c r="F324" s="96" t="n">
        <v>0.08</v>
      </c>
      <c r="G324" s="96" t="inlineStr">
        <is>
          <t>2026032122001488331459221967</t>
        </is>
      </c>
      <c r="H324" s="96" t="inlineStr">
        <is>
          <t>0.00</t>
        </is>
      </c>
      <c r="I324" s="100" t="n"/>
      <c r="J324" s="96" t="n"/>
      <c r="K324" s="96" t="inlineStr">
        <is>
          <t xml:space="preserve">P2026032113573435012853936900 </t>
        </is>
      </c>
      <c r="M324" s="123" t="inlineStr">
        <is>
          <t>✓</t>
        </is>
      </c>
    </row>
    <row r="325">
      <c r="A325" s="97" t="inlineStr">
        <is>
          <t>2026-03-21 13:57:44</t>
        </is>
      </c>
      <c r="B325" s="96" t="inlineStr">
        <is>
          <t>1570785342420988331</t>
        </is>
      </c>
      <c r="C325" s="97" t="inlineStr">
        <is>
          <t>收入</t>
        </is>
      </c>
      <c r="D325" s="97" t="n"/>
      <c r="E325" s="97" t="n"/>
      <c r="F325" s="97" t="n">
        <v>0.08</v>
      </c>
      <c r="G325" s="97" t="inlineStr">
        <is>
          <t>2026032122001488331459221967</t>
        </is>
      </c>
      <c r="H325" s="97" t="inlineStr">
        <is>
          <t>0.08</t>
        </is>
      </c>
      <c r="I325" s="100" t="n"/>
      <c r="J325" s="97" t="n"/>
      <c r="K325" s="97" t="inlineStr">
        <is>
          <t xml:space="preserve">P2026032113573435012853936900 </t>
        </is>
      </c>
      <c r="M325" t="inlineStr">
        <is>
          <t>✓</t>
        </is>
      </c>
    </row>
    <row r="326">
      <c r="A326" s="162" t="inlineStr">
        <is>
          <t>2026-03-21 13:57:43</t>
        </is>
      </c>
      <c r="B326" s="96" t="inlineStr">
        <is>
          <t>2026032111120520426700173772310</t>
        </is>
      </c>
      <c r="C326" s="96" t="inlineStr">
        <is>
          <t>支出</t>
        </is>
      </c>
      <c r="D326" s="96" t="inlineStr">
        <is>
          <t>*师傅</t>
        </is>
      </c>
      <c r="E326" s="96" t="inlineStr">
        <is>
          <t>************0121</t>
        </is>
      </c>
      <c r="F326" s="96" t="n">
        <v>79.7</v>
      </c>
      <c r="G326" s="96" t="inlineStr">
        <is>
          <t>2026032111120520426700173772310</t>
        </is>
      </c>
      <c r="H326" s="96" t="inlineStr">
        <is>
          <t>619.51</t>
        </is>
      </c>
      <c r="I326" s="100" t="n"/>
      <c r="J326" s="96" t="n"/>
      <c r="K326" s="96" t="inlineStr">
        <is>
          <t>P50730369370万师傅-马安装马</t>
        </is>
      </c>
      <c r="L326" s="95" t="inlineStr">
        <is>
          <t>4986838191069952344</t>
        </is>
      </c>
      <c r="M326" t="inlineStr">
        <is>
          <t>✓ 万师傅安装费/退款流水(通过万师傅平台结算，有关联订单号，归属安装外包费用，无淘宝平台订单号属正常)</t>
        </is>
      </c>
    </row>
    <row r="327">
      <c r="A327" s="163" t="inlineStr">
        <is>
          <t>2026-03-21 11:14:28</t>
        </is>
      </c>
      <c r="B327" s="96" t="inlineStr">
        <is>
          <t>2026032111120520426700169907220</t>
        </is>
      </c>
      <c r="C327" s="97" t="inlineStr">
        <is>
          <t>支出</t>
        </is>
      </c>
      <c r="D327" s="97" t="inlineStr">
        <is>
          <t>宁波良工电器有限公司</t>
        </is>
      </c>
      <c r="E327" s="97" t="inlineStr">
        <is>
          <t>************2845</t>
        </is>
      </c>
      <c r="F327" s="97" t="n">
        <v>171.56</v>
      </c>
      <c r="G327" s="97" t="inlineStr">
        <is>
          <t>2026032111120520426700169907220</t>
        </is>
      </c>
      <c r="H327" s="97" t="inlineStr">
        <is>
          <t>699.21</t>
        </is>
      </c>
      <c r="I327" s="100" t="n"/>
      <c r="J327" s="97" t="n"/>
      <c r="K327" s="97" t="inlineStr">
        <is>
          <t>舟舟插排+桌腿磁吸</t>
        </is>
      </c>
      <c r="L327" s="130" t="inlineStr">
        <is>
          <t>3055457355359207296</t>
        </is>
      </c>
      <c r="M327" t="inlineStr">
        <is>
          <t>✓</t>
        </is>
      </c>
    </row>
    <row r="328">
      <c r="A328" s="162" t="inlineStr">
        <is>
          <t>2026-03-21 11:09:57</t>
        </is>
      </c>
      <c r="B328" s="96" t="inlineStr">
        <is>
          <t>2026032111120520426700168659790</t>
        </is>
      </c>
      <c r="C328" s="96" t="inlineStr">
        <is>
          <t>支出</t>
        </is>
      </c>
      <c r="D328" s="96" t="inlineStr">
        <is>
          <t>常州明凯照明科技有限公司</t>
        </is>
      </c>
      <c r="E328" s="96" t="inlineStr">
        <is>
          <t>************8201</t>
        </is>
      </c>
      <c r="F328" s="96" t="n">
        <v>94</v>
      </c>
      <c r="G328" s="96" t="inlineStr">
        <is>
          <t>2026032111120520426700168659790</t>
        </is>
      </c>
      <c r="H328" s="96" t="inlineStr">
        <is>
          <t>870.77</t>
        </is>
      </c>
      <c r="I328" s="100" t="n"/>
      <c r="J328" s="96" t="n"/>
      <c r="K328" s="96" t="inlineStr">
        <is>
          <t>舟舟升降桌灯带</t>
        </is>
      </c>
      <c r="L328" s="130" t="inlineStr">
        <is>
          <t>3055457355359207296</t>
        </is>
      </c>
      <c r="M328" t="inlineStr">
        <is>
          <t>✓</t>
        </is>
      </c>
    </row>
    <row r="329">
      <c r="A329" s="163" t="inlineStr">
        <is>
          <t>2026-03-21 11:09:46</t>
        </is>
      </c>
      <c r="B329" s="96" t="inlineStr">
        <is>
          <t>2026032111120520426700169334200</t>
        </is>
      </c>
      <c r="C329" s="97" t="inlineStr">
        <is>
          <t>支出</t>
        </is>
      </c>
      <c r="D329" s="97" t="inlineStr">
        <is>
          <t>*福菊</t>
        </is>
      </c>
      <c r="E329" s="97" t="inlineStr">
        <is>
          <t>************6342</t>
        </is>
      </c>
      <c r="F329" s="97" t="n">
        <v>134.96</v>
      </c>
      <c r="G329" s="97" t="inlineStr">
        <is>
          <t>2026032111120520426700169334200</t>
        </is>
      </c>
      <c r="H329" s="97" t="inlineStr">
        <is>
          <t>964.77</t>
        </is>
      </c>
      <c r="I329" s="100" t="n"/>
      <c r="J329" s="97" t="n"/>
      <c r="K329" s="97" t="inlineStr">
        <is>
          <t>舟舟升降桌亚克力80+钱 张先生 宗雪娟 种璐瑶洞石柜子隔板亚克力条*4</t>
        </is>
      </c>
      <c r="L329" s="130" t="inlineStr">
        <is>
          <t>3055457355359207296 3235315081363137151  4502117053076082343  3183374785161228259  4931308621633047840</t>
        </is>
      </c>
      <c r="M329" t="inlineStr">
        <is>
          <t>✓</t>
        </is>
      </c>
    </row>
    <row r="330">
      <c r="A330" s="96" t="inlineStr">
        <is>
          <t>2026-03-21 10:56:40</t>
        </is>
      </c>
      <c r="B330" s="96" t="inlineStr">
        <is>
          <t>1570785343818488330</t>
        </is>
      </c>
      <c r="C330" s="96" t="inlineStr">
        <is>
          <t>支出</t>
        </is>
      </c>
      <c r="D330" s="96" t="n"/>
      <c r="E330" s="96" t="n"/>
      <c r="F330" s="96" t="n">
        <v>0.01</v>
      </c>
      <c r="G330" s="96" t="inlineStr">
        <is>
          <t>20260305200040011100010051425844</t>
        </is>
      </c>
      <c r="H330" s="96" t="inlineStr">
        <is>
          <t>0.00</t>
        </is>
      </c>
      <c r="I330" s="100" t="n"/>
      <c r="J330" s="96" t="n"/>
      <c r="K330" s="96" t="inlineStr">
        <is>
          <t xml:space="preserve">商户单号XP2426032110201278867225008066 </t>
        </is>
      </c>
      <c r="M330" t="inlineStr">
        <is>
          <t>✓</t>
        </is>
      </c>
    </row>
    <row r="331">
      <c r="A331" s="97" t="inlineStr">
        <is>
          <t>2026-03-21 10:56:40</t>
        </is>
      </c>
      <c r="B331" s="96" t="inlineStr">
        <is>
          <t>1570785343818388331</t>
        </is>
      </c>
      <c r="C331" s="97" t="inlineStr">
        <is>
          <t>收入</t>
        </is>
      </c>
      <c r="D331" s="97" t="n"/>
      <c r="E331" s="97" t="n"/>
      <c r="F331" s="97" t="n">
        <v>0.01</v>
      </c>
      <c r="G331" s="97" t="inlineStr">
        <is>
          <t>2026030422001488331450731532</t>
        </is>
      </c>
      <c r="H331" s="97" t="inlineStr">
        <is>
          <t>0.01</t>
        </is>
      </c>
      <c r="I331" s="100" t="n"/>
      <c r="J331" s="97" t="n"/>
      <c r="K331" s="97" t="inlineStr">
        <is>
          <t xml:space="preserve">商户单号XP2426032110201278867225008066 </t>
        </is>
      </c>
      <c r="M331" t="inlineStr">
        <is>
          <t>✓</t>
        </is>
      </c>
    </row>
    <row r="332">
      <c r="A332" s="162" t="inlineStr">
        <is>
          <t>2026-03-21 10:56:40</t>
        </is>
      </c>
      <c r="B332" s="96" t="inlineStr">
        <is>
          <t>2026032111120520426700169072000</t>
        </is>
      </c>
      <c r="C332" s="96" t="inlineStr">
        <is>
          <t>支出</t>
        </is>
      </c>
      <c r="D332" s="96" t="inlineStr">
        <is>
          <t>拼多多平台商户</t>
        </is>
      </c>
      <c r="E332" s="96" t="inlineStr">
        <is>
          <t>****************0156</t>
        </is>
      </c>
      <c r="F332" s="96" t="n">
        <v>76.59</v>
      </c>
      <c r="G332" s="96" t="inlineStr">
        <is>
          <t>2026032111120520426700169072000</t>
        </is>
      </c>
      <c r="H332" s="96" t="inlineStr">
        <is>
          <t>1099.73</t>
        </is>
      </c>
      <c r="I332" s="100" t="n"/>
      <c r="J332" s="96" t="n"/>
      <c r="K332" s="96" t="inlineStr">
        <is>
          <t>舟舟升降桌理线架</t>
        </is>
      </c>
      <c r="L332" s="130" t="inlineStr">
        <is>
          <t>3055457355359207296</t>
        </is>
      </c>
      <c r="M332" t="inlineStr">
        <is>
          <t>✓</t>
        </is>
      </c>
    </row>
    <row r="333">
      <c r="A333" s="163" t="inlineStr">
        <is>
          <t>2026-03-21 01:23:59</t>
        </is>
      </c>
      <c r="B333" s="96" t="inlineStr">
        <is>
          <t>2026032111110121016700159489981</t>
        </is>
      </c>
      <c r="C333" s="97" t="inlineStr">
        <is>
          <t>支出</t>
        </is>
      </c>
      <c r="D333" s="97" t="inlineStr">
        <is>
          <t>*人活期存款应付利息</t>
        </is>
      </c>
      <c r="E333" s="97" t="inlineStr">
        <is>
          <t>****0506</t>
        </is>
      </c>
      <c r="F333" s="97" t="n">
        <v>0.21</v>
      </c>
      <c r="G333" s="97" t="inlineStr">
        <is>
          <t>2026032111110121016700159489981</t>
        </is>
      </c>
      <c r="H333" s="97" t="inlineStr">
        <is>
          <t>1176.32</t>
        </is>
      </c>
      <c r="I333" s="100" t="n"/>
      <c r="J333" s="97" t="n"/>
      <c r="K333" s="97" t="n"/>
      <c r="M333" t="inlineStr">
        <is>
          <t>✓</t>
        </is>
      </c>
    </row>
    <row r="334">
      <c r="A334" s="96" t="inlineStr">
        <is>
          <t>2026-03-20 17:26:09</t>
        </is>
      </c>
      <c r="B334" s="96" t="inlineStr">
        <is>
          <t>1570785367916188331</t>
        </is>
      </c>
      <c r="C334" s="96" t="inlineStr">
        <is>
          <t>收入</t>
        </is>
      </c>
      <c r="D334" s="96" t="n"/>
      <c r="E334" s="96" t="n"/>
      <c r="F334" s="96" t="n">
        <v>0.1</v>
      </c>
      <c r="G334" s="96" t="inlineStr">
        <is>
          <t>2026032022001188331400180663</t>
        </is>
      </c>
      <c r="H334" s="96" t="inlineStr">
        <is>
          <t>0.10</t>
        </is>
      </c>
      <c r="I334" s="100" t="n"/>
      <c r="J334" s="96" t="n"/>
      <c r="K334" s="96" t="inlineStr">
        <is>
          <t xml:space="preserve">得力油漆笔白色记号笔补漆笔防水防油工业不掉色轮胎笔丙烯笔马克笔金银涂鸦笔油性笔彩色专用黑红石碑墓碑文 </t>
        </is>
      </c>
      <c r="M334" t="inlineStr">
        <is>
          <t>✓</t>
        </is>
      </c>
    </row>
    <row r="335">
      <c r="A335" s="97" t="inlineStr">
        <is>
          <t>2026-03-20 17:26:09</t>
        </is>
      </c>
      <c r="B335" s="96" t="inlineStr">
        <is>
          <t>1570785367916388330</t>
        </is>
      </c>
      <c r="C335" s="97" t="inlineStr">
        <is>
          <t>支出</t>
        </is>
      </c>
      <c r="D335" s="97" t="n"/>
      <c r="E335" s="97" t="n"/>
      <c r="F335" s="97" t="n">
        <v>0.1</v>
      </c>
      <c r="G335" s="97" t="inlineStr">
        <is>
          <t>2026032022001188331400180663</t>
        </is>
      </c>
      <c r="H335" s="97" t="inlineStr">
        <is>
          <t>0.00</t>
        </is>
      </c>
      <c r="I335" s="100" t="n"/>
      <c r="J335" s="97" t="n"/>
      <c r="K335" s="97" t="inlineStr">
        <is>
          <t xml:space="preserve">得力油漆笔白色记号笔补漆笔防水防油工业不掉色轮胎笔丙烯笔马克笔金银涂鸦笔油性笔彩色专用黑红石碑墓碑文 </t>
        </is>
      </c>
      <c r="M335" t="inlineStr">
        <is>
          <t>✓</t>
        </is>
      </c>
    </row>
    <row r="336">
      <c r="A336" s="162" t="inlineStr">
        <is>
          <t>2026-03-20 17:26:09</t>
        </is>
      </c>
      <c r="B336" s="96" t="inlineStr">
        <is>
          <t>2026032011120520426700140918270</t>
        </is>
      </c>
      <c r="C336" s="96" t="inlineStr">
        <is>
          <t>支出</t>
        </is>
      </c>
      <c r="D336" s="96" t="inlineStr">
        <is>
          <t>芜湖陌上花开电子商务有限公司</t>
        </is>
      </c>
      <c r="E336" s="96" t="inlineStr">
        <is>
          <t>************8562</t>
        </is>
      </c>
      <c r="F336" s="96" t="n">
        <v>3.59</v>
      </c>
      <c r="G336" s="96" t="inlineStr">
        <is>
          <t>2026032011120520426700140918270</t>
        </is>
      </c>
      <c r="H336" s="96" t="inlineStr">
        <is>
          <t>1176.11</t>
        </is>
      </c>
      <c r="I336" s="100" t="n"/>
      <c r="J336" s="96" t="n"/>
      <c r="K336" s="96" t="inlineStr">
        <is>
          <t>邱雨荷油漆笔</t>
        </is>
      </c>
      <c r="L336" s="130" t="inlineStr">
        <is>
          <t>4874189943628890528</t>
        </is>
      </c>
      <c r="M336" t="inlineStr">
        <is>
          <t>✓</t>
        </is>
      </c>
    </row>
    <row r="337">
      <c r="A337" s="97" t="inlineStr">
        <is>
          <t>2026-03-20 11:39:36</t>
        </is>
      </c>
      <c r="B337" s="96" t="inlineStr">
        <is>
          <t>1570785248511988330</t>
        </is>
      </c>
      <c r="C337" s="97" t="inlineStr">
        <is>
          <t>支出</t>
        </is>
      </c>
      <c r="D337" s="97" t="n"/>
      <c r="E337" s="97" t="n"/>
      <c r="F337" s="97" t="n">
        <v>0.01</v>
      </c>
      <c r="G337" s="97" t="inlineStr">
        <is>
          <t>2026032023001488331453443217</t>
        </is>
      </c>
      <c r="H337" s="97" t="inlineStr">
        <is>
          <t>0.00</t>
        </is>
      </c>
      <c r="I337" s="100" t="n"/>
      <c r="J337" s="97" t="n"/>
      <c r="K337" s="97" t="inlineStr">
        <is>
          <t xml:space="preserve">商户单号XP1726032011201205853251006844 </t>
        </is>
      </c>
      <c r="M337" t="inlineStr">
        <is>
          <t>✓</t>
        </is>
      </c>
    </row>
    <row r="338">
      <c r="A338" s="96" t="inlineStr">
        <is>
          <t>2026-03-20 11:39:36</t>
        </is>
      </c>
      <c r="B338" s="96" t="inlineStr">
        <is>
          <t>1570785248511888331</t>
        </is>
      </c>
      <c r="C338" s="96" t="inlineStr">
        <is>
          <t>收入</t>
        </is>
      </c>
      <c r="D338" s="96" t="n"/>
      <c r="E338" s="96" t="n"/>
      <c r="F338" s="96" t="n">
        <v>0.01</v>
      </c>
      <c r="G338" s="96" t="inlineStr">
        <is>
          <t>2026022522001188331422488389</t>
        </is>
      </c>
      <c r="H338" s="96" t="inlineStr">
        <is>
          <t>0.01</t>
        </is>
      </c>
      <c r="I338" s="100" t="n"/>
      <c r="J338" s="96" t="n"/>
      <c r="K338" s="96" t="inlineStr">
        <is>
          <t xml:space="preserve">商户单号XP1726032011201205853251006844 </t>
        </is>
      </c>
      <c r="M338" t="inlineStr">
        <is>
          <t>✓</t>
        </is>
      </c>
    </row>
    <row r="339" ht="48" customHeight="1">
      <c r="A339" s="163" t="inlineStr">
        <is>
          <t>2026-03-20 11:39:35</t>
        </is>
      </c>
      <c r="B339" s="96" t="inlineStr">
        <is>
          <t>2026032011120520426700123441500</t>
        </is>
      </c>
      <c r="C339" s="97" t="inlineStr">
        <is>
          <t>支出</t>
        </is>
      </c>
      <c r="D339" s="97" t="inlineStr">
        <is>
          <t>拼多多平台商户</t>
        </is>
      </c>
      <c r="E339" s="97" t="inlineStr">
        <is>
          <t>****************0156</t>
        </is>
      </c>
      <c r="F339" s="97" t="n">
        <v>1069.99</v>
      </c>
      <c r="G339" s="97" t="inlineStr">
        <is>
          <t>2026032011120520426700123441500</t>
        </is>
      </c>
      <c r="H339" s="97" t="inlineStr">
        <is>
          <t>1179.70</t>
        </is>
      </c>
      <c r="I339" s="100" t="n"/>
      <c r="J339" s="97" t="n"/>
      <c r="K339" s="137" t="inlineStr">
        <is>
          <t>PDD岩板 
袁晓园
种璐瑶
张玲玮</t>
        </is>
      </c>
      <c r="L339" s="135" t="inlineStr">
        <is>
          <t>4502092320085015720
4931308621633047840
2701731578017177085</t>
        </is>
      </c>
      <c r="M339" t="inlineStr">
        <is>
          <t>✓</t>
        </is>
      </c>
    </row>
    <row r="340" ht="48" customHeight="1">
      <c r="A340" s="162" t="inlineStr">
        <is>
          <t>2026-03-19 17:51:25</t>
        </is>
      </c>
      <c r="B340" s="96" t="inlineStr">
        <is>
          <t>2026031911120520426700099605500</t>
        </is>
      </c>
      <c r="C340" s="96" t="inlineStr">
        <is>
          <t>支出</t>
        </is>
      </c>
      <c r="D340" s="96" t="inlineStr">
        <is>
          <t>*会之</t>
        </is>
      </c>
      <c r="E340" s="96" t="inlineStr">
        <is>
          <t>****************0156</t>
        </is>
      </c>
      <c r="F340" s="96" t="n">
        <v>60</v>
      </c>
      <c r="G340" s="96" t="inlineStr">
        <is>
          <t>2026031911120520426700099605500</t>
        </is>
      </c>
      <c r="H340" s="96" t="inlineStr">
        <is>
          <t>2249.69</t>
        </is>
      </c>
      <c r="I340" s="100" t="n"/>
      <c r="J340" s="96" t="n"/>
      <c r="K340" s="96" t="inlineStr">
        <is>
          <t>李文客户打孔费</t>
        </is>
      </c>
      <c r="L340" s="130" t="inlineStr">
        <is>
          <t>3030290688676445374</t>
        </is>
      </c>
      <c r="M340" t="inlineStr">
        <is>
          <t>✓</t>
        </is>
      </c>
    </row>
    <row r="341">
      <c r="A341" s="97" t="inlineStr">
        <is>
          <t>2026-03-18 22:33:08</t>
        </is>
      </c>
      <c r="B341" s="96" t="inlineStr">
        <is>
          <t>1570784760243988330</t>
        </is>
      </c>
      <c r="C341" s="97" t="inlineStr">
        <is>
          <t>支出</t>
        </is>
      </c>
      <c r="D341" s="97" t="n"/>
      <c r="E341" s="97" t="n"/>
      <c r="F341" s="97" t="n">
        <v>0.06</v>
      </c>
      <c r="G341" s="97" t="inlineStr">
        <is>
          <t>2026022411120520436700174503611</t>
        </is>
      </c>
      <c r="H341" s="97" t="inlineStr">
        <is>
          <t>0.00</t>
        </is>
      </c>
      <c r="I341" s="100" t="n"/>
      <c r="J341" s="97" t="n"/>
      <c r="K341" s="97" t="inlineStr">
        <is>
          <t xml:space="preserve">【优惠价】德国海福乐HAFELE上翻门支撑气动杆液压杆窄铝框弹簧气压杆气撑杆 </t>
        </is>
      </c>
      <c r="M341" t="inlineStr">
        <is>
          <t>✓</t>
        </is>
      </c>
    </row>
    <row r="342">
      <c r="A342" s="96" t="inlineStr">
        <is>
          <t>2026-03-18 22:33:08</t>
        </is>
      </c>
      <c r="B342" s="96" t="inlineStr">
        <is>
          <t>1570784760243888331</t>
        </is>
      </c>
      <c r="C342" s="96" t="inlineStr">
        <is>
          <t>收入</t>
        </is>
      </c>
      <c r="D342" s="96" t="n"/>
      <c r="E342" s="96" t="n"/>
      <c r="F342" s="96" t="n">
        <v>0.06</v>
      </c>
      <c r="G342" s="96" t="inlineStr">
        <is>
          <t>2026013022001488331440280650</t>
        </is>
      </c>
      <c r="H342" s="96" t="inlineStr">
        <is>
          <t>0.06</t>
        </is>
      </c>
      <c r="I342" s="100" t="n"/>
      <c r="J342" s="96" t="n"/>
      <c r="K342" s="96" t="inlineStr">
        <is>
          <t xml:space="preserve">【优惠价】德国海福乐HAFELE上翻门支撑气动杆液压杆窄铝框弹簧气压杆气撑杆 </t>
        </is>
      </c>
      <c r="M342" t="inlineStr">
        <is>
          <t>✓</t>
        </is>
      </c>
    </row>
    <row r="343">
      <c r="A343" s="163" t="inlineStr">
        <is>
          <t>2026-03-18 22:33:08</t>
        </is>
      </c>
      <c r="B343" s="96" t="inlineStr">
        <is>
          <t>2026031811120520426700067539810</t>
        </is>
      </c>
      <c r="C343" s="97" t="inlineStr">
        <is>
          <t>支出</t>
        </is>
      </c>
      <c r="D343" s="97" t="inlineStr">
        <is>
          <t>上海傲时实业有限公司</t>
        </is>
      </c>
      <c r="E343" s="97" t="inlineStr">
        <is>
          <t>************9773</t>
        </is>
      </c>
      <c r="F343" s="97" t="n">
        <v>115.74</v>
      </c>
      <c r="G343" s="97" t="inlineStr">
        <is>
          <t>2026031811120520426700067539810</t>
        </is>
      </c>
      <c r="H343" s="97" t="inlineStr">
        <is>
          <t>2323.47</t>
        </is>
      </c>
      <c r="I343" s="100" t="n"/>
      <c r="J343" s="97" t="n"/>
      <c r="K343" s="97" t="inlineStr">
        <is>
          <t>宗雪娟海福乐气压杆</t>
        </is>
      </c>
      <c r="L343" s="130" t="inlineStr">
        <is>
          <t>3183374785161228259</t>
        </is>
      </c>
      <c r="M343" t="inlineStr">
        <is>
          <t>✓</t>
        </is>
      </c>
    </row>
    <row r="344">
      <c r="A344" s="96" t="inlineStr">
        <is>
          <t>2026-03-18 17:33:20</t>
        </is>
      </c>
      <c r="B344" s="96" t="inlineStr">
        <is>
          <t>1570784745116188331</t>
        </is>
      </c>
      <c r="C344" s="96" t="inlineStr">
        <is>
          <t>收入</t>
        </is>
      </c>
      <c r="D344" s="96" t="n"/>
      <c r="E344" s="96" t="n"/>
      <c r="F344" s="96" t="n">
        <v>0.08</v>
      </c>
      <c r="G344" s="96" t="inlineStr">
        <is>
          <t>2026031822001488331448463006</t>
        </is>
      </c>
      <c r="H344" s="96" t="inlineStr">
        <is>
          <t>0.08</t>
        </is>
      </c>
      <c r="I344" s="100" t="n"/>
      <c r="J344" s="96" t="n"/>
      <c r="K344" s="96" t="inlineStr">
        <is>
          <t xml:space="preserve">P2026031817330716611921438200 </t>
        </is>
      </c>
      <c r="M344" t="inlineStr">
        <is>
          <t>✓</t>
        </is>
      </c>
    </row>
    <row r="345">
      <c r="A345" s="97" t="inlineStr">
        <is>
          <t>2026-03-18 17:33:20</t>
        </is>
      </c>
      <c r="B345" s="96" t="inlineStr">
        <is>
          <t>1570784745116288330</t>
        </is>
      </c>
      <c r="C345" s="97" t="inlineStr">
        <is>
          <t>支出</t>
        </is>
      </c>
      <c r="D345" s="97" t="n"/>
      <c r="E345" s="97" t="n"/>
      <c r="F345" s="97" t="n">
        <v>0.08</v>
      </c>
      <c r="G345" s="97" t="inlineStr">
        <is>
          <t>20260216200040011100330036893085</t>
        </is>
      </c>
      <c r="H345" s="97" t="inlineStr">
        <is>
          <t>0.00</t>
        </is>
      </c>
      <c r="I345" s="100" t="n"/>
      <c r="J345" s="97" t="n"/>
      <c r="K345" s="97" t="inlineStr">
        <is>
          <t xml:space="preserve">P2026031817330716611921438200 </t>
        </is>
      </c>
      <c r="M345" t="inlineStr">
        <is>
          <t>✓</t>
        </is>
      </c>
    </row>
    <row r="346">
      <c r="A346" s="162" t="inlineStr">
        <is>
          <t>2026-03-18 17:33:20</t>
        </is>
      </c>
      <c r="B346" s="96" t="inlineStr">
        <is>
          <t>2026031811120520426700056446400</t>
        </is>
      </c>
      <c r="C346" s="96" t="inlineStr">
        <is>
          <t>支出</t>
        </is>
      </c>
      <c r="D346" s="96" t="inlineStr">
        <is>
          <t>深圳市小亿网络有限公司</t>
        </is>
      </c>
      <c r="E346" s="96" t="inlineStr">
        <is>
          <t>****************0156</t>
        </is>
      </c>
      <c r="F346" s="96" t="n">
        <v>257.92</v>
      </c>
      <c r="G346" s="96" t="inlineStr">
        <is>
          <t>2026031811120520426700056446400</t>
        </is>
      </c>
      <c r="H346" s="96" t="inlineStr">
        <is>
          <t>2439.21</t>
        </is>
      </c>
      <c r="I346" s="100" t="n"/>
      <c r="J346" s="96" t="n"/>
      <c r="K346" s="96" t="inlineStr">
        <is>
          <t>P50700917658万师傅刘颖</t>
        </is>
      </c>
      <c r="L346" s="130" t="inlineStr">
        <is>
          <t>2613409107778504458</t>
        </is>
      </c>
      <c r="M346" t="inlineStr">
        <is>
          <t>✓ 万师傅安装费/退款流水(通过万师傅平台结算，有关联订单号，归属安装外包费用，无淘宝平台订单号属正常)</t>
        </is>
      </c>
    </row>
    <row r="347">
      <c r="A347" s="97" t="inlineStr">
        <is>
          <t>2026-03-13 10:55:16</t>
        </is>
      </c>
      <c r="B347" s="96" t="inlineStr">
        <is>
          <t>1570783054736988331</t>
        </is>
      </c>
      <c r="C347" s="97" t="inlineStr">
        <is>
          <t>支出</t>
        </is>
      </c>
      <c r="D347" s="97" t="n"/>
      <c r="E347" s="97" t="n"/>
      <c r="F347" s="97" t="n">
        <v>0.02</v>
      </c>
      <c r="G347" s="97" t="inlineStr">
        <is>
          <t>20260216200040011100010045082804</t>
        </is>
      </c>
      <c r="H347" s="97" t="inlineStr">
        <is>
          <t>0.00</t>
        </is>
      </c>
      <c r="I347" s="100" t="n"/>
      <c r="J347" s="97" t="n"/>
      <c r="K347" s="97" t="inlineStr">
        <is>
          <t xml:space="preserve">g型免开槽厨房橱柜衣柜门隐形拉手抽屉暗拉手免打孔现代简约定制 </t>
        </is>
      </c>
      <c r="M347" t="inlineStr">
        <is>
          <t>✓ 正常配对·支出(与同号收入成对, 退款或服务收支配对)</t>
        </is>
      </c>
    </row>
    <row r="348">
      <c r="A348" s="96" t="inlineStr">
        <is>
          <t>2026-03-13 10:55:16</t>
        </is>
      </c>
      <c r="B348" s="96" t="inlineStr">
        <is>
          <t>1570783054736988331</t>
        </is>
      </c>
      <c r="C348" s="96" t="inlineStr">
        <is>
          <t>收入</t>
        </is>
      </c>
      <c r="D348" s="96" t="n"/>
      <c r="E348" s="96" t="n"/>
      <c r="F348" s="96" t="n">
        <v>0.02</v>
      </c>
      <c r="G348" s="96" t="inlineStr">
        <is>
          <t>20260216200040011100010045082804</t>
        </is>
      </c>
      <c r="H348" s="96" t="inlineStr">
        <is>
          <t>0.02</t>
        </is>
      </c>
      <c r="I348" s="100" t="n"/>
      <c r="J348" s="96" t="n"/>
      <c r="K348" s="96" t="inlineStr">
        <is>
          <t xml:space="preserve">g型免开槽厨房橱柜衣柜门隐形拉手抽屉暗拉手免打孔现代简约定制 </t>
        </is>
      </c>
      <c r="M348" t="inlineStr">
        <is>
          <t>✓ 正常配对·收入(与同号支出成对, 退款或服务收支配对)</t>
        </is>
      </c>
    </row>
    <row r="349">
      <c r="A349" s="163" t="inlineStr">
        <is>
          <t>2026-03-13 10:55:15</t>
        </is>
      </c>
      <c r="B349" s="96" t="inlineStr">
        <is>
          <t>2026031311120520426700836950300</t>
        </is>
      </c>
      <c r="C349" s="97" t="inlineStr">
        <is>
          <t>支出</t>
        </is>
      </c>
      <c r="D349" s="97" t="inlineStr">
        <is>
          <t>*浩权</t>
        </is>
      </c>
      <c r="E349" s="97" t="inlineStr">
        <is>
          <t>************2370</t>
        </is>
      </c>
      <c r="F349" s="97" t="n">
        <v>549.98</v>
      </c>
      <c r="G349" s="97" t="inlineStr">
        <is>
          <t>2026031311120520426700836950300</t>
        </is>
      </c>
      <c r="H349" s="97" t="inlineStr">
        <is>
          <t>2697.13</t>
        </is>
      </c>
      <c r="I349" s="100" t="n"/>
      <c r="J349" s="97" t="n"/>
      <c r="K349" s="97" t="inlineStr">
        <is>
          <t>洞石柜铝合金槽采购</t>
        </is>
      </c>
      <c r="M349" t="inlineStr">
        <is>
          <t>✓</t>
        </is>
      </c>
    </row>
    <row r="350">
      <c r="A350" s="96" t="inlineStr">
        <is>
          <t>2026-03-11 19:31:09</t>
        </is>
      </c>
      <c r="B350" s="96" t="inlineStr">
        <is>
          <t>1570782860477988330</t>
        </is>
      </c>
      <c r="C350" s="96" t="inlineStr">
        <is>
          <t>支出</t>
        </is>
      </c>
      <c r="D350" s="96" t="n"/>
      <c r="E350" s="96" t="n"/>
      <c r="F350" s="96" t="n">
        <v>0.1</v>
      </c>
      <c r="G350" s="96" t="inlineStr">
        <is>
          <t>20260216200040011100010045223556</t>
        </is>
      </c>
      <c r="H350" s="96" t="inlineStr">
        <is>
          <t>0.00</t>
        </is>
      </c>
      <c r="I350" s="100" t="n"/>
      <c r="J350" s="96" t="n"/>
      <c r="K350" s="96" t="inlineStr">
        <is>
          <t xml:space="preserve">P2026031119310131762142318500 </t>
        </is>
      </c>
      <c r="M350" t="inlineStr">
        <is>
          <t>✓</t>
        </is>
      </c>
    </row>
    <row r="351">
      <c r="A351" s="97" t="inlineStr">
        <is>
          <t>2026-03-11 19:31:09</t>
        </is>
      </c>
      <c r="B351" s="96" t="inlineStr">
        <is>
          <t>1570782860477888331</t>
        </is>
      </c>
      <c r="C351" s="97" t="inlineStr">
        <is>
          <t>收入</t>
        </is>
      </c>
      <c r="D351" s="97" t="n"/>
      <c r="E351" s="97" t="n"/>
      <c r="F351" s="97" t="n">
        <v>0.1</v>
      </c>
      <c r="G351" s="97" t="inlineStr">
        <is>
          <t>2026031123001488331422373028</t>
        </is>
      </c>
      <c r="H351" s="97" t="inlineStr">
        <is>
          <t>0.10</t>
        </is>
      </c>
      <c r="I351" s="100" t="n"/>
      <c r="J351" s="97" t="n"/>
      <c r="K351" s="97" t="inlineStr">
        <is>
          <t xml:space="preserve">P2026031119310131762142318500 </t>
        </is>
      </c>
      <c r="M351" t="inlineStr">
        <is>
          <t>✓</t>
        </is>
      </c>
    </row>
    <row r="352">
      <c r="A352" s="162" t="inlineStr">
        <is>
          <t>2026-03-11 19:31:08</t>
        </is>
      </c>
      <c r="B352" s="96" t="inlineStr">
        <is>
          <t>2026031111120520426700775664590</t>
        </is>
      </c>
      <c r="C352" s="96" t="inlineStr">
        <is>
          <t>支出</t>
        </is>
      </c>
      <c r="D352" s="96" t="inlineStr">
        <is>
          <t>深圳市小亿网络有限公司</t>
        </is>
      </c>
      <c r="E352" s="96" t="inlineStr">
        <is>
          <t>****************0156</t>
        </is>
      </c>
      <c r="F352" s="96" t="n">
        <v>73.90000000000001</v>
      </c>
      <c r="G352" s="96" t="inlineStr">
        <is>
          <t>2026031111120520426700775664590</t>
        </is>
      </c>
      <c r="H352" s="96" t="inlineStr">
        <is>
          <t>3247.11</t>
        </is>
      </c>
      <c r="I352" s="100" t="n"/>
      <c r="J352" s="96" t="n"/>
      <c r="K352" s="96" t="inlineStr">
        <is>
          <t>P50646130790万师傅-黄小马安装黄小马</t>
        </is>
      </c>
      <c r="L352" s="95" t="inlineStr">
        <is>
          <t>3279834589882916087</t>
        </is>
      </c>
      <c r="M352" t="inlineStr">
        <is>
          <t>✓ 万师傅安装费/退款流水(通过万师傅平台结算，有关联订单号，归属安装外包费用，无淘宝平台订单号属正常)</t>
        </is>
      </c>
    </row>
    <row r="353">
      <c r="A353" s="97" t="inlineStr">
        <is>
          <t>2026-03-10 19:23:12</t>
        </is>
      </c>
      <c r="B353" s="96" t="inlineStr">
        <is>
          <t>1570782471754588330</t>
        </is>
      </c>
      <c r="C353" s="97" t="inlineStr">
        <is>
          <t>支出</t>
        </is>
      </c>
      <c r="D353" s="97" t="n"/>
      <c r="E353" s="97" t="n"/>
      <c r="F353" s="97" t="n">
        <v>0.01</v>
      </c>
      <c r="G353" s="97" t="inlineStr">
        <is>
          <t>2026021122001488331431988238</t>
        </is>
      </c>
      <c r="H353" s="97" t="inlineStr">
        <is>
          <t>490.00</t>
        </is>
      </c>
      <c r="I353" s="100" t="n"/>
      <c r="J353" s="97" t="n"/>
      <c r="K353" s="97" t="inlineStr">
        <is>
          <t xml:space="preserve">商户单号XP2526031019201561091092004114 </t>
        </is>
      </c>
      <c r="M353" t="inlineStr">
        <is>
          <t>✓</t>
        </is>
      </c>
    </row>
    <row r="354">
      <c r="A354" s="96" t="inlineStr">
        <is>
          <t>2026-03-10 19:23:12</t>
        </is>
      </c>
      <c r="B354" s="96" t="inlineStr">
        <is>
          <t>1570782471754488331</t>
        </is>
      </c>
      <c r="C354" s="96" t="inlineStr">
        <is>
          <t>收入</t>
        </is>
      </c>
      <c r="D354" s="96" t="n"/>
      <c r="E354" s="96" t="n"/>
      <c r="F354" s="96" t="n">
        <v>0.01</v>
      </c>
      <c r="G354" s="96" t="inlineStr">
        <is>
          <t>2026021111120520426700788095580</t>
        </is>
      </c>
      <c r="H354" s="96" t="inlineStr">
        <is>
          <t>490.01</t>
        </is>
      </c>
      <c r="I354" s="100" t="n"/>
      <c r="J354" s="96" t="n"/>
      <c r="K354" s="96" t="inlineStr">
        <is>
          <t xml:space="preserve">商户单号XP2526031019201561091092004114 </t>
        </is>
      </c>
      <c r="M354" t="inlineStr">
        <is>
          <t>✓</t>
        </is>
      </c>
    </row>
    <row r="355">
      <c r="A355" s="163" t="inlineStr">
        <is>
          <t>2026-03-10 19:23:12</t>
        </is>
      </c>
      <c r="B355" s="129" t="inlineStr">
        <is>
          <t>2026031011120520426700732314440</t>
        </is>
      </c>
      <c r="C355" s="97" t="inlineStr">
        <is>
          <t>支出</t>
        </is>
      </c>
      <c r="D355" s="97" t="inlineStr">
        <is>
          <t>拼多多平台商户</t>
        </is>
      </c>
      <c r="E355" s="97" t="inlineStr">
        <is>
          <t>****************0156</t>
        </is>
      </c>
      <c r="F355" s="97" t="n">
        <v>2484.99</v>
      </c>
      <c r="G355" s="97" t="inlineStr">
        <is>
          <t>2026031011120520426700732314440</t>
        </is>
      </c>
      <c r="H355" s="97" t="inlineStr">
        <is>
          <t>2831.01</t>
        </is>
      </c>
      <c r="I355" s="100" t="n"/>
      <c r="J355" s="97" t="n"/>
      <c r="K355" s="97" t="inlineStr">
        <is>
          <t>岩板采购-洞石岩板
景巧英
陈胜强
钱
赵文燕
崔继军
Zhao Yang
向兴
舟舟
刘小姐
钱向华</t>
        </is>
      </c>
      <c r="M355" t="inlineStr">
        <is>
          <t>✓</t>
        </is>
      </c>
    </row>
    <row r="356">
      <c r="A356" s="96" t="inlineStr">
        <is>
          <t>2026-03-10 15:06:32</t>
        </is>
      </c>
      <c r="B356" s="96" t="inlineStr">
        <is>
          <t>1570775135684017011</t>
        </is>
      </c>
      <c r="C356" s="96" t="inlineStr">
        <is>
          <t>转账</t>
        </is>
      </c>
      <c r="D356" s="96" t="inlineStr">
        <is>
          <t>**英</t>
        </is>
      </c>
      <c r="E356" s="96" t="inlineStr">
        <is>
          <t>wei***@hotmail.com</t>
        </is>
      </c>
      <c r="F356" s="96" t="n">
        <v>2490</v>
      </c>
      <c r="G356" s="96" t="inlineStr">
        <is>
          <t>2026021022001488331426295826</t>
        </is>
      </c>
      <c r="H356" s="96" t="inlineStr">
        <is>
          <t>2490.00</t>
        </is>
      </c>
      <c r="I356" s="100" t="n"/>
      <c r="J356" s="96" t="n"/>
      <c r="K356" s="96" t="inlineStr">
        <is>
          <t xml:space="preserve"> 洞石岩板货款</t>
        </is>
      </c>
      <c r="M356" t="inlineStr">
        <is>
          <t>✓</t>
        </is>
      </c>
    </row>
    <row r="357">
      <c r="A357" s="97" t="inlineStr">
        <is>
          <t>2026-03-09 13:58:58</t>
        </is>
      </c>
      <c r="B357" s="96" t="inlineStr">
        <is>
          <t>1570781942364388330</t>
        </is>
      </c>
      <c r="C357" s="97" t="inlineStr">
        <is>
          <t>支出</t>
        </is>
      </c>
      <c r="D357" s="97" t="n"/>
      <c r="E357" s="97" t="n"/>
      <c r="F357" s="97" t="n">
        <v>0.4</v>
      </c>
      <c r="G357" s="97" t="inlineStr">
        <is>
          <t>2026021023001488331426960835</t>
        </is>
      </c>
      <c r="H357" s="97" t="inlineStr">
        <is>
          <t>0.00</t>
        </is>
      </c>
      <c r="I357" s="100" t="n"/>
      <c r="J357" s="97" t="n"/>
      <c r="K357" s="97" t="inlineStr">
        <is>
          <t xml:space="preserve">无线遥控开关按键橱柜电源3P插口接收器免布线随意贴灯带触摸开关 </t>
        </is>
      </c>
      <c r="M357" t="inlineStr">
        <is>
          <t>✓</t>
        </is>
      </c>
    </row>
    <row r="358">
      <c r="A358" s="96" t="inlineStr">
        <is>
          <t>2026-03-09 13:58:58</t>
        </is>
      </c>
      <c r="B358" s="96" t="inlineStr">
        <is>
          <t>1570781942364288331</t>
        </is>
      </c>
      <c r="C358" s="96" t="inlineStr">
        <is>
          <t>收入</t>
        </is>
      </c>
      <c r="D358" s="96" t="n"/>
      <c r="E358" s="96" t="n"/>
      <c r="F358" s="96" t="n">
        <v>0.4</v>
      </c>
      <c r="G358" s="96" t="inlineStr">
        <is>
          <t>20260210200040011100330033581031</t>
        </is>
      </c>
      <c r="H358" s="96" t="inlineStr">
        <is>
          <t>0.40</t>
        </is>
      </c>
      <c r="I358" s="100" t="n"/>
      <c r="J358" s="96" t="n"/>
      <c r="K358" s="96" t="inlineStr">
        <is>
          <t xml:space="preserve">无线遥控开关按键橱柜电源3P插口接收器免布线随意贴灯带触摸开关 </t>
        </is>
      </c>
      <c r="M358" t="inlineStr">
        <is>
          <t>✓</t>
        </is>
      </c>
    </row>
    <row r="359">
      <c r="A359" s="163" t="inlineStr">
        <is>
          <t>2026-03-09 09:10:22</t>
        </is>
      </c>
      <c r="B359" s="96" t="inlineStr">
        <is>
          <t>2026030911120520426700663881120</t>
        </is>
      </c>
      <c r="C359" s="97" t="inlineStr">
        <is>
          <t>支出</t>
        </is>
      </c>
      <c r="D359" s="97" t="inlineStr">
        <is>
          <t>*伟男</t>
        </is>
      </c>
      <c r="E359" s="97" t="inlineStr">
        <is>
          <t>****************0156</t>
        </is>
      </c>
      <c r="F359" s="97" t="n">
        <v>960</v>
      </c>
      <c r="G359" s="97" t="inlineStr">
        <is>
          <t>2026030911120520426700663881120</t>
        </is>
      </c>
      <c r="H359" s="97" t="inlineStr">
        <is>
          <t>3316.00</t>
        </is>
      </c>
      <c r="I359" s="100" t="n"/>
      <c r="J359" s="97" t="n"/>
      <c r="K359" s="97" t="inlineStr">
        <is>
          <t>榉木材料运费+叉车-江西</t>
        </is>
      </c>
      <c r="M359" t="inlineStr">
        <is>
          <t>✓</t>
        </is>
      </c>
    </row>
    <row r="360">
      <c r="A360" s="162" t="inlineStr">
        <is>
          <t>2026-03-09</t>
        </is>
      </c>
      <c r="B360" s="129" t="inlineStr">
        <is>
          <t>4064162603090918195957</t>
        </is>
      </c>
      <c r="C360" s="96" t="inlineStr">
        <is>
          <t>支出</t>
        </is>
      </c>
      <c r="D360" s="96" t="inlineStr">
        <is>
          <t>支付宝</t>
        </is>
      </c>
      <c r="E360" s="96" t="inlineStr">
        <is>
          <t>2088**** ****0156</t>
        </is>
      </c>
      <c r="F360" s="96" t="n">
        <v>24</v>
      </c>
      <c r="G360" s="129" t="inlineStr">
        <is>
          <t>4064162603090918195957</t>
        </is>
      </c>
      <c r="H360" s="96" t="n"/>
      <c r="I360" s="100" t="n"/>
      <c r="J360" s="96" t="n"/>
      <c r="K360" s="96" t="inlineStr">
        <is>
          <t>支付宝-样品床无线灯带开关</t>
        </is>
      </c>
      <c r="M360" t="inlineStr">
        <is>
          <t>✓</t>
        </is>
      </c>
    </row>
    <row r="361">
      <c r="A361" s="163" t="inlineStr">
        <is>
          <t>2026-03-09</t>
        </is>
      </c>
      <c r="B361" s="129" t="inlineStr">
        <is>
          <t>4064162603030689647099</t>
        </is>
      </c>
      <c r="C361" s="97" t="inlineStr">
        <is>
          <t>支出</t>
        </is>
      </c>
      <c r="D361" s="97" t="inlineStr">
        <is>
          <t>支付宝</t>
        </is>
      </c>
      <c r="E361" s="97" t="inlineStr">
        <is>
          <t>2088**** ****0156</t>
        </is>
      </c>
      <c r="F361" s="97" t="n">
        <v>86.09</v>
      </c>
      <c r="G361" s="134" t="inlineStr">
        <is>
          <t>4064162603030689647099</t>
        </is>
      </c>
      <c r="H361" s="97" t="n"/>
      <c r="I361" s="100" t="n"/>
      <c r="J361" s="97" t="n"/>
      <c r="K361" s="97" t="inlineStr">
        <is>
          <t>支付宝-高艺玲防撞颗粒+不锈钢红酒架+洞洞板</t>
        </is>
      </c>
      <c r="M361" t="inlineStr">
        <is>
          <t>✓</t>
        </is>
      </c>
    </row>
    <row r="362">
      <c r="A362" s="96" t="inlineStr">
        <is>
          <t>2026-03-08 14:39:18</t>
        </is>
      </c>
      <c r="B362" s="96" t="inlineStr">
        <is>
          <t>1570781747760588330</t>
        </is>
      </c>
      <c r="C362" s="96" t="inlineStr">
        <is>
          <t>转账</t>
        </is>
      </c>
      <c r="D362" s="96" t="inlineStr">
        <is>
          <t>*丽</t>
        </is>
      </c>
      <c r="E362" s="96" t="inlineStr">
        <is>
          <t>155******12</t>
        </is>
      </c>
      <c r="F362" s="96" t="n">
        <v>100</v>
      </c>
      <c r="G362" s="96" t="inlineStr">
        <is>
          <t>20260210200040011100330033516217</t>
        </is>
      </c>
      <c r="H362" s="96" t="inlineStr">
        <is>
          <t>212.00</t>
        </is>
      </c>
      <c r="I362" s="100" t="n"/>
      <c r="J362" s="96" t="n"/>
      <c r="K362" s="96" t="inlineStr">
        <is>
          <t xml:space="preserve"> 床头柜9mm黑色岩板</t>
        </is>
      </c>
      <c r="M362" t="inlineStr">
        <is>
          <t>✓</t>
        </is>
      </c>
    </row>
    <row r="363">
      <c r="A363" s="97" t="inlineStr">
        <is>
          <t>2026-03-06 17:40:37</t>
        </is>
      </c>
      <c r="B363" s="96" t="inlineStr">
        <is>
          <t>1570781065042488330</t>
        </is>
      </c>
      <c r="C363" s="97" t="inlineStr">
        <is>
          <t>转账</t>
        </is>
      </c>
      <c r="D363" s="97" t="inlineStr">
        <is>
          <t>**男</t>
        </is>
      </c>
      <c r="E363" s="97" t="inlineStr">
        <is>
          <t>tia***@163.com</t>
        </is>
      </c>
      <c r="F363" s="97" t="n">
        <v>10000</v>
      </c>
      <c r="G363" s="97" t="inlineStr">
        <is>
          <t>20260210200040011100330033772594</t>
        </is>
      </c>
      <c r="H363" s="97" t="inlineStr">
        <is>
          <t>10000.00</t>
        </is>
      </c>
      <c r="I363" s="100" t="n"/>
      <c r="J363" s="97" t="n"/>
      <c r="K363" s="97" t="inlineStr">
        <is>
          <t xml:space="preserve"> 25年床样品货款定金</t>
        </is>
      </c>
      <c r="M363" t="inlineStr">
        <is>
          <t>✓</t>
        </is>
      </c>
    </row>
    <row r="364">
      <c r="A364" s="96" t="inlineStr">
        <is>
          <t>2026-03-06 16:54:34</t>
        </is>
      </c>
      <c r="B364" s="96" t="inlineStr">
        <is>
          <t>1570773870253817011</t>
        </is>
      </c>
      <c r="C364" s="96" t="inlineStr">
        <is>
          <t>转账</t>
        </is>
      </c>
      <c r="D364" s="96" t="inlineStr">
        <is>
          <t>**英</t>
        </is>
      </c>
      <c r="E364" s="96" t="inlineStr">
        <is>
          <t>wei***@hotmail.com</t>
        </is>
      </c>
      <c r="F364" s="96" t="n">
        <v>15000</v>
      </c>
      <c r="G364" s="96" t="inlineStr">
        <is>
          <t>20260210200040011100010042539491</t>
        </is>
      </c>
      <c r="H364" s="96" t="inlineStr">
        <is>
          <t>20000.00</t>
        </is>
      </c>
      <c r="I364" s="100" t="n"/>
      <c r="J364" s="96" t="n"/>
      <c r="K364" s="96" t="inlineStr">
        <is>
          <t xml:space="preserve"> 货款</t>
        </is>
      </c>
      <c r="M364" t="inlineStr">
        <is>
          <t>✓</t>
        </is>
      </c>
    </row>
    <row r="365">
      <c r="A365" s="97" t="inlineStr">
        <is>
          <t>2026-03-05 12:18:34</t>
        </is>
      </c>
      <c r="B365" s="96" t="inlineStr">
        <is>
          <t>1570780664916388330</t>
        </is>
      </c>
      <c r="C365" s="97" t="inlineStr">
        <is>
          <t>转账</t>
        </is>
      </c>
      <c r="D365" s="97" t="inlineStr">
        <is>
          <t>**贵</t>
        </is>
      </c>
      <c r="E365" s="97" t="inlineStr">
        <is>
          <t>137******68</t>
        </is>
      </c>
      <c r="F365" s="97" t="n">
        <v>13289</v>
      </c>
      <c r="G365" s="97" t="inlineStr">
        <is>
          <t>20260210200040011100330033654687</t>
        </is>
      </c>
      <c r="H365" s="97" t="inlineStr">
        <is>
          <t>0.00</t>
        </is>
      </c>
      <c r="I365" s="100" t="n"/>
      <c r="J365" s="97" t="n"/>
      <c r="K365" s="97" t="inlineStr">
        <is>
          <t xml:space="preserve"> 0305榉木采购</t>
        </is>
      </c>
      <c r="M365" t="inlineStr">
        <is>
          <t>✓</t>
        </is>
      </c>
    </row>
    <row r="366">
      <c r="A366" s="96" t="inlineStr">
        <is>
          <t>2026-03-05 11:47:06</t>
        </is>
      </c>
      <c r="B366" s="96" t="inlineStr">
        <is>
          <t>1570773584131017011</t>
        </is>
      </c>
      <c r="C366" s="96" t="inlineStr">
        <is>
          <t>转账</t>
        </is>
      </c>
      <c r="D366" s="96" t="inlineStr">
        <is>
          <t>**英</t>
        </is>
      </c>
      <c r="E366" s="96" t="inlineStr">
        <is>
          <t>wei***@hotmail.com</t>
        </is>
      </c>
      <c r="F366" s="96" t="n">
        <v>13289</v>
      </c>
      <c r="G366" s="96" t="inlineStr">
        <is>
          <t>20260210200040011100010042225866</t>
        </is>
      </c>
      <c r="H366" s="96" t="inlineStr">
        <is>
          <t>13289.00</t>
        </is>
      </c>
      <c r="I366" s="100" t="n"/>
      <c r="J366" s="96" t="n"/>
      <c r="K366" s="96" t="inlineStr">
        <is>
          <t xml:space="preserve"> 榉木材料费</t>
        </is>
      </c>
      <c r="M366" t="inlineStr">
        <is>
          <t>✓</t>
        </is>
      </c>
    </row>
    <row r="367">
      <c r="A367" s="162" t="n">
        <v>46085</v>
      </c>
      <c r="B367" s="117" t="n">
        <v>50582370575</v>
      </c>
      <c r="C367" s="97" t="inlineStr">
        <is>
          <t>在线支付</t>
        </is>
      </c>
      <c r="D367" s="97" t="inlineStr">
        <is>
          <t>深圳市小亿网络有限公司</t>
        </is>
      </c>
      <c r="E367" s="97" t="inlineStr">
        <is>
          <t>wanshifu2013@126.com</t>
        </is>
      </c>
      <c r="F367" s="97" t="n">
        <v>79</v>
      </c>
      <c r="G367" s="97" t="inlineStr">
        <is>
          <t>P50578040792</t>
        </is>
      </c>
      <c r="H367" s="97" t="inlineStr">
        <is>
          <t>1965.00</t>
        </is>
      </c>
      <c r="I367" s="100" t="n"/>
      <c r="J367" s="97" t="n"/>
      <c r="K367" s="97" t="inlineStr">
        <is>
          <t>P50578040792 万师傅小星安装费</t>
        </is>
      </c>
      <c r="L367" s="130" t="inlineStr">
        <is>
          <t>4999357982989757806</t>
        </is>
      </c>
      <c r="M367" t="inlineStr">
        <is>
          <t>✓ 万师傅安装费/退款流水(通过万师傅平台结算，有关联订单号，归属安装外包费用，无淘宝平台订单号属正常)</t>
        </is>
      </c>
    </row>
    <row r="368">
      <c r="A368" s="97" t="inlineStr">
        <is>
          <t>2026-03-04 14:35:40</t>
        </is>
      </c>
      <c r="B368" s="96" t="inlineStr">
        <is>
          <t>1570780466229788330</t>
        </is>
      </c>
      <c r="C368" s="97" t="inlineStr">
        <is>
          <t>在线支付</t>
        </is>
      </c>
      <c r="D368" s="97" t="inlineStr">
        <is>
          <t>深圳市小亿网络有限公司</t>
        </is>
      </c>
      <c r="E368" s="97" t="inlineStr">
        <is>
          <t>wanshifu2013@126.com</t>
        </is>
      </c>
      <c r="F368" s="97" t="n">
        <v>1</v>
      </c>
      <c r="G368" s="97" t="inlineStr">
        <is>
          <t>2026030422001488331450731532</t>
        </is>
      </c>
      <c r="H368" s="97" t="inlineStr">
        <is>
          <t>64.00</t>
        </is>
      </c>
      <c r="I368" s="100" t="n"/>
      <c r="J368" s="97" t="n"/>
      <c r="K368" s="97" t="inlineStr">
        <is>
          <t>P2026030414353398158580442000 万师傅后台充值</t>
        </is>
      </c>
      <c r="M368" s="88" t="inlineStr">
        <is>
          <t>✓ 万师傅安装费/退款流水(通过万师傅平台结算，有关联订单号，归属安装外包费用，无淘宝平台订单号属正常)</t>
        </is>
      </c>
    </row>
    <row r="369" ht="32.1" customHeight="1">
      <c r="A369" s="96" t="inlineStr">
        <is>
          <t>2026-03-04 14:19:51</t>
        </is>
      </c>
      <c r="B369" s="96" t="inlineStr">
        <is>
          <t>1570780606835388330</t>
        </is>
      </c>
      <c r="C369" s="96" t="inlineStr">
        <is>
          <t>转账</t>
        </is>
      </c>
      <c r="D369" s="96" t="inlineStr">
        <is>
          <t>*丽</t>
        </is>
      </c>
      <c r="E369" s="96" t="inlineStr">
        <is>
          <t>155******12</t>
        </is>
      </c>
      <c r="F369" s="96" t="n">
        <v>1900</v>
      </c>
      <c r="G369" s="96" t="inlineStr">
        <is>
          <t>20260304200040011100330044764082</t>
        </is>
      </c>
      <c r="H369" s="96" t="inlineStr">
        <is>
          <t>65.00</t>
        </is>
      </c>
      <c r="I369" s="100" t="n"/>
      <c r="J369" s="96" t="n"/>
      <c r="K369" s="96" t="inlineStr">
        <is>
          <t xml:space="preserve"> 兰森尼 李铭 燕子 王艳 李响 有福气 刘晓萌 羊羊羊 岩板采购</t>
        </is>
      </c>
      <c r="L369" s="135" t="inlineStr">
        <is>
          <t>3191937999081328361
3200411607023537598
5067945110722719629
3257202795193869669
5083434002324457345
5084240367586752233
3266810259621794192
3274413278563132798
3272741655326142166</t>
        </is>
      </c>
      <c r="M369" t="inlineStr">
        <is>
          <t>✓</t>
        </is>
      </c>
    </row>
    <row r="370">
      <c r="A370" s="97" t="inlineStr">
        <is>
          <t>2026-03-04 14:10:25</t>
        </is>
      </c>
      <c r="B370" s="96" t="inlineStr">
        <is>
          <t>1570773123915717011</t>
        </is>
      </c>
      <c r="C370" s="97" t="inlineStr">
        <is>
          <t>转账</t>
        </is>
      </c>
      <c r="D370" s="97" t="inlineStr">
        <is>
          <t>**英</t>
        </is>
      </c>
      <c r="E370" s="97" t="inlineStr">
        <is>
          <t>wei***@hotmail.com</t>
        </is>
      </c>
      <c r="F370" s="97" t="n">
        <v>1965</v>
      </c>
      <c r="G370" s="97" t="inlineStr">
        <is>
          <t>2026020811120520426700634829550</t>
        </is>
      </c>
      <c r="H370" s="97" t="inlineStr">
        <is>
          <t>1965.00</t>
        </is>
      </c>
      <c r="I370" s="100" t="n"/>
      <c r="J370" s="97" t="n"/>
      <c r="K370" s="97" t="inlineStr">
        <is>
          <t xml:space="preserve"> 0304第一批餐桌岩板采购费用1965</t>
        </is>
      </c>
      <c r="M370" t="inlineStr">
        <is>
          <t>✓</t>
        </is>
      </c>
    </row>
    <row r="371">
      <c r="A371" s="162" t="inlineStr">
        <is>
          <t>2026-03-03</t>
        </is>
      </c>
      <c r="B371" s="129" t="inlineStr">
        <is>
          <t>4064162603030685679840</t>
        </is>
      </c>
      <c r="C371" s="96" t="inlineStr">
        <is>
          <t>支出</t>
        </is>
      </c>
      <c r="D371" s="96" t="inlineStr">
        <is>
          <t>支付宝</t>
        </is>
      </c>
      <c r="E371" s="96" t="inlineStr">
        <is>
          <t>2088**** ****0156</t>
        </is>
      </c>
      <c r="F371" s="96" t="n">
        <v>160</v>
      </c>
      <c r="G371" s="129" t="inlineStr">
        <is>
          <t>4064162603030685679840</t>
        </is>
      </c>
      <c r="H371" s="96" t="n"/>
      <c r="I371" s="100" t="n"/>
      <c r="J371" s="96" t="n"/>
      <c r="K371" s="96" t="inlineStr">
        <is>
          <t>支付宝-万师傅 P50568072498</t>
        </is>
      </c>
      <c r="L371" s="130" t="inlineStr">
        <is>
          <t>4875481081000424447</t>
        </is>
      </c>
      <c r="M371" t="inlineStr">
        <is>
          <t>✓ 万师傅安装费/退款流水(通过万师傅平台结算，有关联订单号，归属安装外包费用，无淘宝平台订单号属正常)</t>
        </is>
      </c>
    </row>
    <row r="372">
      <c r="A372" s="163" t="n">
        <v>46080</v>
      </c>
      <c r="B372" s="129" t="inlineStr">
        <is>
          <t>4064162602270542528674</t>
        </is>
      </c>
      <c r="C372" s="97" t="inlineStr">
        <is>
          <t>支出</t>
        </is>
      </c>
      <c r="D372" s="97" t="inlineStr">
        <is>
          <t>支付宝</t>
        </is>
      </c>
      <c r="E372" s="97" t="inlineStr">
        <is>
          <t>2088**** ****0156</t>
        </is>
      </c>
      <c r="F372" s="97" t="n">
        <v>172.21</v>
      </c>
      <c r="G372" s="134" t="inlineStr">
        <is>
          <t>4064162602270542528674</t>
        </is>
      </c>
      <c r="H372" s="97" t="n"/>
      <c r="I372" s="100" t="n"/>
      <c r="J372" s="97" t="n"/>
      <c r="K372" s="97" t="inlineStr">
        <is>
          <t>支付宝-闻智远客户返款补</t>
        </is>
      </c>
      <c r="L372" s="130" t="inlineStr">
        <is>
          <t>4956938571030913425</t>
        </is>
      </c>
      <c r="M372" t="inlineStr">
        <is>
          <t>✓</t>
        </is>
      </c>
    </row>
    <row r="373">
      <c r="A373" s="162" t="inlineStr">
        <is>
          <t>2026-02-27 13:22:41</t>
        </is>
      </c>
      <c r="B373" s="96" t="inlineStr">
        <is>
          <t>2026022711120520426700288749640</t>
        </is>
      </c>
      <c r="C373" s="96" t="inlineStr">
        <is>
          <t>支出</t>
        </is>
      </c>
      <c r="D373" s="96" t="inlineStr">
        <is>
          <t>*玥</t>
        </is>
      </c>
      <c r="E373" s="96" t="inlineStr">
        <is>
          <t>****************0156</t>
        </is>
      </c>
      <c r="F373" s="96" t="n">
        <v>327.79</v>
      </c>
      <c r="G373" s="96" t="inlineStr">
        <is>
          <t>2026022711120520426700288749640</t>
        </is>
      </c>
      <c r="H373" s="96" t="inlineStr">
        <is>
          <t>0.00</t>
        </is>
      </c>
      <c r="I373" s="100" t="n"/>
      <c r="J373" s="96" t="n"/>
      <c r="K373" s="96" t="inlineStr">
        <is>
          <t>闻智远客户赔偿</t>
        </is>
      </c>
      <c r="L373" s="132" t="inlineStr">
        <is>
          <t>4956938571030913425</t>
        </is>
      </c>
      <c r="M373" t="inlineStr">
        <is>
          <t>✓</t>
        </is>
      </c>
    </row>
    <row r="374">
      <c r="A374" s="163" t="n">
        <v>46061</v>
      </c>
      <c r="B374" s="129" t="inlineStr">
        <is>
          <t>4064162602080878588398</t>
        </is>
      </c>
      <c r="C374" s="97" t="inlineStr">
        <is>
          <t>支出</t>
        </is>
      </c>
      <c r="D374" s="97" t="n"/>
      <c r="E374" s="97" t="n"/>
      <c r="F374" s="97" t="n">
        <v>18.15</v>
      </c>
      <c r="G374" s="134" t="inlineStr">
        <is>
          <t>4064162602080878588398</t>
        </is>
      </c>
      <c r="H374" s="97" t="n"/>
      <c r="I374" s="100" t="n"/>
      <c r="J374" s="97" t="n"/>
      <c r="K374" s="97" t="inlineStr">
        <is>
          <t>雕刻费用结算补</t>
        </is>
      </c>
      <c r="L374" s="132" t="inlineStr">
        <is>
          <t>4956938571030913425</t>
        </is>
      </c>
      <c r="M374" t="inlineStr">
        <is>
          <t>✓</t>
        </is>
      </c>
    </row>
    <row r="375">
      <c r="A375" s="162" t="n">
        <v>46078</v>
      </c>
      <c r="B375" s="117" t="n">
        <v>50536651717</v>
      </c>
      <c r="C375" s="97" t="inlineStr">
        <is>
          <t>支出</t>
        </is>
      </c>
      <c r="D375" s="97" t="inlineStr">
        <is>
          <t>深圳市小亿网络有限公司</t>
        </is>
      </c>
      <c r="E375" s="97" t="inlineStr">
        <is>
          <t>wanshifu2013@126.com</t>
        </is>
      </c>
      <c r="F375" s="97" t="n">
        <v>100</v>
      </c>
      <c r="G375" s="97" t="inlineStr">
        <is>
          <t>P50536718312</t>
        </is>
      </c>
      <c r="H375" s="97" t="n"/>
      <c r="I375" s="100" t="n"/>
      <c r="J375" s="97" t="n"/>
      <c r="K375" s="97" t="inlineStr">
        <is>
          <t>万师傅-Teng 安装</t>
        </is>
      </c>
      <c r="M375" t="inlineStr">
        <is>
          <t>✓ 万师傅安装费/退款流水(通过万师傅平台结算，有关联订单号，归属安装外包费用，无淘宝平台订单号属正常)</t>
        </is>
      </c>
    </row>
    <row r="376">
      <c r="A376" s="96" t="inlineStr">
        <is>
          <t>2026-02-25 19:51:34</t>
        </is>
      </c>
      <c r="B376" s="96" t="inlineStr">
        <is>
          <t>1570778661033188330</t>
        </is>
      </c>
      <c r="C376" s="96" t="inlineStr">
        <is>
          <t>支出</t>
        </is>
      </c>
      <c r="D376" s="96" t="n"/>
      <c r="E376" s="96" t="n"/>
      <c r="F376" s="96" t="n">
        <v>0.01</v>
      </c>
      <c r="G376" s="96" t="inlineStr">
        <is>
          <t>2026020622001188331407556416</t>
        </is>
      </c>
      <c r="H376" s="96" t="inlineStr">
        <is>
          <t>0.00</t>
        </is>
      </c>
      <c r="I376" s="100" t="n"/>
      <c r="J376" s="96" t="n"/>
      <c r="K376" s="96" t="inlineStr">
        <is>
          <t xml:space="preserve">【活动价】嵌入式橱柜灯感应灯条led柜底灯衣柜灯带酒柜书柜隐形嵌入层板灯 </t>
        </is>
      </c>
      <c r="M376" t="inlineStr">
        <is>
          <t>✓</t>
        </is>
      </c>
    </row>
    <row r="377">
      <c r="A377" s="97" t="inlineStr">
        <is>
          <t>2026-02-25 19:51:34</t>
        </is>
      </c>
      <c r="B377" s="96" t="inlineStr">
        <is>
          <t>1570778661033088331</t>
        </is>
      </c>
      <c r="C377" s="97" t="inlineStr">
        <is>
          <t>收入</t>
        </is>
      </c>
      <c r="D377" s="97" t="n"/>
      <c r="E377" s="97" t="n"/>
      <c r="F377" s="97" t="n">
        <v>0.01</v>
      </c>
      <c r="G377" s="97" t="inlineStr">
        <is>
          <t>2026020611120520426700578432540</t>
        </is>
      </c>
      <c r="H377" s="97" t="inlineStr">
        <is>
          <t>0.01</t>
        </is>
      </c>
      <c r="I377" s="100" t="n"/>
      <c r="J377" s="97" t="n"/>
      <c r="K377" s="97" t="inlineStr">
        <is>
          <t xml:space="preserve">【活动价】嵌入式橱柜灯感应灯条led柜底灯衣柜灯带酒柜书柜隐形嵌入层板灯 </t>
        </is>
      </c>
      <c r="M377" t="inlineStr">
        <is>
          <t>✓</t>
        </is>
      </c>
    </row>
    <row r="378">
      <c r="A378" s="162" t="inlineStr">
        <is>
          <t>2026-02-25 19:51:34</t>
        </is>
      </c>
      <c r="B378" s="96" t="inlineStr">
        <is>
          <t>2026022511120520426700230300600</t>
        </is>
      </c>
      <c r="C378" s="96" t="inlineStr">
        <is>
          <t>支出</t>
        </is>
      </c>
      <c r="D378" s="96" t="inlineStr">
        <is>
          <t>常州轩奕德光电科技有限公司</t>
        </is>
      </c>
      <c r="E378" s="96" t="inlineStr">
        <is>
          <t>************6641</t>
        </is>
      </c>
      <c r="F378" s="96" t="n">
        <v>26.39</v>
      </c>
      <c r="G378" s="96" t="inlineStr">
        <is>
          <t>2026022511120520426700230300600</t>
        </is>
      </c>
      <c r="H378" s="96" t="inlineStr">
        <is>
          <t>327.79</t>
        </is>
      </c>
      <c r="I378" s="100" t="n"/>
      <c r="J378" s="96" t="n"/>
      <c r="K378" s="96" t="inlineStr">
        <is>
          <t>华丹客户变压器</t>
        </is>
      </c>
      <c r="L378" s="130" t="inlineStr">
        <is>
          <t>3727153731250061171</t>
        </is>
      </c>
      <c r="M378" t="inlineStr">
        <is>
          <t>✓</t>
        </is>
      </c>
    </row>
    <row r="379">
      <c r="A379" s="163" t="inlineStr">
        <is>
          <t>2026-02-24 11:25:50</t>
        </is>
      </c>
      <c r="B379" s="96" t="inlineStr">
        <is>
          <t>2026022411120520436700174503611</t>
        </is>
      </c>
      <c r="C379" s="97" t="inlineStr">
        <is>
          <t>支出</t>
        </is>
      </c>
      <c r="D379" s="97" t="inlineStr">
        <is>
          <t>*师傅</t>
        </is>
      </c>
      <c r="E379" s="97" t="inlineStr">
        <is>
          <t>************3103</t>
        </is>
      </c>
      <c r="F379" s="97" t="n">
        <v>199.99</v>
      </c>
      <c r="G379" s="97" t="inlineStr">
        <is>
          <t>2026022411120520436700174503611</t>
        </is>
      </c>
      <c r="H379" s="97" t="inlineStr">
        <is>
          <t>352.90</t>
        </is>
      </c>
      <c r="I379" s="100" t="n"/>
      <c r="J379" s="97" t="n"/>
      <c r="K379" s="97" t="inlineStr">
        <is>
          <t>万师傅</t>
        </is>
      </c>
      <c r="M379" s="88" t="inlineStr">
        <is>
          <t>✓ 万师傅安装费/退款流水(通过万师傅平台结算，有关联订单号，归属安装外包费用，无淘宝平台订单号属正常)</t>
        </is>
      </c>
    </row>
    <row r="380">
      <c r="A380" s="96" t="inlineStr">
        <is>
          <t>2026-02-24 11:25:48</t>
        </is>
      </c>
      <c r="B380" s="96" t="inlineStr">
        <is>
          <t>1570778122991888330</t>
        </is>
      </c>
      <c r="C380" s="96" t="inlineStr">
        <is>
          <t>支出</t>
        </is>
      </c>
      <c r="D380" s="96" t="n"/>
      <c r="E380" s="96" t="n"/>
      <c r="F380" s="96" t="n">
        <v>0.01</v>
      </c>
      <c r="G380" s="96" t="inlineStr">
        <is>
          <t>2026013022001488331440280650</t>
        </is>
      </c>
      <c r="H380" s="96" t="inlineStr">
        <is>
          <t>0.00</t>
        </is>
      </c>
      <c r="I380" s="100" t="n"/>
      <c r="J380" s="96" t="n"/>
      <c r="K380" s="96" t="inlineStr">
        <is>
          <t xml:space="preserve">P2026013020091239086042782300 </t>
        </is>
      </c>
      <c r="M380" t="inlineStr">
        <is>
          <t>✓</t>
        </is>
      </c>
    </row>
    <row r="381">
      <c r="A381" s="97" t="inlineStr">
        <is>
          <t>2026-02-24 11:25:48</t>
        </is>
      </c>
      <c r="B381" s="96" t="inlineStr">
        <is>
          <t>1570778122991588331</t>
        </is>
      </c>
      <c r="C381" s="97" t="inlineStr">
        <is>
          <t>收入</t>
        </is>
      </c>
      <c r="D381" s="97" t="n"/>
      <c r="E381" s="97" t="n"/>
      <c r="F381" s="97" t="n">
        <v>0.01</v>
      </c>
      <c r="G381" s="97" t="inlineStr">
        <is>
          <t>2026020611120520426700560176820</t>
        </is>
      </c>
      <c r="H381" s="97" t="inlineStr">
        <is>
          <t>0.01</t>
        </is>
      </c>
      <c r="I381" s="100" t="n"/>
      <c r="J381" s="97" t="n"/>
      <c r="K381" s="97" t="inlineStr">
        <is>
          <t xml:space="preserve">P2026013020091239086042782300 </t>
        </is>
      </c>
      <c r="M381" t="inlineStr">
        <is>
          <t>✓</t>
        </is>
      </c>
    </row>
    <row r="382">
      <c r="A382" s="162" t="n">
        <v>46069.59715277778</v>
      </c>
      <c r="B382" s="96" t="inlineStr">
        <is>
          <t>2026021311120520436700854752991</t>
        </is>
      </c>
      <c r="C382" s="96" t="inlineStr">
        <is>
          <t>支出</t>
        </is>
      </c>
      <c r="D382" s="97" t="inlineStr">
        <is>
          <t>A江西中通快运～童华</t>
        </is>
      </c>
      <c r="E382" s="96" t="n"/>
      <c r="F382" s="96" t="n">
        <v>40</v>
      </c>
      <c r="G382" s="96" t="inlineStr">
        <is>
          <t>2026021311120520436700854752991</t>
        </is>
      </c>
      <c r="H382" s="96" t="n"/>
      <c r="I382" s="100" t="n"/>
      <c r="J382" s="96" t="n"/>
      <c r="K382" s="96" t="inlineStr">
        <is>
          <t>转账备注:张嘉诚抽屉运费</t>
        </is>
      </c>
      <c r="M382" t="inlineStr">
        <is>
          <t>✓</t>
        </is>
      </c>
    </row>
    <row r="383">
      <c r="A383" s="97" t="inlineStr">
        <is>
          <t>2026-02-16 11:44:06</t>
        </is>
      </c>
      <c r="B383" s="96" t="inlineStr">
        <is>
          <t>1570776042605088330</t>
        </is>
      </c>
      <c r="C383" s="97" t="inlineStr">
        <is>
          <t>转账</t>
        </is>
      </c>
      <c r="D383" s="97" t="inlineStr">
        <is>
          <t>**男</t>
        </is>
      </c>
      <c r="E383" s="97" t="inlineStr">
        <is>
          <t>tia***@163.com</t>
        </is>
      </c>
      <c r="F383" s="97" t="n">
        <v>3375</v>
      </c>
      <c r="G383" s="97" t="inlineStr">
        <is>
          <t>2026020523001488331405369548</t>
        </is>
      </c>
      <c r="H383" s="97" t="inlineStr">
        <is>
          <t>0.00</t>
        </is>
      </c>
      <c r="I383" s="100" t="n"/>
      <c r="J383" s="97" t="n"/>
      <c r="K383" s="97" t="inlineStr">
        <is>
          <t xml:space="preserve"> 1月2月江西打包费</t>
        </is>
      </c>
      <c r="M383" t="inlineStr">
        <is>
          <t>✓</t>
        </is>
      </c>
    </row>
    <row r="384">
      <c r="A384" s="96" t="inlineStr">
        <is>
          <t>2026-02-16 09:59:37</t>
        </is>
      </c>
      <c r="B384" s="96" t="inlineStr">
        <is>
          <t>1570775861428288330</t>
        </is>
      </c>
      <c r="C384" s="96" t="inlineStr">
        <is>
          <t>转账</t>
        </is>
      </c>
      <c r="D384" s="96" t="inlineStr">
        <is>
          <t>**标</t>
        </is>
      </c>
      <c r="E384" s="96" t="inlineStr">
        <is>
          <t>157******82</t>
        </is>
      </c>
      <c r="F384" s="96" t="n">
        <v>11811</v>
      </c>
      <c r="G384" s="96" t="inlineStr">
        <is>
          <t>2026020511120520426700537680670</t>
        </is>
      </c>
      <c r="H384" s="96" t="inlineStr">
        <is>
          <t>3375.00</t>
        </is>
      </c>
      <c r="I384" s="100" t="n"/>
      <c r="J384" s="96" t="n"/>
      <c r="K384" s="96" t="inlineStr">
        <is>
          <t xml:space="preserve"> 2025年玻璃费用-挚乐</t>
        </is>
      </c>
      <c r="M384" t="inlineStr">
        <is>
          <t>✓</t>
        </is>
      </c>
    </row>
    <row r="385">
      <c r="A385" s="97" t="inlineStr">
        <is>
          <t>2026-02-16 09:52:10</t>
        </is>
      </c>
      <c r="B385" s="96" t="inlineStr">
        <is>
          <t>1570776043397088330</t>
        </is>
      </c>
      <c r="C385" s="97" t="inlineStr">
        <is>
          <t>转账</t>
        </is>
      </c>
      <c r="D385" s="97" t="inlineStr">
        <is>
          <t>**国</t>
        </is>
      </c>
      <c r="E385" s="97" t="inlineStr">
        <is>
          <t>151******23</t>
        </is>
      </c>
      <c r="F385" s="97" t="n">
        <v>3210</v>
      </c>
      <c r="G385" s="134" t="inlineStr">
        <is>
          <t>20260216200040011100330036899630</t>
        </is>
      </c>
      <c r="H385" s="97" t="inlineStr">
        <is>
          <t>15186.00</t>
        </is>
      </c>
      <c r="I385" s="100" t="n"/>
      <c r="J385" s="97" t="n"/>
      <c r="K385" s="97" t="inlineStr">
        <is>
          <t xml:space="preserve"> 1月16日岩板费</t>
        </is>
      </c>
      <c r="M385" t="inlineStr">
        <is>
          <t>✓</t>
        </is>
      </c>
    </row>
    <row r="386">
      <c r="A386" s="96" t="inlineStr">
        <is>
          <t>2026-02-16 09:49:01</t>
        </is>
      </c>
      <c r="B386" s="96" t="inlineStr">
        <is>
          <t>1570768839597117011</t>
        </is>
      </c>
      <c r="C386" s="96" t="inlineStr">
        <is>
          <t>转账</t>
        </is>
      </c>
      <c r="D386" s="96" t="inlineStr">
        <is>
          <t>**英</t>
        </is>
      </c>
      <c r="E386" s="96" t="inlineStr">
        <is>
          <t>wei***@hotmail.com</t>
        </is>
      </c>
      <c r="F386" s="96" t="n">
        <v>3375</v>
      </c>
      <c r="G386" s="96" t="inlineStr">
        <is>
          <t>2026020522001488331404835523</t>
        </is>
      </c>
      <c r="H386" s="96" t="inlineStr">
        <is>
          <t>18396.00</t>
        </is>
      </c>
      <c r="I386" s="100" t="n"/>
      <c r="J386" s="96" t="n"/>
      <c r="K386" s="96" t="inlineStr">
        <is>
          <t xml:space="preserve"> 打包</t>
        </is>
      </c>
      <c r="M386" t="inlineStr">
        <is>
          <t>✓</t>
        </is>
      </c>
    </row>
    <row r="387">
      <c r="A387" s="97" t="inlineStr">
        <is>
          <t>2026-02-16 09:48:24</t>
        </is>
      </c>
      <c r="B387" s="96" t="inlineStr">
        <is>
          <t>1570768683864417011</t>
        </is>
      </c>
      <c r="C387" s="97" t="inlineStr">
        <is>
          <t>转账</t>
        </is>
      </c>
      <c r="D387" s="97" t="inlineStr">
        <is>
          <t>**英</t>
        </is>
      </c>
      <c r="E387" s="97" t="inlineStr">
        <is>
          <t>wei***@hotmail.com</t>
        </is>
      </c>
      <c r="F387" s="97" t="n">
        <v>11811</v>
      </c>
      <c r="G387" s="97" t="inlineStr">
        <is>
          <t>2026020511120520426700521468410</t>
        </is>
      </c>
      <c r="H387" s="97" t="inlineStr">
        <is>
          <t>15021.00</t>
        </is>
      </c>
      <c r="I387" s="100" t="n"/>
      <c r="J387" s="97" t="n"/>
      <c r="K387" s="97" t="inlineStr">
        <is>
          <t xml:space="preserve"> 货款</t>
        </is>
      </c>
      <c r="M387" t="inlineStr">
        <is>
          <t>✓</t>
        </is>
      </c>
    </row>
    <row r="388">
      <c r="A388" s="96" t="inlineStr">
        <is>
          <t>2026-02-16 09:44:35</t>
        </is>
      </c>
      <c r="B388" s="96" t="inlineStr">
        <is>
          <t>1570768865833017011</t>
        </is>
      </c>
      <c r="C388" s="96" t="inlineStr">
        <is>
          <t>转账</t>
        </is>
      </c>
      <c r="D388" s="96" t="inlineStr">
        <is>
          <t>**英</t>
        </is>
      </c>
      <c r="E388" s="96" t="inlineStr">
        <is>
          <t>wei***@hotmail.com</t>
        </is>
      </c>
      <c r="F388" s="96" t="n">
        <v>3210</v>
      </c>
      <c r="G388" s="96" t="inlineStr">
        <is>
          <t>2026020522001188331402343510</t>
        </is>
      </c>
      <c r="H388" s="96" t="inlineStr">
        <is>
          <t>3210.00</t>
        </is>
      </c>
      <c r="I388" s="100" t="n"/>
      <c r="J388" s="96" t="n"/>
      <c r="K388" s="96" t="inlineStr">
        <is>
          <t xml:space="preserve"> 岩板</t>
        </is>
      </c>
      <c r="M388" t="inlineStr">
        <is>
          <t>✓</t>
        </is>
      </c>
    </row>
    <row r="389">
      <c r="A389" s="163" t="n">
        <v>46068.5649537037</v>
      </c>
      <c r="B389" s="129" t="inlineStr">
        <is>
          <t>10001073012026021000872025044058</t>
        </is>
      </c>
      <c r="C389" s="97" t="inlineStr">
        <is>
          <t>支出</t>
        </is>
      </c>
      <c r="D389" s="97" t="inlineStr">
        <is>
          <t>木有啊</t>
        </is>
      </c>
      <c r="E389" s="97" t="n"/>
      <c r="F389" s="97" t="n">
        <v>100</v>
      </c>
      <c r="G389" s="134" t="inlineStr">
        <is>
          <t>10001073012026021000872025044058</t>
        </is>
      </c>
      <c r="H389" s="97" t="n"/>
      <c r="I389" s="100" t="n"/>
      <c r="J389" s="97" t="n"/>
      <c r="K389" s="97" t="inlineStr">
        <is>
          <t xml:space="preserve">收款方备注:客户tong搬运费  </t>
        </is>
      </c>
      <c r="L389" s="130" t="inlineStr">
        <is>
          <t>2455794122232796758</t>
        </is>
      </c>
      <c r="M389" t="inlineStr">
        <is>
          <t>✓</t>
        </is>
      </c>
    </row>
    <row r="390">
      <c r="A390" s="96" t="inlineStr">
        <is>
          <t>2026-02-11 16:54:43</t>
        </is>
      </c>
      <c r="B390" s="96" t="inlineStr">
        <is>
          <t>1570774802103488330</t>
        </is>
      </c>
      <c r="C390" s="96" t="inlineStr">
        <is>
          <t>支出</t>
        </is>
      </c>
      <c r="D390" s="96" t="n"/>
      <c r="E390" s="96" t="n"/>
      <c r="F390" s="96" t="n">
        <v>0.01</v>
      </c>
      <c r="G390" s="96" t="inlineStr">
        <is>
          <t>2026020511120520426700513641500</t>
        </is>
      </c>
      <c r="H390" s="96" t="inlineStr">
        <is>
          <t>0.00</t>
        </is>
      </c>
      <c r="I390" s="100" t="n"/>
      <c r="J390" s="96" t="n"/>
      <c r="K390" s="96" t="inlineStr">
        <is>
          <t xml:space="preserve">P2026021116543173612210880400 </t>
        </is>
      </c>
      <c r="M390" t="inlineStr">
        <is>
          <t>✓</t>
        </is>
      </c>
    </row>
    <row r="391">
      <c r="A391" s="97" t="inlineStr">
        <is>
          <t>2026-02-11 16:54:43</t>
        </is>
      </c>
      <c r="B391" s="96" t="inlineStr">
        <is>
          <t>1570774802103388331</t>
        </is>
      </c>
      <c r="C391" s="97" t="inlineStr">
        <is>
          <t>收入</t>
        </is>
      </c>
      <c r="D391" s="97" t="n"/>
      <c r="E391" s="97" t="n"/>
      <c r="F391" s="97" t="n">
        <v>0.01</v>
      </c>
      <c r="G391" s="97" t="inlineStr">
        <is>
          <t>2026020523001488331400589683</t>
        </is>
      </c>
      <c r="H391" s="97" t="inlineStr">
        <is>
          <t>0.01</t>
        </is>
      </c>
      <c r="I391" s="100" t="n"/>
      <c r="J391" s="97" t="n"/>
      <c r="K391" s="97" t="inlineStr">
        <is>
          <t xml:space="preserve">P2026021116543173612210880400 </t>
        </is>
      </c>
      <c r="M391" t="inlineStr">
        <is>
          <t>✓</t>
        </is>
      </c>
    </row>
    <row r="392">
      <c r="A392" s="162" t="inlineStr">
        <is>
          <t>2026-02-11 16:54:42</t>
        </is>
      </c>
      <c r="B392" s="96" t="inlineStr">
        <is>
          <t>2026021111120520426700788095580</t>
        </is>
      </c>
      <c r="C392" s="96" t="inlineStr">
        <is>
          <t>支出</t>
        </is>
      </c>
      <c r="D392" s="96" t="inlineStr">
        <is>
          <t>*师傅</t>
        </is>
      </c>
      <c r="E392" s="96" t="inlineStr">
        <is>
          <t>************0121</t>
        </is>
      </c>
      <c r="F392" s="96" t="n">
        <v>199.99</v>
      </c>
      <c r="G392" s="96" t="inlineStr">
        <is>
          <t>2026021111120520426700788095580</t>
        </is>
      </c>
      <c r="H392" s="96" t="inlineStr">
        <is>
          <t>113.01</t>
        </is>
      </c>
      <c r="I392" s="100" t="n"/>
      <c r="J392" s="96" t="n"/>
      <c r="K392" s="96" t="inlineStr">
        <is>
          <t>P50490048322万师傅李冰玉</t>
        </is>
      </c>
      <c r="L392" s="95" t="inlineStr">
        <is>
          <t>4990013425203542801</t>
        </is>
      </c>
      <c r="M392" t="inlineStr">
        <is>
          <t>✓ 万师傅安装费/退款流水(通过万师傅平台结算，有关联订单号，归属安装外包费用，无淘宝平台订单号属正常)</t>
        </is>
      </c>
    </row>
    <row r="393">
      <c r="A393" s="163" t="inlineStr">
        <is>
          <t>2026-02-11 15:22:52</t>
        </is>
      </c>
      <c r="B393" s="96" t="inlineStr">
        <is>
          <t>2026021111120520426700783210150</t>
        </is>
      </c>
      <c r="C393" s="97" t="inlineStr">
        <is>
          <t>支出</t>
        </is>
      </c>
      <c r="D393" s="97" t="inlineStr">
        <is>
          <t>*金勇</t>
        </is>
      </c>
      <c r="E393" s="97" t="inlineStr">
        <is>
          <t>****************0156</t>
        </is>
      </c>
      <c r="F393" s="97" t="n">
        <v>150</v>
      </c>
      <c r="G393" s="97" t="inlineStr">
        <is>
          <t>2026021111120520426700783210150</t>
        </is>
      </c>
      <c r="H393" s="97" t="inlineStr">
        <is>
          <t>313.00</t>
        </is>
      </c>
      <c r="I393" s="100" t="n"/>
      <c r="J393" s="97" t="n"/>
      <c r="K393" s="97" t="inlineStr">
        <is>
          <t>齐檬洋安装</t>
        </is>
      </c>
      <c r="L393" s="130" t="inlineStr">
        <is>
          <t>5052881700882748539</t>
        </is>
      </c>
      <c r="M393" t="inlineStr">
        <is>
          <t>✓</t>
        </is>
      </c>
    </row>
    <row r="394">
      <c r="A394" s="96" t="inlineStr">
        <is>
          <t>2026-02-10 20:48:06</t>
        </is>
      </c>
      <c r="B394" s="96" t="inlineStr">
        <is>
          <t>1570774552490888330</t>
        </is>
      </c>
      <c r="C394" s="96" t="inlineStr">
        <is>
          <t>在线支付</t>
        </is>
      </c>
      <c r="D394" s="96" t="inlineStr">
        <is>
          <t>中国银联股份有限公司</t>
        </is>
      </c>
      <c r="E394" s="96" t="inlineStr">
        <is>
          <t>zhifubao@unionpay.com</t>
        </is>
      </c>
      <c r="F394" s="96" t="n">
        <v>14540</v>
      </c>
      <c r="G394" s="96" t="inlineStr">
        <is>
          <t>2026020423001488331400346007</t>
        </is>
      </c>
      <c r="H394" s="96" t="inlineStr">
        <is>
          <t>463.00</t>
        </is>
      </c>
      <c r="I394" s="100" t="n"/>
      <c r="J394" s="96" t="n"/>
      <c r="K394" s="96" t="inlineStr">
        <is>
          <t>1月江西壹米运费1月江西壹米运费</t>
        </is>
      </c>
      <c r="M394" t="inlineStr">
        <is>
          <t>✓</t>
        </is>
      </c>
    </row>
    <row r="395">
      <c r="A395" s="97" t="inlineStr">
        <is>
          <t>2026-02-10 20:46:41</t>
        </is>
      </c>
      <c r="B395" s="96" t="inlineStr">
        <is>
          <t>1570774584257488330</t>
        </is>
      </c>
      <c r="C395" s="97" t="inlineStr">
        <is>
          <t>在线支付</t>
        </is>
      </c>
      <c r="D395" s="97" t="inlineStr">
        <is>
          <t>中国银联股份有限公司</t>
        </is>
      </c>
      <c r="E395" s="97" t="inlineStr">
        <is>
          <t>zhifubao@unionpay.com</t>
        </is>
      </c>
      <c r="F395" s="97" t="n">
        <v>11345</v>
      </c>
      <c r="G395" s="97" t="inlineStr">
        <is>
          <t>2026020423001488331400346007</t>
        </is>
      </c>
      <c r="H395" s="97" t="inlineStr">
        <is>
          <t>15003.00</t>
        </is>
      </c>
      <c r="I395" s="100" t="n"/>
      <c r="J395" s="97" t="n"/>
      <c r="K395" s="97" t="inlineStr">
        <is>
          <t>江西壹米滴答12月运费江西壹米滴答12月运费</t>
        </is>
      </c>
      <c r="M395" t="inlineStr">
        <is>
          <t>✓</t>
        </is>
      </c>
    </row>
    <row r="396">
      <c r="A396" s="96" t="inlineStr">
        <is>
          <t>2026-02-10 19:58:47</t>
        </is>
      </c>
      <c r="B396" s="96" t="inlineStr">
        <is>
          <t>1570774483555188330</t>
        </is>
      </c>
      <c r="C396" s="96" t="inlineStr">
        <is>
          <t>转账</t>
        </is>
      </c>
      <c r="D396" s="96" t="inlineStr">
        <is>
          <t>**男</t>
        </is>
      </c>
      <c r="E396" s="96" t="inlineStr">
        <is>
          <t>tia***@163.com</t>
        </is>
      </c>
      <c r="F396" s="96" t="n">
        <v>157129</v>
      </c>
      <c r="G396" s="96" t="inlineStr">
        <is>
          <t>2026020411120520426700499207600</t>
        </is>
      </c>
      <c r="H396" s="96" t="inlineStr">
        <is>
          <t>26348.00</t>
        </is>
      </c>
      <c r="I396" s="100" t="n"/>
      <c r="J396" s="96" t="n"/>
      <c r="K396" s="96" t="inlineStr">
        <is>
          <t xml:space="preserve"> 挚乐1月货款2025结算</t>
        </is>
      </c>
      <c r="M396" t="inlineStr">
        <is>
          <t>✓</t>
        </is>
      </c>
    </row>
    <row r="397">
      <c r="A397" s="97" t="inlineStr">
        <is>
          <t>2026-02-10 19:57:24</t>
        </is>
      </c>
      <c r="B397" s="96" t="inlineStr">
        <is>
          <t>1570767231890317011</t>
        </is>
      </c>
      <c r="C397" s="97" t="inlineStr">
        <is>
          <t>转账</t>
        </is>
      </c>
      <c r="D397" s="97" t="inlineStr">
        <is>
          <t>**英</t>
        </is>
      </c>
      <c r="E397" s="97" t="inlineStr">
        <is>
          <t>wei***@hotmail.com</t>
        </is>
      </c>
      <c r="F397" s="97" t="n">
        <v>157129</v>
      </c>
      <c r="G397" s="97" t="inlineStr">
        <is>
          <t>2026020411120520426700492312710</t>
        </is>
      </c>
      <c r="H397" s="97" t="inlineStr">
        <is>
          <t>183477.00</t>
        </is>
      </c>
      <c r="I397" s="100" t="n"/>
      <c r="J397" s="97" t="n"/>
      <c r="K397" s="97" t="inlineStr">
        <is>
          <t xml:space="preserve"> 江西货款</t>
        </is>
      </c>
      <c r="M397" t="inlineStr">
        <is>
          <t>✓</t>
        </is>
      </c>
    </row>
    <row r="398">
      <c r="A398" s="96" t="inlineStr">
        <is>
          <t>2026-02-10 19:31:22</t>
        </is>
      </c>
      <c r="B398" s="96" t="inlineStr">
        <is>
          <t>1570774591054888330</t>
        </is>
      </c>
      <c r="C398" s="96" t="inlineStr">
        <is>
          <t>转账</t>
        </is>
      </c>
      <c r="D398" s="96" t="inlineStr">
        <is>
          <t>**飞</t>
        </is>
      </c>
      <c r="E398" s="96" t="inlineStr">
        <is>
          <t>188******98</t>
        </is>
      </c>
      <c r="F398" s="96" t="n">
        <v>4340</v>
      </c>
      <c r="G398" s="96" t="inlineStr">
        <is>
          <t>2026020423001488331458922887</t>
        </is>
      </c>
      <c r="H398" s="96" t="inlineStr">
        <is>
          <t>26348.00</t>
        </is>
      </c>
      <c r="I398" s="100" t="n"/>
      <c r="J398" s="96" t="n"/>
      <c r="K398" s="96" t="inlineStr">
        <is>
          <t xml:space="preserve"> 挚乐2月打包费</t>
        </is>
      </c>
      <c r="M398" t="inlineStr">
        <is>
          <t>✓</t>
        </is>
      </c>
    </row>
    <row r="399">
      <c r="A399" s="97" t="inlineStr">
        <is>
          <t>2026-02-10 19:30:36</t>
        </is>
      </c>
      <c r="B399" s="96" t="inlineStr">
        <is>
          <t>1570774621501888330</t>
        </is>
      </c>
      <c r="C399" s="97" t="inlineStr">
        <is>
          <t>转账</t>
        </is>
      </c>
      <c r="D399" s="97" t="inlineStr">
        <is>
          <t>**飞</t>
        </is>
      </c>
      <c r="E399" s="97" t="inlineStr">
        <is>
          <t>188******98</t>
        </is>
      </c>
      <c r="F399" s="97" t="n">
        <v>6950</v>
      </c>
      <c r="G399" s="97" t="inlineStr">
        <is>
          <t>2026020423001488331458922887</t>
        </is>
      </c>
      <c r="H399" s="97" t="inlineStr">
        <is>
          <t>30688.00</t>
        </is>
      </c>
      <c r="I399" s="100" t="n"/>
      <c r="J399" s="97" t="n"/>
      <c r="K399" s="97" t="inlineStr">
        <is>
          <t xml:space="preserve"> 挚乐1月打包费</t>
        </is>
      </c>
      <c r="M399" t="inlineStr">
        <is>
          <t>✓</t>
        </is>
      </c>
    </row>
    <row r="400">
      <c r="A400" s="96" t="inlineStr">
        <is>
          <t>2026-02-10 19:28:25</t>
        </is>
      </c>
      <c r="B400" s="96" t="inlineStr">
        <is>
          <t>1570774600113588330</t>
        </is>
      </c>
      <c r="C400" s="96" t="inlineStr">
        <is>
          <t>转账</t>
        </is>
      </c>
      <c r="D400" s="96" t="inlineStr">
        <is>
          <t>**高</t>
        </is>
      </c>
      <c r="E400" s="96" t="inlineStr">
        <is>
          <t>135******03</t>
        </is>
      </c>
      <c r="F400" s="96" t="n">
        <v>300</v>
      </c>
      <c r="G400" s="96" t="inlineStr">
        <is>
          <t>2026020411120520426700468151750</t>
        </is>
      </c>
      <c r="H400" s="96" t="inlineStr">
        <is>
          <t>37638.00</t>
        </is>
      </c>
      <c r="I400" s="100" t="n"/>
      <c r="J400" s="96" t="n"/>
      <c r="K400" s="96" t="inlineStr">
        <is>
          <t xml:space="preserve"> 2月拍摄安装师傅帮忙安装拆卸工资</t>
        </is>
      </c>
      <c r="M400" t="inlineStr">
        <is>
          <t>✓</t>
        </is>
      </c>
    </row>
    <row r="401">
      <c r="A401" s="97" t="inlineStr">
        <is>
          <t>2026-02-10 19:27:15</t>
        </is>
      </c>
      <c r="B401" s="96" t="inlineStr">
        <is>
          <t>1570774558942088330</t>
        </is>
      </c>
      <c r="C401" s="97" t="inlineStr">
        <is>
          <t>转账</t>
        </is>
      </c>
      <c r="D401" s="97" t="inlineStr">
        <is>
          <t>**丽</t>
        </is>
      </c>
      <c r="E401" s="97" t="inlineStr">
        <is>
          <t>153******50</t>
        </is>
      </c>
      <c r="F401" s="97" t="n">
        <v>4375</v>
      </c>
      <c r="G401" s="97" t="inlineStr">
        <is>
          <t>2026020423001488331456735594</t>
        </is>
      </c>
      <c r="H401" s="97" t="inlineStr">
        <is>
          <t>37938.00</t>
        </is>
      </c>
      <c r="I401" s="100" t="n"/>
      <c r="J401" s="97" t="n"/>
      <c r="K401" s="97" t="inlineStr">
        <is>
          <t xml:space="preserve"> 挚乐轨道灯带配件采购12-2月</t>
        </is>
      </c>
      <c r="M401" t="inlineStr">
        <is>
          <t>✓</t>
        </is>
      </c>
    </row>
    <row r="402">
      <c r="A402" s="96" t="inlineStr">
        <is>
          <t>2026-02-10 19:25:31</t>
        </is>
      </c>
      <c r="B402" s="96" t="inlineStr">
        <is>
          <t>1570767172938417011</t>
        </is>
      </c>
      <c r="C402" s="96" t="inlineStr">
        <is>
          <t>转账</t>
        </is>
      </c>
      <c r="D402" s="96" t="inlineStr">
        <is>
          <t>**英</t>
        </is>
      </c>
      <c r="E402" s="96" t="inlineStr">
        <is>
          <t>wei***@hotmail.com</t>
        </is>
      </c>
      <c r="F402" s="96" t="n">
        <v>42313</v>
      </c>
      <c r="G402" s="96" t="inlineStr">
        <is>
          <t>2026020423001488331456735594</t>
        </is>
      </c>
      <c r="H402" s="96" t="inlineStr">
        <is>
          <t>42313.00</t>
        </is>
      </c>
      <c r="I402" s="100" t="n"/>
      <c r="J402" s="96" t="n"/>
      <c r="K402" s="96" t="inlineStr">
        <is>
          <t xml:space="preserve"> 货款</t>
        </is>
      </c>
      <c r="M402" t="inlineStr">
        <is>
          <t>✓</t>
        </is>
      </c>
    </row>
    <row r="403">
      <c r="A403" s="97" t="inlineStr">
        <is>
          <t>2026-02-10 11:41:03</t>
        </is>
      </c>
      <c r="B403" s="96" t="inlineStr">
        <is>
          <t>1570774215117788330</t>
        </is>
      </c>
      <c r="C403" s="97" t="inlineStr">
        <is>
          <t>转账</t>
        </is>
      </c>
      <c r="D403" s="97" t="n"/>
      <c r="E403" s="97" t="n"/>
      <c r="F403" s="97" t="n">
        <v>2280</v>
      </c>
      <c r="G403" s="97" t="inlineStr">
        <is>
          <t>2026020411120520426700466554400</t>
        </is>
      </c>
      <c r="H403" s="97" t="inlineStr">
        <is>
          <t>0.00</t>
        </is>
      </c>
      <c r="I403" s="100" t="n"/>
      <c r="J403" s="97" t="n"/>
      <c r="K403" s="97" t="inlineStr">
        <is>
          <t xml:space="preserve"> 江西软包货款</t>
        </is>
      </c>
      <c r="M403" t="inlineStr">
        <is>
          <t>✓</t>
        </is>
      </c>
    </row>
    <row r="404">
      <c r="A404" s="96" t="inlineStr">
        <is>
          <t>2026-02-10 11:37:51</t>
        </is>
      </c>
      <c r="B404" s="96" t="inlineStr">
        <is>
          <t>1570766994506117011</t>
        </is>
      </c>
      <c r="C404" s="96" t="inlineStr">
        <is>
          <t>转账</t>
        </is>
      </c>
      <c r="D404" s="96" t="inlineStr">
        <is>
          <t>**英</t>
        </is>
      </c>
      <c r="E404" s="96" t="inlineStr">
        <is>
          <t>wei***@hotmail.com</t>
        </is>
      </c>
      <c r="F404" s="96" t="n">
        <v>2280</v>
      </c>
      <c r="G404" s="96" t="inlineStr">
        <is>
          <t>2026020422001188331456828903</t>
        </is>
      </c>
      <c r="H404" s="96" t="inlineStr">
        <is>
          <t>2280.00</t>
        </is>
      </c>
      <c r="I404" s="100" t="n"/>
      <c r="J404" s="96" t="n"/>
      <c r="K404" s="96" t="inlineStr">
        <is>
          <t xml:space="preserve"> 软包货款</t>
        </is>
      </c>
      <c r="M404" t="inlineStr">
        <is>
          <t>✓</t>
        </is>
      </c>
    </row>
    <row r="405">
      <c r="A405" s="163" t="n">
        <v>46063.46194444445</v>
      </c>
      <c r="B405" s="129" t="inlineStr">
        <is>
          <t>1000050001202602081620367241503</t>
        </is>
      </c>
      <c r="C405" s="97" t="inlineStr">
        <is>
          <t>支出</t>
        </is>
      </c>
      <c r="D405" s="96" t="inlineStr">
        <is>
          <t>一米嘀嗒物流13282663322</t>
        </is>
      </c>
      <c r="E405" s="97" t="n"/>
      <c r="F405" s="97" t="n">
        <v>220</v>
      </c>
      <c r="G405" s="134" t="inlineStr">
        <is>
          <t>1000050001202602081620367241503</t>
        </is>
      </c>
      <c r="H405" s="97" t="n"/>
      <c r="I405" s="100" t="n"/>
      <c r="J405" s="97" t="n"/>
      <c r="K405" s="97" t="inlineStr">
        <is>
          <t>转账备注:周先生搬运</t>
        </is>
      </c>
      <c r="L405" s="130" t="inlineStr">
        <is>
          <t>4950934346651262003</t>
        </is>
      </c>
      <c r="M405" t="inlineStr">
        <is>
          <t>✓</t>
        </is>
      </c>
    </row>
    <row r="406">
      <c r="A406" s="162" t="n">
        <v>46062</v>
      </c>
      <c r="B406" s="129" t="inlineStr">
        <is>
          <t>2026020923001488331419212687</t>
        </is>
      </c>
      <c r="C406" s="96" t="inlineStr">
        <is>
          <t>支出</t>
        </is>
      </c>
      <c r="E406" s="96" t="n"/>
      <c r="F406" s="96" t="n">
        <v>68</v>
      </c>
      <c r="G406" s="129" t="inlineStr">
        <is>
          <t>2026020923001488331419212687</t>
        </is>
      </c>
      <c r="H406" s="96" t="n"/>
      <c r="I406" s="100" t="n"/>
      <c r="J406" s="96" t="n"/>
      <c r="K406" s="96" t="inlineStr">
        <is>
          <t>Teng万师傅安装</t>
        </is>
      </c>
      <c r="L406" s="130" t="inlineStr">
        <is>
          <t>5010629978069402623</t>
        </is>
      </c>
      <c r="M406" t="inlineStr">
        <is>
          <t>✓ 万师傅安装费/退款流水(通过万师傅平台结算，有关联订单号，归属安装外包费用，无淘宝平台订单号属正常)</t>
        </is>
      </c>
    </row>
    <row r="407">
      <c r="A407" s="162" t="n">
        <v>46061.73417824074</v>
      </c>
      <c r="B407" s="129" t="inlineStr">
        <is>
          <t>4200002981202602068426600166</t>
        </is>
      </c>
      <c r="C407" s="96" t="inlineStr">
        <is>
          <t>支出</t>
        </is>
      </c>
      <c r="E407" s="96" t="n"/>
      <c r="F407" s="96" t="n">
        <v>92</v>
      </c>
      <c r="G407" s="129" t="inlineStr">
        <is>
          <t>4200002981202602068426600166</t>
        </is>
      </c>
      <c r="H407" s="96" t="n"/>
      <c r="I407" s="100" t="n"/>
      <c r="J407" s="96" t="n"/>
      <c r="K407" s="96" t="inlineStr">
        <is>
          <t>散单运费-顺丰速运-铝槽和连接片配件顺丰到</t>
        </is>
      </c>
      <c r="L407" s="130" t="inlineStr">
        <is>
          <t>3157620602485981799</t>
        </is>
      </c>
      <c r="M407" t="inlineStr">
        <is>
          <t>✓</t>
        </is>
      </c>
    </row>
    <row r="408">
      <c r="A408" s="162" t="n">
        <v>46061.73417824074</v>
      </c>
      <c r="B408" s="129" t="inlineStr">
        <is>
          <t>20260208200040011100330032570194</t>
        </is>
      </c>
      <c r="C408" s="96" t="inlineStr">
        <is>
          <t>支出</t>
        </is>
      </c>
      <c r="D408" s="95" t="inlineStr">
        <is>
          <t>**平</t>
        </is>
      </c>
      <c r="E408" s="96" t="inlineStr">
        <is>
          <t>157******30</t>
        </is>
      </c>
      <c r="F408" s="96" t="n">
        <v>150</v>
      </c>
      <c r="G408" s="129" t="inlineStr">
        <is>
          <t>20260208200040011100330032570194</t>
        </is>
      </c>
      <c r="H408" s="96" t="n"/>
      <c r="I408" s="100" t="n"/>
      <c r="J408" s="96" t="n"/>
      <c r="K408" s="96" t="inlineStr">
        <is>
          <t>邓施涵上海运输</t>
        </is>
      </c>
      <c r="L408" s="130" t="inlineStr">
        <is>
          <t>3157620602485981799</t>
        </is>
      </c>
      <c r="M408" t="inlineStr">
        <is>
          <t>✓</t>
        </is>
      </c>
    </row>
    <row r="409">
      <c r="A409" s="163" t="n">
        <v>46061</v>
      </c>
      <c r="B409" s="129" t="inlineStr">
        <is>
          <t>20260208200040011100330032907716</t>
        </is>
      </c>
      <c r="C409" s="97" t="inlineStr">
        <is>
          <t>支出</t>
        </is>
      </c>
      <c r="D409" s="97" t="inlineStr">
        <is>
          <t>***福</t>
        </is>
      </c>
      <c r="E409" s="97" t="inlineStr">
        <is>
          <t>159******89</t>
        </is>
      </c>
      <c r="F409" s="97" t="n">
        <v>300</v>
      </c>
      <c r="G409" s="129" t="inlineStr">
        <is>
          <t>20260208200040011100330032907716</t>
        </is>
      </c>
      <c r="H409" s="97" t="inlineStr">
        <is>
          <t>0.00</t>
        </is>
      </c>
      <c r="I409" s="100" t="n"/>
      <c r="J409" s="97" t="n"/>
      <c r="K409" s="97" t="inlineStr">
        <is>
          <t>邓施涵上海安装</t>
        </is>
      </c>
      <c r="M409" t="inlineStr">
        <is>
          <t>✓</t>
        </is>
      </c>
    </row>
    <row r="410">
      <c r="A410" s="163" t="inlineStr">
        <is>
          <t>2026-02-08 01:16:56</t>
        </is>
      </c>
      <c r="B410" s="129" t="inlineStr">
        <is>
          <t>2026020811120520426700634829550</t>
        </is>
      </c>
      <c r="C410" s="97" t="inlineStr">
        <is>
          <t>支出</t>
        </is>
      </c>
      <c r="D410" s="97" t="inlineStr">
        <is>
          <t>*小辉</t>
        </is>
      </c>
      <c r="E410" s="97" t="inlineStr">
        <is>
          <t>****************0156</t>
        </is>
      </c>
      <c r="F410" s="97" t="n">
        <v>61.85</v>
      </c>
      <c r="G410" s="134" t="inlineStr">
        <is>
          <t>2026020811120520426700634829550</t>
        </is>
      </c>
      <c r="H410" s="97" t="inlineStr">
        <is>
          <t>0.00</t>
        </is>
      </c>
      <c r="I410" s="100" t="n"/>
      <c r="J410" s="97" t="n"/>
      <c r="K410" s="97" t="inlineStr">
        <is>
          <t>雕刻费</t>
        </is>
      </c>
      <c r="M410" t="inlineStr">
        <is>
          <t>✓</t>
        </is>
      </c>
    </row>
    <row r="411">
      <c r="A411" s="162" t="n">
        <v>46035</v>
      </c>
      <c r="B411" s="129" t="inlineStr">
        <is>
          <t>4064162601130826366156</t>
        </is>
      </c>
      <c r="C411" s="96" t="inlineStr">
        <is>
          <t>支出</t>
        </is>
      </c>
      <c r="D411" s="96" t="n"/>
      <c r="E411" s="96" t="n"/>
      <c r="F411" s="96" t="n">
        <v>305</v>
      </c>
      <c r="G411" s="129" t="inlineStr">
        <is>
          <t>4064162601130826366156</t>
        </is>
      </c>
      <c r="H411" s="96" t="n"/>
      <c r="I411" s="100" t="n"/>
      <c r="J411" s="96" t="n"/>
      <c r="K411" s="96" t="inlineStr">
        <is>
          <t>支付宝-铝槽采购</t>
        </is>
      </c>
      <c r="M411" t="inlineStr">
        <is>
          <t>✓</t>
        </is>
      </c>
    </row>
    <row r="412">
      <c r="A412" s="97" t="inlineStr">
        <is>
          <t>2026-02-07 09:27:06</t>
        </is>
      </c>
      <c r="B412" s="96" t="inlineStr">
        <is>
          <t>1570773356283588331</t>
        </is>
      </c>
      <c r="C412" s="97" t="inlineStr">
        <is>
          <t>收入</t>
        </is>
      </c>
      <c r="D412" s="97" t="n"/>
      <c r="E412" s="97" t="n"/>
      <c r="F412" s="97" t="n">
        <v>0.02</v>
      </c>
      <c r="G412" s="97" t="inlineStr">
        <is>
          <t>2026020411120520426700465606170</t>
        </is>
      </c>
      <c r="H412" s="97" t="inlineStr">
        <is>
          <t>0.02</t>
        </is>
      </c>
      <c r="I412" s="100" t="n"/>
      <c r="J412" s="97" t="n"/>
      <c r="K412" s="97" t="inlineStr">
        <is>
          <t xml:space="preserve">收钱码收款 </t>
        </is>
      </c>
      <c r="M412" t="inlineStr">
        <is>
          <t>✓</t>
        </is>
      </c>
    </row>
    <row r="413">
      <c r="A413" s="96" t="inlineStr">
        <is>
          <t>2026-02-07 09:27:06</t>
        </is>
      </c>
      <c r="B413" s="96" t="inlineStr">
        <is>
          <t>1570773356283688330</t>
        </is>
      </c>
      <c r="C413" s="96" t="inlineStr">
        <is>
          <t>支出</t>
        </is>
      </c>
      <c r="D413" s="96" t="n"/>
      <c r="E413" s="96" t="n"/>
      <c r="F413" s="96" t="n">
        <v>0.02</v>
      </c>
      <c r="G413" s="96" t="inlineStr">
        <is>
          <t>2026020422001188331458833284</t>
        </is>
      </c>
      <c r="H413" s="96" t="inlineStr">
        <is>
          <t>0.00</t>
        </is>
      </c>
      <c r="I413" s="100" t="n"/>
      <c r="J413" s="96" t="n"/>
      <c r="K413" s="96" t="inlineStr">
        <is>
          <t xml:space="preserve">收钱码收款 </t>
        </is>
      </c>
      <c r="M413" t="inlineStr">
        <is>
          <t>✓</t>
        </is>
      </c>
    </row>
    <row r="414">
      <c r="A414" s="163" t="inlineStr">
        <is>
          <t>2026-02-07 09:27:06</t>
        </is>
      </c>
      <c r="B414" s="96" t="inlineStr">
        <is>
          <t>2026020711120520426700600131330</t>
        </is>
      </c>
      <c r="C414" s="97" t="inlineStr">
        <is>
          <t>支出</t>
        </is>
      </c>
      <c r="D414" s="97" t="inlineStr">
        <is>
          <t>*有良</t>
        </is>
      </c>
      <c r="E414" s="97" t="inlineStr">
        <is>
          <t>****************0156</t>
        </is>
      </c>
      <c r="F414" s="97" t="n">
        <v>149.98</v>
      </c>
      <c r="G414" s="97" t="inlineStr">
        <is>
          <t>2026020711120520426700600131330</t>
        </is>
      </c>
      <c r="H414" s="97" t="inlineStr">
        <is>
          <t>61.85</t>
        </is>
      </c>
      <c r="I414" s="100" t="n"/>
      <c r="J414" s="97" t="n"/>
      <c r="K414" s="97" t="inlineStr">
        <is>
          <t>样品拍评价图</t>
        </is>
      </c>
      <c r="M414" t="inlineStr">
        <is>
          <t>✓</t>
        </is>
      </c>
    </row>
    <row r="415">
      <c r="A415" s="96" t="inlineStr">
        <is>
          <t>2026-02-06 17:16:13</t>
        </is>
      </c>
      <c r="B415" s="96" t="inlineStr">
        <is>
          <t>1570773354291388330</t>
        </is>
      </c>
      <c r="C415" s="96" t="inlineStr">
        <is>
          <t>在线支付</t>
        </is>
      </c>
      <c r="D415" s="96" t="inlineStr">
        <is>
          <t>义乌首力电子商务有限公司</t>
        </is>
      </c>
      <c r="E415" s="96" t="inlineStr">
        <is>
          <t>shanghaishouli@163.com</t>
        </is>
      </c>
      <c r="F415" s="96" t="n">
        <v>3.5</v>
      </c>
      <c r="G415" s="96" t="inlineStr">
        <is>
          <t>2026020411120520426700465343240</t>
        </is>
      </c>
      <c r="H415" s="96" t="inlineStr">
        <is>
          <t>16.50</t>
        </is>
      </c>
      <c r="I415" s="100" t="n"/>
      <c r="J415" s="96" t="n"/>
      <c r="K415" s="96" t="inlineStr">
        <is>
          <t>免钉胶强力胶瓷砖免打孔粘胶透明玻璃胶水置物架踢脚线木工专用邱雨荷油漆笔</t>
        </is>
      </c>
      <c r="M415" t="inlineStr">
        <is>
          <t>✓</t>
        </is>
      </c>
    </row>
    <row r="416">
      <c r="A416" s="163" t="inlineStr">
        <is>
          <t>2026-02-06 16:57:05</t>
        </is>
      </c>
      <c r="B416" s="96" t="inlineStr">
        <is>
          <t>2026020611120520426700578432540</t>
        </is>
      </c>
      <c r="C416" s="97" t="inlineStr">
        <is>
          <t>支出</t>
        </is>
      </c>
      <c r="D416" s="97" t="inlineStr">
        <is>
          <t>*婷婷</t>
        </is>
      </c>
      <c r="E416" s="97" t="inlineStr">
        <is>
          <t>****************0156</t>
        </is>
      </c>
      <c r="F416" s="97" t="n">
        <v>30</v>
      </c>
      <c r="G416" s="97" t="inlineStr">
        <is>
          <t>2026020611120520426700578432540</t>
        </is>
      </c>
      <c r="H416" s="97" t="inlineStr">
        <is>
          <t>195.33</t>
        </is>
      </c>
      <c r="I416" s="100" t="n"/>
      <c r="J416" s="97" t="n"/>
      <c r="K416" s="97" t="inlineStr">
        <is>
          <t>项一丹取件</t>
        </is>
      </c>
      <c r="L416" s="130" t="inlineStr">
        <is>
          <t>3012335652479815057</t>
        </is>
      </c>
      <c r="M416" t="inlineStr">
        <is>
          <t>✓</t>
        </is>
      </c>
    </row>
    <row r="417">
      <c r="A417" s="96" t="inlineStr">
        <is>
          <t>2026-02-06 16:51:02</t>
        </is>
      </c>
      <c r="B417" s="96" t="inlineStr">
        <is>
          <t>1571121562549200331</t>
        </is>
      </c>
      <c r="C417" s="96" t="inlineStr">
        <is>
          <t>转账</t>
        </is>
      </c>
      <c r="D417" s="96" t="inlineStr">
        <is>
          <t>临沂梵禾装饰材料有限公司</t>
        </is>
      </c>
      <c r="E417" s="96" t="inlineStr">
        <is>
          <t>fanhefactory@163.com</t>
        </is>
      </c>
      <c r="F417" s="96" t="n">
        <v>20</v>
      </c>
      <c r="G417" s="96" t="inlineStr">
        <is>
          <t>2026010922001188331410687767</t>
        </is>
      </c>
      <c r="H417" s="96" t="inlineStr">
        <is>
          <t>20.00</t>
        </is>
      </c>
      <c r="I417" s="100" t="n"/>
      <c r="J417" s="96" t="n"/>
      <c r="K417" s="96" t="inlineStr">
        <is>
          <t xml:space="preserve"> 支付宝转账小额打款-关联订单号：5055583177511490812</t>
        </is>
      </c>
      <c r="M417" t="inlineStr">
        <is>
          <t>✓</t>
        </is>
      </c>
    </row>
    <row r="418">
      <c r="A418" s="163" t="inlineStr">
        <is>
          <t>2026-02-06 14:20:12</t>
        </is>
      </c>
      <c r="B418" s="96" t="inlineStr">
        <is>
          <t>2026020611120520426700569532740</t>
        </is>
      </c>
      <c r="C418" s="97" t="inlineStr">
        <is>
          <t>支出</t>
        </is>
      </c>
      <c r="D418" s="97" t="inlineStr">
        <is>
          <t>广州谦丰贸易有限公司</t>
        </is>
      </c>
      <c r="E418" s="97" t="inlineStr">
        <is>
          <t>************9683</t>
        </is>
      </c>
      <c r="F418" s="97" t="n">
        <v>20.43</v>
      </c>
      <c r="G418" s="97" t="inlineStr">
        <is>
          <t>2026020611120520426700569532740</t>
        </is>
      </c>
      <c r="H418" s="97" t="inlineStr">
        <is>
          <t>225.33</t>
        </is>
      </c>
      <c r="I418" s="100" t="n"/>
      <c r="J418" s="97" t="n"/>
      <c r="K418" s="97" t="inlineStr">
        <is>
          <t>高艺玲滑轮</t>
        </is>
      </c>
      <c r="L418" s="130" t="inlineStr">
        <is>
          <t>4875481081000424447</t>
        </is>
      </c>
      <c r="M418" t="inlineStr">
        <is>
          <t>✓</t>
        </is>
      </c>
    </row>
    <row r="419">
      <c r="A419" s="162" t="n">
        <v>46059.42259259259</v>
      </c>
      <c r="B419" s="129" t="inlineStr">
        <is>
          <t>1000050001202602011728257921395</t>
        </is>
      </c>
      <c r="C419" s="96" t="inlineStr">
        <is>
          <t>支出</t>
        </is>
      </c>
      <c r="D419" s="96" t="inlineStr">
        <is>
          <t>江西程程~卫燕</t>
        </is>
      </c>
      <c r="E419" s="96" t="n"/>
      <c r="F419" s="96" t="n">
        <v>29</v>
      </c>
      <c r="G419" s="129" t="inlineStr">
        <is>
          <t>1000050001202602011728257921395</t>
        </is>
      </c>
      <c r="H419" s="96" t="n"/>
      <c r="I419" s="100" t="n"/>
      <c r="J419" s="96" t="n"/>
      <c r="K419" s="96" t="inlineStr">
        <is>
          <t>转账备注:电力轨道运费</t>
        </is>
      </c>
      <c r="M419" t="inlineStr">
        <is>
          <t>✓</t>
        </is>
      </c>
    </row>
    <row r="420">
      <c r="A420" s="163" t="inlineStr">
        <is>
          <t>2026-02-06 10:08:21</t>
        </is>
      </c>
      <c r="B420" s="129" t="inlineStr">
        <is>
          <t>2026020611120520426700560176820</t>
        </is>
      </c>
      <c r="C420" s="97" t="inlineStr">
        <is>
          <t>支出</t>
        </is>
      </c>
      <c r="D420" s="97" t="inlineStr">
        <is>
          <t>*爱群</t>
        </is>
      </c>
      <c r="E420" s="97" t="inlineStr">
        <is>
          <t>***************8841</t>
        </is>
      </c>
      <c r="F420" s="97" t="n">
        <v>92</v>
      </c>
      <c r="G420" s="134" t="inlineStr">
        <is>
          <t>2026020611120520426700560176820</t>
        </is>
      </c>
      <c r="H420" s="97" t="inlineStr">
        <is>
          <t>245.76</t>
        </is>
      </c>
      <c r="I420" s="100" t="n"/>
      <c r="J420" s="97" t="n"/>
      <c r="K420" s="97" t="inlineStr">
        <is>
          <t>铝隔连接片顺丰到付</t>
        </is>
      </c>
      <c r="M420" t="inlineStr">
        <is>
          <t>✓</t>
        </is>
      </c>
    </row>
    <row r="421">
      <c r="A421" s="96" t="inlineStr">
        <is>
          <t>2026-02-05 17:42:01</t>
        </is>
      </c>
      <c r="B421" s="96" t="inlineStr">
        <is>
          <t>1570773090769788331</t>
        </is>
      </c>
      <c r="C421" s="96" t="inlineStr">
        <is>
          <t>收入</t>
        </is>
      </c>
      <c r="D421" s="96" t="n"/>
      <c r="E421" s="96" t="n"/>
      <c r="F421" s="96" t="n">
        <v>0.01</v>
      </c>
      <c r="G421" s="96" t="inlineStr">
        <is>
          <t>2026020322001488331455056139</t>
        </is>
      </c>
      <c r="H421" s="96" t="inlineStr">
        <is>
          <t>0.01</t>
        </is>
      </c>
      <c r="I421" s="100" t="n"/>
      <c r="J421" s="96" t="n"/>
      <c r="K421" s="96" t="inlineStr">
        <is>
          <t xml:space="preserve">淘宝退货-寄件费_2215495491208_LP00795881504376 </t>
        </is>
      </c>
      <c r="M421" t="inlineStr">
        <is>
          <t>✓</t>
        </is>
      </c>
    </row>
    <row r="422">
      <c r="A422" s="97" t="inlineStr">
        <is>
          <t>2026-02-05 17:42:01</t>
        </is>
      </c>
      <c r="B422" s="96" t="inlineStr">
        <is>
          <t>1570773090769888330</t>
        </is>
      </c>
      <c r="C422" s="97" t="inlineStr">
        <is>
          <t>支出</t>
        </is>
      </c>
      <c r="D422" s="97" t="n"/>
      <c r="E422" s="97" t="n"/>
      <c r="F422" s="97" t="n">
        <v>0.01</v>
      </c>
      <c r="G422" s="97" t="inlineStr">
        <is>
          <t>2026020322001488331455056139</t>
        </is>
      </c>
      <c r="H422" s="97" t="inlineStr">
        <is>
          <t>0.00</t>
        </is>
      </c>
      <c r="I422" s="100" t="n"/>
      <c r="J422" s="97" t="n"/>
      <c r="K422" s="97" t="inlineStr">
        <is>
          <t xml:space="preserve">淘宝退货-寄件费_2215495491208_LP00795881504376 </t>
        </is>
      </c>
      <c r="M422" t="inlineStr">
        <is>
          <t>✓</t>
        </is>
      </c>
    </row>
    <row r="423">
      <c r="A423" s="162" t="inlineStr">
        <is>
          <t>2026-02-05 17:42:00</t>
        </is>
      </c>
      <c r="B423" s="96" t="inlineStr">
        <is>
          <t>2026020511120520426700537680670</t>
        </is>
      </c>
      <c r="C423" s="96" t="inlineStr">
        <is>
          <t>支出</t>
        </is>
      </c>
      <c r="D423" s="96" t="inlineStr">
        <is>
          <t>淘天物流科技有限公司</t>
        </is>
      </c>
      <c r="E423" s="96" t="inlineStr">
        <is>
          <t>****************0156</t>
        </is>
      </c>
      <c r="F423" s="96" t="n">
        <v>6.01</v>
      </c>
      <c r="G423" s="96" t="inlineStr">
        <is>
          <t>2026020511120520426700537680670</t>
        </is>
      </c>
      <c r="H423" s="96" t="inlineStr">
        <is>
          <t>337.76</t>
        </is>
      </c>
      <c r="I423" s="100" t="n"/>
      <c r="J423" s="96" t="n"/>
      <c r="K423" s="96" t="inlineStr">
        <is>
          <t>椅子退货运费</t>
        </is>
      </c>
      <c r="M423" t="inlineStr">
        <is>
          <t>✓</t>
        </is>
      </c>
    </row>
    <row r="424">
      <c r="A424" s="97" t="inlineStr">
        <is>
          <t>2026-02-05 14:14:24</t>
        </is>
      </c>
      <c r="B424" s="96" t="inlineStr">
        <is>
          <t>1570772936908288331</t>
        </is>
      </c>
      <c r="C424" s="97" t="inlineStr">
        <is>
          <t>收入</t>
        </is>
      </c>
      <c r="D424" s="97" t="n"/>
      <c r="E424" s="97" t="n"/>
      <c r="F424" s="97" t="n">
        <v>0.01</v>
      </c>
      <c r="G424" s="97" t="inlineStr">
        <is>
          <t>2026020323001488331452559313</t>
        </is>
      </c>
      <c r="H424" s="97" t="inlineStr">
        <is>
          <t>0.01</t>
        </is>
      </c>
      <c r="I424" s="100" t="n"/>
      <c r="J424" s="97" t="n"/>
      <c r="K424" s="97" t="inlineStr">
        <is>
          <t xml:space="preserve">P2026020514133494165212378500 </t>
        </is>
      </c>
      <c r="M424" t="inlineStr">
        <is>
          <t>✓</t>
        </is>
      </c>
    </row>
    <row r="425">
      <c r="A425" s="96" t="inlineStr">
        <is>
          <t>2026-02-05 14:14:24</t>
        </is>
      </c>
      <c r="B425" s="96" t="inlineStr">
        <is>
          <t>1570772936908388330</t>
        </is>
      </c>
      <c r="C425" s="96" t="inlineStr">
        <is>
          <t>支出</t>
        </is>
      </c>
      <c r="D425" s="96" t="n"/>
      <c r="E425" s="96" t="n"/>
      <c r="F425" s="96" t="n">
        <v>0.01</v>
      </c>
      <c r="G425" s="96" t="inlineStr">
        <is>
          <t>2026020323001488331452559313</t>
        </is>
      </c>
      <c r="H425" s="96" t="inlineStr">
        <is>
          <t>0.00</t>
        </is>
      </c>
      <c r="I425" s="100" t="n"/>
      <c r="J425" s="96" t="n"/>
      <c r="K425" s="96" t="inlineStr">
        <is>
          <t xml:space="preserve">P2026020514133494165212378500 </t>
        </is>
      </c>
      <c r="M425" t="inlineStr">
        <is>
          <t>✓</t>
        </is>
      </c>
    </row>
    <row r="426">
      <c r="A426" s="163" t="inlineStr">
        <is>
          <t>2026-02-05 14:14:24</t>
        </is>
      </c>
      <c r="B426" s="96" t="inlineStr">
        <is>
          <t>2026020511120520426700521468410</t>
        </is>
      </c>
      <c r="C426" s="97" t="inlineStr">
        <is>
          <t>支出</t>
        </is>
      </c>
      <c r="D426" s="97" t="inlineStr">
        <is>
          <t>*师傅</t>
        </is>
      </c>
      <c r="E426" s="97" t="inlineStr">
        <is>
          <t>************3103</t>
        </is>
      </c>
      <c r="F426" s="97" t="n">
        <v>167.99</v>
      </c>
      <c r="G426" s="97" t="inlineStr">
        <is>
          <t>2026020511120520426700521468410</t>
        </is>
      </c>
      <c r="H426" s="97" t="inlineStr">
        <is>
          <t>343.77</t>
        </is>
      </c>
      <c r="I426" s="100" t="n"/>
      <c r="J426" s="97" t="n"/>
      <c r="K426" s="97" t="inlineStr">
        <is>
          <t>P50420104453万师傅陈艳红</t>
        </is>
      </c>
      <c r="L426" s="130" t="inlineStr">
        <is>
          <t>3043704615516645288</t>
        </is>
      </c>
      <c r="M426" t="inlineStr">
        <is>
          <t>✓ 万师傅安装费/退款流水(通过万师傅平台结算，有关联订单号，归属安装外包费用，无淘宝平台订单号属正常)</t>
        </is>
      </c>
    </row>
    <row r="427">
      <c r="A427" s="96" t="inlineStr">
        <is>
          <t>2026-02-05 11:44:04</t>
        </is>
      </c>
      <c r="B427" s="96" t="inlineStr">
        <is>
          <t>1570772687693588331</t>
        </is>
      </c>
      <c r="C427" s="96" t="inlineStr">
        <is>
          <t>收入</t>
        </is>
      </c>
      <c r="D427" s="96" t="n"/>
      <c r="E427" s="96" t="n"/>
      <c r="F427" s="96" t="n">
        <v>0.01</v>
      </c>
      <c r="G427" s="96" t="inlineStr">
        <is>
          <t>2026020222001488331454795251</t>
        </is>
      </c>
      <c r="H427" s="96" t="inlineStr">
        <is>
          <t>0.01</t>
        </is>
      </c>
      <c r="I427" s="100" t="n"/>
      <c r="J427" s="96" t="n"/>
      <c r="K427" s="96" t="inlineStr">
        <is>
          <t xml:space="preserve">【优惠价】木蜡油实木家具木头纯天然抛光蜡保养专用油打蜡透明色蜂蜡食品级 </t>
        </is>
      </c>
      <c r="M427" t="inlineStr">
        <is>
          <t>✓</t>
        </is>
      </c>
    </row>
    <row r="428">
      <c r="A428" s="97" t="inlineStr">
        <is>
          <t>2026-02-05 11:44:04</t>
        </is>
      </c>
      <c r="B428" s="96" t="inlineStr">
        <is>
          <t>1570772687693688330</t>
        </is>
      </c>
      <c r="C428" s="97" t="inlineStr">
        <is>
          <t>支出</t>
        </is>
      </c>
      <c r="D428" s="97" t="n"/>
      <c r="E428" s="97" t="n"/>
      <c r="F428" s="97" t="n">
        <v>0.01</v>
      </c>
      <c r="G428" s="97" t="inlineStr">
        <is>
          <t>2026020222001488331454795251</t>
        </is>
      </c>
      <c r="H428" s="97" t="inlineStr">
        <is>
          <t>0.00</t>
        </is>
      </c>
      <c r="I428" s="100" t="n"/>
      <c r="J428" s="97" t="n"/>
      <c r="K428" s="97" t="inlineStr">
        <is>
          <t xml:space="preserve">【优惠价】木蜡油实木家具木头纯天然抛光蜡保养专用油打蜡透明色蜂蜡食品级 </t>
        </is>
      </c>
      <c r="M428" t="inlineStr">
        <is>
          <t>✓</t>
        </is>
      </c>
    </row>
    <row r="429">
      <c r="A429" s="162" t="inlineStr">
        <is>
          <t>2026-02-05 11:44:03</t>
        </is>
      </c>
      <c r="B429" s="96" t="inlineStr">
        <is>
          <t>2026020511120520426700513641500</t>
        </is>
      </c>
      <c r="C429" s="96" t="inlineStr">
        <is>
          <t>支出</t>
        </is>
      </c>
      <c r="D429" s="96" t="inlineStr">
        <is>
          <t>亳州市家益洁日用品有限公司</t>
        </is>
      </c>
      <c r="E429" s="96" t="inlineStr">
        <is>
          <t>************3084</t>
        </is>
      </c>
      <c r="F429" s="96" t="n">
        <v>5.97</v>
      </c>
      <c r="G429" s="96" t="inlineStr">
        <is>
          <t>2026020511120520426700513641500</t>
        </is>
      </c>
      <c r="H429" s="96" t="inlineStr">
        <is>
          <t>511.76</t>
        </is>
      </c>
      <c r="I429" s="100" t="n"/>
      <c r="J429" s="96" t="n"/>
      <c r="K429" s="96" t="inlineStr">
        <is>
          <t>秦女士木蜡油</t>
        </is>
      </c>
      <c r="L429" s="130" t="inlineStr">
        <is>
          <t>4828570092557670025</t>
        </is>
      </c>
      <c r="M429" t="inlineStr">
        <is>
          <t>✓</t>
        </is>
      </c>
    </row>
    <row r="430">
      <c r="A430" s="97" t="inlineStr">
        <is>
          <t>2026-02-05 09:05:39</t>
        </is>
      </c>
      <c r="B430" s="96" t="inlineStr">
        <is>
          <t>1570772713153088330</t>
        </is>
      </c>
      <c r="C430" s="97" t="inlineStr">
        <is>
          <t>支出</t>
        </is>
      </c>
      <c r="D430" s="97" t="n"/>
      <c r="E430" s="97" t="n"/>
      <c r="F430" s="97" t="n">
        <v>0.01</v>
      </c>
      <c r="G430" s="97" t="inlineStr">
        <is>
          <t>2026020223001488331453110462</t>
        </is>
      </c>
      <c r="H430" s="97" t="inlineStr">
        <is>
          <t>0.00</t>
        </is>
      </c>
      <c r="I430" s="100" t="n"/>
      <c r="J430" s="97" t="n"/>
      <c r="K430" s="97" t="inlineStr">
        <is>
          <t xml:space="preserve">P2026020509052884693549864500 </t>
        </is>
      </c>
      <c r="M430" t="inlineStr">
        <is>
          <t>✓</t>
        </is>
      </c>
    </row>
    <row r="431">
      <c r="A431" s="96" t="inlineStr">
        <is>
          <t>2026-02-05 09:05:39</t>
        </is>
      </c>
      <c r="B431" s="96" t="inlineStr">
        <is>
          <t>1570772713152988331</t>
        </is>
      </c>
      <c r="C431" s="96" t="inlineStr">
        <is>
          <t>收入</t>
        </is>
      </c>
      <c r="D431" s="96" t="n"/>
      <c r="E431" s="96" t="n"/>
      <c r="F431" s="96" t="n">
        <v>0.01</v>
      </c>
      <c r="G431" s="96" t="inlineStr">
        <is>
          <t>2026020223001488331453110462</t>
        </is>
      </c>
      <c r="H431" s="96" t="inlineStr">
        <is>
          <t>0.01</t>
        </is>
      </c>
      <c r="I431" s="100" t="n"/>
      <c r="J431" s="96" t="n"/>
      <c r="K431" s="96" t="inlineStr">
        <is>
          <t xml:space="preserve">P2026020509052884693549864500 </t>
        </is>
      </c>
      <c r="M431" t="inlineStr">
        <is>
          <t>✓</t>
        </is>
      </c>
    </row>
    <row r="432">
      <c r="A432" s="163" t="inlineStr">
        <is>
          <t>2026-02-05 09:05:38</t>
        </is>
      </c>
      <c r="B432" s="96" t="inlineStr">
        <is>
          <t>2026020511120520426700509486100</t>
        </is>
      </c>
      <c r="C432" s="97" t="inlineStr">
        <is>
          <t>支出</t>
        </is>
      </c>
      <c r="D432" s="97" t="inlineStr">
        <is>
          <t>深圳市小亿网络有限公司</t>
        </is>
      </c>
      <c r="E432" s="97" t="inlineStr">
        <is>
          <t>****************0156</t>
        </is>
      </c>
      <c r="F432" s="97" t="n">
        <v>118.99</v>
      </c>
      <c r="G432" s="97" t="inlineStr">
        <is>
          <t>2026020511120520426700509486100</t>
        </is>
      </c>
      <c r="H432" s="97" t="inlineStr">
        <is>
          <t>517.73</t>
        </is>
      </c>
      <c r="I432" s="100" t="n"/>
      <c r="J432" s="97" t="n"/>
      <c r="K432" s="97" t="inlineStr">
        <is>
          <t>P50413338530万师傅李文</t>
        </is>
      </c>
      <c r="L432" s="130" t="inlineStr">
        <is>
          <t>3030290688676445374</t>
        </is>
      </c>
      <c r="M432" t="inlineStr">
        <is>
          <t>✓ 万师傅安装费/退款流水(通过万师傅平台结算，有关联订单号，归属安装外包费用，无淘宝平台订单号属正常)</t>
        </is>
      </c>
    </row>
    <row r="433">
      <c r="A433" s="96" t="inlineStr">
        <is>
          <t>2026-02-04 22:13:41</t>
        </is>
      </c>
      <c r="B433" s="96" t="inlineStr">
        <is>
          <t>1570772826776488330</t>
        </is>
      </c>
      <c r="C433" s="96" t="inlineStr">
        <is>
          <t>支出</t>
        </is>
      </c>
      <c r="D433" s="96" t="n"/>
      <c r="E433" s="96" t="n"/>
      <c r="F433" s="96" t="n">
        <v>0.01</v>
      </c>
      <c r="G433" s="96" t="inlineStr">
        <is>
          <t>2026020223001488331449318302</t>
        </is>
      </c>
      <c r="H433" s="96" t="inlineStr">
        <is>
          <t>0.00</t>
        </is>
      </c>
      <c r="I433" s="100" t="n"/>
      <c r="J433" s="96" t="n"/>
      <c r="K433" s="96" t="inlineStr">
        <is>
          <t xml:space="preserve">P2026020422133172019725887800 </t>
        </is>
      </c>
      <c r="M433" t="inlineStr">
        <is>
          <t>✓</t>
        </is>
      </c>
    </row>
    <row r="434">
      <c r="A434" s="97" t="inlineStr">
        <is>
          <t>2026-02-04 22:13:41</t>
        </is>
      </c>
      <c r="B434" s="96" t="inlineStr">
        <is>
          <t>1570772826776388331</t>
        </is>
      </c>
      <c r="C434" s="97" t="inlineStr">
        <is>
          <t>收入</t>
        </is>
      </c>
      <c r="D434" s="97" t="n"/>
      <c r="E434" s="97" t="n"/>
      <c r="F434" s="97" t="n">
        <v>0.01</v>
      </c>
      <c r="G434" s="97" t="inlineStr">
        <is>
          <t>2026020223001488331449318302</t>
        </is>
      </c>
      <c r="H434" s="97" t="inlineStr">
        <is>
          <t>0.01</t>
        </is>
      </c>
      <c r="I434" s="100" t="n"/>
      <c r="J434" s="97" t="n"/>
      <c r="K434" s="97" t="inlineStr">
        <is>
          <t xml:space="preserve">P2026020422133172019725887800 </t>
        </is>
      </c>
      <c r="M434" t="inlineStr">
        <is>
          <t>✓</t>
        </is>
      </c>
    </row>
    <row r="435">
      <c r="A435" s="162" t="inlineStr">
        <is>
          <t>2026-02-04 22:13:41</t>
        </is>
      </c>
      <c r="B435" s="96" t="inlineStr">
        <is>
          <t>2026020411120520426700499207600</t>
        </is>
      </c>
      <c r="C435" s="96" t="inlineStr">
        <is>
          <t>支出</t>
        </is>
      </c>
      <c r="D435" s="96" t="inlineStr">
        <is>
          <t>*装家居</t>
        </is>
      </c>
      <c r="E435" s="96" t="inlineStr">
        <is>
          <t>************0121</t>
        </is>
      </c>
      <c r="F435" s="96" t="n">
        <v>69.98999999999999</v>
      </c>
      <c r="G435" s="96" t="inlineStr">
        <is>
          <t>2026020411120520426700499207600</t>
        </is>
      </c>
      <c r="H435" s="96" t="inlineStr">
        <is>
          <t>636.72</t>
        </is>
      </c>
      <c r="I435" s="100" t="n"/>
      <c r="J435" s="96" t="n"/>
      <c r="K435" s="96" t="inlineStr">
        <is>
          <t>P50419437476万师傅喻东</t>
        </is>
      </c>
      <c r="L435" s="95" t="inlineStr">
        <is>
          <t>5042317143656174229</t>
        </is>
      </c>
      <c r="M435" t="inlineStr">
        <is>
          <t>✓ 万师傅安装费/退款流水(通过万师傅平台结算，有关联订单号，归属安装外包费用，无淘宝平台订单号属正常)</t>
        </is>
      </c>
    </row>
    <row r="436">
      <c r="A436" s="163" t="inlineStr">
        <is>
          <t>2026-02-04 19:06:20</t>
        </is>
      </c>
      <c r="B436" s="96" t="inlineStr">
        <is>
          <t>2026020411120520426700492312710</t>
        </is>
      </c>
      <c r="C436" s="97" t="inlineStr">
        <is>
          <t>支出</t>
        </is>
      </c>
      <c r="D436" s="97" t="inlineStr">
        <is>
          <t>*伟男</t>
        </is>
      </c>
      <c r="E436" s="97" t="inlineStr">
        <is>
          <t>****************0156</t>
        </is>
      </c>
      <c r="F436" s="97" t="n">
        <v>63</v>
      </c>
      <c r="G436" s="97" t="inlineStr">
        <is>
          <t>2026020411120520426700492312710</t>
        </is>
      </c>
      <c r="H436" s="97" t="inlineStr">
        <is>
          <t>706.71</t>
        </is>
      </c>
      <c r="I436" s="100" t="n"/>
      <c r="J436" s="97" t="n"/>
      <c r="K436" s="97" t="inlineStr">
        <is>
          <t>江苏贴皮顺丰到付费用</t>
        </is>
      </c>
      <c r="L436" s="130" t="inlineStr">
        <is>
          <t>4965587642045735316</t>
        </is>
      </c>
      <c r="M436" t="inlineStr">
        <is>
          <t>✓</t>
        </is>
      </c>
    </row>
    <row r="437">
      <c r="A437" s="96" t="inlineStr">
        <is>
          <t>2026-02-04 10:50:38</t>
        </is>
      </c>
      <c r="B437" s="96" t="inlineStr">
        <is>
          <t>1570772499345188331</t>
        </is>
      </c>
      <c r="C437" s="96" t="inlineStr">
        <is>
          <t>收入</t>
        </is>
      </c>
      <c r="D437" s="96" t="n"/>
      <c r="E437" s="96" t="n"/>
      <c r="F437" s="96" t="n">
        <v>0.01</v>
      </c>
      <c r="G437" s="96" t="inlineStr">
        <is>
          <t>20260202000730123388281ZGLPJ|P202602021033365278e47c52e86f069054000148335</t>
        </is>
      </c>
      <c r="H437" s="96" t="inlineStr">
        <is>
          <t>0.01</t>
        </is>
      </c>
      <c r="I437" s="100" t="n"/>
      <c r="J437" s="96" t="n"/>
      <c r="K437" s="96" t="inlineStr">
        <is>
          <t xml:space="preserve">P2026020410502840136732681600 </t>
        </is>
      </c>
      <c r="M437" t="inlineStr">
        <is>
          <t>✓</t>
        </is>
      </c>
    </row>
    <row r="438">
      <c r="A438" s="97" t="inlineStr">
        <is>
          <t>2026-02-04 10:50:38</t>
        </is>
      </c>
      <c r="B438" s="96" t="inlineStr">
        <is>
          <t>1570772499345288330</t>
        </is>
      </c>
      <c r="C438" s="97" t="inlineStr">
        <is>
          <t>支出</t>
        </is>
      </c>
      <c r="D438" s="97" t="n"/>
      <c r="E438" s="97" t="n"/>
      <c r="F438" s="97" t="n">
        <v>0.01</v>
      </c>
      <c r="G438" s="97" t="inlineStr">
        <is>
          <t>2026020211120520426700369118940</t>
        </is>
      </c>
      <c r="H438" s="97" t="inlineStr">
        <is>
          <t>0.00</t>
        </is>
      </c>
      <c r="I438" s="100" t="n"/>
      <c r="J438" s="97" t="n"/>
      <c r="K438" s="97" t="inlineStr">
        <is>
          <t xml:space="preserve">P2026020410502840136732681600 </t>
        </is>
      </c>
      <c r="M438" t="inlineStr">
        <is>
          <t>✓</t>
        </is>
      </c>
    </row>
    <row r="439">
      <c r="A439" s="162" t="inlineStr">
        <is>
          <t>2026-02-04 10:50:38</t>
        </is>
      </c>
      <c r="B439" s="129" t="inlineStr">
        <is>
          <t>2026020411120520426700468151750</t>
        </is>
      </c>
      <c r="C439" s="96" t="inlineStr">
        <is>
          <t>支出</t>
        </is>
      </c>
      <c r="D439" s="96" t="inlineStr">
        <is>
          <t>深圳市小亿网络有限公司</t>
        </is>
      </c>
      <c r="E439" s="96" t="inlineStr">
        <is>
          <t>****************0156</t>
        </is>
      </c>
      <c r="F439" s="96" t="n">
        <v>129.99</v>
      </c>
      <c r="G439" s="129" t="inlineStr">
        <is>
          <t>2026020411120520426700468151750</t>
        </is>
      </c>
      <c r="H439" s="96" t="inlineStr">
        <is>
          <t>769.71</t>
        </is>
      </c>
      <c r="I439" s="100" t="n"/>
      <c r="J439" s="96" t="n"/>
      <c r="K439" s="96" t="inlineStr">
        <is>
          <t>P50394787365万师傅周先生</t>
        </is>
      </c>
      <c r="L439" s="95" t="inlineStr">
        <is>
          <t>3157620602485981799</t>
        </is>
      </c>
      <c r="M439" t="inlineStr">
        <is>
          <t>✓ 万师傅安装费/退款流水(通过万师傅平台结算，有关联订单号，归属安装外包费用，无淘宝平台订单号属正常)</t>
        </is>
      </c>
    </row>
    <row r="440">
      <c r="A440" s="97" t="inlineStr">
        <is>
          <t>2026-02-04 09:57:27</t>
        </is>
      </c>
      <c r="B440" s="96" t="inlineStr">
        <is>
          <t>1570772597745988331</t>
        </is>
      </c>
      <c r="C440" s="97" t="inlineStr">
        <is>
          <t>收入</t>
        </is>
      </c>
      <c r="D440" s="97" t="n"/>
      <c r="E440" s="97" t="n"/>
      <c r="F440" s="97" t="n">
        <v>0.01</v>
      </c>
      <c r="G440" s="97" t="inlineStr">
        <is>
          <t>2026020222001488331448469871</t>
        </is>
      </c>
      <c r="H440" s="97" t="inlineStr">
        <is>
          <t>0.01</t>
        </is>
      </c>
      <c r="I440" s="100" t="n"/>
      <c r="J440" s="97" t="n"/>
      <c r="K440" s="97" t="inlineStr">
        <is>
          <t xml:space="preserve">P2026020409571805938926974400 </t>
        </is>
      </c>
      <c r="M440" t="inlineStr">
        <is>
          <t>✓</t>
        </is>
      </c>
    </row>
    <row r="441">
      <c r="A441" s="96" t="inlineStr">
        <is>
          <t>2026-02-04 09:57:27</t>
        </is>
      </c>
      <c r="B441" s="96" t="inlineStr">
        <is>
          <t>1570772597746088330</t>
        </is>
      </c>
      <c r="C441" s="96" t="inlineStr">
        <is>
          <t>支出</t>
        </is>
      </c>
      <c r="D441" s="96" t="n"/>
      <c r="E441" s="96" t="n"/>
      <c r="F441" s="96" t="n">
        <v>0.01</v>
      </c>
      <c r="G441" s="96" t="inlineStr">
        <is>
          <t>2026020211120520426700367318820</t>
        </is>
      </c>
      <c r="H441" s="96" t="inlineStr">
        <is>
          <t>0.00</t>
        </is>
      </c>
      <c r="I441" s="100" t="n"/>
      <c r="J441" s="96" t="n"/>
      <c r="K441" s="96" t="inlineStr">
        <is>
          <t xml:space="preserve">P2026020409571805938926974400 </t>
        </is>
      </c>
      <c r="M441" t="inlineStr">
        <is>
          <t>✓</t>
        </is>
      </c>
    </row>
    <row r="442">
      <c r="A442" s="163" t="inlineStr">
        <is>
          <t>2026-02-04 09:57:27</t>
        </is>
      </c>
      <c r="B442" s="96" t="inlineStr">
        <is>
          <t>2026020411120520426700466554400</t>
        </is>
      </c>
      <c r="C442" s="97" t="inlineStr">
        <is>
          <t>支出</t>
        </is>
      </c>
      <c r="D442" s="97" t="inlineStr">
        <is>
          <t>深圳市小亿网络有限公司</t>
        </is>
      </c>
      <c r="E442" s="97" t="inlineStr">
        <is>
          <t>****************0156</t>
        </is>
      </c>
      <c r="F442" s="97" t="n">
        <v>199.99</v>
      </c>
      <c r="G442" s="97" t="inlineStr">
        <is>
          <t>2026020411120520426700466554400</t>
        </is>
      </c>
      <c r="H442" s="97" t="inlineStr">
        <is>
          <t>899.70</t>
        </is>
      </c>
      <c r="I442" s="100" t="n"/>
      <c r="J442" s="97" t="n"/>
      <c r="K442" s="97" t="inlineStr">
        <is>
          <t>P50407150379万师傅尹鑫</t>
        </is>
      </c>
      <c r="L442" s="130" t="inlineStr">
        <is>
          <t>3016793965259618396</t>
        </is>
      </c>
      <c r="M442" t="inlineStr">
        <is>
          <t>✓ 万师傅安装费/退款流水(通过万师傅平台结算，有关联订单号，归属安装外包费用，无淘宝平台订单号属正常)</t>
        </is>
      </c>
    </row>
    <row r="443">
      <c r="A443" s="96" t="inlineStr">
        <is>
          <t>2026-02-04 09:38:22</t>
        </is>
      </c>
      <c r="B443" s="96" t="inlineStr">
        <is>
          <t>1570772415291488330</t>
        </is>
      </c>
      <c r="C443" s="96" t="inlineStr">
        <is>
          <t>支出</t>
        </is>
      </c>
      <c r="D443" s="96" t="n"/>
      <c r="E443" s="96" t="n"/>
      <c r="F443" s="96" t="n">
        <v>0.01</v>
      </c>
      <c r="G443" s="96" t="inlineStr">
        <is>
          <t>2026020122001188331447991841</t>
        </is>
      </c>
      <c r="H443" s="96" t="inlineStr">
        <is>
          <t>0.00</t>
        </is>
      </c>
      <c r="I443" s="100" t="n"/>
      <c r="J443" s="96" t="n"/>
      <c r="K443" s="96" t="inlineStr">
        <is>
          <t xml:space="preserve">G型拉手橱柜门免开槽嵌入式把手厨房抽屉隐形开槽内嵌免拉手型材 </t>
        </is>
      </c>
      <c r="M443" t="inlineStr">
        <is>
          <t>✓</t>
        </is>
      </c>
    </row>
    <row r="444">
      <c r="A444" s="97" t="inlineStr">
        <is>
          <t>2026-02-04 09:38:22</t>
        </is>
      </c>
      <c r="B444" s="96" t="inlineStr">
        <is>
          <t>1570772415291388331</t>
        </is>
      </c>
      <c r="C444" s="97" t="inlineStr">
        <is>
          <t>收入</t>
        </is>
      </c>
      <c r="D444" s="97" t="n"/>
      <c r="E444" s="97" t="n"/>
      <c r="F444" s="97" t="n">
        <v>0.01</v>
      </c>
      <c r="G444" s="97" t="inlineStr">
        <is>
          <t>2026020122001188331447991841</t>
        </is>
      </c>
      <c r="H444" s="97" t="inlineStr">
        <is>
          <t>0.01</t>
        </is>
      </c>
      <c r="I444" s="100" t="n"/>
      <c r="J444" s="97" t="n"/>
      <c r="K444" s="97" t="inlineStr">
        <is>
          <t xml:space="preserve">G型拉手橱柜门免开槽嵌入式把手厨房抽屉隐形开槽内嵌免拉手型材 </t>
        </is>
      </c>
      <c r="M444" t="inlineStr">
        <is>
          <t>✓</t>
        </is>
      </c>
    </row>
    <row r="445">
      <c r="A445" s="162" t="inlineStr">
        <is>
          <t>2026-02-04 09:38:21</t>
        </is>
      </c>
      <c r="B445" s="96" t="inlineStr">
        <is>
          <t>2026020411120520426700465888390</t>
        </is>
      </c>
      <c r="C445" s="96" t="inlineStr">
        <is>
          <t>支出</t>
        </is>
      </c>
      <c r="D445" s="96" t="inlineStr">
        <is>
          <t>广州市菲雅斯五金制品有限公司</t>
        </is>
      </c>
      <c r="E445" s="96" t="inlineStr">
        <is>
          <t>************1690</t>
        </is>
      </c>
      <c r="F445" s="96" t="n">
        <v>37.69</v>
      </c>
      <c r="G445" s="96" t="inlineStr">
        <is>
          <t>2026020411120520426700465888390</t>
        </is>
      </c>
      <c r="H445" s="96" t="inlineStr">
        <is>
          <t>1099.69</t>
        </is>
      </c>
      <c r="I445" s="100" t="n"/>
      <c r="J445" s="96" t="n"/>
      <c r="K445" s="96" t="inlineStr">
        <is>
          <t>铝隔板槽采购-江西</t>
        </is>
      </c>
      <c r="M445" t="inlineStr">
        <is>
          <t>✓</t>
        </is>
      </c>
    </row>
    <row r="446">
      <c r="A446" s="97" t="inlineStr">
        <is>
          <t>2026-02-04 09:37:26</t>
        </is>
      </c>
      <c r="B446" s="96" t="inlineStr">
        <is>
          <t>1570772576446988330</t>
        </is>
      </c>
      <c r="C446" s="97" t="inlineStr">
        <is>
          <t>支出</t>
        </is>
      </c>
      <c r="D446" s="97" t="n"/>
      <c r="E446" s="97" t="n"/>
      <c r="F446" s="97" t="n">
        <v>0.01</v>
      </c>
      <c r="G446" s="97" t="inlineStr">
        <is>
          <t>2026020122001488331449256579</t>
        </is>
      </c>
      <c r="H446" s="97" t="inlineStr">
        <is>
          <t>0.00</t>
        </is>
      </c>
      <c r="I446" s="100" t="n"/>
      <c r="J446" s="97" t="n"/>
      <c r="K446" s="97" t="inlineStr">
        <is>
          <t xml:space="preserve">G型拉手橱柜门免开槽嵌入式把手厨房抽屉隐形开槽内嵌免拉手型材 </t>
        </is>
      </c>
      <c r="M446" t="inlineStr">
        <is>
          <t>✓</t>
        </is>
      </c>
    </row>
    <row r="447">
      <c r="A447" s="96" t="inlineStr">
        <is>
          <t>2026-02-04 09:37:26</t>
        </is>
      </c>
      <c r="B447" s="96" t="inlineStr">
        <is>
          <t>1570772576446888331</t>
        </is>
      </c>
      <c r="C447" s="96" t="inlineStr">
        <is>
          <t>收入</t>
        </is>
      </c>
      <c r="D447" s="96" t="n"/>
      <c r="E447" s="96" t="n"/>
      <c r="F447" s="96" t="n">
        <v>0.01</v>
      </c>
      <c r="G447" s="96" t="inlineStr">
        <is>
          <t>2026020122001488331449256579</t>
        </is>
      </c>
      <c r="H447" s="96" t="inlineStr">
        <is>
          <t>0.01</t>
        </is>
      </c>
      <c r="I447" s="100" t="n"/>
      <c r="J447" s="96" t="n"/>
      <c r="K447" s="96" t="inlineStr">
        <is>
          <t xml:space="preserve">G型拉手橱柜门免开槽嵌入式把手厨房抽屉隐形开槽内嵌免拉手型材 </t>
        </is>
      </c>
      <c r="M447" t="inlineStr">
        <is>
          <t>✓</t>
        </is>
      </c>
    </row>
    <row r="448">
      <c r="A448" s="163" t="inlineStr">
        <is>
          <t>2026-02-04 09:37:26</t>
        </is>
      </c>
      <c r="B448" s="96" t="inlineStr">
        <is>
          <t>2026020411120520426700465606170</t>
        </is>
      </c>
      <c r="C448" s="97" t="inlineStr">
        <is>
          <t>支出</t>
        </is>
      </c>
      <c r="D448" s="97" t="inlineStr">
        <is>
          <t>广州市菲雅斯五金制品有限公司</t>
        </is>
      </c>
      <c r="E448" s="97" t="inlineStr">
        <is>
          <t>************1690</t>
        </is>
      </c>
      <c r="F448" s="97" t="n">
        <v>36.69</v>
      </c>
      <c r="G448" s="97" t="inlineStr">
        <is>
          <t>2026020411120520426700465606170</t>
        </is>
      </c>
      <c r="H448" s="97" t="inlineStr">
        <is>
          <t>1137.38</t>
        </is>
      </c>
      <c r="I448" s="100" t="n"/>
      <c r="J448" s="97" t="n"/>
      <c r="K448" s="97" t="inlineStr">
        <is>
          <t>铝隔板槽采购-江西</t>
        </is>
      </c>
      <c r="M448" t="inlineStr">
        <is>
          <t>✓</t>
        </is>
      </c>
    </row>
    <row r="449">
      <c r="A449" s="96" t="inlineStr">
        <is>
          <t>2026-02-04 09:07:47</t>
        </is>
      </c>
      <c r="B449" s="96" t="inlineStr">
        <is>
          <t>1570772464932988330</t>
        </is>
      </c>
      <c r="C449" s="96" t="inlineStr">
        <is>
          <t>支出</t>
        </is>
      </c>
      <c r="D449" s="96" t="n"/>
      <c r="E449" s="96" t="n"/>
      <c r="F449" s="96" t="n">
        <v>0.02</v>
      </c>
      <c r="G449" s="96" t="inlineStr">
        <is>
          <t>2026020123001488331448972594</t>
        </is>
      </c>
      <c r="H449" s="96" t="inlineStr">
        <is>
          <t>0.00</t>
        </is>
      </c>
      <c r="I449" s="100" t="n"/>
      <c r="J449" s="96" t="n"/>
      <c r="K449" s="96" t="inlineStr">
        <is>
          <t xml:space="preserve">不锈钢角码90度直角固定器三角铁支架l型连接件片层板托加固五金t </t>
        </is>
      </c>
      <c r="M449" t="inlineStr">
        <is>
          <t>✓</t>
        </is>
      </c>
    </row>
    <row r="450">
      <c r="A450" s="97" t="inlineStr">
        <is>
          <t>2026-02-04 09:07:47</t>
        </is>
      </c>
      <c r="B450" s="96" t="inlineStr">
        <is>
          <t>1570772464932788331</t>
        </is>
      </c>
      <c r="C450" s="97" t="inlineStr">
        <is>
          <t>收入</t>
        </is>
      </c>
      <c r="D450" s="97" t="n"/>
      <c r="E450" s="97" t="n"/>
      <c r="F450" s="97" t="n">
        <v>0.02</v>
      </c>
      <c r="G450" s="97" t="inlineStr">
        <is>
          <t>2026020123001488331448972594</t>
        </is>
      </c>
      <c r="H450" s="97" t="inlineStr">
        <is>
          <t>0.02</t>
        </is>
      </c>
      <c r="I450" s="100" t="n"/>
      <c r="J450" s="97" t="n"/>
      <c r="K450" s="97" t="inlineStr">
        <is>
          <t xml:space="preserve">不锈钢角码90度直角固定器三角铁支架l型连接件片层板托加固五金t </t>
        </is>
      </c>
      <c r="M450" t="inlineStr">
        <is>
          <t>✓</t>
        </is>
      </c>
    </row>
    <row r="451">
      <c r="A451" s="162" t="inlineStr">
        <is>
          <t>2026-02-04 09:07:47</t>
        </is>
      </c>
      <c r="B451" s="96" t="inlineStr">
        <is>
          <t>2026020411120520426700465343240</t>
        </is>
      </c>
      <c r="C451" s="96" t="inlineStr">
        <is>
          <t>支出</t>
        </is>
      </c>
      <c r="D451" s="96" t="inlineStr">
        <is>
          <t>广东乐马五金精密制造有限公司</t>
        </is>
      </c>
      <c r="E451" s="96" t="inlineStr">
        <is>
          <t>************6172</t>
        </is>
      </c>
      <c r="F451" s="96" t="n">
        <v>144.98</v>
      </c>
      <c r="G451" s="96" t="inlineStr">
        <is>
          <t>2026020411120520426700465343240</t>
        </is>
      </c>
      <c r="H451" s="96" t="inlineStr">
        <is>
          <t>1174.07</t>
        </is>
      </c>
      <c r="I451" s="100" t="n"/>
      <c r="J451" s="96" t="n"/>
      <c r="K451" s="96" t="inlineStr">
        <is>
          <t>长连接片</t>
        </is>
      </c>
      <c r="M451" t="inlineStr">
        <is>
          <t>✓</t>
        </is>
      </c>
    </row>
    <row r="452">
      <c r="A452" s="163" t="inlineStr">
        <is>
          <t>2026-02-03 17:30:54</t>
        </is>
      </c>
      <c r="B452" s="96" t="inlineStr">
        <is>
          <t>2026020311120520436700442484431</t>
        </is>
      </c>
      <c r="C452" s="97" t="inlineStr">
        <is>
          <t>收入</t>
        </is>
      </c>
      <c r="D452" s="97" t="inlineStr">
        <is>
          <t>上海科霄贸易有限公司</t>
        </is>
      </c>
      <c r="E452" s="97" t="inlineStr">
        <is>
          <t>************5613</t>
        </is>
      </c>
      <c r="F452" s="97" t="n">
        <v>519.99</v>
      </c>
      <c r="G452" s="97" t="inlineStr">
        <is>
          <t>2026020311120520436700442484431</t>
        </is>
      </c>
      <c r="H452" s="97" t="inlineStr">
        <is>
          <t>1319.05</t>
        </is>
      </c>
      <c r="I452" s="100" t="n"/>
      <c r="J452" s="97" t="n"/>
      <c r="K452" s="97" t="inlineStr">
        <is>
          <t>高艺玲公牛轨道</t>
        </is>
      </c>
      <c r="L452" s="130" t="inlineStr">
        <is>
          <t>4875481081000424447</t>
        </is>
      </c>
      <c r="M452" t="inlineStr">
        <is>
          <t>✓</t>
        </is>
      </c>
    </row>
    <row r="453">
      <c r="A453" s="96" t="inlineStr">
        <is>
          <t>2026-02-03 17:30:52</t>
        </is>
      </c>
      <c r="B453" s="96" t="inlineStr">
        <is>
          <t>1570772459341488331</t>
        </is>
      </c>
      <c r="C453" s="96" t="inlineStr">
        <is>
          <t>收入</t>
        </is>
      </c>
      <c r="D453" s="96" t="n"/>
      <c r="E453" s="96" t="n"/>
      <c r="F453" s="96" t="n">
        <v>0.01</v>
      </c>
      <c r="G453" s="96" t="inlineStr">
        <is>
          <t>2026020111120520436700341113501</t>
        </is>
      </c>
      <c r="H453" s="96" t="inlineStr">
        <is>
          <t>0.01</t>
        </is>
      </c>
      <c r="I453" s="100" t="n"/>
      <c r="J453" s="96" t="n"/>
      <c r="K453" s="96" t="inlineStr">
        <is>
          <t xml:space="preserve">公牛大师轨道插座带开关智能家用餐边柜明装滑动移动电力导轨插排 </t>
        </is>
      </c>
      <c r="M453" t="inlineStr">
        <is>
          <t>✓</t>
        </is>
      </c>
    </row>
    <row r="454">
      <c r="A454" s="97" t="inlineStr">
        <is>
          <t>2026-02-03 17:30:52</t>
        </is>
      </c>
      <c r="B454" s="96" t="inlineStr">
        <is>
          <t>1570772459341788330</t>
        </is>
      </c>
      <c r="C454" s="97" t="inlineStr">
        <is>
          <t>支出</t>
        </is>
      </c>
      <c r="D454" s="97" t="n"/>
      <c r="E454" s="97" t="n"/>
      <c r="F454" s="97" t="n">
        <v>0.01</v>
      </c>
      <c r="G454" s="97" t="inlineStr">
        <is>
          <t>2026020111120520436700340175511</t>
        </is>
      </c>
      <c r="H454" s="97" t="inlineStr">
        <is>
          <t>0.00</t>
        </is>
      </c>
      <c r="I454" s="100" t="n"/>
      <c r="J454" s="97" t="n"/>
      <c r="K454" s="97" t="inlineStr">
        <is>
          <t xml:space="preserve">公牛大师轨道插座带开关智能家用餐边柜明装滑动移动电力导轨插排 </t>
        </is>
      </c>
      <c r="M454" t="inlineStr">
        <is>
          <t>✓</t>
        </is>
      </c>
    </row>
    <row r="455">
      <c r="A455" s="162" t="inlineStr">
        <is>
          <t>2026-02-03 16:51:36</t>
        </is>
      </c>
      <c r="B455" s="96" t="inlineStr">
        <is>
          <t>2026020311120520426700439057760</t>
        </is>
      </c>
      <c r="C455" s="96" t="inlineStr">
        <is>
          <t>支出</t>
        </is>
      </c>
      <c r="D455" s="96" t="inlineStr">
        <is>
          <t>*长伟</t>
        </is>
      </c>
      <c r="E455" s="96" t="inlineStr">
        <is>
          <t>************3513</t>
        </is>
      </c>
      <c r="F455" s="96" t="n">
        <v>140</v>
      </c>
      <c r="G455" s="96" t="inlineStr">
        <is>
          <t>2026020311120520426700439057760</t>
        </is>
      </c>
      <c r="H455" s="96" t="inlineStr">
        <is>
          <t>799.06</t>
        </is>
      </c>
      <c r="I455" s="100" t="n"/>
      <c r="J455" s="96" t="n"/>
      <c r="K455" s="96" t="inlineStr">
        <is>
          <t>江苏洞洞板</t>
        </is>
      </c>
      <c r="M455" t="inlineStr">
        <is>
          <t>✓</t>
        </is>
      </c>
    </row>
    <row r="456">
      <c r="A456" s="163" t="inlineStr">
        <is>
          <t>2026-02-03 16:09:32</t>
        </is>
      </c>
      <c r="B456" s="96" t="inlineStr">
        <is>
          <t>2026020311120520426700433840590</t>
        </is>
      </c>
      <c r="C456" s="97" t="inlineStr">
        <is>
          <t>支出</t>
        </is>
      </c>
      <c r="D456" s="97" t="inlineStr">
        <is>
          <t>*小平</t>
        </is>
      </c>
      <c r="E456" s="97" t="inlineStr">
        <is>
          <t>****************0156</t>
        </is>
      </c>
      <c r="F456" s="97" t="n">
        <v>100</v>
      </c>
      <c r="G456" s="97" t="inlineStr">
        <is>
          <t>2026020311120520426700433840590</t>
        </is>
      </c>
      <c r="H456" s="97" t="inlineStr">
        <is>
          <t>939.06</t>
        </is>
      </c>
      <c r="I456" s="100" t="n"/>
      <c r="J456" s="97" t="n"/>
      <c r="K456" s="96" t="inlineStr">
        <is>
          <t>上海黄梦荻直达</t>
        </is>
      </c>
      <c r="L456" s="130" t="inlineStr">
        <is>
          <t>5014980578413738833</t>
        </is>
      </c>
      <c r="M456" t="inlineStr">
        <is>
          <t>✓</t>
        </is>
      </c>
    </row>
    <row r="457">
      <c r="A457" s="96" t="inlineStr">
        <is>
          <t>2026-02-03 12:59:20</t>
        </is>
      </c>
      <c r="B457" s="96" t="inlineStr">
        <is>
          <t>1570772111140488330</t>
        </is>
      </c>
      <c r="C457" s="96" t="inlineStr">
        <is>
          <t>支出</t>
        </is>
      </c>
      <c r="D457" s="96" t="n"/>
      <c r="E457" s="96" t="n"/>
      <c r="F457" s="96" t="n">
        <v>0.01</v>
      </c>
      <c r="G457" s="96" t="inlineStr">
        <is>
          <t>2026020322001488331455056139</t>
        </is>
      </c>
      <c r="H457" s="96" t="inlineStr">
        <is>
          <t>0.00</t>
        </is>
      </c>
      <c r="I457" s="100" t="n"/>
      <c r="J457" s="96" t="n"/>
      <c r="K457" s="96" t="inlineStr">
        <is>
          <t xml:space="preserve">P2026020312591150708614733200 </t>
        </is>
      </c>
      <c r="M457" t="inlineStr">
        <is>
          <t>✓</t>
        </is>
      </c>
    </row>
    <row r="458">
      <c r="A458" s="97" t="inlineStr">
        <is>
          <t>2026-02-03 12:59:20</t>
        </is>
      </c>
      <c r="B458" s="96" t="inlineStr">
        <is>
          <t>1570772111140388331</t>
        </is>
      </c>
      <c r="C458" s="97" t="inlineStr">
        <is>
          <t>收入</t>
        </is>
      </c>
      <c r="D458" s="97" t="n"/>
      <c r="E458" s="97" t="n"/>
      <c r="F458" s="97" t="n">
        <v>0.01</v>
      </c>
      <c r="G458" s="97" t="inlineStr">
        <is>
          <t>2026020123001488331445492388</t>
        </is>
      </c>
      <c r="H458" s="97" t="inlineStr">
        <is>
          <t>0.01</t>
        </is>
      </c>
      <c r="I458" s="100" t="n"/>
      <c r="J458" s="97" t="n"/>
      <c r="K458" s="97" t="inlineStr">
        <is>
          <t xml:space="preserve">P2026020312591150708614733200 </t>
        </is>
      </c>
      <c r="M458" t="inlineStr">
        <is>
          <t>✓</t>
        </is>
      </c>
    </row>
    <row r="459">
      <c r="A459" s="162" t="inlineStr">
        <is>
          <t>2026-02-03 12:59:19</t>
        </is>
      </c>
      <c r="B459" s="96" t="inlineStr">
        <is>
          <t>2026020311120520426700424806520</t>
        </is>
      </c>
      <c r="C459" s="96" t="inlineStr">
        <is>
          <t>支出</t>
        </is>
      </c>
      <c r="D459" s="96" t="inlineStr">
        <is>
          <t>深圳市小亿网络有限公司</t>
        </is>
      </c>
      <c r="E459" s="96" t="inlineStr">
        <is>
          <t>****************0156</t>
        </is>
      </c>
      <c r="F459" s="96" t="n">
        <v>29.99</v>
      </c>
      <c r="G459" s="96" t="inlineStr">
        <is>
          <t>2026020311120520426700424806520</t>
        </is>
      </c>
      <c r="H459" s="96" t="inlineStr">
        <is>
          <t>1039.06</t>
        </is>
      </c>
      <c r="I459" s="100" t="n"/>
      <c r="J459" s="96" t="n"/>
      <c r="K459" s="96" t="inlineStr">
        <is>
          <t>P50299643417万师傅项一丹</t>
        </is>
      </c>
      <c r="L459" s="130" t="inlineStr">
        <is>
          <t>3012335652479815057</t>
        </is>
      </c>
      <c r="M459" t="inlineStr">
        <is>
          <t>✓ 万师傅安装费/退款流水(通过万师傅平台结算，有关联订单号，归属安装外包费用，无淘宝平台订单号属正常)</t>
        </is>
      </c>
    </row>
    <row r="460">
      <c r="A460" s="97" t="inlineStr">
        <is>
          <t>2026-02-03 10:19:39</t>
        </is>
      </c>
      <c r="B460" s="96" t="inlineStr">
        <is>
          <t>1570772134176088331</t>
        </is>
      </c>
      <c r="C460" s="97" t="inlineStr">
        <is>
          <t>收入</t>
        </is>
      </c>
      <c r="D460" s="97" t="n"/>
      <c r="E460" s="97" t="n"/>
      <c r="F460" s="97" t="n">
        <v>0.01</v>
      </c>
      <c r="G460" s="97" t="inlineStr">
        <is>
          <t>2026020111120520426700330173610</t>
        </is>
      </c>
      <c r="H460" s="97" t="inlineStr">
        <is>
          <t>0.01</t>
        </is>
      </c>
      <c r="I460" s="100" t="n"/>
      <c r="J460" s="97" t="n"/>
      <c r="K460" s="97" t="inlineStr">
        <is>
          <t xml:space="preserve">P2026020310192966522931551900 </t>
        </is>
      </c>
      <c r="M460" t="inlineStr">
        <is>
          <t>✓</t>
        </is>
      </c>
    </row>
    <row r="461">
      <c r="A461" s="96" t="inlineStr">
        <is>
          <t>2026-02-03 10:19:39</t>
        </is>
      </c>
      <c r="B461" s="96" t="inlineStr">
        <is>
          <t>1570772134176188330</t>
        </is>
      </c>
      <c r="C461" s="96" t="inlineStr">
        <is>
          <t>支出</t>
        </is>
      </c>
      <c r="D461" s="96" t="n"/>
      <c r="E461" s="96" t="n"/>
      <c r="F461" s="96" t="n">
        <v>0.01</v>
      </c>
      <c r="G461" s="96" t="inlineStr">
        <is>
          <t>2026020122001488331447414184</t>
        </is>
      </c>
      <c r="H461" s="96" t="inlineStr">
        <is>
          <t>0.00</t>
        </is>
      </c>
      <c r="I461" s="100" t="n"/>
      <c r="J461" s="96" t="n"/>
      <c r="K461" s="96" t="inlineStr">
        <is>
          <t xml:space="preserve">P2026020310192966522931551900 </t>
        </is>
      </c>
      <c r="M461" t="inlineStr">
        <is>
          <t>✓</t>
        </is>
      </c>
    </row>
    <row r="462">
      <c r="A462" s="163" t="inlineStr">
        <is>
          <t>2026-02-03 10:19:38</t>
        </is>
      </c>
      <c r="B462" s="96" t="inlineStr">
        <is>
          <t>2026020311120520426700419767650</t>
        </is>
      </c>
      <c r="C462" s="97" t="inlineStr">
        <is>
          <t>支出</t>
        </is>
      </c>
      <c r="D462" s="97" t="inlineStr">
        <is>
          <t>深圳市小亿网络有限公司</t>
        </is>
      </c>
      <c r="E462" s="97" t="inlineStr">
        <is>
          <t>****************0156</t>
        </is>
      </c>
      <c r="F462" s="97" t="n">
        <v>179.99</v>
      </c>
      <c r="G462" s="97" t="inlineStr">
        <is>
          <t>2026020311120520426700419767650</t>
        </is>
      </c>
      <c r="H462" s="97" t="inlineStr">
        <is>
          <t>1069.05</t>
        </is>
      </c>
      <c r="I462" s="100" t="n"/>
      <c r="J462" s="97" t="n"/>
      <c r="K462" s="97" t="inlineStr">
        <is>
          <t>P50382555968万师傅项一丹</t>
        </is>
      </c>
      <c r="L462" s="130" t="inlineStr">
        <is>
          <t>3012335652479815057</t>
        </is>
      </c>
      <c r="M462" t="inlineStr">
        <is>
          <t>✓ 万师傅安装费/退款流水(通过万师傅平台结算，有关联订单号，归属安装外包费用，无淘宝平台订单号属正常)</t>
        </is>
      </c>
    </row>
    <row r="463">
      <c r="A463" s="96" t="inlineStr">
        <is>
          <t>2026-02-02 18:47:27</t>
        </is>
      </c>
      <c r="B463" s="96" t="inlineStr">
        <is>
          <t>1570772171502188331</t>
        </is>
      </c>
      <c r="C463" s="96" t="inlineStr">
        <is>
          <t>收入</t>
        </is>
      </c>
      <c r="D463" s="96" t="n"/>
      <c r="E463" s="96" t="n"/>
      <c r="F463" s="96" t="n">
        <v>0.01</v>
      </c>
      <c r="G463" s="96" t="inlineStr">
        <is>
          <t>2026020111120520426700329201180</t>
        </is>
      </c>
      <c r="H463" s="96" t="inlineStr">
        <is>
          <t>0.01</t>
        </is>
      </c>
      <c r="I463" s="100" t="n"/>
      <c r="J463" s="96" t="n"/>
      <c r="K463" s="96" t="inlineStr">
        <is>
          <t xml:space="preserve">淘宝退货-寄件费_2215495491208_LP00796386457755 </t>
        </is>
      </c>
      <c r="M463" t="inlineStr">
        <is>
          <t>✓</t>
        </is>
      </c>
    </row>
    <row r="464">
      <c r="A464" s="97" t="inlineStr">
        <is>
          <t>2026-02-02 18:47:27</t>
        </is>
      </c>
      <c r="B464" s="96" t="inlineStr">
        <is>
          <t>1570772171502288330</t>
        </is>
      </c>
      <c r="C464" s="97" t="inlineStr">
        <is>
          <t>支出</t>
        </is>
      </c>
      <c r="D464" s="97" t="n"/>
      <c r="E464" s="97" t="n"/>
      <c r="F464" s="97" t="n">
        <v>0.01</v>
      </c>
      <c r="G464" s="97" t="inlineStr">
        <is>
          <t>2026020122001488331447324898</t>
        </is>
      </c>
      <c r="H464" s="97" t="inlineStr">
        <is>
          <t>0.00</t>
        </is>
      </c>
      <c r="I464" s="100" t="n"/>
      <c r="J464" s="97" t="n"/>
      <c r="K464" s="97" t="inlineStr">
        <is>
          <t xml:space="preserve">淘宝退货-寄件费_2215495491208_LP00796386457755 </t>
        </is>
      </c>
      <c r="M464" t="inlineStr">
        <is>
          <t>✓</t>
        </is>
      </c>
    </row>
    <row r="465">
      <c r="A465" s="162" t="inlineStr">
        <is>
          <t>2026-02-02 18:47:27</t>
        </is>
      </c>
      <c r="B465" s="96" t="inlineStr">
        <is>
          <t>2026020211120520426700399471210</t>
        </is>
      </c>
      <c r="C465" s="96" t="inlineStr">
        <is>
          <t>支出</t>
        </is>
      </c>
      <c r="D465" s="96" t="inlineStr">
        <is>
          <t>淘天物流科技有限公司</t>
        </is>
      </c>
      <c r="E465" s="96" t="inlineStr">
        <is>
          <t>****************0156</t>
        </is>
      </c>
      <c r="F465" s="96" t="n">
        <v>13.44</v>
      </c>
      <c r="G465" s="96" t="inlineStr">
        <is>
          <t>2026020211120520426700399471210</t>
        </is>
      </c>
      <c r="H465" s="96" t="inlineStr">
        <is>
          <t>1249.04</t>
        </is>
      </c>
      <c r="I465" s="100" t="n"/>
      <c r="J465" s="96" t="n"/>
      <c r="K465" s="96" t="inlineStr">
        <is>
          <t>椅子退货运费</t>
        </is>
      </c>
      <c r="M465" t="inlineStr">
        <is>
          <t>✓</t>
        </is>
      </c>
    </row>
    <row r="466">
      <c r="A466" s="97" t="inlineStr">
        <is>
          <t>2026-02-02 17:21:42</t>
        </is>
      </c>
      <c r="B466" s="96" t="inlineStr">
        <is>
          <t>1570772215316288331</t>
        </is>
      </c>
      <c r="C466" s="97" t="inlineStr">
        <is>
          <t>收入</t>
        </is>
      </c>
      <c r="D466" s="97" t="n"/>
      <c r="E466" s="97" t="n"/>
      <c r="F466" s="97" t="n">
        <v>0.01</v>
      </c>
      <c r="G466" s="97" t="inlineStr">
        <is>
          <t>2026020111120520426700328967740</t>
        </is>
      </c>
      <c r="H466" s="97" t="inlineStr">
        <is>
          <t>0.01</t>
        </is>
      </c>
      <c r="I466" s="100" t="n"/>
      <c r="J466" s="97" t="n"/>
      <c r="K466" s="97" t="inlineStr">
        <is>
          <t xml:space="preserve">P2026020217213340700316224900 </t>
        </is>
      </c>
      <c r="M466" t="inlineStr">
        <is>
          <t>✓</t>
        </is>
      </c>
    </row>
    <row r="467">
      <c r="A467" s="96" t="inlineStr">
        <is>
          <t>2026-02-02 17:21:42</t>
        </is>
      </c>
      <c r="B467" s="96" t="inlineStr">
        <is>
          <t>1570772215316388330</t>
        </is>
      </c>
      <c r="C467" s="96" t="inlineStr">
        <is>
          <t>支出</t>
        </is>
      </c>
      <c r="D467" s="96" t="n"/>
      <c r="E467" s="96" t="n"/>
      <c r="F467" s="96" t="n">
        <v>0.01</v>
      </c>
      <c r="G467" s="96" t="inlineStr">
        <is>
          <t>2026020122001488331445314633</t>
        </is>
      </c>
      <c r="H467" s="96" t="inlineStr">
        <is>
          <t>0.00</t>
        </is>
      </c>
      <c r="I467" s="100" t="n"/>
      <c r="J467" s="96" t="n"/>
      <c r="K467" s="96" t="inlineStr">
        <is>
          <t xml:space="preserve">P2026020217213340700316224900 </t>
        </is>
      </c>
      <c r="M467" t="inlineStr">
        <is>
          <t>✓</t>
        </is>
      </c>
    </row>
    <row r="468">
      <c r="A468" s="163" t="inlineStr">
        <is>
          <t>2026-02-02 17:21:42</t>
        </is>
      </c>
      <c r="B468" s="96" t="inlineStr">
        <is>
          <t>2026020211120520426700395167440</t>
        </is>
      </c>
      <c r="C468" s="97" t="inlineStr">
        <is>
          <t>支出</t>
        </is>
      </c>
      <c r="D468" s="97" t="inlineStr">
        <is>
          <t>*师傅</t>
        </is>
      </c>
      <c r="E468" s="97" t="inlineStr">
        <is>
          <t>************3103</t>
        </is>
      </c>
      <c r="F468" s="97" t="n">
        <v>98.98999999999999</v>
      </c>
      <c r="G468" s="97" t="inlineStr">
        <is>
          <t>2026020211120520426700395167440</t>
        </is>
      </c>
      <c r="H468" s="97" t="inlineStr">
        <is>
          <t>1262.48</t>
        </is>
      </c>
      <c r="I468" s="100" t="n"/>
      <c r="J468" s="97" t="n"/>
      <c r="K468" s="97" t="inlineStr">
        <is>
          <t>P50393547572万师傅霓蓝蓝</t>
        </is>
      </c>
      <c r="L468" s="130" t="inlineStr">
        <is>
          <t>3061974901843987868</t>
        </is>
      </c>
      <c r="M468" t="inlineStr">
        <is>
          <t>✓ 万师傅安装费/退款流水(通过万师傅平台结算，有关联订单号，归属安装外包费用，无淘宝平台订单号属正常)</t>
        </is>
      </c>
    </row>
    <row r="469">
      <c r="A469" s="96" t="inlineStr">
        <is>
          <t>2026-02-02 14:25:13</t>
        </is>
      </c>
      <c r="B469" s="96" t="inlineStr">
        <is>
          <t>1570772004998488330</t>
        </is>
      </c>
      <c r="C469" s="96" t="inlineStr">
        <is>
          <t>支出</t>
        </is>
      </c>
      <c r="D469" s="96" t="n"/>
      <c r="E469" s="96" t="n"/>
      <c r="F469" s="96" t="n">
        <v>0.01</v>
      </c>
      <c r="G469" s="96" t="inlineStr">
        <is>
          <t>2026020111120520426700329686120</t>
        </is>
      </c>
      <c r="H469" s="96" t="inlineStr">
        <is>
          <t>0.00</t>
        </is>
      </c>
      <c r="I469" s="100" t="n"/>
      <c r="J469" s="96" t="n"/>
      <c r="K469" s="96" t="inlineStr">
        <is>
          <t xml:space="preserve">P2026020214250573723151160700 </t>
        </is>
      </c>
      <c r="M469" t="inlineStr">
        <is>
          <t>✓</t>
        </is>
      </c>
    </row>
    <row r="470">
      <c r="A470" s="97" t="inlineStr">
        <is>
          <t>2026-02-02 14:25:13</t>
        </is>
      </c>
      <c r="B470" s="96" t="inlineStr">
        <is>
          <t>1570772004998388331</t>
        </is>
      </c>
      <c r="C470" s="97" t="inlineStr">
        <is>
          <t>收入</t>
        </is>
      </c>
      <c r="D470" s="97" t="n"/>
      <c r="E470" s="97" t="n"/>
      <c r="F470" s="97" t="n">
        <v>0.01</v>
      </c>
      <c r="G470" s="97" t="inlineStr">
        <is>
          <t>2026020122001488331447206211</t>
        </is>
      </c>
      <c r="H470" s="97" t="inlineStr">
        <is>
          <t>0.01</t>
        </is>
      </c>
      <c r="I470" s="100" t="n"/>
      <c r="J470" s="97" t="n"/>
      <c r="K470" s="97" t="inlineStr">
        <is>
          <t xml:space="preserve">P2026020214250573723151160700 </t>
        </is>
      </c>
      <c r="M470" t="inlineStr">
        <is>
          <t>✓</t>
        </is>
      </c>
    </row>
    <row r="471">
      <c r="A471" s="162" t="inlineStr">
        <is>
          <t>2026-02-02 14:25:12</t>
        </is>
      </c>
      <c r="B471" s="96" t="inlineStr">
        <is>
          <t>2026020211120520426700383107770</t>
        </is>
      </c>
      <c r="C471" s="96" t="inlineStr">
        <is>
          <t>支出</t>
        </is>
      </c>
      <c r="D471" s="96" t="inlineStr">
        <is>
          <t>深圳市小亿网络有限公司</t>
        </is>
      </c>
      <c r="E471" s="96" t="inlineStr">
        <is>
          <t>****************0156</t>
        </is>
      </c>
      <c r="F471" s="96" t="n">
        <v>87.98999999999999</v>
      </c>
      <c r="G471" s="96" t="inlineStr">
        <is>
          <t>2026020211120520426700383107770</t>
        </is>
      </c>
      <c r="H471" s="96" t="inlineStr">
        <is>
          <t>1361.47</t>
        </is>
      </c>
      <c r="I471" s="100" t="n"/>
      <c r="J471" s="96" t="n"/>
      <c r="K471" s="96" t="inlineStr">
        <is>
          <t>P50382555968万师傅项一丹</t>
        </is>
      </c>
      <c r="L471" s="130" t="inlineStr">
        <is>
          <t>3012335652479815057</t>
        </is>
      </c>
      <c r="M471" t="inlineStr">
        <is>
          <t>✓ 万师傅安装费/退款流水(通过万师傅平台结算，有关联订单号，归属安装外包费用，无淘宝平台订单号属正常)</t>
        </is>
      </c>
    </row>
    <row r="472">
      <c r="A472" s="97" t="inlineStr">
        <is>
          <t>2026-02-02 10:33:44</t>
        </is>
      </c>
      <c r="B472" s="96" t="inlineStr">
        <is>
          <t>1570771857048388331</t>
        </is>
      </c>
      <c r="C472" s="97" t="inlineStr">
        <is>
          <t>收入</t>
        </is>
      </c>
      <c r="D472" s="97" t="n"/>
      <c r="E472" s="97" t="n"/>
      <c r="F472" s="97" t="n">
        <v>0.01</v>
      </c>
      <c r="G472" s="97" t="inlineStr">
        <is>
          <t>2026020111120520426700330456290</t>
        </is>
      </c>
      <c r="H472" s="97" t="inlineStr">
        <is>
          <t>0.01</t>
        </is>
      </c>
      <c r="I472" s="100" t="n"/>
      <c r="J472" s="97" t="n"/>
      <c r="K472" s="97" t="n"/>
      <c r="M472" t="inlineStr">
        <is>
          <t>✓</t>
        </is>
      </c>
    </row>
    <row r="473">
      <c r="A473" s="96" t="inlineStr">
        <is>
          <t>2026-02-02 10:33:44</t>
        </is>
      </c>
      <c r="B473" s="96" t="inlineStr">
        <is>
          <t>1570771857048688330</t>
        </is>
      </c>
      <c r="C473" s="96" t="inlineStr">
        <is>
          <t>支出</t>
        </is>
      </c>
      <c r="D473" s="96" t="n"/>
      <c r="E473" s="96" t="n"/>
      <c r="F473" s="96" t="n">
        <v>0.01</v>
      </c>
      <c r="G473" s="96" t="inlineStr">
        <is>
          <t>2026020122001488331445482239</t>
        </is>
      </c>
      <c r="H473" s="96" t="inlineStr">
        <is>
          <t>0.00</t>
        </is>
      </c>
      <c r="I473" s="100" t="n"/>
      <c r="J473" s="96" t="n"/>
      <c r="K473" s="96" t="n"/>
      <c r="M473" t="inlineStr">
        <is>
          <t>✓</t>
        </is>
      </c>
    </row>
    <row r="474">
      <c r="A474" s="163" t="inlineStr">
        <is>
          <t>2026-02-02 10:33:43</t>
        </is>
      </c>
      <c r="B474" s="96" t="inlineStr">
        <is>
          <t>2026020211120520426700369118940</t>
        </is>
      </c>
      <c r="C474" s="97" t="inlineStr">
        <is>
          <t>支出</t>
        </is>
      </c>
      <c r="D474" s="97" t="inlineStr">
        <is>
          <t>*辉娇</t>
        </is>
      </c>
      <c r="E474" s="97" t="inlineStr">
        <is>
          <t>************2847</t>
        </is>
      </c>
      <c r="F474" s="97" t="n">
        <v>47.57</v>
      </c>
      <c r="G474" s="97" t="inlineStr">
        <is>
          <t>2026020211120520426700369118940</t>
        </is>
      </c>
      <c r="H474" s="97" t="inlineStr">
        <is>
          <t>1449.46</t>
        </is>
      </c>
      <c r="I474" s="100" t="n"/>
      <c r="J474" s="97" t="n"/>
      <c r="K474" s="97" t="inlineStr">
        <is>
          <t>组合柜卡扣+连接片</t>
        </is>
      </c>
      <c r="M474" t="inlineStr">
        <is>
          <t>✓</t>
        </is>
      </c>
    </row>
    <row r="475">
      <c r="A475" s="96" t="inlineStr">
        <is>
          <t>2026-02-02 09:39:05</t>
        </is>
      </c>
      <c r="B475" s="96" t="inlineStr">
        <is>
          <t>1570771855229488330</t>
        </is>
      </c>
      <c r="C475" s="96" t="inlineStr">
        <is>
          <t>支出</t>
        </is>
      </c>
      <c r="D475" s="96" t="n"/>
      <c r="E475" s="96" t="n"/>
      <c r="F475" s="96" t="n">
        <v>0.01</v>
      </c>
      <c r="G475" s="96" t="inlineStr">
        <is>
          <t>2026020111120520426700326726380</t>
        </is>
      </c>
      <c r="H475" s="96" t="inlineStr">
        <is>
          <t>0.00</t>
        </is>
      </c>
      <c r="I475" s="100" t="n"/>
      <c r="J475" s="96" t="n"/>
      <c r="K475" s="96" t="inlineStr">
        <is>
          <t xml:space="preserve">淘宝退货-寄件费_2215495491208_LP00793793273740 </t>
        </is>
      </c>
      <c r="M475" t="inlineStr">
        <is>
          <t>✓</t>
        </is>
      </c>
    </row>
    <row r="476">
      <c r="A476" s="97" t="inlineStr">
        <is>
          <t>2026-02-02 09:39:05</t>
        </is>
      </c>
      <c r="B476" s="96" t="inlineStr">
        <is>
          <t>1570771855229388331</t>
        </is>
      </c>
      <c r="C476" s="97" t="inlineStr">
        <is>
          <t>收入</t>
        </is>
      </c>
      <c r="D476" s="97" t="n"/>
      <c r="E476" s="97" t="n"/>
      <c r="F476" s="97" t="n">
        <v>0.01</v>
      </c>
      <c r="G476" s="97" t="inlineStr">
        <is>
          <t>2026020123001488331443962484</t>
        </is>
      </c>
      <c r="H476" s="97" t="inlineStr">
        <is>
          <t>0.01</t>
        </is>
      </c>
      <c r="I476" s="100" t="n"/>
      <c r="J476" s="97" t="n"/>
      <c r="K476" s="97" t="inlineStr">
        <is>
          <t xml:space="preserve">淘宝退货-寄件费_2215495491208_LP00793793273740 </t>
        </is>
      </c>
      <c r="M476" t="inlineStr">
        <is>
          <t>✓</t>
        </is>
      </c>
    </row>
    <row r="477">
      <c r="A477" s="162" t="inlineStr">
        <is>
          <t>2026-02-02 09:39:04</t>
        </is>
      </c>
      <c r="B477" s="96" t="inlineStr">
        <is>
          <t>2026020211120520426700367318820</t>
        </is>
      </c>
      <c r="C477" s="96" t="inlineStr">
        <is>
          <t>支出</t>
        </is>
      </c>
      <c r="D477" s="96" t="inlineStr">
        <is>
          <t>淘天物流科技有限公司</t>
        </is>
      </c>
      <c r="E477" s="96" t="inlineStr">
        <is>
          <t>****************0156</t>
        </is>
      </c>
      <c r="F477" s="96" t="n">
        <v>9.02</v>
      </c>
      <c r="G477" s="96" t="inlineStr">
        <is>
          <t>2026020211120520426700367318820</t>
        </is>
      </c>
      <c r="H477" s="96" t="inlineStr">
        <is>
          <t>1497.03</t>
        </is>
      </c>
      <c r="I477" s="100" t="n"/>
      <c r="J477" s="96" t="n"/>
      <c r="K477" s="96" t="inlineStr">
        <is>
          <t>椅子退货运费</t>
        </is>
      </c>
      <c r="M477" t="inlineStr">
        <is>
          <t>✓</t>
        </is>
      </c>
    </row>
    <row r="478">
      <c r="A478" s="163" t="inlineStr">
        <is>
          <t>2026-02-02 03:52:44</t>
        </is>
      </c>
      <c r="B478" s="96" t="inlineStr">
        <is>
          <t>2026020211120520436700363710021</t>
        </is>
      </c>
      <c r="C478" s="97" t="inlineStr">
        <is>
          <t>收入</t>
        </is>
      </c>
      <c r="D478" s="97" t="inlineStr">
        <is>
          <t>*振旺</t>
        </is>
      </c>
      <c r="E478" s="97" t="inlineStr">
        <is>
          <t>************7490</t>
        </is>
      </c>
      <c r="F478" s="97" t="n">
        <v>258</v>
      </c>
      <c r="G478" s="97" t="inlineStr">
        <is>
          <t>2026020211120520436700363710021</t>
        </is>
      </c>
      <c r="H478" s="97" t="inlineStr">
        <is>
          <t>1506.05</t>
        </is>
      </c>
      <c r="I478" s="100" t="n"/>
      <c r="J478" s="97" t="n"/>
      <c r="K478" s="97" t="inlineStr">
        <is>
          <t>购买椅子样品</t>
        </is>
      </c>
      <c r="M478" t="inlineStr">
        <is>
          <t>✓</t>
        </is>
      </c>
    </row>
    <row r="479">
      <c r="A479" s="96" t="inlineStr">
        <is>
          <t>2026-02-01 18:15:30</t>
        </is>
      </c>
      <c r="B479" s="96" t="inlineStr">
        <is>
          <t>1570771987016188330</t>
        </is>
      </c>
      <c r="C479" s="96" t="inlineStr">
        <is>
          <t>支出</t>
        </is>
      </c>
      <c r="D479" s="96" t="n"/>
      <c r="E479" s="96" t="n"/>
      <c r="F479" s="96" t="n">
        <v>0.01</v>
      </c>
      <c r="G479" s="96" t="inlineStr">
        <is>
          <t>2026020111120520436700321178931</t>
        </is>
      </c>
      <c r="H479" s="96" t="inlineStr">
        <is>
          <t>0.00</t>
        </is>
      </c>
      <c r="I479" s="100" t="n"/>
      <c r="J479" s="96" t="n"/>
      <c r="K479" s="96" t="inlineStr">
        <is>
          <t xml:space="preserve">电视柜脚不锈钢圆管台盆柜支腿玄关柜脚边柜脚厨柜脚支撑脚可调节 </t>
        </is>
      </c>
      <c r="M479" t="inlineStr">
        <is>
          <t>✓</t>
        </is>
      </c>
    </row>
    <row r="480">
      <c r="A480" s="97" t="inlineStr">
        <is>
          <t>2026-02-01 18:15:30</t>
        </is>
      </c>
      <c r="B480" s="96" t="inlineStr">
        <is>
          <t>1570771987016088331</t>
        </is>
      </c>
      <c r="C480" s="97" t="inlineStr">
        <is>
          <t>收入</t>
        </is>
      </c>
      <c r="D480" s="97" t="n"/>
      <c r="E480" s="97" t="n"/>
      <c r="F480" s="97" t="n">
        <v>0.01</v>
      </c>
      <c r="G480" s="97" t="inlineStr">
        <is>
          <t>2026012722001488331426271198</t>
        </is>
      </c>
      <c r="H480" s="97" t="inlineStr">
        <is>
          <t>0.01</t>
        </is>
      </c>
      <c r="I480" s="100" t="n"/>
      <c r="J480" s="97" t="n"/>
      <c r="K480" s="97" t="inlineStr">
        <is>
          <t xml:space="preserve">电视柜脚不锈钢圆管台盆柜支腿玄关柜脚边柜脚厨柜脚支撑脚可调节 </t>
        </is>
      </c>
      <c r="M480" t="inlineStr">
        <is>
          <t>✓</t>
        </is>
      </c>
    </row>
    <row r="481">
      <c r="A481" s="162" t="inlineStr">
        <is>
          <t>2026-02-01 18:15:29</t>
        </is>
      </c>
      <c r="B481" s="96" t="inlineStr">
        <is>
          <t>2026020111120520426700348585040</t>
        </is>
      </c>
      <c r="C481" s="96" t="inlineStr">
        <is>
          <t>支出</t>
        </is>
      </c>
      <c r="D481" s="96" t="inlineStr">
        <is>
          <t>*乌留</t>
        </is>
      </c>
      <c r="E481" s="96" t="inlineStr">
        <is>
          <t>************0768</t>
        </is>
      </c>
      <c r="F481" s="96" t="n">
        <v>71.06999999999999</v>
      </c>
      <c r="G481" s="96" t="inlineStr">
        <is>
          <t>2026020111120520426700348585040</t>
        </is>
      </c>
      <c r="H481" s="96" t="inlineStr">
        <is>
          <t>1248.05</t>
        </is>
      </c>
      <c r="I481" s="100" t="n"/>
      <c r="J481" s="96" t="n"/>
      <c r="K481" s="96" t="inlineStr">
        <is>
          <t>索菲组合柜地脚</t>
        </is>
      </c>
      <c r="M481" t="inlineStr">
        <is>
          <t>✓</t>
        </is>
      </c>
    </row>
    <row r="482">
      <c r="A482" s="97" t="inlineStr">
        <is>
          <t>2026-02-01 17:49:25</t>
        </is>
      </c>
      <c r="B482" s="96" t="inlineStr">
        <is>
          <t>1570771884244888331</t>
        </is>
      </c>
      <c r="C482" s="97" t="inlineStr">
        <is>
          <t>收入</t>
        </is>
      </c>
      <c r="D482" s="97" t="n"/>
      <c r="E482" s="97" t="n"/>
      <c r="F482" s="97" t="n">
        <v>0.01</v>
      </c>
      <c r="G482" s="97" t="inlineStr">
        <is>
          <t>20260131200040011100330028816678</t>
        </is>
      </c>
      <c r="H482" s="97" t="inlineStr">
        <is>
          <t>0.01</t>
        </is>
      </c>
      <c r="I482" s="100" t="n"/>
      <c r="J482" s="97" t="n"/>
      <c r="K482" s="97" t="inlineStr">
        <is>
          <t xml:space="preserve">P2026020117490988358667838200 </t>
        </is>
      </c>
      <c r="M482" t="inlineStr">
        <is>
          <t>✓</t>
        </is>
      </c>
    </row>
    <row r="483">
      <c r="A483" s="96" t="inlineStr">
        <is>
          <t>2026-02-01 17:49:25</t>
        </is>
      </c>
      <c r="B483" s="96" t="inlineStr">
        <is>
          <t>1570771884244988330</t>
        </is>
      </c>
      <c r="C483" s="96" t="inlineStr">
        <is>
          <t>支出</t>
        </is>
      </c>
      <c r="D483" s="96" t="n"/>
      <c r="E483" s="96" t="n"/>
      <c r="F483" s="96" t="n">
        <v>0.01</v>
      </c>
      <c r="G483" s="96" t="inlineStr">
        <is>
          <t>2026013122001439681444643206</t>
        </is>
      </c>
      <c r="H483" s="96" t="inlineStr">
        <is>
          <t>0.00</t>
        </is>
      </c>
      <c r="I483" s="100" t="n"/>
      <c r="J483" s="96" t="n"/>
      <c r="K483" s="96" t="inlineStr">
        <is>
          <t xml:space="preserve">P2026020117490988358667838200 </t>
        </is>
      </c>
      <c r="M483" t="inlineStr">
        <is>
          <t>✓</t>
        </is>
      </c>
    </row>
    <row r="484">
      <c r="A484" s="163" t="inlineStr">
        <is>
          <t>2026-02-01 17:49:24</t>
        </is>
      </c>
      <c r="B484" s="96" t="inlineStr">
        <is>
          <t>2026020111120520426700349047210</t>
        </is>
      </c>
      <c r="C484" s="97" t="inlineStr">
        <is>
          <t>支出</t>
        </is>
      </c>
      <c r="D484" s="97" t="inlineStr">
        <is>
          <t>*师傅</t>
        </is>
      </c>
      <c r="E484" s="97" t="inlineStr">
        <is>
          <t>************3103</t>
        </is>
      </c>
      <c r="F484" s="97" t="n">
        <v>159.99</v>
      </c>
      <c r="G484" s="97" t="inlineStr">
        <is>
          <t>2026020111120520426700349047210</t>
        </is>
      </c>
      <c r="H484" s="97" t="inlineStr">
        <is>
          <t>1319.12</t>
        </is>
      </c>
      <c r="I484" s="100" t="n"/>
      <c r="J484" s="97" t="n"/>
      <c r="K484" s="97" t="inlineStr">
        <is>
          <t>P50381176234万师傅印立</t>
        </is>
      </c>
      <c r="L484" s="95" t="inlineStr">
        <is>
          <t>3172029097699819070</t>
        </is>
      </c>
      <c r="M484" t="inlineStr">
        <is>
          <t>✓ 万师傅安装费/退款流水(通过万师傅平台结算，有关联订单号，归属安装外包费用，无淘宝平台订单号属正常)</t>
        </is>
      </c>
    </row>
    <row r="485">
      <c r="A485" s="96" t="inlineStr">
        <is>
          <t>2026-02-01 17:48:38</t>
        </is>
      </c>
      <c r="B485" s="96" t="inlineStr">
        <is>
          <t>1570771962877688330</t>
        </is>
      </c>
      <c r="C485" s="96" t="inlineStr">
        <is>
          <t>支出</t>
        </is>
      </c>
      <c r="D485" s="96" t="n"/>
      <c r="E485" s="96" t="n"/>
      <c r="F485" s="96" t="n">
        <v>0.01</v>
      </c>
      <c r="G485" s="96" t="inlineStr">
        <is>
          <t>2026013122001188331444293333</t>
        </is>
      </c>
      <c r="H485" s="96" t="inlineStr">
        <is>
          <t>0.00</t>
        </is>
      </c>
      <c r="I485" s="100" t="n"/>
      <c r="J485" s="96" t="n"/>
      <c r="K485" s="96" t="inlineStr">
        <is>
          <t xml:space="preserve">P2026020117483014451355675100 </t>
        </is>
      </c>
      <c r="M485" t="inlineStr">
        <is>
          <t>✓</t>
        </is>
      </c>
    </row>
    <row r="486">
      <c r="A486" s="97" t="inlineStr">
        <is>
          <t>2026-02-01 17:48:38</t>
        </is>
      </c>
      <c r="B486" s="96" t="inlineStr">
        <is>
          <t>1570771962877588331</t>
        </is>
      </c>
      <c r="C486" s="97" t="inlineStr">
        <is>
          <t>收入</t>
        </is>
      </c>
      <c r="D486" s="97" t="n"/>
      <c r="E486" s="97" t="n"/>
      <c r="F486" s="97" t="n">
        <v>0.01</v>
      </c>
      <c r="G486" s="97" t="inlineStr">
        <is>
          <t>2026013111120520426700307112270</t>
        </is>
      </c>
      <c r="H486" s="97" t="inlineStr">
        <is>
          <t>0.01</t>
        </is>
      </c>
      <c r="I486" s="100" t="n"/>
      <c r="J486" s="97" t="n"/>
      <c r="K486" s="97" t="inlineStr">
        <is>
          <t xml:space="preserve">P2026020117483014451355675100 </t>
        </is>
      </c>
      <c r="L486" s="130" t="inlineStr">
        <is>
          <t>3110497500918285752</t>
        </is>
      </c>
      <c r="M486" t="inlineStr">
        <is>
          <t>✓</t>
        </is>
      </c>
    </row>
    <row r="487">
      <c r="A487" s="162" t="inlineStr">
        <is>
          <t>2026-02-01 17:48:38</t>
        </is>
      </c>
      <c r="B487" s="96" t="inlineStr">
        <is>
          <t>2026020111120520426700348832180</t>
        </is>
      </c>
      <c r="C487" s="96" t="inlineStr">
        <is>
          <t>支出</t>
        </is>
      </c>
      <c r="D487" s="96" t="inlineStr">
        <is>
          <t>*师傅</t>
        </is>
      </c>
      <c r="E487" s="96" t="inlineStr">
        <is>
          <t>************0121</t>
        </is>
      </c>
      <c r="F487" s="96" t="n">
        <v>97.98999999999999</v>
      </c>
      <c r="G487" s="96" t="inlineStr">
        <is>
          <t>2026020111120520426700348832180</t>
        </is>
      </c>
      <c r="H487" s="96" t="inlineStr">
        <is>
          <t>1479.11</t>
        </is>
      </c>
      <c r="I487" s="100" t="n"/>
      <c r="J487" s="96" t="n"/>
      <c r="K487" s="96" t="inlineStr">
        <is>
          <t>P50377491807万师傅王阳</t>
        </is>
      </c>
      <c r="L487" s="95" t="inlineStr">
        <is>
          <t>5042656586427904820</t>
        </is>
      </c>
      <c r="M487" t="inlineStr">
        <is>
          <t>✓ 万师傅安装费/退款流水(通过万师傅平台结算，有关联订单号，归属安装外包费用，无淘宝平台订单号属正常)</t>
        </is>
      </c>
    </row>
    <row r="488">
      <c r="A488" s="163" t="n">
        <v>46054.6728125</v>
      </c>
      <c r="B488" s="96" t="inlineStr">
        <is>
          <t>4200003016202602010143867444</t>
        </is>
      </c>
      <c r="C488" s="97" t="inlineStr">
        <is>
          <t>支出</t>
        </is>
      </c>
      <c r="D488" s="97" t="inlineStr">
        <is>
          <t>顺丰速运</t>
        </is>
      </c>
      <c r="E488" s="97" t="n"/>
      <c r="F488" s="97" t="n">
        <v>18</v>
      </c>
      <c r="G488" s="97" t="inlineStr">
        <is>
          <t>202602012681373540</t>
        </is>
      </c>
      <c r="H488" s="97" t="n"/>
      <c r="I488" s="100" t="n"/>
      <c r="J488" s="97" t="n"/>
      <c r="K488" s="97" t="inlineStr">
        <is>
          <t>散单运费-顺丰速运-王朝退回插座顺心</t>
        </is>
      </c>
      <c r="M488" t="inlineStr">
        <is>
          <t>✓</t>
        </is>
      </c>
    </row>
    <row r="489">
      <c r="A489" s="162" t="inlineStr">
        <is>
          <t>2026-02-01 15:52:28</t>
        </is>
      </c>
      <c r="B489" s="96" t="inlineStr">
        <is>
          <t>2026020111120520436700341113501</t>
        </is>
      </c>
      <c r="C489" s="96" t="inlineStr">
        <is>
          <t>收入</t>
        </is>
      </c>
      <c r="D489" s="96" t="inlineStr">
        <is>
          <t>*振旺</t>
        </is>
      </c>
      <c r="E489" s="96" t="inlineStr">
        <is>
          <t>************7490</t>
        </is>
      </c>
      <c r="F489" s="96" t="n">
        <v>273</v>
      </c>
      <c r="G489" s="96" t="inlineStr">
        <is>
          <t>2026020111120520436700341113501</t>
        </is>
      </c>
      <c r="H489" s="96" t="inlineStr">
        <is>
          <t>1577.10</t>
        </is>
      </c>
      <c r="I489" s="100" t="n"/>
      <c r="J489" s="96" t="n"/>
      <c r="K489" s="96" t="inlineStr">
        <is>
          <t>购买椅子样品</t>
        </is>
      </c>
      <c r="M489" t="inlineStr">
        <is>
          <t>✓</t>
        </is>
      </c>
    </row>
    <row r="490">
      <c r="A490" s="163" t="inlineStr">
        <is>
          <t>2026-02-01 15:52:21</t>
        </is>
      </c>
      <c r="B490" s="96" t="inlineStr">
        <is>
          <t>2026020111120520436700340175511</t>
        </is>
      </c>
      <c r="C490" s="97" t="inlineStr">
        <is>
          <t>收入</t>
        </is>
      </c>
      <c r="D490" s="97" t="inlineStr">
        <is>
          <t>*振旺</t>
        </is>
      </c>
      <c r="E490" s="97" t="inlineStr">
        <is>
          <t>************7490</t>
        </is>
      </c>
      <c r="F490" s="97" t="n">
        <v>362.83</v>
      </c>
      <c r="G490" s="97" t="inlineStr">
        <is>
          <t>2026020111120520436700340175511</t>
        </is>
      </c>
      <c r="H490" s="97" t="inlineStr">
        <is>
          <t>1304.10</t>
        </is>
      </c>
      <c r="I490" s="100" t="n"/>
      <c r="J490" s="97" t="n"/>
      <c r="K490" s="97" t="inlineStr">
        <is>
          <t>购买椅子样品</t>
        </is>
      </c>
      <c r="M490" t="inlineStr">
        <is>
          <t>✓</t>
        </is>
      </c>
    </row>
    <row r="491">
      <c r="A491" s="162" t="inlineStr">
        <is>
          <t>2026-02-01 15:51:52</t>
        </is>
      </c>
      <c r="B491" s="96" t="inlineStr">
        <is>
          <t>2026020111120520436700339944841</t>
        </is>
      </c>
      <c r="C491" s="96" t="inlineStr">
        <is>
          <t>收入</t>
        </is>
      </c>
      <c r="D491" s="96" t="inlineStr">
        <is>
          <t>*振旺</t>
        </is>
      </c>
      <c r="E491" s="96" t="inlineStr">
        <is>
          <t>************7490</t>
        </is>
      </c>
      <c r="F491" s="96" t="n">
        <v>174</v>
      </c>
      <c r="G491" s="96" t="inlineStr">
        <is>
          <t>2026020111120520436700339944841</t>
        </is>
      </c>
      <c r="H491" s="96" t="inlineStr">
        <is>
          <t>941.27</t>
        </is>
      </c>
      <c r="I491" s="100" t="n"/>
      <c r="J491" s="96" t="n"/>
      <c r="K491" s="96" t="inlineStr">
        <is>
          <t>购买椅子样品</t>
        </is>
      </c>
      <c r="M491" t="inlineStr">
        <is>
          <t>✓</t>
        </is>
      </c>
    </row>
    <row r="492">
      <c r="A492" s="163" t="inlineStr">
        <is>
          <t>2026-02-01 15:51:18</t>
        </is>
      </c>
      <c r="B492" s="96" t="inlineStr">
        <is>
          <t>2026020111120520436700340116371</t>
        </is>
      </c>
      <c r="C492" s="97" t="inlineStr">
        <is>
          <t>收入</t>
        </is>
      </c>
      <c r="D492" s="97" t="inlineStr">
        <is>
          <t>*振旺</t>
        </is>
      </c>
      <c r="E492" s="97" t="inlineStr">
        <is>
          <t>************7490</t>
        </is>
      </c>
      <c r="F492" s="97" t="n">
        <v>214</v>
      </c>
      <c r="G492" s="97" t="inlineStr">
        <is>
          <t>2026020111120520436700340116371</t>
        </is>
      </c>
      <c r="H492" s="97" t="inlineStr">
        <is>
          <t>767.27</t>
        </is>
      </c>
      <c r="I492" s="100" t="n"/>
      <c r="J492" s="97" t="n"/>
      <c r="K492" s="97" t="inlineStr">
        <is>
          <t>购买椅子样品</t>
        </is>
      </c>
      <c r="M492" t="inlineStr">
        <is>
          <t>✓</t>
        </is>
      </c>
    </row>
    <row r="493">
      <c r="A493" s="162" t="n">
        <v>46049</v>
      </c>
      <c r="B493" s="129" t="inlineStr">
        <is>
          <t>4200002892202601273370544462</t>
        </is>
      </c>
      <c r="C493" s="96" t="inlineStr">
        <is>
          <t>支出</t>
        </is>
      </c>
      <c r="D493" s="96" t="inlineStr">
        <is>
          <t>广东顺心快运有限公司</t>
        </is>
      </c>
      <c r="E493" s="96" t="n"/>
      <c r="F493" s="96" t="n">
        <v>177.6</v>
      </c>
      <c r="G493" s="129" t="inlineStr">
        <is>
          <t>20202601272652081806</t>
        </is>
      </c>
      <c r="H493" s="96" t="n"/>
      <c r="I493" s="100" t="n"/>
      <c r="J493" s="96" t="n"/>
      <c r="K493" s="96" t="inlineStr">
        <is>
          <t>小程序支付-林先生岩板发错退回</t>
        </is>
      </c>
      <c r="M493" t="inlineStr">
        <is>
          <t>✓</t>
        </is>
      </c>
    </row>
    <row r="494">
      <c r="A494" s="97" t="inlineStr">
        <is>
          <t>2026-02-01 12:47:34</t>
        </is>
      </c>
      <c r="B494" s="96" t="inlineStr">
        <is>
          <t>1570771502656388330</t>
        </is>
      </c>
      <c r="C494" s="97" t="inlineStr">
        <is>
          <t>支出</t>
        </is>
      </c>
      <c r="D494" s="97" t="n"/>
      <c r="E494" s="97" t="n"/>
      <c r="F494" s="97" t="n">
        <v>0.01</v>
      </c>
      <c r="G494" s="97" t="inlineStr">
        <is>
          <t>2026013122001188331440785554</t>
        </is>
      </c>
      <c r="H494" s="97" t="inlineStr">
        <is>
          <t>0.00</t>
        </is>
      </c>
      <c r="I494" s="100" t="n"/>
      <c r="J494" s="97" t="n"/>
      <c r="K494" s="97" t="inlineStr">
        <is>
          <t xml:space="preserve">淘宝退货-寄件费_2215495491208_LP00793515329923 </t>
        </is>
      </c>
      <c r="M494" t="inlineStr">
        <is>
          <t>✓</t>
        </is>
      </c>
    </row>
    <row r="495">
      <c r="A495" s="96" t="inlineStr">
        <is>
          <t>2026-02-01 12:47:34</t>
        </is>
      </c>
      <c r="B495" s="96" t="inlineStr">
        <is>
          <t>1570771502656288331</t>
        </is>
      </c>
      <c r="C495" s="96" t="inlineStr">
        <is>
          <t>收入</t>
        </is>
      </c>
      <c r="D495" s="96" t="n"/>
      <c r="E495" s="96" t="n"/>
      <c r="F495" s="96" t="n">
        <v>0.01</v>
      </c>
      <c r="G495" s="96" t="inlineStr">
        <is>
          <t>2026013111120520426700290233880</t>
        </is>
      </c>
      <c r="H495" s="96" t="inlineStr">
        <is>
          <t>0.01</t>
        </is>
      </c>
      <c r="I495" s="100" t="n"/>
      <c r="J495" s="96" t="n"/>
      <c r="K495" s="96" t="inlineStr">
        <is>
          <t xml:space="preserve">淘宝退货-寄件费_2215495491208_LP00793515329923 </t>
        </is>
      </c>
      <c r="M495" t="inlineStr">
        <is>
          <t>✓</t>
        </is>
      </c>
    </row>
    <row r="496">
      <c r="A496" s="163" t="inlineStr">
        <is>
          <t>2026-02-01 12:47:34</t>
        </is>
      </c>
      <c r="B496" s="96" t="inlineStr">
        <is>
          <t>2026020111120520426700330173610</t>
        </is>
      </c>
      <c r="C496" s="97" t="inlineStr">
        <is>
          <t>支出</t>
        </is>
      </c>
      <c r="D496" s="97" t="inlineStr">
        <is>
          <t>淘天物流科技有限公司</t>
        </is>
      </c>
      <c r="E496" s="97" t="inlineStr">
        <is>
          <t>****************0156</t>
        </is>
      </c>
      <c r="F496" s="97" t="n">
        <v>47.12</v>
      </c>
      <c r="G496" s="97" t="inlineStr">
        <is>
          <t>2026020111120520426700330173610</t>
        </is>
      </c>
      <c r="H496" s="97" t="inlineStr">
        <is>
          <t>553.27</t>
        </is>
      </c>
      <c r="I496" s="100" t="n"/>
      <c r="J496" s="97" t="n"/>
      <c r="K496" s="97" t="inlineStr">
        <is>
          <t>椅子退货运费</t>
        </is>
      </c>
      <c r="M496" t="inlineStr">
        <is>
          <t>✓</t>
        </is>
      </c>
    </row>
    <row r="497">
      <c r="A497" s="96" t="inlineStr">
        <is>
          <t>2026-02-01 12:47:21</t>
        </is>
      </c>
      <c r="B497" s="96" t="inlineStr">
        <is>
          <t>1570771692479688331</t>
        </is>
      </c>
      <c r="C497" s="96" t="inlineStr">
        <is>
          <t>收入</t>
        </is>
      </c>
      <c r="D497" s="96" t="n"/>
      <c r="E497" s="96" t="n"/>
      <c r="F497" s="96" t="n">
        <v>0.01</v>
      </c>
      <c r="G497" s="96" t="inlineStr">
        <is>
          <t>2026013123001488331441605732</t>
        </is>
      </c>
      <c r="H497" s="96" t="inlineStr">
        <is>
          <t>0.01</t>
        </is>
      </c>
      <c r="I497" s="100" t="n"/>
      <c r="J497" s="96" t="n"/>
      <c r="K497" s="96" t="inlineStr">
        <is>
          <t xml:space="preserve">淘宝退货-寄件费_2215495491208_LP00794695809438 </t>
        </is>
      </c>
      <c r="M497" t="inlineStr">
        <is>
          <t>✓</t>
        </is>
      </c>
    </row>
    <row r="498">
      <c r="A498" s="97" t="inlineStr">
        <is>
          <t>2026-02-01 12:47:21</t>
        </is>
      </c>
      <c r="B498" s="96" t="inlineStr">
        <is>
          <t>1570771692479788330</t>
        </is>
      </c>
      <c r="C498" s="97" t="inlineStr">
        <is>
          <t>支出</t>
        </is>
      </c>
      <c r="D498" s="97" t="n"/>
      <c r="E498" s="97" t="n"/>
      <c r="F498" s="97" t="n">
        <v>0.01</v>
      </c>
      <c r="G498" s="97" t="inlineStr">
        <is>
          <t>2026013111120520426700289315780</t>
        </is>
      </c>
      <c r="H498" s="97" t="inlineStr">
        <is>
          <t>0.00</t>
        </is>
      </c>
      <c r="I498" s="100" t="n"/>
      <c r="J498" s="97" t="n"/>
      <c r="K498" s="97" t="inlineStr">
        <is>
          <t xml:space="preserve">淘宝退货-寄件费_2215495491208_LP00794695809438 </t>
        </is>
      </c>
      <c r="M498" t="inlineStr">
        <is>
          <t>✓</t>
        </is>
      </c>
    </row>
    <row r="499">
      <c r="A499" s="162" t="inlineStr">
        <is>
          <t>2026-02-01 12:47:20</t>
        </is>
      </c>
      <c r="B499" s="96" t="inlineStr">
        <is>
          <t>2026020111120520426700329201180</t>
        </is>
      </c>
      <c r="C499" s="96" t="inlineStr">
        <is>
          <t>支出</t>
        </is>
      </c>
      <c r="D499" s="96" t="inlineStr">
        <is>
          <t>淘天物流科技有限公司</t>
        </is>
      </c>
      <c r="E499" s="96" t="inlineStr">
        <is>
          <t>****************0156</t>
        </is>
      </c>
      <c r="F499" s="96" t="n">
        <v>35.53</v>
      </c>
      <c r="G499" s="96" t="inlineStr">
        <is>
          <t>2026020111120520426700329201180</t>
        </is>
      </c>
      <c r="H499" s="96" t="inlineStr">
        <is>
          <t>600.39</t>
        </is>
      </c>
      <c r="I499" s="100" t="n"/>
      <c r="J499" s="96" t="n"/>
      <c r="K499" s="96" t="inlineStr">
        <is>
          <t>椅子退货运费</t>
        </is>
      </c>
      <c r="M499" t="inlineStr">
        <is>
          <t>✓</t>
        </is>
      </c>
    </row>
    <row r="500">
      <c r="A500" s="97" t="inlineStr">
        <is>
          <t>2026-02-01 12:47:04</t>
        </is>
      </c>
      <c r="B500" s="96" t="inlineStr">
        <is>
          <t>1570771549991688330</t>
        </is>
      </c>
      <c r="C500" s="97" t="inlineStr">
        <is>
          <t>支出</t>
        </is>
      </c>
      <c r="D500" s="97" t="n"/>
      <c r="E500" s="97" t="n"/>
      <c r="F500" s="97" t="n">
        <v>0.01</v>
      </c>
      <c r="G500" s="97" t="inlineStr">
        <is>
          <t>2026013122001488331443626317</t>
        </is>
      </c>
      <c r="H500" s="97" t="inlineStr">
        <is>
          <t>0.00</t>
        </is>
      </c>
      <c r="I500" s="100" t="n"/>
      <c r="J500" s="97" t="n"/>
      <c r="K500" s="97" t="inlineStr">
        <is>
          <t xml:space="preserve">淘宝退货-寄件费_2215495491208_LP00793516906447 </t>
        </is>
      </c>
      <c r="M500" t="inlineStr">
        <is>
          <t>✓</t>
        </is>
      </c>
    </row>
    <row r="501">
      <c r="A501" s="96" t="inlineStr">
        <is>
          <t>2026-02-01 12:47:04</t>
        </is>
      </c>
      <c r="B501" s="96" t="inlineStr">
        <is>
          <t>1570771549991588331</t>
        </is>
      </c>
      <c r="C501" s="96" t="inlineStr">
        <is>
          <t>收入</t>
        </is>
      </c>
      <c r="D501" s="96" t="n"/>
      <c r="E501" s="96" t="n"/>
      <c r="F501" s="96" t="n">
        <v>0.01</v>
      </c>
      <c r="G501" s="96" t="inlineStr">
        <is>
          <t>2026013111120520426700284694560</t>
        </is>
      </c>
      <c r="H501" s="96" t="inlineStr">
        <is>
          <t>0.01</t>
        </is>
      </c>
      <c r="I501" s="100" t="n"/>
      <c r="J501" s="96" t="n"/>
      <c r="K501" s="96" t="inlineStr">
        <is>
          <t xml:space="preserve">淘宝退货-寄件费_2215495491208_LP00793516906447 </t>
        </is>
      </c>
      <c r="M501" t="inlineStr">
        <is>
          <t>✓</t>
        </is>
      </c>
    </row>
    <row r="502">
      <c r="A502" s="163" t="inlineStr">
        <is>
          <t>2026-02-01 12:47:04</t>
        </is>
      </c>
      <c r="B502" s="96" t="inlineStr">
        <is>
          <t>2026020111120520426700328967740</t>
        </is>
      </c>
      <c r="C502" s="97" t="inlineStr">
        <is>
          <t>支出</t>
        </is>
      </c>
      <c r="D502" s="97" t="inlineStr">
        <is>
          <t>淘天物流科技有限公司</t>
        </is>
      </c>
      <c r="E502" s="97" t="inlineStr">
        <is>
          <t>****************0156</t>
        </is>
      </c>
      <c r="F502" s="97" t="n">
        <v>39.3</v>
      </c>
      <c r="G502" s="97" t="inlineStr">
        <is>
          <t>2026020111120520426700328967740</t>
        </is>
      </c>
      <c r="H502" s="97" t="inlineStr">
        <is>
          <t>635.92</t>
        </is>
      </c>
      <c r="I502" s="100" t="n"/>
      <c r="J502" s="97" t="n"/>
      <c r="K502" s="97" t="inlineStr">
        <is>
          <t>椅子退货运费</t>
        </is>
      </c>
      <c r="M502" t="inlineStr">
        <is>
          <t>✓</t>
        </is>
      </c>
    </row>
    <row r="503">
      <c r="A503" s="96" t="inlineStr">
        <is>
          <t>2026-02-01 12:46:45</t>
        </is>
      </c>
      <c r="B503" s="96" t="inlineStr">
        <is>
          <t>1570771525404988331</t>
        </is>
      </c>
      <c r="C503" s="96" t="inlineStr">
        <is>
          <t>收入</t>
        </is>
      </c>
      <c r="D503" s="96" t="n"/>
      <c r="E503" s="96" t="n"/>
      <c r="F503" s="96" t="n">
        <v>0.01</v>
      </c>
      <c r="G503" s="96" t="inlineStr">
        <is>
          <t>2026013022001188331443303072</t>
        </is>
      </c>
      <c r="H503" s="96" t="inlineStr">
        <is>
          <t>0.01</t>
        </is>
      </c>
      <c r="I503" s="100" t="n"/>
      <c r="J503" s="96" t="n"/>
      <c r="K503" s="96" t="inlineStr">
        <is>
          <t xml:space="preserve">淘宝退货-寄件费_2215495491208_LP00793516564826 </t>
        </is>
      </c>
      <c r="M503" t="inlineStr">
        <is>
          <t>✓</t>
        </is>
      </c>
    </row>
    <row r="504">
      <c r="A504" s="97" t="inlineStr">
        <is>
          <t>2026-02-01 12:46:45</t>
        </is>
      </c>
      <c r="B504" s="96" t="inlineStr">
        <is>
          <t>1570771525405088330</t>
        </is>
      </c>
      <c r="C504" s="97" t="inlineStr">
        <is>
          <t>支出</t>
        </is>
      </c>
      <c r="D504" s="97" t="n"/>
      <c r="E504" s="97" t="n"/>
      <c r="F504" s="97" t="n">
        <v>0.01</v>
      </c>
      <c r="G504" s="97" t="inlineStr">
        <is>
          <t>2026013011120520426700274115450</t>
        </is>
      </c>
      <c r="H504" s="97" t="inlineStr">
        <is>
          <t>0.00</t>
        </is>
      </c>
      <c r="I504" s="100" t="n"/>
      <c r="J504" s="97" t="n"/>
      <c r="K504" s="97" t="inlineStr">
        <is>
          <t xml:space="preserve">淘宝退货-寄件费_2215495491208_LP00793516564826 </t>
        </is>
      </c>
      <c r="M504" t="inlineStr">
        <is>
          <t>✓</t>
        </is>
      </c>
    </row>
    <row r="505">
      <c r="A505" s="162" t="inlineStr">
        <is>
          <t>2026-02-01 12:46:45</t>
        </is>
      </c>
      <c r="B505" s="96" t="inlineStr">
        <is>
          <t>2026020111120520426700329686120</t>
        </is>
      </c>
      <c r="C505" s="96" t="inlineStr">
        <is>
          <t>支出</t>
        </is>
      </c>
      <c r="D505" s="96" t="inlineStr">
        <is>
          <t>淘天物流科技有限公司</t>
        </is>
      </c>
      <c r="E505" s="96" t="inlineStr">
        <is>
          <t>****************0156</t>
        </is>
      </c>
      <c r="F505" s="96" t="n">
        <v>3.26</v>
      </c>
      <c r="G505" s="96" t="inlineStr">
        <is>
          <t>2026020111120520426700329686120</t>
        </is>
      </c>
      <c r="H505" s="96" t="inlineStr">
        <is>
          <t>675.22</t>
        </is>
      </c>
      <c r="I505" s="100" t="n"/>
      <c r="J505" s="96" t="n"/>
      <c r="K505" s="96" t="inlineStr">
        <is>
          <t>椅子退货运费</t>
        </is>
      </c>
      <c r="M505" t="inlineStr">
        <is>
          <t>✓</t>
        </is>
      </c>
    </row>
    <row r="506">
      <c r="A506" s="97" t="inlineStr">
        <is>
          <t>2026-02-01 12:46:10</t>
        </is>
      </c>
      <c r="B506" s="96" t="inlineStr">
        <is>
          <t>1570771509367388331</t>
        </is>
      </c>
      <c r="C506" s="97" t="inlineStr">
        <is>
          <t>收入</t>
        </is>
      </c>
      <c r="D506" s="97" t="n"/>
      <c r="E506" s="97" t="n"/>
      <c r="F506" s="97" t="n">
        <v>0.01</v>
      </c>
      <c r="G506" s="97" t="inlineStr">
        <is>
          <t>2026013022001488331442898234</t>
        </is>
      </c>
      <c r="H506" s="97" t="inlineStr">
        <is>
          <t>0.01</t>
        </is>
      </c>
      <c r="I506" s="100" t="n"/>
      <c r="J506" s="97" t="n"/>
      <c r="K506" s="97" t="inlineStr">
        <is>
          <t xml:space="preserve">淘宝退货-寄件费_2215495491208_LP00795974479446 </t>
        </is>
      </c>
      <c r="M506" t="inlineStr">
        <is>
          <t>✓</t>
        </is>
      </c>
    </row>
    <row r="507">
      <c r="A507" s="96" t="inlineStr">
        <is>
          <t>2026-02-01 12:46:10</t>
        </is>
      </c>
      <c r="B507" s="96" t="inlineStr">
        <is>
          <t>1570771509367488330</t>
        </is>
      </c>
      <c r="C507" s="96" t="inlineStr">
        <is>
          <t>支出</t>
        </is>
      </c>
      <c r="D507" s="96" t="n"/>
      <c r="E507" s="96" t="n"/>
      <c r="F507" s="96" t="n">
        <v>0.01</v>
      </c>
      <c r="G507" s="96" t="inlineStr">
        <is>
          <t>2026013011120520426700268576720</t>
        </is>
      </c>
      <c r="H507" s="96" t="inlineStr">
        <is>
          <t>0.00</t>
        </is>
      </c>
      <c r="I507" s="100" t="n"/>
      <c r="J507" s="96" t="n"/>
      <c r="K507" s="96" t="inlineStr">
        <is>
          <t xml:space="preserve">淘宝退货-寄件费_2215495491208_LP00795974479446 </t>
        </is>
      </c>
      <c r="M507" t="inlineStr">
        <is>
          <t>✓</t>
        </is>
      </c>
    </row>
    <row r="508">
      <c r="A508" s="163" t="inlineStr">
        <is>
          <t>2026-02-01 12:46:10</t>
        </is>
      </c>
      <c r="B508" s="96" t="inlineStr">
        <is>
          <t>2026020111120520426700330456290</t>
        </is>
      </c>
      <c r="C508" s="97" t="inlineStr">
        <is>
          <t>支出</t>
        </is>
      </c>
      <c r="D508" s="97" t="inlineStr">
        <is>
          <t>淘天物流科技有限公司</t>
        </is>
      </c>
      <c r="E508" s="97" t="inlineStr">
        <is>
          <t>****************0156</t>
        </is>
      </c>
      <c r="F508" s="97" t="n">
        <v>47.64</v>
      </c>
      <c r="G508" s="97" t="inlineStr">
        <is>
          <t>2026020111120520426700330456290</t>
        </is>
      </c>
      <c r="H508" s="97" t="inlineStr">
        <is>
          <t>678.48</t>
        </is>
      </c>
      <c r="I508" s="100" t="n"/>
      <c r="J508" s="97" t="n"/>
      <c r="K508" s="97" t="inlineStr">
        <is>
          <t>椅子退货运费</t>
        </is>
      </c>
      <c r="M508" t="inlineStr">
        <is>
          <t>✓</t>
        </is>
      </c>
    </row>
    <row r="509">
      <c r="A509" s="96" t="inlineStr">
        <is>
          <t>2026-02-01 11:45:42</t>
        </is>
      </c>
      <c r="B509" s="96" t="inlineStr">
        <is>
          <t>1570771660624788330</t>
        </is>
      </c>
      <c r="C509" s="96" t="inlineStr">
        <is>
          <t>支出</t>
        </is>
      </c>
      <c r="D509" s="96" t="n"/>
      <c r="E509" s="96" t="n"/>
      <c r="F509" s="96" t="n">
        <v>0.01</v>
      </c>
      <c r="G509" s="96" t="inlineStr">
        <is>
          <t>2026013022001488331440280650</t>
        </is>
      </c>
      <c r="H509" s="96" t="inlineStr">
        <is>
          <t>0.00</t>
        </is>
      </c>
      <c r="I509" s="100" t="n"/>
      <c r="J509" s="96" t="n"/>
      <c r="K509" s="96" t="inlineStr">
        <is>
          <t xml:space="preserve">P2026020111453394044411733700 </t>
        </is>
      </c>
      <c r="M509" t="inlineStr">
        <is>
          <t>✓</t>
        </is>
      </c>
    </row>
    <row r="510">
      <c r="A510" s="97" t="inlineStr">
        <is>
          <t>2026-02-01 11:45:42</t>
        </is>
      </c>
      <c r="B510" s="96" t="inlineStr">
        <is>
          <t>1570771660624688331</t>
        </is>
      </c>
      <c r="C510" s="97" t="inlineStr">
        <is>
          <t>收入</t>
        </is>
      </c>
      <c r="D510" s="97" t="n"/>
      <c r="E510" s="97" t="n"/>
      <c r="F510" s="97" t="n">
        <v>0.01</v>
      </c>
      <c r="G510" s="97" t="inlineStr">
        <is>
          <t>2026013011120520426700268110660</t>
        </is>
      </c>
      <c r="H510" s="97" t="inlineStr">
        <is>
          <t>0.01</t>
        </is>
      </c>
      <c r="I510" s="100" t="n"/>
      <c r="J510" s="97" t="n"/>
      <c r="K510" s="97" t="inlineStr">
        <is>
          <t xml:space="preserve">P2026020111453394044411733700 </t>
        </is>
      </c>
      <c r="M510" t="inlineStr">
        <is>
          <t>✓</t>
        </is>
      </c>
    </row>
    <row r="511">
      <c r="A511" s="162" t="inlineStr">
        <is>
          <t>2026-02-01 11:45:42</t>
        </is>
      </c>
      <c r="B511" s="96" t="inlineStr">
        <is>
          <t>2026020111120520426700326726380</t>
        </is>
      </c>
      <c r="C511" s="96" t="inlineStr">
        <is>
          <t>支出</t>
        </is>
      </c>
      <c r="D511" s="96" t="inlineStr">
        <is>
          <t>*师傅</t>
        </is>
      </c>
      <c r="E511" s="96" t="inlineStr">
        <is>
          <t>************0121</t>
        </is>
      </c>
      <c r="F511" s="96" t="n">
        <v>94.98999999999999</v>
      </c>
      <c r="G511" s="96" t="inlineStr">
        <is>
          <t>2026020111120520426700326726380</t>
        </is>
      </c>
      <c r="H511" s="96" t="inlineStr">
        <is>
          <t>726.12</t>
        </is>
      </c>
      <c r="I511" s="100" t="n"/>
      <c r="J511" s="96" t="n"/>
      <c r="K511" s="96" t="inlineStr">
        <is>
          <t>P50375718693万师傅李沁兰</t>
        </is>
      </c>
      <c r="L511" s="130" t="inlineStr">
        <is>
          <t>3061974901843987868</t>
        </is>
      </c>
      <c r="M511" t="inlineStr">
        <is>
          <t>✓ 万师傅安装费/退款流水(通过万师傅平台结算，有关联订单号，归属安装外包费用，无淘宝平台订单号属正常)</t>
        </is>
      </c>
    </row>
    <row r="512">
      <c r="A512" s="97" t="inlineStr">
        <is>
          <t>2026-02-01 11:45:07</t>
        </is>
      </c>
      <c r="B512" s="96" t="inlineStr">
        <is>
          <t>1570771616077188330</t>
        </is>
      </c>
      <c r="C512" s="97" t="inlineStr">
        <is>
          <t>支出</t>
        </is>
      </c>
      <c r="D512" s="97" t="n"/>
      <c r="E512" s="97" t="n"/>
      <c r="F512" s="97" t="n">
        <v>0.01</v>
      </c>
      <c r="G512" s="97" t="inlineStr">
        <is>
          <t>2026013022001188331439153554</t>
        </is>
      </c>
      <c r="H512" s="97" t="inlineStr">
        <is>
          <t>0.00</t>
        </is>
      </c>
      <c r="I512" s="100" t="n"/>
      <c r="J512" s="97" t="n"/>
      <c r="K512" s="97" t="inlineStr">
        <is>
          <t xml:space="preserve">P2026020111445713715537854100 </t>
        </is>
      </c>
      <c r="M512" t="inlineStr">
        <is>
          <t>✓</t>
        </is>
      </c>
    </row>
    <row r="513">
      <c r="A513" s="96" t="inlineStr">
        <is>
          <t>2026-02-01 11:45:07</t>
        </is>
      </c>
      <c r="B513" s="96" t="inlineStr">
        <is>
          <t>1570771616077088331</t>
        </is>
      </c>
      <c r="C513" s="96" t="inlineStr">
        <is>
          <t>收入</t>
        </is>
      </c>
      <c r="D513" s="96" t="n"/>
      <c r="E513" s="96" t="n"/>
      <c r="F513" s="96" t="n">
        <v>0.01</v>
      </c>
      <c r="G513" s="96" t="inlineStr">
        <is>
          <t>2026013011120520426700255669410</t>
        </is>
      </c>
      <c r="H513" s="96" t="inlineStr">
        <is>
          <t>0.01</t>
        </is>
      </c>
      <c r="I513" s="100" t="n"/>
      <c r="J513" s="96" t="n"/>
      <c r="K513" s="96" t="inlineStr">
        <is>
          <t xml:space="preserve">P2026020111445713715537854100 </t>
        </is>
      </c>
      <c r="M513" t="inlineStr">
        <is>
          <t>✓</t>
        </is>
      </c>
    </row>
    <row r="514">
      <c r="A514" s="163" t="inlineStr">
        <is>
          <t>2026-02-01 11:45:06</t>
        </is>
      </c>
      <c r="B514" s="96" t="inlineStr">
        <is>
          <t>2026020111120520426700326703810</t>
        </is>
      </c>
      <c r="C514" s="97" t="inlineStr">
        <is>
          <t>支出</t>
        </is>
      </c>
      <c r="D514" s="97" t="inlineStr">
        <is>
          <t>深圳市小亿网络有限公司</t>
        </is>
      </c>
      <c r="E514" s="97" t="inlineStr">
        <is>
          <t>****************0156</t>
        </is>
      </c>
      <c r="F514" s="97" t="n">
        <v>119.99</v>
      </c>
      <c r="G514" s="97" t="inlineStr">
        <is>
          <t>2026020111120520426700326703810</t>
        </is>
      </c>
      <c r="H514" s="97" t="inlineStr">
        <is>
          <t>821.11</t>
        </is>
      </c>
      <c r="I514" s="100" t="n"/>
      <c r="J514" s="97" t="n"/>
      <c r="K514" s="97" t="inlineStr">
        <is>
          <t>P50372808385万师傅杨君伟</t>
        </is>
      </c>
      <c r="L514" s="95" t="inlineStr">
        <is>
          <t>5037298850227109543</t>
        </is>
      </c>
      <c r="M514" t="inlineStr">
        <is>
          <t>✓ 万师傅安装费/退款流水(通过万师傅平台结算，有关联订单号，归属安装外包费用，无淘宝平台订单号属正常)</t>
        </is>
      </c>
    </row>
    <row r="515">
      <c r="A515" s="162" t="inlineStr">
        <is>
          <t>2026-02-01 07:05:09</t>
        </is>
      </c>
      <c r="B515" s="96" t="inlineStr">
        <is>
          <t>2026020111120520436700321178931</t>
        </is>
      </c>
      <c r="C515" s="96" t="inlineStr">
        <is>
          <t>收入</t>
        </is>
      </c>
      <c r="D515" s="96" t="inlineStr">
        <is>
          <t>深圳市小亿网络有限公司</t>
        </is>
      </c>
      <c r="E515" s="96" t="inlineStr">
        <is>
          <t>****************0156</t>
        </is>
      </c>
      <c r="F515" s="96" t="n">
        <v>195.99</v>
      </c>
      <c r="G515" s="96" t="inlineStr">
        <is>
          <t>2026020111120520436700321178931</t>
        </is>
      </c>
      <c r="H515" s="96" t="inlineStr">
        <is>
          <t>941.10</t>
        </is>
      </c>
      <c r="I515" s="100" t="n"/>
      <c r="J515" s="96" t="n"/>
      <c r="K515" s="96" t="inlineStr">
        <is>
          <t>万师傅</t>
        </is>
      </c>
      <c r="M515" s="88" t="inlineStr">
        <is>
          <t>✓ 万师傅安装费/退款流水(通过万师傅平台结算，有关联订单号，归属安装外包费用，无淘宝平台订单号属正常)</t>
        </is>
      </c>
    </row>
    <row r="516">
      <c r="A516" s="97" t="inlineStr">
        <is>
          <t>2026-02-01 07:05:07</t>
        </is>
      </c>
      <c r="B516" s="96" t="inlineStr">
        <is>
          <t>1570771636623088331</t>
        </is>
      </c>
      <c r="C516" s="97" t="inlineStr">
        <is>
          <t>收入</t>
        </is>
      </c>
      <c r="D516" s="97" t="n"/>
      <c r="E516" s="97" t="n"/>
      <c r="F516" s="97" t="n">
        <v>0.01</v>
      </c>
      <c r="G516" s="97" t="inlineStr">
        <is>
          <t>2025111822001488331441868806</t>
        </is>
      </c>
      <c r="H516" s="97" t="inlineStr">
        <is>
          <t>0.01</t>
        </is>
      </c>
      <c r="I516" s="100" t="n"/>
      <c r="J516" s="97" t="n"/>
      <c r="K516" s="97" t="inlineStr">
        <is>
          <t xml:space="preserve">P2026012711322874330483999200 </t>
        </is>
      </c>
      <c r="M516" t="inlineStr">
        <is>
          <t>✓</t>
        </is>
      </c>
    </row>
    <row r="517">
      <c r="A517" s="96" t="inlineStr">
        <is>
          <t>2026-02-01 07:05:07</t>
        </is>
      </c>
      <c r="B517" s="96" t="inlineStr">
        <is>
          <t>1570771636623388330</t>
        </is>
      </c>
      <c r="C517" s="96" t="inlineStr">
        <is>
          <t>支出</t>
        </is>
      </c>
      <c r="D517" s="96" t="n"/>
      <c r="E517" s="96" t="n"/>
      <c r="F517" s="96" t="n">
        <v>0.01</v>
      </c>
      <c r="G517" s="96" t="inlineStr">
        <is>
          <t>2026012923001488331437341666</t>
        </is>
      </c>
      <c r="H517" s="96" t="inlineStr">
        <is>
          <t>0.00</t>
        </is>
      </c>
      <c r="I517" s="100" t="n"/>
      <c r="J517" s="96" t="n"/>
      <c r="K517" s="96" t="inlineStr">
        <is>
          <t xml:space="preserve">P2026012711322874330483999200 </t>
        </is>
      </c>
      <c r="M517" t="inlineStr">
        <is>
          <t>✓</t>
        </is>
      </c>
    </row>
    <row r="518">
      <c r="A518" s="97" t="inlineStr">
        <is>
          <t>2026-01-31 22:17:18</t>
        </is>
      </c>
      <c r="B518" s="96" t="inlineStr">
        <is>
          <t>1570771536582488330</t>
        </is>
      </c>
      <c r="C518" s="97" t="inlineStr">
        <is>
          <t>转账</t>
        </is>
      </c>
      <c r="D518" s="97" t="inlineStr">
        <is>
          <t>**福</t>
        </is>
      </c>
      <c r="E518" s="97" t="inlineStr">
        <is>
          <t>159******89</t>
        </is>
      </c>
      <c r="F518" s="97" t="n">
        <v>260</v>
      </c>
      <c r="G518" s="97" t="inlineStr">
        <is>
          <t>2026012923001488331437341666</t>
        </is>
      </c>
      <c r="H518" s="97" t="inlineStr">
        <is>
          <t>740.00</t>
        </is>
      </c>
      <c r="I518" s="100" t="n"/>
      <c r="J518" s="97" t="n"/>
      <c r="K518" s="97" t="inlineStr">
        <is>
          <t xml:space="preserve"> 黄梦荻送装</t>
        </is>
      </c>
      <c r="L518" s="130" t="inlineStr">
        <is>
          <t>5014980578413738833</t>
        </is>
      </c>
      <c r="M518" t="inlineStr">
        <is>
          <t>✓</t>
        </is>
      </c>
    </row>
    <row r="519">
      <c r="A519" s="96" t="inlineStr">
        <is>
          <t>2026-01-31 20:03:08</t>
        </is>
      </c>
      <c r="B519" s="96" t="inlineStr">
        <is>
          <t>1570722680004939681</t>
        </is>
      </c>
      <c r="C519" s="96" t="inlineStr">
        <is>
          <t>在线支付</t>
        </is>
      </c>
      <c r="D519" s="96" t="inlineStr">
        <is>
          <t>**展</t>
        </is>
      </c>
      <c r="E519" s="96" t="inlineStr">
        <is>
          <t>166******45</t>
        </is>
      </c>
      <c r="F519" s="96" t="n">
        <v>1000</v>
      </c>
      <c r="G519" s="96" t="inlineStr">
        <is>
          <t>2026012911120520426700231021390</t>
        </is>
      </c>
      <c r="H519" s="96" t="inlineStr">
        <is>
          <t>1000.00</t>
        </is>
      </c>
      <c r="I519" s="100" t="n"/>
      <c r="J519" s="96" t="n"/>
      <c r="K519" s="96" t="inlineStr">
        <is>
          <t xml:space="preserve">不锈钢把手退款 </t>
        </is>
      </c>
      <c r="M519" t="inlineStr">
        <is>
          <t>✓</t>
        </is>
      </c>
    </row>
    <row r="520">
      <c r="A520" s="97" t="inlineStr">
        <is>
          <t>2026-01-31 19:02:30</t>
        </is>
      </c>
      <c r="B520" s="96" t="inlineStr">
        <is>
          <t>1570771541934888330</t>
        </is>
      </c>
      <c r="C520" s="97" t="inlineStr">
        <is>
          <t>支出</t>
        </is>
      </c>
      <c r="D520" s="97" t="n"/>
      <c r="E520" s="97" t="n"/>
      <c r="F520" s="97" t="n">
        <v>0.01</v>
      </c>
      <c r="G520" s="97" t="inlineStr">
        <is>
          <t>2026012923001488331436349155</t>
        </is>
      </c>
      <c r="H520" s="97" t="inlineStr">
        <is>
          <t>0.00</t>
        </is>
      </c>
      <c r="I520" s="100" t="n"/>
      <c r="J520" s="97" t="n"/>
      <c r="K520" s="97" t="inlineStr">
        <is>
          <t xml:space="preserve">【优惠价】固特上翻门液压杆支撑杆任意停气压杆下翻橱柜气动弹簧伸缩杆100N </t>
        </is>
      </c>
      <c r="M520" t="inlineStr">
        <is>
          <t>✓</t>
        </is>
      </c>
    </row>
    <row r="521">
      <c r="A521" s="96" t="inlineStr">
        <is>
          <t>2026-01-31 19:02:30</t>
        </is>
      </c>
      <c r="B521" s="96" t="inlineStr">
        <is>
          <t>1570771541934788331</t>
        </is>
      </c>
      <c r="C521" s="96" t="inlineStr">
        <is>
          <t>收入</t>
        </is>
      </c>
      <c r="D521" s="96" t="n"/>
      <c r="E521" s="96" t="n"/>
      <c r="F521" s="96" t="n">
        <v>0.01</v>
      </c>
      <c r="G521" s="96" t="inlineStr">
        <is>
          <t>2026012923001488331436349155</t>
        </is>
      </c>
      <c r="H521" s="96" t="inlineStr">
        <is>
          <t>0.01</t>
        </is>
      </c>
      <c r="I521" s="100" t="n"/>
      <c r="J521" s="96" t="n"/>
      <c r="K521" s="96" t="inlineStr">
        <is>
          <t xml:space="preserve">【优惠价】固特上翻门液压杆支撑杆任意停气压杆下翻橱柜气动弹簧伸缩杆100N </t>
        </is>
      </c>
      <c r="M521" t="inlineStr">
        <is>
          <t>✓</t>
        </is>
      </c>
    </row>
    <row r="522">
      <c r="A522" s="163" t="inlineStr">
        <is>
          <t>2026-01-31 19:02:29</t>
        </is>
      </c>
      <c r="B522" s="96" t="inlineStr">
        <is>
          <t>2026013111120520426700307112270</t>
        </is>
      </c>
      <c r="C522" s="97" t="inlineStr">
        <is>
          <t>支出</t>
        </is>
      </c>
      <c r="D522" s="97" t="inlineStr">
        <is>
          <t>瑞安市瑞骊建材有限公司</t>
        </is>
      </c>
      <c r="E522" s="97" t="inlineStr">
        <is>
          <t>************4832</t>
        </is>
      </c>
      <c r="F522" s="97" t="n">
        <v>68.39</v>
      </c>
      <c r="G522" s="97" t="inlineStr">
        <is>
          <t>2026013111120520426700307112270</t>
        </is>
      </c>
      <c r="H522" s="97" t="inlineStr">
        <is>
          <t>5.11</t>
        </is>
      </c>
      <c r="I522" s="100" t="n"/>
      <c r="J522" s="97" t="n"/>
      <c r="K522" s="97" t="inlineStr">
        <is>
          <t>张女士气压杆采购</t>
        </is>
      </c>
      <c r="M522" t="inlineStr">
        <is>
          <t>✓</t>
        </is>
      </c>
    </row>
    <row r="523">
      <c r="A523" s="96" t="inlineStr">
        <is>
          <t>2026-01-31 15:48:15</t>
        </is>
      </c>
      <c r="B523" s="96" t="inlineStr">
        <is>
          <t>1570771320548988331</t>
        </is>
      </c>
      <c r="C523" s="96" t="inlineStr">
        <is>
          <t>收入</t>
        </is>
      </c>
      <c r="D523" s="96" t="n"/>
      <c r="E523" s="96" t="n"/>
      <c r="F523" s="96" t="n">
        <v>0.01</v>
      </c>
      <c r="G523" s="96" t="inlineStr">
        <is>
          <t>2026012922001488331432412333</t>
        </is>
      </c>
      <c r="H523" s="96" t="inlineStr">
        <is>
          <t>0.01</t>
        </is>
      </c>
      <c r="I523" s="100" t="n"/>
      <c r="J523" s="96" t="n"/>
      <c r="K523" s="96" t="inlineStr">
        <is>
          <t xml:space="preserve">P2026013115474706128640846400 </t>
        </is>
      </c>
      <c r="M523" t="inlineStr">
        <is>
          <t>✓</t>
        </is>
      </c>
    </row>
    <row r="524">
      <c r="A524" s="97" t="inlineStr">
        <is>
          <t>2026-01-31 15:48:15</t>
        </is>
      </c>
      <c r="B524" s="96" t="inlineStr">
        <is>
          <t>1570771320549088330</t>
        </is>
      </c>
      <c r="C524" s="97" t="inlineStr">
        <is>
          <t>支出</t>
        </is>
      </c>
      <c r="D524" s="97" t="n"/>
      <c r="E524" s="97" t="n"/>
      <c r="F524" s="97" t="n">
        <v>0.01</v>
      </c>
      <c r="G524" s="97" t="inlineStr">
        <is>
          <t>2026012922001488331432412333</t>
        </is>
      </c>
      <c r="H524" s="97" t="inlineStr">
        <is>
          <t>0.00</t>
        </is>
      </c>
      <c r="I524" s="100" t="n"/>
      <c r="J524" s="97" t="n"/>
      <c r="K524" s="97" t="inlineStr">
        <is>
          <t xml:space="preserve">P2026013115474706128640846400 </t>
        </is>
      </c>
      <c r="M524" t="inlineStr">
        <is>
          <t>✓</t>
        </is>
      </c>
    </row>
    <row r="525">
      <c r="A525" s="162" t="inlineStr">
        <is>
          <t>2026-01-31 15:48:15</t>
        </is>
      </c>
      <c r="B525" s="96" t="inlineStr">
        <is>
          <t>2026013111120520426700297173120</t>
        </is>
      </c>
      <c r="C525" s="96" t="inlineStr">
        <is>
          <t>支出</t>
        </is>
      </c>
      <c r="D525" s="96" t="inlineStr">
        <is>
          <t>*师傅</t>
        </is>
      </c>
      <c r="E525" s="96" t="inlineStr">
        <is>
          <t>************3103</t>
        </is>
      </c>
      <c r="F525" s="96" t="n">
        <v>177.99</v>
      </c>
      <c r="G525" s="96" t="inlineStr">
        <is>
          <t>2026013111120520426700297173120</t>
        </is>
      </c>
      <c r="H525" s="96" t="inlineStr">
        <is>
          <t>73.50</t>
        </is>
      </c>
      <c r="I525" s="100" t="n"/>
      <c r="J525" s="96" t="n"/>
      <c r="K525" s="96" t="inlineStr">
        <is>
          <t>P50364466841万师傅王子艳</t>
        </is>
      </c>
      <c r="L525" s="130" t="inlineStr">
        <is>
          <t>4640179466396129940</t>
        </is>
      </c>
      <c r="M525" t="inlineStr">
        <is>
          <t>✓ 万师傅安装费/退款流水(通过万师傅平台结算，有关联订单号，归属安装外包费用，无淘宝平台订单号属正常)</t>
        </is>
      </c>
    </row>
    <row r="526">
      <c r="A526" s="97" t="inlineStr">
        <is>
          <t>2026-01-31 13:49:01</t>
        </is>
      </c>
      <c r="B526" s="96" t="inlineStr">
        <is>
          <t>1570771300384088331</t>
        </is>
      </c>
      <c r="C526" s="97" t="inlineStr">
        <is>
          <t>收入</t>
        </is>
      </c>
      <c r="D526" s="97" t="n"/>
      <c r="E526" s="97" t="n"/>
      <c r="F526" s="97" t="n">
        <v>0.01</v>
      </c>
      <c r="G526" s="97" t="inlineStr">
        <is>
          <t>2026012923001488331433835800</t>
        </is>
      </c>
      <c r="H526" s="97" t="inlineStr">
        <is>
          <t>0.01</t>
        </is>
      </c>
      <c r="I526" s="100" t="n"/>
      <c r="J526" s="97" t="n"/>
      <c r="K526" s="97" t="inlineStr">
        <is>
          <t xml:space="preserve">P2026013113485118936318790000 </t>
        </is>
      </c>
      <c r="M526" t="inlineStr">
        <is>
          <t>✓</t>
        </is>
      </c>
    </row>
    <row r="527">
      <c r="A527" s="96" t="inlineStr">
        <is>
          <t>2026-01-31 13:49:01</t>
        </is>
      </c>
      <c r="B527" s="96" t="inlineStr">
        <is>
          <t>1570771300384188330</t>
        </is>
      </c>
      <c r="C527" s="96" t="inlineStr">
        <is>
          <t>支出</t>
        </is>
      </c>
      <c r="D527" s="96" t="n"/>
      <c r="E527" s="96" t="n"/>
      <c r="F527" s="96" t="n">
        <v>0.01</v>
      </c>
      <c r="G527" s="96" t="inlineStr">
        <is>
          <t>2026012923001488331433835800</t>
        </is>
      </c>
      <c r="H527" s="96" t="inlineStr">
        <is>
          <t>0.00</t>
        </is>
      </c>
      <c r="I527" s="100" t="n"/>
      <c r="J527" s="96" t="n"/>
      <c r="K527" s="96" t="inlineStr">
        <is>
          <t xml:space="preserve">P2026013113485118936318790000 </t>
        </is>
      </c>
      <c r="M527" t="inlineStr">
        <is>
          <t>✓</t>
        </is>
      </c>
    </row>
    <row r="528">
      <c r="A528" s="163" t="inlineStr">
        <is>
          <t>2026-01-31 13:49:00</t>
        </is>
      </c>
      <c r="B528" s="96" t="inlineStr">
        <is>
          <t>2026013111120520426700290349820</t>
        </is>
      </c>
      <c r="C528" s="97" t="inlineStr">
        <is>
          <t>支出</t>
        </is>
      </c>
      <c r="D528" s="97" t="inlineStr">
        <is>
          <t>深圳市小亿网络有限公司</t>
        </is>
      </c>
      <c r="E528" s="97" t="inlineStr">
        <is>
          <t>****************0156</t>
        </is>
      </c>
      <c r="F528" s="97" t="n">
        <v>199.99</v>
      </c>
      <c r="G528" s="97" t="inlineStr">
        <is>
          <t>2026013111120520426700290349820</t>
        </is>
      </c>
      <c r="H528" s="97" t="inlineStr">
        <is>
          <t>251.49</t>
        </is>
      </c>
      <c r="I528" s="100" t="n"/>
      <c r="J528" s="97" t="n"/>
      <c r="K528" s="97" t="inlineStr">
        <is>
          <t>P50364842075万师傅智爱</t>
        </is>
      </c>
      <c r="L528" s="130" t="inlineStr">
        <is>
          <t>3118906129158184654</t>
        </is>
      </c>
      <c r="M528" t="inlineStr">
        <is>
          <t>✓ 万师傅安装费/退款流水(通过万师傅平台结算，有关联订单号，归属安装外包费用，无淘宝平台订单号属正常)</t>
        </is>
      </c>
    </row>
    <row r="529">
      <c r="A529" s="96" t="inlineStr">
        <is>
          <t>2026-01-31 13:42:21</t>
        </is>
      </c>
      <c r="B529" s="96" t="inlineStr">
        <is>
          <t>1570771310871988331</t>
        </is>
      </c>
      <c r="C529" s="96" t="inlineStr">
        <is>
          <t>收入</t>
        </is>
      </c>
      <c r="D529" s="96" t="n"/>
      <c r="E529" s="96" t="n"/>
      <c r="F529" s="96" t="n">
        <v>0.01</v>
      </c>
      <c r="G529" s="96" t="inlineStr">
        <is>
          <t>2026012823001488331431355584</t>
        </is>
      </c>
      <c r="H529" s="96" t="inlineStr">
        <is>
          <t>0.01</t>
        </is>
      </c>
      <c r="I529" s="100" t="n"/>
      <c r="J529" s="96" t="n"/>
      <c r="K529" s="96" t="inlineStr">
        <is>
          <t xml:space="preserve">背胶毛毡条密封防滑粉尘防撞隔音工业羊毛毡条30*1000 厚度 1-5m </t>
        </is>
      </c>
      <c r="M529" t="inlineStr">
        <is>
          <t>✓</t>
        </is>
      </c>
    </row>
    <row r="530">
      <c r="A530" s="97" t="inlineStr">
        <is>
          <t>2026-01-31 13:42:21</t>
        </is>
      </c>
      <c r="B530" s="96" t="inlineStr">
        <is>
          <t>1570771310872088330</t>
        </is>
      </c>
      <c r="C530" s="97" t="inlineStr">
        <is>
          <t>支出</t>
        </is>
      </c>
      <c r="D530" s="97" t="n"/>
      <c r="E530" s="97" t="n"/>
      <c r="F530" s="97" t="n">
        <v>0.01</v>
      </c>
      <c r="G530" s="97" t="inlineStr">
        <is>
          <t>2026012823001488331431355584</t>
        </is>
      </c>
      <c r="H530" s="97" t="inlineStr">
        <is>
          <t>0.00</t>
        </is>
      </c>
      <c r="I530" s="100" t="n"/>
      <c r="J530" s="97" t="n"/>
      <c r="K530" s="97" t="inlineStr">
        <is>
          <t xml:space="preserve">背胶毛毡条密封防滑粉尘防撞隔音工业羊毛毡条30*1000 厚度 1-5m </t>
        </is>
      </c>
      <c r="M530" t="inlineStr">
        <is>
          <t>✓</t>
        </is>
      </c>
    </row>
    <row r="531">
      <c r="A531" s="162" t="inlineStr">
        <is>
          <t>2026-01-31 13:42:20</t>
        </is>
      </c>
      <c r="B531" s="96" t="inlineStr">
        <is>
          <t>2026013111120520426700290233880</t>
        </is>
      </c>
      <c r="C531" s="96" t="inlineStr">
        <is>
          <t>支出</t>
        </is>
      </c>
      <c r="D531" s="96" t="inlineStr">
        <is>
          <t>*安志</t>
        </is>
      </c>
      <c r="E531" s="96" t="inlineStr">
        <is>
          <t>************9045</t>
        </is>
      </c>
      <c r="F531" s="96" t="n">
        <v>11.99</v>
      </c>
      <c r="G531" s="96" t="inlineStr">
        <is>
          <t>2026013111120520426700290233880</t>
        </is>
      </c>
      <c r="H531" s="96" t="inlineStr">
        <is>
          <t>451.48</t>
        </is>
      </c>
      <c r="I531" s="100" t="n"/>
      <c r="J531" s="96" t="n"/>
      <c r="K531" s="96" t="inlineStr">
        <is>
          <t>于小白静音棉条</t>
        </is>
      </c>
      <c r="L531" s="130" t="inlineStr">
        <is>
          <t>3007597944028761478</t>
        </is>
      </c>
      <c r="M531" t="inlineStr">
        <is>
          <t>✓</t>
        </is>
      </c>
    </row>
    <row r="532">
      <c r="A532" s="97" t="inlineStr">
        <is>
          <t>2026-01-31 13:01:53</t>
        </is>
      </c>
      <c r="B532" s="96" t="inlineStr">
        <is>
          <t>1570771249664088331</t>
        </is>
      </c>
      <c r="C532" s="97" t="inlineStr">
        <is>
          <t>收入</t>
        </is>
      </c>
      <c r="D532" s="97" t="n"/>
      <c r="E532" s="97" t="n"/>
      <c r="F532" s="97" t="n">
        <v>0.01</v>
      </c>
      <c r="G532" s="97" t="inlineStr">
        <is>
          <t>2026012823001488331432023025</t>
        </is>
      </c>
      <c r="H532" s="97" t="inlineStr">
        <is>
          <t>0.01</t>
        </is>
      </c>
      <c r="I532" s="100" t="n"/>
      <c r="J532" s="97" t="n"/>
      <c r="K532" s="97" t="inlineStr">
        <is>
          <t xml:space="preserve">P2026013113014574731589918100 </t>
        </is>
      </c>
      <c r="M532" t="inlineStr">
        <is>
          <t>✓</t>
        </is>
      </c>
    </row>
    <row r="533">
      <c r="A533" s="96" t="inlineStr">
        <is>
          <t>2026-01-31 13:01:53</t>
        </is>
      </c>
      <c r="B533" s="96" t="inlineStr">
        <is>
          <t>1570771249664188330</t>
        </is>
      </c>
      <c r="C533" s="96" t="inlineStr">
        <is>
          <t>支出</t>
        </is>
      </c>
      <c r="D533" s="96" t="n"/>
      <c r="E533" s="96" t="n"/>
      <c r="F533" s="96" t="n">
        <v>0.01</v>
      </c>
      <c r="G533" s="96" t="inlineStr">
        <is>
          <t>2026012823001488331432023025</t>
        </is>
      </c>
      <c r="H533" s="96" t="inlineStr">
        <is>
          <t>0.00</t>
        </is>
      </c>
      <c r="I533" s="100" t="n"/>
      <c r="J533" s="96" t="n"/>
      <c r="K533" s="96" t="inlineStr">
        <is>
          <t xml:space="preserve">P2026013113014574731589918100 </t>
        </is>
      </c>
      <c r="M533" t="inlineStr">
        <is>
          <t>✓</t>
        </is>
      </c>
    </row>
    <row r="534">
      <c r="A534" s="163" t="inlineStr">
        <is>
          <t>2026-01-31 13:01:53</t>
        </is>
      </c>
      <c r="B534" s="129" t="inlineStr">
        <is>
          <t>2026013111120520426700289315780</t>
        </is>
      </c>
      <c r="C534" s="97" t="inlineStr">
        <is>
          <t>支出</t>
        </is>
      </c>
      <c r="D534" s="97" t="inlineStr">
        <is>
          <t>*师傅</t>
        </is>
      </c>
      <c r="E534" s="97" t="inlineStr">
        <is>
          <t>************0121</t>
        </is>
      </c>
      <c r="F534" s="97" t="n">
        <v>238.99</v>
      </c>
      <c r="G534" s="97" t="inlineStr">
        <is>
          <t>2026013111120520426700289315780</t>
        </is>
      </c>
      <c r="H534" s="97" t="inlineStr">
        <is>
          <t>463.47</t>
        </is>
      </c>
      <c r="I534" s="100" t="n"/>
      <c r="J534" s="97" t="n"/>
      <c r="K534" s="97" t="inlineStr">
        <is>
          <t>P50360430643万师傅包纸</t>
        </is>
      </c>
      <c r="L534" s="95" t="inlineStr">
        <is>
          <t>3167716587976018674</t>
        </is>
      </c>
      <c r="M534" t="inlineStr">
        <is>
          <t>✓ 万师傅安装费/退款流水(通过万师傅平台结算，有关联订单号，归属安装外包费用，无淘宝平台订单号属正常)</t>
        </is>
      </c>
    </row>
    <row r="535">
      <c r="A535" s="96" t="inlineStr">
        <is>
          <t>2026-01-31 10:55:17</t>
        </is>
      </c>
      <c r="B535" s="96" t="inlineStr">
        <is>
          <t>1570771264013088331</t>
        </is>
      </c>
      <c r="C535" s="96" t="inlineStr">
        <is>
          <t>收入</t>
        </is>
      </c>
      <c r="D535" s="96" t="n"/>
      <c r="E535" s="96" t="n"/>
      <c r="F535" s="96" t="n">
        <v>0.02</v>
      </c>
      <c r="G535" s="96" t="inlineStr">
        <is>
          <t>2026012811120520436700163868251</t>
        </is>
      </c>
      <c r="H535" s="96" t="inlineStr">
        <is>
          <t>0.02</t>
        </is>
      </c>
      <c r="I535" s="100" t="n"/>
      <c r="J535" s="96" t="n"/>
      <c r="K535" s="96" t="inlineStr">
        <is>
          <t xml:space="preserve">淘宝退货-寄件费_2215495491208_LP00794547489671 </t>
        </is>
      </c>
      <c r="M535" t="inlineStr">
        <is>
          <t>✓</t>
        </is>
      </c>
    </row>
    <row r="536">
      <c r="A536" s="97" t="inlineStr">
        <is>
          <t>2026-01-31 10:55:17</t>
        </is>
      </c>
      <c r="B536" s="96" t="inlineStr">
        <is>
          <t>1570771264013188330</t>
        </is>
      </c>
      <c r="C536" s="97" t="inlineStr">
        <is>
          <t>支出</t>
        </is>
      </c>
      <c r="D536" s="97" t="n"/>
      <c r="E536" s="97" t="n"/>
      <c r="F536" s="97" t="n">
        <v>0.02</v>
      </c>
      <c r="G536" s="97" t="inlineStr">
        <is>
          <t>2026012811120520436700163015291</t>
        </is>
      </c>
      <c r="H536" s="97" t="inlineStr">
        <is>
          <t>0.00</t>
        </is>
      </c>
      <c r="I536" s="100" t="n"/>
      <c r="J536" s="97" t="n"/>
      <c r="K536" s="97" t="inlineStr">
        <is>
          <t xml:space="preserve">淘宝退货-寄件费_2215495491208_LP00794547489671 </t>
        </is>
      </c>
      <c r="M536" t="inlineStr">
        <is>
          <t>✓</t>
        </is>
      </c>
    </row>
    <row r="537">
      <c r="A537" s="162" t="inlineStr">
        <is>
          <t>2026-01-31 10:55:17</t>
        </is>
      </c>
      <c r="B537" s="96" t="inlineStr">
        <is>
          <t>2026013111120520426700284694560</t>
        </is>
      </c>
      <c r="C537" s="96" t="inlineStr">
        <is>
          <t>支出</t>
        </is>
      </c>
      <c r="D537" s="96" t="inlineStr">
        <is>
          <t>淘天物流科技有限公司</t>
        </is>
      </c>
      <c r="E537" s="96" t="inlineStr">
        <is>
          <t>****************0156</t>
        </is>
      </c>
      <c r="F537" s="96" t="n">
        <v>13.43</v>
      </c>
      <c r="G537" s="96" t="inlineStr">
        <is>
          <t>2026013111120520426700284694560</t>
        </is>
      </c>
      <c r="H537" s="96" t="inlineStr">
        <is>
          <t>702.46</t>
        </is>
      </c>
      <c r="I537" s="100" t="n"/>
      <c r="J537" s="96" t="n"/>
      <c r="K537" s="96" t="inlineStr">
        <is>
          <t>高艺玲旧轨道退货</t>
        </is>
      </c>
      <c r="L537" s="130" t="inlineStr">
        <is>
          <t>4875481081000424447</t>
        </is>
      </c>
      <c r="M537" t="inlineStr">
        <is>
          <t>✓</t>
        </is>
      </c>
    </row>
    <row r="538">
      <c r="A538" s="97" t="inlineStr">
        <is>
          <t>2026-01-30 22:18:36</t>
        </is>
      </c>
      <c r="B538" s="96" t="inlineStr">
        <is>
          <t>1570771354498488330</t>
        </is>
      </c>
      <c r="C538" s="97" t="inlineStr">
        <is>
          <t>支出</t>
        </is>
      </c>
      <c r="D538" s="97" t="n"/>
      <c r="E538" s="97" t="n"/>
      <c r="F538" s="97" t="n">
        <v>0.01</v>
      </c>
      <c r="G538" s="97" t="inlineStr">
        <is>
          <t>2026012822001488331432251286</t>
        </is>
      </c>
      <c r="H538" s="97" t="inlineStr">
        <is>
          <t>0.00</t>
        </is>
      </c>
      <c r="I538" s="100" t="n"/>
      <c r="J538" s="97" t="n"/>
      <c r="K538" s="97" t="inlineStr">
        <is>
          <t xml:space="preserve">公牛大师轨道插座带开关智能家用餐边柜明装滑动移动电力导轨插排 </t>
        </is>
      </c>
      <c r="M538" t="inlineStr">
        <is>
          <t>✓</t>
        </is>
      </c>
    </row>
    <row r="539">
      <c r="A539" s="96" t="inlineStr">
        <is>
          <t>2026-01-30 22:18:36</t>
        </is>
      </c>
      <c r="B539" s="96" t="inlineStr">
        <is>
          <t>1570771354498388331</t>
        </is>
      </c>
      <c r="C539" s="96" t="inlineStr">
        <is>
          <t>收入</t>
        </is>
      </c>
      <c r="D539" s="96" t="n"/>
      <c r="E539" s="96" t="n"/>
      <c r="F539" s="96" t="n">
        <v>0.01</v>
      </c>
      <c r="G539" s="96" t="inlineStr">
        <is>
          <t>2026012811120520426700161572570</t>
        </is>
      </c>
      <c r="H539" s="96" t="inlineStr">
        <is>
          <t>0.01</t>
        </is>
      </c>
      <c r="I539" s="100" t="n"/>
      <c r="J539" s="96" t="n"/>
      <c r="K539" s="96" t="inlineStr">
        <is>
          <t xml:space="preserve">公牛大师轨道插座带开关智能家用餐边柜明装滑动移动电力导轨插排 </t>
        </is>
      </c>
      <c r="M539" t="inlineStr">
        <is>
          <t>✓</t>
        </is>
      </c>
    </row>
    <row r="540">
      <c r="A540" s="163" t="inlineStr">
        <is>
          <t>2026-01-30 22:18:35</t>
        </is>
      </c>
      <c r="B540" s="96" t="inlineStr">
        <is>
          <t>2026013011120520426700274115450</t>
        </is>
      </c>
      <c r="C540" s="97" t="inlineStr">
        <is>
          <t>支出</t>
        </is>
      </c>
      <c r="D540" s="97" t="inlineStr">
        <is>
          <t>上海科霄贸易有限公司</t>
        </is>
      </c>
      <c r="E540" s="97" t="inlineStr">
        <is>
          <t>************5613</t>
        </is>
      </c>
      <c r="F540" s="97" t="n">
        <v>796.99</v>
      </c>
      <c r="G540" s="97" t="inlineStr">
        <is>
          <t>2026013011120520426700274115450</t>
        </is>
      </c>
      <c r="H540" s="97" t="inlineStr">
        <is>
          <t>715.89</t>
        </is>
      </c>
      <c r="I540" s="100" t="n"/>
      <c r="J540" s="97" t="n"/>
      <c r="K540" s="97" t="inlineStr">
        <is>
          <t>高艺玲轨道插座</t>
        </is>
      </c>
      <c r="L540" s="130" t="inlineStr">
        <is>
          <t>4875481081000424447</t>
        </is>
      </c>
      <c r="M540" t="inlineStr">
        <is>
          <t>✓</t>
        </is>
      </c>
    </row>
    <row r="541">
      <c r="A541" s="96" t="inlineStr">
        <is>
          <t>2026-01-30 20:36:07</t>
        </is>
      </c>
      <c r="B541" s="96" t="inlineStr">
        <is>
          <t>1570771376234288331</t>
        </is>
      </c>
      <c r="C541" s="96" t="inlineStr">
        <is>
          <t>收入</t>
        </is>
      </c>
      <c r="D541" s="96" t="n"/>
      <c r="E541" s="96" t="n"/>
      <c r="F541" s="96" t="n">
        <v>0.01</v>
      </c>
      <c r="G541" s="96" t="inlineStr">
        <is>
          <t>2026012822001488331428957396</t>
        </is>
      </c>
      <c r="H541" s="96" t="inlineStr">
        <is>
          <t>0.01</t>
        </is>
      </c>
      <c r="I541" s="100" t="n"/>
      <c r="J541" s="96" t="n"/>
      <c r="K541" s="96" t="inlineStr">
        <is>
          <t xml:space="preserve">P2026013020355944558898641800 </t>
        </is>
      </c>
      <c r="M541" t="inlineStr">
        <is>
          <t>✓</t>
        </is>
      </c>
    </row>
    <row r="542">
      <c r="A542" s="97" t="inlineStr">
        <is>
          <t>2026-01-30 20:36:07</t>
        </is>
      </c>
      <c r="B542" s="96" t="inlineStr">
        <is>
          <t>1570771376234388330</t>
        </is>
      </c>
      <c r="C542" s="97" t="inlineStr">
        <is>
          <t>支出</t>
        </is>
      </c>
      <c r="D542" s="97" t="n"/>
      <c r="E542" s="97" t="n"/>
      <c r="F542" s="97" t="n">
        <v>0.01</v>
      </c>
      <c r="G542" s="97" t="inlineStr">
        <is>
          <t>2026012811120520426700162180870</t>
        </is>
      </c>
      <c r="H542" s="97" t="inlineStr">
        <is>
          <t>0.00</t>
        </is>
      </c>
      <c r="I542" s="100" t="n"/>
      <c r="J542" s="97" t="n"/>
      <c r="K542" s="97" t="inlineStr">
        <is>
          <t xml:space="preserve">P2026013020355944558898641800 </t>
        </is>
      </c>
      <c r="M542" t="inlineStr">
        <is>
          <t>✓</t>
        </is>
      </c>
    </row>
    <row r="543">
      <c r="A543" s="162" t="inlineStr">
        <is>
          <t>2026-01-30 20:36:07</t>
        </is>
      </c>
      <c r="B543" s="96" t="inlineStr">
        <is>
          <t>2026013011120520426700268576720</t>
        </is>
      </c>
      <c r="C543" s="96" t="inlineStr">
        <is>
          <t>支出</t>
        </is>
      </c>
      <c r="D543" s="96" t="inlineStr">
        <is>
          <t>*装家居</t>
        </is>
      </c>
      <c r="E543" s="96" t="inlineStr">
        <is>
          <t>************0121</t>
        </is>
      </c>
      <c r="F543" s="96" t="n">
        <v>97.98999999999999</v>
      </c>
      <c r="G543" s="96" t="inlineStr">
        <is>
          <t>2026013011120520426700268576720</t>
        </is>
      </c>
      <c r="H543" s="96" t="inlineStr">
        <is>
          <t>1512.88</t>
        </is>
      </c>
      <c r="I543" s="100" t="n"/>
      <c r="J543" s="96" t="n"/>
      <c r="K543" s="96" t="inlineStr">
        <is>
          <t>P50377491807万师傅王阳</t>
        </is>
      </c>
      <c r="L543" s="95" t="inlineStr">
        <is>
          <t>5042656586427904820</t>
        </is>
      </c>
      <c r="M543" t="inlineStr">
        <is>
          <t>✓ 万师傅安装费/退款流水(通过万师傅平台结算，有关联订单号，归属安装外包费用，无淘宝平台订单号属正常)</t>
        </is>
      </c>
    </row>
    <row r="544">
      <c r="A544" s="97" t="inlineStr">
        <is>
          <t>2026-01-30 20:09:24</t>
        </is>
      </c>
      <c r="B544" s="96" t="inlineStr">
        <is>
          <t>1570771300987388331</t>
        </is>
      </c>
      <c r="C544" s="97" t="inlineStr">
        <is>
          <t>收入</t>
        </is>
      </c>
      <c r="D544" s="97" t="n"/>
      <c r="E544" s="97" t="n"/>
      <c r="F544" s="97" t="n">
        <v>0.01</v>
      </c>
      <c r="G544" s="97" t="inlineStr">
        <is>
          <t>2026012822001488331428687752</t>
        </is>
      </c>
      <c r="H544" s="97" t="inlineStr">
        <is>
          <t>0.01</t>
        </is>
      </c>
      <c r="I544" s="100" t="n"/>
      <c r="J544" s="97" t="n"/>
      <c r="K544" s="97" t="inlineStr">
        <is>
          <t xml:space="preserve">P2026013020091239086042782300 </t>
        </is>
      </c>
      <c r="M544" t="inlineStr">
        <is>
          <t>✓</t>
        </is>
      </c>
    </row>
    <row r="545">
      <c r="A545" s="96" t="inlineStr">
        <is>
          <t>2026-01-30 20:09:24</t>
        </is>
      </c>
      <c r="B545" s="96" t="inlineStr">
        <is>
          <t>1570771300987488330</t>
        </is>
      </c>
      <c r="C545" s="96" t="inlineStr">
        <is>
          <t>支出</t>
        </is>
      </c>
      <c r="D545" s="96" t="n"/>
      <c r="E545" s="96" t="n"/>
      <c r="F545" s="96" t="n">
        <v>0.01</v>
      </c>
      <c r="G545" s="96" t="inlineStr">
        <is>
          <t>2026012811120520426700154890670</t>
        </is>
      </c>
      <c r="H545" s="96" t="inlineStr">
        <is>
          <t>0.00</t>
        </is>
      </c>
      <c r="I545" s="100" t="n"/>
      <c r="J545" s="96" t="n"/>
      <c r="K545" s="96" t="inlineStr">
        <is>
          <t xml:space="preserve">P2026013020091239086042782300 </t>
        </is>
      </c>
      <c r="M545" t="inlineStr">
        <is>
          <t>✓</t>
        </is>
      </c>
    </row>
    <row r="546">
      <c r="A546" s="163" t="inlineStr">
        <is>
          <t>2026-01-30 20:09:23</t>
        </is>
      </c>
      <c r="B546" s="96" t="inlineStr">
        <is>
          <t>2026013011120520426700268110660</t>
        </is>
      </c>
      <c r="C546" s="97" t="inlineStr">
        <is>
          <t>支出</t>
        </is>
      </c>
      <c r="D546" s="97" t="inlineStr">
        <is>
          <t>*师傅</t>
        </is>
      </c>
      <c r="E546" s="97" t="inlineStr">
        <is>
          <t>************3103</t>
        </is>
      </c>
      <c r="F546" s="97" t="n">
        <v>199.99</v>
      </c>
      <c r="G546" s="97" t="inlineStr">
        <is>
          <t>2026013011120520426700268110660</t>
        </is>
      </c>
      <c r="H546" s="97" t="inlineStr">
        <is>
          <t>1610.87</t>
        </is>
      </c>
      <c r="I546" s="100" t="n"/>
      <c r="J546" s="97" t="n"/>
      <c r="K546" s="97" t="inlineStr">
        <is>
          <t>P50348037199万师傅王子艳</t>
        </is>
      </c>
      <c r="L546" s="130" t="inlineStr">
        <is>
          <t>4640179466396129940</t>
        </is>
      </c>
      <c r="M546" t="inlineStr">
        <is>
          <t>✓ 万师傅安装费/退款流水(通过万师傅平台结算，有关联订单号，归属安装外包费用，无淘宝平台订单号属正常)</t>
        </is>
      </c>
    </row>
    <row r="547">
      <c r="A547" s="96" t="inlineStr">
        <is>
          <t>2026-01-30 15:31:02</t>
        </is>
      </c>
      <c r="B547" s="96" t="inlineStr">
        <is>
          <t>1570771130939188331</t>
        </is>
      </c>
      <c r="C547" s="96" t="inlineStr">
        <is>
          <t>收入</t>
        </is>
      </c>
      <c r="D547" s="96" t="n"/>
      <c r="E547" s="96" t="n"/>
      <c r="F547" s="96" t="n">
        <v>0.03</v>
      </c>
      <c r="G547" s="96" t="inlineStr">
        <is>
          <t>2026012822001488331428490093</t>
        </is>
      </c>
      <c r="H547" s="96" t="inlineStr">
        <is>
          <t>0.03</t>
        </is>
      </c>
      <c r="I547" s="100" t="n"/>
      <c r="J547" s="96" t="n"/>
      <c r="K547" s="96" t="inlineStr">
        <is>
          <t xml:space="preserve">补差价专用 </t>
        </is>
      </c>
      <c r="M547" t="inlineStr">
        <is>
          <t>✓</t>
        </is>
      </c>
    </row>
    <row r="548">
      <c r="A548" s="97" t="inlineStr">
        <is>
          <t>2026-01-30 15:31:02</t>
        </is>
      </c>
      <c r="B548" s="96" t="inlineStr">
        <is>
          <t>1570771130939288330</t>
        </is>
      </c>
      <c r="C548" s="97" t="inlineStr">
        <is>
          <t>支出</t>
        </is>
      </c>
      <c r="D548" s="97" t="n"/>
      <c r="E548" s="97" t="n"/>
      <c r="F548" s="97" t="n">
        <v>0.03</v>
      </c>
      <c r="G548" s="97" t="inlineStr">
        <is>
          <t>2026012811120520426700154072690</t>
        </is>
      </c>
      <c r="H548" s="97" t="inlineStr">
        <is>
          <t>0.00</t>
        </is>
      </c>
      <c r="I548" s="100" t="n"/>
      <c r="J548" s="97" t="n"/>
      <c r="K548" s="97" t="inlineStr">
        <is>
          <t xml:space="preserve">补差价专用 </t>
        </is>
      </c>
      <c r="M548" t="inlineStr">
        <is>
          <t>✓</t>
        </is>
      </c>
    </row>
    <row r="549">
      <c r="A549" s="162" t="inlineStr">
        <is>
          <t>2026-01-30 15:31:01</t>
        </is>
      </c>
      <c r="B549" s="96" t="inlineStr">
        <is>
          <t>2026013011120520426700255669410</t>
        </is>
      </c>
      <c r="C549" s="96" t="inlineStr">
        <is>
          <t>支出</t>
        </is>
      </c>
      <c r="D549" s="96" t="inlineStr">
        <is>
          <t>常州轩奕德光电科技有限公司</t>
        </is>
      </c>
      <c r="E549" s="96" t="inlineStr">
        <is>
          <t>************6641</t>
        </is>
      </c>
      <c r="F549" s="96" t="n">
        <v>4.97</v>
      </c>
      <c r="G549" s="96" t="inlineStr">
        <is>
          <t>2026013011120520426700255669410</t>
        </is>
      </c>
      <c r="H549" s="96" t="inlineStr">
        <is>
          <t>1810.86</t>
        </is>
      </c>
      <c r="I549" s="100" t="n"/>
      <c r="J549" s="96" t="n"/>
      <c r="K549" s="96" t="inlineStr">
        <is>
          <t>灯带堵头</t>
        </is>
      </c>
      <c r="M549" t="inlineStr">
        <is>
          <t>✓</t>
        </is>
      </c>
    </row>
    <row r="550">
      <c r="A550" s="163" t="inlineStr">
        <is>
          <t>2026-01-30 10:52:00</t>
        </is>
      </c>
      <c r="B550" s="96" t="inlineStr">
        <is>
          <t>2026013011120520436700243780901</t>
        </is>
      </c>
      <c r="C550" s="97" t="inlineStr">
        <is>
          <t>收入</t>
        </is>
      </c>
      <c r="D550" s="97" t="inlineStr">
        <is>
          <t>深圳市小亿网络有限公司</t>
        </is>
      </c>
      <c r="E550" s="97" t="inlineStr">
        <is>
          <t>****************0156</t>
        </is>
      </c>
      <c r="F550" s="97" t="n">
        <v>187.98</v>
      </c>
      <c r="G550" s="97" t="inlineStr">
        <is>
          <t>2026013011120520436700243780901</t>
        </is>
      </c>
      <c r="H550" s="97" t="inlineStr">
        <is>
          <t>1815.83</t>
        </is>
      </c>
      <c r="I550" s="100" t="n"/>
      <c r="J550" s="97" t="n"/>
      <c r="K550" s="97" t="inlineStr">
        <is>
          <t>万师傅</t>
        </is>
      </c>
      <c r="M550" s="88" t="inlineStr">
        <is>
          <t>✓ 万师傅安装费/退款流水(通过万师傅平台结算，有关联订单号，归属安装外包费用，无淘宝平台订单号属正常)</t>
        </is>
      </c>
    </row>
    <row r="551">
      <c r="A551" s="96" t="inlineStr">
        <is>
          <t>2026-01-30 10:51:58</t>
        </is>
      </c>
      <c r="B551" s="96" t="inlineStr">
        <is>
          <t>1570771127733788331</t>
        </is>
      </c>
      <c r="C551" s="96" t="inlineStr">
        <is>
          <t>收入</t>
        </is>
      </c>
      <c r="D551" s="96" t="n"/>
      <c r="E551" s="96" t="n"/>
      <c r="F551" s="96" t="n">
        <v>0.02</v>
      </c>
      <c r="G551" s="96" t="inlineStr">
        <is>
          <t>2026012711120520426700116093350</t>
        </is>
      </c>
      <c r="H551" s="96" t="inlineStr">
        <is>
          <t>0.02</t>
        </is>
      </c>
      <c r="I551" s="100" t="n"/>
      <c r="J551" s="96" t="n"/>
      <c r="K551" s="96" t="inlineStr">
        <is>
          <t xml:space="preserve">P2025111813145455530314953300 </t>
        </is>
      </c>
      <c r="M551" t="inlineStr">
        <is>
          <t>✓</t>
        </is>
      </c>
    </row>
    <row r="552">
      <c r="A552" s="97" t="inlineStr">
        <is>
          <t>2026-01-30 10:51:58</t>
        </is>
      </c>
      <c r="B552" s="96" t="inlineStr">
        <is>
          <t>1570771127734088330</t>
        </is>
      </c>
      <c r="C552" s="97" t="inlineStr">
        <is>
          <t>支出</t>
        </is>
      </c>
      <c r="D552" s="97" t="n"/>
      <c r="E552" s="97" t="n"/>
      <c r="F552" s="97" t="n">
        <v>0.02</v>
      </c>
      <c r="G552" s="97" t="inlineStr">
        <is>
          <t>2026012722001188331428043250</t>
        </is>
      </c>
      <c r="H552" s="97" t="inlineStr">
        <is>
          <t>0.00</t>
        </is>
      </c>
      <c r="I552" s="100" t="n"/>
      <c r="J552" s="97" t="n"/>
      <c r="K552" s="97" t="inlineStr">
        <is>
          <t xml:space="preserve">P2025111813145455530314953300 </t>
        </is>
      </c>
      <c r="M552" t="inlineStr">
        <is>
          <t>✓</t>
        </is>
      </c>
    </row>
    <row r="553">
      <c r="A553" s="96" t="inlineStr">
        <is>
          <t>2026-01-29 22:10:33</t>
        </is>
      </c>
      <c r="B553" s="96" t="inlineStr">
        <is>
          <t>1570771163608888330</t>
        </is>
      </c>
      <c r="C553" s="96" t="inlineStr">
        <is>
          <t>支出</t>
        </is>
      </c>
      <c r="D553" s="96" t="n"/>
      <c r="E553" s="96" t="n"/>
      <c r="F553" s="96" t="n">
        <v>0.01</v>
      </c>
      <c r="G553" s="96" t="inlineStr">
        <is>
          <t>2026012722001188331428043250</t>
        </is>
      </c>
      <c r="H553" s="96" t="inlineStr">
        <is>
          <t>0.00</t>
        </is>
      </c>
      <c r="I553" s="100" t="n"/>
      <c r="J553" s="96" t="n"/>
      <c r="K553" s="96" t="inlineStr">
        <is>
          <t xml:space="preserve">P2026012922102391054124800700 </t>
        </is>
      </c>
      <c r="M553" t="inlineStr">
        <is>
          <t>✓</t>
        </is>
      </c>
    </row>
    <row r="554">
      <c r="A554" s="97" t="inlineStr">
        <is>
          <t>2026-01-29 22:10:33</t>
        </is>
      </c>
      <c r="B554" s="96" t="inlineStr">
        <is>
          <t>1570771163608788331</t>
        </is>
      </c>
      <c r="C554" s="97" t="inlineStr">
        <is>
          <t>收入</t>
        </is>
      </c>
      <c r="D554" s="97" t="n"/>
      <c r="E554" s="97" t="n"/>
      <c r="F554" s="97" t="n">
        <v>0.01</v>
      </c>
      <c r="G554" s="97" t="inlineStr">
        <is>
          <t>2026012711120520426700111278540</t>
        </is>
      </c>
      <c r="H554" s="97" t="inlineStr">
        <is>
          <t>0.01</t>
        </is>
      </c>
      <c r="I554" s="100" t="n"/>
      <c r="J554" s="97" t="n"/>
      <c r="K554" s="97" t="inlineStr">
        <is>
          <t xml:space="preserve">P2026012922102391054124800700 </t>
        </is>
      </c>
      <c r="M554" t="inlineStr">
        <is>
          <t>✓</t>
        </is>
      </c>
    </row>
    <row r="555">
      <c r="A555" s="162" t="inlineStr">
        <is>
          <t>2026-01-29 22:10:33</t>
        </is>
      </c>
      <c r="B555" s="96" t="inlineStr">
        <is>
          <t>2026012911120520426700231021390</t>
        </is>
      </c>
      <c r="C555" s="96" t="inlineStr">
        <is>
          <t>支出</t>
        </is>
      </c>
      <c r="D555" s="96" t="inlineStr">
        <is>
          <t>深圳市小亿网络有限公司</t>
        </is>
      </c>
      <c r="E555" s="96" t="inlineStr">
        <is>
          <t>****************0156</t>
        </is>
      </c>
      <c r="F555" s="96" t="n">
        <v>137.99</v>
      </c>
      <c r="G555" s="96" t="inlineStr">
        <is>
          <t>2026012911120520426700231021390</t>
        </is>
      </c>
      <c r="H555" s="96" t="inlineStr">
        <is>
          <t>1627.85</t>
        </is>
      </c>
      <c r="I555" s="100" t="n"/>
      <c r="J555" s="96" t="n"/>
      <c r="K555" s="96" t="inlineStr">
        <is>
          <t>P50336863610万师傅君梓</t>
        </is>
      </c>
      <c r="L555" s="130" t="inlineStr">
        <is>
          <t>2403867648695123853</t>
        </is>
      </c>
      <c r="M555" t="inlineStr">
        <is>
          <t>✓ 万师傅安装费/退款流水(通过万师傅平台结算，有关联订单号，归属安装外包费用，无淘宝平台订单号属正常)</t>
        </is>
      </c>
    </row>
    <row r="556">
      <c r="A556" s="97" t="inlineStr">
        <is>
          <t>2026-01-29 20:55:31</t>
        </is>
      </c>
      <c r="B556" s="96" t="inlineStr">
        <is>
          <t>1570771041427788331</t>
        </is>
      </c>
      <c r="C556" s="97" t="inlineStr">
        <is>
          <t>收入</t>
        </is>
      </c>
      <c r="D556" s="97" t="n"/>
      <c r="E556" s="97" t="n"/>
      <c r="F556" s="97" t="n">
        <v>0.02</v>
      </c>
      <c r="G556" s="97" t="inlineStr">
        <is>
          <t>2026012722001488331424970346</t>
        </is>
      </c>
      <c r="H556" s="97" t="inlineStr">
        <is>
          <t>0.02</t>
        </is>
      </c>
      <c r="I556" s="100" t="n"/>
      <c r="J556" s="97" t="n"/>
      <c r="K556" s="97" t="inlineStr">
        <is>
          <t xml:space="preserve">P2026012920552029185070932200 </t>
        </is>
      </c>
      <c r="M556" t="inlineStr">
        <is>
          <t>✓</t>
        </is>
      </c>
    </row>
    <row r="557">
      <c r="A557" s="96" t="inlineStr">
        <is>
          <t>2026-01-29 20:55:31</t>
        </is>
      </c>
      <c r="B557" s="96" t="inlineStr">
        <is>
          <t>1570771041427888330</t>
        </is>
      </c>
      <c r="C557" s="96" t="inlineStr">
        <is>
          <t>支出</t>
        </is>
      </c>
      <c r="D557" s="96" t="n"/>
      <c r="E557" s="96" t="n"/>
      <c r="F557" s="96" t="n">
        <v>0.02</v>
      </c>
      <c r="G557" s="96" t="inlineStr">
        <is>
          <t>2026012711120520426700109390790</t>
        </is>
      </c>
      <c r="H557" s="96" t="inlineStr">
        <is>
          <t>0.00</t>
        </is>
      </c>
      <c r="I557" s="100" t="n"/>
      <c r="J557" s="96" t="n"/>
      <c r="K557" s="96" t="inlineStr">
        <is>
          <t xml:space="preserve">P2026012920552029185070932200 </t>
        </is>
      </c>
      <c r="M557" t="inlineStr">
        <is>
          <t>✓</t>
        </is>
      </c>
    </row>
    <row r="558">
      <c r="A558" s="163" t="inlineStr">
        <is>
          <t>2026-01-29 20:55:31</t>
        </is>
      </c>
      <c r="B558" s="96" t="inlineStr">
        <is>
          <t>2026012911120520426700225421600</t>
        </is>
      </c>
      <c r="C558" s="97" t="inlineStr">
        <is>
          <t>支出</t>
        </is>
      </c>
      <c r="D558" s="97" t="inlineStr">
        <is>
          <t>*师傅</t>
        </is>
      </c>
      <c r="E558" s="97" t="inlineStr">
        <is>
          <t>************0121</t>
        </is>
      </c>
      <c r="F558" s="97" t="n">
        <v>168.98</v>
      </c>
      <c r="G558" s="97" t="inlineStr">
        <is>
          <t>2026012911120520426700225421600</t>
        </is>
      </c>
      <c r="H558" s="97" t="inlineStr">
        <is>
          <t>1765.84</t>
        </is>
      </c>
      <c r="I558" s="100" t="n"/>
      <c r="J558" s="97" t="n"/>
      <c r="K558" s="97" t="inlineStr">
        <is>
          <t>P50344924786万师傅微微笑</t>
        </is>
      </c>
      <c r="L558" s="130" t="inlineStr">
        <is>
          <t>3017497226906174293</t>
        </is>
      </c>
      <c r="M558" t="inlineStr">
        <is>
          <t>✓ 万师傅安装费/退款流水(通过万师傅平台结算，有关联订单号，归属安装外包费用，无淘宝平台订单号属正常)</t>
        </is>
      </c>
    </row>
    <row r="559">
      <c r="A559" s="96" t="inlineStr">
        <is>
          <t>2026-01-29 12:02:30</t>
        </is>
      </c>
      <c r="B559" s="96" t="inlineStr">
        <is>
          <t>1570770645528088331</t>
        </is>
      </c>
      <c r="C559" s="96" t="inlineStr">
        <is>
          <t>收入</t>
        </is>
      </c>
      <c r="D559" s="96" t="n"/>
      <c r="E559" s="96" t="n"/>
      <c r="F559" s="96" t="n">
        <v>0.04</v>
      </c>
      <c r="G559" s="96" t="inlineStr">
        <is>
          <t>2026012722001488331426271198</t>
        </is>
      </c>
      <c r="H559" s="96" t="inlineStr">
        <is>
          <t>0.04</t>
        </is>
      </c>
      <c r="I559" s="100" t="n"/>
      <c r="J559" s="96" t="n"/>
      <c r="K559" s="96" t="inlineStr">
        <is>
          <t xml:space="preserve">P2026012912022065559277972000 </t>
        </is>
      </c>
      <c r="M559" t="inlineStr">
        <is>
          <t>✓</t>
        </is>
      </c>
    </row>
    <row r="560">
      <c r="A560" s="97" t="inlineStr">
        <is>
          <t>2026-01-29 12:02:30</t>
        </is>
      </c>
      <c r="B560" s="96" t="inlineStr">
        <is>
          <t>1570770645528188330</t>
        </is>
      </c>
      <c r="C560" s="97" t="inlineStr">
        <is>
          <t>支出</t>
        </is>
      </c>
      <c r="D560" s="97" t="n"/>
      <c r="E560" s="97" t="n"/>
      <c r="F560" s="97" t="n">
        <v>0.04</v>
      </c>
      <c r="G560" s="97" t="inlineStr">
        <is>
          <t>2026012711120520426700109698850</t>
        </is>
      </c>
      <c r="H560" s="97" t="inlineStr">
        <is>
          <t>0.00</t>
        </is>
      </c>
      <c r="I560" s="100" t="n"/>
      <c r="J560" s="97" t="n"/>
      <c r="K560" s="97" t="inlineStr">
        <is>
          <t xml:space="preserve">P2026012912022065559277972000 </t>
        </is>
      </c>
      <c r="M560" t="inlineStr">
        <is>
          <t>✓</t>
        </is>
      </c>
    </row>
    <row r="561">
      <c r="A561" s="162" t="inlineStr">
        <is>
          <t>2026-01-29 12:02:30</t>
        </is>
      </c>
      <c r="B561" s="96" t="inlineStr">
        <is>
          <t>2026012911120520426700204060840</t>
        </is>
      </c>
      <c r="C561" s="96" t="inlineStr">
        <is>
          <t>支出</t>
        </is>
      </c>
      <c r="D561" s="96" t="inlineStr">
        <is>
          <t>深圳市小亿网络有限公司</t>
        </is>
      </c>
      <c r="E561" s="96" t="inlineStr">
        <is>
          <t>****************0156</t>
        </is>
      </c>
      <c r="F561" s="96" t="n">
        <v>87.95999999999999</v>
      </c>
      <c r="G561" s="96" t="inlineStr">
        <is>
          <t>2026012911120520426700204060840</t>
        </is>
      </c>
      <c r="H561" s="96" t="inlineStr">
        <is>
          <t>1934.82</t>
        </is>
      </c>
      <c r="I561" s="100" t="n"/>
      <c r="J561" s="96" t="n"/>
      <c r="K561" s="96" t="inlineStr">
        <is>
          <t>P50323752376万师傅刘小姐</t>
        </is>
      </c>
      <c r="L561" s="95" t="inlineStr">
        <is>
          <t>3164065860408317861</t>
        </is>
      </c>
      <c r="M561" t="inlineStr">
        <is>
          <t>✓ 万师傅安装费/退款流水(通过万师傅平台结算，有关联订单号，归属安装外包费用，无淘宝平台订单号属正常)</t>
        </is>
      </c>
    </row>
    <row r="562">
      <c r="A562" s="97" t="inlineStr">
        <is>
          <t>2026-01-29 10:28:39</t>
        </is>
      </c>
      <c r="B562" s="96" t="inlineStr">
        <is>
          <t>1570770669405988331</t>
        </is>
      </c>
      <c r="C562" s="97" t="inlineStr">
        <is>
          <t>收入</t>
        </is>
      </c>
      <c r="D562" s="97" t="n"/>
      <c r="E562" s="97" t="n"/>
      <c r="F562" s="97" t="n">
        <v>0.15</v>
      </c>
      <c r="G562" s="97" t="inlineStr">
        <is>
          <t>2026012423001488331414857492</t>
        </is>
      </c>
      <c r="H562" s="97" t="inlineStr">
        <is>
          <t>0.15</t>
        </is>
      </c>
      <c r="I562" s="100" t="n"/>
      <c r="J562" s="97" t="n"/>
      <c r="K562" s="97" t="inlineStr">
        <is>
          <t xml:space="preserve">P2026012910282329667334273500 </t>
        </is>
      </c>
      <c r="M562" t="inlineStr">
        <is>
          <t>✓</t>
        </is>
      </c>
    </row>
    <row r="563">
      <c r="A563" s="96" t="inlineStr">
        <is>
          <t>2026-01-29 10:28:39</t>
        </is>
      </c>
      <c r="B563" s="96" t="inlineStr">
        <is>
          <t>1570770669406088330</t>
        </is>
      </c>
      <c r="C563" s="96" t="inlineStr">
        <is>
          <t>支出</t>
        </is>
      </c>
      <c r="D563" s="96" t="n"/>
      <c r="E563" s="96" t="n"/>
      <c r="F563" s="96" t="n">
        <v>0.15</v>
      </c>
      <c r="G563" s="96" t="inlineStr">
        <is>
          <t>2026012623001488331421010566</t>
        </is>
      </c>
      <c r="H563" s="96" t="inlineStr">
        <is>
          <t>0.00</t>
        </is>
      </c>
      <c r="I563" s="100" t="n"/>
      <c r="J563" s="96" t="n"/>
      <c r="K563" s="96" t="inlineStr">
        <is>
          <t xml:space="preserve">P2026012910282329667334273500 </t>
        </is>
      </c>
      <c r="M563" t="inlineStr">
        <is>
          <t>✓</t>
        </is>
      </c>
    </row>
    <row r="564">
      <c r="A564" s="163" t="inlineStr">
        <is>
          <t>2026-01-29 10:28:39</t>
        </is>
      </c>
      <c r="B564" s="96" t="inlineStr">
        <is>
          <t>2026012911120520426700199375750</t>
        </is>
      </c>
      <c r="C564" s="97" t="inlineStr">
        <is>
          <t>支出</t>
        </is>
      </c>
      <c r="D564" s="97" t="inlineStr">
        <is>
          <t>*装家居</t>
        </is>
      </c>
      <c r="E564" s="97" t="inlineStr">
        <is>
          <t>************0121</t>
        </is>
      </c>
      <c r="F564" s="97" t="n">
        <v>167.85</v>
      </c>
      <c r="G564" s="97" t="inlineStr">
        <is>
          <t>2026012911120520426700199375750</t>
        </is>
      </c>
      <c r="H564" s="97" t="inlineStr">
        <is>
          <t>2022.78</t>
        </is>
      </c>
      <c r="I564" s="100" t="n"/>
      <c r="J564" s="97" t="n"/>
      <c r="K564" s="97" t="inlineStr">
        <is>
          <t>P50329856542万师傅李伟峰</t>
        </is>
      </c>
      <c r="L564" s="130" t="inlineStr">
        <is>
          <t>3013504680299507393</t>
        </is>
      </c>
      <c r="M564" t="inlineStr">
        <is>
          <t>✓ 万师傅安装费/退款流水(通过万师傅平台结算，有关联订单号，归属安装外包费用，无淘宝平台订单号属正常)</t>
        </is>
      </c>
    </row>
    <row r="565">
      <c r="A565" s="96" t="inlineStr">
        <is>
          <t>2026-01-28 20:44:40</t>
        </is>
      </c>
      <c r="B565" s="96" t="inlineStr">
        <is>
          <t>1570770813174088331</t>
        </is>
      </c>
      <c r="C565" s="96" t="inlineStr">
        <is>
          <t>收入</t>
        </is>
      </c>
      <c r="D565" s="96" t="n"/>
      <c r="E565" s="96" t="n"/>
      <c r="F565" s="96" t="n">
        <v>0.01</v>
      </c>
      <c r="G565" s="96" t="inlineStr">
        <is>
          <t>2026012611120520426700068625620</t>
        </is>
      </c>
      <c r="H565" s="96" t="inlineStr">
        <is>
          <t>0.01</t>
        </is>
      </c>
      <c r="I565" s="100" t="n"/>
      <c r="J565" s="96" t="n"/>
      <c r="K565" s="96" t="inlineStr">
        <is>
          <t xml:space="preserve">商户单号XP1426012820201987207802007996 </t>
        </is>
      </c>
      <c r="M565" t="inlineStr">
        <is>
          <t>✓</t>
        </is>
      </c>
    </row>
    <row r="566">
      <c r="A566" s="97" t="inlineStr">
        <is>
          <t>2026-01-28 20:44:40</t>
        </is>
      </c>
      <c r="B566" s="96" t="inlineStr">
        <is>
          <t>1570770813174188330</t>
        </is>
      </c>
      <c r="C566" s="97" t="inlineStr">
        <is>
          <t>支出</t>
        </is>
      </c>
      <c r="D566" s="97" t="n"/>
      <c r="E566" s="97" t="n"/>
      <c r="F566" s="97" t="n">
        <v>0.01</v>
      </c>
      <c r="G566" s="97" t="inlineStr">
        <is>
          <t>2026012622001488331420951295</t>
        </is>
      </c>
      <c r="H566" s="97" t="inlineStr">
        <is>
          <t>0.00</t>
        </is>
      </c>
      <c r="I566" s="100" t="n"/>
      <c r="J566" s="97" t="n"/>
      <c r="K566" s="97" t="inlineStr">
        <is>
          <t xml:space="preserve">商户单号XP1426012820201987207802007996 </t>
        </is>
      </c>
      <c r="M566" t="inlineStr">
        <is>
          <t>✓</t>
        </is>
      </c>
    </row>
    <row r="567">
      <c r="A567" s="162" t="inlineStr">
        <is>
          <t>2026-01-28 20:44:40</t>
        </is>
      </c>
      <c r="B567" s="96" t="inlineStr">
        <is>
          <t>2026012811120520426700182726590</t>
        </is>
      </c>
      <c r="C567" s="96" t="inlineStr">
        <is>
          <t>支出</t>
        </is>
      </c>
      <c r="D567" s="96" t="inlineStr">
        <is>
          <t>拼多多平台商户</t>
        </is>
      </c>
      <c r="E567" s="96" t="inlineStr">
        <is>
          <t>****************0156</t>
        </is>
      </c>
      <c r="F567" s="96" t="n">
        <v>662.99</v>
      </c>
      <c r="G567" s="96" t="inlineStr">
        <is>
          <t>2026012811120520426700182726590</t>
        </is>
      </c>
      <c r="H567" s="96" t="inlineStr">
        <is>
          <t>2190.63</t>
        </is>
      </c>
      <c r="I567" s="100" t="n"/>
      <c r="J567" s="96" t="n"/>
      <c r="K567" s="96" t="inlineStr">
        <is>
          <t>PDD岩板采购</t>
        </is>
      </c>
      <c r="M567" t="inlineStr">
        <is>
          <t>✓</t>
        </is>
      </c>
    </row>
    <row r="568">
      <c r="A568" s="97" t="inlineStr">
        <is>
          <t>2026-01-28 18:59:29</t>
        </is>
      </c>
      <c r="B568" s="96" t="inlineStr">
        <is>
          <t>1570770634234588331</t>
        </is>
      </c>
      <c r="C568" s="97" t="inlineStr">
        <is>
          <t>收入</t>
        </is>
      </c>
      <c r="D568" s="97" t="n"/>
      <c r="E568" s="97" t="n"/>
      <c r="F568" s="97" t="n">
        <v>0.01</v>
      </c>
      <c r="G568" s="97" t="inlineStr">
        <is>
          <t>2026012611120520426700056277510</t>
        </is>
      </c>
      <c r="H568" s="97" t="inlineStr">
        <is>
          <t>0.01</t>
        </is>
      </c>
      <c r="I568" s="100" t="n"/>
      <c r="J568" s="97" t="n"/>
      <c r="K568" s="97" t="inlineStr">
        <is>
          <t xml:space="preserve">P2026012818591949132832598900 </t>
        </is>
      </c>
      <c r="M568" t="inlineStr">
        <is>
          <t>✓</t>
        </is>
      </c>
    </row>
    <row r="569">
      <c r="A569" s="96" t="inlineStr">
        <is>
          <t>2026-01-28 18:59:29</t>
        </is>
      </c>
      <c r="B569" s="96" t="inlineStr">
        <is>
          <t>1570770634234688330</t>
        </is>
      </c>
      <c r="C569" s="96" t="inlineStr">
        <is>
          <t>支出</t>
        </is>
      </c>
      <c r="D569" s="96" t="n"/>
      <c r="E569" s="96" t="n"/>
      <c r="F569" s="96" t="n">
        <v>0.01</v>
      </c>
      <c r="G569" s="96" t="inlineStr">
        <is>
          <t>2026012623001488331420954071</t>
        </is>
      </c>
      <c r="H569" s="96" t="inlineStr">
        <is>
          <t>0.00</t>
        </is>
      </c>
      <c r="I569" s="100" t="n"/>
      <c r="J569" s="96" t="n"/>
      <c r="K569" s="96" t="inlineStr">
        <is>
          <t xml:space="preserve">P2026012818591949132832598900 </t>
        </is>
      </c>
      <c r="M569" t="inlineStr">
        <is>
          <t>✓</t>
        </is>
      </c>
    </row>
    <row r="570">
      <c r="A570" s="163" t="inlineStr">
        <is>
          <t>2026-01-28 18:59:29</t>
        </is>
      </c>
      <c r="B570" s="96" t="inlineStr">
        <is>
          <t>2026012811120520426700181236530</t>
        </is>
      </c>
      <c r="C570" s="97" t="inlineStr">
        <is>
          <t>支出</t>
        </is>
      </c>
      <c r="D570" s="97" t="inlineStr">
        <is>
          <t>深圳市小亿网络有限公司</t>
        </is>
      </c>
      <c r="E570" s="97" t="inlineStr">
        <is>
          <t>****************0156</t>
        </is>
      </c>
      <c r="F570" s="97" t="n">
        <v>110.99</v>
      </c>
      <c r="G570" s="97" t="inlineStr">
        <is>
          <t>2026012811120520426700181236530</t>
        </is>
      </c>
      <c r="H570" s="97" t="inlineStr">
        <is>
          <t>2853.62</t>
        </is>
      </c>
      <c r="I570" s="100" t="n"/>
      <c r="J570" s="97" t="n"/>
      <c r="K570" s="97" t="inlineStr">
        <is>
          <t>P50327822796万师傅王博</t>
        </is>
      </c>
      <c r="L570" s="130" t="inlineStr">
        <is>
          <t>4939678728056795307</t>
        </is>
      </c>
      <c r="M570" t="inlineStr">
        <is>
          <t>✓ 万师傅安装费/退款流水(通过万师傅平台结算，有关联订单号，归属安装外包费用，无淘宝平台订单号属正常)</t>
        </is>
      </c>
    </row>
    <row r="571">
      <c r="A571" s="162" t="inlineStr">
        <is>
          <t>2026-01-28 13:31:44</t>
        </is>
      </c>
      <c r="B571" s="96" t="inlineStr">
        <is>
          <t>2026012811120520436700163868251</t>
        </is>
      </c>
      <c r="C571" s="96" t="inlineStr">
        <is>
          <t>收入</t>
        </is>
      </c>
      <c r="D571" s="96" t="inlineStr">
        <is>
          <t>*振旺</t>
        </is>
      </c>
      <c r="E571" s="96" t="inlineStr">
        <is>
          <t>************7490</t>
        </is>
      </c>
      <c r="F571" s="96" t="n">
        <v>9.199999999999999</v>
      </c>
      <c r="G571" s="96" t="inlineStr">
        <is>
          <t>2026012811120520436700163868251</t>
        </is>
      </c>
      <c r="H571" s="96" t="inlineStr">
        <is>
          <t>2964.61</t>
        </is>
      </c>
      <c r="I571" s="100" t="n"/>
      <c r="J571" s="96" t="n"/>
      <c r="K571" s="96" t="inlineStr">
        <is>
          <t>购买椅子样品</t>
        </is>
      </c>
      <c r="M571" t="inlineStr">
        <is>
          <t>✓</t>
        </is>
      </c>
    </row>
    <row r="572">
      <c r="A572" s="163" t="inlineStr">
        <is>
          <t>2026-01-28 13:30:20</t>
        </is>
      </c>
      <c r="B572" s="96" t="inlineStr">
        <is>
          <t>2026012811120520436700163015291</t>
        </is>
      </c>
      <c r="C572" s="97" t="inlineStr">
        <is>
          <t>收入</t>
        </is>
      </c>
      <c r="D572" s="97" t="inlineStr">
        <is>
          <t>*振旺</t>
        </is>
      </c>
      <c r="E572" s="97" t="inlineStr">
        <is>
          <t>************7490</t>
        </is>
      </c>
      <c r="F572" s="97" t="n">
        <v>245</v>
      </c>
      <c r="G572" s="97" t="inlineStr">
        <is>
          <t>2026012811120520436700163015291</t>
        </is>
      </c>
      <c r="H572" s="97" t="inlineStr">
        <is>
          <t>2955.41</t>
        </is>
      </c>
      <c r="I572" s="100" t="n"/>
      <c r="J572" s="97" t="n"/>
      <c r="K572" s="97" t="inlineStr">
        <is>
          <t>购买椅子样品</t>
        </is>
      </c>
      <c r="M572" t="inlineStr">
        <is>
          <t>✓</t>
        </is>
      </c>
    </row>
    <row r="573">
      <c r="A573" s="96" t="inlineStr">
        <is>
          <t>2026-01-28 12:41:49</t>
        </is>
      </c>
      <c r="B573" s="96" t="inlineStr">
        <is>
          <t>1570770553147888330</t>
        </is>
      </c>
      <c r="C573" s="96" t="inlineStr">
        <is>
          <t>支出</t>
        </is>
      </c>
      <c r="D573" s="96" t="n"/>
      <c r="E573" s="96" t="n"/>
      <c r="F573" s="96" t="n">
        <v>0.01</v>
      </c>
      <c r="G573" s="96" t="inlineStr">
        <is>
          <t>2025121922001488331433182845</t>
        </is>
      </c>
      <c r="H573" s="96" t="inlineStr">
        <is>
          <t>0.00</t>
        </is>
      </c>
      <c r="I573" s="100" t="n"/>
      <c r="J573" s="96" t="n"/>
      <c r="K573" s="96" t="inlineStr">
        <is>
          <t xml:space="preserve">P2026012812414118209244510800P50281057255 </t>
        </is>
      </c>
      <c r="M573" t="inlineStr">
        <is>
          <t>✓</t>
        </is>
      </c>
    </row>
    <row r="574">
      <c r="A574" s="97" t="inlineStr">
        <is>
          <t>2026-01-28 12:41:49</t>
        </is>
      </c>
      <c r="B574" s="96" t="inlineStr">
        <is>
          <t>1570770553147788331</t>
        </is>
      </c>
      <c r="C574" s="97" t="inlineStr">
        <is>
          <t>收入</t>
        </is>
      </c>
      <c r="D574" s="97" t="n"/>
      <c r="E574" s="97" t="n"/>
      <c r="F574" s="97" t="n">
        <v>0.01</v>
      </c>
      <c r="G574" s="97" t="inlineStr">
        <is>
          <t>2026012500073012338827VCQWVF|P202601252307491bc41a01eb1fba125054000148335</t>
        </is>
      </c>
      <c r="H574" s="97" t="inlineStr">
        <is>
          <t>0.01</t>
        </is>
      </c>
      <c r="I574" s="100" t="n"/>
      <c r="J574" s="97" t="n"/>
      <c r="K574" s="97" t="inlineStr">
        <is>
          <t xml:space="preserve">P2026012812414118209244510800 </t>
        </is>
      </c>
      <c r="M574" t="inlineStr">
        <is>
          <t>✓</t>
        </is>
      </c>
    </row>
    <row r="575">
      <c r="A575" s="162" t="inlineStr">
        <is>
          <t>2026-01-28 12:41:49</t>
        </is>
      </c>
      <c r="B575" s="96" t="inlineStr">
        <is>
          <t>2026012811120520426700161572570</t>
        </is>
      </c>
      <c r="C575" s="96" t="inlineStr">
        <is>
          <t>支出</t>
        </is>
      </c>
      <c r="D575" s="96" t="inlineStr">
        <is>
          <t>深圳市小亿网络有限公司</t>
        </is>
      </c>
      <c r="E575" s="96" t="inlineStr">
        <is>
          <t>****************0156</t>
        </is>
      </c>
      <c r="F575" s="96" t="n">
        <v>59.99</v>
      </c>
      <c r="G575" s="96" t="inlineStr">
        <is>
          <t>2026012811120520426700161572570</t>
        </is>
      </c>
      <c r="H575" s="96" t="inlineStr">
        <is>
          <t>2710.41</t>
        </is>
      </c>
      <c r="I575" s="100" t="n"/>
      <c r="J575" s="96" t="n"/>
      <c r="K575" s="96" t="inlineStr">
        <is>
          <t>P50323662964万师傅郑先生</t>
        </is>
      </c>
      <c r="L575" s="130" t="inlineStr">
        <is>
          <t>4940945821211022100</t>
        </is>
      </c>
      <c r="M575" t="inlineStr">
        <is>
          <t>✓ 万师傅安装费/退款流水(通过万师傅平台结算，有关联订单号，归属安装外包费用，无淘宝平台订单号属正常)</t>
        </is>
      </c>
    </row>
    <row r="576">
      <c r="A576" s="97" t="inlineStr">
        <is>
          <t>2026-01-28 12:40:08</t>
        </is>
      </c>
      <c r="B576" s="96" t="inlineStr">
        <is>
          <t>1570770474528188330</t>
        </is>
      </c>
      <c r="C576" s="97" t="inlineStr">
        <is>
          <t>支出</t>
        </is>
      </c>
      <c r="D576" s="97" t="n"/>
      <c r="E576" s="97" t="n"/>
      <c r="F576" s="97" t="n">
        <v>0.01</v>
      </c>
      <c r="G576" s="97" t="inlineStr">
        <is>
          <t>2026012511120520426700043077070</t>
        </is>
      </c>
      <c r="H576" s="97" t="inlineStr">
        <is>
          <t>0.00</t>
        </is>
      </c>
      <c r="I576" s="100" t="n"/>
      <c r="J576" s="97" t="n"/>
      <c r="K576" s="97" t="inlineStr">
        <is>
          <t xml:space="preserve">P2026012812400108793968216300 </t>
        </is>
      </c>
      <c r="M576" t="inlineStr">
        <is>
          <t>✓</t>
        </is>
      </c>
    </row>
    <row r="577">
      <c r="A577" s="96" t="inlineStr">
        <is>
          <t>2026-01-28 12:40:08</t>
        </is>
      </c>
      <c r="B577" s="96" t="inlineStr">
        <is>
          <t>1570770474528088331</t>
        </is>
      </c>
      <c r="C577" s="96" t="inlineStr">
        <is>
          <t>收入</t>
        </is>
      </c>
      <c r="D577" s="96" t="n"/>
      <c r="E577" s="96" t="n"/>
      <c r="F577" s="96" t="n">
        <v>0.01</v>
      </c>
      <c r="G577" s="96" t="inlineStr">
        <is>
          <t>2026012500073012338827UOT6XD|P20260125220258abe3aff01a8b86798054000148335</t>
        </is>
      </c>
      <c r="H577" s="96" t="inlineStr">
        <is>
          <t>0.01</t>
        </is>
      </c>
      <c r="I577" s="100" t="n"/>
      <c r="J577" s="96" t="n"/>
      <c r="K577" s="96" t="inlineStr">
        <is>
          <t xml:space="preserve">P2026012812400108793968216300 </t>
        </is>
      </c>
      <c r="M577" t="inlineStr">
        <is>
          <t>✓</t>
        </is>
      </c>
    </row>
    <row r="578">
      <c r="A578" s="163" t="inlineStr">
        <is>
          <t>2026-01-28 12:40:08</t>
        </is>
      </c>
      <c r="B578" s="96" t="inlineStr">
        <is>
          <t>2026012811120520426700162180870</t>
        </is>
      </c>
      <c r="C578" s="97" t="inlineStr">
        <is>
          <t>支出</t>
        </is>
      </c>
      <c r="D578" s="97" t="inlineStr">
        <is>
          <t>深圳市小亿网络有限公司</t>
        </is>
      </c>
      <c r="E578" s="97" t="inlineStr">
        <is>
          <t>****************0156</t>
        </is>
      </c>
      <c r="F578" s="97" t="n">
        <v>74.98999999999999</v>
      </c>
      <c r="G578" s="97" t="inlineStr">
        <is>
          <t>2026012811120520426700162180870</t>
        </is>
      </c>
      <c r="H578" s="97" t="inlineStr">
        <is>
          <t>2770.40</t>
        </is>
      </c>
      <c r="I578" s="100" t="n"/>
      <c r="J578" s="97" t="n"/>
      <c r="K578" s="97" t="inlineStr">
        <is>
          <t>P50324449987万师傅陆先生</t>
        </is>
      </c>
      <c r="L578" s="130" t="inlineStr">
        <is>
          <t>3034330107239116961</t>
        </is>
      </c>
      <c r="M578" t="inlineStr">
        <is>
          <t>✓ 万师傅安装费/退款流水(通过万师傅平台结算，有关联订单号，归属安装外包费用，无淘宝平台订单号属正常)</t>
        </is>
      </c>
    </row>
    <row r="579">
      <c r="A579" s="96" t="inlineStr">
        <is>
          <t>2026-01-28 09:28:32</t>
        </is>
      </c>
      <c r="B579" s="96" t="inlineStr">
        <is>
          <t>1570770407364488330</t>
        </is>
      </c>
      <c r="C579" s="96" t="inlineStr">
        <is>
          <t>支出</t>
        </is>
      </c>
      <c r="D579" s="96" t="n"/>
      <c r="E579" s="96" t="n"/>
      <c r="F579" s="96" t="n">
        <v>0.01</v>
      </c>
      <c r="G579" s="96" t="inlineStr">
        <is>
          <t>2026012511120520426700039286230</t>
        </is>
      </c>
      <c r="H579" s="96" t="inlineStr">
        <is>
          <t>0.00</t>
        </is>
      </c>
      <c r="I579" s="100" t="n"/>
      <c r="J579" s="96" t="n"/>
      <c r="K579" s="96" t="inlineStr">
        <is>
          <t xml:space="preserve">P2026012809282066744828191600 </t>
        </is>
      </c>
      <c r="M579" t="inlineStr">
        <is>
          <t>✓</t>
        </is>
      </c>
    </row>
    <row r="580">
      <c r="A580" s="97" t="inlineStr">
        <is>
          <t>2026-01-28 09:28:32</t>
        </is>
      </c>
      <c r="B580" s="96" t="inlineStr">
        <is>
          <t>1570770407364388331</t>
        </is>
      </c>
      <c r="C580" s="97" t="inlineStr">
        <is>
          <t>收入</t>
        </is>
      </c>
      <c r="D580" s="97" t="n"/>
      <c r="E580" s="97" t="n"/>
      <c r="F580" s="97" t="n">
        <v>0.01</v>
      </c>
      <c r="G580" s="97" t="inlineStr">
        <is>
          <t>2026012522001188331418139922</t>
        </is>
      </c>
      <c r="H580" s="97" t="inlineStr">
        <is>
          <t>0.01</t>
        </is>
      </c>
      <c r="I580" s="100" t="n"/>
      <c r="J580" s="97" t="n"/>
      <c r="K580" s="97" t="inlineStr">
        <is>
          <t xml:space="preserve">P2026012809282066744828191600 </t>
        </is>
      </c>
      <c r="M580" t="inlineStr">
        <is>
          <t>✓</t>
        </is>
      </c>
    </row>
    <row r="581">
      <c r="A581" s="162" t="inlineStr">
        <is>
          <t>2026-01-28 09:28:32</t>
        </is>
      </c>
      <c r="B581" s="96" t="inlineStr">
        <is>
          <t>2026012811120520426700154890670</t>
        </is>
      </c>
      <c r="C581" s="96" t="inlineStr">
        <is>
          <t>支出</t>
        </is>
      </c>
      <c r="D581" s="96" t="inlineStr">
        <is>
          <t>*师傅</t>
        </is>
      </c>
      <c r="E581" s="96" t="inlineStr">
        <is>
          <t>************0121</t>
        </is>
      </c>
      <c r="F581" s="96" t="n">
        <v>285.99</v>
      </c>
      <c r="G581" s="96" t="inlineStr">
        <is>
          <t>2026012811120520426700154890670</t>
        </is>
      </c>
      <c r="H581" s="96" t="inlineStr">
        <is>
          <t>2845.39</t>
        </is>
      </c>
      <c r="I581" s="100" t="n"/>
      <c r="J581" s="96" t="n"/>
      <c r="K581" s="96" t="inlineStr">
        <is>
          <t>P50315948907万师傅朱先生</t>
        </is>
      </c>
      <c r="L581" s="95" t="inlineStr">
        <is>
          <t>4501921538004004444</t>
        </is>
      </c>
      <c r="M581" t="inlineStr">
        <is>
          <t>✓ 万师傅安装费/退款流水(通过万师傅平台结算，有关联订单号，归属安装外包费用，无淘宝平台订单号属正常)</t>
        </is>
      </c>
    </row>
    <row r="582">
      <c r="A582" s="97" t="inlineStr">
        <is>
          <t>2026-01-28 07:17:30</t>
        </is>
      </c>
      <c r="B582" s="96" t="inlineStr">
        <is>
          <t>1570770497223388330</t>
        </is>
      </c>
      <c r="C582" s="97" t="inlineStr">
        <is>
          <t>支出</t>
        </is>
      </c>
      <c r="D582" s="97" t="n"/>
      <c r="E582" s="97" t="n"/>
      <c r="F582" s="97" t="n">
        <v>0.01</v>
      </c>
      <c r="G582" s="97" t="inlineStr">
        <is>
          <t>2026012511120520426700032539280</t>
        </is>
      </c>
      <c r="H582" s="97" t="inlineStr">
        <is>
          <t>0.00</t>
        </is>
      </c>
      <c r="I582" s="100" t="n"/>
      <c r="J582" s="97" t="n"/>
      <c r="K582" s="97" t="inlineStr">
        <is>
          <t xml:space="preserve">P2026012807172177120595650300 </t>
        </is>
      </c>
      <c r="M582" t="inlineStr">
        <is>
          <t>✓</t>
        </is>
      </c>
    </row>
    <row r="583">
      <c r="A583" s="96" t="inlineStr">
        <is>
          <t>2026-01-28 07:17:30</t>
        </is>
      </c>
      <c r="B583" s="96" t="inlineStr">
        <is>
          <t>1570770497223288331</t>
        </is>
      </c>
      <c r="C583" s="96" t="inlineStr">
        <is>
          <t>收入</t>
        </is>
      </c>
      <c r="D583" s="96" t="n"/>
      <c r="E583" s="96" t="n"/>
      <c r="F583" s="96" t="n">
        <v>0.01</v>
      </c>
      <c r="G583" s="96" t="inlineStr">
        <is>
          <t>2026012511120520436700009914281</t>
        </is>
      </c>
      <c r="H583" s="96" t="inlineStr">
        <is>
          <t>0.01</t>
        </is>
      </c>
      <c r="I583" s="100" t="n"/>
      <c r="J583" s="96" t="n"/>
      <c r="K583" s="96" t="inlineStr">
        <is>
          <t xml:space="preserve">P2026012807172177120595650300P50265409018 </t>
        </is>
      </c>
      <c r="M583" t="inlineStr">
        <is>
          <t>✓</t>
        </is>
      </c>
    </row>
    <row r="584">
      <c r="A584" s="163" t="inlineStr">
        <is>
          <t>2026-01-28 07:17:29</t>
        </is>
      </c>
      <c r="B584" s="129" t="inlineStr">
        <is>
          <t>2026012811120520426700154072690</t>
        </is>
      </c>
      <c r="C584" s="97" t="inlineStr">
        <is>
          <t>支出</t>
        </is>
      </c>
      <c r="D584" s="97" t="inlineStr">
        <is>
          <t>*师傅</t>
        </is>
      </c>
      <c r="E584" s="97" t="inlineStr">
        <is>
          <t>************3103</t>
        </is>
      </c>
      <c r="F584" s="97" t="n">
        <v>71.98999999999999</v>
      </c>
      <c r="G584" s="97" t="inlineStr">
        <is>
          <t>2026012811120520426700154072690</t>
        </is>
      </c>
      <c r="H584" s="97" t="inlineStr">
        <is>
          <t>3131.38</t>
        </is>
      </c>
      <c r="I584" s="100" t="n"/>
      <c r="J584" s="97" t="n"/>
      <c r="K584" s="97" t="inlineStr">
        <is>
          <t>P50320333416万师傅印立</t>
        </is>
      </c>
      <c r="L584" s="95" t="inlineStr">
        <is>
          <t>3172029097699819070</t>
        </is>
      </c>
      <c r="M584" t="inlineStr">
        <is>
          <t>✓ 万师傅安装费/退款流水(通过万师傅平台结算，有关联订单号，归属安装外包费用，无淘宝平台订单号属正常)</t>
        </is>
      </c>
    </row>
    <row r="585">
      <c r="A585" s="96" t="inlineStr">
        <is>
          <t>2026-01-27 13:21:35</t>
        </is>
      </c>
      <c r="B585" s="96" t="inlineStr">
        <is>
          <t>1570770288002288330</t>
        </is>
      </c>
      <c r="C585" s="96" t="inlineStr">
        <is>
          <t>支出</t>
        </is>
      </c>
      <c r="D585" s="96" t="n"/>
      <c r="E585" s="96" t="n"/>
      <c r="F585" s="96" t="n">
        <v>0.01</v>
      </c>
      <c r="G585" s="96" t="inlineStr">
        <is>
          <t>2026012522001188331420428753</t>
        </is>
      </c>
      <c r="H585" s="96" t="inlineStr">
        <is>
          <t>0.00</t>
        </is>
      </c>
      <c r="I585" s="100" t="n"/>
      <c r="J585" s="96" t="n"/>
      <c r="K585" s="96" t="inlineStr">
        <is>
          <t xml:space="preserve">P2026012713212755257314896700 </t>
        </is>
      </c>
      <c r="M585" t="inlineStr">
        <is>
          <t>✓</t>
        </is>
      </c>
    </row>
    <row r="586">
      <c r="A586" s="97" t="inlineStr">
        <is>
          <t>2026-01-27 13:21:35</t>
        </is>
      </c>
      <c r="B586" s="96" t="inlineStr">
        <is>
          <t>1570770288002188331</t>
        </is>
      </c>
      <c r="C586" s="97" t="inlineStr">
        <is>
          <t>收入</t>
        </is>
      </c>
      <c r="D586" s="97" t="n"/>
      <c r="E586" s="97" t="n"/>
      <c r="F586" s="97" t="n">
        <v>0.01</v>
      </c>
      <c r="G586" s="97" t="inlineStr">
        <is>
          <t>2026012522001188331420548505</t>
        </is>
      </c>
      <c r="H586" s="97" t="inlineStr">
        <is>
          <t>0.01</t>
        </is>
      </c>
      <c r="I586" s="100" t="n"/>
      <c r="J586" s="97" t="n"/>
      <c r="K586" s="97" t="inlineStr">
        <is>
          <t xml:space="preserve">P2026012713212755257314896700 </t>
        </is>
      </c>
      <c r="M586" t="inlineStr">
        <is>
          <t>✓</t>
        </is>
      </c>
    </row>
    <row r="587">
      <c r="A587" s="162" t="inlineStr">
        <is>
          <t>2026-01-27 13:21:34</t>
        </is>
      </c>
      <c r="B587" s="96" t="inlineStr">
        <is>
          <t>2026012711120520426700116093350</t>
        </is>
      </c>
      <c r="C587" s="96" t="inlineStr">
        <is>
          <t>支出</t>
        </is>
      </c>
      <c r="D587" s="96" t="inlineStr">
        <is>
          <t>*师傅</t>
        </is>
      </c>
      <c r="E587" s="96" t="inlineStr">
        <is>
          <t>************0121</t>
        </is>
      </c>
      <c r="F587" s="96" t="n">
        <v>77.98999999999999</v>
      </c>
      <c r="G587" s="96" t="inlineStr">
        <is>
          <t>2026012711120520426700116093350</t>
        </is>
      </c>
      <c r="H587" s="96" t="inlineStr">
        <is>
          <t>3203.37</t>
        </is>
      </c>
      <c r="I587" s="100" t="n"/>
      <c r="J587" s="96" t="n"/>
      <c r="K587" s="96" t="inlineStr">
        <is>
          <t>P50305291924万师傅管女士</t>
        </is>
      </c>
      <c r="L587" s="95" t="inlineStr">
        <is>
          <t>4989894699795421412</t>
        </is>
      </c>
      <c r="M587" t="inlineStr">
        <is>
          <t>✓ 万师傅安装费/退款流水(通过万师傅平台结算，有关联订单号，归属安装外包费用，无淘宝平台订单号属正常)</t>
        </is>
      </c>
    </row>
    <row r="588">
      <c r="A588" s="97" t="inlineStr">
        <is>
          <t>2026-01-27 11:50:47</t>
        </is>
      </c>
      <c r="B588" s="96" t="inlineStr">
        <is>
          <t>1570770152574088330</t>
        </is>
      </c>
      <c r="C588" s="97" t="inlineStr">
        <is>
          <t>支出</t>
        </is>
      </c>
      <c r="D588" s="97" t="n"/>
      <c r="E588" s="97" t="n"/>
      <c r="F588" s="97" t="n">
        <v>0.01</v>
      </c>
      <c r="G588" s="97" t="inlineStr">
        <is>
          <t>2026012511120520426700010251820</t>
        </is>
      </c>
      <c r="H588" s="97" t="inlineStr">
        <is>
          <t>0.00</t>
        </is>
      </c>
      <c r="I588" s="100" t="n"/>
      <c r="J588" s="97" t="n"/>
      <c r="K588" s="97" t="inlineStr">
        <is>
          <t xml:space="preserve">透明板亚克力板PVC板PC板耐力板防静电PMMA板透明塑料板PET挡板 </t>
        </is>
      </c>
      <c r="M588" t="inlineStr">
        <is>
          <t>✓</t>
        </is>
      </c>
    </row>
    <row r="589">
      <c r="A589" s="96" t="inlineStr">
        <is>
          <t>2026-01-27 11:50:47</t>
        </is>
      </c>
      <c r="B589" s="96" t="inlineStr">
        <is>
          <t>1570770152573988331</t>
        </is>
      </c>
      <c r="C589" s="96" t="inlineStr">
        <is>
          <t>收入</t>
        </is>
      </c>
      <c r="D589" s="96" t="n"/>
      <c r="E589" s="96" t="n"/>
      <c r="F589" s="96" t="n">
        <v>0.01</v>
      </c>
      <c r="G589" s="96" t="inlineStr">
        <is>
          <t>2026012522001188331420428753</t>
        </is>
      </c>
      <c r="H589" s="96" t="inlineStr">
        <is>
          <t>0.01</t>
        </is>
      </c>
      <c r="I589" s="100" t="n"/>
      <c r="J589" s="96" t="n"/>
      <c r="K589" s="96" t="inlineStr">
        <is>
          <t xml:space="preserve">透明板亚克力板PVC板PC板耐力板防静电PMMA板透明塑料板PET挡板 </t>
        </is>
      </c>
      <c r="M589" t="inlineStr">
        <is>
          <t>✓</t>
        </is>
      </c>
    </row>
    <row r="590">
      <c r="A590" s="163" t="inlineStr">
        <is>
          <t>2026-01-27 11:50:47</t>
        </is>
      </c>
      <c r="B590" s="96" t="inlineStr">
        <is>
          <t>2026012711120520426700111278540</t>
        </is>
      </c>
      <c r="C590" s="97" t="inlineStr">
        <is>
          <t>支出</t>
        </is>
      </c>
      <c r="D590" s="97" t="inlineStr">
        <is>
          <t>*福菊</t>
        </is>
      </c>
      <c r="E590" s="97" t="inlineStr">
        <is>
          <t>************6342</t>
        </is>
      </c>
      <c r="F590" s="97" t="n">
        <v>9.99</v>
      </c>
      <c r="G590" s="97" t="inlineStr">
        <is>
          <t>2026012711120520426700111278540</t>
        </is>
      </c>
      <c r="H590" s="97" t="inlineStr">
        <is>
          <t>3297.04</t>
        </is>
      </c>
      <c r="I590" s="100" t="n"/>
      <c r="J590" s="97" t="n"/>
      <c r="K590" s="97" t="inlineStr">
        <is>
          <t>龙勇组合柜亚克力条</t>
        </is>
      </c>
      <c r="M590" t="inlineStr">
        <is>
          <t>✓</t>
        </is>
      </c>
    </row>
    <row r="591">
      <c r="A591" s="96" t="inlineStr">
        <is>
          <t>2026-01-27 11:40:50</t>
        </is>
      </c>
      <c r="B591" s="96" t="inlineStr">
        <is>
          <t>1570770143007788331</t>
        </is>
      </c>
      <c r="C591" s="96" t="inlineStr">
        <is>
          <t>收入</t>
        </is>
      </c>
      <c r="D591" s="96" t="n"/>
      <c r="E591" s="96" t="n"/>
      <c r="F591" s="96" t="n">
        <v>0.01</v>
      </c>
      <c r="G591" s="96" t="inlineStr">
        <is>
          <t>2026012511120520426700005115480</t>
        </is>
      </c>
      <c r="H591" s="96" t="inlineStr">
        <is>
          <t>0.01</t>
        </is>
      </c>
      <c r="I591" s="100" t="n"/>
      <c r="J591" s="96" t="n"/>
      <c r="K591" s="96" t="inlineStr">
        <is>
          <t xml:space="preserve">P2026012711404285949421211300 </t>
        </is>
      </c>
      <c r="M591" t="inlineStr">
        <is>
          <t>✓</t>
        </is>
      </c>
    </row>
    <row r="592">
      <c r="A592" s="97" t="inlineStr">
        <is>
          <t>2026-01-27 11:40:50</t>
        </is>
      </c>
      <c r="B592" s="96" t="inlineStr">
        <is>
          <t>1570770143007888330</t>
        </is>
      </c>
      <c r="C592" s="97" t="inlineStr">
        <is>
          <t>支出</t>
        </is>
      </c>
      <c r="D592" s="97" t="n"/>
      <c r="E592" s="97" t="n"/>
      <c r="F592" s="97" t="n">
        <v>0.01</v>
      </c>
      <c r="G592" s="97" t="inlineStr">
        <is>
          <t>2026012522001488331419422848</t>
        </is>
      </c>
      <c r="H592" s="97" t="inlineStr">
        <is>
          <t>0.00</t>
        </is>
      </c>
      <c r="I592" s="100" t="n"/>
      <c r="J592" s="97" t="n"/>
      <c r="K592" s="97" t="inlineStr">
        <is>
          <t xml:space="preserve">P2026012711404285949421211300 </t>
        </is>
      </c>
      <c r="M592" t="inlineStr">
        <is>
          <t>✓</t>
        </is>
      </c>
    </row>
    <row r="593">
      <c r="A593" s="162" t="inlineStr">
        <is>
          <t>2026-01-27 11:40:50</t>
        </is>
      </c>
      <c r="B593" s="96" t="inlineStr">
        <is>
          <t>2026012711120520426700109390790</t>
        </is>
      </c>
      <c r="C593" s="96" t="inlineStr">
        <is>
          <t>支出</t>
        </is>
      </c>
      <c r="D593" s="96" t="inlineStr">
        <is>
          <t>深圳市小亿网络有限公司</t>
        </is>
      </c>
      <c r="E593" s="96" t="inlineStr">
        <is>
          <t>****************0156</t>
        </is>
      </c>
      <c r="F593" s="96" t="n">
        <v>74.98999999999999</v>
      </c>
      <c r="G593" s="96" t="inlineStr">
        <is>
          <t>2026012711120520426700109390790</t>
        </is>
      </c>
      <c r="H593" s="96" t="inlineStr">
        <is>
          <t>3307.03</t>
        </is>
      </c>
      <c r="I593" s="100" t="n"/>
      <c r="J593" s="96" t="n"/>
      <c r="K593" s="96" t="inlineStr">
        <is>
          <t>P50306493046万师傅陈先生</t>
        </is>
      </c>
      <c r="L593" s="130" t="inlineStr">
        <is>
          <t>4880763722429255426</t>
        </is>
      </c>
      <c r="M593" t="inlineStr">
        <is>
          <t>✓ 万师傅安装费/退款流水(通过万师傅平台结算，有关联订单号，归属安装外包费用，无淘宝平台订单号属正常)</t>
        </is>
      </c>
    </row>
    <row r="594">
      <c r="A594" s="97" t="inlineStr">
        <is>
          <t>2026-01-27 11:32:40</t>
        </is>
      </c>
      <c r="B594" s="96" t="inlineStr">
        <is>
          <t>1570770079998488331</t>
        </is>
      </c>
      <c r="C594" s="97" t="inlineStr">
        <is>
          <t>收入</t>
        </is>
      </c>
      <c r="D594" s="97" t="n"/>
      <c r="E594" s="97" t="n"/>
      <c r="F594" s="97" t="n">
        <v>0.01</v>
      </c>
      <c r="G594" s="97" t="inlineStr">
        <is>
          <t>2026012511120520426700005021830</t>
        </is>
      </c>
      <c r="H594" s="97" t="inlineStr">
        <is>
          <t>0.01</t>
        </is>
      </c>
      <c r="I594" s="100" t="n"/>
      <c r="J594" s="97" t="n"/>
      <c r="K594" s="97" t="inlineStr">
        <is>
          <t xml:space="preserve">P2026012711322874330483999200 </t>
        </is>
      </c>
      <c r="M594" t="inlineStr">
        <is>
          <t>✓</t>
        </is>
      </c>
    </row>
    <row r="595">
      <c r="A595" s="96" t="inlineStr">
        <is>
          <t>2026-01-27 11:32:40</t>
        </is>
      </c>
      <c r="B595" s="96" t="inlineStr">
        <is>
          <t>1570770079998588330</t>
        </is>
      </c>
      <c r="C595" s="96" t="inlineStr">
        <is>
          <t>支出</t>
        </is>
      </c>
      <c r="D595" s="96" t="n"/>
      <c r="E595" s="96" t="n"/>
      <c r="F595" s="96" t="n">
        <v>0.01</v>
      </c>
      <c r="G595" s="96" t="inlineStr">
        <is>
          <t>2026012522001188331418056546</t>
        </is>
      </c>
      <c r="H595" s="96" t="inlineStr">
        <is>
          <t>0.00</t>
        </is>
      </c>
      <c r="I595" s="100" t="n"/>
      <c r="J595" s="96" t="n"/>
      <c r="K595" s="96" t="inlineStr">
        <is>
          <t xml:space="preserve">P2026012711322874330483999200 </t>
        </is>
      </c>
      <c r="M595" t="inlineStr">
        <is>
          <t>✓</t>
        </is>
      </c>
    </row>
    <row r="596">
      <c r="A596" s="163" t="inlineStr">
        <is>
          <t>2026-01-27 11:32:39</t>
        </is>
      </c>
      <c r="B596" s="96" t="inlineStr">
        <is>
          <t>2026012711120520426700109698850</t>
        </is>
      </c>
      <c r="C596" s="97" t="inlineStr">
        <is>
          <t>支出</t>
        </is>
      </c>
      <c r="D596" s="97" t="inlineStr">
        <is>
          <t>深圳市小亿网络有限公司</t>
        </is>
      </c>
      <c r="E596" s="97" t="inlineStr">
        <is>
          <t>****************0156</t>
        </is>
      </c>
      <c r="F596" s="97" t="n">
        <v>195.99</v>
      </c>
      <c r="G596" s="97" t="inlineStr">
        <is>
          <t>2026012711120520426700109698850</t>
        </is>
      </c>
      <c r="H596" s="97" t="inlineStr">
        <is>
          <t>3382.02</t>
        </is>
      </c>
      <c r="I596" s="100" t="n"/>
      <c r="J596" s="97" t="n"/>
      <c r="K596" s="97" t="inlineStr">
        <is>
          <t>P50304540796万师傅朱先生</t>
        </is>
      </c>
      <c r="L596" s="95" t="inlineStr">
        <is>
          <t>4501921538004004444</t>
        </is>
      </c>
      <c r="M596" t="inlineStr">
        <is>
          <t>✓ 万师傅安装费/退款流水(通过万师傅平台结算，有关联订单号，归属安装外包费用，无淘宝平台订单号属正常)</t>
        </is>
      </c>
    </row>
    <row r="597">
      <c r="A597" s="162" t="n">
        <v>46049.43306712963</v>
      </c>
      <c r="B597" s="129" t="inlineStr">
        <is>
          <t>4200002901202601244487003903</t>
        </is>
      </c>
      <c r="C597" s="96" t="inlineStr">
        <is>
          <t>支出</t>
        </is>
      </c>
      <c r="D597" s="96" t="inlineStr">
        <is>
          <t>散单运费-顺丰速运</t>
        </is>
      </c>
      <c r="E597" s="96" t="n"/>
      <c r="F597" s="96" t="n">
        <v>27</v>
      </c>
      <c r="G597" s="129" t="inlineStr">
        <is>
          <t>202601242639158938</t>
        </is>
      </c>
      <c r="H597" s="96" t="n"/>
      <c r="I597" s="100" t="n"/>
      <c r="J597" s="96" t="n"/>
      <c r="K597" s="96" t="inlineStr">
        <is>
          <t>项一丹客户配件顺丰</t>
        </is>
      </c>
      <c r="M597" t="inlineStr">
        <is>
          <t>✓</t>
        </is>
      </c>
    </row>
    <row r="598">
      <c r="A598" s="97" t="inlineStr">
        <is>
          <t>2026-01-26 13:59:19</t>
        </is>
      </c>
      <c r="B598" s="96" t="inlineStr">
        <is>
          <t>1570769809562488331</t>
        </is>
      </c>
      <c r="C598" s="97" t="inlineStr">
        <is>
          <t>退款（交易退款）</t>
        </is>
      </c>
      <c r="D598" s="97" t="inlineStr">
        <is>
          <t>网联清算有限公司</t>
        </is>
      </c>
      <c r="E598" s="97" t="inlineStr">
        <is>
          <t>barcode_zfb_01@nucc.com</t>
        </is>
      </c>
      <c r="F598" s="97" t="n">
        <v>99</v>
      </c>
      <c r="G598" s="97" t="inlineStr">
        <is>
          <t>2026012423001488331414857492</t>
        </is>
      </c>
      <c r="H598" s="97" t="inlineStr">
        <is>
          <t>127.00</t>
        </is>
      </c>
      <c r="I598" s="100" t="n"/>
      <c r="J598" s="97" t="n"/>
      <c r="K598" s="97" t="inlineStr">
        <is>
          <t>P2026012419532153183921944600万师傅</t>
        </is>
      </c>
      <c r="M598" s="88" t="inlineStr">
        <is>
          <t>✓ 万师傅安装费/退款流水(通过万师傅平台结算，有关联订单号，归属安装外包费用，无淘宝平台订单号属正常)</t>
        </is>
      </c>
    </row>
    <row r="599">
      <c r="A599" s="96" t="inlineStr">
        <is>
          <t>2026-01-26 13:51:45</t>
        </is>
      </c>
      <c r="B599" s="96" t="inlineStr">
        <is>
          <t>1570769731027488330</t>
        </is>
      </c>
      <c r="C599" s="96" t="inlineStr">
        <is>
          <t>支出</t>
        </is>
      </c>
      <c r="D599" s="96" t="n"/>
      <c r="E599" s="96" t="n"/>
      <c r="F599" s="96" t="n">
        <v>0.01</v>
      </c>
      <c r="G599" s="96" t="inlineStr">
        <is>
          <t>2026012423001488331417079041</t>
        </is>
      </c>
      <c r="H599" s="96" t="inlineStr">
        <is>
          <t>28.00</t>
        </is>
      </c>
      <c r="I599" s="100" t="n"/>
      <c r="J599" s="96" t="n"/>
      <c r="K599" s="96" t="inlineStr">
        <is>
          <t xml:space="preserve">P2026012613513762233067078200 </t>
        </is>
      </c>
      <c r="M599" t="inlineStr">
        <is>
          <t>✓</t>
        </is>
      </c>
    </row>
    <row r="600">
      <c r="A600" s="97" t="inlineStr">
        <is>
          <t>2026-01-26 13:51:45</t>
        </is>
      </c>
      <c r="B600" s="96" t="inlineStr">
        <is>
          <t>1570769731027388331</t>
        </is>
      </c>
      <c r="C600" s="97" t="inlineStr">
        <is>
          <t>收入</t>
        </is>
      </c>
      <c r="D600" s="97" t="n"/>
      <c r="E600" s="97" t="n"/>
      <c r="F600" s="97" t="n">
        <v>0.01</v>
      </c>
      <c r="G600" s="97" t="inlineStr">
        <is>
          <t>2026012423001488331417079041</t>
        </is>
      </c>
      <c r="H600" s="97" t="inlineStr">
        <is>
          <t>28.01</t>
        </is>
      </c>
      <c r="I600" s="100" t="n"/>
      <c r="J600" s="97" t="n"/>
      <c r="K600" s="97" t="inlineStr">
        <is>
          <t xml:space="preserve">P2026012613513762233067078200 </t>
        </is>
      </c>
      <c r="M600" t="inlineStr">
        <is>
          <t>✓</t>
        </is>
      </c>
    </row>
    <row r="601">
      <c r="A601" s="162" t="inlineStr">
        <is>
          <t>2026-01-26 13:51:45</t>
        </is>
      </c>
      <c r="B601" s="96" t="inlineStr">
        <is>
          <t>2026012611120520426700068625620</t>
        </is>
      </c>
      <c r="C601" s="96" t="inlineStr">
        <is>
          <t>支出</t>
        </is>
      </c>
      <c r="D601" s="96" t="inlineStr">
        <is>
          <t>*师傅</t>
        </is>
      </c>
      <c r="E601" s="96" t="inlineStr">
        <is>
          <t>************0121</t>
        </is>
      </c>
      <c r="F601" s="96" t="n">
        <v>78.98999999999999</v>
      </c>
      <c r="G601" s="96" t="inlineStr">
        <is>
          <t>2026012611120520426700068625620</t>
        </is>
      </c>
      <c r="H601" s="96" t="inlineStr">
        <is>
          <t>3599.00</t>
        </is>
      </c>
      <c r="I601" s="100" t="n"/>
      <c r="J601" s="96" t="n"/>
      <c r="K601" s="96" t="inlineStr">
        <is>
          <t>P50299643417万师傅杨朱斌</t>
        </is>
      </c>
      <c r="L601" s="95" t="inlineStr">
        <is>
          <t>5027333185397558820</t>
        </is>
      </c>
      <c r="M601" t="inlineStr">
        <is>
          <t>✓ 万师傅安装费/退款流水(通过万师傅平台结算，有关联订单号，归属安装外包费用，无淘宝平台订单号属正常)</t>
        </is>
      </c>
    </row>
    <row r="602">
      <c r="A602" s="97" t="inlineStr">
        <is>
          <t>2026-01-26 10:51:57</t>
        </is>
      </c>
      <c r="B602" s="96" t="inlineStr">
        <is>
          <t>1570769810071488330</t>
        </is>
      </c>
      <c r="C602" s="97" t="inlineStr">
        <is>
          <t>支出</t>
        </is>
      </c>
      <c r="D602" s="97" t="n"/>
      <c r="E602" s="97" t="n"/>
      <c r="F602" s="97" t="n">
        <v>0.01</v>
      </c>
      <c r="G602" s="97" t="inlineStr">
        <is>
          <t>2026012422001188331415882776</t>
        </is>
      </c>
      <c r="H602" s="97" t="inlineStr">
        <is>
          <t>28.00</t>
        </is>
      </c>
      <c r="I602" s="100" t="n"/>
      <c r="J602" s="97" t="n"/>
      <c r="K602" s="97" t="inlineStr">
        <is>
          <t xml:space="preserve">P2026012610514870739567941800 </t>
        </is>
      </c>
      <c r="M602" t="inlineStr">
        <is>
          <t>✓</t>
        </is>
      </c>
    </row>
    <row r="603">
      <c r="A603" s="96" t="inlineStr">
        <is>
          <t>2026-01-26 10:51:57</t>
        </is>
      </c>
      <c r="B603" s="96" t="inlineStr">
        <is>
          <t>1570769810071388331</t>
        </is>
      </c>
      <c r="C603" s="96" t="inlineStr">
        <is>
          <t>收入</t>
        </is>
      </c>
      <c r="D603" s="96" t="n"/>
      <c r="E603" s="96" t="n"/>
      <c r="F603" s="96" t="n">
        <v>0.01</v>
      </c>
      <c r="G603" s="96" t="inlineStr">
        <is>
          <t>2026012422001188331416608086</t>
        </is>
      </c>
      <c r="H603" s="96" t="inlineStr">
        <is>
          <t>28.01</t>
        </is>
      </c>
      <c r="I603" s="100" t="n"/>
      <c r="J603" s="96" t="n"/>
      <c r="K603" s="96" t="inlineStr">
        <is>
          <t xml:space="preserve">P2026012610514870739567941800 </t>
        </is>
      </c>
      <c r="M603" t="inlineStr">
        <is>
          <t>✓</t>
        </is>
      </c>
    </row>
    <row r="604">
      <c r="A604" s="163" t="inlineStr">
        <is>
          <t>2026-01-26 10:51:57</t>
        </is>
      </c>
      <c r="B604" s="96" t="inlineStr">
        <is>
          <t>2026012611120520426700056277510</t>
        </is>
      </c>
      <c r="C604" s="97" t="inlineStr">
        <is>
          <t>支出</t>
        </is>
      </c>
      <c r="D604" s="97" t="inlineStr">
        <is>
          <t>深圳市小亿网络有限公司</t>
        </is>
      </c>
      <c r="E604" s="97" t="inlineStr">
        <is>
          <t>****************0156</t>
        </is>
      </c>
      <c r="F604" s="97" t="n">
        <v>99.98999999999999</v>
      </c>
      <c r="G604" s="97" t="inlineStr">
        <is>
          <t>2026012611120520426700056277510</t>
        </is>
      </c>
      <c r="H604" s="97" t="inlineStr">
        <is>
          <t>3677.99</t>
        </is>
      </c>
      <c r="I604" s="100" t="n"/>
      <c r="J604" s="97" t="n"/>
      <c r="K604" s="97" t="inlineStr">
        <is>
          <t>P50295209188万师傅苓邺</t>
        </is>
      </c>
      <c r="L604" s="95" t="inlineStr">
        <is>
          <t>4995592202924677822</t>
        </is>
      </c>
      <c r="M604" t="inlineStr">
        <is>
          <t>✓ 万师傅安装费/退款流水(通过万师傅平台结算，有关联订单号，归属安装外包费用，无淘宝平台订单号属正常)</t>
        </is>
      </c>
    </row>
    <row r="605">
      <c r="A605" s="96" t="inlineStr">
        <is>
          <t>2026-01-26 10:51:01</t>
        </is>
      </c>
      <c r="B605" s="96" t="inlineStr">
        <is>
          <t>1570769741054888331</t>
        </is>
      </c>
      <c r="C605" s="96" t="inlineStr">
        <is>
          <t>收入</t>
        </is>
      </c>
      <c r="D605" s="96" t="n"/>
      <c r="E605" s="96" t="n"/>
      <c r="F605" s="96" t="n">
        <v>0.05</v>
      </c>
      <c r="G605" s="96" t="inlineStr">
        <is>
          <t>2026012422001488331413433727</t>
        </is>
      </c>
      <c r="H605" s="96" t="inlineStr">
        <is>
          <t>28.05</t>
        </is>
      </c>
      <c r="I605" s="100" t="n"/>
      <c r="J605" s="96" t="n"/>
      <c r="K605" s="96" t="inlineStr">
        <is>
          <t xml:space="preserve">P2026012610505316948685000700 </t>
        </is>
      </c>
      <c r="M605" t="inlineStr">
        <is>
          <t>✓</t>
        </is>
      </c>
    </row>
    <row r="606">
      <c r="A606" s="97" t="inlineStr">
        <is>
          <t>2026-01-26 10:51:01</t>
        </is>
      </c>
      <c r="B606" s="96" t="inlineStr">
        <is>
          <t>1570769741054988330</t>
        </is>
      </c>
      <c r="C606" s="97" t="inlineStr">
        <is>
          <t>支出</t>
        </is>
      </c>
      <c r="D606" s="97" t="n"/>
      <c r="E606" s="97" t="n"/>
      <c r="F606" s="97" t="n">
        <v>0.05</v>
      </c>
      <c r="G606" s="97" t="inlineStr">
        <is>
          <t>2026012623001488331420954071</t>
        </is>
      </c>
      <c r="H606" s="97" t="inlineStr">
        <is>
          <t>28.00</t>
        </is>
      </c>
      <c r="I606" s="100" t="n"/>
      <c r="J606" s="97" t="n"/>
      <c r="K606" s="97" t="inlineStr">
        <is>
          <t xml:space="preserve">P2026012610505316948685000700 </t>
        </is>
      </c>
      <c r="M606" t="inlineStr">
        <is>
          <t>✓</t>
        </is>
      </c>
    </row>
    <row r="607">
      <c r="A607" s="162" t="inlineStr">
        <is>
          <t>2026-01-26 10:51:01</t>
        </is>
      </c>
      <c r="B607" s="129" t="inlineStr">
        <is>
          <t>2026012611120520426700056187390</t>
        </is>
      </c>
      <c r="C607" s="96" t="inlineStr">
        <is>
          <t>支出</t>
        </is>
      </c>
      <c r="D607" s="96" t="inlineStr">
        <is>
          <t>*师傅</t>
        </is>
      </c>
      <c r="E607" s="96" t="inlineStr">
        <is>
          <t>************3103</t>
        </is>
      </c>
      <c r="F607" s="96" t="n">
        <v>87.95</v>
      </c>
      <c r="G607" s="96" t="inlineStr">
        <is>
          <t>2026012611120520426700056187390</t>
        </is>
      </c>
      <c r="H607" s="96" t="inlineStr">
        <is>
          <t>3777.98</t>
        </is>
      </c>
      <c r="I607" s="100" t="n"/>
      <c r="J607" s="96" t="n"/>
      <c r="K607" s="96" t="inlineStr">
        <is>
          <t>P50292108278万师傅廖小姐</t>
        </is>
      </c>
      <c r="L607" s="95" t="inlineStr">
        <is>
          <t>4997951317507007620</t>
        </is>
      </c>
      <c r="M607" t="inlineStr">
        <is>
          <t>✓ 万师傅安装费/退款流水(通过万师傅平台结算，有关联订单号，归属安装外包费用，无淘宝平台订单号属正常)</t>
        </is>
      </c>
    </row>
    <row r="608">
      <c r="A608" s="97" t="inlineStr">
        <is>
          <t>2026-01-26 09:06:12</t>
        </is>
      </c>
      <c r="B608" s="129" t="inlineStr">
        <is>
          <t>1570769742585688330</t>
        </is>
      </c>
      <c r="C608" s="97" t="inlineStr">
        <is>
          <t>在线支付</t>
        </is>
      </c>
      <c r="D608" s="97" t="inlineStr">
        <is>
          <t>网联清算有限公司</t>
        </is>
      </c>
      <c r="E608" s="97" t="inlineStr">
        <is>
          <t>barcode_zfb_01@nucc.com</t>
        </is>
      </c>
      <c r="F608" s="97" t="n">
        <v>40</v>
      </c>
      <c r="G608" s="97" t="inlineStr">
        <is>
          <t>2026012422001488331414063731</t>
        </is>
      </c>
      <c r="H608" s="97" t="inlineStr">
        <is>
          <t>28.00</t>
        </is>
      </c>
      <c r="I608" s="100" t="n"/>
      <c r="J608" s="97" t="n"/>
      <c r="K608" s="97" t="inlineStr">
        <is>
          <t>P2026012609060631842098477300万师傅王先生</t>
        </is>
      </c>
      <c r="L608" s="130" t="inlineStr">
        <is>
          <t>4936271943100042707</t>
        </is>
      </c>
      <c r="M608" t="inlineStr">
        <is>
          <t>✓ 万师傅安装费/退款流水(通过万师傅平台结算，有关联订单号，归属安装外包费用，无淘宝平台订单号属正常)</t>
        </is>
      </c>
    </row>
    <row r="609">
      <c r="A609" s="96" t="inlineStr">
        <is>
          <t>2026-01-26 07:03:29</t>
        </is>
      </c>
      <c r="B609" s="96" t="inlineStr">
        <is>
          <t>1570769672246888331</t>
        </is>
      </c>
      <c r="C609" s="96" t="inlineStr">
        <is>
          <t>退款（交易退款）</t>
        </is>
      </c>
      <c r="D609" s="96" t="inlineStr">
        <is>
          <t>网联清算有限公司</t>
        </is>
      </c>
      <c r="E609" s="96" t="inlineStr">
        <is>
          <t>barcode_zfb_01@nucc.com</t>
        </is>
      </c>
      <c r="F609" s="96" t="n">
        <v>68</v>
      </c>
      <c r="G609" s="96" t="inlineStr">
        <is>
          <t>2026012411120520426700937000620</t>
        </is>
      </c>
      <c r="H609" s="96" t="inlineStr">
        <is>
          <t>68.00</t>
        </is>
      </c>
      <c r="I609" s="100" t="n"/>
      <c r="J609" s="96" t="n"/>
      <c r="K609" s="96" t="inlineStr">
        <is>
          <t>P2025121922301965574255846800P50281057255万师傅</t>
        </is>
      </c>
      <c r="M609" s="88" t="inlineStr">
        <is>
          <t>✓ 万师傅安装费/退款流水(通过万师傅平台结算，有关联订单号，归属安装外包费用，无淘宝平台订单号属正常)</t>
        </is>
      </c>
    </row>
    <row r="610">
      <c r="A610" s="97" t="inlineStr">
        <is>
          <t>2026-01-25 23:08:11</t>
        </is>
      </c>
      <c r="B610" s="96" t="inlineStr">
        <is>
          <t>1570769836289788330</t>
        </is>
      </c>
      <c r="C610" s="97" t="inlineStr">
        <is>
          <t>支出</t>
        </is>
      </c>
      <c r="D610" s="97" t="n"/>
      <c r="E610" s="97" t="n"/>
      <c r="F610" s="97" t="n">
        <v>0.02</v>
      </c>
      <c r="G610" s="97" t="inlineStr">
        <is>
          <t>2026012423001488331414930835</t>
        </is>
      </c>
      <c r="H610" s="97" t="inlineStr">
        <is>
          <t>0.00</t>
        </is>
      </c>
      <c r="I610" s="100" t="n"/>
      <c r="J610" s="97" t="n"/>
      <c r="K610" s="97" t="n"/>
      <c r="M610" t="inlineStr">
        <is>
          <t>✓</t>
        </is>
      </c>
    </row>
    <row r="611">
      <c r="A611" s="96" t="inlineStr">
        <is>
          <t>2026-01-25 23:08:11</t>
        </is>
      </c>
      <c r="B611" s="96" t="inlineStr">
        <is>
          <t>1570769836289488331</t>
        </is>
      </c>
      <c r="C611" s="96" t="inlineStr">
        <is>
          <t>收入</t>
        </is>
      </c>
      <c r="D611" s="96" t="n"/>
      <c r="E611" s="96" t="n"/>
      <c r="F611" s="96" t="n">
        <v>0.02</v>
      </c>
      <c r="G611" s="96" t="inlineStr">
        <is>
          <t>2026012322001488331409807431</t>
        </is>
      </c>
      <c r="H611" s="96" t="inlineStr">
        <is>
          <t>0.02</t>
        </is>
      </c>
      <c r="I611" s="100" t="n"/>
      <c r="J611" s="96" t="n"/>
      <c r="K611" s="96" t="n"/>
      <c r="M611" t="inlineStr">
        <is>
          <t>✓</t>
        </is>
      </c>
    </row>
    <row r="612">
      <c r="A612" s="163" t="inlineStr">
        <is>
          <t>2026-01-25 23:08:10</t>
        </is>
      </c>
      <c r="B612" s="96" t="inlineStr">
        <is>
          <t>2026012511120520426700043077070</t>
        </is>
      </c>
      <c r="C612" s="97" t="inlineStr">
        <is>
          <t>支出</t>
        </is>
      </c>
      <c r="D612" s="97" t="inlineStr">
        <is>
          <t>*振旺</t>
        </is>
      </c>
      <c r="E612" s="97" t="inlineStr">
        <is>
          <t>************7490</t>
        </is>
      </c>
      <c r="F612" s="97" t="n">
        <v>3042.88</v>
      </c>
      <c r="G612" s="97" t="inlineStr">
        <is>
          <t>2026012511120520426700043077070</t>
        </is>
      </c>
      <c r="H612" s="97" t="inlineStr">
        <is>
          <t>3865.93</t>
        </is>
      </c>
      <c r="I612" s="100" t="n"/>
      <c r="J612" s="97" t="n"/>
      <c r="K612" s="97" t="inlineStr">
        <is>
          <t>样品椅子采购</t>
        </is>
      </c>
      <c r="M612" t="inlineStr">
        <is>
          <t>✓</t>
        </is>
      </c>
    </row>
    <row r="613">
      <c r="A613" s="96" t="inlineStr">
        <is>
          <t>2026-01-25 22:03:12</t>
        </is>
      </c>
      <c r="B613" s="96" t="inlineStr">
        <is>
          <t>1570769858473988331</t>
        </is>
      </c>
      <c r="C613" s="96" t="inlineStr">
        <is>
          <t>收入</t>
        </is>
      </c>
      <c r="D613" s="96" t="n"/>
      <c r="E613" s="96" t="n"/>
      <c r="F613" s="96" t="n">
        <v>0.01</v>
      </c>
      <c r="G613" s="96" t="inlineStr">
        <is>
          <t>2026012222001488331405682912</t>
        </is>
      </c>
      <c r="H613" s="96" t="inlineStr">
        <is>
          <t>0.01</t>
        </is>
      </c>
      <c r="I613" s="100" t="n"/>
      <c r="J613" s="96" t="n"/>
      <c r="K613" s="96" t="n"/>
      <c r="M613" t="inlineStr">
        <is>
          <t>✓</t>
        </is>
      </c>
    </row>
    <row r="614">
      <c r="A614" s="97" t="inlineStr">
        <is>
          <t>2026-01-25 22:03:12</t>
        </is>
      </c>
      <c r="B614" s="96" t="inlineStr">
        <is>
          <t>1570769858474188330</t>
        </is>
      </c>
      <c r="C614" s="97" t="inlineStr">
        <is>
          <t>支出</t>
        </is>
      </c>
      <c r="D614" s="97" t="n"/>
      <c r="E614" s="97" t="n"/>
      <c r="F614" s="97" t="n">
        <v>0.01</v>
      </c>
      <c r="G614" s="97" t="inlineStr">
        <is>
          <t>20260122200040011100010034111127</t>
        </is>
      </c>
      <c r="H614" s="97" t="inlineStr">
        <is>
          <t>0.00</t>
        </is>
      </c>
      <c r="I614" s="100" t="n"/>
      <c r="J614" s="97" t="n"/>
      <c r="K614" s="97" t="n"/>
      <c r="M614" t="inlineStr">
        <is>
          <t>✓</t>
        </is>
      </c>
    </row>
    <row r="615">
      <c r="A615" s="162" t="inlineStr">
        <is>
          <t>2026-01-25 22:03:11</t>
        </is>
      </c>
      <c r="B615" s="96" t="inlineStr">
        <is>
          <t>2026012511120520426700039286230</t>
        </is>
      </c>
      <c r="C615" s="96" t="inlineStr">
        <is>
          <t>支出</t>
        </is>
      </c>
      <c r="D615" s="96" t="inlineStr">
        <is>
          <t>潍坊樱木家具有限公司</t>
        </is>
      </c>
      <c r="E615" s="96" t="inlineStr">
        <is>
          <t>************9244</t>
        </is>
      </c>
      <c r="F615" s="96" t="n">
        <v>999.99</v>
      </c>
      <c r="G615" s="96" t="inlineStr">
        <is>
          <t>2026012511120520426700039286230</t>
        </is>
      </c>
      <c r="H615" s="96" t="inlineStr">
        <is>
          <t>6908.81</t>
        </is>
      </c>
      <c r="I615" s="100" t="n"/>
      <c r="J615" s="96" t="n"/>
      <c r="K615" s="96" t="inlineStr">
        <is>
          <t>样品椅子采购</t>
        </is>
      </c>
      <c r="M615" t="inlineStr">
        <is>
          <t>✓</t>
        </is>
      </c>
    </row>
    <row r="616">
      <c r="A616" s="97" t="inlineStr">
        <is>
          <t>2026-01-25 18:15:44</t>
        </is>
      </c>
      <c r="B616" s="96" t="inlineStr">
        <is>
          <t>1570769791833688331</t>
        </is>
      </c>
      <c r="C616" s="97" t="inlineStr">
        <is>
          <t>收入</t>
        </is>
      </c>
      <c r="D616" s="97" t="n"/>
      <c r="E616" s="97" t="n"/>
      <c r="F616" s="97" t="n">
        <v>0.02</v>
      </c>
      <c r="G616" s="97" t="inlineStr">
        <is>
          <t>2026012222001488331409005388</t>
        </is>
      </c>
      <c r="H616" s="97" t="inlineStr">
        <is>
          <t>0.02</t>
        </is>
      </c>
      <c r="I616" s="100" t="n"/>
      <c r="J616" s="97" t="n"/>
      <c r="K616" s="97" t="inlineStr">
        <is>
          <t xml:space="preserve">1/2/3mm厚镀锌铁板激光切割定做加工白钢板冷板白铁皮加工定制P50274387795 </t>
        </is>
      </c>
      <c r="M616" t="inlineStr">
        <is>
          <t>✓</t>
        </is>
      </c>
    </row>
    <row r="617">
      <c r="A617" s="96" t="inlineStr">
        <is>
          <t>2026-01-25 18:15:44</t>
        </is>
      </c>
      <c r="B617" s="96" t="inlineStr">
        <is>
          <t>1570769791833788330</t>
        </is>
      </c>
      <c r="C617" s="96" t="inlineStr">
        <is>
          <t>支出</t>
        </is>
      </c>
      <c r="D617" s="96" t="n"/>
      <c r="E617" s="96" t="n"/>
      <c r="F617" s="96" t="n">
        <v>0.02</v>
      </c>
      <c r="G617" s="96" t="inlineStr">
        <is>
          <t>2026012211120520426700849073340</t>
        </is>
      </c>
      <c r="H617" s="96" t="inlineStr">
        <is>
          <t>0.00</t>
        </is>
      </c>
      <c r="I617" s="100" t="n"/>
      <c r="J617" s="96" t="n"/>
      <c r="K617" s="96" t="inlineStr">
        <is>
          <t xml:space="preserve">1/2/3mm厚镀锌铁板激光切割定做加工白钢板冷板白铁皮加工定制 </t>
        </is>
      </c>
      <c r="M617" t="inlineStr">
        <is>
          <t>✓</t>
        </is>
      </c>
    </row>
    <row r="618">
      <c r="A618" s="163" t="inlineStr">
        <is>
          <t>2026-01-25 18:15:44</t>
        </is>
      </c>
      <c r="B618" s="96" t="inlineStr">
        <is>
          <t>2026012511120520426700032539280</t>
        </is>
      </c>
      <c r="C618" s="97" t="inlineStr">
        <is>
          <t>支出</t>
        </is>
      </c>
      <c r="D618" s="97" t="inlineStr">
        <is>
          <t>江苏赛维亚五金制品有限公司</t>
        </is>
      </c>
      <c r="E618" s="97" t="inlineStr">
        <is>
          <t>************7941</t>
        </is>
      </c>
      <c r="F618" s="97" t="n">
        <v>54.98</v>
      </c>
      <c r="G618" s="97" t="inlineStr">
        <is>
          <t>2026012511120520426700032539280</t>
        </is>
      </c>
      <c r="H618" s="97" t="inlineStr">
        <is>
          <t>7908.80</t>
        </is>
      </c>
      <c r="I618" s="100" t="n"/>
      <c r="J618" s="97" t="n"/>
      <c r="K618" s="97" t="inlineStr">
        <is>
          <t>镀锌板定制</t>
        </is>
      </c>
      <c r="M618" t="inlineStr">
        <is>
          <t>✓</t>
        </is>
      </c>
    </row>
    <row r="619">
      <c r="A619" s="162" t="inlineStr">
        <is>
          <t>2026-01-25 13:10:59</t>
        </is>
      </c>
      <c r="B619" s="96" t="inlineStr">
        <is>
          <t>2026012511120520436700009914281</t>
        </is>
      </c>
      <c r="C619" s="96" t="inlineStr">
        <is>
          <t>收入</t>
        </is>
      </c>
      <c r="D619" s="96" t="inlineStr">
        <is>
          <t>无锡市嘉胜建材家居有限公司</t>
        </is>
      </c>
      <c r="E619" s="96" t="inlineStr">
        <is>
          <t>************1753</t>
        </is>
      </c>
      <c r="F619" s="96" t="n">
        <v>22.34</v>
      </c>
      <c r="G619" s="96" t="inlineStr">
        <is>
          <t>2026012511120520436700009914281</t>
        </is>
      </c>
      <c r="H619" s="96" t="inlineStr">
        <is>
          <t>7963.78</t>
        </is>
      </c>
      <c r="I619" s="100" t="n"/>
      <c r="J619" s="96" t="n"/>
      <c r="K619" s="96" t="inlineStr">
        <is>
          <t>柜门把手</t>
        </is>
      </c>
      <c r="M619" t="inlineStr">
        <is>
          <t>✓</t>
        </is>
      </c>
    </row>
    <row r="620">
      <c r="A620" s="97" t="inlineStr">
        <is>
          <t>2026-01-25 13:10:58</t>
        </is>
      </c>
      <c r="B620" s="96" t="inlineStr">
        <is>
          <t>1570769563584088331</t>
        </is>
      </c>
      <c r="C620" s="97" t="inlineStr">
        <is>
          <t>收入</t>
        </is>
      </c>
      <c r="D620" s="97" t="n"/>
      <c r="E620" s="97" t="n"/>
      <c r="F620" s="97" t="n">
        <v>0.01</v>
      </c>
      <c r="G620" s="97" t="inlineStr">
        <is>
          <t>2026012211120520426700847359880</t>
        </is>
      </c>
      <c r="H620" s="97" t="inlineStr">
        <is>
          <t>0.01</t>
        </is>
      </c>
      <c r="I620" s="100" t="n"/>
      <c r="J620" s="97" t="n"/>
      <c r="K620" s="97" t="inlineStr">
        <is>
          <t xml:space="preserve">柜门小拉手现代简约衣柜柜子拉手不锈钢拉丝原色抽屉橱柜金属把手 </t>
        </is>
      </c>
      <c r="M620" t="inlineStr">
        <is>
          <t>✓</t>
        </is>
      </c>
    </row>
    <row r="621">
      <c r="A621" s="96" t="inlineStr">
        <is>
          <t>2026-01-25 13:10:58</t>
        </is>
      </c>
      <c r="B621" s="96" t="inlineStr">
        <is>
          <t>1570769563584388330</t>
        </is>
      </c>
      <c r="C621" s="96" t="inlineStr">
        <is>
          <t>支出</t>
        </is>
      </c>
      <c r="D621" s="96" t="n"/>
      <c r="E621" s="96" t="n"/>
      <c r="F621" s="96" t="n">
        <v>0.01</v>
      </c>
      <c r="G621" s="96" t="inlineStr">
        <is>
          <t>2026012211120520426700830354100</t>
        </is>
      </c>
      <c r="H621" s="96" t="inlineStr">
        <is>
          <t>0.00</t>
        </is>
      </c>
      <c r="I621" s="100" t="n"/>
      <c r="J621" s="96" t="n"/>
      <c r="K621" s="96" t="inlineStr">
        <is>
          <t xml:space="preserve">柜门小拉手现代简约衣柜柜子拉手不锈钢拉丝原色抽屉橱柜金属把手P50265398815 </t>
        </is>
      </c>
      <c r="M621" t="inlineStr">
        <is>
          <t>✓</t>
        </is>
      </c>
    </row>
    <row r="622">
      <c r="A622" s="97" t="inlineStr">
        <is>
          <t>2026-01-25 13:10:46</t>
        </is>
      </c>
      <c r="B622" s="96" t="inlineStr">
        <is>
          <t>1570769532929988331</t>
        </is>
      </c>
      <c r="C622" s="97" t="inlineStr">
        <is>
          <t>收入</t>
        </is>
      </c>
      <c r="D622" s="97" t="n"/>
      <c r="E622" s="97" t="n"/>
      <c r="F622" s="97" t="n">
        <v>0.01</v>
      </c>
      <c r="G622" s="97" t="inlineStr">
        <is>
          <t>2026012211120520426700829858210</t>
        </is>
      </c>
      <c r="H622" s="97" t="inlineStr">
        <is>
          <t>0.01</t>
        </is>
      </c>
      <c r="I622" s="100" t="n"/>
      <c r="J622" s="97" t="n"/>
      <c r="K622" s="97" t="inlineStr">
        <is>
          <t xml:space="preserve">贝格伯黄铜抽屉柜门拉手现代简约电镀银色奶油风衣柜厨房纯铜拉手P50254982051 </t>
        </is>
      </c>
      <c r="M622" t="inlineStr">
        <is>
          <t>✓</t>
        </is>
      </c>
    </row>
    <row r="623">
      <c r="A623" s="96" t="inlineStr">
        <is>
          <t>2026-01-25 13:10:46</t>
        </is>
      </c>
      <c r="B623" s="96" t="inlineStr">
        <is>
          <t>1570769532930088330</t>
        </is>
      </c>
      <c r="C623" s="96" t="inlineStr">
        <is>
          <t>支出</t>
        </is>
      </c>
      <c r="D623" s="96" t="n"/>
      <c r="E623" s="96" t="n"/>
      <c r="F623" s="96" t="n">
        <v>0.01</v>
      </c>
      <c r="G623" s="96" t="inlineStr">
        <is>
          <t>2026012211120520426700829003960</t>
        </is>
      </c>
      <c r="H623" s="96" t="inlineStr">
        <is>
          <t>0.00</t>
        </is>
      </c>
      <c r="I623" s="100" t="n"/>
      <c r="J623" s="96" t="n"/>
      <c r="K623" s="96" t="inlineStr">
        <is>
          <t xml:space="preserve">贝格伯黄铜抽屉柜门拉手现代简约电镀银色奶油风衣柜厨房纯铜拉手 </t>
        </is>
      </c>
      <c r="M623" t="inlineStr">
        <is>
          <t>✓</t>
        </is>
      </c>
    </row>
    <row r="624">
      <c r="A624" s="163" t="inlineStr">
        <is>
          <t>2026-01-25 13:10:46</t>
        </is>
      </c>
      <c r="B624" s="96" t="inlineStr">
        <is>
          <t>2026012511120520426700010251820</t>
        </is>
      </c>
      <c r="C624" s="97" t="inlineStr">
        <is>
          <t>支出</t>
        </is>
      </c>
      <c r="D624" s="97" t="inlineStr">
        <is>
          <t>*丙增</t>
        </is>
      </c>
      <c r="E624" s="97" t="inlineStr">
        <is>
          <t>************3566</t>
        </is>
      </c>
      <c r="F624" s="97" t="n">
        <v>74.09</v>
      </c>
      <c r="G624" s="97" t="inlineStr">
        <is>
          <t>2026012511120520426700010251820</t>
        </is>
      </c>
      <c r="H624" s="97" t="inlineStr">
        <is>
          <t>7941.44</t>
        </is>
      </c>
      <c r="I624" s="100" t="n"/>
      <c r="J624" s="97" t="n"/>
      <c r="K624" s="97" t="inlineStr">
        <is>
          <t>江苏伸缩桌样品把手</t>
        </is>
      </c>
      <c r="M624" t="inlineStr">
        <is>
          <t>✓</t>
        </is>
      </c>
    </row>
    <row r="625">
      <c r="A625" s="96" t="inlineStr">
        <is>
          <t>2026-01-25 12:40:19</t>
        </is>
      </c>
      <c r="B625" s="96" t="inlineStr">
        <is>
          <t>1570769609824488331</t>
        </is>
      </c>
      <c r="C625" s="96" t="inlineStr">
        <is>
          <t>收入</t>
        </is>
      </c>
      <c r="D625" s="96" t="n"/>
      <c r="E625" s="96" t="n"/>
      <c r="F625" s="96" t="n">
        <v>0.01</v>
      </c>
      <c r="G625" s="96" t="inlineStr">
        <is>
          <t>2026012022001188331400487992</t>
        </is>
      </c>
      <c r="H625" s="96" t="inlineStr">
        <is>
          <t>0.01</t>
        </is>
      </c>
      <c r="I625" s="100" t="n"/>
      <c r="J625" s="96" t="n"/>
      <c r="K625" s="96" t="inlineStr">
        <is>
          <t xml:space="preserve">柜门小拉手现代简约衣柜柜子拉手不锈钢拉丝原色抽屉橱柜金属把手 </t>
        </is>
      </c>
      <c r="M625" t="inlineStr">
        <is>
          <t>✓</t>
        </is>
      </c>
    </row>
    <row r="626">
      <c r="A626" s="97" t="inlineStr">
        <is>
          <t>2026-01-25 12:40:19</t>
        </is>
      </c>
      <c r="B626" s="96" t="inlineStr">
        <is>
          <t>1570769609824788330</t>
        </is>
      </c>
      <c r="C626" s="97" t="inlineStr">
        <is>
          <t>支出</t>
        </is>
      </c>
      <c r="D626" s="97" t="n"/>
      <c r="E626" s="97" t="n"/>
      <c r="F626" s="97" t="n">
        <v>0.01</v>
      </c>
      <c r="G626" s="97" t="inlineStr">
        <is>
          <t>2026012011120520426700749475910</t>
        </is>
      </c>
      <c r="H626" s="97" t="inlineStr">
        <is>
          <t>0.00</t>
        </is>
      </c>
      <c r="I626" s="100" t="n"/>
      <c r="J626" s="97" t="n"/>
      <c r="K626" s="97" t="inlineStr">
        <is>
          <t xml:space="preserve">柜门小拉手现代简约衣柜柜子拉手不锈钢拉丝原色抽屉橱柜金属把手 </t>
        </is>
      </c>
      <c r="M626" t="inlineStr">
        <is>
          <t>✓</t>
        </is>
      </c>
    </row>
    <row r="627">
      <c r="A627" s="162" t="inlineStr">
        <is>
          <t>2026-01-25 12:40:18</t>
        </is>
      </c>
      <c r="B627" s="96" t="inlineStr">
        <is>
          <t>2026012511120520426700005115480</t>
        </is>
      </c>
      <c r="C627" s="96" t="inlineStr">
        <is>
          <t>支出</t>
        </is>
      </c>
      <c r="D627" s="96" t="inlineStr">
        <is>
          <t>无锡市嘉胜建材家居有限公司</t>
        </is>
      </c>
      <c r="E627" s="96" t="inlineStr">
        <is>
          <t>************1753</t>
        </is>
      </c>
      <c r="F627" s="96" t="n">
        <v>22.34</v>
      </c>
      <c r="G627" s="96" t="inlineStr">
        <is>
          <t>2026012511120520426700005115480</t>
        </is>
      </c>
      <c r="H627" s="96" t="inlineStr">
        <is>
          <t>8015.53</t>
        </is>
      </c>
      <c r="I627" s="100" t="n"/>
      <c r="J627" s="96" t="n"/>
      <c r="K627" s="96" t="inlineStr">
        <is>
          <t>柜门把手</t>
        </is>
      </c>
      <c r="M627" t="inlineStr">
        <is>
          <t>✓</t>
        </is>
      </c>
    </row>
    <row r="628">
      <c r="A628" s="97" t="inlineStr">
        <is>
          <t>2026-01-25 12:36:21</t>
        </is>
      </c>
      <c r="B628" s="96" t="inlineStr">
        <is>
          <t>1570769664321488330</t>
        </is>
      </c>
      <c r="C628" s="97" t="inlineStr">
        <is>
          <t>支出</t>
        </is>
      </c>
      <c r="D628" s="97" t="n"/>
      <c r="E628" s="97" t="n"/>
      <c r="F628" s="97" t="n">
        <v>0.01</v>
      </c>
      <c r="G628" s="97" t="inlineStr">
        <is>
          <t>2026012022001188331401181837</t>
        </is>
      </c>
      <c r="H628" s="97" t="inlineStr">
        <is>
          <t>0.00</t>
        </is>
      </c>
      <c r="I628" s="100" t="n"/>
      <c r="J628" s="97" t="n"/>
      <c r="K628" s="97" t="inlineStr">
        <is>
          <t xml:space="preserve">P2026012512360783669828399100 </t>
        </is>
      </c>
      <c r="M628" t="inlineStr">
        <is>
          <t>✓</t>
        </is>
      </c>
    </row>
    <row r="629">
      <c r="A629" s="96" t="inlineStr">
        <is>
          <t>2026-01-25 12:36:21</t>
        </is>
      </c>
      <c r="B629" s="96" t="inlineStr">
        <is>
          <t>1570769664321388331</t>
        </is>
      </c>
      <c r="C629" s="96" t="inlineStr">
        <is>
          <t>收入</t>
        </is>
      </c>
      <c r="D629" s="96" t="n"/>
      <c r="E629" s="96" t="n"/>
      <c r="F629" s="96" t="n">
        <v>0.01</v>
      </c>
      <c r="G629" s="96" t="inlineStr">
        <is>
          <t>2026012022001188331401181837</t>
        </is>
      </c>
      <c r="H629" s="96" t="inlineStr">
        <is>
          <t>0.01</t>
        </is>
      </c>
      <c r="I629" s="100" t="n"/>
      <c r="J629" s="96" t="n"/>
      <c r="K629" s="96" t="inlineStr">
        <is>
          <t xml:space="preserve">P2026012512360783669828399100 </t>
        </is>
      </c>
      <c r="M629" t="inlineStr">
        <is>
          <t>✓</t>
        </is>
      </c>
    </row>
    <row r="630">
      <c r="A630" s="163" t="inlineStr">
        <is>
          <t>2026-01-25 12:36:21</t>
        </is>
      </c>
      <c r="B630" s="96" t="inlineStr">
        <is>
          <t>2026012511120520426700005021830</t>
        </is>
      </c>
      <c r="C630" s="97" t="inlineStr">
        <is>
          <t>支出</t>
        </is>
      </c>
      <c r="D630" s="97" t="inlineStr">
        <is>
          <t>*装家居</t>
        </is>
      </c>
      <c r="E630" s="97" t="inlineStr">
        <is>
          <t>************0121</t>
        </is>
      </c>
      <c r="F630" s="97" t="n">
        <v>99.98999999999999</v>
      </c>
      <c r="G630" s="97" t="inlineStr">
        <is>
          <t>2026012511120520426700005021830</t>
        </is>
      </c>
      <c r="H630" s="97" t="inlineStr">
        <is>
          <t>8037.87</t>
        </is>
      </c>
      <c r="I630" s="100" t="n"/>
      <c r="J630" s="97" t="n"/>
      <c r="K630" s="97" t="inlineStr">
        <is>
          <t>P50283078045万师傅林先生</t>
        </is>
      </c>
      <c r="L630" s="95" t="inlineStr">
        <is>
          <t>3164150282495397568</t>
        </is>
      </c>
      <c r="M630" t="inlineStr">
        <is>
          <t>✓ 万师傅安装费/退款流水(通过万师傅平台结算，有关联订单号，归属安装外包费用，无淘宝平台订单号属正常)</t>
        </is>
      </c>
    </row>
    <row r="631">
      <c r="A631" s="96" t="inlineStr">
        <is>
          <t>2026-01-25 11:06:03</t>
        </is>
      </c>
      <c r="B631" s="96" t="inlineStr">
        <is>
          <t>1570769593065988331</t>
        </is>
      </c>
      <c r="C631" s="96" t="inlineStr">
        <is>
          <t>收入</t>
        </is>
      </c>
      <c r="D631" s="96" t="n"/>
      <c r="E631" s="96" t="n"/>
      <c r="F631" s="96" t="n">
        <v>0.01</v>
      </c>
      <c r="G631" s="96" t="inlineStr">
        <is>
          <t>2026012022001188331401181837</t>
        </is>
      </c>
      <c r="H631" s="96" t="inlineStr">
        <is>
          <t>0.01</t>
        </is>
      </c>
      <c r="I631" s="100" t="n"/>
      <c r="J631" s="96" t="n"/>
      <c r="K631" s="96" t="inlineStr">
        <is>
          <t xml:space="preserve">洞洞板置物板免打孔收纳墙上展示架适宜家用配件挂钩可定制 </t>
        </is>
      </c>
      <c r="M631" t="inlineStr">
        <is>
          <t>✓</t>
        </is>
      </c>
    </row>
    <row r="632">
      <c r="A632" s="97" t="inlineStr">
        <is>
          <t>2026-01-25 11:06:03</t>
        </is>
      </c>
      <c r="B632" s="96" t="inlineStr">
        <is>
          <t>1570769593066188330</t>
        </is>
      </c>
      <c r="C632" s="97" t="inlineStr">
        <is>
          <t>支出</t>
        </is>
      </c>
      <c r="D632" s="97" t="n"/>
      <c r="E632" s="97" t="n"/>
      <c r="F632" s="97" t="n">
        <v>0.01</v>
      </c>
      <c r="G632" s="97" t="inlineStr">
        <is>
          <t>2026012011120520426700748961170</t>
        </is>
      </c>
      <c r="H632" s="97" t="inlineStr">
        <is>
          <t>0.00</t>
        </is>
      </c>
      <c r="I632" s="100" t="n"/>
      <c r="J632" s="97" t="n"/>
      <c r="K632" s="97" t="inlineStr">
        <is>
          <t xml:space="preserve">洞洞板置物板免打孔收纳墙上展示架适宜家用配件挂钩可定制 </t>
        </is>
      </c>
      <c r="M632" t="inlineStr">
        <is>
          <t>✓</t>
        </is>
      </c>
    </row>
    <row r="633">
      <c r="A633" s="162" t="inlineStr">
        <is>
          <t>2026-01-25 11:06:03</t>
        </is>
      </c>
      <c r="B633" s="129" t="inlineStr">
        <is>
          <t>2026012511120520426700998054030</t>
        </is>
      </c>
      <c r="C633" s="96" t="inlineStr">
        <is>
          <t>支出</t>
        </is>
      </c>
      <c r="D633" s="96" t="inlineStr">
        <is>
          <t>*振芳</t>
        </is>
      </c>
      <c r="E633" s="96" t="inlineStr">
        <is>
          <t>************1577</t>
        </is>
      </c>
      <c r="F633" s="96" t="n">
        <v>116.99</v>
      </c>
      <c r="G633" s="96" t="inlineStr">
        <is>
          <t>2026012511120520426700998054030</t>
        </is>
      </c>
      <c r="H633" s="96" t="inlineStr">
        <is>
          <t>8137.86</t>
        </is>
      </c>
      <c r="I633" s="100" t="n"/>
      <c r="J633" s="96" t="n"/>
      <c r="K633" s="96" t="inlineStr">
        <is>
          <t>洞洞板-龙勇光组合柜</t>
        </is>
      </c>
      <c r="L633" s="130" t="inlineStr">
        <is>
          <t>4991917070620599318</t>
        </is>
      </c>
      <c r="M633" t="inlineStr">
        <is>
          <t>✓</t>
        </is>
      </c>
    </row>
    <row r="634">
      <c r="A634" s="97" t="inlineStr">
        <is>
          <t>2026-01-24 19:53:27</t>
        </is>
      </c>
      <c r="B634" s="96" t="inlineStr">
        <is>
          <t>1570769403831288330</t>
        </is>
      </c>
      <c r="C634" s="97" t="inlineStr">
        <is>
          <t>在线支付</t>
        </is>
      </c>
      <c r="D634" s="97" t="inlineStr">
        <is>
          <t>网联清算有限公司</t>
        </is>
      </c>
      <c r="E634" s="97" t="inlineStr">
        <is>
          <t>barcode_zfb_01@nucc.com</t>
        </is>
      </c>
      <c r="F634" s="97" t="n">
        <v>99</v>
      </c>
      <c r="G634" s="97" t="inlineStr">
        <is>
          <t>2026012022001488331457902519</t>
        </is>
      </c>
      <c r="H634" s="97" t="inlineStr">
        <is>
          <t>840.25</t>
        </is>
      </c>
      <c r="I634" s="100" t="n"/>
      <c r="J634" s="97" t="n"/>
      <c r="K634" s="97" t="inlineStr">
        <is>
          <t>P2026012419532153183921944600万师傅杨朱斌</t>
        </is>
      </c>
      <c r="L634" s="95" t="inlineStr">
        <is>
          <t>5027333185397558820</t>
        </is>
      </c>
      <c r="M634" t="inlineStr">
        <is>
          <t>✓ 万师傅安装费/退款流水(通过万师傅平台结算，有关联订单号，归属安装外包费用，无淘宝平台订单号属正常)</t>
        </is>
      </c>
    </row>
    <row r="635">
      <c r="A635" s="96" t="inlineStr">
        <is>
          <t>2026-01-24 17:31:26</t>
        </is>
      </c>
      <c r="B635" s="96" t="inlineStr">
        <is>
          <t>1570769317712088330</t>
        </is>
      </c>
      <c r="C635" s="96" t="inlineStr">
        <is>
          <t>支出</t>
        </is>
      </c>
      <c r="D635" s="96" t="n"/>
      <c r="E635" s="96" t="n"/>
      <c r="F635" s="96" t="n">
        <v>0.01</v>
      </c>
      <c r="G635" s="96" t="inlineStr">
        <is>
          <t>2026012011120520426700726062020</t>
        </is>
      </c>
      <c r="H635" s="96" t="inlineStr">
        <is>
          <t>939.25</t>
        </is>
      </c>
      <c r="I635" s="100" t="n"/>
      <c r="J635" s="96" t="n"/>
      <c r="K635" s="96" t="inlineStr">
        <is>
          <t xml:space="preserve">P2026012417311914615868912200 </t>
        </is>
      </c>
      <c r="M635" t="inlineStr">
        <is>
          <t>✓</t>
        </is>
      </c>
    </row>
    <row r="636">
      <c r="A636" s="97" t="inlineStr">
        <is>
          <t>2026-01-24 17:31:26</t>
        </is>
      </c>
      <c r="B636" s="96" t="inlineStr">
        <is>
          <t>1570769317711988331</t>
        </is>
      </c>
      <c r="C636" s="97" t="inlineStr">
        <is>
          <t>收入</t>
        </is>
      </c>
      <c r="D636" s="97" t="n"/>
      <c r="E636" s="97" t="n"/>
      <c r="F636" s="97" t="n">
        <v>0.01</v>
      </c>
      <c r="G636" s="97" t="inlineStr">
        <is>
          <t>2026012022001188331457536783</t>
        </is>
      </c>
      <c r="H636" s="97" t="inlineStr">
        <is>
          <t>939.26</t>
        </is>
      </c>
      <c r="I636" s="100" t="n"/>
      <c r="J636" s="97" t="n"/>
      <c r="K636" s="97" t="inlineStr">
        <is>
          <t xml:space="preserve">P2026012417311914615868912200 </t>
        </is>
      </c>
      <c r="M636" t="inlineStr">
        <is>
          <t>✓</t>
        </is>
      </c>
    </row>
    <row r="637">
      <c r="A637" s="162" t="inlineStr">
        <is>
          <t>2026-01-24 17:31:25</t>
        </is>
      </c>
      <c r="B637" s="96" t="inlineStr">
        <is>
          <t>2026012411120520426700973903310</t>
        </is>
      </c>
      <c r="C637" s="96" t="inlineStr">
        <is>
          <t>支出</t>
        </is>
      </c>
      <c r="D637" s="96" t="inlineStr">
        <is>
          <t>深圳市小亿网络有限公司</t>
        </is>
      </c>
      <c r="E637" s="96" t="inlineStr">
        <is>
          <t>****************0156</t>
        </is>
      </c>
      <c r="F637" s="96" t="n">
        <v>9.99</v>
      </c>
      <c r="G637" s="96" t="inlineStr">
        <is>
          <t>2026012411120520426700973903310</t>
        </is>
      </c>
      <c r="H637" s="96" t="inlineStr">
        <is>
          <t>7414.60</t>
        </is>
      </c>
      <c r="I637" s="100" t="n"/>
      <c r="J637" s="96" t="n"/>
      <c r="K637" s="96" t="inlineStr">
        <is>
          <t>P50265398815万师傅段</t>
        </is>
      </c>
      <c r="L637" s="130" t="inlineStr">
        <is>
          <t>3050781637737483287</t>
        </is>
      </c>
      <c r="M637" t="inlineStr">
        <is>
          <t>✓ 万师傅安装费/退款流水(通过万师傅平台结算，有关联订单号，归属安装外包费用，无淘宝平台订单号属正常)</t>
        </is>
      </c>
    </row>
    <row r="638">
      <c r="A638" s="97" t="inlineStr">
        <is>
          <t>2026-01-24 14:24:53</t>
        </is>
      </c>
      <c r="B638" s="96" t="inlineStr">
        <is>
          <t>1570769227481988331</t>
        </is>
      </c>
      <c r="C638" s="97" t="inlineStr">
        <is>
          <t>退款（交易退款）</t>
        </is>
      </c>
      <c r="D638" s="97" t="inlineStr">
        <is>
          <t>广州巧乐居贸易有限公司</t>
        </is>
      </c>
      <c r="E638" s="97" t="inlineStr">
        <is>
          <t>3795033491@qq.com</t>
        </is>
      </c>
      <c r="F638" s="97" t="n">
        <v>21.2</v>
      </c>
      <c r="G638" s="97" t="inlineStr">
        <is>
          <t>2026012011120520426700718865470</t>
        </is>
      </c>
      <c r="H638" s="97" t="inlineStr">
        <is>
          <t>939.25</t>
        </is>
      </c>
      <c r="I638" s="100" t="n"/>
      <c r="J638" s="97" t="n"/>
      <c r="K638" s="97" t="inlineStr">
        <is>
          <t xml:space="preserve">液压撑杆榻榻米气撑液压杆支撑气压橱柜上翻门柜门柜子气动汽顶杆 </t>
        </is>
      </c>
      <c r="M638" t="inlineStr">
        <is>
          <t>✓</t>
        </is>
      </c>
    </row>
    <row r="639">
      <c r="A639" s="96" t="inlineStr">
        <is>
          <t>2026-01-24 14:24:45</t>
        </is>
      </c>
      <c r="B639" s="96" t="inlineStr">
        <is>
          <t>1570769239352488330</t>
        </is>
      </c>
      <c r="C639" s="96" t="inlineStr">
        <is>
          <t>在线支付</t>
        </is>
      </c>
      <c r="D639" s="96" t="inlineStr">
        <is>
          <t>湖北顺泰成物业有限公司</t>
        </is>
      </c>
      <c r="E639" s="96" t="inlineStr">
        <is>
          <t>shuntaicheng11@21cn.com</t>
        </is>
      </c>
      <c r="F639" s="96" t="n">
        <v>10.5</v>
      </c>
      <c r="G639" s="96" t="inlineStr">
        <is>
          <t>2026011911120520426700705810040</t>
        </is>
      </c>
      <c r="H639" s="96" t="inlineStr">
        <is>
          <t>918.05</t>
        </is>
      </c>
      <c r="I639" s="100" t="n"/>
      <c r="J639" s="96" t="n"/>
      <c r="K639" s="96" t="inlineStr">
        <is>
          <t>榻榻米液压气压支撑杆上翻门支撑电表箱装饰画气动杆胶头气撑杆李伟峰气压杆</t>
        </is>
      </c>
      <c r="M639" t="inlineStr">
        <is>
          <t>✓</t>
        </is>
      </c>
    </row>
    <row r="640">
      <c r="A640" s="97" t="inlineStr">
        <is>
          <t>2026-01-24 12:53:08</t>
        </is>
      </c>
      <c r="B640" s="96" t="inlineStr">
        <is>
          <t>1570769223889488330</t>
        </is>
      </c>
      <c r="C640" s="97" t="inlineStr">
        <is>
          <t>在线支付</t>
        </is>
      </c>
      <c r="D640" s="97" t="inlineStr">
        <is>
          <t>广州巧乐居贸易有限公司</t>
        </is>
      </c>
      <c r="E640" s="97" t="inlineStr">
        <is>
          <t>3795033491@qq.com</t>
        </is>
      </c>
      <c r="F640" s="97" t="n">
        <v>21.2</v>
      </c>
      <c r="G640" s="97" t="inlineStr">
        <is>
          <t>2026011922001488331457716000</t>
        </is>
      </c>
      <c r="H640" s="97" t="inlineStr">
        <is>
          <t>928.55</t>
        </is>
      </c>
      <c r="I640" s="100" t="n"/>
      <c r="J640" s="97" t="n"/>
      <c r="K640" s="97" t="inlineStr">
        <is>
          <t xml:space="preserve">液压撑杆榻榻米气撑液压杆支撑气压橱柜上翻门柜门柜子气动汽顶杆 </t>
        </is>
      </c>
      <c r="M640" t="inlineStr">
        <is>
          <t>✓</t>
        </is>
      </c>
    </row>
    <row r="641">
      <c r="A641" s="96" t="inlineStr">
        <is>
          <t>2026-01-24 10:51:30</t>
        </is>
      </c>
      <c r="B641" s="96" t="inlineStr">
        <is>
          <t>1570769216926688330</t>
        </is>
      </c>
      <c r="C641" s="96" t="inlineStr">
        <is>
          <t>在线支付</t>
        </is>
      </c>
      <c r="D641" s="96" t="inlineStr">
        <is>
          <t>深圳市小亿网络有限公司</t>
        </is>
      </c>
      <c r="E641" s="96" t="inlineStr">
        <is>
          <t>wanshifu2013@126.com</t>
        </is>
      </c>
      <c r="F641" s="96" t="n">
        <v>70</v>
      </c>
      <c r="G641" s="96" t="inlineStr">
        <is>
          <t>2026011911120520426700706417630</t>
        </is>
      </c>
      <c r="H641" s="96" t="inlineStr">
        <is>
          <t>949.75</t>
        </is>
      </c>
      <c r="I641" s="100" t="n"/>
      <c r="J641" s="96" t="n"/>
      <c r="K641" s="96" t="inlineStr">
        <is>
          <t>P2026012410512180218760277900万师傅陈先生</t>
        </is>
      </c>
      <c r="L641" s="130" t="inlineStr">
        <is>
          <t>4875055094191354028</t>
        </is>
      </c>
      <c r="M641" t="inlineStr">
        <is>
          <t>✓ 万师傅安装费/退款流水(通过万师傅平台结算，有关联订单号，归属安装外包费用，无淘宝平台订单号属正常)</t>
        </is>
      </c>
    </row>
    <row r="642">
      <c r="A642" s="163" t="n">
        <v>46031.4416550926</v>
      </c>
      <c r="B642" s="129" t="inlineStr">
        <is>
          <t>4064162601090662980768</t>
        </is>
      </c>
      <c r="C642" s="97" t="inlineStr">
        <is>
          <t>支出</t>
        </is>
      </c>
      <c r="D642" s="97" t="inlineStr">
        <is>
          <t>散单运费-顺丰速运：江西电力轨道-寄到江苏</t>
        </is>
      </c>
      <c r="E642" s="97" t="n"/>
      <c r="F642" s="97" t="n">
        <v>19</v>
      </c>
      <c r="G642" s="134" t="inlineStr">
        <is>
          <t>4064162601090662980768</t>
        </is>
      </c>
      <c r="H642" s="97" t="n"/>
      <c r="I642" s="100" t="n"/>
      <c r="J642" s="97" t="n"/>
      <c r="K642" s="97" t="inlineStr">
        <is>
          <t>散单运费-顺丰速运</t>
        </is>
      </c>
      <c r="M642" t="inlineStr">
        <is>
          <t>✓</t>
        </is>
      </c>
    </row>
    <row r="643">
      <c r="A643" s="96" t="inlineStr">
        <is>
          <t>2026-01-24 09:59:18</t>
        </is>
      </c>
      <c r="B643" s="96" t="inlineStr">
        <is>
          <t>1570769172691988330</t>
        </is>
      </c>
      <c r="C643" s="96" t="inlineStr">
        <is>
          <t>支出</t>
        </is>
      </c>
      <c r="D643" s="96" t="n"/>
      <c r="E643" s="96" t="n"/>
      <c r="F643" s="96" t="n">
        <v>0.01</v>
      </c>
      <c r="G643" s="96" t="inlineStr">
        <is>
          <t>2026011922001188331456459676</t>
        </is>
      </c>
      <c r="H643" s="96" t="inlineStr">
        <is>
          <t>1019.75</t>
        </is>
      </c>
      <c r="I643" s="100" t="n"/>
      <c r="J643" s="96" t="n"/>
      <c r="K643" s="96" t="inlineStr">
        <is>
          <t xml:space="preserve">P2026012409590952577613894700 </t>
        </is>
      </c>
      <c r="M643" t="inlineStr">
        <is>
          <t>✓</t>
        </is>
      </c>
    </row>
    <row r="644">
      <c r="A644" s="97" t="inlineStr">
        <is>
          <t>2026-01-24 09:59:18</t>
        </is>
      </c>
      <c r="B644" s="96" t="inlineStr">
        <is>
          <t>1570769172691888331</t>
        </is>
      </c>
      <c r="C644" s="97" t="inlineStr">
        <is>
          <t>收入</t>
        </is>
      </c>
      <c r="D644" s="97" t="n"/>
      <c r="E644" s="97" t="n"/>
      <c r="F644" s="97" t="n">
        <v>0.01</v>
      </c>
      <c r="G644" s="97" t="inlineStr">
        <is>
          <t>2026011922001188331456459676</t>
        </is>
      </c>
      <c r="H644" s="97" t="inlineStr">
        <is>
          <t>1019.76</t>
        </is>
      </c>
      <c r="I644" s="100" t="n"/>
      <c r="J644" s="97" t="n"/>
      <c r="K644" s="97" t="inlineStr">
        <is>
          <t xml:space="preserve">P2026012409590952577613894700 </t>
        </is>
      </c>
      <c r="M644" t="inlineStr">
        <is>
          <t>✓</t>
        </is>
      </c>
    </row>
    <row r="645">
      <c r="A645" s="162" t="inlineStr">
        <is>
          <t>2026-01-24 09:59:17</t>
        </is>
      </c>
      <c r="B645" s="129" t="inlineStr">
        <is>
          <t>2026012411120520426700937000620</t>
        </is>
      </c>
      <c r="C645" s="96" t="inlineStr">
        <is>
          <t>支出</t>
        </is>
      </c>
      <c r="D645" s="96" t="inlineStr">
        <is>
          <t>*师傅</t>
        </is>
      </c>
      <c r="E645" s="96" t="inlineStr">
        <is>
          <t>************0121</t>
        </is>
      </c>
      <c r="F645" s="96" t="n">
        <v>164.99</v>
      </c>
      <c r="G645" s="96" t="inlineStr">
        <is>
          <t>2026012411120520426700937000620</t>
        </is>
      </c>
      <c r="H645" s="96" t="inlineStr">
        <is>
          <t>7424.59</t>
        </is>
      </c>
      <c r="I645" s="100" t="n"/>
      <c r="J645" s="96" t="n"/>
      <c r="K645" s="96" t="inlineStr">
        <is>
          <t>P50265409018万师傅王先生</t>
        </is>
      </c>
      <c r="L645" s="130" t="inlineStr">
        <is>
          <t>4936271943100042707</t>
        </is>
      </c>
      <c r="M645" t="inlineStr">
        <is>
          <t>✓ 万师傅安装费/退款流水(通过万师傅平台结算，有关联订单号，归属安装外包费用，无淘宝平台订单号属正常)</t>
        </is>
      </c>
    </row>
    <row r="646">
      <c r="A646" s="97" t="inlineStr">
        <is>
          <t>2026-01-24 09:58:22</t>
        </is>
      </c>
      <c r="B646" s="96" t="inlineStr">
        <is>
          <t>1570769307796488330</t>
        </is>
      </c>
      <c r="C646" s="97" t="inlineStr">
        <is>
          <t>在线支付</t>
        </is>
      </c>
      <c r="D646" s="97" t="inlineStr">
        <is>
          <t>中国银联股份有限公司</t>
        </is>
      </c>
      <c r="E646" s="97" t="inlineStr">
        <is>
          <t>zhifubao@unionpay.com</t>
        </is>
      </c>
      <c r="F646" s="97" t="n">
        <v>78</v>
      </c>
      <c r="G646" s="97" t="inlineStr">
        <is>
          <t>2026011823001488331450048247</t>
        </is>
      </c>
      <c r="H646" s="97" t="inlineStr">
        <is>
          <t>1019.75</t>
        </is>
      </c>
      <c r="I646" s="100" t="n"/>
      <c r="J646" s="97" t="n"/>
      <c r="K646" s="97" t="inlineStr">
        <is>
          <t>P2026012409581464110496196300万师傅段</t>
        </is>
      </c>
      <c r="L646" s="130" t="inlineStr">
        <is>
          <t>3050781637737483287</t>
        </is>
      </c>
      <c r="M646" t="inlineStr">
        <is>
          <t>✓ 万师傅安装费/退款流水(通过万师傅平台结算，有关联订单号，归属安装外包费用，无淘宝平台订单号属正常)</t>
        </is>
      </c>
    </row>
    <row r="647">
      <c r="A647" s="96" t="inlineStr">
        <is>
          <t>2026-01-23 13:09:42</t>
        </is>
      </c>
      <c r="B647" s="96" t="inlineStr">
        <is>
          <t>1570769040867788330</t>
        </is>
      </c>
      <c r="C647" s="96" t="inlineStr">
        <is>
          <t>在线支付</t>
        </is>
      </c>
      <c r="D647" s="96" t="inlineStr">
        <is>
          <t>深圳市小亿网络有限公司</t>
        </is>
      </c>
      <c r="E647" s="96" t="inlineStr">
        <is>
          <t>wanshifu2013@126.com</t>
        </is>
      </c>
      <c r="F647" s="96" t="n">
        <v>90</v>
      </c>
      <c r="G647" s="96" t="inlineStr">
        <is>
          <t>2026011823001488331450048247</t>
        </is>
      </c>
      <c r="H647" s="96" t="inlineStr">
        <is>
          <t>3097.75</t>
        </is>
      </c>
      <c r="I647" s="100" t="n"/>
      <c r="J647" s="96" t="n"/>
      <c r="K647" s="96" t="inlineStr">
        <is>
          <t>P2026012313093100067123525900万师傅李焯翾</t>
        </is>
      </c>
      <c r="L647" s="95" t="inlineStr">
        <is>
          <t>3191241577891136577</t>
        </is>
      </c>
      <c r="M647" t="inlineStr">
        <is>
          <t>✓ 万师傅安装费/退款流水(通过万师傅平台结算，有关联订单号，归属安装外包费用，无淘宝平台订单号属正常)</t>
        </is>
      </c>
    </row>
    <row r="648">
      <c r="A648" s="97" t="inlineStr">
        <is>
          <t>2026-01-22 15:00:32</t>
        </is>
      </c>
      <c r="B648" s="96" t="inlineStr">
        <is>
          <t>1570768657578088330</t>
        </is>
      </c>
      <c r="C648" s="97" t="inlineStr">
        <is>
          <t>转账</t>
        </is>
      </c>
      <c r="D648" s="97" t="n"/>
      <c r="E648" s="97" t="n"/>
      <c r="F648" s="97" t="n">
        <v>4180</v>
      </c>
      <c r="G648" s="97" t="inlineStr">
        <is>
          <t>2026011811120520426700651542250</t>
        </is>
      </c>
      <c r="H648" s="97" t="inlineStr">
        <is>
          <t>11928.00</t>
        </is>
      </c>
      <c r="I648" s="100" t="n"/>
      <c r="J648" s="97" t="n"/>
      <c r="K648" s="97" t="inlineStr">
        <is>
          <t xml:space="preserve"> 江西第一批样品货款</t>
        </is>
      </c>
      <c r="M648" t="inlineStr">
        <is>
          <t>✓</t>
        </is>
      </c>
    </row>
    <row r="649">
      <c r="A649" s="96" t="inlineStr">
        <is>
          <t>2026-01-22 14:54:34</t>
        </is>
      </c>
      <c r="B649" s="96" t="inlineStr">
        <is>
          <t>1570768695599788330</t>
        </is>
      </c>
      <c r="C649" s="96" t="inlineStr">
        <is>
          <t>在线支付</t>
        </is>
      </c>
      <c r="D649" s="96" t="inlineStr">
        <is>
          <t>中国银联股份有限公司</t>
        </is>
      </c>
      <c r="E649" s="96" t="inlineStr">
        <is>
          <t>zhifubao@unionpay.com</t>
        </is>
      </c>
      <c r="F649" s="96" t="n">
        <v>180</v>
      </c>
      <c r="G649" s="96" t="inlineStr">
        <is>
          <t>2026011822001188331451019296</t>
        </is>
      </c>
      <c r="H649" s="96" t="inlineStr">
        <is>
          <t>16108.00</t>
        </is>
      </c>
      <c r="I649" s="100" t="n"/>
      <c r="J649" s="96" t="n"/>
      <c r="K649" s="96" t="inlineStr">
        <is>
          <t>P2026012214542826431820073100万师傅项一丹</t>
        </is>
      </c>
      <c r="L649" s="130" t="inlineStr">
        <is>
          <t>3012335652479815057</t>
        </is>
      </c>
      <c r="M649" t="inlineStr">
        <is>
          <t>✓ 万师傅安装费/退款流水(通过万师傅平台结算，有关联订单号，归属安装外包费用，无淘宝平台订单号属正常)</t>
        </is>
      </c>
    </row>
    <row r="650">
      <c r="A650" s="97" t="inlineStr">
        <is>
          <t>2026-01-22 14:26:00</t>
        </is>
      </c>
      <c r="B650" s="96" t="inlineStr">
        <is>
          <t>1570761628503417011</t>
        </is>
      </c>
      <c r="C650" s="97" t="inlineStr">
        <is>
          <t>转账</t>
        </is>
      </c>
      <c r="D650" s="97" t="inlineStr">
        <is>
          <t>**英</t>
        </is>
      </c>
      <c r="E650" s="97" t="inlineStr">
        <is>
          <t>wei***@hotmail.com</t>
        </is>
      </c>
      <c r="F650" s="97" t="n">
        <v>16288</v>
      </c>
      <c r="G650" s="97" t="inlineStr">
        <is>
          <t>2026011822001188331451019296</t>
        </is>
      </c>
      <c r="H650" s="97" t="inlineStr">
        <is>
          <t>16288.00</t>
        </is>
      </c>
      <c r="I650" s="100" t="n"/>
      <c r="J650" s="97" t="n"/>
      <c r="K650" s="97" t="inlineStr">
        <is>
          <t xml:space="preserve"> 样品货款+物流费</t>
        </is>
      </c>
      <c r="M650" t="inlineStr">
        <is>
          <t>✓</t>
        </is>
      </c>
    </row>
    <row r="651">
      <c r="A651" s="96" t="inlineStr">
        <is>
          <t>2026-01-22 14:01:55</t>
        </is>
      </c>
      <c r="B651" s="96" t="inlineStr">
        <is>
          <t>1570768676902688330</t>
        </is>
      </c>
      <c r="C651" s="96" t="inlineStr">
        <is>
          <t>支出</t>
        </is>
      </c>
      <c r="D651" s="96" t="n"/>
      <c r="E651" s="96" t="n"/>
      <c r="F651" s="96" t="n">
        <v>0.01</v>
      </c>
      <c r="G651" s="96" t="inlineStr">
        <is>
          <t>2026011811120520426700650026490</t>
        </is>
      </c>
      <c r="H651" s="96" t="inlineStr">
        <is>
          <t>0.00</t>
        </is>
      </c>
      <c r="I651" s="100" t="n"/>
      <c r="J651" s="96" t="n"/>
      <c r="K651" s="96" t="inlineStr">
        <is>
          <t xml:space="preserve">商户单号XP1526012214200134510590004206 </t>
        </is>
      </c>
      <c r="M651" t="inlineStr">
        <is>
          <t>✓</t>
        </is>
      </c>
    </row>
    <row r="652">
      <c r="A652" s="97" t="inlineStr">
        <is>
          <t>2026-01-22 14:01:55</t>
        </is>
      </c>
      <c r="B652" s="96" t="inlineStr">
        <is>
          <t>1570768676902588331</t>
        </is>
      </c>
      <c r="C652" s="97" t="inlineStr">
        <is>
          <t>收入</t>
        </is>
      </c>
      <c r="D652" s="97" t="n"/>
      <c r="E652" s="97" t="n"/>
      <c r="F652" s="97" t="n">
        <v>0.01</v>
      </c>
      <c r="G652" s="97" t="inlineStr">
        <is>
          <t>2026011822001188331450884805</t>
        </is>
      </c>
      <c r="H652" s="97" t="inlineStr">
        <is>
          <t>0.01</t>
        </is>
      </c>
      <c r="I652" s="100" t="n"/>
      <c r="J652" s="97" t="n"/>
      <c r="K652" s="97" t="inlineStr">
        <is>
          <t xml:space="preserve">商户单号XP1526012214200134510590004206 </t>
        </is>
      </c>
      <c r="M652" t="inlineStr">
        <is>
          <t>✓</t>
        </is>
      </c>
    </row>
    <row r="653">
      <c r="A653" s="162" t="inlineStr">
        <is>
          <t>2026-01-22 14:01:55</t>
        </is>
      </c>
      <c r="B653" s="96" t="inlineStr">
        <is>
          <t>2026012211120520426700849073340</t>
        </is>
      </c>
      <c r="C653" s="96" t="inlineStr">
        <is>
          <t>支出</t>
        </is>
      </c>
      <c r="D653" s="96" t="inlineStr">
        <is>
          <t>拼多多平台商户</t>
        </is>
      </c>
      <c r="E653" s="96" t="inlineStr">
        <is>
          <t>****************0156</t>
        </is>
      </c>
      <c r="F653" s="96" t="n">
        <v>506.99</v>
      </c>
      <c r="G653" s="96" t="inlineStr">
        <is>
          <t>2026012211120520426700849073340</t>
        </is>
      </c>
      <c r="H653" s="96" t="inlineStr">
        <is>
          <t>1589.58</t>
        </is>
      </c>
      <c r="I653" s="100" t="n"/>
      <c r="J653" s="96" t="n"/>
      <c r="K653" s="96" t="inlineStr">
        <is>
          <t>PDD岩板采购</t>
        </is>
      </c>
      <c r="M653" t="inlineStr">
        <is>
          <t>✓</t>
        </is>
      </c>
    </row>
    <row r="654">
      <c r="A654" s="97" t="inlineStr">
        <is>
          <t>2026-01-22 13:50:45</t>
        </is>
      </c>
      <c r="B654" s="96" t="inlineStr">
        <is>
          <t>1570768661737088330</t>
        </is>
      </c>
      <c r="C654" s="97" t="inlineStr">
        <is>
          <t>支出</t>
        </is>
      </c>
      <c r="D654" s="97" t="n"/>
      <c r="E654" s="97" t="n"/>
      <c r="F654" s="97" t="n">
        <v>0.02</v>
      </c>
      <c r="G654" s="97" t="inlineStr">
        <is>
          <t>2026011811120520426700643064540</t>
        </is>
      </c>
      <c r="H654" s="97" t="inlineStr">
        <is>
          <t>0.00</t>
        </is>
      </c>
      <c r="I654" s="100" t="n"/>
      <c r="J654" s="97" t="n"/>
      <c r="K654" s="97" t="inlineStr">
        <is>
          <t xml:space="preserve">P2026012213503814305122524400 </t>
        </is>
      </c>
      <c r="M654" t="inlineStr">
        <is>
          <t>✓</t>
        </is>
      </c>
    </row>
    <row r="655">
      <c r="A655" s="96" t="inlineStr">
        <is>
          <t>2026-01-22 13:50:45</t>
        </is>
      </c>
      <c r="B655" s="96" t="inlineStr">
        <is>
          <t>1570768661736988331</t>
        </is>
      </c>
      <c r="C655" s="96" t="inlineStr">
        <is>
          <t>收入</t>
        </is>
      </c>
      <c r="D655" s="96" t="n"/>
      <c r="E655" s="96" t="n"/>
      <c r="F655" s="96" t="n">
        <v>0.02</v>
      </c>
      <c r="G655" s="96" t="inlineStr">
        <is>
          <t>2026011822001488331452153236</t>
        </is>
      </c>
      <c r="H655" s="96" t="inlineStr">
        <is>
          <t>0.02</t>
        </is>
      </c>
      <c r="I655" s="100" t="n"/>
      <c r="J655" s="96" t="n"/>
      <c r="K655" s="96" t="inlineStr">
        <is>
          <t xml:space="preserve">P2026012213503814305122524400 </t>
        </is>
      </c>
      <c r="M655" t="inlineStr">
        <is>
          <t>✓</t>
        </is>
      </c>
    </row>
    <row r="656">
      <c r="A656" s="163" t="inlineStr">
        <is>
          <t>2026-01-22 13:50:45</t>
        </is>
      </c>
      <c r="B656" s="96" t="inlineStr">
        <is>
          <t>2026012211120520426700847359880</t>
        </is>
      </c>
      <c r="C656" s="97" t="inlineStr">
        <is>
          <t>支出</t>
        </is>
      </c>
      <c r="D656" s="97" t="inlineStr">
        <is>
          <t>深圳市小亿网络有限公司</t>
        </is>
      </c>
      <c r="E656" s="97" t="inlineStr">
        <is>
          <t>****************0156</t>
        </is>
      </c>
      <c r="F656" s="97" t="n">
        <v>29.98</v>
      </c>
      <c r="G656" s="97" t="inlineStr">
        <is>
          <t>2026012211120520426700847359880</t>
        </is>
      </c>
      <c r="H656" s="97" t="inlineStr">
        <is>
          <t>2096.57</t>
        </is>
      </c>
      <c r="I656" s="100" t="n"/>
      <c r="J656" s="97" t="n"/>
      <c r="K656" s="97" t="inlineStr">
        <is>
          <t>P50112895187万师傅林先生</t>
        </is>
      </c>
      <c r="L656" s="95" t="inlineStr">
        <is>
          <t>3164150282495397568</t>
        </is>
      </c>
      <c r="M656" t="inlineStr">
        <is>
          <t>✓ 万师傅安装费/退款流水(通过万师傅平台结算，有关联订单号，归属安装外包费用，无淘宝平台订单号属正常)</t>
        </is>
      </c>
    </row>
    <row r="657">
      <c r="A657" s="162" t="inlineStr">
        <is>
          <t>2026-01-22 10:57:35</t>
        </is>
      </c>
      <c r="B657" s="96" t="inlineStr">
        <is>
          <t>2026012211120520426700830354100</t>
        </is>
      </c>
      <c r="C657" s="96" t="inlineStr">
        <is>
          <t>支出</t>
        </is>
      </c>
      <c r="D657" s="96" t="inlineStr">
        <is>
          <t>*小平</t>
        </is>
      </c>
      <c r="E657" s="96" t="inlineStr">
        <is>
          <t>****************0156</t>
        </is>
      </c>
      <c r="F657" s="96" t="n">
        <v>110</v>
      </c>
      <c r="G657" s="96" t="inlineStr">
        <is>
          <t>2026012211120520426700830354100</t>
        </is>
      </c>
      <c r="H657" s="96" t="inlineStr">
        <is>
          <t>2126.55</t>
        </is>
      </c>
      <c r="I657" s="100" t="n"/>
      <c r="J657" s="96" t="n"/>
      <c r="K657" s="96" t="inlineStr">
        <is>
          <t>陈女士运费</t>
        </is>
      </c>
      <c r="M657" t="inlineStr">
        <is>
          <t>✓</t>
        </is>
      </c>
    </row>
    <row r="658">
      <c r="A658" s="163" t="inlineStr">
        <is>
          <t>2026-01-22 10:56:37</t>
        </is>
      </c>
      <c r="B658" s="96" t="inlineStr">
        <is>
          <t>2026012211120520426700829858210</t>
        </is>
      </c>
      <c r="C658" s="97" t="inlineStr">
        <is>
          <t>支出</t>
        </is>
      </c>
      <c r="D658" s="97" t="inlineStr">
        <is>
          <t>*小平</t>
        </is>
      </c>
      <c r="E658" s="97" t="inlineStr">
        <is>
          <t>****************0156</t>
        </is>
      </c>
      <c r="F658" s="97" t="n">
        <v>310</v>
      </c>
      <c r="G658" s="97" t="inlineStr">
        <is>
          <t>2026012211120520426700829858210</t>
        </is>
      </c>
      <c r="H658" s="97" t="inlineStr">
        <is>
          <t>2236.55</t>
        </is>
      </c>
      <c r="I658" s="100" t="n"/>
      <c r="J658" s="97" t="n"/>
      <c r="K658" s="97" t="inlineStr">
        <is>
          <t>王朝运费</t>
        </is>
      </c>
      <c r="M658" t="inlineStr">
        <is>
          <t>✓</t>
        </is>
      </c>
    </row>
    <row r="659">
      <c r="A659" s="162" t="inlineStr">
        <is>
          <t>2026-01-22 10:55:16</t>
        </is>
      </c>
      <c r="B659" s="96" t="inlineStr">
        <is>
          <t>2026012211120520426700829003960</t>
        </is>
      </c>
      <c r="C659" s="96" t="inlineStr">
        <is>
          <t>支出</t>
        </is>
      </c>
      <c r="D659" s="96" t="inlineStr">
        <is>
          <t>*冬福</t>
        </is>
      </c>
      <c r="E659" s="96" t="inlineStr">
        <is>
          <t>****************0156</t>
        </is>
      </c>
      <c r="F659" s="96" t="n">
        <v>500</v>
      </c>
      <c r="G659" s="96" t="inlineStr">
        <is>
          <t>2026012211120520426700829003960</t>
        </is>
      </c>
      <c r="H659" s="96" t="inlineStr">
        <is>
          <t>2546.55</t>
        </is>
      </c>
      <c r="I659" s="100" t="n"/>
      <c r="J659" s="96" t="n"/>
      <c r="K659" s="96" t="inlineStr">
        <is>
          <t>王朝送装</t>
        </is>
      </c>
      <c r="M659" t="inlineStr">
        <is>
          <t>✓</t>
        </is>
      </c>
    </row>
    <row r="660">
      <c r="A660" s="97" t="inlineStr">
        <is>
          <t>2026-01-20 15:48:02</t>
        </is>
      </c>
      <c r="B660" s="96" t="inlineStr">
        <is>
          <t>1570768063572688330</t>
        </is>
      </c>
      <c r="C660" s="97" t="inlineStr">
        <is>
          <t>支出</t>
        </is>
      </c>
      <c r="D660" s="97" t="n"/>
      <c r="E660" s="97" t="n"/>
      <c r="F660" s="97" t="n">
        <v>0.01</v>
      </c>
      <c r="G660" s="97" t="inlineStr">
        <is>
          <t>2026011711120520426700610684300</t>
        </is>
      </c>
      <c r="H660" s="97" t="inlineStr">
        <is>
          <t>0.00</t>
        </is>
      </c>
      <c r="I660" s="100" t="n"/>
      <c r="J660" s="97" t="n"/>
      <c r="K660" s="97" t="inlineStr">
        <is>
          <t xml:space="preserve">亚克力乳白茶色黑色洞洞板加工激光定制单面磨砂5mm餐边柜书桌 </t>
        </is>
      </c>
      <c r="M660" t="inlineStr">
        <is>
          <t>✓</t>
        </is>
      </c>
    </row>
    <row r="661">
      <c r="A661" s="96" t="inlineStr">
        <is>
          <t>2026-01-20 15:48:02</t>
        </is>
      </c>
      <c r="B661" s="96" t="inlineStr">
        <is>
          <t>1570768063572588331</t>
        </is>
      </c>
      <c r="C661" s="96" t="inlineStr">
        <is>
          <t>收入</t>
        </is>
      </c>
      <c r="D661" s="96" t="n"/>
      <c r="E661" s="96" t="n"/>
      <c r="F661" s="96" t="n">
        <v>0.01</v>
      </c>
      <c r="G661" s="96" t="inlineStr">
        <is>
          <t>2026011622001188331443490628</t>
        </is>
      </c>
      <c r="H661" s="96" t="inlineStr">
        <is>
          <t>0.01</t>
        </is>
      </c>
      <c r="I661" s="100" t="n"/>
      <c r="J661" s="96" t="n"/>
      <c r="K661" s="96" t="inlineStr">
        <is>
          <t xml:space="preserve">亚克力乳白茶色黑色洞洞板加工激光定制单面磨砂5mm餐边柜书桌 </t>
        </is>
      </c>
      <c r="M661" t="inlineStr">
        <is>
          <t>✓</t>
        </is>
      </c>
    </row>
    <row r="662">
      <c r="A662" s="163" t="inlineStr">
        <is>
          <t>2026-01-20 15:48:02</t>
        </is>
      </c>
      <c r="B662" s="129" t="inlineStr">
        <is>
          <t>2026012011120520426700749475910</t>
        </is>
      </c>
      <c r="C662" s="97" t="inlineStr">
        <is>
          <t>支出</t>
        </is>
      </c>
      <c r="D662" s="97" t="inlineStr">
        <is>
          <t>*长伟</t>
        </is>
      </c>
      <c r="E662" s="97" t="inlineStr">
        <is>
          <t>************3513</t>
        </is>
      </c>
      <c r="F662" s="97" t="n">
        <v>399.99</v>
      </c>
      <c r="G662" s="97" t="inlineStr">
        <is>
          <t>2026012011120520426700749475910</t>
        </is>
      </c>
      <c r="H662" s="97" t="inlineStr">
        <is>
          <t>3046.55</t>
        </is>
      </c>
      <c r="I662" s="100" t="n"/>
      <c r="J662" s="97" t="n"/>
      <c r="K662" s="97" t="inlineStr">
        <is>
          <t>包纸客户洞洞板</t>
        </is>
      </c>
      <c r="M662" t="inlineStr">
        <is>
          <t>✓</t>
        </is>
      </c>
    </row>
    <row r="663">
      <c r="A663" s="162" t="inlineStr">
        <is>
          <t>2026-01-20 15:47:39</t>
        </is>
      </c>
      <c r="B663" s="129" t="inlineStr">
        <is>
          <t>2026012011120520436700749852731</t>
        </is>
      </c>
      <c r="C663" s="96" t="inlineStr">
        <is>
          <t>收入</t>
        </is>
      </c>
      <c r="D663" s="96" t="inlineStr">
        <is>
          <t>*长伟</t>
        </is>
      </c>
      <c r="E663" s="96" t="inlineStr">
        <is>
          <t>************3513</t>
        </is>
      </c>
      <c r="F663" s="96" t="n">
        <v>399.99</v>
      </c>
      <c r="G663" s="96" t="inlineStr">
        <is>
          <t>2026012011120520436700749852731</t>
        </is>
      </c>
      <c r="H663" s="96" t="inlineStr">
        <is>
          <t>3446.54</t>
        </is>
      </c>
      <c r="I663" s="100" t="n"/>
      <c r="J663" s="96" t="n"/>
      <c r="K663" s="96" t="inlineStr">
        <is>
          <t>包纸客户洞洞板</t>
        </is>
      </c>
      <c r="M663" t="inlineStr">
        <is>
          <t>✓</t>
        </is>
      </c>
    </row>
    <row r="664">
      <c r="A664" s="97" t="inlineStr">
        <is>
          <t>2026-01-20 15:47:37</t>
        </is>
      </c>
      <c r="B664" s="96" t="inlineStr">
        <is>
          <t>1570768101828688330</t>
        </is>
      </c>
      <c r="C664" s="97" t="inlineStr">
        <is>
          <t>支出</t>
        </is>
      </c>
      <c r="D664" s="97" t="n"/>
      <c r="E664" s="97" t="n"/>
      <c r="F664" s="97" t="n">
        <v>0.01</v>
      </c>
      <c r="G664" s="97" t="inlineStr">
        <is>
          <t>2026011611120520426700543846610</t>
        </is>
      </c>
      <c r="H664" s="97" t="inlineStr">
        <is>
          <t>0.00</t>
        </is>
      </c>
      <c r="I664" s="100" t="n"/>
      <c r="J664" s="97" t="n"/>
      <c r="K664" s="97" t="inlineStr">
        <is>
          <t xml:space="preserve">亚克力乳白茶色黑色洞洞板加工激光定制单面磨砂5mm餐边柜书桌 </t>
        </is>
      </c>
      <c r="M664" t="inlineStr">
        <is>
          <t>✓</t>
        </is>
      </c>
    </row>
    <row r="665">
      <c r="A665" s="96" t="inlineStr">
        <is>
          <t>2026-01-20 15:47:37</t>
        </is>
      </c>
      <c r="B665" s="96" t="inlineStr">
        <is>
          <t>1570768101828388331</t>
        </is>
      </c>
      <c r="C665" s="96" t="inlineStr">
        <is>
          <t>收入</t>
        </is>
      </c>
      <c r="D665" s="96" t="n"/>
      <c r="E665" s="96" t="n"/>
      <c r="F665" s="96" t="n">
        <v>0.01</v>
      </c>
      <c r="G665" s="96" t="inlineStr">
        <is>
          <t>2026011622001488331441726818</t>
        </is>
      </c>
      <c r="H665" s="96" t="inlineStr">
        <is>
          <t>0.01</t>
        </is>
      </c>
      <c r="I665" s="100" t="n"/>
      <c r="J665" s="96" t="n"/>
      <c r="K665" s="96" t="inlineStr">
        <is>
          <t xml:space="preserve">亚克力乳白茶色黑色洞洞板加工激光定制单面磨砂5mm餐边柜书桌 </t>
        </is>
      </c>
      <c r="M665" t="inlineStr">
        <is>
          <t>✓</t>
        </is>
      </c>
    </row>
    <row r="666">
      <c r="A666" s="97" t="inlineStr">
        <is>
          <t>2026-01-20 15:43:58</t>
        </is>
      </c>
      <c r="B666" s="96" t="inlineStr">
        <is>
          <t>1570768291004888331</t>
        </is>
      </c>
      <c r="C666" s="97" t="inlineStr">
        <is>
          <t>收入</t>
        </is>
      </c>
      <c r="D666" s="97" t="n"/>
      <c r="E666" s="97" t="n"/>
      <c r="F666" s="97" t="n">
        <v>0.01</v>
      </c>
      <c r="G666" s="97" t="inlineStr">
        <is>
          <t>2026011622001488331441726818</t>
        </is>
      </c>
      <c r="H666" s="97" t="inlineStr">
        <is>
          <t>0.01</t>
        </is>
      </c>
      <c r="I666" s="100" t="n"/>
      <c r="J666" s="97" t="n"/>
      <c r="K666" s="97" t="inlineStr">
        <is>
          <t xml:space="preserve">亚克力乳白茶色黑色洞洞板加工激光定制单面磨砂5mm餐边柜书桌 </t>
        </is>
      </c>
      <c r="M666" t="inlineStr">
        <is>
          <t>✓</t>
        </is>
      </c>
    </row>
    <row r="667">
      <c r="A667" s="96" t="inlineStr">
        <is>
          <t>2026-01-20 15:43:58</t>
        </is>
      </c>
      <c r="B667" s="96" t="inlineStr">
        <is>
          <t>1570768291004988330</t>
        </is>
      </c>
      <c r="C667" s="96" t="inlineStr">
        <is>
          <t>支出</t>
        </is>
      </c>
      <c r="D667" s="96" t="n"/>
      <c r="E667" s="96" t="n"/>
      <c r="F667" s="96" t="n">
        <v>0.01</v>
      </c>
      <c r="G667" s="96" t="inlineStr">
        <is>
          <t>2026011611120520426700533891860</t>
        </is>
      </c>
      <c r="H667" s="96" t="inlineStr">
        <is>
          <t>0.00</t>
        </is>
      </c>
      <c r="I667" s="100" t="n"/>
      <c r="J667" s="96" t="n"/>
      <c r="K667" s="96" t="inlineStr">
        <is>
          <t xml:space="preserve">亚克力乳白茶色黑色洞洞板加工激光定制单面磨砂5mm餐边柜书桌 </t>
        </is>
      </c>
      <c r="M667" t="inlineStr">
        <is>
          <t>✓</t>
        </is>
      </c>
    </row>
    <row r="668">
      <c r="A668" s="163" t="inlineStr">
        <is>
          <t>2026-01-20 15:43:58</t>
        </is>
      </c>
      <c r="B668" s="129" t="inlineStr">
        <is>
          <t>2026012011120520426700748961170</t>
        </is>
      </c>
      <c r="C668" s="97" t="inlineStr">
        <is>
          <t>支出</t>
        </is>
      </c>
      <c r="D668" s="97" t="inlineStr">
        <is>
          <t>*长伟</t>
        </is>
      </c>
      <c r="E668" s="97" t="inlineStr">
        <is>
          <t>************3513</t>
        </is>
      </c>
      <c r="F668" s="97" t="n">
        <v>399.99</v>
      </c>
      <c r="G668" s="97" t="inlineStr">
        <is>
          <t>2026012011120520426700748961170</t>
        </is>
      </c>
      <c r="H668" s="97" t="inlineStr">
        <is>
          <t>3046.55</t>
        </is>
      </c>
      <c r="I668" s="100" t="n"/>
      <c r="J668" s="97" t="n"/>
      <c r="K668" s="97" t="inlineStr">
        <is>
          <t>包纸客户洞洞板</t>
        </is>
      </c>
      <c r="M668" t="inlineStr">
        <is>
          <t>✓</t>
        </is>
      </c>
    </row>
    <row r="669">
      <c r="A669" s="96" t="inlineStr">
        <is>
          <t>2026-01-20 09:35:53</t>
        </is>
      </c>
      <c r="B669" s="96" t="inlineStr">
        <is>
          <t>1570768011329288330</t>
        </is>
      </c>
      <c r="C669" s="96" t="inlineStr">
        <is>
          <t>支出</t>
        </is>
      </c>
      <c r="D669" s="96" t="n"/>
      <c r="E669" s="96" t="n"/>
      <c r="F669" s="96" t="n">
        <v>0.01</v>
      </c>
      <c r="G669" s="96" t="inlineStr">
        <is>
          <t>2026011522001188331440524515</t>
        </is>
      </c>
      <c r="H669" s="96" t="inlineStr">
        <is>
          <t>0.00</t>
        </is>
      </c>
      <c r="I669" s="100" t="n"/>
      <c r="J669" s="96" t="n"/>
      <c r="K669" s="96" t="inlineStr">
        <is>
          <t xml:space="preserve">P2026012009354557778316821700 </t>
        </is>
      </c>
      <c r="M669" t="inlineStr">
        <is>
          <t>✓</t>
        </is>
      </c>
    </row>
    <row r="670">
      <c r="A670" s="97" t="inlineStr">
        <is>
          <t>2026-01-20 09:35:53</t>
        </is>
      </c>
      <c r="B670" s="96" t="inlineStr">
        <is>
          <t>1570768011329188331</t>
        </is>
      </c>
      <c r="C670" s="97" t="inlineStr">
        <is>
          <t>收入</t>
        </is>
      </c>
      <c r="D670" s="97" t="n"/>
      <c r="E670" s="97" t="n"/>
      <c r="F670" s="97" t="n">
        <v>0.01</v>
      </c>
      <c r="G670" s="97" t="inlineStr">
        <is>
          <t>2026011422001188331436607192</t>
        </is>
      </c>
      <c r="H670" s="97" t="inlineStr">
        <is>
          <t>0.01</t>
        </is>
      </c>
      <c r="I670" s="100" t="n"/>
      <c r="J670" s="97" t="n"/>
      <c r="K670" s="97" t="inlineStr">
        <is>
          <t xml:space="preserve">P2026012009354557778316821700 </t>
        </is>
      </c>
      <c r="M670" t="inlineStr">
        <is>
          <t>✓</t>
        </is>
      </c>
    </row>
    <row r="671">
      <c r="A671" s="162" t="inlineStr">
        <is>
          <t>2026-01-20 09:35:52</t>
        </is>
      </c>
      <c r="B671" s="96" t="inlineStr">
        <is>
          <t>2026012011120520426700726062020</t>
        </is>
      </c>
      <c r="C671" s="96" t="inlineStr">
        <is>
          <t>支出</t>
        </is>
      </c>
      <c r="D671" s="96" t="inlineStr">
        <is>
          <t>深圳市小亿网络有限公司</t>
        </is>
      </c>
      <c r="E671" s="96" t="inlineStr">
        <is>
          <t>****************0156</t>
        </is>
      </c>
      <c r="F671" s="96" t="n">
        <v>124.99</v>
      </c>
      <c r="G671" s="96" t="inlineStr">
        <is>
          <t>2026012011120520426700726062020</t>
        </is>
      </c>
      <c r="H671" s="96" t="inlineStr">
        <is>
          <t>1632.54</t>
        </is>
      </c>
      <c r="I671" s="100" t="n"/>
      <c r="J671" s="96" t="n"/>
      <c r="K671" s="96" t="inlineStr">
        <is>
          <t>P50218219863万师傅李娜</t>
        </is>
      </c>
      <c r="L671" s="130" t="inlineStr">
        <is>
          <t>4947693589721064411</t>
        </is>
      </c>
      <c r="M671" t="inlineStr">
        <is>
          <t>✓ 万师傅安装费/退款流水(通过万师傅平台结算，有关联订单号，归属安装外包费用，无淘宝平台订单号属正常)</t>
        </is>
      </c>
    </row>
    <row r="672">
      <c r="A672" s="97" t="inlineStr">
        <is>
          <t>2026-01-20 00:19:37</t>
        </is>
      </c>
      <c r="B672" s="96" t="inlineStr">
        <is>
          <t>1570767980209788331</t>
        </is>
      </c>
      <c r="C672" s="97" t="inlineStr">
        <is>
          <t>收入</t>
        </is>
      </c>
      <c r="D672" s="97" t="n"/>
      <c r="E672" s="97" t="n"/>
      <c r="F672" s="97" t="n">
        <v>0.01</v>
      </c>
      <c r="G672" s="97" t="inlineStr">
        <is>
          <t>20260114200040011100330019584949</t>
        </is>
      </c>
      <c r="H672" s="97" t="inlineStr">
        <is>
          <t>0.01</t>
        </is>
      </c>
      <c r="I672" s="100" t="n"/>
      <c r="J672" s="97" t="n"/>
      <c r="K672" s="97" t="inlineStr">
        <is>
          <t xml:space="preserve">亚克力乳白茶色黑色洞洞板加工激光定制单面磨砂5mm餐边柜书桌 </t>
        </is>
      </c>
      <c r="M672" t="inlineStr">
        <is>
          <t>✓</t>
        </is>
      </c>
    </row>
    <row r="673">
      <c r="A673" s="96" t="inlineStr">
        <is>
          <t>2026-01-20 00:19:37</t>
        </is>
      </c>
      <c r="B673" s="96" t="inlineStr">
        <is>
          <t>1570767980209888330</t>
        </is>
      </c>
      <c r="C673" s="96" t="inlineStr">
        <is>
          <t>支出</t>
        </is>
      </c>
      <c r="D673" s="96" t="n"/>
      <c r="E673" s="96" t="n"/>
      <c r="F673" s="96" t="n">
        <v>0.01</v>
      </c>
      <c r="G673" s="96" t="inlineStr">
        <is>
          <t>2026011422001488331434812758</t>
        </is>
      </c>
      <c r="H673" s="96" t="inlineStr">
        <is>
          <t>0.00</t>
        </is>
      </c>
      <c r="I673" s="100" t="n"/>
      <c r="J673" s="96" t="n"/>
      <c r="K673" s="96" t="inlineStr">
        <is>
          <t xml:space="preserve">亚克力乳白茶色黑色洞洞板加工激光定制单面磨砂5mm餐边柜书桌 </t>
        </is>
      </c>
      <c r="M673" t="inlineStr">
        <is>
          <t>✓</t>
        </is>
      </c>
    </row>
    <row r="674">
      <c r="A674" s="163" t="inlineStr">
        <is>
          <t>2026-01-20 00:19:37</t>
        </is>
      </c>
      <c r="B674" s="96" t="inlineStr">
        <is>
          <t>2026012011120520426700718865470</t>
        </is>
      </c>
      <c r="C674" s="97" t="inlineStr">
        <is>
          <t>支出</t>
        </is>
      </c>
      <c r="D674" s="97" t="inlineStr">
        <is>
          <t>*长伟</t>
        </is>
      </c>
      <c r="E674" s="97" t="inlineStr">
        <is>
          <t>************3513</t>
        </is>
      </c>
      <c r="F674" s="97" t="n">
        <v>139.99</v>
      </c>
      <c r="G674" s="97" t="inlineStr">
        <is>
          <t>2026012011120520426700718865470</t>
        </is>
      </c>
      <c r="H674" s="97" t="inlineStr">
        <is>
          <t>1757.53</t>
        </is>
      </c>
      <c r="I674" s="100" t="n"/>
      <c r="J674" s="97" t="n"/>
      <c r="K674" s="97" t="inlineStr">
        <is>
          <t>江苏洞洞板样品</t>
        </is>
      </c>
      <c r="M674" t="inlineStr">
        <is>
          <t>✓</t>
        </is>
      </c>
    </row>
    <row r="675">
      <c r="A675" s="162" t="inlineStr">
        <is>
          <t>2026-01-19 18:23:34</t>
        </is>
      </c>
      <c r="B675" s="96" t="inlineStr">
        <is>
          <t>2026011911120520426700705810040</t>
        </is>
      </c>
      <c r="C675" s="96" t="inlineStr">
        <is>
          <t>支出</t>
        </is>
      </c>
      <c r="D675" s="96" t="inlineStr">
        <is>
          <t>*冬福</t>
        </is>
      </c>
      <c r="E675" s="96" t="inlineStr">
        <is>
          <t>****************0156</t>
        </is>
      </c>
      <c r="F675" s="96" t="n">
        <v>260</v>
      </c>
      <c r="G675" s="96" t="inlineStr">
        <is>
          <t>2026011911120520426700705810040</t>
        </is>
      </c>
      <c r="H675" s="96" t="inlineStr">
        <is>
          <t>1897.52</t>
        </is>
      </c>
      <c r="I675" s="100" t="n"/>
      <c r="J675" s="96" t="n"/>
      <c r="K675" s="96" t="inlineStr">
        <is>
          <t>陈女士餐桌上海安装</t>
        </is>
      </c>
      <c r="M675" t="inlineStr">
        <is>
          <t>✓</t>
        </is>
      </c>
    </row>
    <row r="676">
      <c r="A676" s="97" t="inlineStr">
        <is>
          <t>2026-01-19 18:06:37</t>
        </is>
      </c>
      <c r="B676" s="96" t="inlineStr">
        <is>
          <t>1570767864108288330</t>
        </is>
      </c>
      <c r="C676" s="97" t="inlineStr">
        <is>
          <t>支出</t>
        </is>
      </c>
      <c r="D676" s="97" t="n"/>
      <c r="E676" s="97" t="n"/>
      <c r="F676" s="97" t="n">
        <v>0.01</v>
      </c>
      <c r="G676" s="97" t="inlineStr">
        <is>
          <t>2026011423001488331430880055</t>
        </is>
      </c>
      <c r="H676" s="97" t="inlineStr">
        <is>
          <t>0.00</t>
        </is>
      </c>
      <c r="I676" s="100" t="n"/>
      <c r="J676" s="97" t="n"/>
      <c r="K676" s="97" t="inlineStr">
        <is>
          <t xml:space="preserve">收钱码收款 </t>
        </is>
      </c>
      <c r="M676" t="inlineStr">
        <is>
          <t>✓</t>
        </is>
      </c>
    </row>
    <row r="677">
      <c r="A677" s="162" t="inlineStr">
        <is>
          <t>2026-01-19 18:06:36</t>
        </is>
      </c>
      <c r="B677" s="96" t="inlineStr">
        <is>
          <t>2026011911120520426700706417630</t>
        </is>
      </c>
      <c r="C677" s="96" t="inlineStr">
        <is>
          <t>支出</t>
        </is>
      </c>
      <c r="D677" s="96" t="inlineStr">
        <is>
          <t>*承海</t>
        </is>
      </c>
      <c r="E677" s="96" t="inlineStr">
        <is>
          <t>****************0156</t>
        </is>
      </c>
      <c r="F677" s="96" t="n">
        <v>57.99</v>
      </c>
      <c r="G677" s="96" t="inlineStr">
        <is>
          <t>2026011911120520426700706417630</t>
        </is>
      </c>
      <c r="H677" s="96" t="inlineStr">
        <is>
          <t>2157.52</t>
        </is>
      </c>
      <c r="I677" s="100" t="n"/>
      <c r="J677" s="96" t="n"/>
      <c r="K677" s="96" t="inlineStr">
        <is>
          <t>刘女士深圳转寄费用</t>
        </is>
      </c>
      <c r="M677" t="inlineStr">
        <is>
          <t>✓</t>
        </is>
      </c>
    </row>
    <row r="678">
      <c r="A678" s="163" t="inlineStr">
        <is>
          <t>2026-01-19 14:04:27</t>
        </is>
      </c>
      <c r="B678" s="96" t="inlineStr">
        <is>
          <t>2026011911120520436700690066691</t>
        </is>
      </c>
      <c r="C678" s="97" t="inlineStr">
        <is>
          <t>收入</t>
        </is>
      </c>
      <c r="D678" s="97" t="inlineStr">
        <is>
          <t>拉扎斯网络科技（上海）有限公司</t>
        </is>
      </c>
      <c r="E678" s="97" t="inlineStr">
        <is>
          <t>*****0690</t>
        </is>
      </c>
      <c r="F678" s="97" t="n">
        <v>0.66</v>
      </c>
      <c r="G678" s="97" t="inlineStr">
        <is>
          <t>2026011911120520436700690066691</t>
        </is>
      </c>
      <c r="H678" s="97" t="inlineStr">
        <is>
          <t>2215.51</t>
        </is>
      </c>
      <c r="I678" s="100" t="n"/>
      <c r="J678" s="97" t="n"/>
      <c r="K678" s="97" t="n"/>
      <c r="M678" t="inlineStr">
        <is>
          <t>✓</t>
        </is>
      </c>
    </row>
    <row r="679">
      <c r="A679" s="96" t="inlineStr">
        <is>
          <t>2026-01-19 14:00:39</t>
        </is>
      </c>
      <c r="B679" s="96" t="inlineStr">
        <is>
          <t>1570767897731688331</t>
        </is>
      </c>
      <c r="C679" s="96" t="inlineStr">
        <is>
          <t>收入</t>
        </is>
      </c>
      <c r="D679" s="96" t="n"/>
      <c r="E679" s="96" t="n"/>
      <c r="F679" s="96" t="n">
        <v>0.01</v>
      </c>
      <c r="G679" s="96" t="inlineStr">
        <is>
          <t>2026011311120520426700386267660</t>
        </is>
      </c>
      <c r="H679" s="96" t="inlineStr">
        <is>
          <t>0.01</t>
        </is>
      </c>
      <c r="I679" s="100" t="n"/>
      <c r="J679" s="96" t="n"/>
      <c r="K679" s="96" t="inlineStr">
        <is>
          <t xml:space="preserve">厨房卧室长圆孔洞洞板墙上置物架书房电脑桌墙面挂板收纳铁艺装饰 等多件 </t>
        </is>
      </c>
      <c r="M679" t="inlineStr">
        <is>
          <t>✓</t>
        </is>
      </c>
    </row>
    <row r="680">
      <c r="A680" s="97" t="inlineStr">
        <is>
          <t>2026-01-19 14:00:39</t>
        </is>
      </c>
      <c r="B680" s="96" t="inlineStr">
        <is>
          <t>1570767897731788330</t>
        </is>
      </c>
      <c r="C680" s="97" t="inlineStr">
        <is>
          <t>支出</t>
        </is>
      </c>
      <c r="D680" s="97" t="n"/>
      <c r="E680" s="97" t="n"/>
      <c r="F680" s="97" t="n">
        <v>0.01</v>
      </c>
      <c r="G680" s="97" t="inlineStr">
        <is>
          <t>2026011322001188331430637462</t>
        </is>
      </c>
      <c r="H680" s="97" t="inlineStr">
        <is>
          <t>0.00</t>
        </is>
      </c>
      <c r="I680" s="100" t="n"/>
      <c r="J680" s="97" t="n"/>
      <c r="K680" s="97" t="inlineStr">
        <is>
          <t xml:space="preserve">厨房卧室长圆孔洞洞板墙上置物架书房电脑桌墙面挂板收纳铁艺装饰 等多件 </t>
        </is>
      </c>
      <c r="M680" t="inlineStr">
        <is>
          <t>✓</t>
        </is>
      </c>
    </row>
    <row r="681">
      <c r="A681" s="162" t="inlineStr">
        <is>
          <t>2026-01-19 14:00:39</t>
        </is>
      </c>
      <c r="B681" s="96" t="inlineStr">
        <is>
          <t>2026011911120520426700689739480</t>
        </is>
      </c>
      <c r="C681" s="96" t="inlineStr">
        <is>
          <t>支出</t>
        </is>
      </c>
      <c r="D681" s="96" t="inlineStr">
        <is>
          <t>*喜连</t>
        </is>
      </c>
      <c r="E681" s="96" t="inlineStr">
        <is>
          <t>************6474</t>
        </is>
      </c>
      <c r="F681" s="96" t="n">
        <v>154.99</v>
      </c>
      <c r="G681" s="96" t="inlineStr">
        <is>
          <t>2026011911120520426700689739480</t>
        </is>
      </c>
      <c r="H681" s="96" t="inlineStr">
        <is>
          <t>2237.61</t>
        </is>
      </c>
      <c r="I681" s="100" t="n"/>
      <c r="J681" s="96" t="n"/>
      <c r="K681" s="96" t="inlineStr">
        <is>
          <t>高艺玲洞洞板采购</t>
        </is>
      </c>
      <c r="L681" s="130" t="inlineStr">
        <is>
          <t>4875481081000424447</t>
        </is>
      </c>
      <c r="M681" t="inlineStr">
        <is>
          <t>✓</t>
        </is>
      </c>
    </row>
    <row r="682">
      <c r="A682" s="97" t="inlineStr">
        <is>
          <t>2026-01-18 15:30:07</t>
        </is>
      </c>
      <c r="B682" s="96" t="inlineStr">
        <is>
          <t>1570767705410888330</t>
        </is>
      </c>
      <c r="C682" s="97" t="inlineStr">
        <is>
          <t>支出</t>
        </is>
      </c>
      <c r="D682" s="97" t="n"/>
      <c r="E682" s="97" t="n"/>
      <c r="F682" s="97" t="n">
        <v>0.01</v>
      </c>
      <c r="G682" s="97" t="inlineStr">
        <is>
          <t>2026011311120520426700384774270</t>
        </is>
      </c>
      <c r="H682" s="97" t="inlineStr">
        <is>
          <t>0.00</t>
        </is>
      </c>
      <c r="I682" s="100" t="n"/>
      <c r="J682" s="97" t="n"/>
      <c r="K682" s="97" t="inlineStr">
        <is>
          <t xml:space="preserve">P2026011815295825188892623700 </t>
        </is>
      </c>
      <c r="M682" t="inlineStr">
        <is>
          <t>✓</t>
        </is>
      </c>
    </row>
    <row r="683">
      <c r="A683" s="96" t="inlineStr">
        <is>
          <t>2026-01-18 15:30:07</t>
        </is>
      </c>
      <c r="B683" s="96" t="inlineStr">
        <is>
          <t>1570767705410788331</t>
        </is>
      </c>
      <c r="C683" s="96" t="inlineStr">
        <is>
          <t>收入</t>
        </is>
      </c>
      <c r="D683" s="96" t="n"/>
      <c r="E683" s="96" t="n"/>
      <c r="F683" s="96" t="n">
        <v>0.01</v>
      </c>
      <c r="G683" s="96" t="inlineStr">
        <is>
          <t>2026011322001188331427643112</t>
        </is>
      </c>
      <c r="H683" s="96" t="inlineStr">
        <is>
          <t>0.01</t>
        </is>
      </c>
      <c r="I683" s="100" t="n"/>
      <c r="J683" s="96" t="n"/>
      <c r="K683" s="96" t="inlineStr">
        <is>
          <t xml:space="preserve">P2026011815295825188892623700 </t>
        </is>
      </c>
      <c r="M683" t="inlineStr">
        <is>
          <t>✓</t>
        </is>
      </c>
    </row>
    <row r="684">
      <c r="A684" s="163" t="inlineStr">
        <is>
          <t>2026-01-18 15:30:06</t>
        </is>
      </c>
      <c r="B684" s="96" t="inlineStr">
        <is>
          <t>2026011811120520426700651542250</t>
        </is>
      </c>
      <c r="C684" s="97" t="inlineStr">
        <is>
          <t>支出</t>
        </is>
      </c>
      <c r="D684" s="97" t="inlineStr">
        <is>
          <t>深圳市小亿网络有限公司</t>
        </is>
      </c>
      <c r="E684" s="97" t="inlineStr">
        <is>
          <t>****************0156</t>
        </is>
      </c>
      <c r="F684" s="97" t="n">
        <v>68.98999999999999</v>
      </c>
      <c r="G684" s="97" t="inlineStr">
        <is>
          <t>2026011811120520426700651542250</t>
        </is>
      </c>
      <c r="H684" s="97" t="inlineStr">
        <is>
          <t>2392.60</t>
        </is>
      </c>
      <c r="I684" s="100" t="n"/>
      <c r="J684" s="97" t="n"/>
      <c r="K684" s="97" t="inlineStr">
        <is>
          <t>P50208439873P50162189120万师傅梦梦</t>
        </is>
      </c>
      <c r="L684" s="130" t="inlineStr">
        <is>
          <t>4882152207004291024</t>
        </is>
      </c>
      <c r="M684" t="inlineStr">
        <is>
          <t>✓ 万师傅安装费/退款流水(通过万师傅平台结算，有关联订单号，归属安装外包费用，无淘宝平台订单号属正常)</t>
        </is>
      </c>
    </row>
    <row r="685">
      <c r="A685" s="96" t="inlineStr">
        <is>
          <t>2026-01-18 14:59:20</t>
        </is>
      </c>
      <c r="B685" s="96" t="inlineStr">
        <is>
          <t>1570767566279388331</t>
        </is>
      </c>
      <c r="C685" s="96" t="inlineStr">
        <is>
          <t>收入</t>
        </is>
      </c>
      <c r="D685" s="96" t="n"/>
      <c r="E685" s="96" t="n"/>
      <c r="F685" s="96" t="n">
        <v>0.01</v>
      </c>
      <c r="G685" s="96" t="inlineStr">
        <is>
          <t>2026011311120520426700384597270</t>
        </is>
      </c>
      <c r="H685" s="96" t="inlineStr">
        <is>
          <t>0.01</t>
        </is>
      </c>
      <c r="I685" s="100" t="n"/>
      <c r="J685" s="96" t="n"/>
      <c r="K685" s="96" t="inlineStr">
        <is>
          <t xml:space="preserve">透明板亚克力板PVC板PC板耐力板防静电PMMA板透明塑料板PET挡板P50149753265 </t>
        </is>
      </c>
      <c r="M685" t="inlineStr">
        <is>
          <t>✓</t>
        </is>
      </c>
    </row>
    <row r="686">
      <c r="A686" s="97" t="inlineStr">
        <is>
          <t>2026-01-18 14:59:20</t>
        </is>
      </c>
      <c r="B686" s="96" t="inlineStr">
        <is>
          <t>1570767566279488330</t>
        </is>
      </c>
      <c r="C686" s="97" t="inlineStr">
        <is>
          <t>支出</t>
        </is>
      </c>
      <c r="D686" s="97" t="n"/>
      <c r="E686" s="97" t="n"/>
      <c r="F686" s="97" t="n">
        <v>0.01</v>
      </c>
      <c r="G686" s="97" t="inlineStr">
        <is>
          <t>2026011222001188331430308023</t>
        </is>
      </c>
      <c r="H686" s="97" t="inlineStr">
        <is>
          <t>0.00</t>
        </is>
      </c>
      <c r="I686" s="100" t="n"/>
      <c r="J686" s="97" t="n"/>
      <c r="K686" s="97" t="inlineStr">
        <is>
          <t xml:space="preserve">透明板亚克力板PVC板PC板耐力板防静电PMMA板透明塑料板PET挡板 </t>
        </is>
      </c>
      <c r="M686" t="inlineStr">
        <is>
          <t>✓</t>
        </is>
      </c>
    </row>
    <row r="687">
      <c r="A687" s="162" t="inlineStr">
        <is>
          <t>2026-01-18 14:59:19</t>
        </is>
      </c>
      <c r="B687" s="96" t="inlineStr">
        <is>
          <t>2026011811120520426700650026490</t>
        </is>
      </c>
      <c r="C687" s="96" t="inlineStr">
        <is>
          <t>支出</t>
        </is>
      </c>
      <c r="D687" s="96" t="inlineStr">
        <is>
          <t>*福菊</t>
        </is>
      </c>
      <c r="E687" s="96" t="inlineStr">
        <is>
          <t>************6342</t>
        </is>
      </c>
      <c r="F687" s="96" t="n">
        <v>79.98999999999999</v>
      </c>
      <c r="G687" s="96" t="inlineStr">
        <is>
          <t>2026011811120520426700650026490</t>
        </is>
      </c>
      <c r="H687" s="96" t="inlineStr">
        <is>
          <t>2461.59</t>
        </is>
      </c>
      <c r="I687" s="100" t="n"/>
      <c r="J687" s="96" t="n"/>
      <c r="K687" s="96" t="inlineStr">
        <is>
          <t>P50160832038刘淘宝升降桌亚克力条</t>
        </is>
      </c>
      <c r="M687" t="inlineStr">
        <is>
          <t>✓</t>
        </is>
      </c>
    </row>
    <row r="688">
      <c r="A688" s="97" t="inlineStr">
        <is>
          <t>2026-01-18 13:30:01</t>
        </is>
      </c>
      <c r="B688" s="96" t="inlineStr">
        <is>
          <t>1570767598864188331</t>
        </is>
      </c>
      <c r="C688" s="97" t="inlineStr">
        <is>
          <t>收入</t>
        </is>
      </c>
      <c r="D688" s="97" t="n"/>
      <c r="E688" s="97" t="n"/>
      <c r="F688" s="97" t="n">
        <v>0.01</v>
      </c>
      <c r="G688" s="97" t="inlineStr">
        <is>
          <t>2026011311120520426700385470040</t>
        </is>
      </c>
      <c r="H688" s="97" t="inlineStr">
        <is>
          <t>0.01</t>
        </is>
      </c>
      <c r="I688" s="100" t="n"/>
      <c r="J688" s="97" t="n"/>
      <c r="K688" s="97" t="inlineStr">
        <is>
          <t xml:space="preserve">【优惠价】固特上翻门液压杆支撑杆任意停气压杆下翻橱柜气动弹簧伸缩杆100NP50149753265 </t>
        </is>
      </c>
      <c r="M688" t="inlineStr">
        <is>
          <t>✓</t>
        </is>
      </c>
    </row>
    <row r="689">
      <c r="A689" s="96" t="inlineStr">
        <is>
          <t>2026-01-18 13:30:01</t>
        </is>
      </c>
      <c r="B689" s="96" t="inlineStr">
        <is>
          <t>1570767598864388330</t>
        </is>
      </c>
      <c r="C689" s="96" t="inlineStr">
        <is>
          <t>支出</t>
        </is>
      </c>
      <c r="D689" s="96" t="n"/>
      <c r="E689" s="96" t="n"/>
      <c r="F689" s="96" t="n">
        <v>0.01</v>
      </c>
      <c r="G689" s="96" t="inlineStr">
        <is>
          <t>2026011311120520426700383272320</t>
        </is>
      </c>
      <c r="H689" s="96" t="inlineStr">
        <is>
          <t>0.00</t>
        </is>
      </c>
      <c r="I689" s="100" t="n"/>
      <c r="J689" s="96" t="n"/>
      <c r="K689" s="96" t="inlineStr">
        <is>
          <t xml:space="preserve">【优惠价】固特上翻门液压杆支撑杆任意停气压杆下翻橱柜气动弹簧伸缩杆100N </t>
        </is>
      </c>
      <c r="M689" t="inlineStr">
        <is>
          <t>✓</t>
        </is>
      </c>
    </row>
    <row r="690">
      <c r="A690" s="163" t="inlineStr">
        <is>
          <t>2026-01-18 13:30:00</t>
        </is>
      </c>
      <c r="B690" s="96" t="inlineStr">
        <is>
          <t>2026011811120520426700643064540</t>
        </is>
      </c>
      <c r="C690" s="97" t="inlineStr">
        <is>
          <t>支出</t>
        </is>
      </c>
      <c r="D690" s="97" t="inlineStr">
        <is>
          <t>瑞安市瑞骊建材有限公司</t>
        </is>
      </c>
      <c r="E690" s="97" t="inlineStr">
        <is>
          <t>************4832</t>
        </is>
      </c>
      <c r="F690" s="97" t="n">
        <v>254.59</v>
      </c>
      <c r="G690" s="97" t="inlineStr">
        <is>
          <t>2026011811120520426700643064540</t>
        </is>
      </c>
      <c r="H690" s="97" t="inlineStr">
        <is>
          <t>2541.58</t>
        </is>
      </c>
      <c r="I690" s="100" t="n"/>
      <c r="J690" s="97" t="n"/>
      <c r="K690" s="97" t="inlineStr">
        <is>
          <t>气压杆采购</t>
        </is>
      </c>
      <c r="M690" t="inlineStr">
        <is>
          <t>✓</t>
        </is>
      </c>
    </row>
    <row r="691">
      <c r="A691" s="96" t="inlineStr">
        <is>
          <t>2026-01-18 13:01:16</t>
        </is>
      </c>
      <c r="B691" s="96" t="inlineStr">
        <is>
          <t>1570767563414988331</t>
        </is>
      </c>
      <c r="C691" s="96" t="inlineStr">
        <is>
          <t>收入</t>
        </is>
      </c>
      <c r="D691" s="96" t="n"/>
      <c r="E691" s="96" t="n"/>
      <c r="F691" s="96" t="n">
        <v>0.01</v>
      </c>
      <c r="G691" s="96" t="inlineStr">
        <is>
          <t>2026011822001488331452153236</t>
        </is>
      </c>
      <c r="H691" s="96" t="inlineStr">
        <is>
          <t>0.01</t>
        </is>
      </c>
      <c r="I691" s="100" t="n"/>
      <c r="J691" s="96" t="n"/>
      <c r="K691" s="96" t="inlineStr">
        <is>
          <t xml:space="preserve">P2026011813010619325516417800 </t>
        </is>
      </c>
      <c r="M691" t="inlineStr">
        <is>
          <t>✓</t>
        </is>
      </c>
    </row>
    <row r="692">
      <c r="A692" s="97" t="inlineStr">
        <is>
          <t>2026-01-18 13:01:16</t>
        </is>
      </c>
      <c r="B692" s="96" t="inlineStr">
        <is>
          <t>1570767563415088330</t>
        </is>
      </c>
      <c r="C692" s="97" t="inlineStr">
        <is>
          <t>支出</t>
        </is>
      </c>
      <c r="D692" s="97" t="n"/>
      <c r="E692" s="97" t="n"/>
      <c r="F692" s="97" t="n">
        <v>0.01</v>
      </c>
      <c r="G692" s="97" t="inlineStr">
        <is>
          <t>2026011211120520426700366005020</t>
        </is>
      </c>
      <c r="H692" s="97" t="inlineStr">
        <is>
          <t>0.00</t>
        </is>
      </c>
      <c r="I692" s="100" t="n"/>
      <c r="J692" s="97" t="n"/>
      <c r="K692" s="97" t="inlineStr">
        <is>
          <t xml:space="preserve">P2026011813010619325516417800 </t>
        </is>
      </c>
      <c r="M692" t="inlineStr">
        <is>
          <t>✓</t>
        </is>
      </c>
    </row>
    <row r="693">
      <c r="A693" s="162" t="inlineStr">
        <is>
          <t>2026-01-18 13:01:15</t>
        </is>
      </c>
      <c r="B693" s="96" t="inlineStr">
        <is>
          <t>2026011811120520426700641349100</t>
        </is>
      </c>
      <c r="C693" s="96" t="inlineStr">
        <is>
          <t>支出</t>
        </is>
      </c>
      <c r="D693" s="96" t="inlineStr">
        <is>
          <t>深圳市小亿网络有限公司</t>
        </is>
      </c>
      <c r="E693" s="96" t="inlineStr">
        <is>
          <t>****************0156</t>
        </is>
      </c>
      <c r="F693" s="96" t="n">
        <v>127.99</v>
      </c>
      <c r="G693" s="96" t="inlineStr">
        <is>
          <t>2026011811120520426700641349100</t>
        </is>
      </c>
      <c r="H693" s="96" t="inlineStr">
        <is>
          <t>2796.17</t>
        </is>
      </c>
      <c r="I693" s="100" t="n"/>
      <c r="J693" s="96" t="n"/>
      <c r="K693" s="96" t="inlineStr">
        <is>
          <t>P50203622157万师傅何玥</t>
        </is>
      </c>
      <c r="L693" s="130" t="inlineStr">
        <is>
          <t>4964669065069438449</t>
        </is>
      </c>
      <c r="M693" t="inlineStr">
        <is>
          <t>✓ 万师傅安装费/退款流水(通过万师傅平台结算，有关联订单号，归属安装外包费用，无淘宝平台订单号属正常)</t>
        </is>
      </c>
    </row>
    <row r="694">
      <c r="A694" s="97" t="inlineStr">
        <is>
          <t>2026-01-17 16:40:45</t>
        </is>
      </c>
      <c r="B694" s="96" t="inlineStr">
        <is>
          <t>1570767371741388331</t>
        </is>
      </c>
      <c r="C694" s="97" t="inlineStr">
        <is>
          <t>收入</t>
        </is>
      </c>
      <c r="D694" s="97" t="n"/>
      <c r="E694" s="97" t="n"/>
      <c r="F694" s="97" t="n">
        <v>0.08</v>
      </c>
      <c r="G694" s="97" t="inlineStr">
        <is>
          <t>2026011222001488331430258810</t>
        </is>
      </c>
      <c r="H694" s="97" t="inlineStr">
        <is>
          <t>0.08</t>
        </is>
      </c>
      <c r="I694" s="100" t="n"/>
      <c r="J694" s="97" t="n"/>
      <c r="K694" s="97" t="inlineStr">
        <is>
          <t xml:space="preserve">P2026011716403241840217008900 </t>
        </is>
      </c>
      <c r="M694" t="inlineStr">
        <is>
          <t>✓</t>
        </is>
      </c>
    </row>
    <row r="695">
      <c r="A695" s="96" t="inlineStr">
        <is>
          <t>2026-01-17 16:40:45</t>
        </is>
      </c>
      <c r="B695" s="96" t="inlineStr">
        <is>
          <t>1570767371741488330</t>
        </is>
      </c>
      <c r="C695" s="96" t="inlineStr">
        <is>
          <t>支出</t>
        </is>
      </c>
      <c r="D695" s="96" t="n"/>
      <c r="E695" s="96" t="n"/>
      <c r="F695" s="96" t="n">
        <v>0.08</v>
      </c>
      <c r="G695" s="96" t="inlineStr">
        <is>
          <t>2026011222001488331430258810</t>
        </is>
      </c>
      <c r="H695" s="96" t="inlineStr">
        <is>
          <t>0.00</t>
        </is>
      </c>
      <c r="I695" s="100" t="n"/>
      <c r="J695" s="96" t="n"/>
      <c r="K695" s="96" t="inlineStr">
        <is>
          <t xml:space="preserve">P2026011716403241840217008900 </t>
        </is>
      </c>
      <c r="M695" t="inlineStr">
        <is>
          <t>✓</t>
        </is>
      </c>
    </row>
    <row r="696">
      <c r="A696" s="163" t="inlineStr">
        <is>
          <t>2026-01-17 16:40:44</t>
        </is>
      </c>
      <c r="B696" s="96" t="inlineStr">
        <is>
          <t>2026011711120520426700610684300</t>
        </is>
      </c>
      <c r="C696" s="97" t="inlineStr">
        <is>
          <t>支出</t>
        </is>
      </c>
      <c r="D696" s="97" t="inlineStr">
        <is>
          <t>深圳市小亿网络有限公司</t>
        </is>
      </c>
      <c r="E696" s="97" t="inlineStr">
        <is>
          <t>****************0156</t>
        </is>
      </c>
      <c r="F696" s="97" t="n">
        <v>79.92</v>
      </c>
      <c r="G696" s="97" t="inlineStr">
        <is>
          <t>2026011711120520426700610684300</t>
        </is>
      </c>
      <c r="H696" s="97" t="inlineStr">
        <is>
          <t>2924.16</t>
        </is>
      </c>
      <c r="I696" s="100" t="n"/>
      <c r="J696" s="97" t="n"/>
      <c r="K696" s="97" t="inlineStr">
        <is>
          <t>P50200536208万师傅刘小鱼</t>
        </is>
      </c>
      <c r="L696" s="130" t="inlineStr">
        <is>
          <t>4761220358242320800</t>
        </is>
      </c>
      <c r="M696" t="inlineStr">
        <is>
          <t>✓ 万师傅安装费/退款流水(通过万师傅平台结算，有关联订单号，归属安装外包费用，无淘宝平台订单号属正常)</t>
        </is>
      </c>
    </row>
    <row r="697">
      <c r="A697" s="96" t="inlineStr">
        <is>
          <t>2026-01-16 13:07:16</t>
        </is>
      </c>
      <c r="B697" s="96" t="inlineStr">
        <is>
          <t>1570767006020388330</t>
        </is>
      </c>
      <c r="C697" s="96" t="inlineStr">
        <is>
          <t>在线支付</t>
        </is>
      </c>
      <c r="D697" s="96" t="inlineStr">
        <is>
          <t>**远</t>
        </is>
      </c>
      <c r="E697" s="96" t="inlineStr">
        <is>
          <t>shu***@hotmail.com</t>
        </is>
      </c>
      <c r="F697" s="96" t="n">
        <v>370</v>
      </c>
      <c r="G697" s="96" t="inlineStr">
        <is>
          <t>2026011222001488331427709257</t>
        </is>
      </c>
      <c r="H697" s="96" t="inlineStr">
        <is>
          <t>1094.03</t>
        </is>
      </c>
      <c r="I697" s="100" t="n"/>
      <c r="J697" s="96" t="n"/>
      <c r="K697" s="96" t="inlineStr">
        <is>
          <t>Abet Laminati普丽装饰耐火板 防火板870雾灰色 等多件样品</t>
        </is>
      </c>
      <c r="M697" t="inlineStr">
        <is>
          <t>✓</t>
        </is>
      </c>
    </row>
    <row r="698">
      <c r="A698" s="97" t="inlineStr">
        <is>
          <t>2026-01-16 12:00:15</t>
        </is>
      </c>
      <c r="B698" s="96" t="inlineStr">
        <is>
          <t>1570766885956488331</t>
        </is>
      </c>
      <c r="C698" s="97" t="inlineStr">
        <is>
          <t>收入</t>
        </is>
      </c>
      <c r="D698" s="97" t="n"/>
      <c r="E698" s="97" t="n"/>
      <c r="F698" s="97" t="n">
        <v>0.01</v>
      </c>
      <c r="G698" s="97" t="inlineStr">
        <is>
          <t>2026011211120520426700363070610</t>
        </is>
      </c>
      <c r="H698" s="97" t="inlineStr">
        <is>
          <t>1464.04</t>
        </is>
      </c>
      <c r="I698" s="100" t="n"/>
      <c r="J698" s="97" t="n"/>
      <c r="K698" s="97" t="inlineStr">
        <is>
          <t xml:space="preserve">商户单号XP1026011612201075999092006955 </t>
        </is>
      </c>
      <c r="M698" t="inlineStr">
        <is>
          <t>✓</t>
        </is>
      </c>
    </row>
    <row r="699">
      <c r="A699" s="96" t="inlineStr">
        <is>
          <t>2026-01-16 12:00:15</t>
        </is>
      </c>
      <c r="B699" s="96" t="inlineStr">
        <is>
          <t>1570766885956588330</t>
        </is>
      </c>
      <c r="C699" s="96" t="inlineStr">
        <is>
          <t>支出</t>
        </is>
      </c>
      <c r="D699" s="96" t="n"/>
      <c r="E699" s="96" t="n"/>
      <c r="F699" s="96" t="n">
        <v>0.01</v>
      </c>
      <c r="G699" s="96" t="inlineStr">
        <is>
          <t>2026011222001488331427214149</t>
        </is>
      </c>
      <c r="H699" s="96" t="inlineStr">
        <is>
          <t>1464.03</t>
        </is>
      </c>
      <c r="I699" s="100" t="n"/>
      <c r="J699" s="96" t="n"/>
      <c r="K699" s="96" t="inlineStr">
        <is>
          <t xml:space="preserve">商户单号XP1026011612201075999092006955 </t>
        </is>
      </c>
      <c r="M699" t="inlineStr">
        <is>
          <t>✓</t>
        </is>
      </c>
    </row>
    <row r="700">
      <c r="A700" s="163" t="inlineStr">
        <is>
          <t>2026-01-16 12:00:14</t>
        </is>
      </c>
      <c r="B700" s="96" t="inlineStr">
        <is>
          <t>2026011611120520426700543846610</t>
        </is>
      </c>
      <c r="C700" s="97" t="inlineStr">
        <is>
          <t>支出</t>
        </is>
      </c>
      <c r="D700" s="97" t="inlineStr">
        <is>
          <t>拼多多平台商户</t>
        </is>
      </c>
      <c r="E700" s="97" t="inlineStr">
        <is>
          <t>****************0156</t>
        </is>
      </c>
      <c r="F700" s="97" t="n">
        <v>3539.99</v>
      </c>
      <c r="G700" s="97" t="inlineStr">
        <is>
          <t>2026011611120520426700543846610</t>
        </is>
      </c>
      <c r="H700" s="97" t="inlineStr">
        <is>
          <t>1910.05</t>
        </is>
      </c>
      <c r="I700" s="100" t="n"/>
      <c r="J700" s="97" t="n"/>
      <c r="K700" s="97" t="inlineStr">
        <is>
          <t>PDD岩板采购</t>
        </is>
      </c>
      <c r="M700" t="inlineStr">
        <is>
          <t>✓</t>
        </is>
      </c>
    </row>
    <row r="701">
      <c r="A701" s="96" t="inlineStr">
        <is>
          <t>2026-01-16 08:59:36</t>
        </is>
      </c>
      <c r="B701" s="96" t="inlineStr">
        <is>
          <t>1570766942303488331</t>
        </is>
      </c>
      <c r="C701" s="96" t="inlineStr">
        <is>
          <t>收入</t>
        </is>
      </c>
      <c r="D701" s="96" t="n"/>
      <c r="E701" s="96" t="n"/>
      <c r="F701" s="96" t="n">
        <v>0.04</v>
      </c>
      <c r="G701" s="96" t="inlineStr">
        <is>
          <t>2026011211120520426700356616540</t>
        </is>
      </c>
      <c r="H701" s="96" t="inlineStr">
        <is>
          <t>1464.07</t>
        </is>
      </c>
      <c r="I701" s="100" t="n"/>
      <c r="J701" s="96" t="n"/>
      <c r="K701" s="96" t="inlineStr">
        <is>
          <t xml:space="preserve">商户单号XP1026011608201065446301004294 </t>
        </is>
      </c>
      <c r="M701" t="inlineStr">
        <is>
          <t>✓</t>
        </is>
      </c>
    </row>
    <row r="702">
      <c r="A702" s="97" t="inlineStr">
        <is>
          <t>2026-01-16 08:59:36</t>
        </is>
      </c>
      <c r="B702" s="96" t="inlineStr">
        <is>
          <t>1570766942303588330</t>
        </is>
      </c>
      <c r="C702" s="97" t="inlineStr">
        <is>
          <t>支出</t>
        </is>
      </c>
      <c r="D702" s="97" t="n"/>
      <c r="E702" s="97" t="n"/>
      <c r="F702" s="97" t="n">
        <v>0.04</v>
      </c>
      <c r="G702" s="97" t="inlineStr">
        <is>
          <t>2026011211120520426700345347660</t>
        </is>
      </c>
      <c r="H702" s="97" t="inlineStr">
        <is>
          <t>1464.03</t>
        </is>
      </c>
      <c r="I702" s="100" t="n"/>
      <c r="J702" s="97" t="n"/>
      <c r="K702" s="97" t="inlineStr">
        <is>
          <t xml:space="preserve">商户单号XP1026011608201065446301004294 </t>
        </is>
      </c>
      <c r="M702" t="inlineStr">
        <is>
          <t>✓</t>
        </is>
      </c>
    </row>
    <row r="703">
      <c r="A703" s="162" t="inlineStr">
        <is>
          <t>2026-01-16 08:59:36</t>
        </is>
      </c>
      <c r="B703" s="96" t="inlineStr">
        <is>
          <t>2026011611120520426700533891860</t>
        </is>
      </c>
      <c r="C703" s="96" t="inlineStr">
        <is>
          <t>支出</t>
        </is>
      </c>
      <c r="D703" s="96" t="inlineStr">
        <is>
          <t>拼多多平台商户</t>
        </is>
      </c>
      <c r="E703" s="96" t="inlineStr">
        <is>
          <t>****************0156</t>
        </is>
      </c>
      <c r="F703" s="96" t="n">
        <v>549.96</v>
      </c>
      <c r="G703" s="96" t="inlineStr">
        <is>
          <t>2026011611120520426700533891860</t>
        </is>
      </c>
      <c r="H703" s="96" t="inlineStr">
        <is>
          <t>5450.04</t>
        </is>
      </c>
      <c r="I703" s="100" t="n"/>
      <c r="J703" s="96" t="n"/>
      <c r="K703" s="96" t="inlineStr">
        <is>
          <t>PDD岩板采购</t>
        </is>
      </c>
      <c r="M703" t="inlineStr">
        <is>
          <t>✓</t>
        </is>
      </c>
    </row>
    <row r="704">
      <c r="A704" s="97" t="inlineStr">
        <is>
          <t>2026-01-15 17:55:51</t>
        </is>
      </c>
      <c r="B704" s="96" t="inlineStr">
        <is>
          <t>1570766723544188330</t>
        </is>
      </c>
      <c r="C704" s="97" t="inlineStr">
        <is>
          <t>在线支付</t>
        </is>
      </c>
      <c r="D704" s="97" t="inlineStr">
        <is>
          <t>**辉</t>
        </is>
      </c>
      <c r="E704" s="97" t="inlineStr">
        <is>
          <t>nic***@126.com</t>
        </is>
      </c>
      <c r="F704" s="97" t="n">
        <v>25.97</v>
      </c>
      <c r="G704" s="97" t="inlineStr">
        <is>
          <t>2026011123001488331420016023</t>
        </is>
      </c>
      <c r="H704" s="97" t="inlineStr">
        <is>
          <t>3464.03</t>
        </is>
      </c>
      <c r="I704" s="100" t="n"/>
      <c r="J704" s="97" t="n"/>
      <c r="K704" s="97" t="inlineStr">
        <is>
          <t>无线触摸门控感应开关人体led橱衣柜灯带酒柜展示橱柜多控12V24V孙曦无线开关</t>
        </is>
      </c>
      <c r="M704" t="inlineStr">
        <is>
          <t>✓</t>
        </is>
      </c>
    </row>
    <row r="705">
      <c r="A705" s="96" t="inlineStr">
        <is>
          <t>2026-01-15 17:53:38</t>
        </is>
      </c>
      <c r="B705" s="96" t="inlineStr">
        <is>
          <t>1570766885858988330</t>
        </is>
      </c>
      <c r="C705" s="96" t="inlineStr">
        <is>
          <t>在线支付</t>
        </is>
      </c>
      <c r="D705" s="96" t="inlineStr">
        <is>
          <t>*露</t>
        </is>
      </c>
      <c r="E705" s="96" t="inlineStr">
        <is>
          <t>223***@qq.com</t>
        </is>
      </c>
      <c r="F705" s="96" t="n">
        <v>20</v>
      </c>
      <c r="G705" s="96" t="inlineStr">
        <is>
          <t>2026011122001188331419702502</t>
        </is>
      </c>
      <c r="H705" s="96" t="inlineStr">
        <is>
          <t>3490.00</t>
        </is>
      </c>
      <c r="I705" s="100" t="n"/>
      <c r="J705" s="96" t="n"/>
      <c r="K705" s="96" t="inlineStr">
        <is>
          <t>代打印不干胶欧代标贴条形码标签定制订做亚马逊箱唛卷筒标签印刷合格证代打</t>
        </is>
      </c>
      <c r="M705" t="inlineStr">
        <is>
          <t>✓</t>
        </is>
      </c>
    </row>
    <row r="706">
      <c r="A706" s="97" t="inlineStr">
        <is>
          <t>2026-01-14 23:37:16</t>
        </is>
      </c>
      <c r="B706" s="96" t="inlineStr">
        <is>
          <t>1570766568256088330</t>
        </is>
      </c>
      <c r="C706" s="97" t="inlineStr">
        <is>
          <t>在线支付</t>
        </is>
      </c>
      <c r="D706" s="97" t="inlineStr">
        <is>
          <t>*政</t>
        </is>
      </c>
      <c r="E706" s="97" t="inlineStr">
        <is>
          <t>yin***@yahoo.cn</t>
        </is>
      </c>
      <c r="F706" s="97" t="n">
        <v>100</v>
      </c>
      <c r="G706" s="97" t="inlineStr">
        <is>
          <t>2026011122001188331422040858</t>
        </is>
      </c>
      <c r="H706" s="97" t="inlineStr">
        <is>
          <t>5510.00</t>
        </is>
      </c>
      <c r="I706" s="100" t="n"/>
      <c r="J706" s="97" t="n"/>
      <c r="K706" s="97" t="inlineStr">
        <is>
          <t>加厚全套底装岛台伸缩滑轨餐岛台吧台推拉导轨中岛台轨道岩板滑轨样品伸缩五金</t>
        </is>
      </c>
      <c r="M706" t="inlineStr">
        <is>
          <t>✓</t>
        </is>
      </c>
    </row>
    <row r="707">
      <c r="A707" s="96" t="inlineStr">
        <is>
          <t>2026-01-14 15:27:46</t>
        </is>
      </c>
      <c r="B707" s="96" t="inlineStr">
        <is>
          <t>1570766443168988330</t>
        </is>
      </c>
      <c r="C707" s="96" t="inlineStr">
        <is>
          <t>转账</t>
        </is>
      </c>
      <c r="D707" s="96" t="inlineStr">
        <is>
          <t>**飞</t>
        </is>
      </c>
      <c r="E707" s="96" t="inlineStr">
        <is>
          <t>188******98</t>
        </is>
      </c>
      <c r="F707" s="96" t="n">
        <v>6910</v>
      </c>
      <c r="G707" s="96" t="inlineStr">
        <is>
          <t>2026011122001188331420577783</t>
        </is>
      </c>
      <c r="H707" s="96" t="inlineStr">
        <is>
          <t>5610.00</t>
        </is>
      </c>
      <c r="I707" s="100" t="n"/>
      <c r="J707" s="96" t="n"/>
      <c r="K707" s="96" t="inlineStr">
        <is>
          <t xml:space="preserve"> 挚乐12月打包费</t>
        </is>
      </c>
      <c r="M707" t="inlineStr">
        <is>
          <t>✓</t>
        </is>
      </c>
    </row>
    <row r="708">
      <c r="A708" s="97" t="inlineStr">
        <is>
          <t>2026-01-14 15:03:22</t>
        </is>
      </c>
      <c r="B708" s="96" t="inlineStr">
        <is>
          <t>1570766402444988330</t>
        </is>
      </c>
      <c r="C708" s="97" t="inlineStr">
        <is>
          <t>转账</t>
        </is>
      </c>
      <c r="D708" s="97" t="inlineStr">
        <is>
          <t>**军</t>
        </is>
      </c>
      <c r="E708" s="97" t="inlineStr">
        <is>
          <t>156******78</t>
        </is>
      </c>
      <c r="F708" s="97" t="n">
        <v>5930</v>
      </c>
      <c r="G708" s="97" t="inlineStr">
        <is>
          <t>2026011122001488331417987843</t>
        </is>
      </c>
      <c r="H708" s="97" t="inlineStr">
        <is>
          <t>12520.00</t>
        </is>
      </c>
      <c r="I708" s="100" t="n"/>
      <c r="J708" s="97" t="n"/>
      <c r="K708" s="97" t="inlineStr">
        <is>
          <t xml:space="preserve"> 12月以及其他前面打包费挚乐</t>
        </is>
      </c>
      <c r="M708" t="inlineStr">
        <is>
          <t>✓</t>
        </is>
      </c>
    </row>
    <row r="709">
      <c r="A709" s="96" t="inlineStr">
        <is>
          <t>2026-01-14 13:52:14</t>
        </is>
      </c>
      <c r="B709" s="96" t="inlineStr">
        <is>
          <t>1570766392162788330</t>
        </is>
      </c>
      <c r="C709" s="96" t="inlineStr">
        <is>
          <t>在线支付</t>
        </is>
      </c>
      <c r="D709" s="96" t="inlineStr">
        <is>
          <t>中国银联股份有限公司</t>
        </is>
      </c>
      <c r="E709" s="96" t="inlineStr">
        <is>
          <t>zhifubao@unionpay.com</t>
        </is>
      </c>
      <c r="F709" s="96" t="n">
        <v>50</v>
      </c>
      <c r="G709" s="96" t="inlineStr">
        <is>
          <t>2026011022001488331417911499</t>
        </is>
      </c>
      <c r="H709" s="96" t="inlineStr">
        <is>
          <t>18450.00</t>
        </is>
      </c>
      <c r="I709" s="100" t="n"/>
      <c r="J709" s="96" t="n"/>
      <c r="K709" s="96" t="inlineStr">
        <is>
          <t>P2026011413520568983940770100万师傅王</t>
        </is>
      </c>
      <c r="L709" s="130" t="inlineStr">
        <is>
          <t>3026464971311071672</t>
        </is>
      </c>
      <c r="M709" t="inlineStr">
        <is>
          <t>✓ 万师傅安装费/退款流水(通过万师傅平台结算，有关联订单号，归属安装外包费用，无淘宝平台订单号属正常)</t>
        </is>
      </c>
    </row>
    <row r="710">
      <c r="A710" s="97" t="inlineStr">
        <is>
          <t>2026-01-14 13:01:24</t>
        </is>
      </c>
      <c r="B710" s="96" t="inlineStr">
        <is>
          <t>1570766444147988331</t>
        </is>
      </c>
      <c r="C710" s="97" t="inlineStr">
        <is>
          <t>退款（交易退款）</t>
        </is>
      </c>
      <c r="D710" s="97" t="inlineStr">
        <is>
          <t>网联清算有限公司</t>
        </is>
      </c>
      <c r="E710" s="97" t="inlineStr">
        <is>
          <t>barcode_zfb_01@nucc.com</t>
        </is>
      </c>
      <c r="F710" s="97" t="n">
        <v>150</v>
      </c>
      <c r="G710" s="97" t="inlineStr">
        <is>
          <t>2026011022001188331416146620</t>
        </is>
      </c>
      <c r="H710" s="97" t="inlineStr">
        <is>
          <t>18500.00</t>
        </is>
      </c>
      <c r="I710" s="100" t="n"/>
      <c r="J710" s="97" t="n"/>
      <c r="K710" s="97" t="inlineStr">
        <is>
          <t>P2026011411473084401542775400万师傅</t>
        </is>
      </c>
      <c r="M710" s="88" t="inlineStr">
        <is>
          <t>✓ 万师傅安装费/退款流水(通过万师傅平台结算，有关联订单号，归属安装外包费用，无淘宝平台订单号属正常)</t>
        </is>
      </c>
    </row>
    <row r="711">
      <c r="A711" s="96" t="inlineStr">
        <is>
          <t>2026-01-14 12:04:19</t>
        </is>
      </c>
      <c r="B711" s="96" t="inlineStr">
        <is>
          <t>1570766440147688330</t>
        </is>
      </c>
      <c r="C711" s="96" t="inlineStr">
        <is>
          <t>转账</t>
        </is>
      </c>
      <c r="D711" s="96" t="inlineStr">
        <is>
          <t>**勤</t>
        </is>
      </c>
      <c r="E711" s="96" t="inlineStr">
        <is>
          <t>159******96</t>
        </is>
      </c>
      <c r="F711" s="96" t="n">
        <v>240</v>
      </c>
      <c r="G711" s="96" t="inlineStr">
        <is>
          <t>2026011022001488331413639699</t>
        </is>
      </c>
      <c r="H711" s="96" t="inlineStr">
        <is>
          <t>18350.00</t>
        </is>
      </c>
      <c r="I711" s="100" t="n"/>
      <c r="J711" s="96" t="n"/>
      <c r="K711" s="96" t="inlineStr">
        <is>
          <t xml:space="preserve"> 打包泡沫</t>
        </is>
      </c>
      <c r="M711" t="inlineStr">
        <is>
          <t>✓</t>
        </is>
      </c>
    </row>
    <row r="712">
      <c r="A712" s="97" t="inlineStr">
        <is>
          <t>2026-01-14 11:48:08</t>
        </is>
      </c>
      <c r="B712" s="96" t="inlineStr">
        <is>
          <t>1570766521853588330</t>
        </is>
      </c>
      <c r="C712" s="97" t="inlineStr">
        <is>
          <t>在线支付</t>
        </is>
      </c>
      <c r="D712" s="97" t="inlineStr">
        <is>
          <t>网联清算有限公司</t>
        </is>
      </c>
      <c r="E712" s="97" t="inlineStr">
        <is>
          <t>barcode_zfb_01@nucc.com</t>
        </is>
      </c>
      <c r="F712" s="97" t="n">
        <v>60</v>
      </c>
      <c r="G712" s="97" t="inlineStr">
        <is>
          <t>2026011022001188331415423045</t>
        </is>
      </c>
      <c r="H712" s="97" t="inlineStr">
        <is>
          <t>17790.00</t>
        </is>
      </c>
      <c r="I712" s="100" t="n"/>
      <c r="J712" s="97" t="n"/>
      <c r="K712" s="97" t="inlineStr">
        <is>
          <t>P2026011411480168909758505600万师傅夏天</t>
        </is>
      </c>
      <c r="L712" s="130" t="inlineStr">
        <is>
          <t>4969851879068428342</t>
        </is>
      </c>
      <c r="M712" t="inlineStr">
        <is>
          <t>✓ 万师傅安装费/退款流水(通过万师傅平台结算，有关联订单号，归属安装外包费用，无淘宝平台订单号属正常)</t>
        </is>
      </c>
    </row>
    <row r="713">
      <c r="A713" s="96" t="inlineStr">
        <is>
          <t>2026-01-14 11:47:37</t>
        </is>
      </c>
      <c r="B713" s="96" t="inlineStr">
        <is>
          <t>1570766294047088330</t>
        </is>
      </c>
      <c r="C713" s="96" t="inlineStr">
        <is>
          <t>在线支付</t>
        </is>
      </c>
      <c r="D713" s="96" t="inlineStr">
        <is>
          <t>网联清算有限公司</t>
        </is>
      </c>
      <c r="E713" s="96" t="inlineStr">
        <is>
          <t>barcode_zfb_01@nucc.com</t>
        </is>
      </c>
      <c r="F713" s="96" t="n">
        <v>150</v>
      </c>
      <c r="G713" s="96" t="inlineStr">
        <is>
          <t>2026011022001488331409457736</t>
        </is>
      </c>
      <c r="H713" s="96" t="inlineStr">
        <is>
          <t>17850.00</t>
        </is>
      </c>
      <c r="I713" s="100" t="n"/>
      <c r="J713" s="96" t="n"/>
      <c r="K713" s="96" t="inlineStr">
        <is>
          <t>P2026011411473084401542775400万师傅孙曦</t>
        </is>
      </c>
      <c r="L713" s="130" t="inlineStr">
        <is>
          <t>4823514036265974044</t>
        </is>
      </c>
      <c r="M713" t="inlineStr">
        <is>
          <t>✓ 万师傅安装费/退款流水(通过万师傅平台结算，有关联订单号，归属安装外包费用，无淘宝平台订单号属正常)</t>
        </is>
      </c>
    </row>
    <row r="714">
      <c r="A714" s="97" t="inlineStr">
        <is>
          <t>2026-01-13 15:33:01</t>
        </is>
      </c>
      <c r="B714" s="96" t="inlineStr">
        <is>
          <t>1570758855462517011</t>
        </is>
      </c>
      <c r="C714" s="97" t="inlineStr">
        <is>
          <t>转账</t>
        </is>
      </c>
      <c r="D714" s="97" t="inlineStr">
        <is>
          <t>**英</t>
        </is>
      </c>
      <c r="E714" s="97" t="inlineStr">
        <is>
          <t>wei***@hotmail.com</t>
        </is>
      </c>
      <c r="F714" s="97" t="n">
        <v>20000</v>
      </c>
      <c r="G714" s="97" t="inlineStr">
        <is>
          <t>2026010922001188331412336289</t>
        </is>
      </c>
      <c r="H714" s="97" t="inlineStr">
        <is>
          <t>20000.00</t>
        </is>
      </c>
      <c r="I714" s="100" t="n"/>
      <c r="J714" s="97" t="n"/>
      <c r="K714" s="97" t="inlineStr">
        <is>
          <t xml:space="preserve"> 采购费</t>
        </is>
      </c>
      <c r="M714" t="inlineStr">
        <is>
          <t>✓</t>
        </is>
      </c>
    </row>
    <row r="715">
      <c r="A715" s="162" t="inlineStr">
        <is>
          <t>2026-01-13 10:35:48</t>
        </is>
      </c>
      <c r="B715" s="96" t="inlineStr">
        <is>
          <t>2026011311120520426700386267660</t>
        </is>
      </c>
      <c r="C715" s="96" t="inlineStr">
        <is>
          <t>支出</t>
        </is>
      </c>
      <c r="D715" s="96" t="inlineStr">
        <is>
          <t>沭阳知也鑫电子商务有限公司</t>
        </is>
      </c>
      <c r="E715" s="96" t="inlineStr">
        <is>
          <t>************3798</t>
        </is>
      </c>
      <c r="F715" s="96" t="n">
        <v>1641.19</v>
      </c>
      <c r="G715" s="96" t="inlineStr">
        <is>
          <t>2026011311120520426700386267660</t>
        </is>
      </c>
      <c r="H715" s="96" t="inlineStr">
        <is>
          <t>0.00</t>
        </is>
      </c>
      <c r="I715" s="100" t="n"/>
      <c r="J715" s="96" t="n"/>
      <c r="K715" s="96" t="inlineStr">
        <is>
          <t>P50129661250洞石背板采购</t>
        </is>
      </c>
      <c r="M715" t="inlineStr">
        <is>
          <t>✓</t>
        </is>
      </c>
    </row>
    <row r="716">
      <c r="A716" s="97" t="inlineStr">
        <is>
          <t>2026-01-13 10:33:10</t>
        </is>
      </c>
      <c r="B716" s="96" t="inlineStr">
        <is>
          <t>1570766129768188331</t>
        </is>
      </c>
      <c r="C716" s="97" t="inlineStr">
        <is>
          <t>收入</t>
        </is>
      </c>
      <c r="D716" s="97" t="n"/>
      <c r="E716" s="97" t="n"/>
      <c r="F716" s="97" t="n">
        <v>0.01</v>
      </c>
      <c r="G716" s="97" t="inlineStr">
        <is>
          <t>2026010922001188331410687767</t>
        </is>
      </c>
      <c r="H716" s="97" t="inlineStr">
        <is>
          <t>0.01</t>
        </is>
      </c>
      <c r="I716" s="100" t="n"/>
      <c r="J716" s="97" t="n"/>
      <c r="K716" s="97" t="inlineStr">
        <is>
          <t xml:space="preserve">补差价专用 </t>
        </is>
      </c>
      <c r="M716" t="inlineStr">
        <is>
          <t>✓</t>
        </is>
      </c>
    </row>
    <row r="717">
      <c r="A717" s="96" t="inlineStr">
        <is>
          <t>2026-01-13 10:33:10</t>
        </is>
      </c>
      <c r="B717" s="96" t="inlineStr">
        <is>
          <t>1570766129768288330</t>
        </is>
      </c>
      <c r="C717" s="96" t="inlineStr">
        <is>
          <t>支出</t>
        </is>
      </c>
      <c r="D717" s="96" t="n"/>
      <c r="E717" s="96" t="n"/>
      <c r="F717" s="96" t="n">
        <v>0.01</v>
      </c>
      <c r="G717" s="96" t="inlineStr">
        <is>
          <t>2026010922001188331410687767</t>
        </is>
      </c>
      <c r="H717" s="96" t="inlineStr">
        <is>
          <t>0.00</t>
        </is>
      </c>
      <c r="I717" s="100" t="n"/>
      <c r="J717" s="96" t="n"/>
      <c r="K717" s="96" t="inlineStr">
        <is>
          <t xml:space="preserve">补差价专用 </t>
        </is>
      </c>
      <c r="M717" t="inlineStr">
        <is>
          <t>✓</t>
        </is>
      </c>
    </row>
    <row r="718">
      <c r="A718" s="163" t="inlineStr">
        <is>
          <t>2026-01-13 10:33:09</t>
        </is>
      </c>
      <c r="B718" s="96" t="inlineStr">
        <is>
          <t>2026011311120520426700384774270</t>
        </is>
      </c>
      <c r="C718" s="97" t="inlineStr">
        <is>
          <t>支出</t>
        </is>
      </c>
      <c r="D718" s="97" t="inlineStr">
        <is>
          <t>*东琴</t>
        </is>
      </c>
      <c r="E718" s="97" t="inlineStr">
        <is>
          <t>************4003</t>
        </is>
      </c>
      <c r="F718" s="97" t="n">
        <v>22.99</v>
      </c>
      <c r="G718" s="97" t="inlineStr">
        <is>
          <t>2026011311120520426700384774270</t>
        </is>
      </c>
      <c r="H718" s="97" t="inlineStr">
        <is>
          <t>1641.19</t>
        </is>
      </c>
      <c r="I718" s="100" t="n"/>
      <c r="J718" s="97" t="n"/>
      <c r="K718" s="97" t="inlineStr">
        <is>
          <t>鎏金板切割用锯片顺丰差价</t>
        </is>
      </c>
      <c r="M718" t="inlineStr">
        <is>
          <t>✓</t>
        </is>
      </c>
    </row>
    <row r="719">
      <c r="A719" s="96" t="inlineStr">
        <is>
          <t>2026-01-13 10:09:44</t>
        </is>
      </c>
      <c r="B719" s="96" t="inlineStr">
        <is>
          <t>1570766133690888331</t>
        </is>
      </c>
      <c r="C719" s="96" t="inlineStr">
        <is>
          <t>收入</t>
        </is>
      </c>
      <c r="D719" s="96" t="n"/>
      <c r="E719" s="96" t="n"/>
      <c r="F719" s="96" t="n">
        <v>0.01</v>
      </c>
      <c r="G719" s="96" t="inlineStr">
        <is>
          <t>2026010922001188331412336289</t>
        </is>
      </c>
      <c r="H719" s="96" t="inlineStr">
        <is>
          <t>0.01</t>
        </is>
      </c>
      <c r="I719" s="100" t="n"/>
      <c r="J719" s="96" t="n"/>
      <c r="K719" s="96" t="inlineStr">
        <is>
          <t xml:space="preserve">切割片瓷砖专用大理石材玻化砖岩板全金刚石干切割机刀片超薄锯片P50122688426 </t>
        </is>
      </c>
      <c r="M719" t="inlineStr">
        <is>
          <t>✓</t>
        </is>
      </c>
    </row>
    <row r="720">
      <c r="A720" s="97" t="inlineStr">
        <is>
          <t>2026-01-13 10:09:44</t>
        </is>
      </c>
      <c r="B720" s="96" t="inlineStr">
        <is>
          <t>1570766133691088330</t>
        </is>
      </c>
      <c r="C720" s="97" t="inlineStr">
        <is>
          <t>支出</t>
        </is>
      </c>
      <c r="D720" s="97" t="n"/>
      <c r="E720" s="97" t="n"/>
      <c r="F720" s="97" t="n">
        <v>0.01</v>
      </c>
      <c r="G720" s="97" t="inlineStr">
        <is>
          <t>2026011322001188331427643112</t>
        </is>
      </c>
      <c r="H720" s="97" t="inlineStr">
        <is>
          <t>0.00</t>
        </is>
      </c>
      <c r="I720" s="100" t="n"/>
      <c r="J720" s="97" t="n"/>
      <c r="K720" s="97" t="inlineStr">
        <is>
          <t xml:space="preserve">切割片瓷砖专用大理石材玻化砖岩板全金刚石干切割机刀片超薄锯片P50116768318 </t>
        </is>
      </c>
      <c r="M720" t="inlineStr">
        <is>
          <t>✓</t>
        </is>
      </c>
    </row>
    <row r="721">
      <c r="A721" s="162" t="inlineStr">
        <is>
          <t>2026-01-13 10:09:43</t>
        </is>
      </c>
      <c r="B721" s="96" t="inlineStr">
        <is>
          <t>2026011311120520426700384597270</t>
        </is>
      </c>
      <c r="C721" s="96" t="inlineStr">
        <is>
          <t>支出</t>
        </is>
      </c>
      <c r="D721" s="96" t="inlineStr">
        <is>
          <t>*东琴</t>
        </is>
      </c>
      <c r="E721" s="96" t="inlineStr">
        <is>
          <t>************4003</t>
        </is>
      </c>
      <c r="F721" s="96" t="n">
        <v>49.03</v>
      </c>
      <c r="G721" s="96" t="inlineStr">
        <is>
          <t>2026011311120520426700384597270</t>
        </is>
      </c>
      <c r="H721" s="96" t="inlineStr">
        <is>
          <t>1664.18</t>
        </is>
      </c>
      <c r="I721" s="100" t="n"/>
      <c r="J721" s="96" t="n"/>
      <c r="K721" s="96" t="inlineStr">
        <is>
          <t>鎏金板切割用锯片</t>
        </is>
      </c>
      <c r="M721" t="inlineStr">
        <is>
          <t>✓</t>
        </is>
      </c>
    </row>
    <row r="722">
      <c r="A722" s="97" t="inlineStr">
        <is>
          <t>2026-01-13 10:09:14</t>
        </is>
      </c>
      <c r="B722" s="96" t="inlineStr">
        <is>
          <t>1570766177412588330</t>
        </is>
      </c>
      <c r="C722" s="97" t="inlineStr">
        <is>
          <t>支出</t>
        </is>
      </c>
      <c r="D722" s="97" t="n"/>
      <c r="E722" s="97" t="n"/>
      <c r="F722" s="97" t="n">
        <v>0.01</v>
      </c>
      <c r="G722" s="97" t="inlineStr">
        <is>
          <t>2026010922001488331409427379</t>
        </is>
      </c>
      <c r="H722" s="97" t="inlineStr">
        <is>
          <t>0.00</t>
        </is>
      </c>
      <c r="I722" s="100" t="n"/>
      <c r="J722" s="97" t="n"/>
      <c r="K722" s="97" t="inlineStr">
        <is>
          <t xml:space="preserve">洞洞板置物板免打孔收纳墙上展示架适宜家用配件挂钩可定制P50106856405 </t>
        </is>
      </c>
      <c r="M722" t="inlineStr">
        <is>
          <t>✓</t>
        </is>
      </c>
    </row>
    <row r="723">
      <c r="A723" s="96" t="inlineStr">
        <is>
          <t>2026-01-13 10:09:14</t>
        </is>
      </c>
      <c r="B723" s="96" t="inlineStr">
        <is>
          <t>1570766177412488331</t>
        </is>
      </c>
      <c r="C723" s="96" t="inlineStr">
        <is>
          <t>收入</t>
        </is>
      </c>
      <c r="D723" s="96" t="n"/>
      <c r="E723" s="96" t="n"/>
      <c r="F723" s="96" t="n">
        <v>0.01</v>
      </c>
      <c r="G723" s="96" t="inlineStr">
        <is>
          <t>2026010911120520426700173694440</t>
        </is>
      </c>
      <c r="H723" s="96" t="inlineStr">
        <is>
          <t>0.01</t>
        </is>
      </c>
      <c r="I723" s="100" t="n"/>
      <c r="J723" s="96" t="n"/>
      <c r="K723" s="96" t="inlineStr">
        <is>
          <t xml:space="preserve">洞洞板置物板免打孔收纳墙上展示架适宜家用配件挂钩可定制 </t>
        </is>
      </c>
      <c r="M723" t="inlineStr">
        <is>
          <t>✓</t>
        </is>
      </c>
    </row>
    <row r="724">
      <c r="A724" s="163" t="inlineStr">
        <is>
          <t>2026-01-13 10:09:13</t>
        </is>
      </c>
      <c r="B724" s="129" t="inlineStr">
        <is>
          <t>2026011311120520426700385470040</t>
        </is>
      </c>
      <c r="C724" s="97" t="inlineStr">
        <is>
          <t>支出</t>
        </is>
      </c>
      <c r="D724" s="97" t="inlineStr">
        <is>
          <t>*振芳</t>
        </is>
      </c>
      <c r="E724" s="97" t="inlineStr">
        <is>
          <t>************1577</t>
        </is>
      </c>
      <c r="F724" s="97" t="n">
        <v>299.99</v>
      </c>
      <c r="G724" s="97" t="inlineStr">
        <is>
          <t>2026011311120520426700385470040</t>
        </is>
      </c>
      <c r="H724" s="97" t="inlineStr">
        <is>
          <t>1713.21</t>
        </is>
      </c>
      <c r="I724" s="100" t="n"/>
      <c r="J724" s="97" t="n"/>
      <c r="K724" s="97" t="inlineStr">
        <is>
          <t>周先生洞洞板</t>
        </is>
      </c>
      <c r="L724" s="130" t="inlineStr">
        <is>
          <t>3157620602485981799</t>
        </is>
      </c>
      <c r="M724" t="inlineStr">
        <is>
          <t>✓</t>
        </is>
      </c>
    </row>
    <row r="725">
      <c r="A725" s="162" t="inlineStr">
        <is>
          <t>2026-01-13 09:03:30</t>
        </is>
      </c>
      <c r="B725" s="96" t="inlineStr">
        <is>
          <t>2026011311120520426700383272320</t>
        </is>
      </c>
      <c r="C725" s="96" t="inlineStr">
        <is>
          <t>支出</t>
        </is>
      </c>
      <c r="D725" s="96" t="inlineStr">
        <is>
          <t>*琳</t>
        </is>
      </c>
      <c r="E725" s="96" t="inlineStr">
        <is>
          <t>****************0156</t>
        </is>
      </c>
      <c r="F725" s="96" t="n">
        <v>1200</v>
      </c>
      <c r="G725" s="96" t="inlineStr">
        <is>
          <t>2026011311120520426700383272320</t>
        </is>
      </c>
      <c r="H725" s="96" t="inlineStr">
        <is>
          <t>2013.20</t>
        </is>
      </c>
      <c r="I725" s="100" t="n"/>
      <c r="J725" s="96" t="n"/>
      <c r="K725" s="96" t="inlineStr">
        <is>
          <t>修小姐柜子返赔偿</t>
        </is>
      </c>
      <c r="L725" s="130" t="inlineStr">
        <is>
          <t>4835965933674278004</t>
        </is>
      </c>
      <c r="M725" t="inlineStr">
        <is>
          <t>✓</t>
        </is>
      </c>
    </row>
    <row r="726">
      <c r="A726" s="163" t="inlineStr">
        <is>
          <t>2026-01-13</t>
        </is>
      </c>
      <c r="B726" s="129" t="inlineStr">
        <is>
          <t>4064162601130826194789</t>
        </is>
      </c>
      <c r="C726" s="97" t="inlineStr">
        <is>
          <t>支出</t>
        </is>
      </c>
      <c r="D726" s="97" t="n"/>
      <c r="E726" s="97" t="n"/>
      <c r="F726" s="97" t="n">
        <v>90.26000000000001</v>
      </c>
      <c r="G726" s="134" t="inlineStr">
        <is>
          <t>4064162601130826194789</t>
        </is>
      </c>
      <c r="H726" s="97" t="n"/>
      <c r="I726" s="100" t="n"/>
      <c r="J726" s="97" t="n"/>
      <c r="K726" s="97" t="inlineStr">
        <is>
          <t>支付宝-铝槽采购</t>
        </is>
      </c>
      <c r="M726" t="inlineStr">
        <is>
          <t>✓</t>
        </is>
      </c>
    </row>
    <row r="727">
      <c r="A727" s="163" t="inlineStr">
        <is>
          <t>2026-01-12 18:49:34</t>
        </is>
      </c>
      <c r="B727" s="96" t="inlineStr">
        <is>
          <t>2026011211120520426700366005020</t>
        </is>
      </c>
      <c r="C727" s="97" t="inlineStr">
        <is>
          <t>支出</t>
        </is>
      </c>
      <c r="D727" s="97" t="inlineStr">
        <is>
          <t>*冬福</t>
        </is>
      </c>
      <c r="E727" s="97" t="inlineStr">
        <is>
          <t>****************0156</t>
        </is>
      </c>
      <c r="F727" s="97" t="n">
        <v>300</v>
      </c>
      <c r="G727" s="97" t="inlineStr">
        <is>
          <t>2026011211120520426700366005020</t>
        </is>
      </c>
      <c r="H727" s="97" t="inlineStr">
        <is>
          <t>3213.20</t>
        </is>
      </c>
      <c r="I727" s="100" t="n"/>
      <c r="J727" s="97" t="n"/>
      <c r="K727" s="97" t="inlineStr">
        <is>
          <t>叶先生上海送装</t>
        </is>
      </c>
      <c r="L727" s="130" t="inlineStr">
        <is>
          <t>4878166501663034707</t>
        </is>
      </c>
      <c r="M727" t="inlineStr">
        <is>
          <t>✓</t>
        </is>
      </c>
    </row>
    <row r="728">
      <c r="A728" s="162" t="inlineStr">
        <is>
          <t>2026-01-12 18:47:54</t>
        </is>
      </c>
      <c r="B728" s="96" t="inlineStr">
        <is>
          <t>2026011211120520426700365370790</t>
        </is>
      </c>
      <c r="C728" s="96" t="inlineStr">
        <is>
          <t>支出</t>
        </is>
      </c>
      <c r="D728" s="96" t="inlineStr">
        <is>
          <t>*旭波</t>
        </is>
      </c>
      <c r="E728" s="96" t="inlineStr">
        <is>
          <t>****************0156</t>
        </is>
      </c>
      <c r="F728" s="96" t="n">
        <v>300</v>
      </c>
      <c r="G728" s="96" t="inlineStr">
        <is>
          <t>2026011211120520426700365370790</t>
        </is>
      </c>
      <c r="H728" s="96" t="inlineStr">
        <is>
          <t>3513.20</t>
        </is>
      </c>
      <c r="I728" s="100" t="n"/>
      <c r="J728" s="96" t="n"/>
      <c r="K728" s="96" t="inlineStr">
        <is>
          <t>CMCC送装费</t>
        </is>
      </c>
      <c r="L728" s="130" t="inlineStr">
        <is>
          <t>3086531906650777990</t>
        </is>
      </c>
      <c r="M728" t="inlineStr">
        <is>
          <t>✓</t>
        </is>
      </c>
    </row>
    <row r="729">
      <c r="A729" s="97" t="inlineStr">
        <is>
          <t>2026-01-12 18:46:46</t>
        </is>
      </c>
      <c r="B729" s="96" t="inlineStr">
        <is>
          <t>1570765989101488331</t>
        </is>
      </c>
      <c r="C729" s="97" t="inlineStr">
        <is>
          <t>收入</t>
        </is>
      </c>
      <c r="D729" s="97" t="n"/>
      <c r="E729" s="97" t="n"/>
      <c r="F729" s="97" t="n">
        <v>0.01</v>
      </c>
      <c r="G729" s="97" t="inlineStr">
        <is>
          <t>2026010822001488331407059259</t>
        </is>
      </c>
      <c r="H729" s="97" t="inlineStr">
        <is>
          <t>0.01</t>
        </is>
      </c>
      <c r="I729" s="100" t="n"/>
      <c r="J729" s="97" t="n"/>
      <c r="K729" s="97" t="inlineStr">
        <is>
          <t xml:space="preserve">商户单号XP1426011218200406663378008108 </t>
        </is>
      </c>
      <c r="M729" t="inlineStr">
        <is>
          <t>✓</t>
        </is>
      </c>
    </row>
    <row r="730">
      <c r="A730" s="96" t="inlineStr">
        <is>
          <t>2026-01-12 18:46:46</t>
        </is>
      </c>
      <c r="B730" s="96" t="inlineStr">
        <is>
          <t>1570765989101588330</t>
        </is>
      </c>
      <c r="C730" s="96" t="inlineStr">
        <is>
          <t>支出</t>
        </is>
      </c>
      <c r="D730" s="96" t="n"/>
      <c r="E730" s="96" t="n"/>
      <c r="F730" s="96" t="n">
        <v>0.01</v>
      </c>
      <c r="G730" s="96" t="inlineStr">
        <is>
          <t>2026010822001488331407059259</t>
        </is>
      </c>
      <c r="H730" s="96" t="inlineStr">
        <is>
          <t>0.00</t>
        </is>
      </c>
      <c r="I730" s="100" t="n"/>
      <c r="J730" s="96" t="n"/>
      <c r="K730" s="96" t="inlineStr">
        <is>
          <t xml:space="preserve">商户单号XP1426011218200406663378008108 </t>
        </is>
      </c>
      <c r="M730" t="inlineStr">
        <is>
          <t>✓</t>
        </is>
      </c>
    </row>
    <row r="731">
      <c r="A731" s="163" t="inlineStr">
        <is>
          <t>2026-01-12 18:46:45</t>
        </is>
      </c>
      <c r="B731" s="96" t="inlineStr">
        <is>
          <t>2026011211120520426700365134010</t>
        </is>
      </c>
      <c r="C731" s="97" t="inlineStr">
        <is>
          <t>支出</t>
        </is>
      </c>
      <c r="D731" s="97" t="inlineStr">
        <is>
          <t>拼多多平台商户</t>
        </is>
      </c>
      <c r="E731" s="97" t="inlineStr">
        <is>
          <t>****************0156</t>
        </is>
      </c>
      <c r="F731" s="97" t="n">
        <v>339.99</v>
      </c>
      <c r="G731" s="97" t="inlineStr">
        <is>
          <t>2026011211120520426700365134010</t>
        </is>
      </c>
      <c r="H731" s="97" t="inlineStr">
        <is>
          <t>3813.20</t>
        </is>
      </c>
      <c r="I731" s="100" t="n"/>
      <c r="J731" s="97" t="n"/>
      <c r="K731" s="97" t="inlineStr">
        <is>
          <t>PDD岩板采购</t>
        </is>
      </c>
      <c r="M731" t="inlineStr">
        <is>
          <t>✓</t>
        </is>
      </c>
    </row>
    <row r="732">
      <c r="A732" s="96" t="inlineStr">
        <is>
          <t>2026-01-12 17:32:51</t>
        </is>
      </c>
      <c r="B732" s="96" t="inlineStr">
        <is>
          <t>1570766043614688330</t>
        </is>
      </c>
      <c r="C732" s="96" t="inlineStr">
        <is>
          <t>支出</t>
        </is>
      </c>
      <c r="D732" s="96" t="n"/>
      <c r="E732" s="96" t="n"/>
      <c r="F732" s="96" t="n">
        <v>0.01</v>
      </c>
      <c r="G732" s="96" t="inlineStr">
        <is>
          <t>2026010722001488331405072805</t>
        </is>
      </c>
      <c r="H732" s="96" t="inlineStr">
        <is>
          <t>0.00</t>
        </is>
      </c>
      <c r="I732" s="100" t="n"/>
      <c r="J732" s="96" t="n"/>
      <c r="K732" s="96" t="inlineStr">
        <is>
          <t xml:space="preserve">收钱码收款 </t>
        </is>
      </c>
      <c r="M732" t="inlineStr">
        <is>
          <t>✓</t>
        </is>
      </c>
    </row>
    <row r="733">
      <c r="A733" s="163" t="inlineStr">
        <is>
          <t>2026-01-12 17:32:51</t>
        </is>
      </c>
      <c r="B733" s="96" t="inlineStr">
        <is>
          <t>2026011211120520426700363070610</t>
        </is>
      </c>
      <c r="C733" s="97" t="inlineStr">
        <is>
          <t>支出</t>
        </is>
      </c>
      <c r="D733" s="97" t="inlineStr">
        <is>
          <t>*健</t>
        </is>
      </c>
      <c r="E733" s="97" t="inlineStr">
        <is>
          <t>****************0156</t>
        </is>
      </c>
      <c r="F733" s="97" t="n">
        <v>573.99</v>
      </c>
      <c r="G733" s="97" t="inlineStr">
        <is>
          <t>2026011211120520426700363070610</t>
        </is>
      </c>
      <c r="H733" s="97" t="inlineStr">
        <is>
          <t>4153.19</t>
        </is>
      </c>
      <c r="I733" s="100" t="n"/>
      <c r="J733" s="97" t="n"/>
      <c r="K733" s="97" t="inlineStr">
        <is>
          <t>李文上柜退货运费</t>
        </is>
      </c>
      <c r="L733" s="130" t="inlineStr">
        <is>
          <t>3030290688676445374</t>
        </is>
      </c>
      <c r="M733" t="inlineStr">
        <is>
          <t>✓</t>
        </is>
      </c>
    </row>
    <row r="734">
      <c r="A734" s="96" t="inlineStr">
        <is>
          <t>2026-01-12 16:09:11</t>
        </is>
      </c>
      <c r="B734" s="96" t="inlineStr">
        <is>
          <t>1570765835670088331</t>
        </is>
      </c>
      <c r="C734" s="96" t="inlineStr">
        <is>
          <t>收入</t>
        </is>
      </c>
      <c r="D734" s="96" t="n"/>
      <c r="E734" s="96" t="n"/>
      <c r="F734" s="96" t="n">
        <v>0.01</v>
      </c>
      <c r="G734" s="96" t="inlineStr">
        <is>
          <t>2026010722001188331403634154</t>
        </is>
      </c>
      <c r="H734" s="96" t="inlineStr">
        <is>
          <t>0.01</t>
        </is>
      </c>
      <c r="I734" s="100" t="n"/>
      <c r="J734" s="96" t="n"/>
      <c r="K734" s="96" t="inlineStr">
        <is>
          <t xml:space="preserve">P2026011216090388080340062800 </t>
        </is>
      </c>
      <c r="M734" t="inlineStr">
        <is>
          <t>✓</t>
        </is>
      </c>
    </row>
    <row r="735">
      <c r="A735" s="97" t="inlineStr">
        <is>
          <t>2026-01-12 16:09:11</t>
        </is>
      </c>
      <c r="B735" s="96" t="inlineStr">
        <is>
          <t>1570765835670188330</t>
        </is>
      </c>
      <c r="C735" s="97" t="inlineStr">
        <is>
          <t>支出</t>
        </is>
      </c>
      <c r="D735" s="97" t="n"/>
      <c r="E735" s="97" t="n"/>
      <c r="F735" s="97" t="n">
        <v>0.01</v>
      </c>
      <c r="G735" s="97" t="inlineStr">
        <is>
          <t>20260107200040011100050031238662</t>
        </is>
      </c>
      <c r="H735" s="97" t="inlineStr">
        <is>
          <t>0.00</t>
        </is>
      </c>
      <c r="I735" s="100" t="n"/>
      <c r="J735" s="97" t="n"/>
      <c r="K735" s="97" t="inlineStr">
        <is>
          <t xml:space="preserve">P2026011216090388080340062800 </t>
        </is>
      </c>
      <c r="M735" t="inlineStr">
        <is>
          <t>✓</t>
        </is>
      </c>
    </row>
    <row r="736">
      <c r="A736" s="162" t="inlineStr">
        <is>
          <t>2026-01-12 16:09:11</t>
        </is>
      </c>
      <c r="B736" s="96" t="inlineStr">
        <is>
          <t>2026011211120520426700356616540</t>
        </is>
      </c>
      <c r="C736" s="96" t="inlineStr">
        <is>
          <t>支出</t>
        </is>
      </c>
      <c r="D736" s="96" t="inlineStr">
        <is>
          <t>*师傅</t>
        </is>
      </c>
      <c r="E736" s="96" t="inlineStr">
        <is>
          <t>************0121</t>
        </is>
      </c>
      <c r="F736" s="96" t="n">
        <v>67.98999999999999</v>
      </c>
      <c r="G736" s="96" t="inlineStr">
        <is>
          <t>2026011211120520426700356616540</t>
        </is>
      </c>
      <c r="H736" s="96" t="inlineStr">
        <is>
          <t>4727.18</t>
        </is>
      </c>
      <c r="I736" s="100" t="n"/>
      <c r="J736" s="96" t="n"/>
      <c r="K736" s="96" t="inlineStr">
        <is>
          <t>P50141382596</t>
        </is>
      </c>
      <c r="M736" t="inlineStr">
        <is>
          <t>✓ 万师傅安装费/退款流水(通过万师傅平台结算，有关联订单号，归属安装外包费用，无淘宝平台订单号属正常)</t>
        </is>
      </c>
    </row>
    <row r="737">
      <c r="A737" s="163" t="inlineStr">
        <is>
          <t>2026-01-12 14:29:33</t>
        </is>
      </c>
      <c r="B737" s="96" t="inlineStr">
        <is>
          <t>2026011211120520426700345347660</t>
        </is>
      </c>
      <c r="C737" s="97" t="inlineStr">
        <is>
          <t>支出</t>
        </is>
      </c>
      <c r="D737" s="97" t="inlineStr">
        <is>
          <t>*俊</t>
        </is>
      </c>
      <c r="E737" s="97" t="inlineStr">
        <is>
          <t>****************0156</t>
        </is>
      </c>
      <c r="F737" s="97" t="n">
        <v>367</v>
      </c>
      <c r="G737" s="97" t="inlineStr">
        <is>
          <t>2026011211120520426700345347660</t>
        </is>
      </c>
      <c r="H737" s="97" t="inlineStr">
        <is>
          <t>4795.17</t>
        </is>
      </c>
      <c r="I737" s="100" t="n"/>
      <c r="J737" s="97" t="n"/>
      <c r="K737" s="97" t="inlineStr">
        <is>
          <t>速腾岛台电力轨道</t>
        </is>
      </c>
      <c r="L737" s="130" t="inlineStr">
        <is>
          <t>3165893474916067281</t>
        </is>
      </c>
      <c r="M737" t="inlineStr">
        <is>
          <t>✓</t>
        </is>
      </c>
    </row>
    <row r="738">
      <c r="A738" s="162" t="inlineStr">
        <is>
          <t>2026-01-11 19:15:11</t>
        </is>
      </c>
      <c r="B738" s="96" t="inlineStr">
        <is>
          <t>2026011111120520426700305678760</t>
        </is>
      </c>
      <c r="C738" s="96" t="inlineStr">
        <is>
          <t>支出</t>
        </is>
      </c>
      <c r="D738" s="96" t="inlineStr">
        <is>
          <t>*丽</t>
        </is>
      </c>
      <c r="E738" s="96" t="inlineStr">
        <is>
          <t>****************0156</t>
        </is>
      </c>
      <c r="F738" s="96" t="n">
        <v>340</v>
      </c>
      <c r="G738" s="96" t="inlineStr">
        <is>
          <t>2026011111120520426700305678760</t>
        </is>
      </c>
      <c r="H738" s="96" t="inlineStr">
        <is>
          <t>4990.02</t>
        </is>
      </c>
      <c r="I738" s="100" t="n"/>
      <c r="J738" s="96" t="n"/>
      <c r="K738" s="96" t="inlineStr">
        <is>
          <t>高艺玲 林先生岩板</t>
        </is>
      </c>
      <c r="L738" s="130" t="inlineStr">
        <is>
          <t>4875481081000424447</t>
        </is>
      </c>
      <c r="M738" t="inlineStr">
        <is>
          <t>✓</t>
        </is>
      </c>
    </row>
    <row r="739">
      <c r="A739" s="97" t="inlineStr">
        <is>
          <t>2026-01-11 18:37:21</t>
        </is>
      </c>
      <c r="B739" s="96" t="inlineStr">
        <is>
          <t>1570765561445388330</t>
        </is>
      </c>
      <c r="C739" s="97" t="inlineStr">
        <is>
          <t>在线支付</t>
        </is>
      </c>
      <c r="D739" s="97" t="inlineStr">
        <is>
          <t>深圳市小亿网络有限公司</t>
        </is>
      </c>
      <c r="E739" s="97" t="inlineStr">
        <is>
          <t>wanshifu2013@126.com</t>
        </is>
      </c>
      <c r="F739" s="97" t="n">
        <v>100</v>
      </c>
      <c r="G739" s="97" t="inlineStr">
        <is>
          <t>2026010622001488331458505657</t>
        </is>
      </c>
      <c r="H739" s="97" t="inlineStr">
        <is>
          <t>172.15</t>
        </is>
      </c>
      <c r="I739" s="100" t="n"/>
      <c r="J739" s="97" t="n"/>
      <c r="K739" s="97" t="inlineStr">
        <is>
          <t>P2026011118371444358945782800万师傅张</t>
        </is>
      </c>
      <c r="L739" s="130" t="inlineStr">
        <is>
          <t>4681631559783738238</t>
        </is>
      </c>
      <c r="M739" t="inlineStr">
        <is>
          <t>✓ 万师傅安装费/退款流水(通过万师傅平台结算，有关联订单号，归属安装外包费用，无淘宝平台订单号属正常)</t>
        </is>
      </c>
    </row>
    <row r="740">
      <c r="A740" s="96" t="inlineStr">
        <is>
          <t>2026-01-11 15:16:34</t>
        </is>
      </c>
      <c r="B740" s="96" t="inlineStr">
        <is>
          <t>1570765515654788330</t>
        </is>
      </c>
      <c r="C740" s="96" t="inlineStr">
        <is>
          <t>在线支付</t>
        </is>
      </c>
      <c r="D740" s="96" t="inlineStr">
        <is>
          <t>深圳市佰瑞特紧固件科技有限公司</t>
        </is>
      </c>
      <c r="E740" s="96" t="inlineStr">
        <is>
          <t>szbrt20240129@163.com</t>
        </is>
      </c>
      <c r="F740" s="96" t="n">
        <v>9.130000000000001</v>
      </c>
      <c r="G740" s="96" t="inlineStr">
        <is>
          <t>2026010622001488331458505657</t>
        </is>
      </c>
      <c r="H740" s="96" t="inlineStr">
        <is>
          <t>272.15</t>
        </is>
      </c>
      <c r="I740" s="100" t="n"/>
      <c r="J740" s="96" t="n"/>
      <c r="K740" s="96" t="inlineStr">
        <is>
          <t>【优惠价】303不锈钢圆型连接柱单头转换螺柱隔离柱铜柱机箱M2M3M4M5M6M8M10 等多件严淘宝隔板配件</t>
        </is>
      </c>
      <c r="M740" t="inlineStr">
        <is>
          <t>✓</t>
        </is>
      </c>
    </row>
    <row r="741">
      <c r="A741" s="97" t="inlineStr">
        <is>
          <t>2026-01-11 09:21:55</t>
        </is>
      </c>
      <c r="B741" s="96" t="inlineStr">
        <is>
          <t>1570765366476588330</t>
        </is>
      </c>
      <c r="C741" s="97" t="inlineStr">
        <is>
          <t>在线支付</t>
        </is>
      </c>
      <c r="D741" s="97" t="inlineStr">
        <is>
          <t>杭州牛牛电子有限公司</t>
        </is>
      </c>
      <c r="E741" s="97" t="inlineStr">
        <is>
          <t>2398958367@qq.com</t>
        </is>
      </c>
      <c r="F741" s="97" t="n">
        <v>21.9</v>
      </c>
      <c r="G741" s="97" t="inlineStr">
        <is>
          <t>2026010611120520426700064587440</t>
        </is>
      </c>
      <c r="H741" s="97" t="inlineStr">
        <is>
          <t>281.28</t>
        </is>
      </c>
      <c r="I741" s="100" t="n"/>
      <c r="J741" s="97" t="n"/>
      <c r="K741" s="97" t="inlineStr">
        <is>
          <t>公牛英标转换插头中国香港新加坡英国迪拜英式港版澳门插座转换器梁生插座转换头</t>
        </is>
      </c>
      <c r="M741" t="inlineStr">
        <is>
          <t>✓</t>
        </is>
      </c>
    </row>
    <row r="742">
      <c r="A742" s="96" t="inlineStr">
        <is>
          <t>2026-01-11 09:19:15</t>
        </is>
      </c>
      <c r="B742" s="96" t="inlineStr">
        <is>
          <t>1570765520151988330</t>
        </is>
      </c>
      <c r="C742" s="96" t="inlineStr">
        <is>
          <t>在线支付</t>
        </is>
      </c>
      <c r="D742" s="96" t="inlineStr">
        <is>
          <t>**娟</t>
        </is>
      </c>
      <c r="E742" s="96" t="inlineStr">
        <is>
          <t>159******83</t>
        </is>
      </c>
      <c r="F742" s="96" t="n">
        <v>51.74</v>
      </c>
      <c r="G742" s="96" t="inlineStr">
        <is>
          <t>2026010522001188331453995305</t>
        </is>
      </c>
      <c r="H742" s="96" t="inlineStr">
        <is>
          <t>303.18</t>
        </is>
      </c>
      <c r="I742" s="100" t="n"/>
      <c r="J742" s="96" t="n"/>
      <c r="K742" s="96" t="inlineStr">
        <is>
          <t>北欧简约实木拉手原木色柜门衣柜木质把手单孔圆形橱柜抽屉小拉手江西旋转柜樱桃木把手</t>
        </is>
      </c>
      <c r="M742" t="inlineStr">
        <is>
          <t>✓</t>
        </is>
      </c>
    </row>
    <row r="743">
      <c r="A743" s="97" t="inlineStr">
        <is>
          <t>2026-01-11 08:14:20</t>
        </is>
      </c>
      <c r="B743" s="96" t="inlineStr">
        <is>
          <t>1570765513848088330</t>
        </is>
      </c>
      <c r="C743" s="97" t="inlineStr">
        <is>
          <t>在线支付</t>
        </is>
      </c>
      <c r="D743" s="97" t="inlineStr">
        <is>
          <t>中国银联股份有限公司</t>
        </is>
      </c>
      <c r="E743" s="97" t="inlineStr">
        <is>
          <t>zhifubao@unionpay.com</t>
        </is>
      </c>
      <c r="F743" s="97" t="n">
        <v>50</v>
      </c>
      <c r="G743" s="97" t="inlineStr">
        <is>
          <t>2026010522001188331453995305</t>
        </is>
      </c>
      <c r="H743" s="97" t="inlineStr">
        <is>
          <t>354.92</t>
        </is>
      </c>
      <c r="I743" s="100" t="n"/>
      <c r="J743" s="97" t="n"/>
      <c r="K743" s="97" t="inlineStr">
        <is>
          <t>P2026011108141379859522625200P50122688426万师傅吴女士</t>
        </is>
      </c>
      <c r="L743" s="130" t="inlineStr">
        <is>
          <t>4882138815862109119</t>
        </is>
      </c>
      <c r="M743" t="inlineStr">
        <is>
          <t>✓ 万师傅安装费/退款流水(通过万师傅平台结算，有关联订单号，归属安装外包费用，无淘宝平台订单号属正常)</t>
        </is>
      </c>
    </row>
    <row r="744">
      <c r="A744" s="96" t="inlineStr">
        <is>
          <t>2026-01-10 18:00:26</t>
        </is>
      </c>
      <c r="B744" s="96" t="inlineStr">
        <is>
          <t>1570765186165988330</t>
        </is>
      </c>
      <c r="C744" s="96" t="inlineStr">
        <is>
          <t>在线支付</t>
        </is>
      </c>
      <c r="D744" s="96" t="inlineStr">
        <is>
          <t>深圳市小亿网络有限公司</t>
        </is>
      </c>
      <c r="E744" s="96" t="inlineStr">
        <is>
          <t>wanshifu2013@126.com</t>
        </is>
      </c>
      <c r="F744" s="96" t="n">
        <v>72</v>
      </c>
      <c r="G744" s="96" t="inlineStr">
        <is>
          <t>2026010511120520426700003334690</t>
        </is>
      </c>
      <c r="H744" s="96" t="inlineStr">
        <is>
          <t>2404.92</t>
        </is>
      </c>
      <c r="I744" s="100" t="n"/>
      <c r="J744" s="96" t="n"/>
      <c r="K744" s="96" t="inlineStr">
        <is>
          <t>P2026011018001166359871020500万师傅刘岳</t>
        </is>
      </c>
      <c r="L744" s="130" t="inlineStr">
        <is>
          <t>3136826319636553677</t>
        </is>
      </c>
      <c r="M744" t="inlineStr">
        <is>
          <t>✓ 万师傅安装费/退款流水(通过万师傅平台结算，有关联订单号，归属安装外包费用，无淘宝平台订单号属正常)</t>
        </is>
      </c>
    </row>
    <row r="745">
      <c r="A745" s="97" t="inlineStr">
        <is>
          <t>2026-01-10 15:22:05</t>
        </is>
      </c>
      <c r="B745" s="96" t="inlineStr">
        <is>
          <t>1570765142635188330</t>
        </is>
      </c>
      <c r="C745" s="97" t="inlineStr">
        <is>
          <t>在线支付</t>
        </is>
      </c>
      <c r="D745" s="97" t="inlineStr">
        <is>
          <t>深圳市佰瑞特紧固件科技有限公司</t>
        </is>
      </c>
      <c r="E745" s="97" t="inlineStr">
        <is>
          <t>szbrt20240129@163.com</t>
        </is>
      </c>
      <c r="F745" s="97" t="n">
        <v>3.65</v>
      </c>
      <c r="G745" s="97" t="inlineStr">
        <is>
          <t>2026010522001488331454233065</t>
        </is>
      </c>
      <c r="H745" s="97" t="inlineStr">
        <is>
          <t>2476.92</t>
        </is>
      </c>
      <c r="I745" s="100" t="n"/>
      <c r="J745" s="97" t="n"/>
      <c r="K745" s="97" t="inlineStr">
        <is>
          <t>【优惠价】303不锈钢圆型连接柱单头转换螺柱隔离柱铜柱机箱M2M3M4M5M6M8M10杨云杰隔板配件</t>
        </is>
      </c>
      <c r="M745" t="inlineStr">
        <is>
          <t>✓</t>
        </is>
      </c>
    </row>
    <row r="746">
      <c r="A746" s="96" t="inlineStr">
        <is>
          <t>2026-01-10 11:39:00</t>
        </is>
      </c>
      <c r="B746" s="96" t="inlineStr">
        <is>
          <t>1570765209619688330</t>
        </is>
      </c>
      <c r="C746" s="96" t="inlineStr">
        <is>
          <t>在线支付</t>
        </is>
      </c>
      <c r="D746" s="96" t="inlineStr">
        <is>
          <t>网联清算有限公司</t>
        </is>
      </c>
      <c r="E746" s="96" t="inlineStr">
        <is>
          <t>barcode_zfb_01@nucc.com</t>
        </is>
      </c>
      <c r="F746" s="96" t="n">
        <v>99</v>
      </c>
      <c r="G746" s="96" t="inlineStr">
        <is>
          <t>2026010522001488331454233065</t>
        </is>
      </c>
      <c r="H746" s="96" t="inlineStr">
        <is>
          <t>2480.57</t>
        </is>
      </c>
      <c r="I746" s="100" t="n"/>
      <c r="J746" s="96" t="n"/>
      <c r="K746" s="96" t="inlineStr">
        <is>
          <t>P2026011011385167314124762100万师傅李文</t>
        </is>
      </c>
      <c r="L746" s="130" t="inlineStr">
        <is>
          <t>3030290688676445374</t>
        </is>
      </c>
      <c r="M746" t="inlineStr">
        <is>
          <t>✓ 万师傅安装费/退款流水(通过万师傅平台结算，有关联订单号，归属安装外包费用，无淘宝平台订单号属正常)</t>
        </is>
      </c>
    </row>
    <row r="747">
      <c r="A747" s="97" t="inlineStr">
        <is>
          <t>2026-01-10 11:04:05</t>
        </is>
      </c>
      <c r="B747" s="96" t="inlineStr">
        <is>
          <t>1570765117123588330</t>
        </is>
      </c>
      <c r="C747" s="97" t="inlineStr">
        <is>
          <t>在线支付</t>
        </is>
      </c>
      <c r="D747" s="97" t="inlineStr">
        <is>
          <t>广州顺文科教用品有限公司</t>
        </is>
      </c>
      <c r="E747" s="97" t="inlineStr">
        <is>
          <t>294721198@qq.com</t>
        </is>
      </c>
      <c r="F747" s="97" t="n">
        <v>32.2</v>
      </c>
      <c r="G747" s="97" t="inlineStr">
        <is>
          <t>2026010511120520426700991573280</t>
        </is>
      </c>
      <c r="H747" s="97" t="inlineStr">
        <is>
          <t>2579.57</t>
        </is>
      </c>
      <c r="I747" s="100" t="n"/>
      <c r="J747" s="97" t="n"/>
      <c r="K747" s="97" t="inlineStr">
        <is>
          <t>2.5MM厚度黑板墙贴软白板写字板教学绿板家用儿童环保涂鸦可擦磁留言板自粘墙办公培训磁性可移除白班黑板墙高艺玲磁吸黑板</t>
        </is>
      </c>
      <c r="L747" s="130" t="inlineStr">
        <is>
          <t>4875481081000424447</t>
        </is>
      </c>
      <c r="M747" t="inlineStr">
        <is>
          <t>✓</t>
        </is>
      </c>
    </row>
    <row r="748">
      <c r="A748" s="96" t="inlineStr">
        <is>
          <t>2026-01-10 08:24:16</t>
        </is>
      </c>
      <c r="B748" s="96" t="inlineStr">
        <is>
          <t>1570765170704388330</t>
        </is>
      </c>
      <c r="C748" s="96" t="inlineStr">
        <is>
          <t>在线支付</t>
        </is>
      </c>
      <c r="D748" s="96" t="inlineStr">
        <is>
          <t>深圳市小亿网络有限公司</t>
        </is>
      </c>
      <c r="E748" s="96" t="inlineStr">
        <is>
          <t>wanshifu2013@126.com</t>
        </is>
      </c>
      <c r="F748" s="96" t="n">
        <v>95</v>
      </c>
      <c r="G748" s="96" t="inlineStr">
        <is>
          <t>2026010522001488331452691208</t>
        </is>
      </c>
      <c r="H748" s="96" t="inlineStr">
        <is>
          <t>2611.77</t>
        </is>
      </c>
      <c r="I748" s="100" t="n"/>
      <c r="J748" s="96" t="n"/>
      <c r="K748" s="96" t="inlineStr">
        <is>
          <t>P2026011008240864884039804200万师傅林先生</t>
        </is>
      </c>
      <c r="L748" s="95" t="inlineStr">
        <is>
          <t>3164150282495397568</t>
        </is>
      </c>
      <c r="M748" t="inlineStr">
        <is>
          <t>✓ 万师傅安装费/退款流水(通过万师傅平台结算，有关联订单号，归属安装外包费用，无淘宝平台订单号属正常)</t>
        </is>
      </c>
    </row>
    <row r="749">
      <c r="A749" s="97" t="inlineStr">
        <is>
          <t>2026-01-09 11:48:25</t>
        </is>
      </c>
      <c r="B749" s="96" t="inlineStr">
        <is>
          <t>1570764747194688331</t>
        </is>
      </c>
      <c r="C749" s="97" t="inlineStr">
        <is>
          <t>退款（交易退款）</t>
        </is>
      </c>
      <c r="D749" s="97" t="inlineStr">
        <is>
          <t>宁波百牛科技有限公司</t>
        </is>
      </c>
      <c r="E749" s="97" t="inlineStr">
        <is>
          <t>bainiukeji01@163.com</t>
        </is>
      </c>
      <c r="F749" s="97" t="n">
        <v>15</v>
      </c>
      <c r="G749" s="97" t="inlineStr">
        <is>
          <t>2026010522001188331448661299</t>
        </is>
      </c>
      <c r="H749" s="97" t="inlineStr">
        <is>
          <t>4706.77</t>
        </is>
      </c>
      <c r="I749" s="100" t="n"/>
      <c r="J749" s="97" t="n"/>
      <c r="K749" s="97" t="inlineStr">
        <is>
          <t xml:space="preserve">1元邮费补差链接 咨询客服下单配件/邮费/补差（单拍不发货） </t>
        </is>
      </c>
      <c r="M749" t="inlineStr">
        <is>
          <t>✓</t>
        </is>
      </c>
    </row>
    <row r="750">
      <c r="A750" s="96" t="inlineStr">
        <is>
          <t>2026-01-09 11:44:56</t>
        </is>
      </c>
      <c r="B750" s="96" t="inlineStr">
        <is>
          <t>1570764906991888330</t>
        </is>
      </c>
      <c r="C750" s="96" t="inlineStr">
        <is>
          <t>在线支付</t>
        </is>
      </c>
      <c r="D750" s="96" t="inlineStr">
        <is>
          <t>广州耀越电子有限公司</t>
        </is>
      </c>
      <c r="E750" s="96" t="inlineStr">
        <is>
          <t>15918475923@163.com</t>
        </is>
      </c>
      <c r="F750" s="96" t="n">
        <v>24.7</v>
      </c>
      <c r="G750" s="96" t="inlineStr">
        <is>
          <t>2026010522001188331456343289</t>
        </is>
      </c>
      <c r="H750" s="96" t="inlineStr">
        <is>
          <t>4691.77</t>
        </is>
      </c>
      <c r="I750" s="100" t="n"/>
      <c r="J750" s="96" t="n"/>
      <c r="K750" s="96" t="inlineStr">
        <is>
          <t>三芯纯铜电缆电源线国标插头带线大功率10A/16a裸尾1.5/2.5/4平方高艺玲轨道电源线</t>
        </is>
      </c>
      <c r="M750" t="inlineStr">
        <is>
          <t>✓</t>
        </is>
      </c>
    </row>
    <row r="751">
      <c r="A751" s="97" t="inlineStr">
        <is>
          <t>2026-01-09 11:07:10</t>
        </is>
      </c>
      <c r="B751" s="96" t="inlineStr">
        <is>
          <t>1570764841765788330</t>
        </is>
      </c>
      <c r="C751" s="97" t="inlineStr">
        <is>
          <t>支出</t>
        </is>
      </c>
      <c r="D751" s="97" t="n"/>
      <c r="E751" s="97" t="n"/>
      <c r="F751" s="97" t="n">
        <v>0.01</v>
      </c>
      <c r="G751" s="97" t="inlineStr">
        <is>
          <t>2026010522001188331454732039</t>
        </is>
      </c>
      <c r="H751" s="97" t="inlineStr">
        <is>
          <t>4716.47</t>
        </is>
      </c>
      <c r="I751" s="100" t="n"/>
      <c r="J751" s="97" t="n"/>
      <c r="K751" s="97" t="inlineStr">
        <is>
          <t xml:space="preserve">公牛大师轨道插座带开关智能家用餐边柜明装滑动移动电力导轨插排 </t>
        </is>
      </c>
      <c r="M751" t="inlineStr">
        <is>
          <t>✓</t>
        </is>
      </c>
    </row>
    <row r="752">
      <c r="A752" s="96" t="inlineStr">
        <is>
          <t>2026-01-09 11:07:10</t>
        </is>
      </c>
      <c r="B752" s="96" t="inlineStr">
        <is>
          <t>1570764841765588331</t>
        </is>
      </c>
      <c r="C752" s="96" t="inlineStr">
        <is>
          <t>收入</t>
        </is>
      </c>
      <c r="D752" s="96" t="n"/>
      <c r="E752" s="96" t="n"/>
      <c r="F752" s="96" t="n">
        <v>0.01</v>
      </c>
      <c r="G752" s="96" t="inlineStr">
        <is>
          <t>2026010522001488331448405753</t>
        </is>
      </c>
      <c r="H752" s="96" t="inlineStr">
        <is>
          <t>4716.48</t>
        </is>
      </c>
      <c r="I752" s="100" t="n"/>
      <c r="J752" s="96" t="n"/>
      <c r="K752" s="96" t="inlineStr">
        <is>
          <t xml:space="preserve">公牛大师轨道插座带开关智能家用餐边柜明装滑动移动电力导轨插排 </t>
        </is>
      </c>
      <c r="M752" t="inlineStr">
        <is>
          <t>✓</t>
        </is>
      </c>
    </row>
    <row r="753">
      <c r="A753" s="163" t="inlineStr">
        <is>
          <t>2026-01-09 11:07:10</t>
        </is>
      </c>
      <c r="B753" s="96" t="inlineStr">
        <is>
          <t>2026010911120520426700176593780</t>
        </is>
      </c>
      <c r="C753" s="97" t="inlineStr">
        <is>
          <t>支出</t>
        </is>
      </c>
      <c r="D753" s="97" t="inlineStr">
        <is>
          <t>上海科霄贸易有限公司</t>
        </is>
      </c>
      <c r="E753" s="97" t="inlineStr">
        <is>
          <t>************5613</t>
        </is>
      </c>
      <c r="F753" s="97" t="n">
        <v>519.99</v>
      </c>
      <c r="G753" s="97" t="inlineStr">
        <is>
          <t>2026010911120520426700176593780</t>
        </is>
      </c>
      <c r="H753" s="97" t="inlineStr">
        <is>
          <t>1330.02</t>
        </is>
      </c>
      <c r="I753" s="100" t="n"/>
      <c r="J753" s="97" t="n"/>
      <c r="K753" s="97" t="inlineStr">
        <is>
          <t>公牛电力轨道-高艺玲</t>
        </is>
      </c>
      <c r="L753" s="130" t="inlineStr">
        <is>
          <t>4875481081000424447</t>
        </is>
      </c>
      <c r="M753" t="inlineStr">
        <is>
          <t>✓</t>
        </is>
      </c>
    </row>
    <row r="754">
      <c r="A754" s="96" t="inlineStr">
        <is>
          <t>2026-01-09 10:54:17</t>
        </is>
      </c>
      <c r="B754" s="96" t="inlineStr">
        <is>
          <t>1570764910886088330</t>
        </is>
      </c>
      <c r="C754" s="96" t="inlineStr">
        <is>
          <t>在线支付</t>
        </is>
      </c>
      <c r="D754" s="96" t="inlineStr">
        <is>
          <t>宁波百牛科技有限公司</t>
        </is>
      </c>
      <c r="E754" s="96" t="inlineStr">
        <is>
          <t>bainiukeji01@163.com</t>
        </is>
      </c>
      <c r="F754" s="96" t="n">
        <v>15</v>
      </c>
      <c r="G754" s="96" t="inlineStr">
        <is>
          <t>20260104200040011100330014231379</t>
        </is>
      </c>
      <c r="H754" s="96" t="inlineStr">
        <is>
          <t>4716.47</t>
        </is>
      </c>
      <c r="I754" s="100" t="n"/>
      <c r="J754" s="96" t="n"/>
      <c r="K754" s="96" t="inlineStr">
        <is>
          <t xml:space="preserve">1元邮费补差链接 咨询客服下单配件/邮费/补差（单拍不发货） </t>
        </is>
      </c>
      <c r="M754" t="inlineStr">
        <is>
          <t>✓</t>
        </is>
      </c>
    </row>
    <row r="755">
      <c r="A755" s="163" t="n">
        <v>46026</v>
      </c>
      <c r="B755" s="129" t="inlineStr">
        <is>
          <t>4200002990202601043390630760</t>
        </is>
      </c>
      <c r="C755" s="97" t="inlineStr">
        <is>
          <t>支出</t>
        </is>
      </c>
      <c r="D755" s="97" t="inlineStr">
        <is>
          <t>上海汇森智联速运有限公司物流</t>
        </is>
      </c>
      <c r="E755" s="97" t="n"/>
      <c r="F755" s="97" t="n">
        <v>432</v>
      </c>
      <c r="G755" s="97" t="inlineStr">
        <is>
          <t>112486183824_95010203539088179</t>
        </is>
      </c>
      <c r="H755" s="97" t="n"/>
      <c r="I755" s="100" t="n"/>
      <c r="J755" s="97" t="n"/>
      <c r="K755" s="97" t="inlineStr">
        <is>
          <t>支付运费：项一丹</t>
        </is>
      </c>
      <c r="M755" t="inlineStr">
        <is>
          <t>✓</t>
        </is>
      </c>
    </row>
    <row r="756">
      <c r="A756" s="96" t="inlineStr">
        <is>
          <t>2026-01-09 09:21:54</t>
        </is>
      </c>
      <c r="B756" s="96" t="inlineStr">
        <is>
          <t>1570764762814488330</t>
        </is>
      </c>
      <c r="C756" s="96" t="inlineStr">
        <is>
          <t>支出</t>
        </is>
      </c>
      <c r="D756" s="96" t="n"/>
      <c r="E756" s="96" t="n"/>
      <c r="F756" s="96" t="n">
        <v>0.01</v>
      </c>
      <c r="G756" s="96" t="inlineStr">
        <is>
          <t>2026010922001488331409427379</t>
        </is>
      </c>
      <c r="H756" s="96" t="inlineStr">
        <is>
          <t>4731.47</t>
        </is>
      </c>
      <c r="I756" s="100" t="n"/>
      <c r="J756" s="96" t="n"/>
      <c r="K756" s="96" t="inlineStr">
        <is>
          <t xml:space="preserve">P2026010909214338219651280700 </t>
        </is>
      </c>
      <c r="M756" t="inlineStr">
        <is>
          <t>✓</t>
        </is>
      </c>
    </row>
    <row r="757">
      <c r="A757" s="97" t="inlineStr">
        <is>
          <t>2026-01-09 09:21:54</t>
        </is>
      </c>
      <c r="B757" s="96" t="inlineStr">
        <is>
          <t>1570764762814388331</t>
        </is>
      </c>
      <c r="C757" s="97" t="inlineStr">
        <is>
          <t>收入</t>
        </is>
      </c>
      <c r="D757" s="97" t="n"/>
      <c r="E757" s="97" t="n"/>
      <c r="F757" s="97" t="n">
        <v>0.01</v>
      </c>
      <c r="G757" s="97" t="inlineStr">
        <is>
          <t>20260104200040011100330013880248</t>
        </is>
      </c>
      <c r="H757" s="97" t="inlineStr">
        <is>
          <t>4731.48</t>
        </is>
      </c>
      <c r="I757" s="100" t="n"/>
      <c r="J757" s="97" t="n"/>
      <c r="K757" s="97" t="inlineStr">
        <is>
          <t xml:space="preserve">P2026010909214338219651280700 </t>
        </is>
      </c>
      <c r="M757" t="inlineStr">
        <is>
          <t>✓</t>
        </is>
      </c>
    </row>
    <row r="758">
      <c r="A758" s="162" t="inlineStr">
        <is>
          <t>2026-01-09 09:21:53</t>
        </is>
      </c>
      <c r="B758" s="96" t="inlineStr">
        <is>
          <t>2026010911120520426700173694440</t>
        </is>
      </c>
      <c r="C758" s="96" t="inlineStr">
        <is>
          <t>支出</t>
        </is>
      </c>
      <c r="D758" s="96" t="inlineStr">
        <is>
          <t>深圳市小亿网络有限公司</t>
        </is>
      </c>
      <c r="E758" s="96" t="inlineStr">
        <is>
          <t>****************0156</t>
        </is>
      </c>
      <c r="F758" s="96" t="n">
        <v>149.99</v>
      </c>
      <c r="G758" s="96" t="inlineStr">
        <is>
          <t>2026010911120520426700173694440</t>
        </is>
      </c>
      <c r="H758" s="96" t="inlineStr">
        <is>
          <t>1850.01</t>
        </is>
      </c>
      <c r="I758" s="100" t="n"/>
      <c r="J758" s="96" t="n"/>
      <c r="K758" s="96" t="inlineStr">
        <is>
          <t>P50091955301万师傅秦女士</t>
        </is>
      </c>
      <c r="L758" s="130" t="inlineStr">
        <is>
          <t>4828570092557670025</t>
        </is>
      </c>
      <c r="M758" t="inlineStr">
        <is>
          <t>✓ 万师傅安装费/退款流水(通过万师傅平台结算，有关联订单号，归属安装外包费用，无淘宝平台订单号属正常)</t>
        </is>
      </c>
    </row>
    <row r="759">
      <c r="A759" s="97" t="inlineStr">
        <is>
          <t>2026-01-08 12:51:42</t>
        </is>
      </c>
      <c r="B759" s="96" t="inlineStr">
        <is>
          <t>1570764582655688330</t>
        </is>
      </c>
      <c r="C759" s="97" t="inlineStr">
        <is>
          <t>在线支付</t>
        </is>
      </c>
      <c r="D759" s="97" t="inlineStr">
        <is>
          <t>义乌首力电子商务有限公司</t>
        </is>
      </c>
      <c r="E759" s="97" t="inlineStr">
        <is>
          <t>shanghaishouli@163.com</t>
        </is>
      </c>
      <c r="F759" s="97" t="n">
        <v>39.71</v>
      </c>
      <c r="G759" s="97" t="inlineStr">
        <is>
          <t>20260104200040011100330013858723</t>
        </is>
      </c>
      <c r="H759" s="97" t="inlineStr">
        <is>
          <t>6731.47</t>
        </is>
      </c>
      <c r="I759" s="100" t="n"/>
      <c r="J759" s="97" t="n"/>
      <c r="K759" s="97" t="inlineStr">
        <is>
          <t>免钉胶强力胶瓷砖免打孔粘胶透明玻璃胶水置物架踢脚线木工专用P50061637092免钉胶采购</t>
        </is>
      </c>
      <c r="M759" t="inlineStr">
        <is>
          <t>✓</t>
        </is>
      </c>
    </row>
    <row r="760">
      <c r="A760" s="96" t="inlineStr">
        <is>
          <t>2026-01-08 10:53:29</t>
        </is>
      </c>
      <c r="B760" s="96" t="inlineStr">
        <is>
          <t>1570764451675588330</t>
        </is>
      </c>
      <c r="C760" s="96" t="inlineStr">
        <is>
          <t>转账</t>
        </is>
      </c>
      <c r="D760" s="96" t="inlineStr">
        <is>
          <t>**男</t>
        </is>
      </c>
      <c r="E760" s="96" t="inlineStr">
        <is>
          <t>137******58</t>
        </is>
      </c>
      <c r="F760" s="96" t="n">
        <v>93492.34</v>
      </c>
      <c r="G760" s="96" t="inlineStr">
        <is>
          <t>20260104200040011100330014066847</t>
        </is>
      </c>
      <c r="H760" s="96" t="inlineStr">
        <is>
          <t>6771.18</t>
        </is>
      </c>
      <c r="I760" s="100" t="n"/>
      <c r="J760" s="96" t="n"/>
      <c r="K760" s="96" t="inlineStr">
        <is>
          <t xml:space="preserve"> 12月货款</t>
        </is>
      </c>
      <c r="M760" t="inlineStr">
        <is>
          <t>✓</t>
        </is>
      </c>
    </row>
    <row r="761">
      <c r="A761" s="163" t="inlineStr">
        <is>
          <t>2026-01-08 10:53:29</t>
        </is>
      </c>
      <c r="B761" s="96" t="inlineStr">
        <is>
          <t>2026010811120520426700130686390</t>
        </is>
      </c>
      <c r="C761" s="97" t="inlineStr">
        <is>
          <t>支出</t>
        </is>
      </c>
      <c r="D761" s="97" t="inlineStr">
        <is>
          <t>*伟男</t>
        </is>
      </c>
      <c r="E761" s="97" t="inlineStr">
        <is>
          <t>****************0156</t>
        </is>
      </c>
      <c r="F761" s="97" t="n">
        <v>9355.66</v>
      </c>
      <c r="G761" s="97" t="inlineStr">
        <is>
          <t>2026010811120520426700130686390</t>
        </is>
      </c>
      <c r="H761" s="97" t="inlineStr">
        <is>
          <t>0.00</t>
        </is>
      </c>
      <c r="I761" s="100" t="n"/>
      <c r="J761" s="97" t="n"/>
      <c r="K761" s="97" t="inlineStr">
        <is>
          <t>江西货款</t>
        </is>
      </c>
      <c r="M761" t="inlineStr">
        <is>
          <t>✓</t>
        </is>
      </c>
    </row>
    <row r="762">
      <c r="A762" s="96" t="inlineStr">
        <is>
          <t>2026-01-08 10:51:28</t>
        </is>
      </c>
      <c r="B762" s="96" t="inlineStr">
        <is>
          <t>1570764560415888331</t>
        </is>
      </c>
      <c r="C762" s="96" t="inlineStr">
        <is>
          <t>收入</t>
        </is>
      </c>
      <c r="D762" s="96" t="n"/>
      <c r="E762" s="96" t="n"/>
      <c r="F762" s="96" t="n">
        <v>0.01</v>
      </c>
      <c r="G762" s="96" t="inlineStr">
        <is>
          <t>2026010822001188331407041665</t>
        </is>
      </c>
      <c r="H762" s="96" t="inlineStr">
        <is>
          <t>100263.53</t>
        </is>
      </c>
      <c r="I762" s="100" t="n"/>
      <c r="J762" s="96" t="n"/>
      <c r="K762" s="96" t="inlineStr">
        <is>
          <t xml:space="preserve">不锈钢角码加厚加长直片L型角铁片90度床桌椅家具连接件固定配件 </t>
        </is>
      </c>
      <c r="M762" t="inlineStr">
        <is>
          <t>✓</t>
        </is>
      </c>
    </row>
    <row r="763">
      <c r="A763" s="97" t="inlineStr">
        <is>
          <t>2026-01-08 10:51:28</t>
        </is>
      </c>
      <c r="B763" s="96" t="inlineStr">
        <is>
          <t>1570764560415988330</t>
        </is>
      </c>
      <c r="C763" s="97" t="inlineStr">
        <is>
          <t>支出</t>
        </is>
      </c>
      <c r="D763" s="97" t="n"/>
      <c r="E763" s="97" t="n"/>
      <c r="F763" s="97" t="n">
        <v>0.01</v>
      </c>
      <c r="G763" s="97" t="inlineStr">
        <is>
          <t>20260103200040011100050029636358</t>
        </is>
      </c>
      <c r="H763" s="97" t="inlineStr">
        <is>
          <t>100263.52</t>
        </is>
      </c>
      <c r="I763" s="100" t="n"/>
      <c r="J763" s="97" t="n"/>
      <c r="K763" s="97" t="inlineStr">
        <is>
          <t xml:space="preserve">不锈钢角码加厚加长直片L型角铁片90度床桌椅家具连接件固定配件 </t>
        </is>
      </c>
      <c r="M763" t="inlineStr">
        <is>
          <t>✓</t>
        </is>
      </c>
    </row>
    <row r="764">
      <c r="A764" s="162" t="inlineStr">
        <is>
          <t>2026-01-08 10:51:28</t>
        </is>
      </c>
      <c r="B764" s="96" t="inlineStr">
        <is>
          <t>2026010811120520426700130641680</t>
        </is>
      </c>
      <c r="C764" s="96" t="inlineStr">
        <is>
          <t>支出</t>
        </is>
      </c>
      <c r="D764" s="96" t="inlineStr">
        <is>
          <t>广州市蒂斯威五金有限公司</t>
        </is>
      </c>
      <c r="E764" s="96" t="inlineStr">
        <is>
          <t>************6490</t>
        </is>
      </c>
      <c r="F764" s="96" t="n">
        <v>27.93</v>
      </c>
      <c r="G764" s="96" t="inlineStr">
        <is>
          <t>2026010811120520426700130641680</t>
        </is>
      </c>
      <c r="H764" s="96" t="inlineStr">
        <is>
          <t>9355.66</t>
        </is>
      </c>
      <c r="I764" s="100" t="n"/>
      <c r="J764" s="96" t="n"/>
      <c r="K764" s="96" t="inlineStr">
        <is>
          <t>不锈钢角码采购</t>
        </is>
      </c>
      <c r="M764" t="inlineStr">
        <is>
          <t>✓</t>
        </is>
      </c>
    </row>
    <row r="765">
      <c r="A765" s="97" t="inlineStr">
        <is>
          <t>2026-01-08 09:52:56</t>
        </is>
      </c>
      <c r="B765" s="96" t="inlineStr">
        <is>
          <t>1570764593224188330</t>
        </is>
      </c>
      <c r="C765" s="97" t="inlineStr">
        <is>
          <t>支出</t>
        </is>
      </c>
      <c r="D765" s="97" t="n"/>
      <c r="E765" s="97" t="n"/>
      <c r="F765" s="97" t="n">
        <v>0.01</v>
      </c>
      <c r="G765" s="97" t="inlineStr">
        <is>
          <t>2026010822001488331407059259</t>
        </is>
      </c>
      <c r="H765" s="97" t="inlineStr">
        <is>
          <t>100263.52</t>
        </is>
      </c>
      <c r="I765" s="100" t="n"/>
      <c r="J765" s="97" t="n"/>
      <c r="K765" s="97" t="inlineStr">
        <is>
          <t xml:space="preserve">P2026010809524611385353162900 </t>
        </is>
      </c>
      <c r="M765" t="inlineStr">
        <is>
          <t>✓</t>
        </is>
      </c>
    </row>
    <row r="766">
      <c r="A766" s="96" t="inlineStr">
        <is>
          <t>2026-01-08 09:52:56</t>
        </is>
      </c>
      <c r="B766" s="96" t="inlineStr">
        <is>
          <t>1570764593224088331</t>
        </is>
      </c>
      <c r="C766" s="96" t="inlineStr">
        <is>
          <t>收入</t>
        </is>
      </c>
      <c r="D766" s="96" t="n"/>
      <c r="E766" s="96" t="n"/>
      <c r="F766" s="96" t="n">
        <v>0.01</v>
      </c>
      <c r="G766" s="96" t="inlineStr">
        <is>
          <t>2026010822001488331407059259</t>
        </is>
      </c>
      <c r="H766" s="96" t="inlineStr">
        <is>
          <t>100263.53</t>
        </is>
      </c>
      <c r="I766" s="100" t="n"/>
      <c r="J766" s="96" t="n"/>
      <c r="K766" s="96" t="inlineStr">
        <is>
          <t xml:space="preserve">P2026010809524611385353162900 </t>
        </is>
      </c>
      <c r="M766" t="inlineStr">
        <is>
          <t>✓</t>
        </is>
      </c>
    </row>
    <row r="767">
      <c r="A767" s="163" t="inlineStr">
        <is>
          <t>2026-01-08 09:52:55</t>
        </is>
      </c>
      <c r="B767" s="96" t="inlineStr">
        <is>
          <t>2026010811120520426700127426870</t>
        </is>
      </c>
      <c r="C767" s="97" t="inlineStr">
        <is>
          <t>支出</t>
        </is>
      </c>
      <c r="D767" s="97" t="inlineStr">
        <is>
          <t>深圳市小亿网络有限公司</t>
        </is>
      </c>
      <c r="E767" s="97" t="inlineStr">
        <is>
          <t>****************0156</t>
        </is>
      </c>
      <c r="F767" s="97" t="n">
        <v>149.99</v>
      </c>
      <c r="G767" s="97" t="inlineStr">
        <is>
          <t>2026010811120520426700127426870</t>
        </is>
      </c>
      <c r="H767" s="97" t="inlineStr">
        <is>
          <t>9383.59</t>
        </is>
      </c>
      <c r="I767" s="100" t="n"/>
      <c r="J767" s="97" t="n"/>
      <c r="K767" s="97" t="inlineStr">
        <is>
          <t>P50085198208万师傅汤维肖</t>
        </is>
      </c>
      <c r="L767" s="130" t="inlineStr">
        <is>
          <t>4848841044448474218</t>
        </is>
      </c>
      <c r="M767" t="inlineStr">
        <is>
          <t>✓ 万师傅安装费/退款流水(通过万师傅平台结算，有关联订单号，归属安装外包费用，无淘宝平台订单号属正常)</t>
        </is>
      </c>
    </row>
    <row r="768">
      <c r="A768" s="96" t="inlineStr">
        <is>
          <t>2026-01-07 21:57:24</t>
        </is>
      </c>
      <c r="B768" s="96" t="inlineStr">
        <is>
          <t>1570764446521288330</t>
        </is>
      </c>
      <c r="C768" s="96" t="inlineStr">
        <is>
          <t>在线支付</t>
        </is>
      </c>
      <c r="D768" s="96" t="inlineStr">
        <is>
          <t>中国银联股份有限公司</t>
        </is>
      </c>
      <c r="E768" s="96" t="inlineStr">
        <is>
          <t>zhifubao@unionpay.com</t>
        </is>
      </c>
      <c r="F768" s="96" t="n">
        <v>70</v>
      </c>
      <c r="G768" s="96" t="inlineStr">
        <is>
          <t>2026010322001488331443801889</t>
        </is>
      </c>
      <c r="H768" s="96" t="inlineStr">
        <is>
          <t>102263.52</t>
        </is>
      </c>
      <c r="I768" s="100" t="n"/>
      <c r="J768" s="96" t="n"/>
      <c r="K768" s="96" t="inlineStr">
        <is>
          <t>P2026010721571668783514836300万师傅王</t>
        </is>
      </c>
      <c r="L768" s="130" t="inlineStr">
        <is>
          <t>3026464971311071672</t>
        </is>
      </c>
      <c r="M768" t="inlineStr">
        <is>
          <t>✓ 万师傅安装费/退款流水(通过万师傅平台结算，有关联订单号，归属安装外包费用，无淘宝平台订单号属正常)</t>
        </is>
      </c>
    </row>
    <row r="769">
      <c r="A769" s="97" t="inlineStr">
        <is>
          <t>2026-01-07 16:36:28</t>
        </is>
      </c>
      <c r="B769" s="96" t="inlineStr">
        <is>
          <t>1570757251312717011</t>
        </is>
      </c>
      <c r="C769" s="97" t="inlineStr">
        <is>
          <t>转账</t>
        </is>
      </c>
      <c r="D769" s="97" t="inlineStr">
        <is>
          <t>**英</t>
        </is>
      </c>
      <c r="E769" s="97" t="inlineStr">
        <is>
          <t>wei***@hotmail.com</t>
        </is>
      </c>
      <c r="F769" s="97" t="n">
        <v>57848</v>
      </c>
      <c r="G769" s="97" t="inlineStr">
        <is>
          <t>2026010311120520426700864917890</t>
        </is>
      </c>
      <c r="H769" s="97" t="inlineStr">
        <is>
          <t>102333.52</t>
        </is>
      </c>
      <c r="I769" s="100" t="n"/>
      <c r="J769" s="97" t="n"/>
      <c r="K769" s="97" t="inlineStr">
        <is>
          <t xml:space="preserve"> 12月货款</t>
        </is>
      </c>
      <c r="M769" t="inlineStr">
        <is>
          <t>✓</t>
        </is>
      </c>
    </row>
    <row r="770">
      <c r="A770" s="96" t="inlineStr">
        <is>
          <t>2026-01-07 14:01:04</t>
        </is>
      </c>
      <c r="B770" s="96" t="inlineStr">
        <is>
          <t>1570764272384188330</t>
        </is>
      </c>
      <c r="C770" s="96" t="inlineStr">
        <is>
          <t>在线支付</t>
        </is>
      </c>
      <c r="D770" s="96" t="inlineStr">
        <is>
          <t>深圳市力世电子有限公司</t>
        </is>
      </c>
      <c r="E770" s="96" t="inlineStr">
        <is>
          <t>13922789369@139.com</t>
        </is>
      </c>
      <c r="F770" s="96" t="n">
        <v>25</v>
      </c>
      <c r="G770" s="96" t="inlineStr">
        <is>
          <t>2026010322001488331442798120</t>
        </is>
      </c>
      <c r="H770" s="96" t="inlineStr">
        <is>
          <t>44975.00</t>
        </is>
      </c>
      <c r="I770" s="100" t="n"/>
      <c r="J770" s="96" t="n"/>
      <c r="K770" s="96" t="inlineStr">
        <is>
          <t>无线遥控开关按键橱柜电源3P插口接收器免布线随意贴灯带触摸开关樱桃木样品床灯带开关</t>
        </is>
      </c>
      <c r="M770" t="inlineStr">
        <is>
          <t>✓</t>
        </is>
      </c>
    </row>
    <row r="771">
      <c r="A771" s="97" t="inlineStr">
        <is>
          <t>2026-01-07 13:41:51</t>
        </is>
      </c>
      <c r="B771" s="96" t="inlineStr">
        <is>
          <t>1570765854986922051</t>
        </is>
      </c>
      <c r="C771" s="97" t="inlineStr">
        <is>
          <t>转账</t>
        </is>
      </c>
      <c r="D771" s="97" t="inlineStr">
        <is>
          <t>**达</t>
        </is>
      </c>
      <c r="E771" s="97" t="inlineStr">
        <is>
          <t>158******12</t>
        </is>
      </c>
      <c r="F771" s="97" t="n">
        <v>45000</v>
      </c>
      <c r="G771" s="97" t="inlineStr">
        <is>
          <t>2026010322001488331442798120</t>
        </is>
      </c>
      <c r="H771" s="97" t="inlineStr">
        <is>
          <t>45000.00</t>
        </is>
      </c>
      <c r="I771" s="100" t="n"/>
      <c r="J771" s="97" t="n"/>
      <c r="K771" s="97" t="inlineStr">
        <is>
          <t xml:space="preserve"> 12月货款</t>
        </is>
      </c>
      <c r="M771" t="inlineStr">
        <is>
          <t>✓</t>
        </is>
      </c>
    </row>
    <row r="772">
      <c r="A772" s="96" t="inlineStr">
        <is>
          <t>2026-01-07 11:58:51</t>
        </is>
      </c>
      <c r="B772" s="96" t="inlineStr">
        <is>
          <t>1570764175353788331</t>
        </is>
      </c>
      <c r="C772" s="96" t="inlineStr">
        <is>
          <t>收入</t>
        </is>
      </c>
      <c r="D772" s="96" t="n"/>
      <c r="E772" s="96" t="n"/>
      <c r="F772" s="96" t="n">
        <v>0.01</v>
      </c>
      <c r="G772" s="96" t="inlineStr">
        <is>
          <t>2026010311120520426700864781400</t>
        </is>
      </c>
      <c r="H772" s="96" t="inlineStr">
        <is>
          <t>0.01</t>
        </is>
      </c>
      <c r="I772" s="100" t="n"/>
      <c r="J772" s="96" t="n"/>
      <c r="K772" s="96" t="inlineStr">
        <is>
          <t xml:space="preserve">【优惠价】嵌入式橱柜灯感应灯条led柜底灯衣柜灯带酒柜书柜隐形嵌入层板灯 等多件 </t>
        </is>
      </c>
      <c r="M772" t="inlineStr">
        <is>
          <t>✓</t>
        </is>
      </c>
    </row>
    <row r="773">
      <c r="A773" s="97" t="inlineStr">
        <is>
          <t>2026-01-07 11:58:51</t>
        </is>
      </c>
      <c r="B773" s="96" t="inlineStr">
        <is>
          <t>1570764175353888330</t>
        </is>
      </c>
      <c r="C773" s="97" t="inlineStr">
        <is>
          <t>支出</t>
        </is>
      </c>
      <c r="D773" s="97" t="n"/>
      <c r="E773" s="97" t="n"/>
      <c r="F773" s="97" t="n">
        <v>0.01</v>
      </c>
      <c r="G773" s="97" t="inlineStr">
        <is>
          <t>2026010211120520426700833637170</t>
        </is>
      </c>
      <c r="H773" s="97" t="inlineStr">
        <is>
          <t>0.00</t>
        </is>
      </c>
      <c r="I773" s="100" t="n"/>
      <c r="J773" s="97" t="n"/>
      <c r="K773" s="97" t="inlineStr">
        <is>
          <t xml:space="preserve">【优惠价】嵌入式橱柜灯感应灯条led柜底灯衣柜灯带酒柜书柜隐形嵌入层板灯 等多件 </t>
        </is>
      </c>
      <c r="M773" t="inlineStr">
        <is>
          <t>✓</t>
        </is>
      </c>
    </row>
    <row r="774">
      <c r="A774" s="162" t="inlineStr">
        <is>
          <t>2026-01-07 11:58:51</t>
        </is>
      </c>
      <c r="B774" s="96" t="inlineStr">
        <is>
          <t>2026010711120520426700083371600</t>
        </is>
      </c>
      <c r="C774" s="96" t="inlineStr">
        <is>
          <t>支出</t>
        </is>
      </c>
      <c r="D774" s="96" t="inlineStr">
        <is>
          <t>常州轩奕德光电科技有限公司</t>
        </is>
      </c>
      <c r="E774" s="96" t="inlineStr">
        <is>
          <t>************6641</t>
        </is>
      </c>
      <c r="F774" s="96" t="n">
        <v>48.39</v>
      </c>
      <c r="G774" s="96" t="inlineStr">
        <is>
          <t>2026010711120520426700083371600</t>
        </is>
      </c>
      <c r="H774" s="96" t="inlineStr">
        <is>
          <t>7044.10</t>
        </is>
      </c>
      <c r="I774" s="100" t="n"/>
      <c r="J774" s="96" t="n"/>
      <c r="K774" s="96" t="inlineStr">
        <is>
          <t>樱桃木样品灯带</t>
        </is>
      </c>
      <c r="M774" t="inlineStr">
        <is>
          <t>✓</t>
        </is>
      </c>
    </row>
    <row r="775">
      <c r="A775" s="97" t="inlineStr">
        <is>
          <t>2026-01-06 22:47:14</t>
        </is>
      </c>
      <c r="B775" s="96" t="inlineStr">
        <is>
          <t>1570764173051988331</t>
        </is>
      </c>
      <c r="C775" s="97" t="inlineStr">
        <is>
          <t>收入</t>
        </is>
      </c>
      <c r="D775" s="97" t="n"/>
      <c r="E775" s="97" t="n"/>
      <c r="F775" s="97" t="n">
        <v>0.01</v>
      </c>
      <c r="G775" s="97" t="inlineStr">
        <is>
          <t>2026010222001488331441662340</t>
        </is>
      </c>
      <c r="H775" s="97" t="inlineStr">
        <is>
          <t>1510.53</t>
        </is>
      </c>
      <c r="I775" s="100" t="n"/>
      <c r="J775" s="97" t="n"/>
      <c r="K775" s="97" t="inlineStr">
        <is>
          <t xml:space="preserve">P2026010622470268384377291300 </t>
        </is>
      </c>
      <c r="M775" t="inlineStr">
        <is>
          <t>✓</t>
        </is>
      </c>
    </row>
    <row r="776">
      <c r="A776" s="96" t="inlineStr">
        <is>
          <t>2026-01-06 22:47:14</t>
        </is>
      </c>
      <c r="B776" s="96" t="inlineStr">
        <is>
          <t>1570764173052088330</t>
        </is>
      </c>
      <c r="C776" s="96" t="inlineStr">
        <is>
          <t>支出</t>
        </is>
      </c>
      <c r="D776" s="96" t="n"/>
      <c r="E776" s="96" t="n"/>
      <c r="F776" s="96" t="n">
        <v>0.01</v>
      </c>
      <c r="G776" s="96" t="inlineStr">
        <is>
          <t>2026010211120520426700829325720</t>
        </is>
      </c>
      <c r="H776" s="96" t="inlineStr">
        <is>
          <t>1510.52</t>
        </is>
      </c>
      <c r="I776" s="100" t="n"/>
      <c r="J776" s="96" t="n"/>
      <c r="K776" s="96" t="inlineStr">
        <is>
          <t xml:space="preserve">P2026010622470268384377291300 </t>
        </is>
      </c>
      <c r="M776" t="inlineStr">
        <is>
          <t>✓</t>
        </is>
      </c>
    </row>
    <row r="777">
      <c r="A777" s="163" t="inlineStr">
        <is>
          <t>2026-01-06 22:47:14</t>
        </is>
      </c>
      <c r="B777" s="96" t="inlineStr">
        <is>
          <t>2026010611120520426700064587440</t>
        </is>
      </c>
      <c r="C777" s="97" t="inlineStr">
        <is>
          <t>支出</t>
        </is>
      </c>
      <c r="D777" s="97" t="inlineStr">
        <is>
          <t>*师傅</t>
        </is>
      </c>
      <c r="E777" s="97" t="inlineStr">
        <is>
          <t>************0121</t>
        </is>
      </c>
      <c r="F777" s="97" t="n">
        <v>105.99</v>
      </c>
      <c r="G777" s="97" t="inlineStr">
        <is>
          <t>2026010611120520426700064587440</t>
        </is>
      </c>
      <c r="H777" s="97" t="inlineStr">
        <is>
          <t>5581.97</t>
        </is>
      </c>
      <c r="I777" s="100" t="n"/>
      <c r="J777" s="97" t="n"/>
      <c r="K777" s="97" t="inlineStr">
        <is>
          <t>P50073999430万师傅汤维肖</t>
        </is>
      </c>
      <c r="L777" s="130" t="inlineStr">
        <is>
          <t>4848841044448474218</t>
        </is>
      </c>
      <c r="M777" t="inlineStr">
        <is>
          <t>✓ 万师傅安装费/退款流水(通过万师傅平台结算，有关联订单号，归属安装外包费用，无淘宝平台订单号属正常)</t>
        </is>
      </c>
    </row>
    <row r="778">
      <c r="A778" s="96" t="inlineStr">
        <is>
          <t>2026-01-05 23:21:39</t>
        </is>
      </c>
      <c r="B778" s="96" t="inlineStr">
        <is>
          <t>1570764042744688331</t>
        </is>
      </c>
      <c r="C778" s="96" t="inlineStr">
        <is>
          <t>收入</t>
        </is>
      </c>
      <c r="D778" s="96" t="n"/>
      <c r="E778" s="96" t="n"/>
      <c r="F778" s="96" t="n">
        <v>0.01</v>
      </c>
      <c r="G778" s="96" t="inlineStr">
        <is>
          <t>2026010122001488331436044093</t>
        </is>
      </c>
      <c r="H778" s="96" t="inlineStr">
        <is>
          <t>3510.53</t>
        </is>
      </c>
      <c r="I778" s="100" t="n"/>
      <c r="J778" s="96" t="n"/>
      <c r="K778" s="96" t="inlineStr">
        <is>
          <t xml:space="preserve">电视柜脚不锈钢圆管台盆柜支腿玄关柜脚边柜脚厨柜脚支撑脚可调节 </t>
        </is>
      </c>
      <c r="M778" t="inlineStr">
        <is>
          <t>✓</t>
        </is>
      </c>
    </row>
    <row r="779">
      <c r="A779" s="97" t="inlineStr">
        <is>
          <t>2026-01-05 23:21:39</t>
        </is>
      </c>
      <c r="B779" s="96" t="inlineStr">
        <is>
          <t>1570764042744788330</t>
        </is>
      </c>
      <c r="C779" s="97" t="inlineStr">
        <is>
          <t>支出</t>
        </is>
      </c>
      <c r="D779" s="97" t="n"/>
      <c r="E779" s="97" t="n"/>
      <c r="F779" s="97" t="n">
        <v>0.01</v>
      </c>
      <c r="G779" s="97" t="inlineStr">
        <is>
          <t>2026010111120520426700764842960</t>
        </is>
      </c>
      <c r="H779" s="97" t="inlineStr">
        <is>
          <t>3510.52</t>
        </is>
      </c>
      <c r="I779" s="100" t="n"/>
      <c r="J779" s="97" t="n"/>
      <c r="K779" s="97" t="inlineStr">
        <is>
          <t xml:space="preserve">电视柜脚不锈钢圆管台盆柜支腿玄关柜脚边柜脚厨柜脚支撑脚可调节 </t>
        </is>
      </c>
      <c r="M779" t="inlineStr">
        <is>
          <t>✓</t>
        </is>
      </c>
    </row>
    <row r="780">
      <c r="A780" s="162" t="inlineStr">
        <is>
          <t>2026-01-05 23:21:39</t>
        </is>
      </c>
      <c r="B780" s="96" t="inlineStr">
        <is>
          <t>2026010511120520426700003334690</t>
        </is>
      </c>
      <c r="C780" s="96" t="inlineStr">
        <is>
          <t>支出</t>
        </is>
      </c>
      <c r="D780" s="96" t="inlineStr">
        <is>
          <t>*乌留</t>
        </is>
      </c>
      <c r="E780" s="96" t="inlineStr">
        <is>
          <t>************0768</t>
        </is>
      </c>
      <c r="F780" s="96" t="n">
        <v>142.15</v>
      </c>
      <c r="G780" s="96" t="inlineStr">
        <is>
          <t>2026010511120520426700003334690</t>
        </is>
      </c>
      <c r="H780" s="96" t="inlineStr">
        <is>
          <t>3687.96</t>
        </is>
      </c>
      <c r="I780" s="100" t="n"/>
      <c r="J780" s="96" t="n"/>
      <c r="K780" s="96" t="inlineStr">
        <is>
          <t>组合柜五金脚</t>
        </is>
      </c>
      <c r="M780" t="inlineStr">
        <is>
          <t>✓</t>
        </is>
      </c>
    </row>
    <row r="781">
      <c r="A781" s="97" t="inlineStr">
        <is>
          <t>2026-01-05 18:11:45</t>
        </is>
      </c>
      <c r="B781" s="96" t="inlineStr">
        <is>
          <t>1570763717998288331</t>
        </is>
      </c>
      <c r="C781" s="97" t="inlineStr">
        <is>
          <t>收入</t>
        </is>
      </c>
      <c r="D781" s="97" t="n"/>
      <c r="E781" s="97" t="n"/>
      <c r="F781" s="97" t="n">
        <v>0.01</v>
      </c>
      <c r="G781" s="97" t="inlineStr">
        <is>
          <t>2026010522001488331454233065</t>
        </is>
      </c>
      <c r="H781" s="97" t="inlineStr">
        <is>
          <t>3510.53</t>
        </is>
      </c>
      <c r="I781" s="100" t="n"/>
      <c r="J781" s="97" t="n"/>
      <c r="K781" s="97" t="inlineStr">
        <is>
          <t>P2026010518113440617289340100</t>
        </is>
      </c>
      <c r="M781" t="inlineStr">
        <is>
          <t>✓</t>
        </is>
      </c>
    </row>
    <row r="782">
      <c r="A782" s="96" t="inlineStr">
        <is>
          <t>2026-01-05 18:11:45</t>
        </is>
      </c>
      <c r="B782" s="96" t="inlineStr">
        <is>
          <t>1570763717998388330</t>
        </is>
      </c>
      <c r="C782" s="96" t="inlineStr">
        <is>
          <t>支出</t>
        </is>
      </c>
      <c r="D782" s="96" t="n"/>
      <c r="E782" s="96" t="n"/>
      <c r="F782" s="96" t="n">
        <v>0.01</v>
      </c>
      <c r="G782" s="96" t="inlineStr">
        <is>
          <t>2026010522001488331454233065</t>
        </is>
      </c>
      <c r="H782" s="96" t="inlineStr">
        <is>
          <t>3510.52</t>
        </is>
      </c>
      <c r="I782" s="100" t="n"/>
      <c r="J782" s="96" t="n"/>
      <c r="K782" s="96" t="inlineStr">
        <is>
          <t>P2026010518113440617289340100</t>
        </is>
      </c>
      <c r="M782" t="inlineStr">
        <is>
          <t>✓</t>
        </is>
      </c>
    </row>
    <row r="783">
      <c r="A783" s="163" t="inlineStr">
        <is>
          <t>2026-01-05 18:11:44</t>
        </is>
      </c>
      <c r="B783" s="96" t="inlineStr">
        <is>
          <t>2026010511120520426700991573280</t>
        </is>
      </c>
      <c r="C783" s="97" t="inlineStr">
        <is>
          <t>支出</t>
        </is>
      </c>
      <c r="D783" s="97" t="inlineStr">
        <is>
          <t>*装家居</t>
        </is>
      </c>
      <c r="E783" s="97" t="inlineStr">
        <is>
          <t>************0121</t>
        </is>
      </c>
      <c r="F783" s="97" t="n">
        <v>199.99</v>
      </c>
      <c r="G783" s="97" t="inlineStr">
        <is>
          <t>2026010511120520426700991573280</t>
        </is>
      </c>
      <c r="H783" s="97" t="inlineStr">
        <is>
          <t>3830.11</t>
        </is>
      </c>
      <c r="I783" s="100" t="n"/>
      <c r="J783" s="97" t="n"/>
      <c r="K783" s="97" t="inlineStr">
        <is>
          <t>P50058257933万师傅杨云杰</t>
        </is>
      </c>
      <c r="L783" s="130" t="inlineStr">
        <is>
          <t>4849737804159331701</t>
        </is>
      </c>
      <c r="M783" t="inlineStr">
        <is>
          <t>✓ 万师傅安装费/退款流水(通过万师傅平台结算，有关联订单号，归属安装外包费用，无淘宝平台订单号属正常)</t>
        </is>
      </c>
    </row>
    <row r="784">
      <c r="A784" s="96" t="inlineStr">
        <is>
          <t>2026-01-05 18:10:40</t>
        </is>
      </c>
      <c r="B784" s="96" t="inlineStr">
        <is>
          <t>1570763910234688330</t>
        </is>
      </c>
      <c r="C784" s="96" t="inlineStr">
        <is>
          <t>在线支付</t>
        </is>
      </c>
      <c r="D784" s="96" t="inlineStr">
        <is>
          <t>深圳市小亿网络有限公司</t>
        </is>
      </c>
      <c r="E784" s="96" t="inlineStr">
        <is>
          <t>wanshifu2013@126.com</t>
        </is>
      </c>
      <c r="F784" s="96" t="n">
        <v>98</v>
      </c>
      <c r="G784" s="96" t="inlineStr">
        <is>
          <t>2026010522001488331452691208</t>
        </is>
      </c>
      <c r="H784" s="96" t="inlineStr">
        <is>
          <t>3510.52</t>
        </is>
      </c>
      <c r="I784" s="100" t="n"/>
      <c r="J784" s="96" t="n"/>
      <c r="K784" s="96" t="inlineStr">
        <is>
          <t>P2026010518103381710980090400万师傅施施</t>
        </is>
      </c>
      <c r="L784" s="130" t="inlineStr">
        <is>
          <t>3110785250216569668</t>
        </is>
      </c>
      <c r="M784" t="inlineStr">
        <is>
          <t>✓ 万师傅安装费/退款流水(通过万师傅平台结算，有关联订单号，归属安装外包费用，无淘宝平台订单号属正常)</t>
        </is>
      </c>
    </row>
    <row r="785">
      <c r="A785" s="97" t="inlineStr">
        <is>
          <t>2026-01-05 14:02:36</t>
        </is>
      </c>
      <c r="B785" s="96" t="inlineStr">
        <is>
          <t>1570763605827888330</t>
        </is>
      </c>
      <c r="C785" s="97" t="inlineStr">
        <is>
          <t>在线支付</t>
        </is>
      </c>
      <c r="D785" s="97" t="inlineStr">
        <is>
          <t>**权</t>
        </is>
      </c>
      <c r="E785" s="97" t="inlineStr">
        <is>
          <t>145***@qq.com</t>
        </is>
      </c>
      <c r="F785" s="97" t="n">
        <v>477</v>
      </c>
      <c r="G785" s="97" t="inlineStr">
        <is>
          <t>2026010522001188331448661299</t>
        </is>
      </c>
      <c r="H785" s="97" t="inlineStr">
        <is>
          <t>3608.52</t>
        </is>
      </c>
      <c r="I785" s="100" t="n"/>
      <c r="J785" s="97" t="n"/>
      <c r="K785" s="97" t="inlineStr">
        <is>
          <t>g型免开槽厨房橱柜衣柜门隐形拉手抽屉暗拉手免打孔现代简约定制铝隔板槽采购-江西</t>
        </is>
      </c>
      <c r="M785" t="inlineStr">
        <is>
          <t>✓</t>
        </is>
      </c>
    </row>
    <row r="786">
      <c r="A786" s="96" t="inlineStr">
        <is>
          <t>2026-01-05 13:48:30</t>
        </is>
      </c>
      <c r="B786" s="96" t="inlineStr">
        <is>
          <t>1570763825109488330</t>
        </is>
      </c>
      <c r="C786" s="96" t="inlineStr">
        <is>
          <t>在线支付</t>
        </is>
      </c>
      <c r="D786" s="96" t="inlineStr">
        <is>
          <t>**芳</t>
        </is>
      </c>
      <c r="E786" s="96" t="inlineStr">
        <is>
          <t>132******28</t>
        </is>
      </c>
      <c r="F786" s="96" t="n">
        <v>540</v>
      </c>
      <c r="G786" s="96" t="inlineStr">
        <is>
          <t>2026010522001188331456343289</t>
        </is>
      </c>
      <c r="H786" s="96" t="inlineStr">
        <is>
          <t>4085.52</t>
        </is>
      </c>
      <c r="I786" s="100" t="n"/>
      <c r="J786" s="96" t="n"/>
      <c r="K786" s="96" t="inlineStr">
        <is>
          <t>洞洞板置物板免打孔收纳墙上展示架适宜家用配件挂钩可定制王彤 张洞洞板采购</t>
        </is>
      </c>
      <c r="M786" t="inlineStr">
        <is>
          <t>✓</t>
        </is>
      </c>
    </row>
    <row r="787">
      <c r="A787" s="97" t="inlineStr">
        <is>
          <t>2026-01-05 13:45:09</t>
        </is>
      </c>
      <c r="B787" s="96" t="inlineStr">
        <is>
          <t>1570763726195588330</t>
        </is>
      </c>
      <c r="C787" s="97" t="inlineStr">
        <is>
          <t>在线支付</t>
        </is>
      </c>
      <c r="D787" s="97" t="inlineStr">
        <is>
          <t>**菊</t>
        </is>
      </c>
      <c r="E787" s="97" t="inlineStr">
        <is>
          <t>180******70</t>
        </is>
      </c>
      <c r="F787" s="97" t="n">
        <v>84</v>
      </c>
      <c r="G787" s="97" t="inlineStr">
        <is>
          <t>2026010522001188331454732039</t>
        </is>
      </c>
      <c r="H787" s="97" t="inlineStr">
        <is>
          <t>4625.52</t>
        </is>
      </c>
      <c r="I787" s="100" t="n"/>
      <c r="J787" s="97" t="n"/>
      <c r="K787" s="97" t="inlineStr">
        <is>
          <t>透明板亚克力板PVC板PC板耐力板防静电PMMA板透明塑料板PET挡板洞石柜亚克力条采购*6</t>
        </is>
      </c>
      <c r="M787" t="inlineStr">
        <is>
          <t>✓</t>
        </is>
      </c>
    </row>
    <row r="788">
      <c r="A788" s="96" t="inlineStr">
        <is>
          <t>2026-01-05 00:05:57</t>
        </is>
      </c>
      <c r="B788" s="96" t="inlineStr">
        <is>
          <t>1570763771649288330</t>
        </is>
      </c>
      <c r="C788" s="96" t="inlineStr">
        <is>
          <t>在线支付</t>
        </is>
      </c>
      <c r="D788" s="96" t="inlineStr">
        <is>
          <t>上海寻梦信息技术有限公司</t>
        </is>
      </c>
      <c r="E788" s="96" t="inlineStr">
        <is>
          <t>pddzhifubao@yiran.com</t>
        </is>
      </c>
      <c r="F788" s="96" t="n">
        <v>63</v>
      </c>
      <c r="G788" s="96" t="inlineStr">
        <is>
          <t>2026010522001488331448405753</t>
        </is>
      </c>
      <c r="H788" s="96" t="inlineStr">
        <is>
          <t>10632.89</t>
        </is>
      </c>
      <c r="I788" s="100" t="n"/>
      <c r="J788" s="96" t="n"/>
      <c r="K788" s="96" t="inlineStr">
        <is>
          <t>商户单号XP1726010500201327284385005765江西背板-江苏</t>
        </is>
      </c>
      <c r="M788" t="inlineStr">
        <is>
          <t>✓</t>
        </is>
      </c>
    </row>
    <row r="789">
      <c r="A789" s="97" t="inlineStr">
        <is>
          <t>2026-01-05 00:03:23</t>
        </is>
      </c>
      <c r="B789" s="96" t="inlineStr">
        <is>
          <t>1570763632834988330</t>
        </is>
      </c>
      <c r="C789" s="97" t="inlineStr">
        <is>
          <t>在线支付</t>
        </is>
      </c>
      <c r="D789" s="97" t="inlineStr">
        <is>
          <t>宁波良工电器有限公司</t>
        </is>
      </c>
      <c r="E789" s="97" t="inlineStr">
        <is>
          <t>zhuxuri@hotmail.com</t>
        </is>
      </c>
      <c r="F789" s="97" t="n">
        <v>88.11</v>
      </c>
      <c r="G789" s="97" t="inlineStr">
        <is>
          <t>2026010522001188331452203631</t>
        </is>
      </c>
      <c r="H789" s="97" t="inlineStr">
        <is>
          <t>10695.89</t>
        </is>
      </c>
      <c r="I789" s="100" t="n"/>
      <c r="J789" s="97" t="n"/>
      <c r="K789" s="97" t="inlineStr">
        <is>
          <t>良工PDU电竞插座升降桌弹簧线插排PD67W快充USB伸缩 排插接线板升降桌插排-刘淘宝</t>
        </is>
      </c>
      <c r="L789" s="130" t="inlineStr">
        <is>
          <t>4965587642045735316</t>
        </is>
      </c>
      <c r="M789" t="inlineStr">
        <is>
          <t>✓</t>
        </is>
      </c>
    </row>
    <row r="790">
      <c r="A790" s="96" t="inlineStr">
        <is>
          <t>2026-01-04 19:17:21</t>
        </is>
      </c>
      <c r="B790" s="96" t="inlineStr">
        <is>
          <t>1570763650618688330</t>
        </is>
      </c>
      <c r="C790" s="96" t="inlineStr">
        <is>
          <t>转账</t>
        </is>
      </c>
      <c r="D790" s="96" t="inlineStr">
        <is>
          <t>**平</t>
        </is>
      </c>
      <c r="E790" s="96" t="inlineStr">
        <is>
          <t>157******30</t>
        </is>
      </c>
      <c r="F790" s="96" t="n">
        <v>249</v>
      </c>
      <c r="G790" s="96" t="inlineStr">
        <is>
          <t>20260104200040011100330014231379</t>
        </is>
      </c>
      <c r="H790" s="96" t="inlineStr">
        <is>
          <t>10784.00</t>
        </is>
      </c>
      <c r="I790" s="100" t="n"/>
      <c r="J790" s="96" t="n"/>
      <c r="K790" s="96" t="inlineStr">
        <is>
          <t xml:space="preserve"> 上海周喆浩柜子</t>
        </is>
      </c>
      <c r="L790" s="130" t="inlineStr">
        <is>
          <t>4828695519583053214</t>
        </is>
      </c>
      <c r="M790" t="inlineStr">
        <is>
          <t>✓</t>
        </is>
      </c>
    </row>
    <row r="791">
      <c r="A791" s="97" t="inlineStr">
        <is>
          <t>2026-01-04 18:47:05</t>
        </is>
      </c>
      <c r="B791" s="96" t="inlineStr">
        <is>
          <t>1570763625313088330</t>
        </is>
      </c>
      <c r="C791" s="97" t="inlineStr">
        <is>
          <t>转账</t>
        </is>
      </c>
      <c r="D791" s="97" t="n"/>
      <c r="E791" s="97" t="n"/>
      <c r="F791" s="97" t="n">
        <v>1000</v>
      </c>
      <c r="G791" s="97" t="inlineStr">
        <is>
          <t>20260104200040011100330014141689</t>
        </is>
      </c>
      <c r="H791" s="97" t="inlineStr">
        <is>
          <t>11033.00</t>
        </is>
      </c>
      <c r="I791" s="100" t="n"/>
      <c r="J791" s="97" t="n"/>
      <c r="K791" s="97" t="inlineStr">
        <is>
          <t>平安银行具体交易信息项一丹壹米滴答取件432</t>
        </is>
      </c>
      <c r="L791" s="130" t="inlineStr">
        <is>
          <t>3012335652479815057</t>
        </is>
      </c>
      <c r="M791" t="inlineStr">
        <is>
          <t>✓</t>
        </is>
      </c>
    </row>
    <row r="792">
      <c r="A792" s="162" t="n">
        <v>46026.78282407407</v>
      </c>
      <c r="B792" s="96" t="inlineStr">
        <is>
          <t>1000050001202601031322247842483</t>
        </is>
      </c>
      <c r="C792" s="96" t="inlineStr">
        <is>
          <t>支出</t>
        </is>
      </c>
      <c r="D792" s="96" t="inlineStr">
        <is>
          <t>山东顺心捷达壹米滴答</t>
        </is>
      </c>
      <c r="E792" s="96" t="n"/>
      <c r="F792" s="96" t="n">
        <v>30</v>
      </c>
      <c r="G792" s="129" t="inlineStr">
        <is>
          <t>2026010311120520426700886250870</t>
        </is>
      </c>
      <c r="H792" s="96" t="n"/>
      <c r="I792" s="100" t="n"/>
      <c r="J792" s="96" t="n"/>
      <c r="K792" s="96" t="inlineStr">
        <is>
          <t>转账备注:项一丹取件</t>
        </is>
      </c>
      <c r="L792" s="130" t="inlineStr">
        <is>
          <t>3012335652479815057</t>
        </is>
      </c>
      <c r="M792" t="inlineStr">
        <is>
          <t>✓</t>
        </is>
      </c>
    </row>
    <row r="793" ht="21.95" customHeight="1">
      <c r="A793" s="97" t="inlineStr">
        <is>
          <t>2026-01-04 14:49:39</t>
        </is>
      </c>
      <c r="B793" s="96" t="inlineStr">
        <is>
          <t>1570763383668788330</t>
        </is>
      </c>
      <c r="C793" s="97" t="inlineStr">
        <is>
          <t>转账</t>
        </is>
      </c>
      <c r="D793" s="97" t="inlineStr">
        <is>
          <t>*明</t>
        </is>
      </c>
      <c r="E793" s="97" t="inlineStr">
        <is>
          <t>o9c***@foxmail.com</t>
        </is>
      </c>
      <c r="F793" s="97" t="n">
        <v>1814</v>
      </c>
      <c r="G793" s="97" t="inlineStr">
        <is>
          <t>20260104200040011100330013880248</t>
        </is>
      </c>
      <c r="H793" s="97" t="inlineStr">
        <is>
          <t>12033.00</t>
        </is>
      </c>
      <c r="I793" s="100" t="n"/>
      <c r="J793" s="97" t="n"/>
      <c r="K793" s="97" t="inlineStr">
        <is>
          <t xml:space="preserve"> 智爱 火山 大块头id 王先生 陈女士</t>
        </is>
      </c>
      <c r="L793" s="133" t="inlineStr">
        <is>
          <t>3118906129158184654
4945380807625846927
3111874430079426188
4936271943100042707</t>
        </is>
      </c>
      <c r="M793" t="inlineStr">
        <is>
          <t>✓</t>
        </is>
      </c>
    </row>
    <row r="794">
      <c r="A794" s="96" t="inlineStr">
        <is>
          <t>2026-01-04 14:42:30</t>
        </is>
      </c>
      <c r="B794" s="96" t="inlineStr">
        <is>
          <t>1570764954705722051</t>
        </is>
      </c>
      <c r="C794" s="96" t="inlineStr">
        <is>
          <t>转账</t>
        </is>
      </c>
      <c r="D794" s="96" t="inlineStr">
        <is>
          <t>**达</t>
        </is>
      </c>
      <c r="E794" s="96" t="inlineStr">
        <is>
          <t>158******12</t>
        </is>
      </c>
      <c r="F794" s="96" t="n">
        <v>6930</v>
      </c>
      <c r="G794" s="96" t="inlineStr">
        <is>
          <t>20260104200040011100050030000372</t>
        </is>
      </c>
      <c r="H794" s="96" t="inlineStr">
        <is>
          <t>13847.00</t>
        </is>
      </c>
      <c r="I794" s="100" t="n"/>
      <c r="J794" s="96" t="n"/>
      <c r="K794" s="96" t="inlineStr">
        <is>
          <t xml:space="preserve"> 打包货款</t>
        </is>
      </c>
      <c r="M794" t="inlineStr">
        <is>
          <t>✓</t>
        </is>
      </c>
    </row>
    <row r="795">
      <c r="A795" s="97" t="inlineStr">
        <is>
          <t>2026-01-04 12:42:37</t>
        </is>
      </c>
      <c r="B795" s="96" t="inlineStr">
        <is>
          <t>1570763371344188330</t>
        </is>
      </c>
      <c r="C795" s="97" t="inlineStr">
        <is>
          <t>转账</t>
        </is>
      </c>
      <c r="D795" s="97" t="inlineStr">
        <is>
          <t>**男</t>
        </is>
      </c>
      <c r="E795" s="97" t="inlineStr">
        <is>
          <t>tia***@163.com</t>
        </is>
      </c>
      <c r="F795" s="97" t="n">
        <v>700</v>
      </c>
      <c r="G795" s="97" t="inlineStr">
        <is>
          <t>20260104200040011100330013858723</t>
        </is>
      </c>
      <c r="H795" s="97" t="inlineStr">
        <is>
          <t>6917.00</t>
        </is>
      </c>
      <c r="I795" s="100" t="n"/>
      <c r="J795" s="97" t="n"/>
      <c r="K795" s="97" t="inlineStr">
        <is>
          <t xml:space="preserve"> 江西岩板1.03</t>
        </is>
      </c>
      <c r="M795" t="inlineStr">
        <is>
          <t>✓</t>
        </is>
      </c>
    </row>
    <row r="796">
      <c r="A796" s="96" t="inlineStr">
        <is>
          <t>2026-01-04 09:59:46</t>
        </is>
      </c>
      <c r="B796" s="96" t="inlineStr">
        <is>
          <t>1570763330560288330</t>
        </is>
      </c>
      <c r="C796" s="96" t="inlineStr">
        <is>
          <t>转账</t>
        </is>
      </c>
      <c r="D796" s="96" t="inlineStr">
        <is>
          <t>*明</t>
        </is>
      </c>
      <c r="E796" s="96" t="inlineStr">
        <is>
          <t>o9c***@foxmail.com</t>
        </is>
      </c>
      <c r="F796" s="96" t="n">
        <v>50</v>
      </c>
      <c r="G796" s="96" t="inlineStr">
        <is>
          <t>20260104200040011100330014066847</t>
        </is>
      </c>
      <c r="H796" s="96" t="inlineStr">
        <is>
          <t>7617.00</t>
        </is>
      </c>
      <c r="I796" s="100" t="n"/>
      <c r="J796" s="96" t="n"/>
      <c r="K796" s="96" t="inlineStr">
        <is>
          <t xml:space="preserve"> 江西洞石岩板1米打包费</t>
        </is>
      </c>
      <c r="M796" t="inlineStr">
        <is>
          <t>✓</t>
        </is>
      </c>
    </row>
    <row r="797">
      <c r="A797" s="97" t="inlineStr">
        <is>
          <t>2026-01-04 09:56:38</t>
        </is>
      </c>
      <c r="B797" s="96" t="inlineStr">
        <is>
          <t>1570763359543488330</t>
        </is>
      </c>
      <c r="C797" s="97" t="inlineStr">
        <is>
          <t>转账</t>
        </is>
      </c>
      <c r="D797" s="97" t="inlineStr">
        <is>
          <t>*明</t>
        </is>
      </c>
      <c r="E797" s="97" t="inlineStr">
        <is>
          <t>o9c***@foxmail.com</t>
        </is>
      </c>
      <c r="F797" s="97" t="n">
        <v>333</v>
      </c>
      <c r="G797" s="97" t="inlineStr">
        <is>
          <t>20260104200040011100330013619431</t>
        </is>
      </c>
      <c r="H797" s="97" t="inlineStr">
        <is>
          <t>7667.00</t>
        </is>
      </c>
      <c r="I797" s="100" t="n"/>
      <c r="J797" s="97" t="n"/>
      <c r="K797" s="97" t="inlineStr">
        <is>
          <t xml:space="preserve"> 江西洞石岩板</t>
        </is>
      </c>
      <c r="M797" t="inlineStr">
        <is>
          <t>✓</t>
        </is>
      </c>
    </row>
    <row r="798">
      <c r="A798" s="97" t="inlineStr">
        <is>
          <t>2026-01-03 16:43:03</t>
        </is>
      </c>
      <c r="B798" s="96" t="inlineStr">
        <is>
          <t>1570764794993622051</t>
        </is>
      </c>
      <c r="C798" s="97" t="inlineStr">
        <is>
          <t>转账</t>
        </is>
      </c>
      <c r="D798" s="97" t="inlineStr">
        <is>
          <t>**达</t>
        </is>
      </c>
      <c r="E798" s="97" t="inlineStr">
        <is>
          <t>158******12</t>
        </is>
      </c>
      <c r="F798" s="97" t="n">
        <v>10000</v>
      </c>
      <c r="G798" s="97" t="inlineStr">
        <is>
          <t>20260103200040011100050029636358</t>
        </is>
      </c>
      <c r="H798" s="97" t="inlineStr">
        <is>
          <t>10000.00</t>
        </is>
      </c>
      <c r="I798" s="100" t="n"/>
      <c r="J798" s="97" t="n"/>
      <c r="K798" s="97" t="inlineStr">
        <is>
          <t xml:space="preserve"> 货款</t>
        </is>
      </c>
      <c r="M798" t="inlineStr">
        <is>
          <t>✓</t>
        </is>
      </c>
    </row>
    <row r="799">
      <c r="A799" s="162" t="inlineStr">
        <is>
          <t>2026-01-03 16:15:31</t>
        </is>
      </c>
      <c r="B799" s="129" t="inlineStr">
        <is>
          <t>2026010311120520426700886250870</t>
        </is>
      </c>
      <c r="C799" s="96" t="inlineStr">
        <is>
          <t>支出</t>
        </is>
      </c>
      <c r="D799" s="96" t="inlineStr">
        <is>
          <t>*爱群</t>
        </is>
      </c>
      <c r="E799" s="96" t="inlineStr">
        <is>
          <t>***************8841</t>
        </is>
      </c>
      <c r="F799" s="96" t="n">
        <v>30</v>
      </c>
      <c r="G799" s="129" t="inlineStr">
        <is>
          <t>2026010311120520426700886250870</t>
        </is>
      </c>
      <c r="H799" s="96" t="inlineStr">
        <is>
          <t>30.10</t>
        </is>
      </c>
      <c r="I799" s="100" t="n"/>
      <c r="J799" s="96" t="n"/>
      <c r="K799" s="96" t="inlineStr">
        <is>
          <t>项一丹壹米滴答取件补</t>
        </is>
      </c>
      <c r="L799" s="130" t="inlineStr">
        <is>
          <t>3012335652479815057</t>
        </is>
      </c>
      <c r="M799" t="inlineStr">
        <is>
          <t>✓</t>
        </is>
      </c>
    </row>
    <row r="800">
      <c r="A800" s="163" t="n">
        <v>46025.67782407408</v>
      </c>
      <c r="B800" s="129" t="inlineStr">
        <is>
          <t>4200002978202601033145688899</t>
        </is>
      </c>
      <c r="C800" s="97" t="inlineStr">
        <is>
          <t>支出</t>
        </is>
      </c>
      <c r="D800" s="97" t="inlineStr">
        <is>
          <t>安能物流-直客</t>
        </is>
      </c>
      <c r="E800" s="97" t="n"/>
      <c r="F800" s="97" t="n">
        <v>42.18</v>
      </c>
      <c r="G800" s="134" t="inlineStr">
        <is>
          <t>4200002978202601033145688899</t>
        </is>
      </c>
      <c r="H800" s="97" t="n"/>
      <c r="I800" s="100" t="n"/>
      <c r="J800" s="97" t="n"/>
      <c r="K800" s="97" t="inlineStr">
        <is>
          <t>安能物流-梁工客户运费-703002378921</t>
        </is>
      </c>
      <c r="L800" s="130" t="inlineStr">
        <is>
          <t>4813964715909180833</t>
        </is>
      </c>
      <c r="M800" t="inlineStr">
        <is>
          <t>⚠️疑似重复(同流水号+同交易类型但金额不同: 同号出现2条同类型流水, 请核实)</t>
        </is>
      </c>
    </row>
    <row r="801">
      <c r="A801" s="97" t="inlineStr">
        <is>
          <t>2026-01-03 12:02:28</t>
        </is>
      </c>
      <c r="B801" s="96" t="inlineStr">
        <is>
          <t>1570763118955388331</t>
        </is>
      </c>
      <c r="C801" s="97" t="inlineStr">
        <is>
          <t>收入</t>
        </is>
      </c>
      <c r="D801" s="97" t="n"/>
      <c r="E801" s="97" t="n"/>
      <c r="F801" s="97" t="n">
        <v>0.01</v>
      </c>
      <c r="G801" s="97" t="inlineStr">
        <is>
          <t>2026010322001488331443801889</t>
        </is>
      </c>
      <c r="H801" s="97" t="inlineStr">
        <is>
          <t>0.01</t>
        </is>
      </c>
      <c r="I801" s="100" t="n"/>
      <c r="J801" s="97" t="n"/>
      <c r="K801" s="97" t="inlineStr">
        <is>
          <t xml:space="preserve">P2026010312022087578164196100 </t>
        </is>
      </c>
      <c r="M801" t="inlineStr">
        <is>
          <t>✓</t>
        </is>
      </c>
    </row>
    <row r="802">
      <c r="A802" s="96" t="inlineStr">
        <is>
          <t>2026-01-03 12:02:28</t>
        </is>
      </c>
      <c r="B802" s="96" t="inlineStr">
        <is>
          <t>1570763118955488330</t>
        </is>
      </c>
      <c r="C802" s="96" t="inlineStr">
        <is>
          <t>支出</t>
        </is>
      </c>
      <c r="D802" s="96" t="n"/>
      <c r="E802" s="96" t="n"/>
      <c r="F802" s="96" t="n">
        <v>0.01</v>
      </c>
      <c r="G802" s="96" t="inlineStr">
        <is>
          <t>2026010322001488331443801889</t>
        </is>
      </c>
      <c r="H802" s="96" t="inlineStr">
        <is>
          <t>0.00</t>
        </is>
      </c>
      <c r="I802" s="100" t="n"/>
      <c r="J802" s="96" t="n"/>
      <c r="K802" s="96" t="inlineStr">
        <is>
          <t xml:space="preserve">P2026010312022087578164196100 </t>
        </is>
      </c>
      <c r="M802" t="inlineStr">
        <is>
          <t>✓</t>
        </is>
      </c>
    </row>
    <row r="803">
      <c r="A803" s="163" t="inlineStr">
        <is>
          <t>2026-01-03 12:02:28</t>
        </is>
      </c>
      <c r="B803" s="129" t="inlineStr">
        <is>
          <t>2026010311120520426700864917890</t>
        </is>
      </c>
      <c r="C803" s="97" t="inlineStr">
        <is>
          <t>支出</t>
        </is>
      </c>
      <c r="D803" s="97" t="inlineStr">
        <is>
          <t>深圳市小亿网络有限公司</t>
        </is>
      </c>
      <c r="E803" s="97" t="inlineStr">
        <is>
          <t>****************0156</t>
        </is>
      </c>
      <c r="F803" s="97" t="n">
        <v>77.98999999999999</v>
      </c>
      <c r="G803" s="134" t="inlineStr">
        <is>
          <t>2026010311120520426700864917890</t>
        </is>
      </c>
      <c r="H803" s="97" t="inlineStr">
        <is>
          <t>60.10</t>
        </is>
      </c>
      <c r="I803" s="100" t="n"/>
      <c r="J803" s="97" t="n"/>
      <c r="K803" s="97" t="inlineStr">
        <is>
          <t>P50042121886万师傅陶陶</t>
        </is>
      </c>
      <c r="L803" s="130" t="inlineStr">
        <is>
          <t>4945830013696219714</t>
        </is>
      </c>
      <c r="M803" t="inlineStr">
        <is>
          <t>✓ 万师傅安装费/退款流水(通过万师傅平台结算，有关联订单号，归属安装外包费用，无淘宝平台订单号属正常)</t>
        </is>
      </c>
    </row>
    <row r="804">
      <c r="A804" s="96" t="inlineStr">
        <is>
          <t>2026-01-03 12:01:16</t>
        </is>
      </c>
      <c r="B804" s="96" t="inlineStr">
        <is>
          <t>1570763120634788330</t>
        </is>
      </c>
      <c r="C804" s="96" t="inlineStr">
        <is>
          <t>支出</t>
        </is>
      </c>
      <c r="D804" s="96" t="n"/>
      <c r="E804" s="96" t="n"/>
      <c r="F804" s="96" t="n">
        <v>0.01</v>
      </c>
      <c r="G804" s="96" t="inlineStr">
        <is>
          <t>2026010322001488331442798120</t>
        </is>
      </c>
      <c r="H804" s="96" t="inlineStr">
        <is>
          <t>0.00</t>
        </is>
      </c>
      <c r="I804" s="100" t="n"/>
      <c r="J804" s="96" t="n"/>
      <c r="K804" s="96" t="inlineStr">
        <is>
          <t xml:space="preserve">P2026010312010240195651764000 </t>
        </is>
      </c>
      <c r="M804" t="inlineStr">
        <is>
          <t>✓</t>
        </is>
      </c>
    </row>
    <row r="805">
      <c r="A805" s="97" t="inlineStr">
        <is>
          <t>2026-01-03 12:01:16</t>
        </is>
      </c>
      <c r="B805" s="96" t="inlineStr">
        <is>
          <t>1570763120634688331</t>
        </is>
      </c>
      <c r="C805" s="97" t="inlineStr">
        <is>
          <t>收入</t>
        </is>
      </c>
      <c r="D805" s="97" t="n"/>
      <c r="E805" s="97" t="n"/>
      <c r="F805" s="97" t="n">
        <v>0.01</v>
      </c>
      <c r="G805" s="97" t="inlineStr">
        <is>
          <t>2026010322001488331442798120</t>
        </is>
      </c>
      <c r="H805" s="97" t="inlineStr">
        <is>
          <t>0.01</t>
        </is>
      </c>
      <c r="I805" s="100" t="n"/>
      <c r="J805" s="97" t="n"/>
      <c r="K805" s="97" t="inlineStr">
        <is>
          <t xml:space="preserve">P2026010312010240195651764000 </t>
        </is>
      </c>
      <c r="M805" t="inlineStr">
        <is>
          <t>✓</t>
        </is>
      </c>
    </row>
    <row r="806">
      <c r="A806" s="162" t="inlineStr">
        <is>
          <t>2026-01-03 12:01:16</t>
        </is>
      </c>
      <c r="B806" s="129" t="inlineStr">
        <is>
          <t>2026010311120520426700864781400</t>
        </is>
      </c>
      <c r="C806" s="96" t="inlineStr">
        <is>
          <t>支出</t>
        </is>
      </c>
      <c r="D806" s="96" t="inlineStr">
        <is>
          <t>深圳市小亿网络有限公司</t>
        </is>
      </c>
      <c r="E806" s="96" t="inlineStr">
        <is>
          <t>****************0156</t>
        </is>
      </c>
      <c r="F806" s="96" t="n">
        <v>199.99</v>
      </c>
      <c r="G806" s="129" t="inlineStr">
        <is>
          <t>2026010311120520426700864781400</t>
        </is>
      </c>
      <c r="H806" s="96" t="inlineStr">
        <is>
          <t>138.09</t>
        </is>
      </c>
      <c r="I806" s="100" t="n"/>
      <c r="J806" s="96" t="n"/>
      <c r="K806" s="96" t="inlineStr">
        <is>
          <t>P50033464910万师傅李文</t>
        </is>
      </c>
      <c r="L806" s="130" t="inlineStr">
        <is>
          <t>3030290688676445374</t>
        </is>
      </c>
      <c r="M806" t="inlineStr">
        <is>
          <t>✓ 万师傅安装费/退款流水(通过万师傅平台结算，有关联订单号，归属安装外包费用，无淘宝平台订单号属正常)</t>
        </is>
      </c>
    </row>
    <row r="807">
      <c r="A807" s="163" t="inlineStr">
        <is>
          <t>2026-01-02 15:02:06</t>
        </is>
      </c>
      <c r="B807" s="129" t="inlineStr">
        <is>
          <t>2026010211120520426700833637170</t>
        </is>
      </c>
      <c r="C807" s="97" t="inlineStr">
        <is>
          <t>支出</t>
        </is>
      </c>
      <c r="D807" s="97" t="inlineStr">
        <is>
          <t>*明</t>
        </is>
      </c>
      <c r="E807" s="97" t="inlineStr">
        <is>
          <t>****************0156</t>
        </is>
      </c>
      <c r="F807" s="97" t="n">
        <v>430</v>
      </c>
      <c r="G807" s="134" t="inlineStr">
        <is>
          <t>2026010211120520426700833637170</t>
        </is>
      </c>
      <c r="H807" s="97" t="inlineStr">
        <is>
          <t>338.08</t>
        </is>
      </c>
      <c r="I807" s="100" t="n"/>
      <c r="J807" s="97" t="n"/>
      <c r="K807" s="97" t="inlineStr">
        <is>
          <t>李文洞石下挂岩板</t>
        </is>
      </c>
      <c r="L807" s="130" t="inlineStr">
        <is>
          <t>3030290688676445374</t>
        </is>
      </c>
      <c r="M807" t="inlineStr">
        <is>
          <t>✓</t>
        </is>
      </c>
    </row>
    <row r="808">
      <c r="A808" s="96" t="inlineStr">
        <is>
          <t>2026-01-02 14:11:40</t>
        </is>
      </c>
      <c r="B808" s="96" t="inlineStr">
        <is>
          <t>1570762927076088331</t>
        </is>
      </c>
      <c r="C808" s="96" t="inlineStr">
        <is>
          <t>收入</t>
        </is>
      </c>
      <c r="D808" s="96" t="n"/>
      <c r="E808" s="96" t="n"/>
      <c r="F808" s="96" t="n">
        <v>0.01</v>
      </c>
      <c r="G808" s="96" t="inlineStr">
        <is>
          <t>2026010222001488331441662340</t>
        </is>
      </c>
      <c r="H808" s="96" t="inlineStr">
        <is>
          <t>0.01</t>
        </is>
      </c>
      <c r="I808" s="100" t="n"/>
      <c r="J808" s="96" t="n"/>
      <c r="K808" s="96" t="inlineStr">
        <is>
          <t xml:space="preserve">P2026010214113052434015498500 </t>
        </is>
      </c>
      <c r="M808" t="inlineStr">
        <is>
          <t>✓</t>
        </is>
      </c>
    </row>
    <row r="809">
      <c r="A809" s="97" t="inlineStr">
        <is>
          <t>2026-01-02 14:11:40</t>
        </is>
      </c>
      <c r="B809" s="96" t="inlineStr">
        <is>
          <t>1570762927076188330</t>
        </is>
      </c>
      <c r="C809" s="97" t="inlineStr">
        <is>
          <t>支出</t>
        </is>
      </c>
      <c r="D809" s="97" t="n"/>
      <c r="E809" s="97" t="n"/>
      <c r="F809" s="97" t="n">
        <v>0.01</v>
      </c>
      <c r="G809" s="97" t="inlineStr">
        <is>
          <t>2026010222001488331441662340</t>
        </is>
      </c>
      <c r="H809" s="97" t="inlineStr">
        <is>
          <t>0.00</t>
        </is>
      </c>
      <c r="I809" s="100" t="n"/>
      <c r="J809" s="97" t="n"/>
      <c r="K809" s="97" t="inlineStr">
        <is>
          <t xml:space="preserve">P2026010214113052434015498500 </t>
        </is>
      </c>
      <c r="M809" t="inlineStr">
        <is>
          <t>✓</t>
        </is>
      </c>
    </row>
    <row r="810">
      <c r="A810" s="162" t="inlineStr">
        <is>
          <t>2026-01-02 14:11:39</t>
        </is>
      </c>
      <c r="B810" s="129" t="inlineStr">
        <is>
          <t>2026010211120520426700829325720</t>
        </is>
      </c>
      <c r="C810" s="96" t="inlineStr">
        <is>
          <t>支出</t>
        </is>
      </c>
      <c r="D810" s="96" t="inlineStr">
        <is>
          <t>深圳市小亿网络有限公司</t>
        </is>
      </c>
      <c r="E810" s="96" t="inlineStr">
        <is>
          <t>****************0156</t>
        </is>
      </c>
      <c r="F810" s="96" t="n">
        <v>157.99</v>
      </c>
      <c r="G810" s="129" t="inlineStr">
        <is>
          <t>2026010211120520426700829325720</t>
        </is>
      </c>
      <c r="H810" s="96" t="inlineStr">
        <is>
          <t>768.08</t>
        </is>
      </c>
      <c r="I810" s="100" t="n"/>
      <c r="J810" s="96" t="n"/>
      <c r="K810" s="96" t="inlineStr">
        <is>
          <t>P50031747971万师傅雨不停</t>
        </is>
      </c>
      <c r="L810" s="130" t="inlineStr">
        <is>
          <t>4834553619832279641</t>
        </is>
      </c>
      <c r="M810" t="inlineStr">
        <is>
          <t>✓ 万师傅安装费/退款流水(通过万师傅平台结算，有关联订单号，归属安装外包费用，无淘宝平台订单号属正常)</t>
        </is>
      </c>
    </row>
    <row r="811">
      <c r="A811" s="97" t="inlineStr">
        <is>
          <t>2026-01-01 11:03:54</t>
        </is>
      </c>
      <c r="B811" s="96" t="inlineStr">
        <is>
          <t>1570762616603188331</t>
        </is>
      </c>
      <c r="C811" s="97" t="inlineStr">
        <is>
          <t>收入</t>
        </is>
      </c>
      <c r="D811" s="97" t="n"/>
      <c r="E811" s="97" t="n"/>
      <c r="F811" s="97" t="n">
        <v>0.01</v>
      </c>
      <c r="G811" s="97" t="inlineStr">
        <is>
          <t>2026010122001488331436044093</t>
        </is>
      </c>
      <c r="H811" s="97" t="inlineStr">
        <is>
          <t>0.01</t>
        </is>
      </c>
      <c r="I811" s="100" t="n"/>
      <c r="J811" s="97" t="n"/>
      <c r="K811" s="97" t="inlineStr">
        <is>
          <t xml:space="preserve">P2026010111034122565196713900 </t>
        </is>
      </c>
      <c r="M811" t="inlineStr">
        <is>
          <t>✓</t>
        </is>
      </c>
    </row>
    <row r="812">
      <c r="A812" s="96" t="inlineStr">
        <is>
          <t>2026-01-01 11:03:54</t>
        </is>
      </c>
      <c r="B812" s="96" t="inlineStr">
        <is>
          <t>1570762616603288330</t>
        </is>
      </c>
      <c r="C812" s="96" t="inlineStr">
        <is>
          <t>支出</t>
        </is>
      </c>
      <c r="D812" s="96" t="n"/>
      <c r="E812" s="96" t="n"/>
      <c r="F812" s="96" t="n">
        <v>0.01</v>
      </c>
      <c r="G812" s="96" t="inlineStr">
        <is>
          <t>2026010122001488331436044093</t>
        </is>
      </c>
      <c r="H812" s="96" t="inlineStr">
        <is>
          <t>0.00</t>
        </is>
      </c>
      <c r="I812" s="100" t="n"/>
      <c r="J812" s="96" t="n"/>
      <c r="K812" s="96" t="inlineStr">
        <is>
          <t xml:space="preserve">P2026010111034122565196713900 </t>
        </is>
      </c>
      <c r="M812" t="inlineStr">
        <is>
          <t>✓</t>
        </is>
      </c>
    </row>
    <row r="813">
      <c r="A813" s="163" t="inlineStr">
        <is>
          <t>2026-01-01 11:03:53</t>
        </is>
      </c>
      <c r="B813" s="129" t="inlineStr">
        <is>
          <t>4200002978202601033145688899</t>
        </is>
      </c>
      <c r="C813" s="97" t="inlineStr">
        <is>
          <t>支出</t>
        </is>
      </c>
      <c r="D813" s="97" t="inlineStr">
        <is>
          <t>*师傅</t>
        </is>
      </c>
      <c r="E813" s="97" t="inlineStr">
        <is>
          <t>************3103</t>
        </is>
      </c>
      <c r="F813" s="97" t="n">
        <v>149.99</v>
      </c>
      <c r="G813" s="134" t="inlineStr">
        <is>
          <t>4200002978202601033145688899</t>
        </is>
      </c>
      <c r="H813" s="97" t="inlineStr">
        <is>
          <t>926.07</t>
        </is>
      </c>
      <c r="I813" s="100" t="n"/>
      <c r="J813" s="97" t="n"/>
      <c r="K813" s="97" t="inlineStr">
        <is>
          <t>P50004166635万师傅-程玲霞安装程玲霞</t>
        </is>
      </c>
      <c r="L813" s="130" t="inlineStr">
        <is>
          <t>3057139056361511074</t>
        </is>
      </c>
      <c r="M813" s="88" t="inlineStr">
        <is>
          <t>⚠️疑似重复(同流水号+同交易类型但金额不同: 同号出现2条同类型流水, 请核实)</t>
        </is>
      </c>
    </row>
    <row r="814">
      <c r="A814" s="96" t="n"/>
      <c r="B814" s="100" t="n"/>
      <c r="C814" s="96" t="n"/>
      <c r="D814" s="96" t="n"/>
      <c r="E814" s="96" t="n"/>
      <c r="F814" s="96" t="n"/>
      <c r="G814" s="96" t="n"/>
      <c r="H814" s="96" t="n"/>
      <c r="I814" s="100" t="n"/>
      <c r="J814" s="96" t="n"/>
      <c r="K814" s="96" t="n"/>
      <c r="L814" s="96" t="n"/>
    </row>
    <row r="815">
      <c r="A815" s="97" t="n"/>
      <c r="B815" s="100" t="n"/>
      <c r="C815" s="97" t="n"/>
      <c r="D815" s="97" t="n"/>
      <c r="E815" s="97" t="n"/>
      <c r="F815" s="97" t="n"/>
      <c r="G815" s="97" t="n"/>
      <c r="H815" s="97" t="n"/>
      <c r="I815" s="100" t="n"/>
      <c r="J815" s="97" t="n"/>
      <c r="K815" s="97" t="n"/>
      <c r="L815" s="97" t="n"/>
    </row>
  </sheetData>
  <autoFilter ref="A2:L808"/>
  <mergeCells count="1">
    <mergeCell ref="A1:L1"/>
  </mergeCells>
  <dataValidations count="3">
    <dataValidation sqref="C3:E405 C406:C408 C409:E815 E406:E408" showDropDown="0" showInputMessage="1" showErrorMessage="1" allowBlank="1" errorTitle="输入无效" error="请从下拉列表中选择" promptTitle="交易类型" prompt="交易类型" type="list">
      <formula1>"收入,支出,转账,退款"</formula1>
    </dataValidation>
    <dataValidation sqref="I3:I815" showDropDown="0" showInputMessage="1" showErrorMessage="1" allowBlank="1" errorTitle="输入无效" error="请从下拉列表中选择" promptTitle="核销状态" prompt="核销状态" type="list">
      <formula1>"已匹配,未匹配,忽略"</formula1>
    </dataValidation>
    <dataValidation sqref="J3:J815" showDropDown="0" showInputMessage="1" showErrorMessage="1" allowBlank="1" errorTitle="输入无效" error="请从下拉列表中选择" promptTitle="核销类型" prompt="核销类型" type="list">
      <formula1>"订单收入,采购付款,推广费,人员费,退款,其他"</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0"/>
  <sheetViews>
    <sheetView zoomScale="85" zoomScaleNormal="85" workbookViewId="0">
      <pane ySplit="2" topLeftCell="A3" activePane="bottomLeft" state="frozen"/>
      <selection pane="bottomLeft" activeCell="K40" sqref="K40"/>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20"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37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6" t="inlineStr">
        <is>
          <t>2026-04-23</t>
        </is>
      </c>
      <c r="B3" s="5" t="inlineStr">
        <is>
          <t>202604230091301250000 10092738378</t>
        </is>
      </c>
      <c r="C3" s="6" t="inlineStr">
        <is>
          <t>理财申购</t>
        </is>
      </c>
      <c r="D3" s="6" t="inlineStr">
        <is>
          <t>**英</t>
        </is>
      </c>
      <c r="E3" s="6" t="inlineStr">
        <is>
          <t>wei***@hotmail.co m</t>
        </is>
      </c>
      <c r="F3" s="6" t="inlineStr">
        <is>
          <t>-10000.00</t>
        </is>
      </c>
      <c r="G3" s="6" t="inlineStr">
        <is>
          <t>202604232000400111006 80090321541</t>
        </is>
      </c>
      <c r="H3" s="6" t="inlineStr">
        <is>
          <t>0.00</t>
        </is>
      </c>
      <c r="I3" s="5" t="n"/>
      <c r="J3" s="6" t="n"/>
      <c r="K3" s="6" t="n"/>
      <c r="L3" s="8" t="inlineStr">
        <is>
          <t>✅ 可导入</t>
        </is>
      </c>
      <c r="M3" s="8" t="inlineStr">
        <is>
          <t>✅ 对账齐全</t>
        </is>
      </c>
      <c r="N3" t="inlineStr">
        <is>
          <t>✓</t>
        </is>
      </c>
    </row>
    <row r="4" ht="18" customHeight="1">
      <c r="A4" s="9" t="inlineStr">
        <is>
          <t>2026-04-23</t>
        </is>
      </c>
      <c r="B4" s="5" t="inlineStr">
        <is>
          <t>202604232000400111006 80090321541</t>
        </is>
      </c>
      <c r="C4" s="9" t="inlineStr">
        <is>
          <t>转账</t>
        </is>
      </c>
      <c r="D4" s="9" t="inlineStr">
        <is>
          <t>**贤</t>
        </is>
      </c>
      <c r="E4" s="9" t="inlineStr">
        <is>
          <t>153******35</t>
        </is>
      </c>
      <c r="F4" s="9" t="inlineStr">
        <is>
          <t>10000.00</t>
        </is>
      </c>
      <c r="G4" s="9" t="n"/>
      <c r="H4" s="9" t="inlineStr">
        <is>
          <t>10000.00</t>
        </is>
      </c>
      <c r="I4" s="5" t="n"/>
      <c r="J4" s="9" t="n"/>
      <c r="K4" s="97" t="inlineStr">
        <is>
          <t>转账/无关联订单号</t>
        </is>
      </c>
      <c r="L4" s="8" t="inlineStr">
        <is>
          <t>✅ 可导入</t>
        </is>
      </c>
      <c r="M4" s="8" t="inlineStr">
        <is>
          <t>✅ 对账齐全</t>
        </is>
      </c>
      <c r="N4" t="inlineStr">
        <is>
          <t>✓</t>
        </is>
      </c>
    </row>
    <row r="5" ht="18" customHeight="1">
      <c r="A5" s="6" t="inlineStr">
        <is>
          <t>2026-04-23</t>
        </is>
      </c>
      <c r="B5" s="5" t="inlineStr">
        <is>
          <t>202604230091301250000 10092701446</t>
        </is>
      </c>
      <c r="C5" s="6" t="inlineStr">
        <is>
          <t>理财申购</t>
        </is>
      </c>
      <c r="D5" s="6" t="inlineStr">
        <is>
          <t>**英</t>
        </is>
      </c>
      <c r="E5" s="6" t="inlineStr">
        <is>
          <t>wei***@hotmail.co m</t>
        </is>
      </c>
      <c r="F5" s="6" t="inlineStr">
        <is>
          <t>-10000.00</t>
        </is>
      </c>
      <c r="G5" s="6" t="inlineStr">
        <is>
          <t>202604232000400111006 80090299526</t>
        </is>
      </c>
      <c r="H5" s="6" t="inlineStr">
        <is>
          <t>0.00</t>
        </is>
      </c>
      <c r="I5" s="5" t="n"/>
      <c r="J5" s="6" t="n"/>
      <c r="K5" s="6" t="n"/>
      <c r="L5" s="8" t="inlineStr">
        <is>
          <t>✅ 可导入</t>
        </is>
      </c>
      <c r="M5" s="8" t="inlineStr">
        <is>
          <t>✅ 对账齐全</t>
        </is>
      </c>
      <c r="N5" t="inlineStr">
        <is>
          <t>✓</t>
        </is>
      </c>
    </row>
    <row r="6" ht="18" customHeight="1">
      <c r="A6" s="9" t="inlineStr">
        <is>
          <t>2026-04-23</t>
        </is>
      </c>
      <c r="B6" s="5" t="inlineStr">
        <is>
          <t>202604232000400111006 80090299526</t>
        </is>
      </c>
      <c r="C6" s="9" t="inlineStr">
        <is>
          <t>转账</t>
        </is>
      </c>
      <c r="D6" s="9" t="inlineStr">
        <is>
          <t>**贤</t>
        </is>
      </c>
      <c r="E6" s="9" t="inlineStr">
        <is>
          <t>153******35</t>
        </is>
      </c>
      <c r="F6" s="9" t="inlineStr">
        <is>
          <t>10000.00</t>
        </is>
      </c>
      <c r="G6" s="9" t="n"/>
      <c r="H6" s="9" t="inlineStr">
        <is>
          <t>10000.00</t>
        </is>
      </c>
      <c r="I6" s="5" t="n"/>
      <c r="J6" s="9" t="n"/>
      <c r="K6" s="97" t="inlineStr">
        <is>
          <t>转账/无关联订单号</t>
        </is>
      </c>
      <c r="L6" s="8" t="inlineStr">
        <is>
          <t>✅ 可导入</t>
        </is>
      </c>
      <c r="M6" s="8" t="inlineStr">
        <is>
          <t>✅ 对账齐全</t>
        </is>
      </c>
      <c r="N6" t="inlineStr">
        <is>
          <t>✓</t>
        </is>
      </c>
    </row>
    <row r="7" ht="18" customHeight="1">
      <c r="A7" s="6" t="inlineStr">
        <is>
          <t>2026-04-15</t>
        </is>
      </c>
      <c r="B7" s="5" t="inlineStr">
        <is>
          <t>202604150091301250000 10086040404</t>
        </is>
      </c>
      <c r="C7" s="6" t="inlineStr">
        <is>
          <t>理财申购</t>
        </is>
      </c>
      <c r="D7" s="6" t="inlineStr">
        <is>
          <t>**英</t>
        </is>
      </c>
      <c r="E7" s="6" t="inlineStr">
        <is>
          <t>wei***@hotmail.co m</t>
        </is>
      </c>
      <c r="F7" s="6" t="inlineStr">
        <is>
          <t>-20000.00</t>
        </is>
      </c>
      <c r="G7" s="6" t="inlineStr">
        <is>
          <t>202604152000400111006 80086506692</t>
        </is>
      </c>
      <c r="H7" s="6" t="inlineStr">
        <is>
          <t>0.00</t>
        </is>
      </c>
      <c r="I7" s="5" t="n"/>
      <c r="J7" s="6" t="n"/>
      <c r="K7" s="6" t="n"/>
      <c r="L7" s="8" t="inlineStr">
        <is>
          <t>✅ 可导入</t>
        </is>
      </c>
      <c r="M7" s="8" t="inlineStr">
        <is>
          <t>✅ 对账齐全</t>
        </is>
      </c>
      <c r="N7" t="inlineStr">
        <is>
          <t>✓</t>
        </is>
      </c>
    </row>
    <row r="8" ht="18" customHeight="1">
      <c r="A8" s="9" t="inlineStr">
        <is>
          <t>2026-04-15</t>
        </is>
      </c>
      <c r="B8" s="5" t="inlineStr">
        <is>
          <t>202604152000400111006 80086506692</t>
        </is>
      </c>
      <c r="C8" s="9" t="inlineStr">
        <is>
          <t>转账</t>
        </is>
      </c>
      <c r="D8" s="9" t="inlineStr">
        <is>
          <t>**贤</t>
        </is>
      </c>
      <c r="E8" s="9" t="inlineStr">
        <is>
          <t>153******35</t>
        </is>
      </c>
      <c r="F8" s="9" t="inlineStr">
        <is>
          <t>20000.00</t>
        </is>
      </c>
      <c r="G8" s="9" t="n"/>
      <c r="H8" s="9" t="inlineStr">
        <is>
          <t>20000.00</t>
        </is>
      </c>
      <c r="I8" s="5" t="n"/>
      <c r="J8" s="9" t="n"/>
      <c r="K8" s="97" t="inlineStr">
        <is>
          <t>转账/无关联订单号</t>
        </is>
      </c>
      <c r="L8" s="8" t="inlineStr">
        <is>
          <t>✅ 可导入</t>
        </is>
      </c>
      <c r="M8" s="8" t="inlineStr">
        <is>
          <t>✅ 对账齐全</t>
        </is>
      </c>
      <c r="N8" t="inlineStr">
        <is>
          <t>✓</t>
        </is>
      </c>
    </row>
    <row r="9" ht="18" customHeight="1">
      <c r="A9" s="6" t="inlineStr">
        <is>
          <t>2026-04-13</t>
        </is>
      </c>
      <c r="B9" s="5" t="inlineStr">
        <is>
          <t>202604130091301250000 10083407797</t>
        </is>
      </c>
      <c r="C9" s="6" t="inlineStr">
        <is>
          <t>理财申购</t>
        </is>
      </c>
      <c r="D9" s="6" t="inlineStr">
        <is>
          <t>**英</t>
        </is>
      </c>
      <c r="E9" s="6" t="inlineStr">
        <is>
          <t>wei***@hotmail.co m</t>
        </is>
      </c>
      <c r="F9" s="6" t="inlineStr">
        <is>
          <t>-2000.00</t>
        </is>
      </c>
      <c r="G9" s="6" t="inlineStr">
        <is>
          <t>202604132000400111006 80084967414</t>
        </is>
      </c>
      <c r="H9" s="6" t="inlineStr">
        <is>
          <t>0.00</t>
        </is>
      </c>
      <c r="I9" s="5" t="n"/>
      <c r="J9" s="6" t="n"/>
      <c r="K9" s="6" t="n"/>
      <c r="L9" s="8" t="inlineStr">
        <is>
          <t>✅ 可导入</t>
        </is>
      </c>
      <c r="M9" s="8" t="inlineStr">
        <is>
          <t>✅ 对账齐全</t>
        </is>
      </c>
      <c r="N9" t="inlineStr">
        <is>
          <t>✓</t>
        </is>
      </c>
    </row>
    <row r="10" ht="18" customHeight="1">
      <c r="A10" s="9" t="inlineStr">
        <is>
          <t>2026-04-13</t>
        </is>
      </c>
      <c r="B10" s="5" t="inlineStr">
        <is>
          <t>202604132000400111006 80084967414</t>
        </is>
      </c>
      <c r="C10" s="9" t="inlineStr">
        <is>
          <t>转账</t>
        </is>
      </c>
      <c r="D10" s="9" t="inlineStr">
        <is>
          <t>**贤</t>
        </is>
      </c>
      <c r="E10" s="9" t="inlineStr">
        <is>
          <t>153******35</t>
        </is>
      </c>
      <c r="F10" s="9" t="inlineStr">
        <is>
          <t>2000.00</t>
        </is>
      </c>
      <c r="G10" s="9" t="n"/>
      <c r="H10" s="9" t="inlineStr">
        <is>
          <t>2000.00</t>
        </is>
      </c>
      <c r="I10" s="5" t="n"/>
      <c r="J10" s="9" t="n"/>
      <c r="K10" s="97" t="inlineStr">
        <is>
          <t>转账/无关联订单号</t>
        </is>
      </c>
      <c r="L10" s="8" t="inlineStr">
        <is>
          <t>✅ 可导入</t>
        </is>
      </c>
      <c r="M10" s="8" t="inlineStr">
        <is>
          <t>✅ 对账齐全</t>
        </is>
      </c>
      <c r="N10" t="inlineStr">
        <is>
          <t>✓</t>
        </is>
      </c>
    </row>
    <row r="11" ht="18" customHeight="1">
      <c r="A11" s="6" t="inlineStr">
        <is>
          <t>2026-04-13</t>
        </is>
      </c>
      <c r="B11" s="5" t="inlineStr">
        <is>
          <t>202604130091301250000 10083615050</t>
        </is>
      </c>
      <c r="C11" s="6" t="inlineStr">
        <is>
          <t>理财申购</t>
        </is>
      </c>
      <c r="D11" s="6" t="inlineStr">
        <is>
          <t>**英</t>
        </is>
      </c>
      <c r="E11" s="6" t="inlineStr">
        <is>
          <t>wei***@hotmail.co m</t>
        </is>
      </c>
      <c r="F11" s="6" t="inlineStr">
        <is>
          <t>-20000.00</t>
        </is>
      </c>
      <c r="G11" s="6" t="inlineStr">
        <is>
          <t>202604132000400111006 00081821697</t>
        </is>
      </c>
      <c r="H11" s="6" t="inlineStr">
        <is>
          <t>0.00</t>
        </is>
      </c>
      <c r="I11" s="5" t="n"/>
      <c r="J11" s="6" t="n"/>
      <c r="K11" s="6" t="n"/>
      <c r="L11" s="8" t="inlineStr">
        <is>
          <t>✅ 可导入</t>
        </is>
      </c>
      <c r="M11" s="8" t="inlineStr">
        <is>
          <t>✅ 对账齐全</t>
        </is>
      </c>
      <c r="N11" t="inlineStr">
        <is>
          <t>✓</t>
        </is>
      </c>
    </row>
    <row r="12" ht="18" customHeight="1">
      <c r="A12" s="9" t="inlineStr">
        <is>
          <t>2026-04-13</t>
        </is>
      </c>
      <c r="B12" s="5" t="inlineStr">
        <is>
          <t>202604132000400111006 00081821697</t>
        </is>
      </c>
      <c r="C12" s="9" t="inlineStr">
        <is>
          <t>转账</t>
        </is>
      </c>
      <c r="D12" s="9" t="inlineStr">
        <is>
          <t>**英</t>
        </is>
      </c>
      <c r="E12" s="9" t="inlineStr">
        <is>
          <t>422***@qq.com</t>
        </is>
      </c>
      <c r="F12" s="9" t="inlineStr">
        <is>
          <t>20000.00</t>
        </is>
      </c>
      <c r="G12" s="9" t="n"/>
      <c r="H12" s="9" t="inlineStr">
        <is>
          <t>20000.00</t>
        </is>
      </c>
      <c r="I12" s="5" t="n"/>
      <c r="J12" s="9" t="n"/>
      <c r="K12" s="97" t="inlineStr">
        <is>
          <t>转账/无关联订单号</t>
        </is>
      </c>
      <c r="L12" s="8" t="inlineStr">
        <is>
          <t>✅ 可导入</t>
        </is>
      </c>
      <c r="M12" s="8" t="inlineStr">
        <is>
          <t>✅ 对账齐全</t>
        </is>
      </c>
      <c r="N12" t="inlineStr">
        <is>
          <t>✓</t>
        </is>
      </c>
    </row>
    <row r="13" ht="18" customHeight="1">
      <c r="A13" s="6" t="inlineStr">
        <is>
          <t>2026-04-13</t>
        </is>
      </c>
      <c r="B13" s="5" t="inlineStr">
        <is>
          <t>202604130091301250000 10083628347</t>
        </is>
      </c>
      <c r="C13" s="6" t="inlineStr">
        <is>
          <t>理财申购</t>
        </is>
      </c>
      <c r="D13" s="6" t="inlineStr">
        <is>
          <t>**英</t>
        </is>
      </c>
      <c r="E13" s="6" t="inlineStr">
        <is>
          <t>wei***@hotmail.co m</t>
        </is>
      </c>
      <c r="F13" s="6" t="inlineStr">
        <is>
          <t>-10000.00</t>
        </is>
      </c>
      <c r="G13" s="6" t="inlineStr">
        <is>
          <t>202604132000400111006 00081863291</t>
        </is>
      </c>
      <c r="H13" s="6" t="inlineStr">
        <is>
          <t>0.00</t>
        </is>
      </c>
      <c r="I13" s="5" t="n"/>
      <c r="J13" s="6" t="n"/>
      <c r="K13" s="6" t="n"/>
      <c r="L13" s="8" t="inlineStr">
        <is>
          <t>✅ 可导入</t>
        </is>
      </c>
      <c r="M13" s="8" t="inlineStr">
        <is>
          <t>✅ 对账齐全</t>
        </is>
      </c>
      <c r="N13" t="inlineStr">
        <is>
          <t>✓</t>
        </is>
      </c>
    </row>
    <row r="14" ht="18" customHeight="1">
      <c r="A14" s="9" t="inlineStr">
        <is>
          <t>2026-04-13</t>
        </is>
      </c>
      <c r="B14" s="5" t="inlineStr">
        <is>
          <t>202604132000400111006 00081863291</t>
        </is>
      </c>
      <c r="C14" s="9" t="inlineStr">
        <is>
          <t>转账</t>
        </is>
      </c>
      <c r="D14" s="9" t="inlineStr">
        <is>
          <t>**英</t>
        </is>
      </c>
      <c r="E14" s="9" t="inlineStr">
        <is>
          <t>422***@qq.com</t>
        </is>
      </c>
      <c r="F14" s="9" t="inlineStr">
        <is>
          <t>10000.00</t>
        </is>
      </c>
      <c r="G14" s="9" t="n"/>
      <c r="H14" s="9" t="inlineStr">
        <is>
          <t>10000.00</t>
        </is>
      </c>
      <c r="I14" s="5" t="n"/>
      <c r="J14" s="9" t="n"/>
      <c r="K14" s="97" t="inlineStr">
        <is>
          <t>转账/无关联订单号</t>
        </is>
      </c>
      <c r="L14" s="8" t="inlineStr">
        <is>
          <t>✅ 可导入</t>
        </is>
      </c>
      <c r="M14" s="8" t="inlineStr">
        <is>
          <t>✅ 对账齐全</t>
        </is>
      </c>
      <c r="N14" t="inlineStr">
        <is>
          <t>✓</t>
        </is>
      </c>
    </row>
    <row r="15" ht="18" customHeight="1">
      <c r="A15" s="6" t="inlineStr">
        <is>
          <t>2026-04-13</t>
        </is>
      </c>
      <c r="B15" s="5" t="inlineStr">
        <is>
          <t>202604130091301250000 10083569899</t>
        </is>
      </c>
      <c r="C15" s="6" t="inlineStr">
        <is>
          <t>理财申购</t>
        </is>
      </c>
      <c r="D15" s="6" t="inlineStr">
        <is>
          <t>**英</t>
        </is>
      </c>
      <c r="E15" s="6" t="inlineStr">
        <is>
          <t>wei***@hotmail.co m</t>
        </is>
      </c>
      <c r="F15" s="6" t="inlineStr">
        <is>
          <t>-5000.00</t>
        </is>
      </c>
      <c r="G15" s="6" t="inlineStr">
        <is>
          <t>202604132000400111006 80085044169</t>
        </is>
      </c>
      <c r="H15" s="6" t="inlineStr">
        <is>
          <t>0.00</t>
        </is>
      </c>
      <c r="I15" s="5" t="n"/>
      <c r="J15" s="6" t="n"/>
      <c r="K15" s="6" t="n"/>
      <c r="L15" s="8" t="inlineStr">
        <is>
          <t>✅ 可导入</t>
        </is>
      </c>
      <c r="M15" s="8" t="inlineStr">
        <is>
          <t>✅ 对账齐全</t>
        </is>
      </c>
      <c r="N15" t="inlineStr">
        <is>
          <t>✓</t>
        </is>
      </c>
    </row>
    <row r="16" ht="18" customHeight="1">
      <c r="A16" s="9" t="inlineStr">
        <is>
          <t>2026-04-13</t>
        </is>
      </c>
      <c r="B16" s="5" t="inlineStr">
        <is>
          <t>202604132000400111006 80085044169</t>
        </is>
      </c>
      <c r="C16" s="9" t="inlineStr">
        <is>
          <t>转账</t>
        </is>
      </c>
      <c r="D16" s="9" t="inlineStr">
        <is>
          <t>**贤</t>
        </is>
      </c>
      <c r="E16" s="9" t="inlineStr">
        <is>
          <t>153******35</t>
        </is>
      </c>
      <c r="F16" s="9" t="inlineStr">
        <is>
          <t>5000.00</t>
        </is>
      </c>
      <c r="G16" s="9" t="n"/>
      <c r="H16" s="9" t="inlineStr">
        <is>
          <t>5000.00</t>
        </is>
      </c>
      <c r="I16" s="5" t="n"/>
      <c r="J16" s="9" t="n"/>
      <c r="K16" s="97" t="inlineStr">
        <is>
          <t>转账/无关联订单号</t>
        </is>
      </c>
      <c r="L16" s="8" t="inlineStr">
        <is>
          <t>✅ 可导入</t>
        </is>
      </c>
      <c r="M16" s="8" t="inlineStr">
        <is>
          <t>✅ 对账齐全</t>
        </is>
      </c>
      <c r="N16" t="inlineStr">
        <is>
          <t>✓</t>
        </is>
      </c>
    </row>
    <row r="17" ht="18" customHeight="1">
      <c r="A17" s="6" t="inlineStr">
        <is>
          <t>2026-04-09</t>
        </is>
      </c>
      <c r="B17" s="5" t="inlineStr">
        <is>
          <t>202604090091301250000 10080743037</t>
        </is>
      </c>
      <c r="C17" s="6" t="inlineStr">
        <is>
          <t>理财申购</t>
        </is>
      </c>
      <c r="D17" s="6" t="inlineStr">
        <is>
          <t>**英</t>
        </is>
      </c>
      <c r="E17" s="6" t="inlineStr">
        <is>
          <t>wei***@hotmail.co m</t>
        </is>
      </c>
      <c r="F17" s="6" t="inlineStr">
        <is>
          <t>-20000.00</t>
        </is>
      </c>
      <c r="G17" s="6" t="inlineStr">
        <is>
          <t>202604092000400111006 80083335965</t>
        </is>
      </c>
      <c r="H17" s="6" t="inlineStr">
        <is>
          <t>0.00</t>
        </is>
      </c>
      <c r="I17" s="5" t="n"/>
      <c r="J17" s="6" t="n"/>
      <c r="K17" s="6" t="n"/>
      <c r="L17" s="8" t="inlineStr">
        <is>
          <t>✅ 可导入</t>
        </is>
      </c>
      <c r="M17" s="8" t="inlineStr">
        <is>
          <t>✅ 对账齐全</t>
        </is>
      </c>
      <c r="N17" t="inlineStr">
        <is>
          <t>✓</t>
        </is>
      </c>
    </row>
    <row r="18" ht="18" customHeight="1">
      <c r="A18" s="9" t="inlineStr">
        <is>
          <t>2026-04-09</t>
        </is>
      </c>
      <c r="B18" s="5" t="inlineStr">
        <is>
          <t>202604092000400111006 80083335965</t>
        </is>
      </c>
      <c r="C18" s="9" t="inlineStr">
        <is>
          <t>转账</t>
        </is>
      </c>
      <c r="D18" s="9" t="inlineStr">
        <is>
          <t>**贤</t>
        </is>
      </c>
      <c r="E18" s="9" t="inlineStr">
        <is>
          <t>153******35</t>
        </is>
      </c>
      <c r="F18" s="9" t="inlineStr">
        <is>
          <t>20000.00</t>
        </is>
      </c>
      <c r="G18" s="9" t="n"/>
      <c r="H18" s="9" t="inlineStr">
        <is>
          <t>20000.00</t>
        </is>
      </c>
      <c r="I18" s="5" t="n"/>
      <c r="J18" s="9" t="n"/>
      <c r="K18" s="97" t="inlineStr">
        <is>
          <t>货款/无关联订单号</t>
        </is>
      </c>
      <c r="L18" s="8" t="inlineStr">
        <is>
          <t>✅ 可导入</t>
        </is>
      </c>
      <c r="M18" s="8" t="inlineStr">
        <is>
          <t>✅ 对账齐全</t>
        </is>
      </c>
      <c r="N18" t="inlineStr">
        <is>
          <t>✓</t>
        </is>
      </c>
    </row>
    <row r="19" ht="18" customHeight="1">
      <c r="A19" s="6" t="inlineStr">
        <is>
          <t>2026-04-06</t>
        </is>
      </c>
      <c r="B19" s="5" t="inlineStr">
        <is>
          <t>202604060091301250000 10078054374</t>
        </is>
      </c>
      <c r="C19" s="6" t="inlineStr">
        <is>
          <t>理财申购</t>
        </is>
      </c>
      <c r="D19" s="6" t="inlineStr">
        <is>
          <t>**英</t>
        </is>
      </c>
      <c r="E19" s="6" t="inlineStr">
        <is>
          <t>wei***@hotmail.co m</t>
        </is>
      </c>
      <c r="F19" s="6" t="inlineStr">
        <is>
          <t>-10000.00</t>
        </is>
      </c>
      <c r="G19" s="6" t="inlineStr">
        <is>
          <t>202604062000400111006 80082199848</t>
        </is>
      </c>
      <c r="H19" s="6" t="inlineStr">
        <is>
          <t>0.00</t>
        </is>
      </c>
      <c r="I19" s="5" t="n"/>
      <c r="J19" s="6" t="n"/>
      <c r="K19" s="6" t="n"/>
      <c r="L19" s="8" t="inlineStr">
        <is>
          <t>✅ 可导入</t>
        </is>
      </c>
      <c r="M19" s="8" t="inlineStr">
        <is>
          <t>✅ 对账齐全</t>
        </is>
      </c>
      <c r="N19" t="inlineStr">
        <is>
          <t>✓</t>
        </is>
      </c>
    </row>
    <row r="20" ht="18" customHeight="1">
      <c r="A20" s="9" t="inlineStr">
        <is>
          <t>2026-04-06</t>
        </is>
      </c>
      <c r="B20" s="5" t="inlineStr">
        <is>
          <t>202604062000400111006 80082199848</t>
        </is>
      </c>
      <c r="C20" s="9" t="inlineStr">
        <is>
          <t>转账</t>
        </is>
      </c>
      <c r="D20" s="9" t="inlineStr">
        <is>
          <t>**贤</t>
        </is>
      </c>
      <c r="E20" s="9" t="inlineStr">
        <is>
          <t>153******35</t>
        </is>
      </c>
      <c r="F20" s="9" t="inlineStr">
        <is>
          <t>10000.00</t>
        </is>
      </c>
      <c r="G20" s="9" t="n"/>
      <c r="H20" s="9" t="inlineStr">
        <is>
          <t>10000.00</t>
        </is>
      </c>
      <c r="I20" s="5" t="n"/>
      <c r="J20" s="9" t="n"/>
      <c r="K20" s="97" t="inlineStr">
        <is>
          <t>货款/无关联订单号</t>
        </is>
      </c>
      <c r="L20" s="8" t="inlineStr">
        <is>
          <t>✅ 可导入</t>
        </is>
      </c>
      <c r="M20" s="8" t="inlineStr">
        <is>
          <t>✅ 对账齐全</t>
        </is>
      </c>
      <c r="N20" t="inlineStr">
        <is>
          <t>✓</t>
        </is>
      </c>
    </row>
    <row r="21" ht="18" customHeight="1">
      <c r="A21" s="6" t="inlineStr">
        <is>
          <t>2026-04-01</t>
        </is>
      </c>
      <c r="B21" s="5" t="inlineStr">
        <is>
          <t>202604010091301250000 10074844136</t>
        </is>
      </c>
      <c r="C21" s="6" t="inlineStr">
        <is>
          <t>理财申购</t>
        </is>
      </c>
      <c r="D21" s="6" t="inlineStr">
        <is>
          <t>**英</t>
        </is>
      </c>
      <c r="E21" s="6" t="inlineStr">
        <is>
          <t>wei***@hotmail.co m</t>
        </is>
      </c>
      <c r="F21" s="6" t="inlineStr">
        <is>
          <t>-5000.00</t>
        </is>
      </c>
      <c r="G21" s="6" t="inlineStr">
        <is>
          <t>202604012000400111006 80080012460</t>
        </is>
      </c>
      <c r="H21" s="6" t="inlineStr">
        <is>
          <t>0.00</t>
        </is>
      </c>
      <c r="I21" s="5" t="n"/>
      <c r="J21" s="6" t="n"/>
      <c r="K21" s="6" t="n"/>
      <c r="L21" s="8" t="inlineStr">
        <is>
          <t>✅ 可导入</t>
        </is>
      </c>
      <c r="M21" s="8" t="inlineStr">
        <is>
          <t>✅ 对账齐全</t>
        </is>
      </c>
      <c r="N21" t="inlineStr">
        <is>
          <t>✓</t>
        </is>
      </c>
    </row>
    <row r="22" ht="18" customHeight="1">
      <c r="A22" s="9" t="inlineStr">
        <is>
          <t>2026-04-01</t>
        </is>
      </c>
      <c r="B22" s="5" t="inlineStr">
        <is>
          <t>202604012000400111006 80080012460</t>
        </is>
      </c>
      <c r="C22" s="9" t="inlineStr">
        <is>
          <t>转账</t>
        </is>
      </c>
      <c r="D22" s="9" t="inlineStr">
        <is>
          <t>**贤</t>
        </is>
      </c>
      <c r="E22" s="9" t="inlineStr">
        <is>
          <t>153******35</t>
        </is>
      </c>
      <c r="F22" s="9" t="inlineStr">
        <is>
          <t>5000.00</t>
        </is>
      </c>
      <c r="G22" s="9" t="n"/>
      <c r="H22" s="9" t="inlineStr">
        <is>
          <t>5000.00</t>
        </is>
      </c>
      <c r="I22" s="5" t="n"/>
      <c r="J22" s="9" t="n"/>
      <c r="K22" s="97" t="inlineStr">
        <is>
          <t>货款/无关联订单号</t>
        </is>
      </c>
      <c r="L22" s="8" t="inlineStr">
        <is>
          <t>✅ 可导入</t>
        </is>
      </c>
      <c r="M22" s="8" t="inlineStr">
        <is>
          <t>✅ 对账齐全</t>
        </is>
      </c>
      <c r="N22" t="inlineStr">
        <is>
          <t>✓</t>
        </is>
      </c>
    </row>
    <row r="23" ht="18" customHeight="1">
      <c r="A23" s="6" t="inlineStr">
        <is>
          <t>2026-04-01</t>
        </is>
      </c>
      <c r="B23" s="5" t="inlineStr">
        <is>
          <t>202604010091301250000 10074919994</t>
        </is>
      </c>
      <c r="C23" s="6" t="inlineStr">
        <is>
          <t>理财申购</t>
        </is>
      </c>
      <c r="D23" s="6" t="inlineStr">
        <is>
          <t>**英</t>
        </is>
      </c>
      <c r="E23" s="6" t="inlineStr">
        <is>
          <t>wei***@hotmail.co m</t>
        </is>
      </c>
      <c r="F23" s="6" t="inlineStr">
        <is>
          <t>-5000.00</t>
        </is>
      </c>
      <c r="G23" s="6" t="inlineStr">
        <is>
          <t>202604012000400111006 80080043888</t>
        </is>
      </c>
      <c r="H23" s="6" t="inlineStr">
        <is>
          <t>0.00</t>
        </is>
      </c>
      <c r="I23" s="5" t="n"/>
      <c r="J23" s="6" t="n"/>
      <c r="K23" s="6" t="n"/>
      <c r="L23" s="8" t="inlineStr">
        <is>
          <t>✅ 可导入</t>
        </is>
      </c>
      <c r="M23" s="8" t="inlineStr">
        <is>
          <t>✅ 对账齐全</t>
        </is>
      </c>
      <c r="N23" t="inlineStr">
        <is>
          <t>✓</t>
        </is>
      </c>
    </row>
    <row r="24" ht="18" customHeight="1">
      <c r="A24" s="9" t="inlineStr">
        <is>
          <t>2026-04-01</t>
        </is>
      </c>
      <c r="B24" s="5" t="inlineStr">
        <is>
          <t>202604012000400111006 80080043888</t>
        </is>
      </c>
      <c r="C24" s="9" t="inlineStr">
        <is>
          <t>转账</t>
        </is>
      </c>
      <c r="D24" s="9" t="inlineStr">
        <is>
          <t>**贤</t>
        </is>
      </c>
      <c r="E24" s="9" t="inlineStr">
        <is>
          <t>153******35</t>
        </is>
      </c>
      <c r="F24" s="9" t="inlineStr">
        <is>
          <t>5000.00</t>
        </is>
      </c>
      <c r="G24" s="9" t="n"/>
      <c r="H24" s="9" t="inlineStr">
        <is>
          <t>5000.00</t>
        </is>
      </c>
      <c r="I24" s="5" t="n"/>
      <c r="J24" s="9" t="n"/>
      <c r="K24" s="97" t="inlineStr">
        <is>
          <t>货款/无关联订单号</t>
        </is>
      </c>
      <c r="L24" s="8" t="inlineStr">
        <is>
          <t>✅ 可导入</t>
        </is>
      </c>
      <c r="M24" s="8" t="inlineStr">
        <is>
          <t>✅ 对账齐全</t>
        </is>
      </c>
      <c r="N24" t="inlineStr">
        <is>
          <t>✓</t>
        </is>
      </c>
    </row>
    <row r="25" ht="18" customHeight="1">
      <c r="A25" s="6" t="inlineStr">
        <is>
          <t>2026-03-05</t>
        </is>
      </c>
      <c r="B25" s="5" t="inlineStr">
        <is>
          <t>202603050091301250000 10052069249</t>
        </is>
      </c>
      <c r="C25" s="6" t="inlineStr">
        <is>
          <t>理财申购</t>
        </is>
      </c>
      <c r="D25" s="6" t="inlineStr">
        <is>
          <t>**英</t>
        </is>
      </c>
      <c r="E25" s="6" t="inlineStr">
        <is>
          <t>wei***@hotmail.co m</t>
        </is>
      </c>
      <c r="F25" s="6" t="inlineStr">
        <is>
          <t>-50000.00</t>
        </is>
      </c>
      <c r="G25" s="6" t="inlineStr">
        <is>
          <t>202603052000400111006 80068055655</t>
        </is>
      </c>
      <c r="H25" s="6" t="inlineStr">
        <is>
          <t>0.00</t>
        </is>
      </c>
      <c r="I25" s="5" t="n"/>
      <c r="J25" s="6" t="n"/>
      <c r="K25" s="6" t="n"/>
      <c r="L25" s="8" t="inlineStr">
        <is>
          <t>✅ 可导入</t>
        </is>
      </c>
      <c r="M25" s="8" t="inlineStr">
        <is>
          <t>✅ 对账齐全</t>
        </is>
      </c>
      <c r="N25" t="inlineStr">
        <is>
          <t>✓</t>
        </is>
      </c>
    </row>
    <row r="26" ht="18" customHeight="1">
      <c r="A26" s="9" t="inlineStr">
        <is>
          <t>2026-03-05</t>
        </is>
      </c>
      <c r="B26" s="5" t="inlineStr">
        <is>
          <t>202603052000400111006 80068055655</t>
        </is>
      </c>
      <c r="C26" s="9" t="inlineStr">
        <is>
          <t>转账</t>
        </is>
      </c>
      <c r="D26" s="9" t="inlineStr">
        <is>
          <t>**贤</t>
        </is>
      </c>
      <c r="E26" s="9" t="inlineStr">
        <is>
          <t>153******35</t>
        </is>
      </c>
      <c r="F26" s="9" t="inlineStr">
        <is>
          <t>50000.00</t>
        </is>
      </c>
      <c r="G26" s="9" t="n"/>
      <c r="H26" s="9" t="inlineStr">
        <is>
          <t>50000.00</t>
        </is>
      </c>
      <c r="I26" s="5" t="n"/>
      <c r="J26" s="9" t="n"/>
      <c r="K26" s="97" t="inlineStr">
        <is>
          <t>转账/无关联订单号</t>
        </is>
      </c>
      <c r="L26" s="8" t="inlineStr">
        <is>
          <t>✅ 可导入</t>
        </is>
      </c>
      <c r="M26" s="8" t="inlineStr">
        <is>
          <t>✅ 对账齐全</t>
        </is>
      </c>
      <c r="N26" t="inlineStr">
        <is>
          <t>✓</t>
        </is>
      </c>
    </row>
    <row r="27" ht="18" customHeight="1">
      <c r="A27" s="6" t="inlineStr">
        <is>
          <t>2026-02-16</t>
        </is>
      </c>
      <c r="B27" s="5" t="inlineStr">
        <is>
          <t>202602160091301250000 10040477484</t>
        </is>
      </c>
      <c r="C27" s="6" t="inlineStr">
        <is>
          <t>理财申购</t>
        </is>
      </c>
      <c r="D27" s="6" t="inlineStr">
        <is>
          <t>**英</t>
        </is>
      </c>
      <c r="E27" s="6" t="inlineStr">
        <is>
          <t>wei***@hotmail.co m</t>
        </is>
      </c>
      <c r="F27" s="6" t="inlineStr">
        <is>
          <t>-20000.00</t>
        </is>
      </c>
      <c r="G27" s="6" t="inlineStr">
        <is>
          <t>202602162000400111006 00059045132</t>
        </is>
      </c>
      <c r="H27" s="6" t="inlineStr">
        <is>
          <t>0.00</t>
        </is>
      </c>
      <c r="I27" s="5" t="n"/>
      <c r="J27" s="6" t="n"/>
      <c r="K27" s="6" t="n"/>
      <c r="L27" s="8" t="inlineStr">
        <is>
          <t>✅ 可导入</t>
        </is>
      </c>
      <c r="M27" s="8" t="inlineStr">
        <is>
          <t>✅ 对账齐全</t>
        </is>
      </c>
      <c r="N27" t="inlineStr">
        <is>
          <t>✓</t>
        </is>
      </c>
    </row>
    <row r="28" ht="18" customHeight="1">
      <c r="A28" s="9" t="inlineStr">
        <is>
          <t>2026-02-16</t>
        </is>
      </c>
      <c r="B28" s="5" t="inlineStr">
        <is>
          <t>202602162000400111006 00059045132</t>
        </is>
      </c>
      <c r="C28" s="9" t="inlineStr">
        <is>
          <t>转账</t>
        </is>
      </c>
      <c r="D28" s="9" t="inlineStr">
        <is>
          <t>**英</t>
        </is>
      </c>
      <c r="E28" s="9" t="inlineStr">
        <is>
          <t>422***@qq.com</t>
        </is>
      </c>
      <c r="F28" s="9" t="inlineStr">
        <is>
          <t>20000.00</t>
        </is>
      </c>
      <c r="G28" s="9" t="n"/>
      <c r="H28" s="9" t="inlineStr">
        <is>
          <t>20000.00</t>
        </is>
      </c>
      <c r="I28" s="5" t="n"/>
      <c r="J28" s="9" t="n"/>
      <c r="K28" s="97" t="inlineStr">
        <is>
          <t>货款/无关联订单号</t>
        </is>
      </c>
      <c r="L28" s="8" t="inlineStr">
        <is>
          <t>✅ 可导入</t>
        </is>
      </c>
      <c r="M28" s="8" t="inlineStr">
        <is>
          <t>✅ 对账齐全</t>
        </is>
      </c>
      <c r="N28" t="inlineStr">
        <is>
          <t>✓</t>
        </is>
      </c>
    </row>
    <row r="29" ht="18" customHeight="1">
      <c r="A29" s="6" t="inlineStr">
        <is>
          <t>2026-02-10</t>
        </is>
      </c>
      <c r="B29" s="5" t="inlineStr">
        <is>
          <t>202602100091301250000 10036105884</t>
        </is>
      </c>
      <c r="C29" s="6" t="inlineStr">
        <is>
          <t>理财申购</t>
        </is>
      </c>
      <c r="D29" s="6" t="inlineStr">
        <is>
          <t>**英</t>
        </is>
      </c>
      <c r="E29" s="6" t="inlineStr">
        <is>
          <t>wei***@hotmail.co m</t>
        </is>
      </c>
      <c r="F29" s="6" t="inlineStr">
        <is>
          <t>-162729.00</t>
        </is>
      </c>
      <c r="G29" s="6" t="inlineStr">
        <is>
          <t>202602102000400111006 80059052775</t>
        </is>
      </c>
      <c r="H29" s="6" t="inlineStr">
        <is>
          <t>0.00</t>
        </is>
      </c>
      <c r="I29" s="5" t="n"/>
      <c r="J29" s="6" t="n"/>
      <c r="K29" s="6" t="n"/>
      <c r="L29" s="8" t="inlineStr">
        <is>
          <t>✅ 可导入</t>
        </is>
      </c>
      <c r="M29" s="8" t="inlineStr">
        <is>
          <t>✅ 对账齐全</t>
        </is>
      </c>
      <c r="N29" t="inlineStr">
        <is>
          <t>✓</t>
        </is>
      </c>
    </row>
    <row r="30" ht="18" customHeight="1">
      <c r="A30" s="9" t="inlineStr">
        <is>
          <t>2026-02-10</t>
        </is>
      </c>
      <c r="B30" s="5" t="inlineStr">
        <is>
          <t>202602102000400111006 80059052775</t>
        </is>
      </c>
      <c r="C30" s="9" t="inlineStr">
        <is>
          <t>转账</t>
        </is>
      </c>
      <c r="D30" s="9" t="inlineStr">
        <is>
          <t>**贤</t>
        </is>
      </c>
      <c r="E30" s="9" t="inlineStr">
        <is>
          <t>153******35</t>
        </is>
      </c>
      <c r="F30" s="9" t="inlineStr">
        <is>
          <t>162729.00</t>
        </is>
      </c>
      <c r="G30" s="9" t="n"/>
      <c r="H30" s="9" t="inlineStr">
        <is>
          <t>162729.00</t>
        </is>
      </c>
      <c r="I30" s="5" t="n"/>
      <c r="J30" s="9" t="n"/>
      <c r="K30" s="97" t="inlineStr">
        <is>
          <t>江西货款/无关联订单号</t>
        </is>
      </c>
      <c r="L30" s="8" t="inlineStr">
        <is>
          <t>✅ 可导入</t>
        </is>
      </c>
      <c r="M30" s="8" t="inlineStr">
        <is>
          <t>✅ 对账齐全</t>
        </is>
      </c>
      <c r="N30" t="inlineStr">
        <is>
          <t>✓</t>
        </is>
      </c>
    </row>
    <row r="31" ht="18" customHeight="1">
      <c r="A31" s="6" t="inlineStr">
        <is>
          <t>2026-02-10</t>
        </is>
      </c>
      <c r="B31" s="5" t="inlineStr">
        <is>
          <t>202602100091301250000 10036030133</t>
        </is>
      </c>
      <c r="C31" s="6" t="inlineStr">
        <is>
          <t>理财申购</t>
        </is>
      </c>
      <c r="D31" s="6" t="inlineStr">
        <is>
          <t>**英</t>
        </is>
      </c>
      <c r="E31" s="6" t="inlineStr">
        <is>
          <t>wei***@hotmail.co m</t>
        </is>
      </c>
      <c r="F31" s="6" t="inlineStr">
        <is>
          <t>-42313.00</t>
        </is>
      </c>
      <c r="G31" s="6" t="inlineStr">
        <is>
          <t>202602102000400111006 80059083829</t>
        </is>
      </c>
      <c r="H31" s="6" t="inlineStr">
        <is>
          <t>0.00</t>
        </is>
      </c>
      <c r="I31" s="5" t="n"/>
      <c r="J31" s="6" t="n"/>
      <c r="K31" s="6" t="n"/>
      <c r="L31" s="8" t="inlineStr">
        <is>
          <t>✅ 可导入</t>
        </is>
      </c>
      <c r="M31" s="8" t="inlineStr">
        <is>
          <t>✅ 对账齐全</t>
        </is>
      </c>
      <c r="N31" t="inlineStr">
        <is>
          <t>✓</t>
        </is>
      </c>
    </row>
    <row r="32" ht="18" customHeight="1">
      <c r="A32" s="9" t="inlineStr">
        <is>
          <t>2026-02-10</t>
        </is>
      </c>
      <c r="B32" s="5" t="inlineStr">
        <is>
          <t>202602102000400111006 80059083829</t>
        </is>
      </c>
      <c r="C32" s="9" t="inlineStr">
        <is>
          <t>转账</t>
        </is>
      </c>
      <c r="D32" s="9" t="inlineStr">
        <is>
          <t>**贤</t>
        </is>
      </c>
      <c r="E32" s="9" t="inlineStr">
        <is>
          <t>153******35</t>
        </is>
      </c>
      <c r="F32" s="9" t="inlineStr">
        <is>
          <t>42313.00</t>
        </is>
      </c>
      <c r="G32" s="9" t="n"/>
      <c r="H32" s="9" t="inlineStr">
        <is>
          <t>42313.00</t>
        </is>
      </c>
      <c r="I32" s="5" t="n"/>
      <c r="J32" s="9" t="n"/>
      <c r="K32" s="97" t="inlineStr">
        <is>
          <t>货款/无关联订单号</t>
        </is>
      </c>
      <c r="L32" s="8" t="inlineStr">
        <is>
          <t>✅ 可导入</t>
        </is>
      </c>
      <c r="M32" s="8" t="inlineStr">
        <is>
          <t>✅ 对账齐全</t>
        </is>
      </c>
      <c r="N32" t="inlineStr">
        <is>
          <t>✓</t>
        </is>
      </c>
    </row>
    <row r="33" ht="18" customHeight="1">
      <c r="A33" s="6" t="inlineStr">
        <is>
          <t>2026-01-12</t>
        </is>
      </c>
      <c r="B33" s="5" t="inlineStr">
        <is>
          <t>202601120091301250000 10010834857</t>
        </is>
      </c>
      <c r="C33" s="6" t="inlineStr">
        <is>
          <t>理财申购</t>
        </is>
      </c>
      <c r="D33" s="6" t="inlineStr">
        <is>
          <t>**英</t>
        </is>
      </c>
      <c r="E33" s="6" t="inlineStr">
        <is>
          <t>wei***@hotmail.co m</t>
        </is>
      </c>
      <c r="F33" s="6" t="inlineStr">
        <is>
          <t>-50000.00</t>
        </is>
      </c>
      <c r="G33" s="6" t="inlineStr">
        <is>
          <t>202601122000400111006 80045882801</t>
        </is>
      </c>
      <c r="H33" s="6" t="inlineStr">
        <is>
          <t>0.00</t>
        </is>
      </c>
      <c r="I33" s="5" t="n"/>
      <c r="J33" s="6" t="n"/>
      <c r="K33" s="6" t="n"/>
      <c r="L33" s="8" t="inlineStr">
        <is>
          <t>✅ 可导入</t>
        </is>
      </c>
      <c r="M33" s="8" t="inlineStr">
        <is>
          <t>✅ 对账齐全</t>
        </is>
      </c>
      <c r="N33" t="inlineStr">
        <is>
          <t>✓</t>
        </is>
      </c>
    </row>
    <row r="34" ht="18" customHeight="1">
      <c r="A34" s="9" t="inlineStr">
        <is>
          <t>2026-01-12</t>
        </is>
      </c>
      <c r="B34" s="5" t="inlineStr">
        <is>
          <t>202601122000400111006 80045882801</t>
        </is>
      </c>
      <c r="C34" s="9" t="inlineStr">
        <is>
          <t>转账</t>
        </is>
      </c>
      <c r="D34" s="9" t="inlineStr">
        <is>
          <t>**贤</t>
        </is>
      </c>
      <c r="E34" s="9" t="inlineStr">
        <is>
          <t>153******35</t>
        </is>
      </c>
      <c r="F34" s="9" t="inlineStr">
        <is>
          <t>50000.00</t>
        </is>
      </c>
      <c r="G34" s="9" t="n"/>
      <c r="H34" s="9" t="inlineStr">
        <is>
          <t>50000.00</t>
        </is>
      </c>
      <c r="I34" s="5" t="n"/>
      <c r="J34" s="9" t="n"/>
      <c r="K34" s="97" t="inlineStr">
        <is>
          <t>转账/无关联订单号</t>
        </is>
      </c>
      <c r="L34" s="8" t="inlineStr">
        <is>
          <t>✅ 可导入</t>
        </is>
      </c>
      <c r="M34" s="8" t="inlineStr">
        <is>
          <t>✅ 对账齐全</t>
        </is>
      </c>
      <c r="N34" t="inlineStr">
        <is>
          <t>✓</t>
        </is>
      </c>
    </row>
    <row r="35" ht="18" customHeight="1">
      <c r="A35" s="6" t="inlineStr">
        <is>
          <t>2026-01-07</t>
        </is>
      </c>
      <c r="B35" s="5" t="inlineStr">
        <is>
          <t>202601070091301000100 10006892788</t>
        </is>
      </c>
      <c r="C35" s="6" t="inlineStr">
        <is>
          <t>理财申购</t>
        </is>
      </c>
      <c r="D35" s="6" t="inlineStr">
        <is>
          <t>**英</t>
        </is>
      </c>
      <c r="E35" s="6" t="inlineStr">
        <is>
          <t>wei***@hotmail.co m</t>
        </is>
      </c>
      <c r="F35" s="6" t="inlineStr">
        <is>
          <t>-40000.00</t>
        </is>
      </c>
      <c r="G35" s="6" t="inlineStr">
        <is>
          <t>LC2026010716351820883 121582170115703</t>
        </is>
      </c>
      <c r="H35" s="6" t="inlineStr">
        <is>
          <t>0.00</t>
        </is>
      </c>
      <c r="I35" s="5" t="n"/>
      <c r="J35" s="6" t="n"/>
      <c r="K35" s="6" t="inlineStr">
        <is>
          <t>单次转入</t>
        </is>
      </c>
      <c r="L35" s="8" t="inlineStr">
        <is>
          <t>✅ 可导入</t>
        </is>
      </c>
      <c r="M35" s="8" t="inlineStr">
        <is>
          <t>✅ 对账齐全</t>
        </is>
      </c>
      <c r="N35" t="inlineStr">
        <is>
          <t>✓</t>
        </is>
      </c>
    </row>
    <row r="36" ht="18" customHeight="1">
      <c r="A36" s="9" t="inlineStr">
        <is>
          <t>2026-01-07</t>
        </is>
      </c>
      <c r="B36" s="5" t="inlineStr">
        <is>
          <t>202601070091301250000 10006465422</t>
        </is>
      </c>
      <c r="C36" s="9" t="inlineStr">
        <is>
          <t>理财申购</t>
        </is>
      </c>
      <c r="D36" s="9" t="inlineStr">
        <is>
          <t>**英</t>
        </is>
      </c>
      <c r="E36" s="9" t="inlineStr">
        <is>
          <t>wei***@hotmail.co m</t>
        </is>
      </c>
      <c r="F36" s="9" t="inlineStr">
        <is>
          <t>-613.36</t>
        </is>
      </c>
      <c r="G36" s="9" t="inlineStr">
        <is>
          <t>202601072000400111000 50031245549</t>
        </is>
      </c>
      <c r="H36" s="9" t="inlineStr">
        <is>
          <t>40000.00</t>
        </is>
      </c>
      <c r="I36" s="5" t="n"/>
      <c r="J36" s="9" t="n"/>
      <c r="K36" s="9" t="n"/>
      <c r="L36" s="8" t="inlineStr">
        <is>
          <t>✅ 可导入</t>
        </is>
      </c>
      <c r="M36" s="8" t="inlineStr">
        <is>
          <t>✅ 对账齐全</t>
        </is>
      </c>
      <c r="N36" t="inlineStr">
        <is>
          <t>✓</t>
        </is>
      </c>
    </row>
    <row r="37" ht="18" customHeight="1">
      <c r="A37" s="6" t="inlineStr">
        <is>
          <t>2026-01-07</t>
        </is>
      </c>
      <c r="B37" s="5" t="inlineStr">
        <is>
          <t>202601072000400111000 50031245549</t>
        </is>
      </c>
      <c r="C37" s="6" t="inlineStr">
        <is>
          <t>转账</t>
        </is>
      </c>
      <c r="D37" s="6" t="inlineStr">
        <is>
          <t>**达</t>
        </is>
      </c>
      <c r="E37" s="6" t="inlineStr">
        <is>
          <t>158******12</t>
        </is>
      </c>
      <c r="F37" s="6" t="inlineStr">
        <is>
          <t>613.36</t>
        </is>
      </c>
      <c r="G37" s="6" t="n"/>
      <c r="H37" s="6" t="inlineStr">
        <is>
          <t>40613.36</t>
        </is>
      </c>
      <c r="I37" s="5" t="n"/>
      <c r="J37" s="6" t="n"/>
      <c r="K37" s="96" t="inlineStr">
        <is>
          <t>货款/无关联订单号</t>
        </is>
      </c>
      <c r="L37" s="8" t="inlineStr">
        <is>
          <t>✅ 可导入</t>
        </is>
      </c>
      <c r="M37" s="8" t="inlineStr">
        <is>
          <t>✅ 对账齐全</t>
        </is>
      </c>
      <c r="N37" t="inlineStr">
        <is>
          <t>✓</t>
        </is>
      </c>
    </row>
    <row r="38" ht="18" customHeight="1">
      <c r="A38" s="9" t="inlineStr">
        <is>
          <t>2026-01-07</t>
        </is>
      </c>
      <c r="B38" s="5" t="inlineStr">
        <is>
          <t>202601072200142768140 2523346</t>
        </is>
      </c>
      <c r="C38" s="9" t="inlineStr">
        <is>
          <t>在线支付</t>
        </is>
      </c>
      <c r="D38" s="9" t="inlineStr">
        <is>
          <t>**贤</t>
        </is>
      </c>
      <c r="E38" s="9" t="inlineStr">
        <is>
          <t>153******35</t>
        </is>
      </c>
      <c r="F38" s="9" t="inlineStr">
        <is>
          <t>20000.00</t>
        </is>
      </c>
      <c r="G38" s="9" t="inlineStr">
        <is>
          <t>476776416272524933276 81</t>
        </is>
      </c>
      <c r="H38" s="9" t="inlineStr">
        <is>
          <t>40000.00</t>
        </is>
      </c>
      <c r="I38" s="5" t="n"/>
      <c r="J38" s="9" t="n"/>
      <c r="K38" s="9" t="n"/>
      <c r="L38" s="8" t="inlineStr">
        <is>
          <t>✅ 可导入</t>
        </is>
      </c>
      <c r="M38" s="8" t="inlineStr">
        <is>
          <t>✅ 对账齐全</t>
        </is>
      </c>
      <c r="N38" t="inlineStr">
        <is>
          <t>✓</t>
        </is>
      </c>
    </row>
    <row r="39" ht="18" customHeight="1">
      <c r="A39" s="6" t="inlineStr">
        <is>
          <t>2026-01-07</t>
        </is>
      </c>
      <c r="B39" s="5" t="inlineStr">
        <is>
          <t>202601072200142768140 2485909</t>
        </is>
      </c>
      <c r="C39" s="6" t="inlineStr">
        <is>
          <t>在线支付</t>
        </is>
      </c>
      <c r="D39" s="6" t="inlineStr">
        <is>
          <t>**贤</t>
        </is>
      </c>
      <c r="E39" s="6" t="inlineStr">
        <is>
          <t>153******35</t>
        </is>
      </c>
      <c r="F39" s="6" t="inlineStr">
        <is>
          <t>20000.00</t>
        </is>
      </c>
      <c r="G39" s="6" t="inlineStr">
        <is>
          <t>476776411532524933276 81</t>
        </is>
      </c>
      <c r="H39" s="6" t="inlineStr">
        <is>
          <t>20000.00</t>
        </is>
      </c>
      <c r="I39" s="5" t="n"/>
      <c r="J39" s="6" t="n"/>
      <c r="K39" s="6" t="n"/>
      <c r="L39" s="8" t="inlineStr">
        <is>
          <t>✅ 可导入</t>
        </is>
      </c>
      <c r="M39" s="8" t="inlineStr">
        <is>
          <t>✅ 对账齐全</t>
        </is>
      </c>
      <c r="N39" t="inlineStr">
        <is>
          <t>✓</t>
        </is>
      </c>
    </row>
    <row r="40">
      <c r="L40" s="8" t="inlineStr">
        <is>
          <t>✅ 可导入</t>
        </is>
      </c>
      <c r="M40" s="8" t="inlineStr">
        <is>
          <t>✅ 对账齐全</t>
        </is>
      </c>
    </row>
  </sheetData>
  <autoFilter ref="A2:M40"/>
  <mergeCells count="1">
    <mergeCell ref="A1:K1"/>
  </mergeCells>
  <dataValidations count="3">
    <dataValidation sqref="I3:I39" showDropDown="0" showInputMessage="1" showErrorMessage="1" allowBlank="1" errorTitle="输入无效" error="请从下拉列表中选择" promptTitle="核销状态" prompt="核销状态" type="list">
      <formula1>"已匹配,未匹配,忽略"</formula1>
    </dataValidation>
    <dataValidation sqref="J3:J3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3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30"/>
  <sheetViews>
    <sheetView zoomScale="85" zoomScaleNormal="85" workbookViewId="0">
      <pane ySplit="2" topLeftCell="A199" activePane="bottomLeft" state="frozen"/>
      <selection pane="bottomLeft" activeCell="F202" sqref="F202:F204"/>
    </sheetView>
  </sheetViews>
  <sheetFormatPr baseColWidth="8" defaultColWidth="40" defaultRowHeight="14.25"/>
  <cols>
    <col width="18" customWidth="1" style="106" min="1" max="1"/>
    <col width="24" customWidth="1" style="106" min="2" max="2"/>
    <col width="12" customWidth="1" style="106" min="3" max="3"/>
    <col width="16" customWidth="1" style="106" min="4" max="5"/>
    <col width="10" customWidth="1" style="106" min="6" max="6"/>
    <col width="32.75" customWidth="1" style="106" min="7" max="7"/>
    <col width="12" customWidth="1" style="106" min="8" max="9"/>
    <col width="16" customWidth="1" style="106" min="10" max="10"/>
    <col width="87.5" customWidth="1" style="106" min="11" max="11"/>
    <col width="40" customWidth="1" style="106" min="12" max="12"/>
    <col width="32" customWidth="1" style="106" min="13" max="13"/>
    <col width="55" customWidth="1" style="106" min="14" max="14"/>
    <col width="40" customWidth="1" style="106" min="15" max="18"/>
    <col width="40" customWidth="1" style="106" min="19" max="16384"/>
  </cols>
  <sheetData>
    <row r="1" ht="28.15" customHeight="1">
      <c r="A1" s="103" t="inlineStr">
        <is>
          <t>9-支付宝流水</t>
        </is>
      </c>
      <c r="B1" s="104" t="n"/>
      <c r="C1" s="104" t="n"/>
      <c r="D1" s="104" t="n"/>
      <c r="E1" s="104" t="n"/>
      <c r="F1" s="104" t="n"/>
      <c r="G1" s="104" t="n"/>
      <c r="H1" s="104" t="n"/>
      <c r="I1" s="104" t="n"/>
      <c r="J1" s="104" t="n"/>
      <c r="K1" s="104" t="n"/>
      <c r="M1" s="22" t="inlineStr">
        <is>
          <t>对账必填: 关联订单号: 收款对账: 凭此匹配到对应订单, 不填只能人工核对</t>
        </is>
      </c>
      <c r="N1" s="86" t="inlineStr">
        <is>
          <t>本表共 0 行数据，0 行存在问题。 导入将丢失的列(无系统字段映射): 核销状态、核销类型</t>
        </is>
      </c>
    </row>
    <row r="2" ht="36" customHeight="1">
      <c r="A2" s="3" t="inlineStr">
        <is>
          <t>交易时间</t>
        </is>
      </c>
      <c r="B2" s="3" t="inlineStr">
        <is>
          <t>交易流水号</t>
        </is>
      </c>
      <c r="C2" s="3" t="inlineStr">
        <is>
          <t>交易类型</t>
        </is>
      </c>
      <c r="D2" s="3" t="inlineStr">
        <is>
          <t>交易对象</t>
        </is>
      </c>
      <c r="E2" s="3" t="inlineStr">
        <is>
          <t>交易账户</t>
        </is>
      </c>
      <c r="F2" s="3" t="inlineStr">
        <is>
          <t>收支金额</t>
        </is>
      </c>
      <c r="G2" s="3" t="inlineStr">
        <is>
          <t>关联订单号</t>
        </is>
      </c>
      <c r="H2" s="3" t="inlineStr">
        <is>
          <t>余额</t>
        </is>
      </c>
      <c r="I2" s="3" t="inlineStr">
        <is>
          <t>核销状态</t>
        </is>
      </c>
      <c r="J2" s="3" t="inlineStr">
        <is>
          <t>核销类型</t>
        </is>
      </c>
      <c r="K2" s="3" t="inlineStr">
        <is>
          <t>备注</t>
        </is>
      </c>
      <c r="L2" s="4" t="inlineStr">
        <is>
          <t>导入校验</t>
        </is>
      </c>
      <c r="M2" s="4" t="inlineStr">
        <is>
          <t>对账缺失项</t>
        </is>
      </c>
      <c r="N2" s="87" t="inlineStr">
        <is>
          <t>⚠️问题标注</t>
        </is>
      </c>
    </row>
    <row r="3" ht="18" customHeight="1">
      <c r="A3" s="99" t="n">
        <v>46173.5128587963</v>
      </c>
      <c r="B3" s="100" t="inlineStr">
        <is>
          <t xml:space="preserve">2026053104200133001056861738	</t>
        </is>
      </c>
      <c r="C3" s="96" t="inlineStr">
        <is>
          <t>亲友代付</t>
        </is>
      </c>
      <c r="D3" s="96" t="inlineStr">
        <is>
          <t>Klossy·Lee(李爱群)</t>
        </is>
      </c>
      <c r="E3" s="96" t="inlineStr">
        <is>
          <t>/</t>
        </is>
      </c>
      <c r="F3" s="96" t="n">
        <v>183.07</v>
      </c>
      <c r="G3" s="96" t="inlineStr">
        <is>
          <t xml:space="preserve">2026053123001188331437837569	</t>
        </is>
      </c>
      <c r="H3" s="6" t="n"/>
      <c r="I3" s="5" t="n"/>
      <c r="J3" s="6" t="n"/>
      <c r="K3" s="6" t="inlineStr">
        <is>
          <t>亲情卡</t>
        </is>
      </c>
      <c r="L3" s="8" t="inlineStr">
        <is>
          <t>✅ 可导入</t>
        </is>
      </c>
      <c r="M3" s="8" t="inlineStr">
        <is>
          <t>✅ 对账齐全</t>
        </is>
      </c>
    </row>
    <row r="4" ht="18" customHeight="1">
      <c r="A4" s="101" t="n">
        <v>46172.62239583334</v>
      </c>
      <c r="B4" s="100" t="inlineStr">
        <is>
          <t xml:space="preserve">2026053004200133001056596235	</t>
        </is>
      </c>
      <c r="C4" s="97" t="inlineStr">
        <is>
          <t>亲友代付</t>
        </is>
      </c>
      <c r="D4" s="97" t="inlineStr">
        <is>
          <t>Klossy·Lee(李爱群)</t>
        </is>
      </c>
      <c r="E4" s="97" t="inlineStr">
        <is>
          <t>/</t>
        </is>
      </c>
      <c r="F4" s="97" t="n">
        <v>4.88</v>
      </c>
      <c r="G4" s="97" t="inlineStr">
        <is>
          <t xml:space="preserve">2026053023001188331437696524	</t>
        </is>
      </c>
      <c r="H4" s="9" t="n"/>
      <c r="I4" s="5" t="n"/>
      <c r="J4" s="9" t="n"/>
      <c r="K4" s="9" t="inlineStr">
        <is>
          <t>亲情卡</t>
        </is>
      </c>
      <c r="L4" s="8" t="inlineStr">
        <is>
          <t>✅ 可导入</t>
        </is>
      </c>
      <c r="M4" s="8" t="inlineStr">
        <is>
          <t>✅ 对账齐全</t>
        </is>
      </c>
    </row>
    <row r="5" ht="18" customHeight="1">
      <c r="A5" s="99" t="n">
        <v>46172.62239583334</v>
      </c>
      <c r="B5" s="100" t="inlineStr">
        <is>
          <t xml:space="preserve">2026053004200133001056596236	</t>
        </is>
      </c>
      <c r="C5" s="96" t="inlineStr">
        <is>
          <t>亲友代付</t>
        </is>
      </c>
      <c r="D5" s="96" t="inlineStr">
        <is>
          <t>Klossy·Lee(李爱群)</t>
        </is>
      </c>
      <c r="E5" s="96" t="inlineStr">
        <is>
          <t>/</t>
        </is>
      </c>
      <c r="F5" s="96" t="n">
        <v>1.52</v>
      </c>
      <c r="G5" s="96" t="inlineStr">
        <is>
          <t xml:space="preserve">2026053023001188331435117468	</t>
        </is>
      </c>
      <c r="H5" s="6" t="n"/>
      <c r="I5" s="5" t="n"/>
      <c r="J5" s="6" t="n"/>
      <c r="K5" s="6" t="inlineStr">
        <is>
          <t>亲情卡</t>
        </is>
      </c>
      <c r="L5" s="8" t="inlineStr">
        <is>
          <t>✅ 可导入</t>
        </is>
      </c>
      <c r="M5" s="8" t="inlineStr">
        <is>
          <t>✅ 对账齐全</t>
        </is>
      </c>
    </row>
    <row r="6" ht="18" customHeight="1">
      <c r="A6" s="101" t="n">
        <v>46172.40793981482</v>
      </c>
      <c r="B6" s="100" t="inlineStr">
        <is>
          <t xml:space="preserve">2026053004200133001056441773	</t>
        </is>
      </c>
      <c r="C6" s="97" t="inlineStr">
        <is>
          <t>亲友代付</t>
        </is>
      </c>
      <c r="D6" s="97" t="inlineStr">
        <is>
          <t>Klossy·Lee(李爱群)</t>
        </is>
      </c>
      <c r="E6" s="97" t="inlineStr">
        <is>
          <t>/</t>
        </is>
      </c>
      <c r="F6" s="97" t="n">
        <v>186</v>
      </c>
      <c r="G6" s="97" t="inlineStr">
        <is>
          <t xml:space="preserve">2026053023001188331427081949	</t>
        </is>
      </c>
      <c r="H6" s="9" t="n"/>
      <c r="I6" s="5" t="n"/>
      <c r="J6" s="9" t="n"/>
      <c r="K6" s="9" t="inlineStr">
        <is>
          <t>亲情卡</t>
        </is>
      </c>
      <c r="L6" s="8" t="inlineStr">
        <is>
          <t>✅ 可导入</t>
        </is>
      </c>
      <c r="M6" s="8" t="inlineStr">
        <is>
          <t>✅ 对账齐全</t>
        </is>
      </c>
    </row>
    <row r="7" ht="18" customHeight="1">
      <c r="A7" s="99" t="n">
        <v>46171.93879629629</v>
      </c>
      <c r="B7" s="100" t="inlineStr">
        <is>
          <t xml:space="preserve">2026052904200133001056401339	</t>
        </is>
      </c>
      <c r="C7" s="96" t="inlineStr">
        <is>
          <t>亲友代付</t>
        </is>
      </c>
      <c r="D7" s="96" t="inlineStr">
        <is>
          <t>Klossy·Lee(李爱群)</t>
        </is>
      </c>
      <c r="E7" s="96" t="inlineStr">
        <is>
          <t>/</t>
        </is>
      </c>
      <c r="F7" s="96" t="n">
        <v>81.48</v>
      </c>
      <c r="G7" s="96" t="inlineStr">
        <is>
          <t xml:space="preserve">2026052923001188331427365215	</t>
        </is>
      </c>
      <c r="H7" s="6" t="n"/>
      <c r="I7" s="5" t="n"/>
      <c r="J7" s="6" t="n"/>
      <c r="K7" s="6" t="inlineStr">
        <is>
          <t>亲情卡</t>
        </is>
      </c>
      <c r="L7" s="8" t="inlineStr">
        <is>
          <t>✅ 可导入</t>
        </is>
      </c>
      <c r="M7" s="8" t="inlineStr">
        <is>
          <t>✅ 对账齐全</t>
        </is>
      </c>
    </row>
    <row r="8" ht="18" customHeight="1">
      <c r="A8" s="101" t="n">
        <v>46171.79951388889</v>
      </c>
      <c r="B8" s="100" t="inlineStr">
        <is>
          <t xml:space="preserve">2026052922001422051456296641	</t>
        </is>
      </c>
      <c r="C8" s="97" t="inlineStr">
        <is>
          <t>生活服务</t>
        </is>
      </c>
      <c r="D8" s="97" t="inlineStr">
        <is>
          <t>万师傅</t>
        </is>
      </c>
      <c r="E8" s="97" t="inlineStr">
        <is>
          <t>wan***@126.com</t>
        </is>
      </c>
      <c r="F8" s="97" t="n">
        <v>118</v>
      </c>
      <c r="G8" s="97" t="inlineStr">
        <is>
          <t xml:space="preserve">P2026052919111790990698043600	</t>
        </is>
      </c>
      <c r="H8" s="9" t="n"/>
      <c r="I8" s="5" t="n"/>
      <c r="J8" s="9" t="n"/>
      <c r="K8" s="9" t="inlineStr">
        <is>
          <t>P2026052919111790990698043600</t>
        </is>
      </c>
      <c r="L8" s="8" t="inlineStr">
        <is>
          <t>✅ 可导入</t>
        </is>
      </c>
      <c r="M8" s="8" t="inlineStr">
        <is>
          <t>✅ 对账齐全</t>
        </is>
      </c>
    </row>
    <row r="9" ht="18" customHeight="1">
      <c r="A9" s="99" t="n">
        <v>46171.59230324074</v>
      </c>
      <c r="B9" s="100" t="inlineStr">
        <is>
          <t xml:space="preserve">2026052923001422051448358496	</t>
        </is>
      </c>
      <c r="C9" s="96" t="inlineStr">
        <is>
          <t>生活服务</t>
        </is>
      </c>
      <c r="D9" s="96" t="inlineStr">
        <is>
          <t>闪装家居</t>
        </is>
      </c>
      <c r="E9" s="96" t="inlineStr">
        <is>
          <t>/</t>
        </is>
      </c>
      <c r="F9" s="96" t="n">
        <v>95</v>
      </c>
      <c r="G9" s="96" t="inlineStr">
        <is>
          <t xml:space="preserve">631266000048250000705790917569260529	</t>
        </is>
      </c>
      <c r="H9" s="6" t="n"/>
      <c r="I9" s="5" t="n"/>
      <c r="J9" s="6" t="n"/>
      <c r="K9" s="6" t="inlineStr">
        <is>
          <t>P2026052914125497400163221100</t>
        </is>
      </c>
      <c r="L9" s="8" t="inlineStr">
        <is>
          <t>✅ 可导入</t>
        </is>
      </c>
      <c r="M9" s="8" t="inlineStr">
        <is>
          <t>✅ 对账齐全</t>
        </is>
      </c>
    </row>
    <row r="10" ht="18" customHeight="1">
      <c r="A10" s="101" t="n">
        <v>46171.53407407407</v>
      </c>
      <c r="B10" s="100" t="inlineStr">
        <is>
          <t xml:space="preserve">20260529200040011100050088932329	</t>
        </is>
      </c>
      <c r="C10" s="97" t="inlineStr">
        <is>
          <t>转账红包</t>
        </is>
      </c>
      <c r="D10" s="97" t="inlineStr">
        <is>
          <t>李兆金(**金)</t>
        </is>
      </c>
      <c r="E10" s="97" t="inlineStr">
        <is>
          <t>138******29</t>
        </is>
      </c>
      <c r="F10" s="97" t="n">
        <v>240</v>
      </c>
      <c r="G10" s="97" t="inlineStr">
        <is>
          <t>	</t>
        </is>
      </c>
      <c r="H10" s="9" t="n"/>
      <c r="I10" s="5" t="n"/>
      <c r="J10" s="9" t="n"/>
      <c r="K10" s="9" t="inlineStr">
        <is>
          <t>周女士送装</t>
        </is>
      </c>
      <c r="L10" s="8" t="inlineStr">
        <is>
          <t>✅ 可导入</t>
        </is>
      </c>
      <c r="M10" s="8" t="inlineStr">
        <is>
          <t>✅ 对账齐全</t>
        </is>
      </c>
    </row>
    <row r="11" ht="18" customHeight="1">
      <c r="A11" s="99" t="n">
        <v>46171.46641203704</v>
      </c>
      <c r="B11" s="100" t="inlineStr">
        <is>
          <t xml:space="preserve">20260529200040011100050089023279	</t>
        </is>
      </c>
      <c r="C11" s="96" t="inlineStr">
        <is>
          <t>转账红包</t>
        </is>
      </c>
      <c r="D11" s="96" t="inlineStr">
        <is>
          <t>Klossy·Lee(李爱群)</t>
        </is>
      </c>
      <c r="E11" s="96" t="inlineStr">
        <is>
          <t>206***@qq.com</t>
        </is>
      </c>
      <c r="F11" s="96" t="n">
        <v>75</v>
      </c>
      <c r="G11" s="96" t="inlineStr">
        <is>
          <t>	</t>
        </is>
      </c>
      <c r="H11" s="6" t="n"/>
      <c r="I11" s="5" t="n"/>
      <c r="J11" s="6" t="n"/>
      <c r="K11" s="6" t="inlineStr">
        <is>
          <t>万师傅汪凡丁</t>
        </is>
      </c>
      <c r="L11" s="8" t="inlineStr">
        <is>
          <t>✅ 可导入</t>
        </is>
      </c>
      <c r="M11" s="8" t="inlineStr">
        <is>
          <t>✅ 对账齐全</t>
        </is>
      </c>
    </row>
    <row r="12" ht="18" customHeight="1">
      <c r="A12" s="101" t="n">
        <v>46170.66478009259</v>
      </c>
      <c r="B12" s="100" t="inlineStr">
        <is>
          <t xml:space="preserve">20260528200040011100050088565837	</t>
        </is>
      </c>
      <c r="C12" s="97" t="inlineStr">
        <is>
          <t>转账红包</t>
        </is>
      </c>
      <c r="D12" s="97" t="inlineStr">
        <is>
          <t>和国(**国)</t>
        </is>
      </c>
      <c r="E12" s="97" t="inlineStr">
        <is>
          <t>151******23</t>
        </is>
      </c>
      <c r="F12" s="97" t="n">
        <v>1980</v>
      </c>
      <c r="G12" s="97" t="inlineStr">
        <is>
          <t>	</t>
        </is>
      </c>
      <c r="H12" s="9" t="n"/>
      <c r="I12" s="5" t="n"/>
      <c r="J12" s="9" t="n"/>
      <c r="K12" s="9" t="inlineStr">
        <is>
          <t>备货140*2 180*3 160*3 青青</t>
        </is>
      </c>
      <c r="L12" s="8" t="inlineStr">
        <is>
          <t>✅ 可导入</t>
        </is>
      </c>
      <c r="M12" s="8" t="inlineStr">
        <is>
          <t>✅ 对账齐全</t>
        </is>
      </c>
    </row>
    <row r="13" ht="18" customHeight="1">
      <c r="A13" s="99" t="n">
        <v>46170.66306712963</v>
      </c>
      <c r="B13" s="100" t="inlineStr">
        <is>
          <t xml:space="preserve">20260528200040011100050088543616	</t>
        </is>
      </c>
      <c r="C13" s="96" t="inlineStr">
        <is>
          <t>转账红包</t>
        </is>
      </c>
      <c r="D13" s="96" t="inlineStr">
        <is>
          <t>程卫燕(**男)</t>
        </is>
      </c>
      <c r="E13" s="96" t="inlineStr">
        <is>
          <t>tia***@163.com</t>
        </is>
      </c>
      <c r="F13" s="96" t="n">
        <v>15</v>
      </c>
      <c r="G13" s="96" t="inlineStr">
        <is>
          <t>	</t>
        </is>
      </c>
      <c r="H13" s="6" t="n"/>
      <c r="I13" s="5" t="n"/>
      <c r="J13" s="6" t="n"/>
      <c r="K13" s="6" t="inlineStr">
        <is>
          <t>秦女士售后隔板运费</t>
        </is>
      </c>
      <c r="L13" s="8" t="inlineStr">
        <is>
          <t>✅ 可导入</t>
        </is>
      </c>
      <c r="M13" s="8" t="inlineStr">
        <is>
          <t>✅ 对账齐全</t>
        </is>
      </c>
    </row>
    <row r="14" ht="18" customHeight="1">
      <c r="A14" s="101" t="n">
        <v>46170.65270833333</v>
      </c>
      <c r="B14" s="100" t="inlineStr">
        <is>
          <t xml:space="preserve">20260528200040011100050088689122	</t>
        </is>
      </c>
      <c r="C14" s="97" t="inlineStr">
        <is>
          <t>转账红包</t>
        </is>
      </c>
      <c r="D14" s="97" t="inlineStr">
        <is>
          <t>佳英(魏佳英)</t>
        </is>
      </c>
      <c r="E14" s="97" t="inlineStr">
        <is>
          <t>422***@qq.com</t>
        </is>
      </c>
      <c r="F14" s="97" t="n">
        <v>696.09</v>
      </c>
      <c r="G14" s="97" t="inlineStr">
        <is>
          <t>	</t>
        </is>
      </c>
      <c r="H14" s="9" t="n"/>
      <c r="I14" s="5" t="n"/>
      <c r="J14" s="9" t="n"/>
      <c r="K14" s="9" t="inlineStr">
        <is>
          <t>平台券税-财务代理</t>
        </is>
      </c>
      <c r="L14" s="8" t="inlineStr">
        <is>
          <t>✅ 可导入</t>
        </is>
      </c>
      <c r="M14" s="8" t="inlineStr">
        <is>
          <t>✅ 对账齐全</t>
        </is>
      </c>
    </row>
    <row r="15" ht="18" customHeight="1">
      <c r="A15" s="99" t="n">
        <v>46170.64994212963</v>
      </c>
      <c r="B15" s="100" t="inlineStr">
        <is>
          <t xml:space="preserve">2026052822001422051440803388	</t>
        </is>
      </c>
      <c r="C15" s="96" t="inlineStr">
        <is>
          <t>文化休闲</t>
        </is>
      </c>
      <c r="D15" s="96" t="inlineStr">
        <is>
          <t>一纸流年</t>
        </is>
      </c>
      <c r="E15" s="96" t="inlineStr">
        <is>
          <t>702***@qq.com</t>
        </is>
      </c>
      <c r="F15" s="96" t="n">
        <v>110</v>
      </c>
      <c r="G15" s="96" t="inlineStr">
        <is>
          <t xml:space="preserve">47799537553542883722050	</t>
        </is>
      </c>
      <c r="H15" s="6" t="n"/>
      <c r="I15" s="5" t="n"/>
      <c r="J15" s="6" t="n"/>
      <c r="K15" s="6" t="inlineStr">
        <is>
          <t>收钱码收款</t>
        </is>
      </c>
      <c r="L15" s="8" t="inlineStr">
        <is>
          <t>✅ 可导入</t>
        </is>
      </c>
      <c r="M15" s="8" t="inlineStr">
        <is>
          <t>✅ 对账齐全</t>
        </is>
      </c>
    </row>
    <row r="16" ht="18" customHeight="1">
      <c r="A16" s="101" t="n">
        <v>46170.48815972222</v>
      </c>
      <c r="B16" s="100" t="inlineStr">
        <is>
          <t xml:space="preserve">2026052822001422051439081686	</t>
        </is>
      </c>
      <c r="C16" s="97" t="inlineStr">
        <is>
          <t>家居家装</t>
        </is>
      </c>
      <c r="D16" s="97" t="inlineStr">
        <is>
          <t>雅雅</t>
        </is>
      </c>
      <c r="E16" s="97" t="inlineStr">
        <is>
          <t>188******57</t>
        </is>
      </c>
      <c r="F16" s="97" t="n">
        <v>109.99</v>
      </c>
      <c r="G16" s="97" t="inlineStr">
        <is>
          <t xml:space="preserve">47799397772542883722050	</t>
        </is>
      </c>
      <c r="H16" s="9" t="n"/>
      <c r="I16" s="5" t="n"/>
      <c r="J16" s="9" t="n"/>
      <c r="K16" s="97" t="inlineStr">
        <is>
          <t>收钱码收款；邱师傅 洞石背板到付</t>
        </is>
      </c>
      <c r="L16" s="8" t="inlineStr">
        <is>
          <t>✅ 可导入</t>
        </is>
      </c>
      <c r="M16" s="8" t="inlineStr">
        <is>
          <t>✅ 对账齐全</t>
        </is>
      </c>
    </row>
    <row r="17" ht="18" customHeight="1">
      <c r="A17" s="99" t="n">
        <v>46170.09878472222</v>
      </c>
      <c r="B17" s="100" t="inlineStr">
        <is>
          <t xml:space="preserve">2026052822001422051432015137	</t>
        </is>
      </c>
      <c r="C17" s="96" t="inlineStr">
        <is>
          <t>日用百货</t>
        </is>
      </c>
      <c r="D17" s="96" t="inlineStr">
        <is>
          <t>杭州阿里妈妈软件服务有限公司</t>
        </is>
      </c>
      <c r="E17" s="96" t="inlineStr">
        <is>
          <t>n-r***@service.taobao.com</t>
        </is>
      </c>
      <c r="F17" s="96" t="n">
        <v>5000</v>
      </c>
      <c r="G17" s="96" t="inlineStr">
        <is>
          <t xml:space="preserve">Empe8ep2Vr6qAVo+0+n/hYzIisvbyvH4	</t>
        </is>
      </c>
      <c r="H17" s="6" t="n"/>
      <c r="I17" s="5" t="n"/>
      <c r="J17" s="6" t="n"/>
      <c r="K17" s="6" t="inlineStr">
        <is>
          <t>万相台无界版扫码充值，memberid:4306935594，fee:5000.00，batchno:H_WUJIE_12606300295</t>
        </is>
      </c>
      <c r="L17" s="8" t="inlineStr">
        <is>
          <t>✅ 可导入</t>
        </is>
      </c>
      <c r="M17" s="8" t="inlineStr">
        <is>
          <t>✅ 对账齐全</t>
        </is>
      </c>
    </row>
    <row r="18" ht="18" customHeight="1">
      <c r="A18" s="101" t="n">
        <v>46170.0986574074</v>
      </c>
      <c r="B18" s="100" t="inlineStr">
        <is>
          <t xml:space="preserve">20260528200040011100680004147581	</t>
        </is>
      </c>
      <c r="C18" s="97" t="inlineStr">
        <is>
          <t>转账红包</t>
        </is>
      </c>
      <c r="D18" s="97" t="inlineStr">
        <is>
          <t>komo</t>
        </is>
      </c>
      <c r="E18" s="97" t="inlineStr">
        <is>
          <t>153******35</t>
        </is>
      </c>
      <c r="F18" s="97" t="n">
        <v>5000</v>
      </c>
      <c r="G18" s="97" t="inlineStr">
        <is>
          <t>	</t>
        </is>
      </c>
      <c r="H18" s="9" t="n"/>
      <c r="I18" s="5" t="n"/>
      <c r="J18" s="9" t="n"/>
      <c r="K18" s="9" t="inlineStr">
        <is>
          <t>转账</t>
        </is>
      </c>
      <c r="L18" s="8" t="inlineStr">
        <is>
          <t>✅ 可导入</t>
        </is>
      </c>
      <c r="M18" s="8" t="inlineStr">
        <is>
          <t>✅ 对账齐全</t>
        </is>
      </c>
    </row>
    <row r="19" ht="18" customHeight="1">
      <c r="A19" s="99" t="n">
        <v>46169.89311342593</v>
      </c>
      <c r="B19" s="100" t="inlineStr">
        <is>
          <t xml:space="preserve">20260527200040011100050088439108	</t>
        </is>
      </c>
      <c r="C19" s="96" t="inlineStr">
        <is>
          <t>转账红包</t>
        </is>
      </c>
      <c r="D19" s="96" t="inlineStr">
        <is>
          <t>晶晶(**晶)</t>
        </is>
      </c>
      <c r="E19" s="96" t="inlineStr">
        <is>
          <t>yel***@qq.com</t>
        </is>
      </c>
      <c r="F19" s="96" t="n">
        <v>98</v>
      </c>
      <c r="G19" s="96" t="inlineStr">
        <is>
          <t>	</t>
        </is>
      </c>
      <c r="H19" s="6" t="n"/>
      <c r="I19" s="5" t="n"/>
      <c r="J19" s="6" t="n"/>
      <c r="K19" s="6" t="inlineStr">
        <is>
          <t>5.20-Y</t>
        </is>
      </c>
      <c r="L19" s="8" t="inlineStr">
        <is>
          <t>✅ 可导入</t>
        </is>
      </c>
      <c r="M19" s="8" t="inlineStr">
        <is>
          <t>✅ 对账齐全</t>
        </is>
      </c>
    </row>
    <row r="20" ht="18" customHeight="1">
      <c r="A20" s="101" t="n">
        <v>46169.89293981482</v>
      </c>
      <c r="B20" s="100" t="inlineStr">
        <is>
          <t xml:space="preserve">20260527200040011100050088342080	</t>
        </is>
      </c>
      <c r="C20" s="97" t="inlineStr">
        <is>
          <t>转账红包</t>
        </is>
      </c>
      <c r="D20" s="97" t="inlineStr">
        <is>
          <t>晶晶(**晶)</t>
        </is>
      </c>
      <c r="E20" s="97" t="inlineStr">
        <is>
          <t>yel***@qq.com</t>
        </is>
      </c>
      <c r="F20" s="97" t="n">
        <v>190.5</v>
      </c>
      <c r="G20" s="97" t="inlineStr">
        <is>
          <t>	</t>
        </is>
      </c>
      <c r="H20" s="9" t="n"/>
      <c r="I20" s="5" t="n"/>
      <c r="J20" s="9" t="n"/>
      <c r="K20" s="9" t="inlineStr">
        <is>
          <t>5.20-b流水</t>
        </is>
      </c>
      <c r="L20" s="8" t="inlineStr">
        <is>
          <t>✅ 可导入</t>
        </is>
      </c>
      <c r="M20" s="8" t="inlineStr">
        <is>
          <t>✅ 对账齐全</t>
        </is>
      </c>
    </row>
    <row r="21" ht="18" customHeight="1">
      <c r="A21" s="99" t="n">
        <v>46169.89275462963</v>
      </c>
      <c r="B21" s="100" t="inlineStr">
        <is>
          <t xml:space="preserve">20260527200040011100050088432862	</t>
        </is>
      </c>
      <c r="C21" s="96" t="inlineStr">
        <is>
          <t>转账红包</t>
        </is>
      </c>
      <c r="D21" s="96" t="inlineStr">
        <is>
          <t>晶晶(**晶)</t>
        </is>
      </c>
      <c r="E21" s="96" t="inlineStr">
        <is>
          <t>yel***@qq.com</t>
        </is>
      </c>
      <c r="F21" s="96" t="n">
        <v>180</v>
      </c>
      <c r="G21" s="96" t="inlineStr">
        <is>
          <t>	</t>
        </is>
      </c>
      <c r="H21" s="6" t="n"/>
      <c r="I21" s="5" t="n"/>
      <c r="J21" s="6" t="n"/>
      <c r="K21" s="6" t="inlineStr">
        <is>
          <t>5.19-Y</t>
        </is>
      </c>
      <c r="L21" s="8" t="inlineStr">
        <is>
          <t>✅ 可导入</t>
        </is>
      </c>
      <c r="M21" s="8" t="inlineStr">
        <is>
          <t>✅ 对账齐全</t>
        </is>
      </c>
    </row>
    <row r="22" ht="18" customHeight="1">
      <c r="A22" s="101" t="n">
        <v>46169.89258101852</v>
      </c>
      <c r="B22" s="100" t="inlineStr">
        <is>
          <t xml:space="preserve">20260527200040011100050088347239	</t>
        </is>
      </c>
      <c r="C22" s="97" t="inlineStr">
        <is>
          <t>转账红包</t>
        </is>
      </c>
      <c r="D22" s="97" t="inlineStr">
        <is>
          <t>晶晶(**晶)</t>
        </is>
      </c>
      <c r="E22" s="97" t="inlineStr">
        <is>
          <t>yel***@qq.com</t>
        </is>
      </c>
      <c r="F22" s="97" t="n">
        <v>253</v>
      </c>
      <c r="G22" s="97" t="inlineStr">
        <is>
          <t>	</t>
        </is>
      </c>
      <c r="H22" s="9" t="n"/>
      <c r="I22" s="5" t="n"/>
      <c r="J22" s="9" t="n"/>
      <c r="K22" s="9" t="inlineStr">
        <is>
          <t>5.19-b流水</t>
        </is>
      </c>
      <c r="L22" s="8" t="inlineStr">
        <is>
          <t>✅ 可导入</t>
        </is>
      </c>
      <c r="M22" s="8" t="inlineStr">
        <is>
          <t>✅ 对账齐全</t>
        </is>
      </c>
    </row>
    <row r="23" ht="18" customHeight="1">
      <c r="A23" s="99" t="n">
        <v>46169.74185185185</v>
      </c>
      <c r="B23" s="100" t="inlineStr">
        <is>
          <t xml:space="preserve">2026052723001422051431428513	</t>
        </is>
      </c>
      <c r="C23" s="96" t="inlineStr">
        <is>
          <t>生活服务</t>
        </is>
      </c>
      <c r="D23" s="96" t="inlineStr">
        <is>
          <t>万师傅</t>
        </is>
      </c>
      <c r="E23" s="96" t="inlineStr">
        <is>
          <t>/</t>
        </is>
      </c>
      <c r="F23" s="96" t="n">
        <v>59.93</v>
      </c>
      <c r="G23" s="96" t="inlineStr">
        <is>
          <t xml:space="preserve">34126600004823000002232605276409616109641	</t>
        </is>
      </c>
      <c r="H23" s="6" t="n"/>
      <c r="I23" s="5" t="n"/>
      <c r="J23" s="6" t="n"/>
      <c r="K23" s="6" t="inlineStr">
        <is>
          <t>P2026052717481583250469941100</t>
        </is>
      </c>
      <c r="L23" s="8" t="inlineStr">
        <is>
          <t>✅ 可导入</t>
        </is>
      </c>
      <c r="M23" s="8" t="inlineStr">
        <is>
          <t>✅ 对账齐全</t>
        </is>
      </c>
    </row>
    <row r="24" ht="18" customHeight="1">
      <c r="A24" s="101" t="n">
        <v>46169.43163194445</v>
      </c>
      <c r="B24" s="100" t="inlineStr">
        <is>
          <t xml:space="preserve">20260527200040011100050088136871	</t>
        </is>
      </c>
      <c r="C24" s="97" t="inlineStr">
        <is>
          <t>转账红包</t>
        </is>
      </c>
      <c r="D24" s="97" t="inlineStr">
        <is>
          <t>佳英(魏佳英)</t>
        </is>
      </c>
      <c r="E24" s="97" t="inlineStr">
        <is>
          <t>422***@qq.com</t>
        </is>
      </c>
      <c r="F24" s="97" t="n">
        <v>260</v>
      </c>
      <c r="G24" s="97" t="inlineStr">
        <is>
          <t>	</t>
        </is>
      </c>
      <c r="H24" s="9" t="n"/>
      <c r="I24" s="5" t="n"/>
      <c r="J24" s="9" t="n"/>
      <c r="K24" s="9" t="inlineStr">
        <is>
          <t>榉木床头柜钢板定制1组</t>
        </is>
      </c>
      <c r="L24" s="8" t="inlineStr">
        <is>
          <t>✅ 可导入</t>
        </is>
      </c>
      <c r="M24" s="8" t="inlineStr">
        <is>
          <t>✅ 对账齐全</t>
        </is>
      </c>
    </row>
    <row r="25" ht="18" customHeight="1">
      <c r="A25" s="99" t="n">
        <v>46169.38520833333</v>
      </c>
      <c r="B25" s="100" t="inlineStr">
        <is>
          <t xml:space="preserve">2026052723001422051428694143	</t>
        </is>
      </c>
      <c r="C25" s="96" t="inlineStr">
        <is>
          <t>生活服务</t>
        </is>
      </c>
      <c r="D25" s="96" t="inlineStr">
        <is>
          <t>万师傅</t>
        </is>
      </c>
      <c r="E25" s="96" t="inlineStr">
        <is>
          <t>wan***@126.com</t>
        </is>
      </c>
      <c r="F25" s="96" t="n">
        <v>78</v>
      </c>
      <c r="G25" s="96" t="inlineStr">
        <is>
          <t xml:space="preserve">P2026052709144275730371236800	</t>
        </is>
      </c>
      <c r="H25" s="6" t="n"/>
      <c r="I25" s="5" t="n"/>
      <c r="J25" s="6" t="n"/>
      <c r="K25" s="6" t="inlineStr">
        <is>
          <t>P2026052709144275730371236800</t>
        </is>
      </c>
      <c r="L25" s="8" t="inlineStr">
        <is>
          <t>✅ 可导入</t>
        </is>
      </c>
      <c r="M25" s="8" t="inlineStr">
        <is>
          <t>✅ 对账齐全</t>
        </is>
      </c>
    </row>
    <row r="26" ht="18" customHeight="1">
      <c r="A26" s="101" t="n">
        <v>46169.33230324074</v>
      </c>
      <c r="B26" s="100" t="inlineStr">
        <is>
          <t xml:space="preserve">2026052523001422051409269432_79126600004823000002242605272871144902758	</t>
        </is>
      </c>
      <c r="C26" s="97" t="inlineStr">
        <is>
          <t>退款</t>
        </is>
      </c>
      <c r="D26" s="97" t="inlineStr">
        <is>
          <t>万师傅</t>
        </is>
      </c>
      <c r="E26" s="97" t="inlineStr">
        <is>
          <t>/</t>
        </is>
      </c>
      <c r="F26" s="97" t="n">
        <v>127.99</v>
      </c>
      <c r="G26" s="97" t="inlineStr">
        <is>
          <t xml:space="preserve">79126600004823000002242605254644719202226	</t>
        </is>
      </c>
      <c r="H26" s="9" t="n"/>
      <c r="I26" s="5" t="n"/>
      <c r="J26" s="9" t="n"/>
      <c r="K26" s="9" t="inlineStr">
        <is>
          <t>退款-P2026052512540691540745670700</t>
        </is>
      </c>
      <c r="L26" s="8" t="inlineStr">
        <is>
          <t>✅ 可导入</t>
        </is>
      </c>
      <c r="M26" s="8" t="inlineStr">
        <is>
          <t>✅ 对账齐全</t>
        </is>
      </c>
    </row>
    <row r="27" ht="18" customHeight="1">
      <c r="A27" s="99" t="n">
        <v>46169.33111111111</v>
      </c>
      <c r="B27" s="100" t="inlineStr">
        <is>
          <t xml:space="preserve">2026052723001422051426831828	</t>
        </is>
      </c>
      <c r="C27" s="96" t="inlineStr">
        <is>
          <t>生活服务</t>
        </is>
      </c>
      <c r="D27" s="96" t="inlineStr">
        <is>
          <t>万师傅</t>
        </is>
      </c>
      <c r="E27" s="96" t="inlineStr">
        <is>
          <t>wan***@126.com</t>
        </is>
      </c>
      <c r="F27" s="96" t="n">
        <v>80</v>
      </c>
      <c r="G27" s="96" t="inlineStr">
        <is>
          <t xml:space="preserve">P2026052707564808298079843800	</t>
        </is>
      </c>
      <c r="H27" s="6" t="n"/>
      <c r="I27" s="5" t="n"/>
      <c r="J27" s="6" t="n"/>
      <c r="K27" s="6" t="inlineStr">
        <is>
          <t>P2026052707564808298079843800</t>
        </is>
      </c>
      <c r="L27" s="8" t="inlineStr">
        <is>
          <t>✅ 可导入</t>
        </is>
      </c>
      <c r="M27" s="8" t="inlineStr">
        <is>
          <t>✅ 对账齐全</t>
        </is>
      </c>
    </row>
    <row r="28" ht="18" customHeight="1">
      <c r="A28" s="101" t="n">
        <v>46168.82841435185</v>
      </c>
      <c r="B28" s="100" t="inlineStr">
        <is>
          <t xml:space="preserve">2026052623001422051426831727	</t>
        </is>
      </c>
      <c r="C28" s="97" t="inlineStr">
        <is>
          <t>生活服务</t>
        </is>
      </c>
      <c r="D28" s="97" t="inlineStr">
        <is>
          <t>顺丰速运</t>
        </is>
      </c>
      <c r="E28" s="97" t="inlineStr">
        <is>
          <t>/</t>
        </is>
      </c>
      <c r="F28" s="97" t="n">
        <v>35.92</v>
      </c>
      <c r="G28" s="97" t="inlineStr">
        <is>
          <t xml:space="preserve">971266000048865840202605263210812975	</t>
        </is>
      </c>
      <c r="H28" s="9" t="n"/>
      <c r="I28" s="5" t="n"/>
      <c r="J28" s="9" t="n"/>
      <c r="K28" s="97" t="inlineStr">
        <is>
          <t>散单运费-顺丰速运；山东木皮</t>
        </is>
      </c>
      <c r="L28" s="8" t="inlineStr">
        <is>
          <t>✅ 可导入</t>
        </is>
      </c>
      <c r="M28" s="8" t="inlineStr">
        <is>
          <t>✅ 对账齐全</t>
        </is>
      </c>
    </row>
    <row r="29" ht="18" customHeight="1">
      <c r="A29" s="99" t="n">
        <v>46168.41788194444</v>
      </c>
      <c r="B29" s="100" t="inlineStr">
        <is>
          <t xml:space="preserve">2026052622001422051421577921	</t>
        </is>
      </c>
      <c r="C29" s="96" t="inlineStr">
        <is>
          <t>生活服务</t>
        </is>
      </c>
      <c r="D29" s="96" t="inlineStr">
        <is>
          <t>万师傅</t>
        </is>
      </c>
      <c r="E29" s="96" t="inlineStr">
        <is>
          <t>wan***@126.com</t>
        </is>
      </c>
      <c r="F29" s="96" t="n">
        <v>98</v>
      </c>
      <c r="G29" s="96" t="inlineStr">
        <is>
          <t xml:space="preserve">P2026052610014509114439606600	</t>
        </is>
      </c>
      <c r="H29" s="6" t="n"/>
      <c r="I29" s="5" t="n"/>
      <c r="J29" s="6" t="n"/>
      <c r="K29" s="6" t="inlineStr">
        <is>
          <t>P2026052610014509114439606600</t>
        </is>
      </c>
      <c r="L29" s="8" t="inlineStr">
        <is>
          <t>✅ 可导入</t>
        </is>
      </c>
      <c r="M29" s="8" t="inlineStr">
        <is>
          <t>✅ 对账齐全</t>
        </is>
      </c>
    </row>
    <row r="30" ht="18" customHeight="1">
      <c r="A30" s="101" t="n">
        <v>46167.57543981481</v>
      </c>
      <c r="B30" s="100" t="inlineStr">
        <is>
          <t xml:space="preserve">2026052523001422051409273248	</t>
        </is>
      </c>
      <c r="C30" s="97" t="inlineStr">
        <is>
          <t>生活服务</t>
        </is>
      </c>
      <c r="D30" s="97" t="inlineStr">
        <is>
          <t>万师傅</t>
        </is>
      </c>
      <c r="E30" s="97" t="inlineStr">
        <is>
          <t>wan***@126.com</t>
        </is>
      </c>
      <c r="F30" s="97" t="n">
        <v>69</v>
      </c>
      <c r="G30" s="97" t="inlineStr">
        <is>
          <t xml:space="preserve">P2026052513483823707235498400	</t>
        </is>
      </c>
      <c r="H30" s="9" t="n"/>
      <c r="I30" s="5" t="n"/>
      <c r="J30" s="9" t="n"/>
      <c r="K30" s="9" t="inlineStr">
        <is>
          <t>P2026052513483823707235498400</t>
        </is>
      </c>
      <c r="L30" s="8" t="inlineStr">
        <is>
          <t>✅ 可导入</t>
        </is>
      </c>
      <c r="M30" s="8" t="inlineStr">
        <is>
          <t>✅ 对账齐全</t>
        </is>
      </c>
    </row>
    <row r="31" ht="18" customHeight="1">
      <c r="A31" s="99" t="n">
        <v>46167.53758101852</v>
      </c>
      <c r="B31" s="100" t="inlineStr">
        <is>
          <t xml:space="preserve">2026052523001422051409269432	</t>
        </is>
      </c>
      <c r="C31" s="96" t="inlineStr">
        <is>
          <t>生活服务</t>
        </is>
      </c>
      <c r="D31" s="96" t="inlineStr">
        <is>
          <t>万师傅</t>
        </is>
      </c>
      <c r="E31" s="96" t="inlineStr">
        <is>
          <t>/</t>
        </is>
      </c>
      <c r="F31" s="96" t="n">
        <v>127.99</v>
      </c>
      <c r="G31" s="96" t="inlineStr">
        <is>
          <t xml:space="preserve">79126600004823000002242605254644719202226	</t>
        </is>
      </c>
      <c r="H31" s="6" t="n"/>
      <c r="I31" s="5" t="n"/>
      <c r="J31" s="6" t="n"/>
      <c r="K31" s="6" t="inlineStr">
        <is>
          <t>P2026052512540691540745670700</t>
        </is>
      </c>
      <c r="L31" s="8" t="inlineStr">
        <is>
          <t>✅ 可导入</t>
        </is>
      </c>
      <c r="M31" s="8" t="inlineStr">
        <is>
          <t>✅ 对账齐全</t>
        </is>
      </c>
    </row>
    <row r="32" ht="18" customHeight="1">
      <c r="A32" s="101" t="n">
        <v>46167.49138888889</v>
      </c>
      <c r="B32" s="100" t="inlineStr">
        <is>
          <t xml:space="preserve">20260525200040011100050087515940	</t>
        </is>
      </c>
      <c r="C32" s="96" t="inlineStr">
        <is>
          <t>转账红包</t>
        </is>
      </c>
      <c r="D32" s="96" t="inlineStr">
        <is>
          <t>李兆金(**金)</t>
        </is>
      </c>
      <c r="E32" s="96" t="inlineStr">
        <is>
          <t>138******29</t>
        </is>
      </c>
      <c r="F32" s="96" t="n">
        <v>220</v>
      </c>
      <c r="G32" s="96" t="inlineStr">
        <is>
          <t>	</t>
        </is>
      </c>
      <c r="H32" s="9" t="n"/>
      <c r="I32" s="5" t="n"/>
      <c r="J32" s="9" t="n"/>
      <c r="K32" s="9" t="inlineStr">
        <is>
          <t>4502196684031016909  kk 上门搬运安装费</t>
        </is>
      </c>
      <c r="L32" s="8" t="inlineStr">
        <is>
          <t>✅ 可导入</t>
        </is>
      </c>
      <c r="M32" s="8" t="inlineStr">
        <is>
          <t>✅ 对账齐全</t>
        </is>
      </c>
    </row>
    <row r="33" ht="18" customHeight="1">
      <c r="A33" s="99" t="n">
        <v>46167.49018518518</v>
      </c>
      <c r="B33" s="100" t="inlineStr">
        <is>
          <t xml:space="preserve">20260525200040011100050087400944	</t>
        </is>
      </c>
      <c r="C33" s="97" t="inlineStr">
        <is>
          <t>转账红包</t>
        </is>
      </c>
      <c r="D33" s="97" t="inlineStr">
        <is>
          <t>小平(**平)</t>
        </is>
      </c>
      <c r="E33" s="97" t="inlineStr">
        <is>
          <t>157******30</t>
        </is>
      </c>
      <c r="F33" s="97" t="n">
        <v>140</v>
      </c>
      <c r="G33" s="97" t="inlineStr">
        <is>
          <t>	</t>
        </is>
      </c>
      <c r="H33" s="6" t="n"/>
      <c r="I33" s="5" t="n"/>
      <c r="J33" s="6" t="n"/>
      <c r="K33" s="6" t="inlineStr">
        <is>
          <t>4502196684031016909  kk</t>
        </is>
      </c>
      <c r="L33" s="8" t="inlineStr">
        <is>
          <t>✅ 可导入</t>
        </is>
      </c>
      <c r="M33" s="8" t="inlineStr">
        <is>
          <t>✅ 对账齐全</t>
        </is>
      </c>
    </row>
    <row r="34" ht="18" customHeight="1">
      <c r="A34" s="101" t="n">
        <v>46167.48984953704</v>
      </c>
      <c r="B34" s="100" t="inlineStr">
        <is>
          <t xml:space="preserve">20260525200040011100050087464644	</t>
        </is>
      </c>
      <c r="C34" s="96" t="inlineStr">
        <is>
          <t>转账红包</t>
        </is>
      </c>
      <c r="D34" s="96" t="inlineStr">
        <is>
          <t>小平(**平)</t>
        </is>
      </c>
      <c r="E34" s="96" t="inlineStr">
        <is>
          <t>157******30</t>
        </is>
      </c>
      <c r="F34" s="96" t="n">
        <v>180</v>
      </c>
      <c r="G34" s="96" t="inlineStr">
        <is>
          <t>	</t>
        </is>
      </c>
      <c r="H34" s="9" t="n"/>
      <c r="I34" s="5" t="n"/>
      <c r="J34" s="9" t="n"/>
      <c r="K34" s="9" t="inlineStr">
        <is>
          <t>511583256383300593  周女士运费</t>
        </is>
      </c>
      <c r="L34" s="8" t="inlineStr">
        <is>
          <t>✅ 可导入</t>
        </is>
      </c>
      <c r="M34" s="8" t="inlineStr">
        <is>
          <t>✅ 对账齐全</t>
        </is>
      </c>
    </row>
    <row r="35" ht="18" customHeight="1">
      <c r="A35" s="99" t="n">
        <v>46167.48787037037</v>
      </c>
      <c r="B35" s="100" t="inlineStr">
        <is>
          <t xml:space="preserve">2026052504200133001054393330	</t>
        </is>
      </c>
      <c r="C35" s="97" t="inlineStr">
        <is>
          <t>亲友代付</t>
        </is>
      </c>
      <c r="D35" s="97" t="inlineStr">
        <is>
          <t>Klossy·Lee(李爱群)</t>
        </is>
      </c>
      <c r="E35" s="97" t="inlineStr">
        <is>
          <t>/</t>
        </is>
      </c>
      <c r="F35" s="97" t="n">
        <v>221.5</v>
      </c>
      <c r="G35" s="97" t="inlineStr">
        <is>
          <t xml:space="preserve">2026052523001188331450755812	</t>
        </is>
      </c>
      <c r="H35" s="6" t="n"/>
      <c r="I35" s="5" t="n"/>
      <c r="J35" s="6" t="n"/>
      <c r="K35" s="96" t="inlineStr">
        <is>
          <t>亲情卡；王文婷 5116839876340026506</t>
        </is>
      </c>
      <c r="L35" s="8" t="inlineStr">
        <is>
          <t>✅ 可导入</t>
        </is>
      </c>
      <c r="M35" s="8" t="inlineStr">
        <is>
          <t>✅ 对账齐全</t>
        </is>
      </c>
    </row>
    <row r="36" ht="18" customHeight="1">
      <c r="A36" s="101" t="n">
        <v>46167.48202546296</v>
      </c>
      <c r="B36" s="100" t="inlineStr">
        <is>
          <t xml:space="preserve">2026052504200133001054280023	</t>
        </is>
      </c>
      <c r="C36" s="96" t="inlineStr">
        <is>
          <t>亲友代付</t>
        </is>
      </c>
      <c r="D36" s="96" t="inlineStr">
        <is>
          <t>Klossy·Lee(李爱群)</t>
        </is>
      </c>
      <c r="E36" s="96" t="inlineStr">
        <is>
          <t>/</t>
        </is>
      </c>
      <c r="F36" s="96" t="n">
        <v>350</v>
      </c>
      <c r="G36" s="96" t="inlineStr">
        <is>
          <t xml:space="preserve">2026052523001188331454733974	</t>
        </is>
      </c>
      <c r="H36" s="9" t="n"/>
      <c r="I36" s="5" t="n"/>
      <c r="J36" s="9" t="n"/>
      <c r="K36" s="97" t="inlineStr">
        <is>
          <t>亲情卡；铝槽 齐萌楠 王晓晓  孙健  周浩  Mickey</t>
        </is>
      </c>
      <c r="L36" s="8" t="inlineStr">
        <is>
          <t>✅ 可导入</t>
        </is>
      </c>
      <c r="M36" s="8" t="inlineStr">
        <is>
          <t>✅ 对账齐全</t>
        </is>
      </c>
    </row>
    <row r="37" ht="18" customHeight="1">
      <c r="A37" s="99" t="n">
        <v>46166.6594675926</v>
      </c>
      <c r="B37" s="100" t="inlineStr">
        <is>
          <t xml:space="preserve">20260524200040011100050087068137	</t>
        </is>
      </c>
      <c r="C37" s="97" t="inlineStr">
        <is>
          <t>转账红包</t>
        </is>
      </c>
      <c r="D37" s="97" t="inlineStr">
        <is>
          <t>晶晶(**晶)</t>
        </is>
      </c>
      <c r="E37" s="97" t="inlineStr">
        <is>
          <t>yel***@qq.com</t>
        </is>
      </c>
      <c r="F37" s="97" t="n">
        <v>45</v>
      </c>
      <c r="G37" s="97" t="inlineStr">
        <is>
          <t>	</t>
        </is>
      </c>
      <c r="H37" s="6" t="n"/>
      <c r="I37" s="5" t="n"/>
      <c r="J37" s="6" t="n"/>
      <c r="K37" s="6" t="inlineStr">
        <is>
          <t>5.12-Y</t>
        </is>
      </c>
      <c r="L37" s="8" t="inlineStr">
        <is>
          <t>✅ 可导入</t>
        </is>
      </c>
      <c r="M37" s="8" t="inlineStr">
        <is>
          <t>✅ 对账齐全</t>
        </is>
      </c>
    </row>
    <row r="38" ht="18" customHeight="1">
      <c r="A38" s="101" t="n">
        <v>46166.65929398148</v>
      </c>
      <c r="B38" s="100" t="inlineStr">
        <is>
          <t xml:space="preserve">20260524200040011100050087065206	</t>
        </is>
      </c>
      <c r="C38" s="96" t="inlineStr">
        <is>
          <t>转账红包</t>
        </is>
      </c>
      <c r="D38" s="96" t="inlineStr">
        <is>
          <t>晶晶(**晶)</t>
        </is>
      </c>
      <c r="E38" s="96" t="inlineStr">
        <is>
          <t>yel***@qq.com</t>
        </is>
      </c>
      <c r="F38" s="96" t="n">
        <v>105</v>
      </c>
      <c r="G38" s="96" t="inlineStr">
        <is>
          <t>	</t>
        </is>
      </c>
      <c r="H38" s="9" t="n"/>
      <c r="I38" s="5" t="n"/>
      <c r="J38" s="9" t="n"/>
      <c r="K38" s="9" t="inlineStr">
        <is>
          <t>5.12-b流水-孚</t>
        </is>
      </c>
      <c r="L38" s="8" t="inlineStr">
        <is>
          <t>✅ 可导入</t>
        </is>
      </c>
      <c r="M38" s="8" t="inlineStr">
        <is>
          <t>✅ 对账齐全</t>
        </is>
      </c>
    </row>
    <row r="39" ht="18" customHeight="1">
      <c r="A39" s="99" t="n">
        <v>46166.56666666667</v>
      </c>
      <c r="B39" s="100" t="inlineStr">
        <is>
          <t xml:space="preserve">20260524200040011100050086938925	</t>
        </is>
      </c>
      <c r="C39" s="97" t="inlineStr">
        <is>
          <t>转账红包</t>
        </is>
      </c>
      <c r="D39" s="97" t="inlineStr">
        <is>
          <t>老孙木皮廠(**盛)</t>
        </is>
      </c>
      <c r="E39" s="97" t="inlineStr">
        <is>
          <t>131******09</t>
        </is>
      </c>
      <c r="F39" s="97" t="n">
        <v>640</v>
      </c>
      <c r="G39" s="97" t="inlineStr">
        <is>
          <t>	</t>
        </is>
      </c>
      <c r="H39" s="6" t="n"/>
      <c r="I39" s="5" t="n"/>
      <c r="J39" s="6" t="n"/>
      <c r="K39" s="6" t="inlineStr">
        <is>
          <t>18mm 2张 9mm 3张贴皮</t>
        </is>
      </c>
      <c r="L39" s="8" t="inlineStr">
        <is>
          <t>✅ 可导入</t>
        </is>
      </c>
      <c r="M39" s="8" t="inlineStr">
        <is>
          <t>✅ 对账齐全</t>
        </is>
      </c>
    </row>
    <row r="40" ht="18" customHeight="1">
      <c r="A40" s="101" t="n">
        <v>46166.56466435185</v>
      </c>
      <c r="B40" s="100" t="inlineStr">
        <is>
          <t xml:space="preserve">20260524200040011100680002670306	</t>
        </is>
      </c>
      <c r="C40" s="96" t="inlineStr">
        <is>
          <t>转账红包</t>
        </is>
      </c>
      <c r="D40" s="96" t="inlineStr">
        <is>
          <t>komo</t>
        </is>
      </c>
      <c r="E40" s="96" t="inlineStr">
        <is>
          <t>153******35</t>
        </is>
      </c>
      <c r="F40" s="96" t="n">
        <v>2000</v>
      </c>
      <c r="G40" s="96" t="inlineStr">
        <is>
          <t>	</t>
        </is>
      </c>
      <c r="H40" s="9" t="n"/>
      <c r="I40" s="5" t="n"/>
      <c r="J40" s="9" t="n"/>
      <c r="K40" s="9" t="inlineStr">
        <is>
          <t>转账</t>
        </is>
      </c>
      <c r="L40" s="8" t="inlineStr">
        <is>
          <t>✅ 可导入</t>
        </is>
      </c>
      <c r="M40" s="8" t="inlineStr">
        <is>
          <t>✅ 对账齐全</t>
        </is>
      </c>
    </row>
    <row r="41" ht="18" customHeight="1">
      <c r="A41" s="99" t="n">
        <v>46166.56447916666</v>
      </c>
      <c r="B41" s="100" t="inlineStr">
        <is>
          <t xml:space="preserve">20260524200040011100680002665821	</t>
        </is>
      </c>
      <c r="C41" s="97" t="inlineStr">
        <is>
          <t>转账红包</t>
        </is>
      </c>
      <c r="D41" s="97" t="inlineStr">
        <is>
          <t>komo</t>
        </is>
      </c>
      <c r="E41" s="97" t="inlineStr">
        <is>
          <t>153******35</t>
        </is>
      </c>
      <c r="F41" s="97" t="n">
        <v>5000</v>
      </c>
      <c r="G41" s="97" t="inlineStr">
        <is>
          <t>	</t>
        </is>
      </c>
      <c r="H41" s="6" t="n"/>
      <c r="I41" s="5" t="n"/>
      <c r="J41" s="6" t="n"/>
      <c r="K41" s="6" t="inlineStr">
        <is>
          <t>转账</t>
        </is>
      </c>
      <c r="L41" s="8" t="inlineStr">
        <is>
          <t>✅ 可导入</t>
        </is>
      </c>
      <c r="M41" s="8" t="inlineStr">
        <is>
          <t>✅ 对账齐全</t>
        </is>
      </c>
    </row>
    <row r="42" ht="18" customHeight="1">
      <c r="A42" s="101" t="n">
        <v>46165.83765046296</v>
      </c>
      <c r="B42" s="100" t="inlineStr">
        <is>
          <t xml:space="preserve">20260523200040011100050086794703	</t>
        </is>
      </c>
      <c r="C42" s="96" t="inlineStr">
        <is>
          <t>转账红包</t>
        </is>
      </c>
      <c r="D42" s="96" t="inlineStr">
        <is>
          <t>晶晶(**晶)</t>
        </is>
      </c>
      <c r="E42" s="96" t="inlineStr">
        <is>
          <t>yel***@qq.com</t>
        </is>
      </c>
      <c r="F42" s="96" t="n">
        <v>151</v>
      </c>
      <c r="G42" s="96" t="inlineStr">
        <is>
          <t>	</t>
        </is>
      </c>
      <c r="H42" s="9" t="n"/>
      <c r="I42" s="5" t="n"/>
      <c r="J42" s="9" t="n"/>
      <c r="K42" s="9" t="inlineStr">
        <is>
          <t>5.18-Y</t>
        </is>
      </c>
      <c r="L42" s="8" t="inlineStr">
        <is>
          <t>✅ 可导入</t>
        </is>
      </c>
      <c r="M42" s="8" t="inlineStr">
        <is>
          <t>✅ 对账齐全</t>
        </is>
      </c>
    </row>
    <row r="43" ht="18" customHeight="1">
      <c r="A43" s="99" t="n">
        <v>46165.8374537037</v>
      </c>
      <c r="B43" s="100" t="inlineStr">
        <is>
          <t xml:space="preserve">20260523200040011100050086703142	</t>
        </is>
      </c>
      <c r="C43" s="97" t="inlineStr">
        <is>
          <t>转账红包</t>
        </is>
      </c>
      <c r="D43" s="97" t="inlineStr">
        <is>
          <t>晶晶(**晶)</t>
        </is>
      </c>
      <c r="E43" s="97" t="inlineStr">
        <is>
          <t>yel***@qq.com</t>
        </is>
      </c>
      <c r="F43" s="97" t="n">
        <v>366.25</v>
      </c>
      <c r="G43" s="97" t="inlineStr">
        <is>
          <t>	</t>
        </is>
      </c>
      <c r="H43" s="6" t="n"/>
      <c r="I43" s="5" t="n"/>
      <c r="J43" s="6" t="n"/>
      <c r="K43" s="6" t="inlineStr">
        <is>
          <t>5.18-b流水</t>
        </is>
      </c>
      <c r="L43" s="8" t="inlineStr">
        <is>
          <t>✅ 可导入</t>
        </is>
      </c>
      <c r="M43" s="8" t="inlineStr">
        <is>
          <t>✅ 对账齐全</t>
        </is>
      </c>
    </row>
    <row r="44" ht="18" customHeight="1">
      <c r="A44" s="101" t="n">
        <v>46165.83722222222</v>
      </c>
      <c r="B44" s="100" t="inlineStr">
        <is>
          <t xml:space="preserve">20260523200040011100050086697620	</t>
        </is>
      </c>
      <c r="C44" s="96" t="inlineStr">
        <is>
          <t>转账红包</t>
        </is>
      </c>
      <c r="D44" s="96" t="inlineStr">
        <is>
          <t>晶晶(**晶)</t>
        </is>
      </c>
      <c r="E44" s="96" t="inlineStr">
        <is>
          <t>yel***@qq.com</t>
        </is>
      </c>
      <c r="F44" s="96" t="n">
        <v>98</v>
      </c>
      <c r="G44" s="96" t="inlineStr">
        <is>
          <t>	</t>
        </is>
      </c>
      <c r="H44" s="9" t="n"/>
      <c r="I44" s="5" t="n"/>
      <c r="J44" s="9" t="n"/>
      <c r="K44" s="9" t="inlineStr">
        <is>
          <t>5.17-Y</t>
        </is>
      </c>
      <c r="L44" s="8" t="inlineStr">
        <is>
          <t>✅ 可导入</t>
        </is>
      </c>
      <c r="M44" s="8" t="inlineStr">
        <is>
          <t>✅ 对账齐全</t>
        </is>
      </c>
    </row>
    <row r="45" ht="18" customHeight="1">
      <c r="A45" s="99" t="n">
        <v>46165.83702546296</v>
      </c>
      <c r="B45" s="100" t="inlineStr">
        <is>
          <t xml:space="preserve">20260523200040011100050086753492	</t>
        </is>
      </c>
      <c r="C45" s="97" t="inlineStr">
        <is>
          <t>转账红包</t>
        </is>
      </c>
      <c r="D45" s="97" t="inlineStr">
        <is>
          <t>晶晶(**晶)</t>
        </is>
      </c>
      <c r="E45" s="97" t="inlineStr">
        <is>
          <t>yel***@qq.com</t>
        </is>
      </c>
      <c r="F45" s="97" t="n">
        <v>201.1</v>
      </c>
      <c r="G45" s="97" t="inlineStr">
        <is>
          <t>	</t>
        </is>
      </c>
      <c r="H45" s="6" t="n"/>
      <c r="I45" s="5" t="n"/>
      <c r="J45" s="6" t="n"/>
      <c r="K45" s="6" t="inlineStr">
        <is>
          <t>5.17-b流水</t>
        </is>
      </c>
      <c r="L45" s="8" t="inlineStr">
        <is>
          <t>✅ 可导入</t>
        </is>
      </c>
      <c r="M45" s="8" t="inlineStr">
        <is>
          <t>✅ 对账齐全</t>
        </is>
      </c>
    </row>
    <row r="46" ht="18" customHeight="1">
      <c r="A46" s="101" t="n">
        <v>46165.83679398148</v>
      </c>
      <c r="B46" s="100" t="inlineStr">
        <is>
          <t xml:space="preserve">20260523200040011100050086734424	</t>
        </is>
      </c>
      <c r="C46" s="96" t="inlineStr">
        <is>
          <t>转账红包</t>
        </is>
      </c>
      <c r="D46" s="96" t="inlineStr">
        <is>
          <t>晶晶(**晶)</t>
        </is>
      </c>
      <c r="E46" s="96" t="inlineStr">
        <is>
          <t>yel***@qq.com</t>
        </is>
      </c>
      <c r="F46" s="96" t="n">
        <v>106</v>
      </c>
      <c r="G46" s="96" t="inlineStr">
        <is>
          <t>	</t>
        </is>
      </c>
      <c r="H46" s="9" t="n"/>
      <c r="I46" s="5" t="n"/>
      <c r="J46" s="9" t="n"/>
      <c r="K46" s="9" t="inlineStr">
        <is>
          <t>5.16-Y</t>
        </is>
      </c>
      <c r="L46" s="8" t="inlineStr">
        <is>
          <t>✅ 可导入</t>
        </is>
      </c>
      <c r="M46" s="8" t="inlineStr">
        <is>
          <t>✅ 对账齐全</t>
        </is>
      </c>
    </row>
    <row r="47" ht="18" customHeight="1">
      <c r="A47" s="99" t="n">
        <v>46165.83660879629</v>
      </c>
      <c r="B47" s="100" t="inlineStr">
        <is>
          <t xml:space="preserve">20260523200040011100050086752354	</t>
        </is>
      </c>
      <c r="C47" s="97" t="inlineStr">
        <is>
          <t>转账红包</t>
        </is>
      </c>
      <c r="D47" s="97" t="inlineStr">
        <is>
          <t>晶晶(**晶)</t>
        </is>
      </c>
      <c r="E47" s="97" t="inlineStr">
        <is>
          <t>yel***@qq.com</t>
        </is>
      </c>
      <c r="F47" s="97" t="n">
        <v>189.5</v>
      </c>
      <c r="G47" s="97" t="inlineStr">
        <is>
          <t>	</t>
        </is>
      </c>
      <c r="H47" s="6" t="n"/>
      <c r="I47" s="5" t="n"/>
      <c r="J47" s="6" t="n"/>
      <c r="K47" s="6" t="inlineStr">
        <is>
          <t>5.16-b流水</t>
        </is>
      </c>
      <c r="L47" s="8" t="inlineStr">
        <is>
          <t>✅ 可导入</t>
        </is>
      </c>
      <c r="M47" s="8" t="inlineStr">
        <is>
          <t>✅ 对账齐全</t>
        </is>
      </c>
    </row>
    <row r="48" ht="18" customHeight="1">
      <c r="A48" s="101" t="n">
        <v>46165.74627314815</v>
      </c>
      <c r="B48" s="100" t="inlineStr">
        <is>
          <t xml:space="preserve">20260523200040011100050086773400	</t>
        </is>
      </c>
      <c r="C48" s="96" t="inlineStr">
        <is>
          <t>转账红包</t>
        </is>
      </c>
      <c r="D48" s="96" t="inlineStr">
        <is>
          <t>佳英(魏佳英)</t>
        </is>
      </c>
      <c r="E48" s="96" t="inlineStr">
        <is>
          <t>422***@qq.com</t>
        </is>
      </c>
      <c r="F48" s="96" t="n">
        <v>3470</v>
      </c>
      <c r="G48" s="96" t="inlineStr">
        <is>
          <t>	</t>
        </is>
      </c>
      <c r="H48" s="9" t="n"/>
      <c r="I48" s="5" t="n"/>
      <c r="J48" s="9" t="n"/>
      <c r="K48" s="9" t="inlineStr">
        <is>
          <t>榉木床头柜钢板定制10+5组</t>
        </is>
      </c>
      <c r="L48" s="8" t="inlineStr">
        <is>
          <t>✅ 可导入</t>
        </is>
      </c>
      <c r="M48" s="8" t="inlineStr">
        <is>
          <t>✅ 对账齐全</t>
        </is>
      </c>
    </row>
    <row r="49" ht="18" customHeight="1">
      <c r="A49" s="99" t="n">
        <v>46165.44297453704</v>
      </c>
      <c r="B49" s="100" t="inlineStr">
        <is>
          <t xml:space="preserve">2026052322001422051448596441	</t>
        </is>
      </c>
      <c r="C49" s="97" t="inlineStr">
        <is>
          <t>日用百货</t>
        </is>
      </c>
      <c r="D49" s="97" t="inlineStr">
        <is>
          <t>拼多多平台商户</t>
        </is>
      </c>
      <c r="E49" s="97" t="inlineStr">
        <is>
          <t>pdd***@yiran.com</t>
        </is>
      </c>
      <c r="F49" s="97" t="n">
        <v>980</v>
      </c>
      <c r="G49" s="97" t="inlineStr">
        <is>
          <t xml:space="preserve">XP1526052310200077466249007628	</t>
        </is>
      </c>
      <c r="H49" s="6" t="n"/>
      <c r="I49" s="5" t="n"/>
      <c r="J49" s="6" t="n"/>
      <c r="K49" s="96" t="inlineStr">
        <is>
          <t>商户单号XP1526052310200077466249007628；孙健 周浩 韩女生1.2窄柜</t>
        </is>
      </c>
      <c r="L49" s="8" t="inlineStr">
        <is>
          <t>✅ 可导入</t>
        </is>
      </c>
      <c r="M49" s="8" t="inlineStr">
        <is>
          <t>✅ 对账齐全</t>
        </is>
      </c>
    </row>
    <row r="50" ht="18" customHeight="1">
      <c r="A50" s="101" t="n">
        <v>46165.40634259259</v>
      </c>
      <c r="B50" s="100" t="inlineStr">
        <is>
          <t xml:space="preserve">20260523200040011100050086610519	</t>
        </is>
      </c>
      <c r="C50" s="96" t="inlineStr">
        <is>
          <t>转账红包</t>
        </is>
      </c>
      <c r="D50" s="96" t="inlineStr">
        <is>
          <t>木隅工厂(*凯)</t>
        </is>
      </c>
      <c r="E50" s="96" t="inlineStr">
        <is>
          <t>139******30</t>
        </is>
      </c>
      <c r="F50" s="96" t="n">
        <v>744</v>
      </c>
      <c r="G50" s="96" t="inlineStr">
        <is>
          <t>	</t>
        </is>
      </c>
      <c r="H50" s="9" t="n"/>
      <c r="I50" s="5" t="n"/>
      <c r="J50" s="9" t="n"/>
      <c r="K50" s="9" t="inlineStr">
        <is>
          <t>D709大板3块</t>
        </is>
      </c>
      <c r="L50" s="8" t="inlineStr">
        <is>
          <t>✅ 可导入</t>
        </is>
      </c>
      <c r="M50" s="8" t="inlineStr">
        <is>
          <t>✅ 对账齐全</t>
        </is>
      </c>
    </row>
    <row r="51" ht="18" customHeight="1">
      <c r="A51" s="99" t="n">
        <v>46164.93420138889</v>
      </c>
      <c r="B51" s="100" t="inlineStr">
        <is>
          <t xml:space="preserve">2026052123001422051433776962_R2026052222234719994571929700	</t>
        </is>
      </c>
      <c r="C51" s="97" t="inlineStr">
        <is>
          <t>退款</t>
        </is>
      </c>
      <c r="D51" s="97" t="inlineStr">
        <is>
          <t>万师傅</t>
        </is>
      </c>
      <c r="E51" s="97" t="inlineStr">
        <is>
          <t>wan***@126.com</t>
        </is>
      </c>
      <c r="F51" s="97" t="n">
        <v>188</v>
      </c>
      <c r="G51" s="97" t="inlineStr">
        <is>
          <t xml:space="preserve">P2026052111481044269412390300	</t>
        </is>
      </c>
      <c r="H51" s="6" t="n"/>
      <c r="I51" s="5" t="n"/>
      <c r="J51" s="6" t="n"/>
      <c r="K51" s="6" t="inlineStr">
        <is>
          <t>退款-P2026052111481044269412390300</t>
        </is>
      </c>
      <c r="L51" s="8" t="inlineStr">
        <is>
          <t>✅ 可导入</t>
        </is>
      </c>
      <c r="M51" s="8" t="inlineStr">
        <is>
          <t>✅ 对账齐全</t>
        </is>
      </c>
    </row>
    <row r="52" ht="18" customHeight="1">
      <c r="A52" s="101" t="n">
        <v>46164.80501157408</v>
      </c>
      <c r="B52" s="100" t="inlineStr">
        <is>
          <t xml:space="preserve">2026052222001422051441504113	</t>
        </is>
      </c>
      <c r="C52" s="96" t="inlineStr">
        <is>
          <t>日用百货</t>
        </is>
      </c>
      <c r="D52" s="96" t="inlineStr">
        <is>
          <t>杭州阿里妈妈软件服务有限公司</t>
        </is>
      </c>
      <c r="E52" s="96" t="inlineStr">
        <is>
          <t>n-r***@service.taobao.com</t>
        </is>
      </c>
      <c r="F52" s="96" t="n">
        <v>5000</v>
      </c>
      <c r="G52" s="96" t="inlineStr">
        <is>
          <t xml:space="preserve">Empe8ep2Vr72qlRmtzfhWHt8XDcGmDmH	</t>
        </is>
      </c>
      <c r="H52" s="9" t="n"/>
      <c r="I52" s="5" t="n"/>
      <c r="J52" s="9" t="n"/>
      <c r="K52" s="9" t="inlineStr">
        <is>
          <t>万相台无界版扫码充值，memberid:4306935594，fee:5000.00，batchno:H_WUJIE_12561748485</t>
        </is>
      </c>
      <c r="L52" s="8" t="inlineStr">
        <is>
          <t>✅ 可导入</t>
        </is>
      </c>
      <c r="M52" s="8" t="inlineStr">
        <is>
          <t>✅ 对账齐全</t>
        </is>
      </c>
    </row>
    <row r="53">
      <c r="A53" s="99" t="n">
        <v>46164.80487268518</v>
      </c>
      <c r="B53" s="100" t="inlineStr">
        <is>
          <t xml:space="preserve">20260522200040011100680002119651	</t>
        </is>
      </c>
      <c r="C53" s="97" t="inlineStr">
        <is>
          <t>转账红包</t>
        </is>
      </c>
      <c r="D53" s="97" t="inlineStr">
        <is>
          <t>komo</t>
        </is>
      </c>
      <c r="E53" s="97" t="inlineStr">
        <is>
          <t>153******35</t>
        </is>
      </c>
      <c r="F53" s="97" t="n">
        <v>2000</v>
      </c>
      <c r="G53" s="97" t="inlineStr">
        <is>
          <t>	</t>
        </is>
      </c>
      <c r="H53" s="6" t="n"/>
      <c r="I53" s="5" t="n"/>
      <c r="J53" s="6" t="n"/>
      <c r="K53" s="6" t="inlineStr">
        <is>
          <t>转账</t>
        </is>
      </c>
      <c r="L53" s="8" t="inlineStr">
        <is>
          <t>✅ 可导入</t>
        </is>
      </c>
      <c r="M53" s="8" t="inlineStr">
        <is>
          <t>✅ 对账齐全</t>
        </is>
      </c>
    </row>
    <row r="54">
      <c r="A54" s="101" t="n">
        <v>46164.80453703704</v>
      </c>
      <c r="B54" s="100" t="inlineStr">
        <is>
          <t xml:space="preserve">20260522200040011100680001927915	</t>
        </is>
      </c>
      <c r="C54" s="96" t="inlineStr">
        <is>
          <t>转账红包</t>
        </is>
      </c>
      <c r="D54" s="96" t="inlineStr">
        <is>
          <t>komo</t>
        </is>
      </c>
      <c r="E54" s="96" t="inlineStr">
        <is>
          <t>153******35</t>
        </is>
      </c>
      <c r="F54" s="96" t="n">
        <v>2000</v>
      </c>
      <c r="G54" s="96" t="inlineStr">
        <is>
          <t>	</t>
        </is>
      </c>
      <c r="H54" s="9" t="n"/>
      <c r="I54" s="5" t="n"/>
      <c r="J54" s="9" t="n"/>
      <c r="K54" s="9" t="inlineStr">
        <is>
          <t>转账</t>
        </is>
      </c>
      <c r="L54" s="8" t="inlineStr">
        <is>
          <t>✅ 可导入</t>
        </is>
      </c>
      <c r="M54" s="8" t="inlineStr">
        <is>
          <t>✅ 对账齐全</t>
        </is>
      </c>
    </row>
    <row r="55">
      <c r="A55" s="99" t="n">
        <v>46164.80440972222</v>
      </c>
      <c r="B55" s="100" t="inlineStr">
        <is>
          <t xml:space="preserve">20260522200040011100680002021105	</t>
        </is>
      </c>
      <c r="C55" s="97" t="inlineStr">
        <is>
          <t>转账红包</t>
        </is>
      </c>
      <c r="D55" s="97" t="inlineStr">
        <is>
          <t>komo</t>
        </is>
      </c>
      <c r="E55" s="97" t="inlineStr">
        <is>
          <t>153******35</t>
        </is>
      </c>
      <c r="F55" s="97" t="n">
        <v>2000</v>
      </c>
      <c r="G55" s="97" t="inlineStr">
        <is>
          <t>	</t>
        </is>
      </c>
      <c r="H55" s="6" t="n"/>
      <c r="I55" s="5" t="n"/>
      <c r="J55" s="6" t="n"/>
      <c r="K55" s="6" t="inlineStr">
        <is>
          <t>转账</t>
        </is>
      </c>
      <c r="L55" s="8" t="inlineStr">
        <is>
          <t>✅ 可导入</t>
        </is>
      </c>
      <c r="M55" s="8" t="inlineStr">
        <is>
          <t>✅ 对账齐全</t>
        </is>
      </c>
    </row>
    <row r="56">
      <c r="A56" s="101" t="n">
        <v>46164.80429398148</v>
      </c>
      <c r="B56" s="100" t="inlineStr">
        <is>
          <t xml:space="preserve">20260522200040011100680001933903	</t>
        </is>
      </c>
      <c r="C56" s="96" t="inlineStr">
        <is>
          <t>转账红包</t>
        </is>
      </c>
      <c r="D56" s="96" t="inlineStr">
        <is>
          <t>komo</t>
        </is>
      </c>
      <c r="E56" s="96" t="inlineStr">
        <is>
          <t>153******35</t>
        </is>
      </c>
      <c r="F56" s="96" t="n">
        <v>2000</v>
      </c>
      <c r="G56" s="96" t="inlineStr">
        <is>
          <t>	</t>
        </is>
      </c>
      <c r="H56" s="9" t="n"/>
      <c r="I56" s="5" t="n"/>
      <c r="J56" s="9" t="n"/>
      <c r="K56" s="9" t="inlineStr">
        <is>
          <t>转账</t>
        </is>
      </c>
      <c r="L56" s="8" t="inlineStr">
        <is>
          <t>✅ 可导入</t>
        </is>
      </c>
      <c r="M56" s="8" t="inlineStr">
        <is>
          <t>✅ 对账齐全</t>
        </is>
      </c>
    </row>
    <row r="57">
      <c r="A57" s="99" t="n">
        <v>46164.75060185185</v>
      </c>
      <c r="B57" s="100" t="inlineStr">
        <is>
          <t xml:space="preserve">20260522200040011100050086451363	</t>
        </is>
      </c>
      <c r="C57" s="97" t="inlineStr">
        <is>
          <t>转账红包</t>
        </is>
      </c>
      <c r="D57" s="97" t="inlineStr">
        <is>
          <t>请叫我喵美酱(**洁)</t>
        </is>
      </c>
      <c r="E57" s="97" t="inlineStr">
        <is>
          <t>i_l***@outlook.com</t>
        </is>
      </c>
      <c r="F57" s="97" t="n">
        <v>300</v>
      </c>
      <c r="G57" s="97" t="inlineStr">
        <is>
          <t>	</t>
        </is>
      </c>
      <c r="H57" s="6" t="n"/>
      <c r="I57" s="5" t="n"/>
      <c r="J57" s="6" t="n"/>
      <c r="K57" s="6" t="inlineStr">
        <is>
          <t>燕子女士返款</t>
        </is>
      </c>
      <c r="L57" s="8" t="inlineStr">
        <is>
          <t>✅ 可导入</t>
        </is>
      </c>
      <c r="M57" s="8" t="inlineStr">
        <is>
          <t>✅ 对账齐全</t>
        </is>
      </c>
    </row>
    <row r="58">
      <c r="A58" s="101" t="n">
        <v>46164.74695601852</v>
      </c>
      <c r="B58" s="100" t="inlineStr">
        <is>
          <t xml:space="preserve">20260522200040011100050086378941	</t>
        </is>
      </c>
      <c r="C58" s="96" t="inlineStr">
        <is>
          <t>转账红包</t>
        </is>
      </c>
      <c r="D58" s="96" t="inlineStr">
        <is>
          <t>陈先生(**明)</t>
        </is>
      </c>
      <c r="E58" s="96" t="inlineStr">
        <is>
          <t>186******15</t>
        </is>
      </c>
      <c r="F58" s="96" t="n">
        <v>300</v>
      </c>
      <c r="G58" s="96" t="inlineStr">
        <is>
          <t>	</t>
        </is>
      </c>
      <c r="H58" s="9" t="n"/>
      <c r="I58" s="5" t="n"/>
      <c r="J58" s="9" t="n"/>
      <c r="K58" s="9" t="inlineStr">
        <is>
          <t>Tong客户返费</t>
        </is>
      </c>
      <c r="L58" s="8" t="inlineStr">
        <is>
          <t>✅ 可导入</t>
        </is>
      </c>
      <c r="M58" s="8" t="inlineStr">
        <is>
          <t>✅ 对账齐全</t>
        </is>
      </c>
    </row>
    <row r="59">
      <c r="A59" s="99" t="n">
        <v>46164.4499537037</v>
      </c>
      <c r="B59" s="100" t="inlineStr">
        <is>
          <t xml:space="preserve">2026052223001422051439887047	</t>
        </is>
      </c>
      <c r="C59" s="97" t="inlineStr">
        <is>
          <t>日用百货</t>
        </is>
      </c>
      <c r="D59" s="97" t="inlineStr">
        <is>
          <t>拼多多平台商户</t>
        </is>
      </c>
      <c r="E59" s="97" t="inlineStr">
        <is>
          <t>pdd***@yiran.com</t>
        </is>
      </c>
      <c r="F59" s="97" t="n">
        <v>380</v>
      </c>
      <c r="G59" s="97" t="inlineStr">
        <is>
          <t xml:space="preserve">XP2026052210200018554471004246	</t>
        </is>
      </c>
      <c r="H59" s="6" t="n"/>
      <c r="I59" s="5" t="n"/>
      <c r="J59" s="6" t="n"/>
      <c r="K59" s="6" t="inlineStr">
        <is>
          <t>商户单号XP2026052210200018554471004246</t>
        </is>
      </c>
      <c r="L59" s="8" t="inlineStr">
        <is>
          <t>✅ 可导入</t>
        </is>
      </c>
      <c r="M59" s="8" t="inlineStr">
        <is>
          <t>✅ 对账齐全</t>
        </is>
      </c>
    </row>
    <row r="60">
      <c r="A60" s="101" t="n">
        <v>46163.49265046296</v>
      </c>
      <c r="B60" s="100" t="inlineStr">
        <is>
          <t xml:space="preserve">2026052122001422051432186829	</t>
        </is>
      </c>
      <c r="C60" s="96" t="inlineStr">
        <is>
          <t>生活服务</t>
        </is>
      </c>
      <c r="D60" s="96" t="inlineStr">
        <is>
          <t>万师傅</t>
        </is>
      </c>
      <c r="E60" s="96" t="inlineStr">
        <is>
          <t>wan***@126.com</t>
        </is>
      </c>
      <c r="F60" s="96" t="n">
        <v>100</v>
      </c>
      <c r="G60" s="96" t="inlineStr">
        <is>
          <t xml:space="preserve">P2026052111492555486915895800	</t>
        </is>
      </c>
      <c r="H60" s="9" t="n"/>
      <c r="I60" s="5" t="n"/>
      <c r="J60" s="9" t="n"/>
      <c r="K60" s="9" t="inlineStr">
        <is>
          <t>P2026052111492555486915895800</t>
        </is>
      </c>
      <c r="L60" s="8" t="inlineStr">
        <is>
          <t>✅ 可导入</t>
        </is>
      </c>
      <c r="M60" s="8" t="inlineStr">
        <is>
          <t>✅ 对账齐全</t>
        </is>
      </c>
    </row>
    <row r="61">
      <c r="A61" s="99" t="n">
        <v>46163.49178240741</v>
      </c>
      <c r="B61" s="100" t="inlineStr">
        <is>
          <t xml:space="preserve">2026052123001422051433776962	</t>
        </is>
      </c>
      <c r="C61" s="96" t="inlineStr">
        <is>
          <t>生活服务</t>
        </is>
      </c>
      <c r="D61" s="96" t="inlineStr">
        <is>
          <t>万师傅</t>
        </is>
      </c>
      <c r="E61" s="96" t="inlineStr">
        <is>
          <t>wan***@126.com</t>
        </is>
      </c>
      <c r="F61" s="96" t="n">
        <v>188</v>
      </c>
      <c r="G61" s="96" t="inlineStr">
        <is>
          <t xml:space="preserve">P2026052111481044269412390300	</t>
        </is>
      </c>
      <c r="H61" s="6" t="n"/>
      <c r="I61" s="5" t="n"/>
      <c r="J61" s="6" t="n"/>
      <c r="K61" s="6" t="inlineStr">
        <is>
          <t>P2026052111481044269412390300</t>
        </is>
      </c>
      <c r="L61" s="8" t="inlineStr">
        <is>
          <t>✅ 可导入</t>
        </is>
      </c>
      <c r="M61" s="8" t="inlineStr">
        <is>
          <t>✅ 对账齐全</t>
        </is>
      </c>
    </row>
    <row r="62">
      <c r="A62" s="101" t="n">
        <v>46162.59104166667</v>
      </c>
      <c r="B62" s="100" t="inlineStr">
        <is>
          <t xml:space="preserve">20260520200040011100050085344118	</t>
        </is>
      </c>
      <c r="C62" s="97" t="inlineStr">
        <is>
          <t>转账红包</t>
        </is>
      </c>
      <c r="D62" s="97" t="inlineStr">
        <is>
          <t>晶晶(**晶)</t>
        </is>
      </c>
      <c r="E62" s="97" t="inlineStr">
        <is>
          <t>yel***@qq.com</t>
        </is>
      </c>
      <c r="F62" s="97" t="n">
        <v>83</v>
      </c>
      <c r="G62" s="97" t="inlineStr">
        <is>
          <t>	</t>
        </is>
      </c>
      <c r="H62" s="9" t="n"/>
      <c r="I62" s="5" t="n"/>
      <c r="J62" s="9" t="n"/>
      <c r="K62" s="9" t="inlineStr">
        <is>
          <t>5.15-Y</t>
        </is>
      </c>
      <c r="L62" s="8" t="inlineStr">
        <is>
          <t>✅ 可导入</t>
        </is>
      </c>
      <c r="M62" s="8" t="inlineStr">
        <is>
          <t>✅ 对账齐全</t>
        </is>
      </c>
    </row>
    <row r="63">
      <c r="A63" s="99" t="n">
        <v>46162.59085648148</v>
      </c>
      <c r="B63" s="100" t="inlineStr">
        <is>
          <t xml:space="preserve">20260520200040011100050085441145	</t>
        </is>
      </c>
      <c r="C63" s="96" t="inlineStr">
        <is>
          <t>转账红包</t>
        </is>
      </c>
      <c r="D63" s="96" t="inlineStr">
        <is>
          <t>晶晶(**晶)</t>
        </is>
      </c>
      <c r="E63" s="96" t="inlineStr">
        <is>
          <t>yel***@qq.com</t>
        </is>
      </c>
      <c r="F63" s="96" t="n">
        <v>155.15</v>
      </c>
      <c r="G63" s="96" t="inlineStr">
        <is>
          <t>	</t>
        </is>
      </c>
      <c r="H63" s="6" t="n"/>
      <c r="I63" s="5" t="n"/>
      <c r="J63" s="6" t="n"/>
      <c r="K63" s="6" t="inlineStr">
        <is>
          <t>5.15-b流水</t>
        </is>
      </c>
      <c r="L63" s="8" t="inlineStr">
        <is>
          <t>✅ 可导入</t>
        </is>
      </c>
      <c r="M63" s="8" t="inlineStr">
        <is>
          <t>✅ 对账齐全</t>
        </is>
      </c>
    </row>
    <row r="64">
      <c r="A64" s="101" t="n">
        <v>46162.59063657407</v>
      </c>
      <c r="B64" s="100" t="inlineStr">
        <is>
          <t xml:space="preserve">20260520200040011100050085462195	</t>
        </is>
      </c>
      <c r="C64" s="97" t="inlineStr">
        <is>
          <t>转账红包</t>
        </is>
      </c>
      <c r="D64" s="97" t="inlineStr">
        <is>
          <t>晶晶(**晶)</t>
        </is>
      </c>
      <c r="E64" s="97" t="inlineStr">
        <is>
          <t>yel***@qq.com</t>
        </is>
      </c>
      <c r="F64" s="97" t="n">
        <v>166</v>
      </c>
      <c r="G64" s="97" t="inlineStr">
        <is>
          <t>	</t>
        </is>
      </c>
      <c r="H64" s="9" t="n"/>
      <c r="I64" s="5" t="n"/>
      <c r="J64" s="9" t="n"/>
      <c r="K64" s="9" t="inlineStr">
        <is>
          <t>5.14-Y</t>
        </is>
      </c>
      <c r="L64" s="8" t="inlineStr">
        <is>
          <t>✅ 可导入</t>
        </is>
      </c>
      <c r="M64" s="8" t="inlineStr">
        <is>
          <t>✅ 对账齐全</t>
        </is>
      </c>
    </row>
    <row r="65">
      <c r="A65" s="99" t="n">
        <v>46162.5903587963</v>
      </c>
      <c r="B65" s="100" t="inlineStr">
        <is>
          <t xml:space="preserve">20260520200040011100050085361570	</t>
        </is>
      </c>
      <c r="C65" s="96" t="inlineStr">
        <is>
          <t>转账红包</t>
        </is>
      </c>
      <c r="D65" s="96" t="inlineStr">
        <is>
          <t>晶晶(**晶)</t>
        </is>
      </c>
      <c r="E65" s="96" t="inlineStr">
        <is>
          <t>yel***@qq.com</t>
        </is>
      </c>
      <c r="F65" s="96" t="n">
        <v>274.5</v>
      </c>
      <c r="G65" s="96" t="inlineStr">
        <is>
          <t>	</t>
        </is>
      </c>
      <c r="H65" s="6" t="n"/>
      <c r="I65" s="5" t="n"/>
      <c r="J65" s="6" t="n"/>
      <c r="K65" s="6" t="inlineStr">
        <is>
          <t>5.14-b流水</t>
        </is>
      </c>
      <c r="L65" s="8" t="inlineStr">
        <is>
          <t>✅ 可导入</t>
        </is>
      </c>
      <c r="M65" s="8" t="inlineStr">
        <is>
          <t>✅ 对账齐全</t>
        </is>
      </c>
    </row>
    <row r="66">
      <c r="A66" s="101" t="n">
        <v>46162.58788194445</v>
      </c>
      <c r="B66" s="100" t="inlineStr">
        <is>
          <t xml:space="preserve">2026052022001422051427692517	</t>
        </is>
      </c>
      <c r="C66" s="97" t="inlineStr">
        <is>
          <t>文化休闲</t>
        </is>
      </c>
      <c r="D66" s="97" t="inlineStr">
        <is>
          <t>一纸流年</t>
        </is>
      </c>
      <c r="E66" s="97" t="inlineStr">
        <is>
          <t>702***@qq.com</t>
        </is>
      </c>
      <c r="F66" s="97" t="n">
        <v>539.92</v>
      </c>
      <c r="G66" s="97" t="inlineStr">
        <is>
          <t xml:space="preserve">47792571924542883722050	</t>
        </is>
      </c>
      <c r="H66" s="9" t="n"/>
      <c r="I66" s="5" t="n"/>
      <c r="J66" s="9" t="n"/>
      <c r="K66" s="9" t="inlineStr">
        <is>
          <t>收钱码收款</t>
        </is>
      </c>
      <c r="L66" s="8" t="inlineStr">
        <is>
          <t>✅ 可导入</t>
        </is>
      </c>
      <c r="M66" s="8" t="inlineStr">
        <is>
          <t>✅ 对账齐全</t>
        </is>
      </c>
    </row>
    <row r="67">
      <c r="A67" s="99" t="n">
        <v>46162.49975694445</v>
      </c>
      <c r="B67" s="100" t="inlineStr">
        <is>
          <t xml:space="preserve">20260520200040011100050085381240	</t>
        </is>
      </c>
      <c r="C67" s="96" t="inlineStr">
        <is>
          <t>转账红包</t>
        </is>
      </c>
      <c r="D67" s="96" t="inlineStr">
        <is>
          <t>婷(*婷)</t>
        </is>
      </c>
      <c r="E67" s="96" t="inlineStr">
        <is>
          <t>826***@qq.com</t>
        </is>
      </c>
      <c r="F67" s="96" t="n">
        <v>3491</v>
      </c>
      <c r="G67" s="96" t="inlineStr">
        <is>
          <t>	</t>
        </is>
      </c>
      <c r="H67" s="6" t="n"/>
      <c r="I67" s="5" t="n"/>
      <c r="J67" s="6" t="n"/>
      <c r="K67" s="6" t="inlineStr">
        <is>
          <t>德邦运费4月</t>
        </is>
      </c>
      <c r="L67" s="8" t="inlineStr">
        <is>
          <t>✅ 可导入</t>
        </is>
      </c>
      <c r="M67" s="8" t="inlineStr">
        <is>
          <t>✅ 对账齐全</t>
        </is>
      </c>
    </row>
    <row r="68">
      <c r="A68" s="101" t="n">
        <v>46162.48070601852</v>
      </c>
      <c r="B68" s="100" t="inlineStr">
        <is>
          <t xml:space="preserve">20260520200040011100050085319338	</t>
        </is>
      </c>
      <c r="C68" s="97" t="inlineStr">
        <is>
          <t>转账红包</t>
        </is>
      </c>
      <c r="D68" s="97" t="inlineStr">
        <is>
          <t>伟男(**男)</t>
        </is>
      </c>
      <c r="E68" s="97" t="inlineStr">
        <is>
          <t>137******58</t>
        </is>
      </c>
      <c r="F68" s="97" t="n">
        <v>67081</v>
      </c>
      <c r="G68" s="97" t="inlineStr">
        <is>
          <t>	</t>
        </is>
      </c>
      <c r="H68" s="9" t="n"/>
      <c r="I68" s="5" t="n"/>
      <c r="J68" s="9" t="n"/>
      <c r="K68" s="9" t="inlineStr">
        <is>
          <t>4月货款</t>
        </is>
      </c>
      <c r="L68" s="8" t="inlineStr">
        <is>
          <t>✅ 可导入</t>
        </is>
      </c>
      <c r="M68" s="8" t="inlineStr">
        <is>
          <t>✅ 对账齐全</t>
        </is>
      </c>
    </row>
    <row r="69">
      <c r="A69" s="99" t="n">
        <v>46162.47864583333</v>
      </c>
      <c r="B69" s="100" t="inlineStr">
        <is>
          <t xml:space="preserve">20260520200040011100680001099267	</t>
        </is>
      </c>
      <c r="C69" s="96" t="inlineStr">
        <is>
          <t>转账红包</t>
        </is>
      </c>
      <c r="D69" s="96" t="inlineStr">
        <is>
          <t>komo</t>
        </is>
      </c>
      <c r="E69" s="96" t="inlineStr">
        <is>
          <t>153******35</t>
        </is>
      </c>
      <c r="F69" s="96" t="n">
        <v>2000</v>
      </c>
      <c r="G69" s="96" t="inlineStr">
        <is>
          <t>	</t>
        </is>
      </c>
      <c r="H69" s="6" t="n"/>
      <c r="I69" s="5" t="n"/>
      <c r="J69" s="6" t="n"/>
      <c r="K69" s="6" t="inlineStr">
        <is>
          <t>转账</t>
        </is>
      </c>
      <c r="L69" s="8" t="inlineStr">
        <is>
          <t>✅ 可导入</t>
        </is>
      </c>
      <c r="M69" s="8" t="inlineStr">
        <is>
          <t>✅ 对账齐全</t>
        </is>
      </c>
    </row>
    <row r="70">
      <c r="A70" s="101" t="n">
        <v>46162.47854166666</v>
      </c>
      <c r="B70" s="100" t="inlineStr">
        <is>
          <t xml:space="preserve">20260520200040011100680000951711	</t>
        </is>
      </c>
      <c r="C70" s="97" t="inlineStr">
        <is>
          <t>转账红包</t>
        </is>
      </c>
      <c r="D70" s="97" t="inlineStr">
        <is>
          <t>komo</t>
        </is>
      </c>
      <c r="E70" s="97" t="inlineStr">
        <is>
          <t>153******35</t>
        </is>
      </c>
      <c r="F70" s="97" t="n">
        <v>2000</v>
      </c>
      <c r="G70" s="97" t="inlineStr">
        <is>
          <t>	</t>
        </is>
      </c>
      <c r="H70" s="9" t="n"/>
      <c r="I70" s="5" t="n"/>
      <c r="J70" s="9" t="n"/>
      <c r="K70" s="9" t="inlineStr">
        <is>
          <t>转账</t>
        </is>
      </c>
      <c r="L70" s="8" t="inlineStr">
        <is>
          <t>✅ 可导入</t>
        </is>
      </c>
      <c r="M70" s="8" t="inlineStr">
        <is>
          <t>✅ 对账齐全</t>
        </is>
      </c>
    </row>
    <row r="71">
      <c r="A71" s="99" t="n">
        <v>46162.47791666666</v>
      </c>
      <c r="B71" s="100" t="inlineStr">
        <is>
          <t xml:space="preserve">20260520200040011100680001025234	</t>
        </is>
      </c>
      <c r="C71" s="96" t="inlineStr">
        <is>
          <t>转账红包</t>
        </is>
      </c>
      <c r="D71" s="96" t="inlineStr">
        <is>
          <t>komo</t>
        </is>
      </c>
      <c r="E71" s="96" t="inlineStr">
        <is>
          <t>153******35</t>
        </is>
      </c>
      <c r="F71" s="96" t="n">
        <v>2000</v>
      </c>
      <c r="G71" s="96" t="inlineStr">
        <is>
          <t>	</t>
        </is>
      </c>
      <c r="H71" s="6" t="n"/>
      <c r="I71" s="5" t="n"/>
      <c r="J71" s="6" t="n"/>
      <c r="K71" s="6" t="inlineStr">
        <is>
          <t>转账</t>
        </is>
      </c>
      <c r="L71" s="8" t="inlineStr">
        <is>
          <t>✅ 可导入</t>
        </is>
      </c>
      <c r="M71" s="8" t="inlineStr">
        <is>
          <t>✅ 对账齐全</t>
        </is>
      </c>
    </row>
    <row r="72">
      <c r="A72" s="101" t="n">
        <v>46162.47775462963</v>
      </c>
      <c r="B72" s="100" t="inlineStr">
        <is>
          <t xml:space="preserve">20260520200040011100680000990887	</t>
        </is>
      </c>
      <c r="C72" s="97" t="inlineStr">
        <is>
          <t>转账红包</t>
        </is>
      </c>
      <c r="D72" s="97" t="inlineStr">
        <is>
          <t>komo</t>
        </is>
      </c>
      <c r="E72" s="97" t="inlineStr">
        <is>
          <t>153******35</t>
        </is>
      </c>
      <c r="F72" s="97" t="n">
        <v>2000</v>
      </c>
      <c r="G72" s="97" t="inlineStr">
        <is>
          <t>	</t>
        </is>
      </c>
      <c r="H72" s="9" t="n"/>
      <c r="I72" s="5" t="n"/>
      <c r="J72" s="9" t="n"/>
      <c r="K72" s="9" t="inlineStr">
        <is>
          <t>转账</t>
        </is>
      </c>
      <c r="L72" s="8" t="inlineStr">
        <is>
          <t>✅ 可导入</t>
        </is>
      </c>
      <c r="M72" s="8" t="inlineStr">
        <is>
          <t>✅ 对账齐全</t>
        </is>
      </c>
    </row>
    <row r="73">
      <c r="A73" s="99" t="n">
        <v>46162.47763888889</v>
      </c>
      <c r="B73" s="100" t="inlineStr">
        <is>
          <t xml:space="preserve">20260520200040011100680000905686	</t>
        </is>
      </c>
      <c r="C73" s="96" t="inlineStr">
        <is>
          <t>转账红包</t>
        </is>
      </c>
      <c r="D73" s="96" t="inlineStr">
        <is>
          <t>komo</t>
        </is>
      </c>
      <c r="E73" s="96" t="inlineStr">
        <is>
          <t>153******35</t>
        </is>
      </c>
      <c r="F73" s="96" t="n">
        <v>2000</v>
      </c>
      <c r="G73" s="96" t="inlineStr">
        <is>
          <t>	</t>
        </is>
      </c>
      <c r="H73" s="6" t="n"/>
      <c r="I73" s="5" t="n"/>
      <c r="J73" s="6" t="n"/>
      <c r="K73" s="6" t="inlineStr">
        <is>
          <t>转账</t>
        </is>
      </c>
      <c r="L73" s="8" t="inlineStr">
        <is>
          <t>✅ 可导入</t>
        </is>
      </c>
      <c r="M73" s="8" t="inlineStr">
        <is>
          <t>✅ 对账齐全</t>
        </is>
      </c>
    </row>
    <row r="74">
      <c r="A74" s="101" t="n">
        <v>46162.47753472222</v>
      </c>
      <c r="B74" s="100" t="inlineStr">
        <is>
          <t xml:space="preserve">20260520200040011100680000923098	</t>
        </is>
      </c>
      <c r="C74" s="97" t="inlineStr">
        <is>
          <t>转账红包</t>
        </is>
      </c>
      <c r="D74" s="97" t="inlineStr">
        <is>
          <t>komo</t>
        </is>
      </c>
      <c r="E74" s="97" t="inlineStr">
        <is>
          <t>153******35</t>
        </is>
      </c>
      <c r="F74" s="97" t="n">
        <v>2000</v>
      </c>
      <c r="G74" s="97" t="inlineStr">
        <is>
          <t>	</t>
        </is>
      </c>
      <c r="H74" s="9" t="n"/>
      <c r="I74" s="5" t="n"/>
      <c r="J74" s="9" t="n"/>
      <c r="K74" s="9" t="inlineStr">
        <is>
          <t>转账</t>
        </is>
      </c>
      <c r="L74" s="8" t="inlineStr">
        <is>
          <t>✅ 可导入</t>
        </is>
      </c>
      <c r="M74" s="8" t="inlineStr">
        <is>
          <t>✅ 对账齐全</t>
        </is>
      </c>
    </row>
    <row r="75">
      <c r="A75" s="99" t="n">
        <v>46162.47743055555</v>
      </c>
      <c r="B75" s="100" t="inlineStr">
        <is>
          <t xml:space="preserve">20260520200040011100680000849180	</t>
        </is>
      </c>
      <c r="C75" s="96" t="inlineStr">
        <is>
          <t>转账红包</t>
        </is>
      </c>
      <c r="D75" s="96" t="inlineStr">
        <is>
          <t>komo</t>
        </is>
      </c>
      <c r="E75" s="96" t="inlineStr">
        <is>
          <t>153******35</t>
        </is>
      </c>
      <c r="F75" s="96" t="n">
        <v>2000</v>
      </c>
      <c r="G75" s="96" t="inlineStr">
        <is>
          <t>	</t>
        </is>
      </c>
      <c r="H75" s="6" t="n"/>
      <c r="I75" s="5" t="n"/>
      <c r="J75" s="6" t="n"/>
      <c r="K75" s="6" t="inlineStr">
        <is>
          <t>转账</t>
        </is>
      </c>
      <c r="L75" s="8" t="inlineStr">
        <is>
          <t>✅ 可导入</t>
        </is>
      </c>
      <c r="M75" s="8" t="inlineStr">
        <is>
          <t>✅ 对账齐全</t>
        </is>
      </c>
    </row>
    <row r="76">
      <c r="A76" s="101" t="n">
        <v>46162.47732638889</v>
      </c>
      <c r="B76" s="100" t="inlineStr">
        <is>
          <t xml:space="preserve">20260520200040011100680000964611	</t>
        </is>
      </c>
      <c r="C76" s="97" t="inlineStr">
        <is>
          <t>转账红包</t>
        </is>
      </c>
      <c r="D76" s="97" t="inlineStr">
        <is>
          <t>komo</t>
        </is>
      </c>
      <c r="E76" s="97" t="inlineStr">
        <is>
          <t>153******35</t>
        </is>
      </c>
      <c r="F76" s="97" t="n">
        <v>2000</v>
      </c>
      <c r="G76" s="97" t="inlineStr">
        <is>
          <t>	</t>
        </is>
      </c>
      <c r="H76" s="9" t="n"/>
      <c r="I76" s="5" t="n"/>
      <c r="J76" s="9" t="n"/>
      <c r="K76" s="9" t="inlineStr">
        <is>
          <t>转账</t>
        </is>
      </c>
      <c r="L76" s="8" t="inlineStr">
        <is>
          <t>✅ 可导入</t>
        </is>
      </c>
      <c r="M76" s="8" t="inlineStr">
        <is>
          <t>✅ 对账齐全</t>
        </is>
      </c>
    </row>
    <row r="77">
      <c r="A77" s="99" t="n">
        <v>46162.47721064815</v>
      </c>
      <c r="B77" s="100" t="inlineStr">
        <is>
          <t xml:space="preserve">20260520200040011100680000861850	</t>
        </is>
      </c>
      <c r="C77" s="96" t="inlineStr">
        <is>
          <t>转账红包</t>
        </is>
      </c>
      <c r="D77" s="96" t="inlineStr">
        <is>
          <t>komo</t>
        </is>
      </c>
      <c r="E77" s="96" t="inlineStr">
        <is>
          <t>153******35</t>
        </is>
      </c>
      <c r="F77" s="96" t="n">
        <v>2000</v>
      </c>
      <c r="G77" s="96" t="inlineStr">
        <is>
          <t>	</t>
        </is>
      </c>
      <c r="H77" s="6" t="n"/>
      <c r="I77" s="5" t="n"/>
      <c r="J77" s="6" t="n"/>
      <c r="K77" s="6" t="inlineStr">
        <is>
          <t>转账</t>
        </is>
      </c>
      <c r="L77" s="8" t="inlineStr">
        <is>
          <t>✅ 可导入</t>
        </is>
      </c>
      <c r="M77" s="8" t="inlineStr">
        <is>
          <t>✅ 对账齐全</t>
        </is>
      </c>
    </row>
    <row r="78">
      <c r="A78" s="101" t="n">
        <v>46162.47694444445</v>
      </c>
      <c r="B78" s="100" t="inlineStr">
        <is>
          <t xml:space="preserve">20260520200040011100680000923095	</t>
        </is>
      </c>
      <c r="C78" s="97" t="inlineStr">
        <is>
          <t>转账红包</t>
        </is>
      </c>
      <c r="D78" s="97" t="inlineStr">
        <is>
          <t>komo</t>
        </is>
      </c>
      <c r="E78" s="97" t="inlineStr">
        <is>
          <t>153******35</t>
        </is>
      </c>
      <c r="F78" s="97" t="n">
        <v>2000</v>
      </c>
      <c r="G78" s="97" t="inlineStr">
        <is>
          <t>	</t>
        </is>
      </c>
      <c r="H78" s="9" t="n"/>
      <c r="I78" s="5" t="n"/>
      <c r="J78" s="9" t="n"/>
      <c r="K78" s="9" t="inlineStr">
        <is>
          <t>转账</t>
        </is>
      </c>
      <c r="L78" s="8" t="inlineStr">
        <is>
          <t>✅ 可导入</t>
        </is>
      </c>
      <c r="M78" s="8" t="inlineStr">
        <is>
          <t>✅ 对账齐全</t>
        </is>
      </c>
    </row>
    <row r="79">
      <c r="A79" s="99" t="n">
        <v>46162.10880787037</v>
      </c>
      <c r="B79" s="100" t="inlineStr">
        <is>
          <t xml:space="preserve">2026052022001422051415758635	</t>
        </is>
      </c>
      <c r="C79" s="96" t="inlineStr">
        <is>
          <t>日用百货</t>
        </is>
      </c>
      <c r="D79" s="96" t="inlineStr">
        <is>
          <t>杭州阿里妈妈软件服务有限公司</t>
        </is>
      </c>
      <c r="E79" s="96" t="inlineStr">
        <is>
          <t>n-r***@service.taobao.com</t>
        </is>
      </c>
      <c r="F79" s="96" t="n">
        <v>900</v>
      </c>
      <c r="G79" s="96" t="inlineStr">
        <is>
          <t xml:space="preserve">Empe8ep2Vr4vzLiJDRifpvIu7Bywf5+1	</t>
        </is>
      </c>
      <c r="H79" s="6" t="n"/>
      <c r="I79" s="5" t="n"/>
      <c r="J79" s="6" t="n"/>
      <c r="K79" s="6" t="inlineStr">
        <is>
          <t>万相台无界版扫码充值，memberid:24896739，fee:900.00，batchno:H_WUJIE_12537522909</t>
        </is>
      </c>
      <c r="L79" s="8" t="inlineStr">
        <is>
          <t>✅ 可导入</t>
        </is>
      </c>
      <c r="M79" s="8" t="inlineStr">
        <is>
          <t>✅ 对账齐全</t>
        </is>
      </c>
    </row>
    <row r="80">
      <c r="A80" s="101" t="n">
        <v>46162.09568287037</v>
      </c>
      <c r="B80" s="100" t="inlineStr">
        <is>
          <t xml:space="preserve">2026052022001422051417434030	</t>
        </is>
      </c>
      <c r="C80" s="97" t="inlineStr">
        <is>
          <t>日用百货</t>
        </is>
      </c>
      <c r="D80" s="97" t="inlineStr">
        <is>
          <t>杭州阿里妈妈软件服务有限公司</t>
        </is>
      </c>
      <c r="E80" s="97" t="inlineStr">
        <is>
          <t>n-r***@service.taobao.com</t>
        </is>
      </c>
      <c r="F80" s="97" t="n">
        <v>100</v>
      </c>
      <c r="G80" s="97" t="inlineStr">
        <is>
          <t xml:space="preserve">Empe8ep2Vr7wNThUZOQsmq93Qx2DCc2+	</t>
        </is>
      </c>
      <c r="H80" s="9" t="n"/>
      <c r="I80" s="5" t="n"/>
      <c r="J80" s="9" t="n"/>
      <c r="K80" s="97" t="inlineStr">
        <is>
          <t>万相台无界版扫码充值，memberid:24896739，fee:100.00，batchno:H_WUJIE_12537472995；新店推广</t>
        </is>
      </c>
      <c r="L80" s="8" t="inlineStr">
        <is>
          <t>✅ 可导入</t>
        </is>
      </c>
      <c r="M80" s="8" t="inlineStr">
        <is>
          <t>✅ 对账齐全</t>
        </is>
      </c>
    </row>
    <row r="81">
      <c r="A81" s="99" t="n">
        <v>46162.09520833333</v>
      </c>
      <c r="B81" s="100" t="inlineStr">
        <is>
          <t xml:space="preserve">2026052022001422051418073327	</t>
        </is>
      </c>
      <c r="C81" s="96" t="inlineStr">
        <is>
          <t>日用百货</t>
        </is>
      </c>
      <c r="D81" s="96" t="inlineStr">
        <is>
          <t>杭州阿里妈妈软件服务有限公司</t>
        </is>
      </c>
      <c r="E81" s="96" t="inlineStr">
        <is>
          <t>n-r***@service.taobao.com</t>
        </is>
      </c>
      <c r="F81" s="96" t="n">
        <v>99</v>
      </c>
      <c r="G81" s="96" t="inlineStr">
        <is>
          <t xml:space="preserve">Empe8ep2Vr5Nl22vuaS/cbSzcr4tWAxN	</t>
        </is>
      </c>
      <c r="H81" s="6" t="n"/>
      <c r="I81" s="5" t="n"/>
      <c r="J81" s="6" t="n"/>
      <c r="K81" s="96" t="inlineStr">
        <is>
          <t>万相台无界版扫码充值，memberid:24896739，fee:99.00，batchno:H_WUJIE_12537704159；新店推广</t>
        </is>
      </c>
      <c r="L81" s="8" t="inlineStr">
        <is>
          <t>✅ 可导入</t>
        </is>
      </c>
      <c r="M81" s="8" t="inlineStr">
        <is>
          <t>✅ 对账齐全</t>
        </is>
      </c>
    </row>
    <row r="82">
      <c r="A82" s="101" t="n">
        <v>46162.04578703704</v>
      </c>
      <c r="B82" s="100" t="inlineStr">
        <is>
          <t xml:space="preserve">2026052004200360601053746315	</t>
        </is>
      </c>
      <c r="C82" s="97" t="inlineStr">
        <is>
          <t>亲友代付</t>
        </is>
      </c>
      <c r="D82" s="97" t="inlineStr">
        <is>
          <t>佳英</t>
        </is>
      </c>
      <c r="E82" s="97" t="inlineStr">
        <is>
          <t>422***@qq.com</t>
        </is>
      </c>
      <c r="F82" s="97" t="n">
        <v>13.31</v>
      </c>
      <c r="G82" s="97" t="inlineStr">
        <is>
          <t xml:space="preserve">2026052004200360601053746315	</t>
        </is>
      </c>
      <c r="H82" s="9" t="n"/>
      <c r="I82" s="5" t="n"/>
      <c r="J82" s="9" t="n"/>
      <c r="K82" s="9" t="inlineStr">
        <is>
          <t>代付</t>
        </is>
      </c>
      <c r="L82" s="8" t="inlineStr">
        <is>
          <t>✅ 可导入</t>
        </is>
      </c>
      <c r="M82" s="8" t="inlineStr">
        <is>
          <t>✅ 对账齐全</t>
        </is>
      </c>
    </row>
    <row r="83">
      <c r="A83" s="99" t="n">
        <v>46161.7983912037</v>
      </c>
      <c r="B83" s="100" t="inlineStr">
        <is>
          <t xml:space="preserve">20260519200040011100050085036318	</t>
        </is>
      </c>
      <c r="C83" s="96" t="inlineStr">
        <is>
          <t>转账红包</t>
        </is>
      </c>
      <c r="D83" s="96" t="inlineStr">
        <is>
          <t>程卫燕(**男)</t>
        </is>
      </c>
      <c r="E83" s="96" t="inlineStr">
        <is>
          <t>tia***@163.com</t>
        </is>
      </c>
      <c r="F83" s="96" t="n">
        <v>20</v>
      </c>
      <c r="G83" s="96" t="inlineStr">
        <is>
          <t>	</t>
        </is>
      </c>
      <c r="H83" s="6" t="n"/>
      <c r="I83" s="5" t="n"/>
      <c r="J83" s="6" t="n"/>
      <c r="K83" s="6" t="inlineStr">
        <is>
          <t>样块运费</t>
        </is>
      </c>
      <c r="L83" s="8" t="inlineStr">
        <is>
          <t>✅ 可导入</t>
        </is>
      </c>
      <c r="M83" s="8" t="inlineStr">
        <is>
          <t>✅ 对账齐全</t>
        </is>
      </c>
    </row>
    <row r="84">
      <c r="A84" s="101" t="n">
        <v>46160.97569444445</v>
      </c>
      <c r="B84" s="100" t="inlineStr">
        <is>
          <t xml:space="preserve">2026051822001422051407143540	</t>
        </is>
      </c>
      <c r="C84" s="97" t="inlineStr">
        <is>
          <t>日用百货</t>
        </is>
      </c>
      <c r="D84" s="97" t="inlineStr">
        <is>
          <t>杭州阿里妈妈软件服务有限公司</t>
        </is>
      </c>
      <c r="E84" s="97" t="inlineStr">
        <is>
          <t>n-r***@service.taobao.com</t>
        </is>
      </c>
      <c r="F84" s="97" t="n">
        <v>5000</v>
      </c>
      <c r="G84" s="97" t="inlineStr">
        <is>
          <t xml:space="preserve">Empe8ep2Vr68/p2Ab5vyNXIdSjffEj2J	</t>
        </is>
      </c>
      <c r="H84" s="9" t="n"/>
      <c r="I84" s="5" t="n"/>
      <c r="J84" s="9" t="n"/>
      <c r="K84" s="9" t="inlineStr">
        <is>
          <t>万相台无界版扫码充值，memberid:4306935594，fee:5000.00，batchno:H_WUJIE_12528014984</t>
        </is>
      </c>
      <c r="L84" s="8" t="inlineStr">
        <is>
          <t>✅ 可导入</t>
        </is>
      </c>
      <c r="M84" s="8" t="inlineStr">
        <is>
          <t>✅ 对账齐全</t>
        </is>
      </c>
    </row>
    <row r="85">
      <c r="A85" s="99" t="n">
        <v>46160.58696759259</v>
      </c>
      <c r="B85" s="100" t="inlineStr">
        <is>
          <t xml:space="preserve">20260518200040011100680000172961	</t>
        </is>
      </c>
      <c r="C85" s="96" t="inlineStr">
        <is>
          <t>转账红包</t>
        </is>
      </c>
      <c r="D85" s="96" t="inlineStr">
        <is>
          <t>komo</t>
        </is>
      </c>
      <c r="E85" s="96" t="inlineStr">
        <is>
          <t>153******35</t>
        </is>
      </c>
      <c r="F85" s="96" t="n">
        <v>2000</v>
      </c>
      <c r="G85" s="96" t="inlineStr">
        <is>
          <t>	</t>
        </is>
      </c>
      <c r="H85" s="6" t="n"/>
      <c r="I85" s="5" t="n"/>
      <c r="J85" s="6" t="n"/>
      <c r="K85" s="6" t="inlineStr">
        <is>
          <t>转账</t>
        </is>
      </c>
      <c r="L85" s="8" t="inlineStr">
        <is>
          <t>✅ 可导入</t>
        </is>
      </c>
      <c r="M85" s="8" t="inlineStr">
        <is>
          <t>✅ 对账齐全</t>
        </is>
      </c>
    </row>
    <row r="86">
      <c r="A86" s="101" t="n">
        <v>46160.58231481481</v>
      </c>
      <c r="B86" s="100" t="inlineStr">
        <is>
          <t xml:space="preserve">20260518200040011100680000203516	</t>
        </is>
      </c>
      <c r="C86" s="97" t="inlineStr">
        <is>
          <t>转账红包</t>
        </is>
      </c>
      <c r="D86" s="97" t="inlineStr">
        <is>
          <t>komo</t>
        </is>
      </c>
      <c r="E86" s="97" t="inlineStr">
        <is>
          <t>153******35</t>
        </is>
      </c>
      <c r="F86" s="97" t="n">
        <v>2000</v>
      </c>
      <c r="G86" s="97" t="inlineStr">
        <is>
          <t>	</t>
        </is>
      </c>
      <c r="H86" s="9" t="n"/>
      <c r="I86" s="5" t="n"/>
      <c r="J86" s="9" t="n"/>
      <c r="K86" s="9" t="inlineStr">
        <is>
          <t>转账</t>
        </is>
      </c>
      <c r="L86" s="8" t="inlineStr">
        <is>
          <t>✅ 可导入</t>
        </is>
      </c>
      <c r="M86" s="8" t="inlineStr">
        <is>
          <t>✅ 对账齐全</t>
        </is>
      </c>
    </row>
    <row r="87">
      <c r="A87" s="99" t="n">
        <v>46160.58221064815</v>
      </c>
      <c r="B87" s="100" t="inlineStr">
        <is>
          <t xml:space="preserve">20260518200040011100680000153384	</t>
        </is>
      </c>
      <c r="C87" s="96" t="inlineStr">
        <is>
          <t>转账红包</t>
        </is>
      </c>
      <c r="D87" s="96" t="inlineStr">
        <is>
          <t>komo</t>
        </is>
      </c>
      <c r="E87" s="96" t="inlineStr">
        <is>
          <t>153******35</t>
        </is>
      </c>
      <c r="F87" s="96" t="n">
        <v>1000</v>
      </c>
      <c r="G87" s="96" t="inlineStr">
        <is>
          <t>	</t>
        </is>
      </c>
      <c r="H87" s="6" t="n"/>
      <c r="I87" s="5" t="n"/>
      <c r="J87" s="6" t="n"/>
      <c r="K87" s="6" t="inlineStr">
        <is>
          <t>转账</t>
        </is>
      </c>
      <c r="L87" s="8" t="inlineStr">
        <is>
          <t>✅ 可导入</t>
        </is>
      </c>
      <c r="M87" s="8" t="inlineStr">
        <is>
          <t>✅ 对账齐全</t>
        </is>
      </c>
    </row>
    <row r="88">
      <c r="A88" s="101" t="n">
        <v>46160.58206018519</v>
      </c>
      <c r="B88" s="100" t="inlineStr">
        <is>
          <t xml:space="preserve">20260518200040011100680000318096	</t>
        </is>
      </c>
      <c r="C88" s="97" t="inlineStr">
        <is>
          <t>转账红包</t>
        </is>
      </c>
      <c r="D88" s="97" t="inlineStr">
        <is>
          <t>komo</t>
        </is>
      </c>
      <c r="E88" s="97" t="inlineStr">
        <is>
          <t>153******35</t>
        </is>
      </c>
      <c r="F88" s="97" t="n">
        <v>1000</v>
      </c>
      <c r="G88" s="97" t="inlineStr">
        <is>
          <t>	</t>
        </is>
      </c>
      <c r="H88" s="9" t="n"/>
      <c r="I88" s="5" t="n"/>
      <c r="J88" s="9" t="n"/>
      <c r="K88" s="9" t="inlineStr">
        <is>
          <t>转账</t>
        </is>
      </c>
      <c r="L88" s="8" t="inlineStr">
        <is>
          <t>✅ 可导入</t>
        </is>
      </c>
      <c r="M88" s="8" t="inlineStr">
        <is>
          <t>✅ 对账齐全</t>
        </is>
      </c>
    </row>
    <row r="89">
      <c r="A89" s="99" t="n">
        <v>46160.5819675926</v>
      </c>
      <c r="B89" s="100" t="inlineStr">
        <is>
          <t xml:space="preserve">20260518200040011100680000241464	</t>
        </is>
      </c>
      <c r="C89" s="96" t="inlineStr">
        <is>
          <t>转账红包</t>
        </is>
      </c>
      <c r="D89" s="96" t="inlineStr">
        <is>
          <t>komo</t>
        </is>
      </c>
      <c r="E89" s="96" t="inlineStr">
        <is>
          <t>153******35</t>
        </is>
      </c>
      <c r="F89" s="96" t="n">
        <v>1000</v>
      </c>
      <c r="G89" s="96" t="inlineStr">
        <is>
          <t>	</t>
        </is>
      </c>
      <c r="H89" s="6" t="n"/>
      <c r="I89" s="5" t="n"/>
      <c r="J89" s="6" t="n"/>
      <c r="K89" s="6" t="inlineStr">
        <is>
          <t>转账</t>
        </is>
      </c>
      <c r="L89" s="8" t="inlineStr">
        <is>
          <t>✅ 可导入</t>
        </is>
      </c>
      <c r="M89" s="8" t="inlineStr">
        <is>
          <t>✅ 对账齐全</t>
        </is>
      </c>
    </row>
    <row r="90">
      <c r="A90" s="101" t="n">
        <v>46160.581875</v>
      </c>
      <c r="B90" s="100" t="inlineStr">
        <is>
          <t xml:space="preserve">20260518200040011100680000324158	</t>
        </is>
      </c>
      <c r="C90" s="96" t="inlineStr">
        <is>
          <t>转账红包</t>
        </is>
      </c>
      <c r="D90" s="96" t="inlineStr">
        <is>
          <t>komo</t>
        </is>
      </c>
      <c r="E90" s="96" t="inlineStr">
        <is>
          <t>153******35</t>
        </is>
      </c>
      <c r="F90" s="96" t="n">
        <v>1000</v>
      </c>
      <c r="G90" s="96" t="inlineStr">
        <is>
          <t>	</t>
        </is>
      </c>
      <c r="H90" s="9" t="n"/>
      <c r="I90" s="5" t="n"/>
      <c r="J90" s="9" t="n"/>
      <c r="K90" s="9" t="inlineStr">
        <is>
          <t>转账</t>
        </is>
      </c>
      <c r="L90" s="8" t="inlineStr">
        <is>
          <t>✅ 可导入</t>
        </is>
      </c>
      <c r="M90" s="8" t="inlineStr">
        <is>
          <t>✅ 对账齐全</t>
        </is>
      </c>
    </row>
    <row r="91">
      <c r="A91" s="99" t="n">
        <v>46160.5817824074</v>
      </c>
      <c r="B91" s="100" t="inlineStr">
        <is>
          <t xml:space="preserve">20260518200040011100680000200058	</t>
        </is>
      </c>
      <c r="C91" s="97" t="inlineStr">
        <is>
          <t>转账红包</t>
        </is>
      </c>
      <c r="D91" s="97" t="inlineStr">
        <is>
          <t>komo</t>
        </is>
      </c>
      <c r="E91" s="97" t="inlineStr">
        <is>
          <t>153******35</t>
        </is>
      </c>
      <c r="F91" s="97" t="n">
        <v>1000</v>
      </c>
      <c r="G91" s="97" t="inlineStr">
        <is>
          <t>	</t>
        </is>
      </c>
      <c r="H91" s="6" t="n"/>
      <c r="I91" s="5" t="n"/>
      <c r="J91" s="6" t="n"/>
      <c r="K91" s="6" t="inlineStr">
        <is>
          <t>转账</t>
        </is>
      </c>
      <c r="L91" s="8" t="inlineStr">
        <is>
          <t>✅ 可导入</t>
        </is>
      </c>
      <c r="M91" s="8" t="inlineStr">
        <is>
          <t>✅ 对账齐全</t>
        </is>
      </c>
    </row>
    <row r="92">
      <c r="A92" s="101" t="n">
        <v>46160.58168981481</v>
      </c>
      <c r="B92" s="100" t="inlineStr">
        <is>
          <t xml:space="preserve">20260518200040011100680000225842	</t>
        </is>
      </c>
      <c r="C92" s="96" t="inlineStr">
        <is>
          <t>转账红包</t>
        </is>
      </c>
      <c r="D92" s="96" t="inlineStr">
        <is>
          <t>komo</t>
        </is>
      </c>
      <c r="E92" s="96" t="inlineStr">
        <is>
          <t>153******35</t>
        </is>
      </c>
      <c r="F92" s="96" t="n">
        <v>1000</v>
      </c>
      <c r="G92" s="96" t="inlineStr">
        <is>
          <t>	</t>
        </is>
      </c>
      <c r="H92" s="9" t="n"/>
      <c r="I92" s="5" t="n"/>
      <c r="J92" s="9" t="n"/>
      <c r="K92" s="9" t="inlineStr">
        <is>
          <t>转账</t>
        </is>
      </c>
      <c r="L92" s="8" t="inlineStr">
        <is>
          <t>✅ 可导入</t>
        </is>
      </c>
      <c r="M92" s="8" t="inlineStr">
        <is>
          <t>✅ 对账齐全</t>
        </is>
      </c>
    </row>
    <row r="93">
      <c r="A93" s="99" t="n">
        <v>46160.58159722222</v>
      </c>
      <c r="B93" s="100" t="inlineStr">
        <is>
          <t xml:space="preserve">20260518200040011100680000201760	</t>
        </is>
      </c>
      <c r="C93" s="97" t="inlineStr">
        <is>
          <t>转账红包</t>
        </is>
      </c>
      <c r="D93" s="97" t="inlineStr">
        <is>
          <t>komo</t>
        </is>
      </c>
      <c r="E93" s="97" t="inlineStr">
        <is>
          <t>153******35</t>
        </is>
      </c>
      <c r="F93" s="97" t="n">
        <v>1000</v>
      </c>
      <c r="G93" s="97" t="inlineStr">
        <is>
          <t>	</t>
        </is>
      </c>
      <c r="H93" s="6" t="n"/>
      <c r="I93" s="5" t="n"/>
      <c r="J93" s="6" t="n"/>
      <c r="K93" s="6" t="inlineStr">
        <is>
          <t>转账</t>
        </is>
      </c>
      <c r="L93" s="8" t="inlineStr">
        <is>
          <t>✅ 可导入</t>
        </is>
      </c>
      <c r="M93" s="8" t="inlineStr">
        <is>
          <t>✅ 对账齐全</t>
        </is>
      </c>
    </row>
    <row r="94">
      <c r="A94" s="101" t="n">
        <v>46160.58150462963</v>
      </c>
      <c r="B94" s="100" t="inlineStr">
        <is>
          <t xml:space="preserve">20260518200040011100680000177558	</t>
        </is>
      </c>
      <c r="C94" s="96" t="inlineStr">
        <is>
          <t>转账红包</t>
        </is>
      </c>
      <c r="D94" s="96" t="inlineStr">
        <is>
          <t>komo</t>
        </is>
      </c>
      <c r="E94" s="96" t="inlineStr">
        <is>
          <t>153******35</t>
        </is>
      </c>
      <c r="F94" s="96" t="n">
        <v>1000</v>
      </c>
      <c r="G94" s="96" t="inlineStr">
        <is>
          <t>	</t>
        </is>
      </c>
      <c r="H94" s="9" t="n"/>
      <c r="I94" s="5" t="n"/>
      <c r="J94" s="9" t="n"/>
      <c r="K94" s="9" t="inlineStr">
        <is>
          <t>转账</t>
        </is>
      </c>
      <c r="L94" s="8" t="inlineStr">
        <is>
          <t>✅ 可导入</t>
        </is>
      </c>
      <c r="M94" s="8" t="inlineStr">
        <is>
          <t>✅ 对账齐全</t>
        </is>
      </c>
    </row>
    <row r="95">
      <c r="A95" s="99" t="n">
        <v>46160.58138888889</v>
      </c>
      <c r="B95" s="100" t="inlineStr">
        <is>
          <t xml:space="preserve">20260518200040011100680000109807	</t>
        </is>
      </c>
      <c r="C95" s="97" t="inlineStr">
        <is>
          <t>转账红包</t>
        </is>
      </c>
      <c r="D95" s="97" t="inlineStr">
        <is>
          <t>komo</t>
        </is>
      </c>
      <c r="E95" s="97" t="inlineStr">
        <is>
          <t>153******35</t>
        </is>
      </c>
      <c r="F95" s="97" t="n">
        <v>1000</v>
      </c>
      <c r="G95" s="97" t="inlineStr">
        <is>
          <t>	</t>
        </is>
      </c>
      <c r="H95" s="6" t="n"/>
      <c r="I95" s="5" t="n"/>
      <c r="J95" s="6" t="n"/>
      <c r="K95" s="6" t="inlineStr">
        <is>
          <t>转账</t>
        </is>
      </c>
      <c r="L95" s="8" t="inlineStr">
        <is>
          <t>✅ 可导入</t>
        </is>
      </c>
      <c r="M95" s="8" t="inlineStr">
        <is>
          <t>✅ 对账齐全</t>
        </is>
      </c>
    </row>
    <row r="96">
      <c r="A96" s="101" t="n">
        <v>46159.70068287037</v>
      </c>
      <c r="B96" s="100" t="inlineStr">
        <is>
          <t xml:space="preserve">2026051722001422051400650683	</t>
        </is>
      </c>
      <c r="C96" s="96" t="inlineStr">
        <is>
          <t>生活服务</t>
        </is>
      </c>
      <c r="D96" s="96" t="inlineStr">
        <is>
          <t>万师傅</t>
        </is>
      </c>
      <c r="E96" s="96" t="inlineStr">
        <is>
          <t>wan***@126.com</t>
        </is>
      </c>
      <c r="F96" s="96" t="n">
        <v>30</v>
      </c>
      <c r="G96" s="96" t="inlineStr">
        <is>
          <t xml:space="preserve">P2026051716485908970236712000	</t>
        </is>
      </c>
      <c r="H96" s="9" t="n"/>
      <c r="I96" s="5" t="n"/>
      <c r="J96" s="9" t="n"/>
      <c r="K96" s="9" t="inlineStr">
        <is>
          <t>P2026051716485908970236712000</t>
        </is>
      </c>
      <c r="L96" s="8" t="inlineStr">
        <is>
          <t>✅ 可导入</t>
        </is>
      </c>
      <c r="M96" s="8" t="inlineStr">
        <is>
          <t>✅ 对账齐全</t>
        </is>
      </c>
    </row>
    <row r="97">
      <c r="A97" s="99" t="n">
        <v>46159.68917824074</v>
      </c>
      <c r="B97" s="100" t="inlineStr">
        <is>
          <t xml:space="preserve">2026051704200133001051088065	</t>
        </is>
      </c>
      <c r="C97" s="97" t="inlineStr">
        <is>
          <t>亲友代付</t>
        </is>
      </c>
      <c r="D97" s="97" t="inlineStr">
        <is>
          <t>Klossy·Lee(李爱群)</t>
        </is>
      </c>
      <c r="E97" s="97" t="inlineStr">
        <is>
          <t>/</t>
        </is>
      </c>
      <c r="F97" s="97" t="n">
        <v>8.539999999999999</v>
      </c>
      <c r="G97" s="97" t="inlineStr">
        <is>
          <t xml:space="preserve">2026051723001188331458399215	</t>
        </is>
      </c>
      <c r="H97" s="6" t="n"/>
      <c r="I97" s="5" t="n"/>
      <c r="J97" s="6" t="n"/>
      <c r="K97" s="6" t="inlineStr">
        <is>
          <t>亲情卡</t>
        </is>
      </c>
      <c r="L97" s="8" t="inlineStr">
        <is>
          <t>✅ 可导入</t>
        </is>
      </c>
      <c r="M97" s="8" t="inlineStr">
        <is>
          <t>✅ 对账齐全</t>
        </is>
      </c>
    </row>
    <row r="98">
      <c r="A98" s="101" t="n">
        <v>46159.64342592593</v>
      </c>
      <c r="B98" s="100" t="inlineStr">
        <is>
          <t xml:space="preserve">2026051723001422051401722888	</t>
        </is>
      </c>
      <c r="C98" s="96" t="inlineStr">
        <is>
          <t>生活服务</t>
        </is>
      </c>
      <c r="D98" s="96" t="inlineStr">
        <is>
          <t>万师傅</t>
        </is>
      </c>
      <c r="E98" s="96" t="inlineStr">
        <is>
          <t>wan***@126.com</t>
        </is>
      </c>
      <c r="F98" s="96" t="n">
        <v>138</v>
      </c>
      <c r="G98" s="96" t="inlineStr">
        <is>
          <t xml:space="preserve">P2026051715263230615024731100	</t>
        </is>
      </c>
      <c r="H98" s="9" t="n"/>
      <c r="I98" s="5" t="n"/>
      <c r="J98" s="9" t="n"/>
      <c r="K98" s="9" t="inlineStr">
        <is>
          <t>P2026051715263230615024731100</t>
        </is>
      </c>
      <c r="L98" s="8" t="inlineStr">
        <is>
          <t>✅ 可导入</t>
        </is>
      </c>
      <c r="M98" s="8" t="inlineStr">
        <is>
          <t>✅ 对账齐全</t>
        </is>
      </c>
    </row>
    <row r="99">
      <c r="A99" s="99" t="n">
        <v>46159.60681712963</v>
      </c>
      <c r="B99" s="100" t="inlineStr">
        <is>
          <t xml:space="preserve">2026051722001422051400973382	</t>
        </is>
      </c>
      <c r="C99" s="97" t="inlineStr">
        <is>
          <t>生活服务</t>
        </is>
      </c>
      <c r="D99" s="97" t="inlineStr">
        <is>
          <t>万师傅</t>
        </is>
      </c>
      <c r="E99" s="97" t="inlineStr">
        <is>
          <t>wan***@126.com</t>
        </is>
      </c>
      <c r="F99" s="97" t="n">
        <v>68</v>
      </c>
      <c r="G99" s="97" t="inlineStr">
        <is>
          <t xml:space="preserve">P2026051714334897507090426100	</t>
        </is>
      </c>
      <c r="H99" s="6" t="n"/>
      <c r="I99" s="5" t="n"/>
      <c r="J99" s="6" t="n"/>
      <c r="K99" s="6" t="inlineStr">
        <is>
          <t>P2026051714334897507090426100</t>
        </is>
      </c>
      <c r="L99" s="8" t="inlineStr">
        <is>
          <t>✅ 可导入</t>
        </is>
      </c>
      <c r="M99" s="8" t="inlineStr">
        <is>
          <t>✅ 对账齐全</t>
        </is>
      </c>
    </row>
    <row r="100">
      <c r="A100" s="101" t="n">
        <v>46159.5283449074</v>
      </c>
      <c r="B100" s="100" t="inlineStr">
        <is>
          <t xml:space="preserve">2026051704200133001050955486	</t>
        </is>
      </c>
      <c r="C100" s="96" t="inlineStr">
        <is>
          <t>亲友代付</t>
        </is>
      </c>
      <c r="D100" s="96" t="inlineStr">
        <is>
          <t>Klossy·Lee(李爱群)</t>
        </is>
      </c>
      <c r="E100" s="96" t="inlineStr">
        <is>
          <t>/</t>
        </is>
      </c>
      <c r="F100" s="96" t="n">
        <v>57.3</v>
      </c>
      <c r="G100" s="96" t="inlineStr">
        <is>
          <t xml:space="preserve">2026051723001188331455734673	</t>
        </is>
      </c>
      <c r="H100" s="9" t="n"/>
      <c r="I100" s="5" t="n"/>
      <c r="J100" s="9" t="n"/>
      <c r="K100" s="9" t="inlineStr">
        <is>
          <t>亲情卡</t>
        </is>
      </c>
      <c r="L100" s="8" t="inlineStr">
        <is>
          <t>✅ 可导入</t>
        </is>
      </c>
      <c r="M100" s="8" t="inlineStr">
        <is>
          <t>✅ 对账齐全</t>
        </is>
      </c>
    </row>
    <row r="101">
      <c r="A101" s="99" t="n">
        <v>46159.5283449074</v>
      </c>
      <c r="B101" s="100" t="inlineStr">
        <is>
          <t xml:space="preserve">2026051704200133001050955487	</t>
        </is>
      </c>
      <c r="C101" s="97" t="inlineStr">
        <is>
          <t>亲友代付</t>
        </is>
      </c>
      <c r="D101" s="97" t="inlineStr">
        <is>
          <t>Klossy·Lee(李爱群)</t>
        </is>
      </c>
      <c r="E101" s="97" t="inlineStr">
        <is>
          <t>/</t>
        </is>
      </c>
      <c r="F101" s="97" t="n">
        <v>139.5</v>
      </c>
      <c r="G101" s="97" t="inlineStr">
        <is>
          <t xml:space="preserve">2026051723001188331453295087	</t>
        </is>
      </c>
      <c r="H101" s="6" t="n"/>
      <c r="I101" s="5" t="n"/>
      <c r="J101" s="6" t="n"/>
      <c r="K101" s="6" t="inlineStr">
        <is>
          <t>亲情卡</t>
        </is>
      </c>
      <c r="L101" s="8" t="inlineStr">
        <is>
          <t>✅ 可导入</t>
        </is>
      </c>
      <c r="M101" s="8" t="inlineStr">
        <is>
          <t>✅ 对账齐全</t>
        </is>
      </c>
    </row>
    <row r="102">
      <c r="A102" s="101" t="n">
        <v>46159.46719907408</v>
      </c>
      <c r="B102" s="100" t="inlineStr">
        <is>
          <t xml:space="preserve">20260517200040011100680099851163	</t>
        </is>
      </c>
      <c r="C102" s="96" t="inlineStr">
        <is>
          <t>转账红包</t>
        </is>
      </c>
      <c r="D102" s="96" t="inlineStr">
        <is>
          <t>komo</t>
        </is>
      </c>
      <c r="E102" s="96" t="inlineStr">
        <is>
          <t>153******35</t>
        </is>
      </c>
      <c r="F102" s="96" t="n">
        <v>2000</v>
      </c>
      <c r="G102" s="96" t="inlineStr">
        <is>
          <t>	</t>
        </is>
      </c>
      <c r="H102" s="9" t="n"/>
      <c r="I102" s="5" t="n"/>
      <c r="J102" s="9" t="n"/>
      <c r="K102" s="9" t="inlineStr">
        <is>
          <t>转账</t>
        </is>
      </c>
      <c r="L102" s="8" t="inlineStr">
        <is>
          <t>✅ 可导入</t>
        </is>
      </c>
      <c r="M102" s="8" t="inlineStr">
        <is>
          <t>✅ 对账齐全</t>
        </is>
      </c>
    </row>
    <row r="103">
      <c r="A103" s="99" t="n">
        <v>46159.46709490741</v>
      </c>
      <c r="B103" s="100" t="inlineStr">
        <is>
          <t xml:space="preserve">20260517200040011100680099850106	</t>
        </is>
      </c>
      <c r="C103" s="97" t="inlineStr">
        <is>
          <t>转账红包</t>
        </is>
      </c>
      <c r="D103" s="97" t="inlineStr">
        <is>
          <t>komo</t>
        </is>
      </c>
      <c r="E103" s="97" t="inlineStr">
        <is>
          <t>153******35</t>
        </is>
      </c>
      <c r="F103" s="97" t="n">
        <v>2000</v>
      </c>
      <c r="G103" s="97" t="inlineStr">
        <is>
          <t>	</t>
        </is>
      </c>
      <c r="H103" s="6" t="n"/>
      <c r="I103" s="5" t="n"/>
      <c r="J103" s="6" t="n"/>
      <c r="K103" s="6" t="inlineStr">
        <is>
          <t>转账</t>
        </is>
      </c>
      <c r="L103" s="8" t="inlineStr">
        <is>
          <t>✅ 可导入</t>
        </is>
      </c>
      <c r="M103" s="8" t="inlineStr">
        <is>
          <t>✅ 对账齐全</t>
        </is>
      </c>
    </row>
    <row r="104">
      <c r="A104" s="101" t="n">
        <v>46159.46684027778</v>
      </c>
      <c r="B104" s="100" t="inlineStr">
        <is>
          <t xml:space="preserve">20260517200040011100680099764667	</t>
        </is>
      </c>
      <c r="C104" s="96" t="inlineStr">
        <is>
          <t>转账红包</t>
        </is>
      </c>
      <c r="D104" s="96" t="inlineStr">
        <is>
          <t>komo</t>
        </is>
      </c>
      <c r="E104" s="96" t="inlineStr">
        <is>
          <t>153******35</t>
        </is>
      </c>
      <c r="F104" s="96" t="n">
        <v>1000</v>
      </c>
      <c r="G104" s="96" t="inlineStr">
        <is>
          <t>	</t>
        </is>
      </c>
      <c r="H104" s="9" t="n"/>
      <c r="I104" s="5" t="n"/>
      <c r="J104" s="9" t="n"/>
      <c r="K104" s="9" t="inlineStr">
        <is>
          <t>转账</t>
        </is>
      </c>
      <c r="L104" s="8" t="inlineStr">
        <is>
          <t>✅ 可导入</t>
        </is>
      </c>
      <c r="M104" s="8" t="inlineStr">
        <is>
          <t>✅ 对账齐全</t>
        </is>
      </c>
    </row>
    <row r="105">
      <c r="A105" s="99" t="n">
        <v>46159.46673611111</v>
      </c>
      <c r="B105" s="100" t="inlineStr">
        <is>
          <t xml:space="preserve">20260517200040011100680099649952	</t>
        </is>
      </c>
      <c r="C105" s="97" t="inlineStr">
        <is>
          <t>转账红包</t>
        </is>
      </c>
      <c r="D105" s="97" t="inlineStr">
        <is>
          <t>komo</t>
        </is>
      </c>
      <c r="E105" s="97" t="inlineStr">
        <is>
          <t>153******35</t>
        </is>
      </c>
      <c r="F105" s="97" t="n">
        <v>1000</v>
      </c>
      <c r="G105" s="97" t="inlineStr">
        <is>
          <t>	</t>
        </is>
      </c>
      <c r="H105" s="6" t="n"/>
      <c r="I105" s="5" t="n"/>
      <c r="J105" s="6" t="n"/>
      <c r="K105" s="6" t="inlineStr">
        <is>
          <t>转账</t>
        </is>
      </c>
      <c r="L105" s="8" t="inlineStr">
        <is>
          <t>✅ 可导入</t>
        </is>
      </c>
      <c r="M105" s="8" t="inlineStr">
        <is>
          <t>✅ 对账齐全</t>
        </is>
      </c>
    </row>
    <row r="106">
      <c r="A106" s="101" t="n">
        <v>46159.46664351852</v>
      </c>
      <c r="B106" s="100" t="inlineStr">
        <is>
          <t xml:space="preserve">20260517200040011100680099635332	</t>
        </is>
      </c>
      <c r="C106" s="96" t="inlineStr">
        <is>
          <t>转账红包</t>
        </is>
      </c>
      <c r="D106" s="96" t="inlineStr">
        <is>
          <t>komo</t>
        </is>
      </c>
      <c r="E106" s="96" t="inlineStr">
        <is>
          <t>153******35</t>
        </is>
      </c>
      <c r="F106" s="96" t="n">
        <v>1000</v>
      </c>
      <c r="G106" s="96" t="inlineStr">
        <is>
          <t>	</t>
        </is>
      </c>
      <c r="H106" s="9" t="n"/>
      <c r="I106" s="5" t="n"/>
      <c r="J106" s="9" t="n"/>
      <c r="K106" s="9" t="inlineStr">
        <is>
          <t>转账</t>
        </is>
      </c>
      <c r="L106" s="8" t="inlineStr">
        <is>
          <t>✅ 可导入</t>
        </is>
      </c>
      <c r="M106" s="8" t="inlineStr">
        <is>
          <t>✅ 对账齐全</t>
        </is>
      </c>
    </row>
    <row r="107">
      <c r="A107" s="99" t="n">
        <v>46159.46653935185</v>
      </c>
      <c r="B107" s="100" t="inlineStr">
        <is>
          <t xml:space="preserve">20260517200040011100680099858528	</t>
        </is>
      </c>
      <c r="C107" s="97" t="inlineStr">
        <is>
          <t>转账红包</t>
        </is>
      </c>
      <c r="D107" s="97" t="inlineStr">
        <is>
          <t>komo</t>
        </is>
      </c>
      <c r="E107" s="97" t="inlineStr">
        <is>
          <t>153******35</t>
        </is>
      </c>
      <c r="F107" s="97" t="n">
        <v>1000</v>
      </c>
      <c r="G107" s="97" t="inlineStr">
        <is>
          <t>	</t>
        </is>
      </c>
      <c r="H107" s="6" t="n"/>
      <c r="I107" s="5" t="n"/>
      <c r="J107" s="6" t="n"/>
      <c r="K107" s="6" t="inlineStr">
        <is>
          <t>转账</t>
        </is>
      </c>
      <c r="L107" s="8" t="inlineStr">
        <is>
          <t>✅ 可导入</t>
        </is>
      </c>
      <c r="M107" s="8" t="inlineStr">
        <is>
          <t>✅ 对账齐全</t>
        </is>
      </c>
    </row>
    <row r="108">
      <c r="A108" s="101" t="n">
        <v>46159.46604166667</v>
      </c>
      <c r="B108" s="100" t="inlineStr">
        <is>
          <t xml:space="preserve">20260517200040011100680099816893	</t>
        </is>
      </c>
      <c r="C108" s="96" t="inlineStr">
        <is>
          <t>转账红包</t>
        </is>
      </c>
      <c r="D108" s="96" t="inlineStr">
        <is>
          <t>komo</t>
        </is>
      </c>
      <c r="E108" s="96" t="inlineStr">
        <is>
          <t>153******35</t>
        </is>
      </c>
      <c r="F108" s="96" t="n">
        <v>1000</v>
      </c>
      <c r="G108" s="96" t="inlineStr">
        <is>
          <t>	</t>
        </is>
      </c>
      <c r="H108" s="9" t="n"/>
      <c r="I108" s="5" t="n"/>
      <c r="J108" s="9" t="n"/>
      <c r="K108" s="9" t="inlineStr">
        <is>
          <t>转账</t>
        </is>
      </c>
      <c r="L108" s="8" t="inlineStr">
        <is>
          <t>✅ 可导入</t>
        </is>
      </c>
      <c r="M108" s="8" t="inlineStr">
        <is>
          <t>✅ 对账齐全</t>
        </is>
      </c>
    </row>
    <row r="109">
      <c r="A109" s="99" t="n">
        <v>46158.619375</v>
      </c>
      <c r="B109" s="100" t="inlineStr">
        <is>
          <t xml:space="preserve">20260516200040011100050083738910	</t>
        </is>
      </c>
      <c r="C109" s="97" t="inlineStr">
        <is>
          <t>交通出行</t>
        </is>
      </c>
      <c r="D109" s="97" t="inlineStr">
        <is>
          <t>程卫燕(**男)</t>
        </is>
      </c>
      <c r="E109" s="97" t="inlineStr">
        <is>
          <t>tia***@163.com</t>
        </is>
      </c>
      <c r="F109" s="97" t="n">
        <v>980</v>
      </c>
      <c r="G109" s="97" t="inlineStr">
        <is>
          <t>	</t>
        </is>
      </c>
      <c r="H109" s="6" t="n"/>
      <c r="I109" s="5" t="n"/>
      <c r="J109" s="6" t="n"/>
      <c r="K109" s="6" t="inlineStr">
        <is>
          <t>榉木运费?叉车费</t>
        </is>
      </c>
      <c r="L109" s="8" t="inlineStr">
        <is>
          <t>✅ 可导入</t>
        </is>
      </c>
      <c r="M109" s="8" t="inlineStr">
        <is>
          <t>✅ 对账齐全</t>
        </is>
      </c>
    </row>
    <row r="110">
      <c r="A110" s="101" t="n">
        <v>46158.54023148148</v>
      </c>
      <c r="B110" s="100" t="inlineStr">
        <is>
          <t xml:space="preserve">20260516200040011100680099514617	</t>
        </is>
      </c>
      <c r="C110" s="96" t="inlineStr">
        <is>
          <t>转账红包</t>
        </is>
      </c>
      <c r="D110" s="96" t="inlineStr">
        <is>
          <t>komo</t>
        </is>
      </c>
      <c r="E110" s="96" t="inlineStr">
        <is>
          <t>153******35</t>
        </is>
      </c>
      <c r="F110" s="96" t="n">
        <v>1000</v>
      </c>
      <c r="G110" s="96" t="inlineStr">
        <is>
          <t>	</t>
        </is>
      </c>
      <c r="H110" s="9" t="n"/>
      <c r="I110" s="5" t="n"/>
      <c r="J110" s="9" t="n"/>
      <c r="K110" s="9" t="inlineStr">
        <is>
          <t>转账</t>
        </is>
      </c>
      <c r="L110" s="8" t="inlineStr">
        <is>
          <t>✅ 可导入</t>
        </is>
      </c>
      <c r="M110" s="8" t="inlineStr">
        <is>
          <t>✅ 对账齐全</t>
        </is>
      </c>
    </row>
    <row r="111">
      <c r="A111" s="99" t="n">
        <v>46158.54011574074</v>
      </c>
      <c r="B111" s="100" t="inlineStr">
        <is>
          <t xml:space="preserve">20260516200040011100680099447435	</t>
        </is>
      </c>
      <c r="C111" s="97" t="inlineStr">
        <is>
          <t>转账红包</t>
        </is>
      </c>
      <c r="D111" s="97" t="inlineStr">
        <is>
          <t>komo</t>
        </is>
      </c>
      <c r="E111" s="97" t="inlineStr">
        <is>
          <t>153******35</t>
        </is>
      </c>
      <c r="F111" s="97" t="n">
        <v>1000</v>
      </c>
      <c r="G111" s="97" t="inlineStr">
        <is>
          <t>	</t>
        </is>
      </c>
      <c r="H111" s="6" t="n"/>
      <c r="I111" s="5" t="n"/>
      <c r="J111" s="6" t="n"/>
      <c r="K111" s="6" t="inlineStr">
        <is>
          <t>转账</t>
        </is>
      </c>
      <c r="L111" s="8" t="inlineStr">
        <is>
          <t>✅ 可导入</t>
        </is>
      </c>
      <c r="M111" s="8" t="inlineStr">
        <is>
          <t>✅ 对账齐全</t>
        </is>
      </c>
    </row>
    <row r="112">
      <c r="A112" s="101" t="n">
        <v>46158.53991898148</v>
      </c>
      <c r="B112" s="100" t="inlineStr">
        <is>
          <t xml:space="preserve">20260516200040011100680099529706	</t>
        </is>
      </c>
      <c r="C112" s="96" t="inlineStr">
        <is>
          <t>转账红包</t>
        </is>
      </c>
      <c r="D112" s="96" t="inlineStr">
        <is>
          <t>komo</t>
        </is>
      </c>
      <c r="E112" s="96" t="inlineStr">
        <is>
          <t>153******35</t>
        </is>
      </c>
      <c r="F112" s="96" t="n">
        <v>1000</v>
      </c>
      <c r="G112" s="96" t="inlineStr">
        <is>
          <t>	</t>
        </is>
      </c>
      <c r="H112" s="9" t="n"/>
      <c r="I112" s="5" t="n"/>
      <c r="J112" s="9" t="n"/>
      <c r="K112" s="9" t="inlineStr">
        <is>
          <t>转账</t>
        </is>
      </c>
      <c r="L112" s="8" t="inlineStr">
        <is>
          <t>✅ 可导入</t>
        </is>
      </c>
      <c r="M112" s="8" t="inlineStr">
        <is>
          <t>✅ 对账齐全</t>
        </is>
      </c>
    </row>
    <row r="113">
      <c r="A113" s="99" t="n">
        <v>46158.53978009259</v>
      </c>
      <c r="B113" s="100" t="inlineStr">
        <is>
          <t xml:space="preserve">20260516200040011100680099365405	</t>
        </is>
      </c>
      <c r="C113" s="97" t="inlineStr">
        <is>
          <t>转账红包</t>
        </is>
      </c>
      <c r="D113" s="97" t="inlineStr">
        <is>
          <t>komo</t>
        </is>
      </c>
      <c r="E113" s="97" t="inlineStr">
        <is>
          <t>153******35</t>
        </is>
      </c>
      <c r="F113" s="97" t="n">
        <v>1000</v>
      </c>
      <c r="G113" s="97" t="inlineStr">
        <is>
          <t>	</t>
        </is>
      </c>
      <c r="H113" s="6" t="n"/>
      <c r="I113" s="5" t="n"/>
      <c r="J113" s="6" t="n"/>
      <c r="K113" s="6" t="inlineStr">
        <is>
          <t>转账</t>
        </is>
      </c>
      <c r="L113" s="8" t="inlineStr">
        <is>
          <t>✅ 可导入</t>
        </is>
      </c>
      <c r="M113" s="8" t="inlineStr">
        <is>
          <t>✅ 对账齐全</t>
        </is>
      </c>
    </row>
    <row r="114">
      <c r="A114" s="101" t="n">
        <v>46158.43302083333</v>
      </c>
      <c r="B114" s="100" t="inlineStr">
        <is>
          <t xml:space="preserve">20260516200040011100050083662454	</t>
        </is>
      </c>
      <c r="C114" s="96" t="inlineStr">
        <is>
          <t>转账红包</t>
        </is>
      </c>
      <c r="D114" s="96" t="inlineStr">
        <is>
          <t>泰盛隆(**峰)</t>
        </is>
      </c>
      <c r="E114" s="96" t="inlineStr">
        <is>
          <t>189******88</t>
        </is>
      </c>
      <c r="F114" s="96" t="n">
        <v>815</v>
      </c>
      <c r="G114" s="96" t="inlineStr">
        <is>
          <t>	</t>
        </is>
      </c>
      <c r="H114" s="9" t="n"/>
      <c r="I114" s="5" t="n"/>
      <c r="J114" s="9" t="n"/>
      <c r="K114" s="9" t="inlineStr">
        <is>
          <t>三次贴皮采购</t>
        </is>
      </c>
      <c r="L114" s="8" t="inlineStr">
        <is>
          <t>✅ 可导入</t>
        </is>
      </c>
      <c r="M114" s="8" t="inlineStr">
        <is>
          <t>✅ 对账齐全</t>
        </is>
      </c>
    </row>
    <row r="115">
      <c r="A115" s="99" t="n">
        <v>46158.41660879629</v>
      </c>
      <c r="B115" s="100" t="inlineStr">
        <is>
          <t xml:space="preserve">20260516200040011100050083661108	</t>
        </is>
      </c>
      <c r="C115" s="97" t="inlineStr">
        <is>
          <t>转账红包</t>
        </is>
      </c>
      <c r="D115" s="97" t="inlineStr">
        <is>
          <t>晶晶(**晶)</t>
        </is>
      </c>
      <c r="E115" s="97" t="inlineStr">
        <is>
          <t>yel***@qq.com</t>
        </is>
      </c>
      <c r="F115" s="97" t="n">
        <v>24</v>
      </c>
      <c r="G115" s="97" t="inlineStr">
        <is>
          <t>	</t>
        </is>
      </c>
      <c r="H115" s="6" t="n"/>
      <c r="I115" s="5" t="n"/>
      <c r="J115" s="6" t="n"/>
      <c r="K115" s="6" t="inlineStr">
        <is>
          <t>5.12-Y</t>
        </is>
      </c>
      <c r="L115" s="8" t="inlineStr">
        <is>
          <t>✅ 可导入</t>
        </is>
      </c>
      <c r="M115" s="8" t="inlineStr">
        <is>
          <t>✅ 对账齐全</t>
        </is>
      </c>
    </row>
    <row r="116">
      <c r="A116" s="101" t="n">
        <v>46158.41643518519</v>
      </c>
      <c r="B116" s="100" t="inlineStr">
        <is>
          <t xml:space="preserve">20260516200040011100050083674442	</t>
        </is>
      </c>
      <c r="C116" s="96" t="inlineStr">
        <is>
          <t>转账红包</t>
        </is>
      </c>
      <c r="D116" s="96" t="inlineStr">
        <is>
          <t>晶晶(**晶)</t>
        </is>
      </c>
      <c r="E116" s="96" t="inlineStr">
        <is>
          <t>yel***@qq.com</t>
        </is>
      </c>
      <c r="F116" s="96" t="n">
        <v>63.75</v>
      </c>
      <c r="G116" s="96" t="inlineStr">
        <is>
          <t>	</t>
        </is>
      </c>
      <c r="H116" s="9" t="n"/>
      <c r="I116" s="5" t="n"/>
      <c r="J116" s="9" t="n"/>
      <c r="K116" s="9" t="inlineStr">
        <is>
          <t>5.12-b流水</t>
        </is>
      </c>
      <c r="L116" s="8" t="inlineStr">
        <is>
          <t>✅ 可导入</t>
        </is>
      </c>
      <c r="M116" s="8" t="inlineStr">
        <is>
          <t>✅ 对账齐全</t>
        </is>
      </c>
    </row>
    <row r="117">
      <c r="A117" s="99" t="n">
        <v>46158.41618055556</v>
      </c>
      <c r="B117" s="100" t="inlineStr">
        <is>
          <t xml:space="preserve">20260516200040011100050083675808	</t>
        </is>
      </c>
      <c r="C117" s="97" t="inlineStr">
        <is>
          <t>转账红包</t>
        </is>
      </c>
      <c r="D117" s="97" t="inlineStr">
        <is>
          <t>晶晶(**晶)</t>
        </is>
      </c>
      <c r="E117" s="97" t="inlineStr">
        <is>
          <t>yel***@qq.com</t>
        </is>
      </c>
      <c r="F117" s="97" t="n">
        <v>77</v>
      </c>
      <c r="G117" s="97" t="inlineStr">
        <is>
          <t>	</t>
        </is>
      </c>
      <c r="H117" s="6" t="n"/>
      <c r="I117" s="5" t="n"/>
      <c r="J117" s="6" t="n"/>
      <c r="K117" s="6" t="inlineStr">
        <is>
          <t>5.11-Y</t>
        </is>
      </c>
      <c r="L117" s="8" t="inlineStr">
        <is>
          <t>✅ 可导入</t>
        </is>
      </c>
      <c r="M117" s="8" t="inlineStr">
        <is>
          <t>✅ 对账齐全</t>
        </is>
      </c>
    </row>
    <row r="118">
      <c r="A118" s="101" t="n">
        <v>46158.41601851852</v>
      </c>
      <c r="B118" s="100" t="inlineStr">
        <is>
          <t xml:space="preserve">20260516200040011100050083764565	</t>
        </is>
      </c>
      <c r="C118" s="96" t="inlineStr">
        <is>
          <t>转账红包</t>
        </is>
      </c>
      <c r="D118" s="96" t="inlineStr">
        <is>
          <t>晶晶(**晶)</t>
        </is>
      </c>
      <c r="E118" s="96" t="inlineStr">
        <is>
          <t>yel***@qq.com</t>
        </is>
      </c>
      <c r="F118" s="96" t="n">
        <v>166.35</v>
      </c>
      <c r="G118" s="96" t="inlineStr">
        <is>
          <t>	</t>
        </is>
      </c>
      <c r="H118" s="9" t="n"/>
      <c r="I118" s="5" t="n"/>
      <c r="J118" s="9" t="n"/>
      <c r="K118" s="9" t="inlineStr">
        <is>
          <t>5.11-b流水</t>
        </is>
      </c>
      <c r="L118" s="8" t="inlineStr">
        <is>
          <t>✅ 可导入</t>
        </is>
      </c>
      <c r="M118" s="8" t="inlineStr">
        <is>
          <t>✅ 对账齐全</t>
        </is>
      </c>
    </row>
    <row r="119">
      <c r="A119" s="99" t="n">
        <v>46158.41577546296</v>
      </c>
      <c r="B119" s="100" t="inlineStr">
        <is>
          <t xml:space="preserve">20260516200040011100050083770811	</t>
        </is>
      </c>
      <c r="C119" s="96" t="inlineStr">
        <is>
          <t>转账红包</t>
        </is>
      </c>
      <c r="D119" s="96" t="inlineStr">
        <is>
          <t>晶晶(**晶)</t>
        </is>
      </c>
      <c r="E119" s="96" t="inlineStr">
        <is>
          <t>yel***@qq.com</t>
        </is>
      </c>
      <c r="F119" s="96" t="n">
        <v>226</v>
      </c>
      <c r="G119" s="96" t="inlineStr">
        <is>
          <t>	</t>
        </is>
      </c>
      <c r="H119" s="6" t="n"/>
      <c r="I119" s="5" t="n"/>
      <c r="J119" s="6" t="n"/>
      <c r="K119" s="6" t="inlineStr">
        <is>
          <t>5.10-Y</t>
        </is>
      </c>
      <c r="L119" s="8" t="inlineStr">
        <is>
          <t>✅ 可导入</t>
        </is>
      </c>
      <c r="M119" s="8" t="inlineStr">
        <is>
          <t>✅ 对账齐全</t>
        </is>
      </c>
    </row>
    <row r="120">
      <c r="A120" s="101" t="n">
        <v>46158.41556712963</v>
      </c>
      <c r="B120" s="100" t="inlineStr">
        <is>
          <t xml:space="preserve">20260516200040011100050083698828	</t>
        </is>
      </c>
      <c r="C120" s="97" t="inlineStr">
        <is>
          <t>转账红包</t>
        </is>
      </c>
      <c r="D120" s="97" t="inlineStr">
        <is>
          <t>晶晶(**晶)</t>
        </is>
      </c>
      <c r="E120" s="97" t="inlineStr">
        <is>
          <t>yel***@qq.com</t>
        </is>
      </c>
      <c r="F120" s="97" t="n">
        <v>668.02</v>
      </c>
      <c r="G120" s="97" t="inlineStr">
        <is>
          <t>	</t>
        </is>
      </c>
      <c r="H120" s="9" t="n"/>
      <c r="I120" s="5" t="n"/>
      <c r="J120" s="9" t="n"/>
      <c r="K120" s="9" t="inlineStr">
        <is>
          <t>5.10-b流水</t>
        </is>
      </c>
      <c r="L120" s="8" t="inlineStr">
        <is>
          <t>✅ 可导入</t>
        </is>
      </c>
      <c r="M120" s="8" t="inlineStr">
        <is>
          <t>✅ 对账齐全</t>
        </is>
      </c>
    </row>
    <row r="121">
      <c r="A121" s="99" t="n">
        <v>46158.37864583333</v>
      </c>
      <c r="B121" s="100" t="inlineStr">
        <is>
          <t xml:space="preserve">20260516200040011100680099274058	</t>
        </is>
      </c>
      <c r="C121" s="96" t="inlineStr">
        <is>
          <t>转账红包</t>
        </is>
      </c>
      <c r="D121" s="96" t="inlineStr">
        <is>
          <t>komo</t>
        </is>
      </c>
      <c r="E121" s="96" t="inlineStr">
        <is>
          <t>153******35</t>
        </is>
      </c>
      <c r="F121" s="96" t="n">
        <v>5000</v>
      </c>
      <c r="G121" s="96" t="inlineStr">
        <is>
          <t>	</t>
        </is>
      </c>
      <c r="H121" s="6" t="n"/>
      <c r="I121" s="5" t="n"/>
      <c r="J121" s="6" t="n"/>
      <c r="K121" s="6" t="inlineStr">
        <is>
          <t>转账</t>
        </is>
      </c>
      <c r="L121" s="8" t="inlineStr">
        <is>
          <t>✅ 可导入</t>
        </is>
      </c>
      <c r="M121" s="8" t="inlineStr">
        <is>
          <t>✅ 对账齐全</t>
        </is>
      </c>
    </row>
    <row r="122">
      <c r="A122" s="101" t="n">
        <v>46158.37827546296</v>
      </c>
      <c r="B122" s="100" t="inlineStr">
        <is>
          <t xml:space="preserve">20260516200040011100680099255270	</t>
        </is>
      </c>
      <c r="C122" s="97" t="inlineStr">
        <is>
          <t>转账红包</t>
        </is>
      </c>
      <c r="D122" s="97" t="inlineStr">
        <is>
          <t>komo</t>
        </is>
      </c>
      <c r="E122" s="97" t="inlineStr">
        <is>
          <t>153******35</t>
        </is>
      </c>
      <c r="F122" s="97" t="n">
        <v>10000</v>
      </c>
      <c r="G122" s="97" t="inlineStr">
        <is>
          <t>	</t>
        </is>
      </c>
      <c r="H122" s="9" t="n"/>
      <c r="I122" s="5" t="n"/>
      <c r="J122" s="9" t="n"/>
      <c r="K122" s="9" t="inlineStr">
        <is>
          <t>转账</t>
        </is>
      </c>
      <c r="L122" s="8" t="inlineStr">
        <is>
          <t>✅ 可导入</t>
        </is>
      </c>
      <c r="M122" s="8" t="inlineStr">
        <is>
          <t>✅ 对账齐全</t>
        </is>
      </c>
    </row>
    <row r="123">
      <c r="A123" s="99" t="n">
        <v>46158.3781712963</v>
      </c>
      <c r="B123" s="100" t="inlineStr">
        <is>
          <t xml:space="preserve">20260516200040011100680099258418	</t>
        </is>
      </c>
      <c r="C123" s="96" t="inlineStr">
        <is>
          <t>转账红包</t>
        </is>
      </c>
      <c r="D123" s="96" t="inlineStr">
        <is>
          <t>komo</t>
        </is>
      </c>
      <c r="E123" s="96" t="inlineStr">
        <is>
          <t>153******35</t>
        </is>
      </c>
      <c r="F123" s="96" t="n">
        <v>10000</v>
      </c>
      <c r="G123" s="96" t="inlineStr">
        <is>
          <t>	</t>
        </is>
      </c>
      <c r="H123" s="6" t="n"/>
      <c r="I123" s="5" t="n"/>
      <c r="J123" s="6" t="n"/>
      <c r="K123" s="6" t="inlineStr">
        <is>
          <t>转账</t>
        </is>
      </c>
      <c r="L123" s="8" t="inlineStr">
        <is>
          <t>✅ 可导入</t>
        </is>
      </c>
      <c r="M123" s="8" t="inlineStr">
        <is>
          <t>✅ 对账齐全</t>
        </is>
      </c>
    </row>
    <row r="124">
      <c r="A124" s="101" t="n">
        <v>46158.37804398148</v>
      </c>
      <c r="B124" s="100" t="inlineStr">
        <is>
          <t xml:space="preserve">20260516200040011100680099312029	</t>
        </is>
      </c>
      <c r="C124" s="97" t="inlineStr">
        <is>
          <t>转账红包</t>
        </is>
      </c>
      <c r="D124" s="97" t="inlineStr">
        <is>
          <t>komo</t>
        </is>
      </c>
      <c r="E124" s="97" t="inlineStr">
        <is>
          <t>153******35</t>
        </is>
      </c>
      <c r="F124" s="97" t="n">
        <v>10000</v>
      </c>
      <c r="G124" s="97" t="inlineStr">
        <is>
          <t>	</t>
        </is>
      </c>
      <c r="H124" s="9" t="n"/>
      <c r="I124" s="5" t="n"/>
      <c r="J124" s="9" t="n"/>
      <c r="K124" s="9" t="inlineStr">
        <is>
          <t>转账</t>
        </is>
      </c>
      <c r="L124" s="8" t="inlineStr">
        <is>
          <t>✅ 可导入</t>
        </is>
      </c>
      <c r="M124" s="8" t="inlineStr">
        <is>
          <t>✅ 对账齐全</t>
        </is>
      </c>
    </row>
    <row r="125">
      <c r="A125" s="99" t="n">
        <v>46157.55155092593</v>
      </c>
      <c r="B125" s="100" t="inlineStr">
        <is>
          <t xml:space="preserve">2026051504200133001050133023	</t>
        </is>
      </c>
      <c r="C125" s="96" t="inlineStr">
        <is>
          <t>亲友代付</t>
        </is>
      </c>
      <c r="D125" s="96" t="inlineStr">
        <is>
          <t>Klossy·Lee(**群)</t>
        </is>
      </c>
      <c r="E125" s="96" t="inlineStr">
        <is>
          <t>/</t>
        </is>
      </c>
      <c r="F125" s="96" t="n">
        <v>136.31</v>
      </c>
      <c r="G125" s="96" t="inlineStr">
        <is>
          <t xml:space="preserve">2026051523001188331437624466	</t>
        </is>
      </c>
      <c r="H125" s="6" t="n"/>
      <c r="I125" s="5" t="n"/>
      <c r="J125" s="6" t="n"/>
      <c r="K125" s="6" t="inlineStr">
        <is>
          <t>亲情卡</t>
        </is>
      </c>
      <c r="L125" s="8" t="inlineStr">
        <is>
          <t>✅ 可导入</t>
        </is>
      </c>
      <c r="M125" s="8" t="inlineStr">
        <is>
          <t>✅ 对账齐全</t>
        </is>
      </c>
    </row>
    <row r="126">
      <c r="A126" s="101" t="n">
        <v>46157.54458333334</v>
      </c>
      <c r="B126" s="100" t="inlineStr">
        <is>
          <t xml:space="preserve">2026051504200233001050141827	</t>
        </is>
      </c>
      <c r="C126" s="97" t="inlineStr">
        <is>
          <t>亲友代付</t>
        </is>
      </c>
      <c r="D126" s="97" t="inlineStr">
        <is>
          <t>Klossy·Lee</t>
        </is>
      </c>
      <c r="E126" s="97" t="inlineStr">
        <is>
          <t>206***@qq.com</t>
        </is>
      </c>
      <c r="F126" s="97" t="n">
        <v>60</v>
      </c>
      <c r="G126" s="97" t="inlineStr">
        <is>
          <t xml:space="preserve">2026051504200233001050141827	</t>
        </is>
      </c>
      <c r="H126" s="9" t="n"/>
      <c r="I126" s="5" t="n"/>
      <c r="J126" s="9" t="n"/>
      <c r="K126" s="97" t="inlineStr">
        <is>
          <t>电视柜铝板修复</t>
        </is>
      </c>
      <c r="L126" s="8" t="inlineStr">
        <is>
          <t>✅ 可导入</t>
        </is>
      </c>
      <c r="M126" s="8" t="inlineStr">
        <is>
          <t>✅ 对账齐全</t>
        </is>
      </c>
    </row>
    <row r="127">
      <c r="A127" s="99" t="n">
        <v>46156.66783564815</v>
      </c>
      <c r="B127" s="100" t="inlineStr">
        <is>
          <t xml:space="preserve">20260514200040011100050082964151	</t>
        </is>
      </c>
      <c r="C127" s="96" t="inlineStr">
        <is>
          <t>转账红包</t>
        </is>
      </c>
      <c r="D127" s="96" t="inlineStr">
        <is>
          <t>程卫燕(**男)</t>
        </is>
      </c>
      <c r="E127" s="96" t="inlineStr">
        <is>
          <t>tia***@163.com</t>
        </is>
      </c>
      <c r="F127" s="96" t="n">
        <v>26050</v>
      </c>
      <c r="G127" s="96" t="inlineStr">
        <is>
          <t>	</t>
        </is>
      </c>
      <c r="H127" s="6" t="n"/>
      <c r="I127" s="5" t="n"/>
      <c r="J127" s="6" t="n"/>
      <c r="K127" s="6" t="inlineStr">
        <is>
          <t>26年床样品尾款</t>
        </is>
      </c>
      <c r="L127" s="8" t="inlineStr">
        <is>
          <t>✅ 可导入</t>
        </is>
      </c>
      <c r="M127" s="8" t="inlineStr">
        <is>
          <t>✅ 对账齐全</t>
        </is>
      </c>
    </row>
    <row r="128">
      <c r="A128" s="101" t="n">
        <v>46156.65601851852</v>
      </c>
      <c r="B128" s="100" t="inlineStr">
        <is>
          <t xml:space="preserve">20260514200040011100680098622280	</t>
        </is>
      </c>
      <c r="C128" s="97" t="inlineStr">
        <is>
          <t>转账红包</t>
        </is>
      </c>
      <c r="D128" s="97" t="inlineStr">
        <is>
          <t>komo</t>
        </is>
      </c>
      <c r="E128" s="97" t="inlineStr">
        <is>
          <t>153******35</t>
        </is>
      </c>
      <c r="F128" s="97" t="n">
        <v>10000</v>
      </c>
      <c r="G128" s="97" t="inlineStr">
        <is>
          <t>	</t>
        </is>
      </c>
      <c r="H128" s="9" t="n"/>
      <c r="I128" s="5" t="n"/>
      <c r="J128" s="9" t="n"/>
      <c r="K128" s="9" t="inlineStr">
        <is>
          <t>转账</t>
        </is>
      </c>
      <c r="L128" s="8" t="inlineStr">
        <is>
          <t>✅ 可导入</t>
        </is>
      </c>
      <c r="M128" s="8" t="inlineStr">
        <is>
          <t>✅ 对账齐全</t>
        </is>
      </c>
    </row>
    <row r="129">
      <c r="A129" s="99" t="n">
        <v>46156.65564814815</v>
      </c>
      <c r="B129" s="100" t="inlineStr">
        <is>
          <t xml:space="preserve">20260514200040011100680098550729	</t>
        </is>
      </c>
      <c r="C129" s="96" t="inlineStr">
        <is>
          <t>转账红包</t>
        </is>
      </c>
      <c r="D129" s="96" t="inlineStr">
        <is>
          <t>komo</t>
        </is>
      </c>
      <c r="E129" s="96" t="inlineStr">
        <is>
          <t>153******35</t>
        </is>
      </c>
      <c r="F129" s="96" t="n">
        <v>10000</v>
      </c>
      <c r="G129" s="96" t="inlineStr">
        <is>
          <t>	</t>
        </is>
      </c>
      <c r="H129" s="6" t="n"/>
      <c r="I129" s="5" t="n"/>
      <c r="J129" s="6" t="n"/>
      <c r="K129" s="6" t="inlineStr">
        <is>
          <t>转账</t>
        </is>
      </c>
      <c r="L129" s="8" t="inlineStr">
        <is>
          <t>✅ 可导入</t>
        </is>
      </c>
      <c r="M129" s="8" t="inlineStr">
        <is>
          <t>✅ 对账齐全</t>
        </is>
      </c>
    </row>
    <row r="130">
      <c r="A130" s="101" t="n">
        <v>46156.63923611111</v>
      </c>
      <c r="B130" s="100" t="inlineStr">
        <is>
          <t xml:space="preserve">20260514200040011100050083025412	</t>
        </is>
      </c>
      <c r="C130" s="97" t="inlineStr">
        <is>
          <t>转账红包</t>
        </is>
      </c>
      <c r="D130" s="97" t="inlineStr">
        <is>
          <t>Klossy·Lee(**群)</t>
        </is>
      </c>
      <c r="E130" s="97" t="inlineStr">
        <is>
          <t>206***@qq.com</t>
        </is>
      </c>
      <c r="F130" s="97" t="n">
        <v>202</v>
      </c>
      <c r="G130" s="97" t="inlineStr">
        <is>
          <t>	</t>
        </is>
      </c>
      <c r="H130" s="9" t="n"/>
      <c r="I130" s="5" t="n"/>
      <c r="J130" s="9" t="n"/>
      <c r="K130" s="9" t="inlineStr">
        <is>
          <t>德邦快递-汪凡丁返厂</t>
        </is>
      </c>
      <c r="L130" s="8" t="inlineStr">
        <is>
          <t>✅ 可导入</t>
        </is>
      </c>
      <c r="M130" s="8" t="inlineStr">
        <is>
          <t>✅ 对账齐全</t>
        </is>
      </c>
    </row>
    <row r="131">
      <c r="A131" s="99" t="n">
        <v>46155.77947916667</v>
      </c>
      <c r="B131" s="100" t="inlineStr">
        <is>
          <t xml:space="preserve">20260513200040011100050082707789	</t>
        </is>
      </c>
      <c r="C131" s="96" t="inlineStr">
        <is>
          <t>转账红包</t>
        </is>
      </c>
      <c r="D131" s="96" t="inlineStr">
        <is>
          <t>晶晶(**晶)</t>
        </is>
      </c>
      <c r="E131" s="96" t="inlineStr">
        <is>
          <t>yel***@qq.com</t>
        </is>
      </c>
      <c r="F131" s="96" t="n">
        <v>220</v>
      </c>
      <c r="G131" s="96" t="inlineStr">
        <is>
          <t>	</t>
        </is>
      </c>
      <c r="H131" s="6" t="n"/>
      <c r="I131" s="5" t="n"/>
      <c r="J131" s="6" t="n"/>
      <c r="K131" s="6" t="inlineStr">
        <is>
          <t>5.9-Y</t>
        </is>
      </c>
      <c r="L131" s="8" t="inlineStr">
        <is>
          <t>✅ 可导入</t>
        </is>
      </c>
      <c r="M131" s="8" t="inlineStr">
        <is>
          <t>✅ 对账齐全</t>
        </is>
      </c>
    </row>
    <row r="132">
      <c r="A132" s="101" t="n">
        <v>46155.77929398148</v>
      </c>
      <c r="B132" s="100" t="inlineStr">
        <is>
          <t xml:space="preserve">20260513200040011100050082704292	</t>
        </is>
      </c>
      <c r="C132" s="97" t="inlineStr">
        <is>
          <t>转账红包</t>
        </is>
      </c>
      <c r="D132" s="97" t="inlineStr">
        <is>
          <t>晶晶(**晶)</t>
        </is>
      </c>
      <c r="E132" s="97" t="inlineStr">
        <is>
          <t>yel***@qq.com</t>
        </is>
      </c>
      <c r="F132" s="97" t="n">
        <v>937.8099999999999</v>
      </c>
      <c r="G132" s="97" t="inlineStr">
        <is>
          <t>	</t>
        </is>
      </c>
      <c r="H132" s="9" t="n"/>
      <c r="I132" s="5" t="n"/>
      <c r="J132" s="9" t="n"/>
      <c r="K132" s="9" t="inlineStr">
        <is>
          <t>5.9-b流水</t>
        </is>
      </c>
      <c r="L132" s="8" t="inlineStr">
        <is>
          <t>✅ 可导入</t>
        </is>
      </c>
      <c r="M132" s="8" t="inlineStr">
        <is>
          <t>✅ 对账齐全</t>
        </is>
      </c>
    </row>
    <row r="133">
      <c r="A133" s="99" t="n">
        <v>46155.71769675926</v>
      </c>
      <c r="B133" s="100" t="inlineStr">
        <is>
          <t xml:space="preserve">20260513200040011100050082553388	</t>
        </is>
      </c>
      <c r="C133" s="96" t="inlineStr">
        <is>
          <t>转账红包</t>
        </is>
      </c>
      <c r="D133" s="96" t="inlineStr">
        <is>
          <t>程卫燕(**男)</t>
        </is>
      </c>
      <c r="E133" s="96" t="inlineStr">
        <is>
          <t>tia***@163.com</t>
        </is>
      </c>
      <c r="F133" s="96" t="n">
        <v>7195</v>
      </c>
      <c r="G133" s="96" t="inlineStr">
        <is>
          <t>	</t>
        </is>
      </c>
      <c r="H133" s="6" t="n"/>
      <c r="I133" s="5" t="n"/>
      <c r="J133" s="6" t="n"/>
      <c r="K133" s="6" t="inlineStr">
        <is>
          <t>4月打包费</t>
        </is>
      </c>
      <c r="L133" s="8" t="inlineStr">
        <is>
          <t>✅ 可导入</t>
        </is>
      </c>
      <c r="M133" s="8" t="inlineStr">
        <is>
          <t>✅ 对账齐全</t>
        </is>
      </c>
    </row>
    <row r="134">
      <c r="A134" s="101" t="n">
        <v>46155.66613425926</v>
      </c>
      <c r="B134" s="100" t="inlineStr">
        <is>
          <t xml:space="preserve">2026051323001422051420903454	</t>
        </is>
      </c>
      <c r="C134" s="97" t="inlineStr">
        <is>
          <t>生活服务</t>
        </is>
      </c>
      <c r="D134" s="97" t="inlineStr">
        <is>
          <t>中通快递股份有限公司</t>
        </is>
      </c>
      <c r="E134" s="97" t="inlineStr">
        <is>
          <t>fuw***@zto.cn</t>
        </is>
      </c>
      <c r="F134" s="97" t="n">
        <v>13</v>
      </c>
      <c r="G134" s="97" t="inlineStr">
        <is>
          <t xml:space="preserve">260513024838329122	</t>
        </is>
      </c>
      <c r="H134" s="9" t="n"/>
      <c r="I134" s="5" t="n"/>
      <c r="J134" s="9" t="n"/>
      <c r="K134" s="97" t="inlineStr">
        <is>
          <t>ZTO中通快递-快递运费；teng客户抽屉轨道</t>
        </is>
      </c>
      <c r="L134" s="8" t="inlineStr">
        <is>
          <t>✅ 可导入</t>
        </is>
      </c>
      <c r="M134" s="8" t="inlineStr">
        <is>
          <t>✅ 对账齐全</t>
        </is>
      </c>
    </row>
    <row r="135">
      <c r="A135" s="99" t="n">
        <v>46155.54127314815</v>
      </c>
      <c r="B135" s="100" t="inlineStr">
        <is>
          <t xml:space="preserve">2026051322001422051412709130	</t>
        </is>
      </c>
      <c r="C135" s="96" t="inlineStr">
        <is>
          <t>生活服务</t>
        </is>
      </c>
      <c r="D135" s="96" t="inlineStr">
        <is>
          <t>中通快递股份有限公司</t>
        </is>
      </c>
      <c r="E135" s="96" t="inlineStr">
        <is>
          <t>fuw***@zto.cn</t>
        </is>
      </c>
      <c r="F135" s="96" t="n">
        <v>12.34</v>
      </c>
      <c r="G135" s="96" t="inlineStr">
        <is>
          <t xml:space="preserve">260513017070990129	</t>
        </is>
      </c>
      <c r="H135" s="6" t="n"/>
      <c r="I135" s="5" t="n"/>
      <c r="J135" s="6" t="n"/>
      <c r="K135" s="96" t="inlineStr">
        <is>
          <t>ZTO中通快递-快递运费；秦女士隔板寄回</t>
        </is>
      </c>
      <c r="L135" s="8" t="inlineStr">
        <is>
          <t>✅ 可导入</t>
        </is>
      </c>
      <c r="M135" s="8" t="inlineStr">
        <is>
          <t>✅ 对账齐全</t>
        </is>
      </c>
    </row>
    <row r="136">
      <c r="A136" s="101" t="n">
        <v>46155.44717592592</v>
      </c>
      <c r="B136" s="100" t="inlineStr">
        <is>
          <t xml:space="preserve">2026051322001422051411513435	</t>
        </is>
      </c>
      <c r="C136" s="97" t="inlineStr">
        <is>
          <t>生活服务</t>
        </is>
      </c>
      <c r="D136" s="97" t="inlineStr">
        <is>
          <t>万师傅</t>
        </is>
      </c>
      <c r="E136" s="97" t="inlineStr">
        <is>
          <t>wan***@126.com</t>
        </is>
      </c>
      <c r="F136" s="97" t="n">
        <v>75</v>
      </c>
      <c r="G136" s="97" t="inlineStr">
        <is>
          <t xml:space="preserve">P2026051310435637687355705900	</t>
        </is>
      </c>
      <c r="H136" s="9" t="n"/>
      <c r="I136" s="5" t="n"/>
      <c r="J136" s="9" t="n"/>
      <c r="K136" s="9" t="inlineStr">
        <is>
          <t>P2026051310435637687355705900</t>
        </is>
      </c>
      <c r="L136" s="8" t="inlineStr">
        <is>
          <t>✅ 可导入</t>
        </is>
      </c>
      <c r="M136" s="8" t="inlineStr">
        <is>
          <t>✅ 对账齐全</t>
        </is>
      </c>
    </row>
    <row r="137">
      <c r="A137" s="99" t="n">
        <v>46155.41077546297</v>
      </c>
      <c r="B137" s="100" t="inlineStr">
        <is>
          <t xml:space="preserve">20260513200040011100050082484631	</t>
        </is>
      </c>
      <c r="C137" s="96" t="inlineStr">
        <is>
          <t>转账红包</t>
        </is>
      </c>
      <c r="D137" s="96" t="inlineStr">
        <is>
          <t>晶晶(**晶)</t>
        </is>
      </c>
      <c r="E137" s="96" t="inlineStr">
        <is>
          <t>yel***@qq.com</t>
        </is>
      </c>
      <c r="F137" s="96" t="n">
        <v>244</v>
      </c>
      <c r="G137" s="96" t="inlineStr">
        <is>
          <t>	</t>
        </is>
      </c>
      <c r="H137" s="6" t="n"/>
      <c r="I137" s="5" t="n"/>
      <c r="J137" s="6" t="n"/>
      <c r="K137" s="6" t="inlineStr">
        <is>
          <t>5.8-Y</t>
        </is>
      </c>
      <c r="L137" s="8" t="inlineStr">
        <is>
          <t>✅ 可导入</t>
        </is>
      </c>
      <c r="M137" s="8" t="inlineStr">
        <is>
          <t>✅ 对账齐全</t>
        </is>
      </c>
    </row>
    <row r="138">
      <c r="A138" s="101" t="n">
        <v>46155.41056712963</v>
      </c>
      <c r="B138" s="100" t="inlineStr">
        <is>
          <t xml:space="preserve">20260513200040011100050082369763	</t>
        </is>
      </c>
      <c r="C138" s="97" t="inlineStr">
        <is>
          <t>转账红包</t>
        </is>
      </c>
      <c r="D138" s="97" t="inlineStr">
        <is>
          <t>晶晶(**晶)</t>
        </is>
      </c>
      <c r="E138" s="97" t="inlineStr">
        <is>
          <t>yel***@qq.com</t>
        </is>
      </c>
      <c r="F138" s="97" t="n">
        <v>1306</v>
      </c>
      <c r="G138" s="97" t="inlineStr">
        <is>
          <t>	</t>
        </is>
      </c>
      <c r="H138" s="9" t="n"/>
      <c r="I138" s="5" t="n"/>
      <c r="J138" s="9" t="n"/>
      <c r="K138" s="9" t="inlineStr">
        <is>
          <t>5.8-b流水</t>
        </is>
      </c>
      <c r="L138" s="8" t="inlineStr">
        <is>
          <t>✅ 可导入</t>
        </is>
      </c>
      <c r="M138" s="8" t="inlineStr">
        <is>
          <t>✅ 对账齐全</t>
        </is>
      </c>
    </row>
    <row r="139">
      <c r="A139" s="99" t="n">
        <v>46155.4103587963</v>
      </c>
      <c r="B139" s="100" t="inlineStr">
        <is>
          <t xml:space="preserve">20260513200040011100050082298184	</t>
        </is>
      </c>
      <c r="C139" s="96" t="inlineStr">
        <is>
          <t>转账红包</t>
        </is>
      </c>
      <c r="D139" s="96" t="inlineStr">
        <is>
          <t>晶晶(**晶)</t>
        </is>
      </c>
      <c r="E139" s="96" t="inlineStr">
        <is>
          <t>yel***@qq.com</t>
        </is>
      </c>
      <c r="F139" s="96" t="n">
        <v>215</v>
      </c>
      <c r="G139" s="96" t="inlineStr">
        <is>
          <t>	</t>
        </is>
      </c>
      <c r="H139" s="6" t="n"/>
      <c r="I139" s="5" t="n"/>
      <c r="J139" s="6" t="n"/>
      <c r="K139" s="6" t="inlineStr">
        <is>
          <t>5.7-Y</t>
        </is>
      </c>
      <c r="L139" s="8" t="inlineStr">
        <is>
          <t>✅ 可导入</t>
        </is>
      </c>
      <c r="M139" s="8" t="inlineStr">
        <is>
          <t>✅ 对账齐全</t>
        </is>
      </c>
    </row>
    <row r="140">
      <c r="A140" s="101" t="n">
        <v>46155.41010416667</v>
      </c>
      <c r="B140" s="100" t="inlineStr">
        <is>
          <t xml:space="preserve">20260513200040011100050082438682	</t>
        </is>
      </c>
      <c r="C140" s="97" t="inlineStr">
        <is>
          <t>转账红包</t>
        </is>
      </c>
      <c r="D140" s="97" t="inlineStr">
        <is>
          <t>晶晶(**晶)</t>
        </is>
      </c>
      <c r="E140" s="97" t="inlineStr">
        <is>
          <t>yel***@qq.com</t>
        </is>
      </c>
      <c r="F140" s="97" t="n">
        <v>891.25</v>
      </c>
      <c r="G140" s="97" t="inlineStr">
        <is>
          <t>	</t>
        </is>
      </c>
      <c r="H140" s="9" t="n"/>
      <c r="I140" s="5" t="n"/>
      <c r="J140" s="9" t="n"/>
      <c r="K140" s="9" t="inlineStr">
        <is>
          <t>5.7-b流水</t>
        </is>
      </c>
      <c r="L140" s="8" t="inlineStr">
        <is>
          <t>✅ 可导入</t>
        </is>
      </c>
      <c r="M140" s="8" t="inlineStr">
        <is>
          <t>✅ 对账齐全</t>
        </is>
      </c>
    </row>
    <row r="141">
      <c r="A141" s="99" t="n">
        <v>46155.40712962963</v>
      </c>
      <c r="B141" s="100" t="inlineStr">
        <is>
          <t xml:space="preserve">20260513200040011100680098126487	</t>
        </is>
      </c>
      <c r="C141" s="96" t="inlineStr">
        <is>
          <t>转账红包</t>
        </is>
      </c>
      <c r="D141" s="96" t="inlineStr">
        <is>
          <t>komo</t>
        </is>
      </c>
      <c r="E141" s="96" t="inlineStr">
        <is>
          <t>153******35</t>
        </is>
      </c>
      <c r="F141" s="96" t="n">
        <v>1000</v>
      </c>
      <c r="G141" s="96" t="inlineStr">
        <is>
          <t>	</t>
        </is>
      </c>
      <c r="H141" s="6" t="n"/>
      <c r="I141" s="5" t="n"/>
      <c r="J141" s="6" t="n"/>
      <c r="K141" s="6" t="inlineStr">
        <is>
          <t>转账</t>
        </is>
      </c>
      <c r="L141" s="8" t="inlineStr">
        <is>
          <t>✅ 可导入</t>
        </is>
      </c>
      <c r="M141" s="8" t="inlineStr">
        <is>
          <t>✅ 对账齐全</t>
        </is>
      </c>
    </row>
    <row r="142">
      <c r="A142" s="101" t="n">
        <v>46155.40702546296</v>
      </c>
      <c r="B142" s="100" t="inlineStr">
        <is>
          <t xml:space="preserve">20260513200040011100680098135607	</t>
        </is>
      </c>
      <c r="C142" s="97" t="inlineStr">
        <is>
          <t>转账红包</t>
        </is>
      </c>
      <c r="D142" s="97" t="inlineStr">
        <is>
          <t>komo</t>
        </is>
      </c>
      <c r="E142" s="97" t="inlineStr">
        <is>
          <t>153******35</t>
        </is>
      </c>
      <c r="F142" s="97" t="n">
        <v>10000</v>
      </c>
      <c r="G142" s="97" t="inlineStr">
        <is>
          <t>	</t>
        </is>
      </c>
      <c r="H142" s="9" t="n"/>
      <c r="I142" s="5" t="n"/>
      <c r="J142" s="9" t="n"/>
      <c r="K142" s="9" t="inlineStr">
        <is>
          <t>转账</t>
        </is>
      </c>
      <c r="L142" s="8" t="inlineStr">
        <is>
          <t>✅ 可导入</t>
        </is>
      </c>
      <c r="M142" s="8" t="inlineStr">
        <is>
          <t>✅ 对账齐全</t>
        </is>
      </c>
    </row>
    <row r="143">
      <c r="A143" s="99" t="n">
        <v>46155.40478009259</v>
      </c>
      <c r="B143" s="100" t="inlineStr">
        <is>
          <t xml:space="preserve">2026051323001422051412626034	</t>
        </is>
      </c>
      <c r="C143" s="96" t="inlineStr">
        <is>
          <t>生活服务</t>
        </is>
      </c>
      <c r="D143" s="96" t="inlineStr">
        <is>
          <t>万师傅</t>
        </is>
      </c>
      <c r="E143" s="96" t="inlineStr">
        <is>
          <t>wan***@126.com</t>
        </is>
      </c>
      <c r="F143" s="96" t="n">
        <v>80</v>
      </c>
      <c r="G143" s="96" t="inlineStr">
        <is>
          <t xml:space="preserve">P2026051309425367885061306100	</t>
        </is>
      </c>
      <c r="H143" s="6" t="n"/>
      <c r="I143" s="5" t="n"/>
      <c r="J143" s="6" t="n"/>
      <c r="K143" s="6" t="inlineStr">
        <is>
          <t>P2026051309425367885061306100</t>
        </is>
      </c>
      <c r="L143" s="8" t="inlineStr">
        <is>
          <t>✅ 可导入</t>
        </is>
      </c>
      <c r="M143" s="8" t="inlineStr">
        <is>
          <t>✅ 对账齐全</t>
        </is>
      </c>
    </row>
    <row r="144">
      <c r="A144" s="101" t="n">
        <v>46155.40363425926</v>
      </c>
      <c r="B144" s="100" t="inlineStr">
        <is>
          <t xml:space="preserve">2026051322001422051412226932	</t>
        </is>
      </c>
      <c r="C144" s="97" t="inlineStr">
        <is>
          <t>生活服务</t>
        </is>
      </c>
      <c r="D144" s="97" t="inlineStr">
        <is>
          <t>闪装家居</t>
        </is>
      </c>
      <c r="E144" s="97" t="inlineStr">
        <is>
          <t>/</t>
        </is>
      </c>
      <c r="F144" s="97" t="n">
        <v>124.85</v>
      </c>
      <c r="G144" s="97" t="inlineStr">
        <is>
          <t xml:space="preserve">771266000048250000705333308376260513	</t>
        </is>
      </c>
      <c r="H144" s="9" t="n"/>
      <c r="I144" s="5" t="n"/>
      <c r="J144" s="9" t="n"/>
      <c r="K144" s="9" t="inlineStr">
        <is>
          <t>P2026051309411414166084394800</t>
        </is>
      </c>
      <c r="L144" s="8" t="inlineStr">
        <is>
          <t>✅ 可导入</t>
        </is>
      </c>
      <c r="M144" s="8" t="inlineStr">
        <is>
          <t>✅ 对账齐全</t>
        </is>
      </c>
    </row>
    <row r="145">
      <c r="A145" s="99" t="n">
        <v>46154.89774305555</v>
      </c>
      <c r="B145" s="100" t="inlineStr">
        <is>
          <t xml:space="preserve">20260512200040011100050082169570	</t>
        </is>
      </c>
      <c r="C145" s="96" t="inlineStr">
        <is>
          <t>转账红包</t>
        </is>
      </c>
      <c r="D145" s="96" t="inlineStr">
        <is>
          <t>金贵(**贵)</t>
        </is>
      </c>
      <c r="E145" s="96" t="inlineStr">
        <is>
          <t>137******68</t>
        </is>
      </c>
      <c r="F145" s="96" t="n">
        <v>14599</v>
      </c>
      <c r="G145" s="96" t="inlineStr">
        <is>
          <t>	</t>
        </is>
      </c>
      <c r="H145" s="6" t="n"/>
      <c r="I145" s="5" t="n"/>
      <c r="J145" s="6" t="n"/>
      <c r="K145" s="6" t="inlineStr">
        <is>
          <t>0512榉木采购</t>
        </is>
      </c>
      <c r="L145" s="8" t="inlineStr">
        <is>
          <t>✅ 可导入</t>
        </is>
      </c>
      <c r="M145" s="8" t="inlineStr">
        <is>
          <t>✅ 对账齐全</t>
        </is>
      </c>
    </row>
    <row r="146">
      <c r="A146" s="101" t="n">
        <v>46154.89666666667</v>
      </c>
      <c r="B146" s="100" t="inlineStr">
        <is>
          <t xml:space="preserve">20260512200040011100680097953280	</t>
        </is>
      </c>
      <c r="C146" s="97" t="inlineStr">
        <is>
          <t>转账红包</t>
        </is>
      </c>
      <c r="D146" s="97" t="inlineStr">
        <is>
          <t>komo</t>
        </is>
      </c>
      <c r="E146" s="97" t="inlineStr">
        <is>
          <t>153******35</t>
        </is>
      </c>
      <c r="F146" s="97" t="n">
        <v>10000</v>
      </c>
      <c r="G146" s="97" t="inlineStr">
        <is>
          <t>	</t>
        </is>
      </c>
      <c r="H146" s="9" t="n"/>
      <c r="I146" s="5" t="n"/>
      <c r="J146" s="9" t="n"/>
      <c r="K146" s="9" t="inlineStr">
        <is>
          <t>转账</t>
        </is>
      </c>
      <c r="L146" s="8" t="inlineStr">
        <is>
          <t>✅ 可导入</t>
        </is>
      </c>
      <c r="M146" s="8" t="inlineStr">
        <is>
          <t>✅ 对账齐全</t>
        </is>
      </c>
    </row>
    <row r="147">
      <c r="A147" s="99" t="n">
        <v>46154.8965625</v>
      </c>
      <c r="B147" s="100" t="inlineStr">
        <is>
          <t xml:space="preserve">20260512200040011100680098020823	</t>
        </is>
      </c>
      <c r="C147" s="96" t="inlineStr">
        <is>
          <t>转账红包</t>
        </is>
      </c>
      <c r="D147" s="96" t="inlineStr">
        <is>
          <t>komo</t>
        </is>
      </c>
      <c r="E147" s="96" t="inlineStr">
        <is>
          <t>153******35</t>
        </is>
      </c>
      <c r="F147" s="96" t="n">
        <v>5000</v>
      </c>
      <c r="G147" s="96" t="inlineStr">
        <is>
          <t>	</t>
        </is>
      </c>
      <c r="H147" s="6" t="n"/>
      <c r="I147" s="5" t="n"/>
      <c r="J147" s="6" t="n"/>
      <c r="K147" s="6" t="inlineStr">
        <is>
          <t>转账</t>
        </is>
      </c>
      <c r="L147" s="8" t="inlineStr">
        <is>
          <t>✅ 可导入</t>
        </is>
      </c>
      <c r="M147" s="8" t="inlineStr">
        <is>
          <t>✅ 对账齐全</t>
        </is>
      </c>
    </row>
    <row r="148">
      <c r="A148" s="101" t="n">
        <v>46154.89644675926</v>
      </c>
      <c r="B148" s="100" t="inlineStr">
        <is>
          <t xml:space="preserve">20260512200040011100680097836766	</t>
        </is>
      </c>
      <c r="C148" s="96" t="inlineStr">
        <is>
          <t>转账红包</t>
        </is>
      </c>
      <c r="D148" s="96" t="inlineStr">
        <is>
          <t>komo</t>
        </is>
      </c>
      <c r="E148" s="96" t="inlineStr">
        <is>
          <t>153******35</t>
        </is>
      </c>
      <c r="F148" s="96" t="n">
        <v>5000</v>
      </c>
      <c r="G148" s="96" t="inlineStr">
        <is>
          <t>	</t>
        </is>
      </c>
      <c r="H148" s="9" t="n"/>
      <c r="I148" s="5" t="n"/>
      <c r="J148" s="9" t="n"/>
      <c r="K148" s="9" t="inlineStr">
        <is>
          <t>转账</t>
        </is>
      </c>
      <c r="L148" s="8" t="inlineStr">
        <is>
          <t>✅ 可导入</t>
        </is>
      </c>
      <c r="M148" s="8" t="inlineStr">
        <is>
          <t>✅ 对账齐全</t>
        </is>
      </c>
    </row>
    <row r="149">
      <c r="A149" s="99" t="n">
        <v>46154.89634259259</v>
      </c>
      <c r="B149" s="100" t="inlineStr">
        <is>
          <t xml:space="preserve">20260512200040011100680098002907	</t>
        </is>
      </c>
      <c r="C149" s="97" t="inlineStr">
        <is>
          <t>转账红包</t>
        </is>
      </c>
      <c r="D149" s="97" t="inlineStr">
        <is>
          <t>komo</t>
        </is>
      </c>
      <c r="E149" s="97" t="inlineStr">
        <is>
          <t>153******35</t>
        </is>
      </c>
      <c r="F149" s="97" t="n">
        <v>5000</v>
      </c>
      <c r="G149" s="97" t="inlineStr">
        <is>
          <t>	</t>
        </is>
      </c>
      <c r="H149" s="6" t="n"/>
      <c r="I149" s="5" t="n"/>
      <c r="J149" s="6" t="n"/>
      <c r="K149" s="6" t="inlineStr">
        <is>
          <t>转账</t>
        </is>
      </c>
      <c r="L149" s="8" t="inlineStr">
        <is>
          <t>✅ 可导入</t>
        </is>
      </c>
      <c r="M149" s="8" t="inlineStr">
        <is>
          <t>✅ 对账齐全</t>
        </is>
      </c>
    </row>
    <row r="150">
      <c r="A150" s="101" t="n">
        <v>46154.88475694445</v>
      </c>
      <c r="B150" s="100" t="inlineStr">
        <is>
          <t xml:space="preserve">2026051222001422051416888298	</t>
        </is>
      </c>
      <c r="C150" s="96" t="inlineStr">
        <is>
          <t>日用百货</t>
        </is>
      </c>
      <c r="D150" s="96" t="inlineStr">
        <is>
          <t>拼多多平台商户</t>
        </is>
      </c>
      <c r="E150" s="96" t="inlineStr">
        <is>
          <t>pdd***@yiran.com</t>
        </is>
      </c>
      <c r="F150" s="96" t="n">
        <v>59.4</v>
      </c>
      <c r="G150" s="96" t="inlineStr">
        <is>
          <t xml:space="preserve">XP2126051221201823741670006526	</t>
        </is>
      </c>
      <c r="H150" s="9" t="n"/>
      <c r="I150" s="5" t="n"/>
      <c r="J150" s="9" t="n"/>
      <c r="K150" s="97" t="inlineStr">
        <is>
          <t>商户单号XP2126051221201823741670006526；榉木蜜蜡色鎏金封条</t>
        </is>
      </c>
      <c r="L150" s="8" t="inlineStr">
        <is>
          <t>✅ 可导入</t>
        </is>
      </c>
      <c r="M150" s="8" t="inlineStr">
        <is>
          <t>✅ 对账齐全</t>
        </is>
      </c>
    </row>
    <row r="151">
      <c r="A151" s="99" t="n">
        <v>46154.87922453704</v>
      </c>
      <c r="B151" s="100" t="inlineStr">
        <is>
          <t xml:space="preserve">2026051122001422051456041292_R2026051221050116545244600600	</t>
        </is>
      </c>
      <c r="C151" s="97" t="inlineStr">
        <is>
          <t>退款</t>
        </is>
      </c>
      <c r="D151" s="97" t="inlineStr">
        <is>
          <t>万师傅</t>
        </is>
      </c>
      <c r="E151" s="97" t="inlineStr">
        <is>
          <t>wan***@126.com</t>
        </is>
      </c>
      <c r="F151" s="97" t="n">
        <v>60</v>
      </c>
      <c r="G151" s="97" t="inlineStr">
        <is>
          <t xml:space="preserve">P2026051112474381447018656000	</t>
        </is>
      </c>
      <c r="H151" s="6" t="n"/>
      <c r="I151" s="5" t="n"/>
      <c r="J151" s="6" t="n"/>
      <c r="K151" s="6" t="inlineStr">
        <is>
          <t>退款-P2026051112474381447018656000</t>
        </is>
      </c>
      <c r="L151" s="8" t="inlineStr">
        <is>
          <t>✅ 可导入</t>
        </is>
      </c>
      <c r="M151" s="8" t="inlineStr">
        <is>
          <t>✅ 对账齐全</t>
        </is>
      </c>
    </row>
    <row r="152">
      <c r="A152" s="101" t="n">
        <v>46154.8784375</v>
      </c>
      <c r="B152" s="100" t="inlineStr">
        <is>
          <t xml:space="preserve">20260512200040011100050082322020	</t>
        </is>
      </c>
      <c r="C152" s="96" t="inlineStr">
        <is>
          <t>转账红包</t>
        </is>
      </c>
      <c r="D152" s="96" t="inlineStr">
        <is>
          <t>Klossy·Lee(**群)</t>
        </is>
      </c>
      <c r="E152" s="96" t="inlineStr">
        <is>
          <t>206***@qq.com</t>
        </is>
      </c>
      <c r="F152" s="96" t="n">
        <v>90</v>
      </c>
      <c r="G152" s="96" t="inlineStr">
        <is>
          <t>	</t>
        </is>
      </c>
      <c r="H152" s="9" t="n"/>
      <c r="I152" s="5" t="n"/>
      <c r="J152" s="9" t="n"/>
      <c r="K152" s="9" t="inlineStr">
        <is>
          <t>九久勼安装</t>
        </is>
      </c>
      <c r="L152" s="8" t="inlineStr">
        <is>
          <t>✅ 可导入</t>
        </is>
      </c>
      <c r="M152" s="8" t="inlineStr">
        <is>
          <t>✅ 对账齐全</t>
        </is>
      </c>
    </row>
    <row r="153">
      <c r="A153" s="99" t="n">
        <v>46154.87758101852</v>
      </c>
      <c r="B153" s="100" t="inlineStr">
        <is>
          <t xml:space="preserve">20260512200040011100050082289474	</t>
        </is>
      </c>
      <c r="C153" s="97" t="inlineStr">
        <is>
          <t>转账红包</t>
        </is>
      </c>
      <c r="D153" s="97" t="inlineStr">
        <is>
          <t>Klossy·Lee(**群)</t>
        </is>
      </c>
      <c r="E153" s="97" t="inlineStr">
        <is>
          <t>206***@qq.com</t>
        </is>
      </c>
      <c r="F153" s="97" t="n">
        <v>88</v>
      </c>
      <c r="G153" s="97" t="inlineStr">
        <is>
          <t>	</t>
        </is>
      </c>
      <c r="H153" s="6" t="n"/>
      <c r="I153" s="5" t="n"/>
      <c r="J153" s="6" t="n"/>
      <c r="K153" s="6" t="inlineStr">
        <is>
          <t>晨晨安装费</t>
        </is>
      </c>
      <c r="L153" s="8" t="inlineStr">
        <is>
          <t>✅ 可导入</t>
        </is>
      </c>
      <c r="M153" s="8" t="inlineStr">
        <is>
          <t>✅ 对账齐全</t>
        </is>
      </c>
    </row>
    <row r="154">
      <c r="A154" s="101" t="n">
        <v>46154.86459490741</v>
      </c>
      <c r="B154" s="100" t="inlineStr">
        <is>
          <t xml:space="preserve">2026051204200133001049111152	</t>
        </is>
      </c>
      <c r="C154" s="96" t="inlineStr">
        <is>
          <t>亲友代付</t>
        </is>
      </c>
      <c r="D154" s="96" t="inlineStr">
        <is>
          <t>Klossy·Lee(**群)</t>
        </is>
      </c>
      <c r="E154" s="96" t="inlineStr">
        <is>
          <t>/</t>
        </is>
      </c>
      <c r="F154" s="96" t="n">
        <v>28</v>
      </c>
      <c r="G154" s="96" t="inlineStr">
        <is>
          <t xml:space="preserve">2026051223001188331419818765	</t>
        </is>
      </c>
      <c r="H154" s="9" t="n"/>
      <c r="I154" s="5" t="n"/>
      <c r="J154" s="9" t="n"/>
      <c r="K154" s="9" t="inlineStr">
        <is>
          <t>亲情卡</t>
        </is>
      </c>
      <c r="L154" s="8" t="inlineStr">
        <is>
          <t>✅ 可导入</t>
        </is>
      </c>
      <c r="M154" s="8" t="inlineStr">
        <is>
          <t>✅ 对账齐全</t>
        </is>
      </c>
    </row>
    <row r="155">
      <c r="A155" s="99" t="n">
        <v>46154.59957175926</v>
      </c>
      <c r="B155" s="100" t="inlineStr">
        <is>
          <t xml:space="preserve">20260512200040011100330081761567	</t>
        </is>
      </c>
      <c r="C155" s="97" t="inlineStr">
        <is>
          <t>转账红包</t>
        </is>
      </c>
      <c r="D155" s="97" t="inlineStr">
        <is>
          <t>Klossy·Lee</t>
        </is>
      </c>
      <c r="E155" s="97" t="inlineStr">
        <is>
          <t>206***@qq.com</t>
        </is>
      </c>
      <c r="F155" s="97" t="n">
        <v>6</v>
      </c>
      <c r="G155" s="97" t="inlineStr">
        <is>
          <t>	</t>
        </is>
      </c>
      <c r="H155" s="6" t="n"/>
      <c r="I155" s="5" t="n"/>
      <c r="J155" s="6" t="n"/>
      <c r="K155" s="6" t="inlineStr">
        <is>
          <t>转账</t>
        </is>
      </c>
      <c r="L155" s="8" t="inlineStr">
        <is>
          <t>✅ 可导入</t>
        </is>
      </c>
      <c r="M155" s="8" t="inlineStr">
        <is>
          <t>✅ 对账齐全</t>
        </is>
      </c>
    </row>
    <row r="156">
      <c r="A156" s="101" t="n">
        <v>46154.5896875</v>
      </c>
      <c r="B156" s="100" t="inlineStr">
        <is>
          <t xml:space="preserve">2026051223001422051409345646	</t>
        </is>
      </c>
      <c r="C156" s="96" t="inlineStr">
        <is>
          <t>生活服务</t>
        </is>
      </c>
      <c r="D156" s="96" t="inlineStr">
        <is>
          <t>闪装家居</t>
        </is>
      </c>
      <c r="E156" s="96" t="inlineStr">
        <is>
          <t>/</t>
        </is>
      </c>
      <c r="F156" s="96" t="n">
        <v>75</v>
      </c>
      <c r="G156" s="96" t="inlineStr">
        <is>
          <t xml:space="preserve">521266000048250000705313917936260512	</t>
        </is>
      </c>
      <c r="H156" s="9" t="n"/>
      <c r="I156" s="5" t="n"/>
      <c r="J156" s="9" t="n"/>
      <c r="K156" s="9" t="inlineStr">
        <is>
          <t>P2026051214090924239093735400</t>
        </is>
      </c>
      <c r="L156" s="8" t="inlineStr">
        <is>
          <t>✅ 可导入</t>
        </is>
      </c>
      <c r="M156" s="8" t="inlineStr">
        <is>
          <t>✅ 对账齐全</t>
        </is>
      </c>
    </row>
    <row r="157">
      <c r="A157" s="99" t="n">
        <v>46154.43767361111</v>
      </c>
      <c r="B157" s="100" t="inlineStr">
        <is>
          <t xml:space="preserve">2026051222001422051406078537	</t>
        </is>
      </c>
      <c r="C157" s="97" t="inlineStr">
        <is>
          <t>日用百货</t>
        </is>
      </c>
      <c r="D157" s="97" t="inlineStr">
        <is>
          <t>杭州阿里妈妈软件服务有限公司</t>
        </is>
      </c>
      <c r="E157" s="97" t="inlineStr">
        <is>
          <t>n-r***@service.taobao.com</t>
        </is>
      </c>
      <c r="F157" s="97" t="n">
        <v>5000</v>
      </c>
      <c r="G157" s="97" t="inlineStr">
        <is>
          <t xml:space="preserve">Empe8ep2Vr58TifkDobFLlYDDYnXQpia	</t>
        </is>
      </c>
      <c r="H157" s="6" t="n"/>
      <c r="I157" s="5" t="n"/>
      <c r="J157" s="6" t="n"/>
      <c r="K157" s="6" t="inlineStr">
        <is>
          <t>万相台无界版扫码充值，memberid:4306935594，fee:5000.00，batchno:H_WUJIE_12472928480</t>
        </is>
      </c>
      <c r="L157" s="8" t="inlineStr">
        <is>
          <t>✅ 可导入</t>
        </is>
      </c>
      <c r="M157" s="8" t="inlineStr">
        <is>
          <t>✅ 对账齐全</t>
        </is>
      </c>
    </row>
    <row r="158">
      <c r="A158" s="101" t="n">
        <v>46154.42822916667</v>
      </c>
      <c r="B158" s="100" t="inlineStr">
        <is>
          <t xml:space="preserve">2026051223001422051406298042	</t>
        </is>
      </c>
      <c r="C158" s="96" t="inlineStr">
        <is>
          <t>日用百货</t>
        </is>
      </c>
      <c r="D158" s="96" t="inlineStr">
        <is>
          <t>十足便利</t>
        </is>
      </c>
      <c r="E158" s="96" t="inlineStr">
        <is>
          <t>/</t>
        </is>
      </c>
      <c r="F158" s="96" t="n">
        <v>6</v>
      </c>
      <c r="G158" s="96" t="inlineStr">
        <is>
          <t xml:space="preserve">26201608230178923620260512500235786244	</t>
        </is>
      </c>
      <c r="H158" s="9" t="n"/>
      <c r="I158" s="5" t="n"/>
      <c r="J158" s="9" t="n"/>
      <c r="K158" s="9" t="inlineStr">
        <is>
          <t>十足</t>
        </is>
      </c>
      <c r="L158" s="8" t="inlineStr">
        <is>
          <t>✅ 可导入</t>
        </is>
      </c>
      <c r="M158" s="8" t="inlineStr">
        <is>
          <t>✅ 对账齐全</t>
        </is>
      </c>
    </row>
    <row r="159">
      <c r="A159" s="99" t="n">
        <v>46154.41344907408</v>
      </c>
      <c r="B159" s="100" t="inlineStr">
        <is>
          <t xml:space="preserve">2026051204200133001048759454	</t>
        </is>
      </c>
      <c r="C159" s="97" t="inlineStr">
        <is>
          <t>亲友代付</t>
        </is>
      </c>
      <c r="D159" s="97" t="inlineStr">
        <is>
          <t>Klossy·Lee(**群)</t>
        </is>
      </c>
      <c r="E159" s="97" t="inlineStr">
        <is>
          <t>/</t>
        </is>
      </c>
      <c r="F159" s="97" t="n">
        <v>290</v>
      </c>
      <c r="G159" s="97" t="inlineStr">
        <is>
          <t xml:space="preserve">2026051222001488331412446173	</t>
        </is>
      </c>
      <c r="H159" s="6" t="n"/>
      <c r="I159" s="5" t="n"/>
      <c r="J159" s="6" t="n"/>
      <c r="K159" s="96" t="inlineStr">
        <is>
          <t>Mickey    9mm洞石四面下挂岩板600*500</t>
        </is>
      </c>
      <c r="L159" s="8" t="inlineStr">
        <is>
          <t>✅ 可导入</t>
        </is>
      </c>
      <c r="M159" s="8" t="inlineStr">
        <is>
          <t>✅ 对账齐全</t>
        </is>
      </c>
    </row>
    <row r="160">
      <c r="A160" s="101" t="n">
        <v>46154.03089120371</v>
      </c>
      <c r="B160" s="100" t="inlineStr">
        <is>
          <t xml:space="preserve">2026051204200360601050122934	</t>
        </is>
      </c>
      <c r="C160" s="96" t="inlineStr">
        <is>
          <t>亲友代付</t>
        </is>
      </c>
      <c r="D160" s="96" t="inlineStr">
        <is>
          <t>佳英</t>
        </is>
      </c>
      <c r="E160" s="96" t="inlineStr">
        <is>
          <t>422***@qq.com</t>
        </is>
      </c>
      <c r="F160" s="96" t="n">
        <v>1200</v>
      </c>
      <c r="G160" s="96" t="inlineStr">
        <is>
          <t xml:space="preserve">2026051204200360601050122934	</t>
        </is>
      </c>
      <c r="H160" s="9" t="n"/>
      <c r="I160" s="5" t="n"/>
      <c r="J160" s="9" t="n"/>
      <c r="K160" s="9" t="inlineStr">
        <is>
          <t>代付</t>
        </is>
      </c>
      <c r="L160" s="8" t="inlineStr">
        <is>
          <t>✅ 可导入</t>
        </is>
      </c>
      <c r="M160" s="8" t="inlineStr">
        <is>
          <t>✅ 对账齐全</t>
        </is>
      </c>
    </row>
    <row r="161">
      <c r="A161" s="99" t="n">
        <v>46153.76326388889</v>
      </c>
      <c r="B161" s="100" t="inlineStr">
        <is>
          <t xml:space="preserve">2026051122001422051402666493	</t>
        </is>
      </c>
      <c r="C161" s="97" t="inlineStr">
        <is>
          <t>生活服务</t>
        </is>
      </c>
      <c r="D161" s="97" t="inlineStr">
        <is>
          <t>万师傅</t>
        </is>
      </c>
      <c r="E161" s="97" t="inlineStr">
        <is>
          <t>wan***@126.com</t>
        </is>
      </c>
      <c r="F161" s="97" t="n">
        <v>99</v>
      </c>
      <c r="G161" s="97" t="inlineStr">
        <is>
          <t xml:space="preserve">P2026051118190603758930515400	</t>
        </is>
      </c>
      <c r="H161" s="6" t="n"/>
      <c r="I161" s="5" t="n"/>
      <c r="J161" s="6" t="n"/>
      <c r="K161" s="6" t="inlineStr">
        <is>
          <t>P2026051118190603758930515400</t>
        </is>
      </c>
      <c r="L161" s="8" t="inlineStr">
        <is>
          <t>✅ 可导入</t>
        </is>
      </c>
      <c r="M161" s="8" t="inlineStr">
        <is>
          <t>✅ 对账齐全</t>
        </is>
      </c>
    </row>
    <row r="162">
      <c r="A162" s="101" t="n">
        <v>46153.62309027778</v>
      </c>
      <c r="B162" s="100" t="inlineStr">
        <is>
          <t xml:space="preserve">2026051122001422051459118842	</t>
        </is>
      </c>
      <c r="C162" s="96" t="inlineStr">
        <is>
          <t>生活服务</t>
        </is>
      </c>
      <c r="D162" s="96" t="inlineStr">
        <is>
          <t>万师傅</t>
        </is>
      </c>
      <c r="E162" s="96" t="inlineStr">
        <is>
          <t>wan***@126.com</t>
        </is>
      </c>
      <c r="F162" s="96" t="n">
        <v>88</v>
      </c>
      <c r="G162" s="96" t="inlineStr">
        <is>
          <t xml:space="preserve">P2026051114571527421596657500	</t>
        </is>
      </c>
      <c r="H162" s="9" t="n"/>
      <c r="I162" s="5" t="n"/>
      <c r="J162" s="9" t="n"/>
      <c r="K162" s="97" t="inlineStr">
        <is>
          <t>P2026051114571527421596657500；潘德沐</t>
        </is>
      </c>
      <c r="L162" s="8" t="inlineStr">
        <is>
          <t>✅ 可导入</t>
        </is>
      </c>
      <c r="M162" s="8" t="inlineStr">
        <is>
          <t>✅ 对账齐全</t>
        </is>
      </c>
    </row>
    <row r="163">
      <c r="A163" s="99" t="n">
        <v>46153.61490740741</v>
      </c>
      <c r="B163" s="100" t="inlineStr">
        <is>
          <t xml:space="preserve">20260511200040011100050081735629	</t>
        </is>
      </c>
      <c r="C163" s="97" t="inlineStr">
        <is>
          <t>转账红包</t>
        </is>
      </c>
      <c r="D163" s="97" t="inlineStr">
        <is>
          <t>Klossy·Lee(**群)</t>
        </is>
      </c>
      <c r="E163" s="97" t="inlineStr">
        <is>
          <t>206***@qq.com</t>
        </is>
      </c>
      <c r="F163" s="97" t="n">
        <v>500</v>
      </c>
      <c r="G163" s="97" t="inlineStr">
        <is>
          <t>	</t>
        </is>
      </c>
      <c r="H163" s="6" t="n"/>
      <c r="I163" s="5" t="n"/>
      <c r="J163" s="6" t="n"/>
      <c r="K163" s="96" t="inlineStr">
        <is>
          <t>方菲送装</t>
        </is>
      </c>
      <c r="L163" s="8" t="inlineStr">
        <is>
          <t>✅ 可导入</t>
        </is>
      </c>
      <c r="M163" s="8" t="inlineStr">
        <is>
          <t>✅ 对账齐全</t>
        </is>
      </c>
    </row>
    <row r="164">
      <c r="A164" s="101" t="n">
        <v>46153.5859375</v>
      </c>
      <c r="B164" s="100" t="inlineStr">
        <is>
          <t xml:space="preserve">2026051104200133001048307470	</t>
        </is>
      </c>
      <c r="C164" s="96" t="inlineStr">
        <is>
          <t>亲友代付</t>
        </is>
      </c>
      <c r="D164" s="96" t="inlineStr">
        <is>
          <t>Klossy·Lee(**群)</t>
        </is>
      </c>
      <c r="E164" s="96" t="inlineStr">
        <is>
          <t>/</t>
        </is>
      </c>
      <c r="F164" s="96" t="n">
        <v>5.84</v>
      </c>
      <c r="G164" s="96" t="inlineStr">
        <is>
          <t xml:space="preserve">2026051123001188331403235521	</t>
        </is>
      </c>
      <c r="H164" s="9" t="n"/>
      <c r="I164" s="5" t="n"/>
      <c r="J164" s="9" t="n"/>
      <c r="K164" s="9" t="inlineStr">
        <is>
          <t>亲情卡</t>
        </is>
      </c>
      <c r="L164" s="8" t="inlineStr">
        <is>
          <t>✅ 可导入</t>
        </is>
      </c>
      <c r="M164" s="8" t="inlineStr">
        <is>
          <t>✅ 对账齐全</t>
        </is>
      </c>
    </row>
    <row r="165">
      <c r="A165" s="99" t="n">
        <v>46153.57163194445</v>
      </c>
      <c r="B165" s="100" t="inlineStr">
        <is>
          <t xml:space="preserve">2026051104200333331048321904	</t>
        </is>
      </c>
      <c r="C165" s="97" t="inlineStr">
        <is>
          <t>亲友代付</t>
        </is>
      </c>
      <c r="D165" s="97" t="inlineStr">
        <is>
          <t>Klossy·Lee</t>
        </is>
      </c>
      <c r="E165" s="97" t="inlineStr">
        <is>
          <t>206***@qq.com</t>
        </is>
      </c>
      <c r="F165" s="97" t="n">
        <v>60.5</v>
      </c>
      <c r="G165" s="97" t="inlineStr">
        <is>
          <t xml:space="preserve">2026051104200333331048321904	</t>
        </is>
      </c>
      <c r="H165" s="6" t="n"/>
      <c r="I165" s="5" t="n"/>
      <c r="J165" s="6" t="n"/>
      <c r="K165" s="96" t="inlineStr">
        <is>
          <t>样品插排</t>
        </is>
      </c>
      <c r="L165" s="8" t="inlineStr">
        <is>
          <t>✅ 可导入</t>
        </is>
      </c>
      <c r="M165" s="8" t="inlineStr">
        <is>
          <t>✅ 对账齐全</t>
        </is>
      </c>
    </row>
    <row r="166">
      <c r="A166" s="101" t="n">
        <v>46153.53313657407</v>
      </c>
      <c r="B166" s="100" t="inlineStr">
        <is>
          <t xml:space="preserve">2026051122001422051456041292	</t>
        </is>
      </c>
      <c r="C166" s="96" t="inlineStr">
        <is>
          <t>生活服务</t>
        </is>
      </c>
      <c r="D166" s="96" t="inlineStr">
        <is>
          <t>万师傅</t>
        </is>
      </c>
      <c r="E166" s="96" t="inlineStr">
        <is>
          <t>wan***@126.com</t>
        </is>
      </c>
      <c r="F166" s="96" t="n">
        <v>60</v>
      </c>
      <c r="G166" s="96" t="inlineStr">
        <is>
          <t xml:space="preserve">P2026051112474381447018656000	</t>
        </is>
      </c>
      <c r="H166" s="9" t="n"/>
      <c r="I166" s="5" t="n"/>
      <c r="J166" s="9" t="n"/>
      <c r="K166" s="97" t="inlineStr">
        <is>
          <t>P2026051112474381447018656000；晨晨</t>
        </is>
      </c>
      <c r="L166" s="8" t="inlineStr">
        <is>
          <t>✅ 可导入</t>
        </is>
      </c>
      <c r="M166" s="8" t="inlineStr">
        <is>
          <t>✅ 对账齐全</t>
        </is>
      </c>
    </row>
    <row r="167">
      <c r="A167" s="99" t="n">
        <v>46153.46643518518</v>
      </c>
      <c r="B167" s="100" t="inlineStr">
        <is>
          <t xml:space="preserve">20260511200040011100010078290019	</t>
        </is>
      </c>
      <c r="C167" s="97" t="inlineStr">
        <is>
          <t>转账红包</t>
        </is>
      </c>
      <c r="D167" s="97" t="inlineStr">
        <is>
          <t>佳英</t>
        </is>
      </c>
      <c r="E167" s="97" t="inlineStr">
        <is>
          <t>wei***@hotmail.com</t>
        </is>
      </c>
      <c r="F167" s="97" t="n">
        <v>5000</v>
      </c>
      <c r="G167" s="97" t="inlineStr">
        <is>
          <t>	</t>
        </is>
      </c>
      <c r="H167" s="6" t="n"/>
      <c r="I167" s="5" t="n"/>
      <c r="J167" s="6" t="n"/>
      <c r="K167" s="6" t="inlineStr">
        <is>
          <t>转账</t>
        </is>
      </c>
      <c r="L167" s="8" t="inlineStr">
        <is>
          <t>✅ 可导入</t>
        </is>
      </c>
      <c r="M167" s="8" t="inlineStr">
        <is>
          <t>✅ 对账齐全</t>
        </is>
      </c>
    </row>
    <row r="168">
      <c r="A168" s="101" t="n">
        <v>46153.44430555555</v>
      </c>
      <c r="B168" s="100" t="inlineStr">
        <is>
          <t xml:space="preserve">2026051123001422051457553321	</t>
        </is>
      </c>
      <c r="C168" s="96" t="inlineStr">
        <is>
          <t>生活服务</t>
        </is>
      </c>
      <c r="D168" s="96" t="inlineStr">
        <is>
          <t>万师傅</t>
        </is>
      </c>
      <c r="E168" s="96" t="inlineStr">
        <is>
          <t>/</t>
        </is>
      </c>
      <c r="F168" s="96" t="n">
        <v>88</v>
      </c>
      <c r="G168" s="96" t="inlineStr">
        <is>
          <t xml:space="preserve">83126600004823000002212605113838844213661	</t>
        </is>
      </c>
      <c r="H168" s="9" t="n"/>
      <c r="I168" s="5" t="n"/>
      <c r="J168" s="9" t="n"/>
      <c r="K168" s="97" t="inlineStr">
        <is>
          <t>P2026051110394820116495635800；刘佳</t>
        </is>
      </c>
      <c r="L168" s="8" t="inlineStr">
        <is>
          <t>✅ 可导入</t>
        </is>
      </c>
      <c r="M168" s="8" t="inlineStr">
        <is>
          <t>✅ 对账齐全</t>
        </is>
      </c>
    </row>
    <row r="169">
      <c r="A169" s="99" t="n">
        <v>46152.88215277778</v>
      </c>
      <c r="B169" s="100" t="inlineStr">
        <is>
          <t xml:space="preserve">20260510200040011100050081578425	</t>
        </is>
      </c>
      <c r="C169" s="97" t="inlineStr">
        <is>
          <t>转账红包</t>
        </is>
      </c>
      <c r="D169" s="97" t="inlineStr">
        <is>
          <t>晶晶(**晶)</t>
        </is>
      </c>
      <c r="E169" s="97" t="inlineStr">
        <is>
          <t>yel***@qq.com</t>
        </is>
      </c>
      <c r="F169" s="97" t="n">
        <v>106</v>
      </c>
      <c r="G169" s="97" t="inlineStr">
        <is>
          <t>	</t>
        </is>
      </c>
      <c r="H169" s="6" t="n"/>
      <c r="I169" s="5" t="n"/>
      <c r="J169" s="6" t="n"/>
      <c r="K169" s="6" t="inlineStr">
        <is>
          <t>5.6-Y</t>
        </is>
      </c>
      <c r="L169" s="8" t="inlineStr">
        <is>
          <t>✅ 可导入</t>
        </is>
      </c>
      <c r="M169" s="8" t="inlineStr">
        <is>
          <t>✅ 对账齐全</t>
        </is>
      </c>
    </row>
    <row r="170">
      <c r="A170" s="101" t="n">
        <v>46152.88179398148</v>
      </c>
      <c r="B170" s="100" t="inlineStr">
        <is>
          <t xml:space="preserve">20260510200040011100050081443188	</t>
        </is>
      </c>
      <c r="C170" s="96" t="inlineStr">
        <is>
          <t>转账红包</t>
        </is>
      </c>
      <c r="D170" s="96" t="inlineStr">
        <is>
          <t>晶晶(**晶)</t>
        </is>
      </c>
      <c r="E170" s="96" t="inlineStr">
        <is>
          <t>yel***@qq.com</t>
        </is>
      </c>
      <c r="F170" s="96" t="n">
        <v>658.1</v>
      </c>
      <c r="G170" s="96" t="inlineStr">
        <is>
          <t>	</t>
        </is>
      </c>
      <c r="H170" s="9" t="n"/>
      <c r="I170" s="5" t="n"/>
      <c r="J170" s="9" t="n"/>
      <c r="K170" s="9" t="inlineStr">
        <is>
          <t>5.6-b流水</t>
        </is>
      </c>
      <c r="L170" s="8" t="inlineStr">
        <is>
          <t>✅ 可导入</t>
        </is>
      </c>
      <c r="M170" s="8" t="inlineStr">
        <is>
          <t>✅ 对账齐全</t>
        </is>
      </c>
    </row>
    <row r="171">
      <c r="A171" s="99" t="n">
        <v>46152.88143518518</v>
      </c>
      <c r="B171" s="100" t="inlineStr">
        <is>
          <t xml:space="preserve">20260510200040011100050081552607	</t>
        </is>
      </c>
      <c r="C171" s="97" t="inlineStr">
        <is>
          <t>转账红包</t>
        </is>
      </c>
      <c r="D171" s="97" t="inlineStr">
        <is>
          <t>晶晶(**晶)</t>
        </is>
      </c>
      <c r="E171" s="97" t="inlineStr">
        <is>
          <t>yel***@qq.com</t>
        </is>
      </c>
      <c r="F171" s="97" t="n">
        <v>138</v>
      </c>
      <c r="G171" s="97" t="inlineStr">
        <is>
          <t>	</t>
        </is>
      </c>
      <c r="H171" s="6" t="n"/>
      <c r="I171" s="5" t="n"/>
      <c r="J171" s="6" t="n"/>
      <c r="K171" s="6" t="inlineStr">
        <is>
          <t>5.5-Y</t>
        </is>
      </c>
      <c r="L171" s="8" t="inlineStr">
        <is>
          <t>✅ 可导入</t>
        </is>
      </c>
      <c r="M171" s="8" t="inlineStr">
        <is>
          <t>✅ 对账齐全</t>
        </is>
      </c>
    </row>
    <row r="172">
      <c r="A172" s="101" t="n">
        <v>46152.88113425926</v>
      </c>
      <c r="B172" s="100" t="inlineStr">
        <is>
          <t xml:space="preserve">20260510200040011100050081536244	</t>
        </is>
      </c>
      <c r="C172" s="96" t="inlineStr">
        <is>
          <t>转账红包</t>
        </is>
      </c>
      <c r="D172" s="96" t="inlineStr">
        <is>
          <t>晶晶(**晶)</t>
        </is>
      </c>
      <c r="E172" s="96" t="inlineStr">
        <is>
          <t>yel***@qq.com</t>
        </is>
      </c>
      <c r="F172" s="96" t="n">
        <v>836.64</v>
      </c>
      <c r="G172" s="96" t="inlineStr">
        <is>
          <t>	</t>
        </is>
      </c>
      <c r="H172" s="9" t="n"/>
      <c r="I172" s="5" t="n"/>
      <c r="J172" s="9" t="n"/>
      <c r="K172" s="9" t="inlineStr">
        <is>
          <t>5.5-b流水</t>
        </is>
      </c>
      <c r="L172" s="8" t="inlineStr">
        <is>
          <t>✅ 可导入</t>
        </is>
      </c>
      <c r="M172" s="8" t="inlineStr">
        <is>
          <t>✅ 对账齐全</t>
        </is>
      </c>
    </row>
    <row r="173">
      <c r="A173" s="99" t="n">
        <v>46152.880625</v>
      </c>
      <c r="B173" s="100" t="inlineStr">
        <is>
          <t xml:space="preserve">20260510200040011100050081462702	</t>
        </is>
      </c>
      <c r="C173" s="97" t="inlineStr">
        <is>
          <t>转账红包</t>
        </is>
      </c>
      <c r="D173" s="97" t="inlineStr">
        <is>
          <t>晶晶(**晶)</t>
        </is>
      </c>
      <c r="E173" s="97" t="inlineStr">
        <is>
          <t>yel***@qq.com</t>
        </is>
      </c>
      <c r="F173" s="97" t="n">
        <v>90</v>
      </c>
      <c r="G173" s="97" t="inlineStr">
        <is>
          <t>	</t>
        </is>
      </c>
      <c r="H173" s="6" t="n"/>
      <c r="I173" s="5" t="n"/>
      <c r="J173" s="6" t="n"/>
      <c r="K173" s="6" t="inlineStr">
        <is>
          <t>5.4-Y</t>
        </is>
      </c>
      <c r="L173" s="8" t="inlineStr">
        <is>
          <t>✅ 可导入</t>
        </is>
      </c>
      <c r="M173" s="8" t="inlineStr">
        <is>
          <t>✅ 对账齐全</t>
        </is>
      </c>
    </row>
    <row r="174">
      <c r="A174" s="101" t="n">
        <v>46152.88040509259</v>
      </c>
      <c r="B174" s="100" t="inlineStr">
        <is>
          <t xml:space="preserve">20260510200040011100050081528863	</t>
        </is>
      </c>
      <c r="C174" s="96" t="inlineStr">
        <is>
          <t>转账红包</t>
        </is>
      </c>
      <c r="D174" s="96" t="inlineStr">
        <is>
          <t>晶晶(**晶)</t>
        </is>
      </c>
      <c r="E174" s="96" t="inlineStr">
        <is>
          <t>yel***@qq.com</t>
        </is>
      </c>
      <c r="F174" s="96" t="n">
        <v>621.85</v>
      </c>
      <c r="G174" s="96" t="inlineStr">
        <is>
          <t>	</t>
        </is>
      </c>
      <c r="H174" s="9" t="n"/>
      <c r="I174" s="5" t="n"/>
      <c r="J174" s="9" t="n"/>
      <c r="K174" s="9" t="inlineStr">
        <is>
          <t>5.4-b流水</t>
        </is>
      </c>
      <c r="L174" s="8" t="inlineStr">
        <is>
          <t>✅ 可导入</t>
        </is>
      </c>
      <c r="M174" s="8" t="inlineStr">
        <is>
          <t>✅ 对账齐全</t>
        </is>
      </c>
    </row>
    <row r="175">
      <c r="A175" s="99" t="n">
        <v>46152.77315972222</v>
      </c>
      <c r="B175" s="100" t="inlineStr">
        <is>
          <t xml:space="preserve">2026051004200333331048107871	</t>
        </is>
      </c>
      <c r="C175" s="97" t="inlineStr">
        <is>
          <t>亲友代付</t>
        </is>
      </c>
      <c r="D175" s="97" t="inlineStr">
        <is>
          <t>Klossy·Lee</t>
        </is>
      </c>
      <c r="E175" s="97" t="inlineStr">
        <is>
          <t>206***@qq.com</t>
        </is>
      </c>
      <c r="F175" s="97" t="n">
        <v>81.48</v>
      </c>
      <c r="G175" s="97" t="inlineStr">
        <is>
          <t xml:space="preserve">2026051004200333331048107871	</t>
        </is>
      </c>
      <c r="H175" s="6" t="n"/>
      <c r="I175" s="5" t="n"/>
      <c r="J175" s="6" t="n"/>
      <c r="K175" s="6" t="inlineStr">
        <is>
          <t>代付</t>
        </is>
      </c>
      <c r="L175" s="8" t="inlineStr">
        <is>
          <t>✅ 可导入</t>
        </is>
      </c>
      <c r="M175" s="8" t="inlineStr">
        <is>
          <t>✅ 对账齐全</t>
        </is>
      </c>
    </row>
    <row r="176">
      <c r="A176" s="101" t="n">
        <v>46152.77145833334</v>
      </c>
      <c r="B176" s="100" t="inlineStr">
        <is>
          <t xml:space="preserve">20260510200040011100050081407565	</t>
        </is>
      </c>
      <c r="C176" s="96" t="inlineStr">
        <is>
          <t>转账红包</t>
        </is>
      </c>
      <c r="D176" s="96" t="inlineStr">
        <is>
          <t>李兆金(**金)</t>
        </is>
      </c>
      <c r="E176" s="96" t="inlineStr">
        <is>
          <t>138******29</t>
        </is>
      </c>
      <c r="F176" s="96" t="n">
        <v>60</v>
      </c>
      <c r="G176" s="96" t="inlineStr">
        <is>
          <t>	</t>
        </is>
      </c>
      <c r="H176" s="9" t="n"/>
      <c r="I176" s="5" t="n"/>
      <c r="J176" s="9" t="n"/>
      <c r="K176" s="9" t="inlineStr">
        <is>
          <t>叶子玻璃二次更换上门安装费</t>
        </is>
      </c>
      <c r="L176" s="8" t="inlineStr">
        <is>
          <t>✅ 可导入</t>
        </is>
      </c>
      <c r="M176" s="8" t="inlineStr">
        <is>
          <t>✅ 对账齐全</t>
        </is>
      </c>
    </row>
    <row r="177">
      <c r="A177" s="99" t="n">
        <v>46152.76888888889</v>
      </c>
      <c r="B177" s="100" t="inlineStr">
        <is>
          <t xml:space="preserve">20260510200040011100050081421013	</t>
        </is>
      </c>
      <c r="C177" s="96" t="inlineStr">
        <is>
          <t>转账红包</t>
        </is>
      </c>
      <c r="D177" s="96" t="inlineStr">
        <is>
          <t>小平(**平)</t>
        </is>
      </c>
      <c r="E177" s="96" t="inlineStr">
        <is>
          <t>157******30</t>
        </is>
      </c>
      <c r="F177" s="96" t="n">
        <v>370</v>
      </c>
      <c r="G177" s="96" t="inlineStr">
        <is>
          <t>	</t>
        </is>
      </c>
      <c r="H177" s="6" t="n"/>
      <c r="I177" s="5" t="n"/>
      <c r="J177" s="6" t="n"/>
      <c r="K177" s="6" t="inlineStr">
        <is>
          <t>周陈虹运费</t>
        </is>
      </c>
      <c r="L177" s="8" t="inlineStr">
        <is>
          <t>✅ 可导入</t>
        </is>
      </c>
      <c r="M177" s="8" t="inlineStr">
        <is>
          <t>✅ 对账齐全</t>
        </is>
      </c>
    </row>
    <row r="178">
      <c r="A178" s="101" t="n">
        <v>46152.76825231482</v>
      </c>
      <c r="B178" s="100" t="inlineStr">
        <is>
          <t xml:space="preserve">20260510200040011100050081460851	</t>
        </is>
      </c>
      <c r="C178" s="97" t="inlineStr">
        <is>
          <t>转账红包</t>
        </is>
      </c>
      <c r="D178" s="97" t="inlineStr">
        <is>
          <t>李兆金(**金)</t>
        </is>
      </c>
      <c r="E178" s="97" t="inlineStr">
        <is>
          <t>138******29</t>
        </is>
      </c>
      <c r="F178" s="97" t="n">
        <v>320</v>
      </c>
      <c r="G178" s="97" t="inlineStr">
        <is>
          <t>	</t>
        </is>
      </c>
      <c r="H178" s="9" t="n"/>
      <c r="I178" s="5" t="n"/>
      <c r="J178" s="9" t="n"/>
      <c r="K178" s="9" t="inlineStr">
        <is>
          <t>周陈虹窄柜 书柜送装</t>
        </is>
      </c>
      <c r="L178" s="8" t="inlineStr">
        <is>
          <t>✅ 可导入</t>
        </is>
      </c>
      <c r="M178" s="8" t="inlineStr">
        <is>
          <t>✅ 对账齐全</t>
        </is>
      </c>
    </row>
    <row r="179">
      <c r="A179" s="99" t="n">
        <v>46152.64734953704</v>
      </c>
      <c r="B179" s="100" t="inlineStr">
        <is>
          <t xml:space="preserve">20260510200040011100050081449768	</t>
        </is>
      </c>
      <c r="C179" s="96" t="inlineStr">
        <is>
          <t>转账红包</t>
        </is>
      </c>
      <c r="D179" s="96" t="inlineStr">
        <is>
          <t>和国(**国)</t>
        </is>
      </c>
      <c r="E179" s="96" t="inlineStr">
        <is>
          <t>151******23</t>
        </is>
      </c>
      <c r="F179" s="96" t="n">
        <v>1470</v>
      </c>
      <c r="G179" s="96" t="inlineStr">
        <is>
          <t>	</t>
        </is>
      </c>
      <c r="H179" s="6" t="n"/>
      <c r="I179" s="5" t="n"/>
      <c r="J179" s="6" t="n"/>
      <c r="K179" s="6" t="inlineStr">
        <is>
          <t>朱 孙熙熙 谢先生 刘雨青 陶佳庆 晨晨 王恒炜</t>
        </is>
      </c>
      <c r="L179" s="8" t="inlineStr">
        <is>
          <t>✅ 可导入</t>
        </is>
      </c>
      <c r="M179" s="8" t="inlineStr">
        <is>
          <t>✅ 对账齐全</t>
        </is>
      </c>
    </row>
    <row r="180">
      <c r="A180" s="101" t="n">
        <v>46152.51195601852</v>
      </c>
      <c r="B180" s="100" t="inlineStr">
        <is>
          <t xml:space="preserve">2026051022001422051448258107	</t>
        </is>
      </c>
      <c r="C180" s="97" t="inlineStr">
        <is>
          <t>其他</t>
        </is>
      </c>
      <c r="D180" s="97" t="inlineStr">
        <is>
          <t>万师傅</t>
        </is>
      </c>
      <c r="E180" s="97" t="inlineStr">
        <is>
          <t>/</t>
        </is>
      </c>
      <c r="F180" s="97" t="n">
        <v>59</v>
      </c>
      <c r="G180" s="97" t="inlineStr">
        <is>
          <t xml:space="preserve">16126600004844290026051012171110791231105323153600	</t>
        </is>
      </c>
      <c r="H180" s="9" t="n"/>
      <c r="I180" s="5" t="n"/>
      <c r="J180" s="9" t="n"/>
      <c r="K180" s="97" t="inlineStr">
        <is>
          <t>P2026051012171277697344662700；刘显睿安装</t>
        </is>
      </c>
      <c r="L180" s="8" t="inlineStr">
        <is>
          <t>✅ 可导入</t>
        </is>
      </c>
      <c r="M180" s="8" t="inlineStr">
        <is>
          <t>✅ 对账齐全</t>
        </is>
      </c>
    </row>
    <row r="181">
      <c r="A181" s="99" t="n">
        <v>46152.41917824074</v>
      </c>
      <c r="B181" s="100" t="inlineStr">
        <is>
          <t xml:space="preserve">2026051023001422051447277374	</t>
        </is>
      </c>
      <c r="C181" s="96" t="inlineStr">
        <is>
          <t>其他</t>
        </is>
      </c>
      <c r="D181" s="96" t="inlineStr">
        <is>
          <t>万师傅</t>
        </is>
      </c>
      <c r="E181" s="96" t="inlineStr">
        <is>
          <t>/</t>
        </is>
      </c>
      <c r="F181" s="96" t="n">
        <v>59</v>
      </c>
      <c r="G181" s="96" t="inlineStr">
        <is>
          <t xml:space="preserve">10P2088421851350050W03_425039683810260510	</t>
        </is>
      </c>
      <c r="H181" s="6" t="n"/>
      <c r="I181" s="5" t="n"/>
      <c r="J181" s="6" t="n"/>
      <c r="K181" s="96" t="inlineStr">
        <is>
          <t>P2026051010033744954458145300；彭麒安装</t>
        </is>
      </c>
      <c r="L181" s="8" t="inlineStr">
        <is>
          <t>✅ 可导入</t>
        </is>
      </c>
      <c r="M181" s="8" t="inlineStr">
        <is>
          <t>✅ 对账齐全</t>
        </is>
      </c>
    </row>
    <row r="182">
      <c r="A182" s="101" t="n">
        <v>46151.58914351852</v>
      </c>
      <c r="B182" s="100" t="inlineStr">
        <is>
          <t xml:space="preserve">2026050904200233001047611578	</t>
        </is>
      </c>
      <c r="C182" s="97" t="inlineStr">
        <is>
          <t>亲友代付</t>
        </is>
      </c>
      <c r="D182" s="97" t="inlineStr">
        <is>
          <t>Klossy·Lee</t>
        </is>
      </c>
      <c r="E182" s="97" t="inlineStr">
        <is>
          <t>206***@qq.com</t>
        </is>
      </c>
      <c r="F182" s="97" t="n">
        <v>41.6</v>
      </c>
      <c r="G182" s="97" t="inlineStr">
        <is>
          <t xml:space="preserve">2026050904200233001047611578	</t>
        </is>
      </c>
      <c r="H182" s="9" t="n"/>
      <c r="I182" s="5" t="n"/>
      <c r="J182" s="9" t="n"/>
      <c r="K182" s="97" t="inlineStr">
        <is>
          <t>矮柜把手</t>
        </is>
      </c>
      <c r="L182" s="8" t="inlineStr">
        <is>
          <t>✅ 可导入</t>
        </is>
      </c>
      <c r="M182" s="8" t="inlineStr">
        <is>
          <t>✅ 对账齐全</t>
        </is>
      </c>
    </row>
    <row r="183">
      <c r="A183" s="99" t="n">
        <v>46151.52033564815</v>
      </c>
      <c r="B183" s="100" t="inlineStr">
        <is>
          <t xml:space="preserve">20260509200040011100050080926740	</t>
        </is>
      </c>
      <c r="C183" s="96" t="inlineStr">
        <is>
          <t>转账红包</t>
        </is>
      </c>
      <c r="D183" s="96" t="inlineStr">
        <is>
          <t>宋磊(*磊)</t>
        </is>
      </c>
      <c r="E183" s="96" t="inlineStr">
        <is>
          <t>176******30</t>
        </is>
      </c>
      <c r="F183" s="96" t="n">
        <v>750</v>
      </c>
      <c r="G183" s="96" t="inlineStr">
        <is>
          <t>	</t>
        </is>
      </c>
      <c r="H183" s="6" t="n"/>
      <c r="I183" s="5" t="n"/>
      <c r="J183" s="6" t="n"/>
      <c r="K183" s="6" t="inlineStr">
        <is>
          <t>岩板货款</t>
        </is>
      </c>
      <c r="L183" s="8" t="inlineStr">
        <is>
          <t>✅ 可导入</t>
        </is>
      </c>
      <c r="M183" s="8" t="inlineStr">
        <is>
          <t>✅ 对账齐全</t>
        </is>
      </c>
    </row>
    <row r="184">
      <c r="A184" s="101" t="n">
        <v>46150.90052083333</v>
      </c>
      <c r="B184" s="100" t="inlineStr">
        <is>
          <t xml:space="preserve">2026050823001122051434899607_3300497259115143067	</t>
        </is>
      </c>
      <c r="C184" s="97" t="inlineStr">
        <is>
          <t>退款</t>
        </is>
      </c>
      <c r="D184" s="97" t="inlineStr">
        <is>
          <t>舒梵**制</t>
        </is>
      </c>
      <c r="E184" s="97" t="inlineStr">
        <is>
          <t>hao***@126.com</t>
        </is>
      </c>
      <c r="F184" s="97" t="n">
        <v>4276.35</v>
      </c>
      <c r="G184" s="97" t="inlineStr">
        <is>
          <t xml:space="preserve">T200P3300497259115133885	</t>
        </is>
      </c>
      <c r="H184" s="9" t="n"/>
      <c r="I184" s="5" t="n"/>
      <c r="J184" s="9" t="n"/>
      <c r="K184" s="9" t="inlineStr">
        <is>
          <t>退款-舒梵新品护墙板储物床实木悬浮高脚箱体床进口型气压杆储物实木床 等多件</t>
        </is>
      </c>
      <c r="L184" s="8" t="inlineStr">
        <is>
          <t>✅ 可导入</t>
        </is>
      </c>
      <c r="M184" s="8" t="inlineStr">
        <is>
          <t>✅ 对账齐全</t>
        </is>
      </c>
    </row>
    <row r="185">
      <c r="A185" s="99" t="n">
        <v>46150.90043981482</v>
      </c>
      <c r="B185" s="100" t="inlineStr">
        <is>
          <t xml:space="preserve">2026050823001122051434918651_3300546902520015856	</t>
        </is>
      </c>
      <c r="C185" s="96" t="inlineStr">
        <is>
          <t>退款</t>
        </is>
      </c>
      <c r="D185" s="96" t="inlineStr">
        <is>
          <t>舒梵**制</t>
        </is>
      </c>
      <c r="E185" s="96" t="inlineStr">
        <is>
          <t>hao***@126.com</t>
        </is>
      </c>
      <c r="F185" s="96" t="n">
        <v>4731.95</v>
      </c>
      <c r="G185" s="96" t="inlineStr">
        <is>
          <t xml:space="preserve">T200P3300546902520015856	</t>
        </is>
      </c>
      <c r="H185" s="6" t="n"/>
      <c r="I185" s="5" t="n"/>
      <c r="J185" s="6" t="n"/>
      <c r="K185" s="6" t="inlineStr">
        <is>
          <t>退款-舒梵秋月储物床/真皮软包全实木环保 电动悬浮箱体高箱收纳主卧床</t>
        </is>
      </c>
      <c r="L185" s="8" t="inlineStr">
        <is>
          <t>✅ 可导入</t>
        </is>
      </c>
      <c r="M185" s="8" t="inlineStr">
        <is>
          <t>✅ 对账齐全</t>
        </is>
      </c>
    </row>
    <row r="186">
      <c r="A186" s="101" t="n">
        <v>46150.84086805556</v>
      </c>
      <c r="B186" s="100" t="inlineStr">
        <is>
          <t xml:space="preserve">2026050823001122051434918651	</t>
        </is>
      </c>
      <c r="C186" s="97" t="inlineStr">
        <is>
          <t>家居家装</t>
        </is>
      </c>
      <c r="D186" s="97" t="inlineStr">
        <is>
          <t>舒梵**制</t>
        </is>
      </c>
      <c r="E186" s="97" t="inlineStr">
        <is>
          <t>hao***@126.com</t>
        </is>
      </c>
      <c r="F186" s="97" t="n">
        <v>4731.95</v>
      </c>
      <c r="G186" s="97" t="inlineStr">
        <is>
          <t xml:space="preserve">T200P3300546902520015856	</t>
        </is>
      </c>
      <c r="H186" s="9" t="n"/>
      <c r="I186" s="5" t="n"/>
      <c r="J186" s="9" t="n"/>
      <c r="K186" s="9" t="inlineStr">
        <is>
          <t>舒梵秋月储物床/真皮软包全实木环保 电动悬浮箱体高箱收纳主卧床</t>
        </is>
      </c>
      <c r="L186" s="8" t="inlineStr">
        <is>
          <t>✅ 可导入</t>
        </is>
      </c>
      <c r="M186" s="8" t="inlineStr">
        <is>
          <t>✅ 对账齐全</t>
        </is>
      </c>
    </row>
    <row r="187">
      <c r="A187" s="99" t="n">
        <v>46150.83953703703</v>
      </c>
      <c r="B187" s="100" t="inlineStr">
        <is>
          <t xml:space="preserve">2026050823001122051434899607	</t>
        </is>
      </c>
      <c r="C187" s="96" t="inlineStr">
        <is>
          <t>家居家装</t>
        </is>
      </c>
      <c r="D187" s="96" t="inlineStr">
        <is>
          <t>舒梵**制</t>
        </is>
      </c>
      <c r="E187" s="96" t="inlineStr">
        <is>
          <t>hao***@126.com</t>
        </is>
      </c>
      <c r="F187" s="96" t="n">
        <v>4276.35</v>
      </c>
      <c r="G187" s="96" t="inlineStr">
        <is>
          <t xml:space="preserve">T200P3300497259115133885	</t>
        </is>
      </c>
      <c r="H187" s="6" t="n"/>
      <c r="I187" s="5" t="n"/>
      <c r="J187" s="6" t="n"/>
      <c r="K187" s="6" t="inlineStr">
        <is>
          <t>舒梵新品护墙板储物床实木悬浮高脚箱体床进口型气压杆储物实木床 等多件</t>
        </is>
      </c>
      <c r="L187" s="8" t="inlineStr">
        <is>
          <t>✅ 可导入</t>
        </is>
      </c>
      <c r="M187" s="8" t="inlineStr">
        <is>
          <t>✅ 对账齐全</t>
        </is>
      </c>
    </row>
    <row r="188">
      <c r="A188" s="101" t="n">
        <v>46150.83744212963</v>
      </c>
      <c r="B188" s="100" t="inlineStr">
        <is>
          <t xml:space="preserve">20260508200040011100050080697388	</t>
        </is>
      </c>
      <c r="C188" s="97" t="inlineStr">
        <is>
          <t>转账红包</t>
        </is>
      </c>
      <c r="D188" s="97" t="inlineStr">
        <is>
          <t>佳英(魏佳英)</t>
        </is>
      </c>
      <c r="E188" s="97" t="inlineStr">
        <is>
          <t>wei***@hotmail.com</t>
        </is>
      </c>
      <c r="F188" s="97" t="n">
        <v>5000</v>
      </c>
      <c r="G188" s="97" t="inlineStr">
        <is>
          <t>	</t>
        </is>
      </c>
      <c r="H188" s="9" t="n"/>
      <c r="I188" s="5" t="n"/>
      <c r="J188" s="9" t="n"/>
      <c r="K188" s="9" t="inlineStr">
        <is>
          <t>转账</t>
        </is>
      </c>
      <c r="L188" s="8" t="inlineStr">
        <is>
          <t>✅ 可导入</t>
        </is>
      </c>
      <c r="M188" s="8" t="inlineStr">
        <is>
          <t>✅ 对账齐全</t>
        </is>
      </c>
    </row>
    <row r="189">
      <c r="A189" s="99" t="n">
        <v>46149.45753472222</v>
      </c>
      <c r="B189" s="100" t="inlineStr">
        <is>
          <t xml:space="preserve">20260507200040011100050080018637	</t>
        </is>
      </c>
      <c r="C189" s="96" t="inlineStr">
        <is>
          <t>账户存取</t>
        </is>
      </c>
      <c r="D189" s="96" t="inlineStr">
        <is>
          <t>中国工商银行</t>
        </is>
      </c>
      <c r="E189" s="96" t="inlineStr">
        <is>
          <t>/</t>
        </is>
      </c>
      <c r="F189" s="96" t="n">
        <v>131.66</v>
      </c>
      <c r="G189" s="96" t="inlineStr">
        <is>
          <t xml:space="preserve">e130aa412f1166680e432bf7b5e8a901	</t>
        </is>
      </c>
      <c r="H189" s="6" t="n"/>
      <c r="I189" s="5" t="n"/>
      <c r="J189" s="6" t="n"/>
      <c r="K189" s="6" t="inlineStr">
        <is>
          <t>提现-实时提现</t>
        </is>
      </c>
      <c r="L189" s="8" t="inlineStr">
        <is>
          <t>✅ 可导入</t>
        </is>
      </c>
      <c r="M189" s="8" t="inlineStr">
        <is>
          <t>✅ 对账齐全</t>
        </is>
      </c>
    </row>
    <row r="190">
      <c r="A190" s="101" t="n">
        <v>46149.45712962963</v>
      </c>
      <c r="B190" s="100" t="inlineStr">
        <is>
          <t xml:space="preserve">2026050722001422051421395655	</t>
        </is>
      </c>
      <c r="C190" s="97" t="inlineStr">
        <is>
          <t>公共服务</t>
        </is>
      </c>
      <c r="D190" s="97" t="inlineStr">
        <is>
          <t>国家税务总局浙江省税务局</t>
        </is>
      </c>
      <c r="E190" s="97" t="inlineStr">
        <is>
          <t>136***@163.com</t>
        </is>
      </c>
      <c r="F190" s="97" t="n">
        <v>131.66</v>
      </c>
      <c r="G190" s="97" t="inlineStr">
        <is>
          <t xml:space="preserve">fdab580cc2781556e7f97731b5f84907	</t>
        </is>
      </c>
      <c r="H190" s="9" t="n"/>
      <c r="I190" s="5" t="n"/>
      <c r="J190" s="9" t="n"/>
      <c r="K190" s="9" t="inlineStr">
        <is>
          <t>缴税(费)</t>
        </is>
      </c>
      <c r="L190" s="8" t="inlineStr">
        <is>
          <t>✅ 可导入</t>
        </is>
      </c>
      <c r="M190" s="8" t="inlineStr">
        <is>
          <t>✅ 对账齐全</t>
        </is>
      </c>
    </row>
    <row r="191">
      <c r="A191" s="99" t="n">
        <v>46149.02710648148</v>
      </c>
      <c r="B191" s="100" t="inlineStr">
        <is>
          <t xml:space="preserve">20260507200040011100050079930030	</t>
        </is>
      </c>
      <c r="C191" s="96" t="inlineStr">
        <is>
          <t>转账红包</t>
        </is>
      </c>
      <c r="D191" s="96" t="inlineStr">
        <is>
          <t>晶晶(**晶)</t>
        </is>
      </c>
      <c r="E191" s="96" t="inlineStr">
        <is>
          <t>yel***@qq.com</t>
        </is>
      </c>
      <c r="F191" s="96" t="n">
        <v>48</v>
      </c>
      <c r="G191" s="96" t="inlineStr">
        <is>
          <t>	</t>
        </is>
      </c>
      <c r="H191" s="6" t="n"/>
      <c r="I191" s="5" t="n"/>
      <c r="J191" s="6" t="n"/>
      <c r="K191" s="6" t="inlineStr">
        <is>
          <t>5.4-Y红薯</t>
        </is>
      </c>
      <c r="L191" s="8" t="inlineStr">
        <is>
          <t>✅ 可导入</t>
        </is>
      </c>
      <c r="M191" s="8" t="inlineStr">
        <is>
          <t>✅ 对账齐全</t>
        </is>
      </c>
    </row>
    <row r="192">
      <c r="A192" s="101" t="n">
        <v>46149.02596064815</v>
      </c>
      <c r="B192" s="100" t="inlineStr">
        <is>
          <t xml:space="preserve">20260507200040011100050079773902	</t>
        </is>
      </c>
      <c r="C192" s="97" t="inlineStr">
        <is>
          <t>转账红包</t>
        </is>
      </c>
      <c r="D192" s="97" t="inlineStr">
        <is>
          <t>晶晶(**晶)</t>
        </is>
      </c>
      <c r="E192" s="97" t="inlineStr">
        <is>
          <t>yel***@qq.com</t>
        </is>
      </c>
      <c r="F192" s="97" t="n">
        <v>124.1</v>
      </c>
      <c r="G192" s="97" t="inlineStr">
        <is>
          <t>	</t>
        </is>
      </c>
      <c r="H192" s="9" t="n"/>
      <c r="I192" s="5" t="n"/>
      <c r="J192" s="9" t="n"/>
      <c r="K192" s="9" t="inlineStr">
        <is>
          <t>5.4-b红薯流水</t>
        </is>
      </c>
      <c r="L192" s="8" t="inlineStr">
        <is>
          <t>✅ 可导入</t>
        </is>
      </c>
      <c r="M192" s="8" t="inlineStr">
        <is>
          <t>✅ 对账齐全</t>
        </is>
      </c>
    </row>
    <row r="193">
      <c r="A193" s="99" t="n">
        <v>46149.0255787037</v>
      </c>
      <c r="B193" s="100" t="inlineStr">
        <is>
          <t xml:space="preserve">20260507200040011100050079827105	</t>
        </is>
      </c>
      <c r="C193" s="96" t="inlineStr">
        <is>
          <t>转账红包</t>
        </is>
      </c>
      <c r="D193" s="96" t="inlineStr">
        <is>
          <t>晶晶(**晶)</t>
        </is>
      </c>
      <c r="E193" s="96" t="inlineStr">
        <is>
          <t>yel***@qq.com</t>
        </is>
      </c>
      <c r="F193" s="96" t="n">
        <v>123</v>
      </c>
      <c r="G193" s="96" t="inlineStr">
        <is>
          <t>	</t>
        </is>
      </c>
      <c r="H193" s="6" t="n"/>
      <c r="I193" s="5" t="n"/>
      <c r="J193" s="6" t="n"/>
      <c r="K193" s="6" t="inlineStr">
        <is>
          <t>5.3-Y</t>
        </is>
      </c>
      <c r="L193" s="8" t="inlineStr">
        <is>
          <t>✅ 可导入</t>
        </is>
      </c>
      <c r="M193" s="8" t="inlineStr">
        <is>
          <t>✅ 对账齐全</t>
        </is>
      </c>
    </row>
    <row r="194">
      <c r="A194" s="101" t="n">
        <v>46149.02537037037</v>
      </c>
      <c r="B194" s="100" t="inlineStr">
        <is>
          <t xml:space="preserve">20260507200040011100050079970983	</t>
        </is>
      </c>
      <c r="C194" s="97" t="inlineStr">
        <is>
          <t>转账红包</t>
        </is>
      </c>
      <c r="D194" s="97" t="inlineStr">
        <is>
          <t>晶晶(**晶)</t>
        </is>
      </c>
      <c r="E194" s="97" t="inlineStr">
        <is>
          <t>yel***@qq.com</t>
        </is>
      </c>
      <c r="F194" s="97" t="n">
        <v>658.75</v>
      </c>
      <c r="G194" s="97" t="inlineStr">
        <is>
          <t>	</t>
        </is>
      </c>
      <c r="H194" s="9" t="n"/>
      <c r="I194" s="5" t="n"/>
      <c r="J194" s="9" t="n"/>
      <c r="K194" s="9" t="inlineStr">
        <is>
          <t>5.3-b流水</t>
        </is>
      </c>
      <c r="L194" s="8" t="inlineStr">
        <is>
          <t>✅ 可导入</t>
        </is>
      </c>
      <c r="M194" s="8" t="inlineStr">
        <is>
          <t>✅ 对账齐全</t>
        </is>
      </c>
    </row>
    <row r="195">
      <c r="A195" s="99" t="n">
        <v>46149.02513888889</v>
      </c>
      <c r="B195" s="100" t="inlineStr">
        <is>
          <t xml:space="preserve">20260507200040011100050079825100	</t>
        </is>
      </c>
      <c r="C195" s="96" t="inlineStr">
        <is>
          <t>转账红包</t>
        </is>
      </c>
      <c r="D195" s="96" t="inlineStr">
        <is>
          <t>晶晶(**晶)</t>
        </is>
      </c>
      <c r="E195" s="96" t="inlineStr">
        <is>
          <t>yel***@qq.com</t>
        </is>
      </c>
      <c r="F195" s="96" t="n">
        <v>91</v>
      </c>
      <c r="G195" s="96" t="inlineStr">
        <is>
          <t>	</t>
        </is>
      </c>
      <c r="H195" s="6" t="n"/>
      <c r="I195" s="5" t="n"/>
      <c r="J195" s="6" t="n"/>
      <c r="K195" s="6" t="inlineStr">
        <is>
          <t>5.2-Y</t>
        </is>
      </c>
      <c r="L195" s="8" t="inlineStr">
        <is>
          <t>✅ 可导入</t>
        </is>
      </c>
      <c r="M195" s="8" t="inlineStr">
        <is>
          <t>✅ 对账齐全</t>
        </is>
      </c>
    </row>
    <row r="196">
      <c r="A196" s="101" t="n">
        <v>46149.02490740741</v>
      </c>
      <c r="B196" s="100" t="inlineStr">
        <is>
          <t xml:space="preserve">20260507200040011100050079784990	</t>
        </is>
      </c>
      <c r="C196" s="97" t="inlineStr">
        <is>
          <t>转账红包</t>
        </is>
      </c>
      <c r="D196" s="97" t="inlineStr">
        <is>
          <t>晶晶(**晶)</t>
        </is>
      </c>
      <c r="E196" s="97" t="inlineStr">
        <is>
          <t>yel***@qq.com</t>
        </is>
      </c>
      <c r="F196" s="97" t="n">
        <v>346</v>
      </c>
      <c r="G196" s="97" t="inlineStr">
        <is>
          <t>	</t>
        </is>
      </c>
      <c r="H196" s="9" t="n"/>
      <c r="I196" s="5" t="n"/>
      <c r="J196" s="9" t="n"/>
      <c r="K196" s="9" t="inlineStr">
        <is>
          <t>5.2-b流水</t>
        </is>
      </c>
      <c r="L196" s="8" t="inlineStr">
        <is>
          <t>✅ 可导入</t>
        </is>
      </c>
      <c r="M196" s="8" t="inlineStr">
        <is>
          <t>✅ 对账齐全</t>
        </is>
      </c>
    </row>
    <row r="197">
      <c r="A197" s="99" t="n">
        <v>46148.79783564815</v>
      </c>
      <c r="B197" s="100" t="inlineStr">
        <is>
          <t xml:space="preserve">20260506200040011100050079766366	</t>
        </is>
      </c>
      <c r="C197" s="96" t="inlineStr">
        <is>
          <t>账户存取</t>
        </is>
      </c>
      <c r="D197" s="96" t="inlineStr">
        <is>
          <t>中国工商银行</t>
        </is>
      </c>
      <c r="E197" s="96" t="inlineStr">
        <is>
          <t>/</t>
        </is>
      </c>
      <c r="F197" s="96" t="n">
        <v>2312</v>
      </c>
      <c r="G197" s="96" t="inlineStr">
        <is>
          <t xml:space="preserve">00e62ff01748adb5c3e4385559ea06d4	</t>
        </is>
      </c>
      <c r="H197" s="6" t="n"/>
      <c r="I197" s="5" t="n"/>
      <c r="J197" s="6" t="n"/>
      <c r="K197" s="6" t="inlineStr">
        <is>
          <t>提现-实时提现</t>
        </is>
      </c>
      <c r="L197" s="8" t="inlineStr">
        <is>
          <t>✅ 可导入</t>
        </is>
      </c>
      <c r="M197" s="8" t="inlineStr">
        <is>
          <t>✅ 对账齐全</t>
        </is>
      </c>
    </row>
    <row r="198">
      <c r="A198" s="101" t="n">
        <v>46148.79712962963</v>
      </c>
      <c r="B198" s="100" t="inlineStr">
        <is>
          <t xml:space="preserve">20260506200040011100050079777158	</t>
        </is>
      </c>
      <c r="C198" s="97" t="inlineStr">
        <is>
          <t>转账红包</t>
        </is>
      </c>
      <c r="D198" s="97" t="inlineStr">
        <is>
          <t>婷(*婷)</t>
        </is>
      </c>
      <c r="E198" s="97" t="inlineStr">
        <is>
          <t>826***@qq.com</t>
        </is>
      </c>
      <c r="F198" s="97" t="n">
        <v>2309</v>
      </c>
      <c r="G198" s="97" t="inlineStr">
        <is>
          <t>	</t>
        </is>
      </c>
      <c r="H198" s="9" t="n"/>
      <c r="I198" s="5" t="n"/>
      <c r="J198" s="9" t="n"/>
      <c r="K198" s="9" t="inlineStr">
        <is>
          <t>德邦运费</t>
        </is>
      </c>
      <c r="L198" s="8" t="inlineStr">
        <is>
          <t>✅ 可导入</t>
        </is>
      </c>
      <c r="M198" s="8" t="inlineStr">
        <is>
          <t>✅ 对账齐全</t>
        </is>
      </c>
    </row>
    <row r="199">
      <c r="A199" s="99" t="n">
        <v>46148.57600694444</v>
      </c>
      <c r="B199" s="100" t="inlineStr">
        <is>
          <t xml:space="preserve">20260506200040011100680095269283	</t>
        </is>
      </c>
      <c r="C199" s="96" t="inlineStr">
        <is>
          <t>转账红包</t>
        </is>
      </c>
      <c r="D199" s="96" t="inlineStr">
        <is>
          <t>komo</t>
        </is>
      </c>
      <c r="E199" s="96" t="inlineStr">
        <is>
          <t>153******35</t>
        </is>
      </c>
      <c r="F199" s="96" t="n">
        <v>5000</v>
      </c>
      <c r="G199" s="96" t="inlineStr">
        <is>
          <t>	</t>
        </is>
      </c>
      <c r="H199" s="6" t="n"/>
      <c r="I199" s="5" t="n"/>
      <c r="J199" s="6" t="n"/>
      <c r="K199" s="6" t="inlineStr">
        <is>
          <t>转账</t>
        </is>
      </c>
      <c r="L199" s="8" t="inlineStr">
        <is>
          <t>✅ 可导入</t>
        </is>
      </c>
      <c r="M199" s="8" t="inlineStr">
        <is>
          <t>✅ 对账齐全</t>
        </is>
      </c>
    </row>
    <row r="200">
      <c r="A200" s="101" t="n">
        <v>46148.57586805556</v>
      </c>
      <c r="B200" s="100" t="inlineStr">
        <is>
          <t xml:space="preserve">20260506200040011100680095244054	</t>
        </is>
      </c>
      <c r="C200" s="97" t="inlineStr">
        <is>
          <t>转账红包</t>
        </is>
      </c>
      <c r="D200" s="97" t="inlineStr">
        <is>
          <t>komo</t>
        </is>
      </c>
      <c r="E200" s="97" t="inlineStr">
        <is>
          <t>153******35</t>
        </is>
      </c>
      <c r="F200" s="97" t="n">
        <v>5000</v>
      </c>
      <c r="G200" s="97" t="inlineStr">
        <is>
          <t>	</t>
        </is>
      </c>
      <c r="H200" s="9" t="n"/>
      <c r="I200" s="5" t="n"/>
      <c r="J200" s="9" t="n"/>
      <c r="K200" s="9" t="inlineStr">
        <is>
          <t>转账</t>
        </is>
      </c>
      <c r="L200" s="8" t="inlineStr">
        <is>
          <t>✅ 可导入</t>
        </is>
      </c>
      <c r="M200" s="8" t="inlineStr">
        <is>
          <t>✅ 对账齐全</t>
        </is>
      </c>
    </row>
    <row r="201">
      <c r="A201" s="99" t="n">
        <v>46148.57574074074</v>
      </c>
      <c r="B201" s="100" t="inlineStr">
        <is>
          <t xml:space="preserve">20260506200040011100680095266071	</t>
        </is>
      </c>
      <c r="C201" s="96" t="inlineStr">
        <is>
          <t>转账红包</t>
        </is>
      </c>
      <c r="D201" s="96" t="inlineStr">
        <is>
          <t>komo</t>
        </is>
      </c>
      <c r="E201" s="96" t="inlineStr">
        <is>
          <t>153******35</t>
        </is>
      </c>
      <c r="F201" s="96" t="n">
        <v>3000</v>
      </c>
      <c r="G201" s="96" t="inlineStr">
        <is>
          <t>	</t>
        </is>
      </c>
      <c r="H201" s="6" t="n"/>
      <c r="I201" s="5" t="n"/>
      <c r="J201" s="6" t="n"/>
      <c r="K201" s="6" t="inlineStr">
        <is>
          <t>转账</t>
        </is>
      </c>
      <c r="L201" s="8" t="inlineStr">
        <is>
          <t>✅ 可导入</t>
        </is>
      </c>
      <c r="M201" s="8" t="inlineStr">
        <is>
          <t>✅ 对账齐全</t>
        </is>
      </c>
    </row>
    <row r="202">
      <c r="A202" s="101" t="n">
        <v>46148.57563657407</v>
      </c>
      <c r="B202" s="100" t="inlineStr">
        <is>
          <t xml:space="preserve">20260506200040011100680095404419	</t>
        </is>
      </c>
      <c r="C202" s="97" t="inlineStr">
        <is>
          <t>转账红包</t>
        </is>
      </c>
      <c r="D202" s="97" t="inlineStr">
        <is>
          <t>komo</t>
        </is>
      </c>
      <c r="E202" s="97" t="inlineStr">
        <is>
          <t>153******35</t>
        </is>
      </c>
      <c r="F202" s="97" t="n">
        <v>2000</v>
      </c>
      <c r="G202" s="97" t="inlineStr">
        <is>
          <t>	</t>
        </is>
      </c>
      <c r="H202" s="9" t="n"/>
      <c r="I202" s="5" t="n"/>
      <c r="J202" s="9" t="n"/>
      <c r="K202" s="9" t="inlineStr">
        <is>
          <t>转账</t>
        </is>
      </c>
      <c r="L202" s="8" t="inlineStr">
        <is>
          <t>✅ 可导入</t>
        </is>
      </c>
      <c r="M202" s="8" t="inlineStr">
        <is>
          <t>✅ 对账齐全</t>
        </is>
      </c>
    </row>
    <row r="203">
      <c r="A203" s="99" t="n">
        <v>46148.57552083334</v>
      </c>
      <c r="B203" s="100" t="inlineStr">
        <is>
          <t xml:space="preserve">20260506200040011100680095249345	</t>
        </is>
      </c>
      <c r="C203" s="96" t="inlineStr">
        <is>
          <t>转账红包</t>
        </is>
      </c>
      <c r="D203" s="96" t="inlineStr">
        <is>
          <t>komo</t>
        </is>
      </c>
      <c r="E203" s="96" t="inlineStr">
        <is>
          <t>153******35</t>
        </is>
      </c>
      <c r="F203" s="96" t="n">
        <v>1000</v>
      </c>
      <c r="G203" s="96" t="inlineStr">
        <is>
          <t>	</t>
        </is>
      </c>
      <c r="H203" s="6" t="n"/>
      <c r="I203" s="5" t="n"/>
      <c r="J203" s="6" t="n"/>
      <c r="K203" s="6" t="inlineStr">
        <is>
          <t>转账</t>
        </is>
      </c>
      <c r="L203" s="8" t="inlineStr">
        <is>
          <t>✅ 可导入</t>
        </is>
      </c>
      <c r="M203" s="8" t="inlineStr">
        <is>
          <t>✅ 对账齐全</t>
        </is>
      </c>
    </row>
    <row r="204">
      <c r="A204" s="101" t="n">
        <v>46148.57537037037</v>
      </c>
      <c r="B204" s="100" t="inlineStr">
        <is>
          <t xml:space="preserve">20260506200040011100680095355531	</t>
        </is>
      </c>
      <c r="C204" s="97" t="inlineStr">
        <is>
          <t>转账红包</t>
        </is>
      </c>
      <c r="D204" s="97" t="inlineStr">
        <is>
          <t>komo</t>
        </is>
      </c>
      <c r="E204" s="97" t="inlineStr">
        <is>
          <t>153******35</t>
        </is>
      </c>
      <c r="F204" s="97" t="n">
        <v>1000</v>
      </c>
      <c r="G204" s="97" t="inlineStr">
        <is>
          <t>	</t>
        </is>
      </c>
      <c r="H204" s="9" t="n"/>
      <c r="I204" s="5" t="n"/>
      <c r="J204" s="9" t="n"/>
      <c r="K204" s="9" t="inlineStr">
        <is>
          <t>转账</t>
        </is>
      </c>
      <c r="L204" s="8" t="inlineStr">
        <is>
          <t>✅ 可导入</t>
        </is>
      </c>
      <c r="M204" s="8" t="inlineStr">
        <is>
          <t>✅ 对账齐全</t>
        </is>
      </c>
    </row>
    <row r="205">
      <c r="A205" s="99" t="n">
        <v>46147.74613425926</v>
      </c>
      <c r="B205" s="100" t="inlineStr">
        <is>
          <t xml:space="preserve">20260505200040011100050079296050	</t>
        </is>
      </c>
      <c r="C205" s="96" t="inlineStr">
        <is>
          <t>转账红包</t>
        </is>
      </c>
      <c r="D205" s="96" t="inlineStr">
        <is>
          <t>晶晶(**晶)</t>
        </is>
      </c>
      <c r="E205" s="96" t="inlineStr">
        <is>
          <t>yel***@qq.com</t>
        </is>
      </c>
      <c r="F205" s="96" t="n">
        <v>69</v>
      </c>
      <c r="G205" s="96" t="inlineStr">
        <is>
          <t>	</t>
        </is>
      </c>
      <c r="H205" s="6" t="n"/>
      <c r="I205" s="5" t="n"/>
      <c r="J205" s="6" t="n"/>
      <c r="K205" s="6" t="inlineStr">
        <is>
          <t>5.1-Y</t>
        </is>
      </c>
      <c r="L205" s="8" t="inlineStr">
        <is>
          <t>✅ 可导入</t>
        </is>
      </c>
      <c r="M205" s="8" t="inlineStr">
        <is>
          <t>✅ 对账齐全</t>
        </is>
      </c>
    </row>
    <row r="206">
      <c r="A206" s="101" t="n">
        <v>46147.74587962963</v>
      </c>
      <c r="B206" s="100" t="inlineStr">
        <is>
          <t xml:space="preserve">20260505200040011100050079415982	</t>
        </is>
      </c>
      <c r="C206" s="96" t="inlineStr">
        <is>
          <t>转账红包</t>
        </is>
      </c>
      <c r="D206" s="96" t="inlineStr">
        <is>
          <t>晶晶(**晶)</t>
        </is>
      </c>
      <c r="E206" s="96" t="inlineStr">
        <is>
          <t>yel***@qq.com</t>
        </is>
      </c>
      <c r="F206" s="96" t="n">
        <v>204</v>
      </c>
      <c r="G206" s="96" t="inlineStr">
        <is>
          <t>	</t>
        </is>
      </c>
      <c r="H206" s="9" t="n"/>
      <c r="I206" s="5" t="n"/>
      <c r="J206" s="9" t="n"/>
      <c r="K206" s="9" t="inlineStr">
        <is>
          <t>5.1-b流水</t>
        </is>
      </c>
      <c r="L206" s="8" t="inlineStr">
        <is>
          <t>✅ 可导入</t>
        </is>
      </c>
      <c r="M206" s="8" t="inlineStr">
        <is>
          <t>✅ 对账齐全</t>
        </is>
      </c>
    </row>
    <row r="207">
      <c r="A207" s="99" t="n">
        <v>46147.01043981482</v>
      </c>
      <c r="B207" s="100" t="inlineStr">
        <is>
          <t xml:space="preserve">20260505200040011100050079110651	</t>
        </is>
      </c>
      <c r="C207" s="97" t="inlineStr">
        <is>
          <t>转账红包</t>
        </is>
      </c>
      <c r="D207" s="97" t="inlineStr">
        <is>
          <t>晶晶(**晶)</t>
        </is>
      </c>
      <c r="E207" s="97" t="inlineStr">
        <is>
          <t>yel***@qq.com</t>
        </is>
      </c>
      <c r="F207" s="97" t="n">
        <v>60</v>
      </c>
      <c r="G207" s="97" t="inlineStr">
        <is>
          <t>	</t>
        </is>
      </c>
      <c r="H207" s="6" t="n"/>
      <c r="I207" s="5" t="n"/>
      <c r="J207" s="6" t="n"/>
      <c r="K207" s="6" t="inlineStr">
        <is>
          <t>4.30-Y</t>
        </is>
      </c>
      <c r="L207" s="8" t="inlineStr">
        <is>
          <t>✅ 可导入</t>
        </is>
      </c>
      <c r="M207" s="8" t="inlineStr">
        <is>
          <t>✅ 对账齐全</t>
        </is>
      </c>
    </row>
    <row r="208">
      <c r="A208" s="101" t="n">
        <v>46147.00972222222</v>
      </c>
      <c r="B208" s="100" t="inlineStr">
        <is>
          <t xml:space="preserve">20260505200040011100050078992473	</t>
        </is>
      </c>
      <c r="C208" s="96" t="inlineStr">
        <is>
          <t>转账红包</t>
        </is>
      </c>
      <c r="D208" s="96" t="inlineStr">
        <is>
          <t>晶晶(**晶)</t>
        </is>
      </c>
      <c r="E208" s="96" t="inlineStr">
        <is>
          <t>yel***@qq.com</t>
        </is>
      </c>
      <c r="F208" s="96" t="n">
        <v>60</v>
      </c>
      <c r="G208" s="96" t="inlineStr">
        <is>
          <t>	</t>
        </is>
      </c>
      <c r="H208" s="9" t="n"/>
      <c r="I208" s="5" t="n"/>
      <c r="J208" s="9" t="n"/>
      <c r="K208" s="9" t="inlineStr">
        <is>
          <t>4.29-Y</t>
        </is>
      </c>
      <c r="L208" s="8" t="inlineStr">
        <is>
          <t>✅ 可导入</t>
        </is>
      </c>
      <c r="M208" s="8" t="inlineStr">
        <is>
          <t>✅ 对账齐全</t>
        </is>
      </c>
    </row>
    <row r="209">
      <c r="A209" s="99" t="n">
        <v>46147.00938657407</v>
      </c>
      <c r="B209" s="100" t="inlineStr">
        <is>
          <t xml:space="preserve">20260505200040011100050079020999	</t>
        </is>
      </c>
      <c r="C209" s="97" t="inlineStr">
        <is>
          <t>转账红包</t>
        </is>
      </c>
      <c r="D209" s="97" t="inlineStr">
        <is>
          <t>晶晶(**晶)</t>
        </is>
      </c>
      <c r="E209" s="97" t="inlineStr">
        <is>
          <t>yel***@qq.com</t>
        </is>
      </c>
      <c r="F209" s="97" t="n">
        <v>554.12</v>
      </c>
      <c r="G209" s="97" t="inlineStr">
        <is>
          <t>	</t>
        </is>
      </c>
      <c r="H209" s="6" t="n"/>
      <c r="I209" s="5" t="n"/>
      <c r="J209" s="6" t="n"/>
      <c r="K209" s="6" t="inlineStr">
        <is>
          <t>4.29-b流水</t>
        </is>
      </c>
      <c r="L209" s="8" t="inlineStr">
        <is>
          <t>✅ 可导入</t>
        </is>
      </c>
      <c r="M209" s="8" t="inlineStr">
        <is>
          <t>✅ 对账齐全</t>
        </is>
      </c>
    </row>
    <row r="210">
      <c r="A210" s="101" t="n">
        <v>46147.00909722222</v>
      </c>
      <c r="B210" s="100" t="inlineStr">
        <is>
          <t xml:space="preserve">20260505200040011100050079145726	</t>
        </is>
      </c>
      <c r="C210" s="96" t="inlineStr">
        <is>
          <t>转账红包</t>
        </is>
      </c>
      <c r="D210" s="96" t="inlineStr">
        <is>
          <t>晶晶(**晶)</t>
        </is>
      </c>
      <c r="E210" s="96" t="inlineStr">
        <is>
          <t>yel***@qq.com</t>
        </is>
      </c>
      <c r="F210" s="96" t="n">
        <v>90</v>
      </c>
      <c r="G210" s="96" t="inlineStr">
        <is>
          <t>	</t>
        </is>
      </c>
      <c r="H210" s="9" t="n"/>
      <c r="I210" s="5" t="n"/>
      <c r="J210" s="9" t="n"/>
      <c r="K210" s="9" t="inlineStr">
        <is>
          <t>4.28-Y</t>
        </is>
      </c>
      <c r="L210" s="8" t="inlineStr">
        <is>
          <t>✅ 可导入</t>
        </is>
      </c>
      <c r="M210" s="8" t="inlineStr">
        <is>
          <t>✅ 对账齐全</t>
        </is>
      </c>
    </row>
    <row r="211">
      <c r="A211" s="99" t="n">
        <v>46147.00887731482</v>
      </c>
      <c r="B211" s="100" t="inlineStr">
        <is>
          <t xml:space="preserve">20260505200040011100050079020994	</t>
        </is>
      </c>
      <c r="C211" s="97" t="inlineStr">
        <is>
          <t>转账红包</t>
        </is>
      </c>
      <c r="D211" s="97" t="inlineStr">
        <is>
          <t>晶晶(**晶)</t>
        </is>
      </c>
      <c r="E211" s="97" t="inlineStr">
        <is>
          <t>yel***@qq.com</t>
        </is>
      </c>
      <c r="F211" s="97" t="n">
        <v>733.36</v>
      </c>
      <c r="G211" s="97" t="inlineStr">
        <is>
          <t>	</t>
        </is>
      </c>
      <c r="H211" s="6" t="n"/>
      <c r="I211" s="5" t="n"/>
      <c r="J211" s="6" t="n"/>
      <c r="K211" s="6" t="inlineStr">
        <is>
          <t>4.28-b流水</t>
        </is>
      </c>
      <c r="L211" s="8" t="inlineStr">
        <is>
          <t>✅ 可导入</t>
        </is>
      </c>
      <c r="M211" s="8" t="inlineStr">
        <is>
          <t>✅ 对账齐全</t>
        </is>
      </c>
    </row>
    <row r="212">
      <c r="A212" s="101" t="n">
        <v>46147.00855324074</v>
      </c>
      <c r="B212" s="100" t="inlineStr">
        <is>
          <t xml:space="preserve">20260505200040011100050079110648	</t>
        </is>
      </c>
      <c r="C212" s="96" t="inlineStr">
        <is>
          <t>转账红包</t>
        </is>
      </c>
      <c r="D212" s="96" t="inlineStr">
        <is>
          <t>晶晶(**晶)</t>
        </is>
      </c>
      <c r="E212" s="96" t="inlineStr">
        <is>
          <t>yel***@qq.com</t>
        </is>
      </c>
      <c r="F212" s="96" t="n">
        <v>105</v>
      </c>
      <c r="G212" s="96" t="inlineStr">
        <is>
          <t>	</t>
        </is>
      </c>
      <c r="H212" s="9" t="n"/>
      <c r="I212" s="5" t="n"/>
      <c r="J212" s="9" t="n"/>
      <c r="K212" s="9" t="inlineStr">
        <is>
          <t>4.27-Y</t>
        </is>
      </c>
      <c r="L212" s="8" t="inlineStr">
        <is>
          <t>✅ 可导入</t>
        </is>
      </c>
      <c r="M212" s="8" t="inlineStr">
        <is>
          <t>✅ 对账齐全</t>
        </is>
      </c>
    </row>
    <row r="213">
      <c r="A213" s="99" t="n">
        <v>46147.00831018519</v>
      </c>
      <c r="B213" s="100" t="inlineStr">
        <is>
          <t xml:space="preserve">20260505200040011100050078992464	</t>
        </is>
      </c>
      <c r="C213" s="97" t="inlineStr">
        <is>
          <t>转账红包</t>
        </is>
      </c>
      <c r="D213" s="97" t="inlineStr">
        <is>
          <t>晶晶(**晶)</t>
        </is>
      </c>
      <c r="E213" s="97" t="inlineStr">
        <is>
          <t>yel***@qq.com</t>
        </is>
      </c>
      <c r="F213" s="97" t="n">
        <v>970</v>
      </c>
      <c r="G213" s="97" t="inlineStr">
        <is>
          <t>	</t>
        </is>
      </c>
      <c r="H213" s="6" t="n"/>
      <c r="I213" s="5" t="n"/>
      <c r="J213" s="6" t="n"/>
      <c r="K213" s="6" t="inlineStr">
        <is>
          <t>4.27-b流水</t>
        </is>
      </c>
      <c r="L213" s="8" t="inlineStr">
        <is>
          <t>✅ 可导入</t>
        </is>
      </c>
      <c r="M213" s="8" t="inlineStr">
        <is>
          <t>✅ 对账齐全</t>
        </is>
      </c>
    </row>
    <row r="214">
      <c r="A214" s="101" t="n">
        <v>46147.00802083333</v>
      </c>
      <c r="B214" s="100" t="inlineStr">
        <is>
          <t xml:space="preserve">20260505200040011100010075670114	</t>
        </is>
      </c>
      <c r="C214" s="96" t="inlineStr">
        <is>
          <t>转账红包</t>
        </is>
      </c>
      <c r="D214" s="96" t="inlineStr">
        <is>
          <t>佳英</t>
        </is>
      </c>
      <c r="E214" s="96" t="inlineStr">
        <is>
          <t>wei***@hotmail.com</t>
        </is>
      </c>
      <c r="F214" s="96" t="n">
        <v>4000</v>
      </c>
      <c r="G214" s="96" t="inlineStr">
        <is>
          <t>	</t>
        </is>
      </c>
      <c r="H214" s="9" t="n"/>
      <c r="I214" s="5" t="n"/>
      <c r="J214" s="9" t="n"/>
      <c r="K214" s="9" t="inlineStr">
        <is>
          <t>转账</t>
        </is>
      </c>
      <c r="L214" s="8" t="inlineStr">
        <is>
          <t>✅ 可导入</t>
        </is>
      </c>
      <c r="M214" s="8" t="inlineStr">
        <is>
          <t>✅ 对账齐全</t>
        </is>
      </c>
    </row>
    <row r="215">
      <c r="A215" s="99" t="n">
        <v>46147.00655092593</v>
      </c>
      <c r="B215" s="100" t="inlineStr">
        <is>
          <t xml:space="preserve">20260505200040011100050079115166	</t>
        </is>
      </c>
      <c r="C215" s="97" t="inlineStr">
        <is>
          <t>转账红包</t>
        </is>
      </c>
      <c r="D215" s="97" t="inlineStr">
        <is>
          <t>晶晶(**晶)</t>
        </is>
      </c>
      <c r="E215" s="97" t="inlineStr">
        <is>
          <t>yel***@qq.com</t>
        </is>
      </c>
      <c r="F215" s="97" t="n">
        <v>30</v>
      </c>
      <c r="G215" s="97" t="inlineStr">
        <is>
          <t>	</t>
        </is>
      </c>
      <c r="H215" s="6" t="n"/>
      <c r="I215" s="5" t="n"/>
      <c r="J215" s="6" t="n"/>
      <c r="K215" s="6" t="inlineStr">
        <is>
          <t>4.26-Y</t>
        </is>
      </c>
      <c r="L215" s="8" t="inlineStr">
        <is>
          <t>✅ 可导入</t>
        </is>
      </c>
      <c r="M215" s="8" t="inlineStr">
        <is>
          <t>✅ 对账齐全</t>
        </is>
      </c>
    </row>
    <row r="216">
      <c r="A216" s="101" t="n">
        <v>46147.00630787037</v>
      </c>
      <c r="B216" s="100" t="inlineStr">
        <is>
          <t xml:space="preserve">20260505200040011100050079157776	</t>
        </is>
      </c>
      <c r="C216" s="96" t="inlineStr">
        <is>
          <t>转账红包</t>
        </is>
      </c>
      <c r="D216" s="96" t="inlineStr">
        <is>
          <t>晶晶(**晶)</t>
        </is>
      </c>
      <c r="E216" s="96" t="inlineStr">
        <is>
          <t>yel***@qq.com</t>
        </is>
      </c>
      <c r="F216" s="96" t="n">
        <v>290</v>
      </c>
      <c r="G216" s="96" t="inlineStr">
        <is>
          <t>	</t>
        </is>
      </c>
      <c r="H216" s="9" t="n"/>
      <c r="I216" s="5" t="n"/>
      <c r="J216" s="9" t="n"/>
      <c r="K216" s="9" t="inlineStr">
        <is>
          <t>4.26-b流水</t>
        </is>
      </c>
      <c r="L216" s="8" t="inlineStr">
        <is>
          <t>✅ 可导入</t>
        </is>
      </c>
      <c r="M216" s="8" t="inlineStr">
        <is>
          <t>✅ 对账齐全</t>
        </is>
      </c>
    </row>
    <row r="217">
      <c r="A217" s="99" t="n">
        <v>46143.00885416667</v>
      </c>
      <c r="B217" s="100" t="inlineStr">
        <is>
          <t xml:space="preserve">20260501200040011100680093237883	</t>
        </is>
      </c>
      <c r="C217" s="97" t="inlineStr">
        <is>
          <t>转账红包</t>
        </is>
      </c>
      <c r="D217" s="97" t="inlineStr">
        <is>
          <t>komo</t>
        </is>
      </c>
      <c r="E217" s="97" t="inlineStr">
        <is>
          <t>153******35</t>
        </is>
      </c>
      <c r="F217" s="97" t="n">
        <v>500</v>
      </c>
      <c r="G217" s="97" t="inlineStr">
        <is>
          <t>	</t>
        </is>
      </c>
      <c r="H217" s="6" t="n"/>
      <c r="I217" s="5" t="n"/>
      <c r="J217" s="6" t="n"/>
      <c r="K217" s="6" t="inlineStr">
        <is>
          <t>转账</t>
        </is>
      </c>
      <c r="L217" s="8" t="inlineStr">
        <is>
          <t>✅ 可导入</t>
        </is>
      </c>
      <c r="M217" s="8" t="inlineStr">
        <is>
          <t>✅ 对账齐全</t>
        </is>
      </c>
    </row>
    <row r="218">
      <c r="A218" s="101" t="n">
        <v>46143.00688657408</v>
      </c>
      <c r="B218" s="100" t="inlineStr">
        <is>
          <t xml:space="preserve">2026050122001422051431263954	</t>
        </is>
      </c>
      <c r="C218" s="96" t="inlineStr">
        <is>
          <t>日用百货</t>
        </is>
      </c>
      <c r="D218" s="96" t="inlineStr">
        <is>
          <t>杭州阿里妈妈软件服务有限公司</t>
        </is>
      </c>
      <c r="E218" s="96" t="inlineStr">
        <is>
          <t>n-r***@service.taobao.com</t>
        </is>
      </c>
      <c r="F218" s="96" t="n">
        <v>5000</v>
      </c>
      <c r="G218" s="96" t="inlineStr">
        <is>
          <t xml:space="preserve">Empe8ep2Vr6CNN5IxAvuL35p9GQIHBQe	</t>
        </is>
      </c>
      <c r="H218" s="9" t="n"/>
      <c r="I218" s="5" t="n"/>
      <c r="J218" s="9" t="n"/>
      <c r="K218" s="9" t="inlineStr">
        <is>
          <t>万相台无界版扫码充值，memberid:4306935594，fee:5000.00，batchno:H_WUJIE_12379604150</t>
        </is>
      </c>
      <c r="L218" s="8" t="inlineStr">
        <is>
          <t>✅ 可导入</t>
        </is>
      </c>
      <c r="M218" s="8" t="inlineStr">
        <is>
          <t>✅ 对账齐全</t>
        </is>
      </c>
    </row>
    <row r="219">
      <c r="A219" s="99" t="n">
        <v>46142.47346064815</v>
      </c>
      <c r="B219" s="100" t="inlineStr">
        <is>
          <t xml:space="preserve">20260430200040011100680092841912	</t>
        </is>
      </c>
      <c r="C219" s="97" t="inlineStr">
        <is>
          <t>转账红包</t>
        </is>
      </c>
      <c r="D219" s="97" t="inlineStr">
        <is>
          <t>komo</t>
        </is>
      </c>
      <c r="E219" s="97" t="inlineStr">
        <is>
          <t>153******35</t>
        </is>
      </c>
      <c r="F219" s="97" t="n">
        <v>2000</v>
      </c>
      <c r="G219" s="97" t="inlineStr">
        <is>
          <t>	</t>
        </is>
      </c>
      <c r="H219" s="6" t="n"/>
      <c r="I219" s="5" t="n"/>
      <c r="J219" s="6" t="n"/>
      <c r="K219" s="6" t="inlineStr">
        <is>
          <t>转账</t>
        </is>
      </c>
      <c r="L219" s="8" t="inlineStr">
        <is>
          <t>✅ 可导入</t>
        </is>
      </c>
      <c r="M219" s="8" t="inlineStr">
        <is>
          <t>✅ 对账齐全</t>
        </is>
      </c>
    </row>
    <row r="220">
      <c r="A220" s="101" t="n">
        <v>46142.47318287037</v>
      </c>
      <c r="B220" s="100" t="inlineStr">
        <is>
          <t xml:space="preserve">20260430200040011100680092819386	</t>
        </is>
      </c>
      <c r="C220" s="96" t="inlineStr">
        <is>
          <t>转账红包</t>
        </is>
      </c>
      <c r="D220" s="96" t="inlineStr">
        <is>
          <t>komo</t>
        </is>
      </c>
      <c r="E220" s="96" t="inlineStr">
        <is>
          <t>153******35</t>
        </is>
      </c>
      <c r="F220" s="96" t="n">
        <v>1000</v>
      </c>
      <c r="G220" s="96" t="inlineStr">
        <is>
          <t>	</t>
        </is>
      </c>
      <c r="H220" s="9" t="n"/>
      <c r="I220" s="5" t="n"/>
      <c r="J220" s="9" t="n"/>
      <c r="K220" s="9" t="inlineStr">
        <is>
          <t>转账</t>
        </is>
      </c>
      <c r="L220" s="8" t="inlineStr">
        <is>
          <t>✅ 可导入</t>
        </is>
      </c>
      <c r="M220" s="8" t="inlineStr">
        <is>
          <t>✅ 对账齐全</t>
        </is>
      </c>
    </row>
    <row r="221">
      <c r="A221" s="99" t="n">
        <v>46142.47302083333</v>
      </c>
      <c r="B221" s="100" t="inlineStr">
        <is>
          <t xml:space="preserve">20260430200040011100680092682263	</t>
        </is>
      </c>
      <c r="C221" s="97" t="inlineStr">
        <is>
          <t>转账红包</t>
        </is>
      </c>
      <c r="D221" s="97" t="inlineStr">
        <is>
          <t>komo</t>
        </is>
      </c>
      <c r="E221" s="97" t="inlineStr">
        <is>
          <t>153******35</t>
        </is>
      </c>
      <c r="F221" s="97" t="n">
        <v>1000</v>
      </c>
      <c r="G221" s="97" t="inlineStr">
        <is>
          <t>	</t>
        </is>
      </c>
      <c r="H221" s="6" t="n"/>
      <c r="I221" s="5" t="n"/>
      <c r="J221" s="6" t="n"/>
      <c r="K221" s="6" t="inlineStr">
        <is>
          <t>转账</t>
        </is>
      </c>
      <c r="L221" s="8" t="inlineStr">
        <is>
          <t>✅ 可导入</t>
        </is>
      </c>
      <c r="M221" s="8" t="inlineStr">
        <is>
          <t>✅ 对账齐全</t>
        </is>
      </c>
    </row>
    <row r="222">
      <c r="A222" s="101" t="n">
        <v>46142.45746527778</v>
      </c>
      <c r="B222" s="100" t="inlineStr">
        <is>
          <t xml:space="preserve">20260430200040011100050077237716	</t>
        </is>
      </c>
      <c r="C222" s="96" t="inlineStr">
        <is>
          <t>转账红包</t>
        </is>
      </c>
      <c r="D222" s="96" t="inlineStr">
        <is>
          <t>晶晶(**晶)</t>
        </is>
      </c>
      <c r="E222" s="96" t="inlineStr">
        <is>
          <t>yel***@qq.com</t>
        </is>
      </c>
      <c r="F222" s="96" t="n">
        <v>60</v>
      </c>
      <c r="G222" s="96" t="inlineStr">
        <is>
          <t>	</t>
        </is>
      </c>
      <c r="H222" s="9" t="n"/>
      <c r="I222" s="5" t="n"/>
      <c r="J222" s="9" t="n"/>
      <c r="K222" s="9" t="inlineStr">
        <is>
          <t>4.25-Y</t>
        </is>
      </c>
      <c r="L222" s="8" t="inlineStr">
        <is>
          <t>✅ 可导入</t>
        </is>
      </c>
      <c r="M222" s="8" t="inlineStr">
        <is>
          <t>✅ 对账齐全</t>
        </is>
      </c>
    </row>
    <row r="223">
      <c r="A223" s="99" t="n">
        <v>46142.45730324074</v>
      </c>
      <c r="B223" s="100" t="inlineStr">
        <is>
          <t xml:space="preserve">20260430200040011100050077250053	</t>
        </is>
      </c>
      <c r="C223" s="97" t="inlineStr">
        <is>
          <t>转账红包</t>
        </is>
      </c>
      <c r="D223" s="97" t="inlineStr">
        <is>
          <t>晶晶(**晶)</t>
        </is>
      </c>
      <c r="E223" s="97" t="inlineStr">
        <is>
          <t>yel***@qq.com</t>
        </is>
      </c>
      <c r="F223" s="97" t="n">
        <v>377.75</v>
      </c>
      <c r="G223" s="97" t="inlineStr">
        <is>
          <t>	</t>
        </is>
      </c>
      <c r="H223" s="6" t="n"/>
      <c r="I223" s="5" t="n"/>
      <c r="J223" s="6" t="n"/>
      <c r="K223" s="6" t="inlineStr">
        <is>
          <t>4.25-b流水</t>
        </is>
      </c>
      <c r="L223" s="8" t="inlineStr">
        <is>
          <t>✅ 可导入</t>
        </is>
      </c>
      <c r="M223" s="8" t="inlineStr">
        <is>
          <t>✅ 对账齐全</t>
        </is>
      </c>
    </row>
    <row r="224">
      <c r="A224" s="101" t="n">
        <v>46142.45703703703</v>
      </c>
      <c r="B224" s="100" t="inlineStr">
        <is>
          <t xml:space="preserve">20260430200040011100050077149339	</t>
        </is>
      </c>
      <c r="C224" s="96" t="inlineStr">
        <is>
          <t>转账红包</t>
        </is>
      </c>
      <c r="D224" s="96" t="inlineStr">
        <is>
          <t>晶晶(**晶)</t>
        </is>
      </c>
      <c r="E224" s="96" t="inlineStr">
        <is>
          <t>yel***@qq.com</t>
        </is>
      </c>
      <c r="F224" s="96" t="n">
        <v>75</v>
      </c>
      <c r="G224" s="96" t="inlineStr">
        <is>
          <t>	</t>
        </is>
      </c>
      <c r="H224" s="9" t="n"/>
      <c r="I224" s="5" t="n"/>
      <c r="J224" s="9" t="n"/>
      <c r="K224" s="9" t="inlineStr">
        <is>
          <t>4.24-Y</t>
        </is>
      </c>
      <c r="L224" s="8" t="inlineStr">
        <is>
          <t>✅ 可导入</t>
        </is>
      </c>
      <c r="M224" s="8" t="inlineStr">
        <is>
          <t>✅ 对账齐全</t>
        </is>
      </c>
    </row>
    <row r="225">
      <c r="A225" s="99" t="n">
        <v>46142.45685185185</v>
      </c>
      <c r="B225" s="100" t="inlineStr">
        <is>
          <t xml:space="preserve">20260430200040011100050077133261	</t>
        </is>
      </c>
      <c r="C225" s="97" t="inlineStr">
        <is>
          <t>转账红包</t>
        </is>
      </c>
      <c r="D225" s="97" t="inlineStr">
        <is>
          <t>晶晶(**晶)</t>
        </is>
      </c>
      <c r="E225" s="97" t="inlineStr">
        <is>
          <t>yel***@qq.com</t>
        </is>
      </c>
      <c r="F225" s="97" t="n">
        <v>105</v>
      </c>
      <c r="G225" s="97" t="inlineStr">
        <is>
          <t>	</t>
        </is>
      </c>
      <c r="H225" s="6" t="n"/>
      <c r="I225" s="5" t="n"/>
      <c r="J225" s="6" t="n"/>
      <c r="K225" s="6" t="inlineStr">
        <is>
          <t>4.23-Y</t>
        </is>
      </c>
      <c r="L225" s="8" t="inlineStr">
        <is>
          <t>✅ 可导入</t>
        </is>
      </c>
      <c r="M225" s="8" t="inlineStr">
        <is>
          <t>✅ 对账齐全</t>
        </is>
      </c>
    </row>
    <row r="226">
      <c r="A226" s="101" t="n">
        <v>46142.45214120371</v>
      </c>
      <c r="B226" s="100" t="inlineStr">
        <is>
          <t xml:space="preserve">20260430200040011100050077133237	</t>
        </is>
      </c>
      <c r="C226" s="96" t="inlineStr">
        <is>
          <t>转账红包</t>
        </is>
      </c>
      <c r="D226" s="96" t="inlineStr">
        <is>
          <t>晶晶(**晶)</t>
        </is>
      </c>
      <c r="E226" s="96" t="inlineStr">
        <is>
          <t>yel***@qq.com</t>
        </is>
      </c>
      <c r="F226" s="96" t="n">
        <v>841.63</v>
      </c>
      <c r="G226" s="96" t="inlineStr">
        <is>
          <t>	</t>
        </is>
      </c>
      <c r="H226" s="9" t="n"/>
      <c r="I226" s="5" t="n"/>
      <c r="J226" s="9" t="n"/>
      <c r="K226" s="9" t="inlineStr">
        <is>
          <t>4.23-b流水</t>
        </is>
      </c>
      <c r="L226" s="8" t="inlineStr">
        <is>
          <t>✅ 可导入</t>
        </is>
      </c>
      <c r="M226" s="8" t="inlineStr">
        <is>
          <t>✅ 对账齐全</t>
        </is>
      </c>
    </row>
    <row r="227">
      <c r="A227" s="99" t="n">
        <v>46141.71297453704</v>
      </c>
      <c r="B227" s="100" t="inlineStr">
        <is>
          <t xml:space="preserve">2026042922001422051421158209	</t>
        </is>
      </c>
      <c r="C227" s="97" t="inlineStr">
        <is>
          <t>日用百货</t>
        </is>
      </c>
      <c r="D227" s="97" t="inlineStr">
        <is>
          <t>杭州阿里妈妈软件服务有限公司</t>
        </is>
      </c>
      <c r="E227" s="97" t="inlineStr">
        <is>
          <t>n-r***@service.taobao.com</t>
        </is>
      </c>
      <c r="F227" s="97" t="n">
        <v>5000</v>
      </c>
      <c r="G227" s="97" t="inlineStr">
        <is>
          <t xml:space="preserve">Empe8ep2Vr41py15YhUwlFnibKTQyu6Z	</t>
        </is>
      </c>
      <c r="H227" s="6" t="n"/>
      <c r="I227" s="5" t="n"/>
      <c r="J227" s="6" t="n"/>
      <c r="K227" s="6" t="inlineStr">
        <is>
          <t>万相台无界版扫码充值，memberid:4306935594，fee:5000.00，batchno:H_WUJIE_12370170702</t>
        </is>
      </c>
      <c r="L227" s="8" t="inlineStr">
        <is>
          <t>✅ 可导入</t>
        </is>
      </c>
      <c r="M227" s="8" t="inlineStr">
        <is>
          <t>✅ 对账齐全</t>
        </is>
      </c>
    </row>
    <row r="228">
      <c r="A228" s="101" t="n">
        <v>46135.65938657407</v>
      </c>
      <c r="B228" s="100" t="inlineStr">
        <is>
          <t xml:space="preserve">20260423200040011100050074584420	</t>
        </is>
      </c>
      <c r="C228" s="96" t="inlineStr">
        <is>
          <t>转账红包</t>
        </is>
      </c>
      <c r="D228" s="96" t="inlineStr">
        <is>
          <t>Klossy·Lee(**群)</t>
        </is>
      </c>
      <c r="E228" s="96" t="inlineStr">
        <is>
          <t>206***@qq.com</t>
        </is>
      </c>
      <c r="F228" s="96" t="n">
        <v>2080</v>
      </c>
      <c r="G228" s="96" t="inlineStr">
        <is>
          <t>	</t>
        </is>
      </c>
      <c r="H228" s="9" t="n"/>
      <c r="I228" s="5" t="n"/>
      <c r="J228" s="9" t="n"/>
      <c r="K228" s="9" t="inlineStr">
        <is>
          <t>岩板费</t>
        </is>
      </c>
      <c r="L228" s="8" t="inlineStr">
        <is>
          <t>✅ 可导入</t>
        </is>
      </c>
      <c r="M228" s="8" t="inlineStr">
        <is>
          <t>✅ 对账齐全</t>
        </is>
      </c>
    </row>
    <row r="229">
      <c r="A229" s="99" t="n">
        <v>46135.64517361111</v>
      </c>
      <c r="B229" s="100" t="inlineStr">
        <is>
          <t xml:space="preserve">2026042323001422051438867737	</t>
        </is>
      </c>
      <c r="C229" s="97" t="inlineStr">
        <is>
          <t>日用百货</t>
        </is>
      </c>
      <c r="D229" s="97" t="inlineStr">
        <is>
          <t>拼多多平台商户</t>
        </is>
      </c>
      <c r="E229" s="97" t="inlineStr">
        <is>
          <t>pdd***@yiran.com</t>
        </is>
      </c>
      <c r="F229" s="97" t="n">
        <v>2080</v>
      </c>
      <c r="G229" s="97" t="inlineStr">
        <is>
          <t xml:space="preserve">XP1726042315201573511576005826	</t>
        </is>
      </c>
      <c r="H229" s="6" t="n"/>
      <c r="I229" s="5" t="n"/>
      <c r="J229" s="6" t="n"/>
      <c r="K229" s="6" t="inlineStr">
        <is>
          <t>商户单号XP1726042315201573511576005826</t>
        </is>
      </c>
      <c r="L229" s="8" t="inlineStr">
        <is>
          <t>✅ 可导入</t>
        </is>
      </c>
      <c r="M229" s="8" t="inlineStr">
        <is>
          <t>✅ 对账齐全</t>
        </is>
      </c>
    </row>
    <row r="230">
      <c r="A230" s="101" t="n">
        <v>46135.63331018519</v>
      </c>
      <c r="B230" s="100" t="inlineStr">
        <is>
          <t xml:space="preserve">20260423200040011100010071059325	</t>
        </is>
      </c>
      <c r="C230" s="96" t="inlineStr">
        <is>
          <t>转账红包</t>
        </is>
      </c>
      <c r="D230" s="96" t="inlineStr">
        <is>
          <t>佳英</t>
        </is>
      </c>
      <c r="E230" s="96" t="inlineStr">
        <is>
          <t>wei***@hotmail.com</t>
        </is>
      </c>
      <c r="F230" s="96" t="n">
        <v>10000</v>
      </c>
      <c r="G230" s="96" t="inlineStr">
        <is>
          <t>	</t>
        </is>
      </c>
      <c r="H230" s="9" t="n">
        <v>10000</v>
      </c>
      <c r="I230" s="5" t="n"/>
      <c r="J230" s="9" t="n"/>
      <c r="K230" s="9" t="inlineStr">
        <is>
          <t>转账</t>
        </is>
      </c>
      <c r="L230" s="8" t="inlineStr">
        <is>
          <t>✅ 可导入</t>
        </is>
      </c>
      <c r="M230" s="8" t="inlineStr">
        <is>
          <t>✅ 对账齐全</t>
        </is>
      </c>
    </row>
  </sheetData>
  <autoFilter ref="A2:K2"/>
  <mergeCells count="1">
    <mergeCell ref="A1:K1"/>
  </mergeCells>
  <dataValidations count="3">
    <dataValidation sqref="I3:I230" showDropDown="0" showInputMessage="1" showErrorMessage="1" allowBlank="1" errorTitle="输入无效" error="请从下拉列表中选择" promptTitle="核销状态" prompt="核销状态" type="list">
      <formula1>"已匹配,未匹配,忽略"</formula1>
    </dataValidation>
    <dataValidation sqref="J3:J23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23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F25" sqref="F25:F26"/>
    </sheetView>
  </sheetViews>
  <sheetFormatPr baseColWidth="8" defaultColWidth="55" defaultRowHeight="14.25"/>
  <cols>
    <col width="26" customWidth="1" style="106" min="1" max="1"/>
    <col width="31.5" customWidth="1" style="106" min="2" max="2"/>
    <col width="12" customWidth="1" style="164" min="3" max="3"/>
    <col width="12" customWidth="1" style="165" min="4" max="4"/>
    <col width="12" customWidth="1" style="106" min="5" max="7"/>
    <col width="20" customWidth="1" style="106" min="8" max="8"/>
    <col width="40" customWidth="1" style="106" min="9" max="9"/>
    <col width="55" customWidth="1" style="106" min="10" max="13"/>
    <col width="55" customWidth="1" style="106" min="14" max="16384"/>
  </cols>
  <sheetData>
    <row r="1" ht="28.15" customHeight="1">
      <c r="A1" s="105" t="inlineStr">
        <is>
          <t>10-账户余额汇总</t>
        </is>
      </c>
      <c r="J1" s="86" t="inlineStr">
        <is>
          <t>本表共 7 行数据，0 行存在问题。 此表暂无系统导入对应。</t>
        </is>
      </c>
    </row>
    <row r="2" ht="36" customHeight="1">
      <c r="A2" s="12" t="inlineStr">
        <is>
          <t>账户名称</t>
        </is>
      </c>
      <c r="B2" s="12" t="inlineStr">
        <is>
          <t>账户号</t>
        </is>
      </c>
      <c r="C2" s="166" t="inlineStr">
        <is>
          <t>统计日期</t>
        </is>
      </c>
      <c r="D2" s="167" t="inlineStr">
        <is>
          <t>期初余额</t>
        </is>
      </c>
      <c r="E2" s="12" t="inlineStr">
        <is>
          <t>本月收入</t>
        </is>
      </c>
      <c r="F2" s="12" t="inlineStr">
        <is>
          <t>本月支出</t>
        </is>
      </c>
      <c r="G2" s="12" t="inlineStr">
        <is>
          <t>期末余额</t>
        </is>
      </c>
      <c r="H2" s="12" t="inlineStr">
        <is>
          <t>备注</t>
        </is>
      </c>
      <c r="I2" s="4" t="inlineStr">
        <is>
          <t>导入校验</t>
        </is>
      </c>
      <c r="J2" s="87" t="inlineStr">
        <is>
          <t>⚠️问题标注</t>
        </is>
      </c>
    </row>
    <row r="3" ht="18" customHeight="1">
      <c r="A3" s="14" t="inlineStr">
        <is>
          <t>淘宝推广账户</t>
        </is>
      </c>
      <c r="B3" s="37" t="inlineStr">
        <is>
          <t>tb697331180593</t>
        </is>
      </c>
      <c r="C3" s="168" t="n">
        <v>46162</v>
      </c>
      <c r="D3" s="169" t="n">
        <v>3553.44</v>
      </c>
      <c r="E3" s="28" t="inlineStr">
        <is>
          <t>待补</t>
        </is>
      </c>
      <c r="F3" s="28" t="inlineStr">
        <is>
          <t>待补</t>
        </is>
      </c>
      <c r="G3" s="28" t="n">
        <v>3553.44</v>
      </c>
      <c r="H3" s="15" t="n"/>
      <c r="I3" s="8" t="inlineStr">
        <is>
          <t>✅ 可导入</t>
        </is>
      </c>
      <c r="J3" t="inlineStr">
        <is>
          <t>✓</t>
        </is>
      </c>
    </row>
    <row r="4" ht="18" customHeight="1">
      <c r="A4" s="14" t="inlineStr">
        <is>
          <t>万师傅</t>
        </is>
      </c>
      <c r="B4" s="40" t="inlineStr">
        <is>
          <t>tb697331180593 （联动淘宝登录）</t>
        </is>
      </c>
      <c r="C4" s="170" t="n">
        <v>46162</v>
      </c>
      <c r="D4" s="171" t="n">
        <v>0</v>
      </c>
      <c r="E4" s="28" t="inlineStr">
        <is>
          <t>待补</t>
        </is>
      </c>
      <c r="F4" s="28" t="inlineStr">
        <is>
          <t>待补</t>
        </is>
      </c>
      <c r="G4" s="28" t="n">
        <v>0</v>
      </c>
      <c r="H4" s="16" t="n"/>
      <c r="I4" s="8" t="inlineStr">
        <is>
          <t>✅ 可导入</t>
        </is>
      </c>
      <c r="J4" t="inlineStr">
        <is>
          <t>✓</t>
        </is>
      </c>
    </row>
    <row r="5" ht="18" customHeight="1">
      <c r="A5" s="14" t="inlineStr">
        <is>
          <t>支付宝-企业账号</t>
        </is>
      </c>
      <c r="B5" s="43" t="inlineStr">
        <is>
          <t>jimlu0918@gmail.com</t>
        </is>
      </c>
      <c r="C5" s="168" t="n">
        <v>46162</v>
      </c>
      <c r="D5" s="169" t="n">
        <v>300462.39</v>
      </c>
      <c r="E5" s="180" t="inlineStr">
        <is>
          <t>待补(流水数据截至2026-04)</t>
        </is>
      </c>
      <c r="F5" s="180" t="inlineStr">
        <is>
          <t>待补(流水数据截至2026-04)</t>
        </is>
      </c>
      <c r="G5" s="180" t="n">
        <v>207095.16</v>
      </c>
      <c r="H5" s="15" t="n"/>
      <c r="I5" s="8" t="inlineStr">
        <is>
          <t>✅ 可导入</t>
        </is>
      </c>
      <c r="J5" t="inlineStr">
        <is>
          <t>✓</t>
        </is>
      </c>
    </row>
    <row r="6" ht="18" customHeight="1">
      <c r="A6" s="14" t="inlineStr">
        <is>
          <t>支付宝-个体户私人</t>
        </is>
      </c>
      <c r="B6" s="40" t="n">
        <v>15384030935</v>
      </c>
      <c r="C6" s="170" t="n">
        <v>46162</v>
      </c>
      <c r="D6" s="171" t="n">
        <v>4956.32</v>
      </c>
      <c r="E6" s="28" t="inlineStr">
        <is>
          <t>待补</t>
        </is>
      </c>
      <c r="F6" s="28" t="inlineStr">
        <is>
          <t>待补</t>
        </is>
      </c>
      <c r="G6" s="28" t="n">
        <v>4956.32</v>
      </c>
      <c r="H6" s="16" t="n"/>
      <c r="I6" s="8" t="inlineStr">
        <is>
          <t>✅ 可导入</t>
        </is>
      </c>
      <c r="J6" t="inlineStr">
        <is>
          <t>✓</t>
        </is>
      </c>
    </row>
    <row r="7" ht="18" customHeight="1">
      <c r="A7" s="14" t="inlineStr">
        <is>
          <t>支付宝-15824198812</t>
        </is>
      </c>
      <c r="B7" s="37" t="n">
        <v>15824198812</v>
      </c>
      <c r="C7" s="168" t="n">
        <v>46162</v>
      </c>
      <c r="D7" s="169" t="n">
        <v>22620.32</v>
      </c>
      <c r="E7" s="28" t="n"/>
      <c r="F7" s="28" t="n"/>
      <c r="G7" s="180" t="n">
        <v>10000</v>
      </c>
      <c r="H7" s="15" t="n"/>
      <c r="I7" s="8" t="inlineStr">
        <is>
          <t>✅ 可导入</t>
        </is>
      </c>
      <c r="J7" t="inlineStr">
        <is>
          <t>✓</t>
        </is>
      </c>
    </row>
    <row r="8" ht="18" customHeight="1">
      <c r="A8" s="14" t="inlineStr">
        <is>
          <t>淘宝聚合账户</t>
        </is>
      </c>
      <c r="B8" s="16" t="inlineStr">
        <is>
          <t>tb697331180593</t>
        </is>
      </c>
      <c r="C8" s="170" t="n">
        <v>46162</v>
      </c>
      <c r="D8" s="171" t="n">
        <v>44481.56</v>
      </c>
      <c r="E8" s="28" t="inlineStr">
        <is>
          <t>待补</t>
        </is>
      </c>
      <c r="F8" s="28" t="inlineStr">
        <is>
          <t>待补</t>
        </is>
      </c>
      <c r="G8" s="28" t="n">
        <v>44481.56</v>
      </c>
      <c r="H8" s="16" t="n"/>
      <c r="I8" s="8" t="inlineStr">
        <is>
          <t>✅ 可导入</t>
        </is>
      </c>
      <c r="J8" t="inlineStr">
        <is>
          <t>✓</t>
        </is>
      </c>
    </row>
    <row r="9" ht="18" customHeight="1">
      <c r="A9" s="14" t="inlineStr">
        <is>
          <t>银行卡-个体户私人</t>
        </is>
      </c>
      <c r="B9" s="15" t="n"/>
      <c r="C9" s="168" t="n"/>
      <c r="D9" s="169" t="n">
        <v>30000</v>
      </c>
      <c r="E9" s="28" t="inlineStr">
        <is>
          <t>待补</t>
        </is>
      </c>
      <c r="F9" s="28" t="inlineStr">
        <is>
          <t>待补</t>
        </is>
      </c>
      <c r="G9" s="28" t="n">
        <v>30000</v>
      </c>
      <c r="H9" s="15" t="n"/>
      <c r="I9" s="8" t="inlineStr">
        <is>
          <t>✅ 可导入</t>
        </is>
      </c>
      <c r="J9" t="inlineStr">
        <is>
          <t>✓</t>
        </is>
      </c>
    </row>
  </sheetData>
  <autoFilter ref="A2:H9"/>
  <mergeCells count="1">
    <mergeCell ref="A1:H1"/>
  </mergeCells>
  <hyperlinks>
    <hyperlink xmlns:r="http://schemas.openxmlformats.org/officeDocument/2006/relationships" ref="B5"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D29" sqref="D29:D30"/>
    </sheetView>
  </sheetViews>
  <sheetFormatPr baseColWidth="8" defaultColWidth="55" defaultRowHeight="14.25"/>
  <cols>
    <col width="22.625" customWidth="1" style="106" min="1" max="1"/>
    <col width="20.625" customWidth="1" style="106" min="2" max="2"/>
    <col width="51.75" customWidth="1" style="106" min="3" max="3"/>
    <col width="26.5" customWidth="1" style="106" min="4" max="5"/>
    <col width="14.5" customWidth="1" style="106" min="6" max="6"/>
    <col width="12" customWidth="1" style="106" min="7" max="7"/>
    <col width="20" customWidth="1" style="141" min="8" max="8"/>
    <col width="20" customWidth="1" style="106" min="9" max="10"/>
    <col width="18" customWidth="1" style="106" min="11" max="11"/>
    <col width="40" customWidth="1" style="106" min="12" max="12"/>
    <col width="55" customWidth="1" style="106" min="13" max="16"/>
    <col width="55" customWidth="1" style="106" min="17" max="16384"/>
  </cols>
  <sheetData>
    <row r="1" ht="28.15" customHeight="1">
      <c r="A1" s="103" t="inlineStr">
        <is>
          <t>11-工厂对账汇总</t>
        </is>
      </c>
      <c r="B1" s="104" t="n"/>
      <c r="C1" s="104" t="n"/>
      <c r="D1" s="104" t="n"/>
      <c r="E1" s="104" t="n"/>
      <c r="F1" s="104" t="n"/>
      <c r="G1" s="104" t="n"/>
      <c r="H1" s="104" t="n"/>
      <c r="I1" s="104" t="n"/>
      <c r="J1" s="104" t="n"/>
      <c r="K1" s="104" t="n"/>
      <c r="M1" s="86" t="inlineStr">
        <is>
          <t>本表共 3 行数据，0 行存在问题。</t>
        </is>
      </c>
    </row>
    <row r="2" ht="36" customHeight="1">
      <c r="A2" s="12" t="inlineStr">
        <is>
          <t>对账周期</t>
        </is>
      </c>
      <c r="B2" s="12" t="inlineStr">
        <is>
          <t>工厂名称</t>
        </is>
      </c>
      <c r="C2" s="12" t="inlineStr">
        <is>
          <t>本期下单金额</t>
        </is>
      </c>
      <c r="D2" s="125" t="inlineStr">
        <is>
          <t>工厂账单金额</t>
        </is>
      </c>
      <c r="E2" s="12" t="inlineStr">
        <is>
          <t>实际支付金额</t>
        </is>
      </c>
      <c r="F2" s="12" t="inlineStr">
        <is>
          <t>对账日期</t>
        </is>
      </c>
      <c r="G2" s="12" t="inlineStr">
        <is>
          <t>对账状态</t>
        </is>
      </c>
      <c r="H2" s="172" t="inlineStr">
        <is>
          <t>差异金额</t>
        </is>
      </c>
      <c r="I2" s="12" t="inlineStr">
        <is>
          <t>差异原因</t>
        </is>
      </c>
      <c r="J2" s="12" t="inlineStr">
        <is>
          <t>支付宝流水号</t>
        </is>
      </c>
      <c r="K2" s="12" t="inlineStr">
        <is>
          <t>备注</t>
        </is>
      </c>
      <c r="L2" s="4" t="inlineStr">
        <is>
          <t>导入校验</t>
        </is>
      </c>
      <c r="M2" s="87" t="inlineStr">
        <is>
          <t>⚠️问题标注</t>
        </is>
      </c>
    </row>
    <row r="3" ht="18" customHeight="1">
      <c r="A3" s="14" t="inlineStr">
        <is>
          <t>2026年1月结账</t>
        </is>
      </c>
      <c r="B3" s="15" t="inlineStr">
        <is>
          <t>玉山县博冠家具有限公司</t>
        </is>
      </c>
      <c r="C3" s="173" t="n">
        <v>314258</v>
      </c>
      <c r="D3" s="173" t="n">
        <v>314258</v>
      </c>
      <c r="E3" s="28" t="n"/>
      <c r="F3" s="158" t="n">
        <v>46063</v>
      </c>
      <c r="G3" s="15" t="inlineStr">
        <is>
          <t>存疑-需人工核对</t>
        </is>
      </c>
      <c r="H3" s="174">
        <f>C3-D3</f>
        <v/>
      </c>
      <c r="I3" s="15" t="inlineStr">
        <is>
          <t>工厂账单¥314258; 货款付款跨多收款方(魏佳英/伟男/挚乐),含2025年12月结算与样品定金,无法1:1对应,实付待人工拆分</t>
        </is>
      </c>
      <c r="J3" s="14" t="inlineStr"/>
      <c r="K3" s="15" t="inlineStr">
        <is>
          <t>付款散落9c流水,建议人工归集</t>
        </is>
      </c>
      <c r="L3" s="8" t="inlineStr">
        <is>
          <t>✅ 可导入</t>
        </is>
      </c>
      <c r="M3" t="inlineStr">
        <is>
          <t>✓</t>
        </is>
      </c>
    </row>
    <row r="4" ht="18" customHeight="1">
      <c r="A4" s="16" t="inlineStr">
        <is>
          <t>2026年3月结账(1-14单)</t>
        </is>
      </c>
      <c r="B4" s="16" t="inlineStr">
        <is>
          <t>玉山县博冠家具有限公司</t>
        </is>
      </c>
      <c r="C4" s="173" t="n">
        <v>36760</v>
      </c>
      <c r="D4" s="173" t="n">
        <v>36700</v>
      </c>
      <c r="E4" s="173" t="n">
        <v>36700</v>
      </c>
      <c r="F4" s="181" t="n">
        <v>46125</v>
      </c>
      <c r="G4" s="16" t="inlineStr">
        <is>
          <t>✅ 已付清对平</t>
        </is>
      </c>
      <c r="H4" s="175">
        <f>C4-D4</f>
        <v/>
      </c>
      <c r="I4" s="16" t="inlineStr">
        <is>
          <t>工厂优惠¥60; 实付¥36700与账单完全一致</t>
        </is>
      </c>
      <c r="J4" s="14" t="inlineStr">
        <is>
          <t>9c-2026-04-13-3月货款</t>
        </is>
      </c>
      <c r="K4" s="16" t="inlineStr">
        <is>
          <t>✅闭环:账单优惠后¥36700=实付¥36700</t>
        </is>
      </c>
      <c r="L4" s="8" t="inlineStr">
        <is>
          <t>✅ 可导入</t>
        </is>
      </c>
      <c r="M4" t="inlineStr">
        <is>
          <t>✓</t>
        </is>
      </c>
    </row>
    <row r="5" ht="18" customHeight="1">
      <c r="A5" s="14" t="inlineStr">
        <is>
          <t>2026年4月结账(15-46单)</t>
        </is>
      </c>
      <c r="B5" s="15" t="inlineStr">
        <is>
          <t>玉山县博冠家具有限公司</t>
        </is>
      </c>
      <c r="C5" s="173" t="n">
        <v>80470</v>
      </c>
      <c r="D5" s="173" t="n">
        <v>80470</v>
      </c>
      <c r="E5" s="173" t="n">
        <v>67081</v>
      </c>
      <c r="F5" s="158" t="n">
        <v>46162</v>
      </c>
      <c r="G5" s="15" t="inlineStr">
        <is>
          <t>⚠️ 部分支付</t>
        </is>
      </c>
      <c r="H5" s="174">
        <f>C5-D5</f>
        <v/>
      </c>
      <c r="I5" s="15" t="inlineStr">
        <is>
          <t>账单¥80470, 已付¥67081(4月货款), 差¥13389未付清</t>
        </is>
      </c>
      <c r="J5" s="14" t="inlineStr">
        <is>
          <t>9e-2026-05-20-4月货款</t>
        </is>
      </c>
      <c r="K5" s="15" t="inlineStr">
        <is>
          <t>尚欠¥13389</t>
        </is>
      </c>
      <c r="L5" s="8" t="inlineStr">
        <is>
          <t>✅ 可导入</t>
        </is>
      </c>
      <c r="M5" t="inlineStr">
        <is>
          <t>✓</t>
        </is>
      </c>
    </row>
    <row r="6" ht="18" customHeight="1">
      <c r="A6" s="16" t="n"/>
      <c r="B6" s="16" t="n"/>
      <c r="C6" s="28" t="n"/>
      <c r="D6" s="28" t="n"/>
      <c r="E6" s="28" t="n"/>
      <c r="F6" s="16" t="n"/>
      <c r="G6" s="16" t="n"/>
      <c r="H6" s="175">
        <f>C6-D6</f>
        <v/>
      </c>
      <c r="I6" s="16" t="n"/>
      <c r="J6" s="14" t="n"/>
      <c r="K6" s="16" t="n"/>
      <c r="L6" s="8" t="inlineStr">
        <is>
          <t>✅ 可导入</t>
        </is>
      </c>
    </row>
    <row r="7" ht="18" customHeight="1">
      <c r="A7" s="14" t="n"/>
      <c r="B7" s="15" t="n"/>
      <c r="C7" s="28" t="n"/>
      <c r="D7" s="28" t="n"/>
      <c r="E7" s="28" t="n"/>
      <c r="F7" s="15" t="n"/>
      <c r="G7" s="15" t="n"/>
      <c r="H7" s="174">
        <f>C7-D7</f>
        <v/>
      </c>
      <c r="I7" s="15" t="n"/>
      <c r="J7" s="14" t="n"/>
      <c r="K7" s="15" t="n"/>
      <c r="L7" s="8" t="inlineStr">
        <is>
          <t>✅ 可导入</t>
        </is>
      </c>
    </row>
    <row r="8">
      <c r="L8" s="8" t="inlineStr">
        <is>
          <t>✅ 可导入</t>
        </is>
      </c>
    </row>
  </sheetData>
  <autoFilter ref="A2:K7"/>
  <mergeCells count="1">
    <mergeCell ref="A1:K1"/>
  </mergeCells>
  <dataValidations count="1">
    <dataValidation sqref="G3:G7" showDropDown="0" showInputMessage="1" showErrorMessage="1" allowBlank="1" errorTitle="输入无效" error="请从下拉列表中选择" promptTitle="对账状态" prompt="对账状态" type="list">
      <formula1>"未对账,已对账,有差异"</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H31" sqref="H31:H33"/>
    </sheetView>
  </sheetViews>
  <sheetFormatPr baseColWidth="8" defaultColWidth="55" defaultRowHeight="14.25"/>
  <cols>
    <col width="12" customWidth="1" style="106" min="1" max="1"/>
    <col width="14" customWidth="1" style="106" min="2" max="2"/>
    <col width="18" customWidth="1" style="106" min="3" max="3"/>
    <col width="11.5" customWidth="1" style="106" min="4" max="4"/>
    <col width="10" customWidth="1" style="106" min="5" max="5"/>
    <col width="15.5" customWidth="1" style="106" min="6" max="6"/>
    <col width="12.125" customWidth="1" style="106" min="7" max="7"/>
    <col width="10" customWidth="1" style="106" min="8" max="8"/>
    <col width="18" customWidth="1" style="106" min="9" max="9"/>
    <col width="16" customWidth="1" style="106" min="10" max="10"/>
    <col width="12" customWidth="1" style="106" min="11" max="11"/>
    <col width="18" customWidth="1" style="106" min="12" max="12"/>
    <col width="40" customWidth="1" style="106" min="13" max="13"/>
    <col width="55" customWidth="1" style="106" min="14" max="17"/>
    <col width="55" customWidth="1" style="106" min="18" max="16384"/>
  </cols>
  <sheetData>
    <row r="1" ht="28.15" customHeight="1">
      <c r="A1" s="103" t="inlineStr">
        <is>
          <t>12-木材损耗</t>
        </is>
      </c>
      <c r="B1" s="104" t="n"/>
      <c r="C1" s="104" t="n"/>
      <c r="D1" s="104" t="n"/>
      <c r="E1" s="104" t="n"/>
      <c r="F1" s="104" t="n"/>
      <c r="G1" s="104" t="n"/>
      <c r="H1" s="104" t="n"/>
      <c r="I1" s="104" t="n"/>
      <c r="J1" s="104" t="n"/>
      <c r="K1" s="104" t="n"/>
      <c r="L1" s="104" t="n"/>
      <c r="N1" s="86" t="inlineStr">
        <is>
          <t>本表共 1 行数据，1 行存在问题。 主要问题: 关键字段为空×1 此表暂无系统导入对应。</t>
        </is>
      </c>
    </row>
    <row r="2" ht="36" customHeight="1">
      <c r="A2" s="12" t="inlineStr">
        <is>
          <t>购买日期</t>
        </is>
      </c>
      <c r="B2" s="12" t="inlineStr">
        <is>
          <t>木材种类</t>
        </is>
      </c>
      <c r="C2" s="12" t="inlineStr">
        <is>
          <t>规格(长×宽×厚)</t>
        </is>
      </c>
      <c r="D2" s="12" t="inlineStr">
        <is>
          <t>单位</t>
        </is>
      </c>
      <c r="E2" s="12" t="inlineStr">
        <is>
          <t>入库数量</t>
        </is>
      </c>
      <c r="F2" s="12" t="inlineStr">
        <is>
          <t>实际使用量</t>
        </is>
      </c>
      <c r="G2" s="12" t="inlineStr">
        <is>
          <t>损耗数量</t>
        </is>
      </c>
      <c r="H2" s="12" t="inlineStr">
        <is>
          <t>损耗率%</t>
        </is>
      </c>
      <c r="I2" s="12" t="inlineStr">
        <is>
          <t>对应使用产品量</t>
        </is>
      </c>
      <c r="J2" s="12" t="inlineStr">
        <is>
          <t>损耗原因</t>
        </is>
      </c>
      <c r="K2" s="12" t="inlineStr">
        <is>
          <t>处理方式</t>
        </is>
      </c>
      <c r="L2" s="12" t="inlineStr">
        <is>
          <t>备注</t>
        </is>
      </c>
      <c r="M2" s="4" t="inlineStr">
        <is>
          <t>导入校验</t>
        </is>
      </c>
      <c r="N2" s="87" t="inlineStr">
        <is>
          <t>⚠️问题标注</t>
        </is>
      </c>
    </row>
    <row r="3" ht="18" customHeight="1">
      <c r="A3" s="15" t="n"/>
      <c r="B3" s="15" t="inlineStr">
        <is>
          <t>德国山毛榉</t>
        </is>
      </c>
      <c r="C3" s="15" t="n"/>
      <c r="D3" s="15" t="n"/>
      <c r="E3" s="15" t="n"/>
      <c r="F3" s="15" t="n"/>
      <c r="G3" s="28" t="n"/>
      <c r="H3" s="28" t="n"/>
      <c r="I3" s="15" t="n"/>
      <c r="J3" s="15" t="n"/>
      <c r="K3" s="15" t="n"/>
      <c r="L3" s="15" t="n"/>
      <c r="M3" s="8" t="inlineStr">
        <is>
          <t>✅ 可导入</t>
        </is>
      </c>
      <c r="N3" s="88" t="inlineStr">
        <is>
          <t>关键字段为空: 购买日期</t>
        </is>
      </c>
    </row>
    <row r="4" ht="18" customHeight="1">
      <c r="A4" s="16" t="n"/>
      <c r="B4" s="16" t="n"/>
      <c r="C4" s="16" t="n"/>
      <c r="D4" s="16" t="n"/>
      <c r="E4" s="16" t="n"/>
      <c r="F4" s="16" t="n"/>
      <c r="G4" s="28" t="n"/>
      <c r="H4" s="28" t="n"/>
      <c r="I4" s="16" t="n"/>
      <c r="J4" s="16" t="n"/>
      <c r="K4" s="16" t="n"/>
      <c r="L4" s="16" t="n"/>
      <c r="M4" s="8" t="inlineStr">
        <is>
          <t>✅ 可导入</t>
        </is>
      </c>
    </row>
    <row r="5" ht="18" customHeight="1">
      <c r="A5" s="15" t="n"/>
      <c r="B5" s="15" t="n"/>
      <c r="C5" s="15" t="n"/>
      <c r="D5" s="15" t="n"/>
      <c r="E5" s="15" t="n"/>
      <c r="F5" s="15" t="n"/>
      <c r="G5" s="28" t="n"/>
      <c r="H5" s="28" t="n"/>
      <c r="I5" s="15" t="n"/>
      <c r="J5" s="15" t="n"/>
      <c r="K5" s="15" t="n"/>
      <c r="L5" s="15" t="n"/>
      <c r="M5" s="8" t="inlineStr">
        <is>
          <t>✅ 可导入</t>
        </is>
      </c>
    </row>
  </sheetData>
  <autoFilter ref="A2:L3"/>
  <mergeCells count="1">
    <mergeCell ref="A1:L1"/>
  </mergeCells>
  <dataValidations count="2">
    <dataValidation sqref="J3:J5" showDropDown="0" showInputMessage="1" showErrorMessage="1" allowBlank="1" errorTitle="输入无效" error="请从下拉列表中选择" promptTitle="损耗原因" prompt="损耗原因" type="list">
      <formula1>"加工损耗,运输损耗,存储损耗,质量问题"</formula1>
    </dataValidation>
    <dataValidation sqref="K3:K5" showDropDown="0" showInputMessage="1" showErrorMessage="1" allowBlank="1" errorTitle="输入无效" error="请从下拉列表中选择" promptTitle="处理方式" prompt="处理方式" type="list">
      <formula1>"报废,二次利用"</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30"/>
  <sheetViews>
    <sheetView workbookViewId="0">
      <pane ySplit="2" topLeftCell="A3" activePane="bottomLeft" state="frozen"/>
      <selection pane="bottomLeft" activeCell="L42" sqref="L42"/>
    </sheetView>
  </sheetViews>
  <sheetFormatPr baseColWidth="8" defaultColWidth="55" defaultRowHeight="14.25"/>
  <cols>
    <col width="14" customWidth="1" style="106" min="1" max="2"/>
    <col width="25.875" customWidth="1" style="106" min="3" max="3"/>
    <col width="14" customWidth="1" style="106" min="4" max="4"/>
    <col width="13.875" customWidth="1" style="106" min="5" max="6"/>
    <col width="18" customWidth="1" style="106" min="7" max="12"/>
    <col width="40" customWidth="1" style="106" min="13" max="13"/>
    <col width="55" customWidth="1" style="106" min="14" max="17"/>
    <col width="55" customWidth="1" style="106" min="18" max="16384"/>
  </cols>
  <sheetData>
    <row r="1" ht="28.15" customHeight="1">
      <c r="A1" s="103" t="inlineStr">
        <is>
          <t>13-样品表</t>
        </is>
      </c>
      <c r="B1" s="104" t="n"/>
      <c r="C1" s="104" t="n"/>
      <c r="D1" s="104" t="n"/>
      <c r="E1" s="104" t="n"/>
      <c r="F1" s="104" t="n"/>
      <c r="G1" s="104" t="n"/>
      <c r="H1" s="104" t="n"/>
      <c r="I1" s="104" t="n"/>
      <c r="J1" s="104" t="n"/>
      <c r="K1" s="104" t="n"/>
      <c r="L1" s="104" t="n"/>
      <c r="N1" s="86" t="inlineStr">
        <is>
          <t>本表共 28 行数据，0 行存在问题。 此表暂无系统导入对应。</t>
        </is>
      </c>
    </row>
    <row r="2" ht="36" customHeight="1">
      <c r="A2" s="12" t="inlineStr">
        <is>
          <t>样品编号</t>
        </is>
      </c>
      <c r="B2" s="12" t="inlineStr">
        <is>
          <t>产品编码</t>
        </is>
      </c>
      <c r="C2" s="12" t="inlineStr">
        <is>
          <t>产品名称</t>
        </is>
      </c>
      <c r="D2" s="12" t="inlineStr">
        <is>
          <t>SKU</t>
        </is>
      </c>
      <c r="E2" s="12" t="inlineStr">
        <is>
          <t>样品类型</t>
        </is>
      </c>
      <c r="F2" s="12" t="inlineStr">
        <is>
          <t>数量</t>
        </is>
      </c>
      <c r="G2" s="12" t="inlineStr">
        <is>
          <t>制作日期</t>
        </is>
      </c>
      <c r="H2" s="12" t="inlineStr">
        <is>
          <t>制作成本</t>
        </is>
      </c>
      <c r="I2" s="12" t="inlineStr">
        <is>
          <t>存放地点</t>
        </is>
      </c>
      <c r="J2" s="12" t="inlineStr">
        <is>
          <t>使用状态</t>
        </is>
      </c>
      <c r="K2" s="12" t="inlineStr">
        <is>
          <t>用途</t>
        </is>
      </c>
      <c r="L2" s="12" t="inlineStr">
        <is>
          <t>备注</t>
        </is>
      </c>
      <c r="M2" s="4" t="inlineStr">
        <is>
          <t>导入校验</t>
        </is>
      </c>
      <c r="N2" s="87" t="inlineStr">
        <is>
          <t>⚠️问题标注</t>
        </is>
      </c>
    </row>
    <row r="3" ht="18" customHeight="1">
      <c r="A3" s="14" t="inlineStr">
        <is>
          <t>SP00001</t>
        </is>
      </c>
      <c r="B3" s="14" t="inlineStr">
        <is>
          <t>P23220010201</t>
        </is>
      </c>
      <c r="C3" s="15" t="inlineStr">
        <is>
          <t>悦色实木椅/温莎木椅/巴克钢椅/</t>
        </is>
      </c>
      <c r="D3" s="15" t="inlineStr">
        <is>
          <t>餐椅-巧克力椅*1</t>
        </is>
      </c>
      <c r="E3" s="15" t="inlineStr">
        <is>
          <t>测试样品</t>
        </is>
      </c>
      <c r="F3" s="15" t="n">
        <v>4</v>
      </c>
      <c r="G3" s="25" t="n">
        <v>45078</v>
      </c>
      <c r="H3" s="15" t="n">
        <v>400</v>
      </c>
      <c r="I3" s="15" t="inlineStr">
        <is>
          <t>杭州摄影棚</t>
        </is>
      </c>
      <c r="J3" s="15" t="inlineStr">
        <is>
          <t>在用</t>
        </is>
      </c>
      <c r="K3" s="15" t="inlineStr">
        <is>
          <t>拍照</t>
        </is>
      </c>
      <c r="L3" s="15" t="n"/>
      <c r="M3" s="8" t="inlineStr">
        <is>
          <t>✅ 可导入</t>
        </is>
      </c>
      <c r="N3" t="inlineStr">
        <is>
          <t>✓</t>
        </is>
      </c>
    </row>
    <row r="4" ht="18" customHeight="1">
      <c r="A4" s="14" t="inlineStr">
        <is>
          <t>SP00002</t>
        </is>
      </c>
      <c r="B4" s="14" t="inlineStr">
        <is>
          <t>P23410020201</t>
        </is>
      </c>
      <c r="C4" s="16" t="inlineStr">
        <is>
          <t>心流书桌 |樱桃木连柜书桌</t>
        </is>
      </c>
      <c r="D4" s="9" t="inlineStr">
        <is>
          <t>心流书桌-上柜&amp;下柜-1.2米</t>
        </is>
      </c>
      <c r="E4" s="16" t="inlineStr">
        <is>
          <t>测试样品</t>
        </is>
      </c>
      <c r="F4" s="16" t="n">
        <v>1</v>
      </c>
      <c r="G4" s="26" t="n">
        <v>45352</v>
      </c>
      <c r="H4" s="16" t="n">
        <v>3000</v>
      </c>
      <c r="I4" s="16" t="inlineStr">
        <is>
          <t>杭州10楼仓库</t>
        </is>
      </c>
      <c r="J4" s="16" t="inlineStr">
        <is>
          <t>闲置</t>
        </is>
      </c>
      <c r="K4" s="16" t="n"/>
      <c r="L4" s="16" t="n"/>
      <c r="M4" s="8" t="inlineStr">
        <is>
          <t>✅ 可导入</t>
        </is>
      </c>
      <c r="N4" t="inlineStr">
        <is>
          <t>✓</t>
        </is>
      </c>
    </row>
    <row r="5" ht="18" customHeight="1">
      <c r="A5" s="14" t="inlineStr">
        <is>
          <t>SP00003</t>
        </is>
      </c>
      <c r="B5" s="14" t="inlineStr">
        <is>
          <t>P23780020201</t>
        </is>
      </c>
      <c r="C5" s="15" t="inlineStr">
        <is>
          <t>可鸥岛台 |樱桃木中岛岛台</t>
        </is>
      </c>
      <c r="D5" s="15" t="inlineStr">
        <is>
          <t>岛台-仅中岛-0.9米</t>
        </is>
      </c>
      <c r="E5" s="15" t="inlineStr">
        <is>
          <t>测试样品</t>
        </is>
      </c>
      <c r="F5" s="15" t="n">
        <v>1</v>
      </c>
      <c r="G5" s="25" t="n">
        <v>45261</v>
      </c>
      <c r="H5" s="15" t="n">
        <v>5000</v>
      </c>
      <c r="I5" s="15" t="inlineStr">
        <is>
          <t>杭州10楼仓库</t>
        </is>
      </c>
      <c r="J5" s="15" t="inlineStr">
        <is>
          <t>闲置</t>
        </is>
      </c>
      <c r="K5" s="15" t="n"/>
      <c r="L5" s="15" t="n"/>
      <c r="M5" s="8" t="inlineStr">
        <is>
          <t>✅ 可导入</t>
        </is>
      </c>
      <c r="N5" t="inlineStr">
        <is>
          <t>✓</t>
        </is>
      </c>
    </row>
    <row r="6" ht="18" customHeight="1">
      <c r="A6" s="14" t="inlineStr">
        <is>
          <t>SP00004</t>
        </is>
      </c>
      <c r="B6" s="14" t="inlineStr">
        <is>
          <t>P24350010410</t>
        </is>
      </c>
      <c r="C6" s="16" t="inlineStr">
        <is>
          <t>畔色斗柜-设备 |樱桃木设备款九斗柜</t>
        </is>
      </c>
      <c r="D6" s="16" t="inlineStr">
        <is>
          <t>斗柜-设备版-1.8米</t>
        </is>
      </c>
      <c r="E6" s="16" t="inlineStr">
        <is>
          <t>测试样品</t>
        </is>
      </c>
      <c r="F6" s="16" t="n">
        <v>1</v>
      </c>
      <c r="G6" s="26" t="n">
        <v>45444</v>
      </c>
      <c r="H6" s="16" t="n">
        <v>3600</v>
      </c>
      <c r="I6" s="16" t="inlineStr">
        <is>
          <t>杭州摄影棚</t>
        </is>
      </c>
      <c r="J6" s="16" t="inlineStr">
        <is>
          <t>闲置</t>
        </is>
      </c>
      <c r="K6" s="16" t="n"/>
      <c r="L6" s="16" t="n"/>
      <c r="M6" s="8" t="inlineStr">
        <is>
          <t>✅ 可导入</t>
        </is>
      </c>
      <c r="N6" t="inlineStr">
        <is>
          <t>✓</t>
        </is>
      </c>
    </row>
    <row r="7" ht="18" customHeight="1">
      <c r="A7" s="14" t="inlineStr">
        <is>
          <t>SP00005</t>
        </is>
      </c>
      <c r="B7" s="14" t="inlineStr">
        <is>
          <t>P24380030501</t>
        </is>
      </c>
      <c r="C7" s="15" t="inlineStr">
        <is>
          <t>畔色床头柜-洞洞板-灯带款</t>
        </is>
      </c>
      <c r="D7" s="15" t="inlineStr">
        <is>
          <t>洞洞板床头柜-无灯带</t>
        </is>
      </c>
      <c r="E7" s="15" t="inlineStr">
        <is>
          <t>测试样品</t>
        </is>
      </c>
      <c r="F7" s="15" t="n">
        <v>1</v>
      </c>
      <c r="G7" s="25" t="n">
        <v>45444</v>
      </c>
      <c r="H7" s="15" t="n">
        <v>800</v>
      </c>
      <c r="I7" s="15" t="inlineStr">
        <is>
          <t>杭州10楼仓库</t>
        </is>
      </c>
      <c r="J7" s="15" t="inlineStr">
        <is>
          <t>闲置</t>
        </is>
      </c>
      <c r="K7" s="15" t="n"/>
      <c r="L7" s="15" t="n"/>
      <c r="M7" s="8" t="inlineStr">
        <is>
          <t>✅ 可导入</t>
        </is>
      </c>
      <c r="N7" t="inlineStr">
        <is>
          <t>✓</t>
        </is>
      </c>
    </row>
    <row r="8" ht="18" customHeight="1">
      <c r="A8" s="14" t="inlineStr">
        <is>
          <t>SP00006</t>
        </is>
      </c>
      <c r="B8" s="14" t="inlineStr">
        <is>
          <t>P24380020510</t>
        </is>
      </c>
      <c r="C8" s="16" t="inlineStr">
        <is>
          <t>畔色床头柜-拉手 |樱桃木拉手床头柜</t>
        </is>
      </c>
      <c r="D8" s="16" t="inlineStr">
        <is>
          <t>拉手床头柜</t>
        </is>
      </c>
      <c r="E8" s="16" t="inlineStr">
        <is>
          <t>测试样品</t>
        </is>
      </c>
      <c r="F8" s="16" t="n">
        <v>1</v>
      </c>
      <c r="G8" s="26" t="n">
        <v>45444</v>
      </c>
      <c r="H8" s="16" t="n">
        <v>600</v>
      </c>
      <c r="I8" s="16" t="inlineStr">
        <is>
          <t>杭州10楼仓库</t>
        </is>
      </c>
      <c r="J8" s="16" t="inlineStr">
        <is>
          <t>闲置</t>
        </is>
      </c>
      <c r="K8" s="16" t="n"/>
      <c r="L8" s="16" t="n"/>
      <c r="M8" s="8" t="inlineStr">
        <is>
          <t>✅ 可导入</t>
        </is>
      </c>
      <c r="N8" t="inlineStr">
        <is>
          <t>✓</t>
        </is>
      </c>
    </row>
    <row r="9" ht="18" customHeight="1">
      <c r="A9" s="14" t="inlineStr">
        <is>
          <t>SP00007</t>
        </is>
      </c>
      <c r="B9" s="14" t="inlineStr">
        <is>
          <t>P24330050510</t>
        </is>
      </c>
      <c r="C9" s="15" t="inlineStr">
        <is>
          <t>畔色床-主卧款 |樱桃木老款主卧床</t>
        </is>
      </c>
      <c r="D9" s="15" t="inlineStr">
        <is>
          <t>梯形床头实木床-180cm-榉木铺板</t>
        </is>
      </c>
      <c r="E9" s="15" t="inlineStr">
        <is>
          <t>测试样品</t>
        </is>
      </c>
      <c r="F9" s="15" t="n">
        <v>1</v>
      </c>
      <c r="G9" s="25" t="n">
        <v>45444</v>
      </c>
      <c r="H9" s="15" t="n">
        <v>2500</v>
      </c>
      <c r="I9" s="15" t="inlineStr">
        <is>
          <t>杭州10楼仓库</t>
        </is>
      </c>
      <c r="J9" s="15" t="inlineStr">
        <is>
          <t>闲置</t>
        </is>
      </c>
      <c r="K9" s="15" t="n"/>
      <c r="L9" s="15" t="n"/>
      <c r="M9" s="8" t="inlineStr">
        <is>
          <t>✅ 可导入</t>
        </is>
      </c>
      <c r="N9" t="inlineStr">
        <is>
          <t>✓</t>
        </is>
      </c>
    </row>
    <row r="10" ht="18" customHeight="1">
      <c r="A10" s="14" t="inlineStr">
        <is>
          <t>SP00008</t>
        </is>
      </c>
      <c r="B10" s="14" t="inlineStr">
        <is>
          <t>P24210060501</t>
        </is>
      </c>
      <c r="C10" s="16" t="inlineStr">
        <is>
          <t>畔色圆桌 |樱桃木老款圆桌</t>
        </is>
      </c>
      <c r="D10" s="16" t="inlineStr">
        <is>
          <t>实木圆桌-110cm</t>
        </is>
      </c>
      <c r="E10" s="16" t="inlineStr">
        <is>
          <t>测试样品</t>
        </is>
      </c>
      <c r="F10" s="16" t="n">
        <v>1</v>
      </c>
      <c r="G10" s="26" t="n">
        <v>45444</v>
      </c>
      <c r="H10" s="16" t="n">
        <v>1800</v>
      </c>
      <c r="I10" s="16" t="inlineStr">
        <is>
          <t>杭州10楼仓库</t>
        </is>
      </c>
      <c r="J10" s="16" t="inlineStr">
        <is>
          <t>闲置</t>
        </is>
      </c>
      <c r="K10" s="16" t="n"/>
      <c r="L10" s="16" t="n"/>
      <c r="M10" s="8" t="inlineStr">
        <is>
          <t>✅ 可导入</t>
        </is>
      </c>
      <c r="N10" t="inlineStr">
        <is>
          <t>✓</t>
        </is>
      </c>
    </row>
    <row r="11" ht="18" customHeight="1">
      <c r="A11" s="14" t="inlineStr">
        <is>
          <t>SP00009</t>
        </is>
      </c>
      <c r="B11" s="14" t="inlineStr">
        <is>
          <t>P24210040513</t>
        </is>
      </c>
      <c r="C11" s="15" t="inlineStr">
        <is>
          <t>畔色实木餐桌
3cm桌面 |樱桃木老款实木餐桌 |樱桃木轻盈餐桌air</t>
        </is>
      </c>
      <c r="D11" s="15" t="inlineStr">
        <is>
          <t>实木餐桌-180*80cm</t>
        </is>
      </c>
      <c r="E11" s="15" t="inlineStr">
        <is>
          <t>测试样品</t>
        </is>
      </c>
      <c r="F11" s="15" t="n">
        <v>1</v>
      </c>
      <c r="G11" s="25" t="n">
        <v>45444</v>
      </c>
      <c r="H11" s="15" t="n">
        <v>1800</v>
      </c>
      <c r="I11" s="15" t="inlineStr">
        <is>
          <t>杭州10楼仓库</t>
        </is>
      </c>
      <c r="J11" s="15" t="inlineStr">
        <is>
          <t>闲置</t>
        </is>
      </c>
      <c r="K11" s="15" t="n"/>
      <c r="L11" s="15" t="n"/>
      <c r="M11" s="8" t="inlineStr">
        <is>
          <t>✅ 可导入</t>
        </is>
      </c>
      <c r="N11" t="inlineStr">
        <is>
          <t>✓</t>
        </is>
      </c>
    </row>
    <row r="12" ht="18" customHeight="1">
      <c r="A12" s="14" t="inlineStr">
        <is>
          <t>SP00010</t>
        </is>
      </c>
      <c r="B12" s="14" t="inlineStr">
        <is>
          <t>P23140010915</t>
        </is>
      </c>
      <c r="C12" s="16" t="inlineStr">
        <is>
          <t>榉木茶几</t>
        </is>
      </c>
      <c r="D12" s="16" t="inlineStr">
        <is>
          <t>榉木茶几-0.8米</t>
        </is>
      </c>
      <c r="E12" s="16" t="inlineStr">
        <is>
          <t>测试样品</t>
        </is>
      </c>
      <c r="F12" s="16" t="n">
        <v>1</v>
      </c>
      <c r="G12" s="26" t="n">
        <v>45566</v>
      </c>
      <c r="H12" s="16" t="n">
        <v>1500</v>
      </c>
      <c r="I12" s="16" t="inlineStr">
        <is>
          <t>杭州10楼仓库</t>
        </is>
      </c>
      <c r="J12" s="16" t="inlineStr">
        <is>
          <t>闲置</t>
        </is>
      </c>
      <c r="K12" s="16" t="n"/>
      <c r="L12" s="16" t="n"/>
      <c r="M12" s="8" t="inlineStr">
        <is>
          <t>✅ 可导入</t>
        </is>
      </c>
      <c r="N12" t="inlineStr">
        <is>
          <t>✓</t>
        </is>
      </c>
    </row>
    <row r="13" ht="18" customHeight="1">
      <c r="A13" s="14" t="inlineStr">
        <is>
          <t>SP00011</t>
        </is>
      </c>
      <c r="B13" s="14" t="inlineStr">
        <is>
          <t>P24410040513</t>
        </is>
      </c>
      <c r="C13" s="15" t="inlineStr">
        <is>
          <t>升降桌（带高台总价） |樱桃木2024款新升降桌</t>
        </is>
      </c>
      <c r="D13" s="15" t="inlineStr">
        <is>
          <t>升降桌-170cm 带高台</t>
        </is>
      </c>
      <c r="E13" s="15" t="inlineStr">
        <is>
          <t>测试样品</t>
        </is>
      </c>
      <c r="F13" s="15" t="n">
        <v>1</v>
      </c>
      <c r="G13" s="25" t="n">
        <v>45566</v>
      </c>
      <c r="H13" s="15" t="n">
        <v>3000</v>
      </c>
      <c r="I13" s="15" t="inlineStr">
        <is>
          <t>杭州10楼仓库</t>
        </is>
      </c>
      <c r="J13" s="15" t="inlineStr">
        <is>
          <t>闲置</t>
        </is>
      </c>
      <c r="K13" s="15" t="n"/>
      <c r="L13" s="15" t="n"/>
      <c r="M13" s="8" t="inlineStr">
        <is>
          <t>✅ 可导入</t>
        </is>
      </c>
      <c r="N13" t="inlineStr">
        <is>
          <t>✓</t>
        </is>
      </c>
    </row>
    <row r="14" ht="18" customHeight="1">
      <c r="A14" s="14" t="inlineStr">
        <is>
          <t>SP00012</t>
        </is>
      </c>
      <c r="B14" s="14" t="inlineStr">
        <is>
          <t>P24450030915</t>
        </is>
      </c>
      <c r="C14" s="16" t="inlineStr">
        <is>
          <t>书柜-新 |樱桃木2024款书柜</t>
        </is>
      </c>
      <c r="D14" s="16" t="n"/>
      <c r="E14" s="16" t="inlineStr">
        <is>
          <t>测试样品</t>
        </is>
      </c>
      <c r="F14" s="16" t="n">
        <v>1</v>
      </c>
      <c r="G14" s="26" t="n">
        <v>45566</v>
      </c>
      <c r="H14" s="16" t="n">
        <v>4000</v>
      </c>
      <c r="I14" s="16" t="inlineStr">
        <is>
          <t>杭州10楼仓库</t>
        </is>
      </c>
      <c r="J14" s="16" t="inlineStr">
        <is>
          <t>闲置</t>
        </is>
      </c>
      <c r="K14" s="16" t="n"/>
      <c r="L14" s="16" t="n"/>
      <c r="M14" s="8" t="inlineStr">
        <is>
          <t>✅ 可导入</t>
        </is>
      </c>
      <c r="N14" t="inlineStr">
        <is>
          <t>✓</t>
        </is>
      </c>
    </row>
    <row r="15" ht="18" customHeight="1">
      <c r="A15" s="14" t="inlineStr">
        <is>
          <t>SP00013</t>
        </is>
      </c>
      <c r="B15" s="14" t="inlineStr">
        <is>
          <t>P24550010901</t>
        </is>
      </c>
      <c r="C15" s="15" t="inlineStr">
        <is>
          <t>鞋柜 |樱桃木多模块鞋柜</t>
        </is>
      </c>
      <c r="D15" s="15" t="n"/>
      <c r="E15" s="15" t="inlineStr">
        <is>
          <t>测试样品</t>
        </is>
      </c>
      <c r="F15" s="15" t="n">
        <v>1</v>
      </c>
      <c r="G15" s="25" t="n">
        <v>45566</v>
      </c>
      <c r="H15" s="15" t="n">
        <v>4000</v>
      </c>
      <c r="I15" s="15" t="inlineStr">
        <is>
          <t>杭州10楼仓库</t>
        </is>
      </c>
      <c r="J15" s="15" t="inlineStr">
        <is>
          <t>闲置</t>
        </is>
      </c>
      <c r="K15" s="15" t="n"/>
      <c r="L15" s="15" t="n"/>
      <c r="M15" s="8" t="inlineStr">
        <is>
          <t>✅ 可导入</t>
        </is>
      </c>
      <c r="N15" t="inlineStr">
        <is>
          <t>✓</t>
        </is>
      </c>
    </row>
    <row r="16" ht="18" customHeight="1">
      <c r="A16" s="14" t="inlineStr">
        <is>
          <t>SP00014</t>
        </is>
      </c>
      <c r="B16" s="14" t="inlineStr">
        <is>
          <t>P24210070901</t>
        </is>
      </c>
      <c r="C16" s="16" t="inlineStr">
        <is>
          <t>榉木岩板餐桌 |榉木三角腿岩板餐桌</t>
        </is>
      </c>
      <c r="D16" s="16" t="inlineStr">
        <is>
          <t>榉木餐桌-1.8米</t>
        </is>
      </c>
      <c r="E16" s="106" t="inlineStr">
        <is>
          <t>测试样品</t>
        </is>
      </c>
      <c r="F16" s="106" t="n">
        <v>1</v>
      </c>
      <c r="G16" s="19" t="n">
        <v>45566</v>
      </c>
      <c r="H16" s="106" t="n">
        <v>2200</v>
      </c>
      <c r="I16" s="106" t="inlineStr">
        <is>
          <t>杭州摄影棚</t>
        </is>
      </c>
      <c r="J16" s="15" t="inlineStr">
        <is>
          <t>在用</t>
        </is>
      </c>
      <c r="K16" s="15" t="inlineStr">
        <is>
          <t>拍照</t>
        </is>
      </c>
      <c r="M16" s="8" t="inlineStr">
        <is>
          <t>✅ 可导入</t>
        </is>
      </c>
      <c r="N16" t="inlineStr">
        <is>
          <t>✓</t>
        </is>
      </c>
    </row>
    <row r="17" ht="18" customHeight="1">
      <c r="A17" s="14" t="inlineStr">
        <is>
          <t>SP00015</t>
        </is>
      </c>
      <c r="B17" s="14" t="inlineStr">
        <is>
          <t>P24250080801</t>
        </is>
      </c>
      <c r="C17" s="15" t="inlineStr">
        <is>
          <t>洞石餐边柜 |樱桃木洞石餐边大柜 |樱桃木洞石模块餐边柜</t>
        </is>
      </c>
      <c r="D17" s="15" t="n"/>
      <c r="E17" s="15" t="inlineStr">
        <is>
          <t>测试样品</t>
        </is>
      </c>
      <c r="F17" s="15" t="n">
        <v>1</v>
      </c>
      <c r="G17" s="25" t="n">
        <v>45566</v>
      </c>
      <c r="H17" s="15" t="n">
        <v>8000</v>
      </c>
      <c r="I17" s="15" t="inlineStr">
        <is>
          <t>杭州10楼仓库</t>
        </is>
      </c>
      <c r="J17" s="15" t="inlineStr">
        <is>
          <t>闲置</t>
        </is>
      </c>
      <c r="K17" s="15" t="n"/>
      <c r="L17" s="15" t="n"/>
      <c r="M17" s="8" t="inlineStr">
        <is>
          <t>✅ 可导入</t>
        </is>
      </c>
      <c r="N17" t="inlineStr">
        <is>
          <t>✓</t>
        </is>
      </c>
    </row>
    <row r="18" ht="18" customHeight="1">
      <c r="A18" s="14" t="inlineStr">
        <is>
          <t>SP00016</t>
        </is>
      </c>
      <c r="B18" s="14" t="inlineStr">
        <is>
          <t>P24150030513</t>
        </is>
      </c>
      <c r="C18" s="16" t="inlineStr">
        <is>
          <t>畔色组合柜 |樱桃木灵感组合柜</t>
        </is>
      </c>
      <c r="D18" s="16" t="n"/>
      <c r="E18" s="16" t="inlineStr">
        <is>
          <t>测试样品</t>
        </is>
      </c>
      <c r="F18" s="16" t="n">
        <v>1</v>
      </c>
      <c r="G18" s="26" t="n">
        <v>45566</v>
      </c>
      <c r="H18" s="16" t="n">
        <v>4000</v>
      </c>
      <c r="I18" s="16" t="inlineStr">
        <is>
          <t>杭州10楼仓库</t>
        </is>
      </c>
      <c r="J18" s="16" t="inlineStr">
        <is>
          <t>闲置</t>
        </is>
      </c>
      <c r="K18" s="16" t="n"/>
      <c r="L18" s="16" t="n"/>
      <c r="M18" s="8" t="inlineStr">
        <is>
          <t>✅ 可导入</t>
        </is>
      </c>
      <c r="N18" t="inlineStr">
        <is>
          <t>✓</t>
        </is>
      </c>
    </row>
    <row r="19" ht="18" customHeight="1">
      <c r="A19" s="14" t="inlineStr">
        <is>
          <t>SP00017</t>
        </is>
      </c>
      <c r="B19" s="14" t="inlineStr">
        <is>
          <t>P25210100410</t>
        </is>
      </c>
      <c r="C19" s="15" t="inlineStr">
        <is>
          <t>畔色黑胡桃木微圆饭桌 |黑胡桃木大圆墩腿餐桌</t>
        </is>
      </c>
      <c r="D19" s="15" t="inlineStr">
        <is>
          <t>黑胡桃木岩板-1.8米</t>
        </is>
      </c>
      <c r="E19" s="15" t="inlineStr">
        <is>
          <t>测试样品</t>
        </is>
      </c>
      <c r="F19" s="15" t="n">
        <v>1</v>
      </c>
      <c r="G19" s="25" t="n">
        <v>45809</v>
      </c>
      <c r="H19" s="15" t="n">
        <v>3500</v>
      </c>
      <c r="I19" s="15" t="inlineStr">
        <is>
          <t>杭州10楼仓库</t>
        </is>
      </c>
      <c r="J19" s="15" t="inlineStr">
        <is>
          <t>闲置</t>
        </is>
      </c>
      <c r="K19" s="15" t="n"/>
      <c r="L19" s="15" t="n"/>
      <c r="M19" s="8" t="inlineStr">
        <is>
          <t>✅ 可导入</t>
        </is>
      </c>
      <c r="N19" t="inlineStr">
        <is>
          <t>✓</t>
        </is>
      </c>
    </row>
    <row r="20" ht="18" customHeight="1">
      <c r="A20" s="14" t="inlineStr">
        <is>
          <t>SP00018</t>
        </is>
      </c>
      <c r="B20" s="14" t="inlineStr">
        <is>
          <t>P25210100410</t>
        </is>
      </c>
      <c r="C20" s="16" t="inlineStr">
        <is>
          <t>畔色黑胡桃木岩板餐桌2025 |黑胡桃木三角腿餐桌</t>
        </is>
      </c>
      <c r="D20" s="16" t="inlineStr">
        <is>
          <t>黑胡桃木岩板-1.8米</t>
        </is>
      </c>
      <c r="E20" s="16" t="inlineStr">
        <is>
          <t>测试样品</t>
        </is>
      </c>
      <c r="F20" s="16" t="n">
        <v>1</v>
      </c>
      <c r="G20" s="26" t="n">
        <v>45809</v>
      </c>
      <c r="H20" s="16" t="n">
        <v>3500</v>
      </c>
      <c r="I20" s="16" t="inlineStr">
        <is>
          <t>杭州10楼仓库</t>
        </is>
      </c>
      <c r="J20" s="16" t="inlineStr">
        <is>
          <t>闲置</t>
        </is>
      </c>
      <c r="K20" s="16" t="n"/>
      <c r="L20" s="16" t="n"/>
      <c r="M20" s="8" t="inlineStr">
        <is>
          <t>✅ 可导入</t>
        </is>
      </c>
      <c r="N20" t="inlineStr">
        <is>
          <t>✓</t>
        </is>
      </c>
    </row>
    <row r="21" ht="18" customHeight="1">
      <c r="A21" s="14" t="inlineStr">
        <is>
          <t>SP00019</t>
        </is>
      </c>
      <c r="B21" s="14" t="inlineStr">
        <is>
          <t>P25210080401</t>
        </is>
      </c>
      <c r="C21" s="15" t="inlineStr">
        <is>
          <t>畔色樱桃木岩板餐桌2025 |樱桃木洞石餐桌 |樱桃木圆弧餐桌</t>
        </is>
      </c>
      <c r="D21" s="15" t="inlineStr">
        <is>
          <t>洞石岩板-1.8米</t>
        </is>
      </c>
      <c r="E21" s="15" t="inlineStr">
        <is>
          <t>测试样品</t>
        </is>
      </c>
      <c r="F21" s="15" t="n">
        <v>1</v>
      </c>
      <c r="G21" s="25" t="n">
        <v>45809</v>
      </c>
      <c r="H21" s="15" t="n">
        <v>2000</v>
      </c>
      <c r="I21" s="15" t="inlineStr">
        <is>
          <t>杭州10楼仓库</t>
        </is>
      </c>
      <c r="J21" s="15" t="inlineStr">
        <is>
          <t>闲置</t>
        </is>
      </c>
      <c r="K21" s="15" t="n"/>
      <c r="L21" s="15" t="n"/>
      <c r="M21" s="8" t="inlineStr">
        <is>
          <t>✅ 可导入</t>
        </is>
      </c>
      <c r="N21" t="inlineStr">
        <is>
          <t>✓</t>
        </is>
      </c>
    </row>
    <row r="22" ht="18" customHeight="1">
      <c r="A22" s="14" t="inlineStr">
        <is>
          <t>SP00020</t>
        </is>
      </c>
      <c r="B22" s="14" t="inlineStr">
        <is>
          <t>P25250120415</t>
        </is>
      </c>
      <c r="C22" s="16" t="inlineStr">
        <is>
          <t>黑胡桃木基础餐边柜 |黑胡桃木鎏金餐边柜</t>
        </is>
      </c>
      <c r="D22" s="16" t="inlineStr">
        <is>
          <t>鎏金柜-整柜-2.1米</t>
        </is>
      </c>
      <c r="E22" s="16" t="inlineStr">
        <is>
          <t>测试样品</t>
        </is>
      </c>
      <c r="F22" s="16" t="n">
        <v>1</v>
      </c>
      <c r="G22" s="26" t="n">
        <v>45992</v>
      </c>
      <c r="H22" s="16" t="n">
        <v>9000</v>
      </c>
      <c r="I22" s="16" t="inlineStr">
        <is>
          <t>杭州10楼仓库</t>
        </is>
      </c>
      <c r="J22" s="16" t="inlineStr">
        <is>
          <t>闲置</t>
        </is>
      </c>
      <c r="K22" s="16" t="n"/>
      <c r="L22" s="16" t="n"/>
      <c r="M22" s="8" t="inlineStr">
        <is>
          <t>✅ 可导入</t>
        </is>
      </c>
      <c r="N22" t="inlineStr">
        <is>
          <t>✓</t>
        </is>
      </c>
    </row>
    <row r="23" ht="18" customHeight="1">
      <c r="A23" s="14" t="inlineStr">
        <is>
          <t>SP00021</t>
        </is>
      </c>
      <c r="B23" s="14" t="inlineStr">
        <is>
          <t>P25250090401</t>
        </is>
      </c>
      <c r="C23" s="15" t="inlineStr">
        <is>
          <t>樱桃木基础餐边柜 |樱桃木AA柱餐边柜</t>
        </is>
      </c>
      <c r="D23" s="15" t="inlineStr">
        <is>
          <t>基础柜-整柜AA柱背板-2.1米</t>
        </is>
      </c>
      <c r="E23" s="15" t="inlineStr">
        <is>
          <t>测试样品</t>
        </is>
      </c>
      <c r="F23" s="15" t="n">
        <v>1</v>
      </c>
      <c r="G23" s="25" t="n">
        <v>45992</v>
      </c>
      <c r="H23" s="15" t="n">
        <v>7000</v>
      </c>
      <c r="I23" s="15" t="inlineStr">
        <is>
          <t>杭州10楼仓库</t>
        </is>
      </c>
      <c r="J23" s="15" t="inlineStr">
        <is>
          <t>闲置</t>
        </is>
      </c>
      <c r="K23" s="15" t="n"/>
      <c r="L23" s="15" t="n"/>
      <c r="M23" s="8" t="inlineStr">
        <is>
          <t>✅ 可导入</t>
        </is>
      </c>
      <c r="N23" t="inlineStr">
        <is>
          <t>✓</t>
        </is>
      </c>
    </row>
    <row r="24" ht="18" customHeight="1">
      <c r="A24" s="14" t="inlineStr">
        <is>
          <t>SP00022</t>
        </is>
      </c>
      <c r="B24" s="14" t="inlineStr">
        <is>
          <t>P26330150118</t>
        </is>
      </c>
      <c r="C24" s="16" t="inlineStr">
        <is>
          <t>畔色黑胡桃木悬浮双人床 |黑胡桃木标准床</t>
        </is>
      </c>
      <c r="D24" s="16" t="inlineStr">
        <is>
          <t>黑胡桃木悬浮床-1.8米-榉木铺板</t>
        </is>
      </c>
      <c r="E24" s="16" t="inlineStr">
        <is>
          <t>测试样品</t>
        </is>
      </c>
      <c r="F24" s="16" t="n">
        <v>1</v>
      </c>
      <c r="G24" s="26" t="n">
        <v>46082</v>
      </c>
      <c r="H24" s="16" t="n">
        <v>4000</v>
      </c>
      <c r="I24" s="16" t="inlineStr">
        <is>
          <t>江西仓库</t>
        </is>
      </c>
      <c r="J24" s="16" t="inlineStr">
        <is>
          <t>闲置</t>
        </is>
      </c>
      <c r="K24" s="16" t="n"/>
      <c r="L24" s="16" t="n"/>
      <c r="M24" s="8" t="inlineStr">
        <is>
          <t>✅ 可导入</t>
        </is>
      </c>
      <c r="N24" t="inlineStr">
        <is>
          <t>✓</t>
        </is>
      </c>
    </row>
    <row r="25" ht="18" customHeight="1">
      <c r="A25" s="14" t="inlineStr">
        <is>
          <t>SP00023</t>
        </is>
      </c>
      <c r="B25" s="14" t="inlineStr">
        <is>
          <t>P26330140117</t>
        </is>
      </c>
      <c r="C25" s="15" t="inlineStr">
        <is>
          <t>畔色黑胡桃木软包双人床 |黑胡桃木落地大软包床</t>
        </is>
      </c>
      <c r="D25" s="15" t="inlineStr">
        <is>
          <t>黑胡桃木软包床-1.8米-榉木铺板</t>
        </is>
      </c>
      <c r="E25" s="15" t="inlineStr">
        <is>
          <t>测试样品</t>
        </is>
      </c>
      <c r="F25" s="15" t="n">
        <v>1</v>
      </c>
      <c r="G25" s="25" t="n">
        <v>46082</v>
      </c>
      <c r="H25" s="15" t="n">
        <v>4000</v>
      </c>
      <c r="I25" s="15" t="inlineStr">
        <is>
          <t>江西仓库</t>
        </is>
      </c>
      <c r="J25" s="15" t="inlineStr">
        <is>
          <t>闲置</t>
        </is>
      </c>
      <c r="K25" s="15" t="n"/>
      <c r="L25" s="15" t="n"/>
      <c r="M25" s="8" t="inlineStr">
        <is>
          <t>✅ 可导入</t>
        </is>
      </c>
      <c r="N25" t="inlineStr">
        <is>
          <t>✓</t>
        </is>
      </c>
    </row>
    <row r="26" ht="18" customHeight="1">
      <c r="A26" s="14" t="inlineStr">
        <is>
          <t>SP00024</t>
        </is>
      </c>
      <c r="B26" s="14" t="inlineStr">
        <is>
          <t>P26330130115</t>
        </is>
      </c>
      <c r="C26" s="16" t="inlineStr">
        <is>
          <t>畔色黑胡桃木梯形腿双人床 |黑胡桃木拱形腿床</t>
        </is>
      </c>
      <c r="D26" s="16" t="inlineStr">
        <is>
          <t>黑胡桃木梯形腿床-1.8米-榉木铺板</t>
        </is>
      </c>
      <c r="E26" s="16" t="inlineStr">
        <is>
          <t>测试样品</t>
        </is>
      </c>
      <c r="F26" s="16" t="n">
        <v>1</v>
      </c>
      <c r="G26" s="26" t="n">
        <v>46082</v>
      </c>
      <c r="H26" s="16" t="n">
        <v>4000</v>
      </c>
      <c r="I26" s="16" t="inlineStr">
        <is>
          <t>江西仓库</t>
        </is>
      </c>
      <c r="J26" s="16" t="inlineStr">
        <is>
          <t>闲置</t>
        </is>
      </c>
      <c r="K26" s="16" t="n"/>
      <c r="L26" s="16" t="n"/>
      <c r="M26" s="8" t="inlineStr">
        <is>
          <t>✅ 可导入</t>
        </is>
      </c>
      <c r="N26" t="inlineStr">
        <is>
          <t>✓</t>
        </is>
      </c>
    </row>
    <row r="27" ht="18" customHeight="1">
      <c r="A27" s="14" t="inlineStr">
        <is>
          <t>SP00025</t>
        </is>
      </c>
      <c r="B27" s="14" t="inlineStr">
        <is>
          <t>P26330110226</t>
        </is>
      </c>
      <c r="C27" s="15" t="inlineStr">
        <is>
          <t>畔色樱桃木静音双人床 |樱桃木小金属腿床</t>
        </is>
      </c>
      <c r="D27" s="15" t="inlineStr">
        <is>
          <t>樱桃木齐边床-1.8米-榉木铺板</t>
        </is>
      </c>
      <c r="E27" s="15" t="inlineStr">
        <is>
          <t>测试样品</t>
        </is>
      </c>
      <c r="F27" s="15" t="n">
        <v>1</v>
      </c>
      <c r="G27" s="25" t="n">
        <v>46082</v>
      </c>
      <c r="H27" s="15" t="n">
        <v>2500</v>
      </c>
      <c r="I27" s="15" t="inlineStr">
        <is>
          <t>杭州10楼仓库</t>
        </is>
      </c>
      <c r="J27" s="15" t="inlineStr">
        <is>
          <t>闲置</t>
        </is>
      </c>
      <c r="K27" s="15" t="n"/>
      <c r="L27" s="15" t="n"/>
      <c r="M27" s="8" t="inlineStr">
        <is>
          <t>✅ 可导入</t>
        </is>
      </c>
      <c r="N27" t="inlineStr">
        <is>
          <t>✓</t>
        </is>
      </c>
    </row>
    <row r="28" ht="18" customHeight="1">
      <c r="A28" s="14" t="inlineStr">
        <is>
          <t>SP00026</t>
        </is>
      </c>
      <c r="B28" s="14" t="inlineStr">
        <is>
          <t>P26330100225</t>
        </is>
      </c>
      <c r="C28" s="16" t="inlineStr">
        <is>
          <t>畔色樱桃木齐边双人床 |樱桃木方腿床</t>
        </is>
      </c>
      <c r="D28" s="16" t="inlineStr">
        <is>
          <t>樱桃木齐边床-1.8米-榉木铺板</t>
        </is>
      </c>
      <c r="E28" s="16" t="inlineStr">
        <is>
          <t>测试样品</t>
        </is>
      </c>
      <c r="F28" s="16" t="n">
        <v>1</v>
      </c>
      <c r="G28" s="26" t="n">
        <v>46082</v>
      </c>
      <c r="H28" s="16" t="n">
        <v>2500</v>
      </c>
      <c r="I28" s="16" t="inlineStr">
        <is>
          <t>杭州10楼仓库</t>
        </is>
      </c>
      <c r="J28" s="16" t="inlineStr">
        <is>
          <t>闲置</t>
        </is>
      </c>
      <c r="K28" s="16" t="n"/>
      <c r="L28" s="16" t="n"/>
      <c r="M28" s="8" t="inlineStr">
        <is>
          <t>✅ 可导入</t>
        </is>
      </c>
      <c r="N28" t="inlineStr">
        <is>
          <t>✓</t>
        </is>
      </c>
    </row>
    <row r="29" ht="18" customHeight="1">
      <c r="A29" s="14" t="inlineStr">
        <is>
          <t>SP00027</t>
        </is>
      </c>
      <c r="B29" s="14" t="inlineStr">
        <is>
          <t>P26330080322</t>
        </is>
      </c>
      <c r="C29" s="15" t="inlineStr">
        <is>
          <t>畔色榉木柔光双人床 |榉木小灯床</t>
        </is>
      </c>
      <c r="D29" s="15" t="inlineStr">
        <is>
          <t>榉木柔光床-1.8米-榉木铺板</t>
        </is>
      </c>
      <c r="E29" s="15" t="inlineStr">
        <is>
          <t>测试样品</t>
        </is>
      </c>
      <c r="F29" s="15" t="n">
        <v>1</v>
      </c>
      <c r="G29" s="25" t="n">
        <v>46082</v>
      </c>
      <c r="H29" s="15" t="n">
        <v>2500</v>
      </c>
      <c r="I29" s="15" t="inlineStr">
        <is>
          <t>江西仓库</t>
        </is>
      </c>
      <c r="J29" s="15" t="inlineStr">
        <is>
          <t>闲置</t>
        </is>
      </c>
      <c r="K29" s="15" t="n"/>
      <c r="L29" s="15" t="n"/>
      <c r="M29" s="8" t="inlineStr">
        <is>
          <t>✅ 可导入</t>
        </is>
      </c>
      <c r="N29" t="inlineStr">
        <is>
          <t>✓</t>
        </is>
      </c>
    </row>
    <row r="30" ht="18" customHeight="1">
      <c r="A30" s="14" t="inlineStr">
        <is>
          <t>SP00028</t>
        </is>
      </c>
      <c r="B30" s="14" t="inlineStr">
        <is>
          <t>P26330070320</t>
        </is>
      </c>
      <c r="C30" s="16" t="inlineStr">
        <is>
          <t>畔色榉木无边床 |榉木金属腿床</t>
        </is>
      </c>
      <c r="D30" s="16" t="inlineStr">
        <is>
          <t>榉木无边床-1.8米-榉木铺板</t>
        </is>
      </c>
      <c r="E30" s="16" t="inlineStr">
        <is>
          <t>测试样品</t>
        </is>
      </c>
      <c r="F30" s="16" t="n">
        <v>1</v>
      </c>
      <c r="G30" s="26" t="n">
        <v>46082</v>
      </c>
      <c r="H30" s="16" t="n">
        <v>2500</v>
      </c>
      <c r="I30" s="16" t="inlineStr">
        <is>
          <t>江西仓库</t>
        </is>
      </c>
      <c r="J30" s="16" t="inlineStr">
        <is>
          <t>闲置</t>
        </is>
      </c>
      <c r="K30" s="16" t="n"/>
      <c r="L30" s="16" t="n"/>
      <c r="M30" s="8" t="inlineStr">
        <is>
          <t>✅ 可导入</t>
        </is>
      </c>
      <c r="N30" t="inlineStr">
        <is>
          <t>✓</t>
        </is>
      </c>
    </row>
  </sheetData>
  <autoFilter ref="A2:L30"/>
  <mergeCells count="1">
    <mergeCell ref="A1:L1"/>
  </mergeCells>
  <dataValidations count="3">
    <dataValidation sqref="E3:E30" showDropDown="0" showInputMessage="1" showErrorMessage="1" allowBlank="1" errorTitle="输入无效" error="请从下拉列表中选择" promptTitle="样品类型" prompt="样品类型" type="list">
      <formula1>"展示样品,测试样品,客户样品"</formula1>
    </dataValidation>
    <dataValidation sqref="I3:I30" showDropDown="0" showInputMessage="1" showErrorMessage="1" allowBlank="1" type="list">
      <formula1>"江西仓库,杭州摄影棚,杭州10楼仓库"</formula1>
    </dataValidation>
    <dataValidation sqref="J3:J30" showDropDown="0" showInputMessage="1" showErrorMessage="1" allowBlank="1" errorTitle="输入无效" error="请从下拉列表中选择" promptTitle="使用状态" prompt="使用状态" type="list">
      <formula1>"在用,闲置,损坏,已赠送"</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J22" sqref="J22"/>
    </sheetView>
  </sheetViews>
  <sheetFormatPr baseColWidth="8" defaultColWidth="8.875" defaultRowHeight="14.25"/>
  <cols>
    <col width="20" customWidth="1" style="106" min="1" max="1"/>
    <col width="16" customWidth="1" style="106" min="2" max="3"/>
    <col width="12" customWidth="1" style="106" min="4" max="5"/>
    <col width="10" customWidth="1" style="106" min="6" max="7"/>
    <col width="12" customWidth="1" style="106" min="8" max="9"/>
    <col width="20" customWidth="1" style="106" min="10" max="10"/>
    <col width="22" customWidth="1" style="106" min="11" max="11"/>
    <col width="10" customWidth="1" style="106" min="12" max="12"/>
    <col width="40" customWidth="1" style="106" min="13" max="13"/>
    <col width="55" customWidth="1" style="106" min="14" max="14"/>
    <col width="8.875" customWidth="1" style="106" min="15" max="18"/>
    <col width="8.875" customWidth="1" style="106" min="19" max="16384"/>
  </cols>
  <sheetData>
    <row r="1" ht="28.15" customHeight="1">
      <c r="A1" s="105" t="inlineStr">
        <is>
          <t>14-品牌营销</t>
        </is>
      </c>
      <c r="N1" s="86" t="inlineStr">
        <is>
          <t>本表共 0 行数据，0 行存在问题。 此表暂无系统导入对应。</t>
        </is>
      </c>
    </row>
    <row r="2" ht="36" customHeight="1">
      <c r="A2" s="12" t="inlineStr">
        <is>
          <t>项目名称</t>
        </is>
      </c>
      <c r="B2" s="12" t="inlineStr">
        <is>
          <t>项目类型</t>
        </is>
      </c>
      <c r="C2" s="12" t="inlineStr">
        <is>
          <t>合作方</t>
        </is>
      </c>
      <c r="D2" s="12" t="inlineStr">
        <is>
          <t>开始日期</t>
        </is>
      </c>
      <c r="E2" s="12" t="inlineStr">
        <is>
          <t>结束日期</t>
        </is>
      </c>
      <c r="F2" s="12" t="inlineStr">
        <is>
          <t>预算金额</t>
        </is>
      </c>
      <c r="G2" s="12" t="inlineStr">
        <is>
          <t>实际支出</t>
        </is>
      </c>
      <c r="H2" s="12" t="inlineStr">
        <is>
          <t>付款日期</t>
        </is>
      </c>
      <c r="I2" s="12" t="inlineStr">
        <is>
          <t>项目状态</t>
        </is>
      </c>
      <c r="J2" s="12" t="inlineStr">
        <is>
          <t>效果评估</t>
        </is>
      </c>
      <c r="K2" s="12" t="inlineStr">
        <is>
          <t>支付宝流水号</t>
        </is>
      </c>
      <c r="L2" s="12" t="inlineStr">
        <is>
          <t>备注</t>
        </is>
      </c>
      <c r="M2" s="4" t="inlineStr">
        <is>
          <t>导入校验</t>
        </is>
      </c>
      <c r="N2" s="87" t="inlineStr">
        <is>
          <t>⚠️问题标注</t>
        </is>
      </c>
    </row>
    <row r="3" ht="18" customHeight="1">
      <c r="A3" s="15" t="n"/>
      <c r="B3" s="15" t="n"/>
      <c r="C3" s="15" t="n"/>
      <c r="D3" s="15" t="n"/>
      <c r="E3" s="15" t="n"/>
      <c r="F3" s="15" t="n"/>
      <c r="G3" s="15" t="n"/>
      <c r="H3" s="15" t="n"/>
      <c r="I3" s="15" t="n"/>
      <c r="J3" s="15" t="n"/>
      <c r="K3" s="14" t="n"/>
      <c r="L3" s="15" t="n"/>
      <c r="M3" s="8" t="inlineStr">
        <is>
          <t>✅ 可导入</t>
        </is>
      </c>
    </row>
    <row r="4" ht="18" customHeight="1">
      <c r="A4" s="16" t="n"/>
      <c r="B4" s="16" t="n"/>
      <c r="C4" s="16" t="n"/>
      <c r="D4" s="16" t="n"/>
      <c r="E4" s="16" t="n"/>
      <c r="F4" s="16" t="n"/>
      <c r="G4" s="16" t="n"/>
      <c r="H4" s="16" t="n"/>
      <c r="I4" s="16" t="n"/>
      <c r="J4" s="16" t="n"/>
      <c r="K4" s="14" t="n"/>
      <c r="L4" s="16" t="n"/>
      <c r="M4" s="8" t="inlineStr">
        <is>
          <t>✅ 可导入</t>
        </is>
      </c>
    </row>
  </sheetData>
  <autoFilter ref="A2:M4"/>
  <mergeCells count="1">
    <mergeCell ref="A1:L1"/>
  </mergeCells>
  <dataValidations count="2">
    <dataValidation sqref="B3:B4" showDropDown="0" showInputMessage="1" showErrorMessage="1" allowBlank="1" errorTitle="输入无效" error="请从下拉列表中选择" promptTitle="项目类型" prompt="项目类型" type="list">
      <formula1>"品牌注册,Logo设计,包装设计,广告投放,其他"</formula1>
    </dataValidation>
    <dataValidation sqref="I3:I4" showDropDown="0" showInputMessage="1" showErrorMessage="1" allowBlank="1" errorTitle="输入无效" error="请从下拉列表中选择" promptTitle="项目状态" prompt="项目状态" type="list">
      <formula1>"进行中,已完成,已取消"</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544"/>
  <sheetViews>
    <sheetView workbookViewId="0">
      <pane ySplit="2" topLeftCell="A3" activePane="bottomLeft" state="frozen"/>
      <selection pane="bottomLeft" activeCell="H37" sqref="H37"/>
    </sheetView>
  </sheetViews>
  <sheetFormatPr baseColWidth="8" defaultColWidth="40" defaultRowHeight="14.25"/>
  <cols>
    <col width="12" customWidth="1" style="19" min="1" max="2"/>
    <col width="21.5" customWidth="1" style="106" min="3" max="3"/>
    <col width="37.125" customWidth="1" style="20" min="4" max="4"/>
    <col width="30" customWidth="1" style="106" min="5" max="5"/>
    <col width="40" customWidth="1" style="106" min="6" max="6"/>
    <col width="32" customWidth="1" style="106" min="7" max="7"/>
    <col width="55" customWidth="1" style="106" min="8" max="8"/>
    <col width="40" customWidth="1" style="106" min="9" max="12"/>
    <col width="40" customWidth="1" style="106" min="13" max="16384"/>
  </cols>
  <sheetData>
    <row r="1" ht="28.15" customHeight="1">
      <c r="A1" s="21" t="inlineStr">
        <is>
          <t>15-推广记录</t>
        </is>
      </c>
      <c r="B1" s="21" t="n"/>
      <c r="C1" s="19" t="n"/>
      <c r="D1" s="19" t="n"/>
      <c r="E1" s="19" t="n"/>
      <c r="H1" s="86" t="inlineStr">
        <is>
          <t>本表共 129 行数据，0 行存在问题。 此表暂无系统导入对应。</t>
        </is>
      </c>
    </row>
    <row r="2" ht="36" customHeight="1">
      <c r="A2" s="23" t="inlineStr">
        <is>
          <t>交易日期</t>
        </is>
      </c>
      <c r="B2" s="23" t="inlineStr">
        <is>
          <t>收支类型</t>
        </is>
      </c>
      <c r="C2" s="12" t="inlineStr">
        <is>
          <t>流水金额</t>
        </is>
      </c>
      <c r="D2" s="24" t="inlineStr">
        <is>
          <t>支付宝流水号</t>
        </is>
      </c>
      <c r="E2" s="12" t="inlineStr">
        <is>
          <t>备注</t>
        </is>
      </c>
      <c r="F2" s="4" t="inlineStr">
        <is>
          <t>导入校验</t>
        </is>
      </c>
      <c r="G2" s="4" t="inlineStr">
        <is>
          <t>对账缺失项</t>
        </is>
      </c>
      <c r="H2" s="87" t="inlineStr">
        <is>
          <t>⚠️问题标注</t>
        </is>
      </c>
    </row>
    <row r="3" ht="18" customHeight="1">
      <c r="A3" s="25" t="n">
        <v>46174</v>
      </c>
      <c r="B3" s="15" t="inlineStr">
        <is>
          <t>收入</t>
        </is>
      </c>
      <c r="C3" s="15" t="n">
        <v>358.22</v>
      </c>
      <c r="D3" s="14" t="n"/>
      <c r="E3" s="15" t="n"/>
      <c r="F3" s="8" t="n"/>
      <c r="G3" s="8" t="n"/>
    </row>
    <row r="4" ht="18" customHeight="1">
      <c r="A4" s="26" t="n">
        <v>46173</v>
      </c>
      <c r="B4" s="16" t="inlineStr">
        <is>
          <t>支出</t>
        </is>
      </c>
      <c r="C4" s="16" t="n">
        <v>1030.9</v>
      </c>
      <c r="D4" s="27" t="n"/>
      <c r="E4" s="16" t="n"/>
      <c r="F4" s="8" t="n"/>
      <c r="G4" s="8" t="n"/>
    </row>
    <row r="5" ht="18" customHeight="1">
      <c r="A5" s="25" t="n">
        <v>46172</v>
      </c>
      <c r="B5" s="15" t="inlineStr">
        <is>
          <t>支出</t>
        </is>
      </c>
      <c r="C5" s="15" t="n">
        <v>1027.38</v>
      </c>
      <c r="D5" s="14" t="n"/>
      <c r="E5" s="15" t="n"/>
      <c r="F5" s="8" t="n"/>
      <c r="G5" s="8" t="n"/>
    </row>
    <row r="6" ht="18" customHeight="1">
      <c r="A6" s="26" t="n">
        <v>46171</v>
      </c>
      <c r="B6" s="16" t="inlineStr">
        <is>
          <t>支出</t>
        </is>
      </c>
      <c r="C6" s="16" t="n">
        <v>766.34</v>
      </c>
      <c r="D6" s="14" t="n"/>
      <c r="E6" s="16" t="n"/>
      <c r="F6" s="8" t="n"/>
      <c r="G6" s="8" t="n"/>
    </row>
    <row r="7" ht="18" customHeight="1">
      <c r="A7" s="25" t="n">
        <v>46170</v>
      </c>
      <c r="B7" s="15" t="inlineStr">
        <is>
          <t>支出</t>
        </is>
      </c>
      <c r="C7" s="15" t="n">
        <v>798.75</v>
      </c>
      <c r="D7" s="14" t="n"/>
      <c r="E7" s="15" t="n"/>
      <c r="F7" s="8" t="n"/>
      <c r="G7" s="8" t="n"/>
    </row>
    <row r="8" ht="18" customHeight="1">
      <c r="A8" s="26" t="n">
        <v>46169</v>
      </c>
      <c r="B8" s="16" t="inlineStr">
        <is>
          <t>支出</t>
        </is>
      </c>
      <c r="C8" s="16" t="n">
        <v>842.22</v>
      </c>
      <c r="D8" s="27" t="n"/>
      <c r="E8" s="16" t="n"/>
      <c r="F8" s="8" t="n"/>
      <c r="G8" s="8" t="n"/>
    </row>
    <row r="9" ht="18" customHeight="1">
      <c r="A9" s="25" t="n">
        <v>46170</v>
      </c>
      <c r="B9" s="15" t="inlineStr">
        <is>
          <t>收入</t>
        </is>
      </c>
      <c r="C9" s="15" t="n">
        <v>5000</v>
      </c>
      <c r="D9" s="14" t="n"/>
      <c r="E9" s="15" t="n"/>
      <c r="F9" s="8" t="n"/>
      <c r="G9" s="8" t="n"/>
    </row>
    <row r="10" ht="18" customHeight="1">
      <c r="A10" s="26" t="n">
        <v>46169</v>
      </c>
      <c r="B10" s="16" t="inlineStr">
        <is>
          <t>支出</t>
        </is>
      </c>
      <c r="C10" s="16" t="n">
        <v>500</v>
      </c>
      <c r="D10" s="14" t="n"/>
      <c r="E10" s="16" t="n"/>
      <c r="F10" s="8" t="n"/>
      <c r="G10" s="8" t="n"/>
    </row>
    <row r="11" ht="18" customHeight="1">
      <c r="A11" s="25" t="n">
        <v>46168</v>
      </c>
      <c r="B11" s="15" t="inlineStr">
        <is>
          <t>支出</t>
        </is>
      </c>
      <c r="C11" s="15" t="n">
        <v>861.15</v>
      </c>
      <c r="D11" s="14" t="n"/>
      <c r="E11" s="15" t="n"/>
      <c r="F11" s="8" t="n"/>
      <c r="G11" s="8" t="n"/>
    </row>
    <row r="12" ht="18" customHeight="1">
      <c r="A12" s="26" t="n">
        <v>46167</v>
      </c>
      <c r="B12" s="16" t="inlineStr">
        <is>
          <t>支出</t>
        </is>
      </c>
      <c r="C12" s="16" t="n">
        <v>804.55</v>
      </c>
      <c r="D12" s="27" t="n"/>
      <c r="E12" s="16" t="n"/>
      <c r="F12" s="8" t="n"/>
      <c r="G12" s="8" t="n"/>
    </row>
    <row r="13" ht="18" customHeight="1">
      <c r="A13" s="25" t="n">
        <v>46166</v>
      </c>
      <c r="B13" s="15" t="inlineStr">
        <is>
          <t>支出</t>
        </is>
      </c>
      <c r="C13" s="15" t="n">
        <v>854.1799999999999</v>
      </c>
      <c r="D13" s="14" t="n"/>
      <c r="E13" s="15" t="n"/>
      <c r="F13" s="8" t="n"/>
      <c r="G13" s="8" t="n"/>
    </row>
    <row r="14" ht="18" customHeight="1">
      <c r="A14" s="26" t="n">
        <v>46165</v>
      </c>
      <c r="B14" s="16" t="inlineStr">
        <is>
          <t>支出</t>
        </is>
      </c>
      <c r="C14" s="16" t="n">
        <v>893.05</v>
      </c>
      <c r="D14" s="14" t="n"/>
      <c r="E14" s="16" t="n"/>
      <c r="F14" s="8" t="n"/>
      <c r="G14" s="8" t="n"/>
    </row>
    <row r="15" ht="18" customHeight="1">
      <c r="A15" s="25" t="n">
        <v>46164</v>
      </c>
      <c r="B15" s="15" t="inlineStr">
        <is>
          <t>支出</t>
        </is>
      </c>
      <c r="C15" s="15" t="n">
        <v>923.53</v>
      </c>
      <c r="D15" s="14" t="n"/>
      <c r="E15" s="15" t="n"/>
      <c r="F15" s="8" t="n"/>
      <c r="G15" s="8" t="n"/>
    </row>
    <row r="16" ht="18" customHeight="1">
      <c r="A16" s="26" t="n">
        <v>46164</v>
      </c>
      <c r="B16" s="16" t="inlineStr">
        <is>
          <t>收入</t>
        </is>
      </c>
      <c r="C16" s="16" t="n">
        <v>5000</v>
      </c>
      <c r="D16" s="27" t="n"/>
      <c r="E16" s="16" t="n"/>
      <c r="F16" s="8" t="n"/>
      <c r="G16" s="8" t="n"/>
    </row>
    <row r="17" ht="18" customHeight="1">
      <c r="A17" s="25" t="n">
        <v>46163</v>
      </c>
      <c r="B17" s="15" t="inlineStr">
        <is>
          <t>支出</t>
        </is>
      </c>
      <c r="C17" s="15" t="n">
        <v>1139.97</v>
      </c>
      <c r="D17" s="14" t="n"/>
      <c r="E17" s="15" t="n"/>
      <c r="F17" s="8" t="n"/>
      <c r="G17" s="8" t="n"/>
    </row>
    <row r="18" ht="18" customHeight="1">
      <c r="A18" s="26" t="n">
        <v>46162</v>
      </c>
      <c r="B18" s="16" t="inlineStr">
        <is>
          <t>支出</t>
        </is>
      </c>
      <c r="C18" s="16" t="n">
        <v>1604.28</v>
      </c>
      <c r="D18" s="14" t="n"/>
      <c r="E18" s="16" t="n"/>
      <c r="F18" s="8" t="n"/>
      <c r="G18" s="8" t="n"/>
    </row>
    <row r="19" ht="18" customHeight="1">
      <c r="A19" s="25" t="n">
        <v>46161</v>
      </c>
      <c r="B19" s="15" t="inlineStr">
        <is>
          <t>支出</t>
        </is>
      </c>
      <c r="C19" s="15" t="n">
        <v>1252.37</v>
      </c>
      <c r="D19" s="14" t="n"/>
      <c r="E19" s="15" t="n"/>
      <c r="F19" s="8" t="n"/>
      <c r="G19" s="8" t="n"/>
    </row>
    <row r="20" ht="18" customHeight="1">
      <c r="A20" s="26" t="n">
        <v>46160</v>
      </c>
      <c r="B20" s="16" t="inlineStr">
        <is>
          <t>支出</t>
        </is>
      </c>
      <c r="C20" s="16" t="n">
        <v>783.25</v>
      </c>
      <c r="D20" s="27" t="n"/>
      <c r="E20" s="16" t="n"/>
      <c r="F20" s="8" t="n"/>
      <c r="G20" s="8" t="n"/>
    </row>
    <row r="21" ht="18" customHeight="1">
      <c r="A21" s="25" t="n">
        <v>46160</v>
      </c>
      <c r="B21" s="15" t="inlineStr">
        <is>
          <t>收入</t>
        </is>
      </c>
      <c r="C21" s="15" t="n">
        <v>5000</v>
      </c>
      <c r="D21" s="14" t="n"/>
      <c r="E21" s="15" t="n"/>
      <c r="F21" s="8" t="n"/>
      <c r="G21" s="8" t="n"/>
    </row>
    <row r="22" ht="18" customHeight="1">
      <c r="A22" s="26" t="n">
        <v>46159</v>
      </c>
      <c r="B22" s="16" t="inlineStr">
        <is>
          <t>支出</t>
        </is>
      </c>
      <c r="C22" s="16" t="n">
        <v>826.95</v>
      </c>
      <c r="D22" s="14" t="n"/>
      <c r="E22" s="16" t="n"/>
      <c r="F22" s="8" t="n"/>
      <c r="G22" s="8" t="n"/>
    </row>
    <row r="23" ht="18" customHeight="1">
      <c r="A23" s="25" t="n">
        <v>46158</v>
      </c>
      <c r="B23" s="15" t="inlineStr">
        <is>
          <t>支出</t>
        </is>
      </c>
      <c r="C23" s="15" t="n">
        <v>600.5</v>
      </c>
      <c r="D23" s="14" t="n"/>
      <c r="E23" s="15" t="n"/>
      <c r="F23" s="8" t="n"/>
      <c r="G23" s="8" t="n"/>
    </row>
    <row r="24" ht="18" customHeight="1">
      <c r="A24" s="26" t="n">
        <v>46157</v>
      </c>
      <c r="B24" s="16" t="inlineStr">
        <is>
          <t>支出</t>
        </is>
      </c>
      <c r="C24" s="16" t="n">
        <v>445.89</v>
      </c>
      <c r="D24" s="27" t="n"/>
      <c r="E24" s="16" t="n"/>
      <c r="F24" s="8" t="n"/>
      <c r="G24" s="8" t="n"/>
    </row>
    <row r="25" ht="18" customHeight="1">
      <c r="A25" s="25" t="n">
        <v>46156</v>
      </c>
      <c r="B25" s="15" t="inlineStr">
        <is>
          <t>支出</t>
        </is>
      </c>
      <c r="C25" s="15" t="n">
        <v>701.9</v>
      </c>
      <c r="D25" s="14" t="n"/>
      <c r="E25" s="15" t="n"/>
      <c r="F25" s="8" t="n"/>
      <c r="G25" s="8" t="n"/>
    </row>
    <row r="26" ht="18" customHeight="1">
      <c r="A26" s="26" t="n">
        <v>46155</v>
      </c>
      <c r="B26" s="16" t="inlineStr">
        <is>
          <t>支出</t>
        </is>
      </c>
      <c r="C26" s="16" t="n">
        <v>1037.27</v>
      </c>
      <c r="D26" s="14" t="n"/>
      <c r="E26" s="16" t="n"/>
      <c r="F26" s="8" t="n"/>
      <c r="G26" s="8" t="n"/>
    </row>
    <row r="27" ht="18" customHeight="1">
      <c r="A27" s="25" t="n">
        <v>46154</v>
      </c>
      <c r="B27" s="15" t="inlineStr">
        <is>
          <t>支出</t>
        </is>
      </c>
      <c r="C27" s="15" t="n">
        <v>553.4299999999999</v>
      </c>
      <c r="D27" s="14" t="n"/>
      <c r="E27" s="15" t="n"/>
      <c r="F27" s="8" t="n"/>
      <c r="G27" s="8" t="n"/>
    </row>
    <row r="28" ht="18" customHeight="1">
      <c r="A28" s="26" t="n">
        <v>46154</v>
      </c>
      <c r="B28" s="16" t="inlineStr">
        <is>
          <t>收入</t>
        </is>
      </c>
      <c r="C28" s="16" t="n">
        <v>5000</v>
      </c>
      <c r="D28" s="27" t="n"/>
      <c r="E28" s="16" t="n"/>
      <c r="F28" s="8" t="n"/>
      <c r="G28" s="8" t="n"/>
    </row>
    <row r="29" ht="18" customHeight="1">
      <c r="A29" s="25" t="n">
        <v>46153</v>
      </c>
      <c r="B29" s="15" t="inlineStr">
        <is>
          <t>支出</t>
        </is>
      </c>
      <c r="C29" s="15" t="n">
        <v>555.4299999999999</v>
      </c>
      <c r="D29" s="14" t="n"/>
      <c r="E29" s="15" t="n"/>
      <c r="F29" s="8" t="n"/>
      <c r="G29" s="8" t="n"/>
    </row>
    <row r="30" ht="18" customHeight="1">
      <c r="A30" s="26" t="n">
        <v>46152</v>
      </c>
      <c r="B30" s="16" t="inlineStr">
        <is>
          <t>支出</t>
        </is>
      </c>
      <c r="C30" s="16" t="n">
        <v>557.34</v>
      </c>
      <c r="D30" s="14" t="n"/>
      <c r="E30" s="16" t="n"/>
      <c r="F30" s="8" t="n"/>
      <c r="G30" s="8" t="n"/>
    </row>
    <row r="31" ht="18" customHeight="1">
      <c r="A31" s="25" t="n">
        <v>46151</v>
      </c>
      <c r="B31" s="15" t="inlineStr">
        <is>
          <t>支出</t>
        </is>
      </c>
      <c r="C31" s="15" t="n">
        <v>556.04</v>
      </c>
      <c r="D31" s="14" t="n"/>
      <c r="E31" s="15" t="n"/>
      <c r="F31" s="8" t="n"/>
      <c r="G31" s="8" t="n"/>
    </row>
    <row r="32" ht="18" customHeight="1">
      <c r="A32" s="26" t="n">
        <v>46150</v>
      </c>
      <c r="B32" s="16" t="inlineStr">
        <is>
          <t>支出</t>
        </is>
      </c>
      <c r="C32" s="16" t="n">
        <v>503.81</v>
      </c>
      <c r="D32" s="27" t="n"/>
      <c r="E32" s="16" t="n"/>
      <c r="F32" s="8" t="n"/>
      <c r="G32" s="8" t="n"/>
    </row>
    <row r="33" ht="18" customHeight="1">
      <c r="A33" s="25" t="n">
        <v>46149</v>
      </c>
      <c r="B33" s="15" t="inlineStr">
        <is>
          <t>支出</t>
        </is>
      </c>
      <c r="C33" s="15" t="n">
        <v>493.5</v>
      </c>
      <c r="D33" s="14" t="n"/>
      <c r="E33" s="15" t="n"/>
      <c r="F33" s="8" t="n"/>
      <c r="G33" s="8" t="n"/>
    </row>
    <row r="34" ht="18" customHeight="1">
      <c r="A34" s="26" t="n">
        <v>46148</v>
      </c>
      <c r="B34" s="16" t="inlineStr">
        <is>
          <t>支出</t>
        </is>
      </c>
      <c r="C34" s="16" t="n">
        <v>463.91</v>
      </c>
      <c r="D34" s="14" t="n"/>
      <c r="E34" s="16" t="n"/>
      <c r="F34" s="8" t="n"/>
      <c r="G34" s="8" t="n"/>
    </row>
    <row r="35" ht="18" customHeight="1">
      <c r="A35" s="25" t="n">
        <v>46147</v>
      </c>
      <c r="B35" s="15" t="inlineStr">
        <is>
          <t>支出</t>
        </is>
      </c>
      <c r="C35" s="15" t="n">
        <v>431.86</v>
      </c>
      <c r="D35" s="14" t="n"/>
      <c r="E35" s="15" t="n"/>
      <c r="F35" s="8" t="n"/>
      <c r="G35" s="8" t="n"/>
    </row>
    <row r="36" ht="18" customHeight="1">
      <c r="A36" s="26" t="n">
        <v>46146</v>
      </c>
      <c r="B36" s="16" t="inlineStr">
        <is>
          <t>支出</t>
        </is>
      </c>
      <c r="C36" s="16" t="n">
        <v>442.01</v>
      </c>
      <c r="D36" s="27" t="n"/>
      <c r="E36" s="16" t="n"/>
      <c r="F36" s="8" t="n"/>
      <c r="G36" s="8" t="n"/>
    </row>
    <row r="37" ht="18" customHeight="1">
      <c r="A37" s="25" t="n">
        <v>46145</v>
      </c>
      <c r="B37" s="15" t="inlineStr">
        <is>
          <t>支出</t>
        </is>
      </c>
      <c r="C37" s="15" t="n">
        <v>400.64</v>
      </c>
      <c r="D37" s="14" t="n"/>
      <c r="E37" s="15" t="n"/>
      <c r="F37" s="8" t="n"/>
      <c r="G37" s="8" t="n"/>
    </row>
    <row r="38" ht="18" customHeight="1">
      <c r="A38" s="26" t="n">
        <v>46144</v>
      </c>
      <c r="B38" s="16" t="inlineStr">
        <is>
          <t>支出</t>
        </is>
      </c>
      <c r="C38" s="16" t="n">
        <v>426.93</v>
      </c>
      <c r="D38" s="14" t="n"/>
      <c r="E38" s="16" t="n"/>
      <c r="F38" s="8" t="n"/>
      <c r="G38" s="8" t="n"/>
    </row>
    <row r="39" ht="18" customHeight="1">
      <c r="A39" s="25" t="n">
        <v>46143</v>
      </c>
      <c r="B39" s="15" t="inlineStr">
        <is>
          <t>支出</t>
        </is>
      </c>
      <c r="C39" s="15" t="n">
        <v>460.54</v>
      </c>
      <c r="D39" s="14" t="n"/>
      <c r="E39" s="15" t="n"/>
      <c r="F39" s="8" t="n"/>
      <c r="G39" s="8" t="n"/>
    </row>
    <row r="40" ht="18" customHeight="1">
      <c r="A40" s="26" t="n">
        <v>46143</v>
      </c>
      <c r="B40" s="16" t="inlineStr">
        <is>
          <t>收入</t>
        </is>
      </c>
      <c r="C40" s="16" t="n">
        <v>5000</v>
      </c>
      <c r="D40" s="27" t="n"/>
      <c r="E40" s="16" t="n"/>
      <c r="F40" s="8" t="n"/>
      <c r="G40" s="8" t="n"/>
    </row>
    <row r="41" ht="18" customHeight="1">
      <c r="A41" s="25" t="n">
        <v>46142</v>
      </c>
      <c r="B41" s="15" t="inlineStr">
        <is>
          <t>支出</t>
        </is>
      </c>
      <c r="C41" s="15" t="n">
        <v>3355.17</v>
      </c>
      <c r="D41" s="14" t="n"/>
      <c r="E41" s="15" t="n"/>
      <c r="F41" s="8" t="n"/>
      <c r="G41" s="8" t="n"/>
    </row>
    <row r="42" ht="18" customHeight="1">
      <c r="A42" s="26" t="n">
        <v>46141</v>
      </c>
      <c r="B42" s="16" t="inlineStr">
        <is>
          <t>支出</t>
        </is>
      </c>
      <c r="C42" s="16" t="n">
        <v>3443.54</v>
      </c>
      <c r="D42" s="14" t="n"/>
      <c r="E42" s="16" t="n"/>
      <c r="F42" s="8" t="n"/>
      <c r="G42" s="8" t="n"/>
    </row>
    <row r="43" ht="18" customHeight="1">
      <c r="A43" s="25" t="n">
        <v>46141</v>
      </c>
      <c r="B43" s="15" t="inlineStr">
        <is>
          <t>收入</t>
        </is>
      </c>
      <c r="C43" s="15" t="n">
        <v>5000</v>
      </c>
      <c r="D43" s="14" t="n"/>
      <c r="E43" s="15" t="n"/>
      <c r="F43" s="8" t="n"/>
      <c r="G43" s="8" t="n"/>
    </row>
    <row r="44" ht="18" customHeight="1">
      <c r="A44" s="26" t="n">
        <v>46140</v>
      </c>
      <c r="B44" s="16" t="inlineStr">
        <is>
          <t>支出</t>
        </is>
      </c>
      <c r="C44" s="16" t="n">
        <v>3483.38</v>
      </c>
      <c r="D44" s="27" t="n"/>
      <c r="E44" s="16" t="n"/>
      <c r="F44" s="8" t="n"/>
      <c r="G44" s="8" t="n"/>
    </row>
    <row r="45" ht="18" customHeight="1">
      <c r="A45" s="25" t="n">
        <v>46140</v>
      </c>
      <c r="B45" s="15" t="inlineStr">
        <is>
          <t>收入</t>
        </is>
      </c>
      <c r="C45" s="15" t="n">
        <v>5000</v>
      </c>
      <c r="D45" s="14" t="n"/>
      <c r="E45" s="15" t="n"/>
      <c r="F45" s="8" t="n"/>
      <c r="G45" s="8" t="n"/>
    </row>
    <row r="46" ht="18" customHeight="1">
      <c r="A46" s="25" t="n">
        <v>46139.77457175926</v>
      </c>
      <c r="B46" s="15" t="inlineStr">
        <is>
          <t>支出</t>
        </is>
      </c>
      <c r="C46" s="15" t="n">
        <v>399</v>
      </c>
      <c r="D46" s="14" t="n"/>
      <c r="E46" s="15" t="inlineStr">
        <is>
          <t>流量金卡订单80511540256余额付款</t>
        </is>
      </c>
      <c r="F46" s="8" t="inlineStr">
        <is>
          <t>✅ 可导入</t>
        </is>
      </c>
      <c r="G46" s="8" t="inlineStr">
        <is>
          <t>✅ 对账齐全</t>
        </is>
      </c>
      <c r="H46" t="inlineStr">
        <is>
          <t>✓</t>
        </is>
      </c>
    </row>
    <row r="47" ht="18" customHeight="1">
      <c r="A47" s="26" t="n">
        <v>46139.16138888889</v>
      </c>
      <c r="B47" s="16" t="inlineStr">
        <is>
          <t>支出</t>
        </is>
      </c>
      <c r="C47" s="16" t="n">
        <v>1891.98</v>
      </c>
      <c r="D47" s="14" t="n"/>
      <c r="E47" s="16" t="inlineStr">
        <is>
          <t>20260426现金消耗扣款</t>
        </is>
      </c>
      <c r="F47" s="8" t="inlineStr">
        <is>
          <t>✅ 可导入</t>
        </is>
      </c>
      <c r="G47" s="8" t="inlineStr">
        <is>
          <t>✅ 对账齐全</t>
        </is>
      </c>
      <c r="H47" t="inlineStr">
        <is>
          <t>✓</t>
        </is>
      </c>
    </row>
    <row r="48" ht="18" customHeight="1">
      <c r="A48" s="25" t="n">
        <v>46138.13165509259</v>
      </c>
      <c r="B48" s="15" t="inlineStr">
        <is>
          <t>支出</t>
        </is>
      </c>
      <c r="C48" s="15" t="n">
        <v>1280.69</v>
      </c>
      <c r="D48" s="14" t="n"/>
      <c r="E48" s="15" t="inlineStr">
        <is>
          <t>20260425现金消耗扣款</t>
        </is>
      </c>
      <c r="F48" s="8" t="inlineStr">
        <is>
          <t>✅ 可导入</t>
        </is>
      </c>
      <c r="G48" s="8" t="inlineStr">
        <is>
          <t>✅ 对账齐全</t>
        </is>
      </c>
      <c r="H48" t="inlineStr">
        <is>
          <t>✓</t>
        </is>
      </c>
    </row>
    <row r="49" ht="18" customHeight="1">
      <c r="A49" s="26" t="n">
        <v>46137.80373842592</v>
      </c>
      <c r="B49" s="16" t="inlineStr">
        <is>
          <t>收入</t>
        </is>
      </c>
      <c r="C49" s="16" t="n">
        <v>5000</v>
      </c>
      <c r="D49" s="27" t="inlineStr">
        <is>
          <t xml:space="preserve">2026042522001427681432109642 </t>
        </is>
      </c>
      <c r="E49" s="16" t="inlineStr">
        <is>
          <t>支付宝在线充值</t>
        </is>
      </c>
      <c r="F49" s="8" t="inlineStr">
        <is>
          <t>✅ 可导入</t>
        </is>
      </c>
      <c r="G49" s="8" t="inlineStr">
        <is>
          <t>✅ 对账齐全</t>
        </is>
      </c>
      <c r="H49" t="inlineStr">
        <is>
          <t>✓</t>
        </is>
      </c>
    </row>
    <row r="50" ht="18" customHeight="1">
      <c r="A50" s="25" t="n">
        <v>46137.16476851852</v>
      </c>
      <c r="B50" s="15" t="inlineStr">
        <is>
          <t>支出</t>
        </is>
      </c>
      <c r="C50" s="15" t="n">
        <v>1108.94</v>
      </c>
      <c r="D50" s="14" t="n"/>
      <c r="E50" s="15" t="inlineStr">
        <is>
          <t>20260424现金消耗扣款</t>
        </is>
      </c>
      <c r="F50" s="8" t="inlineStr">
        <is>
          <t>✅ 可导入</t>
        </is>
      </c>
      <c r="G50" s="8" t="inlineStr">
        <is>
          <t>✅ 对账齐全</t>
        </is>
      </c>
      <c r="H50" t="inlineStr">
        <is>
          <t>✓</t>
        </is>
      </c>
    </row>
    <row r="51" ht="18" customHeight="1">
      <c r="A51" s="26" t="n">
        <v>46136.15130787037</v>
      </c>
      <c r="B51" s="16" t="inlineStr">
        <is>
          <t>支出</t>
        </is>
      </c>
      <c r="C51" s="16" t="n">
        <v>882.26</v>
      </c>
      <c r="D51" s="14" t="n"/>
      <c r="E51" s="16" t="inlineStr">
        <is>
          <t>20260423现金消耗扣款</t>
        </is>
      </c>
      <c r="F51" s="8" t="inlineStr">
        <is>
          <t>✅ 可导入</t>
        </is>
      </c>
      <c r="G51" s="8" t="inlineStr">
        <is>
          <t>✅ 对账齐全</t>
        </is>
      </c>
      <c r="H51" t="inlineStr">
        <is>
          <t>✓</t>
        </is>
      </c>
    </row>
    <row r="52" ht="18" customHeight="1">
      <c r="A52" s="25" t="n">
        <v>46135.14524305556</v>
      </c>
      <c r="B52" s="15" t="inlineStr">
        <is>
          <t>支出</t>
        </is>
      </c>
      <c r="C52" s="15" t="n">
        <v>340.48</v>
      </c>
      <c r="D52" s="14" t="n"/>
      <c r="E52" s="15" t="inlineStr">
        <is>
          <t>20260422现金消耗扣款</t>
        </is>
      </c>
      <c r="F52" s="8" t="inlineStr">
        <is>
          <t>✅ 可导入</t>
        </is>
      </c>
      <c r="G52" s="8" t="inlineStr">
        <is>
          <t>✅ 对账齐全</t>
        </is>
      </c>
      <c r="H52" t="inlineStr">
        <is>
          <t>✓</t>
        </is>
      </c>
    </row>
    <row r="53" ht="18" customHeight="1">
      <c r="A53" s="26" t="n">
        <v>46134.13996527778</v>
      </c>
      <c r="B53" s="16" t="inlineStr">
        <is>
          <t>支出</t>
        </is>
      </c>
      <c r="C53" s="16" t="n">
        <v>335.97</v>
      </c>
      <c r="D53" s="14" t="n"/>
      <c r="E53" s="16" t="inlineStr">
        <is>
          <t>20260421现金消耗扣款</t>
        </is>
      </c>
      <c r="F53" s="8" t="inlineStr">
        <is>
          <t>✅ 可导入</t>
        </is>
      </c>
      <c r="G53" s="8" t="inlineStr">
        <is>
          <t>✅ 对账齐全</t>
        </is>
      </c>
      <c r="H53" t="inlineStr">
        <is>
          <t>✓</t>
        </is>
      </c>
    </row>
    <row r="54" ht="18" customHeight="1">
      <c r="A54" s="25" t="n">
        <v>46133.14534722222</v>
      </c>
      <c r="B54" s="15" t="inlineStr">
        <is>
          <t>支出</t>
        </is>
      </c>
      <c r="C54" s="15" t="n">
        <v>431.8</v>
      </c>
      <c r="D54" s="14" t="n"/>
      <c r="E54" s="15" t="inlineStr">
        <is>
          <t>20260420现金消耗扣款</t>
        </is>
      </c>
      <c r="F54" s="8" t="inlineStr">
        <is>
          <t>✅ 可导入</t>
        </is>
      </c>
      <c r="G54" s="8" t="inlineStr">
        <is>
          <t>✅ 对账齐全</t>
        </is>
      </c>
      <c r="H54" t="inlineStr">
        <is>
          <t>✓</t>
        </is>
      </c>
    </row>
    <row r="55" ht="18" customHeight="1">
      <c r="A55" s="26" t="n">
        <v>46132.14444444444</v>
      </c>
      <c r="B55" s="16" t="inlineStr">
        <is>
          <t>支出</t>
        </is>
      </c>
      <c r="C55" s="16" t="n">
        <v>416.06</v>
      </c>
      <c r="D55" s="14" t="n"/>
      <c r="E55" s="16" t="inlineStr">
        <is>
          <t>20260419现金消耗扣款</t>
        </is>
      </c>
      <c r="F55" s="8" t="inlineStr">
        <is>
          <t>✅ 可导入</t>
        </is>
      </c>
      <c r="G55" s="8" t="inlineStr">
        <is>
          <t>✅ 对账齐全</t>
        </is>
      </c>
      <c r="H55" t="inlineStr">
        <is>
          <t>✓</t>
        </is>
      </c>
    </row>
    <row r="56" ht="18" customHeight="1">
      <c r="A56" s="25" t="n">
        <v>46131.15848379629</v>
      </c>
      <c r="B56" s="15" t="inlineStr">
        <is>
          <t>支出</t>
        </is>
      </c>
      <c r="C56" s="15" t="n">
        <v>431.78</v>
      </c>
      <c r="D56" s="14" t="n"/>
      <c r="E56" s="15" t="inlineStr">
        <is>
          <t>20260418现金消耗扣款</t>
        </is>
      </c>
      <c r="F56" s="8" t="inlineStr">
        <is>
          <t>✅ 可导入</t>
        </is>
      </c>
      <c r="G56" s="8" t="inlineStr">
        <is>
          <t>✅ 对账齐全</t>
        </is>
      </c>
      <c r="H56" t="inlineStr">
        <is>
          <t>✓</t>
        </is>
      </c>
    </row>
    <row r="57" ht="18" customHeight="1">
      <c r="A57" s="26" t="n">
        <v>46130.74182870371</v>
      </c>
      <c r="B57" s="16" t="inlineStr">
        <is>
          <t>收入</t>
        </is>
      </c>
      <c r="C57" s="16" t="n">
        <v>5000</v>
      </c>
      <c r="D57" s="27" t="inlineStr">
        <is>
          <t xml:space="preserve"> 2026041822001427681459341325 </t>
        </is>
      </c>
      <c r="E57" s="16" t="inlineStr">
        <is>
          <t>支付宝在线充值</t>
        </is>
      </c>
      <c r="F57" s="8" t="inlineStr">
        <is>
          <t>✅ 可导入</t>
        </is>
      </c>
      <c r="G57" s="8" t="inlineStr">
        <is>
          <t>✅ 对账齐全</t>
        </is>
      </c>
      <c r="H57" t="inlineStr">
        <is>
          <t>✓</t>
        </is>
      </c>
    </row>
    <row r="58" ht="18" customHeight="1">
      <c r="A58" s="25" t="n">
        <v>46130.13376157408</v>
      </c>
      <c r="B58" s="15" t="inlineStr">
        <is>
          <t>支出</t>
        </is>
      </c>
      <c r="C58" s="15" t="n">
        <v>441.91</v>
      </c>
      <c r="D58" s="14" t="n"/>
      <c r="E58" s="15" t="inlineStr">
        <is>
          <t>20260417现金消耗扣款</t>
        </is>
      </c>
      <c r="F58" s="8" t="inlineStr">
        <is>
          <t>✅ 可导入</t>
        </is>
      </c>
      <c r="G58" s="8" t="inlineStr">
        <is>
          <t>✅ 对账齐全</t>
        </is>
      </c>
      <c r="H58" t="inlineStr">
        <is>
          <t>✓</t>
        </is>
      </c>
    </row>
    <row r="59" ht="18" customHeight="1">
      <c r="A59" s="26" t="n">
        <v>46129.14046296296</v>
      </c>
      <c r="B59" s="16" t="inlineStr">
        <is>
          <t>支出</t>
        </is>
      </c>
      <c r="C59" s="16" t="n">
        <v>436.6</v>
      </c>
      <c r="D59" s="14" t="n"/>
      <c r="E59" s="16" t="inlineStr">
        <is>
          <t>20260416现金消耗扣款</t>
        </is>
      </c>
      <c r="F59" s="8" t="inlineStr">
        <is>
          <t>✅ 可导入</t>
        </is>
      </c>
      <c r="G59" s="8" t="inlineStr">
        <is>
          <t>✅ 对账齐全</t>
        </is>
      </c>
      <c r="H59" t="inlineStr">
        <is>
          <t>✓</t>
        </is>
      </c>
    </row>
    <row r="60" ht="18" customHeight="1">
      <c r="A60" s="25" t="n">
        <v>46128.13689814815</v>
      </c>
      <c r="B60" s="15" t="inlineStr">
        <is>
          <t>支出</t>
        </is>
      </c>
      <c r="C60" s="15" t="n">
        <v>434.52</v>
      </c>
      <c r="D60" s="14" t="n"/>
      <c r="E60" s="15" t="inlineStr">
        <is>
          <t>20260415现金消耗扣款</t>
        </is>
      </c>
      <c r="F60" s="8" t="inlineStr">
        <is>
          <t>✅ 可导入</t>
        </is>
      </c>
      <c r="G60" s="8" t="inlineStr">
        <is>
          <t>✅ 对账齐全</t>
        </is>
      </c>
      <c r="H60" t="inlineStr">
        <is>
          <t>✓</t>
        </is>
      </c>
    </row>
    <row r="61" ht="18" customHeight="1">
      <c r="A61" s="26" t="n">
        <v>46127.14561342593</v>
      </c>
      <c r="B61" s="16" t="inlineStr">
        <is>
          <t>支出</t>
        </is>
      </c>
      <c r="C61" s="16" t="n">
        <v>310.92</v>
      </c>
      <c r="D61" s="14" t="n"/>
      <c r="E61" s="16" t="inlineStr">
        <is>
          <t>20260414现金消耗扣款</t>
        </is>
      </c>
      <c r="F61" s="8" t="inlineStr">
        <is>
          <t>✅ 可导入</t>
        </is>
      </c>
      <c r="G61" s="8" t="inlineStr">
        <is>
          <t>✅ 对账齐全</t>
        </is>
      </c>
      <c r="H61" t="inlineStr">
        <is>
          <t>✓</t>
        </is>
      </c>
    </row>
    <row r="62" ht="18" customHeight="1">
      <c r="A62" s="25" t="n">
        <v>46126.14672453704</v>
      </c>
      <c r="B62" s="15" t="inlineStr">
        <is>
          <t>支出</t>
        </is>
      </c>
      <c r="C62" s="15" t="n">
        <v>305.55</v>
      </c>
      <c r="D62" s="14" t="n"/>
      <c r="E62" s="15" t="inlineStr">
        <is>
          <t>20260413现金消耗扣款</t>
        </is>
      </c>
      <c r="F62" s="8" t="inlineStr">
        <is>
          <t>✅ 可导入</t>
        </is>
      </c>
      <c r="G62" s="8" t="inlineStr">
        <is>
          <t>✅ 对账齐全</t>
        </is>
      </c>
      <c r="H62" t="inlineStr">
        <is>
          <t>✓</t>
        </is>
      </c>
    </row>
    <row r="63" ht="18" customHeight="1">
      <c r="A63" s="26" t="n">
        <v>46125.14659722222</v>
      </c>
      <c r="B63" s="16" t="inlineStr">
        <is>
          <t>支出</t>
        </is>
      </c>
      <c r="C63" s="16" t="n">
        <v>303.58</v>
      </c>
      <c r="D63" s="14" t="n"/>
      <c r="E63" s="16" t="inlineStr">
        <is>
          <t>20260412现金消耗扣款</t>
        </is>
      </c>
      <c r="F63" s="8" t="inlineStr">
        <is>
          <t>✅ 可导入</t>
        </is>
      </c>
      <c r="G63" s="8" t="inlineStr">
        <is>
          <t>✅ 对账齐全</t>
        </is>
      </c>
      <c r="H63" t="inlineStr">
        <is>
          <t>✓</t>
        </is>
      </c>
    </row>
    <row r="64" ht="18" customHeight="1">
      <c r="A64" s="25" t="n">
        <v>46124.13708333333</v>
      </c>
      <c r="B64" s="15" t="inlineStr">
        <is>
          <t>支出</t>
        </is>
      </c>
      <c r="C64" s="15" t="n">
        <v>254.06</v>
      </c>
      <c r="D64" s="14" t="n"/>
      <c r="E64" s="15" t="inlineStr">
        <is>
          <t>20260411现金消耗扣款</t>
        </is>
      </c>
      <c r="F64" s="8" t="inlineStr">
        <is>
          <t>✅ 可导入</t>
        </is>
      </c>
      <c r="G64" s="8" t="inlineStr">
        <is>
          <t>✅ 对账齐全</t>
        </is>
      </c>
      <c r="H64" t="inlineStr">
        <is>
          <t>✓</t>
        </is>
      </c>
    </row>
    <row r="65" ht="18" customHeight="1">
      <c r="A65" s="26" t="n">
        <v>46123.13510416666</v>
      </c>
      <c r="B65" s="16" t="inlineStr">
        <is>
          <t>支出</t>
        </is>
      </c>
      <c r="C65" s="16" t="n">
        <v>341.57</v>
      </c>
      <c r="D65" s="14" t="n"/>
      <c r="E65" s="16" t="inlineStr">
        <is>
          <t>20260410现金消耗扣款</t>
        </is>
      </c>
      <c r="F65" s="8" t="inlineStr">
        <is>
          <t>✅ 可导入</t>
        </is>
      </c>
      <c r="G65" s="8" t="inlineStr">
        <is>
          <t>✅ 对账齐全</t>
        </is>
      </c>
      <c r="H65" t="inlineStr">
        <is>
          <t>✓</t>
        </is>
      </c>
    </row>
    <row r="66" ht="18" customHeight="1">
      <c r="A66" s="25" t="n">
        <v>46122.14715277778</v>
      </c>
      <c r="B66" s="15" t="inlineStr">
        <is>
          <t>支出</t>
        </is>
      </c>
      <c r="C66" s="15" t="n">
        <v>335.15</v>
      </c>
      <c r="D66" s="14" t="n"/>
      <c r="E66" s="15" t="inlineStr">
        <is>
          <t>20260409现金消耗扣款</t>
        </is>
      </c>
      <c r="F66" s="8" t="inlineStr">
        <is>
          <t>✅ 可导入</t>
        </is>
      </c>
      <c r="G66" s="8" t="inlineStr">
        <is>
          <t>✅ 对账齐全</t>
        </is>
      </c>
      <c r="H66" t="inlineStr">
        <is>
          <t>✓</t>
        </is>
      </c>
    </row>
    <row r="67" ht="18" customHeight="1">
      <c r="A67" s="26" t="n">
        <v>46121.14174768519</v>
      </c>
      <c r="B67" s="16" t="inlineStr">
        <is>
          <t>支出</t>
        </is>
      </c>
      <c r="C67" s="16" t="n">
        <v>336.41</v>
      </c>
      <c r="D67" s="14" t="n"/>
      <c r="E67" s="16" t="inlineStr">
        <is>
          <t>20260408现金消耗扣款</t>
        </is>
      </c>
      <c r="F67" s="8" t="inlineStr">
        <is>
          <t>✅ 可导入</t>
        </is>
      </c>
      <c r="G67" s="8" t="inlineStr">
        <is>
          <t>✅ 对账齐全</t>
        </is>
      </c>
      <c r="H67" t="inlineStr">
        <is>
          <t>✓</t>
        </is>
      </c>
    </row>
    <row r="68" ht="18" customHeight="1">
      <c r="A68" s="25" t="n">
        <v>46120.14834490741</v>
      </c>
      <c r="B68" s="15" t="inlineStr">
        <is>
          <t>支出</t>
        </is>
      </c>
      <c r="C68" s="15" t="n">
        <v>347.1</v>
      </c>
      <c r="D68" s="14" t="n"/>
      <c r="E68" s="15" t="inlineStr">
        <is>
          <t>20260407现金消耗扣款</t>
        </is>
      </c>
      <c r="F68" s="8" t="inlineStr">
        <is>
          <t>✅ 可导入</t>
        </is>
      </c>
      <c r="G68" s="8" t="inlineStr">
        <is>
          <t>✅ 对账齐全</t>
        </is>
      </c>
      <c r="H68" t="inlineStr">
        <is>
          <t>✓</t>
        </is>
      </c>
    </row>
    <row r="69" ht="18" customHeight="1">
      <c r="A69" s="26" t="n">
        <v>46119.13092592593</v>
      </c>
      <c r="B69" s="16" t="inlineStr">
        <is>
          <t>支出</t>
        </is>
      </c>
      <c r="C69" s="16" t="n">
        <v>247.27</v>
      </c>
      <c r="D69" s="14" t="n"/>
      <c r="E69" s="16" t="inlineStr">
        <is>
          <t>20260406现金消耗扣款</t>
        </is>
      </c>
      <c r="F69" s="8" t="inlineStr">
        <is>
          <t>✅ 可导入</t>
        </is>
      </c>
      <c r="G69" s="8" t="inlineStr">
        <is>
          <t>✅ 对账齐全</t>
        </is>
      </c>
      <c r="H69" t="inlineStr">
        <is>
          <t>✓</t>
        </is>
      </c>
    </row>
    <row r="70" ht="18" customHeight="1">
      <c r="A70" s="25" t="n">
        <v>46118.12391203704</v>
      </c>
      <c r="B70" s="15" t="inlineStr">
        <is>
          <t>支出</t>
        </is>
      </c>
      <c r="C70" s="15" t="n">
        <v>249.06</v>
      </c>
      <c r="D70" s="14" t="n"/>
      <c r="E70" s="15" t="inlineStr">
        <is>
          <t>20260405现金消耗扣款</t>
        </is>
      </c>
      <c r="F70" s="8" t="inlineStr">
        <is>
          <t>✅ 可导入</t>
        </is>
      </c>
      <c r="G70" s="8" t="inlineStr">
        <is>
          <t>✅ 对账齐全</t>
        </is>
      </c>
      <c r="H70" t="inlineStr">
        <is>
          <t>✓</t>
        </is>
      </c>
    </row>
    <row r="71" ht="18" customHeight="1">
      <c r="A71" s="26" t="n">
        <v>46117.12445601852</v>
      </c>
      <c r="B71" s="16" t="inlineStr">
        <is>
          <t>支出</t>
        </is>
      </c>
      <c r="C71" s="16" t="n">
        <v>245.79</v>
      </c>
      <c r="D71" s="14" t="n"/>
      <c r="E71" s="16" t="inlineStr">
        <is>
          <t>20260404现金消耗扣款</t>
        </is>
      </c>
      <c r="F71" s="8" t="inlineStr">
        <is>
          <t>✅ 可导入</t>
        </is>
      </c>
      <c r="G71" s="8" t="inlineStr">
        <is>
          <t>✅ 对账齐全</t>
        </is>
      </c>
      <c r="H71" t="inlineStr">
        <is>
          <t>✓</t>
        </is>
      </c>
    </row>
    <row r="72" ht="18" customHeight="1">
      <c r="A72" s="25" t="n">
        <v>46116.1478587963</v>
      </c>
      <c r="B72" s="15" t="inlineStr">
        <is>
          <t>支出</t>
        </is>
      </c>
      <c r="C72" s="15" t="n">
        <v>244.71</v>
      </c>
      <c r="D72" s="14" t="n"/>
      <c r="E72" s="15" t="inlineStr">
        <is>
          <t>20260403现金消耗扣款</t>
        </is>
      </c>
      <c r="F72" s="8" t="inlineStr">
        <is>
          <t>✅ 可导入</t>
        </is>
      </c>
      <c r="G72" s="8" t="inlineStr">
        <is>
          <t>✅ 对账齐全</t>
        </is>
      </c>
      <c r="H72" t="inlineStr">
        <is>
          <t>✓</t>
        </is>
      </c>
    </row>
    <row r="73" ht="18" customHeight="1">
      <c r="A73" s="26" t="n">
        <v>46115.13960648148</v>
      </c>
      <c r="B73" s="16" t="inlineStr">
        <is>
          <t>支出</t>
        </is>
      </c>
      <c r="C73" s="16" t="n">
        <v>246.5</v>
      </c>
      <c r="D73" s="14" t="n"/>
      <c r="E73" s="16" t="inlineStr">
        <is>
          <t>20260402现金消耗扣款</t>
        </is>
      </c>
      <c r="F73" s="8" t="inlineStr">
        <is>
          <t>✅ 可导入</t>
        </is>
      </c>
      <c r="G73" s="8" t="inlineStr">
        <is>
          <t>✅ 对账齐全</t>
        </is>
      </c>
      <c r="H73" t="inlineStr">
        <is>
          <t>✓</t>
        </is>
      </c>
    </row>
    <row r="74" ht="18" customHeight="1">
      <c r="A74" s="25" t="n">
        <v>46114.65953703703</v>
      </c>
      <c r="B74" s="15" t="inlineStr">
        <is>
          <t>收入</t>
        </is>
      </c>
      <c r="C74" s="15" t="n">
        <v>5000</v>
      </c>
      <c r="D74" s="27" t="inlineStr">
        <is>
          <t xml:space="preserve">2026040222001482601419646005 </t>
        </is>
      </c>
      <c r="E74" s="15" t="inlineStr">
        <is>
          <t>支付宝在线充值</t>
        </is>
      </c>
      <c r="F74" s="8" t="inlineStr">
        <is>
          <t>✅ 可导入</t>
        </is>
      </c>
      <c r="G74" s="8" t="inlineStr">
        <is>
          <t>✅ 对账齐全</t>
        </is>
      </c>
      <c r="H74" t="inlineStr">
        <is>
          <t>✓</t>
        </is>
      </c>
    </row>
    <row r="75" ht="18" customHeight="1">
      <c r="A75" s="26" t="n">
        <v>46114.1562037037</v>
      </c>
      <c r="B75" s="16" t="inlineStr">
        <is>
          <t>支出</t>
        </is>
      </c>
      <c r="C75" s="16" t="n">
        <v>262.47</v>
      </c>
      <c r="D75" s="14" t="n"/>
      <c r="E75" s="16" t="inlineStr">
        <is>
          <t>20260401现金消耗扣款</t>
        </is>
      </c>
      <c r="F75" s="8" t="inlineStr">
        <is>
          <t>✅ 可导入</t>
        </is>
      </c>
      <c r="G75" s="8" t="inlineStr">
        <is>
          <t>✅ 对账齐全</t>
        </is>
      </c>
      <c r="H75" t="inlineStr">
        <is>
          <t>✓</t>
        </is>
      </c>
    </row>
    <row r="76" ht="18" customHeight="1">
      <c r="A76" s="25" t="n">
        <v>46113.13122685185</v>
      </c>
      <c r="B76" s="15" t="inlineStr">
        <is>
          <t>支出</t>
        </is>
      </c>
      <c r="C76" s="15" t="n">
        <v>341.89</v>
      </c>
      <c r="D76" s="14" t="n"/>
      <c r="E76" s="15" t="inlineStr">
        <is>
          <t>20260331现金消耗扣款</t>
        </is>
      </c>
      <c r="F76" s="8" t="inlineStr">
        <is>
          <t>✅ 可导入</t>
        </is>
      </c>
      <c r="G76" s="8" t="inlineStr">
        <is>
          <t>✅ 对账齐全</t>
        </is>
      </c>
      <c r="H76" t="inlineStr">
        <is>
          <t>✓</t>
        </is>
      </c>
    </row>
    <row r="77" ht="18" customHeight="1">
      <c r="A77" s="26" t="n">
        <v>46112.18954861111</v>
      </c>
      <c r="B77" s="16" t="inlineStr">
        <is>
          <t>支出</t>
        </is>
      </c>
      <c r="C77" s="16" t="n">
        <v>333.28</v>
      </c>
      <c r="D77" s="14" t="n"/>
      <c r="E77" s="16" t="inlineStr">
        <is>
          <t>20260330现金消耗扣款</t>
        </is>
      </c>
      <c r="F77" s="8" t="inlineStr">
        <is>
          <t>✅ 可导入</t>
        </is>
      </c>
      <c r="G77" s="8" t="inlineStr">
        <is>
          <t>✅ 对账齐全</t>
        </is>
      </c>
      <c r="H77" t="inlineStr">
        <is>
          <t>✓</t>
        </is>
      </c>
    </row>
    <row r="78" ht="18" customHeight="1">
      <c r="A78" s="25" t="n">
        <v>46111.12988425926</v>
      </c>
      <c r="B78" s="15" t="inlineStr">
        <is>
          <t>支出</t>
        </is>
      </c>
      <c r="C78" s="15" t="n">
        <v>336.64</v>
      </c>
      <c r="D78" s="14" t="n"/>
      <c r="E78" s="15" t="inlineStr">
        <is>
          <t>20260329现金消耗扣款</t>
        </is>
      </c>
      <c r="F78" s="8" t="inlineStr">
        <is>
          <t>✅ 可导入</t>
        </is>
      </c>
      <c r="G78" s="8" t="inlineStr">
        <is>
          <t>✅ 对账齐全</t>
        </is>
      </c>
      <c r="H78" t="inlineStr">
        <is>
          <t>✓</t>
        </is>
      </c>
    </row>
    <row r="79" ht="18" customHeight="1">
      <c r="A79" s="26" t="n">
        <v>46110.14221064815</v>
      </c>
      <c r="B79" s="16" t="inlineStr">
        <is>
          <t>支出</t>
        </is>
      </c>
      <c r="C79" s="16" t="n">
        <v>272.12</v>
      </c>
      <c r="D79" s="14" t="n"/>
      <c r="E79" s="16" t="inlineStr">
        <is>
          <t>20260328现金消耗扣款</t>
        </is>
      </c>
      <c r="F79" s="8" t="inlineStr">
        <is>
          <t>✅ 可导入</t>
        </is>
      </c>
      <c r="G79" s="8" t="inlineStr">
        <is>
          <t>✅ 对账齐全</t>
        </is>
      </c>
      <c r="H79" t="inlineStr">
        <is>
          <t>✓</t>
        </is>
      </c>
    </row>
    <row r="80" ht="18" customHeight="1">
      <c r="A80" s="25" t="n">
        <v>46109.14486111111</v>
      </c>
      <c r="B80" s="15" t="inlineStr">
        <is>
          <t>支出</t>
        </is>
      </c>
      <c r="C80" s="15" t="n">
        <v>308.13</v>
      </c>
      <c r="D80" s="14" t="n"/>
      <c r="E80" s="15" t="inlineStr">
        <is>
          <t>20260327现金消耗扣款</t>
        </is>
      </c>
      <c r="F80" s="8" t="inlineStr">
        <is>
          <t>✅ 可导入</t>
        </is>
      </c>
      <c r="G80" s="8" t="inlineStr">
        <is>
          <t>✅ 对账齐全</t>
        </is>
      </c>
      <c r="H80" t="inlineStr">
        <is>
          <t>✓</t>
        </is>
      </c>
    </row>
    <row r="81" ht="18" customHeight="1">
      <c r="A81" s="26" t="n">
        <v>46108.15519675926</v>
      </c>
      <c r="B81" s="16" t="inlineStr">
        <is>
          <t>支出</t>
        </is>
      </c>
      <c r="C81" s="16" t="n">
        <v>364.92</v>
      </c>
      <c r="D81" s="14" t="n"/>
      <c r="E81" s="16" t="inlineStr">
        <is>
          <t>20260326现金消耗扣款</t>
        </is>
      </c>
      <c r="F81" s="8" t="inlineStr">
        <is>
          <t>✅ 可导入</t>
        </is>
      </c>
      <c r="G81" s="8" t="inlineStr">
        <is>
          <t>✅ 对账齐全</t>
        </is>
      </c>
      <c r="H81" t="inlineStr">
        <is>
          <t>✓</t>
        </is>
      </c>
    </row>
    <row r="82" ht="18" customHeight="1">
      <c r="A82" s="25" t="n">
        <v>46107.17445601852</v>
      </c>
      <c r="B82" s="15" t="inlineStr">
        <is>
          <t>支出</t>
        </is>
      </c>
      <c r="C82" s="15" t="n">
        <v>362.71</v>
      </c>
      <c r="D82" s="14" t="n"/>
      <c r="E82" s="15" t="inlineStr">
        <is>
          <t>20260325现金消耗扣款</t>
        </is>
      </c>
      <c r="F82" s="8" t="inlineStr">
        <is>
          <t>✅ 可导入</t>
        </is>
      </c>
      <c r="G82" s="8" t="inlineStr">
        <is>
          <t>✅ 对账齐全</t>
        </is>
      </c>
      <c r="H82" t="inlineStr">
        <is>
          <t>✓</t>
        </is>
      </c>
    </row>
    <row r="83" ht="18" customHeight="1">
      <c r="A83" s="26" t="n">
        <v>46106.17898148148</v>
      </c>
      <c r="B83" s="16" t="inlineStr">
        <is>
          <t>支出</t>
        </is>
      </c>
      <c r="C83" s="16" t="n">
        <v>368.15</v>
      </c>
      <c r="D83" s="14" t="n"/>
      <c r="E83" s="16" t="inlineStr">
        <is>
          <t>20260324现金消耗扣款</t>
        </is>
      </c>
      <c r="F83" s="8" t="inlineStr">
        <is>
          <t>✅ 可导入</t>
        </is>
      </c>
      <c r="G83" s="8" t="inlineStr">
        <is>
          <t>✅ 对账齐全</t>
        </is>
      </c>
      <c r="H83" t="inlineStr">
        <is>
          <t>✓</t>
        </is>
      </c>
    </row>
    <row r="84" ht="18" customHeight="1">
      <c r="A84" s="25" t="n">
        <v>46105.17534722222</v>
      </c>
      <c r="B84" s="15" t="inlineStr">
        <is>
          <t>支出</t>
        </is>
      </c>
      <c r="C84" s="15" t="n">
        <v>398.65</v>
      </c>
      <c r="D84" s="14" t="n"/>
      <c r="E84" s="15" t="inlineStr">
        <is>
          <t>20260323现金消耗扣款</t>
        </is>
      </c>
      <c r="F84" s="8" t="inlineStr">
        <is>
          <t>✅ 可导入</t>
        </is>
      </c>
      <c r="G84" s="8" t="inlineStr">
        <is>
          <t>✅ 对账齐全</t>
        </is>
      </c>
      <c r="H84" t="inlineStr">
        <is>
          <t>✓</t>
        </is>
      </c>
    </row>
    <row r="85" ht="18" customHeight="1">
      <c r="A85" s="26" t="n">
        <v>46104.14033564815</v>
      </c>
      <c r="B85" s="16" t="inlineStr">
        <is>
          <t>支出</t>
        </is>
      </c>
      <c r="C85" s="16" t="n">
        <v>321.34</v>
      </c>
      <c r="D85" s="14" t="n"/>
      <c r="E85" s="16" t="inlineStr">
        <is>
          <t>20260322现金消耗扣款</t>
        </is>
      </c>
      <c r="F85" s="8" t="inlineStr">
        <is>
          <t>✅ 可导入</t>
        </is>
      </c>
      <c r="G85" s="8" t="inlineStr">
        <is>
          <t>✅ 对账齐全</t>
        </is>
      </c>
      <c r="H85" t="inlineStr">
        <is>
          <t>✓</t>
        </is>
      </c>
    </row>
    <row r="86" ht="18" customHeight="1">
      <c r="A86" s="25" t="n">
        <v>46103.17233796296</v>
      </c>
      <c r="B86" s="15" t="inlineStr">
        <is>
          <t>支出</t>
        </is>
      </c>
      <c r="C86" s="15" t="n">
        <v>330</v>
      </c>
      <c r="D86" s="14" t="n"/>
      <c r="E86" s="15" t="inlineStr">
        <is>
          <t>20260321现金消耗扣款</t>
        </is>
      </c>
      <c r="F86" s="8" t="inlineStr">
        <is>
          <t>✅ 可导入</t>
        </is>
      </c>
      <c r="G86" s="8" t="inlineStr">
        <is>
          <t>✅ 对账齐全</t>
        </is>
      </c>
      <c r="H86" t="inlineStr">
        <is>
          <t>✓</t>
        </is>
      </c>
    </row>
    <row r="87" ht="18" customHeight="1">
      <c r="A87" s="26" t="n">
        <v>46102.15417824074</v>
      </c>
      <c r="B87" s="16" t="inlineStr">
        <is>
          <t>支出</t>
        </is>
      </c>
      <c r="C87" s="16" t="n">
        <v>332.82</v>
      </c>
      <c r="D87" s="14" t="n"/>
      <c r="E87" s="16" t="inlineStr">
        <is>
          <t>20260320现金消耗扣款</t>
        </is>
      </c>
      <c r="F87" s="8" t="inlineStr">
        <is>
          <t>✅ 可导入</t>
        </is>
      </c>
      <c r="G87" s="8" t="inlineStr">
        <is>
          <t>✅ 对账齐全</t>
        </is>
      </c>
      <c r="H87" t="inlineStr">
        <is>
          <t>✓</t>
        </is>
      </c>
    </row>
    <row r="88" ht="18" customHeight="1">
      <c r="A88" s="25" t="n">
        <v>46101.14310185185</v>
      </c>
      <c r="B88" s="15" t="inlineStr">
        <is>
          <t>支出</t>
        </is>
      </c>
      <c r="C88" s="15" t="n">
        <v>354.49</v>
      </c>
      <c r="D88" s="14" t="n"/>
      <c r="E88" s="15" t="inlineStr">
        <is>
          <t>20260319现金消耗扣款</t>
        </is>
      </c>
      <c r="F88" s="8" t="inlineStr">
        <is>
          <t>✅ 可导入</t>
        </is>
      </c>
      <c r="G88" s="8" t="inlineStr">
        <is>
          <t>✅ 对账齐全</t>
        </is>
      </c>
      <c r="H88" t="inlineStr">
        <is>
          <t>✓</t>
        </is>
      </c>
    </row>
    <row r="89" ht="18" customHeight="1">
      <c r="A89" s="26" t="n">
        <v>46100.16094907407</v>
      </c>
      <c r="B89" s="16" t="inlineStr">
        <is>
          <t>支出</t>
        </is>
      </c>
      <c r="C89" s="16" t="n">
        <v>337.45</v>
      </c>
      <c r="D89" s="14" t="n"/>
      <c r="E89" s="16" t="inlineStr">
        <is>
          <t>20260318现金消耗扣款</t>
        </is>
      </c>
      <c r="F89" s="8" t="inlineStr">
        <is>
          <t>✅ 可导入</t>
        </is>
      </c>
      <c r="G89" s="8" t="inlineStr">
        <is>
          <t>✅ 对账齐全</t>
        </is>
      </c>
      <c r="H89" t="inlineStr">
        <is>
          <t>✓</t>
        </is>
      </c>
    </row>
    <row r="90" ht="18" customHeight="1">
      <c r="A90" s="25" t="n">
        <v>46100.07650462963</v>
      </c>
      <c r="B90" s="15" t="inlineStr">
        <is>
          <t>收入</t>
        </is>
      </c>
      <c r="C90" s="15" t="n">
        <v>5000</v>
      </c>
      <c r="D90" s="27" t="inlineStr">
        <is>
          <t xml:space="preserve"> 2026031922001427681447653616 </t>
        </is>
      </c>
      <c r="E90" s="15" t="inlineStr">
        <is>
          <t>支付宝在线充值</t>
        </is>
      </c>
      <c r="F90" s="8" t="inlineStr">
        <is>
          <t>✅ 可导入</t>
        </is>
      </c>
      <c r="G90" s="8" t="inlineStr">
        <is>
          <t>✅ 对账齐全</t>
        </is>
      </c>
      <c r="H90" t="inlineStr">
        <is>
          <t>✓</t>
        </is>
      </c>
    </row>
    <row r="91" ht="18" customHeight="1">
      <c r="A91" s="26" t="n">
        <v>46099.13385416667</v>
      </c>
      <c r="B91" s="16" t="inlineStr">
        <is>
          <t>支出</t>
        </is>
      </c>
      <c r="C91" s="16" t="n">
        <v>346.87</v>
      </c>
      <c r="D91" s="14" t="n"/>
      <c r="E91" s="16" t="inlineStr">
        <is>
          <t>20260317现金消耗扣款</t>
        </is>
      </c>
      <c r="F91" s="8" t="inlineStr">
        <is>
          <t>✅ 可导入</t>
        </is>
      </c>
      <c r="G91" s="8" t="inlineStr">
        <is>
          <t>✅ 对账齐全</t>
        </is>
      </c>
      <c r="H91" t="inlineStr">
        <is>
          <t>✓</t>
        </is>
      </c>
    </row>
    <row r="92" ht="18" customHeight="1">
      <c r="A92" s="25" t="n">
        <v>46098.15415509259</v>
      </c>
      <c r="B92" s="15" t="inlineStr">
        <is>
          <t>支出</t>
        </is>
      </c>
      <c r="C92" s="15" t="n">
        <v>349.55</v>
      </c>
      <c r="D92" s="14" t="n"/>
      <c r="E92" s="15" t="inlineStr">
        <is>
          <t>20260316现金消耗扣款</t>
        </is>
      </c>
      <c r="F92" s="8" t="inlineStr">
        <is>
          <t>✅ 可导入</t>
        </is>
      </c>
      <c r="G92" s="8" t="inlineStr">
        <is>
          <t>✅ 对账齐全</t>
        </is>
      </c>
      <c r="H92" t="inlineStr">
        <is>
          <t>✓</t>
        </is>
      </c>
    </row>
    <row r="93" ht="18" customHeight="1">
      <c r="A93" s="26" t="n">
        <v>46097.16443287037</v>
      </c>
      <c r="B93" s="16" t="inlineStr">
        <is>
          <t>支出</t>
        </is>
      </c>
      <c r="C93" s="16" t="n">
        <v>342.69</v>
      </c>
      <c r="D93" s="14" t="n"/>
      <c r="E93" s="16" t="inlineStr">
        <is>
          <t>20260315现金消耗扣款</t>
        </is>
      </c>
      <c r="F93" s="8" t="inlineStr">
        <is>
          <t>✅ 可导入</t>
        </is>
      </c>
      <c r="G93" s="8" t="inlineStr">
        <is>
          <t>✅ 对账齐全</t>
        </is>
      </c>
      <c r="H93" t="inlineStr">
        <is>
          <t>✓</t>
        </is>
      </c>
    </row>
    <row r="94">
      <c r="A94" s="25" t="n">
        <v>46096.15638888889</v>
      </c>
      <c r="B94" s="15" t="inlineStr">
        <is>
          <t>支出</t>
        </is>
      </c>
      <c r="C94" s="15" t="n">
        <v>328.35</v>
      </c>
      <c r="D94" s="14" t="n"/>
      <c r="E94" s="15" t="inlineStr">
        <is>
          <t>20260314现金消耗扣款</t>
        </is>
      </c>
      <c r="F94" s="8" t="inlineStr">
        <is>
          <t>✅ 可导入</t>
        </is>
      </c>
      <c r="G94" s="8" t="inlineStr">
        <is>
          <t>✅ 对账齐全</t>
        </is>
      </c>
      <c r="H94" t="inlineStr">
        <is>
          <t>✓</t>
        </is>
      </c>
    </row>
    <row r="95">
      <c r="A95" s="26" t="n">
        <v>46095.15846064815</v>
      </c>
      <c r="B95" s="16" t="inlineStr">
        <is>
          <t>支出</t>
        </is>
      </c>
      <c r="C95" s="16" t="n">
        <v>319</v>
      </c>
      <c r="D95" s="14" t="n"/>
      <c r="E95" s="16" t="inlineStr">
        <is>
          <t>20260313现金消耗扣款</t>
        </is>
      </c>
      <c r="F95" s="8" t="inlineStr">
        <is>
          <t>✅ 可导入</t>
        </is>
      </c>
      <c r="G95" s="8" t="inlineStr">
        <is>
          <t>✅ 对账齐全</t>
        </is>
      </c>
      <c r="H95" t="inlineStr">
        <is>
          <t>✓</t>
        </is>
      </c>
    </row>
    <row r="96">
      <c r="A96" s="25" t="n">
        <v>46094.15453703704</v>
      </c>
      <c r="B96" s="15" t="inlineStr">
        <is>
          <t>支出</t>
        </is>
      </c>
      <c r="C96" s="15" t="n">
        <v>288.43</v>
      </c>
      <c r="D96" s="14" t="n"/>
      <c r="E96" s="15" t="inlineStr">
        <is>
          <t>20260312现金消耗扣款</t>
        </is>
      </c>
      <c r="F96" s="8" t="inlineStr">
        <is>
          <t>✅ 可导入</t>
        </is>
      </c>
      <c r="G96" s="8" t="inlineStr">
        <is>
          <t>✅ 对账齐全</t>
        </is>
      </c>
      <c r="H96" t="inlineStr">
        <is>
          <t>✓</t>
        </is>
      </c>
    </row>
    <row r="97">
      <c r="A97" s="26" t="n">
        <v>46093.14837962963</v>
      </c>
      <c r="B97" s="16" t="inlineStr">
        <is>
          <t>支出</t>
        </is>
      </c>
      <c r="C97" s="16" t="n">
        <v>316.37</v>
      </c>
      <c r="D97" s="14" t="n"/>
      <c r="E97" s="16" t="inlineStr">
        <is>
          <t>20260311现金消耗扣款</t>
        </is>
      </c>
      <c r="F97" s="8" t="inlineStr">
        <is>
          <t>✅ 可导入</t>
        </is>
      </c>
      <c r="G97" s="8" t="inlineStr">
        <is>
          <t>✅ 对账齐全</t>
        </is>
      </c>
      <c r="H97" t="inlineStr">
        <is>
          <t>✓</t>
        </is>
      </c>
    </row>
    <row r="98">
      <c r="A98" s="25" t="n">
        <v>46092.16311342592</v>
      </c>
      <c r="B98" s="15" t="inlineStr">
        <is>
          <t>支出</t>
        </is>
      </c>
      <c r="C98" s="15" t="n">
        <v>346.13</v>
      </c>
      <c r="D98" s="14" t="n"/>
      <c r="E98" s="15" t="inlineStr">
        <is>
          <t>20260310现金消耗扣款</t>
        </is>
      </c>
      <c r="F98" s="8" t="inlineStr">
        <is>
          <t>✅ 可导入</t>
        </is>
      </c>
      <c r="G98" s="8" t="inlineStr">
        <is>
          <t>✅ 对账齐全</t>
        </is>
      </c>
      <c r="H98" t="inlineStr">
        <is>
          <t>✓</t>
        </is>
      </c>
    </row>
    <row r="99">
      <c r="A99" s="26" t="n">
        <v>46091.15241898148</v>
      </c>
      <c r="B99" s="16" t="inlineStr">
        <is>
          <t>支出</t>
        </is>
      </c>
      <c r="C99" s="16" t="n">
        <v>345.65</v>
      </c>
      <c r="D99" s="14" t="n"/>
      <c r="E99" s="16" t="inlineStr">
        <is>
          <t>20260309现金消耗扣款</t>
        </is>
      </c>
      <c r="F99" s="8" t="inlineStr">
        <is>
          <t>✅ 可导入</t>
        </is>
      </c>
      <c r="G99" s="8" t="inlineStr">
        <is>
          <t>✅ 对账齐全</t>
        </is>
      </c>
      <c r="H99" t="inlineStr">
        <is>
          <t>✓</t>
        </is>
      </c>
    </row>
    <row r="100">
      <c r="A100" s="25" t="n">
        <v>46090.1602662037</v>
      </c>
      <c r="B100" s="15" t="inlineStr">
        <is>
          <t>支出</t>
        </is>
      </c>
      <c r="C100" s="15" t="n">
        <v>346.05</v>
      </c>
      <c r="D100" s="14" t="n"/>
      <c r="E100" s="15" t="inlineStr">
        <is>
          <t>20260308现金消耗扣款</t>
        </is>
      </c>
      <c r="F100" s="8" t="inlineStr">
        <is>
          <t>✅ 可导入</t>
        </is>
      </c>
      <c r="G100" s="8" t="inlineStr">
        <is>
          <t>✅ 对账齐全</t>
        </is>
      </c>
      <c r="H100" t="inlineStr">
        <is>
          <t>✓</t>
        </is>
      </c>
    </row>
    <row r="101">
      <c r="A101" s="26" t="n">
        <v>46089.16584490741</v>
      </c>
      <c r="B101" s="16" t="inlineStr">
        <is>
          <t>支出</t>
        </is>
      </c>
      <c r="C101" s="16" t="n">
        <v>349.97</v>
      </c>
      <c r="D101" s="14" t="n"/>
      <c r="E101" s="16" t="inlineStr">
        <is>
          <t>20260307现金消耗扣款</t>
        </is>
      </c>
      <c r="F101" s="8" t="inlineStr">
        <is>
          <t>✅ 可导入</t>
        </is>
      </c>
      <c r="G101" s="8" t="inlineStr">
        <is>
          <t>✅ 对账齐全</t>
        </is>
      </c>
      <c r="H101" t="inlineStr">
        <is>
          <t>✓</t>
        </is>
      </c>
    </row>
    <row r="102">
      <c r="A102" s="25" t="n">
        <v>46088.13560185185</v>
      </c>
      <c r="B102" s="15" t="inlineStr">
        <is>
          <t>支出</t>
        </is>
      </c>
      <c r="C102" s="15" t="n">
        <v>350</v>
      </c>
      <c r="D102" s="14" t="n"/>
      <c r="E102" s="15" t="inlineStr">
        <is>
          <t>20260306现金消耗扣款</t>
        </is>
      </c>
      <c r="F102" s="8" t="inlineStr">
        <is>
          <t>✅ 可导入</t>
        </is>
      </c>
      <c r="G102" s="8" t="inlineStr">
        <is>
          <t>✅ 对账齐全</t>
        </is>
      </c>
      <c r="H102" t="inlineStr">
        <is>
          <t>✓</t>
        </is>
      </c>
    </row>
    <row r="103">
      <c r="A103" s="26" t="n">
        <v>46087.14392361111</v>
      </c>
      <c r="B103" s="16" t="inlineStr">
        <is>
          <t>支出</t>
        </is>
      </c>
      <c r="C103" s="16" t="n">
        <v>345.96</v>
      </c>
      <c r="D103" s="14" t="n"/>
      <c r="E103" s="16" t="inlineStr">
        <is>
          <t>20260305现金消耗扣款</t>
        </is>
      </c>
      <c r="F103" s="8" t="inlineStr">
        <is>
          <t>✅ 可导入</t>
        </is>
      </c>
      <c r="G103" s="8" t="inlineStr">
        <is>
          <t>✅ 对账齐全</t>
        </is>
      </c>
      <c r="H103" t="inlineStr">
        <is>
          <t>✓</t>
        </is>
      </c>
    </row>
    <row r="104">
      <c r="A104" s="25" t="n">
        <v>46086.16332175926</v>
      </c>
      <c r="B104" s="15" t="inlineStr">
        <is>
          <t>支出</t>
        </is>
      </c>
      <c r="C104" s="15" t="n">
        <v>344.61</v>
      </c>
      <c r="D104" s="14" t="n"/>
      <c r="E104" s="15" t="inlineStr">
        <is>
          <t>20260304现金消耗扣款</t>
        </is>
      </c>
      <c r="F104" s="8" t="inlineStr">
        <is>
          <t>✅ 可导入</t>
        </is>
      </c>
      <c r="G104" s="8" t="inlineStr">
        <is>
          <t>✅ 对账齐全</t>
        </is>
      </c>
      <c r="H104" t="inlineStr">
        <is>
          <t>✓</t>
        </is>
      </c>
    </row>
    <row r="105">
      <c r="A105" s="26" t="n">
        <v>46085.13354166667</v>
      </c>
      <c r="B105" s="16" t="inlineStr">
        <is>
          <t>支出</t>
        </is>
      </c>
      <c r="C105" s="16" t="n">
        <v>296.65</v>
      </c>
      <c r="D105" s="14" t="n"/>
      <c r="E105" s="16" t="inlineStr">
        <is>
          <t>20260303现金消耗扣款</t>
        </is>
      </c>
      <c r="F105" s="8" t="inlineStr">
        <is>
          <t>✅ 可导入</t>
        </is>
      </c>
      <c r="G105" s="8" t="inlineStr">
        <is>
          <t>✅ 对账齐全</t>
        </is>
      </c>
      <c r="H105" t="inlineStr">
        <is>
          <t>✓</t>
        </is>
      </c>
    </row>
    <row r="106">
      <c r="A106" s="25" t="n">
        <v>46084.61646990741</v>
      </c>
      <c r="B106" s="15" t="inlineStr">
        <is>
          <t>收入</t>
        </is>
      </c>
      <c r="C106" s="15" t="n">
        <v>5000</v>
      </c>
      <c r="D106" s="27" t="inlineStr">
        <is>
          <t xml:space="preserve">20260303020070011550680061202037 </t>
        </is>
      </c>
      <c r="E106" s="15" t="inlineStr">
        <is>
          <t>支付宝自动充值</t>
        </is>
      </c>
      <c r="F106" s="8" t="inlineStr">
        <is>
          <t>✅ 可导入</t>
        </is>
      </c>
      <c r="G106" s="8" t="inlineStr">
        <is>
          <t>✅ 对账齐全</t>
        </is>
      </c>
      <c r="H106" t="inlineStr">
        <is>
          <t>✓</t>
        </is>
      </c>
    </row>
    <row r="107">
      <c r="A107" s="26" t="n">
        <v>46084.14189814815</v>
      </c>
      <c r="B107" s="16" t="inlineStr">
        <is>
          <t>支出</t>
        </is>
      </c>
      <c r="C107" s="16" t="n">
        <v>301.83</v>
      </c>
      <c r="D107" s="14" t="n"/>
      <c r="E107" s="16" t="inlineStr">
        <is>
          <t>20260302现金消耗扣款</t>
        </is>
      </c>
      <c r="F107" s="8" t="inlineStr">
        <is>
          <t>✅ 可导入</t>
        </is>
      </c>
      <c r="G107" s="8" t="inlineStr">
        <is>
          <t>✅ 对账齐全</t>
        </is>
      </c>
      <c r="H107" t="inlineStr">
        <is>
          <t>✓</t>
        </is>
      </c>
    </row>
    <row r="108">
      <c r="A108" s="25" t="n">
        <v>46083.13002314815</v>
      </c>
      <c r="B108" s="15" t="inlineStr">
        <is>
          <t>支出</t>
        </is>
      </c>
      <c r="C108" s="15" t="n">
        <v>310.89</v>
      </c>
      <c r="D108" s="14" t="n"/>
      <c r="E108" s="15" t="inlineStr">
        <is>
          <t>20260301现金消耗扣款</t>
        </is>
      </c>
      <c r="F108" s="8" t="inlineStr">
        <is>
          <t>✅ 可导入</t>
        </is>
      </c>
      <c r="G108" s="8" t="inlineStr">
        <is>
          <t>✅ 对账齐全</t>
        </is>
      </c>
      <c r="H108" t="inlineStr">
        <is>
          <t>✓</t>
        </is>
      </c>
    </row>
    <row r="109">
      <c r="A109" s="26" t="n">
        <v>46082.14391203703</v>
      </c>
      <c r="B109" s="16" t="inlineStr">
        <is>
          <t>支出</t>
        </is>
      </c>
      <c r="C109" s="16" t="n">
        <v>210.24</v>
      </c>
      <c r="D109" s="14" t="n"/>
      <c r="E109" s="16" t="inlineStr">
        <is>
          <t>20260228现金消耗扣款</t>
        </is>
      </c>
      <c r="F109" s="8" t="inlineStr">
        <is>
          <t>✅ 可导入</t>
        </is>
      </c>
      <c r="G109" s="8" t="inlineStr">
        <is>
          <t>✅ 对账齐全</t>
        </is>
      </c>
      <c r="H109" t="inlineStr">
        <is>
          <t>✓</t>
        </is>
      </c>
    </row>
    <row r="110">
      <c r="A110" s="25" t="n">
        <v>46081.29179398148</v>
      </c>
      <c r="B110" s="15" t="inlineStr">
        <is>
          <t>支出</t>
        </is>
      </c>
      <c r="C110" s="15" t="n">
        <v>197.06</v>
      </c>
      <c r="D110" s="14" t="n"/>
      <c r="E110" s="15" t="inlineStr">
        <is>
          <t>20260227现金消耗扣款</t>
        </is>
      </c>
      <c r="F110" s="8" t="inlineStr">
        <is>
          <t>✅ 可导入</t>
        </is>
      </c>
      <c r="G110" s="8" t="inlineStr">
        <is>
          <t>✅ 对账齐全</t>
        </is>
      </c>
      <c r="H110" t="inlineStr">
        <is>
          <t>✓</t>
        </is>
      </c>
    </row>
    <row r="111">
      <c r="A111" s="26" t="n">
        <v>46080.13990740741</v>
      </c>
      <c r="B111" s="16" t="inlineStr">
        <is>
          <t>支出</t>
        </is>
      </c>
      <c r="C111" s="16" t="n">
        <v>198.72</v>
      </c>
      <c r="D111" s="14" t="n"/>
      <c r="E111" s="16" t="inlineStr">
        <is>
          <t>20260226现金消耗扣款</t>
        </is>
      </c>
      <c r="F111" s="8" t="inlineStr">
        <is>
          <t>✅ 可导入</t>
        </is>
      </c>
      <c r="G111" s="8" t="inlineStr">
        <is>
          <t>✅ 对账齐全</t>
        </is>
      </c>
      <c r="H111" t="inlineStr">
        <is>
          <t>✓</t>
        </is>
      </c>
    </row>
    <row r="112">
      <c r="A112" s="25" t="n">
        <v>46079.14761574074</v>
      </c>
      <c r="B112" s="15" t="inlineStr">
        <is>
          <t>支出</t>
        </is>
      </c>
      <c r="C112" s="15" t="n">
        <v>143.93</v>
      </c>
      <c r="D112" s="14" t="n"/>
      <c r="E112" s="15" t="inlineStr">
        <is>
          <t>20260225现金消耗扣款</t>
        </is>
      </c>
      <c r="F112" s="8" t="inlineStr">
        <is>
          <t>✅ 可导入</t>
        </is>
      </c>
      <c r="G112" s="8" t="inlineStr">
        <is>
          <t>✅ 对账齐全</t>
        </is>
      </c>
      <c r="H112" t="inlineStr">
        <is>
          <t>✓</t>
        </is>
      </c>
    </row>
    <row r="113">
      <c r="A113" s="26" t="n">
        <v>46078.15005787037</v>
      </c>
      <c r="B113" s="16" t="inlineStr">
        <is>
          <t>支出</t>
        </is>
      </c>
      <c r="C113" s="16" t="n">
        <v>144.24</v>
      </c>
      <c r="D113" s="14" t="n"/>
      <c r="E113" s="16" t="inlineStr">
        <is>
          <t>20260224现金消耗扣款</t>
        </is>
      </c>
      <c r="F113" s="8" t="inlineStr">
        <is>
          <t>✅ 可导入</t>
        </is>
      </c>
      <c r="G113" s="8" t="inlineStr">
        <is>
          <t>✅ 对账齐全</t>
        </is>
      </c>
      <c r="H113" t="inlineStr">
        <is>
          <t>✓</t>
        </is>
      </c>
    </row>
    <row r="114">
      <c r="A114" s="25" t="n">
        <v>46077.13697916667</v>
      </c>
      <c r="B114" s="15" t="inlineStr">
        <is>
          <t>支出</t>
        </is>
      </c>
      <c r="C114" s="15" t="n">
        <v>147.01</v>
      </c>
      <c r="D114" s="14" t="n"/>
      <c r="E114" s="15" t="inlineStr">
        <is>
          <t>20260223现金消耗扣款</t>
        </is>
      </c>
      <c r="F114" s="8" t="inlineStr">
        <is>
          <t>✅ 可导入</t>
        </is>
      </c>
      <c r="G114" s="8" t="inlineStr">
        <is>
          <t>✅ 对账齐全</t>
        </is>
      </c>
      <c r="H114" t="inlineStr">
        <is>
          <t>✓</t>
        </is>
      </c>
    </row>
    <row r="115">
      <c r="A115" s="26" t="n">
        <v>46076.15572916667</v>
      </c>
      <c r="B115" s="16" t="inlineStr">
        <is>
          <t>支出</t>
        </is>
      </c>
      <c r="C115" s="16" t="n">
        <v>150</v>
      </c>
      <c r="D115" s="14" t="n"/>
      <c r="E115" s="16" t="inlineStr">
        <is>
          <t>20260222现金消耗扣款</t>
        </is>
      </c>
      <c r="F115" s="8" t="inlineStr">
        <is>
          <t>✅ 可导入</t>
        </is>
      </c>
      <c r="G115" s="8" t="inlineStr">
        <is>
          <t>✅ 对账齐全</t>
        </is>
      </c>
      <c r="H115" t="inlineStr">
        <is>
          <t>✓</t>
        </is>
      </c>
    </row>
    <row r="116">
      <c r="A116" s="25" t="n">
        <v>46075.12019675926</v>
      </c>
      <c r="B116" s="15" t="inlineStr">
        <is>
          <t>支出</t>
        </is>
      </c>
      <c r="C116" s="15" t="n">
        <v>150</v>
      </c>
      <c r="D116" s="14" t="n"/>
      <c r="E116" s="15" t="inlineStr">
        <is>
          <t>20260221现金消耗扣款</t>
        </is>
      </c>
      <c r="F116" s="8" t="inlineStr">
        <is>
          <t>✅ 可导入</t>
        </is>
      </c>
      <c r="G116" s="8" t="inlineStr">
        <is>
          <t>✅ 对账齐全</t>
        </is>
      </c>
      <c r="H116" t="inlineStr">
        <is>
          <t>✓</t>
        </is>
      </c>
    </row>
    <row r="117">
      <c r="A117" s="26" t="n">
        <v>46074.10679398148</v>
      </c>
      <c r="B117" s="16" t="inlineStr">
        <is>
          <t>支出</t>
        </is>
      </c>
      <c r="C117" s="16" t="n">
        <v>150</v>
      </c>
      <c r="D117" s="14" t="n"/>
      <c r="E117" s="16" t="inlineStr">
        <is>
          <t>20260220现金消耗扣款</t>
        </is>
      </c>
      <c r="F117" s="8" t="inlineStr">
        <is>
          <t>✅ 可导入</t>
        </is>
      </c>
      <c r="G117" s="8" t="inlineStr">
        <is>
          <t>✅ 对账齐全</t>
        </is>
      </c>
      <c r="H117" t="inlineStr">
        <is>
          <t>✓</t>
        </is>
      </c>
    </row>
    <row r="118">
      <c r="A118" s="25" t="n">
        <v>46073.12527777778</v>
      </c>
      <c r="B118" s="15" t="inlineStr">
        <is>
          <t>支出</t>
        </is>
      </c>
      <c r="C118" s="15" t="n">
        <v>147.14</v>
      </c>
      <c r="D118" s="14" t="n"/>
      <c r="E118" s="15" t="inlineStr">
        <is>
          <t>20260219现金消耗扣款</t>
        </is>
      </c>
      <c r="F118" s="8" t="inlineStr">
        <is>
          <t>✅ 可导入</t>
        </is>
      </c>
      <c r="G118" s="8" t="inlineStr">
        <is>
          <t>✅ 对账齐全</t>
        </is>
      </c>
      <c r="H118" t="inlineStr">
        <is>
          <t>✓</t>
        </is>
      </c>
    </row>
    <row r="119">
      <c r="A119" s="26" t="n">
        <v>46072.12357638889</v>
      </c>
      <c r="B119" s="16" t="inlineStr">
        <is>
          <t>支出</t>
        </is>
      </c>
      <c r="C119" s="16" t="n">
        <v>142.4</v>
      </c>
      <c r="D119" s="14" t="n"/>
      <c r="E119" s="16" t="inlineStr">
        <is>
          <t>20260218现金消耗扣款</t>
        </is>
      </c>
      <c r="F119" s="8" t="inlineStr">
        <is>
          <t>✅ 可导入</t>
        </is>
      </c>
      <c r="G119" s="8" t="inlineStr">
        <is>
          <t>✅ 对账齐全</t>
        </is>
      </c>
      <c r="H119" t="inlineStr">
        <is>
          <t>✓</t>
        </is>
      </c>
    </row>
    <row r="120">
      <c r="A120" s="25" t="n">
        <v>46071.10920138889</v>
      </c>
      <c r="B120" s="15" t="inlineStr">
        <is>
          <t>支出</t>
        </is>
      </c>
      <c r="C120" s="15" t="n">
        <v>142.5</v>
      </c>
      <c r="D120" s="14" t="n"/>
      <c r="E120" s="15" t="inlineStr">
        <is>
          <t>20260217现金消耗扣款</t>
        </is>
      </c>
      <c r="F120" s="8" t="inlineStr">
        <is>
          <t>✅ 可导入</t>
        </is>
      </c>
      <c r="G120" s="8" t="inlineStr">
        <is>
          <t>✅ 对账齐全</t>
        </is>
      </c>
      <c r="H120" t="inlineStr">
        <is>
          <t>✓</t>
        </is>
      </c>
    </row>
    <row r="121">
      <c r="A121" s="26" t="n">
        <v>46070.11459490741</v>
      </c>
      <c r="B121" s="16" t="inlineStr">
        <is>
          <t>支出</t>
        </is>
      </c>
      <c r="C121" s="16" t="n">
        <v>102.94</v>
      </c>
      <c r="D121" s="14" t="n"/>
      <c r="E121" s="16" t="inlineStr">
        <is>
          <t>20260216现金消耗扣款</t>
        </is>
      </c>
      <c r="F121" s="8" t="inlineStr">
        <is>
          <t>✅ 可导入</t>
        </is>
      </c>
      <c r="G121" s="8" t="inlineStr">
        <is>
          <t>✅ 对账齐全</t>
        </is>
      </c>
      <c r="H121" t="inlineStr">
        <is>
          <t>✓</t>
        </is>
      </c>
    </row>
    <row r="122">
      <c r="A122" s="25" t="n">
        <v>46069.13121527778</v>
      </c>
      <c r="B122" s="15" t="inlineStr">
        <is>
          <t>支出</t>
        </is>
      </c>
      <c r="C122" s="15" t="n">
        <v>188.97</v>
      </c>
      <c r="D122" s="14" t="n"/>
      <c r="E122" s="15" t="inlineStr">
        <is>
          <t>20260215现金消耗扣款</t>
        </is>
      </c>
      <c r="F122" s="8" t="inlineStr">
        <is>
          <t>✅ 可导入</t>
        </is>
      </c>
      <c r="G122" s="8" t="inlineStr">
        <is>
          <t>✅ 对账齐全</t>
        </is>
      </c>
      <c r="H122" t="inlineStr">
        <is>
          <t>✓</t>
        </is>
      </c>
    </row>
    <row r="123">
      <c r="A123" s="26" t="n">
        <v>46068.11038194445</v>
      </c>
      <c r="B123" s="16" t="inlineStr">
        <is>
          <t>支出</t>
        </is>
      </c>
      <c r="C123" s="16" t="n">
        <v>189.89</v>
      </c>
      <c r="D123" s="14" t="n"/>
      <c r="E123" s="16" t="inlineStr">
        <is>
          <t>20260214现金消耗扣款</t>
        </is>
      </c>
      <c r="F123" s="8" t="inlineStr">
        <is>
          <t>✅ 可导入</t>
        </is>
      </c>
      <c r="G123" s="8" t="inlineStr">
        <is>
          <t>✅ 对账齐全</t>
        </is>
      </c>
      <c r="H123" t="inlineStr">
        <is>
          <t>✓</t>
        </is>
      </c>
    </row>
    <row r="124">
      <c r="A124" s="25" t="n">
        <v>46067.13743055556</v>
      </c>
      <c r="B124" s="15" t="inlineStr">
        <is>
          <t>支出</t>
        </is>
      </c>
      <c r="C124" s="15" t="n">
        <v>188.96</v>
      </c>
      <c r="D124" s="14" t="n"/>
      <c r="E124" s="15" t="inlineStr">
        <is>
          <t>20260213现金消耗扣款</t>
        </is>
      </c>
      <c r="F124" s="8" t="inlineStr">
        <is>
          <t>✅ 可导入</t>
        </is>
      </c>
      <c r="G124" s="8" t="inlineStr">
        <is>
          <t>✅ 对账齐全</t>
        </is>
      </c>
      <c r="H124" t="inlineStr">
        <is>
          <t>✓</t>
        </is>
      </c>
    </row>
    <row r="125">
      <c r="A125" s="26" t="n">
        <v>46066.11390046297</v>
      </c>
      <c r="B125" s="16" t="inlineStr">
        <is>
          <t>支出</t>
        </is>
      </c>
      <c r="C125" s="16" t="n">
        <v>236.25</v>
      </c>
      <c r="D125" s="14" t="n"/>
      <c r="E125" s="16" t="inlineStr">
        <is>
          <t>20260212现金消耗扣款</t>
        </is>
      </c>
      <c r="F125" s="8" t="inlineStr">
        <is>
          <t>✅ 可导入</t>
        </is>
      </c>
      <c r="G125" s="8" t="inlineStr">
        <is>
          <t>✅ 对账齐全</t>
        </is>
      </c>
      <c r="H125" t="inlineStr">
        <is>
          <t>✓</t>
        </is>
      </c>
    </row>
    <row r="126">
      <c r="A126" s="25" t="n">
        <v>46065.13899305555</v>
      </c>
      <c r="B126" s="15" t="inlineStr">
        <is>
          <t>支出</t>
        </is>
      </c>
      <c r="C126" s="15" t="n">
        <v>273.46</v>
      </c>
      <c r="D126" s="14" t="n"/>
      <c r="E126" s="15" t="inlineStr">
        <is>
          <t>20260211现金消耗扣款</t>
        </is>
      </c>
      <c r="F126" s="8" t="inlineStr">
        <is>
          <t>✅ 可导入</t>
        </is>
      </c>
      <c r="G126" s="8" t="inlineStr">
        <is>
          <t>✅ 对账齐全</t>
        </is>
      </c>
      <c r="H126" t="inlineStr">
        <is>
          <t>✓</t>
        </is>
      </c>
    </row>
    <row r="127">
      <c r="A127" s="26" t="n">
        <v>46064.13122685185</v>
      </c>
      <c r="B127" s="16" t="inlineStr">
        <is>
          <t>支出</t>
        </is>
      </c>
      <c r="C127" s="16" t="n">
        <v>283.19</v>
      </c>
      <c r="D127" s="14" t="n"/>
      <c r="E127" s="16" t="inlineStr">
        <is>
          <t>20260210现金消耗扣款</t>
        </is>
      </c>
      <c r="F127" s="8" t="inlineStr">
        <is>
          <t>✅ 可导入</t>
        </is>
      </c>
      <c r="G127" s="8" t="inlineStr">
        <is>
          <t>✅ 对账齐全</t>
        </is>
      </c>
      <c r="H127" t="inlineStr">
        <is>
          <t>✓</t>
        </is>
      </c>
    </row>
    <row r="128">
      <c r="A128" s="25" t="n">
        <v>46063.14149305555</v>
      </c>
      <c r="B128" s="15" t="inlineStr">
        <is>
          <t>支出</t>
        </is>
      </c>
      <c r="C128" s="15" t="n">
        <v>279.68</v>
      </c>
      <c r="D128" s="14" t="n"/>
      <c r="E128" s="15" t="inlineStr">
        <is>
          <t>20260209现金消耗扣款</t>
        </is>
      </c>
      <c r="F128" s="8" t="inlineStr">
        <is>
          <t>✅ 可导入</t>
        </is>
      </c>
      <c r="G128" s="8" t="inlineStr">
        <is>
          <t>✅ 对账齐全</t>
        </is>
      </c>
      <c r="H128" t="inlineStr">
        <is>
          <t>✓</t>
        </is>
      </c>
    </row>
    <row r="129">
      <c r="A129" s="26" t="n">
        <v>46062.12679398148</v>
      </c>
      <c r="B129" s="16" t="inlineStr">
        <is>
          <t>支出</t>
        </is>
      </c>
      <c r="C129" s="16" t="n">
        <v>312.16</v>
      </c>
      <c r="D129" s="14" t="n"/>
      <c r="E129" s="16" t="inlineStr">
        <is>
          <t>20260208现金消耗扣款</t>
        </is>
      </c>
      <c r="F129" s="8" t="inlineStr">
        <is>
          <t>✅ 可导入</t>
        </is>
      </c>
      <c r="G129" s="8" t="inlineStr">
        <is>
          <t>✅ 对账齐全</t>
        </is>
      </c>
      <c r="H129" t="inlineStr">
        <is>
          <t>✓</t>
        </is>
      </c>
    </row>
    <row r="130">
      <c r="A130" s="25" t="n">
        <v>46061.15542824074</v>
      </c>
      <c r="B130" s="15" t="inlineStr">
        <is>
          <t>支出</t>
        </is>
      </c>
      <c r="C130" s="15" t="n">
        <v>345.95</v>
      </c>
      <c r="D130" s="14" t="n"/>
      <c r="E130" s="15" t="inlineStr">
        <is>
          <t>20260207现金消耗扣款</t>
        </is>
      </c>
      <c r="F130" s="8" t="inlineStr">
        <is>
          <t>✅ 可导入</t>
        </is>
      </c>
      <c r="G130" s="8" t="inlineStr">
        <is>
          <t>✅ 对账齐全</t>
        </is>
      </c>
      <c r="H130" t="inlineStr">
        <is>
          <t>✓</t>
        </is>
      </c>
    </row>
    <row r="131">
      <c r="A131" s="26" t="n">
        <v>46060.58989583333</v>
      </c>
      <c r="B131" s="16" t="inlineStr">
        <is>
          <t>收入</t>
        </is>
      </c>
      <c r="C131" s="16" t="n">
        <v>5000</v>
      </c>
      <c r="D131" s="27" t="inlineStr">
        <is>
          <t xml:space="preserve"> 20260207020070011550680035297380 </t>
        </is>
      </c>
      <c r="E131" s="16" t="inlineStr">
        <is>
          <t>支付宝自动充值</t>
        </is>
      </c>
      <c r="F131" s="8" t="inlineStr">
        <is>
          <t>✅ 可导入</t>
        </is>
      </c>
      <c r="G131" s="8" t="inlineStr">
        <is>
          <t>✅ 对账齐全</t>
        </is>
      </c>
      <c r="H131" t="inlineStr">
        <is>
          <t>✓</t>
        </is>
      </c>
    </row>
    <row r="132">
      <c r="A132" s="25" t="n">
        <v>46060.16203703704</v>
      </c>
      <c r="B132" s="15" t="inlineStr">
        <is>
          <t>支出</t>
        </is>
      </c>
      <c r="C132" s="15" t="n">
        <v>346.11</v>
      </c>
      <c r="D132" s="14" t="n"/>
      <c r="E132" s="15" t="inlineStr">
        <is>
          <t>20260206现金消耗扣款</t>
        </is>
      </c>
      <c r="F132" s="8" t="inlineStr">
        <is>
          <t>✅ 可导入</t>
        </is>
      </c>
      <c r="G132" s="8" t="inlineStr">
        <is>
          <t>✅ 对账齐全</t>
        </is>
      </c>
      <c r="H132" t="inlineStr">
        <is>
          <t>✓</t>
        </is>
      </c>
    </row>
    <row r="133">
      <c r="A133" s="26" t="n">
        <v>46059.18538194444</v>
      </c>
      <c r="B133" s="16" t="inlineStr">
        <is>
          <t>支出</t>
        </is>
      </c>
      <c r="C133" s="16" t="n">
        <v>347.12</v>
      </c>
      <c r="D133" s="14" t="n"/>
      <c r="E133" s="16" t="inlineStr">
        <is>
          <t>20260205现金消耗扣款</t>
        </is>
      </c>
      <c r="F133" s="8" t="inlineStr">
        <is>
          <t>✅ 可导入</t>
        </is>
      </c>
      <c r="G133" s="8" t="inlineStr">
        <is>
          <t>✅ 对账齐全</t>
        </is>
      </c>
      <c r="H133" t="inlineStr">
        <is>
          <t>✓</t>
        </is>
      </c>
    </row>
    <row r="134">
      <c r="A134" s="25" t="n">
        <v>46058.15005787037</v>
      </c>
      <c r="B134" s="15" t="inlineStr">
        <is>
          <t>支出</t>
        </is>
      </c>
      <c r="C134" s="15" t="n">
        <v>330.43</v>
      </c>
      <c r="D134" s="14" t="n"/>
      <c r="E134" s="15" t="inlineStr">
        <is>
          <t>20260204现金消耗扣款</t>
        </is>
      </c>
      <c r="F134" s="8" t="inlineStr">
        <is>
          <t>✅ 可导入</t>
        </is>
      </c>
      <c r="G134" s="8" t="inlineStr">
        <is>
          <t>✅ 对账齐全</t>
        </is>
      </c>
      <c r="H134" t="inlineStr">
        <is>
          <t>✓</t>
        </is>
      </c>
    </row>
    <row r="135">
      <c r="A135" s="26" t="n">
        <v>46057.15802083333</v>
      </c>
      <c r="B135" s="16" t="inlineStr">
        <is>
          <t>支出</t>
        </is>
      </c>
      <c r="C135" s="16" t="n">
        <v>345.29</v>
      </c>
      <c r="D135" s="14" t="n"/>
      <c r="E135" s="16" t="inlineStr">
        <is>
          <t>20260203现金消耗扣款</t>
        </is>
      </c>
      <c r="F135" s="8" t="inlineStr">
        <is>
          <t>✅ 可导入</t>
        </is>
      </c>
      <c r="G135" s="8" t="inlineStr">
        <is>
          <t>✅ 对账齐全</t>
        </is>
      </c>
      <c r="H135" t="inlineStr">
        <is>
          <t>✓</t>
        </is>
      </c>
    </row>
    <row r="136">
      <c r="A136" s="25" t="n">
        <v>46056.17756944444</v>
      </c>
      <c r="B136" s="15" t="inlineStr">
        <is>
          <t>支出</t>
        </is>
      </c>
      <c r="C136" s="15" t="n">
        <v>344.05</v>
      </c>
      <c r="D136" s="14" t="n"/>
      <c r="E136" s="15" t="inlineStr">
        <is>
          <t>20260202现金消耗扣款</t>
        </is>
      </c>
      <c r="F136" s="8" t="inlineStr">
        <is>
          <t>✅ 可导入</t>
        </is>
      </c>
      <c r="G136" s="8" t="inlineStr">
        <is>
          <t>✅ 对账齐全</t>
        </is>
      </c>
      <c r="H136" t="inlineStr">
        <is>
          <t>✓</t>
        </is>
      </c>
    </row>
    <row r="137">
      <c r="A137" s="26" t="n">
        <v>46055.18188657407</v>
      </c>
      <c r="B137" s="16" t="inlineStr">
        <is>
          <t>支出</t>
        </is>
      </c>
      <c r="C137" s="16" t="n">
        <v>387.62</v>
      </c>
      <c r="D137" s="14" t="n"/>
      <c r="E137" s="16" t="inlineStr">
        <is>
          <t>20260201现金消耗扣款</t>
        </is>
      </c>
      <c r="F137" s="8" t="inlineStr">
        <is>
          <t>✅ 可导入</t>
        </is>
      </c>
      <c r="G137" s="8" t="inlineStr">
        <is>
          <t>✅ 对账齐全</t>
        </is>
      </c>
      <c r="H137" t="inlineStr">
        <is>
          <t>✓</t>
        </is>
      </c>
    </row>
    <row r="138">
      <c r="A138" s="25" t="n">
        <v>46054.18883101852</v>
      </c>
      <c r="B138" s="15" t="inlineStr">
        <is>
          <t>支出</t>
        </is>
      </c>
      <c r="C138" s="15" t="n">
        <v>392.3</v>
      </c>
      <c r="D138" s="14" t="n"/>
      <c r="E138" s="15" t="inlineStr">
        <is>
          <t>20260131现金消耗扣款</t>
        </is>
      </c>
      <c r="F138" s="8" t="inlineStr">
        <is>
          <t>✅ 可导入</t>
        </is>
      </c>
      <c r="G138" s="8" t="inlineStr">
        <is>
          <t>✅ 对账齐全</t>
        </is>
      </c>
      <c r="H138" t="inlineStr">
        <is>
          <t>✓</t>
        </is>
      </c>
    </row>
    <row r="139">
      <c r="A139" s="26" t="n">
        <v>46053.18879629629</v>
      </c>
      <c r="B139" s="16" t="inlineStr">
        <is>
          <t>支出</t>
        </is>
      </c>
      <c r="C139" s="16" t="n">
        <v>395</v>
      </c>
      <c r="D139" s="14" t="n"/>
      <c r="E139" s="16" t="inlineStr">
        <is>
          <t>20260130现金消耗扣款</t>
        </is>
      </c>
      <c r="F139" s="8" t="inlineStr">
        <is>
          <t>✅ 可导入</t>
        </is>
      </c>
      <c r="G139" s="8" t="inlineStr">
        <is>
          <t>✅ 对账齐全</t>
        </is>
      </c>
      <c r="H139" t="inlineStr">
        <is>
          <t>✓</t>
        </is>
      </c>
    </row>
    <row r="140">
      <c r="A140" s="25" t="n">
        <v>46052.17342592592</v>
      </c>
      <c r="B140" s="15" t="inlineStr">
        <is>
          <t>支出</t>
        </is>
      </c>
      <c r="C140" s="15" t="n">
        <v>389.84</v>
      </c>
      <c r="D140" s="14" t="n"/>
      <c r="E140" s="15" t="inlineStr">
        <is>
          <t>20260129现金消耗扣款</t>
        </is>
      </c>
      <c r="F140" s="8" t="inlineStr">
        <is>
          <t>✅ 可导入</t>
        </is>
      </c>
      <c r="G140" s="8" t="inlineStr">
        <is>
          <t>✅ 对账齐全</t>
        </is>
      </c>
      <c r="H140" t="inlineStr">
        <is>
          <t>✓</t>
        </is>
      </c>
    </row>
    <row r="141">
      <c r="A141" s="26" t="n">
        <v>46051.1447800926</v>
      </c>
      <c r="B141" s="16" t="inlineStr">
        <is>
          <t>支出</t>
        </is>
      </c>
      <c r="C141" s="16" t="n">
        <v>391.25</v>
      </c>
      <c r="D141" s="14" t="n"/>
      <c r="E141" s="16" t="inlineStr">
        <is>
          <t>20260128现金消耗扣款</t>
        </is>
      </c>
      <c r="F141" s="8" t="inlineStr">
        <is>
          <t>✅ 可导入</t>
        </is>
      </c>
      <c r="G141" s="8" t="inlineStr">
        <is>
          <t>✅ 对账齐全</t>
        </is>
      </c>
      <c r="H141" t="inlineStr">
        <is>
          <t>✓</t>
        </is>
      </c>
    </row>
    <row r="142">
      <c r="A142" s="25" t="n">
        <v>46050.16756944444</v>
      </c>
      <c r="B142" s="15" t="inlineStr">
        <is>
          <t>支出</t>
        </is>
      </c>
      <c r="C142" s="15" t="n">
        <v>397.01</v>
      </c>
      <c r="D142" s="14" t="n"/>
      <c r="E142" s="15" t="inlineStr">
        <is>
          <t>20260127现金消耗扣款</t>
        </is>
      </c>
      <c r="F142" s="8" t="inlineStr">
        <is>
          <t>✅ 可导入</t>
        </is>
      </c>
      <c r="G142" s="8" t="inlineStr">
        <is>
          <t>✅ 对账齐全</t>
        </is>
      </c>
      <c r="H142" t="inlineStr">
        <is>
          <t>✓</t>
        </is>
      </c>
    </row>
    <row r="143">
      <c r="A143" s="26" t="n">
        <v>46049.13162037037</v>
      </c>
      <c r="B143" s="16" t="inlineStr">
        <is>
          <t>支出</t>
        </is>
      </c>
      <c r="C143" s="16" t="n">
        <v>396.83</v>
      </c>
      <c r="D143" s="14" t="n"/>
      <c r="E143" s="16" t="inlineStr">
        <is>
          <t>20260126现金消耗扣款</t>
        </is>
      </c>
      <c r="F143" s="8" t="inlineStr">
        <is>
          <t>✅ 可导入</t>
        </is>
      </c>
      <c r="G143" s="8" t="inlineStr">
        <is>
          <t>✅ 对账齐全</t>
        </is>
      </c>
      <c r="H143" t="inlineStr">
        <is>
          <t>✓</t>
        </is>
      </c>
    </row>
    <row r="144">
      <c r="A144" s="25" t="n">
        <v>46048.14200231482</v>
      </c>
      <c r="B144" s="15" t="inlineStr">
        <is>
          <t>支出</t>
        </is>
      </c>
      <c r="C144" s="15" t="n">
        <v>387.15</v>
      </c>
      <c r="D144" s="14" t="n"/>
      <c r="E144" s="15" t="inlineStr">
        <is>
          <t>20260125现金消耗扣款</t>
        </is>
      </c>
      <c r="F144" s="8" t="inlineStr">
        <is>
          <t>✅ 可导入</t>
        </is>
      </c>
      <c r="G144" s="8" t="inlineStr">
        <is>
          <t>✅ 对账齐全</t>
        </is>
      </c>
      <c r="H144" t="inlineStr">
        <is>
          <t>✓</t>
        </is>
      </c>
    </row>
    <row r="145">
      <c r="A145" s="26" t="n">
        <v>46047.13627314815</v>
      </c>
      <c r="B145" s="16" t="inlineStr">
        <is>
          <t>支出</t>
        </is>
      </c>
      <c r="C145" s="16" t="n">
        <v>406.44</v>
      </c>
      <c r="D145" s="14" t="n"/>
      <c r="E145" s="16" t="inlineStr">
        <is>
          <t>20260124现金消耗扣款</t>
        </is>
      </c>
      <c r="F145" s="8" t="inlineStr">
        <is>
          <t>✅ 可导入</t>
        </is>
      </c>
      <c r="G145" s="8" t="inlineStr">
        <is>
          <t>✅ 对账齐全</t>
        </is>
      </c>
      <c r="H145" t="inlineStr">
        <is>
          <t>✓</t>
        </is>
      </c>
    </row>
    <row r="146">
      <c r="A146" s="25" t="n">
        <v>46046.71469907407</v>
      </c>
      <c r="B146" s="15" t="inlineStr">
        <is>
          <t>收入</t>
        </is>
      </c>
      <c r="C146" s="15" t="n">
        <v>5000</v>
      </c>
      <c r="D146" s="27" t="inlineStr">
        <is>
          <t xml:space="preserve"> 2026012422001417011404210328 </t>
        </is>
      </c>
      <c r="E146" s="15" t="inlineStr">
        <is>
          <t>支付宝在线充值</t>
        </is>
      </c>
      <c r="F146" s="8" t="inlineStr">
        <is>
          <t>✅ 可导入</t>
        </is>
      </c>
      <c r="G146" s="8" t="inlineStr">
        <is>
          <t>✅ 对账齐全</t>
        </is>
      </c>
      <c r="H146" t="inlineStr">
        <is>
          <t>✓</t>
        </is>
      </c>
    </row>
    <row r="147">
      <c r="A147" s="26" t="n">
        <v>46046.18439814815</v>
      </c>
      <c r="B147" s="16" t="inlineStr">
        <is>
          <t>支出</t>
        </is>
      </c>
      <c r="C147" s="16" t="n">
        <v>422.7</v>
      </c>
      <c r="D147" s="14" t="n"/>
      <c r="E147" s="16" t="inlineStr">
        <is>
          <t>20260123现金消耗扣款</t>
        </is>
      </c>
      <c r="F147" s="8" t="inlineStr">
        <is>
          <t>✅ 可导入</t>
        </is>
      </c>
      <c r="G147" s="8" t="inlineStr">
        <is>
          <t>✅ 对账齐全</t>
        </is>
      </c>
      <c r="H147" t="inlineStr">
        <is>
          <t>✓</t>
        </is>
      </c>
    </row>
    <row r="148">
      <c r="A148" s="25" t="n">
        <v>46045.19439814815</v>
      </c>
      <c r="B148" s="15" t="inlineStr">
        <is>
          <t>支出</t>
        </is>
      </c>
      <c r="C148" s="15" t="n">
        <v>426.6</v>
      </c>
      <c r="D148" s="14" t="n"/>
      <c r="E148" s="15" t="inlineStr">
        <is>
          <t>20260122现金消耗扣款</t>
        </is>
      </c>
      <c r="F148" s="8" t="inlineStr">
        <is>
          <t>✅ 可导入</t>
        </is>
      </c>
      <c r="G148" s="8" t="inlineStr">
        <is>
          <t>✅ 对账齐全</t>
        </is>
      </c>
      <c r="H148" t="inlineStr">
        <is>
          <t>✓</t>
        </is>
      </c>
    </row>
    <row r="149">
      <c r="A149" s="26" t="n">
        <v>46044.17193287037</v>
      </c>
      <c r="B149" s="16" t="inlineStr">
        <is>
          <t>支出</t>
        </is>
      </c>
      <c r="C149" s="16" t="n">
        <v>362.18</v>
      </c>
      <c r="D149" s="14" t="n"/>
      <c r="E149" s="16" t="inlineStr">
        <is>
          <t>20260121现金消耗扣款</t>
        </is>
      </c>
      <c r="F149" s="8" t="inlineStr">
        <is>
          <t>✅ 可导入</t>
        </is>
      </c>
      <c r="G149" s="8" t="inlineStr">
        <is>
          <t>✅ 对账齐全</t>
        </is>
      </c>
      <c r="H149" t="inlineStr">
        <is>
          <t>✓</t>
        </is>
      </c>
    </row>
    <row r="150">
      <c r="A150" s="25" t="n">
        <v>46043.16076388889</v>
      </c>
      <c r="B150" s="15" t="inlineStr">
        <is>
          <t>支出</t>
        </is>
      </c>
      <c r="C150" s="15" t="n">
        <v>370.78</v>
      </c>
      <c r="D150" s="14" t="n"/>
      <c r="E150" s="15" t="inlineStr">
        <is>
          <t>20260120现金消耗扣款</t>
        </is>
      </c>
      <c r="F150" s="8" t="inlineStr">
        <is>
          <t>✅ 可导入</t>
        </is>
      </c>
      <c r="G150" s="8" t="inlineStr">
        <is>
          <t>✅ 对账齐全</t>
        </is>
      </c>
      <c r="H150" t="inlineStr">
        <is>
          <t>✓</t>
        </is>
      </c>
    </row>
    <row r="151">
      <c r="A151" s="26" t="n">
        <v>46042.16773148148</v>
      </c>
      <c r="B151" s="16" t="inlineStr">
        <is>
          <t>支出</t>
        </is>
      </c>
      <c r="C151" s="16" t="n">
        <v>377.53</v>
      </c>
      <c r="D151" s="14" t="n"/>
      <c r="E151" s="16" t="inlineStr">
        <is>
          <t>20260119现金消耗扣款</t>
        </is>
      </c>
      <c r="F151" s="8" t="inlineStr">
        <is>
          <t>✅ 可导入</t>
        </is>
      </c>
      <c r="G151" s="8" t="inlineStr">
        <is>
          <t>✅ 对账齐全</t>
        </is>
      </c>
      <c r="H151" t="inlineStr">
        <is>
          <t>✓</t>
        </is>
      </c>
    </row>
    <row r="152">
      <c r="A152" s="25" t="n">
        <v>46041.14417824074</v>
      </c>
      <c r="B152" s="15" t="inlineStr">
        <is>
          <t>支出</t>
        </is>
      </c>
      <c r="C152" s="15" t="n">
        <v>381.21</v>
      </c>
      <c r="D152" s="14" t="n"/>
      <c r="E152" s="15" t="inlineStr">
        <is>
          <t>20260118现金消耗扣款</t>
        </is>
      </c>
      <c r="F152" s="8" t="inlineStr">
        <is>
          <t>✅ 可导入</t>
        </is>
      </c>
      <c r="G152" s="8" t="inlineStr">
        <is>
          <t>✅ 对账齐全</t>
        </is>
      </c>
      <c r="H152" t="inlineStr">
        <is>
          <t>✓</t>
        </is>
      </c>
    </row>
    <row r="153">
      <c r="A153" s="26" t="n">
        <v>46040.12917824074</v>
      </c>
      <c r="B153" s="16" t="inlineStr">
        <is>
          <t>支出</t>
        </is>
      </c>
      <c r="C153" s="16" t="n">
        <v>388.41</v>
      </c>
      <c r="D153" s="14" t="n"/>
      <c r="E153" s="16" t="inlineStr">
        <is>
          <t>20260117现金消耗扣款</t>
        </is>
      </c>
      <c r="F153" s="8" t="inlineStr">
        <is>
          <t>✅ 可导入</t>
        </is>
      </c>
      <c r="G153" s="8" t="inlineStr">
        <is>
          <t>✅ 对账齐全</t>
        </is>
      </c>
      <c r="H153" t="inlineStr">
        <is>
          <t>✓</t>
        </is>
      </c>
    </row>
    <row r="154">
      <c r="A154" s="25" t="n">
        <v>46039.13136574074</v>
      </c>
      <c r="B154" s="15" t="inlineStr">
        <is>
          <t>支出</t>
        </is>
      </c>
      <c r="C154" s="15" t="n">
        <v>454.19</v>
      </c>
      <c r="D154" s="14" t="n"/>
      <c r="E154" s="15" t="inlineStr">
        <is>
          <t>20260116现金消耗扣款</t>
        </is>
      </c>
      <c r="F154" s="8" t="inlineStr">
        <is>
          <t>✅ 可导入</t>
        </is>
      </c>
      <c r="G154" s="8" t="inlineStr">
        <is>
          <t>✅ 对账齐全</t>
        </is>
      </c>
      <c r="H154" t="inlineStr">
        <is>
          <t>✓</t>
        </is>
      </c>
    </row>
    <row r="155">
      <c r="A155" s="26" t="n">
        <v>46038.1244212963</v>
      </c>
      <c r="B155" s="16" t="inlineStr">
        <is>
          <t>支出</t>
        </is>
      </c>
      <c r="C155" s="16" t="n">
        <v>452.89</v>
      </c>
      <c r="D155" s="14" t="n"/>
      <c r="E155" s="16" t="inlineStr">
        <is>
          <t>20260115现金消耗扣款</t>
        </is>
      </c>
      <c r="F155" s="8" t="inlineStr">
        <is>
          <t>✅ 可导入</t>
        </is>
      </c>
      <c r="G155" s="8" t="inlineStr">
        <is>
          <t>✅ 对账齐全</t>
        </is>
      </c>
      <c r="H155" t="inlineStr">
        <is>
          <t>✓</t>
        </is>
      </c>
    </row>
    <row r="156">
      <c r="A156" s="25" t="n">
        <v>46037.12966435185</v>
      </c>
      <c r="B156" s="15" t="inlineStr">
        <is>
          <t>支出</t>
        </is>
      </c>
      <c r="C156" s="15" t="n">
        <v>446.1</v>
      </c>
      <c r="D156" s="14" t="n"/>
      <c r="E156" s="15" t="inlineStr">
        <is>
          <t>20260114现金消耗扣款</t>
        </is>
      </c>
      <c r="F156" s="8" t="inlineStr">
        <is>
          <t>✅ 可导入</t>
        </is>
      </c>
      <c r="G156" s="8" t="inlineStr">
        <is>
          <t>✅ 对账齐全</t>
        </is>
      </c>
      <c r="H156" t="inlineStr">
        <is>
          <t>✓</t>
        </is>
      </c>
    </row>
    <row r="157">
      <c r="A157" s="26" t="n">
        <v>46036.11253472222</v>
      </c>
      <c r="B157" s="16" t="inlineStr">
        <is>
          <t>支出</t>
        </is>
      </c>
      <c r="C157" s="16" t="n">
        <v>671.95</v>
      </c>
      <c r="D157" s="14" t="n"/>
      <c r="E157" s="16" t="inlineStr">
        <is>
          <t>20260113现金消耗扣款</t>
        </is>
      </c>
      <c r="F157" s="8" t="inlineStr">
        <is>
          <t>✅ 可导入</t>
        </is>
      </c>
      <c r="G157" s="8" t="inlineStr">
        <is>
          <t>✅ 对账齐全</t>
        </is>
      </c>
      <c r="H157" t="inlineStr">
        <is>
          <t>✓</t>
        </is>
      </c>
    </row>
    <row r="158">
      <c r="A158" s="25" t="n">
        <v>46035.1984837963</v>
      </c>
      <c r="B158" s="15" t="inlineStr">
        <is>
          <t>支出</t>
        </is>
      </c>
      <c r="C158" s="15" t="n">
        <v>661</v>
      </c>
      <c r="D158" s="14" t="n"/>
      <c r="E158" s="15" t="inlineStr">
        <is>
          <t>20260112现金消耗扣款</t>
        </is>
      </c>
      <c r="F158" s="8" t="inlineStr">
        <is>
          <t>✅ 可导入</t>
        </is>
      </c>
      <c r="G158" s="8" t="inlineStr">
        <is>
          <t>✅ 对账齐全</t>
        </is>
      </c>
      <c r="H158" t="inlineStr">
        <is>
          <t>✓</t>
        </is>
      </c>
    </row>
    <row r="159">
      <c r="A159" s="26" t="n">
        <v>46034.5112037037</v>
      </c>
      <c r="B159" s="16" t="inlineStr">
        <is>
          <t>收入</t>
        </is>
      </c>
      <c r="C159" s="16" t="n">
        <v>5000</v>
      </c>
      <c r="D159" s="27" t="inlineStr">
        <is>
          <t xml:space="preserve"> 2026011222001417011400462117 </t>
        </is>
      </c>
      <c r="E159" s="16" t="inlineStr">
        <is>
          <t>支付宝在线充值</t>
        </is>
      </c>
      <c r="F159" s="8" t="inlineStr">
        <is>
          <t>✅ 可导入</t>
        </is>
      </c>
      <c r="G159" s="8" t="inlineStr">
        <is>
          <t>✅ 对账齐全</t>
        </is>
      </c>
      <c r="H159" t="inlineStr">
        <is>
          <t>✓</t>
        </is>
      </c>
    </row>
    <row r="160">
      <c r="A160" s="25" t="n">
        <v>46034.11615740741</v>
      </c>
      <c r="B160" s="15" t="inlineStr">
        <is>
          <t>支出</t>
        </is>
      </c>
      <c r="C160" s="15" t="n">
        <v>524.17</v>
      </c>
      <c r="D160" s="14" t="n"/>
      <c r="E160" s="15" t="inlineStr">
        <is>
          <t>20260111现金消耗扣款</t>
        </is>
      </c>
      <c r="F160" s="8" t="inlineStr">
        <is>
          <t>✅ 可导入</t>
        </is>
      </c>
      <c r="G160" s="8" t="inlineStr">
        <is>
          <t>✅ 对账齐全</t>
        </is>
      </c>
      <c r="H160" t="inlineStr">
        <is>
          <t>✓</t>
        </is>
      </c>
    </row>
    <row r="161">
      <c r="A161" s="26" t="n">
        <v>46033.12746527778</v>
      </c>
      <c r="B161" s="16" t="inlineStr">
        <is>
          <t>支出</t>
        </is>
      </c>
      <c r="C161" s="16" t="n">
        <v>534.49</v>
      </c>
      <c r="D161" s="14" t="n"/>
      <c r="E161" s="16" t="inlineStr">
        <is>
          <t>20260110现金消耗扣款</t>
        </is>
      </c>
      <c r="F161" s="8" t="inlineStr">
        <is>
          <t>✅ 可导入</t>
        </is>
      </c>
      <c r="G161" s="8" t="inlineStr">
        <is>
          <t>✅ 对账齐全</t>
        </is>
      </c>
      <c r="H161" t="inlineStr">
        <is>
          <t>✓</t>
        </is>
      </c>
    </row>
    <row r="162">
      <c r="A162" s="25" t="n">
        <v>46032.13105324074</v>
      </c>
      <c r="B162" s="15" t="inlineStr">
        <is>
          <t>支出</t>
        </is>
      </c>
      <c r="C162" s="15" t="n">
        <v>566.36</v>
      </c>
      <c r="D162" s="14" t="n"/>
      <c r="E162" s="15" t="inlineStr">
        <is>
          <t>20260109现金消耗扣款</t>
        </is>
      </c>
      <c r="F162" s="8" t="inlineStr">
        <is>
          <t>✅ 可导入</t>
        </is>
      </c>
      <c r="G162" s="8" t="inlineStr">
        <is>
          <t>✅ 对账齐全</t>
        </is>
      </c>
      <c r="H162" t="inlineStr">
        <is>
          <t>✓</t>
        </is>
      </c>
    </row>
    <row r="163">
      <c r="A163" s="26" t="n">
        <v>46031.14085648148</v>
      </c>
      <c r="B163" s="16" t="inlineStr">
        <is>
          <t>支出</t>
        </is>
      </c>
      <c r="C163" s="16" t="n">
        <v>562.89</v>
      </c>
      <c r="D163" s="14" t="n"/>
      <c r="E163" s="16" t="inlineStr">
        <is>
          <t>20260108现金消耗扣款</t>
        </is>
      </c>
      <c r="F163" s="8" t="inlineStr">
        <is>
          <t>✅ 可导入</t>
        </is>
      </c>
      <c r="G163" s="8" t="inlineStr">
        <is>
          <t>✅ 对账齐全</t>
        </is>
      </c>
      <c r="H163" t="inlineStr">
        <is>
          <t>✓</t>
        </is>
      </c>
    </row>
    <row r="164">
      <c r="A164" s="25" t="n">
        <v>46030.12748842593</v>
      </c>
      <c r="B164" s="15" t="inlineStr">
        <is>
          <t>支出</t>
        </is>
      </c>
      <c r="C164" s="15" t="n">
        <v>547.08</v>
      </c>
      <c r="D164" s="14" t="n"/>
      <c r="E164" s="15" t="inlineStr">
        <is>
          <t>20260107现金消耗扣款</t>
        </is>
      </c>
      <c r="F164" s="8" t="inlineStr">
        <is>
          <t>✅ 可导入</t>
        </is>
      </c>
      <c r="G164" s="8" t="inlineStr">
        <is>
          <t>✅ 对账齐全</t>
        </is>
      </c>
      <c r="H164" t="inlineStr">
        <is>
          <t>✓</t>
        </is>
      </c>
    </row>
    <row r="165">
      <c r="A165" s="26" t="n">
        <v>46029.12274305556</v>
      </c>
      <c r="B165" s="16" t="inlineStr">
        <is>
          <t>支出</t>
        </is>
      </c>
      <c r="C165" s="16" t="n">
        <v>543.4</v>
      </c>
      <c r="D165" s="14" t="n"/>
      <c r="E165" s="16" t="inlineStr">
        <is>
          <t>20260106现金消耗扣款</t>
        </is>
      </c>
      <c r="F165" s="8" t="inlineStr">
        <is>
          <t>✅ 可导入</t>
        </is>
      </c>
      <c r="G165" s="8" t="inlineStr">
        <is>
          <t>✅ 对账齐全</t>
        </is>
      </c>
      <c r="H165" t="inlineStr">
        <is>
          <t>✓</t>
        </is>
      </c>
    </row>
    <row r="166">
      <c r="A166" s="25" t="n">
        <v>46028.11672453704</v>
      </c>
      <c r="B166" s="15" t="inlineStr">
        <is>
          <t>支出</t>
        </is>
      </c>
      <c r="C166" s="15" t="n">
        <v>560.41</v>
      </c>
      <c r="D166" s="14" t="n"/>
      <c r="E166" s="15" t="inlineStr">
        <is>
          <t>20260105现金消耗扣款</t>
        </is>
      </c>
      <c r="F166" s="8" t="inlineStr">
        <is>
          <t>✅ 可导入</t>
        </is>
      </c>
      <c r="G166" s="8" t="inlineStr">
        <is>
          <t>✅ 对账齐全</t>
        </is>
      </c>
      <c r="H166" t="inlineStr">
        <is>
          <t>✓</t>
        </is>
      </c>
    </row>
    <row r="167">
      <c r="A167" s="26" t="n">
        <v>46027.11850694445</v>
      </c>
      <c r="B167" s="16" t="inlineStr">
        <is>
          <t>支出</t>
        </is>
      </c>
      <c r="C167" s="16" t="n">
        <v>525.5599999999999</v>
      </c>
      <c r="D167" s="14" t="n"/>
      <c r="E167" s="16" t="inlineStr">
        <is>
          <t>20260104现金消耗扣款</t>
        </is>
      </c>
      <c r="F167" s="8" t="inlineStr">
        <is>
          <t>✅ 可导入</t>
        </is>
      </c>
      <c r="G167" s="8" t="inlineStr">
        <is>
          <t>✅ 对账齐全</t>
        </is>
      </c>
      <c r="H167" t="inlineStr">
        <is>
          <t>✓</t>
        </is>
      </c>
    </row>
    <row r="168">
      <c r="A168" s="25" t="n">
        <v>46026.71769675926</v>
      </c>
      <c r="B168" s="15" t="inlineStr">
        <is>
          <t>收入</t>
        </is>
      </c>
      <c r="C168" s="15" t="n">
        <v>5000</v>
      </c>
      <c r="D168" s="27" t="inlineStr">
        <is>
          <t xml:space="preserve"> 2026010422001422051414064461 </t>
        </is>
      </c>
      <c r="E168" s="15" t="inlineStr">
        <is>
          <t>支付宝在线充值</t>
        </is>
      </c>
      <c r="F168" s="8" t="inlineStr">
        <is>
          <t>✅ 可导入</t>
        </is>
      </c>
      <c r="G168" s="8" t="inlineStr">
        <is>
          <t>✅ 对账齐全</t>
        </is>
      </c>
      <c r="H168" t="inlineStr">
        <is>
          <t>✓</t>
        </is>
      </c>
    </row>
    <row r="169">
      <c r="A169" s="26" t="n">
        <v>46026.12940972222</v>
      </c>
      <c r="B169" s="16" t="inlineStr">
        <is>
          <t>支出</t>
        </is>
      </c>
      <c r="C169" s="16" t="n">
        <v>526.41</v>
      </c>
      <c r="D169" s="14" t="n"/>
      <c r="E169" s="16" t="inlineStr">
        <is>
          <t>20260103现金消耗扣款</t>
        </is>
      </c>
      <c r="F169" s="8" t="inlineStr">
        <is>
          <t>✅ 可导入</t>
        </is>
      </c>
      <c r="G169" s="8" t="inlineStr">
        <is>
          <t>✅ 对账齐全</t>
        </is>
      </c>
      <c r="H169" t="inlineStr">
        <is>
          <t>✓</t>
        </is>
      </c>
    </row>
    <row r="170">
      <c r="A170" s="25" t="n">
        <v>46025.12445601852</v>
      </c>
      <c r="B170" s="15" t="inlineStr">
        <is>
          <t>支出</t>
        </is>
      </c>
      <c r="C170" s="15" t="n">
        <v>522.74</v>
      </c>
      <c r="D170" s="14" t="n"/>
      <c r="E170" s="15" t="inlineStr">
        <is>
          <t>20260102现金消耗扣款</t>
        </is>
      </c>
      <c r="F170" s="8" t="inlineStr">
        <is>
          <t>✅ 可导入</t>
        </is>
      </c>
      <c r="G170" s="8" t="inlineStr">
        <is>
          <t>✅ 对账齐全</t>
        </is>
      </c>
      <c r="H170" t="inlineStr">
        <is>
          <t>✓</t>
        </is>
      </c>
    </row>
    <row r="171">
      <c r="A171" s="26" t="n">
        <v>46024.11165509259</v>
      </c>
      <c r="B171" s="16" t="inlineStr">
        <is>
          <t>支出</t>
        </is>
      </c>
      <c r="C171" s="16" t="n">
        <v>538.78</v>
      </c>
      <c r="D171" s="14" t="n"/>
      <c r="E171" s="16" t="inlineStr">
        <is>
          <t>20260101现金消耗扣款</t>
        </is>
      </c>
      <c r="F171" s="8" t="inlineStr">
        <is>
          <t>✅ 可导入</t>
        </is>
      </c>
      <c r="G171" s="8" t="inlineStr">
        <is>
          <t>✅ 对账齐全</t>
        </is>
      </c>
      <c r="H171" t="inlineStr">
        <is>
          <t>✓</t>
        </is>
      </c>
    </row>
    <row r="172">
      <c r="A172" s="25" t="n">
        <v>46023.13060185185</v>
      </c>
      <c r="B172" s="15" t="inlineStr">
        <is>
          <t>支出</t>
        </is>
      </c>
      <c r="C172" s="15" t="n">
        <v>482.85</v>
      </c>
      <c r="D172" s="14" t="n"/>
      <c r="E172" s="15" t="inlineStr">
        <is>
          <t>20251231现金消耗扣款</t>
        </is>
      </c>
      <c r="F172" s="8" t="inlineStr">
        <is>
          <t>✅ 可导入</t>
        </is>
      </c>
      <c r="G172" s="8" t="inlineStr">
        <is>
          <t>✅ 对账齐全</t>
        </is>
      </c>
      <c r="H172" t="inlineStr">
        <is>
          <t>✓</t>
        </is>
      </c>
    </row>
    <row r="173">
      <c r="A173" s="26" t="n"/>
      <c r="B173" s="26" t="n"/>
      <c r="C173" s="16" t="n"/>
      <c r="D173" s="27" t="n"/>
      <c r="E173" s="16" t="n"/>
      <c r="F173" s="8" t="inlineStr">
        <is>
          <t>✅ 可导入</t>
        </is>
      </c>
      <c r="G173" s="8" t="inlineStr">
        <is>
          <t>✅ 对账齐全</t>
        </is>
      </c>
    </row>
    <row r="174">
      <c r="A174" s="25" t="n"/>
      <c r="B174" s="25" t="n"/>
      <c r="C174" s="15" t="n"/>
      <c r="D174" s="27" t="n"/>
      <c r="E174" s="15" t="n"/>
      <c r="F174" s="8" t="inlineStr">
        <is>
          <t>✅ 可导入</t>
        </is>
      </c>
      <c r="G174" s="8" t="inlineStr">
        <is>
          <t>✅ 对账齐全</t>
        </is>
      </c>
    </row>
    <row r="175">
      <c r="A175" s="26" t="n"/>
      <c r="B175" s="26" t="n"/>
      <c r="C175" s="16" t="n"/>
      <c r="D175" s="27" t="n"/>
      <c r="E175" s="16" t="n"/>
      <c r="F175" s="8" t="inlineStr">
        <is>
          <t>✅ 可导入</t>
        </is>
      </c>
      <c r="G175" s="8" t="inlineStr">
        <is>
          <t>✅ 对账齐全</t>
        </is>
      </c>
    </row>
    <row r="176">
      <c r="A176" s="25" t="n"/>
      <c r="B176" s="25" t="n"/>
      <c r="C176" s="15" t="n"/>
      <c r="D176" s="27" t="n"/>
      <c r="E176" s="15" t="n"/>
      <c r="F176" s="8" t="inlineStr">
        <is>
          <t>✅ 可导入</t>
        </is>
      </c>
      <c r="G176" s="8" t="inlineStr">
        <is>
          <t>✅ 对账齐全</t>
        </is>
      </c>
    </row>
    <row r="177">
      <c r="A177" s="26" t="n"/>
      <c r="B177" s="26" t="n"/>
      <c r="C177" s="16" t="n"/>
      <c r="D177" s="27" t="n"/>
      <c r="E177" s="16" t="n"/>
      <c r="F177" s="8" t="inlineStr">
        <is>
          <t>✅ 可导入</t>
        </is>
      </c>
      <c r="G177" s="8" t="inlineStr">
        <is>
          <t>✅ 对账齐全</t>
        </is>
      </c>
    </row>
    <row r="178">
      <c r="A178" s="25" t="n"/>
      <c r="B178" s="25" t="n"/>
      <c r="C178" s="15" t="n"/>
      <c r="D178" s="27" t="n"/>
      <c r="E178" s="15" t="n"/>
      <c r="F178" s="8" t="inlineStr">
        <is>
          <t>✅ 可导入</t>
        </is>
      </c>
      <c r="G178" s="8" t="inlineStr">
        <is>
          <t>✅ 对账齐全</t>
        </is>
      </c>
    </row>
    <row r="179">
      <c r="A179" s="26" t="n"/>
      <c r="B179" s="26" t="n"/>
      <c r="C179" s="16" t="n"/>
      <c r="D179" s="27" t="n"/>
      <c r="E179" s="16" t="n"/>
      <c r="F179" s="8" t="inlineStr">
        <is>
          <t>✅ 可导入</t>
        </is>
      </c>
      <c r="G179" s="8" t="inlineStr">
        <is>
          <t>✅ 对账齐全</t>
        </is>
      </c>
    </row>
    <row r="180">
      <c r="A180" s="25" t="n"/>
      <c r="B180" s="25" t="n"/>
      <c r="C180" s="15" t="n"/>
      <c r="D180" s="27" t="n"/>
      <c r="E180" s="15" t="n"/>
      <c r="F180" s="8" t="inlineStr">
        <is>
          <t>✅ 可导入</t>
        </is>
      </c>
      <c r="G180" s="8" t="inlineStr">
        <is>
          <t>✅ 对账齐全</t>
        </is>
      </c>
    </row>
    <row r="181">
      <c r="A181" s="26" t="n"/>
      <c r="B181" s="26" t="n"/>
      <c r="C181" s="16" t="n"/>
      <c r="D181" s="27" t="n"/>
      <c r="E181" s="16" t="n"/>
      <c r="F181" s="8" t="inlineStr">
        <is>
          <t>✅ 可导入</t>
        </is>
      </c>
      <c r="G181" s="8" t="inlineStr">
        <is>
          <t>✅ 对账齐全</t>
        </is>
      </c>
    </row>
    <row r="182">
      <c r="A182" s="25" t="n"/>
      <c r="B182" s="25" t="n"/>
      <c r="C182" s="15" t="n"/>
      <c r="D182" s="27" t="n"/>
      <c r="E182" s="15" t="n"/>
      <c r="F182" s="8" t="inlineStr">
        <is>
          <t>✅ 可导入</t>
        </is>
      </c>
      <c r="G182" s="8" t="inlineStr">
        <is>
          <t>✅ 对账齐全</t>
        </is>
      </c>
    </row>
    <row r="183">
      <c r="A183" s="26" t="n"/>
      <c r="B183" s="26" t="n"/>
      <c r="C183" s="16" t="n"/>
      <c r="D183" s="27" t="n"/>
      <c r="E183" s="16" t="n"/>
      <c r="F183" s="8" t="inlineStr">
        <is>
          <t>✅ 可导入</t>
        </is>
      </c>
      <c r="G183" s="8" t="inlineStr">
        <is>
          <t>✅ 对账齐全</t>
        </is>
      </c>
    </row>
    <row r="184">
      <c r="A184" s="25" t="n"/>
      <c r="B184" s="25" t="n"/>
      <c r="C184" s="15" t="n"/>
      <c r="D184" s="27" t="n"/>
      <c r="E184" s="15" t="n"/>
      <c r="F184" s="8" t="inlineStr">
        <is>
          <t>✅ 可导入</t>
        </is>
      </c>
      <c r="G184" s="8" t="inlineStr">
        <is>
          <t>✅ 对账齐全</t>
        </is>
      </c>
    </row>
    <row r="185">
      <c r="A185" s="26" t="n"/>
      <c r="B185" s="26" t="n"/>
      <c r="C185" s="16" t="n"/>
      <c r="D185" s="27" t="n"/>
      <c r="E185" s="16" t="n"/>
      <c r="F185" s="8" t="inlineStr">
        <is>
          <t>✅ 可导入</t>
        </is>
      </c>
      <c r="G185" s="8" t="inlineStr">
        <is>
          <t>✅ 对账齐全</t>
        </is>
      </c>
    </row>
    <row r="186">
      <c r="A186" s="25" t="n"/>
      <c r="B186" s="25" t="n"/>
      <c r="C186" s="15" t="n"/>
      <c r="D186" s="27" t="n"/>
      <c r="E186" s="15" t="n"/>
      <c r="F186" s="8" t="inlineStr">
        <is>
          <t>✅ 可导入</t>
        </is>
      </c>
      <c r="G186" s="8" t="inlineStr">
        <is>
          <t>✅ 对账齐全</t>
        </is>
      </c>
    </row>
    <row r="187">
      <c r="A187" s="26" t="n"/>
      <c r="B187" s="26" t="n"/>
      <c r="C187" s="16" t="n"/>
      <c r="D187" s="27" t="n"/>
      <c r="E187" s="16" t="n"/>
      <c r="F187" s="8" t="inlineStr">
        <is>
          <t>✅ 可导入</t>
        </is>
      </c>
      <c r="G187" s="8" t="inlineStr">
        <is>
          <t>✅ 对账齐全</t>
        </is>
      </c>
    </row>
    <row r="188">
      <c r="A188" s="25" t="n"/>
      <c r="B188" s="25" t="n"/>
      <c r="C188" s="15" t="n"/>
      <c r="D188" s="27" t="n"/>
      <c r="E188" s="15" t="n"/>
      <c r="F188" s="8" t="inlineStr">
        <is>
          <t>✅ 可导入</t>
        </is>
      </c>
      <c r="G188" s="8" t="inlineStr">
        <is>
          <t>✅ 对账齐全</t>
        </is>
      </c>
    </row>
    <row r="189">
      <c r="A189" s="26" t="n"/>
      <c r="B189" s="26" t="n"/>
      <c r="C189" s="16" t="n"/>
      <c r="D189" s="27" t="n"/>
      <c r="E189" s="16" t="n"/>
      <c r="F189" s="8" t="inlineStr">
        <is>
          <t>✅ 可导入</t>
        </is>
      </c>
      <c r="G189" s="8" t="inlineStr">
        <is>
          <t>✅ 对账齐全</t>
        </is>
      </c>
    </row>
    <row r="190">
      <c r="A190" s="25" t="n"/>
      <c r="B190" s="25" t="n"/>
      <c r="C190" s="15" t="n"/>
      <c r="D190" s="27" t="n"/>
      <c r="E190" s="15" t="n"/>
      <c r="F190" s="8" t="inlineStr">
        <is>
          <t>✅ 可导入</t>
        </is>
      </c>
      <c r="G190" s="8" t="inlineStr">
        <is>
          <t>✅ 对账齐全</t>
        </is>
      </c>
    </row>
    <row r="191">
      <c r="A191" s="26" t="n"/>
      <c r="B191" s="26" t="n"/>
      <c r="C191" s="16" t="n"/>
      <c r="D191" s="27" t="n"/>
      <c r="E191" s="16" t="n"/>
      <c r="F191" s="8" t="inlineStr">
        <is>
          <t>✅ 可导入</t>
        </is>
      </c>
      <c r="G191" s="8" t="inlineStr">
        <is>
          <t>✅ 对账齐全</t>
        </is>
      </c>
    </row>
    <row r="192">
      <c r="A192" s="25" t="n"/>
      <c r="B192" s="25" t="n"/>
      <c r="C192" s="15" t="n"/>
      <c r="D192" s="27" t="n"/>
      <c r="E192" s="15" t="n"/>
      <c r="F192" s="8" t="inlineStr">
        <is>
          <t>✅ 可导入</t>
        </is>
      </c>
      <c r="G192" s="8" t="inlineStr">
        <is>
          <t>✅ 对账齐全</t>
        </is>
      </c>
    </row>
    <row r="193">
      <c r="A193" s="26" t="n"/>
      <c r="B193" s="26" t="n"/>
      <c r="C193" s="16" t="n"/>
      <c r="D193" s="27" t="n"/>
      <c r="E193" s="16" t="n"/>
      <c r="F193" s="8" t="inlineStr">
        <is>
          <t>✅ 可导入</t>
        </is>
      </c>
      <c r="G193" s="8" t="inlineStr">
        <is>
          <t>✅ 对账齐全</t>
        </is>
      </c>
    </row>
    <row r="194">
      <c r="A194" s="25" t="n"/>
      <c r="B194" s="25" t="n"/>
      <c r="C194" s="15" t="n"/>
      <c r="D194" s="27" t="n"/>
      <c r="E194" s="15" t="n"/>
      <c r="F194" s="8" t="inlineStr">
        <is>
          <t>✅ 可导入</t>
        </is>
      </c>
      <c r="G194" s="8" t="inlineStr">
        <is>
          <t>✅ 对账齐全</t>
        </is>
      </c>
    </row>
    <row r="195">
      <c r="A195" s="26" t="n"/>
      <c r="B195" s="26" t="n"/>
      <c r="C195" s="16" t="n"/>
      <c r="D195" s="27" t="n"/>
      <c r="E195" s="16" t="n"/>
      <c r="F195" s="8" t="inlineStr">
        <is>
          <t>✅ 可导入</t>
        </is>
      </c>
      <c r="G195" s="8" t="inlineStr">
        <is>
          <t>✅ 对账齐全</t>
        </is>
      </c>
    </row>
    <row r="196">
      <c r="A196" s="25" t="n"/>
      <c r="B196" s="25" t="n"/>
      <c r="C196" s="15" t="n"/>
      <c r="D196" s="27" t="n"/>
      <c r="E196" s="15" t="n"/>
      <c r="F196" s="8" t="inlineStr">
        <is>
          <t>✅ 可导入</t>
        </is>
      </c>
      <c r="G196" s="8" t="inlineStr">
        <is>
          <t>✅ 对账齐全</t>
        </is>
      </c>
    </row>
    <row r="197">
      <c r="A197" s="26" t="n"/>
      <c r="B197" s="26" t="n"/>
      <c r="C197" s="16" t="n"/>
      <c r="D197" s="27" t="n"/>
      <c r="E197" s="16" t="n"/>
      <c r="F197" s="8" t="inlineStr">
        <is>
          <t>✅ 可导入</t>
        </is>
      </c>
      <c r="G197" s="8" t="inlineStr">
        <is>
          <t>✅ 对账齐全</t>
        </is>
      </c>
    </row>
    <row r="198">
      <c r="A198" s="25" t="n"/>
      <c r="B198" s="25" t="n"/>
      <c r="C198" s="15" t="n"/>
      <c r="D198" s="27" t="n"/>
      <c r="E198" s="15" t="n"/>
      <c r="F198" s="8" t="inlineStr">
        <is>
          <t>✅ 可导入</t>
        </is>
      </c>
      <c r="G198" s="8" t="inlineStr">
        <is>
          <t>✅ 对账齐全</t>
        </is>
      </c>
    </row>
    <row r="199">
      <c r="A199" s="26" t="n"/>
      <c r="B199" s="26" t="n"/>
      <c r="C199" s="16" t="n"/>
      <c r="D199" s="27" t="n"/>
      <c r="E199" s="16" t="n"/>
      <c r="F199" s="8" t="inlineStr">
        <is>
          <t>✅ 可导入</t>
        </is>
      </c>
      <c r="G199" s="8" t="inlineStr">
        <is>
          <t>✅ 对账齐全</t>
        </is>
      </c>
    </row>
    <row r="200">
      <c r="A200" s="25" t="n"/>
      <c r="B200" s="25" t="n"/>
      <c r="C200" s="15" t="n"/>
      <c r="D200" s="27" t="n"/>
      <c r="E200" s="15" t="n"/>
      <c r="F200" s="8" t="inlineStr">
        <is>
          <t>✅ 可导入</t>
        </is>
      </c>
      <c r="G200" s="8" t="inlineStr">
        <is>
          <t>✅ 对账齐全</t>
        </is>
      </c>
    </row>
    <row r="201">
      <c r="A201" s="26" t="n"/>
      <c r="B201" s="26" t="n"/>
      <c r="C201" s="16" t="n"/>
      <c r="D201" s="27" t="n"/>
      <c r="E201" s="16" t="n"/>
      <c r="F201" s="8" t="inlineStr">
        <is>
          <t>✅ 可导入</t>
        </is>
      </c>
      <c r="G201" s="8" t="inlineStr">
        <is>
          <t>✅ 对账齐全</t>
        </is>
      </c>
    </row>
    <row r="202">
      <c r="A202" s="25" t="n"/>
      <c r="B202" s="25" t="n"/>
      <c r="C202" s="15" t="n"/>
      <c r="D202" s="27" t="n"/>
      <c r="E202" s="15" t="n"/>
      <c r="F202" s="8" t="inlineStr">
        <is>
          <t>✅ 可导入</t>
        </is>
      </c>
      <c r="G202" s="8" t="inlineStr">
        <is>
          <t>✅ 对账齐全</t>
        </is>
      </c>
    </row>
    <row r="203">
      <c r="A203" s="26" t="n"/>
      <c r="B203" s="26" t="n"/>
      <c r="C203" s="16" t="n"/>
      <c r="D203" s="27" t="n"/>
      <c r="E203" s="16" t="n"/>
      <c r="F203" s="8" t="inlineStr">
        <is>
          <t>✅ 可导入</t>
        </is>
      </c>
      <c r="G203" s="8" t="inlineStr">
        <is>
          <t>✅ 对账齐全</t>
        </is>
      </c>
    </row>
    <row r="204">
      <c r="A204" s="25" t="n"/>
      <c r="B204" s="25" t="n"/>
      <c r="C204" s="15" t="n"/>
      <c r="D204" s="27" t="n"/>
      <c r="E204" s="15" t="n"/>
      <c r="F204" s="8" t="inlineStr">
        <is>
          <t>✅ 可导入</t>
        </is>
      </c>
      <c r="G204" s="8" t="inlineStr">
        <is>
          <t>✅ 对账齐全</t>
        </is>
      </c>
    </row>
    <row r="205">
      <c r="A205" s="26" t="n"/>
      <c r="B205" s="26" t="n"/>
      <c r="C205" s="16" t="n"/>
      <c r="D205" s="27" t="n"/>
      <c r="E205" s="16" t="n"/>
      <c r="F205" s="8" t="inlineStr">
        <is>
          <t>✅ 可导入</t>
        </is>
      </c>
      <c r="G205" s="8" t="inlineStr">
        <is>
          <t>✅ 对账齐全</t>
        </is>
      </c>
    </row>
    <row r="206">
      <c r="A206" s="25" t="n"/>
      <c r="B206" s="25" t="n"/>
      <c r="C206" s="15" t="n"/>
      <c r="D206" s="27" t="n"/>
      <c r="E206" s="15" t="n"/>
      <c r="F206" s="8" t="inlineStr">
        <is>
          <t>✅ 可导入</t>
        </is>
      </c>
      <c r="G206" s="8" t="inlineStr">
        <is>
          <t>✅ 对账齐全</t>
        </is>
      </c>
    </row>
    <row r="207">
      <c r="A207" s="26" t="n"/>
      <c r="B207" s="26" t="n"/>
      <c r="C207" s="16" t="n"/>
      <c r="D207" s="27" t="n"/>
      <c r="E207" s="16" t="n"/>
      <c r="F207" s="8" t="inlineStr">
        <is>
          <t>✅ 可导入</t>
        </is>
      </c>
      <c r="G207" s="8" t="inlineStr">
        <is>
          <t>✅ 对账齐全</t>
        </is>
      </c>
    </row>
    <row r="208">
      <c r="A208" s="25" t="n"/>
      <c r="B208" s="25" t="n"/>
      <c r="C208" s="15" t="n"/>
      <c r="D208" s="27" t="n"/>
      <c r="E208" s="15" t="n"/>
      <c r="F208" s="8" t="inlineStr">
        <is>
          <t>✅ 可导入</t>
        </is>
      </c>
      <c r="G208" s="8" t="inlineStr">
        <is>
          <t>✅ 对账齐全</t>
        </is>
      </c>
    </row>
    <row r="209">
      <c r="A209" s="26" t="n"/>
      <c r="B209" s="26" t="n"/>
      <c r="C209" s="16" t="n"/>
      <c r="D209" s="27" t="n"/>
      <c r="E209" s="16" t="n"/>
      <c r="F209" s="8" t="inlineStr">
        <is>
          <t>✅ 可导入</t>
        </is>
      </c>
      <c r="G209" s="8" t="inlineStr">
        <is>
          <t>✅ 对账齐全</t>
        </is>
      </c>
    </row>
    <row r="210">
      <c r="A210" s="25" t="n"/>
      <c r="B210" s="25" t="n"/>
      <c r="C210" s="15" t="n"/>
      <c r="D210" s="27" t="n"/>
      <c r="E210" s="15" t="n"/>
      <c r="F210" s="8" t="inlineStr">
        <is>
          <t>✅ 可导入</t>
        </is>
      </c>
      <c r="G210" s="8" t="inlineStr">
        <is>
          <t>✅ 对账齐全</t>
        </is>
      </c>
    </row>
    <row r="211">
      <c r="A211" s="26" t="n"/>
      <c r="B211" s="26" t="n"/>
      <c r="C211" s="16" t="n"/>
      <c r="D211" s="27" t="n"/>
      <c r="E211" s="16" t="n"/>
      <c r="F211" s="8" t="inlineStr">
        <is>
          <t>✅ 可导入</t>
        </is>
      </c>
      <c r="G211" s="8" t="inlineStr">
        <is>
          <t>✅ 对账齐全</t>
        </is>
      </c>
    </row>
    <row r="212">
      <c r="A212" s="25" t="n"/>
      <c r="B212" s="25" t="n"/>
      <c r="C212" s="15" t="n"/>
      <c r="D212" s="27" t="n"/>
      <c r="E212" s="15" t="n"/>
      <c r="F212" s="8" t="inlineStr">
        <is>
          <t>✅ 可导入</t>
        </is>
      </c>
      <c r="G212" s="8" t="inlineStr">
        <is>
          <t>✅ 对账齐全</t>
        </is>
      </c>
    </row>
    <row r="213">
      <c r="A213" s="26" t="n"/>
      <c r="B213" s="26" t="n"/>
      <c r="C213" s="16" t="n"/>
      <c r="D213" s="27" t="n"/>
      <c r="E213" s="16" t="n"/>
      <c r="F213" s="8" t="inlineStr">
        <is>
          <t>✅ 可导入</t>
        </is>
      </c>
      <c r="G213" s="8" t="inlineStr">
        <is>
          <t>✅ 对账齐全</t>
        </is>
      </c>
    </row>
    <row r="214">
      <c r="A214" s="25" t="n"/>
      <c r="B214" s="25" t="n"/>
      <c r="C214" s="15" t="n"/>
      <c r="D214" s="27" t="n"/>
      <c r="E214" s="15" t="n"/>
      <c r="F214" s="8" t="inlineStr">
        <is>
          <t>✅ 可导入</t>
        </is>
      </c>
      <c r="G214" s="8" t="inlineStr">
        <is>
          <t>✅ 对账齐全</t>
        </is>
      </c>
    </row>
    <row r="215">
      <c r="A215" s="26" t="n"/>
      <c r="B215" s="26" t="n"/>
      <c r="C215" s="16" t="n"/>
      <c r="D215" s="27" t="n"/>
      <c r="E215" s="16" t="n"/>
      <c r="F215" s="8" t="inlineStr">
        <is>
          <t>✅ 可导入</t>
        </is>
      </c>
      <c r="G215" s="8" t="inlineStr">
        <is>
          <t>✅ 对账齐全</t>
        </is>
      </c>
    </row>
    <row r="216">
      <c r="A216" s="25" t="n"/>
      <c r="B216" s="25" t="n"/>
      <c r="C216" s="15" t="n"/>
      <c r="D216" s="27" t="n"/>
      <c r="E216" s="15" t="n"/>
      <c r="F216" s="8" t="inlineStr">
        <is>
          <t>✅ 可导入</t>
        </is>
      </c>
      <c r="G216" s="8" t="inlineStr">
        <is>
          <t>✅ 对账齐全</t>
        </is>
      </c>
    </row>
    <row r="217">
      <c r="A217" s="26" t="n"/>
      <c r="B217" s="26" t="n"/>
      <c r="C217" s="16" t="n"/>
      <c r="D217" s="27" t="n"/>
      <c r="E217" s="16" t="n"/>
      <c r="F217" s="8" t="inlineStr">
        <is>
          <t>✅ 可导入</t>
        </is>
      </c>
      <c r="G217" s="8" t="inlineStr">
        <is>
          <t>✅ 对账齐全</t>
        </is>
      </c>
    </row>
    <row r="218">
      <c r="A218" s="25" t="n"/>
      <c r="B218" s="25" t="n"/>
      <c r="C218" s="15" t="n"/>
      <c r="D218" s="27" t="n"/>
      <c r="E218" s="15" t="n"/>
      <c r="F218" s="8" t="inlineStr">
        <is>
          <t>✅ 可导入</t>
        </is>
      </c>
      <c r="G218" s="8" t="inlineStr">
        <is>
          <t>✅ 对账齐全</t>
        </is>
      </c>
    </row>
    <row r="219">
      <c r="A219" s="26" t="n"/>
      <c r="B219" s="26" t="n"/>
      <c r="C219" s="16" t="n"/>
      <c r="D219" s="27" t="n"/>
      <c r="E219" s="16" t="n"/>
      <c r="F219" s="8" t="inlineStr">
        <is>
          <t>✅ 可导入</t>
        </is>
      </c>
      <c r="G219" s="8" t="inlineStr">
        <is>
          <t>✅ 对账齐全</t>
        </is>
      </c>
    </row>
    <row r="220">
      <c r="A220" s="25" t="n"/>
      <c r="B220" s="25" t="n"/>
      <c r="C220" s="15" t="n"/>
      <c r="D220" s="27" t="n"/>
      <c r="E220" s="15" t="n"/>
      <c r="F220" s="8" t="inlineStr">
        <is>
          <t>✅ 可导入</t>
        </is>
      </c>
      <c r="G220" s="8" t="inlineStr">
        <is>
          <t>✅ 对账齐全</t>
        </is>
      </c>
    </row>
    <row r="221">
      <c r="A221" s="26" t="n"/>
      <c r="B221" s="26" t="n"/>
      <c r="C221" s="16" t="n"/>
      <c r="D221" s="27" t="n"/>
      <c r="E221" s="16" t="n"/>
      <c r="F221" s="8" t="inlineStr">
        <is>
          <t>✅ 可导入</t>
        </is>
      </c>
      <c r="G221" s="8" t="inlineStr">
        <is>
          <t>✅ 对账齐全</t>
        </is>
      </c>
    </row>
    <row r="222">
      <c r="A222" s="25" t="n"/>
      <c r="B222" s="25" t="n"/>
      <c r="C222" s="15" t="n"/>
      <c r="D222" s="27" t="n"/>
      <c r="E222" s="15" t="n"/>
      <c r="F222" s="8" t="inlineStr">
        <is>
          <t>✅ 可导入</t>
        </is>
      </c>
      <c r="G222" s="8" t="inlineStr">
        <is>
          <t>✅ 对账齐全</t>
        </is>
      </c>
    </row>
    <row r="223">
      <c r="A223" s="26" t="n"/>
      <c r="B223" s="26" t="n"/>
      <c r="C223" s="16" t="n"/>
      <c r="D223" s="27" t="n"/>
      <c r="E223" s="16" t="n"/>
      <c r="F223" s="8" t="inlineStr">
        <is>
          <t>✅ 可导入</t>
        </is>
      </c>
      <c r="G223" s="8" t="inlineStr">
        <is>
          <t>✅ 对账齐全</t>
        </is>
      </c>
    </row>
    <row r="224">
      <c r="A224" s="25" t="n"/>
      <c r="B224" s="25" t="n"/>
      <c r="C224" s="15" t="n"/>
      <c r="D224" s="27" t="n"/>
      <c r="E224" s="15" t="n"/>
      <c r="F224" s="8" t="inlineStr">
        <is>
          <t>✅ 可导入</t>
        </is>
      </c>
      <c r="G224" s="8" t="inlineStr">
        <is>
          <t>✅ 对账齐全</t>
        </is>
      </c>
    </row>
    <row r="225">
      <c r="A225" s="26" t="n"/>
      <c r="B225" s="26" t="n"/>
      <c r="C225" s="16" t="n"/>
      <c r="D225" s="27" t="n"/>
      <c r="E225" s="16" t="n"/>
      <c r="F225" s="8" t="inlineStr">
        <is>
          <t>✅ 可导入</t>
        </is>
      </c>
      <c r="G225" s="8" t="inlineStr">
        <is>
          <t>✅ 对账齐全</t>
        </is>
      </c>
    </row>
    <row r="226">
      <c r="A226" s="25" t="n"/>
      <c r="B226" s="25" t="n"/>
      <c r="C226" s="15" t="n"/>
      <c r="D226" s="27" t="n"/>
      <c r="E226" s="15" t="n"/>
      <c r="F226" s="8" t="inlineStr">
        <is>
          <t>✅ 可导入</t>
        </is>
      </c>
      <c r="G226" s="8" t="inlineStr">
        <is>
          <t>✅ 对账齐全</t>
        </is>
      </c>
    </row>
    <row r="227">
      <c r="A227" s="26" t="n"/>
      <c r="B227" s="26" t="n"/>
      <c r="C227" s="16" t="n"/>
      <c r="D227" s="27" t="n"/>
      <c r="E227" s="16" t="n"/>
      <c r="F227" s="8" t="inlineStr">
        <is>
          <t>✅ 可导入</t>
        </is>
      </c>
      <c r="G227" s="8" t="inlineStr">
        <is>
          <t>✅ 对账齐全</t>
        </is>
      </c>
    </row>
    <row r="228">
      <c r="A228" s="25" t="n"/>
      <c r="B228" s="25" t="n"/>
      <c r="C228" s="15" t="n"/>
      <c r="D228" s="27" t="n"/>
      <c r="E228" s="15" t="n"/>
      <c r="F228" s="8" t="inlineStr">
        <is>
          <t>✅ 可导入</t>
        </is>
      </c>
      <c r="G228" s="8" t="inlineStr">
        <is>
          <t>✅ 对账齐全</t>
        </is>
      </c>
    </row>
    <row r="229">
      <c r="A229" s="26" t="n"/>
      <c r="B229" s="26" t="n"/>
      <c r="C229" s="16" t="n"/>
      <c r="D229" s="27" t="n"/>
      <c r="E229" s="16" t="n"/>
      <c r="F229" s="8" t="inlineStr">
        <is>
          <t>✅ 可导入</t>
        </is>
      </c>
      <c r="G229" s="8" t="inlineStr">
        <is>
          <t>✅ 对账齐全</t>
        </is>
      </c>
    </row>
    <row r="230">
      <c r="A230" s="25" t="n"/>
      <c r="B230" s="25" t="n"/>
      <c r="C230" s="15" t="n"/>
      <c r="D230" s="27" t="n"/>
      <c r="E230" s="15" t="n"/>
      <c r="F230" s="8" t="inlineStr">
        <is>
          <t>✅ 可导入</t>
        </is>
      </c>
      <c r="G230" s="8" t="inlineStr">
        <is>
          <t>✅ 对账齐全</t>
        </is>
      </c>
    </row>
    <row r="231">
      <c r="A231" s="26" t="n"/>
      <c r="B231" s="26" t="n"/>
      <c r="C231" s="16" t="n"/>
      <c r="D231" s="27" t="n"/>
      <c r="E231" s="16" t="n"/>
      <c r="F231" s="8" t="inlineStr">
        <is>
          <t>✅ 可导入</t>
        </is>
      </c>
      <c r="G231" s="8" t="inlineStr">
        <is>
          <t>✅ 对账齐全</t>
        </is>
      </c>
    </row>
    <row r="232">
      <c r="A232" s="25" t="n"/>
      <c r="B232" s="25" t="n"/>
      <c r="C232" s="15" t="n"/>
      <c r="D232" s="27" t="n"/>
      <c r="E232" s="15" t="n"/>
      <c r="F232" s="8" t="inlineStr">
        <is>
          <t>✅ 可导入</t>
        </is>
      </c>
      <c r="G232" s="8" t="inlineStr">
        <is>
          <t>✅ 对账齐全</t>
        </is>
      </c>
    </row>
    <row r="233">
      <c r="A233" s="26" t="n"/>
      <c r="B233" s="26" t="n"/>
      <c r="C233" s="16" t="n"/>
      <c r="D233" s="27" t="n"/>
      <c r="E233" s="16" t="n"/>
      <c r="F233" s="8" t="inlineStr">
        <is>
          <t>✅ 可导入</t>
        </is>
      </c>
      <c r="G233" s="8" t="inlineStr">
        <is>
          <t>✅ 对账齐全</t>
        </is>
      </c>
    </row>
    <row r="234">
      <c r="A234" s="25" t="n"/>
      <c r="B234" s="25" t="n"/>
      <c r="C234" s="15" t="n"/>
      <c r="D234" s="27" t="n"/>
      <c r="E234" s="15" t="n"/>
      <c r="F234" s="8" t="inlineStr">
        <is>
          <t>✅ 可导入</t>
        </is>
      </c>
      <c r="G234" s="8" t="inlineStr">
        <is>
          <t>✅ 对账齐全</t>
        </is>
      </c>
    </row>
    <row r="235">
      <c r="A235" s="26" t="n"/>
      <c r="B235" s="26" t="n"/>
      <c r="C235" s="16" t="n"/>
      <c r="D235" s="27" t="n"/>
      <c r="E235" s="16" t="n"/>
      <c r="F235" s="8" t="inlineStr">
        <is>
          <t>✅ 可导入</t>
        </is>
      </c>
      <c r="G235" s="8" t="inlineStr">
        <is>
          <t>✅ 对账齐全</t>
        </is>
      </c>
    </row>
    <row r="236">
      <c r="A236" s="25" t="n"/>
      <c r="B236" s="25" t="n"/>
      <c r="C236" s="15" t="n"/>
      <c r="D236" s="27" t="n"/>
      <c r="E236" s="15" t="n"/>
      <c r="F236" s="8" t="inlineStr">
        <is>
          <t>✅ 可导入</t>
        </is>
      </c>
      <c r="G236" s="8" t="inlineStr">
        <is>
          <t>✅ 对账齐全</t>
        </is>
      </c>
    </row>
    <row r="237">
      <c r="A237" s="26" t="n"/>
      <c r="B237" s="26" t="n"/>
      <c r="C237" s="16" t="n"/>
      <c r="D237" s="27" t="n"/>
      <c r="E237" s="16" t="n"/>
      <c r="F237" s="8" t="inlineStr">
        <is>
          <t>✅ 可导入</t>
        </is>
      </c>
      <c r="G237" s="8" t="inlineStr">
        <is>
          <t>✅ 对账齐全</t>
        </is>
      </c>
    </row>
    <row r="238">
      <c r="A238" s="25" t="n"/>
      <c r="B238" s="25" t="n"/>
      <c r="C238" s="15" t="n"/>
      <c r="D238" s="27" t="n"/>
      <c r="E238" s="15" t="n"/>
      <c r="F238" s="8" t="inlineStr">
        <is>
          <t>✅ 可导入</t>
        </is>
      </c>
      <c r="G238" s="8" t="inlineStr">
        <is>
          <t>✅ 对账齐全</t>
        </is>
      </c>
    </row>
    <row r="239">
      <c r="A239" s="26" t="n"/>
      <c r="B239" s="26" t="n"/>
      <c r="C239" s="16" t="n"/>
      <c r="D239" s="27" t="n"/>
      <c r="E239" s="16" t="n"/>
      <c r="F239" s="8" t="inlineStr">
        <is>
          <t>✅ 可导入</t>
        </is>
      </c>
      <c r="G239" s="8" t="inlineStr">
        <is>
          <t>✅ 对账齐全</t>
        </is>
      </c>
    </row>
    <row r="240">
      <c r="A240" s="25" t="n"/>
      <c r="B240" s="25" t="n"/>
      <c r="C240" s="15" t="n"/>
      <c r="D240" s="27" t="n"/>
      <c r="E240" s="15" t="n"/>
      <c r="F240" s="8" t="inlineStr">
        <is>
          <t>✅ 可导入</t>
        </is>
      </c>
      <c r="G240" s="8" t="inlineStr">
        <is>
          <t>✅ 对账齐全</t>
        </is>
      </c>
    </row>
    <row r="241">
      <c r="A241" s="26" t="n"/>
      <c r="B241" s="26" t="n"/>
      <c r="C241" s="16" t="n"/>
      <c r="D241" s="27" t="n"/>
      <c r="E241" s="16" t="n"/>
      <c r="F241" s="8" t="inlineStr">
        <is>
          <t>✅ 可导入</t>
        </is>
      </c>
      <c r="G241" s="8" t="inlineStr">
        <is>
          <t>✅ 对账齐全</t>
        </is>
      </c>
    </row>
    <row r="242">
      <c r="A242" s="25" t="n"/>
      <c r="B242" s="25" t="n"/>
      <c r="C242" s="15" t="n"/>
      <c r="D242" s="27" t="n"/>
      <c r="E242" s="15" t="n"/>
      <c r="F242" s="8" t="inlineStr">
        <is>
          <t>✅ 可导入</t>
        </is>
      </c>
      <c r="G242" s="8" t="inlineStr">
        <is>
          <t>✅ 对账齐全</t>
        </is>
      </c>
    </row>
    <row r="243">
      <c r="A243" s="26" t="n"/>
      <c r="B243" s="26" t="n"/>
      <c r="C243" s="16" t="n"/>
      <c r="D243" s="27" t="n"/>
      <c r="E243" s="16" t="n"/>
      <c r="F243" s="8" t="inlineStr">
        <is>
          <t>✅ 可导入</t>
        </is>
      </c>
      <c r="G243" s="8" t="inlineStr">
        <is>
          <t>✅ 对账齐全</t>
        </is>
      </c>
    </row>
    <row r="244">
      <c r="A244" s="25" t="n"/>
      <c r="B244" s="25" t="n"/>
      <c r="C244" s="15" t="n"/>
      <c r="D244" s="27" t="n"/>
      <c r="E244" s="15" t="n"/>
      <c r="F244" s="8" t="inlineStr">
        <is>
          <t>✅ 可导入</t>
        </is>
      </c>
      <c r="G244" s="8" t="inlineStr">
        <is>
          <t>✅ 对账齐全</t>
        </is>
      </c>
    </row>
    <row r="245">
      <c r="A245" s="26" t="n"/>
      <c r="B245" s="26" t="n"/>
      <c r="C245" s="16" t="n"/>
      <c r="D245" s="27" t="n"/>
      <c r="E245" s="16" t="n"/>
      <c r="F245" s="8" t="inlineStr">
        <is>
          <t>✅ 可导入</t>
        </is>
      </c>
      <c r="G245" s="8" t="inlineStr">
        <is>
          <t>✅ 对账齐全</t>
        </is>
      </c>
    </row>
    <row r="246">
      <c r="A246" s="25" t="n"/>
      <c r="B246" s="25" t="n"/>
      <c r="C246" s="15" t="n"/>
      <c r="D246" s="27" t="n"/>
      <c r="E246" s="15" t="n"/>
      <c r="F246" s="8" t="inlineStr">
        <is>
          <t>✅ 可导入</t>
        </is>
      </c>
      <c r="G246" s="8" t="inlineStr">
        <is>
          <t>✅ 对账齐全</t>
        </is>
      </c>
    </row>
    <row r="247">
      <c r="A247" s="26" t="n"/>
      <c r="B247" s="26" t="n"/>
      <c r="C247" s="16" t="n"/>
      <c r="D247" s="27" t="n"/>
      <c r="E247" s="16" t="n"/>
      <c r="F247" s="8" t="inlineStr">
        <is>
          <t>✅ 可导入</t>
        </is>
      </c>
      <c r="G247" s="8" t="inlineStr">
        <is>
          <t>✅ 对账齐全</t>
        </is>
      </c>
    </row>
    <row r="248">
      <c r="A248" s="25" t="n"/>
      <c r="B248" s="25" t="n"/>
      <c r="C248" s="15" t="n"/>
      <c r="D248" s="27" t="n"/>
      <c r="E248" s="15" t="n"/>
      <c r="F248" s="8" t="inlineStr">
        <is>
          <t>✅ 可导入</t>
        </is>
      </c>
      <c r="G248" s="8" t="inlineStr">
        <is>
          <t>✅ 对账齐全</t>
        </is>
      </c>
    </row>
    <row r="249">
      <c r="A249" s="26" t="n"/>
      <c r="B249" s="26" t="n"/>
      <c r="C249" s="16" t="n"/>
      <c r="D249" s="27" t="n"/>
      <c r="E249" s="16" t="n"/>
      <c r="F249" s="8" t="inlineStr">
        <is>
          <t>✅ 可导入</t>
        </is>
      </c>
      <c r="G249" s="8" t="inlineStr">
        <is>
          <t>✅ 对账齐全</t>
        </is>
      </c>
    </row>
    <row r="250">
      <c r="A250" s="25" t="n"/>
      <c r="B250" s="25" t="n"/>
      <c r="C250" s="15" t="n"/>
      <c r="D250" s="27" t="n"/>
      <c r="E250" s="15" t="n"/>
      <c r="F250" s="8" t="inlineStr">
        <is>
          <t>✅ 可导入</t>
        </is>
      </c>
      <c r="G250" s="8" t="inlineStr">
        <is>
          <t>✅ 对账齐全</t>
        </is>
      </c>
    </row>
    <row r="251">
      <c r="A251" s="26" t="n"/>
      <c r="B251" s="26" t="n"/>
      <c r="C251" s="16" t="n"/>
      <c r="D251" s="27" t="n"/>
      <c r="E251" s="16" t="n"/>
      <c r="F251" s="8" t="inlineStr">
        <is>
          <t>✅ 可导入</t>
        </is>
      </c>
      <c r="G251" s="8" t="inlineStr">
        <is>
          <t>✅ 对账齐全</t>
        </is>
      </c>
    </row>
    <row r="252">
      <c r="A252" s="25" t="n"/>
      <c r="B252" s="25" t="n"/>
      <c r="C252" s="15" t="n"/>
      <c r="D252" s="27" t="n"/>
      <c r="E252" s="15" t="n"/>
      <c r="F252" s="8" t="inlineStr">
        <is>
          <t>✅ 可导入</t>
        </is>
      </c>
      <c r="G252" s="8" t="inlineStr">
        <is>
          <t>✅ 对账齐全</t>
        </is>
      </c>
    </row>
    <row r="253">
      <c r="A253" s="26" t="n"/>
      <c r="B253" s="26" t="n"/>
      <c r="C253" s="16" t="n"/>
      <c r="D253" s="27" t="n"/>
      <c r="E253" s="16" t="n"/>
      <c r="F253" s="8" t="inlineStr">
        <is>
          <t>✅ 可导入</t>
        </is>
      </c>
      <c r="G253" s="8" t="inlineStr">
        <is>
          <t>✅ 对账齐全</t>
        </is>
      </c>
    </row>
    <row r="254">
      <c r="A254" s="25" t="n"/>
      <c r="B254" s="25" t="n"/>
      <c r="C254" s="15" t="n"/>
      <c r="D254" s="27" t="n"/>
      <c r="E254" s="15" t="n"/>
      <c r="F254" s="8" t="inlineStr">
        <is>
          <t>✅ 可导入</t>
        </is>
      </c>
      <c r="G254" s="8" t="inlineStr">
        <is>
          <t>✅ 对账齐全</t>
        </is>
      </c>
    </row>
    <row r="255">
      <c r="A255" s="26" t="n"/>
      <c r="B255" s="26" t="n"/>
      <c r="C255" s="16" t="n"/>
      <c r="D255" s="27" t="n"/>
      <c r="E255" s="16" t="n"/>
      <c r="F255" s="8" t="inlineStr">
        <is>
          <t>✅ 可导入</t>
        </is>
      </c>
      <c r="G255" s="8" t="inlineStr">
        <is>
          <t>✅ 对账齐全</t>
        </is>
      </c>
    </row>
    <row r="256">
      <c r="A256" s="25" t="n"/>
      <c r="B256" s="25" t="n"/>
      <c r="C256" s="15" t="n"/>
      <c r="D256" s="27" t="n"/>
      <c r="E256" s="15" t="n"/>
      <c r="F256" s="8" t="inlineStr">
        <is>
          <t>✅ 可导入</t>
        </is>
      </c>
      <c r="G256" s="8" t="inlineStr">
        <is>
          <t>✅ 对账齐全</t>
        </is>
      </c>
    </row>
    <row r="257">
      <c r="A257" s="26" t="n"/>
      <c r="B257" s="26" t="n"/>
      <c r="C257" s="16" t="n"/>
      <c r="D257" s="27" t="n"/>
      <c r="E257" s="16" t="n"/>
      <c r="F257" s="8" t="inlineStr">
        <is>
          <t>✅ 可导入</t>
        </is>
      </c>
      <c r="G257" s="8" t="inlineStr">
        <is>
          <t>✅ 对账齐全</t>
        </is>
      </c>
    </row>
    <row r="258">
      <c r="A258" s="25" t="n"/>
      <c r="B258" s="25" t="n"/>
      <c r="C258" s="15" t="n"/>
      <c r="D258" s="27" t="n"/>
      <c r="E258" s="15" t="n"/>
      <c r="F258" s="8" t="inlineStr">
        <is>
          <t>✅ 可导入</t>
        </is>
      </c>
      <c r="G258" s="8" t="inlineStr">
        <is>
          <t>✅ 对账齐全</t>
        </is>
      </c>
    </row>
    <row r="259">
      <c r="A259" s="26" t="n"/>
      <c r="B259" s="26" t="n"/>
      <c r="C259" s="16" t="n"/>
      <c r="D259" s="27" t="n"/>
      <c r="E259" s="16" t="n"/>
      <c r="F259" s="8" t="inlineStr">
        <is>
          <t>✅ 可导入</t>
        </is>
      </c>
      <c r="G259" s="8" t="inlineStr">
        <is>
          <t>✅ 对账齐全</t>
        </is>
      </c>
    </row>
    <row r="260">
      <c r="A260" s="25" t="n"/>
      <c r="B260" s="25" t="n"/>
      <c r="C260" s="15" t="n"/>
      <c r="D260" s="27" t="n"/>
      <c r="E260" s="15" t="n"/>
      <c r="F260" s="8" t="inlineStr">
        <is>
          <t>✅ 可导入</t>
        </is>
      </c>
      <c r="G260" s="8" t="inlineStr">
        <is>
          <t>✅ 对账齐全</t>
        </is>
      </c>
    </row>
    <row r="261">
      <c r="A261" s="26" t="n"/>
      <c r="B261" s="26" t="n"/>
      <c r="C261" s="16" t="n"/>
      <c r="D261" s="27" t="n"/>
      <c r="E261" s="16" t="n"/>
      <c r="F261" s="8" t="inlineStr">
        <is>
          <t>✅ 可导入</t>
        </is>
      </c>
      <c r="G261" s="8" t="inlineStr">
        <is>
          <t>✅ 对账齐全</t>
        </is>
      </c>
    </row>
    <row r="262">
      <c r="A262" s="25" t="n"/>
      <c r="B262" s="25" t="n"/>
      <c r="C262" s="15" t="n"/>
      <c r="D262" s="27" t="n"/>
      <c r="E262" s="15" t="n"/>
      <c r="F262" s="8" t="inlineStr">
        <is>
          <t>✅ 可导入</t>
        </is>
      </c>
      <c r="G262" s="8" t="inlineStr">
        <is>
          <t>✅ 对账齐全</t>
        </is>
      </c>
    </row>
    <row r="263">
      <c r="A263" s="26" t="n"/>
      <c r="B263" s="26" t="n"/>
      <c r="C263" s="16" t="n"/>
      <c r="D263" s="27" t="n"/>
      <c r="E263" s="16" t="n"/>
      <c r="F263" s="8" t="inlineStr">
        <is>
          <t>✅ 可导入</t>
        </is>
      </c>
      <c r="G263" s="8" t="inlineStr">
        <is>
          <t>✅ 对账齐全</t>
        </is>
      </c>
    </row>
    <row r="264">
      <c r="A264" s="25" t="n"/>
      <c r="B264" s="25" t="n"/>
      <c r="C264" s="15" t="n"/>
      <c r="D264" s="27" t="n"/>
      <c r="E264" s="15" t="n"/>
      <c r="F264" s="8" t="inlineStr">
        <is>
          <t>✅ 可导入</t>
        </is>
      </c>
      <c r="G264" s="8" t="inlineStr">
        <is>
          <t>✅ 对账齐全</t>
        </is>
      </c>
    </row>
    <row r="265">
      <c r="A265" s="26" t="n"/>
      <c r="B265" s="26" t="n"/>
      <c r="C265" s="16" t="n"/>
      <c r="D265" s="27" t="n"/>
      <c r="E265" s="16" t="n"/>
      <c r="F265" s="8" t="inlineStr">
        <is>
          <t>✅ 可导入</t>
        </is>
      </c>
      <c r="G265" s="8" t="inlineStr">
        <is>
          <t>✅ 对账齐全</t>
        </is>
      </c>
    </row>
    <row r="266">
      <c r="A266" s="25" t="n"/>
      <c r="B266" s="25" t="n"/>
      <c r="C266" s="15" t="n"/>
      <c r="D266" s="27" t="n"/>
      <c r="E266" s="15" t="n"/>
      <c r="F266" s="8" t="inlineStr">
        <is>
          <t>✅ 可导入</t>
        </is>
      </c>
      <c r="G266" s="8" t="inlineStr">
        <is>
          <t>✅ 对账齐全</t>
        </is>
      </c>
    </row>
    <row r="267">
      <c r="A267" s="26" t="n"/>
      <c r="B267" s="26" t="n"/>
      <c r="C267" s="16" t="n"/>
      <c r="D267" s="27" t="n"/>
      <c r="E267" s="16" t="n"/>
      <c r="F267" s="8" t="inlineStr">
        <is>
          <t>✅ 可导入</t>
        </is>
      </c>
      <c r="G267" s="8" t="inlineStr">
        <is>
          <t>✅ 对账齐全</t>
        </is>
      </c>
    </row>
    <row r="268">
      <c r="A268" s="25" t="n"/>
      <c r="B268" s="25" t="n"/>
      <c r="C268" s="15" t="n"/>
      <c r="D268" s="27" t="n"/>
      <c r="E268" s="15" t="n"/>
      <c r="F268" s="8" t="inlineStr">
        <is>
          <t>✅ 可导入</t>
        </is>
      </c>
      <c r="G268" s="8" t="inlineStr">
        <is>
          <t>✅ 对账齐全</t>
        </is>
      </c>
    </row>
    <row r="269">
      <c r="A269" s="26" t="n"/>
      <c r="B269" s="26" t="n"/>
      <c r="C269" s="16" t="n"/>
      <c r="D269" s="27" t="n"/>
      <c r="E269" s="16" t="n"/>
      <c r="F269" s="8" t="inlineStr">
        <is>
          <t>✅ 可导入</t>
        </is>
      </c>
      <c r="G269" s="8" t="inlineStr">
        <is>
          <t>✅ 对账齐全</t>
        </is>
      </c>
    </row>
    <row r="270">
      <c r="A270" s="25" t="n"/>
      <c r="B270" s="25" t="n"/>
      <c r="C270" s="15" t="n"/>
      <c r="D270" s="27" t="n"/>
      <c r="E270" s="15" t="n"/>
      <c r="F270" s="8" t="inlineStr">
        <is>
          <t>✅ 可导入</t>
        </is>
      </c>
      <c r="G270" s="8" t="inlineStr">
        <is>
          <t>✅ 对账齐全</t>
        </is>
      </c>
    </row>
    <row r="271">
      <c r="A271" s="26" t="n"/>
      <c r="B271" s="26" t="n"/>
      <c r="C271" s="16" t="n"/>
      <c r="D271" s="27" t="n"/>
      <c r="E271" s="16" t="n"/>
      <c r="F271" s="8" t="inlineStr">
        <is>
          <t>✅ 可导入</t>
        </is>
      </c>
      <c r="G271" s="8" t="inlineStr">
        <is>
          <t>✅ 对账齐全</t>
        </is>
      </c>
    </row>
    <row r="272">
      <c r="A272" s="25" t="n"/>
      <c r="B272" s="25" t="n"/>
      <c r="C272" s="15" t="n"/>
      <c r="D272" s="27" t="n"/>
      <c r="E272" s="15" t="n"/>
      <c r="F272" s="8" t="inlineStr">
        <is>
          <t>✅ 可导入</t>
        </is>
      </c>
      <c r="G272" s="8" t="inlineStr">
        <is>
          <t>✅ 对账齐全</t>
        </is>
      </c>
    </row>
    <row r="273">
      <c r="A273" s="26" t="n"/>
      <c r="B273" s="26" t="n"/>
      <c r="C273" s="16" t="n"/>
      <c r="D273" s="27" t="n"/>
      <c r="E273" s="16" t="n"/>
      <c r="F273" s="8" t="inlineStr">
        <is>
          <t>✅ 可导入</t>
        </is>
      </c>
      <c r="G273" s="8" t="inlineStr">
        <is>
          <t>✅ 对账齐全</t>
        </is>
      </c>
    </row>
    <row r="274">
      <c r="A274" s="25" t="n"/>
      <c r="B274" s="25" t="n"/>
      <c r="C274" s="15" t="n"/>
      <c r="D274" s="27" t="n"/>
      <c r="E274" s="15" t="n"/>
      <c r="F274" s="8" t="inlineStr">
        <is>
          <t>✅ 可导入</t>
        </is>
      </c>
      <c r="G274" s="8" t="inlineStr">
        <is>
          <t>✅ 对账齐全</t>
        </is>
      </c>
    </row>
    <row r="275">
      <c r="A275" s="26" t="n"/>
      <c r="B275" s="26" t="n"/>
      <c r="C275" s="16" t="n"/>
      <c r="D275" s="27" t="n"/>
      <c r="E275" s="16" t="n"/>
      <c r="F275" s="8" t="inlineStr">
        <is>
          <t>✅ 可导入</t>
        </is>
      </c>
      <c r="G275" s="8" t="inlineStr">
        <is>
          <t>✅ 对账齐全</t>
        </is>
      </c>
    </row>
    <row r="276">
      <c r="A276" s="25" t="n"/>
      <c r="B276" s="25" t="n"/>
      <c r="C276" s="15" t="n"/>
      <c r="D276" s="27" t="n"/>
      <c r="E276" s="15" t="n"/>
      <c r="F276" s="8" t="inlineStr">
        <is>
          <t>✅ 可导入</t>
        </is>
      </c>
      <c r="G276" s="8" t="inlineStr">
        <is>
          <t>✅ 对账齐全</t>
        </is>
      </c>
    </row>
    <row r="277">
      <c r="A277" s="26" t="n"/>
      <c r="B277" s="26" t="n"/>
      <c r="C277" s="16" t="n"/>
      <c r="D277" s="27" t="n"/>
      <c r="E277" s="16" t="n"/>
      <c r="F277" s="8" t="inlineStr">
        <is>
          <t>✅ 可导入</t>
        </is>
      </c>
      <c r="G277" s="8" t="inlineStr">
        <is>
          <t>✅ 对账齐全</t>
        </is>
      </c>
    </row>
    <row r="278">
      <c r="A278" s="25" t="n"/>
      <c r="B278" s="25" t="n"/>
      <c r="C278" s="15" t="n"/>
      <c r="D278" s="27" t="n"/>
      <c r="E278" s="15" t="n"/>
      <c r="F278" s="8" t="inlineStr">
        <is>
          <t>✅ 可导入</t>
        </is>
      </c>
      <c r="G278" s="8" t="inlineStr">
        <is>
          <t>✅ 对账齐全</t>
        </is>
      </c>
    </row>
    <row r="279">
      <c r="A279" s="26" t="n"/>
      <c r="B279" s="26" t="n"/>
      <c r="C279" s="16" t="n"/>
      <c r="D279" s="27" t="n"/>
      <c r="E279" s="16" t="n"/>
      <c r="F279" s="8" t="inlineStr">
        <is>
          <t>✅ 可导入</t>
        </is>
      </c>
      <c r="G279" s="8" t="inlineStr">
        <is>
          <t>✅ 对账齐全</t>
        </is>
      </c>
    </row>
    <row r="280">
      <c r="A280" s="25" t="n"/>
      <c r="B280" s="25" t="n"/>
      <c r="C280" s="15" t="n"/>
      <c r="D280" s="27" t="n"/>
      <c r="E280" s="15" t="n"/>
      <c r="F280" s="8" t="inlineStr">
        <is>
          <t>✅ 可导入</t>
        </is>
      </c>
      <c r="G280" s="8" t="inlineStr">
        <is>
          <t>✅ 对账齐全</t>
        </is>
      </c>
    </row>
    <row r="281">
      <c r="A281" s="26" t="n"/>
      <c r="B281" s="26" t="n"/>
      <c r="C281" s="16" t="n"/>
      <c r="D281" s="27" t="n"/>
      <c r="E281" s="16" t="n"/>
      <c r="F281" s="8" t="inlineStr">
        <is>
          <t>✅ 可导入</t>
        </is>
      </c>
      <c r="G281" s="8" t="inlineStr">
        <is>
          <t>✅ 对账齐全</t>
        </is>
      </c>
    </row>
    <row r="282">
      <c r="A282" s="25" t="n"/>
      <c r="B282" s="25" t="n"/>
      <c r="C282" s="15" t="n"/>
      <c r="D282" s="27" t="n"/>
      <c r="E282" s="15" t="n"/>
      <c r="F282" s="8" t="inlineStr">
        <is>
          <t>✅ 可导入</t>
        </is>
      </c>
      <c r="G282" s="8" t="inlineStr">
        <is>
          <t>✅ 对账齐全</t>
        </is>
      </c>
    </row>
    <row r="283">
      <c r="A283" s="26" t="n"/>
      <c r="B283" s="26" t="n"/>
      <c r="C283" s="16" t="n"/>
      <c r="D283" s="27" t="n"/>
      <c r="E283" s="16" t="n"/>
      <c r="F283" s="8" t="inlineStr">
        <is>
          <t>✅ 可导入</t>
        </is>
      </c>
      <c r="G283" s="8" t="inlineStr">
        <is>
          <t>✅ 对账齐全</t>
        </is>
      </c>
    </row>
    <row r="284">
      <c r="A284" s="25" t="n"/>
      <c r="B284" s="25" t="n"/>
      <c r="C284" s="15" t="n"/>
      <c r="D284" s="27" t="n"/>
      <c r="E284" s="15" t="n"/>
      <c r="F284" s="8" t="inlineStr">
        <is>
          <t>✅ 可导入</t>
        </is>
      </c>
      <c r="G284" s="8" t="inlineStr">
        <is>
          <t>✅ 对账齐全</t>
        </is>
      </c>
    </row>
    <row r="285">
      <c r="A285" s="26" t="n"/>
      <c r="B285" s="26" t="n"/>
      <c r="C285" s="16" t="n"/>
      <c r="D285" s="27" t="n"/>
      <c r="E285" s="16" t="n"/>
      <c r="F285" s="8" t="inlineStr">
        <is>
          <t>✅ 可导入</t>
        </is>
      </c>
      <c r="G285" s="8" t="inlineStr">
        <is>
          <t>✅ 对账齐全</t>
        </is>
      </c>
    </row>
    <row r="286">
      <c r="A286" s="25" t="n"/>
      <c r="B286" s="25" t="n"/>
      <c r="C286" s="15" t="n"/>
      <c r="D286" s="27" t="n"/>
      <c r="E286" s="15" t="n"/>
      <c r="F286" s="8" t="inlineStr">
        <is>
          <t>✅ 可导入</t>
        </is>
      </c>
      <c r="G286" s="8" t="inlineStr">
        <is>
          <t>✅ 对账齐全</t>
        </is>
      </c>
    </row>
    <row r="287">
      <c r="A287" s="26" t="n"/>
      <c r="B287" s="26" t="n"/>
      <c r="C287" s="16" t="n"/>
      <c r="D287" s="27" t="n"/>
      <c r="E287" s="16" t="n"/>
      <c r="F287" s="8" t="inlineStr">
        <is>
          <t>✅ 可导入</t>
        </is>
      </c>
      <c r="G287" s="8" t="inlineStr">
        <is>
          <t>✅ 对账齐全</t>
        </is>
      </c>
    </row>
    <row r="288">
      <c r="A288" s="25" t="n"/>
      <c r="B288" s="25" t="n"/>
      <c r="C288" s="15" t="n"/>
      <c r="D288" s="27" t="n"/>
      <c r="E288" s="15" t="n"/>
      <c r="F288" s="8" t="inlineStr">
        <is>
          <t>✅ 可导入</t>
        </is>
      </c>
      <c r="G288" s="8" t="inlineStr">
        <is>
          <t>✅ 对账齐全</t>
        </is>
      </c>
    </row>
    <row r="289">
      <c r="A289" s="26" t="n"/>
      <c r="B289" s="26" t="n"/>
      <c r="C289" s="16" t="n"/>
      <c r="D289" s="27" t="n"/>
      <c r="E289" s="16" t="n"/>
      <c r="F289" s="8" t="inlineStr">
        <is>
          <t>✅ 可导入</t>
        </is>
      </c>
      <c r="G289" s="8" t="inlineStr">
        <is>
          <t>✅ 对账齐全</t>
        </is>
      </c>
    </row>
    <row r="290">
      <c r="A290" s="25" t="n"/>
      <c r="B290" s="25" t="n"/>
      <c r="C290" s="15" t="n"/>
      <c r="D290" s="27" t="n"/>
      <c r="E290" s="15" t="n"/>
      <c r="F290" s="8" t="inlineStr">
        <is>
          <t>✅ 可导入</t>
        </is>
      </c>
      <c r="G290" s="8" t="inlineStr">
        <is>
          <t>✅ 对账齐全</t>
        </is>
      </c>
    </row>
    <row r="291">
      <c r="A291" s="26" t="n"/>
      <c r="B291" s="26" t="n"/>
      <c r="C291" s="16" t="n"/>
      <c r="D291" s="27" t="n"/>
      <c r="E291" s="16" t="n"/>
      <c r="F291" s="8" t="inlineStr">
        <is>
          <t>✅ 可导入</t>
        </is>
      </c>
      <c r="G291" s="8" t="inlineStr">
        <is>
          <t>✅ 对账齐全</t>
        </is>
      </c>
    </row>
    <row r="292">
      <c r="A292" s="25" t="n"/>
      <c r="B292" s="25" t="n"/>
      <c r="C292" s="15" t="n"/>
      <c r="D292" s="27" t="n"/>
      <c r="E292" s="15" t="n"/>
      <c r="F292" s="8" t="inlineStr">
        <is>
          <t>✅ 可导入</t>
        </is>
      </c>
      <c r="G292" s="8" t="inlineStr">
        <is>
          <t>✅ 对账齐全</t>
        </is>
      </c>
    </row>
    <row r="293">
      <c r="A293" s="26" t="n"/>
      <c r="B293" s="26" t="n"/>
      <c r="C293" s="16" t="n"/>
      <c r="D293" s="27" t="n"/>
      <c r="E293" s="16" t="n"/>
      <c r="F293" s="8" t="inlineStr">
        <is>
          <t>✅ 可导入</t>
        </is>
      </c>
      <c r="G293" s="8" t="inlineStr">
        <is>
          <t>✅ 对账齐全</t>
        </is>
      </c>
    </row>
    <row r="294">
      <c r="A294" s="25" t="n"/>
      <c r="B294" s="25" t="n"/>
      <c r="C294" s="15" t="n"/>
      <c r="D294" s="27" t="n"/>
      <c r="E294" s="15" t="n"/>
      <c r="F294" s="8" t="inlineStr">
        <is>
          <t>✅ 可导入</t>
        </is>
      </c>
      <c r="G294" s="8" t="inlineStr">
        <is>
          <t>✅ 对账齐全</t>
        </is>
      </c>
    </row>
    <row r="295">
      <c r="A295" s="26" t="n"/>
      <c r="B295" s="26" t="n"/>
      <c r="C295" s="16" t="n"/>
      <c r="D295" s="27" t="n"/>
      <c r="E295" s="16" t="n"/>
      <c r="F295" s="8" t="inlineStr">
        <is>
          <t>✅ 可导入</t>
        </is>
      </c>
      <c r="G295" s="8" t="inlineStr">
        <is>
          <t>✅ 对账齐全</t>
        </is>
      </c>
    </row>
    <row r="296">
      <c r="A296" s="25" t="n"/>
      <c r="B296" s="25" t="n"/>
      <c r="C296" s="15" t="n"/>
      <c r="D296" s="27" t="n"/>
      <c r="E296" s="15" t="n"/>
      <c r="F296" s="8" t="inlineStr">
        <is>
          <t>✅ 可导入</t>
        </is>
      </c>
      <c r="G296" s="8" t="inlineStr">
        <is>
          <t>✅ 对账齐全</t>
        </is>
      </c>
    </row>
    <row r="297">
      <c r="A297" s="26" t="n"/>
      <c r="B297" s="26" t="n"/>
      <c r="C297" s="16" t="n"/>
      <c r="D297" s="27" t="n"/>
      <c r="E297" s="16" t="n"/>
      <c r="F297" s="8" t="inlineStr">
        <is>
          <t>✅ 可导入</t>
        </is>
      </c>
      <c r="G297" s="8" t="inlineStr">
        <is>
          <t>✅ 对账齐全</t>
        </is>
      </c>
    </row>
    <row r="298">
      <c r="A298" s="25" t="n"/>
      <c r="B298" s="25" t="n"/>
      <c r="C298" s="15" t="n"/>
      <c r="D298" s="27" t="n"/>
      <c r="E298" s="15" t="n"/>
      <c r="F298" s="8" t="inlineStr">
        <is>
          <t>✅ 可导入</t>
        </is>
      </c>
      <c r="G298" s="8" t="inlineStr">
        <is>
          <t>✅ 对账齐全</t>
        </is>
      </c>
    </row>
    <row r="299">
      <c r="A299" s="26" t="n"/>
      <c r="B299" s="26" t="n"/>
      <c r="C299" s="16" t="n"/>
      <c r="D299" s="27" t="n"/>
      <c r="E299" s="16" t="n"/>
      <c r="F299" s="8" t="inlineStr">
        <is>
          <t>✅ 可导入</t>
        </is>
      </c>
      <c r="G299" s="8" t="inlineStr">
        <is>
          <t>✅ 对账齐全</t>
        </is>
      </c>
    </row>
    <row r="300">
      <c r="A300" s="25" t="n"/>
      <c r="B300" s="25" t="n"/>
      <c r="C300" s="15" t="n"/>
      <c r="D300" s="27" t="n"/>
      <c r="E300" s="15" t="n"/>
      <c r="F300" s="8" t="inlineStr">
        <is>
          <t>✅ 可导入</t>
        </is>
      </c>
      <c r="G300" s="8" t="inlineStr">
        <is>
          <t>✅ 对账齐全</t>
        </is>
      </c>
    </row>
    <row r="301">
      <c r="A301" s="26" t="n"/>
      <c r="B301" s="26" t="n"/>
      <c r="C301" s="16" t="n"/>
      <c r="D301" s="27" t="n"/>
      <c r="E301" s="16" t="n"/>
      <c r="F301" s="8" t="inlineStr">
        <is>
          <t>✅ 可导入</t>
        </is>
      </c>
      <c r="G301" s="8" t="inlineStr">
        <is>
          <t>✅ 对账齐全</t>
        </is>
      </c>
    </row>
    <row r="302">
      <c r="A302" s="25" t="n"/>
      <c r="B302" s="25" t="n"/>
      <c r="C302" s="15" t="n"/>
      <c r="D302" s="27" t="n"/>
      <c r="E302" s="15" t="n"/>
      <c r="F302" s="8" t="inlineStr">
        <is>
          <t>✅ 可导入</t>
        </is>
      </c>
      <c r="G302" s="8" t="inlineStr">
        <is>
          <t>✅ 对账齐全</t>
        </is>
      </c>
    </row>
    <row r="303">
      <c r="A303" s="26" t="n"/>
      <c r="B303" s="26" t="n"/>
      <c r="C303" s="16" t="n"/>
      <c r="D303" s="27" t="n"/>
      <c r="E303" s="16" t="n"/>
      <c r="F303" s="8" t="inlineStr">
        <is>
          <t>✅ 可导入</t>
        </is>
      </c>
      <c r="G303" s="8" t="inlineStr">
        <is>
          <t>✅ 对账齐全</t>
        </is>
      </c>
    </row>
    <row r="304">
      <c r="A304" s="25" t="n"/>
      <c r="B304" s="25" t="n"/>
      <c r="C304" s="15" t="n"/>
      <c r="D304" s="27" t="n"/>
      <c r="E304" s="15" t="n"/>
      <c r="F304" s="8" t="inlineStr">
        <is>
          <t>✅ 可导入</t>
        </is>
      </c>
      <c r="G304" s="8" t="inlineStr">
        <is>
          <t>✅ 对账齐全</t>
        </is>
      </c>
    </row>
    <row r="305">
      <c r="A305" s="26" t="n"/>
      <c r="B305" s="26" t="n"/>
      <c r="C305" s="16" t="n"/>
      <c r="D305" s="27" t="n"/>
      <c r="E305" s="16" t="n"/>
      <c r="F305" s="8" t="inlineStr">
        <is>
          <t>✅ 可导入</t>
        </is>
      </c>
      <c r="G305" s="8" t="inlineStr">
        <is>
          <t>✅ 对账齐全</t>
        </is>
      </c>
    </row>
    <row r="306">
      <c r="A306" s="25" t="n"/>
      <c r="B306" s="25" t="n"/>
      <c r="C306" s="15" t="n"/>
      <c r="D306" s="27" t="n"/>
      <c r="E306" s="15" t="n"/>
      <c r="F306" s="8" t="inlineStr">
        <is>
          <t>✅ 可导入</t>
        </is>
      </c>
      <c r="G306" s="8" t="inlineStr">
        <is>
          <t>✅ 对账齐全</t>
        </is>
      </c>
    </row>
    <row r="307">
      <c r="A307" s="26" t="n"/>
      <c r="B307" s="26" t="n"/>
      <c r="C307" s="16" t="n"/>
      <c r="D307" s="27" t="n"/>
      <c r="E307" s="16" t="n"/>
      <c r="F307" s="8" t="inlineStr">
        <is>
          <t>✅ 可导入</t>
        </is>
      </c>
      <c r="G307" s="8" t="inlineStr">
        <is>
          <t>✅ 对账齐全</t>
        </is>
      </c>
    </row>
    <row r="308">
      <c r="A308" s="25" t="n"/>
      <c r="B308" s="25" t="n"/>
      <c r="C308" s="15" t="n"/>
      <c r="D308" s="27" t="n"/>
      <c r="E308" s="15" t="n"/>
      <c r="F308" s="8" t="inlineStr">
        <is>
          <t>✅ 可导入</t>
        </is>
      </c>
      <c r="G308" s="8" t="inlineStr">
        <is>
          <t>✅ 对账齐全</t>
        </is>
      </c>
    </row>
    <row r="309">
      <c r="A309" s="26" t="n"/>
      <c r="B309" s="26" t="n"/>
      <c r="C309" s="16" t="n"/>
      <c r="D309" s="27" t="n"/>
      <c r="E309" s="16" t="n"/>
      <c r="F309" s="8" t="inlineStr">
        <is>
          <t>✅ 可导入</t>
        </is>
      </c>
      <c r="G309" s="8" t="inlineStr">
        <is>
          <t>✅ 对账齐全</t>
        </is>
      </c>
    </row>
    <row r="310">
      <c r="A310" s="25" t="n"/>
      <c r="B310" s="25" t="n"/>
      <c r="C310" s="15" t="n"/>
      <c r="D310" s="27" t="n"/>
      <c r="E310" s="15" t="n"/>
      <c r="F310" s="8" t="inlineStr">
        <is>
          <t>✅ 可导入</t>
        </is>
      </c>
      <c r="G310" s="8" t="inlineStr">
        <is>
          <t>✅ 对账齐全</t>
        </is>
      </c>
    </row>
    <row r="311">
      <c r="A311" s="26" t="n"/>
      <c r="B311" s="26" t="n"/>
      <c r="C311" s="16" t="n"/>
      <c r="D311" s="27" t="n"/>
      <c r="E311" s="16" t="n"/>
      <c r="F311" s="8" t="inlineStr">
        <is>
          <t>✅ 可导入</t>
        </is>
      </c>
      <c r="G311" s="8" t="inlineStr">
        <is>
          <t>✅ 对账齐全</t>
        </is>
      </c>
    </row>
    <row r="312">
      <c r="A312" s="25" t="n"/>
      <c r="B312" s="25" t="n"/>
      <c r="C312" s="15" t="n"/>
      <c r="D312" s="27" t="n"/>
      <c r="E312" s="15" t="n"/>
      <c r="F312" s="8" t="inlineStr">
        <is>
          <t>✅ 可导入</t>
        </is>
      </c>
      <c r="G312" s="8" t="inlineStr">
        <is>
          <t>✅ 对账齐全</t>
        </is>
      </c>
    </row>
    <row r="313">
      <c r="A313" s="26" t="n"/>
      <c r="B313" s="26" t="n"/>
      <c r="C313" s="16" t="n"/>
      <c r="D313" s="27" t="n"/>
      <c r="E313" s="16" t="n"/>
      <c r="F313" s="8" t="inlineStr">
        <is>
          <t>✅ 可导入</t>
        </is>
      </c>
      <c r="G313" s="8" t="inlineStr">
        <is>
          <t>✅ 对账齐全</t>
        </is>
      </c>
    </row>
    <row r="314">
      <c r="A314" s="25" t="n"/>
      <c r="B314" s="25" t="n"/>
      <c r="C314" s="15" t="n"/>
      <c r="D314" s="27" t="n"/>
      <c r="E314" s="15" t="n"/>
      <c r="F314" s="8" t="inlineStr">
        <is>
          <t>✅ 可导入</t>
        </is>
      </c>
      <c r="G314" s="8" t="inlineStr">
        <is>
          <t>✅ 对账齐全</t>
        </is>
      </c>
    </row>
    <row r="315">
      <c r="A315" s="26" t="n"/>
      <c r="B315" s="26" t="n"/>
      <c r="C315" s="16" t="n"/>
      <c r="D315" s="27" t="n"/>
      <c r="E315" s="16" t="n"/>
      <c r="F315" s="8" t="inlineStr">
        <is>
          <t>✅ 可导入</t>
        </is>
      </c>
      <c r="G315" s="8" t="inlineStr">
        <is>
          <t>✅ 对账齐全</t>
        </is>
      </c>
    </row>
    <row r="316">
      <c r="A316" s="25" t="n"/>
      <c r="B316" s="25" t="n"/>
      <c r="C316" s="15" t="n"/>
      <c r="D316" s="27" t="n"/>
      <c r="E316" s="15" t="n"/>
      <c r="F316" s="8" t="inlineStr">
        <is>
          <t>✅ 可导入</t>
        </is>
      </c>
      <c r="G316" s="8" t="inlineStr">
        <is>
          <t>✅ 对账齐全</t>
        </is>
      </c>
    </row>
    <row r="317">
      <c r="A317" s="26" t="n"/>
      <c r="B317" s="26" t="n"/>
      <c r="C317" s="16" t="n"/>
      <c r="D317" s="27" t="n"/>
      <c r="E317" s="16" t="n"/>
      <c r="F317" s="8" t="inlineStr">
        <is>
          <t>✅ 可导入</t>
        </is>
      </c>
      <c r="G317" s="8" t="inlineStr">
        <is>
          <t>✅ 对账齐全</t>
        </is>
      </c>
    </row>
    <row r="318">
      <c r="A318" s="25" t="n"/>
      <c r="B318" s="25" t="n"/>
      <c r="C318" s="15" t="n"/>
      <c r="D318" s="27" t="n"/>
      <c r="E318" s="15" t="n"/>
      <c r="F318" s="8" t="inlineStr">
        <is>
          <t>✅ 可导入</t>
        </is>
      </c>
      <c r="G318" s="8" t="inlineStr">
        <is>
          <t>✅ 对账齐全</t>
        </is>
      </c>
    </row>
    <row r="319">
      <c r="A319" s="26" t="n"/>
      <c r="B319" s="26" t="n"/>
      <c r="C319" s="16" t="n"/>
      <c r="D319" s="27" t="n"/>
      <c r="E319" s="16" t="n"/>
      <c r="F319" s="8" t="inlineStr">
        <is>
          <t>✅ 可导入</t>
        </is>
      </c>
      <c r="G319" s="8" t="inlineStr">
        <is>
          <t>✅ 对账齐全</t>
        </is>
      </c>
    </row>
    <row r="320">
      <c r="A320" s="25" t="n"/>
      <c r="B320" s="25" t="n"/>
      <c r="C320" s="15" t="n"/>
      <c r="D320" s="27" t="n"/>
      <c r="E320" s="15" t="n"/>
      <c r="F320" s="8" t="inlineStr">
        <is>
          <t>✅ 可导入</t>
        </is>
      </c>
      <c r="G320" s="8" t="inlineStr">
        <is>
          <t>✅ 对账齐全</t>
        </is>
      </c>
    </row>
    <row r="321">
      <c r="A321" s="26" t="n"/>
      <c r="B321" s="26" t="n"/>
      <c r="C321" s="16" t="n"/>
      <c r="D321" s="27" t="n"/>
      <c r="E321" s="16" t="n"/>
      <c r="F321" s="8" t="inlineStr">
        <is>
          <t>✅ 可导入</t>
        </is>
      </c>
      <c r="G321" s="8" t="inlineStr">
        <is>
          <t>✅ 对账齐全</t>
        </is>
      </c>
    </row>
    <row r="322">
      <c r="A322" s="25" t="n"/>
      <c r="B322" s="25" t="n"/>
      <c r="C322" s="15" t="n"/>
      <c r="D322" s="27" t="n"/>
      <c r="E322" s="15" t="n"/>
      <c r="F322" s="8" t="inlineStr">
        <is>
          <t>✅ 可导入</t>
        </is>
      </c>
      <c r="G322" s="8" t="inlineStr">
        <is>
          <t>✅ 对账齐全</t>
        </is>
      </c>
    </row>
    <row r="323">
      <c r="A323" s="26" t="n"/>
      <c r="B323" s="26" t="n"/>
      <c r="C323" s="16" t="n"/>
      <c r="D323" s="27" t="n"/>
      <c r="E323" s="16" t="n"/>
      <c r="F323" s="8" t="inlineStr">
        <is>
          <t>✅ 可导入</t>
        </is>
      </c>
      <c r="G323" s="8" t="inlineStr">
        <is>
          <t>✅ 对账齐全</t>
        </is>
      </c>
    </row>
    <row r="324">
      <c r="A324" s="25" t="n"/>
      <c r="B324" s="25" t="n"/>
      <c r="C324" s="15" t="n"/>
      <c r="D324" s="27" t="n"/>
      <c r="E324" s="15" t="n"/>
      <c r="F324" s="8" t="inlineStr">
        <is>
          <t>✅ 可导入</t>
        </is>
      </c>
      <c r="G324" s="8" t="inlineStr">
        <is>
          <t>✅ 对账齐全</t>
        </is>
      </c>
    </row>
    <row r="325">
      <c r="A325" s="26" t="n"/>
      <c r="B325" s="26" t="n"/>
      <c r="C325" s="16" t="n"/>
      <c r="D325" s="27" t="n"/>
      <c r="E325" s="16" t="n"/>
      <c r="F325" s="8" t="inlineStr">
        <is>
          <t>✅ 可导入</t>
        </is>
      </c>
      <c r="G325" s="8" t="inlineStr">
        <is>
          <t>✅ 对账齐全</t>
        </is>
      </c>
    </row>
    <row r="326">
      <c r="A326" s="25" t="n"/>
      <c r="B326" s="25" t="n"/>
      <c r="C326" s="15" t="n"/>
      <c r="D326" s="27" t="n"/>
      <c r="E326" s="15" t="n"/>
      <c r="F326" s="8" t="inlineStr">
        <is>
          <t>✅ 可导入</t>
        </is>
      </c>
      <c r="G326" s="8" t="inlineStr">
        <is>
          <t>✅ 对账齐全</t>
        </is>
      </c>
    </row>
    <row r="327">
      <c r="A327" s="26" t="n"/>
      <c r="B327" s="26" t="n"/>
      <c r="C327" s="16" t="n"/>
      <c r="D327" s="27" t="n"/>
      <c r="E327" s="16" t="n"/>
      <c r="F327" s="8" t="inlineStr">
        <is>
          <t>✅ 可导入</t>
        </is>
      </c>
      <c r="G327" s="8" t="inlineStr">
        <is>
          <t>✅ 对账齐全</t>
        </is>
      </c>
    </row>
    <row r="328">
      <c r="A328" s="25" t="n"/>
      <c r="B328" s="25" t="n"/>
      <c r="C328" s="15" t="n"/>
      <c r="D328" s="27" t="n"/>
      <c r="E328" s="15" t="n"/>
      <c r="F328" s="8" t="inlineStr">
        <is>
          <t>✅ 可导入</t>
        </is>
      </c>
      <c r="G328" s="8" t="inlineStr">
        <is>
          <t>✅ 对账齐全</t>
        </is>
      </c>
    </row>
    <row r="329">
      <c r="A329" s="26" t="n"/>
      <c r="B329" s="26" t="n"/>
      <c r="C329" s="16" t="n"/>
      <c r="D329" s="27" t="n"/>
      <c r="E329" s="16" t="n"/>
      <c r="F329" s="8" t="inlineStr">
        <is>
          <t>✅ 可导入</t>
        </is>
      </c>
      <c r="G329" s="8" t="inlineStr">
        <is>
          <t>✅ 对账齐全</t>
        </is>
      </c>
    </row>
    <row r="330">
      <c r="A330" s="25" t="n"/>
      <c r="B330" s="25" t="n"/>
      <c r="C330" s="15" t="n"/>
      <c r="D330" s="27" t="n"/>
      <c r="E330" s="15" t="n"/>
      <c r="F330" s="8" t="inlineStr">
        <is>
          <t>✅ 可导入</t>
        </is>
      </c>
      <c r="G330" s="8" t="inlineStr">
        <is>
          <t>✅ 对账齐全</t>
        </is>
      </c>
    </row>
    <row r="331">
      <c r="A331" s="26" t="n"/>
      <c r="B331" s="26" t="n"/>
      <c r="C331" s="16" t="n"/>
      <c r="D331" s="27" t="n"/>
      <c r="E331" s="16" t="n"/>
      <c r="F331" s="8" t="inlineStr">
        <is>
          <t>✅ 可导入</t>
        </is>
      </c>
      <c r="G331" s="8" t="inlineStr">
        <is>
          <t>✅ 对账齐全</t>
        </is>
      </c>
    </row>
    <row r="332">
      <c r="A332" s="25" t="n"/>
      <c r="B332" s="25" t="n"/>
      <c r="C332" s="15" t="n"/>
      <c r="D332" s="27" t="n"/>
      <c r="E332" s="15" t="n"/>
      <c r="F332" s="8" t="inlineStr">
        <is>
          <t>✅ 可导入</t>
        </is>
      </c>
      <c r="G332" s="8" t="inlineStr">
        <is>
          <t>✅ 对账齐全</t>
        </is>
      </c>
    </row>
    <row r="333">
      <c r="A333" s="26" t="n"/>
      <c r="B333" s="26" t="n"/>
      <c r="C333" s="16" t="n"/>
      <c r="D333" s="27" t="n"/>
      <c r="E333" s="16" t="n"/>
      <c r="F333" s="8" t="inlineStr">
        <is>
          <t>✅ 可导入</t>
        </is>
      </c>
      <c r="G333" s="8" t="inlineStr">
        <is>
          <t>✅ 对账齐全</t>
        </is>
      </c>
    </row>
    <row r="334">
      <c r="A334" s="25" t="n"/>
      <c r="B334" s="25" t="n"/>
      <c r="C334" s="15" t="n"/>
      <c r="D334" s="27" t="n"/>
      <c r="E334" s="15" t="n"/>
      <c r="F334" s="8" t="inlineStr">
        <is>
          <t>✅ 可导入</t>
        </is>
      </c>
      <c r="G334" s="8" t="inlineStr">
        <is>
          <t>✅ 对账齐全</t>
        </is>
      </c>
    </row>
    <row r="335">
      <c r="A335" s="26" t="n"/>
      <c r="B335" s="26" t="n"/>
      <c r="C335" s="16" t="n"/>
      <c r="D335" s="27" t="n"/>
      <c r="E335" s="16" t="n"/>
      <c r="F335" s="8" t="inlineStr">
        <is>
          <t>✅ 可导入</t>
        </is>
      </c>
      <c r="G335" s="8" t="inlineStr">
        <is>
          <t>✅ 对账齐全</t>
        </is>
      </c>
    </row>
    <row r="336">
      <c r="A336" s="25" t="n"/>
      <c r="B336" s="25" t="n"/>
      <c r="C336" s="15" t="n"/>
      <c r="D336" s="27" t="n"/>
      <c r="E336" s="15" t="n"/>
      <c r="F336" s="8" t="inlineStr">
        <is>
          <t>✅ 可导入</t>
        </is>
      </c>
      <c r="G336" s="8" t="inlineStr">
        <is>
          <t>✅ 对账齐全</t>
        </is>
      </c>
    </row>
    <row r="337">
      <c r="A337" s="26" t="n"/>
      <c r="B337" s="26" t="n"/>
      <c r="C337" s="16" t="n"/>
      <c r="D337" s="27" t="n"/>
      <c r="E337" s="16" t="n"/>
      <c r="F337" s="8" t="inlineStr">
        <is>
          <t>✅ 可导入</t>
        </is>
      </c>
      <c r="G337" s="8" t="inlineStr">
        <is>
          <t>✅ 对账齐全</t>
        </is>
      </c>
    </row>
    <row r="338">
      <c r="A338" s="25" t="n"/>
      <c r="B338" s="25" t="n"/>
      <c r="C338" s="15" t="n"/>
      <c r="D338" s="27" t="n"/>
      <c r="E338" s="15" t="n"/>
      <c r="F338" s="8" t="inlineStr">
        <is>
          <t>✅ 可导入</t>
        </is>
      </c>
      <c r="G338" s="8" t="inlineStr">
        <is>
          <t>✅ 对账齐全</t>
        </is>
      </c>
    </row>
    <row r="339">
      <c r="A339" s="26" t="n"/>
      <c r="B339" s="26" t="n"/>
      <c r="C339" s="16" t="n"/>
      <c r="D339" s="27" t="n"/>
      <c r="E339" s="16" t="n"/>
      <c r="F339" s="8" t="inlineStr">
        <is>
          <t>✅ 可导入</t>
        </is>
      </c>
      <c r="G339" s="8" t="inlineStr">
        <is>
          <t>✅ 对账齐全</t>
        </is>
      </c>
    </row>
    <row r="340">
      <c r="A340" s="25" t="n"/>
      <c r="B340" s="25" t="n"/>
      <c r="C340" s="15" t="n"/>
      <c r="D340" s="27" t="n"/>
      <c r="E340" s="15" t="n"/>
      <c r="F340" s="8" t="inlineStr">
        <is>
          <t>✅ 可导入</t>
        </is>
      </c>
      <c r="G340" s="8" t="inlineStr">
        <is>
          <t>✅ 对账齐全</t>
        </is>
      </c>
    </row>
    <row r="341">
      <c r="A341" s="26" t="n"/>
      <c r="B341" s="26" t="n"/>
      <c r="C341" s="16" t="n"/>
      <c r="D341" s="27" t="n"/>
      <c r="E341" s="16" t="n"/>
      <c r="F341" s="8" t="inlineStr">
        <is>
          <t>✅ 可导入</t>
        </is>
      </c>
      <c r="G341" s="8" t="inlineStr">
        <is>
          <t>✅ 对账齐全</t>
        </is>
      </c>
    </row>
    <row r="342">
      <c r="A342" s="25" t="n"/>
      <c r="B342" s="25" t="n"/>
      <c r="C342" s="15" t="n"/>
      <c r="D342" s="27" t="n"/>
      <c r="E342" s="15" t="n"/>
      <c r="F342" s="8" t="inlineStr">
        <is>
          <t>✅ 可导入</t>
        </is>
      </c>
      <c r="G342" s="8" t="inlineStr">
        <is>
          <t>✅ 对账齐全</t>
        </is>
      </c>
    </row>
    <row r="343">
      <c r="A343" s="26" t="n"/>
      <c r="B343" s="26" t="n"/>
      <c r="C343" s="16" t="n"/>
      <c r="D343" s="27" t="n"/>
      <c r="E343" s="16" t="n"/>
      <c r="F343" s="8" t="inlineStr">
        <is>
          <t>✅ 可导入</t>
        </is>
      </c>
      <c r="G343" s="8" t="inlineStr">
        <is>
          <t>✅ 对账齐全</t>
        </is>
      </c>
    </row>
    <row r="344">
      <c r="A344" s="25" t="n"/>
      <c r="B344" s="25" t="n"/>
      <c r="C344" s="15" t="n"/>
      <c r="D344" s="27" t="n"/>
      <c r="E344" s="15" t="n"/>
      <c r="F344" s="8" t="inlineStr">
        <is>
          <t>✅ 可导入</t>
        </is>
      </c>
      <c r="G344" s="8" t="inlineStr">
        <is>
          <t>✅ 对账齐全</t>
        </is>
      </c>
    </row>
    <row r="345">
      <c r="A345" s="26" t="n"/>
      <c r="B345" s="26" t="n"/>
      <c r="C345" s="16" t="n"/>
      <c r="D345" s="27" t="n"/>
      <c r="E345" s="16" t="n"/>
      <c r="F345" s="8" t="inlineStr">
        <is>
          <t>✅ 可导入</t>
        </is>
      </c>
      <c r="G345" s="8" t="inlineStr">
        <is>
          <t>✅ 对账齐全</t>
        </is>
      </c>
    </row>
    <row r="346">
      <c r="A346" s="25" t="n"/>
      <c r="B346" s="25" t="n"/>
      <c r="C346" s="15" t="n"/>
      <c r="D346" s="27" t="n"/>
      <c r="E346" s="15" t="n"/>
      <c r="F346" s="8" t="inlineStr">
        <is>
          <t>✅ 可导入</t>
        </is>
      </c>
      <c r="G346" s="8" t="inlineStr">
        <is>
          <t>✅ 对账齐全</t>
        </is>
      </c>
    </row>
    <row r="347">
      <c r="A347" s="26" t="n"/>
      <c r="B347" s="26" t="n"/>
      <c r="C347" s="16" t="n"/>
      <c r="D347" s="27" t="n"/>
      <c r="E347" s="16" t="n"/>
      <c r="F347" s="8" t="inlineStr">
        <is>
          <t>✅ 可导入</t>
        </is>
      </c>
      <c r="G347" s="8" t="inlineStr">
        <is>
          <t>✅ 对账齐全</t>
        </is>
      </c>
    </row>
    <row r="348">
      <c r="A348" s="25" t="n"/>
      <c r="B348" s="25" t="n"/>
      <c r="C348" s="15" t="n"/>
      <c r="D348" s="27" t="n"/>
      <c r="E348" s="15" t="n"/>
      <c r="F348" s="8" t="inlineStr">
        <is>
          <t>✅ 可导入</t>
        </is>
      </c>
      <c r="G348" s="8" t="inlineStr">
        <is>
          <t>✅ 对账齐全</t>
        </is>
      </c>
    </row>
    <row r="349">
      <c r="A349" s="26" t="n"/>
      <c r="B349" s="26" t="n"/>
      <c r="C349" s="16" t="n"/>
      <c r="D349" s="27" t="n"/>
      <c r="E349" s="16" t="n"/>
      <c r="F349" s="8" t="inlineStr">
        <is>
          <t>✅ 可导入</t>
        </is>
      </c>
      <c r="G349" s="8" t="inlineStr">
        <is>
          <t>✅ 对账齐全</t>
        </is>
      </c>
    </row>
    <row r="350">
      <c r="A350" s="25" t="n"/>
      <c r="B350" s="25" t="n"/>
      <c r="C350" s="15" t="n"/>
      <c r="D350" s="27" t="n"/>
      <c r="E350" s="15" t="n"/>
      <c r="F350" s="8" t="inlineStr">
        <is>
          <t>✅ 可导入</t>
        </is>
      </c>
      <c r="G350" s="8" t="inlineStr">
        <is>
          <t>✅ 对账齐全</t>
        </is>
      </c>
    </row>
    <row r="351">
      <c r="A351" s="26" t="n"/>
      <c r="B351" s="26" t="n"/>
      <c r="C351" s="16" t="n"/>
      <c r="D351" s="27" t="n"/>
      <c r="E351" s="16" t="n"/>
      <c r="F351" s="8" t="inlineStr">
        <is>
          <t>✅ 可导入</t>
        </is>
      </c>
      <c r="G351" s="8" t="inlineStr">
        <is>
          <t>✅ 对账齐全</t>
        </is>
      </c>
    </row>
    <row r="352">
      <c r="A352" s="25" t="n"/>
      <c r="B352" s="25" t="n"/>
      <c r="C352" s="15" t="n"/>
      <c r="D352" s="27" t="n"/>
      <c r="E352" s="15" t="n"/>
      <c r="F352" s="8" t="inlineStr">
        <is>
          <t>✅ 可导入</t>
        </is>
      </c>
      <c r="G352" s="8" t="inlineStr">
        <is>
          <t>✅ 对账齐全</t>
        </is>
      </c>
    </row>
    <row r="353">
      <c r="A353" s="26" t="n"/>
      <c r="B353" s="26" t="n"/>
      <c r="C353" s="16" t="n"/>
      <c r="D353" s="27" t="n"/>
      <c r="E353" s="16" t="n"/>
      <c r="F353" s="8" t="inlineStr">
        <is>
          <t>✅ 可导入</t>
        </is>
      </c>
      <c r="G353" s="8" t="inlineStr">
        <is>
          <t>✅ 对账齐全</t>
        </is>
      </c>
    </row>
    <row r="354">
      <c r="A354" s="25" t="n"/>
      <c r="B354" s="25" t="n"/>
      <c r="C354" s="15" t="n"/>
      <c r="D354" s="27" t="n"/>
      <c r="E354" s="15" t="n"/>
      <c r="F354" s="8" t="inlineStr">
        <is>
          <t>✅ 可导入</t>
        </is>
      </c>
      <c r="G354" s="8" t="inlineStr">
        <is>
          <t>✅ 对账齐全</t>
        </is>
      </c>
    </row>
    <row r="355">
      <c r="A355" s="26" t="n"/>
      <c r="B355" s="26" t="n"/>
      <c r="C355" s="16" t="n"/>
      <c r="D355" s="27" t="n"/>
      <c r="E355" s="16" t="n"/>
      <c r="F355" s="8" t="inlineStr">
        <is>
          <t>✅ 可导入</t>
        </is>
      </c>
      <c r="G355" s="8" t="inlineStr">
        <is>
          <t>✅ 对账齐全</t>
        </is>
      </c>
    </row>
    <row r="356">
      <c r="A356" s="25" t="n"/>
      <c r="B356" s="25" t="n"/>
      <c r="C356" s="15" t="n"/>
      <c r="D356" s="27" t="n"/>
      <c r="E356" s="15" t="n"/>
      <c r="F356" s="8" t="inlineStr">
        <is>
          <t>✅ 可导入</t>
        </is>
      </c>
      <c r="G356" s="8" t="inlineStr">
        <is>
          <t>✅ 对账齐全</t>
        </is>
      </c>
    </row>
    <row r="357">
      <c r="A357" s="26" t="n"/>
      <c r="B357" s="26" t="n"/>
      <c r="C357" s="16" t="n"/>
      <c r="D357" s="27" t="n"/>
      <c r="E357" s="16" t="n"/>
      <c r="F357" s="8" t="inlineStr">
        <is>
          <t>✅ 可导入</t>
        </is>
      </c>
      <c r="G357" s="8" t="inlineStr">
        <is>
          <t>✅ 对账齐全</t>
        </is>
      </c>
    </row>
    <row r="358">
      <c r="A358" s="25" t="n"/>
      <c r="B358" s="25" t="n"/>
      <c r="C358" s="15" t="n"/>
      <c r="D358" s="27" t="n"/>
      <c r="E358" s="15" t="n"/>
      <c r="F358" s="8" t="inlineStr">
        <is>
          <t>✅ 可导入</t>
        </is>
      </c>
      <c r="G358" s="8" t="inlineStr">
        <is>
          <t>✅ 对账齐全</t>
        </is>
      </c>
    </row>
    <row r="359">
      <c r="A359" s="26" t="n"/>
      <c r="B359" s="26" t="n"/>
      <c r="C359" s="16" t="n"/>
      <c r="D359" s="27" t="n"/>
      <c r="E359" s="16" t="n"/>
      <c r="F359" s="8" t="inlineStr">
        <is>
          <t>✅ 可导入</t>
        </is>
      </c>
      <c r="G359" s="8" t="inlineStr">
        <is>
          <t>✅ 对账齐全</t>
        </is>
      </c>
    </row>
    <row r="360">
      <c r="A360" s="25" t="n"/>
      <c r="B360" s="25" t="n"/>
      <c r="C360" s="15" t="n"/>
      <c r="D360" s="27" t="n"/>
      <c r="E360" s="15" t="n"/>
      <c r="F360" s="8" t="inlineStr">
        <is>
          <t>✅ 可导入</t>
        </is>
      </c>
      <c r="G360" s="8" t="inlineStr">
        <is>
          <t>✅ 对账齐全</t>
        </is>
      </c>
    </row>
    <row r="361">
      <c r="A361" s="26" t="n"/>
      <c r="B361" s="26" t="n"/>
      <c r="C361" s="16" t="n"/>
      <c r="D361" s="27" t="n"/>
      <c r="E361" s="16" t="n"/>
      <c r="F361" s="8" t="inlineStr">
        <is>
          <t>✅ 可导入</t>
        </is>
      </c>
      <c r="G361" s="8" t="inlineStr">
        <is>
          <t>✅ 对账齐全</t>
        </is>
      </c>
    </row>
    <row r="362">
      <c r="A362" s="25" t="n"/>
      <c r="B362" s="25" t="n"/>
      <c r="C362" s="15" t="n"/>
      <c r="D362" s="27" t="n"/>
      <c r="E362" s="15" t="n"/>
      <c r="F362" s="8" t="inlineStr">
        <is>
          <t>✅ 可导入</t>
        </is>
      </c>
      <c r="G362" s="8" t="inlineStr">
        <is>
          <t>✅ 对账齐全</t>
        </is>
      </c>
    </row>
    <row r="363">
      <c r="A363" s="26" t="n"/>
      <c r="B363" s="26" t="n"/>
      <c r="C363" s="16" t="n"/>
      <c r="D363" s="27" t="n"/>
      <c r="E363" s="16" t="n"/>
      <c r="F363" s="8" t="inlineStr">
        <is>
          <t>✅ 可导入</t>
        </is>
      </c>
      <c r="G363" s="8" t="inlineStr">
        <is>
          <t>✅ 对账齐全</t>
        </is>
      </c>
    </row>
    <row r="364">
      <c r="A364" s="25" t="n"/>
      <c r="B364" s="25" t="n"/>
      <c r="C364" s="15" t="n"/>
      <c r="D364" s="27" t="n"/>
      <c r="E364" s="15" t="n"/>
      <c r="F364" s="8" t="inlineStr">
        <is>
          <t>✅ 可导入</t>
        </is>
      </c>
      <c r="G364" s="8" t="inlineStr">
        <is>
          <t>✅ 对账齐全</t>
        </is>
      </c>
    </row>
    <row r="365">
      <c r="A365" s="26" t="n"/>
      <c r="B365" s="26" t="n"/>
      <c r="C365" s="16" t="n"/>
      <c r="D365" s="27" t="n"/>
      <c r="E365" s="16" t="n"/>
      <c r="F365" s="8" t="inlineStr">
        <is>
          <t>✅ 可导入</t>
        </is>
      </c>
      <c r="G365" s="8" t="inlineStr">
        <is>
          <t>✅ 对账齐全</t>
        </is>
      </c>
    </row>
    <row r="366">
      <c r="A366" s="25" t="n"/>
      <c r="B366" s="25" t="n"/>
      <c r="C366" s="15" t="n"/>
      <c r="D366" s="27" t="n"/>
      <c r="E366" s="15" t="n"/>
      <c r="F366" s="8" t="inlineStr">
        <is>
          <t>✅ 可导入</t>
        </is>
      </c>
      <c r="G366" s="8" t="inlineStr">
        <is>
          <t>✅ 对账齐全</t>
        </is>
      </c>
    </row>
    <row r="367">
      <c r="A367" s="26" t="n"/>
      <c r="B367" s="26" t="n"/>
      <c r="C367" s="16" t="n"/>
      <c r="D367" s="27" t="n"/>
      <c r="E367" s="16" t="n"/>
      <c r="F367" s="8" t="inlineStr">
        <is>
          <t>✅ 可导入</t>
        </is>
      </c>
      <c r="G367" s="8" t="inlineStr">
        <is>
          <t>✅ 对账齐全</t>
        </is>
      </c>
    </row>
    <row r="368">
      <c r="A368" s="25" t="n"/>
      <c r="B368" s="25" t="n"/>
      <c r="C368" s="15" t="n"/>
      <c r="D368" s="27" t="n"/>
      <c r="E368" s="15" t="n"/>
      <c r="F368" s="8" t="inlineStr">
        <is>
          <t>✅ 可导入</t>
        </is>
      </c>
      <c r="G368" s="8" t="inlineStr">
        <is>
          <t>✅ 对账齐全</t>
        </is>
      </c>
    </row>
    <row r="369">
      <c r="A369" s="26" t="n"/>
      <c r="B369" s="26" t="n"/>
      <c r="C369" s="16" t="n"/>
      <c r="D369" s="27" t="n"/>
      <c r="E369" s="16" t="n"/>
      <c r="F369" s="8" t="inlineStr">
        <is>
          <t>✅ 可导入</t>
        </is>
      </c>
      <c r="G369" s="8" t="inlineStr">
        <is>
          <t>✅ 对账齐全</t>
        </is>
      </c>
    </row>
    <row r="370">
      <c r="A370" s="25" t="n"/>
      <c r="B370" s="25" t="n"/>
      <c r="C370" s="15" t="n"/>
      <c r="D370" s="27" t="n"/>
      <c r="E370" s="15" t="n"/>
      <c r="F370" s="8" t="inlineStr">
        <is>
          <t>✅ 可导入</t>
        </is>
      </c>
      <c r="G370" s="8" t="inlineStr">
        <is>
          <t>✅ 对账齐全</t>
        </is>
      </c>
    </row>
    <row r="371">
      <c r="A371" s="26" t="n"/>
      <c r="B371" s="26" t="n"/>
      <c r="C371" s="16" t="n"/>
      <c r="D371" s="27" t="n"/>
      <c r="E371" s="16" t="n"/>
      <c r="F371" s="8" t="inlineStr">
        <is>
          <t>✅ 可导入</t>
        </is>
      </c>
      <c r="G371" s="8" t="inlineStr">
        <is>
          <t>✅ 对账齐全</t>
        </is>
      </c>
    </row>
    <row r="372">
      <c r="A372" s="25" t="n"/>
      <c r="B372" s="25" t="n"/>
      <c r="C372" s="15" t="n"/>
      <c r="D372" s="27" t="n"/>
      <c r="E372" s="15" t="n"/>
      <c r="F372" s="8" t="inlineStr">
        <is>
          <t>✅ 可导入</t>
        </is>
      </c>
      <c r="G372" s="8" t="inlineStr">
        <is>
          <t>✅ 对账齐全</t>
        </is>
      </c>
    </row>
    <row r="373">
      <c r="A373" s="26" t="n"/>
      <c r="B373" s="26" t="n"/>
      <c r="C373" s="16" t="n"/>
      <c r="D373" s="27" t="n"/>
      <c r="E373" s="16" t="n"/>
      <c r="F373" s="8" t="inlineStr">
        <is>
          <t>✅ 可导入</t>
        </is>
      </c>
      <c r="G373" s="8" t="inlineStr">
        <is>
          <t>✅ 对账齐全</t>
        </is>
      </c>
    </row>
    <row r="374">
      <c r="A374" s="25" t="n"/>
      <c r="B374" s="25" t="n"/>
      <c r="C374" s="15" t="n"/>
      <c r="D374" s="27" t="n"/>
      <c r="E374" s="15" t="n"/>
      <c r="F374" s="8" t="inlineStr">
        <is>
          <t>✅ 可导入</t>
        </is>
      </c>
      <c r="G374" s="8" t="inlineStr">
        <is>
          <t>✅ 对账齐全</t>
        </is>
      </c>
    </row>
    <row r="375">
      <c r="A375" s="26" t="n"/>
      <c r="B375" s="26" t="n"/>
      <c r="C375" s="16" t="n"/>
      <c r="D375" s="27" t="n"/>
      <c r="E375" s="16" t="n"/>
      <c r="F375" s="8" t="inlineStr">
        <is>
          <t>✅ 可导入</t>
        </is>
      </c>
      <c r="G375" s="8" t="inlineStr">
        <is>
          <t>✅ 对账齐全</t>
        </is>
      </c>
    </row>
    <row r="376">
      <c r="A376" s="25" t="n"/>
      <c r="B376" s="25" t="n"/>
      <c r="C376" s="15" t="n"/>
      <c r="D376" s="27" t="n"/>
      <c r="E376" s="15" t="n"/>
      <c r="F376" s="8" t="inlineStr">
        <is>
          <t>✅ 可导入</t>
        </is>
      </c>
      <c r="G376" s="8" t="inlineStr">
        <is>
          <t>✅ 对账齐全</t>
        </is>
      </c>
    </row>
    <row r="377">
      <c r="A377" s="26" t="n"/>
      <c r="B377" s="26" t="n"/>
      <c r="C377" s="16" t="n"/>
      <c r="D377" s="27" t="n"/>
      <c r="E377" s="16" t="n"/>
      <c r="F377" s="8" t="inlineStr">
        <is>
          <t>✅ 可导入</t>
        </is>
      </c>
      <c r="G377" s="8" t="inlineStr">
        <is>
          <t>✅ 对账齐全</t>
        </is>
      </c>
    </row>
    <row r="378">
      <c r="A378" s="25" t="n"/>
      <c r="B378" s="25" t="n"/>
      <c r="C378" s="15" t="n"/>
      <c r="D378" s="27" t="n"/>
      <c r="E378" s="15" t="n"/>
      <c r="F378" s="8" t="inlineStr">
        <is>
          <t>✅ 可导入</t>
        </is>
      </c>
      <c r="G378" s="8" t="inlineStr">
        <is>
          <t>✅ 对账齐全</t>
        </is>
      </c>
    </row>
    <row r="379">
      <c r="A379" s="26" t="n"/>
      <c r="B379" s="26" t="n"/>
      <c r="C379" s="16" t="n"/>
      <c r="D379" s="27" t="n"/>
      <c r="E379" s="16" t="n"/>
      <c r="F379" s="8" t="inlineStr">
        <is>
          <t>✅ 可导入</t>
        </is>
      </c>
      <c r="G379" s="8" t="inlineStr">
        <is>
          <t>✅ 对账齐全</t>
        </is>
      </c>
    </row>
    <row r="380">
      <c r="A380" s="25" t="n"/>
      <c r="B380" s="25" t="n"/>
      <c r="C380" s="15" t="n"/>
      <c r="D380" s="27" t="n"/>
      <c r="E380" s="15" t="n"/>
      <c r="F380" s="8" t="inlineStr">
        <is>
          <t>✅ 可导入</t>
        </is>
      </c>
      <c r="G380" s="8" t="inlineStr">
        <is>
          <t>✅ 对账齐全</t>
        </is>
      </c>
    </row>
    <row r="381">
      <c r="A381" s="26" t="n"/>
      <c r="B381" s="26" t="n"/>
      <c r="C381" s="16" t="n"/>
      <c r="D381" s="27" t="n"/>
      <c r="E381" s="16" t="n"/>
      <c r="F381" s="8" t="inlineStr">
        <is>
          <t>✅ 可导入</t>
        </is>
      </c>
      <c r="G381" s="8" t="inlineStr">
        <is>
          <t>✅ 对账齐全</t>
        </is>
      </c>
    </row>
    <row r="382">
      <c r="A382" s="25" t="n"/>
      <c r="B382" s="25" t="n"/>
      <c r="C382" s="15" t="n"/>
      <c r="D382" s="27" t="n"/>
      <c r="E382" s="15" t="n"/>
      <c r="F382" s="8" t="inlineStr">
        <is>
          <t>✅ 可导入</t>
        </is>
      </c>
      <c r="G382" s="8" t="inlineStr">
        <is>
          <t>✅ 对账齐全</t>
        </is>
      </c>
    </row>
    <row r="383">
      <c r="A383" s="26" t="n"/>
      <c r="B383" s="26" t="n"/>
      <c r="C383" s="16" t="n"/>
      <c r="D383" s="27" t="n"/>
      <c r="E383" s="16" t="n"/>
      <c r="F383" s="8" t="inlineStr">
        <is>
          <t>✅ 可导入</t>
        </is>
      </c>
      <c r="G383" s="8" t="inlineStr">
        <is>
          <t>✅ 对账齐全</t>
        </is>
      </c>
    </row>
    <row r="384">
      <c r="A384" s="25" t="n"/>
      <c r="B384" s="25" t="n"/>
      <c r="C384" s="15" t="n"/>
      <c r="D384" s="27" t="n"/>
      <c r="E384" s="15" t="n"/>
      <c r="F384" s="8" t="inlineStr">
        <is>
          <t>✅ 可导入</t>
        </is>
      </c>
      <c r="G384" s="8" t="inlineStr">
        <is>
          <t>✅ 对账齐全</t>
        </is>
      </c>
    </row>
    <row r="385">
      <c r="A385" s="26" t="n"/>
      <c r="B385" s="26" t="n"/>
      <c r="C385" s="16" t="n"/>
      <c r="D385" s="27" t="n"/>
      <c r="E385" s="16" t="n"/>
      <c r="F385" s="8" t="inlineStr">
        <is>
          <t>✅ 可导入</t>
        </is>
      </c>
      <c r="G385" s="8" t="inlineStr">
        <is>
          <t>✅ 对账齐全</t>
        </is>
      </c>
    </row>
    <row r="386">
      <c r="A386" s="25" t="n"/>
      <c r="B386" s="25" t="n"/>
      <c r="C386" s="15" t="n"/>
      <c r="D386" s="27" t="n"/>
      <c r="E386" s="15" t="n"/>
      <c r="F386" s="8" t="inlineStr">
        <is>
          <t>✅ 可导入</t>
        </is>
      </c>
      <c r="G386" s="8" t="inlineStr">
        <is>
          <t>✅ 对账齐全</t>
        </is>
      </c>
    </row>
    <row r="387">
      <c r="A387" s="26" t="n"/>
      <c r="B387" s="26" t="n"/>
      <c r="C387" s="16" t="n"/>
      <c r="D387" s="27" t="n"/>
      <c r="E387" s="16" t="n"/>
      <c r="F387" s="8" t="inlineStr">
        <is>
          <t>✅ 可导入</t>
        </is>
      </c>
      <c r="G387" s="8" t="inlineStr">
        <is>
          <t>✅ 对账齐全</t>
        </is>
      </c>
    </row>
    <row r="388">
      <c r="A388" s="25" t="n"/>
      <c r="B388" s="25" t="n"/>
      <c r="C388" s="15" t="n"/>
      <c r="D388" s="27" t="n"/>
      <c r="E388" s="15" t="n"/>
      <c r="F388" s="8" t="inlineStr">
        <is>
          <t>✅ 可导入</t>
        </is>
      </c>
      <c r="G388" s="8" t="inlineStr">
        <is>
          <t>✅ 对账齐全</t>
        </is>
      </c>
    </row>
    <row r="389">
      <c r="A389" s="26" t="n"/>
      <c r="B389" s="26" t="n"/>
      <c r="C389" s="16" t="n"/>
      <c r="D389" s="27" t="n"/>
      <c r="E389" s="16" t="n"/>
      <c r="F389" s="8" t="inlineStr">
        <is>
          <t>✅ 可导入</t>
        </is>
      </c>
      <c r="G389" s="8" t="inlineStr">
        <is>
          <t>✅ 对账齐全</t>
        </is>
      </c>
    </row>
    <row r="390">
      <c r="A390" s="25" t="n"/>
      <c r="B390" s="25" t="n"/>
      <c r="C390" s="15" t="n"/>
      <c r="D390" s="27" t="n"/>
      <c r="E390" s="15" t="n"/>
      <c r="F390" s="8" t="inlineStr">
        <is>
          <t>✅ 可导入</t>
        </is>
      </c>
      <c r="G390" s="8" t="inlineStr">
        <is>
          <t>✅ 对账齐全</t>
        </is>
      </c>
    </row>
    <row r="391">
      <c r="A391" s="26" t="n"/>
      <c r="B391" s="26" t="n"/>
      <c r="C391" s="16" t="n"/>
      <c r="D391" s="27" t="n"/>
      <c r="E391" s="16" t="n"/>
      <c r="F391" s="8" t="inlineStr">
        <is>
          <t>✅ 可导入</t>
        </is>
      </c>
      <c r="G391" s="8" t="inlineStr">
        <is>
          <t>✅ 对账齐全</t>
        </is>
      </c>
    </row>
    <row r="392">
      <c r="A392" s="25" t="n"/>
      <c r="B392" s="25" t="n"/>
      <c r="C392" s="15" t="n"/>
      <c r="D392" s="27" t="n"/>
      <c r="E392" s="15" t="n"/>
      <c r="F392" s="8" t="inlineStr">
        <is>
          <t>✅ 可导入</t>
        </is>
      </c>
      <c r="G392" s="8" t="inlineStr">
        <is>
          <t>✅ 对账齐全</t>
        </is>
      </c>
    </row>
    <row r="393">
      <c r="A393" s="26" t="n"/>
      <c r="B393" s="26" t="n"/>
      <c r="C393" s="16" t="n"/>
      <c r="D393" s="27" t="n"/>
      <c r="E393" s="16" t="n"/>
      <c r="F393" s="8" t="inlineStr">
        <is>
          <t>✅ 可导入</t>
        </is>
      </c>
      <c r="G393" s="8" t="inlineStr">
        <is>
          <t>✅ 对账齐全</t>
        </is>
      </c>
    </row>
    <row r="394">
      <c r="A394" s="25" t="n"/>
      <c r="B394" s="25" t="n"/>
      <c r="C394" s="15" t="n"/>
      <c r="D394" s="27" t="n"/>
      <c r="E394" s="15" t="n"/>
      <c r="F394" s="8" t="inlineStr">
        <is>
          <t>✅ 可导入</t>
        </is>
      </c>
      <c r="G394" s="8" t="inlineStr">
        <is>
          <t>✅ 对账齐全</t>
        </is>
      </c>
    </row>
    <row r="395">
      <c r="A395" s="26" t="n"/>
      <c r="B395" s="26" t="n"/>
      <c r="C395" s="16" t="n"/>
      <c r="D395" s="27" t="n"/>
      <c r="E395" s="16" t="n"/>
      <c r="F395" s="8" t="inlineStr">
        <is>
          <t>✅ 可导入</t>
        </is>
      </c>
      <c r="G395" s="8" t="inlineStr">
        <is>
          <t>✅ 对账齐全</t>
        </is>
      </c>
    </row>
    <row r="396">
      <c r="A396" s="25" t="n"/>
      <c r="B396" s="25" t="n"/>
      <c r="C396" s="15" t="n"/>
      <c r="D396" s="27" t="n"/>
      <c r="E396" s="15" t="n"/>
      <c r="F396" s="8" t="inlineStr">
        <is>
          <t>✅ 可导入</t>
        </is>
      </c>
      <c r="G396" s="8" t="inlineStr">
        <is>
          <t>✅ 对账齐全</t>
        </is>
      </c>
    </row>
    <row r="397">
      <c r="A397" s="26" t="n"/>
      <c r="B397" s="26" t="n"/>
      <c r="C397" s="16" t="n"/>
      <c r="D397" s="27" t="n"/>
      <c r="E397" s="16" t="n"/>
      <c r="F397" s="8" t="inlineStr">
        <is>
          <t>✅ 可导入</t>
        </is>
      </c>
      <c r="G397" s="8" t="inlineStr">
        <is>
          <t>✅ 对账齐全</t>
        </is>
      </c>
    </row>
    <row r="398">
      <c r="A398" s="25" t="n"/>
      <c r="B398" s="25" t="n"/>
      <c r="C398" s="15" t="n"/>
      <c r="D398" s="27" t="n"/>
      <c r="E398" s="15" t="n"/>
      <c r="F398" s="8" t="inlineStr">
        <is>
          <t>✅ 可导入</t>
        </is>
      </c>
      <c r="G398" s="8" t="inlineStr">
        <is>
          <t>✅ 对账齐全</t>
        </is>
      </c>
    </row>
    <row r="399">
      <c r="A399" s="26" t="n"/>
      <c r="B399" s="26" t="n"/>
      <c r="C399" s="16" t="n"/>
      <c r="D399" s="27" t="n"/>
      <c r="E399" s="16" t="n"/>
      <c r="F399" s="8" t="inlineStr">
        <is>
          <t>✅ 可导入</t>
        </is>
      </c>
      <c r="G399" s="8" t="inlineStr">
        <is>
          <t>✅ 对账齐全</t>
        </is>
      </c>
    </row>
    <row r="400">
      <c r="A400" s="25" t="n"/>
      <c r="B400" s="25" t="n"/>
      <c r="C400" s="15" t="n"/>
      <c r="D400" s="27" t="n"/>
      <c r="E400" s="15" t="n"/>
      <c r="F400" s="8" t="inlineStr">
        <is>
          <t>✅ 可导入</t>
        </is>
      </c>
      <c r="G400" s="8" t="inlineStr">
        <is>
          <t>✅ 对账齐全</t>
        </is>
      </c>
    </row>
    <row r="401">
      <c r="A401" s="26" t="n"/>
      <c r="B401" s="26" t="n"/>
      <c r="C401" s="16" t="n"/>
      <c r="D401" s="27" t="n"/>
      <c r="E401" s="16" t="n"/>
      <c r="F401" s="8" t="inlineStr">
        <is>
          <t>✅ 可导入</t>
        </is>
      </c>
      <c r="G401" s="8" t="inlineStr">
        <is>
          <t>✅ 对账齐全</t>
        </is>
      </c>
    </row>
    <row r="402">
      <c r="A402" s="25" t="n"/>
      <c r="B402" s="25" t="n"/>
      <c r="C402" s="15" t="n"/>
      <c r="D402" s="27" t="n"/>
      <c r="E402" s="15" t="n"/>
      <c r="F402" s="8" t="inlineStr">
        <is>
          <t>✅ 可导入</t>
        </is>
      </c>
      <c r="G402" s="8" t="inlineStr">
        <is>
          <t>✅ 对账齐全</t>
        </is>
      </c>
    </row>
    <row r="403">
      <c r="A403" s="26" t="n"/>
      <c r="B403" s="26" t="n"/>
      <c r="C403" s="16" t="n"/>
      <c r="D403" s="27" t="n"/>
      <c r="E403" s="16" t="n"/>
      <c r="F403" s="8" t="inlineStr">
        <is>
          <t>✅ 可导入</t>
        </is>
      </c>
      <c r="G403" s="8" t="inlineStr">
        <is>
          <t>✅ 对账齐全</t>
        </is>
      </c>
    </row>
    <row r="404">
      <c r="A404" s="25" t="n"/>
      <c r="B404" s="25" t="n"/>
      <c r="C404" s="15" t="n"/>
      <c r="D404" s="27" t="n"/>
      <c r="E404" s="15" t="n"/>
      <c r="F404" s="8" t="inlineStr">
        <is>
          <t>✅ 可导入</t>
        </is>
      </c>
      <c r="G404" s="8" t="inlineStr">
        <is>
          <t>✅ 对账齐全</t>
        </is>
      </c>
    </row>
    <row r="405">
      <c r="A405" s="26" t="n"/>
      <c r="B405" s="26" t="n"/>
      <c r="C405" s="16" t="n"/>
      <c r="D405" s="27" t="n"/>
      <c r="E405" s="16" t="n"/>
      <c r="F405" s="8" t="inlineStr">
        <is>
          <t>✅ 可导入</t>
        </is>
      </c>
      <c r="G405" s="8" t="inlineStr">
        <is>
          <t>✅ 对账齐全</t>
        </is>
      </c>
    </row>
    <row r="406">
      <c r="A406" s="25" t="n"/>
      <c r="B406" s="25" t="n"/>
      <c r="C406" s="15" t="n"/>
      <c r="D406" s="27" t="n"/>
      <c r="E406" s="15" t="n"/>
      <c r="F406" s="8" t="inlineStr">
        <is>
          <t>✅ 可导入</t>
        </is>
      </c>
      <c r="G406" s="8" t="inlineStr">
        <is>
          <t>✅ 对账齐全</t>
        </is>
      </c>
    </row>
    <row r="407">
      <c r="A407" s="26" t="n"/>
      <c r="B407" s="26" t="n"/>
      <c r="C407" s="16" t="n"/>
      <c r="D407" s="27" t="n"/>
      <c r="E407" s="16" t="n"/>
      <c r="F407" s="8" t="inlineStr">
        <is>
          <t>✅ 可导入</t>
        </is>
      </c>
      <c r="G407" s="8" t="inlineStr">
        <is>
          <t>✅ 对账齐全</t>
        </is>
      </c>
    </row>
    <row r="408">
      <c r="A408" s="25" t="n"/>
      <c r="B408" s="25" t="n"/>
      <c r="C408" s="15" t="n"/>
      <c r="D408" s="27" t="n"/>
      <c r="E408" s="15" t="n"/>
      <c r="F408" s="8" t="inlineStr">
        <is>
          <t>✅ 可导入</t>
        </is>
      </c>
      <c r="G408" s="8" t="inlineStr">
        <is>
          <t>✅ 对账齐全</t>
        </is>
      </c>
    </row>
    <row r="409">
      <c r="A409" s="26" t="n"/>
      <c r="B409" s="26" t="n"/>
      <c r="C409" s="16" t="n"/>
      <c r="D409" s="27" t="n"/>
      <c r="E409" s="16" t="n"/>
      <c r="F409" s="8" t="inlineStr">
        <is>
          <t>✅ 可导入</t>
        </is>
      </c>
      <c r="G409" s="8" t="inlineStr">
        <is>
          <t>✅ 对账齐全</t>
        </is>
      </c>
    </row>
    <row r="410">
      <c r="A410" s="25" t="n"/>
      <c r="B410" s="25" t="n"/>
      <c r="C410" s="15" t="n"/>
      <c r="D410" s="27" t="n"/>
      <c r="E410" s="15" t="n"/>
      <c r="F410" s="8" t="inlineStr">
        <is>
          <t>✅ 可导入</t>
        </is>
      </c>
      <c r="G410" s="8" t="inlineStr">
        <is>
          <t>✅ 对账齐全</t>
        </is>
      </c>
    </row>
    <row r="411">
      <c r="A411" s="26" t="n"/>
      <c r="B411" s="26" t="n"/>
      <c r="C411" s="16" t="n"/>
      <c r="D411" s="27" t="n"/>
      <c r="E411" s="16" t="n"/>
      <c r="F411" s="8" t="inlineStr">
        <is>
          <t>✅ 可导入</t>
        </is>
      </c>
      <c r="G411" s="8" t="inlineStr">
        <is>
          <t>✅ 对账齐全</t>
        </is>
      </c>
    </row>
    <row r="412">
      <c r="A412" s="25" t="n"/>
      <c r="B412" s="25" t="n"/>
      <c r="C412" s="15" t="n"/>
      <c r="D412" s="27" t="n"/>
      <c r="E412" s="15" t="n"/>
      <c r="F412" s="8" t="inlineStr">
        <is>
          <t>✅ 可导入</t>
        </is>
      </c>
      <c r="G412" s="8" t="inlineStr">
        <is>
          <t>✅ 对账齐全</t>
        </is>
      </c>
    </row>
    <row r="413">
      <c r="A413" s="26" t="n"/>
      <c r="B413" s="26" t="n"/>
      <c r="C413" s="16" t="n"/>
      <c r="D413" s="27" t="n"/>
      <c r="E413" s="16" t="n"/>
      <c r="F413" s="8" t="inlineStr">
        <is>
          <t>✅ 可导入</t>
        </is>
      </c>
      <c r="G413" s="8" t="inlineStr">
        <is>
          <t>✅ 对账齐全</t>
        </is>
      </c>
    </row>
    <row r="414">
      <c r="A414" s="25" t="n"/>
      <c r="B414" s="25" t="n"/>
      <c r="C414" s="15" t="n"/>
      <c r="D414" s="27" t="n"/>
      <c r="E414" s="15" t="n"/>
      <c r="F414" s="8" t="inlineStr">
        <is>
          <t>✅ 可导入</t>
        </is>
      </c>
      <c r="G414" s="8" t="inlineStr">
        <is>
          <t>✅ 对账齐全</t>
        </is>
      </c>
    </row>
    <row r="415">
      <c r="A415" s="26" t="n"/>
      <c r="B415" s="26" t="n"/>
      <c r="C415" s="16" t="n"/>
      <c r="D415" s="27" t="n"/>
      <c r="E415" s="16" t="n"/>
      <c r="F415" s="8" t="inlineStr">
        <is>
          <t>✅ 可导入</t>
        </is>
      </c>
      <c r="G415" s="8" t="inlineStr">
        <is>
          <t>✅ 对账齐全</t>
        </is>
      </c>
    </row>
    <row r="416">
      <c r="A416" s="25" t="n"/>
      <c r="B416" s="25" t="n"/>
      <c r="C416" s="15" t="n"/>
      <c r="D416" s="27" t="n"/>
      <c r="E416" s="15" t="n"/>
      <c r="F416" s="8" t="inlineStr">
        <is>
          <t>✅ 可导入</t>
        </is>
      </c>
      <c r="G416" s="8" t="inlineStr">
        <is>
          <t>✅ 对账齐全</t>
        </is>
      </c>
    </row>
    <row r="417">
      <c r="A417" s="26" t="n"/>
      <c r="B417" s="26" t="n"/>
      <c r="C417" s="16" t="n"/>
      <c r="D417" s="27" t="n"/>
      <c r="E417" s="16" t="n"/>
      <c r="F417" s="8" t="inlineStr">
        <is>
          <t>✅ 可导入</t>
        </is>
      </c>
      <c r="G417" s="8" t="inlineStr">
        <is>
          <t>✅ 对账齐全</t>
        </is>
      </c>
    </row>
    <row r="418">
      <c r="A418" s="25" t="n"/>
      <c r="B418" s="25" t="n"/>
      <c r="C418" s="15" t="n"/>
      <c r="D418" s="27" t="n"/>
      <c r="E418" s="15" t="n"/>
      <c r="F418" s="8" t="inlineStr">
        <is>
          <t>✅ 可导入</t>
        </is>
      </c>
      <c r="G418" s="8" t="inlineStr">
        <is>
          <t>✅ 对账齐全</t>
        </is>
      </c>
    </row>
    <row r="419">
      <c r="A419" s="26" t="n"/>
      <c r="B419" s="26" t="n"/>
      <c r="C419" s="16" t="n"/>
      <c r="D419" s="27" t="n"/>
      <c r="E419" s="16" t="n"/>
      <c r="F419" s="8" t="inlineStr">
        <is>
          <t>✅ 可导入</t>
        </is>
      </c>
      <c r="G419" s="8" t="inlineStr">
        <is>
          <t>✅ 对账齐全</t>
        </is>
      </c>
    </row>
    <row r="420">
      <c r="A420" s="25" t="n"/>
      <c r="B420" s="25" t="n"/>
      <c r="C420" s="15" t="n"/>
      <c r="D420" s="27" t="n"/>
      <c r="E420" s="15" t="n"/>
      <c r="F420" s="8" t="inlineStr">
        <is>
          <t>✅ 可导入</t>
        </is>
      </c>
      <c r="G420" s="8" t="inlineStr">
        <is>
          <t>✅ 对账齐全</t>
        </is>
      </c>
    </row>
    <row r="421">
      <c r="A421" s="26" t="n"/>
      <c r="B421" s="26" t="n"/>
      <c r="C421" s="16" t="n"/>
      <c r="D421" s="27" t="n"/>
      <c r="E421" s="16" t="n"/>
      <c r="F421" s="8" t="inlineStr">
        <is>
          <t>✅ 可导入</t>
        </is>
      </c>
      <c r="G421" s="8" t="inlineStr">
        <is>
          <t>✅ 对账齐全</t>
        </is>
      </c>
    </row>
    <row r="422">
      <c r="A422" s="25" t="n"/>
      <c r="B422" s="25" t="n"/>
      <c r="C422" s="15" t="n"/>
      <c r="D422" s="27" t="n"/>
      <c r="E422" s="15" t="n"/>
      <c r="F422" s="8" t="inlineStr">
        <is>
          <t>✅ 可导入</t>
        </is>
      </c>
      <c r="G422" s="8" t="inlineStr">
        <is>
          <t>✅ 对账齐全</t>
        </is>
      </c>
    </row>
    <row r="423">
      <c r="A423" s="26" t="n"/>
      <c r="B423" s="26" t="n"/>
      <c r="C423" s="16" t="n"/>
      <c r="D423" s="27" t="n"/>
      <c r="E423" s="16" t="n"/>
      <c r="F423" s="8" t="inlineStr">
        <is>
          <t>✅ 可导入</t>
        </is>
      </c>
      <c r="G423" s="8" t="inlineStr">
        <is>
          <t>✅ 对账齐全</t>
        </is>
      </c>
    </row>
    <row r="424">
      <c r="A424" s="25" t="n"/>
      <c r="B424" s="25" t="n"/>
      <c r="C424" s="15" t="n"/>
      <c r="D424" s="27" t="n"/>
      <c r="E424" s="15" t="n"/>
      <c r="F424" s="8" t="inlineStr">
        <is>
          <t>✅ 可导入</t>
        </is>
      </c>
      <c r="G424" s="8" t="inlineStr">
        <is>
          <t>✅ 对账齐全</t>
        </is>
      </c>
    </row>
    <row r="425">
      <c r="A425" s="26" t="n"/>
      <c r="B425" s="26" t="n"/>
      <c r="C425" s="16" t="n"/>
      <c r="D425" s="27" t="n"/>
      <c r="E425" s="16" t="n"/>
      <c r="F425" s="8" t="inlineStr">
        <is>
          <t>✅ 可导入</t>
        </is>
      </c>
      <c r="G425" s="8" t="inlineStr">
        <is>
          <t>✅ 对账齐全</t>
        </is>
      </c>
    </row>
    <row r="426">
      <c r="A426" s="25" t="n"/>
      <c r="B426" s="25" t="n"/>
      <c r="C426" s="15" t="n"/>
      <c r="D426" s="27" t="n"/>
      <c r="E426" s="15" t="n"/>
      <c r="F426" s="8" t="inlineStr">
        <is>
          <t>✅ 可导入</t>
        </is>
      </c>
      <c r="G426" s="8" t="inlineStr">
        <is>
          <t>✅ 对账齐全</t>
        </is>
      </c>
    </row>
    <row r="427">
      <c r="A427" s="26" t="n"/>
      <c r="B427" s="26" t="n"/>
      <c r="C427" s="16" t="n"/>
      <c r="D427" s="27" t="n"/>
      <c r="E427" s="16" t="n"/>
      <c r="F427" s="8" t="inlineStr">
        <is>
          <t>✅ 可导入</t>
        </is>
      </c>
      <c r="G427" s="8" t="inlineStr">
        <is>
          <t>✅ 对账齐全</t>
        </is>
      </c>
    </row>
    <row r="428">
      <c r="A428" s="25" t="n"/>
      <c r="B428" s="25" t="n"/>
      <c r="C428" s="15" t="n"/>
      <c r="D428" s="27" t="n"/>
      <c r="E428" s="15" t="n"/>
      <c r="F428" s="8" t="inlineStr">
        <is>
          <t>✅ 可导入</t>
        </is>
      </c>
      <c r="G428" s="8" t="inlineStr">
        <is>
          <t>✅ 对账齐全</t>
        </is>
      </c>
    </row>
    <row r="429">
      <c r="A429" s="26" t="n"/>
      <c r="B429" s="26" t="n"/>
      <c r="C429" s="16" t="n"/>
      <c r="D429" s="27" t="n"/>
      <c r="E429" s="16" t="n"/>
      <c r="F429" s="8" t="inlineStr">
        <is>
          <t>✅ 可导入</t>
        </is>
      </c>
      <c r="G429" s="8" t="inlineStr">
        <is>
          <t>✅ 对账齐全</t>
        </is>
      </c>
    </row>
    <row r="430">
      <c r="A430" s="25" t="n"/>
      <c r="B430" s="25" t="n"/>
      <c r="C430" s="15" t="n"/>
      <c r="D430" s="27" t="n"/>
      <c r="E430" s="15" t="n"/>
      <c r="F430" s="8" t="inlineStr">
        <is>
          <t>✅ 可导入</t>
        </is>
      </c>
      <c r="G430" s="8" t="inlineStr">
        <is>
          <t>✅ 对账齐全</t>
        </is>
      </c>
    </row>
    <row r="431">
      <c r="A431" s="26" t="n"/>
      <c r="B431" s="26" t="n"/>
      <c r="C431" s="16" t="n"/>
      <c r="D431" s="27" t="n"/>
      <c r="E431" s="16" t="n"/>
      <c r="F431" s="8" t="inlineStr">
        <is>
          <t>✅ 可导入</t>
        </is>
      </c>
      <c r="G431" s="8" t="inlineStr">
        <is>
          <t>✅ 对账齐全</t>
        </is>
      </c>
    </row>
    <row r="432">
      <c r="A432" s="25" t="n"/>
      <c r="B432" s="25" t="n"/>
      <c r="C432" s="15" t="n"/>
      <c r="D432" s="27" t="n"/>
      <c r="E432" s="15" t="n"/>
      <c r="F432" s="8" t="inlineStr">
        <is>
          <t>✅ 可导入</t>
        </is>
      </c>
      <c r="G432" s="8" t="inlineStr">
        <is>
          <t>✅ 对账齐全</t>
        </is>
      </c>
    </row>
    <row r="433">
      <c r="A433" s="26" t="n"/>
      <c r="B433" s="26" t="n"/>
      <c r="C433" s="16" t="n"/>
      <c r="D433" s="27" t="n"/>
      <c r="E433" s="16" t="n"/>
      <c r="F433" s="8" t="inlineStr">
        <is>
          <t>✅ 可导入</t>
        </is>
      </c>
      <c r="G433" s="8" t="inlineStr">
        <is>
          <t>✅ 对账齐全</t>
        </is>
      </c>
    </row>
    <row r="434">
      <c r="A434" s="25" t="n"/>
      <c r="B434" s="25" t="n"/>
      <c r="C434" s="15" t="n"/>
      <c r="D434" s="27" t="n"/>
      <c r="E434" s="15" t="n"/>
      <c r="F434" s="8" t="inlineStr">
        <is>
          <t>✅ 可导入</t>
        </is>
      </c>
      <c r="G434" s="8" t="inlineStr">
        <is>
          <t>✅ 对账齐全</t>
        </is>
      </c>
    </row>
    <row r="435">
      <c r="A435" s="26" t="n"/>
      <c r="B435" s="26" t="n"/>
      <c r="C435" s="16" t="n"/>
      <c r="D435" s="27" t="n"/>
      <c r="E435" s="16" t="n"/>
      <c r="F435" s="8" t="inlineStr">
        <is>
          <t>✅ 可导入</t>
        </is>
      </c>
      <c r="G435" s="8" t="inlineStr">
        <is>
          <t>✅ 对账齐全</t>
        </is>
      </c>
    </row>
    <row r="436">
      <c r="A436" s="25" t="n"/>
      <c r="B436" s="25" t="n"/>
      <c r="C436" s="15" t="n"/>
      <c r="D436" s="27" t="n"/>
      <c r="E436" s="15" t="n"/>
      <c r="F436" s="8" t="inlineStr">
        <is>
          <t>✅ 可导入</t>
        </is>
      </c>
      <c r="G436" s="8" t="inlineStr">
        <is>
          <t>✅ 对账齐全</t>
        </is>
      </c>
    </row>
    <row r="437">
      <c r="A437" s="26" t="n"/>
      <c r="B437" s="26" t="n"/>
      <c r="C437" s="16" t="n"/>
      <c r="D437" s="27" t="n"/>
      <c r="E437" s="16" t="n"/>
      <c r="F437" s="8" t="inlineStr">
        <is>
          <t>✅ 可导入</t>
        </is>
      </c>
      <c r="G437" s="8" t="inlineStr">
        <is>
          <t>✅ 对账齐全</t>
        </is>
      </c>
    </row>
    <row r="438">
      <c r="A438" s="25" t="n"/>
      <c r="B438" s="25" t="n"/>
      <c r="C438" s="15" t="n"/>
      <c r="D438" s="27" t="n"/>
      <c r="E438" s="15" t="n"/>
      <c r="F438" s="8" t="inlineStr">
        <is>
          <t>✅ 可导入</t>
        </is>
      </c>
      <c r="G438" s="8" t="inlineStr">
        <is>
          <t>✅ 对账齐全</t>
        </is>
      </c>
    </row>
    <row r="439">
      <c r="A439" s="26" t="n"/>
      <c r="B439" s="26" t="n"/>
      <c r="C439" s="16" t="n"/>
      <c r="D439" s="27" t="n"/>
      <c r="E439" s="16" t="n"/>
      <c r="F439" s="8" t="inlineStr">
        <is>
          <t>✅ 可导入</t>
        </is>
      </c>
      <c r="G439" s="8" t="inlineStr">
        <is>
          <t>✅ 对账齐全</t>
        </is>
      </c>
    </row>
    <row r="440">
      <c r="A440" s="25" t="n"/>
      <c r="B440" s="25" t="n"/>
      <c r="C440" s="15" t="n"/>
      <c r="D440" s="27" t="n"/>
      <c r="E440" s="15" t="n"/>
      <c r="F440" s="8" t="inlineStr">
        <is>
          <t>✅ 可导入</t>
        </is>
      </c>
      <c r="G440" s="8" t="inlineStr">
        <is>
          <t>✅ 对账齐全</t>
        </is>
      </c>
    </row>
    <row r="441">
      <c r="A441" s="26" t="n"/>
      <c r="B441" s="26" t="n"/>
      <c r="C441" s="16" t="n"/>
      <c r="D441" s="27" t="n"/>
      <c r="E441" s="16" t="n"/>
      <c r="F441" s="8" t="inlineStr">
        <is>
          <t>✅ 可导入</t>
        </is>
      </c>
      <c r="G441" s="8" t="inlineStr">
        <is>
          <t>✅ 对账齐全</t>
        </is>
      </c>
    </row>
    <row r="442">
      <c r="A442" s="25" t="n"/>
      <c r="B442" s="25" t="n"/>
      <c r="C442" s="15" t="n"/>
      <c r="D442" s="27" t="n"/>
      <c r="E442" s="15" t="n"/>
      <c r="F442" s="8" t="inlineStr">
        <is>
          <t>✅ 可导入</t>
        </is>
      </c>
      <c r="G442" s="8" t="inlineStr">
        <is>
          <t>✅ 对账齐全</t>
        </is>
      </c>
    </row>
    <row r="443">
      <c r="A443" s="26" t="n"/>
      <c r="B443" s="26" t="n"/>
      <c r="C443" s="16" t="n"/>
      <c r="D443" s="27" t="n"/>
      <c r="E443" s="16" t="n"/>
      <c r="F443" s="8" t="inlineStr">
        <is>
          <t>✅ 可导入</t>
        </is>
      </c>
      <c r="G443" s="8" t="inlineStr">
        <is>
          <t>✅ 对账齐全</t>
        </is>
      </c>
    </row>
    <row r="444">
      <c r="A444" s="25" t="n"/>
      <c r="B444" s="25" t="n"/>
      <c r="C444" s="15" t="n"/>
      <c r="D444" s="27" t="n"/>
      <c r="E444" s="15" t="n"/>
      <c r="F444" s="8" t="inlineStr">
        <is>
          <t>✅ 可导入</t>
        </is>
      </c>
      <c r="G444" s="8" t="inlineStr">
        <is>
          <t>✅ 对账齐全</t>
        </is>
      </c>
    </row>
    <row r="445">
      <c r="A445" s="26" t="n"/>
      <c r="B445" s="26" t="n"/>
      <c r="C445" s="16" t="n"/>
      <c r="D445" s="27" t="n"/>
      <c r="E445" s="16" t="n"/>
      <c r="F445" s="8" t="inlineStr">
        <is>
          <t>✅ 可导入</t>
        </is>
      </c>
      <c r="G445" s="8" t="inlineStr">
        <is>
          <t>✅ 对账齐全</t>
        </is>
      </c>
    </row>
    <row r="446">
      <c r="A446" s="25" t="n"/>
      <c r="B446" s="25" t="n"/>
      <c r="C446" s="15" t="n"/>
      <c r="D446" s="27" t="n"/>
      <c r="E446" s="15" t="n"/>
      <c r="F446" s="8" t="inlineStr">
        <is>
          <t>✅ 可导入</t>
        </is>
      </c>
      <c r="G446" s="8" t="inlineStr">
        <is>
          <t>✅ 对账齐全</t>
        </is>
      </c>
    </row>
    <row r="447">
      <c r="A447" s="26" t="n"/>
      <c r="B447" s="26" t="n"/>
      <c r="C447" s="16" t="n"/>
      <c r="D447" s="27" t="n"/>
      <c r="E447" s="16" t="n"/>
      <c r="F447" s="8" t="inlineStr">
        <is>
          <t>✅ 可导入</t>
        </is>
      </c>
      <c r="G447" s="8" t="inlineStr">
        <is>
          <t>✅ 对账齐全</t>
        </is>
      </c>
    </row>
    <row r="448">
      <c r="A448" s="25" t="n"/>
      <c r="B448" s="25" t="n"/>
      <c r="C448" s="15" t="n"/>
      <c r="D448" s="27" t="n"/>
      <c r="E448" s="15" t="n"/>
      <c r="F448" s="8" t="inlineStr">
        <is>
          <t>✅ 可导入</t>
        </is>
      </c>
      <c r="G448" s="8" t="inlineStr">
        <is>
          <t>✅ 对账齐全</t>
        </is>
      </c>
    </row>
    <row r="449">
      <c r="A449" s="26" t="n"/>
      <c r="B449" s="26" t="n"/>
      <c r="C449" s="16" t="n"/>
      <c r="D449" s="27" t="n"/>
      <c r="E449" s="16" t="n"/>
      <c r="F449" s="8" t="inlineStr">
        <is>
          <t>✅ 可导入</t>
        </is>
      </c>
      <c r="G449" s="8" t="inlineStr">
        <is>
          <t>✅ 对账齐全</t>
        </is>
      </c>
    </row>
    <row r="450">
      <c r="A450" s="25" t="n"/>
      <c r="B450" s="25" t="n"/>
      <c r="C450" s="15" t="n"/>
      <c r="D450" s="27" t="n"/>
      <c r="E450" s="15" t="n"/>
      <c r="F450" s="8" t="inlineStr">
        <is>
          <t>✅ 可导入</t>
        </is>
      </c>
      <c r="G450" s="8" t="inlineStr">
        <is>
          <t>✅ 对账齐全</t>
        </is>
      </c>
    </row>
    <row r="451">
      <c r="A451" s="26" t="n"/>
      <c r="B451" s="26" t="n"/>
      <c r="C451" s="16" t="n"/>
      <c r="D451" s="27" t="n"/>
      <c r="E451" s="16" t="n"/>
      <c r="F451" s="8" t="inlineStr">
        <is>
          <t>✅ 可导入</t>
        </is>
      </c>
      <c r="G451" s="8" t="inlineStr">
        <is>
          <t>✅ 对账齐全</t>
        </is>
      </c>
    </row>
    <row r="452">
      <c r="A452" s="25" t="n"/>
      <c r="B452" s="25" t="n"/>
      <c r="C452" s="15" t="n"/>
      <c r="D452" s="27" t="n"/>
      <c r="E452" s="15" t="n"/>
      <c r="F452" s="8" t="inlineStr">
        <is>
          <t>✅ 可导入</t>
        </is>
      </c>
      <c r="G452" s="8" t="inlineStr">
        <is>
          <t>✅ 对账齐全</t>
        </is>
      </c>
    </row>
    <row r="453">
      <c r="A453" s="26" t="n"/>
      <c r="B453" s="26" t="n"/>
      <c r="C453" s="16" t="n"/>
      <c r="D453" s="27" t="n"/>
      <c r="E453" s="16" t="n"/>
      <c r="F453" s="8" t="inlineStr">
        <is>
          <t>✅ 可导入</t>
        </is>
      </c>
      <c r="G453" s="8" t="inlineStr">
        <is>
          <t>✅ 对账齐全</t>
        </is>
      </c>
    </row>
    <row r="454">
      <c r="A454" s="25" t="n"/>
      <c r="B454" s="25" t="n"/>
      <c r="C454" s="15" t="n"/>
      <c r="D454" s="27" t="n"/>
      <c r="E454" s="15" t="n"/>
      <c r="F454" s="8" t="inlineStr">
        <is>
          <t>✅ 可导入</t>
        </is>
      </c>
      <c r="G454" s="8" t="inlineStr">
        <is>
          <t>✅ 对账齐全</t>
        </is>
      </c>
    </row>
    <row r="455">
      <c r="A455" s="26" t="n"/>
      <c r="B455" s="26" t="n"/>
      <c r="C455" s="16" t="n"/>
      <c r="D455" s="27" t="n"/>
      <c r="E455" s="16" t="n"/>
      <c r="F455" s="8" t="inlineStr">
        <is>
          <t>✅ 可导入</t>
        </is>
      </c>
      <c r="G455" s="8" t="inlineStr">
        <is>
          <t>✅ 对账齐全</t>
        </is>
      </c>
    </row>
    <row r="456">
      <c r="A456" s="25" t="n"/>
      <c r="B456" s="25" t="n"/>
      <c r="C456" s="15" t="n"/>
      <c r="D456" s="27" t="n"/>
      <c r="E456" s="15" t="n"/>
      <c r="F456" s="8" t="inlineStr">
        <is>
          <t>✅ 可导入</t>
        </is>
      </c>
      <c r="G456" s="8" t="inlineStr">
        <is>
          <t>✅ 对账齐全</t>
        </is>
      </c>
    </row>
    <row r="457">
      <c r="A457" s="26" t="n"/>
      <c r="B457" s="26" t="n"/>
      <c r="C457" s="16" t="n"/>
      <c r="D457" s="27" t="n"/>
      <c r="E457" s="16" t="n"/>
      <c r="F457" s="8" t="inlineStr">
        <is>
          <t>✅ 可导入</t>
        </is>
      </c>
      <c r="G457" s="8" t="inlineStr">
        <is>
          <t>✅ 对账齐全</t>
        </is>
      </c>
    </row>
    <row r="458">
      <c r="A458" s="25" t="n"/>
      <c r="B458" s="25" t="n"/>
      <c r="C458" s="15" t="n"/>
      <c r="D458" s="27" t="n"/>
      <c r="E458" s="15" t="n"/>
      <c r="F458" s="8" t="inlineStr">
        <is>
          <t>✅ 可导入</t>
        </is>
      </c>
      <c r="G458" s="8" t="inlineStr">
        <is>
          <t>✅ 对账齐全</t>
        </is>
      </c>
    </row>
    <row r="459">
      <c r="A459" s="26" t="n"/>
      <c r="B459" s="26" t="n"/>
      <c r="C459" s="16" t="n"/>
      <c r="D459" s="27" t="n"/>
      <c r="E459" s="16" t="n"/>
      <c r="F459" s="8" t="inlineStr">
        <is>
          <t>✅ 可导入</t>
        </is>
      </c>
      <c r="G459" s="8" t="inlineStr">
        <is>
          <t>✅ 对账齐全</t>
        </is>
      </c>
    </row>
    <row r="460">
      <c r="A460" s="25" t="n"/>
      <c r="B460" s="25" t="n"/>
      <c r="C460" s="15" t="n"/>
      <c r="D460" s="27" t="n"/>
      <c r="E460" s="15" t="n"/>
      <c r="F460" s="8" t="inlineStr">
        <is>
          <t>✅ 可导入</t>
        </is>
      </c>
      <c r="G460" s="8" t="inlineStr">
        <is>
          <t>✅ 对账齐全</t>
        </is>
      </c>
    </row>
    <row r="461">
      <c r="A461" s="26" t="n"/>
      <c r="B461" s="26" t="n"/>
      <c r="C461" s="16" t="n"/>
      <c r="D461" s="27" t="n"/>
      <c r="E461" s="16" t="n"/>
      <c r="F461" s="8" t="inlineStr">
        <is>
          <t>✅ 可导入</t>
        </is>
      </c>
      <c r="G461" s="8" t="inlineStr">
        <is>
          <t>✅ 对账齐全</t>
        </is>
      </c>
    </row>
    <row r="462">
      <c r="A462" s="25" t="n"/>
      <c r="B462" s="25" t="n"/>
      <c r="C462" s="15" t="n"/>
      <c r="D462" s="27" t="n"/>
      <c r="E462" s="15" t="n"/>
      <c r="F462" s="8" t="inlineStr">
        <is>
          <t>✅ 可导入</t>
        </is>
      </c>
      <c r="G462" s="8" t="inlineStr">
        <is>
          <t>✅ 对账齐全</t>
        </is>
      </c>
    </row>
    <row r="463">
      <c r="A463" s="26" t="n"/>
      <c r="B463" s="26" t="n"/>
      <c r="C463" s="16" t="n"/>
      <c r="D463" s="27" t="n"/>
      <c r="E463" s="16" t="n"/>
      <c r="F463" s="8" t="inlineStr">
        <is>
          <t>✅ 可导入</t>
        </is>
      </c>
      <c r="G463" s="8" t="inlineStr">
        <is>
          <t>✅ 对账齐全</t>
        </is>
      </c>
    </row>
    <row r="464">
      <c r="A464" s="25" t="n"/>
      <c r="B464" s="25" t="n"/>
      <c r="C464" s="15" t="n"/>
      <c r="D464" s="27" t="n"/>
      <c r="E464" s="15" t="n"/>
      <c r="F464" s="8" t="inlineStr">
        <is>
          <t>✅ 可导入</t>
        </is>
      </c>
      <c r="G464" s="8" t="inlineStr">
        <is>
          <t>✅ 对账齐全</t>
        </is>
      </c>
    </row>
    <row r="465">
      <c r="A465" s="26" t="n"/>
      <c r="B465" s="26" t="n"/>
      <c r="C465" s="16" t="n"/>
      <c r="D465" s="27" t="n"/>
      <c r="E465" s="16" t="n"/>
      <c r="F465" s="8" t="inlineStr">
        <is>
          <t>✅ 可导入</t>
        </is>
      </c>
      <c r="G465" s="8" t="inlineStr">
        <is>
          <t>✅ 对账齐全</t>
        </is>
      </c>
    </row>
    <row r="466">
      <c r="A466" s="25" t="n"/>
      <c r="B466" s="25" t="n"/>
      <c r="C466" s="15" t="n"/>
      <c r="D466" s="27" t="n"/>
      <c r="E466" s="15" t="n"/>
      <c r="F466" s="8" t="inlineStr">
        <is>
          <t>✅ 可导入</t>
        </is>
      </c>
      <c r="G466" s="8" t="inlineStr">
        <is>
          <t>✅ 对账齐全</t>
        </is>
      </c>
    </row>
    <row r="467">
      <c r="A467" s="26" t="n"/>
      <c r="B467" s="26" t="n"/>
      <c r="C467" s="16" t="n"/>
      <c r="D467" s="27" t="n"/>
      <c r="E467" s="16" t="n"/>
      <c r="F467" s="8" t="inlineStr">
        <is>
          <t>✅ 可导入</t>
        </is>
      </c>
      <c r="G467" s="8" t="inlineStr">
        <is>
          <t>✅ 对账齐全</t>
        </is>
      </c>
    </row>
    <row r="468">
      <c r="A468" s="25" t="n"/>
      <c r="B468" s="25" t="n"/>
      <c r="C468" s="15" t="n"/>
      <c r="D468" s="27" t="n"/>
      <c r="E468" s="15" t="n"/>
      <c r="F468" s="8" t="inlineStr">
        <is>
          <t>✅ 可导入</t>
        </is>
      </c>
      <c r="G468" s="8" t="inlineStr">
        <is>
          <t>✅ 对账齐全</t>
        </is>
      </c>
    </row>
    <row r="469">
      <c r="A469" s="26" t="n"/>
      <c r="B469" s="26" t="n"/>
      <c r="C469" s="16" t="n"/>
      <c r="D469" s="27" t="n"/>
      <c r="E469" s="16" t="n"/>
      <c r="F469" s="8" t="inlineStr">
        <is>
          <t>✅ 可导入</t>
        </is>
      </c>
      <c r="G469" s="8" t="inlineStr">
        <is>
          <t>✅ 对账齐全</t>
        </is>
      </c>
    </row>
    <row r="470">
      <c r="A470" s="25" t="n"/>
      <c r="B470" s="25" t="n"/>
      <c r="C470" s="15" t="n"/>
      <c r="D470" s="27" t="n"/>
      <c r="E470" s="15" t="n"/>
      <c r="F470" s="8" t="inlineStr">
        <is>
          <t>✅ 可导入</t>
        </is>
      </c>
      <c r="G470" s="8" t="inlineStr">
        <is>
          <t>✅ 对账齐全</t>
        </is>
      </c>
    </row>
    <row r="471">
      <c r="A471" s="26" t="n"/>
      <c r="B471" s="26" t="n"/>
      <c r="C471" s="16" t="n"/>
      <c r="D471" s="27" t="n"/>
      <c r="E471" s="16" t="n"/>
      <c r="F471" s="8" t="inlineStr">
        <is>
          <t>✅ 可导入</t>
        </is>
      </c>
      <c r="G471" s="8" t="inlineStr">
        <is>
          <t>✅ 对账齐全</t>
        </is>
      </c>
    </row>
    <row r="472">
      <c r="A472" s="25" t="n"/>
      <c r="B472" s="25" t="n"/>
      <c r="C472" s="15" t="n"/>
      <c r="D472" s="27" t="n"/>
      <c r="E472" s="15" t="n"/>
      <c r="F472" s="8" t="inlineStr">
        <is>
          <t>✅ 可导入</t>
        </is>
      </c>
      <c r="G472" s="8" t="inlineStr">
        <is>
          <t>✅ 对账齐全</t>
        </is>
      </c>
    </row>
    <row r="473">
      <c r="A473" s="26" t="n"/>
      <c r="B473" s="26" t="n"/>
      <c r="C473" s="16" t="n"/>
      <c r="D473" s="27" t="n"/>
      <c r="E473" s="16" t="n"/>
      <c r="F473" s="8" t="inlineStr">
        <is>
          <t>✅ 可导入</t>
        </is>
      </c>
      <c r="G473" s="8" t="inlineStr">
        <is>
          <t>✅ 对账齐全</t>
        </is>
      </c>
    </row>
    <row r="474">
      <c r="A474" s="25" t="n"/>
      <c r="B474" s="25" t="n"/>
      <c r="C474" s="15" t="n"/>
      <c r="D474" s="27" t="n"/>
      <c r="E474" s="15" t="n"/>
      <c r="F474" s="8" t="inlineStr">
        <is>
          <t>✅ 可导入</t>
        </is>
      </c>
      <c r="G474" s="8" t="inlineStr">
        <is>
          <t>✅ 对账齐全</t>
        </is>
      </c>
    </row>
    <row r="475">
      <c r="A475" s="26" t="n"/>
      <c r="B475" s="26" t="n"/>
      <c r="C475" s="16" t="n"/>
      <c r="D475" s="27" t="n"/>
      <c r="E475" s="16" t="n"/>
      <c r="F475" s="8" t="inlineStr">
        <is>
          <t>✅ 可导入</t>
        </is>
      </c>
      <c r="G475" s="8" t="inlineStr">
        <is>
          <t>✅ 对账齐全</t>
        </is>
      </c>
    </row>
    <row r="476">
      <c r="A476" s="25" t="n"/>
      <c r="B476" s="25" t="n"/>
      <c r="C476" s="15" t="n"/>
      <c r="D476" s="27" t="n"/>
      <c r="E476" s="15" t="n"/>
      <c r="F476" s="8" t="inlineStr">
        <is>
          <t>✅ 可导入</t>
        </is>
      </c>
      <c r="G476" s="8" t="inlineStr">
        <is>
          <t>✅ 对账齐全</t>
        </is>
      </c>
    </row>
    <row r="477">
      <c r="A477" s="26" t="n"/>
      <c r="B477" s="26" t="n"/>
      <c r="C477" s="16" t="n"/>
      <c r="D477" s="27" t="n"/>
      <c r="E477" s="16" t="n"/>
      <c r="F477" s="8" t="inlineStr">
        <is>
          <t>✅ 可导入</t>
        </is>
      </c>
      <c r="G477" s="8" t="inlineStr">
        <is>
          <t>✅ 对账齐全</t>
        </is>
      </c>
    </row>
    <row r="478">
      <c r="A478" s="25" t="n"/>
      <c r="B478" s="25" t="n"/>
      <c r="C478" s="15" t="n"/>
      <c r="D478" s="27" t="n"/>
      <c r="E478" s="15" t="n"/>
      <c r="F478" s="8" t="inlineStr">
        <is>
          <t>✅ 可导入</t>
        </is>
      </c>
      <c r="G478" s="8" t="inlineStr">
        <is>
          <t>✅ 对账齐全</t>
        </is>
      </c>
    </row>
    <row r="479">
      <c r="A479" s="26" t="n"/>
      <c r="B479" s="26" t="n"/>
      <c r="C479" s="16" t="n"/>
      <c r="D479" s="27" t="n"/>
      <c r="E479" s="16" t="n"/>
      <c r="F479" s="8" t="inlineStr">
        <is>
          <t>✅ 可导入</t>
        </is>
      </c>
      <c r="G479" s="8" t="inlineStr">
        <is>
          <t>✅ 对账齐全</t>
        </is>
      </c>
    </row>
    <row r="480">
      <c r="A480" s="25" t="n"/>
      <c r="B480" s="25" t="n"/>
      <c r="C480" s="15" t="n"/>
      <c r="D480" s="27" t="n"/>
      <c r="E480" s="15" t="n"/>
      <c r="F480" s="8" t="inlineStr">
        <is>
          <t>✅ 可导入</t>
        </is>
      </c>
      <c r="G480" s="8" t="inlineStr">
        <is>
          <t>✅ 对账齐全</t>
        </is>
      </c>
    </row>
    <row r="481">
      <c r="A481" s="26" t="n"/>
      <c r="B481" s="26" t="n"/>
      <c r="C481" s="16" t="n"/>
      <c r="D481" s="27" t="n"/>
      <c r="E481" s="16" t="n"/>
      <c r="F481" s="8" t="inlineStr">
        <is>
          <t>✅ 可导入</t>
        </is>
      </c>
      <c r="G481" s="8" t="inlineStr">
        <is>
          <t>✅ 对账齐全</t>
        </is>
      </c>
    </row>
    <row r="482">
      <c r="A482" s="25" t="n"/>
      <c r="B482" s="25" t="n"/>
      <c r="C482" s="15" t="n"/>
      <c r="D482" s="27" t="n"/>
      <c r="E482" s="15" t="n"/>
      <c r="F482" s="8" t="inlineStr">
        <is>
          <t>✅ 可导入</t>
        </is>
      </c>
      <c r="G482" s="8" t="inlineStr">
        <is>
          <t>✅ 对账齐全</t>
        </is>
      </c>
    </row>
    <row r="483">
      <c r="A483" s="26" t="n"/>
      <c r="B483" s="26" t="n"/>
      <c r="C483" s="16" t="n"/>
      <c r="D483" s="27" t="n"/>
      <c r="E483" s="16" t="n"/>
      <c r="F483" s="8" t="inlineStr">
        <is>
          <t>✅ 可导入</t>
        </is>
      </c>
      <c r="G483" s="8" t="inlineStr">
        <is>
          <t>✅ 对账齐全</t>
        </is>
      </c>
    </row>
    <row r="484">
      <c r="A484" s="25" t="n"/>
      <c r="B484" s="25" t="n"/>
      <c r="C484" s="15" t="n"/>
      <c r="D484" s="27" t="n"/>
      <c r="E484" s="15" t="n"/>
      <c r="F484" s="8" t="inlineStr">
        <is>
          <t>✅ 可导入</t>
        </is>
      </c>
      <c r="G484" s="8" t="inlineStr">
        <is>
          <t>✅ 对账齐全</t>
        </is>
      </c>
    </row>
    <row r="485">
      <c r="A485" s="26" t="n"/>
      <c r="B485" s="26" t="n"/>
      <c r="C485" s="16" t="n"/>
      <c r="D485" s="27" t="n"/>
      <c r="E485" s="16" t="n"/>
      <c r="F485" s="8" t="inlineStr">
        <is>
          <t>✅ 可导入</t>
        </is>
      </c>
      <c r="G485" s="8" t="inlineStr">
        <is>
          <t>✅ 对账齐全</t>
        </is>
      </c>
    </row>
    <row r="486">
      <c r="A486" s="25" t="n"/>
      <c r="B486" s="25" t="n"/>
      <c r="C486" s="15" t="n"/>
      <c r="D486" s="27" t="n"/>
      <c r="E486" s="15" t="n"/>
      <c r="F486" s="8" t="inlineStr">
        <is>
          <t>✅ 可导入</t>
        </is>
      </c>
      <c r="G486" s="8" t="inlineStr">
        <is>
          <t>✅ 对账齐全</t>
        </is>
      </c>
    </row>
    <row r="487">
      <c r="A487" s="26" t="n"/>
      <c r="B487" s="26" t="n"/>
      <c r="C487" s="16" t="n"/>
      <c r="D487" s="27" t="n"/>
      <c r="E487" s="16" t="n"/>
      <c r="F487" s="8" t="inlineStr">
        <is>
          <t>✅ 可导入</t>
        </is>
      </c>
      <c r="G487" s="8" t="inlineStr">
        <is>
          <t>✅ 对账齐全</t>
        </is>
      </c>
    </row>
    <row r="488">
      <c r="A488" s="25" t="n"/>
      <c r="B488" s="25" t="n"/>
      <c r="C488" s="15" t="n"/>
      <c r="D488" s="27" t="n"/>
      <c r="E488" s="15" t="n"/>
      <c r="F488" s="8" t="inlineStr">
        <is>
          <t>✅ 可导入</t>
        </is>
      </c>
      <c r="G488" s="8" t="inlineStr">
        <is>
          <t>✅ 对账齐全</t>
        </is>
      </c>
    </row>
    <row r="489">
      <c r="A489" s="26" t="n"/>
      <c r="B489" s="26" t="n"/>
      <c r="C489" s="16" t="n"/>
      <c r="D489" s="27" t="n"/>
      <c r="E489" s="16" t="n"/>
      <c r="F489" s="8" t="inlineStr">
        <is>
          <t>✅ 可导入</t>
        </is>
      </c>
      <c r="G489" s="8" t="inlineStr">
        <is>
          <t>✅ 对账齐全</t>
        </is>
      </c>
    </row>
    <row r="490">
      <c r="A490" s="25" t="n"/>
      <c r="B490" s="25" t="n"/>
      <c r="C490" s="15" t="n"/>
      <c r="D490" s="27" t="n"/>
      <c r="E490" s="15" t="n"/>
      <c r="F490" s="8" t="inlineStr">
        <is>
          <t>✅ 可导入</t>
        </is>
      </c>
      <c r="G490" s="8" t="inlineStr">
        <is>
          <t>✅ 对账齐全</t>
        </is>
      </c>
    </row>
    <row r="491">
      <c r="A491" s="26" t="n"/>
      <c r="B491" s="26" t="n"/>
      <c r="C491" s="16" t="n"/>
      <c r="D491" s="27" t="n"/>
      <c r="E491" s="16" t="n"/>
      <c r="F491" s="8" t="inlineStr">
        <is>
          <t>✅ 可导入</t>
        </is>
      </c>
      <c r="G491" s="8" t="inlineStr">
        <is>
          <t>✅ 对账齐全</t>
        </is>
      </c>
    </row>
    <row r="492">
      <c r="A492" s="25" t="n"/>
      <c r="B492" s="25" t="n"/>
      <c r="C492" s="15" t="n"/>
      <c r="D492" s="27" t="n"/>
      <c r="E492" s="15" t="n"/>
      <c r="F492" s="8" t="inlineStr">
        <is>
          <t>✅ 可导入</t>
        </is>
      </c>
      <c r="G492" s="8" t="inlineStr">
        <is>
          <t>✅ 对账齐全</t>
        </is>
      </c>
    </row>
    <row r="493">
      <c r="A493" s="26" t="n"/>
      <c r="B493" s="26" t="n"/>
      <c r="C493" s="16" t="n"/>
      <c r="D493" s="27" t="n"/>
      <c r="E493" s="16" t="n"/>
      <c r="F493" s="8" t="inlineStr">
        <is>
          <t>✅ 可导入</t>
        </is>
      </c>
      <c r="G493" s="8" t="inlineStr">
        <is>
          <t>✅ 对账齐全</t>
        </is>
      </c>
    </row>
    <row r="494">
      <c r="A494" s="25" t="n"/>
      <c r="B494" s="25" t="n"/>
      <c r="C494" s="15" t="n"/>
      <c r="D494" s="27" t="n"/>
      <c r="E494" s="15" t="n"/>
      <c r="F494" s="8" t="inlineStr">
        <is>
          <t>✅ 可导入</t>
        </is>
      </c>
      <c r="G494" s="8" t="inlineStr">
        <is>
          <t>✅ 对账齐全</t>
        </is>
      </c>
    </row>
    <row r="495">
      <c r="A495" s="26" t="n"/>
      <c r="B495" s="26" t="n"/>
      <c r="C495" s="16" t="n"/>
      <c r="D495" s="27" t="n"/>
      <c r="E495" s="16" t="n"/>
      <c r="F495" s="8" t="inlineStr">
        <is>
          <t>✅ 可导入</t>
        </is>
      </c>
      <c r="G495" s="8" t="inlineStr">
        <is>
          <t>✅ 对账齐全</t>
        </is>
      </c>
    </row>
    <row r="496">
      <c r="A496" s="25" t="n"/>
      <c r="B496" s="25" t="n"/>
      <c r="C496" s="15" t="n"/>
      <c r="D496" s="27" t="n"/>
      <c r="E496" s="15" t="n"/>
      <c r="F496" s="8" t="inlineStr">
        <is>
          <t>✅ 可导入</t>
        </is>
      </c>
      <c r="G496" s="8" t="inlineStr">
        <is>
          <t>✅ 对账齐全</t>
        </is>
      </c>
    </row>
    <row r="497">
      <c r="A497" s="26" t="n"/>
      <c r="B497" s="26" t="n"/>
      <c r="C497" s="16" t="n"/>
      <c r="D497" s="27" t="n"/>
      <c r="E497" s="16" t="n"/>
      <c r="F497" s="8" t="inlineStr">
        <is>
          <t>✅ 可导入</t>
        </is>
      </c>
      <c r="G497" s="8" t="inlineStr">
        <is>
          <t>✅ 对账齐全</t>
        </is>
      </c>
    </row>
    <row r="498">
      <c r="A498" s="25" t="n"/>
      <c r="B498" s="25" t="n"/>
      <c r="C498" s="15" t="n"/>
      <c r="D498" s="27" t="n"/>
      <c r="E498" s="15" t="n"/>
      <c r="F498" s="8" t="inlineStr">
        <is>
          <t>✅ 可导入</t>
        </is>
      </c>
      <c r="G498" s="8" t="inlineStr">
        <is>
          <t>✅ 对账齐全</t>
        </is>
      </c>
    </row>
    <row r="499">
      <c r="A499" s="26" t="n"/>
      <c r="B499" s="26" t="n"/>
      <c r="C499" s="16" t="n"/>
      <c r="D499" s="27" t="n"/>
      <c r="E499" s="16" t="n"/>
      <c r="F499" s="8" t="inlineStr">
        <is>
          <t>✅ 可导入</t>
        </is>
      </c>
      <c r="G499" s="8" t="inlineStr">
        <is>
          <t>✅ 对账齐全</t>
        </is>
      </c>
    </row>
    <row r="500">
      <c r="A500" s="25" t="n"/>
      <c r="B500" s="25" t="n"/>
      <c r="C500" s="15" t="n"/>
      <c r="D500" s="27" t="n"/>
      <c r="E500" s="15" t="n"/>
      <c r="F500" s="8" t="inlineStr">
        <is>
          <t>✅ 可导入</t>
        </is>
      </c>
      <c r="G500" s="8" t="inlineStr">
        <is>
          <t>✅ 对账齐全</t>
        </is>
      </c>
    </row>
    <row r="501">
      <c r="A501" s="26" t="n"/>
      <c r="B501" s="26" t="n"/>
      <c r="C501" s="16" t="n"/>
      <c r="D501" s="27" t="n"/>
      <c r="E501" s="16" t="n"/>
      <c r="F501" s="8" t="inlineStr">
        <is>
          <t>✅ 可导入</t>
        </is>
      </c>
      <c r="G501" s="8" t="inlineStr">
        <is>
          <t>✅ 对账齐全</t>
        </is>
      </c>
    </row>
    <row r="502">
      <c r="A502" s="25" t="n"/>
      <c r="B502" s="25" t="n"/>
      <c r="C502" s="15" t="n"/>
      <c r="D502" s="27" t="n"/>
      <c r="E502" s="15" t="n"/>
      <c r="F502" s="8" t="inlineStr">
        <is>
          <t>✅ 可导入</t>
        </is>
      </c>
      <c r="G502" s="8" t="inlineStr">
        <is>
          <t>✅ 对账齐全</t>
        </is>
      </c>
    </row>
    <row r="503">
      <c r="A503" s="26" t="n"/>
      <c r="B503" s="26" t="n"/>
      <c r="C503" s="16" t="n"/>
      <c r="D503" s="27" t="n"/>
      <c r="E503" s="16" t="n"/>
      <c r="F503" s="8" t="inlineStr">
        <is>
          <t>✅ 可导入</t>
        </is>
      </c>
      <c r="G503" s="8" t="inlineStr">
        <is>
          <t>✅ 对账齐全</t>
        </is>
      </c>
    </row>
    <row r="504">
      <c r="A504" s="25" t="n"/>
      <c r="B504" s="25" t="n"/>
      <c r="C504" s="15" t="n"/>
      <c r="D504" s="27" t="n"/>
      <c r="E504" s="15" t="n"/>
      <c r="F504" s="8" t="inlineStr">
        <is>
          <t>✅ 可导入</t>
        </is>
      </c>
      <c r="G504" s="8" t="inlineStr">
        <is>
          <t>✅ 对账齐全</t>
        </is>
      </c>
    </row>
    <row r="505">
      <c r="A505" s="26" t="n"/>
      <c r="B505" s="26" t="n"/>
      <c r="C505" s="16" t="n"/>
      <c r="D505" s="27" t="n"/>
      <c r="E505" s="16" t="n"/>
      <c r="F505" s="8" t="inlineStr">
        <is>
          <t>✅ 可导入</t>
        </is>
      </c>
      <c r="G505" s="8" t="inlineStr">
        <is>
          <t>✅ 对账齐全</t>
        </is>
      </c>
    </row>
    <row r="506">
      <c r="A506" s="25" t="n"/>
      <c r="B506" s="25" t="n"/>
      <c r="C506" s="15" t="n"/>
      <c r="D506" s="27" t="n"/>
      <c r="E506" s="15" t="n"/>
      <c r="F506" s="8" t="inlineStr">
        <is>
          <t>✅ 可导入</t>
        </is>
      </c>
      <c r="G506" s="8" t="inlineStr">
        <is>
          <t>✅ 对账齐全</t>
        </is>
      </c>
    </row>
    <row r="507">
      <c r="A507" s="26" t="n"/>
      <c r="B507" s="26" t="n"/>
      <c r="C507" s="16" t="n"/>
      <c r="D507" s="27" t="n"/>
      <c r="E507" s="16" t="n"/>
      <c r="F507" s="8" t="inlineStr">
        <is>
          <t>✅ 可导入</t>
        </is>
      </c>
      <c r="G507" s="8" t="inlineStr">
        <is>
          <t>✅ 对账齐全</t>
        </is>
      </c>
    </row>
    <row r="508">
      <c r="A508" s="25" t="n"/>
      <c r="B508" s="25" t="n"/>
      <c r="C508" s="15" t="n"/>
      <c r="D508" s="27" t="n"/>
      <c r="E508" s="15" t="n"/>
      <c r="F508" s="8" t="inlineStr">
        <is>
          <t>✅ 可导入</t>
        </is>
      </c>
      <c r="G508" s="8" t="inlineStr">
        <is>
          <t>✅ 对账齐全</t>
        </is>
      </c>
    </row>
    <row r="509">
      <c r="A509" s="26" t="n"/>
      <c r="B509" s="26" t="n"/>
      <c r="C509" s="16" t="n"/>
      <c r="D509" s="27" t="n"/>
      <c r="E509" s="16" t="n"/>
      <c r="F509" s="8" t="inlineStr">
        <is>
          <t>✅ 可导入</t>
        </is>
      </c>
      <c r="G509" s="8" t="inlineStr">
        <is>
          <t>✅ 对账齐全</t>
        </is>
      </c>
    </row>
    <row r="510">
      <c r="A510" s="25" t="n"/>
      <c r="B510" s="25" t="n"/>
      <c r="C510" s="15" t="n"/>
      <c r="D510" s="27" t="n"/>
      <c r="E510" s="15" t="n"/>
      <c r="F510" s="8" t="inlineStr">
        <is>
          <t>✅ 可导入</t>
        </is>
      </c>
      <c r="G510" s="8" t="inlineStr">
        <is>
          <t>✅ 对账齐全</t>
        </is>
      </c>
    </row>
    <row r="511">
      <c r="A511" s="26" t="n"/>
      <c r="B511" s="26" t="n"/>
      <c r="C511" s="16" t="n"/>
      <c r="D511" s="27" t="n"/>
      <c r="E511" s="16" t="n"/>
      <c r="F511" s="8" t="inlineStr">
        <is>
          <t>✅ 可导入</t>
        </is>
      </c>
      <c r="G511" s="8" t="inlineStr">
        <is>
          <t>✅ 对账齐全</t>
        </is>
      </c>
    </row>
    <row r="512">
      <c r="A512" s="25" t="n"/>
      <c r="B512" s="25" t="n"/>
      <c r="C512" s="15" t="n"/>
      <c r="D512" s="27" t="n"/>
      <c r="E512" s="15" t="n"/>
      <c r="F512" s="8" t="inlineStr">
        <is>
          <t>✅ 可导入</t>
        </is>
      </c>
      <c r="G512" s="8" t="inlineStr">
        <is>
          <t>✅ 对账齐全</t>
        </is>
      </c>
    </row>
    <row r="513">
      <c r="A513" s="26" t="n"/>
      <c r="B513" s="26" t="n"/>
      <c r="C513" s="16" t="n"/>
      <c r="D513" s="27" t="n"/>
      <c r="E513" s="16" t="n"/>
      <c r="F513" s="8" t="inlineStr">
        <is>
          <t>✅ 可导入</t>
        </is>
      </c>
      <c r="G513" s="8" t="inlineStr">
        <is>
          <t>✅ 对账齐全</t>
        </is>
      </c>
    </row>
    <row r="514">
      <c r="A514" s="25" t="n"/>
      <c r="B514" s="25" t="n"/>
      <c r="C514" s="15" t="n"/>
      <c r="D514" s="27" t="n"/>
      <c r="E514" s="15" t="n"/>
      <c r="F514" s="8" t="inlineStr">
        <is>
          <t>✅ 可导入</t>
        </is>
      </c>
      <c r="G514" s="8" t="inlineStr">
        <is>
          <t>✅ 对账齐全</t>
        </is>
      </c>
    </row>
    <row r="515">
      <c r="A515" s="26" t="n"/>
      <c r="B515" s="26" t="n"/>
      <c r="C515" s="16" t="n"/>
      <c r="D515" s="27" t="n"/>
      <c r="E515" s="16" t="n"/>
      <c r="F515" s="8" t="inlineStr">
        <is>
          <t>✅ 可导入</t>
        </is>
      </c>
      <c r="G515" s="8" t="inlineStr">
        <is>
          <t>✅ 对账齐全</t>
        </is>
      </c>
    </row>
    <row r="516">
      <c r="A516" s="25" t="n"/>
      <c r="B516" s="25" t="n"/>
      <c r="C516" s="15" t="n"/>
      <c r="D516" s="27" t="n"/>
      <c r="E516" s="15" t="n"/>
      <c r="F516" s="8" t="inlineStr">
        <is>
          <t>✅ 可导入</t>
        </is>
      </c>
      <c r="G516" s="8" t="inlineStr">
        <is>
          <t>✅ 对账齐全</t>
        </is>
      </c>
    </row>
    <row r="517">
      <c r="A517" s="26" t="n"/>
      <c r="B517" s="26" t="n"/>
      <c r="C517" s="16" t="n"/>
      <c r="D517" s="27" t="n"/>
      <c r="E517" s="16" t="n"/>
      <c r="F517" s="8" t="inlineStr">
        <is>
          <t>✅ 可导入</t>
        </is>
      </c>
      <c r="G517" s="8" t="inlineStr">
        <is>
          <t>✅ 对账齐全</t>
        </is>
      </c>
    </row>
    <row r="518">
      <c r="A518" s="25" t="n"/>
      <c r="B518" s="25" t="n"/>
      <c r="C518" s="15" t="n"/>
      <c r="D518" s="27" t="n"/>
      <c r="E518" s="15" t="n"/>
      <c r="F518" s="8" t="inlineStr">
        <is>
          <t>✅ 可导入</t>
        </is>
      </c>
      <c r="G518" s="8" t="inlineStr">
        <is>
          <t>✅ 对账齐全</t>
        </is>
      </c>
    </row>
    <row r="519">
      <c r="A519" s="26" t="n"/>
      <c r="B519" s="26" t="n"/>
      <c r="C519" s="16" t="n"/>
      <c r="D519" s="27" t="n"/>
      <c r="E519" s="16" t="n"/>
      <c r="F519" s="8" t="inlineStr">
        <is>
          <t>✅ 可导入</t>
        </is>
      </c>
      <c r="G519" s="8" t="inlineStr">
        <is>
          <t>✅ 对账齐全</t>
        </is>
      </c>
    </row>
    <row r="520">
      <c r="A520" s="25" t="n"/>
      <c r="B520" s="25" t="n"/>
      <c r="C520" s="15" t="n"/>
      <c r="D520" s="27" t="n"/>
      <c r="E520" s="15" t="n"/>
      <c r="F520" s="8" t="inlineStr">
        <is>
          <t>✅ 可导入</t>
        </is>
      </c>
      <c r="G520" s="8" t="inlineStr">
        <is>
          <t>✅ 对账齐全</t>
        </is>
      </c>
    </row>
    <row r="521">
      <c r="A521" s="26" t="n"/>
      <c r="B521" s="26" t="n"/>
      <c r="C521" s="16" t="n"/>
      <c r="D521" s="27" t="n"/>
      <c r="E521" s="16" t="n"/>
      <c r="F521" s="8" t="inlineStr">
        <is>
          <t>✅ 可导入</t>
        </is>
      </c>
      <c r="G521" s="8" t="inlineStr">
        <is>
          <t>✅ 对账齐全</t>
        </is>
      </c>
    </row>
    <row r="522">
      <c r="A522" s="25" t="n"/>
      <c r="B522" s="25" t="n"/>
      <c r="C522" s="15" t="n"/>
      <c r="D522" s="27" t="n"/>
      <c r="E522" s="15" t="n"/>
      <c r="F522" s="8" t="inlineStr">
        <is>
          <t>✅ 可导入</t>
        </is>
      </c>
      <c r="G522" s="8" t="inlineStr">
        <is>
          <t>✅ 对账齐全</t>
        </is>
      </c>
    </row>
    <row r="523">
      <c r="A523" s="26" t="n"/>
      <c r="B523" s="26" t="n"/>
      <c r="C523" s="16" t="n"/>
      <c r="D523" s="27" t="n"/>
      <c r="E523" s="16" t="n"/>
      <c r="F523" s="8" t="inlineStr">
        <is>
          <t>✅ 可导入</t>
        </is>
      </c>
      <c r="G523" s="8" t="inlineStr">
        <is>
          <t>✅ 对账齐全</t>
        </is>
      </c>
    </row>
    <row r="524">
      <c r="A524" s="25" t="n"/>
      <c r="B524" s="25" t="n"/>
      <c r="C524" s="15" t="n"/>
      <c r="D524" s="27" t="n"/>
      <c r="E524" s="15" t="n"/>
      <c r="F524" s="8" t="inlineStr">
        <is>
          <t>✅ 可导入</t>
        </is>
      </c>
      <c r="G524" s="8" t="inlineStr">
        <is>
          <t>✅ 对账齐全</t>
        </is>
      </c>
    </row>
    <row r="525">
      <c r="A525" s="26" t="n"/>
      <c r="B525" s="26" t="n"/>
      <c r="C525" s="16" t="n"/>
      <c r="D525" s="27" t="n"/>
      <c r="E525" s="16" t="n"/>
      <c r="F525" s="8" t="inlineStr">
        <is>
          <t>✅ 可导入</t>
        </is>
      </c>
      <c r="G525" s="8" t="inlineStr">
        <is>
          <t>✅ 对账齐全</t>
        </is>
      </c>
    </row>
    <row r="526">
      <c r="A526" s="25" t="n"/>
      <c r="B526" s="25" t="n"/>
      <c r="C526" s="15" t="n"/>
      <c r="D526" s="27" t="n"/>
      <c r="E526" s="15" t="n"/>
      <c r="F526" s="8" t="inlineStr">
        <is>
          <t>✅ 可导入</t>
        </is>
      </c>
      <c r="G526" s="8" t="inlineStr">
        <is>
          <t>✅ 对账齐全</t>
        </is>
      </c>
    </row>
    <row r="527">
      <c r="A527" s="26" t="n"/>
      <c r="B527" s="26" t="n"/>
      <c r="C527" s="16" t="n"/>
      <c r="D527" s="27" t="n"/>
      <c r="E527" s="16" t="n"/>
      <c r="F527" s="8" t="inlineStr">
        <is>
          <t>✅ 可导入</t>
        </is>
      </c>
      <c r="G527" s="8" t="inlineStr">
        <is>
          <t>✅ 对账齐全</t>
        </is>
      </c>
    </row>
    <row r="528">
      <c r="A528" s="25" t="n"/>
      <c r="B528" s="25" t="n"/>
      <c r="C528" s="15" t="n"/>
      <c r="D528" s="27" t="n"/>
      <c r="E528" s="15" t="n"/>
      <c r="F528" s="8" t="inlineStr">
        <is>
          <t>✅ 可导入</t>
        </is>
      </c>
      <c r="G528" s="8" t="inlineStr">
        <is>
          <t>✅ 对账齐全</t>
        </is>
      </c>
    </row>
    <row r="529">
      <c r="A529" s="26" t="n"/>
      <c r="B529" s="26" t="n"/>
      <c r="C529" s="16" t="n"/>
      <c r="D529" s="27" t="n"/>
      <c r="E529" s="16" t="n"/>
      <c r="F529" s="8" t="inlineStr">
        <is>
          <t>✅ 可导入</t>
        </is>
      </c>
      <c r="G529" s="8" t="inlineStr">
        <is>
          <t>✅ 对账齐全</t>
        </is>
      </c>
    </row>
    <row r="530">
      <c r="A530" s="25" t="n"/>
      <c r="B530" s="25" t="n"/>
      <c r="C530" s="15" t="n"/>
      <c r="D530" s="27" t="n"/>
      <c r="E530" s="15" t="n"/>
      <c r="F530" s="8" t="inlineStr">
        <is>
          <t>✅ 可导入</t>
        </is>
      </c>
      <c r="G530" s="8" t="inlineStr">
        <is>
          <t>✅ 对账齐全</t>
        </is>
      </c>
    </row>
    <row r="531">
      <c r="A531" s="26" t="n"/>
      <c r="B531" s="26" t="n"/>
      <c r="C531" s="16" t="n"/>
      <c r="D531" s="27" t="n"/>
      <c r="E531" s="16" t="n"/>
      <c r="F531" s="8" t="inlineStr">
        <is>
          <t>✅ 可导入</t>
        </is>
      </c>
      <c r="G531" s="8" t="inlineStr">
        <is>
          <t>✅ 对账齐全</t>
        </is>
      </c>
    </row>
    <row r="532">
      <c r="A532" s="25" t="n"/>
      <c r="B532" s="25" t="n"/>
      <c r="C532" s="15" t="n"/>
      <c r="D532" s="27" t="n"/>
      <c r="E532" s="15" t="n"/>
      <c r="F532" s="8" t="inlineStr">
        <is>
          <t>✅ 可导入</t>
        </is>
      </c>
      <c r="G532" s="8" t="inlineStr">
        <is>
          <t>✅ 对账齐全</t>
        </is>
      </c>
    </row>
    <row r="533">
      <c r="A533" s="26" t="n"/>
      <c r="B533" s="26" t="n"/>
      <c r="C533" s="16" t="n"/>
      <c r="D533" s="27" t="n"/>
      <c r="E533" s="16" t="n"/>
      <c r="F533" s="8" t="inlineStr">
        <is>
          <t>✅ 可导入</t>
        </is>
      </c>
      <c r="G533" s="8" t="inlineStr">
        <is>
          <t>✅ 对账齐全</t>
        </is>
      </c>
    </row>
    <row r="534">
      <c r="A534" s="25" t="n"/>
      <c r="B534" s="25" t="n"/>
      <c r="C534" s="15" t="n"/>
      <c r="D534" s="27" t="n"/>
      <c r="E534" s="15" t="n"/>
      <c r="F534" s="8" t="inlineStr">
        <is>
          <t>✅ 可导入</t>
        </is>
      </c>
      <c r="G534" s="8" t="inlineStr">
        <is>
          <t>✅ 对账齐全</t>
        </is>
      </c>
    </row>
    <row r="535">
      <c r="A535" s="26" t="n"/>
      <c r="B535" s="26" t="n"/>
      <c r="C535" s="16" t="n"/>
      <c r="D535" s="27" t="n"/>
      <c r="E535" s="16" t="n"/>
      <c r="F535" s="8" t="inlineStr">
        <is>
          <t>✅ 可导入</t>
        </is>
      </c>
      <c r="G535" s="8" t="inlineStr">
        <is>
          <t>✅ 对账齐全</t>
        </is>
      </c>
    </row>
    <row r="536">
      <c r="A536" s="25" t="n"/>
      <c r="B536" s="25" t="n"/>
      <c r="C536" s="15" t="n"/>
      <c r="D536" s="27" t="n"/>
      <c r="E536" s="15" t="n"/>
      <c r="F536" s="8" t="inlineStr">
        <is>
          <t>✅ 可导入</t>
        </is>
      </c>
      <c r="G536" s="8" t="inlineStr">
        <is>
          <t>✅ 对账齐全</t>
        </is>
      </c>
    </row>
    <row r="537">
      <c r="A537" s="26" t="n"/>
      <c r="B537" s="26" t="n"/>
      <c r="C537" s="16" t="n"/>
      <c r="D537" s="27" t="n"/>
      <c r="E537" s="16" t="n"/>
      <c r="F537" s="8" t="inlineStr">
        <is>
          <t>✅ 可导入</t>
        </is>
      </c>
      <c r="G537" s="8" t="inlineStr">
        <is>
          <t>✅ 对账齐全</t>
        </is>
      </c>
    </row>
    <row r="538">
      <c r="A538" s="25" t="n"/>
      <c r="B538" s="25" t="n"/>
      <c r="C538" s="15" t="n"/>
      <c r="D538" s="27" t="n"/>
      <c r="E538" s="15" t="n"/>
      <c r="F538" s="8" t="inlineStr">
        <is>
          <t>✅ 可导入</t>
        </is>
      </c>
      <c r="G538" s="8" t="inlineStr">
        <is>
          <t>✅ 对账齐全</t>
        </is>
      </c>
    </row>
    <row r="539">
      <c r="A539" s="26" t="n"/>
      <c r="B539" s="26" t="n"/>
      <c r="C539" s="16" t="n"/>
      <c r="D539" s="27" t="n"/>
      <c r="E539" s="16" t="n"/>
      <c r="F539" s="8" t="inlineStr">
        <is>
          <t>✅ 可导入</t>
        </is>
      </c>
      <c r="G539" s="8" t="inlineStr">
        <is>
          <t>✅ 对账齐全</t>
        </is>
      </c>
    </row>
    <row r="540">
      <c r="A540" s="25" t="n"/>
      <c r="B540" s="25" t="n"/>
      <c r="C540" s="15" t="n"/>
      <c r="D540" s="27" t="n"/>
      <c r="E540" s="15" t="n"/>
      <c r="F540" s="8" t="inlineStr">
        <is>
          <t>✅ 可导入</t>
        </is>
      </c>
      <c r="G540" s="8" t="inlineStr">
        <is>
          <t>✅ 对账齐全</t>
        </is>
      </c>
    </row>
    <row r="541">
      <c r="A541" s="26" t="n"/>
      <c r="B541" s="26" t="n"/>
      <c r="C541" s="16" t="n"/>
      <c r="D541" s="27" t="n"/>
      <c r="E541" s="16" t="n"/>
      <c r="F541" s="8" t="inlineStr">
        <is>
          <t>✅ 可导入</t>
        </is>
      </c>
      <c r="G541" s="8" t="inlineStr">
        <is>
          <t>✅ 对账齐全</t>
        </is>
      </c>
    </row>
    <row r="542">
      <c r="A542" s="25" t="n"/>
      <c r="B542" s="25" t="n"/>
      <c r="C542" s="15" t="n"/>
      <c r="D542" s="27" t="n"/>
      <c r="E542" s="15" t="n"/>
      <c r="F542" s="8" t="inlineStr">
        <is>
          <t>✅ 可导入</t>
        </is>
      </c>
      <c r="G542" s="8" t="inlineStr">
        <is>
          <t>✅ 对账齐全</t>
        </is>
      </c>
    </row>
    <row r="543">
      <c r="A543" s="26" t="n"/>
      <c r="B543" s="26" t="n"/>
      <c r="C543" s="16" t="n"/>
      <c r="D543" s="27" t="n"/>
      <c r="E543" s="16" t="n"/>
      <c r="F543" s="8" t="inlineStr">
        <is>
          <t>✅ 可导入</t>
        </is>
      </c>
      <c r="G543" s="8" t="inlineStr">
        <is>
          <t>✅ 对账齐全</t>
        </is>
      </c>
    </row>
    <row r="544">
      <c r="F544" s="8" t="inlineStr">
        <is>
          <t>✅ 可导入</t>
        </is>
      </c>
      <c r="G544" s="8" t="inlineStr">
        <is>
          <t>✅ 对账齐全</t>
        </is>
      </c>
    </row>
  </sheetData>
  <autoFilter ref="A2:E17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46"/>
  <sheetViews>
    <sheetView workbookViewId="0">
      <pane ySplit="2" topLeftCell="A3" activePane="bottomLeft" state="frozen"/>
      <selection pane="bottomLeft" activeCell="L43" sqref="L43"/>
    </sheetView>
  </sheetViews>
  <sheetFormatPr baseColWidth="8" defaultColWidth="8.875" defaultRowHeight="14.25"/>
  <cols>
    <col width="12" customWidth="1" style="106" min="1" max="1"/>
    <col width="20" customWidth="1" style="106" min="2" max="2"/>
    <col width="10" customWidth="1" style="106" min="3" max="3"/>
    <col width="12" customWidth="1" style="106" min="4" max="5"/>
    <col width="16" customWidth="1" style="106" min="6" max="6"/>
    <col width="14" customWidth="1" style="106" min="7" max="7"/>
    <col width="12" customWidth="1" style="106" min="8" max="8"/>
    <col width="22" customWidth="1" style="106" min="9" max="9"/>
    <col width="10" customWidth="1" style="106" min="10" max="11"/>
    <col width="40" customWidth="1" style="106" min="12" max="12"/>
    <col width="55" customWidth="1" style="106" min="13" max="13"/>
    <col width="8.875" customWidth="1" style="106" min="14" max="17"/>
    <col width="8.875" customWidth="1" style="106" min="18" max="16384"/>
  </cols>
  <sheetData>
    <row r="1" ht="28.15" customHeight="1">
      <c r="A1" s="105" t="inlineStr">
        <is>
          <t>16-日常经营</t>
        </is>
      </c>
      <c r="M1" s="86" t="inlineStr">
        <is>
          <t>本表共 44 行数据，44 行存在问题(存疑待确认)。 此表暂无系统导入对应。</t>
        </is>
      </c>
    </row>
    <row r="2" ht="36" customHeight="1">
      <c r="A2" s="12" t="inlineStr">
        <is>
          <t>日期</t>
        </is>
      </c>
      <c r="B2" s="12" t="inlineStr">
        <is>
          <t>项目</t>
        </is>
      </c>
      <c r="C2" s="12" t="inlineStr">
        <is>
          <t>金额</t>
        </is>
      </c>
      <c r="D2" s="12" t="inlineStr">
        <is>
          <t>支付账户</t>
        </is>
      </c>
      <c r="E2" s="12" t="inlineStr">
        <is>
          <t>分类</t>
        </is>
      </c>
      <c r="F2" s="12" t="inlineStr">
        <is>
          <t>支出类型</t>
        </is>
      </c>
      <c r="G2" s="12" t="inlineStr">
        <is>
          <t>支付对象</t>
        </is>
      </c>
      <c r="H2" s="12" t="inlineStr">
        <is>
          <t>支付方式</t>
        </is>
      </c>
      <c r="I2" s="12" t="inlineStr">
        <is>
          <t>支付宝流水号</t>
        </is>
      </c>
      <c r="J2" s="12" t="inlineStr">
        <is>
          <t>发票状态</t>
        </is>
      </c>
      <c r="K2" s="12" t="inlineStr">
        <is>
          <t>备注</t>
        </is>
      </c>
      <c r="L2" s="4" t="inlineStr">
        <is>
          <t>导入校验</t>
        </is>
      </c>
      <c r="M2" s="87" t="inlineStr">
        <is>
          <t>⚠️问题标注</t>
        </is>
      </c>
    </row>
    <row r="3" ht="18" customHeight="1">
      <c r="A3" s="158" t="n">
        <v>46148</v>
      </c>
      <c r="B3" s="15" t="inlineStr">
        <is>
          <t>德邦运费</t>
        </is>
      </c>
      <c r="C3" s="183" t="n">
        <v>2309</v>
      </c>
      <c r="D3" s="15" t="inlineStr">
        <is>
          <t>支付宝-主力号</t>
        </is>
      </c>
      <c r="E3" s="15" t="inlineStr">
        <is>
          <t>物流/安装</t>
        </is>
      </c>
      <c r="F3" s="15" t="inlineStr">
        <is>
          <t>物流/安装服务</t>
        </is>
      </c>
      <c r="G3" s="15" t="inlineStr">
        <is>
          <t>婷(*婷)</t>
        </is>
      </c>
      <c r="H3" s="15" t="inlineStr">
        <is>
          <t>支付宝</t>
        </is>
      </c>
      <c r="I3" s="14" t="inlineStr">
        <is>
          <t xml:space="preserve">20260506200040011100050079777158	</t>
        </is>
      </c>
      <c r="J3" s="15" t="inlineStr">
        <is>
          <t>待补</t>
        </is>
      </c>
      <c r="K3" s="15" t="inlineStr">
        <is>
          <t>德邦运费</t>
        </is>
      </c>
      <c r="L3" s="8" t="inlineStr">
        <is>
          <t>⚠️ 存疑导入</t>
        </is>
      </c>
      <c r="M3" t="inlineStr">
        <is>
          <t>⚠️ 由支付宝流水自动归类为日常经营，需人工确认分类</t>
        </is>
      </c>
    </row>
    <row r="4" ht="18" customHeight="1">
      <c r="A4" s="181" t="n">
        <v>46149</v>
      </c>
      <c r="B4" s="16" t="inlineStr">
        <is>
          <t>缴税(费)</t>
        </is>
      </c>
      <c r="C4" s="184" t="n">
        <v>131.66</v>
      </c>
      <c r="D4" s="16" t="inlineStr">
        <is>
          <t>支付宝-主力号</t>
        </is>
      </c>
      <c r="E4" s="16" t="inlineStr">
        <is>
          <t>税费</t>
        </is>
      </c>
      <c r="F4" s="16" t="inlineStr">
        <is>
          <t>公共服务</t>
        </is>
      </c>
      <c r="G4" s="16" t="inlineStr">
        <is>
          <t>国家税务总局浙江省税务局</t>
        </is>
      </c>
      <c r="H4" s="16" t="inlineStr">
        <is>
          <t>支付宝</t>
        </is>
      </c>
      <c r="I4" s="14" t="inlineStr">
        <is>
          <t xml:space="preserve">2026050722001422051421395655	</t>
        </is>
      </c>
      <c r="J4" s="16" t="inlineStr">
        <is>
          <t>待补</t>
        </is>
      </c>
      <c r="K4" s="16" t="inlineStr">
        <is>
          <t>缴税(费)</t>
        </is>
      </c>
      <c r="L4" s="8" t="inlineStr">
        <is>
          <t>⚠️ 存疑导入</t>
        </is>
      </c>
      <c r="M4" t="inlineStr">
        <is>
          <t>⚠️ 由支付宝流水自动归类为日常经营，需人工确认分类</t>
        </is>
      </c>
    </row>
    <row r="5">
      <c r="A5" s="182" t="n">
        <v>46152</v>
      </c>
      <c r="B5" t="inlineStr">
        <is>
          <t>叶子玻璃二次更换上门安装费</t>
        </is>
      </c>
      <c r="C5" s="185" t="n">
        <v>60</v>
      </c>
      <c r="D5" t="inlineStr">
        <is>
          <t>支付宝-主力号</t>
        </is>
      </c>
      <c r="E5" t="inlineStr">
        <is>
          <t>物流/安装</t>
        </is>
      </c>
      <c r="F5" t="inlineStr">
        <is>
          <t>物流/安装服务</t>
        </is>
      </c>
      <c r="G5" t="inlineStr">
        <is>
          <t>李兆金(**金)</t>
        </is>
      </c>
      <c r="H5" t="inlineStr">
        <is>
          <t>支付宝</t>
        </is>
      </c>
      <c r="I5" t="inlineStr">
        <is>
          <t xml:space="preserve">20260510200040011100050081407565	</t>
        </is>
      </c>
      <c r="J5" t="inlineStr">
        <is>
          <t>待补</t>
        </is>
      </c>
      <c r="K5" t="inlineStr">
        <is>
          <t>叶子玻璃二次更换上门安装费</t>
        </is>
      </c>
      <c r="L5" s="8" t="inlineStr">
        <is>
          <t>⚠️ 存疑导入</t>
        </is>
      </c>
      <c r="M5" t="inlineStr">
        <is>
          <t>⚠️ 由支付宝流水自动归类为日常经营，需人工确认分类</t>
        </is>
      </c>
    </row>
    <row r="6">
      <c r="A6" s="182" t="n">
        <v>46152</v>
      </c>
      <c r="B6" t="inlineStr">
        <is>
          <t>周陈虹运费</t>
        </is>
      </c>
      <c r="C6" s="185" t="n">
        <v>370</v>
      </c>
      <c r="D6" t="inlineStr">
        <is>
          <t>支付宝-主力号</t>
        </is>
      </c>
      <c r="E6" t="inlineStr">
        <is>
          <t>物流/安装</t>
        </is>
      </c>
      <c r="F6" t="inlineStr">
        <is>
          <t>物流/安装服务</t>
        </is>
      </c>
      <c r="G6" t="inlineStr">
        <is>
          <t>小平(**平)</t>
        </is>
      </c>
      <c r="H6" t="inlineStr">
        <is>
          <t>支付宝</t>
        </is>
      </c>
      <c r="I6" t="inlineStr">
        <is>
          <t xml:space="preserve">20260510200040011100050081421013	</t>
        </is>
      </c>
      <c r="J6" t="inlineStr">
        <is>
          <t>待补</t>
        </is>
      </c>
      <c r="K6" t="inlineStr">
        <is>
          <t>周陈虹运费</t>
        </is>
      </c>
      <c r="L6" t="inlineStr">
        <is>
          <t>⚠️ 存疑导入</t>
        </is>
      </c>
      <c r="M6" t="inlineStr">
        <is>
          <t>⚠️ 由支付宝流水自动归类为日常经营，需人工确认分类</t>
        </is>
      </c>
    </row>
    <row r="7">
      <c r="A7" s="182" t="n">
        <v>46152</v>
      </c>
      <c r="B7" t="inlineStr">
        <is>
          <t>周陈虹窄柜 书柜送装</t>
        </is>
      </c>
      <c r="C7" s="185" t="n">
        <v>320</v>
      </c>
      <c r="D7" t="inlineStr">
        <is>
          <t>支付宝-主力号</t>
        </is>
      </c>
      <c r="E7" t="inlineStr">
        <is>
          <t>物流/安装</t>
        </is>
      </c>
      <c r="F7" t="inlineStr">
        <is>
          <t>物流/安装服务</t>
        </is>
      </c>
      <c r="G7" t="inlineStr">
        <is>
          <t>李兆金(**金)</t>
        </is>
      </c>
      <c r="H7" t="inlineStr">
        <is>
          <t>支付宝</t>
        </is>
      </c>
      <c r="I7" t="inlineStr">
        <is>
          <t xml:space="preserve">20260510200040011100050081460851	</t>
        </is>
      </c>
      <c r="J7" t="inlineStr">
        <is>
          <t>待补</t>
        </is>
      </c>
      <c r="K7" t="inlineStr">
        <is>
          <t>周陈虹窄柜 书柜送装</t>
        </is>
      </c>
      <c r="L7" t="inlineStr">
        <is>
          <t>⚠️ 存疑导入</t>
        </is>
      </c>
      <c r="M7" t="inlineStr">
        <is>
          <t>⚠️ 由支付宝流水自动归类为日常经营，需人工确认分类</t>
        </is>
      </c>
    </row>
    <row r="8">
      <c r="A8" s="182" t="n">
        <v>46152</v>
      </c>
      <c r="B8" t="inlineStr">
        <is>
          <t>P20260510121712776973446</t>
        </is>
      </c>
      <c r="C8" s="185" t="n">
        <v>59</v>
      </c>
      <c r="D8" t="inlineStr">
        <is>
          <t>支付宝-主力号</t>
        </is>
      </c>
      <c r="E8" t="inlineStr">
        <is>
          <t>其它</t>
        </is>
      </c>
      <c r="F8" t="inlineStr">
        <is>
          <t>其他</t>
        </is>
      </c>
      <c r="G8" t="inlineStr">
        <is>
          <t>万师傅</t>
        </is>
      </c>
      <c r="H8" t="inlineStr">
        <is>
          <t>支付宝</t>
        </is>
      </c>
      <c r="I8" t="inlineStr">
        <is>
          <t xml:space="preserve">2026051022001422051448258107	</t>
        </is>
      </c>
      <c r="J8" t="inlineStr">
        <is>
          <t>待补</t>
        </is>
      </c>
      <c r="K8" t="inlineStr">
        <is>
          <t>P2026051012171277697344662700；刘显睿安装</t>
        </is>
      </c>
      <c r="L8" t="inlineStr">
        <is>
          <t>⚠️ 存疑导入</t>
        </is>
      </c>
      <c r="M8" t="inlineStr">
        <is>
          <t>⚠️ 由支付宝流水自动归类为日常经营，需人工确认分类</t>
        </is>
      </c>
    </row>
    <row r="9">
      <c r="A9" s="182" t="n">
        <v>46152</v>
      </c>
      <c r="B9" t="inlineStr">
        <is>
          <t>P20260510100337449544581</t>
        </is>
      </c>
      <c r="C9" s="185" t="n">
        <v>59</v>
      </c>
      <c r="D9" t="inlineStr">
        <is>
          <t>支付宝-主力号</t>
        </is>
      </c>
      <c r="E9" t="inlineStr">
        <is>
          <t>其它</t>
        </is>
      </c>
      <c r="F9" t="inlineStr">
        <is>
          <t>其他</t>
        </is>
      </c>
      <c r="G9" t="inlineStr">
        <is>
          <t>万师傅</t>
        </is>
      </c>
      <c r="H9" t="inlineStr">
        <is>
          <t>支付宝</t>
        </is>
      </c>
      <c r="I9" t="inlineStr">
        <is>
          <t xml:space="preserve">2026051023001422051447277374	</t>
        </is>
      </c>
      <c r="J9" t="inlineStr">
        <is>
          <t>待补</t>
        </is>
      </c>
      <c r="K9" t="inlineStr">
        <is>
          <t>P2026051010033744954458145300；彭麒安装</t>
        </is>
      </c>
      <c r="L9" t="inlineStr">
        <is>
          <t>⚠️ 存疑导入</t>
        </is>
      </c>
      <c r="M9" t="inlineStr">
        <is>
          <t>⚠️ 由支付宝流水自动归类为日常经营，需人工确认分类</t>
        </is>
      </c>
    </row>
    <row r="10">
      <c r="A10" s="182" t="n">
        <v>46153</v>
      </c>
      <c r="B10" t="inlineStr">
        <is>
          <t>P20260511181906037589305</t>
        </is>
      </c>
      <c r="C10" s="185" t="n">
        <v>99</v>
      </c>
      <c r="D10" t="inlineStr">
        <is>
          <t>支付宝-主力号</t>
        </is>
      </c>
      <c r="E10" t="inlineStr">
        <is>
          <t>服务费</t>
        </is>
      </c>
      <c r="F10" t="inlineStr">
        <is>
          <t>生活服务</t>
        </is>
      </c>
      <c r="G10" t="inlineStr">
        <is>
          <t>万师傅</t>
        </is>
      </c>
      <c r="H10" t="inlineStr">
        <is>
          <t>支付宝</t>
        </is>
      </c>
      <c r="I10" t="inlineStr">
        <is>
          <t xml:space="preserve">2026051122001422051402666493	</t>
        </is>
      </c>
      <c r="J10" t="inlineStr">
        <is>
          <t>待补</t>
        </is>
      </c>
      <c r="K10" t="inlineStr">
        <is>
          <t>P2026051118190603758930515400</t>
        </is>
      </c>
      <c r="L10" t="inlineStr">
        <is>
          <t>⚠️ 存疑导入</t>
        </is>
      </c>
      <c r="M10" t="inlineStr">
        <is>
          <t>⚠️ 由支付宝流水自动归类为日常经营，需人工确认分类</t>
        </is>
      </c>
    </row>
    <row r="11">
      <c r="A11" s="182" t="n">
        <v>46153</v>
      </c>
      <c r="B11" t="inlineStr">
        <is>
          <t>P20260511145715274215966</t>
        </is>
      </c>
      <c r="C11" s="185" t="n">
        <v>88</v>
      </c>
      <c r="D11" t="inlineStr">
        <is>
          <t>支付宝-主力号</t>
        </is>
      </c>
      <c r="E11" t="inlineStr">
        <is>
          <t>服务费</t>
        </is>
      </c>
      <c r="F11" t="inlineStr">
        <is>
          <t>生活服务</t>
        </is>
      </c>
      <c r="G11" t="inlineStr">
        <is>
          <t>万师傅</t>
        </is>
      </c>
      <c r="H11" t="inlineStr">
        <is>
          <t>支付宝</t>
        </is>
      </c>
      <c r="I11" t="inlineStr">
        <is>
          <t xml:space="preserve">2026051122001422051459118842	</t>
        </is>
      </c>
      <c r="J11" t="inlineStr">
        <is>
          <t>待补</t>
        </is>
      </c>
      <c r="K11" t="inlineStr">
        <is>
          <t>P2026051114571527421596657500；潘德沐</t>
        </is>
      </c>
      <c r="L11" t="inlineStr">
        <is>
          <t>⚠️ 存疑导入</t>
        </is>
      </c>
      <c r="M11" t="inlineStr">
        <is>
          <t>⚠️ 由支付宝流水自动归类为日常经营，需人工确认分类</t>
        </is>
      </c>
    </row>
    <row r="12">
      <c r="A12" s="182" t="n">
        <v>46153</v>
      </c>
      <c r="B12" t="inlineStr">
        <is>
          <t>方菲送装</t>
        </is>
      </c>
      <c r="C12" s="185" t="n">
        <v>500</v>
      </c>
      <c r="D12" t="inlineStr">
        <is>
          <t>支付宝-主力号</t>
        </is>
      </c>
      <c r="E12" t="inlineStr">
        <is>
          <t>物流/安装</t>
        </is>
      </c>
      <c r="F12" t="inlineStr">
        <is>
          <t>物流/安装服务</t>
        </is>
      </c>
      <c r="G12" t="inlineStr">
        <is>
          <t>Klossy·Lee(**群)</t>
        </is>
      </c>
      <c r="H12" t="inlineStr">
        <is>
          <t>支付宝</t>
        </is>
      </c>
      <c r="I12" t="inlineStr">
        <is>
          <t xml:space="preserve">20260511200040011100050081735629	</t>
        </is>
      </c>
      <c r="J12" t="inlineStr">
        <is>
          <t>待补</t>
        </is>
      </c>
      <c r="K12" t="inlineStr">
        <is>
          <t>方菲送装</t>
        </is>
      </c>
      <c r="L12" t="inlineStr">
        <is>
          <t>⚠️ 存疑导入</t>
        </is>
      </c>
      <c r="M12" t="inlineStr">
        <is>
          <t>⚠️ 由支付宝流水自动归类为日常经营，需人工确认分类</t>
        </is>
      </c>
    </row>
    <row r="13">
      <c r="A13" s="182" t="n">
        <v>46153</v>
      </c>
      <c r="B13" t="inlineStr">
        <is>
          <t>P20260511124743814470186</t>
        </is>
      </c>
      <c r="C13" s="185" t="n">
        <v>60</v>
      </c>
      <c r="D13" t="inlineStr">
        <is>
          <t>支付宝-主力号</t>
        </is>
      </c>
      <c r="E13" t="inlineStr">
        <is>
          <t>服务费</t>
        </is>
      </c>
      <c r="F13" t="inlineStr">
        <is>
          <t>生活服务</t>
        </is>
      </c>
      <c r="G13" t="inlineStr">
        <is>
          <t>万师傅</t>
        </is>
      </c>
      <c r="H13" t="inlineStr">
        <is>
          <t>支付宝</t>
        </is>
      </c>
      <c r="I13" t="inlineStr">
        <is>
          <t xml:space="preserve">2026051122001422051456041292	</t>
        </is>
      </c>
      <c r="J13" t="inlineStr">
        <is>
          <t>待补</t>
        </is>
      </c>
      <c r="K13" t="inlineStr">
        <is>
          <t>P2026051112474381447018656000；晨晨</t>
        </is>
      </c>
      <c r="L13" t="inlineStr">
        <is>
          <t>⚠️ 存疑导入</t>
        </is>
      </c>
      <c r="M13" t="inlineStr">
        <is>
          <t>⚠️ 由支付宝流水自动归类为日常经营，需人工确认分类</t>
        </is>
      </c>
    </row>
    <row r="14">
      <c r="A14" s="182" t="n">
        <v>46153</v>
      </c>
      <c r="B14" t="inlineStr">
        <is>
          <t>P20260511103948201164956</t>
        </is>
      </c>
      <c r="C14" s="185" t="n">
        <v>88</v>
      </c>
      <c r="D14" t="inlineStr">
        <is>
          <t>支付宝-主力号</t>
        </is>
      </c>
      <c r="E14" t="inlineStr">
        <is>
          <t>服务费</t>
        </is>
      </c>
      <c r="F14" t="inlineStr">
        <is>
          <t>生活服务</t>
        </is>
      </c>
      <c r="G14" t="inlineStr">
        <is>
          <t>万师傅</t>
        </is>
      </c>
      <c r="H14" t="inlineStr">
        <is>
          <t>支付宝</t>
        </is>
      </c>
      <c r="I14" t="inlineStr">
        <is>
          <t xml:space="preserve">2026051123001422051457553321	</t>
        </is>
      </c>
      <c r="J14" t="inlineStr">
        <is>
          <t>待补</t>
        </is>
      </c>
      <c r="K14" t="inlineStr">
        <is>
          <t>P2026051110394820116495635800；刘佳</t>
        </is>
      </c>
      <c r="L14" t="inlineStr">
        <is>
          <t>⚠️ 存疑导入</t>
        </is>
      </c>
      <c r="M14" t="inlineStr">
        <is>
          <t>⚠️ 由支付宝流水自动归类为日常经营，需人工确认分类</t>
        </is>
      </c>
    </row>
    <row r="15">
      <c r="A15" s="182" t="n">
        <v>46154</v>
      </c>
      <c r="B15" t="inlineStr">
        <is>
          <t>晨晨安装费</t>
        </is>
      </c>
      <c r="C15" s="185" t="n">
        <v>88</v>
      </c>
      <c r="D15" t="inlineStr">
        <is>
          <t>支付宝-主力号</t>
        </is>
      </c>
      <c r="E15" t="inlineStr">
        <is>
          <t>物流/安装</t>
        </is>
      </c>
      <c r="F15" t="inlineStr">
        <is>
          <t>物流/安装服务</t>
        </is>
      </c>
      <c r="G15" t="inlineStr">
        <is>
          <t>Klossy·Lee(**群)</t>
        </is>
      </c>
      <c r="H15" t="inlineStr">
        <is>
          <t>支付宝</t>
        </is>
      </c>
      <c r="I15" t="inlineStr">
        <is>
          <t xml:space="preserve">20260512200040011100050082289474	</t>
        </is>
      </c>
      <c r="J15" t="inlineStr">
        <is>
          <t>待补</t>
        </is>
      </c>
      <c r="K15" t="inlineStr">
        <is>
          <t>晨晨安装费</t>
        </is>
      </c>
      <c r="L15" t="inlineStr">
        <is>
          <t>⚠️ 存疑导入</t>
        </is>
      </c>
      <c r="M15" t="inlineStr">
        <is>
          <t>⚠️ 由支付宝流水自动归类为日常经营，需人工确认分类</t>
        </is>
      </c>
    </row>
    <row r="16">
      <c r="A16" s="182" t="n">
        <v>46154</v>
      </c>
      <c r="B16" t="inlineStr">
        <is>
          <t>P20260512140909242390937</t>
        </is>
      </c>
      <c r="C16" s="185" t="n">
        <v>75</v>
      </c>
      <c r="D16" t="inlineStr">
        <is>
          <t>支付宝-主力号</t>
        </is>
      </c>
      <c r="E16" t="inlineStr">
        <is>
          <t>服务费</t>
        </is>
      </c>
      <c r="F16" t="inlineStr">
        <is>
          <t>生活服务</t>
        </is>
      </c>
      <c r="G16" t="inlineStr">
        <is>
          <t>闪装家居</t>
        </is>
      </c>
      <c r="H16" t="inlineStr">
        <is>
          <t>支付宝</t>
        </is>
      </c>
      <c r="I16" t="inlineStr">
        <is>
          <t xml:space="preserve">2026051223001422051409345646	</t>
        </is>
      </c>
      <c r="J16" t="inlineStr">
        <is>
          <t>待补</t>
        </is>
      </c>
      <c r="K16" t="inlineStr">
        <is>
          <t>P2026051214090924239093735400</t>
        </is>
      </c>
      <c r="L16" t="inlineStr">
        <is>
          <t>⚠️ 存疑导入</t>
        </is>
      </c>
      <c r="M16" t="inlineStr">
        <is>
          <t>⚠️ 由支付宝流水自动归类为日常经营，需人工确认分类</t>
        </is>
      </c>
    </row>
    <row r="17">
      <c r="A17" s="182" t="n">
        <v>46155</v>
      </c>
      <c r="B17" t="inlineStr">
        <is>
          <t>ZTO中通快递-快递运费；teng客户抽屉轨道</t>
        </is>
      </c>
      <c r="C17" s="185" t="n">
        <v>13</v>
      </c>
      <c r="D17" t="inlineStr">
        <is>
          <t>支付宝-主力号</t>
        </is>
      </c>
      <c r="E17" t="inlineStr">
        <is>
          <t>服务费</t>
        </is>
      </c>
      <c r="F17" t="inlineStr">
        <is>
          <t>生活服务</t>
        </is>
      </c>
      <c r="G17" t="inlineStr">
        <is>
          <t>中通快递股份有限公司</t>
        </is>
      </c>
      <c r="H17" t="inlineStr">
        <is>
          <t>支付宝</t>
        </is>
      </c>
      <c r="I17" t="inlineStr">
        <is>
          <t xml:space="preserve">2026051323001422051420903454	</t>
        </is>
      </c>
      <c r="J17" t="inlineStr">
        <is>
          <t>待补</t>
        </is>
      </c>
      <c r="K17" t="inlineStr">
        <is>
          <t>ZTO中通快递-快递运费；teng客户抽屉轨道</t>
        </is>
      </c>
      <c r="L17" t="inlineStr">
        <is>
          <t>⚠️ 存疑导入</t>
        </is>
      </c>
      <c r="M17" t="inlineStr">
        <is>
          <t>⚠️ 由支付宝流水自动归类为日常经营，需人工确认分类</t>
        </is>
      </c>
    </row>
    <row r="18">
      <c r="A18" s="182" t="n">
        <v>46155</v>
      </c>
      <c r="B18" t="inlineStr">
        <is>
          <t>ZTO中通快递-快递运费；秦女士隔板寄回</t>
        </is>
      </c>
      <c r="C18" s="185" t="n">
        <v>12.34</v>
      </c>
      <c r="D18" t="inlineStr">
        <is>
          <t>支付宝-主力号</t>
        </is>
      </c>
      <c r="E18" t="inlineStr">
        <is>
          <t>服务费</t>
        </is>
      </c>
      <c r="F18" t="inlineStr">
        <is>
          <t>生活服务</t>
        </is>
      </c>
      <c r="G18" t="inlineStr">
        <is>
          <t>中通快递股份有限公司</t>
        </is>
      </c>
      <c r="H18" t="inlineStr">
        <is>
          <t>支付宝</t>
        </is>
      </c>
      <c r="I18" t="inlineStr">
        <is>
          <t xml:space="preserve">2026051322001422051412709130	</t>
        </is>
      </c>
      <c r="J18" t="inlineStr">
        <is>
          <t>待补</t>
        </is>
      </c>
      <c r="K18" t="inlineStr">
        <is>
          <t>ZTO中通快递-快递运费；秦女士隔板寄回</t>
        </is>
      </c>
      <c r="L18" t="inlineStr">
        <is>
          <t>⚠️ 存疑导入</t>
        </is>
      </c>
      <c r="M18" t="inlineStr">
        <is>
          <t>⚠️ 由支付宝流水自动归类为日常经营，需人工确认分类</t>
        </is>
      </c>
    </row>
    <row r="19">
      <c r="A19" s="182" t="n">
        <v>46155</v>
      </c>
      <c r="B19" t="inlineStr">
        <is>
          <t>P20260513104356376873557</t>
        </is>
      </c>
      <c r="C19" s="185" t="n">
        <v>75</v>
      </c>
      <c r="D19" t="inlineStr">
        <is>
          <t>支付宝-主力号</t>
        </is>
      </c>
      <c r="E19" t="inlineStr">
        <is>
          <t>服务费</t>
        </is>
      </c>
      <c r="F19" t="inlineStr">
        <is>
          <t>生活服务</t>
        </is>
      </c>
      <c r="G19" t="inlineStr">
        <is>
          <t>万师傅</t>
        </is>
      </c>
      <c r="H19" t="inlineStr">
        <is>
          <t>支付宝</t>
        </is>
      </c>
      <c r="I19" t="inlineStr">
        <is>
          <t xml:space="preserve">2026051322001422051411513435	</t>
        </is>
      </c>
      <c r="J19" t="inlineStr">
        <is>
          <t>待补</t>
        </is>
      </c>
      <c r="K19" t="inlineStr">
        <is>
          <t>P2026051310435637687355705900</t>
        </is>
      </c>
      <c r="L19" t="inlineStr">
        <is>
          <t>⚠️ 存疑导入</t>
        </is>
      </c>
      <c r="M19" t="inlineStr">
        <is>
          <t>⚠️ 由支付宝流水自动归类为日常经营，需人工确认分类</t>
        </is>
      </c>
    </row>
    <row r="20">
      <c r="A20" s="182" t="n">
        <v>46155</v>
      </c>
      <c r="B20" t="inlineStr">
        <is>
          <t>P20260513094253678850613</t>
        </is>
      </c>
      <c r="C20" s="185" t="n">
        <v>80</v>
      </c>
      <c r="D20" t="inlineStr">
        <is>
          <t>支付宝-主力号</t>
        </is>
      </c>
      <c r="E20" t="inlineStr">
        <is>
          <t>服务费</t>
        </is>
      </c>
      <c r="F20" t="inlineStr">
        <is>
          <t>生活服务</t>
        </is>
      </c>
      <c r="G20" t="inlineStr">
        <is>
          <t>万师傅</t>
        </is>
      </c>
      <c r="H20" t="inlineStr">
        <is>
          <t>支付宝</t>
        </is>
      </c>
      <c r="I20" t="inlineStr">
        <is>
          <t xml:space="preserve">2026051323001422051412626034	</t>
        </is>
      </c>
      <c r="J20" t="inlineStr">
        <is>
          <t>待补</t>
        </is>
      </c>
      <c r="K20" t="inlineStr">
        <is>
          <t>P2026051309425367885061306100</t>
        </is>
      </c>
      <c r="L20" t="inlineStr">
        <is>
          <t>⚠️ 存疑导入</t>
        </is>
      </c>
      <c r="M20" t="inlineStr">
        <is>
          <t>⚠️ 由支付宝流水自动归类为日常经营，需人工确认分类</t>
        </is>
      </c>
    </row>
    <row r="21">
      <c r="A21" s="182" t="n">
        <v>46155</v>
      </c>
      <c r="B21" t="inlineStr">
        <is>
          <t>P20260513094114141660843</t>
        </is>
      </c>
      <c r="C21" s="185" t="n">
        <v>124.85</v>
      </c>
      <c r="D21" t="inlineStr">
        <is>
          <t>支付宝-主力号</t>
        </is>
      </c>
      <c r="E21" t="inlineStr">
        <is>
          <t>服务费</t>
        </is>
      </c>
      <c r="F21" t="inlineStr">
        <is>
          <t>生活服务</t>
        </is>
      </c>
      <c r="G21" t="inlineStr">
        <is>
          <t>闪装家居</t>
        </is>
      </c>
      <c r="H21" t="inlineStr">
        <is>
          <t>支付宝</t>
        </is>
      </c>
      <c r="I21" t="inlineStr">
        <is>
          <t xml:space="preserve">2026051322001422051412226932	</t>
        </is>
      </c>
      <c r="J21" t="inlineStr">
        <is>
          <t>待补</t>
        </is>
      </c>
      <c r="K21" t="inlineStr">
        <is>
          <t>P2026051309411414166084394800</t>
        </is>
      </c>
      <c r="L21" t="inlineStr">
        <is>
          <t>⚠️ 存疑导入</t>
        </is>
      </c>
      <c r="M21" t="inlineStr">
        <is>
          <t>⚠️ 由支付宝流水自动归类为日常经营，需人工确认分类</t>
        </is>
      </c>
    </row>
    <row r="22">
      <c r="A22" s="182" t="n">
        <v>46158</v>
      </c>
      <c r="B22" t="inlineStr">
        <is>
          <t>榉木运费?叉车费</t>
        </is>
      </c>
      <c r="C22" s="185" t="n">
        <v>980</v>
      </c>
      <c r="D22" t="inlineStr">
        <is>
          <t>支付宝-主力号</t>
        </is>
      </c>
      <c r="E22" t="inlineStr">
        <is>
          <t>物流运费</t>
        </is>
      </c>
      <c r="F22" t="inlineStr">
        <is>
          <t>交通出行</t>
        </is>
      </c>
      <c r="G22" t="inlineStr">
        <is>
          <t>程卫燕(**男)</t>
        </is>
      </c>
      <c r="H22" t="inlineStr">
        <is>
          <t>支付宝</t>
        </is>
      </c>
      <c r="I22" t="inlineStr">
        <is>
          <t xml:space="preserve">20260516200040011100050083738910	</t>
        </is>
      </c>
      <c r="J22" t="inlineStr">
        <is>
          <t>待补</t>
        </is>
      </c>
      <c r="K22" t="inlineStr">
        <is>
          <t>榉木运费?叉车费</t>
        </is>
      </c>
      <c r="L22" t="inlineStr">
        <is>
          <t>⚠️ 存疑导入</t>
        </is>
      </c>
      <c r="M22" t="inlineStr">
        <is>
          <t>⚠️ 由支付宝流水自动归类为日常经营，需人工确认分类</t>
        </is>
      </c>
    </row>
    <row r="23">
      <c r="A23" s="182" t="n">
        <v>46159</v>
      </c>
      <c r="B23" t="inlineStr">
        <is>
          <t>P20260517164859089702367</t>
        </is>
      </c>
      <c r="C23" s="185" t="n">
        <v>30</v>
      </c>
      <c r="D23" t="inlineStr">
        <is>
          <t>支付宝-主力号</t>
        </is>
      </c>
      <c r="E23" t="inlineStr">
        <is>
          <t>服务费</t>
        </is>
      </c>
      <c r="F23" t="inlineStr">
        <is>
          <t>生活服务</t>
        </is>
      </c>
      <c r="G23" t="inlineStr">
        <is>
          <t>万师傅</t>
        </is>
      </c>
      <c r="H23" t="inlineStr">
        <is>
          <t>支付宝</t>
        </is>
      </c>
      <c r="I23" t="inlineStr">
        <is>
          <t xml:space="preserve">2026051722001422051400650683	</t>
        </is>
      </c>
      <c r="J23" t="inlineStr">
        <is>
          <t>待补</t>
        </is>
      </c>
      <c r="K23" t="inlineStr">
        <is>
          <t>P2026051716485908970236712000</t>
        </is>
      </c>
      <c r="L23" t="inlineStr">
        <is>
          <t>⚠️ 存疑导入</t>
        </is>
      </c>
      <c r="M23" t="inlineStr">
        <is>
          <t>⚠️ 由支付宝流水自动归类为日常经营，需人工确认分类</t>
        </is>
      </c>
    </row>
    <row r="24">
      <c r="A24" s="182" t="n">
        <v>46159</v>
      </c>
      <c r="B24" t="inlineStr">
        <is>
          <t>P20260517152632306150247</t>
        </is>
      </c>
      <c r="C24" s="185" t="n">
        <v>138</v>
      </c>
      <c r="D24" t="inlineStr">
        <is>
          <t>支付宝-主力号</t>
        </is>
      </c>
      <c r="E24" t="inlineStr">
        <is>
          <t>服务费</t>
        </is>
      </c>
      <c r="F24" t="inlineStr">
        <is>
          <t>生活服务</t>
        </is>
      </c>
      <c r="G24" t="inlineStr">
        <is>
          <t>万师傅</t>
        </is>
      </c>
      <c r="H24" t="inlineStr">
        <is>
          <t>支付宝</t>
        </is>
      </c>
      <c r="I24" t="inlineStr">
        <is>
          <t xml:space="preserve">2026051723001422051401722888	</t>
        </is>
      </c>
      <c r="J24" t="inlineStr">
        <is>
          <t>待补</t>
        </is>
      </c>
      <c r="K24" t="inlineStr">
        <is>
          <t>P2026051715263230615024731100</t>
        </is>
      </c>
      <c r="L24" t="inlineStr">
        <is>
          <t>⚠️ 存疑导入</t>
        </is>
      </c>
      <c r="M24" t="inlineStr">
        <is>
          <t>⚠️ 由支付宝流水自动归类为日常经营，需人工确认分类</t>
        </is>
      </c>
    </row>
    <row r="25">
      <c r="A25" s="182" t="n">
        <v>46159</v>
      </c>
      <c r="B25" t="inlineStr">
        <is>
          <t>P20260517143348975070904</t>
        </is>
      </c>
      <c r="C25" s="185" t="n">
        <v>68</v>
      </c>
      <c r="D25" t="inlineStr">
        <is>
          <t>支付宝-主力号</t>
        </is>
      </c>
      <c r="E25" t="inlineStr">
        <is>
          <t>服务费</t>
        </is>
      </c>
      <c r="F25" t="inlineStr">
        <is>
          <t>生活服务</t>
        </is>
      </c>
      <c r="G25" t="inlineStr">
        <is>
          <t>万师傅</t>
        </is>
      </c>
      <c r="H25" t="inlineStr">
        <is>
          <t>支付宝</t>
        </is>
      </c>
      <c r="I25" t="inlineStr">
        <is>
          <t xml:space="preserve">2026051722001422051400973382	</t>
        </is>
      </c>
      <c r="J25" t="inlineStr">
        <is>
          <t>待补</t>
        </is>
      </c>
      <c r="K25" t="inlineStr">
        <is>
          <t>P2026051714334897507090426100</t>
        </is>
      </c>
      <c r="L25" t="inlineStr">
        <is>
          <t>⚠️ 存疑导入</t>
        </is>
      </c>
      <c r="M25" t="inlineStr">
        <is>
          <t>⚠️ 由支付宝流水自动归类为日常经营，需人工确认分类</t>
        </is>
      </c>
    </row>
    <row r="26">
      <c r="A26" s="182" t="n">
        <v>46161</v>
      </c>
      <c r="B26" t="inlineStr">
        <is>
          <t>样块运费</t>
        </is>
      </c>
      <c r="C26" s="185" t="n">
        <v>20</v>
      </c>
      <c r="D26" t="inlineStr">
        <is>
          <t>支付宝-主力号</t>
        </is>
      </c>
      <c r="E26" t="inlineStr">
        <is>
          <t>物流/安装</t>
        </is>
      </c>
      <c r="F26" t="inlineStr">
        <is>
          <t>物流/安装服务</t>
        </is>
      </c>
      <c r="G26" t="inlineStr">
        <is>
          <t>程卫燕(**男)</t>
        </is>
      </c>
      <c r="H26" t="inlineStr">
        <is>
          <t>支付宝</t>
        </is>
      </c>
      <c r="I26" t="inlineStr">
        <is>
          <t xml:space="preserve">20260519200040011100050085036318	</t>
        </is>
      </c>
      <c r="J26" t="inlineStr">
        <is>
          <t>待补</t>
        </is>
      </c>
      <c r="K26" t="inlineStr">
        <is>
          <t>样块运费</t>
        </is>
      </c>
      <c r="L26" t="inlineStr">
        <is>
          <t>⚠️ 存疑导入</t>
        </is>
      </c>
      <c r="M26" t="inlineStr">
        <is>
          <t>⚠️ 由支付宝流水自动归类为日常经营，需人工确认分类</t>
        </is>
      </c>
    </row>
    <row r="27">
      <c r="A27" s="182" t="n">
        <v>46162</v>
      </c>
      <c r="B27" t="inlineStr">
        <is>
          <t>收钱码收款</t>
        </is>
      </c>
      <c r="C27" s="185" t="n">
        <v>539.92</v>
      </c>
      <c r="D27" t="inlineStr">
        <is>
          <t>支付宝-主力号</t>
        </is>
      </c>
      <c r="E27" t="inlineStr">
        <is>
          <t>其它</t>
        </is>
      </c>
      <c r="F27" t="inlineStr">
        <is>
          <t>文化休闲</t>
        </is>
      </c>
      <c r="G27" t="inlineStr">
        <is>
          <t>一纸流年</t>
        </is>
      </c>
      <c r="H27" t="inlineStr">
        <is>
          <t>支付宝</t>
        </is>
      </c>
      <c r="I27" t="inlineStr">
        <is>
          <t xml:space="preserve">2026052022001422051427692517	</t>
        </is>
      </c>
      <c r="J27" t="inlineStr">
        <is>
          <t>待补</t>
        </is>
      </c>
      <c r="K27" t="inlineStr">
        <is>
          <t>收钱码收款</t>
        </is>
      </c>
      <c r="L27" t="inlineStr">
        <is>
          <t>⚠️ 存疑导入</t>
        </is>
      </c>
      <c r="M27" t="inlineStr">
        <is>
          <t>⚠️ 由支付宝流水自动归类为日常经营，需人工确认分类</t>
        </is>
      </c>
    </row>
    <row r="28">
      <c r="A28" s="182" t="n">
        <v>46162</v>
      </c>
      <c r="B28" t="inlineStr">
        <is>
          <t>德邦运费4月</t>
        </is>
      </c>
      <c r="C28" s="185" t="n">
        <v>3491</v>
      </c>
      <c r="D28" t="inlineStr">
        <is>
          <t>支付宝-主力号</t>
        </is>
      </c>
      <c r="E28" t="inlineStr">
        <is>
          <t>物流/安装</t>
        </is>
      </c>
      <c r="F28" t="inlineStr">
        <is>
          <t>物流/安装服务</t>
        </is>
      </c>
      <c r="G28" t="inlineStr">
        <is>
          <t>婷(*婷)</t>
        </is>
      </c>
      <c r="H28" t="inlineStr">
        <is>
          <t>支付宝</t>
        </is>
      </c>
      <c r="I28" t="inlineStr">
        <is>
          <t xml:space="preserve">20260520200040011100050085381240	</t>
        </is>
      </c>
      <c r="J28" t="inlineStr">
        <is>
          <t>待补</t>
        </is>
      </c>
      <c r="K28" t="inlineStr">
        <is>
          <t>德邦运费4月</t>
        </is>
      </c>
      <c r="L28" t="inlineStr">
        <is>
          <t>⚠️ 存疑导入</t>
        </is>
      </c>
      <c r="M28" t="inlineStr">
        <is>
          <t>⚠️ 由支付宝流水自动归类为日常经营，需人工确认分类</t>
        </is>
      </c>
    </row>
    <row r="29">
      <c r="A29" s="182" t="n">
        <v>46163</v>
      </c>
      <c r="B29" t="inlineStr">
        <is>
          <t>P20260521114925554869158</t>
        </is>
      </c>
      <c r="C29" s="185" t="n">
        <v>100</v>
      </c>
      <c r="D29" t="inlineStr">
        <is>
          <t>支付宝-主力号</t>
        </is>
      </c>
      <c r="E29" t="inlineStr">
        <is>
          <t>服务费</t>
        </is>
      </c>
      <c r="F29" t="inlineStr">
        <is>
          <t>生活服务</t>
        </is>
      </c>
      <c r="G29" t="inlineStr">
        <is>
          <t>万师傅</t>
        </is>
      </c>
      <c r="H29" t="inlineStr">
        <is>
          <t>支付宝</t>
        </is>
      </c>
      <c r="I29" t="inlineStr">
        <is>
          <t xml:space="preserve">2026052122001422051432186829	</t>
        </is>
      </c>
      <c r="J29" t="inlineStr">
        <is>
          <t>待补</t>
        </is>
      </c>
      <c r="K29" t="inlineStr">
        <is>
          <t>P2026052111492555486915895800</t>
        </is>
      </c>
      <c r="L29" t="inlineStr">
        <is>
          <t>⚠️ 存疑导入</t>
        </is>
      </c>
      <c r="M29" t="inlineStr">
        <is>
          <t>⚠️ 由支付宝流水自动归类为日常经营，需人工确认分类</t>
        </is>
      </c>
    </row>
    <row r="30">
      <c r="A30" s="182" t="n">
        <v>46163</v>
      </c>
      <c r="B30" t="inlineStr">
        <is>
          <t>P20260521114810442694123</t>
        </is>
      </c>
      <c r="C30" s="185" t="n">
        <v>188</v>
      </c>
      <c r="D30" t="inlineStr">
        <is>
          <t>支付宝-主力号</t>
        </is>
      </c>
      <c r="E30" t="inlineStr">
        <is>
          <t>服务费</t>
        </is>
      </c>
      <c r="F30" t="inlineStr">
        <is>
          <t>生活服务</t>
        </is>
      </c>
      <c r="G30" t="inlineStr">
        <is>
          <t>万师傅</t>
        </is>
      </c>
      <c r="H30" t="inlineStr">
        <is>
          <t>支付宝</t>
        </is>
      </c>
      <c r="I30" t="inlineStr">
        <is>
          <t xml:space="preserve">2026052123001422051433776962	</t>
        </is>
      </c>
      <c r="J30" t="inlineStr">
        <is>
          <t>待补</t>
        </is>
      </c>
      <c r="K30" t="inlineStr">
        <is>
          <t>P2026052111481044269412390300</t>
        </is>
      </c>
      <c r="L30" t="inlineStr">
        <is>
          <t>⚠️ 存疑导入</t>
        </is>
      </c>
      <c r="M30" t="inlineStr">
        <is>
          <t>⚠️ 由支付宝流水自动归类为日常经营，需人工确认分类</t>
        </is>
      </c>
    </row>
    <row r="31">
      <c r="A31" s="182" t="n">
        <v>46167</v>
      </c>
      <c r="B31" t="inlineStr">
        <is>
          <t>P20260525134838237072354</t>
        </is>
      </c>
      <c r="C31" s="185" t="n">
        <v>69</v>
      </c>
      <c r="D31" t="inlineStr">
        <is>
          <t>支付宝-主力号</t>
        </is>
      </c>
      <c r="E31" t="inlineStr">
        <is>
          <t>服务费</t>
        </is>
      </c>
      <c r="F31" t="inlineStr">
        <is>
          <t>生活服务</t>
        </is>
      </c>
      <c r="G31" t="inlineStr">
        <is>
          <t>万师傅</t>
        </is>
      </c>
      <c r="H31" t="inlineStr">
        <is>
          <t>支付宝</t>
        </is>
      </c>
      <c r="I31" t="inlineStr">
        <is>
          <t xml:space="preserve">2026052523001422051409273248	</t>
        </is>
      </c>
      <c r="J31" t="inlineStr">
        <is>
          <t>待补</t>
        </is>
      </c>
      <c r="K31" t="inlineStr">
        <is>
          <t>P2026052513483823707235498400</t>
        </is>
      </c>
      <c r="L31" t="inlineStr">
        <is>
          <t>⚠️ 存疑导入</t>
        </is>
      </c>
      <c r="M31" t="inlineStr">
        <is>
          <t>⚠️ 由支付宝流水自动归类为日常经营，需人工确认分类</t>
        </is>
      </c>
    </row>
    <row r="32">
      <c r="A32" s="182" t="n">
        <v>46167</v>
      </c>
      <c r="B32" t="inlineStr">
        <is>
          <t>P20260525125406915407456</t>
        </is>
      </c>
      <c r="C32" s="185" t="n">
        <v>127.99</v>
      </c>
      <c r="D32" t="inlineStr">
        <is>
          <t>支付宝-主力号</t>
        </is>
      </c>
      <c r="E32" t="inlineStr">
        <is>
          <t>服务费</t>
        </is>
      </c>
      <c r="F32" t="inlineStr">
        <is>
          <t>生活服务</t>
        </is>
      </c>
      <c r="G32" t="inlineStr">
        <is>
          <t>万师傅</t>
        </is>
      </c>
      <c r="H32" t="inlineStr">
        <is>
          <t>支付宝</t>
        </is>
      </c>
      <c r="I32" t="inlineStr">
        <is>
          <t xml:space="preserve">2026052523001422051409269432	</t>
        </is>
      </c>
      <c r="J32" t="inlineStr">
        <is>
          <t>待补</t>
        </is>
      </c>
      <c r="K32" t="inlineStr">
        <is>
          <t>P2026052512540691540745670700</t>
        </is>
      </c>
      <c r="L32" t="inlineStr">
        <is>
          <t>⚠️ 存疑导入</t>
        </is>
      </c>
      <c r="M32" t="inlineStr">
        <is>
          <t>⚠️ 由支付宝流水自动归类为日常经营，需人工确认分类</t>
        </is>
      </c>
    </row>
    <row r="33">
      <c r="A33" s="182" t="n">
        <v>46167</v>
      </c>
      <c r="B33" t="inlineStr">
        <is>
          <t xml:space="preserve">4502196684031016909  kk </t>
        </is>
      </c>
      <c r="C33" s="185" t="n">
        <v>220</v>
      </c>
      <c r="D33" t="inlineStr">
        <is>
          <t>支付宝-主力号</t>
        </is>
      </c>
      <c r="E33" t="inlineStr">
        <is>
          <t>物流/安装</t>
        </is>
      </c>
      <c r="F33" t="inlineStr">
        <is>
          <t>物流/安装服务</t>
        </is>
      </c>
      <c r="G33" t="inlineStr">
        <is>
          <t>李兆金(**金)</t>
        </is>
      </c>
      <c r="H33" t="inlineStr">
        <is>
          <t>支付宝</t>
        </is>
      </c>
      <c r="I33" t="inlineStr">
        <is>
          <t xml:space="preserve">20260525200040011100050087515940	</t>
        </is>
      </c>
      <c r="J33" t="inlineStr">
        <is>
          <t>待补</t>
        </is>
      </c>
      <c r="K33" t="inlineStr">
        <is>
          <t>4502196684031016909  kk 上门搬运安装费</t>
        </is>
      </c>
      <c r="L33" t="inlineStr">
        <is>
          <t>⚠️ 存疑导入</t>
        </is>
      </c>
      <c r="M33" t="inlineStr">
        <is>
          <t>⚠️ 由支付宝流水自动归类为日常经营，需人工确认分类</t>
        </is>
      </c>
    </row>
    <row r="34">
      <c r="A34" s="182" t="n">
        <v>46167</v>
      </c>
      <c r="B34" t="inlineStr">
        <is>
          <t>511583256383300593  周女士运</t>
        </is>
      </c>
      <c r="C34" s="185" t="n">
        <v>180</v>
      </c>
      <c r="D34" t="inlineStr">
        <is>
          <t>支付宝-主力号</t>
        </is>
      </c>
      <c r="E34" t="inlineStr">
        <is>
          <t>物流/安装</t>
        </is>
      </c>
      <c r="F34" t="inlineStr">
        <is>
          <t>物流/安装服务</t>
        </is>
      </c>
      <c r="G34" t="inlineStr">
        <is>
          <t>小平(**平)</t>
        </is>
      </c>
      <c r="H34" t="inlineStr">
        <is>
          <t>支付宝</t>
        </is>
      </c>
      <c r="I34" t="inlineStr">
        <is>
          <t xml:space="preserve">20260525200040011100050087464644	</t>
        </is>
      </c>
      <c r="J34" t="inlineStr">
        <is>
          <t>待补</t>
        </is>
      </c>
      <c r="K34" t="inlineStr">
        <is>
          <t>511583256383300593  周女士运费</t>
        </is>
      </c>
      <c r="L34" t="inlineStr">
        <is>
          <t>⚠️ 存疑导入</t>
        </is>
      </c>
      <c r="M34" t="inlineStr">
        <is>
          <t>⚠️ 由支付宝流水自动归类为日常经营，需人工确认分类</t>
        </is>
      </c>
    </row>
    <row r="35">
      <c r="A35" s="182" t="n">
        <v>46168</v>
      </c>
      <c r="B35" t="inlineStr">
        <is>
          <t>散单运费-顺丰速运；山东木皮</t>
        </is>
      </c>
      <c r="C35" s="185" t="n">
        <v>35.92</v>
      </c>
      <c r="D35" t="inlineStr">
        <is>
          <t>支付宝-主力号</t>
        </is>
      </c>
      <c r="E35" t="inlineStr">
        <is>
          <t>服务费</t>
        </is>
      </c>
      <c r="F35" t="inlineStr">
        <is>
          <t>生活服务</t>
        </is>
      </c>
      <c r="G35" t="inlineStr">
        <is>
          <t>顺丰速运</t>
        </is>
      </c>
      <c r="H35" t="inlineStr">
        <is>
          <t>支付宝</t>
        </is>
      </c>
      <c r="I35" t="inlineStr">
        <is>
          <t xml:space="preserve">2026052623001422051426831727	</t>
        </is>
      </c>
      <c r="J35" t="inlineStr">
        <is>
          <t>待补</t>
        </is>
      </c>
      <c r="K35" t="inlineStr">
        <is>
          <t>散单运费-顺丰速运；山东木皮</t>
        </is>
      </c>
      <c r="L35" t="inlineStr">
        <is>
          <t>⚠️ 存疑导入</t>
        </is>
      </c>
      <c r="M35" t="inlineStr">
        <is>
          <t>⚠️ 由支付宝流水自动归类为日常经营，需人工确认分类</t>
        </is>
      </c>
    </row>
    <row r="36">
      <c r="A36" s="182" t="n">
        <v>46168</v>
      </c>
      <c r="B36" t="inlineStr">
        <is>
          <t>P20260526100145091144396</t>
        </is>
      </c>
      <c r="C36" s="185" t="n">
        <v>98</v>
      </c>
      <c r="D36" t="inlineStr">
        <is>
          <t>支付宝-主力号</t>
        </is>
      </c>
      <c r="E36" t="inlineStr">
        <is>
          <t>服务费</t>
        </is>
      </c>
      <c r="F36" t="inlineStr">
        <is>
          <t>生活服务</t>
        </is>
      </c>
      <c r="G36" t="inlineStr">
        <is>
          <t>万师傅</t>
        </is>
      </c>
      <c r="H36" t="inlineStr">
        <is>
          <t>支付宝</t>
        </is>
      </c>
      <c r="I36" t="inlineStr">
        <is>
          <t xml:space="preserve">2026052622001422051421577921	</t>
        </is>
      </c>
      <c r="J36" t="inlineStr">
        <is>
          <t>待补</t>
        </is>
      </c>
      <c r="K36" t="inlineStr">
        <is>
          <t>P2026052610014509114439606600</t>
        </is>
      </c>
      <c r="L36" t="inlineStr">
        <is>
          <t>⚠️ 存疑导入</t>
        </is>
      </c>
      <c r="M36" t="inlineStr">
        <is>
          <t>⚠️ 由支付宝流水自动归类为日常经营，需人工确认分类</t>
        </is>
      </c>
    </row>
    <row r="37">
      <c r="A37" s="182" t="n">
        <v>46169</v>
      </c>
      <c r="B37" t="inlineStr">
        <is>
          <t>P20260527174815832504699</t>
        </is>
      </c>
      <c r="C37" s="185" t="n">
        <v>59.93</v>
      </c>
      <c r="D37" t="inlineStr">
        <is>
          <t>支付宝-主力号</t>
        </is>
      </c>
      <c r="E37" t="inlineStr">
        <is>
          <t>服务费</t>
        </is>
      </c>
      <c r="F37" t="inlineStr">
        <is>
          <t>生活服务</t>
        </is>
      </c>
      <c r="G37" t="inlineStr">
        <is>
          <t>万师傅</t>
        </is>
      </c>
      <c r="H37" t="inlineStr">
        <is>
          <t>支付宝</t>
        </is>
      </c>
      <c r="I37" t="inlineStr">
        <is>
          <t xml:space="preserve">2026052723001422051431428513	</t>
        </is>
      </c>
      <c r="J37" t="inlineStr">
        <is>
          <t>待补</t>
        </is>
      </c>
      <c r="K37" t="inlineStr">
        <is>
          <t>P2026052717481583250469941100</t>
        </is>
      </c>
      <c r="L37" t="inlineStr">
        <is>
          <t>⚠️ 存疑导入</t>
        </is>
      </c>
      <c r="M37" t="inlineStr">
        <is>
          <t>⚠️ 由支付宝流水自动归类为日常经营，需人工确认分类</t>
        </is>
      </c>
    </row>
    <row r="38">
      <c r="A38" s="182" t="n">
        <v>46169</v>
      </c>
      <c r="B38" t="inlineStr">
        <is>
          <t>P20260527091442757303712</t>
        </is>
      </c>
      <c r="C38" s="185" t="n">
        <v>78</v>
      </c>
      <c r="D38" t="inlineStr">
        <is>
          <t>支付宝-主力号</t>
        </is>
      </c>
      <c r="E38" t="inlineStr">
        <is>
          <t>服务费</t>
        </is>
      </c>
      <c r="F38" t="inlineStr">
        <is>
          <t>生活服务</t>
        </is>
      </c>
      <c r="G38" t="inlineStr">
        <is>
          <t>万师傅</t>
        </is>
      </c>
      <c r="H38" t="inlineStr">
        <is>
          <t>支付宝</t>
        </is>
      </c>
      <c r="I38" t="inlineStr">
        <is>
          <t xml:space="preserve">2026052723001422051428694143	</t>
        </is>
      </c>
      <c r="J38" t="inlineStr">
        <is>
          <t>待补</t>
        </is>
      </c>
      <c r="K38" t="inlineStr">
        <is>
          <t>P2026052709144275730371236800</t>
        </is>
      </c>
      <c r="L38" t="inlineStr">
        <is>
          <t>⚠️ 存疑导入</t>
        </is>
      </c>
      <c r="M38" t="inlineStr">
        <is>
          <t>⚠️ 由支付宝流水自动归类为日常经营，需人工确认分类</t>
        </is>
      </c>
    </row>
    <row r="39">
      <c r="A39" s="182" t="n">
        <v>46169</v>
      </c>
      <c r="B39" t="inlineStr">
        <is>
          <t>P20260527075648082980798</t>
        </is>
      </c>
      <c r="C39" s="185" t="n">
        <v>80</v>
      </c>
      <c r="D39" t="inlineStr">
        <is>
          <t>支付宝-主力号</t>
        </is>
      </c>
      <c r="E39" t="inlineStr">
        <is>
          <t>服务费</t>
        </is>
      </c>
      <c r="F39" t="inlineStr">
        <is>
          <t>生活服务</t>
        </is>
      </c>
      <c r="G39" t="inlineStr">
        <is>
          <t>万师傅</t>
        </is>
      </c>
      <c r="H39" t="inlineStr">
        <is>
          <t>支付宝</t>
        </is>
      </c>
      <c r="I39" t="inlineStr">
        <is>
          <t xml:space="preserve">2026052723001422051426831828	</t>
        </is>
      </c>
      <c r="J39" t="inlineStr">
        <is>
          <t>待补</t>
        </is>
      </c>
      <c r="K39" t="inlineStr">
        <is>
          <t>P2026052707564808298079843800</t>
        </is>
      </c>
      <c r="L39" t="inlineStr">
        <is>
          <t>⚠️ 存疑导入</t>
        </is>
      </c>
      <c r="M39" t="inlineStr">
        <is>
          <t>⚠️ 由支付宝流水自动归类为日常经营，需人工确认分类</t>
        </is>
      </c>
    </row>
    <row r="40">
      <c r="A40" s="182" t="n">
        <v>46170</v>
      </c>
      <c r="B40" t="inlineStr">
        <is>
          <t>秦女士售后隔板运费</t>
        </is>
      </c>
      <c r="C40" s="185" t="n">
        <v>15</v>
      </c>
      <c r="D40" t="inlineStr">
        <is>
          <t>支付宝-主力号</t>
        </is>
      </c>
      <c r="E40" t="inlineStr">
        <is>
          <t>物流/安装</t>
        </is>
      </c>
      <c r="F40" t="inlineStr">
        <is>
          <t>物流/安装服务</t>
        </is>
      </c>
      <c r="G40" t="inlineStr">
        <is>
          <t>程卫燕(**男)</t>
        </is>
      </c>
      <c r="H40" t="inlineStr">
        <is>
          <t>支付宝</t>
        </is>
      </c>
      <c r="I40" t="inlineStr">
        <is>
          <t xml:space="preserve">20260528200040011100050088543616	</t>
        </is>
      </c>
      <c r="J40" t="inlineStr">
        <is>
          <t>待补</t>
        </is>
      </c>
      <c r="K40" t="inlineStr">
        <is>
          <t>秦女士售后隔板运费</t>
        </is>
      </c>
      <c r="L40" t="inlineStr">
        <is>
          <t>⚠️ 存疑导入</t>
        </is>
      </c>
      <c r="M40" t="inlineStr">
        <is>
          <t>⚠️ 由支付宝流水自动归类为日常经营，需人工确认分类</t>
        </is>
      </c>
    </row>
    <row r="41">
      <c r="A41" s="182" t="n">
        <v>46170</v>
      </c>
      <c r="B41" t="inlineStr">
        <is>
          <t>收钱码收款</t>
        </is>
      </c>
      <c r="C41" s="185" t="n">
        <v>110</v>
      </c>
      <c r="D41" t="inlineStr">
        <is>
          <t>支付宝-主力号</t>
        </is>
      </c>
      <c r="E41" t="inlineStr">
        <is>
          <t>其它</t>
        </is>
      </c>
      <c r="F41" t="inlineStr">
        <is>
          <t>文化休闲</t>
        </is>
      </c>
      <c r="G41" t="inlineStr">
        <is>
          <t>一纸流年</t>
        </is>
      </c>
      <c r="H41" t="inlineStr">
        <is>
          <t>支付宝</t>
        </is>
      </c>
      <c r="I41" t="inlineStr">
        <is>
          <t xml:space="preserve">2026052822001422051440803388	</t>
        </is>
      </c>
      <c r="J41" t="inlineStr">
        <is>
          <t>待补</t>
        </is>
      </c>
      <c r="K41" t="inlineStr">
        <is>
          <t>收钱码收款</t>
        </is>
      </c>
      <c r="L41" t="inlineStr">
        <is>
          <t>⚠️ 存疑导入</t>
        </is>
      </c>
      <c r="M41" t="inlineStr">
        <is>
          <t>⚠️ 由支付宝流水自动归类为日常经营，需人工确认分类</t>
        </is>
      </c>
    </row>
    <row r="42">
      <c r="A42" s="182" t="n">
        <v>46171</v>
      </c>
      <c r="B42" t="inlineStr">
        <is>
          <t>P20260529191117909906980</t>
        </is>
      </c>
      <c r="C42" s="185" t="n">
        <v>118</v>
      </c>
      <c r="D42" t="inlineStr">
        <is>
          <t>支付宝-主力号</t>
        </is>
      </c>
      <c r="E42" t="inlineStr">
        <is>
          <t>服务费</t>
        </is>
      </c>
      <c r="F42" t="inlineStr">
        <is>
          <t>生活服务</t>
        </is>
      </c>
      <c r="G42" t="inlineStr">
        <is>
          <t>万师傅</t>
        </is>
      </c>
      <c r="H42" t="inlineStr">
        <is>
          <t>支付宝</t>
        </is>
      </c>
      <c r="I42" t="inlineStr">
        <is>
          <t xml:space="preserve">2026052922001422051456296641	</t>
        </is>
      </c>
      <c r="J42" t="inlineStr">
        <is>
          <t>待补</t>
        </is>
      </c>
      <c r="K42" t="inlineStr">
        <is>
          <t>P2026052919111790990698043600</t>
        </is>
      </c>
      <c r="L42" t="inlineStr">
        <is>
          <t>⚠️ 存疑导入</t>
        </is>
      </c>
      <c r="M42" t="inlineStr">
        <is>
          <t>⚠️ 由支付宝流水自动归类为日常经营，需人工确认分类</t>
        </is>
      </c>
    </row>
    <row r="43">
      <c r="A43" s="182" t="n">
        <v>46171</v>
      </c>
      <c r="B43" t="inlineStr">
        <is>
          <t>P20260529141254974001632</t>
        </is>
      </c>
      <c r="C43" s="185" t="n">
        <v>95</v>
      </c>
      <c r="D43" t="inlineStr">
        <is>
          <t>支付宝-主力号</t>
        </is>
      </c>
      <c r="E43" t="inlineStr">
        <is>
          <t>服务费</t>
        </is>
      </c>
      <c r="F43" t="inlineStr">
        <is>
          <t>生活服务</t>
        </is>
      </c>
      <c r="G43" t="inlineStr">
        <is>
          <t>闪装家居</t>
        </is>
      </c>
      <c r="H43" t="inlineStr">
        <is>
          <t>支付宝</t>
        </is>
      </c>
      <c r="I43" t="inlineStr">
        <is>
          <t xml:space="preserve">2026052923001422051448358496	</t>
        </is>
      </c>
      <c r="J43" t="inlineStr">
        <is>
          <t>待补</t>
        </is>
      </c>
      <c r="K43" t="inlineStr">
        <is>
          <t>P2026052914125497400163221100</t>
        </is>
      </c>
      <c r="L43" t="inlineStr">
        <is>
          <t>⚠️ 存疑导入</t>
        </is>
      </c>
      <c r="M43" t="inlineStr">
        <is>
          <t>⚠️ 由支付宝流水自动归类为日常经营，需人工确认分类</t>
        </is>
      </c>
    </row>
    <row r="44">
      <c r="A44" s="182" t="n">
        <v>46171</v>
      </c>
      <c r="B44" t="inlineStr">
        <is>
          <t>周女士送装</t>
        </is>
      </c>
      <c r="C44" s="185" t="n">
        <v>240</v>
      </c>
      <c r="D44" t="inlineStr">
        <is>
          <t>支付宝-主力号</t>
        </is>
      </c>
      <c r="E44" t="inlineStr">
        <is>
          <t>物流/安装</t>
        </is>
      </c>
      <c r="F44" t="inlineStr">
        <is>
          <t>物流/安装服务</t>
        </is>
      </c>
      <c r="G44" t="inlineStr">
        <is>
          <t>李兆金(**金)</t>
        </is>
      </c>
      <c r="H44" t="inlineStr">
        <is>
          <t>支付宝</t>
        </is>
      </c>
      <c r="I44" t="inlineStr">
        <is>
          <t xml:space="preserve">20260529200040011100050088932329	</t>
        </is>
      </c>
      <c r="J44" t="inlineStr">
        <is>
          <t>待补</t>
        </is>
      </c>
      <c r="K44" t="inlineStr">
        <is>
          <t>周女士送装</t>
        </is>
      </c>
      <c r="L44" t="inlineStr">
        <is>
          <t>⚠️ 存疑导入</t>
        </is>
      </c>
      <c r="M44" t="inlineStr">
        <is>
          <t>⚠️ 由支付宝流水自动归类为日常经营，需人工确认分类</t>
        </is>
      </c>
    </row>
    <row r="45">
      <c r="A45" s="182" t="n"/>
    </row>
    <row r="46">
      <c r="A46" s="182" t="n"/>
    </row>
  </sheetData>
  <autoFilter ref="A2:L5"/>
  <mergeCells count="1">
    <mergeCell ref="A1:K1"/>
  </mergeCells>
  <dataValidations count="3">
    <dataValidation sqref="E3:E4" showDropDown="0" showInputMessage="1" showErrorMessage="1" allowBlank="1" errorTitle="输入无效" error="请从下拉列表中选择" promptTitle="分类" prompt="费用分类" type="list">
      <formula1>"固定成本,变动成本"</formula1>
    </dataValidation>
    <dataValidation sqref="F3:F4" showDropDown="0" showInputMessage="1" showErrorMessage="1" allowBlank="1" errorTitle="输入无效" error="请从下拉列表中选择" promptTitle="支出类型" prompt="支出类型" type="list">
      <formula1>"房租,水电,办公耗材,差旅费,招待费,其他"</formula1>
    </dataValidation>
    <dataValidation sqref="J3:J4" showDropDown="0" showInputMessage="1" showErrorMessage="1" allowBlank="1" errorTitle="输入无效" error="请从下拉列表中选择" promptTitle="发票状态" prompt="发票状态" type="list">
      <formula1>"有发票,无发票"</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J43" sqref="J43"/>
    </sheetView>
  </sheetViews>
  <sheetFormatPr baseColWidth="8" defaultColWidth="8.875" defaultRowHeight="14.25"/>
  <cols>
    <col width="29" customWidth="1" style="106" min="1" max="1"/>
    <col width="16" customWidth="1" style="106" min="2" max="2"/>
    <col width="10" customWidth="1" style="106" min="3" max="3"/>
    <col width="16" customWidth="1" style="106" min="4" max="4"/>
    <col width="20" customWidth="1" style="106" min="5" max="5"/>
    <col width="12" customWidth="1" style="106" min="6" max="7"/>
    <col width="16.5" customWidth="1" style="176" min="8" max="8"/>
    <col width="40" customWidth="1" style="106" min="9" max="9"/>
    <col width="55" customWidth="1" style="106" min="10" max="10"/>
    <col width="8.875" customWidth="1" style="106" min="11" max="14"/>
    <col width="8.875" customWidth="1" style="106" min="15" max="16384"/>
  </cols>
  <sheetData>
    <row r="1" ht="28.15" customHeight="1">
      <c r="A1" s="103" t="inlineStr">
        <is>
          <t>17-人员外包费用</t>
        </is>
      </c>
      <c r="B1" s="104" t="n"/>
      <c r="C1" s="104" t="n"/>
      <c r="D1" s="104" t="n"/>
      <c r="E1" s="104" t="n"/>
      <c r="F1" s="104" t="n"/>
      <c r="G1" s="104" t="n"/>
      <c r="H1" s="104" t="n"/>
      <c r="J1" s="86" t="inlineStr">
        <is>
          <t>本表共 4 行数据，4 行存在问题。 主要问题: 关键字段为空×4、数值含文本×4 此表暂无系统导入对应。</t>
        </is>
      </c>
    </row>
    <row r="2" ht="36" customHeight="1">
      <c r="A2" s="12" t="inlineStr">
        <is>
          <t>支付宝流水号</t>
        </is>
      </c>
      <c r="B2" s="12" t="inlineStr">
        <is>
          <t>收款人/平台</t>
        </is>
      </c>
      <c r="C2" s="12" t="inlineStr">
        <is>
          <t>支出金额</t>
        </is>
      </c>
      <c r="D2" s="12" t="inlineStr">
        <is>
          <t>对应项目</t>
        </is>
      </c>
      <c r="E2" s="12" t="inlineStr">
        <is>
          <t>关联平台订单号</t>
        </is>
      </c>
      <c r="F2" s="12" t="inlineStr">
        <is>
          <t>费用属性</t>
        </is>
      </c>
      <c r="G2" s="12" t="inlineStr">
        <is>
          <t>支付日期</t>
        </is>
      </c>
      <c r="H2" s="177" t="inlineStr">
        <is>
          <t>备注</t>
        </is>
      </c>
      <c r="I2" s="4" t="inlineStr">
        <is>
          <t>导入校验</t>
        </is>
      </c>
      <c r="J2" s="87" t="inlineStr">
        <is>
          <t>⚠️问题标注</t>
        </is>
      </c>
    </row>
    <row r="3" ht="18" customHeight="1">
      <c r="A3" s="27" t="n"/>
      <c r="B3" s="15" t="inlineStr">
        <is>
          <t>李爱群</t>
        </is>
      </c>
      <c r="C3" s="15" t="n">
        <v>5000</v>
      </c>
      <c r="D3" s="15" t="inlineStr">
        <is>
          <t>工资</t>
        </is>
      </c>
      <c r="E3" s="15" t="n"/>
      <c r="F3" s="16" t="inlineStr">
        <is>
          <t>固定成本</t>
        </is>
      </c>
      <c r="G3" s="158" t="n">
        <v>46023</v>
      </c>
      <c r="H3" s="178" t="n">
        <v>46023</v>
      </c>
      <c r="I3" s="8" t="inlineStr">
        <is>
          <t>✅ 可导入</t>
        </is>
      </c>
      <c r="J3" t="inlineStr">
        <is>
          <t>⚠️ 支付宝流水号待补</t>
        </is>
      </c>
    </row>
    <row r="4" ht="18" customHeight="1">
      <c r="A4" s="27" t="n"/>
      <c r="B4" s="16" t="inlineStr">
        <is>
          <t>李爱群</t>
        </is>
      </c>
      <c r="C4" s="16" t="n">
        <v>5000</v>
      </c>
      <c r="D4" s="16" t="inlineStr">
        <is>
          <t>工资</t>
        </is>
      </c>
      <c r="E4" s="16" t="n"/>
      <c r="F4" s="16" t="inlineStr">
        <is>
          <t>固定成本</t>
        </is>
      </c>
      <c r="G4" s="181" t="n">
        <v>46054</v>
      </c>
      <c r="H4" s="179" t="n">
        <v>46054</v>
      </c>
      <c r="I4" s="8" t="inlineStr">
        <is>
          <t>✅ 可导入</t>
        </is>
      </c>
      <c r="J4" t="inlineStr">
        <is>
          <t>⚠️ 支付宝流水号待补</t>
        </is>
      </c>
    </row>
    <row r="5" ht="18" customHeight="1">
      <c r="A5" s="27" t="inlineStr">
        <is>
          <t>20260306200040011100010051900126</t>
        </is>
      </c>
      <c r="B5" s="15" t="inlineStr">
        <is>
          <t>李爱群</t>
        </is>
      </c>
      <c r="C5" s="15" t="n">
        <v>5000</v>
      </c>
      <c r="D5" s="15" t="inlineStr">
        <is>
          <t>工资</t>
        </is>
      </c>
      <c r="E5" s="15" t="n"/>
      <c r="F5" s="16" t="inlineStr">
        <is>
          <t>固定成本</t>
        </is>
      </c>
      <c r="G5" s="158" t="n">
        <v>46082</v>
      </c>
      <c r="H5" s="178" t="n">
        <v>46082</v>
      </c>
      <c r="I5" s="8" t="inlineStr">
        <is>
          <t>✅ 可导入</t>
        </is>
      </c>
      <c r="J5" t="inlineStr">
        <is>
          <t>✓</t>
        </is>
      </c>
    </row>
    <row r="6" ht="18" customHeight="1">
      <c r="A6" s="102" t="inlineStr">
        <is>
          <t>20260423200040011100010071188769</t>
        </is>
      </c>
      <c r="B6" s="16" t="inlineStr">
        <is>
          <t>李爱群</t>
        </is>
      </c>
      <c r="C6" s="16" t="n">
        <v>5000</v>
      </c>
      <c r="D6" s="16" t="inlineStr">
        <is>
          <t>工资</t>
        </is>
      </c>
      <c r="E6" s="16" t="n"/>
      <c r="F6" s="16" t="inlineStr">
        <is>
          <t>固定成本</t>
        </is>
      </c>
      <c r="G6" s="181" t="n">
        <v>46113</v>
      </c>
      <c r="H6" s="179" t="n">
        <v>46113</v>
      </c>
      <c r="I6" s="8" t="inlineStr">
        <is>
          <t>✅ 可导入</t>
        </is>
      </c>
      <c r="J6" t="inlineStr">
        <is>
          <t>✓</t>
        </is>
      </c>
    </row>
  </sheetData>
  <autoFilter ref="A2:I6"/>
  <mergeCells count="1">
    <mergeCell ref="A1:H1"/>
  </mergeCells>
  <dataValidations count="2">
    <dataValidation sqref="D3:D6" showDropDown="0" showInputMessage="1" showErrorMessage="1" allowBlank="1" errorTitle="输入无效" error="请从下拉列表中选择" promptTitle="对应项目" prompt="对应项目" type="list">
      <formula1>"工资,安装费,摄影费,设计费,其他"</formula1>
    </dataValidation>
    <dataValidation sqref="F3:F6" showDropDown="0" showInputMessage="1" showErrorMessage="1" allowBlank="1" errorTitle="输入无效" error="请从下拉列表中选择" promptTitle="费用属性" prompt="费用属性" type="list">
      <formula1>"固定成本,变动成本"</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002"/>
  <sheetViews>
    <sheetView zoomScale="85" zoomScaleNormal="85" workbookViewId="0">
      <pane ySplit="3" topLeftCell="A4" activePane="bottomLeft" state="frozen"/>
      <selection pane="bottomLeft" activeCell="L26" sqref="L26:L27"/>
    </sheetView>
  </sheetViews>
  <sheetFormatPr baseColWidth="8" defaultColWidth="55" defaultRowHeight="14.25"/>
  <cols>
    <col width="20" customWidth="1" style="95" min="1" max="1"/>
    <col width="6.875" customWidth="1" style="95" min="2" max="2"/>
    <col width="6.625" customWidth="1" style="95" min="3" max="4"/>
    <col width="13" customWidth="1" style="95" min="5" max="5"/>
    <col width="6.125" customWidth="1" style="95" min="6" max="17"/>
    <col width="11.875" customWidth="1" style="95" min="18" max="18"/>
    <col width="6.125" customWidth="1" style="95" min="19" max="20"/>
    <col width="8.875" customWidth="1" style="95" min="21" max="21"/>
    <col width="22.75" customWidth="1" style="95" min="22" max="22"/>
    <col width="12.25" customWidth="1" style="95" min="23" max="23"/>
    <col width="10" customWidth="1" style="95" min="24" max="24"/>
    <col width="24" customWidth="1" style="95" min="25" max="25"/>
    <col width="21.5" customWidth="1" style="95" min="26" max="26"/>
    <col width="55" customWidth="1" style="95" min="27" max="27"/>
    <col width="55" customWidth="1" style="95" min="28" max="16384"/>
  </cols>
  <sheetData>
    <row r="1" ht="28.15" customFormat="1" customHeight="1" s="95">
      <c r="A1" s="110" t="inlineStr">
        <is>
          <t>18-售后表</t>
        </is>
      </c>
      <c r="X1" s="111" t="inlineStr">
        <is>
          <t>本表共 146 行数据，0 行存在问题。 此表暂无系统导入对应。</t>
        </is>
      </c>
    </row>
    <row r="2" ht="28.15" customFormat="1" customHeight="1" s="95">
      <c r="C2" s="95" t="inlineStr">
        <is>
          <t>* 直接售后退款</t>
        </is>
      </c>
      <c r="F2" s="95" t="inlineStr">
        <is>
          <t>* 无法售后退，直接给支付宝</t>
        </is>
      </c>
      <c r="X2" s="112" t="inlineStr">
        <is>
          <t>⚠️问题标注</t>
        </is>
      </c>
    </row>
    <row r="3" ht="36" customFormat="1" customHeight="1" s="95">
      <c r="A3" s="113" t="inlineStr">
        <is>
          <t>平台订单号</t>
        </is>
      </c>
      <c r="B3" s="113" t="inlineStr">
        <is>
          <t>售后原因</t>
        </is>
      </c>
      <c r="C3" s="114" t="inlineStr">
        <is>
          <t>订单赔付费</t>
        </is>
      </c>
      <c r="D3" s="114" t="inlineStr">
        <is>
          <t>好评/差价返</t>
        </is>
      </c>
      <c r="E3" s="115" t="inlineStr">
        <is>
          <t>平台内售后总成本</t>
        </is>
      </c>
      <c r="F3" s="113" t="inlineStr">
        <is>
          <t>直接赔付客户金额</t>
        </is>
      </c>
      <c r="G3" s="114" t="inlineStr">
        <is>
          <t>二次上门维修费</t>
        </is>
      </c>
      <c r="H3" s="114" t="inlineStr">
        <is>
          <t>返厂打包运费</t>
        </is>
      </c>
      <c r="I3" s="115" t="inlineStr">
        <is>
          <t>平台外售后总成本</t>
        </is>
      </c>
      <c r="J3" s="113" t="inlineStr">
        <is>
          <t>补发SKU</t>
        </is>
      </c>
      <c r="K3" s="113" t="inlineStr">
        <is>
          <t>补发物流单号</t>
        </is>
      </c>
      <c r="L3" s="113" t="inlineStr">
        <is>
          <t>补发运费</t>
        </is>
      </c>
      <c r="M3" s="113" t="inlineStr">
        <is>
          <t>万师傅扣款</t>
        </is>
      </c>
      <c r="N3" s="113" t="inlineStr">
        <is>
          <t>工厂补偿金额</t>
        </is>
      </c>
      <c r="O3" s="113" t="inlineStr">
        <is>
          <t>物流补偿金额</t>
        </is>
      </c>
      <c r="P3" s="113" t="inlineStr">
        <is>
          <t>支付宝流水号</t>
        </is>
      </c>
      <c r="Q3" s="113" t="inlineStr">
        <is>
          <t>二次入库确认</t>
        </is>
      </c>
      <c r="R3" s="113" t="inlineStr">
        <is>
          <t>售后处理日期</t>
        </is>
      </c>
      <c r="S3" s="113" t="inlineStr">
        <is>
          <t>售后状态</t>
        </is>
      </c>
      <c r="T3" s="113" t="inlineStr">
        <is>
          <t>客户满意度</t>
        </is>
      </c>
      <c r="U3" s="113" t="inlineStr">
        <is>
          <t>备注</t>
        </is>
      </c>
      <c r="V3" s="113" t="inlineStr">
        <is>
          <t>淘宝后台标注</t>
        </is>
      </c>
      <c r="W3" s="116" t="inlineStr">
        <is>
          <t>导入校验</t>
        </is>
      </c>
      <c r="X3" t="inlineStr">
        <is>
          <t>✓</t>
        </is>
      </c>
      <c r="Y3" t="inlineStr">
        <is>
          <t>⚠️问题标注</t>
        </is>
      </c>
    </row>
    <row r="4" ht="18" customFormat="1" customHeight="1" s="95">
      <c r="A4" s="100" t="inlineStr">
        <is>
          <t>3300497364107013376</t>
        </is>
      </c>
      <c r="B4" s="96" t="inlineStr">
        <is>
          <t>客户</t>
        </is>
      </c>
      <c r="C4" s="117" t="n">
        <v>124.38</v>
      </c>
      <c r="D4" s="96" t="n"/>
      <c r="E4" s="96">
        <f>SUM(C4:D4)</f>
        <v/>
      </c>
      <c r="G4" s="96" t="n"/>
      <c r="H4" s="96" t="n"/>
      <c r="I4" s="96">
        <f>SUM(F4:H4)</f>
        <v/>
      </c>
      <c r="J4" s="96" t="n"/>
      <c r="K4" s="96" t="n"/>
      <c r="L4" s="96" t="n"/>
      <c r="M4" s="96" t="n"/>
      <c r="N4" s="96" t="n"/>
      <c r="O4" s="96" t="n"/>
      <c r="P4" s="118" t="n"/>
      <c r="Q4" s="96" t="n"/>
      <c r="R4" s="96" t="inlineStr">
        <is>
          <t>2026-05-07 19:04:15</t>
        </is>
      </c>
      <c r="S4" s="96" t="inlineStr">
        <is>
          <t>已完成</t>
        </is>
      </c>
      <c r="T4" s="96" t="n"/>
      <c r="U4" s="96" t="n"/>
      <c r="V4" s="96" t="inlineStr">
        <is>
          <t>不想要了</t>
        </is>
      </c>
      <c r="W4" s="119" t="inlineStr">
        <is>
          <t>✅ 可导入</t>
        </is>
      </c>
      <c r="X4" t="inlineStr">
        <is>
          <t>✓</t>
        </is>
      </c>
      <c r="Y4" t="inlineStr">
        <is>
          <t>订单号在订单总表中未找到</t>
        </is>
      </c>
      <c r="Z4" s="95" t="inlineStr">
        <is>
          <t>已关闭订单</t>
        </is>
      </c>
    </row>
    <row r="5" ht="18" customFormat="1" customHeight="1" s="95">
      <c r="A5" s="100" t="inlineStr">
        <is>
          <t>5112529671001056445</t>
        </is>
      </c>
      <c r="B5" s="97" t="inlineStr">
        <is>
          <t>客户</t>
        </is>
      </c>
      <c r="C5" s="98" t="n">
        <v>5422.95</v>
      </c>
      <c r="D5" s="97" t="n"/>
      <c r="E5" s="97">
        <f>SUM(C5:D5)</f>
        <v/>
      </c>
      <c r="F5" s="97" t="n"/>
      <c r="G5" s="97" t="n"/>
      <c r="H5" s="97" t="n"/>
      <c r="I5" s="97">
        <f>SUM(F5:H5)</f>
        <v/>
      </c>
      <c r="J5" s="97" t="n"/>
      <c r="K5" s="97" t="n"/>
      <c r="L5" s="97" t="n"/>
      <c r="M5" s="97" t="n"/>
      <c r="N5" s="97" t="n"/>
      <c r="O5" s="97" t="n"/>
      <c r="P5" s="118" t="n"/>
      <c r="Q5" s="97" t="n"/>
      <c r="R5" s="97" t="inlineStr">
        <is>
          <t>2026-05-08 08:30:18</t>
        </is>
      </c>
      <c r="S5" s="97" t="inlineStr">
        <is>
          <t>已完成</t>
        </is>
      </c>
      <c r="T5" s="97" t="n"/>
      <c r="U5" s="97" t="n"/>
      <c r="V5" s="97" t="inlineStr">
        <is>
          <t>不想要了</t>
        </is>
      </c>
      <c r="W5" s="119" t="inlineStr">
        <is>
          <t>✅ 可导入</t>
        </is>
      </c>
      <c r="X5" t="inlineStr">
        <is>
          <t>✓</t>
        </is>
      </c>
      <c r="Y5" t="inlineStr">
        <is>
          <t>订单号在订单总表中未找到</t>
        </is>
      </c>
      <c r="Z5" s="95" t="inlineStr">
        <is>
          <t>已关闭订单</t>
        </is>
      </c>
    </row>
    <row r="6" ht="18" customFormat="1" customHeight="1" s="95">
      <c r="A6" s="100" t="inlineStr">
        <is>
          <t>3300590965206004572</t>
        </is>
      </c>
      <c r="B6" s="96" t="inlineStr">
        <is>
          <t>客户</t>
        </is>
      </c>
      <c r="C6" s="117" t="n">
        <v>705</v>
      </c>
      <c r="D6" s="96" t="n"/>
      <c r="E6" s="96">
        <f>SUM(C6:D6)</f>
        <v/>
      </c>
      <c r="F6" s="96" t="n"/>
      <c r="G6" s="96" t="n"/>
      <c r="H6" s="96" t="n"/>
      <c r="I6" s="96">
        <f>SUM(F6:H6)</f>
        <v/>
      </c>
      <c r="J6" s="96" t="n"/>
      <c r="K6" s="96" t="n"/>
      <c r="L6" s="96" t="n"/>
      <c r="M6" s="96" t="n"/>
      <c r="N6" s="96" t="n"/>
      <c r="O6" s="96" t="n"/>
      <c r="P6" s="118" t="n"/>
      <c r="Q6" s="96" t="n"/>
      <c r="R6" s="96" t="inlineStr">
        <is>
          <t>2026-05-08 14:31:43</t>
        </is>
      </c>
      <c r="S6" s="96" t="inlineStr">
        <is>
          <t>已完成</t>
        </is>
      </c>
      <c r="T6" s="96" t="n"/>
      <c r="U6" s="96" t="n"/>
      <c r="V6" s="96" t="inlineStr">
        <is>
          <t>不想要了</t>
        </is>
      </c>
      <c r="W6" s="119" t="inlineStr">
        <is>
          <t>✅ 可导入</t>
        </is>
      </c>
      <c r="X6" t="inlineStr">
        <is>
          <t>✓</t>
        </is>
      </c>
      <c r="Y6" t="inlineStr">
        <is>
          <t>订单号在订单总表中未找到</t>
        </is>
      </c>
      <c r="Z6" s="95" t="inlineStr">
        <is>
          <t>已关闭订单</t>
        </is>
      </c>
    </row>
    <row r="7" ht="18" customFormat="1" customHeight="1" s="95">
      <c r="A7" s="100" t="inlineStr">
        <is>
          <t>5081789124695917014</t>
        </is>
      </c>
      <c r="B7" s="97" t="inlineStr">
        <is>
          <t>客户</t>
        </is>
      </c>
      <c r="C7" s="98" t="n"/>
      <c r="D7" s="97" t="n">
        <v>30</v>
      </c>
      <c r="E7" s="97">
        <f>SUM(C7:D7)</f>
        <v/>
      </c>
      <c r="F7" s="97" t="n"/>
      <c r="G7" s="97" t="n"/>
      <c r="H7" s="97" t="n"/>
      <c r="I7" s="97">
        <f>SUM(F7:H7)</f>
        <v/>
      </c>
      <c r="J7" s="97" t="n"/>
      <c r="K7" s="97" t="n"/>
      <c r="L7" s="97" t="n"/>
      <c r="M7" s="97" t="n"/>
      <c r="N7" s="97" t="n"/>
      <c r="O7" s="97" t="n"/>
      <c r="P7" s="120" t="inlineStr">
        <is>
          <t>1570793157926388330</t>
        </is>
      </c>
      <c r="Q7" s="97" t="n"/>
      <c r="R7" s="97" t="inlineStr">
        <is>
          <t>2026-05-09 00:26:53</t>
        </is>
      </c>
      <c r="S7" s="97" t="inlineStr">
        <is>
          <t>已完成</t>
        </is>
      </c>
      <c r="T7" s="97" t="n"/>
      <c r="U7" s="97" t="inlineStr">
        <is>
          <t>好评返</t>
        </is>
      </c>
      <c r="V7" s="97" t="inlineStr">
        <is>
          <t>协商一致退款</t>
        </is>
      </c>
      <c r="W7" s="119" t="inlineStr">
        <is>
          <t>✅ 可导入</t>
        </is>
      </c>
      <c r="X7" t="inlineStr">
        <is>
          <t>✓</t>
        </is>
      </c>
    </row>
    <row r="8" ht="18" customFormat="1" customHeight="1" s="95">
      <c r="A8" s="100" t="inlineStr">
        <is>
          <t>3298879814742004691</t>
        </is>
      </c>
      <c r="B8" s="96" t="inlineStr">
        <is>
          <t>物流</t>
        </is>
      </c>
      <c r="C8" s="117" t="n">
        <v>17</v>
      </c>
      <c r="D8" s="96" t="n"/>
      <c r="E8" s="96">
        <f>SUM(C8:D8)</f>
        <v/>
      </c>
      <c r="F8" s="96" t="n"/>
      <c r="G8" s="96" t="n"/>
      <c r="H8" s="96" t="n"/>
      <c r="I8" s="96">
        <f>SUM(F8:H8)</f>
        <v/>
      </c>
      <c r="J8" s="96" t="n"/>
      <c r="K8" s="96" t="n"/>
      <c r="L8" s="96" t="n"/>
      <c r="M8" s="96" t="n"/>
      <c r="N8" s="96" t="n"/>
      <c r="O8" s="96" t="n"/>
      <c r="P8" s="118" t="n"/>
      <c r="Q8" s="96" t="n"/>
      <c r="R8" s="96" t="inlineStr">
        <is>
          <t>2026-05-11 11:54:41</t>
        </is>
      </c>
      <c r="S8" s="96" t="inlineStr">
        <is>
          <t>已完成</t>
        </is>
      </c>
      <c r="T8" s="96" t="n"/>
      <c r="U8" s="96" t="inlineStr">
        <is>
          <t>样块退货</t>
        </is>
      </c>
      <c r="V8" s="96" t="inlineStr">
        <is>
          <t>做工粗糙/有瑕疵</t>
        </is>
      </c>
      <c r="W8" s="119" t="inlineStr">
        <is>
          <t>✅ 可导入</t>
        </is>
      </c>
      <c r="X8" t="inlineStr">
        <is>
          <t>✓</t>
        </is>
      </c>
      <c r="Y8" t="inlineStr">
        <is>
          <t>订单号在订单总表中未找到</t>
        </is>
      </c>
      <c r="Z8" s="95" t="inlineStr">
        <is>
          <t>已关闭订单</t>
        </is>
      </c>
    </row>
    <row r="9" ht="18" customFormat="1" customHeight="1" s="95">
      <c r="A9" s="100" t="inlineStr">
        <is>
          <t>4987012104410486210</t>
        </is>
      </c>
      <c r="B9" s="97" t="inlineStr">
        <is>
          <t>客户</t>
        </is>
      </c>
      <c r="C9" s="98" t="n">
        <v>6030</v>
      </c>
      <c r="D9" s="97" t="n"/>
      <c r="E9" s="97">
        <f>SUM(C9:D9)</f>
        <v/>
      </c>
      <c r="F9" s="97" t="n"/>
      <c r="G9" s="97" t="n"/>
      <c r="H9" s="97" t="n"/>
      <c r="I9" s="97">
        <f>SUM(F9:H9)</f>
        <v/>
      </c>
      <c r="J9" s="97" t="n"/>
      <c r="K9" s="97" t="n"/>
      <c r="L9" s="97" t="n"/>
      <c r="M9" s="97" t="n"/>
      <c r="N9" s="97" t="n"/>
      <c r="O9" s="97" t="n"/>
      <c r="P9" s="118" t="n"/>
      <c r="Q9" s="97" t="n"/>
      <c r="R9" s="97" t="inlineStr">
        <is>
          <t>2026-01-04 17:13:55</t>
        </is>
      </c>
      <c r="S9" s="97" t="inlineStr">
        <is>
          <t>已完成</t>
        </is>
      </c>
      <c r="T9" s="97" t="n"/>
      <c r="U9" s="97" t="n"/>
      <c r="V9" s="97" t="inlineStr">
        <is>
          <t>订单信息拍错（规格/尺码/颜色等）</t>
        </is>
      </c>
      <c r="W9" s="119" t="inlineStr">
        <is>
          <t>✅ 可导入</t>
        </is>
      </c>
      <c r="X9" t="inlineStr">
        <is>
          <t>✓</t>
        </is>
      </c>
    </row>
    <row r="10" ht="18" customFormat="1" customHeight="1" s="95">
      <c r="A10" s="100" t="inlineStr">
        <is>
          <t>4834553619832279641</t>
        </is>
      </c>
      <c r="B10" s="96" t="inlineStr">
        <is>
          <t>其他</t>
        </is>
      </c>
      <c r="C10" s="117" t="n">
        <v>155</v>
      </c>
      <c r="D10" s="96" t="n"/>
      <c r="E10" s="96">
        <f>SUM(C10:D10)</f>
        <v/>
      </c>
      <c r="F10" s="96" t="n"/>
      <c r="G10" s="96" t="n"/>
      <c r="H10" s="96" t="n"/>
      <c r="I10" s="96">
        <f>SUM(F10:H10)</f>
        <v/>
      </c>
      <c r="J10" s="96" t="n"/>
      <c r="K10" s="96" t="n"/>
      <c r="L10" s="96" t="n"/>
      <c r="M10" s="96" t="n"/>
      <c r="N10" s="96" t="n"/>
      <c r="O10" s="96" t="n"/>
      <c r="P10" s="120" t="inlineStr">
        <is>
          <t>2026010211120520426700829325720</t>
        </is>
      </c>
      <c r="Q10" s="96" t="n"/>
      <c r="R10" s="96" t="inlineStr">
        <is>
          <t>2026-01-04 22:25:44</t>
        </is>
      </c>
      <c r="S10" s="96" t="inlineStr">
        <is>
          <t>已完成</t>
        </is>
      </c>
      <c r="T10" s="96" t="n"/>
      <c r="U10" s="96" t="inlineStr">
        <is>
          <t>差价</t>
        </is>
      </c>
      <c r="V10" s="96" t="inlineStr">
        <is>
          <t>协商一致退款</t>
        </is>
      </c>
      <c r="W10" s="119" t="inlineStr">
        <is>
          <t>✅ 可导入</t>
        </is>
      </c>
      <c r="X10" t="inlineStr">
        <is>
          <t>✓</t>
        </is>
      </c>
      <c r="Y10" t="inlineStr">
        <is>
          <t>订单号在订单总表中未找到</t>
        </is>
      </c>
      <c r="Z10" s="95" t="inlineStr">
        <is>
          <t>已关闭订单</t>
        </is>
      </c>
    </row>
    <row r="11" ht="18" customFormat="1" customHeight="1" s="95">
      <c r="A11" s="100" t="inlineStr">
        <is>
          <t>4849737804159331701</t>
        </is>
      </c>
      <c r="B11" s="97" t="inlineStr">
        <is>
          <t>其他</t>
        </is>
      </c>
      <c r="C11" s="98" t="n">
        <v>227</v>
      </c>
      <c r="D11" s="97" t="n"/>
      <c r="E11" s="97">
        <f>SUM(C11:D11)</f>
        <v/>
      </c>
      <c r="F11" s="97" t="n"/>
      <c r="G11" s="97">
        <f>200+299+99</f>
        <v/>
      </c>
      <c r="H11" s="97" t="n">
        <v>100</v>
      </c>
      <c r="I11" s="97">
        <f>SUM(F11:H11)</f>
        <v/>
      </c>
      <c r="J11" s="97" t="n"/>
      <c r="K11" s="97" t="inlineStr">
        <is>
          <t>壹米滴答700907647971
壹米滴答700907235374</t>
        </is>
      </c>
      <c r="L11" s="97" t="n">
        <v>110</v>
      </c>
      <c r="M11" s="97" t="n"/>
      <c r="N11" s="97" t="n"/>
      <c r="O11" s="97" t="n"/>
      <c r="P11" s="120" t="inlineStr">
        <is>
          <t>2026010511120520426700991573280</t>
        </is>
      </c>
      <c r="Q11" s="97" t="n"/>
      <c r="R11" s="97" t="inlineStr">
        <is>
          <t>2026-01-05 03:23:39</t>
        </is>
      </c>
      <c r="S11" s="97" t="inlineStr">
        <is>
          <t>已完成</t>
        </is>
      </c>
      <c r="T11" s="97" t="n"/>
      <c r="U11" s="97" t="inlineStr">
        <is>
          <t>搬运费退客户</t>
        </is>
      </c>
      <c r="V11" s="97" t="inlineStr">
        <is>
          <t>协商一致退款</t>
        </is>
      </c>
      <c r="W11" s="119" t="inlineStr">
        <is>
          <t>✅ 可导入</t>
        </is>
      </c>
      <c r="X11" t="inlineStr">
        <is>
          <t>✓</t>
        </is>
      </c>
      <c r="Y11" t="inlineStr">
        <is>
          <t>订单号在订单总表中未找到</t>
        </is>
      </c>
      <c r="Z11" s="95" t="inlineStr">
        <is>
          <t>25年订单</t>
        </is>
      </c>
    </row>
    <row r="12" ht="18" customFormat="1" customHeight="1" s="95">
      <c r="A12" s="100" t="inlineStr">
        <is>
          <t>4833493923177053214</t>
        </is>
      </c>
      <c r="B12" s="96" t="inlineStr">
        <is>
          <t>其他</t>
        </is>
      </c>
      <c r="C12" s="117" t="n"/>
      <c r="D12" s="96" t="n">
        <v>510</v>
      </c>
      <c r="E12" s="96">
        <f>SUM(C12:D12)</f>
        <v/>
      </c>
      <c r="F12" s="96" t="n"/>
      <c r="G12" s="96" t="n">
        <v>145</v>
      </c>
      <c r="H12" s="96" t="n"/>
      <c r="I12" s="96">
        <f>SUM(F12:H12)</f>
        <v/>
      </c>
      <c r="J12" s="96" t="n"/>
      <c r="K12" s="96" t="n"/>
      <c r="L12" s="96" t="n"/>
      <c r="M12" s="96" t="n"/>
      <c r="N12" s="96" t="n"/>
      <c r="O12" s="96" t="n"/>
      <c r="P12" s="118" t="n"/>
      <c r="Q12" s="96" t="n"/>
      <c r="R12" s="96" t="inlineStr">
        <is>
          <t>2026-01-05 09:16:19</t>
        </is>
      </c>
      <c r="S12" s="96" t="inlineStr">
        <is>
          <t>已完成</t>
        </is>
      </c>
      <c r="T12" s="96" t="n"/>
      <c r="U12" s="96" t="inlineStr">
        <is>
          <t>差价</t>
        </is>
      </c>
      <c r="V12" s="96" t="inlineStr">
        <is>
          <t>协商一致退款</t>
        </is>
      </c>
      <c r="W12" s="119" t="inlineStr">
        <is>
          <t>✅ 可导入</t>
        </is>
      </c>
      <c r="X12" t="inlineStr">
        <is>
          <t>✓</t>
        </is>
      </c>
      <c r="Y12" t="inlineStr">
        <is>
          <t>订单号在订单总表中未找到</t>
        </is>
      </c>
      <c r="Z12" s="95" t="inlineStr">
        <is>
          <t>已关闭订单</t>
        </is>
      </c>
    </row>
    <row r="13" ht="18" customFormat="1" customHeight="1" s="95">
      <c r="A13" s="100" t="inlineStr">
        <is>
          <t>4874185801635993306</t>
        </is>
      </c>
      <c r="B13" s="97" t="inlineStr">
        <is>
          <t>物流</t>
        </is>
      </c>
      <c r="C13" s="98" t="n">
        <v>8244.719999999999</v>
      </c>
      <c r="D13" s="97" t="n"/>
      <c r="E13" s="97">
        <f>SUM(C13:D13)</f>
        <v/>
      </c>
      <c r="F13" s="97" t="n"/>
      <c r="G13" s="97" t="n"/>
      <c r="H13" s="97" t="n"/>
      <c r="I13" s="97">
        <f>SUM(F13:H13)</f>
        <v/>
      </c>
      <c r="J13" s="97" t="n"/>
      <c r="K13" s="97" t="n"/>
      <c r="L13" s="97" t="n"/>
      <c r="M13" s="97" t="n"/>
      <c r="N13" s="97" t="n"/>
      <c r="O13" s="97" t="n"/>
      <c r="P13" s="118" t="n"/>
      <c r="Q13" s="97" t="n"/>
      <c r="R13" s="97" t="inlineStr">
        <is>
          <t>2026-01-05 16:00:21</t>
        </is>
      </c>
      <c r="S13" s="97" t="inlineStr">
        <is>
          <t>已完成</t>
        </is>
      </c>
      <c r="T13" s="97" t="n"/>
      <c r="U13" s="97" t="n"/>
      <c r="V13" s="97" t="inlineStr">
        <is>
          <t>快递/物流一直未送到</t>
        </is>
      </c>
      <c r="W13" s="119" t="inlineStr">
        <is>
          <t>✅ 可导入</t>
        </is>
      </c>
      <c r="X13" t="inlineStr">
        <is>
          <t>✓</t>
        </is>
      </c>
      <c r="Y13" t="inlineStr">
        <is>
          <t>订单号在订单总表中未找到</t>
        </is>
      </c>
      <c r="Z13" s="95" t="inlineStr">
        <is>
          <t>已关闭订单</t>
        </is>
      </c>
    </row>
    <row r="14" ht="18" customFormat="1" customHeight="1" s="95">
      <c r="A14" s="100" t="inlineStr">
        <is>
          <t>3167188755247451054</t>
        </is>
      </c>
      <c r="B14" s="96" t="inlineStr">
        <is>
          <t>客户</t>
        </is>
      </c>
      <c r="C14" s="117" t="n">
        <v>824.34</v>
      </c>
      <c r="D14" s="96" t="n"/>
      <c r="E14" s="96">
        <f>SUM(C14:D14)</f>
        <v/>
      </c>
      <c r="F14" s="96" t="n"/>
      <c r="G14" s="96" t="n"/>
      <c r="H14" s="96" t="n"/>
      <c r="I14" s="96">
        <f>SUM(F14:H14)</f>
        <v/>
      </c>
      <c r="J14" s="96" t="n"/>
      <c r="K14" s="96" t="n"/>
      <c r="L14" s="96" t="n"/>
      <c r="M14" s="96" t="n"/>
      <c r="N14" s="96" t="n"/>
      <c r="O14" s="96" t="n"/>
      <c r="P14" s="118" t="n"/>
      <c r="Q14" s="96" t="n"/>
      <c r="R14" s="96" t="inlineStr">
        <is>
          <t>2026-01-07 15:17:57</t>
        </is>
      </c>
      <c r="S14" s="96" t="inlineStr">
        <is>
          <t>已完成</t>
        </is>
      </c>
      <c r="T14" s="96" t="n"/>
      <c r="U14" s="96" t="n"/>
      <c r="V14" s="96" t="inlineStr">
        <is>
          <t>不想要了</t>
        </is>
      </c>
      <c r="W14" s="119" t="inlineStr">
        <is>
          <t>✅ 可导入</t>
        </is>
      </c>
      <c r="X14" t="inlineStr">
        <is>
          <t>✓</t>
        </is>
      </c>
    </row>
    <row r="15" ht="18" customFormat="1" customHeight="1" s="95">
      <c r="A15" s="100" t="inlineStr">
        <is>
          <t>4930686182984355515</t>
        </is>
      </c>
      <c r="B15" s="97" t="inlineStr">
        <is>
          <t>其他</t>
        </is>
      </c>
      <c r="C15" s="98" t="n">
        <v>120</v>
      </c>
      <c r="D15" s="97" t="n"/>
      <c r="E15" s="97">
        <f>SUM(C15:D15)</f>
        <v/>
      </c>
      <c r="F15" s="97" t="n"/>
      <c r="G15" s="97" t="n"/>
      <c r="H15" s="97" t="n"/>
      <c r="I15" s="97">
        <f>SUM(F15:H15)</f>
        <v/>
      </c>
      <c r="J15" s="97" t="n"/>
      <c r="K15" s="97" t="n"/>
      <c r="L15" s="97" t="n"/>
      <c r="M15" s="97" t="n"/>
      <c r="N15" s="97" t="n"/>
      <c r="O15" s="97" t="n"/>
      <c r="P15" s="118" t="n"/>
      <c r="Q15" s="97" t="n"/>
      <c r="R15" s="97" t="inlineStr">
        <is>
          <t>2026-01-09 08:27:21</t>
        </is>
      </c>
      <c r="S15" s="97" t="inlineStr">
        <is>
          <t>已完成</t>
        </is>
      </c>
      <c r="T15" s="97" t="n"/>
      <c r="U15" s="97" t="inlineStr">
        <is>
          <t>修复费用，客户不修复要求补赔</t>
        </is>
      </c>
      <c r="V15" s="97" t="inlineStr">
        <is>
          <t>协商一致退款</t>
        </is>
      </c>
      <c r="W15" s="119" t="inlineStr">
        <is>
          <t>✅ 可导入</t>
        </is>
      </c>
      <c r="X15" t="inlineStr">
        <is>
          <t>✓</t>
        </is>
      </c>
      <c r="Y15" t="inlineStr">
        <is>
          <t>订单号在订单总表中未找到</t>
        </is>
      </c>
      <c r="Z15" s="95" t="inlineStr">
        <is>
          <t>25年订单</t>
        </is>
      </c>
    </row>
    <row r="16" ht="18" customFormat="1" customHeight="1" s="95">
      <c r="A16" s="100" t="inlineStr">
        <is>
          <t>4993859055088065737</t>
        </is>
      </c>
      <c r="B16" s="96" t="inlineStr">
        <is>
          <t>厂家</t>
        </is>
      </c>
      <c r="C16" s="117" t="n">
        <v>22</v>
      </c>
      <c r="D16" s="96" t="n"/>
      <c r="E16" s="96">
        <f>SUM(C16:D16)</f>
        <v/>
      </c>
      <c r="F16" s="96" t="n"/>
      <c r="G16" s="96" t="n"/>
      <c r="H16" s="96" t="n"/>
      <c r="I16" s="96">
        <f>SUM(F16:H16)</f>
        <v/>
      </c>
      <c r="J16" s="96" t="n"/>
      <c r="K16" s="96" t="n"/>
      <c r="L16" s="96" t="n"/>
      <c r="M16" s="96" t="n"/>
      <c r="N16" s="96" t="n"/>
      <c r="O16" s="96" t="n"/>
      <c r="P16" s="118" t="n"/>
      <c r="Q16" s="96" t="n"/>
      <c r="R16" s="96" t="inlineStr">
        <is>
          <t>2026-01-10 20:36:57</t>
        </is>
      </c>
      <c r="S16" s="96" t="inlineStr">
        <is>
          <t>已完成</t>
        </is>
      </c>
      <c r="T16" s="96" t="n"/>
      <c r="U16" s="96" t="inlineStr">
        <is>
          <t>样块退货</t>
        </is>
      </c>
      <c r="V16" s="96" t="inlineStr">
        <is>
          <t>未按约定时间发货</t>
        </is>
      </c>
      <c r="W16" s="119" t="inlineStr">
        <is>
          <t>✅ 可导入</t>
        </is>
      </c>
      <c r="X16" t="inlineStr">
        <is>
          <t>✓</t>
        </is>
      </c>
    </row>
    <row r="17" ht="18" customFormat="1" customHeight="1" s="95">
      <c r="A17" s="100" t="inlineStr">
        <is>
          <t>4980231000357191136</t>
        </is>
      </c>
      <c r="B17" s="97" t="inlineStr">
        <is>
          <t>客户</t>
        </is>
      </c>
      <c r="C17" s="98" t="n">
        <v>25</v>
      </c>
      <c r="D17" s="97" t="n"/>
      <c r="E17" s="97">
        <f>SUM(C17:D17)</f>
        <v/>
      </c>
      <c r="F17" s="97" t="n"/>
      <c r="G17" s="97" t="n"/>
      <c r="H17" s="97" t="n"/>
      <c r="I17" s="97">
        <f>SUM(F17:H17)</f>
        <v/>
      </c>
      <c r="J17" s="97" t="n"/>
      <c r="K17" s="97" t="n"/>
      <c r="L17" s="97" t="n"/>
      <c r="M17" s="97" t="n"/>
      <c r="N17" s="97" t="n"/>
      <c r="O17" s="97" t="n"/>
      <c r="P17" s="118" t="n"/>
      <c r="Q17" s="97" t="n"/>
      <c r="R17" s="97" t="inlineStr">
        <is>
          <t>2026-01-11 11:21:48</t>
        </is>
      </c>
      <c r="S17" s="97" t="inlineStr">
        <is>
          <t>已完成</t>
        </is>
      </c>
      <c r="T17" s="97" t="n"/>
      <c r="U17" s="97" t="n"/>
      <c r="V17" s="97" t="inlineStr">
        <is>
          <t>不想要了</t>
        </is>
      </c>
      <c r="W17" s="119" t="inlineStr">
        <is>
          <t>✅ 可导入</t>
        </is>
      </c>
      <c r="X17" t="inlineStr">
        <is>
          <t>✓</t>
        </is>
      </c>
      <c r="Y17" t="inlineStr">
        <is>
          <t>订单号在订单总表中未找到</t>
        </is>
      </c>
      <c r="Z17" s="95" t="inlineStr">
        <is>
          <t>已关闭订单</t>
        </is>
      </c>
    </row>
    <row r="18" ht="18" customFormat="1" customHeight="1" s="95">
      <c r="A18" s="121" t="inlineStr">
        <is>
          <t>3164065860408317861</t>
        </is>
      </c>
      <c r="B18" s="96" t="inlineStr">
        <is>
          <t>其他</t>
        </is>
      </c>
      <c r="C18" s="117" t="n">
        <v>22</v>
      </c>
      <c r="D18" s="96" t="n"/>
      <c r="E18" s="96">
        <f>SUM(C18:D18)</f>
        <v/>
      </c>
      <c r="F18" s="96" t="n"/>
      <c r="G18" s="96" t="n"/>
      <c r="H18" s="96" t="n"/>
      <c r="I18" s="96">
        <f>SUM(F18:H18)</f>
        <v/>
      </c>
      <c r="J18" s="96" t="n"/>
      <c r="K18" s="96" t="n"/>
      <c r="L18" s="96" t="n"/>
      <c r="M18" s="96" t="n"/>
      <c r="N18" s="96" t="n"/>
      <c r="O18" s="96" t="n"/>
      <c r="P18" s="120" t="inlineStr">
        <is>
          <t>2026012911120520426700204060840</t>
        </is>
      </c>
      <c r="Q18" s="96" t="n"/>
      <c r="R18" s="96" t="inlineStr">
        <is>
          <t>2026-01-11 20:27:18</t>
        </is>
      </c>
      <c r="S18" s="96" t="inlineStr">
        <is>
          <t>已完成</t>
        </is>
      </c>
      <c r="T18" s="96" t="n"/>
      <c r="U18" s="96" t="inlineStr">
        <is>
          <t>样块抵扣</t>
        </is>
      </c>
      <c r="V18" s="96" t="inlineStr">
        <is>
          <t>协商一致退款</t>
        </is>
      </c>
      <c r="W18" s="119" t="inlineStr">
        <is>
          <t>✅ 可导入</t>
        </is>
      </c>
      <c r="X18" t="inlineStr">
        <is>
          <t>✓</t>
        </is>
      </c>
      <c r="Y18" t="inlineStr">
        <is>
          <t>订单号在订单总表中未找到</t>
        </is>
      </c>
      <c r="Z18" s="95" t="inlineStr">
        <is>
          <t>样块订单未录入，总表已补</t>
        </is>
      </c>
    </row>
    <row r="19" ht="18" customFormat="1" customHeight="1" s="95">
      <c r="A19" s="100" t="inlineStr">
        <is>
          <t>5002120980621174645</t>
        </is>
      </c>
      <c r="B19" s="97" t="inlineStr">
        <is>
          <t>客户</t>
        </is>
      </c>
      <c r="C19" s="98" t="n">
        <v>19.5</v>
      </c>
      <c r="D19" s="97" t="n"/>
      <c r="E19" s="97">
        <f>SUM(C19:D19)</f>
        <v/>
      </c>
      <c r="F19" s="97" t="n"/>
      <c r="G19" s="97" t="n"/>
      <c r="H19" s="97" t="n"/>
      <c r="I19" s="97">
        <f>SUM(F19:H19)</f>
        <v/>
      </c>
      <c r="J19" s="97" t="n"/>
      <c r="K19" s="97" t="n"/>
      <c r="L19" s="97" t="n"/>
      <c r="M19" s="97" t="n"/>
      <c r="N19" s="97" t="n"/>
      <c r="O19" s="97" t="n"/>
      <c r="P19" s="118" t="n"/>
      <c r="Q19" s="97" t="n"/>
      <c r="R19" s="97" t="inlineStr">
        <is>
          <t>2026-01-12 06:37:18</t>
        </is>
      </c>
      <c r="S19" s="97" t="inlineStr">
        <is>
          <t>已完成</t>
        </is>
      </c>
      <c r="T19" s="97" t="n"/>
      <c r="U19" s="97" t="n"/>
      <c r="V19" s="97" t="inlineStr">
        <is>
          <t>不想要了</t>
        </is>
      </c>
      <c r="W19" s="119" t="inlineStr">
        <is>
          <t>✅ 可导入</t>
        </is>
      </c>
      <c r="X19" t="inlineStr">
        <is>
          <t>✓</t>
        </is>
      </c>
      <c r="Y19" t="inlineStr">
        <is>
          <t>订单号在订单总表中未找到</t>
        </is>
      </c>
      <c r="Z19" s="95" t="inlineStr">
        <is>
          <t>已关闭订单</t>
        </is>
      </c>
    </row>
    <row r="20" ht="18" customFormat="1" customHeight="1" s="95">
      <c r="A20" s="100" t="inlineStr">
        <is>
          <t>5002120980621174645</t>
        </is>
      </c>
      <c r="B20" s="96" t="inlineStr">
        <is>
          <t>客户</t>
        </is>
      </c>
      <c r="C20" s="117" t="n">
        <v>19.5</v>
      </c>
      <c r="D20" s="96" t="n"/>
      <c r="E20" s="96">
        <f>SUM(C20:D20)</f>
        <v/>
      </c>
      <c r="F20" s="96" t="n"/>
      <c r="G20" s="96" t="n"/>
      <c r="H20" s="96" t="n"/>
      <c r="I20" s="96">
        <f>SUM(F20:H20)</f>
        <v/>
      </c>
      <c r="J20" s="96" t="n"/>
      <c r="K20" s="96" t="n"/>
      <c r="L20" s="96" t="n"/>
      <c r="M20" s="96" t="n"/>
      <c r="N20" s="96" t="n"/>
      <c r="O20" s="96" t="n"/>
      <c r="P20" s="118" t="n"/>
      <c r="Q20" s="96" t="n"/>
      <c r="R20" s="96" t="inlineStr">
        <is>
          <t>2026-01-12 06:37:18</t>
        </is>
      </c>
      <c r="S20" s="96" t="inlineStr">
        <is>
          <t>已完成</t>
        </is>
      </c>
      <c r="T20" s="96" t="n"/>
      <c r="U20" s="96" t="n"/>
      <c r="V20" s="96" t="inlineStr">
        <is>
          <t>不想要了</t>
        </is>
      </c>
      <c r="W20" s="119" t="inlineStr">
        <is>
          <t>✅ 可导入</t>
        </is>
      </c>
      <c r="X20" t="inlineStr">
        <is>
          <t>✓</t>
        </is>
      </c>
      <c r="Y20" t="inlineStr">
        <is>
          <t>订单号在订单总表中未找到</t>
        </is>
      </c>
      <c r="Z20" s="95" t="inlineStr">
        <is>
          <t>已关闭订单</t>
        </is>
      </c>
    </row>
    <row r="21" ht="18" customFormat="1" customHeight="1" s="95">
      <c r="A21" s="100" t="inlineStr">
        <is>
          <t>3026464971311071672</t>
        </is>
      </c>
      <c r="B21" s="97" t="inlineStr">
        <is>
          <t>其他</t>
        </is>
      </c>
      <c r="C21" s="98" t="n">
        <v>200</v>
      </c>
      <c r="D21" s="97" t="n"/>
      <c r="E21" s="97">
        <f>SUM(C21:D21)</f>
        <v/>
      </c>
      <c r="F21" s="97" t="n"/>
      <c r="G21" s="97" t="n">
        <v>50</v>
      </c>
      <c r="H21" s="97" t="n">
        <v>55</v>
      </c>
      <c r="I21" s="97">
        <f>SUM(F21:H21)</f>
        <v/>
      </c>
      <c r="J21" s="97" t="n"/>
      <c r="K21" s="97" t="inlineStr">
        <is>
          <t>JT3149753733036极兔</t>
        </is>
      </c>
      <c r="L21" s="97" t="n"/>
      <c r="M21" s="97" t="n"/>
      <c r="N21" s="97" t="n"/>
      <c r="O21" s="97" t="n"/>
      <c r="P21" s="120" t="inlineStr">
        <is>
          <t>1570764446521288330</t>
        </is>
      </c>
      <c r="Q21" s="97" t="n"/>
      <c r="R21" s="97" t="inlineStr">
        <is>
          <t>2026-01-12 22:11:22</t>
        </is>
      </c>
      <c r="S21" s="97" t="inlineStr">
        <is>
          <t>已完成</t>
        </is>
      </c>
      <c r="T21" s="97" t="n"/>
      <c r="U21" s="97" t="inlineStr">
        <is>
          <t>赔偿</t>
        </is>
      </c>
      <c r="V21" s="97" t="inlineStr">
        <is>
          <t>协商一致退款</t>
        </is>
      </c>
      <c r="W21" s="119" t="inlineStr">
        <is>
          <t>✅ 可导入</t>
        </is>
      </c>
      <c r="X21" t="inlineStr">
        <is>
          <t>✓</t>
        </is>
      </c>
      <c r="Y21" t="inlineStr">
        <is>
          <t>订单号在订单总表中未找到</t>
        </is>
      </c>
      <c r="Z21" s="95" t="inlineStr">
        <is>
          <t>25年订单</t>
        </is>
      </c>
    </row>
    <row r="22" ht="18" customFormat="1" customHeight="1" s="95">
      <c r="A22" s="100" t="inlineStr">
        <is>
          <t>4994727193037262003</t>
        </is>
      </c>
      <c r="B22" s="96" t="inlineStr">
        <is>
          <t>客户</t>
        </is>
      </c>
      <c r="C22" s="117" t="n">
        <v>384.56</v>
      </c>
      <c r="D22" s="96" t="n"/>
      <c r="E22" s="96">
        <f>SUM(C22:D22)</f>
        <v/>
      </c>
      <c r="F22" s="96" t="n"/>
      <c r="G22" s="96" t="n"/>
      <c r="H22" s="96" t="n"/>
      <c r="I22" s="96">
        <f>SUM(F22:H22)</f>
        <v/>
      </c>
      <c r="J22" s="96" t="n"/>
      <c r="K22" s="96" t="n"/>
      <c r="L22" s="96" t="n"/>
      <c r="M22" s="96" t="n"/>
      <c r="N22" s="96" t="n"/>
      <c r="O22" s="96" t="n"/>
      <c r="P22" s="118" t="n"/>
      <c r="Q22" s="96" t="n"/>
      <c r="R22" s="96" t="inlineStr">
        <is>
          <t>2026-01-13 10:33:42</t>
        </is>
      </c>
      <c r="S22" s="96" t="inlineStr">
        <is>
          <t>已完成</t>
        </is>
      </c>
      <c r="T22" s="96" t="n"/>
      <c r="U22" s="96" t="n"/>
      <c r="V22" s="96" t="inlineStr">
        <is>
          <t>不想要了</t>
        </is>
      </c>
      <c r="W22" s="119" t="inlineStr">
        <is>
          <t>✅ 可导入</t>
        </is>
      </c>
      <c r="X22" t="inlineStr">
        <is>
          <t>✓</t>
        </is>
      </c>
    </row>
    <row r="23" ht="18" customFormat="1" customHeight="1" s="95">
      <c r="A23" s="100" t="inlineStr">
        <is>
          <t>3180453098860085177</t>
        </is>
      </c>
      <c r="B23" s="97" t="inlineStr">
        <is>
          <t>客户</t>
        </is>
      </c>
      <c r="C23" s="98" t="n">
        <v>44</v>
      </c>
      <c r="D23" s="97" t="n"/>
      <c r="E23" s="97">
        <f>SUM(C23:D23)</f>
        <v/>
      </c>
      <c r="F23" s="97" t="n"/>
      <c r="G23" s="97" t="n"/>
      <c r="H23" s="97" t="n"/>
      <c r="I23" s="97">
        <f>SUM(F23:H23)</f>
        <v/>
      </c>
      <c r="J23" s="97" t="n"/>
      <c r="K23" s="97" t="n"/>
      <c r="L23" s="97" t="n"/>
      <c r="M23" s="97" t="n"/>
      <c r="N23" s="97" t="n"/>
      <c r="O23" s="97" t="n"/>
      <c r="P23" s="118" t="n"/>
      <c r="Q23" s="97" t="n"/>
      <c r="R23" s="97" t="inlineStr">
        <is>
          <t>2026-01-14 00:02:40</t>
        </is>
      </c>
      <c r="S23" s="97" t="inlineStr">
        <is>
          <t>已完成</t>
        </is>
      </c>
      <c r="T23" s="97" t="n"/>
      <c r="U23" s="97" t="n"/>
      <c r="V23" s="97" t="inlineStr">
        <is>
          <t>订单信息拍错（规格/尺码/颜色等）</t>
        </is>
      </c>
      <c r="W23" s="119" t="inlineStr">
        <is>
          <t>✅ 可导入</t>
        </is>
      </c>
      <c r="X23" t="inlineStr">
        <is>
          <t>✓</t>
        </is>
      </c>
    </row>
    <row r="24" ht="18" customFormat="1" customHeight="1" s="95">
      <c r="A24" s="100" t="inlineStr">
        <is>
          <t>4970615940972466441</t>
        </is>
      </c>
      <c r="B24" s="96" t="inlineStr">
        <is>
          <t>客户</t>
        </is>
      </c>
      <c r="C24" s="117" t="n">
        <v>5542.35</v>
      </c>
      <c r="D24" s="96" t="n"/>
      <c r="E24" s="96">
        <f>SUM(C24:D24)</f>
        <v/>
      </c>
      <c r="F24" s="96" t="n"/>
      <c r="G24" s="96" t="n"/>
      <c r="H24" s="96" t="n"/>
      <c r="I24" s="96">
        <f>SUM(F24:H24)</f>
        <v/>
      </c>
      <c r="J24" s="96" t="n"/>
      <c r="K24" s="96" t="n"/>
      <c r="L24" s="96" t="n"/>
      <c r="M24" s="96" t="n"/>
      <c r="N24" s="96" t="n"/>
      <c r="O24" s="96" t="n"/>
      <c r="P24" s="118" t="n"/>
      <c r="Q24" s="96" t="n"/>
      <c r="R24" s="96" t="inlineStr">
        <is>
          <t>2026-01-14 18:27:58</t>
        </is>
      </c>
      <c r="S24" s="96" t="inlineStr">
        <is>
          <t>已完成</t>
        </is>
      </c>
      <c r="T24" s="96" t="n"/>
      <c r="U24" s="96" t="n"/>
      <c r="V24" s="96" t="inlineStr">
        <is>
          <t>订单信息拍错（规格/尺码/颜色等）</t>
        </is>
      </c>
      <c r="W24" s="119" t="inlineStr">
        <is>
          <t>✅ 可导入</t>
        </is>
      </c>
      <c r="X24" t="inlineStr">
        <is>
          <t>✓</t>
        </is>
      </c>
      <c r="Y24" t="inlineStr">
        <is>
          <t>订单号在订单总表中未找到</t>
        </is>
      </c>
      <c r="Z24" s="95" t="inlineStr">
        <is>
          <t>已关闭订单</t>
        </is>
      </c>
    </row>
    <row r="25" ht="18" customFormat="1" customHeight="1" s="95">
      <c r="A25" s="100" t="inlineStr">
        <is>
          <t>3179656128420228259</t>
        </is>
      </c>
      <c r="B25" s="97" t="inlineStr">
        <is>
          <t>客户</t>
        </is>
      </c>
      <c r="C25" s="98" t="n">
        <v>434.57</v>
      </c>
      <c r="D25" s="97" t="n"/>
      <c r="E25" s="97">
        <f>SUM(C25:D25)</f>
        <v/>
      </c>
      <c r="F25" s="97" t="n"/>
      <c r="G25" s="97" t="n"/>
      <c r="H25" s="97" t="n">
        <v>55</v>
      </c>
      <c r="I25" s="97">
        <f>SUM(F25:H25)</f>
        <v/>
      </c>
      <c r="J25" s="97" t="inlineStr">
        <is>
          <t>插座</t>
        </is>
      </c>
      <c r="K25" s="97" t="inlineStr">
        <is>
          <t>YT2586288809108</t>
        </is>
      </c>
      <c r="L25" s="97" t="n"/>
      <c r="M25" s="97" t="n"/>
      <c r="N25" s="97" t="n"/>
      <c r="O25" s="97" t="n"/>
      <c r="P25" s="118" t="n"/>
      <c r="Q25" s="97" t="n"/>
      <c r="R25" s="97" t="inlineStr">
        <is>
          <t>2026-01-15 10:27:28</t>
        </is>
      </c>
      <c r="S25" s="97" t="inlineStr">
        <is>
          <t>已完成</t>
        </is>
      </c>
      <c r="T25" s="97" t="n"/>
      <c r="U25" s="97" t="n"/>
      <c r="V25" s="97" t="inlineStr">
        <is>
          <t>不想要了</t>
        </is>
      </c>
      <c r="W25" s="119" t="inlineStr">
        <is>
          <t>✅ 可导入</t>
        </is>
      </c>
      <c r="X25" t="inlineStr">
        <is>
          <t>✓</t>
        </is>
      </c>
      <c r="Y25" t="inlineStr">
        <is>
          <t>订单号在订单总表中未找到</t>
        </is>
      </c>
      <c r="Z25" s="95" t="inlineStr">
        <is>
          <t>已关闭订单</t>
        </is>
      </c>
    </row>
    <row r="26" ht="18" customFormat="1" customHeight="1" s="95">
      <c r="A26" s="100" t="inlineStr">
        <is>
          <t>3179656128420228259</t>
        </is>
      </c>
      <c r="B26" s="96" t="inlineStr">
        <is>
          <t>客户</t>
        </is>
      </c>
      <c r="C26" s="117" t="n">
        <v>12164.67</v>
      </c>
      <c r="D26" s="96" t="n"/>
      <c r="E26" s="96">
        <f>SUM(C26:D26)</f>
        <v/>
      </c>
      <c r="F26" s="96" t="n"/>
      <c r="G26" s="96" t="n"/>
      <c r="H26" s="96" t="n"/>
      <c r="I26" s="96">
        <f>SUM(F26:H26)</f>
        <v/>
      </c>
      <c r="J26" s="96" t="n"/>
      <c r="K26" s="96" t="n"/>
      <c r="L26" s="96" t="n"/>
      <c r="M26" s="96" t="n"/>
      <c r="N26" s="96" t="n"/>
      <c r="O26" s="96" t="n"/>
      <c r="P26" s="118" t="n"/>
      <c r="Q26" s="96" t="n"/>
      <c r="R26" s="96" t="inlineStr">
        <is>
          <t>2026-01-15 10:27:28</t>
        </is>
      </c>
      <c r="S26" s="96" t="inlineStr">
        <is>
          <t>已完成</t>
        </is>
      </c>
      <c r="T26" s="96" t="n"/>
      <c r="U26" s="96" t="n"/>
      <c r="V26" s="96" t="inlineStr">
        <is>
          <t>不想要了</t>
        </is>
      </c>
      <c r="W26" s="119" t="inlineStr">
        <is>
          <t>✅ 可导入</t>
        </is>
      </c>
      <c r="X26" t="inlineStr">
        <is>
          <t>✓</t>
        </is>
      </c>
      <c r="Y26" t="inlineStr">
        <is>
          <t>订单号在订单总表中未找到</t>
        </is>
      </c>
      <c r="Z26" s="95" t="inlineStr">
        <is>
          <t>已关闭订单</t>
        </is>
      </c>
    </row>
    <row r="27" ht="18" customFormat="1" customHeight="1" s="95">
      <c r="A27" s="100" t="inlineStr">
        <is>
          <t>5009834952438185740</t>
        </is>
      </c>
      <c r="B27" s="97" t="inlineStr">
        <is>
          <t>客户</t>
        </is>
      </c>
      <c r="C27" s="98" t="n">
        <v>3525.74</v>
      </c>
      <c r="D27" s="97" t="n"/>
      <c r="E27" s="97">
        <f>SUM(C27:D27)</f>
        <v/>
      </c>
      <c r="F27" s="97" t="n"/>
      <c r="G27" s="97" t="n"/>
      <c r="H27" s="97" t="n"/>
      <c r="I27" s="97">
        <f>SUM(F27:H27)</f>
        <v/>
      </c>
      <c r="J27" s="97" t="n"/>
      <c r="K27" s="97" t="n"/>
      <c r="L27" s="97" t="n"/>
      <c r="M27" s="97" t="n"/>
      <c r="N27" s="97" t="n"/>
      <c r="O27" s="97" t="n"/>
      <c r="P27" s="118" t="n"/>
      <c r="Q27" s="97" t="n"/>
      <c r="R27" s="97" t="inlineStr">
        <is>
          <t>2026-01-23 10:41:40</t>
        </is>
      </c>
      <c r="S27" s="97" t="inlineStr">
        <is>
          <t>已完成</t>
        </is>
      </c>
      <c r="T27" s="97" t="n"/>
      <c r="U27" s="97" t="n"/>
      <c r="V27" s="97" t="inlineStr">
        <is>
          <t>订单信息拍错（规格/尺码/颜色等）</t>
        </is>
      </c>
      <c r="W27" s="119" t="inlineStr">
        <is>
          <t>✅ 可导入</t>
        </is>
      </c>
      <c r="X27" t="inlineStr">
        <is>
          <t>✓</t>
        </is>
      </c>
    </row>
    <row r="28" ht="18" customFormat="1" customHeight="1" s="95">
      <c r="A28" s="100" t="inlineStr">
        <is>
          <t>5027077802136558820</t>
        </is>
      </c>
      <c r="B28" s="96" t="inlineStr">
        <is>
          <t>客户</t>
        </is>
      </c>
      <c r="C28" s="117" t="n">
        <v>2933.78</v>
      </c>
      <c r="D28" s="96" t="n"/>
      <c r="E28" s="96">
        <f>SUM(C28:D28)</f>
        <v/>
      </c>
      <c r="F28" s="96" t="n"/>
      <c r="G28" s="96" t="n"/>
      <c r="H28" s="96" t="n"/>
      <c r="I28" s="96">
        <f>SUM(F28:H28)</f>
        <v/>
      </c>
      <c r="J28" s="96" t="n"/>
      <c r="K28" s="96" t="n"/>
      <c r="L28" s="96" t="n"/>
      <c r="M28" s="96" t="n"/>
      <c r="N28" s="96" t="n"/>
      <c r="O28" s="96" t="n"/>
      <c r="P28" s="118" t="n"/>
      <c r="Q28" s="96" t="n"/>
      <c r="R28" s="96" t="inlineStr">
        <is>
          <t>2026-01-23 13:36:39</t>
        </is>
      </c>
      <c r="S28" s="96" t="inlineStr">
        <is>
          <t>已完成</t>
        </is>
      </c>
      <c r="T28" s="96" t="n"/>
      <c r="U28" s="96" t="n"/>
      <c r="V28" s="96" t="inlineStr">
        <is>
          <t>拍错/多拍/不喜欢</t>
        </is>
      </c>
      <c r="W28" s="119" t="inlineStr">
        <is>
          <t>✅ 可导入</t>
        </is>
      </c>
      <c r="X28" t="inlineStr">
        <is>
          <t>✓</t>
        </is>
      </c>
    </row>
    <row r="29" ht="18" customFormat="1" customHeight="1" s="95">
      <c r="A29" s="100" t="inlineStr">
        <is>
          <t>4945380807625846927</t>
        </is>
      </c>
      <c r="B29" s="97" t="inlineStr">
        <is>
          <t>其他</t>
        </is>
      </c>
      <c r="C29" s="98" t="n">
        <v>80</v>
      </c>
      <c r="D29" s="97" t="n"/>
      <c r="E29" s="97">
        <f>SUM(C29:D29)</f>
        <v/>
      </c>
      <c r="F29" s="97" t="n"/>
      <c r="G29" s="97" t="n"/>
      <c r="H29" s="97" t="n"/>
      <c r="I29" s="97">
        <f>SUM(F29:H29)</f>
        <v/>
      </c>
      <c r="J29" s="97" t="n"/>
      <c r="K29" s="97" t="n"/>
      <c r="L29" s="97" t="n"/>
      <c r="M29" s="97" t="n"/>
      <c r="N29" s="97" t="n"/>
      <c r="O29" s="97" t="n"/>
      <c r="P29" s="120" t="inlineStr">
        <is>
          <t>1570763383668788330</t>
        </is>
      </c>
      <c r="Q29" s="97" t="n"/>
      <c r="R29" s="97" t="inlineStr">
        <is>
          <t>2026-01-26 09:31:31</t>
        </is>
      </c>
      <c r="S29" s="97" t="inlineStr">
        <is>
          <t>已完成</t>
        </is>
      </c>
      <c r="T29" s="97" t="n"/>
      <c r="U29" s="97" t="inlineStr">
        <is>
          <t>安装费用退，客户自己安装</t>
        </is>
      </c>
      <c r="V29" s="97" t="inlineStr">
        <is>
          <t>协商一致退款</t>
        </is>
      </c>
      <c r="W29" s="119" t="inlineStr">
        <is>
          <t>✅ 可导入</t>
        </is>
      </c>
      <c r="X29" t="inlineStr">
        <is>
          <t>✓</t>
        </is>
      </c>
      <c r="Y29" t="inlineStr">
        <is>
          <t>订单号在订单总表中未找到</t>
        </is>
      </c>
      <c r="Z29" s="95" t="inlineStr">
        <is>
          <t>25年订单</t>
        </is>
      </c>
    </row>
    <row r="30" ht="18" customFormat="1" customHeight="1" s="95">
      <c r="A30" s="100" t="inlineStr">
        <is>
          <t>3195188259373423879</t>
        </is>
      </c>
      <c r="B30" s="96" t="inlineStr">
        <is>
          <t>客户</t>
        </is>
      </c>
      <c r="C30" s="117" t="n">
        <v>2928.78</v>
      </c>
      <c r="D30" s="96" t="n"/>
      <c r="E30" s="96">
        <f>SUM(C30:D30)</f>
        <v/>
      </c>
      <c r="F30" s="96" t="n"/>
      <c r="G30" s="96" t="n"/>
      <c r="H30" s="96" t="n"/>
      <c r="I30" s="96">
        <f>SUM(F30:H30)</f>
        <v/>
      </c>
      <c r="J30" s="96" t="n"/>
      <c r="K30" s="96" t="n"/>
      <c r="L30" s="96" t="n"/>
      <c r="M30" s="96" t="n"/>
      <c r="N30" s="96" t="n"/>
      <c r="O30" s="96" t="n"/>
      <c r="P30" s="118" t="n"/>
      <c r="Q30" s="96" t="n"/>
      <c r="R30" s="96" t="inlineStr">
        <is>
          <t>2026-01-26 20:11:27</t>
        </is>
      </c>
      <c r="S30" s="96" t="inlineStr">
        <is>
          <t>已完成</t>
        </is>
      </c>
      <c r="T30" s="96" t="n"/>
      <c r="U30" s="96" t="n"/>
      <c r="V30" s="96" t="inlineStr">
        <is>
          <t>不想要了</t>
        </is>
      </c>
      <c r="W30" s="119" t="inlineStr">
        <is>
          <t>✅ 可导入</t>
        </is>
      </c>
      <c r="X30" t="inlineStr">
        <is>
          <t>✓</t>
        </is>
      </c>
    </row>
    <row r="31" ht="18" customFormat="1" customHeight="1" s="95">
      <c r="A31" s="100" t="inlineStr">
        <is>
          <t>3178976199227417494</t>
        </is>
      </c>
      <c r="B31" s="97" t="inlineStr">
        <is>
          <t>客户</t>
        </is>
      </c>
      <c r="C31" s="98" t="n">
        <v>22</v>
      </c>
      <c r="D31" s="97" t="n"/>
      <c r="E31" s="97">
        <f>SUM(C31:D31)</f>
        <v/>
      </c>
      <c r="F31" s="97" t="n"/>
      <c r="G31" s="97" t="n"/>
      <c r="H31" s="97" t="n"/>
      <c r="I31" s="97">
        <f>SUM(F31:H31)</f>
        <v/>
      </c>
      <c r="J31" s="97" t="n"/>
      <c r="K31" s="97" t="n"/>
      <c r="L31" s="97" t="n"/>
      <c r="M31" s="97" t="n"/>
      <c r="N31" s="97" t="n"/>
      <c r="O31" s="97" t="n"/>
      <c r="P31" s="118" t="n"/>
      <c r="Q31" s="97" t="n"/>
      <c r="R31" s="97" t="inlineStr">
        <is>
          <t>2026-01-27 10:06:03</t>
        </is>
      </c>
      <c r="S31" s="97" t="inlineStr">
        <is>
          <t>已完成</t>
        </is>
      </c>
      <c r="T31" s="97" t="n"/>
      <c r="U31" s="97" t="n"/>
      <c r="V31" s="97" t="inlineStr">
        <is>
          <t>不想要了</t>
        </is>
      </c>
      <c r="W31" s="119" t="inlineStr">
        <is>
          <t>✅ 可导入</t>
        </is>
      </c>
      <c r="X31" t="inlineStr">
        <is>
          <t>✓</t>
        </is>
      </c>
      <c r="Y31" t="inlineStr">
        <is>
          <t>订单号在订单总表中未找到</t>
        </is>
      </c>
      <c r="Z31" s="95" t="inlineStr">
        <is>
          <t>已关闭订单</t>
        </is>
      </c>
    </row>
    <row r="32" ht="18" customFormat="1" customHeight="1" s="95">
      <c r="A32" s="100" t="inlineStr">
        <is>
          <t>5036944645434035914</t>
        </is>
      </c>
      <c r="B32" s="96" t="inlineStr">
        <is>
          <t>缺货</t>
        </is>
      </c>
      <c r="C32" s="117" t="n">
        <v>22</v>
      </c>
      <c r="D32" s="96" t="n"/>
      <c r="E32" s="96">
        <f>SUM(C32:D32)</f>
        <v/>
      </c>
      <c r="F32" s="96" t="n"/>
      <c r="G32" s="96" t="n"/>
      <c r="H32" s="96" t="n"/>
      <c r="I32" s="96">
        <f>SUM(F32:H32)</f>
        <v/>
      </c>
      <c r="J32" s="96" t="n"/>
      <c r="K32" s="96" t="n"/>
      <c r="L32" s="96" t="n"/>
      <c r="M32" s="96" t="n"/>
      <c r="N32" s="96" t="n"/>
      <c r="O32" s="96" t="n"/>
      <c r="P32" s="118" t="n"/>
      <c r="Q32" s="96" t="n"/>
      <c r="R32" s="96" t="inlineStr">
        <is>
          <t>2026-01-27 23:59:40</t>
        </is>
      </c>
      <c r="S32" s="96" t="inlineStr">
        <is>
          <t>已完成</t>
        </is>
      </c>
      <c r="T32" s="96" t="n"/>
      <c r="U32" s="96" t="n"/>
      <c r="V32" s="96" t="inlineStr">
        <is>
          <t>缺货</t>
        </is>
      </c>
      <c r="W32" s="119" t="inlineStr">
        <is>
          <t>✅ 可导入</t>
        </is>
      </c>
      <c r="X32" t="inlineStr">
        <is>
          <t>✓</t>
        </is>
      </c>
    </row>
    <row r="33" ht="18" customFormat="1" customHeight="1" s="95">
      <c r="A33" s="100" t="inlineStr">
        <is>
          <t>3212149551908297751</t>
        </is>
      </c>
      <c r="B33" s="97" t="inlineStr">
        <is>
          <t>客户</t>
        </is>
      </c>
      <c r="C33" s="98" t="n">
        <v>1644.5</v>
      </c>
      <c r="D33" s="97" t="n"/>
      <c r="E33" s="97">
        <f>SUM(C33:D33)</f>
        <v/>
      </c>
      <c r="F33" s="97" t="n"/>
      <c r="G33" s="97" t="n"/>
      <c r="H33" s="97" t="n"/>
      <c r="I33" s="97">
        <f>SUM(F33:H33)</f>
        <v/>
      </c>
      <c r="J33" s="97" t="n"/>
      <c r="K33" s="97" t="n"/>
      <c r="L33" s="97" t="n"/>
      <c r="M33" s="97" t="n"/>
      <c r="N33" s="97" t="n"/>
      <c r="O33" s="97" t="n"/>
      <c r="P33" s="118" t="n"/>
      <c r="Q33" s="97" t="n"/>
      <c r="R33" s="97" t="inlineStr">
        <is>
          <t>2026-01-29 11:15:13</t>
        </is>
      </c>
      <c r="S33" s="97" t="inlineStr">
        <is>
          <t>已完成</t>
        </is>
      </c>
      <c r="T33" s="97" t="n"/>
      <c r="U33" s="97" t="n"/>
      <c r="V33" s="97" t="inlineStr">
        <is>
          <t>不想要了</t>
        </is>
      </c>
      <c r="W33" s="119" t="inlineStr">
        <is>
          <t>✅ 可导入</t>
        </is>
      </c>
      <c r="X33" t="inlineStr">
        <is>
          <t>✓</t>
        </is>
      </c>
    </row>
    <row r="34" ht="18" customFormat="1" customHeight="1" s="95">
      <c r="A34" s="100" t="inlineStr">
        <is>
          <t>5039560261335540625</t>
        </is>
      </c>
      <c r="B34" s="96" t="inlineStr">
        <is>
          <t>客户</t>
        </is>
      </c>
      <c r="C34" s="117" t="n">
        <v>1644.5</v>
      </c>
      <c r="D34" s="96" t="n"/>
      <c r="E34" s="96">
        <f>SUM(C34:D34)</f>
        <v/>
      </c>
      <c r="F34" s="96" t="n"/>
      <c r="G34" s="96" t="n"/>
      <c r="H34" s="96" t="n"/>
      <c r="I34" s="96">
        <f>SUM(F34:H34)</f>
        <v/>
      </c>
      <c r="J34" s="96" t="n"/>
      <c r="K34" s="96" t="n"/>
      <c r="L34" s="96" t="n"/>
      <c r="M34" s="96" t="n"/>
      <c r="N34" s="96" t="n"/>
      <c r="O34" s="96" t="n"/>
      <c r="P34" s="118" t="n"/>
      <c r="Q34" s="96" t="n"/>
      <c r="R34" s="96" t="inlineStr">
        <is>
          <t>2026-01-29 12:50:06</t>
        </is>
      </c>
      <c r="S34" s="96" t="inlineStr">
        <is>
          <t>已完成</t>
        </is>
      </c>
      <c r="T34" s="96" t="n"/>
      <c r="U34" s="96" t="n"/>
      <c r="V34" s="96" t="inlineStr">
        <is>
          <t>不想要了</t>
        </is>
      </c>
      <c r="W34" s="119" t="inlineStr">
        <is>
          <t>✅ 可导入</t>
        </is>
      </c>
      <c r="X34" t="inlineStr">
        <is>
          <t>✓</t>
        </is>
      </c>
    </row>
    <row r="35" ht="18" customFormat="1" customHeight="1" s="95">
      <c r="A35" s="100" t="inlineStr">
        <is>
          <t>5039690763968480334</t>
        </is>
      </c>
      <c r="B35" s="97" t="inlineStr">
        <is>
          <t>客户</t>
        </is>
      </c>
      <c r="C35" s="98" t="n">
        <v>1644.5</v>
      </c>
      <c r="D35" s="97" t="n"/>
      <c r="E35" s="97">
        <f>SUM(C35:D35)</f>
        <v/>
      </c>
      <c r="F35" s="97" t="n"/>
      <c r="G35" s="97" t="n"/>
      <c r="H35" s="97" t="n"/>
      <c r="I35" s="97">
        <f>SUM(F35:H35)</f>
        <v/>
      </c>
      <c r="J35" s="97" t="n"/>
      <c r="K35" s="97" t="n"/>
      <c r="L35" s="97" t="n"/>
      <c r="M35" s="97" t="n"/>
      <c r="N35" s="97" t="n"/>
      <c r="O35" s="97" t="n"/>
      <c r="P35" s="118" t="n"/>
      <c r="Q35" s="97" t="n"/>
      <c r="R35" s="97" t="inlineStr">
        <is>
          <t>2026-01-29 16:57:04</t>
        </is>
      </c>
      <c r="S35" s="97" t="inlineStr">
        <is>
          <t>已完成</t>
        </is>
      </c>
      <c r="T35" s="97" t="n"/>
      <c r="U35" s="97" t="n"/>
      <c r="V35" s="97" t="inlineStr">
        <is>
          <t>订单信息拍错（规格/尺码/颜色等）</t>
        </is>
      </c>
      <c r="W35" s="119" t="inlineStr">
        <is>
          <t>✅ 可导入</t>
        </is>
      </c>
      <c r="X35" t="inlineStr">
        <is>
          <t>✓</t>
        </is>
      </c>
    </row>
    <row r="36" ht="18" customFormat="1" customHeight="1" s="95">
      <c r="A36" s="100" t="inlineStr">
        <is>
          <t>5040378434720561846</t>
        </is>
      </c>
      <c r="B36" s="96" t="inlineStr">
        <is>
          <t>客户</t>
        </is>
      </c>
      <c r="C36" s="117" t="n">
        <v>1644.5</v>
      </c>
      <c r="D36" s="96" t="n"/>
      <c r="E36" s="96">
        <f>SUM(C36:D36)</f>
        <v/>
      </c>
      <c r="F36" s="96" t="n"/>
      <c r="G36" s="96" t="n"/>
      <c r="H36" s="96" t="n"/>
      <c r="I36" s="96">
        <f>SUM(F36:H36)</f>
        <v/>
      </c>
      <c r="J36" s="96" t="n"/>
      <c r="K36" s="96" t="n"/>
      <c r="L36" s="96" t="n"/>
      <c r="M36" s="96" t="n"/>
      <c r="N36" s="96" t="n"/>
      <c r="O36" s="96" t="n"/>
      <c r="P36" s="118" t="n"/>
      <c r="Q36" s="96" t="n"/>
      <c r="R36" s="96" t="inlineStr">
        <is>
          <t>2026-01-29 22:11:36</t>
        </is>
      </c>
      <c r="S36" s="96" t="inlineStr">
        <is>
          <t>已完成</t>
        </is>
      </c>
      <c r="T36" s="96" t="n"/>
      <c r="U36" s="96" t="n"/>
      <c r="V36" s="96" t="inlineStr">
        <is>
          <t>订单信息拍错（规格/尺码/颜色等）</t>
        </is>
      </c>
      <c r="W36" s="119" t="inlineStr">
        <is>
          <t>✅ 可导入</t>
        </is>
      </c>
      <c r="X36" t="inlineStr">
        <is>
          <t>✓</t>
        </is>
      </c>
    </row>
    <row r="37" ht="18" customFormat="1" customHeight="1" s="95">
      <c r="A37" s="100" t="inlineStr">
        <is>
          <t>4501921538004004444</t>
        </is>
      </c>
      <c r="B37" s="97" t="inlineStr">
        <is>
          <t>其他</t>
        </is>
      </c>
      <c r="C37" s="98" t="n">
        <v>67.01000000000001</v>
      </c>
      <c r="D37" s="97" t="n"/>
      <c r="E37" s="97">
        <f>SUM(C37:D37)</f>
        <v/>
      </c>
      <c r="F37" s="97" t="n"/>
      <c r="G37" s="97" t="n"/>
      <c r="H37" s="97" t="n"/>
      <c r="I37" s="97">
        <f>SUM(F37:H37)</f>
        <v/>
      </c>
      <c r="J37" s="97" t="n"/>
      <c r="K37" s="97" t="n"/>
      <c r="L37" s="97" t="n"/>
      <c r="M37" s="97" t="n"/>
      <c r="N37" s="97" t="n"/>
      <c r="O37" s="97" t="n"/>
      <c r="P37" s="120" t="inlineStr">
        <is>
          <t>2026012711120520426700109698850</t>
        </is>
      </c>
      <c r="Q37" s="97" t="n"/>
      <c r="R37" s="97" t="inlineStr">
        <is>
          <t>2026-01-30 07:01:26</t>
        </is>
      </c>
      <c r="S37" s="97" t="inlineStr">
        <is>
          <t>已完成</t>
        </is>
      </c>
      <c r="T37" s="97" t="n"/>
      <c r="U37" s="97" t="inlineStr">
        <is>
          <t>安装费用退，客户自己安装</t>
        </is>
      </c>
      <c r="V37" s="97" t="inlineStr">
        <is>
          <t>协商一致退款</t>
        </is>
      </c>
      <c r="W37" s="119" t="inlineStr">
        <is>
          <t>✅ 可导入</t>
        </is>
      </c>
      <c r="X37" t="inlineStr">
        <is>
          <t>✓</t>
        </is>
      </c>
    </row>
    <row r="38" ht="18" customFormat="1" customHeight="1" s="95">
      <c r="A38" s="100" t="inlineStr">
        <is>
          <t>3214246261262297751</t>
        </is>
      </c>
      <c r="B38" s="96" t="inlineStr">
        <is>
          <t>客户</t>
        </is>
      </c>
      <c r="C38" s="117" t="n">
        <v>1644.5</v>
      </c>
      <c r="D38" s="96" t="n"/>
      <c r="E38" s="96">
        <f>SUM(C38:D38)</f>
        <v/>
      </c>
      <c r="F38" s="96" t="n"/>
      <c r="G38" s="96" t="n"/>
      <c r="H38" s="96" t="n"/>
      <c r="I38" s="96">
        <f>SUM(F38:H38)</f>
        <v/>
      </c>
      <c r="J38" s="96" t="n"/>
      <c r="K38" s="96" t="n"/>
      <c r="L38" s="96" t="n"/>
      <c r="M38" s="96" t="n"/>
      <c r="N38" s="96" t="n"/>
      <c r="O38" s="96" t="n"/>
      <c r="P38" s="118" t="n"/>
      <c r="Q38" s="96" t="n"/>
      <c r="R38" s="96" t="inlineStr">
        <is>
          <t>2026-01-30 09:12:26</t>
        </is>
      </c>
      <c r="S38" s="96" t="inlineStr">
        <is>
          <t>已完成</t>
        </is>
      </c>
      <c r="T38" s="96" t="n"/>
      <c r="U38" s="96" t="n"/>
      <c r="V38" s="96" t="inlineStr">
        <is>
          <t>订单信息拍错（规格/尺码/颜色等）</t>
        </is>
      </c>
      <c r="W38" s="119" t="inlineStr">
        <is>
          <t>✅ 可导入</t>
        </is>
      </c>
      <c r="X38" t="inlineStr">
        <is>
          <t>✓</t>
        </is>
      </c>
    </row>
    <row r="39" ht="18" customFormat="1" customHeight="1" s="95">
      <c r="A39" s="100" t="inlineStr">
        <is>
          <t>5042650176455174229</t>
        </is>
      </c>
      <c r="B39" s="97" t="inlineStr">
        <is>
          <t>客户</t>
        </is>
      </c>
      <c r="C39" s="98" t="n">
        <v>2876.25</v>
      </c>
      <c r="D39" s="97" t="n"/>
      <c r="E39" s="97">
        <f>SUM(C39:D39)</f>
        <v/>
      </c>
      <c r="F39" s="97" t="n"/>
      <c r="G39" s="97" t="n"/>
      <c r="H39" s="97" t="n"/>
      <c r="I39" s="97">
        <f>SUM(F39:H39)</f>
        <v/>
      </c>
      <c r="J39" s="97" t="n"/>
      <c r="K39" s="97" t="n"/>
      <c r="L39" s="97" t="n"/>
      <c r="M39" s="97" t="n"/>
      <c r="N39" s="97" t="n"/>
      <c r="O39" s="97" t="n"/>
      <c r="P39" s="118" t="n"/>
      <c r="Q39" s="97" t="n"/>
      <c r="R39" s="97" t="inlineStr">
        <is>
          <t>2026-01-30 22:55:07</t>
        </is>
      </c>
      <c r="S39" s="97" t="inlineStr">
        <is>
          <t>已完成</t>
        </is>
      </c>
      <c r="T39" s="97" t="n"/>
      <c r="U39" s="97" t="n"/>
      <c r="V39" s="97" t="inlineStr">
        <is>
          <t>拍错/多拍/不喜欢</t>
        </is>
      </c>
      <c r="W39" s="119" t="inlineStr">
        <is>
          <t>✅ 可导入</t>
        </is>
      </c>
      <c r="X39" t="inlineStr">
        <is>
          <t>✓</t>
        </is>
      </c>
    </row>
    <row r="40" ht="18" customFormat="1" customHeight="1" s="95">
      <c r="A40" s="100" t="inlineStr">
        <is>
          <t>5042993835794919431</t>
        </is>
      </c>
      <c r="B40" s="96" t="inlineStr">
        <is>
          <t>客户</t>
        </is>
      </c>
      <c r="C40" s="117" t="n">
        <v>22</v>
      </c>
      <c r="D40" s="96" t="n"/>
      <c r="E40" s="96">
        <f>SUM(C40:D40)</f>
        <v/>
      </c>
      <c r="F40" s="96" t="n"/>
      <c r="G40" s="96" t="n"/>
      <c r="H40" s="96" t="n"/>
      <c r="I40" s="96">
        <f>SUM(F40:H40)</f>
        <v/>
      </c>
      <c r="J40" s="96" t="n"/>
      <c r="K40" s="96" t="n"/>
      <c r="L40" s="96" t="n"/>
      <c r="M40" s="96" t="n"/>
      <c r="N40" s="96" t="n"/>
      <c r="O40" s="96" t="n"/>
      <c r="P40" s="118" t="n"/>
      <c r="Q40" s="96" t="n"/>
      <c r="R40" s="96" t="inlineStr">
        <is>
          <t>2026-01-31 12:04:16</t>
        </is>
      </c>
      <c r="S40" s="96" t="inlineStr">
        <is>
          <t>已完成</t>
        </is>
      </c>
      <c r="T40" s="96" t="n"/>
      <c r="U40" s="96" t="n"/>
      <c r="V40" s="96" t="inlineStr">
        <is>
          <t>不想要了</t>
        </is>
      </c>
      <c r="W40" s="119" t="inlineStr">
        <is>
          <t>✅ 可导入</t>
        </is>
      </c>
      <c r="X40" t="inlineStr">
        <is>
          <t>✓</t>
        </is>
      </c>
    </row>
    <row r="41" ht="18" customFormat="1" customHeight="1" s="95">
      <c r="A41" s="100" t="inlineStr">
        <is>
          <t>4681631559783738238</t>
        </is>
      </c>
      <c r="B41" s="97" t="inlineStr">
        <is>
          <t>厂家</t>
        </is>
      </c>
      <c r="C41" s="98" t="n">
        <v>130</v>
      </c>
      <c r="D41" s="97" t="n"/>
      <c r="E41" s="97">
        <f>SUM(C41:D41)</f>
        <v/>
      </c>
      <c r="F41" s="97" t="n"/>
      <c r="G41" s="97" t="n">
        <v>100</v>
      </c>
      <c r="H41" s="97" t="n">
        <v>68.40000000000001</v>
      </c>
      <c r="I41" s="97">
        <f>SUM(F41:H41)</f>
        <v/>
      </c>
      <c r="J41" s="97" t="n"/>
      <c r="K41" s="97" t="inlineStr">
        <is>
          <t>圆通速递YT7601642212538</t>
        </is>
      </c>
      <c r="L41" s="97" t="n"/>
      <c r="M41" s="97" t="n"/>
      <c r="N41" s="97" t="n"/>
      <c r="O41" s="97" t="n"/>
      <c r="P41" s="120" t="inlineStr">
        <is>
          <t>1570765561445388330</t>
        </is>
      </c>
      <c r="Q41" s="97" t="n"/>
      <c r="R41" s="97" t="inlineStr">
        <is>
          <t>2026-02-02 04:57:16</t>
        </is>
      </c>
      <c r="S41" s="97" t="inlineStr">
        <is>
          <t>已完成</t>
        </is>
      </c>
      <c r="T41" s="97" t="n"/>
      <c r="U41" s="97" t="inlineStr">
        <is>
          <t>客户安排师傅维修岩板</t>
        </is>
      </c>
      <c r="V41" s="97" t="inlineStr">
        <is>
          <t>协商一致退款</t>
        </is>
      </c>
      <c r="W41" s="119" t="inlineStr">
        <is>
          <t>✅ 可导入</t>
        </is>
      </c>
      <c r="X41" t="inlineStr">
        <is>
          <t>✓</t>
        </is>
      </c>
      <c r="Y41" t="inlineStr">
        <is>
          <t>订单号在订单总表中未找到</t>
        </is>
      </c>
      <c r="Z41" s="95" t="inlineStr">
        <is>
          <t>25年订单</t>
        </is>
      </c>
    </row>
    <row r="42" ht="18" customFormat="1" customHeight="1" s="95">
      <c r="A42" s="100" t="inlineStr">
        <is>
          <t>4880763722429255426</t>
        </is>
      </c>
      <c r="B42" s="96" t="inlineStr">
        <is>
          <t>其他</t>
        </is>
      </c>
      <c r="C42" s="117" t="n">
        <v>67</v>
      </c>
      <c r="D42" s="96" t="n"/>
      <c r="E42" s="96">
        <f>SUM(C42:D42)</f>
        <v/>
      </c>
      <c r="F42" s="96" t="n"/>
      <c r="G42" s="96" t="n"/>
      <c r="H42" s="96" t="n"/>
      <c r="I42" s="96">
        <f>SUM(F42:H42)</f>
        <v/>
      </c>
      <c r="J42" s="96" t="n"/>
      <c r="K42" s="96" t="n"/>
      <c r="L42" s="96" t="n"/>
      <c r="M42" s="96" t="n"/>
      <c r="N42" s="96" t="n"/>
      <c r="O42" s="96" t="n"/>
      <c r="P42" s="120" t="inlineStr">
        <is>
          <t>2026012711120520426700109390790</t>
        </is>
      </c>
      <c r="Q42" s="96" t="n"/>
      <c r="R42" s="96" t="inlineStr">
        <is>
          <t>2026-02-05 01:41:57</t>
        </is>
      </c>
      <c r="S42" s="96" t="inlineStr">
        <is>
          <t>已完成</t>
        </is>
      </c>
      <c r="T42" s="96" t="n"/>
      <c r="U42" s="96" t="inlineStr">
        <is>
          <t>差价</t>
        </is>
      </c>
      <c r="V42" s="96" t="inlineStr">
        <is>
          <t>协商一致退款</t>
        </is>
      </c>
      <c r="W42" s="119" t="inlineStr">
        <is>
          <t>✅ 可导入</t>
        </is>
      </c>
      <c r="X42" t="inlineStr">
        <is>
          <t>✓</t>
        </is>
      </c>
      <c r="Y42" t="inlineStr">
        <is>
          <t>订单号在订单总表中未找到</t>
        </is>
      </c>
      <c r="Z42" s="95" t="inlineStr">
        <is>
          <t>25年订单</t>
        </is>
      </c>
    </row>
    <row r="43" ht="18" customFormat="1" customHeight="1" s="95">
      <c r="A43" s="100" t="inlineStr">
        <is>
          <t>3057664227238991077</t>
        </is>
      </c>
      <c r="B43" s="97" t="inlineStr">
        <is>
          <t>其他</t>
        </is>
      </c>
      <c r="C43" s="98" t="n">
        <v>2794.6</v>
      </c>
      <c r="D43" s="97" t="n"/>
      <c r="E43" s="97">
        <f>SUM(C43:D43)</f>
        <v/>
      </c>
      <c r="F43" s="97" t="n"/>
      <c r="G43" s="97" t="n"/>
      <c r="H43" s="97" t="n"/>
      <c r="I43" s="97">
        <f>SUM(F43:H43)</f>
        <v/>
      </c>
      <c r="J43" s="97" t="n"/>
      <c r="K43" s="97" t="n"/>
      <c r="L43" s="97" t="n"/>
      <c r="M43" s="97" t="n"/>
      <c r="N43" s="97" t="n"/>
      <c r="O43" s="97" t="n"/>
      <c r="P43" s="118" t="n"/>
      <c r="Q43" s="97" t="n"/>
      <c r="R43" s="97" t="inlineStr">
        <is>
          <t>2026-02-06 22:34:46</t>
        </is>
      </c>
      <c r="S43" s="97" t="inlineStr">
        <is>
          <t>已完成</t>
        </is>
      </c>
      <c r="T43" s="97" t="n"/>
      <c r="U43" s="97" t="inlineStr">
        <is>
          <t>退货转</t>
        </is>
      </c>
      <c r="V43" s="97" t="inlineStr">
        <is>
          <t>协商一致退款</t>
        </is>
      </c>
      <c r="W43" s="119" t="inlineStr">
        <is>
          <t>✅ 可导入</t>
        </is>
      </c>
      <c r="X43" t="inlineStr">
        <is>
          <t>✓</t>
        </is>
      </c>
      <c r="Y43" t="inlineStr">
        <is>
          <t>订单号在订单总表中未找到</t>
        </is>
      </c>
      <c r="Z43" s="95" t="inlineStr">
        <is>
          <t>25年订单</t>
        </is>
      </c>
    </row>
    <row r="44" ht="18" customFormat="1" customHeight="1" s="95">
      <c r="A44" s="100" t="inlineStr">
        <is>
          <t>3231845511095697158</t>
        </is>
      </c>
      <c r="B44" s="96" t="inlineStr">
        <is>
          <t>客户</t>
        </is>
      </c>
      <c r="C44" s="117" t="n">
        <v>22</v>
      </c>
      <c r="D44" s="96" t="n"/>
      <c r="E44" s="96">
        <f>SUM(C44:D44)</f>
        <v/>
      </c>
      <c r="F44" s="96" t="n"/>
      <c r="G44" s="96" t="n"/>
      <c r="H44" s="96" t="n"/>
      <c r="I44" s="96">
        <f>SUM(F44:H44)</f>
        <v/>
      </c>
      <c r="J44" s="96" t="n"/>
      <c r="K44" s="96" t="n"/>
      <c r="L44" s="96" t="n"/>
      <c r="M44" s="96" t="n"/>
      <c r="N44" s="96" t="n"/>
      <c r="O44" s="96" t="n"/>
      <c r="P44" s="118" t="n"/>
      <c r="Q44" s="96" t="n"/>
      <c r="R44" s="96" t="inlineStr">
        <is>
          <t>2026-02-07 18:50:16</t>
        </is>
      </c>
      <c r="S44" s="96" t="inlineStr">
        <is>
          <t>已完成</t>
        </is>
      </c>
      <c r="T44" s="96" t="n"/>
      <c r="U44" s="96" t="n"/>
      <c r="V44" s="96" t="inlineStr">
        <is>
          <t>不想要了</t>
        </is>
      </c>
      <c r="W44" s="119" t="inlineStr">
        <is>
          <t>✅ 可导入</t>
        </is>
      </c>
      <c r="X44" t="inlineStr">
        <is>
          <t>✓</t>
        </is>
      </c>
    </row>
    <row r="45" ht="18" customFormat="1" customHeight="1" s="95">
      <c r="A45" s="100" t="inlineStr">
        <is>
          <t>3222552000517137151</t>
        </is>
      </c>
      <c r="B45" s="97" t="inlineStr">
        <is>
          <t>客户</t>
        </is>
      </c>
      <c r="C45" s="98" t="n">
        <v>11704.64</v>
      </c>
      <c r="D45" s="97" t="n"/>
      <c r="E45" s="97">
        <f>SUM(C45:D45)</f>
        <v/>
      </c>
      <c r="F45" s="97" t="n"/>
      <c r="G45" s="97" t="n"/>
      <c r="H45" s="97" t="n"/>
      <c r="I45" s="97">
        <f>SUM(F45:H45)</f>
        <v/>
      </c>
      <c r="J45" s="97" t="n"/>
      <c r="K45" s="97" t="n"/>
      <c r="L45" s="97" t="n"/>
      <c r="M45" s="97" t="n"/>
      <c r="N45" s="97" t="n"/>
      <c r="O45" s="97" t="n"/>
      <c r="P45" s="118" t="n"/>
      <c r="Q45" s="97" t="n"/>
      <c r="R45" s="97" t="inlineStr">
        <is>
          <t>2026-02-08 22:55:55</t>
        </is>
      </c>
      <c r="S45" s="97" t="inlineStr">
        <is>
          <t>已完成</t>
        </is>
      </c>
      <c r="T45" s="97" t="n"/>
      <c r="U45" s="97" t="n"/>
      <c r="V45" s="97" t="inlineStr">
        <is>
          <t>订单信息拍错（规格/尺码/颜色等）</t>
        </is>
      </c>
      <c r="W45" s="119" t="inlineStr">
        <is>
          <t>✅ 可导入</t>
        </is>
      </c>
      <c r="X45" t="inlineStr">
        <is>
          <t>✓</t>
        </is>
      </c>
    </row>
    <row r="46" ht="18" customFormat="1" customHeight="1" s="95">
      <c r="A46" s="100" t="inlineStr">
        <is>
          <t>3235555166030977790</t>
        </is>
      </c>
      <c r="B46" s="96" t="inlineStr">
        <is>
          <t>客户</t>
        </is>
      </c>
      <c r="C46" s="117" t="n">
        <v>22</v>
      </c>
      <c r="D46" s="96" t="n"/>
      <c r="E46" s="96">
        <f>SUM(C46:D46)</f>
        <v/>
      </c>
      <c r="F46" s="96" t="n"/>
      <c r="G46" s="96" t="n"/>
      <c r="H46" s="96" t="n"/>
      <c r="I46" s="96">
        <f>SUM(F46:H46)</f>
        <v/>
      </c>
      <c r="J46" s="96" t="n"/>
      <c r="K46" s="96" t="n"/>
      <c r="L46" s="96" t="n"/>
      <c r="M46" s="96" t="n"/>
      <c r="N46" s="96" t="n"/>
      <c r="O46" s="96" t="n"/>
      <c r="P46" s="118" t="n"/>
      <c r="Q46" s="96" t="n"/>
      <c r="R46" s="96" t="inlineStr">
        <is>
          <t>2026-02-09 12:14:38</t>
        </is>
      </c>
      <c r="S46" s="96" t="inlineStr">
        <is>
          <t>已完成</t>
        </is>
      </c>
      <c r="T46" s="96" t="n"/>
      <c r="U46" s="96" t="n"/>
      <c r="V46" s="96" t="inlineStr">
        <is>
          <t>不想要了</t>
        </is>
      </c>
      <c r="W46" s="119" t="inlineStr">
        <is>
          <t>✅ 可导入</t>
        </is>
      </c>
      <c r="X46" t="inlineStr">
        <is>
          <t>✓</t>
        </is>
      </c>
    </row>
    <row r="47" ht="18" customFormat="1" customHeight="1" s="95">
      <c r="A47" s="100" t="inlineStr">
        <is>
          <t>4502009988024014845</t>
        </is>
      </c>
      <c r="B47" s="97" t="inlineStr">
        <is>
          <t>客户</t>
        </is>
      </c>
      <c r="C47" s="98" t="n">
        <v>5534.16</v>
      </c>
      <c r="D47" s="97" t="n"/>
      <c r="E47" s="97">
        <f>SUM(C47:D47)</f>
        <v/>
      </c>
      <c r="F47" s="97" t="n"/>
      <c r="G47" s="97" t="n"/>
      <c r="H47" s="97" t="n"/>
      <c r="I47" s="97">
        <f>SUM(F47:H47)</f>
        <v/>
      </c>
      <c r="J47" s="97" t="n"/>
      <c r="K47" s="97" t="n"/>
      <c r="L47" s="97" t="n"/>
      <c r="M47" s="97" t="n"/>
      <c r="N47" s="97" t="n"/>
      <c r="O47" s="97" t="n"/>
      <c r="P47" s="118" t="n"/>
      <c r="Q47" s="97" t="n"/>
      <c r="R47" s="97" t="inlineStr">
        <is>
          <t>2026-02-09 12:31:34</t>
        </is>
      </c>
      <c r="S47" s="97" t="inlineStr">
        <is>
          <t>已完成</t>
        </is>
      </c>
      <c r="T47" s="97" t="n"/>
      <c r="U47" s="97" t="n"/>
      <c r="V47" s="97" t="inlineStr">
        <is>
          <t>订单信息拍错（规格/尺码/颜色等）</t>
        </is>
      </c>
      <c r="W47" s="119" t="inlineStr">
        <is>
          <t>✅ 可导入</t>
        </is>
      </c>
      <c r="X47" t="inlineStr">
        <is>
          <t>✓</t>
        </is>
      </c>
    </row>
    <row r="48" ht="18" customFormat="1" customHeight="1" s="95">
      <c r="A48" s="100" t="inlineStr">
        <is>
          <t>3030290688676445374</t>
        </is>
      </c>
      <c r="B48" s="96" t="inlineStr">
        <is>
          <t>厂家</t>
        </is>
      </c>
      <c r="C48" s="117" t="n">
        <v>0</v>
      </c>
      <c r="D48" s="96" t="n"/>
      <c r="E48" s="96">
        <f>SUM(C48:D48)</f>
        <v/>
      </c>
      <c r="F48" s="96" t="n"/>
      <c r="G48" s="96" t="n"/>
      <c r="H48" s="96" t="n"/>
      <c r="I48" s="96">
        <f>SUM(F48:H48)</f>
        <v/>
      </c>
      <c r="J48" s="96" t="n"/>
      <c r="K48" s="96" t="n"/>
      <c r="L48" s="96" t="n"/>
      <c r="M48" s="96" t="n"/>
      <c r="N48" s="96" t="n"/>
      <c r="O48" s="96" t="n"/>
      <c r="P48" s="120" t="inlineStr">
        <is>
          <t>2026010211120520426700833637170</t>
        </is>
      </c>
      <c r="Q48" s="96" t="n"/>
      <c r="R48" s="96" t="inlineStr">
        <is>
          <t>2026-02-10 18:11:38</t>
        </is>
      </c>
      <c r="S48" s="96" t="inlineStr">
        <is>
          <t>已完成</t>
        </is>
      </c>
      <c r="T48" s="96" t="n"/>
      <c r="U48" s="96" t="n"/>
      <c r="V48" s="96" t="inlineStr">
        <is>
          <t>做工瑕疵问题</t>
        </is>
      </c>
      <c r="W48" s="119" t="inlineStr">
        <is>
          <t>✅ 可导入</t>
        </is>
      </c>
      <c r="X48" t="inlineStr">
        <is>
          <t>✓</t>
        </is>
      </c>
      <c r="Y48" t="inlineStr">
        <is>
          <t>订单号在订单总表中未找到</t>
        </is>
      </c>
      <c r="Z48" s="95" t="inlineStr">
        <is>
          <t>25年订单</t>
        </is>
      </c>
    </row>
    <row r="49" ht="18" customFormat="1" customHeight="1" s="95">
      <c r="A49" s="100" t="inlineStr">
        <is>
          <t>3030330757980445374</t>
        </is>
      </c>
      <c r="B49" s="97" t="inlineStr">
        <is>
          <t>厂家</t>
        </is>
      </c>
      <c r="C49" s="98" t="n">
        <v>0</v>
      </c>
      <c r="D49" s="97" t="n"/>
      <c r="E49" s="97">
        <f>SUM(C49:D49)</f>
        <v/>
      </c>
      <c r="F49" s="97" t="n">
        <v>400</v>
      </c>
      <c r="G49" s="97">
        <f>99+119+160</f>
        <v/>
      </c>
      <c r="H49" s="97">
        <f>432+1660+190</f>
        <v/>
      </c>
      <c r="I49" s="97">
        <f>SUM(F49:H49)</f>
        <v/>
      </c>
      <c r="J49" s="97" t="n"/>
      <c r="K49" s="97" t="inlineStr">
        <is>
          <t>壹米滴答700899109118</t>
        </is>
      </c>
      <c r="L49" s="97" t="n">
        <v>446</v>
      </c>
      <c r="M49" s="97" t="n"/>
      <c r="N49" s="97" t="n"/>
      <c r="O49" s="97" t="n"/>
      <c r="P49" s="118" t="n"/>
      <c r="Q49" s="97" t="n"/>
      <c r="R49" s="97" t="inlineStr">
        <is>
          <t>2026-02-10 18:11:49</t>
        </is>
      </c>
      <c r="S49" s="97" t="inlineStr">
        <is>
          <t>已完成</t>
        </is>
      </c>
      <c r="T49" s="97" t="n"/>
      <c r="U49" s="97" t="inlineStr">
        <is>
          <t>张会之赔偿400用于撤评</t>
        </is>
      </c>
      <c r="V49" s="97" t="inlineStr">
        <is>
          <t>做工瑕疵问题</t>
        </is>
      </c>
      <c r="W49" s="119" t="inlineStr">
        <is>
          <t>✅ 可导入</t>
        </is>
      </c>
      <c r="X49" t="inlineStr">
        <is>
          <t>✓</t>
        </is>
      </c>
      <c r="Y49" t="inlineStr">
        <is>
          <t>订单号在订单总表中未找到</t>
        </is>
      </c>
      <c r="Z49" s="95" t="inlineStr">
        <is>
          <t>25年订单</t>
        </is>
      </c>
    </row>
    <row r="50" ht="18" customFormat="1" customHeight="1" s="95">
      <c r="A50" s="100" t="inlineStr">
        <is>
          <t>4822871835346129940</t>
        </is>
      </c>
      <c r="B50" s="96" t="inlineStr">
        <is>
          <t>其他</t>
        </is>
      </c>
      <c r="C50" s="117" t="n">
        <v>200</v>
      </c>
      <c r="D50" s="96" t="n"/>
      <c r="E50" s="96">
        <f>SUM(C50:D50)</f>
        <v/>
      </c>
      <c r="F50" s="96" t="n"/>
      <c r="G50" s="96" t="n">
        <v>178</v>
      </c>
      <c r="H50" s="96" t="n"/>
      <c r="I50" s="96">
        <f>SUM(F50:H50)</f>
        <v/>
      </c>
      <c r="J50" s="96" t="n"/>
      <c r="K50" s="96" t="n"/>
      <c r="L50" s="96" t="n"/>
      <c r="M50" s="96" t="n"/>
      <c r="N50" s="96" t="n"/>
      <c r="O50" s="96" t="n"/>
      <c r="P50" s="118" t="n"/>
      <c r="Q50" s="96" t="n"/>
      <c r="R50" s="96" t="inlineStr">
        <is>
          <t>2026-02-11 01:43:21</t>
        </is>
      </c>
      <c r="S50" s="96" t="inlineStr">
        <is>
          <t>已完成</t>
        </is>
      </c>
      <c r="T50" s="96" t="n"/>
      <c r="U50" s="96" t="inlineStr">
        <is>
          <t>赔偿</t>
        </is>
      </c>
      <c r="V50" s="96" t="inlineStr">
        <is>
          <t>协商一致退款</t>
        </is>
      </c>
      <c r="W50" s="119" t="inlineStr">
        <is>
          <t>✅ 可导入</t>
        </is>
      </c>
      <c r="X50" t="inlineStr">
        <is>
          <t>✓</t>
        </is>
      </c>
      <c r="Y50" t="inlineStr">
        <is>
          <t>订单号在订单总表中未找到</t>
        </is>
      </c>
      <c r="Z50" s="95" t="inlineStr">
        <is>
          <t>25年订单</t>
        </is>
      </c>
    </row>
    <row r="51" ht="18" customFormat="1" customHeight="1" s="95">
      <c r="A51" s="121" t="inlineStr">
        <is>
          <t>5055226562790719629</t>
        </is>
      </c>
      <c r="B51" s="97" t="inlineStr">
        <is>
          <t>客户</t>
        </is>
      </c>
      <c r="C51" s="98" t="n">
        <v>2669.41</v>
      </c>
      <c r="D51" s="97" t="n"/>
      <c r="E51" s="97">
        <f>SUM(C51:D51)</f>
        <v/>
      </c>
      <c r="F51" s="97" t="n"/>
      <c r="G51" s="97" t="n"/>
      <c r="H51" s="97" t="n"/>
      <c r="I51" s="97">
        <f>SUM(F51:H51)</f>
        <v/>
      </c>
      <c r="J51" s="97" t="n"/>
      <c r="K51" s="97" t="n"/>
      <c r="L51" s="97" t="n"/>
      <c r="M51" s="97" t="n"/>
      <c r="N51" s="97" t="n"/>
      <c r="O51" s="97" t="n"/>
      <c r="P51" s="118" t="n"/>
      <c r="Q51" s="97" t="n"/>
      <c r="R51" s="97" t="inlineStr">
        <is>
          <t>2026-02-12 23:37:38</t>
        </is>
      </c>
      <c r="S51" s="97" t="inlineStr">
        <is>
          <t>已完成</t>
        </is>
      </c>
      <c r="T51" s="97" t="n"/>
      <c r="U51" s="97" t="n"/>
      <c r="V51" s="97" t="inlineStr">
        <is>
          <t>拍错/多拍/不喜欢</t>
        </is>
      </c>
      <c r="W51" s="119" t="inlineStr">
        <is>
          <t>✅ 可导入</t>
        </is>
      </c>
      <c r="X51" t="inlineStr">
        <is>
          <t>✓</t>
        </is>
      </c>
    </row>
    <row r="52" ht="18" customFormat="1" customHeight="1" s="95">
      <c r="A52" s="100" t="inlineStr">
        <is>
          <t>3259854410261761380</t>
        </is>
      </c>
      <c r="B52" s="96" t="inlineStr">
        <is>
          <t>客户</t>
        </is>
      </c>
      <c r="C52" s="117" t="n">
        <v>19.5</v>
      </c>
      <c r="D52" s="96" t="n"/>
      <c r="E52" s="96">
        <f>SUM(C52:D52)</f>
        <v/>
      </c>
      <c r="F52" s="96" t="n"/>
      <c r="G52" s="96" t="n"/>
      <c r="H52" s="96" t="n"/>
      <c r="I52" s="96">
        <f>SUM(F52:H52)</f>
        <v/>
      </c>
      <c r="J52" s="96" t="n"/>
      <c r="K52" s="96" t="n"/>
      <c r="L52" s="96" t="n"/>
      <c r="M52" s="96" t="n"/>
      <c r="N52" s="96" t="n"/>
      <c r="O52" s="96" t="n"/>
      <c r="P52" s="118" t="n"/>
      <c r="Q52" s="96" t="n"/>
      <c r="R52" s="96" t="inlineStr">
        <is>
          <t>2026-02-26 02:06:51</t>
        </is>
      </c>
      <c r="S52" s="96" t="inlineStr">
        <is>
          <t>已完成</t>
        </is>
      </c>
      <c r="T52" s="96" t="n"/>
      <c r="U52" s="96" t="n"/>
      <c r="V52" s="96" t="inlineStr">
        <is>
          <t>订单信息拍错（规格/尺码/颜色等）</t>
        </is>
      </c>
      <c r="W52" s="119" t="inlineStr">
        <is>
          <t>✅ 可导入</t>
        </is>
      </c>
      <c r="X52" t="inlineStr">
        <is>
          <t>✓</t>
        </is>
      </c>
      <c r="Y52" t="inlineStr">
        <is>
          <t>订单号在订单总表中未找到</t>
        </is>
      </c>
      <c r="Z52" s="95" t="inlineStr">
        <is>
          <t>已关闭订单</t>
        </is>
      </c>
    </row>
    <row r="53" ht="18" customFormat="1" customHeight="1" s="95">
      <c r="A53" s="100" t="inlineStr">
        <is>
          <t>3259854410261761380</t>
        </is>
      </c>
      <c r="B53" s="97" t="inlineStr">
        <is>
          <t>客户</t>
        </is>
      </c>
      <c r="C53" s="98" t="n">
        <v>19.5</v>
      </c>
      <c r="D53" s="97" t="n"/>
      <c r="E53" s="97">
        <f>SUM(C53:D53)</f>
        <v/>
      </c>
      <c r="F53" s="97" t="n"/>
      <c r="G53" s="97" t="n"/>
      <c r="H53" s="97" t="n"/>
      <c r="I53" s="97">
        <f>SUM(F53:H53)</f>
        <v/>
      </c>
      <c r="J53" s="97" t="n"/>
      <c r="K53" s="97" t="n"/>
      <c r="L53" s="97" t="n"/>
      <c r="M53" s="97" t="n"/>
      <c r="N53" s="97" t="n"/>
      <c r="O53" s="97" t="n"/>
      <c r="P53" s="118" t="n"/>
      <c r="Q53" s="97" t="n"/>
      <c r="R53" s="97" t="inlineStr">
        <is>
          <t>2026-02-26 02:07:50</t>
        </is>
      </c>
      <c r="S53" s="97" t="inlineStr">
        <is>
          <t>已完成</t>
        </is>
      </c>
      <c r="T53" s="97" t="n"/>
      <c r="U53" s="97" t="n"/>
      <c r="V53" s="97" t="inlineStr">
        <is>
          <t>订单信息拍错（规格/尺码/颜色等）</t>
        </is>
      </c>
      <c r="W53" s="119" t="inlineStr">
        <is>
          <t>✅ 可导入</t>
        </is>
      </c>
      <c r="X53" t="inlineStr">
        <is>
          <t>✓</t>
        </is>
      </c>
      <c r="Y53" t="inlineStr">
        <is>
          <t>订单号在订单总表中未找到</t>
        </is>
      </c>
      <c r="Z53" s="95" t="inlineStr">
        <is>
          <t>已关闭订单</t>
        </is>
      </c>
    </row>
    <row r="54" customFormat="1" s="95">
      <c r="A54" s="100" t="inlineStr">
        <is>
          <t>5076858603988333419</t>
        </is>
      </c>
      <c r="B54" s="96" t="inlineStr">
        <is>
          <t>客户</t>
        </is>
      </c>
      <c r="C54" s="117" t="n">
        <v>22.5</v>
      </c>
      <c r="D54" s="96" t="n"/>
      <c r="E54" s="96">
        <f>SUM(C54:D54)</f>
        <v/>
      </c>
      <c r="F54" s="96" t="n"/>
      <c r="G54" s="96" t="n"/>
      <c r="H54" s="96" t="n"/>
      <c r="I54" s="96">
        <f>SUM(F54:H54)</f>
        <v/>
      </c>
      <c r="J54" s="96" t="n"/>
      <c r="K54" s="96" t="n"/>
      <c r="L54" s="96" t="n"/>
      <c r="M54" s="96" t="n"/>
      <c r="N54" s="96" t="n"/>
      <c r="O54" s="96" t="n"/>
      <c r="P54" s="118" t="n"/>
      <c r="Q54" s="96" t="n"/>
      <c r="R54" s="96" t="inlineStr">
        <is>
          <t>2026-02-26 18:19:10</t>
        </is>
      </c>
      <c r="S54" s="96" t="inlineStr">
        <is>
          <t>已完成</t>
        </is>
      </c>
      <c r="T54" s="96" t="n"/>
      <c r="U54" s="96" t="n"/>
      <c r="V54" s="96" t="inlineStr">
        <is>
          <t>不想要了</t>
        </is>
      </c>
      <c r="W54" s="119" t="inlineStr">
        <is>
          <t>✅ 可导入</t>
        </is>
      </c>
      <c r="X54" t="inlineStr">
        <is>
          <t>✓</t>
        </is>
      </c>
    </row>
    <row r="55" customFormat="1" s="95">
      <c r="A55" s="100" t="inlineStr">
        <is>
          <t>3235315081363137151</t>
        </is>
      </c>
      <c r="B55" s="97" t="inlineStr">
        <is>
          <t>客户</t>
        </is>
      </c>
      <c r="C55" s="98" t="n">
        <v>10541</v>
      </c>
      <c r="D55" s="97" t="n"/>
      <c r="E55" s="97">
        <f>SUM(C55:D55)</f>
        <v/>
      </c>
      <c r="F55" s="97" t="n"/>
      <c r="G55" s="97" t="n"/>
      <c r="H55" s="97" t="n"/>
      <c r="I55" s="97">
        <f>SUM(F55:H55)</f>
        <v/>
      </c>
      <c r="J55" s="97" t="n"/>
      <c r="K55" s="97" t="n"/>
      <c r="L55" s="97" t="n"/>
      <c r="M55" s="97" t="n"/>
      <c r="N55" s="97" t="n"/>
      <c r="O55" s="97" t="n"/>
      <c r="P55" s="118" t="n"/>
      <c r="Q55" s="97" t="n"/>
      <c r="R55" s="97" t="inlineStr">
        <is>
          <t>2026-02-27 11:37:04</t>
        </is>
      </c>
      <c r="S55" s="97" t="inlineStr">
        <is>
          <t>已完成</t>
        </is>
      </c>
      <c r="T55" s="97" t="n"/>
      <c r="U55" s="97" t="n"/>
      <c r="V55" s="97" t="inlineStr">
        <is>
          <t>不想要了</t>
        </is>
      </c>
      <c r="W55" s="119" t="inlineStr">
        <is>
          <t>✅ 可导入</t>
        </is>
      </c>
      <c r="X55" t="inlineStr">
        <is>
          <t>✓</t>
        </is>
      </c>
    </row>
    <row r="56" customFormat="1" s="95">
      <c r="A56" s="100" t="inlineStr">
        <is>
          <t>4990013425203542801</t>
        </is>
      </c>
      <c r="B56" s="96" t="inlineStr">
        <is>
          <t>其他</t>
        </is>
      </c>
      <c r="C56" s="117" t="n">
        <v>156.55</v>
      </c>
      <c r="D56" s="96" t="n"/>
      <c r="E56" s="96">
        <f>SUM(C56:D56)</f>
        <v/>
      </c>
      <c r="F56" s="96" t="n"/>
      <c r="G56" s="96" t="n">
        <v>200</v>
      </c>
      <c r="H56" s="96" t="n"/>
      <c r="I56" s="96">
        <f>SUM(F56:H56)</f>
        <v/>
      </c>
      <c r="J56" s="96" t="n"/>
      <c r="K56" s="96" t="n"/>
      <c r="L56" s="96" t="n"/>
      <c r="M56" s="96" t="n"/>
      <c r="N56" s="96" t="n"/>
      <c r="O56" s="96" t="n"/>
      <c r="P56" s="120" t="inlineStr">
        <is>
          <t>2026021111120520426700788095580</t>
        </is>
      </c>
      <c r="Q56" s="96" t="n"/>
      <c r="R56" s="96" t="inlineStr">
        <is>
          <t>2026-03-01 11:09:29</t>
        </is>
      </c>
      <c r="S56" s="96" t="inlineStr">
        <is>
          <t>已完成</t>
        </is>
      </c>
      <c r="T56" s="96" t="n"/>
      <c r="U56" s="96" t="inlineStr">
        <is>
          <t>赔偿</t>
        </is>
      </c>
      <c r="V56" s="96" t="inlineStr">
        <is>
          <t>协商一致退款</t>
        </is>
      </c>
      <c r="W56" s="119" t="inlineStr">
        <is>
          <t>✅ 可导入</t>
        </is>
      </c>
      <c r="X56" t="inlineStr">
        <is>
          <t>✓</t>
        </is>
      </c>
    </row>
    <row r="57" customFormat="1" s="95">
      <c r="A57" s="100" t="inlineStr">
        <is>
          <t>5067510123159336731</t>
        </is>
      </c>
      <c r="B57" s="97" t="inlineStr">
        <is>
          <t>客户</t>
        </is>
      </c>
      <c r="C57" s="98" t="n">
        <v>2754.55</v>
      </c>
      <c r="D57" s="97" t="n"/>
      <c r="E57" s="97">
        <f>SUM(C57:D57)</f>
        <v/>
      </c>
      <c r="F57" s="97" t="n"/>
      <c r="G57" s="97" t="n"/>
      <c r="H57" s="97" t="n"/>
      <c r="I57" s="97">
        <f>SUM(F57:H57)</f>
        <v/>
      </c>
      <c r="J57" s="97" t="n"/>
      <c r="K57" s="97" t="n"/>
      <c r="L57" s="97" t="n"/>
      <c r="M57" s="97" t="n"/>
      <c r="N57" s="97" t="n"/>
      <c r="O57" s="97" t="n"/>
      <c r="P57" s="120" t="inlineStr">
        <is>
          <t>2026033011120520426700539631960</t>
        </is>
      </c>
      <c r="Q57" s="97" t="n"/>
      <c r="R57" s="97" t="inlineStr">
        <is>
          <t>2026-03-02 07:24:27</t>
        </is>
      </c>
      <c r="S57" s="97" t="inlineStr">
        <is>
          <t>已完成</t>
        </is>
      </c>
      <c r="T57" s="97" t="n"/>
      <c r="U57" s="97" t="n"/>
      <c r="V57" s="97" t="inlineStr">
        <is>
          <t>拍错/多拍/不喜欢</t>
        </is>
      </c>
      <c r="W57" s="119" t="inlineStr">
        <is>
          <t>✅ 可导入</t>
        </is>
      </c>
      <c r="X57" t="inlineStr">
        <is>
          <t>✓</t>
        </is>
      </c>
    </row>
    <row r="58" customFormat="1" s="95">
      <c r="A58" s="100" t="inlineStr">
        <is>
          <t>5089674278327336731</t>
        </is>
      </c>
      <c r="B58" s="96" t="inlineStr">
        <is>
          <t>客户</t>
        </is>
      </c>
      <c r="C58" s="117" t="n">
        <v>2233.64</v>
      </c>
      <c r="D58" s="96" t="n"/>
      <c r="E58" s="96">
        <f>SUM(C58:D58)</f>
        <v/>
      </c>
      <c r="F58" s="96" t="n"/>
      <c r="G58" s="96" t="n"/>
      <c r="H58" s="96" t="n"/>
      <c r="I58" s="96">
        <f>SUM(F58:H58)</f>
        <v/>
      </c>
      <c r="J58" s="96" t="n"/>
      <c r="K58" s="96" t="n"/>
      <c r="L58" s="96" t="n"/>
      <c r="M58" s="96" t="n"/>
      <c r="N58" s="96" t="n"/>
      <c r="O58" s="96" t="n"/>
      <c r="P58" s="118" t="n"/>
      <c r="Q58" s="96" t="n"/>
      <c r="R58" s="96" t="inlineStr">
        <is>
          <t>2026-03-02 07:27:16</t>
        </is>
      </c>
      <c r="S58" s="96" t="inlineStr">
        <is>
          <t>已完成</t>
        </is>
      </c>
      <c r="T58" s="96" t="n"/>
      <c r="U58" s="96" t="n"/>
      <c r="V58" s="96" t="inlineStr">
        <is>
          <t>拍错/多拍/不喜欢</t>
        </is>
      </c>
      <c r="W58" s="119" t="inlineStr">
        <is>
          <t>✅ 可导入</t>
        </is>
      </c>
      <c r="X58" t="inlineStr">
        <is>
          <t>✓</t>
        </is>
      </c>
    </row>
    <row r="59" customFormat="1" s="95">
      <c r="A59" s="100" t="inlineStr">
        <is>
          <t>3273678408328679869</t>
        </is>
      </c>
      <c r="B59" s="97" t="inlineStr">
        <is>
          <t>客户</t>
        </is>
      </c>
      <c r="C59" s="98" t="n">
        <v>5820</v>
      </c>
      <c r="D59" s="97" t="n"/>
      <c r="E59" s="97">
        <f>SUM(C59:D59)</f>
        <v/>
      </c>
      <c r="F59" s="97" t="n"/>
      <c r="G59" s="97" t="n"/>
      <c r="H59" s="97" t="n"/>
      <c r="I59" s="97">
        <f>SUM(F59:H59)</f>
        <v/>
      </c>
      <c r="J59" s="97" t="n"/>
      <c r="K59" s="97" t="n"/>
      <c r="L59" s="97" t="n"/>
      <c r="M59" s="97" t="n"/>
      <c r="N59" s="97" t="n"/>
      <c r="O59" s="97" t="n"/>
      <c r="P59" s="118" t="n"/>
      <c r="Q59" s="97" t="n"/>
      <c r="R59" s="97" t="inlineStr">
        <is>
          <t>2026-03-04 16:48:07</t>
        </is>
      </c>
      <c r="S59" s="97" t="inlineStr">
        <is>
          <t>已完成</t>
        </is>
      </c>
      <c r="T59" s="97" t="n"/>
      <c r="U59" s="97" t="n"/>
      <c r="V59" s="97" t="inlineStr">
        <is>
          <t>订单信息拍错（规格/尺码/颜色等）</t>
        </is>
      </c>
      <c r="W59" s="119" t="inlineStr">
        <is>
          <t>✅ 可导入</t>
        </is>
      </c>
      <c r="X59" t="inlineStr">
        <is>
          <t>✓</t>
        </is>
      </c>
    </row>
    <row r="60" customFormat="1" s="95">
      <c r="A60" s="100" t="inlineStr">
        <is>
          <t>3272188260416132798</t>
        </is>
      </c>
      <c r="B60" s="96" t="inlineStr">
        <is>
          <t>客户</t>
        </is>
      </c>
      <c r="C60" s="117" t="n">
        <v>2754.55</v>
      </c>
      <c r="D60" s="96" t="n"/>
      <c r="E60" s="96">
        <f>SUM(C60:D60)</f>
        <v/>
      </c>
      <c r="F60" s="96" t="n"/>
      <c r="G60" s="96" t="n"/>
      <c r="H60" s="96" t="n"/>
      <c r="I60" s="96">
        <f>SUM(F60:H60)</f>
        <v/>
      </c>
      <c r="J60" s="96" t="n"/>
      <c r="K60" s="96" t="n"/>
      <c r="L60" s="96" t="n"/>
      <c r="M60" s="96" t="n"/>
      <c r="N60" s="96" t="n"/>
      <c r="O60" s="96" t="n"/>
      <c r="P60" s="118" t="n"/>
      <c r="Q60" s="96" t="n"/>
      <c r="R60" s="96" t="inlineStr">
        <is>
          <t>2026-03-05 11:22:16</t>
        </is>
      </c>
      <c r="S60" s="96" t="inlineStr">
        <is>
          <t>已完成</t>
        </is>
      </c>
      <c r="T60" s="96" t="n"/>
      <c r="U60" s="96" t="n"/>
      <c r="V60" s="96" t="inlineStr">
        <is>
          <t>拍错/多拍/不喜欢</t>
        </is>
      </c>
      <c r="W60" s="119" t="inlineStr">
        <is>
          <t>✅ 可导入</t>
        </is>
      </c>
      <c r="X60" t="inlineStr">
        <is>
          <t>✓</t>
        </is>
      </c>
    </row>
    <row r="61" customFormat="1" s="95">
      <c r="A61" s="100" t="inlineStr">
        <is>
          <t>5096334565225016843</t>
        </is>
      </c>
      <c r="B61" s="97" t="inlineStr">
        <is>
          <t>客户</t>
        </is>
      </c>
      <c r="C61" s="98" t="n">
        <v>33</v>
      </c>
      <c r="D61" s="97" t="n"/>
      <c r="E61" s="97">
        <f>SUM(C61:D61)</f>
        <v/>
      </c>
      <c r="F61" s="97" t="n"/>
      <c r="G61" s="97" t="n"/>
      <c r="H61" s="97" t="n"/>
      <c r="I61" s="97">
        <f>SUM(F61:H61)</f>
        <v/>
      </c>
      <c r="J61" s="97" t="n"/>
      <c r="K61" s="97" t="n"/>
      <c r="L61" s="97" t="n"/>
      <c r="M61" s="97" t="n"/>
      <c r="N61" s="97" t="n"/>
      <c r="O61" s="97" t="n"/>
      <c r="P61" s="118" t="n"/>
      <c r="Q61" s="97" t="n"/>
      <c r="R61" s="97" t="inlineStr">
        <is>
          <t>2026-03-05 19:21:04</t>
        </is>
      </c>
      <c r="S61" s="97" t="inlineStr">
        <is>
          <t>已完成</t>
        </is>
      </c>
      <c r="T61" s="97" t="n"/>
      <c r="U61" s="97" t="n"/>
      <c r="V61" s="97" t="inlineStr">
        <is>
          <t>不想要了</t>
        </is>
      </c>
      <c r="W61" s="119" t="inlineStr">
        <is>
          <t>✅ 可导入</t>
        </is>
      </c>
      <c r="X61" t="inlineStr">
        <is>
          <t>✓</t>
        </is>
      </c>
      <c r="Y61" t="inlineStr">
        <is>
          <t>订单号在订单总表中未找到</t>
        </is>
      </c>
      <c r="Z61" s="95" t="inlineStr">
        <is>
          <t>已关闭订单</t>
        </is>
      </c>
    </row>
    <row r="62" customFormat="1" s="95">
      <c r="A62" s="100" t="inlineStr">
        <is>
          <t>3276878127133455685</t>
        </is>
      </c>
      <c r="B62" s="96" t="inlineStr">
        <is>
          <t>客户</t>
        </is>
      </c>
      <c r="C62" s="117" t="n">
        <v>657</v>
      </c>
      <c r="D62" s="96" t="n"/>
      <c r="E62" s="96">
        <f>SUM(C62:D62)</f>
        <v/>
      </c>
      <c r="F62" s="96" t="n"/>
      <c r="G62" s="96" t="n"/>
      <c r="H62" s="96" t="n"/>
      <c r="I62" s="96">
        <f>SUM(F62:H62)</f>
        <v/>
      </c>
      <c r="J62" s="96" t="n"/>
      <c r="K62" s="96" t="n"/>
      <c r="L62" s="96" t="n"/>
      <c r="M62" s="96" t="n"/>
      <c r="N62" s="96" t="n"/>
      <c r="O62" s="96" t="n"/>
      <c r="P62" s="118" t="n"/>
      <c r="Q62" s="96" t="n"/>
      <c r="R62" s="96" t="inlineStr">
        <is>
          <t>2026-03-06 16:40:10</t>
        </is>
      </c>
      <c r="S62" s="96" t="inlineStr">
        <is>
          <t>已完成</t>
        </is>
      </c>
      <c r="T62" s="96" t="n"/>
      <c r="U62" s="96" t="n"/>
      <c r="V62" s="96" t="inlineStr">
        <is>
          <t>不想要了</t>
        </is>
      </c>
      <c r="W62" s="119" t="inlineStr">
        <is>
          <t>✅ 可导入</t>
        </is>
      </c>
      <c r="X62" t="inlineStr">
        <is>
          <t>✓</t>
        </is>
      </c>
      <c r="Y62" t="inlineStr">
        <is>
          <t>订单号在订单总表中未找到</t>
        </is>
      </c>
      <c r="Z62" s="95" t="inlineStr">
        <is>
          <t>已关闭订单</t>
        </is>
      </c>
    </row>
    <row r="63" customFormat="1" s="95">
      <c r="A63" s="100" t="inlineStr">
        <is>
          <t>3272830285326563057</t>
        </is>
      </c>
      <c r="B63" s="97" t="inlineStr">
        <is>
          <t>客户</t>
        </is>
      </c>
      <c r="C63" s="98" t="n">
        <v>5978.95</v>
      </c>
      <c r="D63" s="97" t="n"/>
      <c r="E63" s="97">
        <f>SUM(C63:D63)</f>
        <v/>
      </c>
      <c r="F63" s="97" t="n"/>
      <c r="G63" s="97" t="n"/>
      <c r="H63" s="97" t="n"/>
      <c r="I63" s="97">
        <f>SUM(F63:H63)</f>
        <v/>
      </c>
      <c r="J63" s="97" t="n"/>
      <c r="K63" s="97" t="n"/>
      <c r="L63" s="97" t="n"/>
      <c r="M63" s="97" t="n"/>
      <c r="N63" s="97" t="n"/>
      <c r="O63" s="97" t="n"/>
      <c r="P63" s="118" t="n"/>
      <c r="Q63" s="97" t="n"/>
      <c r="R63" s="97" t="inlineStr">
        <is>
          <t>2026-03-07 20:21:02</t>
        </is>
      </c>
      <c r="S63" s="97" t="inlineStr">
        <is>
          <t>已完成</t>
        </is>
      </c>
      <c r="T63" s="97" t="n"/>
      <c r="U63" s="97" t="n"/>
      <c r="V63" s="97" t="inlineStr">
        <is>
          <t>不想要了</t>
        </is>
      </c>
      <c r="W63" s="119" t="inlineStr">
        <is>
          <t>✅ 可导入</t>
        </is>
      </c>
      <c r="X63" t="inlineStr">
        <is>
          <t>✓</t>
        </is>
      </c>
    </row>
    <row r="64" customFormat="1" s="95">
      <c r="A64" s="100" t="inlineStr">
        <is>
          <t>4502120005016088400</t>
        </is>
      </c>
      <c r="B64" s="96" t="inlineStr">
        <is>
          <t>客户</t>
        </is>
      </c>
      <c r="C64" s="117" t="n">
        <v>1644.5</v>
      </c>
      <c r="D64" s="96" t="n"/>
      <c r="E64" s="96">
        <f>SUM(C64:D64)</f>
        <v/>
      </c>
      <c r="F64" s="96" t="n"/>
      <c r="G64" s="96" t="n"/>
      <c r="H64" s="96" t="n"/>
      <c r="I64" s="96">
        <f>SUM(F64:H64)</f>
        <v/>
      </c>
      <c r="J64" s="96" t="n"/>
      <c r="K64" s="96" t="n"/>
      <c r="L64" s="96" t="n"/>
      <c r="M64" s="96" t="n"/>
      <c r="N64" s="96" t="n"/>
      <c r="O64" s="96" t="n"/>
      <c r="P64" s="118" t="n"/>
      <c r="Q64" s="96" t="n"/>
      <c r="R64" s="96" t="inlineStr">
        <is>
          <t>2026-03-08 11:33:24</t>
        </is>
      </c>
      <c r="S64" s="96" t="inlineStr">
        <is>
          <t>已完成</t>
        </is>
      </c>
      <c r="T64" s="96" t="n"/>
      <c r="U64" s="96" t="n"/>
      <c r="V64" s="96" t="inlineStr">
        <is>
          <t>不想要了</t>
        </is>
      </c>
      <c r="W64" s="119" t="inlineStr">
        <is>
          <t>✅ 可导入</t>
        </is>
      </c>
      <c r="X64" t="inlineStr">
        <is>
          <t>✓</t>
        </is>
      </c>
    </row>
    <row r="65" customFormat="1" s="95">
      <c r="A65" s="100" t="inlineStr">
        <is>
          <t>3266810259621794192</t>
        </is>
      </c>
      <c r="B65" s="97" t="inlineStr">
        <is>
          <t>客户</t>
        </is>
      </c>
      <c r="C65" s="98" t="n">
        <v>2871.25</v>
      </c>
      <c r="D65" s="97" t="n"/>
      <c r="E65" s="97">
        <f>SUM(C65:D65)</f>
        <v/>
      </c>
      <c r="F65" s="97" t="n"/>
      <c r="G65" s="97" t="n"/>
      <c r="H65" s="97" t="n"/>
      <c r="I65" s="97">
        <f>SUM(F65:H65)</f>
        <v/>
      </c>
      <c r="J65" s="97" t="n"/>
      <c r="K65" s="97" t="n"/>
      <c r="L65" s="97" t="n"/>
      <c r="M65" s="97" t="n"/>
      <c r="N65" s="97" t="n"/>
      <c r="O65" s="97" t="n"/>
      <c r="P65" s="120" t="inlineStr">
        <is>
          <t>1570780606835388330</t>
        </is>
      </c>
      <c r="Q65" s="97" t="n"/>
      <c r="R65" s="97" t="inlineStr">
        <is>
          <t>2026-03-09 17:42:43</t>
        </is>
      </c>
      <c r="S65" s="97" t="inlineStr">
        <is>
          <t>已完成</t>
        </is>
      </c>
      <c r="T65" s="97" t="n"/>
      <c r="U65" s="97" t="n"/>
      <c r="V65" s="97" t="inlineStr">
        <is>
          <t>拍错/多拍/不喜欢</t>
        </is>
      </c>
      <c r="W65" s="119" t="inlineStr">
        <is>
          <t>✅ 可导入</t>
        </is>
      </c>
      <c r="X65" t="inlineStr">
        <is>
          <t>✓</t>
        </is>
      </c>
    </row>
    <row r="66" customFormat="1" s="95">
      <c r="A66" s="100" t="inlineStr">
        <is>
          <t>4978716375859757806</t>
        </is>
      </c>
      <c r="B66" s="96" t="inlineStr">
        <is>
          <t>其他</t>
        </is>
      </c>
      <c r="C66" s="117" t="n">
        <v>25</v>
      </c>
      <c r="D66" s="96" t="n"/>
      <c r="E66" s="96">
        <f>SUM(C66:D66)</f>
        <v/>
      </c>
      <c r="F66" s="96" t="n"/>
      <c r="G66" s="96" t="n"/>
      <c r="H66" s="96" t="n"/>
      <c r="I66" s="96">
        <f>SUM(F66:H66)</f>
        <v/>
      </c>
      <c r="J66" s="96" t="n"/>
      <c r="K66" s="96" t="n"/>
      <c r="L66" s="96" t="n"/>
      <c r="M66" s="96" t="n"/>
      <c r="N66" s="96" t="n"/>
      <c r="O66" s="96" t="n"/>
      <c r="P66" s="118" t="n"/>
      <c r="Q66" s="96" t="n"/>
      <c r="R66" s="96" t="inlineStr">
        <is>
          <t>2026-03-12 04:04:58</t>
        </is>
      </c>
      <c r="S66" s="96" t="inlineStr">
        <is>
          <t>已完成</t>
        </is>
      </c>
      <c r="T66" s="96" t="n"/>
      <c r="U66" s="96" t="inlineStr">
        <is>
          <t>样块抵扣</t>
        </is>
      </c>
      <c r="V66" s="96" t="inlineStr">
        <is>
          <t>协商一致退款</t>
        </is>
      </c>
      <c r="W66" s="119" t="inlineStr">
        <is>
          <t>✅ 可导入</t>
        </is>
      </c>
      <c r="X66" t="inlineStr">
        <is>
          <t>✓</t>
        </is>
      </c>
      <c r="Y66" t="inlineStr">
        <is>
          <t>订单号在订单总表中未找到</t>
        </is>
      </c>
      <c r="Z66" s="95" t="inlineStr">
        <is>
          <t>样块订单未录入，25年订单</t>
        </is>
      </c>
    </row>
    <row r="67" customFormat="1" s="95">
      <c r="A67" s="100" t="inlineStr">
        <is>
          <t>4502142037003004847</t>
        </is>
      </c>
      <c r="B67" s="97" t="inlineStr">
        <is>
          <t>客户</t>
        </is>
      </c>
      <c r="C67" s="98" t="n">
        <v>1095</v>
      </c>
      <c r="D67" s="97" t="n"/>
      <c r="E67" s="97">
        <f>SUM(C67:D67)</f>
        <v/>
      </c>
      <c r="F67" s="97" t="n"/>
      <c r="G67" s="97" t="n"/>
      <c r="H67" s="97" t="n"/>
      <c r="I67" s="97">
        <f>SUM(F67:H67)</f>
        <v/>
      </c>
      <c r="J67" s="97" t="n"/>
      <c r="K67" s="97" t="n"/>
      <c r="L67" s="97" t="n"/>
      <c r="M67" s="97" t="n"/>
      <c r="N67" s="97" t="n"/>
      <c r="O67" s="97" t="n"/>
      <c r="P67" s="118" t="n"/>
      <c r="Q67" s="97" t="n"/>
      <c r="R67" s="97" t="inlineStr">
        <is>
          <t>2026-03-15 15:32:59</t>
        </is>
      </c>
      <c r="S67" s="97" t="inlineStr">
        <is>
          <t>已完成</t>
        </is>
      </c>
      <c r="T67" s="97" t="n"/>
      <c r="U67" s="97" t="n"/>
      <c r="V67" s="97" t="inlineStr">
        <is>
          <t>不想要了</t>
        </is>
      </c>
      <c r="W67" s="119" t="inlineStr">
        <is>
          <t>✅ 可导入</t>
        </is>
      </c>
      <c r="X67" t="inlineStr">
        <is>
          <t>✓</t>
        </is>
      </c>
      <c r="Y67" t="inlineStr">
        <is>
          <t>订单号在订单总表中未找到</t>
        </is>
      </c>
      <c r="Z67" s="95" t="inlineStr">
        <is>
          <t>已关闭订单</t>
        </is>
      </c>
    </row>
    <row r="68" customFormat="1" s="95">
      <c r="A68" s="100" t="inlineStr">
        <is>
          <t>3284279186334888852</t>
        </is>
      </c>
      <c r="B68" s="96" t="inlineStr">
        <is>
          <t>客户</t>
        </is>
      </c>
      <c r="C68" s="117" t="n">
        <v>8096.3</v>
      </c>
      <c r="D68" s="96" t="n"/>
      <c r="E68" s="96">
        <f>SUM(C68:D68)</f>
        <v/>
      </c>
      <c r="F68" s="96" t="n"/>
      <c r="G68" s="96" t="n"/>
      <c r="H68" s="96" t="n"/>
      <c r="I68" s="96">
        <f>SUM(F68:H68)</f>
        <v/>
      </c>
      <c r="J68" s="96" t="n"/>
      <c r="K68" s="96" t="n"/>
      <c r="L68" s="96" t="n"/>
      <c r="M68" s="96" t="n"/>
      <c r="N68" s="96" t="n"/>
      <c r="O68" s="96" t="n"/>
      <c r="P68" s="118" t="n"/>
      <c r="Q68" s="96" t="n"/>
      <c r="R68" s="96" t="inlineStr">
        <is>
          <t>2026-03-15 17:47:57</t>
        </is>
      </c>
      <c r="S68" s="96" t="inlineStr">
        <is>
          <t>已完成</t>
        </is>
      </c>
      <c r="T68" s="96" t="n"/>
      <c r="U68" s="96" t="n"/>
      <c r="V68" s="96" t="inlineStr">
        <is>
          <t>订单信息拍错（规格/尺码/颜色等）</t>
        </is>
      </c>
      <c r="W68" s="119" t="inlineStr">
        <is>
          <t>✅ 可导入</t>
        </is>
      </c>
      <c r="X68" t="inlineStr">
        <is>
          <t>✓</t>
        </is>
      </c>
      <c r="Y68" t="inlineStr">
        <is>
          <t>订单号在订单总表中未找到</t>
        </is>
      </c>
      <c r="Z68" s="95" t="inlineStr">
        <is>
          <t>已关闭订单</t>
        </is>
      </c>
    </row>
    <row r="69" customFormat="1" s="95">
      <c r="A69" s="100" t="inlineStr">
        <is>
          <t>4502124975022013145</t>
        </is>
      </c>
      <c r="B69" s="97" t="inlineStr">
        <is>
          <t>客户</t>
        </is>
      </c>
      <c r="C69" s="98" t="n">
        <v>6135.21</v>
      </c>
      <c r="D69" s="97" t="n"/>
      <c r="E69" s="97">
        <f>SUM(C69:D69)</f>
        <v/>
      </c>
      <c r="F69" s="97" t="n"/>
      <c r="G69" s="97" t="n"/>
      <c r="H69" s="97" t="n"/>
      <c r="I69" s="97">
        <f>SUM(F69:H69)</f>
        <v/>
      </c>
      <c r="J69" s="97" t="n"/>
      <c r="K69" s="97" t="n"/>
      <c r="L69" s="97" t="n"/>
      <c r="M69" s="97" t="n"/>
      <c r="N69" s="97" t="n"/>
      <c r="O69" s="97" t="n"/>
      <c r="P69" s="118" t="n"/>
      <c r="Q69" s="97" t="n"/>
      <c r="R69" s="97" t="inlineStr">
        <is>
          <t>2026-03-15 20:45:37</t>
        </is>
      </c>
      <c r="S69" s="97" t="inlineStr">
        <is>
          <t>已完成</t>
        </is>
      </c>
      <c r="T69" s="97" t="n"/>
      <c r="U69" s="97" t="n"/>
      <c r="V69" s="97" t="inlineStr">
        <is>
          <t>不想要了</t>
        </is>
      </c>
      <c r="W69" s="119" t="inlineStr">
        <is>
          <t>✅ 可导入</t>
        </is>
      </c>
      <c r="X69" t="inlineStr">
        <is>
          <t>✓</t>
        </is>
      </c>
    </row>
    <row r="70" customFormat="1" s="95">
      <c r="A70" s="100" t="inlineStr">
        <is>
          <t>4502136961008037825</t>
        </is>
      </c>
      <c r="B70" s="96" t="inlineStr">
        <is>
          <t>客户</t>
        </is>
      </c>
      <c r="C70" s="117" t="n">
        <v>2830.08</v>
      </c>
      <c r="D70" s="96" t="n"/>
      <c r="E70" s="96">
        <f>SUM(C70:D70)</f>
        <v/>
      </c>
      <c r="F70" s="96" t="n"/>
      <c r="G70" s="96" t="n"/>
      <c r="H70" s="96" t="n"/>
      <c r="I70" s="96">
        <f>SUM(F70:H70)</f>
        <v/>
      </c>
      <c r="J70" s="96" t="n"/>
      <c r="K70" s="96" t="n"/>
      <c r="L70" s="96" t="n"/>
      <c r="M70" s="96" t="n"/>
      <c r="N70" s="96" t="n"/>
      <c r="O70" s="96" t="n"/>
      <c r="P70" s="118" t="n"/>
      <c r="Q70" s="96" t="n"/>
      <c r="R70" s="96" t="inlineStr">
        <is>
          <t>2026-03-16 23:47:01</t>
        </is>
      </c>
      <c r="S70" s="96" t="inlineStr">
        <is>
          <t>已完成</t>
        </is>
      </c>
      <c r="T70" s="96" t="n"/>
      <c r="U70" s="96" t="n"/>
      <c r="V70" s="96" t="inlineStr">
        <is>
          <t>不想要了</t>
        </is>
      </c>
      <c r="W70" s="119" t="inlineStr">
        <is>
          <t>✅ 可导入</t>
        </is>
      </c>
      <c r="X70" t="inlineStr">
        <is>
          <t>✓</t>
        </is>
      </c>
    </row>
    <row r="71" customFormat="1" s="95">
      <c r="A71" s="121" t="inlineStr">
        <is>
          <t>3165874608994317861</t>
        </is>
      </c>
      <c r="B71" s="97" t="inlineStr">
        <is>
          <t>其他</t>
        </is>
      </c>
      <c r="C71" s="98" t="n"/>
      <c r="D71" s="97" t="n">
        <v>50</v>
      </c>
      <c r="E71" s="97">
        <f>SUM(C71:D71)</f>
        <v/>
      </c>
      <c r="F71" s="97" t="n"/>
      <c r="G71" s="97" t="n"/>
      <c r="H71" s="97" t="n"/>
      <c r="I71" s="97">
        <f>SUM(F71:H71)</f>
        <v/>
      </c>
      <c r="J71" s="97" t="n"/>
      <c r="K71" s="97" t="n"/>
      <c r="L71" s="97" t="n"/>
      <c r="M71" s="97" t="n"/>
      <c r="N71" s="97" t="n"/>
      <c r="O71" s="97" t="n"/>
      <c r="P71" s="118" t="n"/>
      <c r="Q71" s="97" t="n"/>
      <c r="R71" s="97" t="inlineStr">
        <is>
          <t>2026-03-23 09:49:06</t>
        </is>
      </c>
      <c r="S71" s="97" t="inlineStr">
        <is>
          <t>已完成</t>
        </is>
      </c>
      <c r="T71" s="97" t="n"/>
      <c r="U71" s="97" t="inlineStr">
        <is>
          <t>好评返</t>
        </is>
      </c>
      <c r="V71" s="97" t="inlineStr">
        <is>
          <t>协商一致退款</t>
        </is>
      </c>
      <c r="W71" s="119" t="inlineStr">
        <is>
          <t>✅ 可导入</t>
        </is>
      </c>
      <c r="X71" t="inlineStr">
        <is>
          <t>✓</t>
        </is>
      </c>
      <c r="Y71" t="inlineStr">
        <is>
          <t>订单号在订单总表中未找到</t>
        </is>
      </c>
      <c r="Z71" s="95" t="inlineStr">
        <is>
          <t>总表已补</t>
        </is>
      </c>
    </row>
    <row r="72" customFormat="1" s="95">
      <c r="A72" s="100" t="inlineStr">
        <is>
          <t>3284205097563943655</t>
        </is>
      </c>
      <c r="B72" s="96" t="inlineStr">
        <is>
          <t>客户</t>
        </is>
      </c>
      <c r="C72" s="117" t="n">
        <v>5978.95</v>
      </c>
      <c r="D72" s="96" t="n"/>
      <c r="E72" s="96">
        <f>SUM(C72:D72)</f>
        <v/>
      </c>
      <c r="F72" s="96" t="n"/>
      <c r="G72" s="96" t="n"/>
      <c r="H72" s="96" t="n"/>
      <c r="I72" s="96">
        <f>SUM(F72:H72)</f>
        <v/>
      </c>
      <c r="J72" s="96" t="n"/>
      <c r="K72" s="96" t="n"/>
      <c r="L72" s="96" t="n"/>
      <c r="M72" s="96" t="n"/>
      <c r="N72" s="96" t="n"/>
      <c r="O72" s="96" t="n"/>
      <c r="P72" s="120" t="inlineStr">
        <is>
          <t>1570791447632088330</t>
        </is>
      </c>
      <c r="Q72" s="96" t="n"/>
      <c r="R72" s="96" t="inlineStr">
        <is>
          <t>2026-03-24 11:05:04</t>
        </is>
      </c>
      <c r="S72" s="96" t="inlineStr">
        <is>
          <t>已完成</t>
        </is>
      </c>
      <c r="T72" s="96" t="n"/>
      <c r="U72" s="96" t="n"/>
      <c r="V72" s="96" t="inlineStr">
        <is>
          <t>不想要了</t>
        </is>
      </c>
      <c r="W72" s="119" t="inlineStr">
        <is>
          <t>✅ 可导入</t>
        </is>
      </c>
      <c r="X72" t="inlineStr">
        <is>
          <t>✓</t>
        </is>
      </c>
    </row>
    <row r="73" customFormat="1" s="95">
      <c r="A73" s="100" t="inlineStr">
        <is>
          <t>4876802533571938447</t>
        </is>
      </c>
      <c r="B73" s="97" t="inlineStr">
        <is>
          <t>其他</t>
        </is>
      </c>
      <c r="C73" s="98" t="n"/>
      <c r="D73" s="97" t="n">
        <v>50</v>
      </c>
      <c r="E73" s="97">
        <f>SUM(C73:D73)</f>
        <v/>
      </c>
      <c r="F73" s="97" t="n"/>
      <c r="G73" s="97" t="n"/>
      <c r="H73" s="97" t="n"/>
      <c r="I73" s="97">
        <f>SUM(F73:H73)</f>
        <v/>
      </c>
      <c r="J73" s="97" t="n"/>
      <c r="K73" s="97" t="n"/>
      <c r="L73" s="97" t="n"/>
      <c r="M73" s="97" t="n"/>
      <c r="N73" s="97" t="n"/>
      <c r="O73" s="97" t="n"/>
      <c r="P73" s="118" t="n"/>
      <c r="Q73" s="97" t="n"/>
      <c r="R73" s="97" t="inlineStr">
        <is>
          <t>2026-03-25 02:21:27</t>
        </is>
      </c>
      <c r="S73" s="97" t="inlineStr">
        <is>
          <t>已完成</t>
        </is>
      </c>
      <c r="T73" s="97" t="n"/>
      <c r="U73" s="97" t="inlineStr">
        <is>
          <t>好评返</t>
        </is>
      </c>
      <c r="V73" s="97" t="inlineStr">
        <is>
          <t>协商一致退款</t>
        </is>
      </c>
      <c r="W73" s="119" t="inlineStr">
        <is>
          <t>✅ 可导入</t>
        </is>
      </c>
      <c r="X73" t="inlineStr">
        <is>
          <t>✓</t>
        </is>
      </c>
      <c r="Y73" t="inlineStr">
        <is>
          <t>订单号在订单总表中未找到</t>
        </is>
      </c>
      <c r="Z73" s="95" t="inlineStr">
        <is>
          <t>25年订单</t>
        </is>
      </c>
    </row>
    <row r="74" customFormat="1" s="95">
      <c r="A74" s="100" t="inlineStr">
        <is>
          <t>2701720670055012279</t>
        </is>
      </c>
      <c r="B74" s="96" t="inlineStr">
        <is>
          <t>客户</t>
        </is>
      </c>
      <c r="C74" s="117" t="n">
        <v>3406.63</v>
      </c>
      <c r="D74" s="96" t="n"/>
      <c r="E74" s="96">
        <f>SUM(C74:D74)</f>
        <v/>
      </c>
      <c r="F74" s="96" t="n"/>
      <c r="G74" s="96" t="n"/>
      <c r="H74" s="96" t="n"/>
      <c r="I74" s="96">
        <f>SUM(F74:H74)</f>
        <v/>
      </c>
      <c r="J74" s="96" t="n"/>
      <c r="K74" s="96" t="n"/>
      <c r="L74" s="96" t="n"/>
      <c r="M74" s="96" t="n"/>
      <c r="N74" s="96" t="n"/>
      <c r="O74" s="96" t="n"/>
      <c r="P74" s="120" t="inlineStr">
        <is>
          <t>2026032711120520426700421772590</t>
        </is>
      </c>
      <c r="Q74" s="96" t="n"/>
      <c r="R74" s="96" t="inlineStr">
        <is>
          <t>2026-03-25 19:51:31</t>
        </is>
      </c>
      <c r="S74" s="96" t="inlineStr">
        <is>
          <t>已完成</t>
        </is>
      </c>
      <c r="T74" s="96" t="n"/>
      <c r="U74" s="96" t="n"/>
      <c r="V74" s="96" t="inlineStr">
        <is>
          <t>不想要了</t>
        </is>
      </c>
      <c r="W74" s="119" t="inlineStr">
        <is>
          <t>✅ 可导入</t>
        </is>
      </c>
      <c r="X74" t="inlineStr">
        <is>
          <t>✓</t>
        </is>
      </c>
    </row>
    <row r="75" customFormat="1" s="95">
      <c r="A75" s="100" t="inlineStr">
        <is>
          <t>2701782483053020292</t>
        </is>
      </c>
      <c r="B75" s="97" t="inlineStr">
        <is>
          <t>客户</t>
        </is>
      </c>
      <c r="C75" s="98" t="n">
        <v>1364.14</v>
      </c>
      <c r="D75" s="97" t="n"/>
      <c r="E75" s="97">
        <f>SUM(C75:D75)</f>
        <v/>
      </c>
      <c r="F75" s="97" t="n"/>
      <c r="G75" s="97" t="n"/>
      <c r="H75" s="97" t="n"/>
      <c r="I75" s="97">
        <f>SUM(F75:H75)</f>
        <v/>
      </c>
      <c r="J75" s="97" t="n"/>
      <c r="K75" s="97" t="n"/>
      <c r="L75" s="97" t="n"/>
      <c r="M75" s="97" t="n"/>
      <c r="N75" s="97" t="n"/>
      <c r="O75" s="97" t="n"/>
      <c r="P75" s="118" t="n"/>
      <c r="Q75" s="97" t="n"/>
      <c r="R75" s="97" t="inlineStr">
        <is>
          <t>2026-03-26 22:35:39</t>
        </is>
      </c>
      <c r="S75" s="97" t="inlineStr">
        <is>
          <t>已完成</t>
        </is>
      </c>
      <c r="T75" s="97" t="n"/>
      <c r="U75" s="97" t="n"/>
      <c r="V75" s="97" t="inlineStr">
        <is>
          <t>不想要了</t>
        </is>
      </c>
      <c r="W75" s="119" t="inlineStr">
        <is>
          <t>✅ 可导入</t>
        </is>
      </c>
      <c r="X75" t="inlineStr">
        <is>
          <t>✓</t>
        </is>
      </c>
      <c r="Y75" t="inlineStr">
        <is>
          <t>订单号在订单总表中未找到</t>
        </is>
      </c>
      <c r="Z75" s="95" t="inlineStr">
        <is>
          <t>已关闭订单</t>
        </is>
      </c>
    </row>
    <row r="76" customFormat="1" s="95">
      <c r="A76" s="100" t="inlineStr">
        <is>
          <t>2701782483053020292</t>
        </is>
      </c>
      <c r="B76" s="96" t="inlineStr">
        <is>
          <t>客户</t>
        </is>
      </c>
      <c r="C76" s="117" t="n">
        <v>1215.34</v>
      </c>
      <c r="D76" s="96" t="n"/>
      <c r="E76" s="96">
        <f>SUM(C76:D76)</f>
        <v/>
      </c>
      <c r="F76" s="96" t="n"/>
      <c r="G76" s="96" t="n"/>
      <c r="H76" s="96" t="n"/>
      <c r="I76" s="96">
        <f>SUM(F76:H76)</f>
        <v/>
      </c>
      <c r="J76" s="96" t="n"/>
      <c r="K76" s="96" t="n"/>
      <c r="L76" s="96" t="n"/>
      <c r="M76" s="96" t="n"/>
      <c r="N76" s="96" t="n"/>
      <c r="O76" s="96" t="n"/>
      <c r="P76" s="118" t="n"/>
      <c r="Q76" s="96" t="n"/>
      <c r="R76" s="96" t="inlineStr">
        <is>
          <t>2026-03-26 22:35:39</t>
        </is>
      </c>
      <c r="S76" s="96" t="inlineStr">
        <is>
          <t>已完成</t>
        </is>
      </c>
      <c r="T76" s="96" t="n"/>
      <c r="U76" s="96" t="n"/>
      <c r="V76" s="96" t="inlineStr">
        <is>
          <t>不想要了</t>
        </is>
      </c>
      <c r="W76" s="119" t="inlineStr">
        <is>
          <t>✅ 可导入</t>
        </is>
      </c>
      <c r="X76" t="inlineStr">
        <is>
          <t>✓</t>
        </is>
      </c>
      <c r="Y76" t="inlineStr">
        <is>
          <t>订单号在订单总表中未找到</t>
        </is>
      </c>
      <c r="Z76" s="95" t="inlineStr">
        <is>
          <t>已关闭订单</t>
        </is>
      </c>
    </row>
    <row r="77" customFormat="1" s="95">
      <c r="A77" s="100" t="inlineStr">
        <is>
          <t>2701782483053020292</t>
        </is>
      </c>
      <c r="B77" s="97" t="inlineStr">
        <is>
          <t>客户</t>
        </is>
      </c>
      <c r="C77" s="98" t="n">
        <v>1089.52</v>
      </c>
      <c r="D77" s="97" t="n"/>
      <c r="E77" s="97">
        <f>SUM(C77:D77)</f>
        <v/>
      </c>
      <c r="F77" s="97" t="n"/>
      <c r="G77" s="97" t="n"/>
      <c r="H77" s="97" t="n"/>
      <c r="I77" s="97">
        <f>SUM(F77:H77)</f>
        <v/>
      </c>
      <c r="J77" s="97" t="n"/>
      <c r="K77" s="97" t="n"/>
      <c r="L77" s="97" t="n"/>
      <c r="M77" s="97" t="n"/>
      <c r="N77" s="97" t="n"/>
      <c r="O77" s="97" t="n"/>
      <c r="P77" s="118" t="n"/>
      <c r="Q77" s="97" t="n"/>
      <c r="R77" s="97" t="inlineStr">
        <is>
          <t>2026-03-26 22:35:39</t>
        </is>
      </c>
      <c r="S77" s="97" t="inlineStr">
        <is>
          <t>已完成</t>
        </is>
      </c>
      <c r="T77" s="97" t="n"/>
      <c r="U77" s="97" t="n"/>
      <c r="V77" s="97" t="inlineStr">
        <is>
          <t>不想要了</t>
        </is>
      </c>
      <c r="W77" s="119" t="inlineStr">
        <is>
          <t>✅ 可导入</t>
        </is>
      </c>
      <c r="X77" t="inlineStr">
        <is>
          <t>✓</t>
        </is>
      </c>
      <c r="Y77" t="inlineStr">
        <is>
          <t>订单号在订单总表中未找到</t>
        </is>
      </c>
      <c r="Z77" s="95" t="inlineStr">
        <is>
          <t>已关闭订单</t>
        </is>
      </c>
    </row>
    <row r="78" customFormat="1" s="95">
      <c r="A78" s="100" t="inlineStr">
        <is>
          <t>2701782338014028691</t>
        </is>
      </c>
      <c r="B78" s="96" t="inlineStr">
        <is>
          <t>客户</t>
        </is>
      </c>
      <c r="C78" s="117" t="n">
        <v>5600</v>
      </c>
      <c r="D78" s="96" t="n"/>
      <c r="E78" s="96">
        <f>SUM(C78:D78)</f>
        <v/>
      </c>
      <c r="F78" s="96" t="n"/>
      <c r="G78" s="96" t="n"/>
      <c r="H78" s="96" t="n"/>
      <c r="I78" s="96">
        <f>SUM(F78:H78)</f>
        <v/>
      </c>
      <c r="J78" s="96" t="n"/>
      <c r="K78" s="96" t="n"/>
      <c r="L78" s="96" t="n"/>
      <c r="M78" s="96" t="n"/>
      <c r="N78" s="96" t="n"/>
      <c r="O78" s="96" t="n"/>
      <c r="P78" s="118" t="n"/>
      <c r="Q78" s="96" t="n"/>
      <c r="R78" s="96" t="inlineStr">
        <is>
          <t>2026-03-28 21:27:27</t>
        </is>
      </c>
      <c r="S78" s="96" t="inlineStr">
        <is>
          <t>已完成</t>
        </is>
      </c>
      <c r="T78" s="96" t="n"/>
      <c r="U78" s="96" t="n"/>
      <c r="V78" s="96" t="inlineStr">
        <is>
          <t>不想要了</t>
        </is>
      </c>
      <c r="W78" s="119" t="inlineStr">
        <is>
          <t>✅ 可导入</t>
        </is>
      </c>
      <c r="X78" t="inlineStr">
        <is>
          <t>✓</t>
        </is>
      </c>
    </row>
    <row r="79" customFormat="1" s="95">
      <c r="A79" s="100" t="inlineStr">
        <is>
          <t>3279834589882916087</t>
        </is>
      </c>
      <c r="B79" s="97" t="inlineStr">
        <is>
          <t>其他</t>
        </is>
      </c>
      <c r="C79" s="98" t="n">
        <v>44.47</v>
      </c>
      <c r="D79" s="97" t="n"/>
      <c r="E79" s="97">
        <f>SUM(C79:D79)</f>
        <v/>
      </c>
      <c r="F79" s="97" t="n"/>
      <c r="G79" s="97" t="n"/>
      <c r="H79" s="97" t="n"/>
      <c r="I79" s="97">
        <f>SUM(F79:H79)</f>
        <v/>
      </c>
      <c r="J79" s="97" t="n"/>
      <c r="K79" s="97" t="n"/>
      <c r="L79" s="97" t="n"/>
      <c r="M79" s="97" t="n"/>
      <c r="N79" s="97" t="n"/>
      <c r="O79" s="97" t="n"/>
      <c r="P79" s="120" t="inlineStr">
        <is>
          <t>2026031111120520426700775664590</t>
        </is>
      </c>
      <c r="Q79" s="97" t="n"/>
      <c r="R79" s="97" t="inlineStr">
        <is>
          <t>2026-03-30 10:12:16</t>
        </is>
      </c>
      <c r="S79" s="97" t="inlineStr">
        <is>
          <t>已完成</t>
        </is>
      </c>
      <c r="T79" s="97" t="n"/>
      <c r="U79" s="97" t="inlineStr">
        <is>
          <t>样块抵扣</t>
        </is>
      </c>
      <c r="V79" s="97" t="inlineStr">
        <is>
          <t>协商一致退款</t>
        </is>
      </c>
      <c r="W79" s="119" t="inlineStr">
        <is>
          <t>✅ 可导入</t>
        </is>
      </c>
      <c r="X79" t="inlineStr">
        <is>
          <t>✓</t>
        </is>
      </c>
    </row>
    <row r="80" customFormat="1" s="95">
      <c r="A80" s="100" t="inlineStr">
        <is>
          <t>4502211696164018538</t>
        </is>
      </c>
      <c r="B80" s="96" t="inlineStr">
        <is>
          <t>客户</t>
        </is>
      </c>
      <c r="C80" s="117" t="n">
        <v>292</v>
      </c>
      <c r="D80" s="96" t="n"/>
      <c r="E80" s="96">
        <f>SUM(C80:D80)</f>
        <v/>
      </c>
      <c r="F80" s="96" t="n"/>
      <c r="G80" s="96" t="n"/>
      <c r="H80" s="96" t="n"/>
      <c r="I80" s="96">
        <f>SUM(F80:H80)</f>
        <v/>
      </c>
      <c r="J80" s="96" t="n"/>
      <c r="K80" s="96" t="inlineStr">
        <is>
          <t>顺心捷达S66454773624</t>
        </is>
      </c>
      <c r="L80" s="96" t="n"/>
      <c r="M80" s="96" t="n"/>
      <c r="N80" s="96" t="n"/>
      <c r="O80" s="96" t="n"/>
      <c r="P80" s="118" t="n"/>
      <c r="Q80" s="96" t="n"/>
      <c r="R80" s="96" t="inlineStr">
        <is>
          <t>2026-04-01 12:51:44</t>
        </is>
      </c>
      <c r="S80" s="96" t="inlineStr">
        <is>
          <t>已完成</t>
        </is>
      </c>
      <c r="T80" s="96" t="n"/>
      <c r="U80" s="96" t="n"/>
      <c r="V80" s="96" t="inlineStr">
        <is>
          <t>拍错/多拍/不喜欢</t>
        </is>
      </c>
      <c r="W80" s="119" t="inlineStr">
        <is>
          <t>✅ 可导入</t>
        </is>
      </c>
      <c r="X80" t="inlineStr">
        <is>
          <t>✓</t>
        </is>
      </c>
    </row>
    <row r="81" customFormat="1" s="95">
      <c r="A81" s="100" t="inlineStr">
        <is>
          <t>2701812075008036593</t>
        </is>
      </c>
      <c r="B81" s="97" t="inlineStr">
        <is>
          <t>客户</t>
        </is>
      </c>
      <c r="C81" s="98" t="n">
        <v>65</v>
      </c>
      <c r="D81" s="97" t="n"/>
      <c r="E81" s="97">
        <f>SUM(C81:D81)</f>
        <v/>
      </c>
      <c r="F81" s="97" t="n"/>
      <c r="G81" s="97" t="n"/>
      <c r="H81" s="97" t="n"/>
      <c r="I81" s="97">
        <f>SUM(F81:H81)</f>
        <v/>
      </c>
      <c r="J81" s="97" t="n"/>
      <c r="K81" s="97" t="n"/>
      <c r="L81" s="97" t="n"/>
      <c r="M81" s="97" t="n"/>
      <c r="N81" s="97" t="n"/>
      <c r="O81" s="97" t="n"/>
      <c r="P81" s="118" t="n"/>
      <c r="Q81" s="97" t="n"/>
      <c r="R81" s="97" t="inlineStr">
        <is>
          <t>2026-04-02 10:50:56</t>
        </is>
      </c>
      <c r="S81" s="97" t="inlineStr">
        <is>
          <t>已完成</t>
        </is>
      </c>
      <c r="T81" s="97" t="n"/>
      <c r="U81" s="97" t="n"/>
      <c r="V81" s="97" t="inlineStr">
        <is>
          <t>地址/电话信息填写错误</t>
        </is>
      </c>
      <c r="W81" s="119" t="inlineStr">
        <is>
          <t>✅ 可导入</t>
        </is>
      </c>
      <c r="X81" t="inlineStr">
        <is>
          <t>✓</t>
        </is>
      </c>
    </row>
    <row r="82" customFormat="1" s="95">
      <c r="A82" s="100" t="inlineStr">
        <is>
          <t>4502246834033018736</t>
        </is>
      </c>
      <c r="B82" s="96" t="inlineStr">
        <is>
          <t>客户</t>
        </is>
      </c>
      <c r="C82" s="117" t="n">
        <v>25</v>
      </c>
      <c r="D82" s="96" t="n"/>
      <c r="E82" s="96">
        <f>SUM(C82:D82)</f>
        <v/>
      </c>
      <c r="F82" s="96" t="n"/>
      <c r="G82" s="96" t="n"/>
      <c r="H82" s="96" t="n"/>
      <c r="I82" s="96">
        <f>SUM(F82:H82)</f>
        <v/>
      </c>
      <c r="J82" s="96" t="n"/>
      <c r="K82" s="96" t="n"/>
      <c r="L82" s="96" t="n"/>
      <c r="M82" s="96" t="n"/>
      <c r="N82" s="96" t="n"/>
      <c r="O82" s="96" t="n"/>
      <c r="P82" s="118" t="n"/>
      <c r="Q82" s="96" t="n"/>
      <c r="R82" s="96" t="inlineStr">
        <is>
          <t>2026-04-02 22:29:59</t>
        </is>
      </c>
      <c r="S82" s="96" t="inlineStr">
        <is>
          <t>已完成</t>
        </is>
      </c>
      <c r="T82" s="96" t="n"/>
      <c r="U82" s="96" t="n"/>
      <c r="V82" s="96" t="inlineStr">
        <is>
          <t>不想要了</t>
        </is>
      </c>
      <c r="W82" s="119" t="inlineStr">
        <is>
          <t>✅ 可导入</t>
        </is>
      </c>
      <c r="X82" t="inlineStr">
        <is>
          <t>✓</t>
        </is>
      </c>
    </row>
    <row r="83" customFormat="1" s="95">
      <c r="A83" s="100" t="inlineStr">
        <is>
          <t>3274413278563132798</t>
        </is>
      </c>
      <c r="B83" s="97" t="inlineStr">
        <is>
          <t>其他</t>
        </is>
      </c>
      <c r="C83" s="98" t="n">
        <v>150</v>
      </c>
      <c r="D83" s="97" t="n"/>
      <c r="E83" s="97">
        <f>SUM(C83:D83)</f>
        <v/>
      </c>
      <c r="F83" s="97" t="n"/>
      <c r="G83" s="97" t="n"/>
      <c r="H83" s="97" t="n"/>
      <c r="I83" s="97">
        <f>SUM(F83:H83)</f>
        <v/>
      </c>
      <c r="J83" s="97" t="n"/>
      <c r="K83" s="97" t="n"/>
      <c r="L83" s="97" t="n"/>
      <c r="M83" s="97" t="n"/>
      <c r="N83" s="97" t="n"/>
      <c r="O83" s="97" t="n"/>
      <c r="P83" s="120" t="inlineStr">
        <is>
          <t>1570780606835388330</t>
        </is>
      </c>
      <c r="Q83" s="97" t="n"/>
      <c r="R83" s="97" t="inlineStr">
        <is>
          <t>2026-04-04 00:06:30</t>
        </is>
      </c>
      <c r="S83" s="97" t="inlineStr">
        <is>
          <t>已完成</t>
        </is>
      </c>
      <c r="T83" s="97" t="n"/>
      <c r="U83" s="97" t="inlineStr">
        <is>
          <t>赔偿</t>
        </is>
      </c>
      <c r="V83" s="97" t="inlineStr">
        <is>
          <t>协商一致退款</t>
        </is>
      </c>
      <c r="W83" s="119" t="inlineStr">
        <is>
          <t>✅ 可导入</t>
        </is>
      </c>
      <c r="X83" t="inlineStr">
        <is>
          <t>✓</t>
        </is>
      </c>
    </row>
    <row r="84" customFormat="1" s="95">
      <c r="A84" s="100" t="inlineStr">
        <is>
          <t>4502100350037038917</t>
        </is>
      </c>
      <c r="B84" s="96" t="inlineStr">
        <is>
          <t>其他</t>
        </is>
      </c>
      <c r="C84" s="117" t="n">
        <v>301.05</v>
      </c>
      <c r="D84" s="96" t="n"/>
      <c r="E84" s="96">
        <f>SUM(C84:D84)</f>
        <v/>
      </c>
      <c r="F84" s="96" t="n"/>
      <c r="G84" s="96" t="n"/>
      <c r="H84" s="96" t="n"/>
      <c r="I84" s="96">
        <f>SUM(F84:H84)</f>
        <v/>
      </c>
      <c r="J84" s="96" t="n"/>
      <c r="K84" s="96" t="n"/>
      <c r="L84" s="96" t="n"/>
      <c r="M84" s="96" t="n"/>
      <c r="N84" s="96" t="n"/>
      <c r="O84" s="96" t="n"/>
      <c r="P84" s="120" t="inlineStr">
        <is>
          <t>2026032811120520426700477535430</t>
        </is>
      </c>
      <c r="Q84" s="96" t="n"/>
      <c r="R84" s="96" t="inlineStr">
        <is>
          <t>2026-04-06 02:53:14</t>
        </is>
      </c>
      <c r="S84" s="96" t="inlineStr">
        <is>
          <t>已完成</t>
        </is>
      </c>
      <c r="T84" s="96" t="n"/>
      <c r="U84" s="96" t="inlineStr">
        <is>
          <t>赔偿</t>
        </is>
      </c>
      <c r="V84" s="96" t="inlineStr">
        <is>
          <t>协商一致退款</t>
        </is>
      </c>
      <c r="W84" s="119" t="inlineStr">
        <is>
          <t>✅ 可导入</t>
        </is>
      </c>
      <c r="X84" t="inlineStr">
        <is>
          <t>✓</t>
        </is>
      </c>
    </row>
    <row r="85" customFormat="1" s="95">
      <c r="A85" s="100" t="inlineStr">
        <is>
          <t>4502258533106016248</t>
        </is>
      </c>
      <c r="B85" s="97" t="inlineStr">
        <is>
          <t>客户</t>
        </is>
      </c>
      <c r="C85" s="98" t="n">
        <v>1012</v>
      </c>
      <c r="D85" s="97" t="n"/>
      <c r="E85" s="97">
        <f>SUM(C85:D85)</f>
        <v/>
      </c>
      <c r="F85" s="97" t="n"/>
      <c r="G85" s="97" t="n"/>
      <c r="H85" s="97" t="n"/>
      <c r="I85" s="97">
        <f>SUM(F85:H85)</f>
        <v/>
      </c>
      <c r="J85" s="97" t="n"/>
      <c r="K85" s="97" t="n"/>
      <c r="L85" s="97" t="n"/>
      <c r="M85" s="97" t="n"/>
      <c r="N85" s="97" t="n"/>
      <c r="O85" s="97" t="n"/>
      <c r="P85" s="118" t="n"/>
      <c r="Q85" s="97" t="n"/>
      <c r="R85" s="97" t="inlineStr">
        <is>
          <t>2026-04-07 11:15:33</t>
        </is>
      </c>
      <c r="S85" s="97" t="inlineStr">
        <is>
          <t>已完成</t>
        </is>
      </c>
      <c r="T85" s="97" t="n"/>
      <c r="U85" s="97" t="n"/>
      <c r="V85" s="97" t="inlineStr">
        <is>
          <t>不想要了</t>
        </is>
      </c>
      <c r="W85" s="119" t="inlineStr">
        <is>
          <t>✅ 可导入</t>
        </is>
      </c>
      <c r="X85" t="inlineStr">
        <is>
          <t>✓</t>
        </is>
      </c>
    </row>
    <row r="86" customFormat="1" s="95">
      <c r="A86" s="100" t="inlineStr">
        <is>
          <t>4502255403106008322</t>
        </is>
      </c>
      <c r="B86" s="96" t="inlineStr">
        <is>
          <t>客户</t>
        </is>
      </c>
      <c r="C86" s="117" t="n">
        <v>1012</v>
      </c>
      <c r="D86" s="96" t="n"/>
      <c r="E86" s="96">
        <f>SUM(C86:D86)</f>
        <v/>
      </c>
      <c r="F86" s="96" t="n"/>
      <c r="G86" s="96" t="n"/>
      <c r="H86" s="96" t="n"/>
      <c r="I86" s="96">
        <f>SUM(F86:H86)</f>
        <v/>
      </c>
      <c r="J86" s="96" t="n"/>
      <c r="K86" s="96" t="n"/>
      <c r="L86" s="96" t="n"/>
      <c r="M86" s="96" t="n"/>
      <c r="N86" s="96" t="n"/>
      <c r="O86" s="96" t="n"/>
      <c r="P86" s="118" t="n"/>
      <c r="Q86" s="96" t="n"/>
      <c r="R86" s="96" t="inlineStr">
        <is>
          <t>2026-04-07 14:48:03</t>
        </is>
      </c>
      <c r="S86" s="96" t="inlineStr">
        <is>
          <t>已完成</t>
        </is>
      </c>
      <c r="T86" s="96" t="n"/>
      <c r="U86" s="96" t="n"/>
      <c r="V86" s="96" t="inlineStr">
        <is>
          <t>不想要了</t>
        </is>
      </c>
      <c r="W86" s="119" t="inlineStr">
        <is>
          <t>✅ 可导入</t>
        </is>
      </c>
      <c r="X86" t="inlineStr">
        <is>
          <t>✓</t>
        </is>
      </c>
    </row>
    <row r="87" customFormat="1" s="95">
      <c r="A87" s="100" t="inlineStr">
        <is>
          <t>2701821361118018254</t>
        </is>
      </c>
      <c r="B87" s="97" t="inlineStr">
        <is>
          <t>客户</t>
        </is>
      </c>
      <c r="C87" s="98" t="n">
        <v>1007</v>
      </c>
      <c r="D87" s="97" t="n"/>
      <c r="E87" s="97">
        <f>SUM(C87:D87)</f>
        <v/>
      </c>
      <c r="F87" s="97" t="n"/>
      <c r="G87" s="97" t="n"/>
      <c r="H87" s="97" t="n"/>
      <c r="I87" s="97">
        <f>SUM(F87:H87)</f>
        <v/>
      </c>
      <c r="J87" s="97" t="n"/>
      <c r="K87" s="97" t="n"/>
      <c r="L87" s="97" t="n"/>
      <c r="M87" s="97" t="n"/>
      <c r="N87" s="97" t="n"/>
      <c r="O87" s="97" t="n"/>
      <c r="P87" s="118" t="n"/>
      <c r="Q87" s="97" t="n"/>
      <c r="R87" s="97" t="inlineStr">
        <is>
          <t>2026-04-07 21:24:28</t>
        </is>
      </c>
      <c r="S87" s="97" t="inlineStr">
        <is>
          <t>已完成</t>
        </is>
      </c>
      <c r="T87" s="97" t="n"/>
      <c r="U87" s="97" t="n"/>
      <c r="V87" s="97" t="inlineStr">
        <is>
          <t>订单信息拍错（规格/尺码/颜色等）</t>
        </is>
      </c>
      <c r="W87" s="119" t="inlineStr">
        <is>
          <t>✅ 可导入</t>
        </is>
      </c>
      <c r="X87" t="inlineStr">
        <is>
          <t>✓</t>
        </is>
      </c>
    </row>
    <row r="88" customFormat="1" s="95">
      <c r="A88" s="100" t="inlineStr">
        <is>
          <t>2701824531140036169</t>
        </is>
      </c>
      <c r="B88" s="96" t="inlineStr">
        <is>
          <t>客户</t>
        </is>
      </c>
      <c r="C88" s="117" t="n">
        <v>12987.51</v>
      </c>
      <c r="D88" s="96" t="n"/>
      <c r="E88" s="96">
        <f>SUM(C88:D88)</f>
        <v/>
      </c>
      <c r="F88" s="96" t="n"/>
      <c r="G88" s="96" t="n"/>
      <c r="H88" s="96" t="n"/>
      <c r="I88" s="96">
        <f>SUM(F88:H88)</f>
        <v/>
      </c>
      <c r="J88" s="96" t="n"/>
      <c r="K88" s="96" t="n"/>
      <c r="L88" s="96" t="n"/>
      <c r="M88" s="96" t="n"/>
      <c r="N88" s="96" t="n"/>
      <c r="O88" s="96" t="n"/>
      <c r="P88" s="118" t="n"/>
      <c r="Q88" s="96" t="n"/>
      <c r="R88" s="96" t="inlineStr">
        <is>
          <t>2026-04-08 16:12:48</t>
        </is>
      </c>
      <c r="S88" s="96" t="inlineStr">
        <is>
          <t>已完成</t>
        </is>
      </c>
      <c r="T88" s="96" t="n"/>
      <c r="U88" s="96" t="n"/>
      <c r="V88" s="96" t="inlineStr">
        <is>
          <t>订单信息拍错（规格/尺码/颜色等）</t>
        </is>
      </c>
      <c r="W88" s="119" t="inlineStr">
        <is>
          <t>✅ 可导入</t>
        </is>
      </c>
      <c r="X88" t="inlineStr">
        <is>
          <t>✓</t>
        </is>
      </c>
    </row>
    <row r="89" customFormat="1" s="95">
      <c r="A89" s="100" t="inlineStr">
        <is>
          <t>2701764696097011053</t>
        </is>
      </c>
      <c r="B89" s="97" t="inlineStr">
        <is>
          <t>客户</t>
        </is>
      </c>
      <c r="C89" s="98" t="n">
        <v>5853.4</v>
      </c>
      <c r="D89" s="97" t="n"/>
      <c r="E89" s="97">
        <f>SUM(C89:D89)</f>
        <v/>
      </c>
      <c r="F89" s="97" t="n"/>
      <c r="G89" s="97" t="n"/>
      <c r="H89" s="97" t="n"/>
      <c r="I89" s="97">
        <f>SUM(F89:H89)</f>
        <v/>
      </c>
      <c r="J89" s="97" t="n"/>
      <c r="K89" s="97" t="n"/>
      <c r="L89" s="97" t="n"/>
      <c r="M89" s="97" t="n"/>
      <c r="N89" s="97" t="n"/>
      <c r="O89" s="97" t="n"/>
      <c r="P89" s="120" t="inlineStr">
        <is>
          <t>2026032911120520426700499465080</t>
        </is>
      </c>
      <c r="Q89" s="97" t="n"/>
      <c r="R89" s="97" t="inlineStr">
        <is>
          <t>2026-04-09 17:30:18</t>
        </is>
      </c>
      <c r="S89" s="97" t="inlineStr">
        <is>
          <t>已完成</t>
        </is>
      </c>
      <c r="T89" s="97" t="n"/>
      <c r="U89" s="97" t="n"/>
      <c r="V89" s="97" t="inlineStr">
        <is>
          <t>订单信息拍错（规格/尺码/颜色等）</t>
        </is>
      </c>
      <c r="W89" s="119" t="inlineStr">
        <is>
          <t>✅ 可导入</t>
        </is>
      </c>
      <c r="X89" t="inlineStr">
        <is>
          <t>✓</t>
        </is>
      </c>
    </row>
    <row r="90" customFormat="1" s="95">
      <c r="A90" s="100" t="inlineStr">
        <is>
          <t>2701823055177012955</t>
        </is>
      </c>
      <c r="B90" s="96" t="inlineStr">
        <is>
          <t>客户</t>
        </is>
      </c>
      <c r="C90" s="117" t="n">
        <v>22</v>
      </c>
      <c r="D90" s="96" t="n"/>
      <c r="E90" s="96">
        <f>SUM(C90:D90)</f>
        <v/>
      </c>
      <c r="F90" s="96" t="n"/>
      <c r="G90" s="96" t="n"/>
      <c r="H90" s="96" t="n"/>
      <c r="I90" s="96">
        <f>SUM(F90:H90)</f>
        <v/>
      </c>
      <c r="J90" s="96" t="n"/>
      <c r="K90" s="96" t="n"/>
      <c r="L90" s="96" t="n"/>
      <c r="M90" s="96" t="n"/>
      <c r="N90" s="96" t="n"/>
      <c r="O90" s="96" t="n"/>
      <c r="P90" s="118" t="n"/>
      <c r="Q90" s="96" t="n"/>
      <c r="R90" s="96" t="inlineStr">
        <is>
          <t>2026-04-09 17:46:24</t>
        </is>
      </c>
      <c r="S90" s="96" t="inlineStr">
        <is>
          <t>已完成</t>
        </is>
      </c>
      <c r="T90" s="96" t="n"/>
      <c r="U90" s="96" t="n"/>
      <c r="V90" s="96" t="inlineStr">
        <is>
          <t>订单信息拍错（规格/尺码/颜色等）</t>
        </is>
      </c>
      <c r="W90" s="119" t="inlineStr">
        <is>
          <t>✅ 可导入</t>
        </is>
      </c>
      <c r="X90" t="inlineStr">
        <is>
          <t>✓</t>
        </is>
      </c>
    </row>
    <row r="91" customFormat="1" s="95">
      <c r="A91" s="121" t="inlineStr">
        <is>
          <t>3265984633150132798</t>
        </is>
      </c>
      <c r="B91" s="97" t="inlineStr">
        <is>
          <t>其他</t>
        </is>
      </c>
      <c r="C91" s="98" t="n">
        <v>19.5</v>
      </c>
      <c r="D91" s="97" t="n"/>
      <c r="E91" s="97">
        <f>SUM(C91:D91)</f>
        <v/>
      </c>
      <c r="F91" s="97" t="n"/>
      <c r="G91" s="97" t="n"/>
      <c r="H91" s="97" t="n"/>
      <c r="I91" s="97">
        <f>SUM(F91:H91)</f>
        <v/>
      </c>
      <c r="J91" s="97" t="n"/>
      <c r="K91" s="97" t="n"/>
      <c r="L91" s="97" t="n"/>
      <c r="M91" s="97" t="n"/>
      <c r="N91" s="97" t="n"/>
      <c r="O91" s="97" t="n"/>
      <c r="P91" s="118" t="n"/>
      <c r="Q91" s="97" t="n"/>
      <c r="R91" s="97" t="inlineStr">
        <is>
          <t>2026-04-10 03:44:12</t>
        </is>
      </c>
      <c r="S91" s="97" t="inlineStr">
        <is>
          <t>已完成</t>
        </is>
      </c>
      <c r="T91" s="97" t="n"/>
      <c r="U91" s="97" t="inlineStr">
        <is>
          <t>样块抵扣</t>
        </is>
      </c>
      <c r="V91" s="97" t="inlineStr">
        <is>
          <t>协商一致退款</t>
        </is>
      </c>
      <c r="W91" s="119" t="inlineStr">
        <is>
          <t>✅ 可导入</t>
        </is>
      </c>
      <c r="X91" t="inlineStr">
        <is>
          <t>✓</t>
        </is>
      </c>
      <c r="Y91" t="inlineStr">
        <is>
          <t>订单号在订单总表中未找到</t>
        </is>
      </c>
      <c r="Z91" s="95" t="inlineStr">
        <is>
          <t>样块订单未录入，总表已补</t>
        </is>
      </c>
    </row>
    <row r="92" customFormat="1" s="95">
      <c r="A92" s="100" t="inlineStr">
        <is>
          <t>4502256696231028541</t>
        </is>
      </c>
      <c r="B92" s="96" t="inlineStr">
        <is>
          <t>客户</t>
        </is>
      </c>
      <c r="C92" s="117" t="n">
        <v>1012</v>
      </c>
      <c r="D92" s="96" t="n"/>
      <c r="E92" s="96">
        <f>SUM(C92:D92)</f>
        <v/>
      </c>
      <c r="F92" s="96" t="n"/>
      <c r="G92" s="96" t="n"/>
      <c r="H92" s="96" t="n"/>
      <c r="I92" s="96">
        <f>SUM(F92:H92)</f>
        <v/>
      </c>
      <c r="J92" s="96" t="n"/>
      <c r="K92" s="96" t="n"/>
      <c r="L92" s="96" t="n"/>
      <c r="M92" s="96" t="n"/>
      <c r="N92" s="96" t="n"/>
      <c r="O92" s="96" t="n"/>
      <c r="P92" s="118" t="n"/>
      <c r="Q92" s="96" t="n"/>
      <c r="R92" s="96" t="inlineStr">
        <is>
          <t>2026-04-10 22:14:50</t>
        </is>
      </c>
      <c r="S92" s="96" t="inlineStr">
        <is>
          <t>已完成</t>
        </is>
      </c>
      <c r="T92" s="96" t="n"/>
      <c r="U92" s="96" t="n"/>
      <c r="V92" s="96" t="inlineStr">
        <is>
          <t>不想要了</t>
        </is>
      </c>
      <c r="W92" s="119" t="inlineStr">
        <is>
          <t>✅ 可导入</t>
        </is>
      </c>
      <c r="X92" t="inlineStr">
        <is>
          <t>✓</t>
        </is>
      </c>
    </row>
    <row r="93" customFormat="1" s="95">
      <c r="A93" s="100" t="inlineStr">
        <is>
          <t>2701814916219004855</t>
        </is>
      </c>
      <c r="B93" s="97" t="inlineStr">
        <is>
          <t>客户</t>
        </is>
      </c>
      <c r="C93" s="98" t="n">
        <v>130</v>
      </c>
      <c r="D93" s="97" t="n"/>
      <c r="E93" s="97">
        <f>SUM(C93:D93)</f>
        <v/>
      </c>
      <c r="F93" s="97" t="n"/>
      <c r="G93" s="97" t="n"/>
      <c r="H93" s="97" t="n"/>
      <c r="I93" s="97">
        <f>SUM(F93:H93)</f>
        <v/>
      </c>
      <c r="J93" s="97" t="n"/>
      <c r="K93" s="97" t="n"/>
      <c r="L93" s="97" t="n"/>
      <c r="M93" s="97" t="n"/>
      <c r="N93" s="97" t="n"/>
      <c r="O93" s="97" t="n"/>
      <c r="P93" s="118" t="n"/>
      <c r="Q93" s="97" t="n"/>
      <c r="R93" s="97" t="inlineStr">
        <is>
          <t>2026-04-13 11:03:07</t>
        </is>
      </c>
      <c r="S93" s="97" t="inlineStr">
        <is>
          <t>已完成</t>
        </is>
      </c>
      <c r="T93" s="97" t="n"/>
      <c r="U93" s="97" t="n"/>
      <c r="V93" s="97" t="inlineStr">
        <is>
          <t>地址/电话信息填写错误</t>
        </is>
      </c>
      <c r="W93" s="119" t="inlineStr">
        <is>
          <t>✅ 可导入</t>
        </is>
      </c>
      <c r="X93" t="inlineStr">
        <is>
          <t>✓</t>
        </is>
      </c>
    </row>
    <row r="94" customFormat="1" s="95">
      <c r="A94" s="100" t="inlineStr">
        <is>
          <t>4502257598223006103</t>
        </is>
      </c>
      <c r="B94" s="96" t="inlineStr">
        <is>
          <t>客户</t>
        </is>
      </c>
      <c r="C94" s="117" t="n">
        <v>130</v>
      </c>
      <c r="D94" s="96" t="n"/>
      <c r="E94" s="96">
        <f>SUM(C94:D94)</f>
        <v/>
      </c>
      <c r="F94" s="96" t="n"/>
      <c r="G94" s="96" t="n"/>
      <c r="H94" s="96" t="n"/>
      <c r="I94" s="96">
        <f>SUM(F94:H94)</f>
        <v/>
      </c>
      <c r="J94" s="96" t="n"/>
      <c r="K94" s="96" t="n"/>
      <c r="L94" s="96" t="n"/>
      <c r="M94" s="96" t="n"/>
      <c r="N94" s="96" t="n"/>
      <c r="O94" s="96" t="n"/>
      <c r="P94" s="118" t="n"/>
      <c r="Q94" s="96" t="n"/>
      <c r="R94" s="96" t="inlineStr">
        <is>
          <t>2026-04-13 12:45:06</t>
        </is>
      </c>
      <c r="S94" s="96" t="inlineStr">
        <is>
          <t>已完成</t>
        </is>
      </c>
      <c r="T94" s="96" t="n"/>
      <c r="U94" s="96" t="n"/>
      <c r="V94" s="96" t="inlineStr">
        <is>
          <t>不想要了</t>
        </is>
      </c>
      <c r="W94" s="119" t="inlineStr">
        <is>
          <t>✅ 可导入</t>
        </is>
      </c>
      <c r="X94" t="inlineStr">
        <is>
          <t>✓</t>
        </is>
      </c>
    </row>
    <row r="95" customFormat="1" s="95">
      <c r="A95" s="100" t="inlineStr">
        <is>
          <t>2701818588226029881</t>
        </is>
      </c>
      <c r="B95" s="97" t="inlineStr">
        <is>
          <t>客户</t>
        </is>
      </c>
      <c r="C95" s="98" t="n">
        <v>120</v>
      </c>
      <c r="D95" s="97" t="n"/>
      <c r="E95" s="97">
        <f>SUM(C95:D95)</f>
        <v/>
      </c>
      <c r="F95" s="97" t="n"/>
      <c r="G95" s="97" t="n"/>
      <c r="H95" s="97" t="n"/>
      <c r="I95" s="97">
        <f>SUM(F95:H95)</f>
        <v/>
      </c>
      <c r="J95" s="97" t="n"/>
      <c r="K95" s="97" t="n"/>
      <c r="L95" s="97" t="n"/>
      <c r="M95" s="97" t="n"/>
      <c r="N95" s="97" t="n"/>
      <c r="O95" s="97" t="n"/>
      <c r="P95" s="118" t="n"/>
      <c r="Q95" s="97" t="n"/>
      <c r="R95" s="97" t="inlineStr">
        <is>
          <t>2026-04-14 11:05:10</t>
        </is>
      </c>
      <c r="S95" s="97" t="inlineStr">
        <is>
          <t>已完成</t>
        </is>
      </c>
      <c r="T95" s="97" t="n"/>
      <c r="U95" s="97" t="n"/>
      <c r="V95" s="97" t="inlineStr">
        <is>
          <t>不想要了</t>
        </is>
      </c>
      <c r="W95" s="119" t="inlineStr">
        <is>
          <t>✅ 可导入</t>
        </is>
      </c>
      <c r="X95" t="inlineStr">
        <is>
          <t>✓</t>
        </is>
      </c>
    </row>
    <row r="96" customFormat="1" s="95">
      <c r="A96" s="100" t="inlineStr">
        <is>
          <t>2701822478010000551</t>
        </is>
      </c>
      <c r="B96" s="96" t="inlineStr">
        <is>
          <t>客户</t>
        </is>
      </c>
      <c r="C96" s="117" t="n">
        <v>150</v>
      </c>
      <c r="D96" s="96" t="n"/>
      <c r="E96" s="96">
        <f>SUM(C96:D96)</f>
        <v/>
      </c>
      <c r="F96" s="96" t="n"/>
      <c r="G96" s="96" t="n"/>
      <c r="H96" s="96" t="n"/>
      <c r="I96" s="96">
        <f>SUM(F96:H96)</f>
        <v/>
      </c>
      <c r="J96" s="96" t="n"/>
      <c r="K96" s="96" t="n"/>
      <c r="L96" s="96" t="n"/>
      <c r="M96" s="96" t="n"/>
      <c r="N96" s="96" t="n"/>
      <c r="O96" s="96" t="n"/>
      <c r="P96" s="118" t="n"/>
      <c r="Q96" s="96" t="n"/>
      <c r="R96" s="96" t="inlineStr">
        <is>
          <t>2026-04-14 14:16:28</t>
        </is>
      </c>
      <c r="S96" s="96" t="inlineStr">
        <is>
          <t>已完成</t>
        </is>
      </c>
      <c r="T96" s="96" t="n"/>
      <c r="U96" s="96" t="n"/>
      <c r="V96" s="96" t="inlineStr">
        <is>
          <t>订单信息拍错（规格/尺码/颜色等）</t>
        </is>
      </c>
      <c r="W96" s="119" t="inlineStr">
        <is>
          <t>✅ 可导入</t>
        </is>
      </c>
      <c r="X96" t="inlineStr">
        <is>
          <t>✓</t>
        </is>
      </c>
    </row>
    <row r="97" customFormat="1" s="95">
      <c r="A97" s="100" t="inlineStr">
        <is>
          <t>4502244744029025148</t>
        </is>
      </c>
      <c r="B97" s="97" t="inlineStr">
        <is>
          <t>客户</t>
        </is>
      </c>
      <c r="C97" s="98" t="n">
        <v>150</v>
      </c>
      <c r="D97" s="97" t="n"/>
      <c r="E97" s="97">
        <f>SUM(C97:D97)</f>
        <v/>
      </c>
      <c r="F97" s="97" t="n"/>
      <c r="G97" s="97" t="n"/>
      <c r="H97" s="97" t="n"/>
      <c r="I97" s="97">
        <f>SUM(F97:H97)</f>
        <v/>
      </c>
      <c r="J97" s="97" t="n"/>
      <c r="K97" s="97" t="n"/>
      <c r="L97" s="97" t="n"/>
      <c r="M97" s="97" t="n"/>
      <c r="N97" s="97" t="n"/>
      <c r="O97" s="97" t="n"/>
      <c r="P97" s="118" t="n"/>
      <c r="Q97" s="97" t="n"/>
      <c r="R97" s="97" t="inlineStr">
        <is>
          <t>2026-04-14 20:48:30</t>
        </is>
      </c>
      <c r="S97" s="97" t="inlineStr">
        <is>
          <t>已完成</t>
        </is>
      </c>
      <c r="T97" s="97" t="n"/>
      <c r="U97" s="97" t="n"/>
      <c r="V97" s="97" t="inlineStr">
        <is>
          <t>不想要了</t>
        </is>
      </c>
      <c r="W97" s="119" t="inlineStr">
        <is>
          <t>✅ 可导入</t>
        </is>
      </c>
      <c r="X97" t="inlineStr">
        <is>
          <t>✓</t>
        </is>
      </c>
    </row>
    <row r="98" customFormat="1" s="95">
      <c r="A98" s="100" t="inlineStr">
        <is>
          <t>4502258533186047624</t>
        </is>
      </c>
      <c r="B98" s="96" t="inlineStr">
        <is>
          <t>客户</t>
        </is>
      </c>
      <c r="C98" s="117" t="n">
        <v>130</v>
      </c>
      <c r="D98" s="96" t="n"/>
      <c r="E98" s="96">
        <f>SUM(C98:D98)</f>
        <v/>
      </c>
      <c r="F98" s="96" t="n"/>
      <c r="G98" s="96" t="n"/>
      <c r="H98" s="96" t="n"/>
      <c r="I98" s="96">
        <f>SUM(F98:H98)</f>
        <v/>
      </c>
      <c r="J98" s="96" t="n"/>
      <c r="K98" s="96" t="n"/>
      <c r="L98" s="96" t="n"/>
      <c r="M98" s="96" t="n"/>
      <c r="N98" s="96" t="n"/>
      <c r="O98" s="96" t="n"/>
      <c r="P98" s="118" t="n"/>
      <c r="Q98" s="96" t="n"/>
      <c r="R98" s="96" t="inlineStr">
        <is>
          <t>2026-04-14 21:12:42</t>
        </is>
      </c>
      <c r="S98" s="96" t="inlineStr">
        <is>
          <t>已完成</t>
        </is>
      </c>
      <c r="T98" s="96" t="n"/>
      <c r="U98" s="96" t="n"/>
      <c r="V98" s="96" t="inlineStr">
        <is>
          <t>不想要了</t>
        </is>
      </c>
      <c r="W98" s="119" t="inlineStr">
        <is>
          <t>✅ 可导入</t>
        </is>
      </c>
      <c r="X98" t="inlineStr">
        <is>
          <t>✓</t>
        </is>
      </c>
    </row>
    <row r="99" customFormat="1" s="95">
      <c r="A99" s="100" t="inlineStr">
        <is>
          <t>5067945110722719629</t>
        </is>
      </c>
      <c r="B99" s="97" t="inlineStr">
        <is>
          <t>厂家</t>
        </is>
      </c>
      <c r="C99" s="98" t="n">
        <v>2674.41</v>
      </c>
      <c r="D99" s="97" t="n"/>
      <c r="E99" s="97">
        <f>SUM(C99:D99)</f>
        <v/>
      </c>
      <c r="F99" s="97" t="n"/>
      <c r="G99" s="97">
        <f>198</f>
        <v/>
      </c>
      <c r="H99" s="97">
        <f>189.1+120</f>
        <v/>
      </c>
      <c r="I99" s="97">
        <f>SUM(F99:H99)</f>
        <v/>
      </c>
      <c r="J99" s="97" t="n"/>
      <c r="K99" s="97" t="inlineStr">
        <is>
          <t>DPK202724611635</t>
        </is>
      </c>
      <c r="L99" s="97" t="n"/>
      <c r="M99" s="97" t="n"/>
      <c r="N99" s="97" t="n"/>
      <c r="O99" s="97" t="n"/>
      <c r="P99" s="120" t="inlineStr">
        <is>
          <t>1570780606835388330</t>
        </is>
      </c>
      <c r="Q99" s="97" t="inlineStr">
        <is>
          <t>已确认</t>
        </is>
      </c>
      <c r="R99" s="97" t="inlineStr">
        <is>
          <t>2026-04-16 13:17:00</t>
        </is>
      </c>
      <c r="S99" s="97" t="inlineStr">
        <is>
          <t>已完成</t>
        </is>
      </c>
      <c r="T99" s="97" t="n"/>
      <c r="U99" s="97" t="inlineStr">
        <is>
          <t>产品退货退款DPK202724611635</t>
        </is>
      </c>
      <c r="V99" s="97" t="inlineStr">
        <is>
          <t>收到商品破损、污渍</t>
        </is>
      </c>
      <c r="W99" s="119" t="inlineStr">
        <is>
          <t>✅ 可导入</t>
        </is>
      </c>
      <c r="X99" t="inlineStr">
        <is>
          <t>✓</t>
        </is>
      </c>
    </row>
    <row r="100" customFormat="1" s="95">
      <c r="A100" s="100" t="inlineStr">
        <is>
          <t>4502277614107110819</t>
        </is>
      </c>
      <c r="B100" s="96" t="inlineStr">
        <is>
          <t>客户</t>
        </is>
      </c>
      <c r="C100" s="117" t="n">
        <v>5678.67</v>
      </c>
      <c r="D100" s="96" t="n"/>
      <c r="E100" s="96">
        <f>SUM(C100:D100)</f>
        <v/>
      </c>
      <c r="F100" s="96" t="n"/>
      <c r="G100" s="96" t="n"/>
      <c r="H100" s="96" t="n"/>
      <c r="I100" s="96">
        <f>SUM(F100:H100)</f>
        <v/>
      </c>
      <c r="J100" s="96" t="n"/>
      <c r="K100" s="96" t="n"/>
      <c r="L100" s="96" t="n"/>
      <c r="M100" s="96" t="n"/>
      <c r="N100" s="96" t="n"/>
      <c r="O100" s="96" t="n"/>
      <c r="P100" s="118" t="n"/>
      <c r="Q100" s="96" t="n"/>
      <c r="R100" s="96" t="inlineStr">
        <is>
          <t>2026-04-17 12:12:03</t>
        </is>
      </c>
      <c r="S100" s="96" t="inlineStr">
        <is>
          <t>已完成</t>
        </is>
      </c>
      <c r="T100" s="96" t="n"/>
      <c r="U100" s="96" t="n"/>
      <c r="V100" s="96" t="inlineStr">
        <is>
          <t>订单信息拍错（规格/尺码/颜色等）</t>
        </is>
      </c>
      <c r="W100" s="119" t="inlineStr">
        <is>
          <t>✅ 可导入</t>
        </is>
      </c>
      <c r="X100" t="inlineStr">
        <is>
          <t>✓</t>
        </is>
      </c>
      <c r="Y100" t="inlineStr">
        <is>
          <t>订单号在订单总表中未找到</t>
        </is>
      </c>
      <c r="Z100" s="95" t="inlineStr">
        <is>
          <t>已关闭订单</t>
        </is>
      </c>
    </row>
    <row r="101" customFormat="1" s="95">
      <c r="A101" s="100" t="inlineStr">
        <is>
          <t>4502277614107110819</t>
        </is>
      </c>
      <c r="B101" s="97" t="inlineStr">
        <is>
          <t>客户</t>
        </is>
      </c>
      <c r="C101" s="98" t="n">
        <v>8598.540000000001</v>
      </c>
      <c r="D101" s="97" t="n"/>
      <c r="E101" s="97">
        <f>SUM(C101:D101)</f>
        <v/>
      </c>
      <c r="F101" s="97" t="n"/>
      <c r="G101" s="97" t="n"/>
      <c r="H101" s="97" t="n"/>
      <c r="I101" s="97">
        <f>SUM(F101:H101)</f>
        <v/>
      </c>
      <c r="J101" s="97" t="n"/>
      <c r="K101" s="97" t="n"/>
      <c r="L101" s="97" t="n"/>
      <c r="M101" s="97" t="n"/>
      <c r="N101" s="97" t="n"/>
      <c r="O101" s="97" t="n"/>
      <c r="P101" s="118" t="n"/>
      <c r="Q101" s="97" t="n"/>
      <c r="R101" s="97" t="inlineStr">
        <is>
          <t>2026-04-17 12:12:19</t>
        </is>
      </c>
      <c r="S101" s="97" t="inlineStr">
        <is>
          <t>已完成</t>
        </is>
      </c>
      <c r="T101" s="97" t="n"/>
      <c r="U101" s="97" t="n"/>
      <c r="V101" s="97" t="inlineStr">
        <is>
          <t>订单信息拍错（规格/尺码/颜色等）</t>
        </is>
      </c>
      <c r="W101" s="119" t="inlineStr">
        <is>
          <t>✅ 可导入</t>
        </is>
      </c>
      <c r="X101" t="inlineStr">
        <is>
          <t>✓</t>
        </is>
      </c>
      <c r="Y101" t="inlineStr">
        <is>
          <t>订单号在订单总表中未找到</t>
        </is>
      </c>
      <c r="Z101" s="95" t="inlineStr">
        <is>
          <t>已关闭订单</t>
        </is>
      </c>
    </row>
    <row r="102" customFormat="1" s="95">
      <c r="A102" s="100" t="inlineStr">
        <is>
          <t>4502295433007002910</t>
        </is>
      </c>
      <c r="B102" s="96" t="inlineStr">
        <is>
          <t>客户</t>
        </is>
      </c>
      <c r="C102" s="117" t="n">
        <v>12363.53</v>
      </c>
      <c r="D102" s="96" t="n"/>
      <c r="E102" s="96">
        <f>SUM(C102:D102)</f>
        <v/>
      </c>
      <c r="F102" s="96" t="n"/>
      <c r="G102" s="96" t="n"/>
      <c r="H102" s="96" t="n"/>
      <c r="I102" s="96">
        <f>SUM(F102:H102)</f>
        <v/>
      </c>
      <c r="J102" s="96" t="n"/>
      <c r="K102" s="96" t="n"/>
      <c r="L102" s="96" t="n"/>
      <c r="M102" s="96" t="n"/>
      <c r="N102" s="96" t="n"/>
      <c r="O102" s="96" t="n"/>
      <c r="P102" s="118" t="n"/>
      <c r="Q102" s="96" t="n"/>
      <c r="R102" s="96" t="inlineStr">
        <is>
          <t>2026-04-19 11:29:12</t>
        </is>
      </c>
      <c r="S102" s="96" t="inlineStr">
        <is>
          <t>已完成</t>
        </is>
      </c>
      <c r="T102" s="96" t="n"/>
      <c r="U102" s="96" t="n"/>
      <c r="V102" s="96" t="inlineStr">
        <is>
          <t>不想要了</t>
        </is>
      </c>
      <c r="W102" s="119" t="inlineStr">
        <is>
          <t>✅ 可导入</t>
        </is>
      </c>
      <c r="X102" t="inlineStr">
        <is>
          <t>✓</t>
        </is>
      </c>
    </row>
    <row r="103" customFormat="1" s="95">
      <c r="A103" s="100" t="inlineStr">
        <is>
          <t>3210721863514837177</t>
        </is>
      </c>
      <c r="B103" s="97" t="inlineStr">
        <is>
          <t>物流</t>
        </is>
      </c>
      <c r="C103" s="98" t="n">
        <v>200</v>
      </c>
      <c r="D103" s="97" t="n"/>
      <c r="E103" s="97">
        <f>SUM(C103:D103)</f>
        <v/>
      </c>
      <c r="F103" s="97" t="n"/>
      <c r="G103" s="97" t="n">
        <v>116</v>
      </c>
      <c r="H103" s="97" t="n"/>
      <c r="I103" s="97">
        <f>SUM(F103:H103)</f>
        <v/>
      </c>
      <c r="J103" s="97" t="n"/>
      <c r="K103" s="97" t="n"/>
      <c r="L103" s="97" t="n"/>
      <c r="M103" s="97" t="n"/>
      <c r="N103" s="97" t="n"/>
      <c r="O103" s="97" t="n"/>
      <c r="P103" s="120" t="inlineStr">
        <is>
          <t>1570793334935988330</t>
        </is>
      </c>
      <c r="Q103" s="97" t="n"/>
      <c r="R103" s="97" t="inlineStr">
        <is>
          <t>2026-04-20 06:20:13</t>
        </is>
      </c>
      <c r="S103" s="97" t="inlineStr">
        <is>
          <t>已完成</t>
        </is>
      </c>
      <c r="T103" s="97" t="n"/>
      <c r="U103" s="97" t="inlineStr">
        <is>
          <t>赔偿</t>
        </is>
      </c>
      <c r="V103" s="97" t="inlineStr">
        <is>
          <t>协商一致退款</t>
        </is>
      </c>
      <c r="W103" s="119" t="inlineStr">
        <is>
          <t>✅ 可导入</t>
        </is>
      </c>
      <c r="X103" t="inlineStr">
        <is>
          <t>✓</t>
        </is>
      </c>
    </row>
    <row r="104" customFormat="1" s="95">
      <c r="A104" s="100" t="inlineStr">
        <is>
          <t>2701851962020074773</t>
        </is>
      </c>
      <c r="B104" s="96" t="inlineStr">
        <is>
          <t>客户</t>
        </is>
      </c>
      <c r="C104" s="117" t="n">
        <v>148</v>
      </c>
      <c r="D104" s="96" t="n"/>
      <c r="E104" s="96">
        <f>SUM(C104:D104)</f>
        <v/>
      </c>
      <c r="F104" s="96" t="n"/>
      <c r="G104" s="96" t="n"/>
      <c r="H104" s="96" t="n"/>
      <c r="I104" s="96">
        <f>SUM(F104:H104)</f>
        <v/>
      </c>
      <c r="J104" s="96" t="n"/>
      <c r="K104" s="96" t="n"/>
      <c r="L104" s="96" t="n"/>
      <c r="M104" s="96" t="n"/>
      <c r="N104" s="96" t="n"/>
      <c r="O104" s="96" t="n"/>
      <c r="P104" s="118" t="n"/>
      <c r="Q104" s="96" t="n"/>
      <c r="R104" s="96" t="inlineStr">
        <is>
          <t>2026-04-20 21:00:30</t>
        </is>
      </c>
      <c r="S104" s="96" t="inlineStr">
        <is>
          <t>已完成</t>
        </is>
      </c>
      <c r="T104" s="96" t="n"/>
      <c r="U104" s="96" t="n"/>
      <c r="V104" s="96" t="inlineStr">
        <is>
          <t>不想要了</t>
        </is>
      </c>
      <c r="W104" s="119" t="inlineStr">
        <is>
          <t>✅ 可导入</t>
        </is>
      </c>
      <c r="X104" t="inlineStr">
        <is>
          <t>✓</t>
        </is>
      </c>
    </row>
    <row r="105" customFormat="1" s="95">
      <c r="A105" s="100" t="inlineStr">
        <is>
          <t>4502306810025058847</t>
        </is>
      </c>
      <c r="B105" s="97" t="inlineStr">
        <is>
          <t>客户</t>
        </is>
      </c>
      <c r="C105" s="98" t="n">
        <v>132</v>
      </c>
      <c r="D105" s="97" t="n"/>
      <c r="E105" s="97">
        <f>SUM(C105:D105)</f>
        <v/>
      </c>
      <c r="F105" s="97" t="n"/>
      <c r="G105" s="97" t="n"/>
      <c r="H105" s="97" t="n"/>
      <c r="I105" s="97">
        <f>SUM(F105:H105)</f>
        <v/>
      </c>
      <c r="J105" s="97" t="n"/>
      <c r="K105" s="97" t="n"/>
      <c r="L105" s="97" t="n"/>
      <c r="M105" s="97" t="n"/>
      <c r="N105" s="97" t="n"/>
      <c r="O105" s="97" t="n"/>
      <c r="P105" s="118" t="n"/>
      <c r="Q105" s="97" t="n"/>
      <c r="R105" s="97" t="inlineStr">
        <is>
          <t>2026-04-20 21:02:15</t>
        </is>
      </c>
      <c r="S105" s="97" t="inlineStr">
        <is>
          <t>已完成</t>
        </is>
      </c>
      <c r="T105" s="97" t="n"/>
      <c r="U105" s="97" t="n"/>
      <c r="V105" s="97" t="inlineStr">
        <is>
          <t>不想要了</t>
        </is>
      </c>
      <c r="W105" s="119" t="inlineStr">
        <is>
          <t>✅ 可导入</t>
        </is>
      </c>
      <c r="X105" t="inlineStr">
        <is>
          <t>✓</t>
        </is>
      </c>
    </row>
    <row r="106" customFormat="1" s="95">
      <c r="A106" s="100" t="inlineStr">
        <is>
          <t>2701817472174006273</t>
        </is>
      </c>
      <c r="B106" s="96" t="inlineStr">
        <is>
          <t>客户</t>
        </is>
      </c>
      <c r="C106" s="117" t="n">
        <v>170</v>
      </c>
      <c r="D106" s="96" t="n"/>
      <c r="E106" s="96">
        <f>SUM(C106:D106)</f>
        <v/>
      </c>
      <c r="F106" s="96" t="n"/>
      <c r="G106" s="96" t="n"/>
      <c r="H106" s="96" t="n"/>
      <c r="I106" s="96">
        <f>SUM(F106:H106)</f>
        <v/>
      </c>
      <c r="J106" s="96" t="n"/>
      <c r="K106" s="96" t="n"/>
      <c r="L106" s="96" t="n"/>
      <c r="M106" s="96" t="n"/>
      <c r="N106" s="96" t="n"/>
      <c r="O106" s="96" t="n"/>
      <c r="P106" s="118" t="n"/>
      <c r="Q106" s="96" t="n"/>
      <c r="R106" s="96" t="inlineStr">
        <is>
          <t>2026-04-20 21:09:12</t>
        </is>
      </c>
      <c r="S106" s="96" t="inlineStr">
        <is>
          <t>已完成</t>
        </is>
      </c>
      <c r="T106" s="96" t="n"/>
      <c r="U106" s="96" t="n"/>
      <c r="V106" s="96" t="inlineStr">
        <is>
          <t>订单信息拍错（规格/尺码/颜色等）</t>
        </is>
      </c>
      <c r="W106" s="119" t="inlineStr">
        <is>
          <t>✅ 可导入</t>
        </is>
      </c>
      <c r="X106" t="inlineStr">
        <is>
          <t>✓</t>
        </is>
      </c>
    </row>
    <row r="107" customFormat="1" s="95">
      <c r="A107" s="100" t="inlineStr">
        <is>
          <t>2701857831025015586</t>
        </is>
      </c>
      <c r="B107" s="97" t="inlineStr">
        <is>
          <t>客户</t>
        </is>
      </c>
      <c r="C107" s="98" t="n">
        <v>118</v>
      </c>
      <c r="D107" s="97" t="n"/>
      <c r="E107" s="97">
        <f>SUM(C107:D107)</f>
        <v/>
      </c>
      <c r="F107" s="97" t="n"/>
      <c r="G107" s="97" t="n"/>
      <c r="H107" s="97" t="n"/>
      <c r="I107" s="97">
        <f>SUM(F107:H107)</f>
        <v/>
      </c>
      <c r="J107" s="97" t="n"/>
      <c r="K107" s="97" t="n"/>
      <c r="L107" s="97" t="n"/>
      <c r="M107" s="97" t="n"/>
      <c r="N107" s="97" t="n"/>
      <c r="O107" s="97" t="n"/>
      <c r="P107" s="118" t="n"/>
      <c r="Q107" s="97" t="n"/>
      <c r="R107" s="97" t="inlineStr">
        <is>
          <t>2026-04-20 21:39:28</t>
        </is>
      </c>
      <c r="S107" s="97" t="inlineStr">
        <is>
          <t>已完成</t>
        </is>
      </c>
      <c r="T107" s="97" t="n"/>
      <c r="U107" s="97" t="n"/>
      <c r="V107" s="97" t="inlineStr">
        <is>
          <t>不想要了</t>
        </is>
      </c>
      <c r="W107" s="119" t="inlineStr">
        <is>
          <t>✅ 可导入</t>
        </is>
      </c>
      <c r="X107" t="inlineStr">
        <is>
          <t>✓</t>
        </is>
      </c>
    </row>
    <row r="108" customFormat="1" s="95">
      <c r="A108" s="100" t="inlineStr">
        <is>
          <t>2701778054073053150</t>
        </is>
      </c>
      <c r="B108" s="96" t="inlineStr">
        <is>
          <t>客户</t>
        </is>
      </c>
      <c r="C108" s="117" t="n">
        <v>22</v>
      </c>
      <c r="D108" s="96" t="n"/>
      <c r="E108" s="96">
        <f>SUM(C108:D108)</f>
        <v/>
      </c>
      <c r="F108" s="96" t="n"/>
      <c r="G108" s="96" t="n"/>
      <c r="H108" s="96" t="n"/>
      <c r="I108" s="96">
        <f>SUM(F108:H108)</f>
        <v/>
      </c>
      <c r="J108" s="96" t="n"/>
      <c r="K108" s="96" t="n"/>
      <c r="L108" s="96" t="n"/>
      <c r="M108" s="96" t="n"/>
      <c r="N108" s="96" t="n"/>
      <c r="O108" s="96" t="n"/>
      <c r="P108" s="118" t="n"/>
      <c r="Q108" s="96" t="n"/>
      <c r="R108" s="96" t="inlineStr">
        <is>
          <t>2026-04-21 12:31:19</t>
        </is>
      </c>
      <c r="S108" s="96" t="inlineStr">
        <is>
          <t>已完成</t>
        </is>
      </c>
      <c r="T108" s="96" t="n"/>
      <c r="U108" s="96" t="n"/>
      <c r="V108" s="96" t="inlineStr">
        <is>
          <t>不想要了</t>
        </is>
      </c>
      <c r="W108" s="119" t="inlineStr">
        <is>
          <t>✅ 可导入</t>
        </is>
      </c>
      <c r="X108" t="inlineStr">
        <is>
          <t>✓</t>
        </is>
      </c>
    </row>
    <row r="109" customFormat="1" s="95">
      <c r="A109" s="100" t="inlineStr">
        <is>
          <t>2701792128093043968</t>
        </is>
      </c>
      <c r="B109" s="97" t="inlineStr">
        <is>
          <t>客户</t>
        </is>
      </c>
      <c r="C109" s="98" t="n">
        <v>22</v>
      </c>
      <c r="D109" s="97" t="n"/>
      <c r="E109" s="97">
        <f>SUM(C109:D109)</f>
        <v/>
      </c>
      <c r="F109" s="97" t="n"/>
      <c r="G109" s="97" t="n"/>
      <c r="H109" s="97" t="n"/>
      <c r="I109" s="97">
        <f>SUM(F109:H109)</f>
        <v/>
      </c>
      <c r="J109" s="97" t="n"/>
      <c r="K109" s="97" t="n"/>
      <c r="L109" s="97" t="n"/>
      <c r="M109" s="97" t="n"/>
      <c r="N109" s="97" t="n"/>
      <c r="O109" s="97" t="n"/>
      <c r="P109" s="118" t="n"/>
      <c r="Q109" s="97" t="n"/>
      <c r="R109" s="97" t="inlineStr">
        <is>
          <t>2026-04-21 12:31:20</t>
        </is>
      </c>
      <c r="S109" s="97" t="inlineStr">
        <is>
          <t>已完成</t>
        </is>
      </c>
      <c r="T109" s="97" t="n"/>
      <c r="U109" s="97" t="n"/>
      <c r="V109" s="97" t="inlineStr">
        <is>
          <t>不想要了</t>
        </is>
      </c>
      <c r="W109" s="119" t="inlineStr">
        <is>
          <t>✅ 可导入</t>
        </is>
      </c>
      <c r="X109" t="inlineStr">
        <is>
          <t>✓</t>
        </is>
      </c>
    </row>
    <row r="110" customFormat="1" s="95">
      <c r="A110" s="100" t="inlineStr">
        <is>
          <t>4502312966049004529</t>
        </is>
      </c>
      <c r="B110" s="96" t="inlineStr">
        <is>
          <t>客户</t>
        </is>
      </c>
      <c r="C110" s="117" t="n">
        <v>135</v>
      </c>
      <c r="D110" s="96" t="n"/>
      <c r="E110" s="96">
        <f>SUM(C110:D110)</f>
        <v/>
      </c>
      <c r="F110" s="96" t="n"/>
      <c r="G110" s="96" t="n"/>
      <c r="H110" s="96" t="n"/>
      <c r="I110" s="96">
        <f>SUM(F110:H110)</f>
        <v/>
      </c>
      <c r="J110" s="96" t="n"/>
      <c r="K110" s="96" t="n"/>
      <c r="L110" s="96" t="n"/>
      <c r="M110" s="96" t="n"/>
      <c r="N110" s="96" t="n"/>
      <c r="O110" s="96" t="n"/>
      <c r="P110" s="118" t="n"/>
      <c r="Q110" s="96" t="n"/>
      <c r="R110" s="96" t="inlineStr">
        <is>
          <t>2026-04-21 14:50:38</t>
        </is>
      </c>
      <c r="S110" s="96" t="inlineStr">
        <is>
          <t>已完成</t>
        </is>
      </c>
      <c r="T110" s="96" t="n"/>
      <c r="U110" s="96" t="n"/>
      <c r="V110" s="96" t="inlineStr">
        <is>
          <t>不想要了</t>
        </is>
      </c>
      <c r="W110" s="119" t="inlineStr">
        <is>
          <t>✅ 可导入</t>
        </is>
      </c>
      <c r="X110" t="inlineStr">
        <is>
          <t>✓</t>
        </is>
      </c>
    </row>
    <row r="111" customFormat="1" s="95">
      <c r="A111" s="100" t="inlineStr">
        <is>
          <t>2701858335046004077</t>
        </is>
      </c>
      <c r="B111" s="97" t="inlineStr">
        <is>
          <t>客户</t>
        </is>
      </c>
      <c r="C111" s="98" t="n">
        <v>135</v>
      </c>
      <c r="D111" s="97" t="n"/>
      <c r="E111" s="97">
        <f>SUM(C111:D111)</f>
        <v/>
      </c>
      <c r="F111" s="97" t="n"/>
      <c r="G111" s="97" t="n"/>
      <c r="H111" s="97" t="n"/>
      <c r="I111" s="97">
        <f>SUM(F111:H111)</f>
        <v/>
      </c>
      <c r="J111" s="97" t="n"/>
      <c r="K111" s="97" t="n"/>
      <c r="L111" s="97" t="n"/>
      <c r="M111" s="97" t="n"/>
      <c r="N111" s="97" t="n"/>
      <c r="O111" s="97" t="n"/>
      <c r="P111" s="118" t="n"/>
      <c r="Q111" s="97" t="n"/>
      <c r="R111" s="97" t="inlineStr">
        <is>
          <t>2026-04-21 15:07:37</t>
        </is>
      </c>
      <c r="S111" s="97" t="inlineStr">
        <is>
          <t>已完成</t>
        </is>
      </c>
      <c r="T111" s="97" t="n"/>
      <c r="U111" s="97" t="n"/>
      <c r="V111" s="97" t="inlineStr">
        <is>
          <t>不想要了</t>
        </is>
      </c>
      <c r="W111" s="119" t="inlineStr">
        <is>
          <t>✅ 可导入</t>
        </is>
      </c>
      <c r="X111" t="inlineStr">
        <is>
          <t>✓</t>
        </is>
      </c>
    </row>
    <row r="112" customFormat="1" s="95">
      <c r="A112" s="100" t="inlineStr">
        <is>
          <t>4502306917033002131</t>
        </is>
      </c>
      <c r="B112" s="96" t="inlineStr">
        <is>
          <t>客户</t>
        </is>
      </c>
      <c r="C112" s="117" t="n">
        <v>132</v>
      </c>
      <c r="D112" s="96" t="n"/>
      <c r="E112" s="96">
        <f>SUM(C112:D112)</f>
        <v/>
      </c>
      <c r="F112" s="96" t="n"/>
      <c r="G112" s="96" t="n"/>
      <c r="H112" s="96" t="n"/>
      <c r="I112" s="96">
        <f>SUM(F112:H112)</f>
        <v/>
      </c>
      <c r="J112" s="96" t="n"/>
      <c r="K112" s="96" t="n"/>
      <c r="L112" s="96" t="n"/>
      <c r="M112" s="96" t="n"/>
      <c r="N112" s="96" t="n"/>
      <c r="O112" s="96" t="n"/>
      <c r="P112" s="118" t="n"/>
      <c r="Q112" s="96" t="n"/>
      <c r="R112" s="96" t="inlineStr">
        <is>
          <t>2026-04-21 15:36:09</t>
        </is>
      </c>
      <c r="S112" s="96" t="inlineStr">
        <is>
          <t>已完成</t>
        </is>
      </c>
      <c r="T112" s="96" t="n"/>
      <c r="U112" s="96" t="n"/>
      <c r="V112" s="96" t="inlineStr">
        <is>
          <t>不想要了</t>
        </is>
      </c>
      <c r="W112" s="119" t="inlineStr">
        <is>
          <t>✅ 可导入</t>
        </is>
      </c>
      <c r="X112" t="inlineStr">
        <is>
          <t>✓</t>
        </is>
      </c>
    </row>
    <row r="113" customFormat="1" s="95">
      <c r="A113" s="100" t="inlineStr">
        <is>
          <t>4502312065119023542</t>
        </is>
      </c>
      <c r="B113" s="97" t="inlineStr">
        <is>
          <t>客户</t>
        </is>
      </c>
      <c r="C113" s="98" t="n">
        <v>2699.74</v>
      </c>
      <c r="D113" s="97" t="n"/>
      <c r="E113" s="97">
        <f>SUM(C113:D113)</f>
        <v/>
      </c>
      <c r="F113" s="97" t="n"/>
      <c r="G113" s="97" t="n"/>
      <c r="H113" s="97" t="n"/>
      <c r="I113" s="97">
        <f>SUM(F113:H113)</f>
        <v/>
      </c>
      <c r="J113" s="97" t="n"/>
      <c r="K113" s="97" t="n"/>
      <c r="L113" s="97" t="n"/>
      <c r="M113" s="97" t="n"/>
      <c r="N113" s="97" t="n"/>
      <c r="O113" s="97" t="n"/>
      <c r="P113" s="118" t="n"/>
      <c r="Q113" s="97" t="n"/>
      <c r="R113" s="97" t="inlineStr">
        <is>
          <t>2026-04-21 20:56:11</t>
        </is>
      </c>
      <c r="S113" s="97" t="inlineStr">
        <is>
          <t>已完成</t>
        </is>
      </c>
      <c r="T113" s="97" t="n"/>
      <c r="U113" s="97" t="n"/>
      <c r="V113" s="97" t="inlineStr">
        <is>
          <t>不想要了</t>
        </is>
      </c>
      <c r="W113" s="119" t="inlineStr">
        <is>
          <t>✅ 可导入</t>
        </is>
      </c>
      <c r="X113" t="inlineStr">
        <is>
          <t>✓</t>
        </is>
      </c>
    </row>
    <row r="114" customFormat="1" s="95">
      <c r="A114" s="100" t="inlineStr">
        <is>
          <t>2701844222039017769</t>
        </is>
      </c>
      <c r="B114" s="96" t="inlineStr">
        <is>
          <t>客户</t>
        </is>
      </c>
      <c r="C114" s="117" t="n">
        <v>124.38</v>
      </c>
      <c r="D114" s="96" t="n"/>
      <c r="E114" s="96">
        <f>SUM(C114:D114)</f>
        <v/>
      </c>
      <c r="F114" s="96" t="n"/>
      <c r="G114" s="96" t="n"/>
      <c r="H114" s="96" t="n"/>
      <c r="I114" s="96">
        <f>SUM(F114:H114)</f>
        <v/>
      </c>
      <c r="J114" s="96" t="n"/>
      <c r="K114" s="96" t="n"/>
      <c r="L114" s="96" t="n"/>
      <c r="M114" s="96" t="n"/>
      <c r="N114" s="96" t="n"/>
      <c r="O114" s="96" t="n"/>
      <c r="P114" s="118" t="n"/>
      <c r="Q114" s="96" t="n"/>
      <c r="R114" s="96" t="inlineStr">
        <is>
          <t>2026-04-22 10:29:31</t>
        </is>
      </c>
      <c r="S114" s="96" t="inlineStr">
        <is>
          <t>已完成</t>
        </is>
      </c>
      <c r="T114" s="96" t="n"/>
      <c r="U114" s="96" t="n"/>
      <c r="V114" s="96" t="inlineStr">
        <is>
          <t>地址/电话信息填写错误</t>
        </is>
      </c>
      <c r="W114" s="119" t="inlineStr">
        <is>
          <t>✅ 可导入</t>
        </is>
      </c>
      <c r="X114" t="inlineStr">
        <is>
          <t>✓</t>
        </is>
      </c>
    </row>
    <row r="115" customFormat="1" s="95">
      <c r="A115" s="100" t="inlineStr">
        <is>
          <t>4502293851032101637</t>
        </is>
      </c>
      <c r="B115" s="97" t="inlineStr">
        <is>
          <t>客户</t>
        </is>
      </c>
      <c r="C115" s="98" t="n">
        <v>8205.860000000001</v>
      </c>
      <c r="D115" s="97" t="n"/>
      <c r="E115" s="97">
        <f>SUM(C115:D115)</f>
        <v/>
      </c>
      <c r="F115" s="97" t="n"/>
      <c r="G115" s="97" t="n"/>
      <c r="H115" s="97" t="n"/>
      <c r="I115" s="97">
        <f>SUM(F115:H115)</f>
        <v/>
      </c>
      <c r="J115" s="97" t="n"/>
      <c r="K115" s="97" t="n"/>
      <c r="L115" s="97" t="n"/>
      <c r="M115" s="97" t="n"/>
      <c r="N115" s="97" t="n"/>
      <c r="O115" s="97" t="n"/>
      <c r="P115" s="118" t="n"/>
      <c r="Q115" s="97" t="n"/>
      <c r="R115" s="97" t="inlineStr">
        <is>
          <t>2026-04-24 17:54:45</t>
        </is>
      </c>
      <c r="S115" s="97" t="inlineStr">
        <is>
          <t>已完成</t>
        </is>
      </c>
      <c r="T115" s="97" t="n"/>
      <c r="U115" s="97" t="n"/>
      <c r="V115" s="97" t="inlineStr">
        <is>
          <t>订单信息拍错（规格/尺码/颜色等）</t>
        </is>
      </c>
      <c r="W115" s="119" t="inlineStr">
        <is>
          <t>✅ 可导入</t>
        </is>
      </c>
      <c r="X115" t="inlineStr">
        <is>
          <t>✓</t>
        </is>
      </c>
    </row>
    <row r="116" customFormat="1" s="95">
      <c r="A116" s="100" t="inlineStr">
        <is>
          <t>5112161064468018538</t>
        </is>
      </c>
      <c r="B116" s="96" t="inlineStr">
        <is>
          <t>客户</t>
        </is>
      </c>
      <c r="C116" s="117" t="n">
        <v>454.5</v>
      </c>
      <c r="D116" s="96" t="n"/>
      <c r="E116" s="96">
        <f>SUM(C116:D116)</f>
        <v/>
      </c>
      <c r="F116" s="96" t="n"/>
      <c r="G116" s="96" t="n"/>
      <c r="H116" s="96" t="n"/>
      <c r="I116" s="96">
        <f>SUM(F116:H116)</f>
        <v/>
      </c>
      <c r="J116" s="96" t="n"/>
      <c r="K116" s="96" t="n"/>
      <c r="L116" s="96" t="n"/>
      <c r="M116" s="96" t="n"/>
      <c r="N116" s="96" t="n"/>
      <c r="O116" s="96" t="n"/>
      <c r="P116" s="118" t="n"/>
      <c r="Q116" s="96" t="n"/>
      <c r="R116" s="96" t="inlineStr">
        <is>
          <t>2026-04-26 17:42:54</t>
        </is>
      </c>
      <c r="S116" s="96" t="inlineStr">
        <is>
          <t>已完成</t>
        </is>
      </c>
      <c r="T116" s="96" t="n"/>
      <c r="U116" s="96" t="n"/>
      <c r="V116" s="96" t="inlineStr">
        <is>
          <t>订单信息拍错（规格/尺码/颜色等）</t>
        </is>
      </c>
      <c r="W116" s="119" t="inlineStr">
        <is>
          <t>✅ 可导入</t>
        </is>
      </c>
      <c r="X116" t="inlineStr">
        <is>
          <t>✓</t>
        </is>
      </c>
      <c r="Y116" t="inlineStr">
        <is>
          <t>订单号在订单总表中未找到</t>
        </is>
      </c>
      <c r="Z116" s="95" t="inlineStr">
        <is>
          <t>已关闭订单</t>
        </is>
      </c>
    </row>
    <row r="117" customFormat="1" s="95">
      <c r="A117" s="100" t="inlineStr">
        <is>
          <t>5112161064468018538</t>
        </is>
      </c>
      <c r="B117" s="97" t="inlineStr">
        <is>
          <t>客户</t>
        </is>
      </c>
      <c r="C117" s="98" t="n">
        <v>3699.23</v>
      </c>
      <c r="D117" s="97" t="n"/>
      <c r="E117" s="97">
        <f>SUM(C117:D117)</f>
        <v/>
      </c>
      <c r="F117" s="97" t="n"/>
      <c r="G117" s="97" t="n"/>
      <c r="H117" s="97" t="n"/>
      <c r="I117" s="97">
        <f>SUM(F117:H117)</f>
        <v/>
      </c>
      <c r="J117" s="97" t="n"/>
      <c r="K117" s="97" t="n"/>
      <c r="L117" s="97" t="n"/>
      <c r="M117" s="97" t="n"/>
      <c r="N117" s="97" t="n"/>
      <c r="O117" s="97" t="n"/>
      <c r="P117" s="118" t="n"/>
      <c r="Q117" s="97" t="n"/>
      <c r="R117" s="97" t="inlineStr">
        <is>
          <t>2026-04-26 17:42:54</t>
        </is>
      </c>
      <c r="S117" s="97" t="inlineStr">
        <is>
          <t>已完成</t>
        </is>
      </c>
      <c r="T117" s="97" t="n"/>
      <c r="U117" s="97" t="n"/>
      <c r="V117" s="97" t="inlineStr">
        <is>
          <t>订单信息拍错（规格/尺码/颜色等）</t>
        </is>
      </c>
      <c r="W117" s="119" t="inlineStr">
        <is>
          <t>✅ 可导入</t>
        </is>
      </c>
      <c r="X117" t="inlineStr">
        <is>
          <t>✓</t>
        </is>
      </c>
      <c r="Y117" t="inlineStr">
        <is>
          <t>订单号在订单总表中未找到</t>
        </is>
      </c>
      <c r="Z117" s="95" t="inlineStr">
        <is>
          <t>已关闭订单</t>
        </is>
      </c>
    </row>
    <row r="118" customFormat="1" s="95">
      <c r="A118" s="100" t="inlineStr">
        <is>
          <t>3298701864615034287</t>
        </is>
      </c>
      <c r="B118" s="96" t="inlineStr">
        <is>
          <t>客户</t>
        </is>
      </c>
      <c r="C118" s="117" t="n">
        <v>8523</v>
      </c>
      <c r="D118" s="96" t="n"/>
      <c r="E118" s="96">
        <f>SUM(C118:D118)</f>
        <v/>
      </c>
      <c r="F118" s="96" t="n"/>
      <c r="G118" s="96" t="n"/>
      <c r="H118" s="96" t="n"/>
      <c r="I118" s="96">
        <f>SUM(F118:H118)</f>
        <v/>
      </c>
      <c r="J118" s="96" t="n"/>
      <c r="K118" s="96" t="n"/>
      <c r="L118" s="96" t="n"/>
      <c r="M118" s="96" t="n"/>
      <c r="N118" s="96" t="n"/>
      <c r="O118" s="96" t="n"/>
      <c r="P118" s="118" t="n"/>
      <c r="Q118" s="96" t="n"/>
      <c r="R118" s="96" t="inlineStr">
        <is>
          <t>2026-04-27 19:34:32</t>
        </is>
      </c>
      <c r="S118" s="96" t="inlineStr">
        <is>
          <t>已完成</t>
        </is>
      </c>
      <c r="T118" s="96" t="n"/>
      <c r="U118" s="96" t="n"/>
      <c r="V118" s="96" t="inlineStr">
        <is>
          <t>不想要了</t>
        </is>
      </c>
      <c r="W118" s="119" t="inlineStr">
        <is>
          <t>✅ 可导入</t>
        </is>
      </c>
      <c r="X118" t="inlineStr">
        <is>
          <t>✓</t>
        </is>
      </c>
    </row>
    <row r="119" customFormat="1" s="95">
      <c r="A119" s="100" t="inlineStr">
        <is>
          <t>5111872885452044332</t>
        </is>
      </c>
      <c r="B119" s="97" t="inlineStr">
        <is>
          <t>客户</t>
        </is>
      </c>
      <c r="C119" s="98" t="n">
        <v>135</v>
      </c>
      <c r="D119" s="97" t="n"/>
      <c r="E119" s="97">
        <f>SUM(C119:D119)</f>
        <v/>
      </c>
      <c r="F119" s="97" t="n"/>
      <c r="G119" s="97" t="n"/>
      <c r="H119" s="97" t="n"/>
      <c r="I119" s="97">
        <f>SUM(F119:H119)</f>
        <v/>
      </c>
      <c r="J119" s="97" t="n"/>
      <c r="K119" s="97" t="n"/>
      <c r="L119" s="97" t="n"/>
      <c r="M119" s="97" t="n"/>
      <c r="N119" s="97" t="n"/>
      <c r="O119" s="97" t="n"/>
      <c r="P119" s="118" t="n"/>
      <c r="Q119" s="97" t="n"/>
      <c r="R119" s="97" t="inlineStr">
        <is>
          <t>2026-04-27 20:18:01</t>
        </is>
      </c>
      <c r="S119" s="97" t="inlineStr">
        <is>
          <t>已完成</t>
        </is>
      </c>
      <c r="T119" s="97" t="n"/>
      <c r="U119" s="97" t="n"/>
      <c r="V119" s="97" t="inlineStr">
        <is>
          <t>不想要了</t>
        </is>
      </c>
      <c r="W119" s="119" t="inlineStr">
        <is>
          <t>✅ 可导入</t>
        </is>
      </c>
      <c r="X119" t="inlineStr">
        <is>
          <t>✓</t>
        </is>
      </c>
    </row>
    <row r="120" customFormat="1" s="95">
      <c r="A120" s="100" t="inlineStr">
        <is>
          <t>3298155063399334952</t>
        </is>
      </c>
      <c r="B120" s="96" t="inlineStr">
        <is>
          <t>客户</t>
        </is>
      </c>
      <c r="C120" s="117" t="n">
        <v>5422.95</v>
      </c>
      <c r="D120" s="96" t="n"/>
      <c r="E120" s="96">
        <f>SUM(C120:D120)</f>
        <v/>
      </c>
      <c r="F120" s="96" t="n"/>
      <c r="G120" s="96" t="n"/>
      <c r="H120" s="96" t="n"/>
      <c r="I120" s="96">
        <f>SUM(F120:H120)</f>
        <v/>
      </c>
      <c r="J120" s="96" t="n"/>
      <c r="K120" s="96" t="n"/>
      <c r="L120" s="96" t="n"/>
      <c r="M120" s="96" t="n"/>
      <c r="N120" s="96" t="n"/>
      <c r="O120" s="96" t="n"/>
      <c r="P120" s="118" t="n"/>
      <c r="Q120" s="96" t="n"/>
      <c r="R120" s="96" t="inlineStr">
        <is>
          <t>2026-04-28 12:02:41</t>
        </is>
      </c>
      <c r="S120" s="96" t="inlineStr">
        <is>
          <t>已完成</t>
        </is>
      </c>
      <c r="T120" s="96" t="n"/>
      <c r="U120" s="96" t="n"/>
      <c r="V120" s="96" t="inlineStr">
        <is>
          <t>不想要了</t>
        </is>
      </c>
      <c r="W120" s="119" t="inlineStr">
        <is>
          <t>✅ 可导入</t>
        </is>
      </c>
      <c r="X120" t="inlineStr">
        <is>
          <t>✓</t>
        </is>
      </c>
    </row>
    <row r="121" customFormat="1" s="95">
      <c r="A121" s="100" t="inlineStr">
        <is>
          <t>5112254343548022840</t>
        </is>
      </c>
      <c r="B121" s="97" t="inlineStr">
        <is>
          <t>客户</t>
        </is>
      </c>
      <c r="C121" s="98" t="n">
        <v>454.5</v>
      </c>
      <c r="D121" s="97" t="n"/>
      <c r="E121" s="97">
        <f>SUM(C121:D121)</f>
        <v/>
      </c>
      <c r="F121" s="97" t="n"/>
      <c r="G121" s="97" t="n"/>
      <c r="H121" s="97" t="n"/>
      <c r="I121" s="97">
        <f>SUM(F121:H121)</f>
        <v/>
      </c>
      <c r="J121" s="97" t="n"/>
      <c r="K121" s="97" t="n"/>
      <c r="L121" s="97" t="n"/>
      <c r="M121" s="97" t="n"/>
      <c r="N121" s="97" t="n"/>
      <c r="O121" s="97" t="n"/>
      <c r="P121" s="118" t="n"/>
      <c r="Q121" s="97" t="n"/>
      <c r="R121" s="97" t="inlineStr">
        <is>
          <t>2026-04-28 16:19:22</t>
        </is>
      </c>
      <c r="S121" s="97" t="inlineStr">
        <is>
          <t>已完成</t>
        </is>
      </c>
      <c r="T121" s="97" t="n"/>
      <c r="U121" s="97" t="n"/>
      <c r="V121" s="97" t="inlineStr">
        <is>
          <t>不想要了</t>
        </is>
      </c>
      <c r="W121" s="119" t="inlineStr">
        <is>
          <t>✅ 可导入</t>
        </is>
      </c>
      <c r="X121" t="inlineStr">
        <is>
          <t>✓</t>
        </is>
      </c>
    </row>
    <row r="122" customFormat="1" s="95">
      <c r="A122" s="100" t="inlineStr">
        <is>
          <t>5111426631650009715</t>
        </is>
      </c>
      <c r="B122" s="96" t="inlineStr">
        <is>
          <t>客户</t>
        </is>
      </c>
      <c r="C122" s="117" t="n">
        <v>103.81</v>
      </c>
      <c r="D122" s="96" t="n"/>
      <c r="E122" s="96">
        <f>SUM(C122:D122)</f>
        <v/>
      </c>
      <c r="F122" s="96" t="n"/>
      <c r="G122" s="96" t="n"/>
      <c r="H122" s="96" t="n"/>
      <c r="I122" s="96">
        <f>SUM(F122:H122)</f>
        <v/>
      </c>
      <c r="J122" s="96" t="n"/>
      <c r="K122" s="96" t="n"/>
      <c r="L122" s="96" t="n"/>
      <c r="M122" s="96" t="n"/>
      <c r="N122" s="96" t="n"/>
      <c r="O122" s="96" t="n"/>
      <c r="P122" s="118" t="n"/>
      <c r="Q122" s="96" t="n"/>
      <c r="R122" s="96" t="inlineStr">
        <is>
          <t>2026-04-28 20:33:26</t>
        </is>
      </c>
      <c r="S122" s="96" t="inlineStr">
        <is>
          <t>已完成</t>
        </is>
      </c>
      <c r="T122" s="96" t="n"/>
      <c r="U122" s="96" t="n"/>
      <c r="V122" s="96" t="inlineStr">
        <is>
          <t>订单信息拍错（规格/尺码/颜色等）</t>
        </is>
      </c>
      <c r="W122" s="119" t="inlineStr">
        <is>
          <t>✅ 可导入</t>
        </is>
      </c>
      <c r="X122" t="inlineStr">
        <is>
          <t>✓</t>
        </is>
      </c>
    </row>
    <row r="123" customFormat="1" s="95">
      <c r="A123" s="100" t="inlineStr">
        <is>
          <t>3298315008325006465</t>
        </is>
      </c>
      <c r="B123" s="97" t="inlineStr">
        <is>
          <t>客户</t>
        </is>
      </c>
      <c r="C123" s="98" t="n">
        <v>145</v>
      </c>
      <c r="D123" s="97" t="n"/>
      <c r="E123" s="97">
        <f>SUM(C123:D123)</f>
        <v/>
      </c>
      <c r="F123" s="97" t="n"/>
      <c r="G123" s="97" t="n"/>
      <c r="H123" s="97" t="n"/>
      <c r="I123" s="97">
        <f>SUM(F123:H123)</f>
        <v/>
      </c>
      <c r="J123" s="97" t="n"/>
      <c r="K123" s="97" t="n"/>
      <c r="L123" s="97" t="n"/>
      <c r="M123" s="97" t="n"/>
      <c r="N123" s="97" t="n"/>
      <c r="O123" s="97" t="n"/>
      <c r="P123" s="118" t="n"/>
      <c r="Q123" s="97" t="n"/>
      <c r="R123" s="97" t="inlineStr">
        <is>
          <t>2026-04-28 20:33:44</t>
        </is>
      </c>
      <c r="S123" s="97" t="inlineStr">
        <is>
          <t>已完成</t>
        </is>
      </c>
      <c r="T123" s="97" t="n"/>
      <c r="U123" s="97" t="n"/>
      <c r="V123" s="97" t="inlineStr">
        <is>
          <t>不想要了</t>
        </is>
      </c>
      <c r="W123" s="119" t="inlineStr">
        <is>
          <t>✅ 可导入</t>
        </is>
      </c>
      <c r="X123" t="inlineStr">
        <is>
          <t>✓</t>
        </is>
      </c>
    </row>
    <row r="124" customFormat="1" s="95">
      <c r="A124" s="100" t="inlineStr">
        <is>
          <t>5111700192157001837</t>
        </is>
      </c>
      <c r="B124" s="96" t="inlineStr">
        <is>
          <t>客户</t>
        </is>
      </c>
      <c r="C124" s="117" t="n">
        <v>125</v>
      </c>
      <c r="D124" s="96" t="n"/>
      <c r="E124" s="96">
        <f>SUM(C124:D124)</f>
        <v/>
      </c>
      <c r="F124" s="96" t="n"/>
      <c r="G124" s="96" t="n"/>
      <c r="H124" s="96" t="n"/>
      <c r="I124" s="96">
        <f>SUM(F124:H124)</f>
        <v/>
      </c>
      <c r="J124" s="96" t="n"/>
      <c r="K124" s="96" t="n"/>
      <c r="L124" s="96" t="n"/>
      <c r="M124" s="96" t="n"/>
      <c r="N124" s="96" t="n"/>
      <c r="O124" s="96" t="n"/>
      <c r="P124" s="118" t="n"/>
      <c r="Q124" s="96" t="n"/>
      <c r="R124" s="96" t="inlineStr">
        <is>
          <t>2026-04-28 20:37:29</t>
        </is>
      </c>
      <c r="S124" s="96" t="inlineStr">
        <is>
          <t>已完成</t>
        </is>
      </c>
      <c r="T124" s="96" t="n"/>
      <c r="U124" s="96" t="n"/>
      <c r="V124" s="96" t="inlineStr">
        <is>
          <t>不想要了</t>
        </is>
      </c>
      <c r="W124" s="119" t="inlineStr">
        <is>
          <t>✅ 可导入</t>
        </is>
      </c>
      <c r="X124" t="inlineStr">
        <is>
          <t>✓</t>
        </is>
      </c>
    </row>
    <row r="125" customFormat="1" s="95">
      <c r="A125" s="100" t="inlineStr">
        <is>
          <t>5111793723849086403</t>
        </is>
      </c>
      <c r="B125" s="97" t="inlineStr">
        <is>
          <t>客户</t>
        </is>
      </c>
      <c r="C125" s="98" t="n">
        <v>132</v>
      </c>
      <c r="D125" s="97" t="n"/>
      <c r="E125" s="97">
        <f>SUM(C125:D125)</f>
        <v/>
      </c>
      <c r="F125" s="97" t="n"/>
      <c r="G125" s="97" t="n"/>
      <c r="H125" s="97" t="n"/>
      <c r="I125" s="97">
        <f>SUM(F125:H125)</f>
        <v/>
      </c>
      <c r="J125" s="97" t="n"/>
      <c r="K125" s="97" t="n"/>
      <c r="L125" s="97" t="n"/>
      <c r="M125" s="97" t="n"/>
      <c r="N125" s="97" t="n"/>
      <c r="O125" s="97" t="n"/>
      <c r="P125" s="118" t="n"/>
      <c r="Q125" s="97" t="n"/>
      <c r="R125" s="97" t="inlineStr">
        <is>
          <t>2026-04-28 22:52:39</t>
        </is>
      </c>
      <c r="S125" s="97" t="inlineStr">
        <is>
          <t>已完成</t>
        </is>
      </c>
      <c r="T125" s="97" t="n"/>
      <c r="U125" s="97" t="n"/>
      <c r="V125" s="97" t="inlineStr">
        <is>
          <t>不想要了</t>
        </is>
      </c>
      <c r="W125" s="119" t="inlineStr">
        <is>
          <t>✅ 可导入</t>
        </is>
      </c>
      <c r="X125" t="inlineStr">
        <is>
          <t>✓</t>
        </is>
      </c>
    </row>
    <row r="126" customFormat="1" s="95">
      <c r="A126" s="100" t="inlineStr">
        <is>
          <t>3297641702705027792</t>
        </is>
      </c>
      <c r="B126" s="96" t="inlineStr">
        <is>
          <t>客户</t>
        </is>
      </c>
      <c r="C126" s="117" t="n">
        <v>150</v>
      </c>
      <c r="D126" s="96" t="n"/>
      <c r="E126" s="96">
        <f>SUM(C126:D126)</f>
        <v/>
      </c>
      <c r="F126" s="96" t="n"/>
      <c r="G126" s="96" t="n"/>
      <c r="H126" s="96" t="n"/>
      <c r="I126" s="96">
        <f>SUM(F126:H126)</f>
        <v/>
      </c>
      <c r="J126" s="96" t="n"/>
      <c r="K126" s="96" t="n"/>
      <c r="L126" s="96" t="n"/>
      <c r="M126" s="96" t="n"/>
      <c r="N126" s="96" t="n"/>
      <c r="O126" s="96" t="n"/>
      <c r="P126" s="118" t="n"/>
      <c r="Q126" s="96" t="n"/>
      <c r="R126" s="96" t="inlineStr">
        <is>
          <t>2026-04-29 09:03:57</t>
        </is>
      </c>
      <c r="S126" s="96" t="inlineStr">
        <is>
          <t>已完成</t>
        </is>
      </c>
      <c r="T126" s="96" t="n"/>
      <c r="U126" s="96" t="n"/>
      <c r="V126" s="96" t="inlineStr">
        <is>
          <t>不想要了</t>
        </is>
      </c>
      <c r="W126" s="119" t="inlineStr">
        <is>
          <t>✅ 可导入</t>
        </is>
      </c>
      <c r="X126" t="inlineStr">
        <is>
          <t>✓</t>
        </is>
      </c>
    </row>
    <row r="127" customFormat="1" s="95">
      <c r="A127" s="100" t="inlineStr">
        <is>
          <t>4502194095129027306</t>
        </is>
      </c>
      <c r="B127" s="97" t="inlineStr">
        <is>
          <t>其他</t>
        </is>
      </c>
      <c r="C127" s="98" t="n"/>
      <c r="D127" s="97" t="n">
        <v>20</v>
      </c>
      <c r="E127" s="97">
        <f>SUM(C127:D127)</f>
        <v/>
      </c>
      <c r="F127" s="97" t="n"/>
      <c r="G127" s="97" t="n"/>
      <c r="H127" s="97" t="n"/>
      <c r="I127" s="97">
        <f>SUM(F127:H127)</f>
        <v/>
      </c>
      <c r="J127" s="97" t="n"/>
      <c r="K127" s="97" t="n"/>
      <c r="L127" s="97" t="n"/>
      <c r="M127" s="97" t="n"/>
      <c r="N127" s="97" t="n"/>
      <c r="O127" s="97" t="n"/>
      <c r="P127" s="120" t="inlineStr">
        <is>
          <t>2026040511120520426700780226270</t>
        </is>
      </c>
      <c r="Q127" s="97" t="n"/>
      <c r="R127" s="97" t="inlineStr">
        <is>
          <t>2026-04-29 10:53:00</t>
        </is>
      </c>
      <c r="S127" s="97" t="inlineStr">
        <is>
          <t>已完成</t>
        </is>
      </c>
      <c r="T127" s="97" t="n"/>
      <c r="U127" s="97" t="inlineStr">
        <is>
          <t>好评返</t>
        </is>
      </c>
      <c r="V127" s="97" t="inlineStr">
        <is>
          <t>协商一致退款</t>
        </is>
      </c>
      <c r="W127" s="119" t="inlineStr">
        <is>
          <t>✅ 可导入</t>
        </is>
      </c>
      <c r="X127" t="inlineStr">
        <is>
          <t>✓</t>
        </is>
      </c>
    </row>
    <row r="128" customFormat="1" s="95">
      <c r="A128" s="100" t="inlineStr">
        <is>
          <t>4502290717036010436</t>
        </is>
      </c>
      <c r="B128" s="96" t="inlineStr">
        <is>
          <t>客户</t>
        </is>
      </c>
      <c r="C128" s="117" t="n">
        <v>5422.95</v>
      </c>
      <c r="D128" s="96" t="n"/>
      <c r="E128" s="96">
        <f>SUM(C128:D128)</f>
        <v/>
      </c>
      <c r="F128" s="96" t="n"/>
      <c r="G128" s="96" t="n"/>
      <c r="H128" s="96" t="n"/>
      <c r="I128" s="96">
        <f>SUM(F128:H128)</f>
        <v/>
      </c>
      <c r="J128" s="96" t="n"/>
      <c r="K128" s="96" t="n"/>
      <c r="L128" s="96" t="n"/>
      <c r="M128" s="96" t="n"/>
      <c r="N128" s="96" t="n"/>
      <c r="O128" s="96" t="n"/>
      <c r="P128" s="118" t="n"/>
      <c r="Q128" s="96" t="n"/>
      <c r="R128" s="96" t="inlineStr">
        <is>
          <t>2026-04-29 17:57:52</t>
        </is>
      </c>
      <c r="S128" s="96" t="inlineStr">
        <is>
          <t>已完成</t>
        </is>
      </c>
      <c r="T128" s="96" t="n"/>
      <c r="U128" s="96" t="n"/>
      <c r="V128" s="96" t="inlineStr">
        <is>
          <t>不想要了</t>
        </is>
      </c>
      <c r="W128" s="119" t="inlineStr">
        <is>
          <t>✅ 可导入</t>
        </is>
      </c>
      <c r="X128" t="inlineStr">
        <is>
          <t>✓</t>
        </is>
      </c>
    </row>
    <row r="129" customFormat="1" s="95">
      <c r="A129" s="100" t="inlineStr">
        <is>
          <t>5112498747284065627</t>
        </is>
      </c>
      <c r="B129" s="97" t="inlineStr">
        <is>
          <t>客户</t>
        </is>
      </c>
      <c r="C129" s="98" t="n">
        <v>6305</v>
      </c>
      <c r="D129" s="97" t="n"/>
      <c r="E129" s="97">
        <f>SUM(C129:D129)</f>
        <v/>
      </c>
      <c r="F129" s="97" t="n"/>
      <c r="G129" s="97" t="n"/>
      <c r="H129" s="97" t="n"/>
      <c r="I129" s="97">
        <f>SUM(F129:H129)</f>
        <v/>
      </c>
      <c r="J129" s="97" t="n"/>
      <c r="K129" s="97" t="n"/>
      <c r="L129" s="97" t="n"/>
      <c r="M129" s="97" t="n"/>
      <c r="N129" s="97" t="n"/>
      <c r="O129" s="97" t="n"/>
      <c r="P129" s="118" t="n"/>
      <c r="Q129" s="97" t="n"/>
      <c r="R129" s="97" t="inlineStr">
        <is>
          <t>2026-04-29 19:43:19</t>
        </is>
      </c>
      <c r="S129" s="97" t="inlineStr">
        <is>
          <t>已完成</t>
        </is>
      </c>
      <c r="T129" s="97" t="n"/>
      <c r="U129" s="97" t="n"/>
      <c r="V129" s="97" t="inlineStr">
        <is>
          <t>订单信息拍错（规格/尺码/颜色等）</t>
        </is>
      </c>
      <c r="W129" s="119" t="inlineStr">
        <is>
          <t>✅ 可导入</t>
        </is>
      </c>
      <c r="X129" t="inlineStr">
        <is>
          <t>✓</t>
        </is>
      </c>
      <c r="Y129" t="inlineStr">
        <is>
          <t>订单号在订单总表中未找到</t>
        </is>
      </c>
      <c r="Z129" s="95" t="inlineStr">
        <is>
          <t>已关闭订单</t>
        </is>
      </c>
    </row>
    <row r="130" customFormat="1" s="95">
      <c r="A130" s="100" t="inlineStr">
        <is>
          <t>4502117053076082343</t>
        </is>
      </c>
      <c r="B130" s="96" t="inlineStr">
        <is>
          <t>其他</t>
        </is>
      </c>
      <c r="C130" s="117" t="n">
        <v>50</v>
      </c>
      <c r="D130" s="96" t="n"/>
      <c r="E130" s="96">
        <f>SUM(C130:D130)</f>
        <v/>
      </c>
      <c r="F130" s="96" t="n"/>
      <c r="G130" s="96" t="n">
        <v>90</v>
      </c>
      <c r="H130" s="96" t="n"/>
      <c r="I130" s="96">
        <f>SUM(F130:H130)</f>
        <v/>
      </c>
      <c r="J130" s="96" t="n"/>
      <c r="K130" s="96" t="n"/>
      <c r="L130" s="96" t="n"/>
      <c r="M130" s="96" t="n"/>
      <c r="N130" s="96" t="n"/>
      <c r="O130" s="96" t="n"/>
      <c r="P130" s="120" t="inlineStr">
        <is>
          <t>2026032711120520426700421772590</t>
        </is>
      </c>
      <c r="Q130" s="96" t="n"/>
      <c r="R130" s="96" t="inlineStr">
        <is>
          <t>2026-04-30 07:30:36</t>
        </is>
      </c>
      <c r="S130" s="96" t="inlineStr">
        <is>
          <t>已完成</t>
        </is>
      </c>
      <c r="T130" s="96" t="n"/>
      <c r="U130" s="96" t="inlineStr">
        <is>
          <t>赔偿</t>
        </is>
      </c>
      <c r="V130" s="96" t="inlineStr">
        <is>
          <t>协商一致退款</t>
        </is>
      </c>
      <c r="W130" s="119" t="inlineStr">
        <is>
          <t>✅ 可导入</t>
        </is>
      </c>
      <c r="X130" t="inlineStr">
        <is>
          <t>✓</t>
        </is>
      </c>
    </row>
    <row r="131" customFormat="1" s="95">
      <c r="A131" s="100" t="inlineStr">
        <is>
          <t>5113376029001026643</t>
        </is>
      </c>
      <c r="B131" s="97" t="inlineStr">
        <is>
          <t>客户</t>
        </is>
      </c>
      <c r="C131" s="98" t="n">
        <v>5615.6</v>
      </c>
      <c r="D131" s="97" t="n"/>
      <c r="E131" s="97">
        <f>SUM(C131:D131)</f>
        <v/>
      </c>
      <c r="F131" s="97" t="n"/>
      <c r="G131" s="97" t="n"/>
      <c r="H131" s="97" t="n"/>
      <c r="I131" s="97">
        <f>SUM(F131:H131)</f>
        <v/>
      </c>
      <c r="J131" s="97" t="n"/>
      <c r="K131" s="97" t="n"/>
      <c r="L131" s="97" t="n"/>
      <c r="M131" s="97" t="n"/>
      <c r="N131" s="97" t="n"/>
      <c r="O131" s="97" t="n"/>
      <c r="P131" s="118" t="n"/>
      <c r="Q131" s="97" t="n"/>
      <c r="R131" s="97" t="inlineStr">
        <is>
          <t>2026-05-01 16:43:08</t>
        </is>
      </c>
      <c r="S131" s="97" t="inlineStr">
        <is>
          <t>已完成</t>
        </is>
      </c>
      <c r="T131" s="97" t="n"/>
      <c r="U131" s="97" t="n"/>
      <c r="V131" s="97" t="inlineStr">
        <is>
          <t>不想要了</t>
        </is>
      </c>
      <c r="W131" s="119" t="inlineStr">
        <is>
          <t>✅ 可导入</t>
        </is>
      </c>
      <c r="X131" t="inlineStr">
        <is>
          <t>✓</t>
        </is>
      </c>
      <c r="Y131" t="inlineStr">
        <is>
          <t>订单号在订单总表中未找到</t>
        </is>
      </c>
      <c r="Z131" s="95" t="inlineStr">
        <is>
          <t>已关闭订单</t>
        </is>
      </c>
    </row>
    <row r="132" customFormat="1" s="95">
      <c r="A132" s="100" t="inlineStr">
        <is>
          <t>3262895580182137151</t>
        </is>
      </c>
      <c r="B132" s="96" t="inlineStr">
        <is>
          <t>其他</t>
        </is>
      </c>
      <c r="C132" s="117" t="n"/>
      <c r="D132" s="96" t="n">
        <v>50</v>
      </c>
      <c r="E132" s="96">
        <f>SUM(C132:D132)</f>
        <v/>
      </c>
      <c r="F132" s="96" t="n"/>
      <c r="G132" s="96" t="n"/>
      <c r="H132" s="96" t="n"/>
      <c r="I132" s="96">
        <f>SUM(F132:H132)</f>
        <v/>
      </c>
      <c r="J132" s="96" t="n"/>
      <c r="K132" s="96" t="n"/>
      <c r="L132" s="96" t="n"/>
      <c r="M132" s="96" t="n"/>
      <c r="N132" s="96" t="n"/>
      <c r="O132" s="96" t="n"/>
      <c r="P132" s="118" t="n"/>
      <c r="Q132" s="96" t="n"/>
      <c r="R132" s="96" t="inlineStr">
        <is>
          <t>2026-05-02 01:58:38</t>
        </is>
      </c>
      <c r="S132" s="96" t="inlineStr">
        <is>
          <t>已完成</t>
        </is>
      </c>
      <c r="T132" s="96" t="n"/>
      <c r="U132" s="96" t="inlineStr">
        <is>
          <t>好评返</t>
        </is>
      </c>
      <c r="V132" s="96" t="inlineStr">
        <is>
          <t>协商一致退款</t>
        </is>
      </c>
      <c r="W132" s="119" t="inlineStr">
        <is>
          <t>✅ 可导入</t>
        </is>
      </c>
      <c r="X132" t="inlineStr">
        <is>
          <t>✓</t>
        </is>
      </c>
    </row>
    <row r="133" customFormat="1" s="95">
      <c r="A133" s="100" t="inlineStr">
        <is>
          <t>5113089075089017640</t>
        </is>
      </c>
      <c r="B133" s="97" t="inlineStr">
        <is>
          <t>客户</t>
        </is>
      </c>
      <c r="C133" s="98" t="n">
        <v>510</v>
      </c>
      <c r="D133" s="97" t="n"/>
      <c r="E133" s="97">
        <f>SUM(C133:D133)</f>
        <v/>
      </c>
      <c r="F133" s="97" t="n"/>
      <c r="G133" s="97" t="n"/>
      <c r="H133" s="97" t="n"/>
      <c r="I133" s="97">
        <f>SUM(F133:H133)</f>
        <v/>
      </c>
      <c r="J133" s="97" t="n"/>
      <c r="K133" s="97" t="n"/>
      <c r="L133" s="97" t="n"/>
      <c r="M133" s="97" t="n"/>
      <c r="N133" s="97" t="n"/>
      <c r="O133" s="97" t="n"/>
      <c r="P133" s="118" t="n"/>
      <c r="Q133" s="97" t="n"/>
      <c r="R133" s="97" t="inlineStr">
        <is>
          <t>2026-05-02 19:54:57</t>
        </is>
      </c>
      <c r="S133" s="97" t="inlineStr">
        <is>
          <t>已完成</t>
        </is>
      </c>
      <c r="T133" s="97" t="n"/>
      <c r="U133" s="97" t="n"/>
      <c r="V133" s="97" t="inlineStr">
        <is>
          <t>不想要了</t>
        </is>
      </c>
      <c r="W133" s="119" t="inlineStr">
        <is>
          <t>✅ 可导入</t>
        </is>
      </c>
      <c r="X133" t="inlineStr">
        <is>
          <t>✓</t>
        </is>
      </c>
      <c r="Y133" t="inlineStr">
        <is>
          <t>订单号在订单总表中未找到</t>
        </is>
      </c>
      <c r="Z133" s="95" t="inlineStr">
        <is>
          <t>已关闭订单</t>
        </is>
      </c>
    </row>
    <row r="134" customFormat="1" s="95">
      <c r="A134" s="100" t="inlineStr">
        <is>
          <t>5057665887396012427</t>
        </is>
      </c>
      <c r="B134" s="96" t="inlineStr">
        <is>
          <t>其他</t>
        </is>
      </c>
      <c r="C134" s="117" t="n"/>
      <c r="D134" s="96" t="n">
        <v>50</v>
      </c>
      <c r="E134" s="96">
        <f>SUM(C134:D134)</f>
        <v/>
      </c>
      <c r="F134" s="96" t="n"/>
      <c r="G134" s="96" t="n"/>
      <c r="H134" s="96" t="n"/>
      <c r="I134" s="96">
        <f>SUM(F134:H134)</f>
        <v/>
      </c>
      <c r="J134" s="96" t="n"/>
      <c r="K134" s="96" t="n"/>
      <c r="L134" s="96" t="n"/>
      <c r="M134" s="96" t="n"/>
      <c r="N134" s="96" t="n"/>
      <c r="O134" s="96" t="n"/>
      <c r="P134" s="120" t="inlineStr">
        <is>
          <t>1570793456496188330</t>
        </is>
      </c>
      <c r="Q134" s="96" t="n"/>
      <c r="R134" s="96" t="inlineStr">
        <is>
          <t>2026-05-03 20:59:51</t>
        </is>
      </c>
      <c r="S134" s="96" t="inlineStr">
        <is>
          <t>已完成</t>
        </is>
      </c>
      <c r="T134" s="96" t="n"/>
      <c r="U134" s="96" t="inlineStr">
        <is>
          <t>好评返</t>
        </is>
      </c>
      <c r="V134" s="96" t="inlineStr">
        <is>
          <t>买贵了/少用优惠</t>
        </is>
      </c>
      <c r="W134" s="119" t="inlineStr">
        <is>
          <t>✅ 可导入</t>
        </is>
      </c>
      <c r="X134" t="inlineStr">
        <is>
          <t>✓</t>
        </is>
      </c>
    </row>
    <row r="135" customFormat="1" s="95">
      <c r="A135" s="100" t="inlineStr">
        <is>
          <t>5112989175143066306</t>
        </is>
      </c>
      <c r="B135" s="97" t="inlineStr">
        <is>
          <t>客户</t>
        </is>
      </c>
      <c r="C135" s="98" t="n">
        <v>2820.63</v>
      </c>
      <c r="D135" s="97" t="n"/>
      <c r="E135" s="97">
        <f>SUM(C135:D135)</f>
        <v/>
      </c>
      <c r="F135" s="97" t="n"/>
      <c r="G135" s="97" t="n"/>
      <c r="H135" s="97" t="n"/>
      <c r="I135" s="97">
        <f>SUM(F135:H135)</f>
        <v/>
      </c>
      <c r="J135" s="97" t="n"/>
      <c r="K135" s="97" t="n"/>
      <c r="L135" s="97" t="n"/>
      <c r="M135" s="97" t="n"/>
      <c r="N135" s="97" t="n"/>
      <c r="O135" s="97" t="n"/>
      <c r="P135" s="118" t="n"/>
      <c r="Q135" s="97" t="n"/>
      <c r="R135" s="97" t="inlineStr">
        <is>
          <t>2026-05-05 16:46:44</t>
        </is>
      </c>
      <c r="S135" s="97" t="inlineStr">
        <is>
          <t>已完成</t>
        </is>
      </c>
      <c r="T135" s="97" t="n"/>
      <c r="U135" s="97" t="n"/>
      <c r="V135" s="97" t="inlineStr">
        <is>
          <t>订单信息拍错（规格/尺码/颜色等）</t>
        </is>
      </c>
      <c r="W135" s="119" t="inlineStr">
        <is>
          <t>✅ 可导入</t>
        </is>
      </c>
      <c r="X135" t="inlineStr">
        <is>
          <t>✓</t>
        </is>
      </c>
      <c r="Y135" t="inlineStr">
        <is>
          <t>订单号在订单总表中未找到</t>
        </is>
      </c>
      <c r="Z135" s="95" t="inlineStr">
        <is>
          <t>已关闭订单</t>
        </is>
      </c>
    </row>
    <row r="136" customFormat="1" s="95">
      <c r="A136" s="100" t="inlineStr">
        <is>
          <t>5113606932953087114</t>
        </is>
      </c>
      <c r="B136" s="96" t="inlineStr">
        <is>
          <t>客户</t>
        </is>
      </c>
      <c r="C136" s="117" t="n">
        <v>103</v>
      </c>
      <c r="D136" s="96" t="n"/>
      <c r="E136" s="96">
        <f>SUM(C136:D136)</f>
        <v/>
      </c>
      <c r="F136" s="96" t="n"/>
      <c r="G136" s="96" t="n"/>
      <c r="H136" s="96" t="n"/>
      <c r="I136" s="96">
        <f>SUM(F136:H136)</f>
        <v/>
      </c>
      <c r="J136" s="96" t="n"/>
      <c r="K136" s="96" t="n"/>
      <c r="L136" s="96" t="n"/>
      <c r="M136" s="96" t="n"/>
      <c r="N136" s="96" t="n"/>
      <c r="O136" s="96" t="n"/>
      <c r="P136" s="118" t="n"/>
      <c r="Q136" s="96" t="n"/>
      <c r="R136" s="96" t="inlineStr">
        <is>
          <t>2026-05-05 23:26:22</t>
        </is>
      </c>
      <c r="S136" s="96" t="inlineStr">
        <is>
          <t>已完成</t>
        </is>
      </c>
      <c r="T136" s="96" t="n"/>
      <c r="U136" s="96" t="n"/>
      <c r="V136" s="96" t="inlineStr">
        <is>
          <t>不想要了</t>
        </is>
      </c>
      <c r="W136" s="119" t="inlineStr">
        <is>
          <t>✅ 可导入</t>
        </is>
      </c>
      <c r="X136" t="inlineStr">
        <is>
          <t>✓</t>
        </is>
      </c>
      <c r="Y136" t="inlineStr">
        <is>
          <t>订单号在订单总表中未找到</t>
        </is>
      </c>
      <c r="Z136" s="95" t="inlineStr">
        <is>
          <t>已关闭订单</t>
        </is>
      </c>
    </row>
    <row r="137" customFormat="1" s="95">
      <c r="A137" s="100" t="inlineStr">
        <is>
          <t>3299469528508013197</t>
        </is>
      </c>
      <c r="B137" s="97" t="inlineStr">
        <is>
          <t>客户</t>
        </is>
      </c>
      <c r="C137" s="98" t="n">
        <v>140</v>
      </c>
      <c r="D137" s="97" t="n"/>
      <c r="E137" s="97">
        <f>SUM(C137:D137)</f>
        <v/>
      </c>
      <c r="F137" s="97" t="n"/>
      <c r="G137" s="97" t="n"/>
      <c r="H137" s="97" t="n"/>
      <c r="I137" s="97">
        <f>SUM(F137:H137)</f>
        <v/>
      </c>
      <c r="J137" s="97" t="n"/>
      <c r="K137" s="97" t="n"/>
      <c r="L137" s="97" t="n"/>
      <c r="M137" s="97" t="n"/>
      <c r="N137" s="97" t="n"/>
      <c r="O137" s="97" t="n"/>
      <c r="P137" s="118" t="n"/>
      <c r="Q137" s="97" t="n"/>
      <c r="R137" s="97" t="inlineStr">
        <is>
          <t>2026-05-05 23:30:11</t>
        </is>
      </c>
      <c r="S137" s="97" t="inlineStr">
        <is>
          <t>已完成</t>
        </is>
      </c>
      <c r="T137" s="97" t="n"/>
      <c r="U137" s="97" t="n"/>
      <c r="V137" s="97" t="inlineStr">
        <is>
          <t>不想要了</t>
        </is>
      </c>
      <c r="W137" s="119" t="inlineStr">
        <is>
          <t>✅ 可导入</t>
        </is>
      </c>
      <c r="X137" t="inlineStr">
        <is>
          <t>✓</t>
        </is>
      </c>
      <c r="Y137" t="inlineStr">
        <is>
          <t>订单号在订单总表中未找到</t>
        </is>
      </c>
      <c r="Z137" s="95" t="inlineStr">
        <is>
          <t>已关闭订单</t>
        </is>
      </c>
    </row>
    <row r="138" customFormat="1" s="95">
      <c r="A138" s="100" t="inlineStr">
        <is>
          <t>5113312453508001534</t>
        </is>
      </c>
      <c r="B138" s="96" t="inlineStr">
        <is>
          <t>客户</t>
        </is>
      </c>
      <c r="C138" s="117" t="n">
        <v>150</v>
      </c>
      <c r="D138" s="96" t="n"/>
      <c r="E138" s="96">
        <f>SUM(C138:D138)</f>
        <v/>
      </c>
      <c r="F138" s="96" t="n"/>
      <c r="G138" s="96" t="n"/>
      <c r="H138" s="96" t="n"/>
      <c r="I138" s="96">
        <f>SUM(F138:H138)</f>
        <v/>
      </c>
      <c r="J138" s="96" t="n"/>
      <c r="K138" s="96" t="n"/>
      <c r="L138" s="96" t="n"/>
      <c r="M138" s="96" t="n"/>
      <c r="N138" s="96" t="n"/>
      <c r="O138" s="96" t="n"/>
      <c r="P138" s="118" t="n"/>
      <c r="Q138" s="96" t="n"/>
      <c r="R138" s="96" t="inlineStr">
        <is>
          <t>2026-05-05 23:33:17</t>
        </is>
      </c>
      <c r="S138" s="96" t="inlineStr">
        <is>
          <t>已完成</t>
        </is>
      </c>
      <c r="T138" s="96" t="n"/>
      <c r="U138" s="96" t="n"/>
      <c r="V138" s="96" t="inlineStr">
        <is>
          <t>不想要了</t>
        </is>
      </c>
      <c r="W138" s="119" t="inlineStr">
        <is>
          <t>✅ 可导入</t>
        </is>
      </c>
      <c r="X138" t="inlineStr">
        <is>
          <t>✓</t>
        </is>
      </c>
      <c r="Y138" t="inlineStr">
        <is>
          <t>订单号在订单总表中未找到</t>
        </is>
      </c>
      <c r="Z138" s="95" t="inlineStr">
        <is>
          <t>已关闭订单</t>
        </is>
      </c>
    </row>
    <row r="139" customFormat="1" s="95">
      <c r="A139" s="100" t="inlineStr">
        <is>
          <t>3299215369490022196</t>
        </is>
      </c>
      <c r="B139" s="97" t="inlineStr">
        <is>
          <t>客户</t>
        </is>
      </c>
      <c r="C139" s="98" t="n">
        <v>135</v>
      </c>
      <c r="D139" s="97" t="n"/>
      <c r="E139" s="97">
        <f>SUM(C139:D139)</f>
        <v/>
      </c>
      <c r="F139" s="97" t="n"/>
      <c r="G139" s="97" t="n"/>
      <c r="H139" s="97" t="n"/>
      <c r="I139" s="97">
        <f>SUM(F139:H139)</f>
        <v/>
      </c>
      <c r="J139" s="97" t="n"/>
      <c r="K139" s="97" t="n"/>
      <c r="L139" s="97" t="n"/>
      <c r="M139" s="97" t="n"/>
      <c r="N139" s="97" t="n"/>
      <c r="O139" s="97" t="n"/>
      <c r="P139" s="118" t="n"/>
      <c r="Q139" s="97" t="n"/>
      <c r="R139" s="97" t="inlineStr">
        <is>
          <t>2026-05-06 02:02:04</t>
        </is>
      </c>
      <c r="S139" s="97" t="inlineStr">
        <is>
          <t>已完成</t>
        </is>
      </c>
      <c r="T139" s="97" t="n"/>
      <c r="U139" s="97" t="n"/>
      <c r="V139" s="97" t="inlineStr">
        <is>
          <t>不想要了</t>
        </is>
      </c>
      <c r="W139" s="119" t="inlineStr">
        <is>
          <t>✅ 可导入</t>
        </is>
      </c>
      <c r="X139" t="inlineStr">
        <is>
          <t>✓</t>
        </is>
      </c>
      <c r="Y139" t="inlineStr">
        <is>
          <t>订单号在订单总表中未找到</t>
        </is>
      </c>
      <c r="Z139" s="95" t="inlineStr">
        <is>
          <t>已关闭订单</t>
        </is>
      </c>
    </row>
    <row r="140" customFormat="1" s="95">
      <c r="A140" s="100" t="inlineStr">
        <is>
          <t>3299551140716009479</t>
        </is>
      </c>
      <c r="B140" s="96" t="inlineStr">
        <is>
          <t>客户</t>
        </is>
      </c>
      <c r="C140" s="117" t="n">
        <v>155</v>
      </c>
      <c r="D140" s="96" t="n"/>
      <c r="E140" s="96">
        <f>SUM(C140:D140)</f>
        <v/>
      </c>
      <c r="F140" s="96" t="n"/>
      <c r="G140" s="96" t="n"/>
      <c r="H140" s="96" t="n"/>
      <c r="I140" s="96">
        <f>SUM(F140:H140)</f>
        <v/>
      </c>
      <c r="J140" s="96" t="n"/>
      <c r="K140" s="96" t="n"/>
      <c r="L140" s="96" t="n"/>
      <c r="M140" s="96" t="n"/>
      <c r="N140" s="96" t="n"/>
      <c r="O140" s="96" t="n"/>
      <c r="P140" s="118" t="n"/>
      <c r="Q140" s="96" t="n"/>
      <c r="R140" s="96" t="inlineStr">
        <is>
          <t>2026-05-06 07:15:00</t>
        </is>
      </c>
      <c r="S140" s="96" t="inlineStr">
        <is>
          <t>已完成</t>
        </is>
      </c>
      <c r="T140" s="96" t="n"/>
      <c r="U140" s="96" t="n"/>
      <c r="V140" s="96" t="inlineStr">
        <is>
          <t>不想要了</t>
        </is>
      </c>
      <c r="W140" s="119" t="inlineStr">
        <is>
          <t>✅ 可导入</t>
        </is>
      </c>
      <c r="X140" t="inlineStr">
        <is>
          <t>✓</t>
        </is>
      </c>
      <c r="Y140" t="inlineStr">
        <is>
          <t>订单号在订单总表中未找到</t>
        </is>
      </c>
      <c r="Z140" s="95" t="inlineStr">
        <is>
          <t>已关闭订单</t>
        </is>
      </c>
    </row>
    <row r="141" customFormat="1" s="95">
      <c r="A141" s="100" t="inlineStr">
        <is>
          <t>5113461456531017640</t>
        </is>
      </c>
      <c r="B141" s="97" t="inlineStr">
        <is>
          <t>客户</t>
        </is>
      </c>
      <c r="C141" s="98" t="n">
        <v>135</v>
      </c>
      <c r="D141" s="97" t="n"/>
      <c r="E141" s="97">
        <f>SUM(C141:D141)</f>
        <v/>
      </c>
      <c r="F141" s="97" t="n"/>
      <c r="G141" s="97" t="n"/>
      <c r="H141" s="97" t="n"/>
      <c r="I141" s="97">
        <f>SUM(F141:H141)</f>
        <v/>
      </c>
      <c r="J141" s="97" t="n"/>
      <c r="K141" s="97" t="n"/>
      <c r="L141" s="97" t="n"/>
      <c r="M141" s="97" t="n"/>
      <c r="N141" s="97" t="n"/>
      <c r="O141" s="97" t="n"/>
      <c r="P141" s="118" t="n"/>
      <c r="Q141" s="97" t="n"/>
      <c r="R141" s="97" t="inlineStr">
        <is>
          <t>2026-05-06 08:25:51</t>
        </is>
      </c>
      <c r="S141" s="97" t="inlineStr">
        <is>
          <t>已完成</t>
        </is>
      </c>
      <c r="T141" s="97" t="n"/>
      <c r="U141" s="97" t="n"/>
      <c r="V141" s="97" t="inlineStr">
        <is>
          <t>不想要了</t>
        </is>
      </c>
      <c r="W141" s="119" t="inlineStr">
        <is>
          <t>✅ 可导入</t>
        </is>
      </c>
      <c r="X141" t="inlineStr">
        <is>
          <t>✓</t>
        </is>
      </c>
      <c r="Y141" t="inlineStr">
        <is>
          <t>订单号在订单总表中未找到</t>
        </is>
      </c>
      <c r="Z141" s="95" t="inlineStr">
        <is>
          <t>已关闭订单</t>
        </is>
      </c>
    </row>
    <row r="142" customFormat="1" s="95">
      <c r="A142" s="100" t="inlineStr">
        <is>
          <t>3299780353178030375</t>
        </is>
      </c>
      <c r="B142" s="96" t="inlineStr">
        <is>
          <t>客户</t>
        </is>
      </c>
      <c r="C142" s="117" t="n">
        <v>103</v>
      </c>
      <c r="D142" s="96" t="n"/>
      <c r="E142" s="96">
        <f>SUM(C142:D142)</f>
        <v/>
      </c>
      <c r="F142" s="96" t="n"/>
      <c r="G142" s="96" t="n"/>
      <c r="H142" s="96" t="n"/>
      <c r="I142" s="96">
        <f>SUM(F142:H142)</f>
        <v/>
      </c>
      <c r="J142" s="96" t="n"/>
      <c r="K142" s="96" t="n"/>
      <c r="L142" s="96" t="n"/>
      <c r="M142" s="96" t="n"/>
      <c r="N142" s="96" t="n"/>
      <c r="O142" s="96" t="n"/>
      <c r="P142" s="118" t="n"/>
      <c r="Q142" s="96" t="n"/>
      <c r="R142" s="96" t="inlineStr">
        <is>
          <t>2026-05-06 09:43:44</t>
        </is>
      </c>
      <c r="S142" s="96" t="inlineStr">
        <is>
          <t>已完成</t>
        </is>
      </c>
      <c r="T142" s="96" t="n"/>
      <c r="U142" s="96" t="n"/>
      <c r="V142" s="96" t="inlineStr">
        <is>
          <t>不想要了</t>
        </is>
      </c>
      <c r="W142" s="119" t="inlineStr">
        <is>
          <t>✅ 可导入</t>
        </is>
      </c>
      <c r="X142" t="inlineStr">
        <is>
          <t>✓</t>
        </is>
      </c>
      <c r="Y142" t="inlineStr">
        <is>
          <t>订单号在订单总表中未找到</t>
        </is>
      </c>
      <c r="Z142" s="95" t="inlineStr">
        <is>
          <t>已关闭订单</t>
        </is>
      </c>
    </row>
    <row r="143" customFormat="1" s="95">
      <c r="A143" s="100" t="inlineStr">
        <is>
          <t>5113401518660022020</t>
        </is>
      </c>
      <c r="B143" s="97" t="inlineStr">
        <is>
          <t>客户</t>
        </is>
      </c>
      <c r="C143" s="98" t="n">
        <v>101</v>
      </c>
      <c r="D143" s="97" t="n"/>
      <c r="E143" s="97">
        <f>SUM(C143:D143)</f>
        <v/>
      </c>
      <c r="F143" s="97" t="n"/>
      <c r="G143" s="97" t="n"/>
      <c r="H143" s="97" t="n"/>
      <c r="I143" s="97">
        <f>SUM(F143:H143)</f>
        <v/>
      </c>
      <c r="J143" s="97" t="n"/>
      <c r="K143" s="97" t="n"/>
      <c r="L143" s="97" t="n"/>
      <c r="M143" s="97" t="n"/>
      <c r="N143" s="97" t="n"/>
      <c r="O143" s="97" t="n"/>
      <c r="P143" s="118" t="n"/>
      <c r="Q143" s="97" t="n"/>
      <c r="R143" s="97" t="inlineStr">
        <is>
          <t>2026-05-06 11:09:03</t>
        </is>
      </c>
      <c r="S143" s="97" t="inlineStr">
        <is>
          <t>已完成</t>
        </is>
      </c>
      <c r="T143" s="97" t="n"/>
      <c r="U143" s="97" t="n"/>
      <c r="V143" s="97" t="inlineStr">
        <is>
          <t>不想要了</t>
        </is>
      </c>
      <c r="W143" s="119" t="inlineStr">
        <is>
          <t>✅ 可导入</t>
        </is>
      </c>
      <c r="X143" t="inlineStr">
        <is>
          <t>✓</t>
        </is>
      </c>
      <c r="Y143" t="inlineStr">
        <is>
          <t>订单号在订单总表中未找到</t>
        </is>
      </c>
      <c r="Z143" s="95" t="inlineStr">
        <is>
          <t>已关闭订单</t>
        </is>
      </c>
    </row>
    <row r="144" customFormat="1" s="95">
      <c r="A144" s="100" t="inlineStr">
        <is>
          <t>5113143434965012238</t>
        </is>
      </c>
      <c r="B144" s="96" t="inlineStr">
        <is>
          <t>客户</t>
        </is>
      </c>
      <c r="C144" s="117" t="n">
        <v>147</v>
      </c>
      <c r="D144" s="96" t="n"/>
      <c r="E144" s="96">
        <f>SUM(C144:D144)</f>
        <v/>
      </c>
      <c r="F144" s="96" t="n"/>
      <c r="G144" s="96" t="n"/>
      <c r="H144" s="96" t="n"/>
      <c r="I144" s="96">
        <f>SUM(F144:H144)</f>
        <v/>
      </c>
      <c r="J144" s="96" t="n"/>
      <c r="K144" s="96" t="n"/>
      <c r="L144" s="96" t="n"/>
      <c r="M144" s="96" t="n"/>
      <c r="N144" s="96" t="n"/>
      <c r="O144" s="96" t="n"/>
      <c r="P144" s="118" t="n"/>
      <c r="Q144" s="96" t="n"/>
      <c r="R144" s="96" t="inlineStr">
        <is>
          <t>2026-05-06 12:39:19</t>
        </is>
      </c>
      <c r="S144" s="96" t="inlineStr">
        <is>
          <t>已完成</t>
        </is>
      </c>
      <c r="T144" s="96" t="n"/>
      <c r="U144" s="96" t="n"/>
      <c r="V144" s="96" t="inlineStr">
        <is>
          <t>不想要了</t>
        </is>
      </c>
      <c r="W144" s="119" t="inlineStr">
        <is>
          <t>✅ 可导入</t>
        </is>
      </c>
      <c r="X144" t="inlineStr">
        <is>
          <t>✓</t>
        </is>
      </c>
      <c r="Y144" t="inlineStr">
        <is>
          <t>订单号在订单总表中未找到</t>
        </is>
      </c>
      <c r="Z144" s="95" t="inlineStr">
        <is>
          <t>已关闭订单</t>
        </is>
      </c>
    </row>
    <row r="145" customFormat="1" s="95">
      <c r="A145" s="100" t="inlineStr">
        <is>
          <t>3298879814742004691</t>
        </is>
      </c>
      <c r="B145" s="97" t="inlineStr">
        <is>
          <t>客户</t>
        </is>
      </c>
      <c r="C145" s="98" t="n">
        <v>17</v>
      </c>
      <c r="D145" s="97" t="n"/>
      <c r="E145" s="97">
        <f>SUM(C145:D145)</f>
        <v/>
      </c>
      <c r="F145" s="97" t="n"/>
      <c r="G145" s="97" t="n"/>
      <c r="H145" s="97" t="n"/>
      <c r="I145" s="97">
        <f>SUM(F145:H145)</f>
        <v/>
      </c>
      <c r="J145" s="97" t="n"/>
      <c r="K145" s="97" t="n"/>
      <c r="L145" s="97" t="n"/>
      <c r="M145" s="97" t="n"/>
      <c r="N145" s="97" t="n"/>
      <c r="O145" s="97" t="n"/>
      <c r="P145" s="118" t="n"/>
      <c r="Q145" s="97" t="n"/>
      <c r="R145" s="97" t="inlineStr">
        <is>
          <t>2026-05-06 15:34:08</t>
        </is>
      </c>
      <c r="S145" s="97" t="inlineStr">
        <is>
          <t>已完成</t>
        </is>
      </c>
      <c r="T145" s="97" t="n"/>
      <c r="U145" s="97" t="n"/>
      <c r="V145" s="97" t="inlineStr">
        <is>
          <t>缺货</t>
        </is>
      </c>
      <c r="W145" s="119" t="inlineStr">
        <is>
          <t>✅ 可导入</t>
        </is>
      </c>
      <c r="X145" t="inlineStr">
        <is>
          <t>✓</t>
        </is>
      </c>
      <c r="Y145" t="inlineStr">
        <is>
          <t>订单号在订单总表中未找到</t>
        </is>
      </c>
      <c r="Z145" s="95" t="inlineStr">
        <is>
          <t>已关闭订单</t>
        </is>
      </c>
    </row>
    <row r="146" customFormat="1" s="95">
      <c r="A146" s="100" t="inlineStr">
        <is>
          <t>4502252772196043049</t>
        </is>
      </c>
      <c r="B146" s="96" t="inlineStr">
        <is>
          <t>其他</t>
        </is>
      </c>
      <c r="C146" s="117" t="n"/>
      <c r="D146" s="96" t="n">
        <v>154.56</v>
      </c>
      <c r="E146" s="96">
        <f>SUM(C146:D146)</f>
        <v/>
      </c>
      <c r="F146" s="96" t="n"/>
      <c r="G146" s="96" t="n"/>
      <c r="H146" s="96" t="n"/>
      <c r="I146" s="96">
        <f>SUM(F146:H146)</f>
        <v/>
      </c>
      <c r="J146" s="96" t="n"/>
      <c r="K146" s="96" t="n"/>
      <c r="L146" s="96" t="n"/>
      <c r="M146" s="96" t="n"/>
      <c r="N146" s="96" t="n"/>
      <c r="O146" s="96" t="n"/>
      <c r="P146" s="118" t="n"/>
      <c r="Q146" s="96" t="n"/>
      <c r="R146" s="96" t="inlineStr">
        <is>
          <t>2026-05-07 10:52:46</t>
        </is>
      </c>
      <c r="S146" s="96" t="inlineStr">
        <is>
          <t>已完成</t>
        </is>
      </c>
      <c r="T146" s="96" t="n"/>
      <c r="U146" s="96" t="inlineStr">
        <is>
          <t>差价</t>
        </is>
      </c>
      <c r="V146" s="96" t="inlineStr">
        <is>
          <t>商品降价了</t>
        </is>
      </c>
      <c r="W146" s="119" t="inlineStr">
        <is>
          <t>✅ 可导入</t>
        </is>
      </c>
      <c r="X146" t="inlineStr">
        <is>
          <t>✓</t>
        </is>
      </c>
    </row>
    <row r="147" customFormat="1" s="95">
      <c r="A147" s="100" t="inlineStr">
        <is>
          <t>3299601110094215972</t>
        </is>
      </c>
      <c r="B147" s="97" t="inlineStr">
        <is>
          <t>客户</t>
        </is>
      </c>
      <c r="C147" s="98" t="n">
        <v>3100</v>
      </c>
      <c r="D147" s="97" t="n"/>
      <c r="E147" s="97">
        <f>SUM(C147:D147)</f>
        <v/>
      </c>
      <c r="F147" s="97" t="n"/>
      <c r="G147" s="97" t="n"/>
      <c r="H147" s="97" t="n"/>
      <c r="I147" s="97">
        <f>SUM(F147:H147)</f>
        <v/>
      </c>
      <c r="J147" s="97" t="n"/>
      <c r="K147" s="97" t="n"/>
      <c r="L147" s="97" t="n"/>
      <c r="M147" s="97" t="n"/>
      <c r="N147" s="97" t="n"/>
      <c r="O147" s="97" t="n"/>
      <c r="P147" s="118" t="n"/>
      <c r="Q147" s="97" t="n"/>
      <c r="R147" s="97" t="inlineStr">
        <is>
          <t>2026-05-07 11:55:14</t>
        </is>
      </c>
      <c r="S147" s="97" t="inlineStr">
        <is>
          <t>已完成</t>
        </is>
      </c>
      <c r="T147" s="97" t="n"/>
      <c r="U147" s="97" t="n"/>
      <c r="V147" s="97" t="inlineStr">
        <is>
          <t>不想要了</t>
        </is>
      </c>
      <c r="W147" s="119" t="inlineStr">
        <is>
          <t>✅ 可导入</t>
        </is>
      </c>
      <c r="X147" t="inlineStr">
        <is>
          <t>✓</t>
        </is>
      </c>
      <c r="Y147" t="inlineStr">
        <is>
          <t>订单号在订单总表中未找到</t>
        </is>
      </c>
      <c r="Z147" s="95" t="inlineStr">
        <is>
          <t>已关闭订单</t>
        </is>
      </c>
    </row>
    <row r="148" customFormat="1" s="95">
      <c r="A148" s="100" t="inlineStr">
        <is>
          <t>3298879814742004691</t>
        </is>
      </c>
      <c r="B148" s="96" t="inlineStr">
        <is>
          <t>客户</t>
        </is>
      </c>
      <c r="C148" s="117" t="n">
        <v>0</v>
      </c>
      <c r="D148" s="96" t="n"/>
      <c r="E148" s="96">
        <f>SUM(C148:D148)</f>
        <v/>
      </c>
      <c r="F148" s="96" t="n"/>
      <c r="G148" s="96" t="n"/>
      <c r="H148" s="96" t="n"/>
      <c r="I148" s="96">
        <f>SUM(F148:H148)</f>
        <v/>
      </c>
      <c r="J148" s="96" t="n"/>
      <c r="K148" s="96" t="n"/>
      <c r="L148" s="96" t="n"/>
      <c r="M148" s="96" t="n"/>
      <c r="N148" s="96" t="n"/>
      <c r="O148" s="96" t="n"/>
      <c r="P148" s="118" t="n"/>
      <c r="Q148" s="96" t="n"/>
      <c r="R148" s="96" t="n"/>
      <c r="S148" s="96" t="inlineStr">
        <is>
          <t>已完成</t>
        </is>
      </c>
      <c r="T148" s="96" t="n"/>
      <c r="U148" s="96" t="n"/>
      <c r="V148" s="96" t="inlineStr">
        <is>
          <t>退运费</t>
        </is>
      </c>
      <c r="W148" s="119" t="inlineStr">
        <is>
          <t>✅ 可导入</t>
        </is>
      </c>
      <c r="X148" t="inlineStr">
        <is>
          <t>✓</t>
        </is>
      </c>
      <c r="Y148" t="inlineStr">
        <is>
          <t>订单号在订单总表中未找到</t>
        </is>
      </c>
      <c r="Z148" s="95" t="inlineStr">
        <is>
          <t>已关闭订单</t>
        </is>
      </c>
    </row>
    <row r="149" customFormat="1" s="95">
      <c r="A149" s="100" t="n"/>
      <c r="B149" s="96" t="n"/>
      <c r="C149" s="96" t="n"/>
      <c r="D149" s="96" t="n"/>
      <c r="E149" s="96">
        <f>SUM(C149:D149)</f>
        <v/>
      </c>
      <c r="F149" s="96" t="n"/>
      <c r="G149" s="96" t="n"/>
      <c r="H149" s="96" t="n"/>
      <c r="I149" s="96">
        <f>SUM(F149:H149)</f>
        <v/>
      </c>
      <c r="J149" s="96" t="n"/>
      <c r="K149" s="96" t="n"/>
      <c r="L149" s="96" t="n"/>
      <c r="M149" s="96" t="n"/>
      <c r="N149" s="96" t="n"/>
      <c r="O149" s="96" t="n"/>
      <c r="P149" s="100" t="n"/>
      <c r="Q149" s="96" t="n"/>
      <c r="R149" s="96" t="n"/>
      <c r="S149" s="96" t="n"/>
      <c r="T149" s="96" t="n"/>
      <c r="U149" s="96" t="n"/>
      <c r="V149" s="96" t="n"/>
      <c r="W149" s="119" t="inlineStr">
        <is>
          <t>✅ 可导入</t>
        </is>
      </c>
    </row>
    <row r="150" customFormat="1" s="95">
      <c r="A150" s="100" t="n"/>
      <c r="B150" s="97" t="n"/>
      <c r="C150" s="97" t="n"/>
      <c r="D150" s="97" t="n"/>
      <c r="E150" s="97">
        <f>SUM(C150:D150)</f>
        <v/>
      </c>
      <c r="F150" s="97" t="n"/>
      <c r="G150" s="97" t="n"/>
      <c r="H150" s="97" t="n"/>
      <c r="I150" s="97">
        <f>SUM(F150:H150)</f>
        <v/>
      </c>
      <c r="J150" s="97" t="n"/>
      <c r="K150" s="97" t="n"/>
      <c r="L150" s="97" t="n"/>
      <c r="M150" s="97" t="n"/>
      <c r="N150" s="97" t="n"/>
      <c r="O150" s="97" t="n"/>
      <c r="P150" s="100" t="n"/>
      <c r="Q150" s="97" t="n"/>
      <c r="R150" s="97" t="n"/>
      <c r="S150" s="97" t="n"/>
      <c r="T150" s="97" t="n"/>
      <c r="U150" s="97" t="n"/>
      <c r="V150" s="97" t="n"/>
      <c r="W150" s="119" t="inlineStr">
        <is>
          <t>✅ 可导入</t>
        </is>
      </c>
    </row>
    <row r="151" customFormat="1" s="95">
      <c r="A151" s="100" t="n"/>
      <c r="B151" s="96" t="n"/>
      <c r="C151" s="96" t="n"/>
      <c r="D151" s="96" t="n"/>
      <c r="E151" s="96">
        <f>SUM(C151:D151)</f>
        <v/>
      </c>
      <c r="F151" s="96" t="n"/>
      <c r="G151" s="96" t="n"/>
      <c r="H151" s="96" t="n"/>
      <c r="I151" s="96">
        <f>SUM(F151:H151)</f>
        <v/>
      </c>
      <c r="J151" s="96" t="n"/>
      <c r="K151" s="96" t="n"/>
      <c r="L151" s="96" t="n"/>
      <c r="M151" s="96" t="n"/>
      <c r="N151" s="96" t="n"/>
      <c r="O151" s="96" t="n"/>
      <c r="P151" s="100" t="n"/>
      <c r="Q151" s="96" t="n"/>
      <c r="R151" s="96" t="n"/>
      <c r="S151" s="96" t="n"/>
      <c r="T151" s="96" t="n"/>
      <c r="U151" s="96" t="n"/>
      <c r="V151" s="96" t="n"/>
      <c r="W151" s="119" t="inlineStr">
        <is>
          <t>✅ 可导入</t>
        </is>
      </c>
    </row>
    <row r="152" customFormat="1" s="95">
      <c r="A152" s="100" t="n"/>
      <c r="B152" s="97" t="n"/>
      <c r="C152" s="97" t="n"/>
      <c r="D152" s="97" t="n"/>
      <c r="E152" s="97">
        <f>SUM(C152:D152)</f>
        <v/>
      </c>
      <c r="F152" s="97" t="n"/>
      <c r="G152" s="97" t="n"/>
      <c r="H152" s="97" t="n"/>
      <c r="I152" s="97">
        <f>SUM(F152:H152)</f>
        <v/>
      </c>
      <c r="J152" s="97" t="n"/>
      <c r="K152" s="97" t="n"/>
      <c r="L152" s="97" t="n"/>
      <c r="M152" s="97" t="n"/>
      <c r="N152" s="97" t="n"/>
      <c r="O152" s="97" t="n"/>
      <c r="P152" s="100" t="n"/>
      <c r="Q152" s="97" t="n"/>
      <c r="R152" s="97" t="n"/>
      <c r="S152" s="97" t="n"/>
      <c r="T152" s="97" t="n"/>
      <c r="U152" s="97" t="n"/>
      <c r="V152" s="97" t="n"/>
      <c r="W152" s="119" t="inlineStr">
        <is>
          <t>✅ 可导入</t>
        </is>
      </c>
    </row>
    <row r="153" customFormat="1" s="95">
      <c r="A153" s="100" t="n"/>
      <c r="B153" s="96" t="n"/>
      <c r="C153" s="96" t="n"/>
      <c r="D153" s="96" t="n"/>
      <c r="E153" s="96">
        <f>SUM(C153:D153)</f>
        <v/>
      </c>
      <c r="F153" s="96" t="n"/>
      <c r="G153" s="96" t="n"/>
      <c r="H153" s="96" t="n"/>
      <c r="I153" s="96">
        <f>SUM(F153:H153)</f>
        <v/>
      </c>
      <c r="J153" s="96" t="n"/>
      <c r="K153" s="96" t="n"/>
      <c r="L153" s="96" t="n"/>
      <c r="M153" s="96" t="n"/>
      <c r="N153" s="96" t="n"/>
      <c r="O153" s="96" t="n"/>
      <c r="P153" s="100" t="n"/>
      <c r="Q153" s="96" t="n"/>
      <c r="R153" s="96" t="n"/>
      <c r="S153" s="96" t="n"/>
      <c r="T153" s="96" t="n"/>
      <c r="U153" s="96" t="n"/>
      <c r="V153" s="96" t="n"/>
      <c r="W153" s="119" t="inlineStr">
        <is>
          <t>✅ 可导入</t>
        </is>
      </c>
    </row>
    <row r="154" customFormat="1" s="95">
      <c r="A154" s="100" t="n"/>
      <c r="B154" s="97" t="n"/>
      <c r="C154" s="97" t="n"/>
      <c r="D154" s="97" t="n"/>
      <c r="E154" s="97">
        <f>SUM(C154:D154)</f>
        <v/>
      </c>
      <c r="F154" s="97" t="n"/>
      <c r="G154" s="97" t="n"/>
      <c r="H154" s="97" t="n"/>
      <c r="I154" s="97">
        <f>SUM(F154:H154)</f>
        <v/>
      </c>
      <c r="J154" s="97" t="n"/>
      <c r="K154" s="97" t="n"/>
      <c r="L154" s="97" t="n"/>
      <c r="M154" s="97" t="n"/>
      <c r="N154" s="97" t="n"/>
      <c r="O154" s="97" t="n"/>
      <c r="P154" s="100" t="n"/>
      <c r="Q154" s="97" t="n"/>
      <c r="R154" s="97" t="n"/>
      <c r="S154" s="97" t="n"/>
      <c r="T154" s="97" t="n"/>
      <c r="U154" s="97" t="n"/>
      <c r="V154" s="97" t="n"/>
      <c r="W154" s="119" t="inlineStr">
        <is>
          <t>✅ 可导入</t>
        </is>
      </c>
    </row>
    <row r="155" customFormat="1" s="95">
      <c r="A155" s="100" t="n"/>
      <c r="B155" s="96" t="n"/>
      <c r="C155" s="96" t="n"/>
      <c r="D155" s="96" t="n"/>
      <c r="E155" s="96">
        <f>SUM(C155:D155)</f>
        <v/>
      </c>
      <c r="F155" s="96" t="n"/>
      <c r="G155" s="96" t="n"/>
      <c r="H155" s="96" t="n"/>
      <c r="I155" s="96">
        <f>SUM(F155:H155)</f>
        <v/>
      </c>
      <c r="J155" s="96" t="n"/>
      <c r="K155" s="96" t="n"/>
      <c r="L155" s="96" t="n"/>
      <c r="M155" s="96" t="n"/>
      <c r="N155" s="96" t="n"/>
      <c r="O155" s="96" t="n"/>
      <c r="P155" s="100" t="n"/>
      <c r="Q155" s="96" t="n"/>
      <c r="R155" s="96" t="n"/>
      <c r="S155" s="96" t="n"/>
      <c r="T155" s="96" t="n"/>
      <c r="U155" s="96" t="n"/>
      <c r="V155" s="96" t="n"/>
      <c r="W155" s="119" t="inlineStr">
        <is>
          <t>✅ 可导入</t>
        </is>
      </c>
    </row>
    <row r="156" customFormat="1" s="95">
      <c r="A156" s="100" t="n"/>
      <c r="B156" s="97" t="n"/>
      <c r="C156" s="97" t="n"/>
      <c r="D156" s="97" t="n"/>
      <c r="E156" s="97">
        <f>SUM(C156:D156)</f>
        <v/>
      </c>
      <c r="F156" s="97" t="n"/>
      <c r="G156" s="97" t="n"/>
      <c r="H156" s="97" t="n"/>
      <c r="I156" s="97">
        <f>SUM(F156:H156)</f>
        <v/>
      </c>
      <c r="J156" s="97" t="n"/>
      <c r="K156" s="97" t="n"/>
      <c r="L156" s="97" t="n"/>
      <c r="M156" s="97" t="n"/>
      <c r="N156" s="97" t="n"/>
      <c r="O156" s="97" t="n"/>
      <c r="P156" s="100" t="n"/>
      <c r="Q156" s="97" t="n"/>
      <c r="R156" s="97" t="n"/>
      <c r="S156" s="97" t="n"/>
      <c r="T156" s="97" t="n"/>
      <c r="U156" s="97" t="n"/>
      <c r="V156" s="97" t="n"/>
      <c r="W156" s="119" t="inlineStr">
        <is>
          <t>✅ 可导入</t>
        </is>
      </c>
    </row>
    <row r="157" customFormat="1" s="95">
      <c r="A157" s="100" t="n"/>
      <c r="B157" s="96" t="n"/>
      <c r="C157" s="96" t="n"/>
      <c r="D157" s="96" t="n"/>
      <c r="E157" s="96">
        <f>SUM(C157:D157)</f>
        <v/>
      </c>
      <c r="F157" s="96" t="n"/>
      <c r="G157" s="96" t="n"/>
      <c r="H157" s="96" t="n"/>
      <c r="I157" s="96">
        <f>SUM(F157:H157)</f>
        <v/>
      </c>
      <c r="J157" s="96" t="n"/>
      <c r="K157" s="96" t="n"/>
      <c r="L157" s="96" t="n"/>
      <c r="M157" s="96" t="n"/>
      <c r="N157" s="96" t="n"/>
      <c r="O157" s="96" t="n"/>
      <c r="P157" s="100" t="n"/>
      <c r="Q157" s="96" t="n"/>
      <c r="R157" s="96" t="n"/>
      <c r="S157" s="96" t="n"/>
      <c r="T157" s="96" t="n"/>
      <c r="U157" s="96" t="n"/>
      <c r="V157" s="96" t="n"/>
      <c r="W157" s="119" t="inlineStr">
        <is>
          <t>✅ 可导入</t>
        </is>
      </c>
    </row>
    <row r="158" customFormat="1" s="95">
      <c r="A158" s="100" t="n"/>
      <c r="B158" s="97" t="n"/>
      <c r="C158" s="97" t="n"/>
      <c r="D158" s="97" t="n"/>
      <c r="E158" s="97">
        <f>SUM(C158:D158)</f>
        <v/>
      </c>
      <c r="F158" s="97" t="n"/>
      <c r="G158" s="97" t="n"/>
      <c r="H158" s="97" t="n"/>
      <c r="I158" s="97">
        <f>SUM(F158:H158)</f>
        <v/>
      </c>
      <c r="J158" s="97" t="n"/>
      <c r="K158" s="97" t="n"/>
      <c r="L158" s="97" t="n"/>
      <c r="M158" s="97" t="n"/>
      <c r="N158" s="97" t="n"/>
      <c r="O158" s="97" t="n"/>
      <c r="P158" s="100" t="n"/>
      <c r="Q158" s="97" t="n"/>
      <c r="R158" s="97" t="n"/>
      <c r="S158" s="97" t="n"/>
      <c r="T158" s="97" t="n"/>
      <c r="U158" s="97" t="n"/>
      <c r="V158" s="97" t="n"/>
      <c r="W158" s="119" t="inlineStr">
        <is>
          <t>✅ 可导入</t>
        </is>
      </c>
    </row>
    <row r="159" customFormat="1" s="95">
      <c r="A159" s="100" t="n"/>
      <c r="B159" s="96" t="n"/>
      <c r="C159" s="96" t="n"/>
      <c r="D159" s="96" t="n"/>
      <c r="E159" s="96">
        <f>SUM(C159:D159)</f>
        <v/>
      </c>
      <c r="F159" s="96" t="n"/>
      <c r="G159" s="96" t="n"/>
      <c r="H159" s="96" t="n"/>
      <c r="I159" s="96">
        <f>SUM(F159:H159)</f>
        <v/>
      </c>
      <c r="J159" s="96" t="n"/>
      <c r="K159" s="96" t="n"/>
      <c r="L159" s="96" t="n"/>
      <c r="M159" s="96" t="n"/>
      <c r="N159" s="96" t="n"/>
      <c r="O159" s="96" t="n"/>
      <c r="P159" s="100" t="n"/>
      <c r="Q159" s="96" t="n"/>
      <c r="R159" s="96" t="n"/>
      <c r="S159" s="96" t="n"/>
      <c r="T159" s="96" t="n"/>
      <c r="U159" s="96" t="n"/>
      <c r="V159" s="96" t="n"/>
      <c r="W159" s="119" t="inlineStr">
        <is>
          <t>✅ 可导入</t>
        </is>
      </c>
    </row>
    <row r="160" customFormat="1" s="95">
      <c r="A160" s="100" t="n"/>
      <c r="B160" s="97" t="n"/>
      <c r="C160" s="97" t="n"/>
      <c r="D160" s="97" t="n"/>
      <c r="E160" s="97">
        <f>SUM(C160:D160)</f>
        <v/>
      </c>
      <c r="F160" s="97" t="n"/>
      <c r="G160" s="97" t="n"/>
      <c r="H160" s="97" t="n"/>
      <c r="I160" s="97">
        <f>SUM(F160:H160)</f>
        <v/>
      </c>
      <c r="J160" s="97" t="n"/>
      <c r="K160" s="97" t="n"/>
      <c r="L160" s="97" t="n"/>
      <c r="M160" s="97" t="n"/>
      <c r="N160" s="97" t="n"/>
      <c r="O160" s="97" t="n"/>
      <c r="P160" s="100" t="n"/>
      <c r="Q160" s="97" t="n"/>
      <c r="R160" s="97" t="n"/>
      <c r="S160" s="97" t="n"/>
      <c r="T160" s="97" t="n"/>
      <c r="U160" s="97" t="n"/>
      <c r="V160" s="97" t="n"/>
      <c r="W160" s="119" t="inlineStr">
        <is>
          <t>✅ 可导入</t>
        </is>
      </c>
    </row>
    <row r="161" customFormat="1" s="95">
      <c r="A161" s="100" t="n"/>
      <c r="B161" s="96" t="n"/>
      <c r="C161" s="96" t="n"/>
      <c r="D161" s="96" t="n"/>
      <c r="E161" s="96">
        <f>SUM(C161:D161)</f>
        <v/>
      </c>
      <c r="F161" s="96" t="n"/>
      <c r="G161" s="96" t="n"/>
      <c r="H161" s="96" t="n"/>
      <c r="I161" s="96">
        <f>SUM(F161:H161)</f>
        <v/>
      </c>
      <c r="J161" s="96" t="n"/>
      <c r="K161" s="96" t="n"/>
      <c r="L161" s="96" t="n"/>
      <c r="M161" s="96" t="n"/>
      <c r="N161" s="96" t="n"/>
      <c r="O161" s="96" t="n"/>
      <c r="P161" s="100" t="n"/>
      <c r="Q161" s="96" t="n"/>
      <c r="R161" s="96" t="n"/>
      <c r="S161" s="96" t="n"/>
      <c r="T161" s="96" t="n"/>
      <c r="U161" s="96" t="n"/>
      <c r="V161" s="96" t="n"/>
      <c r="W161" s="119" t="inlineStr">
        <is>
          <t>✅ 可导入</t>
        </is>
      </c>
    </row>
    <row r="162" customFormat="1" s="95">
      <c r="A162" s="100" t="n"/>
      <c r="B162" s="97" t="n"/>
      <c r="C162" s="97" t="n"/>
      <c r="D162" s="97" t="n"/>
      <c r="E162" s="97">
        <f>SUM(C162:D162)</f>
        <v/>
      </c>
      <c r="F162" s="97" t="n"/>
      <c r="G162" s="97" t="n"/>
      <c r="H162" s="97" t="n"/>
      <c r="I162" s="97">
        <f>SUM(F162:H162)</f>
        <v/>
      </c>
      <c r="J162" s="97" t="n"/>
      <c r="K162" s="97" t="n"/>
      <c r="L162" s="97" t="n"/>
      <c r="M162" s="97" t="n"/>
      <c r="N162" s="97" t="n"/>
      <c r="O162" s="97" t="n"/>
      <c r="P162" s="100" t="n"/>
      <c r="Q162" s="97" t="n"/>
      <c r="R162" s="97" t="n"/>
      <c r="S162" s="97" t="n"/>
      <c r="T162" s="97" t="n"/>
      <c r="U162" s="97" t="n"/>
      <c r="V162" s="97" t="n"/>
      <c r="W162" s="119" t="inlineStr">
        <is>
          <t>✅ 可导入</t>
        </is>
      </c>
    </row>
    <row r="163" customFormat="1" s="95">
      <c r="A163" s="100" t="n"/>
      <c r="B163" s="96" t="n"/>
      <c r="C163" s="96" t="n"/>
      <c r="D163" s="96" t="n"/>
      <c r="E163" s="96">
        <f>SUM(C163:D163)</f>
        <v/>
      </c>
      <c r="F163" s="96" t="n"/>
      <c r="G163" s="96" t="n"/>
      <c r="H163" s="96" t="n"/>
      <c r="I163" s="96">
        <f>SUM(F163:H163)</f>
        <v/>
      </c>
      <c r="J163" s="96" t="n"/>
      <c r="K163" s="96" t="n"/>
      <c r="L163" s="96" t="n"/>
      <c r="M163" s="96" t="n"/>
      <c r="N163" s="96" t="n"/>
      <c r="O163" s="96" t="n"/>
      <c r="P163" s="100" t="n"/>
      <c r="Q163" s="96" t="n"/>
      <c r="R163" s="96" t="n"/>
      <c r="S163" s="96" t="n"/>
      <c r="T163" s="96" t="n"/>
      <c r="U163" s="96" t="n"/>
      <c r="V163" s="96" t="n"/>
      <c r="W163" s="119" t="inlineStr">
        <is>
          <t>✅ 可导入</t>
        </is>
      </c>
    </row>
    <row r="164" customFormat="1" s="95">
      <c r="A164" s="100" t="n"/>
      <c r="B164" s="97" t="n"/>
      <c r="C164" s="97" t="n"/>
      <c r="D164" s="97" t="n"/>
      <c r="E164" s="97">
        <f>SUM(C164:D164)</f>
        <v/>
      </c>
      <c r="F164" s="97" t="n"/>
      <c r="G164" s="97" t="n"/>
      <c r="H164" s="97" t="n"/>
      <c r="I164" s="97">
        <f>SUM(F164:H164)</f>
        <v/>
      </c>
      <c r="J164" s="97" t="n"/>
      <c r="K164" s="97" t="n"/>
      <c r="L164" s="97" t="n"/>
      <c r="M164" s="97" t="n"/>
      <c r="N164" s="97" t="n"/>
      <c r="O164" s="97" t="n"/>
      <c r="P164" s="100" t="n"/>
      <c r="Q164" s="97" t="n"/>
      <c r="R164" s="97" t="n"/>
      <c r="S164" s="97" t="n"/>
      <c r="T164" s="97" t="n"/>
      <c r="U164" s="97" t="n"/>
      <c r="V164" s="97" t="n"/>
      <c r="W164" s="119" t="inlineStr">
        <is>
          <t>✅ 可导入</t>
        </is>
      </c>
    </row>
    <row r="165" customFormat="1" s="95">
      <c r="A165" s="100" t="n"/>
      <c r="B165" s="96" t="n"/>
      <c r="C165" s="96" t="n"/>
      <c r="D165" s="96" t="n"/>
      <c r="E165" s="96">
        <f>SUM(C165:D165)</f>
        <v/>
      </c>
      <c r="F165" s="96" t="n"/>
      <c r="G165" s="96" t="n"/>
      <c r="H165" s="96" t="n"/>
      <c r="I165" s="96">
        <f>SUM(F165:H165)</f>
        <v/>
      </c>
      <c r="J165" s="96" t="n"/>
      <c r="K165" s="96" t="n"/>
      <c r="L165" s="96" t="n"/>
      <c r="M165" s="96" t="n"/>
      <c r="N165" s="96" t="n"/>
      <c r="O165" s="96" t="n"/>
      <c r="P165" s="100" t="n"/>
      <c r="Q165" s="96" t="n"/>
      <c r="R165" s="96" t="n"/>
      <c r="S165" s="96" t="n"/>
      <c r="T165" s="96" t="n"/>
      <c r="U165" s="96" t="n"/>
      <c r="V165" s="96" t="n"/>
      <c r="W165" s="119" t="inlineStr">
        <is>
          <t>✅ 可导入</t>
        </is>
      </c>
    </row>
    <row r="166" customFormat="1" s="95">
      <c r="A166" s="100" t="n"/>
      <c r="B166" s="97" t="n"/>
      <c r="C166" s="97" t="n"/>
      <c r="D166" s="97" t="n"/>
      <c r="E166" s="97">
        <f>SUM(C166:D166)</f>
        <v/>
      </c>
      <c r="F166" s="97" t="n"/>
      <c r="G166" s="97" t="n"/>
      <c r="H166" s="97" t="n"/>
      <c r="I166" s="97">
        <f>SUM(F166:H166)</f>
        <v/>
      </c>
      <c r="J166" s="97" t="n"/>
      <c r="K166" s="97" t="n"/>
      <c r="L166" s="97" t="n"/>
      <c r="M166" s="97" t="n"/>
      <c r="N166" s="97" t="n"/>
      <c r="O166" s="97" t="n"/>
      <c r="P166" s="100" t="n"/>
      <c r="Q166" s="97" t="n"/>
      <c r="R166" s="97" t="n"/>
      <c r="S166" s="97" t="n"/>
      <c r="T166" s="97" t="n"/>
      <c r="U166" s="97" t="n"/>
      <c r="V166" s="97" t="n"/>
      <c r="W166" s="119" t="inlineStr">
        <is>
          <t>✅ 可导入</t>
        </is>
      </c>
    </row>
    <row r="167" customFormat="1" s="95">
      <c r="A167" s="100" t="n"/>
      <c r="B167" s="96" t="n"/>
      <c r="C167" s="96" t="n"/>
      <c r="D167" s="96" t="n"/>
      <c r="E167" s="96">
        <f>SUM(C167:D167)</f>
        <v/>
      </c>
      <c r="F167" s="96" t="n"/>
      <c r="G167" s="96" t="n"/>
      <c r="H167" s="96" t="n"/>
      <c r="I167" s="96">
        <f>SUM(F167:H167)</f>
        <v/>
      </c>
      <c r="J167" s="96" t="n"/>
      <c r="K167" s="96" t="n"/>
      <c r="L167" s="96" t="n"/>
      <c r="M167" s="96" t="n"/>
      <c r="N167" s="96" t="n"/>
      <c r="O167" s="96" t="n"/>
      <c r="P167" s="100" t="n"/>
      <c r="Q167" s="96" t="n"/>
      <c r="R167" s="96" t="n"/>
      <c r="S167" s="96" t="n"/>
      <c r="T167" s="96" t="n"/>
      <c r="U167" s="96" t="n"/>
      <c r="V167" s="96" t="n"/>
      <c r="W167" s="119" t="inlineStr">
        <is>
          <t>✅ 可导入</t>
        </is>
      </c>
    </row>
    <row r="168" customFormat="1" s="95">
      <c r="A168" s="100" t="n"/>
      <c r="B168" s="97" t="n"/>
      <c r="C168" s="97" t="n"/>
      <c r="D168" s="97" t="n"/>
      <c r="E168" s="97">
        <f>SUM(C168:D168)</f>
        <v/>
      </c>
      <c r="F168" s="97" t="n"/>
      <c r="G168" s="97" t="n"/>
      <c r="H168" s="97" t="n"/>
      <c r="I168" s="97">
        <f>SUM(F168:H168)</f>
        <v/>
      </c>
      <c r="J168" s="97" t="n"/>
      <c r="K168" s="97" t="n"/>
      <c r="L168" s="97" t="n"/>
      <c r="M168" s="97" t="n"/>
      <c r="N168" s="97" t="n"/>
      <c r="O168" s="97" t="n"/>
      <c r="P168" s="100" t="n"/>
      <c r="Q168" s="97" t="n"/>
      <c r="R168" s="97" t="n"/>
      <c r="S168" s="97" t="n"/>
      <c r="T168" s="97" t="n"/>
      <c r="U168" s="97" t="n"/>
      <c r="V168" s="97" t="n"/>
      <c r="W168" s="119" t="inlineStr">
        <is>
          <t>✅ 可导入</t>
        </is>
      </c>
    </row>
    <row r="169" customFormat="1" s="95">
      <c r="A169" s="100" t="n"/>
      <c r="B169" s="96" t="n"/>
      <c r="C169" s="96" t="n"/>
      <c r="D169" s="96" t="n"/>
      <c r="E169" s="96">
        <f>SUM(C169:D169)</f>
        <v/>
      </c>
      <c r="F169" s="96" t="n"/>
      <c r="G169" s="96" t="n"/>
      <c r="H169" s="96" t="n"/>
      <c r="I169" s="96">
        <f>SUM(F169:H169)</f>
        <v/>
      </c>
      <c r="J169" s="96" t="n"/>
      <c r="K169" s="96" t="n"/>
      <c r="L169" s="96" t="n"/>
      <c r="M169" s="96" t="n"/>
      <c r="N169" s="96" t="n"/>
      <c r="O169" s="96" t="n"/>
      <c r="P169" s="100" t="n"/>
      <c r="Q169" s="96" t="n"/>
      <c r="R169" s="96" t="n"/>
      <c r="S169" s="96" t="n"/>
      <c r="T169" s="96" t="n"/>
      <c r="U169" s="96" t="n"/>
      <c r="V169" s="96" t="n"/>
      <c r="W169" s="119" t="inlineStr">
        <is>
          <t>✅ 可导入</t>
        </is>
      </c>
    </row>
    <row r="170" customFormat="1" s="95">
      <c r="A170" s="100" t="n"/>
      <c r="B170" s="97" t="n"/>
      <c r="C170" s="97" t="n"/>
      <c r="D170" s="97" t="n"/>
      <c r="E170" s="97">
        <f>SUM(C170:D170)</f>
        <v/>
      </c>
      <c r="F170" s="97" t="n"/>
      <c r="G170" s="97" t="n"/>
      <c r="H170" s="97" t="n"/>
      <c r="I170" s="97">
        <f>SUM(F170:H170)</f>
        <v/>
      </c>
      <c r="J170" s="97" t="n"/>
      <c r="K170" s="97" t="n"/>
      <c r="L170" s="97" t="n"/>
      <c r="M170" s="97" t="n"/>
      <c r="N170" s="97" t="n"/>
      <c r="O170" s="97" t="n"/>
      <c r="P170" s="100" t="n"/>
      <c r="Q170" s="97" t="n"/>
      <c r="R170" s="97" t="n"/>
      <c r="S170" s="97" t="n"/>
      <c r="T170" s="97" t="n"/>
      <c r="U170" s="97" t="n"/>
      <c r="V170" s="97" t="n"/>
      <c r="W170" s="119" t="inlineStr">
        <is>
          <t>✅ 可导入</t>
        </is>
      </c>
    </row>
    <row r="171" customFormat="1" s="95">
      <c r="A171" s="100" t="n"/>
      <c r="B171" s="96" t="n"/>
      <c r="C171" s="96" t="n"/>
      <c r="D171" s="96" t="n"/>
      <c r="E171" s="96">
        <f>SUM(C171:D171)</f>
        <v/>
      </c>
      <c r="F171" s="96" t="n"/>
      <c r="G171" s="96" t="n"/>
      <c r="H171" s="96" t="n"/>
      <c r="I171" s="96">
        <f>SUM(F171:H171)</f>
        <v/>
      </c>
      <c r="J171" s="96" t="n"/>
      <c r="K171" s="96" t="n"/>
      <c r="L171" s="96" t="n"/>
      <c r="M171" s="96" t="n"/>
      <c r="N171" s="96" t="n"/>
      <c r="O171" s="96" t="n"/>
      <c r="P171" s="100" t="n"/>
      <c r="Q171" s="96" t="n"/>
      <c r="R171" s="96" t="n"/>
      <c r="S171" s="96" t="n"/>
      <c r="T171" s="96" t="n"/>
      <c r="U171" s="96" t="n"/>
      <c r="V171" s="96" t="n"/>
      <c r="W171" s="119" t="inlineStr">
        <is>
          <t>✅ 可导入</t>
        </is>
      </c>
    </row>
    <row r="172" customFormat="1" s="95">
      <c r="A172" s="100" t="n"/>
      <c r="B172" s="97" t="n"/>
      <c r="C172" s="97" t="n"/>
      <c r="D172" s="97" t="n"/>
      <c r="E172" s="97">
        <f>SUM(C172:D172)</f>
        <v/>
      </c>
      <c r="F172" s="97" t="n"/>
      <c r="G172" s="97" t="n"/>
      <c r="H172" s="97" t="n"/>
      <c r="I172" s="97">
        <f>SUM(F172:H172)</f>
        <v/>
      </c>
      <c r="J172" s="97" t="n"/>
      <c r="K172" s="97" t="n"/>
      <c r="L172" s="97" t="n"/>
      <c r="M172" s="97" t="n"/>
      <c r="N172" s="97" t="n"/>
      <c r="O172" s="97" t="n"/>
      <c r="P172" s="100" t="n"/>
      <c r="Q172" s="97" t="n"/>
      <c r="R172" s="97" t="n"/>
      <c r="S172" s="97" t="n"/>
      <c r="T172" s="97" t="n"/>
      <c r="U172" s="97" t="n"/>
      <c r="V172" s="97" t="n"/>
      <c r="W172" s="119" t="inlineStr">
        <is>
          <t>✅ 可导入</t>
        </is>
      </c>
    </row>
    <row r="173" customFormat="1" s="95">
      <c r="A173" s="100" t="n"/>
      <c r="B173" s="96" t="n"/>
      <c r="C173" s="96" t="n"/>
      <c r="D173" s="96" t="n"/>
      <c r="E173" s="96">
        <f>SUM(C173:D173)</f>
        <v/>
      </c>
      <c r="F173" s="96" t="n"/>
      <c r="G173" s="96" t="n"/>
      <c r="H173" s="96" t="n"/>
      <c r="I173" s="96">
        <f>SUM(F173:H173)</f>
        <v/>
      </c>
      <c r="J173" s="96" t="n"/>
      <c r="K173" s="96" t="n"/>
      <c r="L173" s="96" t="n"/>
      <c r="M173" s="96" t="n"/>
      <c r="N173" s="96" t="n"/>
      <c r="O173" s="96" t="n"/>
      <c r="P173" s="100" t="n"/>
      <c r="Q173" s="96" t="n"/>
      <c r="R173" s="96" t="n"/>
      <c r="S173" s="96" t="n"/>
      <c r="T173" s="96" t="n"/>
      <c r="U173" s="96" t="n"/>
      <c r="V173" s="96" t="n"/>
      <c r="W173" s="119" t="inlineStr">
        <is>
          <t>✅ 可导入</t>
        </is>
      </c>
    </row>
    <row r="174" customFormat="1" s="95">
      <c r="A174" s="100" t="n"/>
      <c r="B174" s="97" t="n"/>
      <c r="C174" s="97" t="n"/>
      <c r="D174" s="97" t="n"/>
      <c r="E174" s="97">
        <f>SUM(C174:D174)</f>
        <v/>
      </c>
      <c r="F174" s="97" t="n"/>
      <c r="G174" s="97" t="n"/>
      <c r="H174" s="97" t="n"/>
      <c r="I174" s="97">
        <f>SUM(F174:H174)</f>
        <v/>
      </c>
      <c r="J174" s="97" t="n"/>
      <c r="K174" s="97" t="n"/>
      <c r="L174" s="97" t="n"/>
      <c r="M174" s="97" t="n"/>
      <c r="N174" s="97" t="n"/>
      <c r="O174" s="97" t="n"/>
      <c r="P174" s="100" t="n"/>
      <c r="Q174" s="97" t="n"/>
      <c r="R174" s="97" t="n"/>
      <c r="S174" s="97" t="n"/>
      <c r="T174" s="97" t="n"/>
      <c r="U174" s="97" t="n"/>
      <c r="V174" s="97" t="n"/>
      <c r="W174" s="119" t="inlineStr">
        <is>
          <t>✅ 可导入</t>
        </is>
      </c>
    </row>
    <row r="175" customFormat="1" s="95">
      <c r="A175" s="100" t="n"/>
      <c r="B175" s="96" t="n"/>
      <c r="C175" s="96" t="n"/>
      <c r="D175" s="96" t="n"/>
      <c r="E175" s="96">
        <f>SUM(C175:D175)</f>
        <v/>
      </c>
      <c r="F175" s="96" t="n"/>
      <c r="G175" s="96" t="n"/>
      <c r="H175" s="96" t="n"/>
      <c r="I175" s="96">
        <f>SUM(F175:H175)</f>
        <v/>
      </c>
      <c r="J175" s="96" t="n"/>
      <c r="K175" s="96" t="n"/>
      <c r="L175" s="96" t="n"/>
      <c r="M175" s="96" t="n"/>
      <c r="N175" s="96" t="n"/>
      <c r="O175" s="96" t="n"/>
      <c r="P175" s="100" t="n"/>
      <c r="Q175" s="96" t="n"/>
      <c r="R175" s="96" t="n"/>
      <c r="S175" s="96" t="n"/>
      <c r="T175" s="96" t="n"/>
      <c r="U175" s="96" t="n"/>
      <c r="V175" s="96" t="n"/>
      <c r="W175" s="119" t="inlineStr">
        <is>
          <t>✅ 可导入</t>
        </is>
      </c>
    </row>
    <row r="176" customFormat="1" s="95">
      <c r="A176" s="100" t="n"/>
      <c r="B176" s="97" t="n"/>
      <c r="C176" s="97" t="n"/>
      <c r="D176" s="97" t="n"/>
      <c r="E176" s="97">
        <f>SUM(C176:D176)</f>
        <v/>
      </c>
      <c r="F176" s="97" t="n"/>
      <c r="G176" s="97" t="n"/>
      <c r="H176" s="97" t="n"/>
      <c r="I176" s="97">
        <f>SUM(F176:H176)</f>
        <v/>
      </c>
      <c r="J176" s="97" t="n"/>
      <c r="K176" s="97" t="n"/>
      <c r="L176" s="97" t="n"/>
      <c r="M176" s="97" t="n"/>
      <c r="N176" s="97" t="n"/>
      <c r="O176" s="97" t="n"/>
      <c r="P176" s="100" t="n"/>
      <c r="Q176" s="97" t="n"/>
      <c r="R176" s="97" t="n"/>
      <c r="S176" s="97" t="n"/>
      <c r="T176" s="97" t="n"/>
      <c r="U176" s="97" t="n"/>
      <c r="V176" s="97" t="n"/>
      <c r="W176" s="119" t="inlineStr">
        <is>
          <t>✅ 可导入</t>
        </is>
      </c>
    </row>
    <row r="177" customFormat="1" s="95">
      <c r="A177" s="100" t="n"/>
      <c r="B177" s="96" t="n"/>
      <c r="C177" s="96" t="n"/>
      <c r="D177" s="96" t="n"/>
      <c r="E177" s="96">
        <f>SUM(C177:D177)</f>
        <v/>
      </c>
      <c r="F177" s="96" t="n"/>
      <c r="G177" s="96" t="n"/>
      <c r="H177" s="96" t="n"/>
      <c r="I177" s="96">
        <f>SUM(F177:H177)</f>
        <v/>
      </c>
      <c r="J177" s="96" t="n"/>
      <c r="K177" s="96" t="n"/>
      <c r="L177" s="96" t="n"/>
      <c r="M177" s="96" t="n"/>
      <c r="N177" s="96" t="n"/>
      <c r="O177" s="96" t="n"/>
      <c r="P177" s="100" t="n"/>
      <c r="Q177" s="96" t="n"/>
      <c r="R177" s="96" t="n"/>
      <c r="S177" s="96" t="n"/>
      <c r="T177" s="96" t="n"/>
      <c r="U177" s="96" t="n"/>
      <c r="V177" s="96" t="n"/>
      <c r="W177" s="119" t="inlineStr">
        <is>
          <t>✅ 可导入</t>
        </is>
      </c>
    </row>
    <row r="178" customFormat="1" s="95">
      <c r="A178" s="100" t="n"/>
      <c r="B178" s="97" t="n"/>
      <c r="C178" s="97" t="n"/>
      <c r="D178" s="97" t="n"/>
      <c r="E178" s="97">
        <f>SUM(C178:D178)</f>
        <v/>
      </c>
      <c r="F178" s="97" t="n"/>
      <c r="G178" s="97" t="n"/>
      <c r="H178" s="97" t="n"/>
      <c r="I178" s="97">
        <f>SUM(F178:H178)</f>
        <v/>
      </c>
      <c r="J178" s="97" t="n"/>
      <c r="K178" s="97" t="n"/>
      <c r="L178" s="97" t="n"/>
      <c r="M178" s="97" t="n"/>
      <c r="N178" s="97" t="n"/>
      <c r="O178" s="97" t="n"/>
      <c r="P178" s="100" t="n"/>
      <c r="Q178" s="97" t="n"/>
      <c r="R178" s="97" t="n"/>
      <c r="S178" s="97" t="n"/>
      <c r="T178" s="97" t="n"/>
      <c r="U178" s="97" t="n"/>
      <c r="V178" s="97" t="n"/>
      <c r="W178" s="119" t="inlineStr">
        <is>
          <t>✅ 可导入</t>
        </is>
      </c>
    </row>
    <row r="179" customFormat="1" s="95">
      <c r="A179" s="100" t="n"/>
      <c r="B179" s="96" t="n"/>
      <c r="C179" s="96" t="n"/>
      <c r="D179" s="96" t="n"/>
      <c r="E179" s="96">
        <f>SUM(C179:D179)</f>
        <v/>
      </c>
      <c r="F179" s="96" t="n"/>
      <c r="G179" s="96" t="n"/>
      <c r="H179" s="96" t="n"/>
      <c r="I179" s="96">
        <f>SUM(F179:H179)</f>
        <v/>
      </c>
      <c r="J179" s="96" t="n"/>
      <c r="K179" s="96" t="n"/>
      <c r="L179" s="96" t="n"/>
      <c r="M179" s="96" t="n"/>
      <c r="N179" s="96" t="n"/>
      <c r="O179" s="96" t="n"/>
      <c r="P179" s="100" t="n"/>
      <c r="Q179" s="96" t="n"/>
      <c r="R179" s="96" t="n"/>
      <c r="S179" s="96" t="n"/>
      <c r="T179" s="96" t="n"/>
      <c r="U179" s="96" t="n"/>
      <c r="V179" s="96" t="n"/>
      <c r="W179" s="119" t="inlineStr">
        <is>
          <t>✅ 可导入</t>
        </is>
      </c>
    </row>
    <row r="180" customFormat="1" s="95">
      <c r="A180" s="100" t="n"/>
      <c r="B180" s="97" t="n"/>
      <c r="C180" s="97" t="n"/>
      <c r="D180" s="97" t="n"/>
      <c r="E180" s="97">
        <f>SUM(C180:D180)</f>
        <v/>
      </c>
      <c r="F180" s="97" t="n"/>
      <c r="G180" s="97" t="n"/>
      <c r="H180" s="97" t="n"/>
      <c r="I180" s="97">
        <f>SUM(F180:H180)</f>
        <v/>
      </c>
      <c r="J180" s="97" t="n"/>
      <c r="K180" s="97" t="n"/>
      <c r="L180" s="97" t="n"/>
      <c r="M180" s="97" t="n"/>
      <c r="N180" s="97" t="n"/>
      <c r="O180" s="97" t="n"/>
      <c r="P180" s="100" t="n"/>
      <c r="Q180" s="97" t="n"/>
      <c r="R180" s="97" t="n"/>
      <c r="S180" s="97" t="n"/>
      <c r="T180" s="97" t="n"/>
      <c r="U180" s="97" t="n"/>
      <c r="V180" s="97" t="n"/>
      <c r="W180" s="119" t="inlineStr">
        <is>
          <t>✅ 可导入</t>
        </is>
      </c>
    </row>
    <row r="181" customFormat="1" s="95">
      <c r="A181" s="100" t="n"/>
      <c r="B181" s="96" t="n"/>
      <c r="C181" s="96" t="n"/>
      <c r="D181" s="96" t="n"/>
      <c r="E181" s="96">
        <f>SUM(C181:D181)</f>
        <v/>
      </c>
      <c r="F181" s="96" t="n"/>
      <c r="G181" s="96" t="n"/>
      <c r="H181" s="96" t="n"/>
      <c r="I181" s="96">
        <f>SUM(F181:H181)</f>
        <v/>
      </c>
      <c r="J181" s="96" t="n"/>
      <c r="K181" s="96" t="n"/>
      <c r="L181" s="96" t="n"/>
      <c r="M181" s="96" t="n"/>
      <c r="N181" s="96" t="n"/>
      <c r="O181" s="96" t="n"/>
      <c r="P181" s="100" t="n"/>
      <c r="Q181" s="96" t="n"/>
      <c r="R181" s="96" t="n"/>
      <c r="S181" s="96" t="n"/>
      <c r="T181" s="96" t="n"/>
      <c r="U181" s="96" t="n"/>
      <c r="V181" s="96" t="n"/>
      <c r="W181" s="119" t="inlineStr">
        <is>
          <t>✅ 可导入</t>
        </is>
      </c>
    </row>
    <row r="182" customFormat="1" s="95">
      <c r="A182" s="100" t="n"/>
      <c r="B182" s="97" t="n"/>
      <c r="C182" s="97" t="n"/>
      <c r="D182" s="97" t="n"/>
      <c r="E182" s="97">
        <f>SUM(C182:D182)</f>
        <v/>
      </c>
      <c r="F182" s="97" t="n"/>
      <c r="G182" s="97" t="n"/>
      <c r="H182" s="97" t="n"/>
      <c r="I182" s="97">
        <f>SUM(F182:H182)</f>
        <v/>
      </c>
      <c r="J182" s="97" t="n"/>
      <c r="K182" s="97" t="n"/>
      <c r="L182" s="97" t="n"/>
      <c r="M182" s="97" t="n"/>
      <c r="N182" s="97" t="n"/>
      <c r="O182" s="97" t="n"/>
      <c r="P182" s="100" t="n"/>
      <c r="Q182" s="97" t="n"/>
      <c r="R182" s="97" t="n"/>
      <c r="S182" s="97" t="n"/>
      <c r="T182" s="97" t="n"/>
      <c r="U182" s="97" t="n"/>
      <c r="V182" s="97" t="n"/>
      <c r="W182" s="119" t="inlineStr">
        <is>
          <t>✅ 可导入</t>
        </is>
      </c>
    </row>
    <row r="183" customFormat="1" s="95">
      <c r="A183" s="100" t="n"/>
      <c r="B183" s="96" t="n"/>
      <c r="C183" s="96" t="n"/>
      <c r="D183" s="96" t="n"/>
      <c r="E183" s="96">
        <f>SUM(C183:D183)</f>
        <v/>
      </c>
      <c r="F183" s="96" t="n"/>
      <c r="G183" s="96" t="n"/>
      <c r="H183" s="96" t="n"/>
      <c r="I183" s="96">
        <f>SUM(F183:H183)</f>
        <v/>
      </c>
      <c r="J183" s="96" t="n"/>
      <c r="K183" s="96" t="n"/>
      <c r="L183" s="96" t="n"/>
      <c r="M183" s="96" t="n"/>
      <c r="N183" s="96" t="n"/>
      <c r="O183" s="96" t="n"/>
      <c r="P183" s="100" t="n"/>
      <c r="Q183" s="96" t="n"/>
      <c r="R183" s="96" t="n"/>
      <c r="S183" s="96" t="n"/>
      <c r="T183" s="96" t="n"/>
      <c r="U183" s="96" t="n"/>
      <c r="V183" s="96" t="n"/>
      <c r="W183" s="119" t="inlineStr">
        <is>
          <t>✅ 可导入</t>
        </is>
      </c>
    </row>
    <row r="184" customFormat="1" s="95">
      <c r="A184" s="100" t="n"/>
      <c r="B184" s="97" t="n"/>
      <c r="C184" s="97" t="n"/>
      <c r="D184" s="97" t="n"/>
      <c r="E184" s="97">
        <f>SUM(C184:D184)</f>
        <v/>
      </c>
      <c r="F184" s="97" t="n"/>
      <c r="G184" s="97" t="n"/>
      <c r="H184" s="97" t="n"/>
      <c r="I184" s="97">
        <f>SUM(F184:H184)</f>
        <v/>
      </c>
      <c r="J184" s="97" t="n"/>
      <c r="K184" s="97" t="n"/>
      <c r="L184" s="97" t="n"/>
      <c r="M184" s="97" t="n"/>
      <c r="N184" s="97" t="n"/>
      <c r="O184" s="97" t="n"/>
      <c r="P184" s="100" t="n"/>
      <c r="Q184" s="97" t="n"/>
      <c r="R184" s="97" t="n"/>
      <c r="S184" s="97" t="n"/>
      <c r="T184" s="97" t="n"/>
      <c r="U184" s="97" t="n"/>
      <c r="V184" s="97" t="n"/>
      <c r="W184" s="119" t="inlineStr">
        <is>
          <t>✅ 可导入</t>
        </is>
      </c>
    </row>
    <row r="185" customFormat="1" s="95">
      <c r="A185" s="100" t="n"/>
      <c r="B185" s="96" t="n"/>
      <c r="C185" s="96" t="n"/>
      <c r="D185" s="96" t="n"/>
      <c r="E185" s="96">
        <f>SUM(C185:D185)</f>
        <v/>
      </c>
      <c r="F185" s="96" t="n"/>
      <c r="G185" s="96" t="n"/>
      <c r="H185" s="96" t="n"/>
      <c r="I185" s="96">
        <f>SUM(F185:H185)</f>
        <v/>
      </c>
      <c r="J185" s="96" t="n"/>
      <c r="K185" s="96" t="n"/>
      <c r="L185" s="96" t="n"/>
      <c r="M185" s="96" t="n"/>
      <c r="N185" s="96" t="n"/>
      <c r="O185" s="96" t="n"/>
      <c r="P185" s="100" t="n"/>
      <c r="Q185" s="96" t="n"/>
      <c r="R185" s="96" t="n"/>
      <c r="S185" s="96" t="n"/>
      <c r="T185" s="96" t="n"/>
      <c r="U185" s="96" t="n"/>
      <c r="V185" s="96" t="n"/>
      <c r="W185" s="119" t="inlineStr">
        <is>
          <t>✅ 可导入</t>
        </is>
      </c>
    </row>
    <row r="186" customFormat="1" s="95">
      <c r="A186" s="100" t="n"/>
      <c r="B186" s="97" t="n"/>
      <c r="C186" s="97" t="n"/>
      <c r="D186" s="97" t="n"/>
      <c r="E186" s="97">
        <f>SUM(C186:D186)</f>
        <v/>
      </c>
      <c r="F186" s="97" t="n"/>
      <c r="G186" s="97" t="n"/>
      <c r="H186" s="97" t="n"/>
      <c r="I186" s="97">
        <f>SUM(F186:H186)</f>
        <v/>
      </c>
      <c r="J186" s="97" t="n"/>
      <c r="K186" s="97" t="n"/>
      <c r="L186" s="97" t="n"/>
      <c r="M186" s="97" t="n"/>
      <c r="N186" s="97" t="n"/>
      <c r="O186" s="97" t="n"/>
      <c r="P186" s="100" t="n"/>
      <c r="Q186" s="97" t="n"/>
      <c r="R186" s="97" t="n"/>
      <c r="S186" s="97" t="n"/>
      <c r="T186" s="97" t="n"/>
      <c r="U186" s="97" t="n"/>
      <c r="V186" s="97" t="n"/>
      <c r="W186" s="119" t="inlineStr">
        <is>
          <t>✅ 可导入</t>
        </is>
      </c>
    </row>
    <row r="187" customFormat="1" s="95">
      <c r="A187" s="100" t="n"/>
      <c r="B187" s="96" t="n"/>
      <c r="C187" s="96" t="n"/>
      <c r="D187" s="96" t="n"/>
      <c r="E187" s="96">
        <f>SUM(C187:D187)</f>
        <v/>
      </c>
      <c r="F187" s="96" t="n"/>
      <c r="G187" s="96" t="n"/>
      <c r="H187" s="96" t="n"/>
      <c r="I187" s="96">
        <f>SUM(F187:H187)</f>
        <v/>
      </c>
      <c r="J187" s="96" t="n"/>
      <c r="K187" s="96" t="n"/>
      <c r="L187" s="96" t="n"/>
      <c r="M187" s="96" t="n"/>
      <c r="N187" s="96" t="n"/>
      <c r="O187" s="96" t="n"/>
      <c r="P187" s="100" t="n"/>
      <c r="Q187" s="96" t="n"/>
      <c r="R187" s="96" t="n"/>
      <c r="S187" s="96" t="n"/>
      <c r="T187" s="96" t="n"/>
      <c r="U187" s="96" t="n"/>
      <c r="V187" s="96" t="n"/>
      <c r="W187" s="119" t="inlineStr">
        <is>
          <t>✅ 可导入</t>
        </is>
      </c>
    </row>
    <row r="188" customFormat="1" s="95">
      <c r="A188" s="100" t="n"/>
      <c r="B188" s="97" t="n"/>
      <c r="C188" s="97" t="n"/>
      <c r="D188" s="97" t="n"/>
      <c r="E188" s="97">
        <f>SUM(C188:D188)</f>
        <v/>
      </c>
      <c r="F188" s="97" t="n"/>
      <c r="G188" s="97" t="n"/>
      <c r="H188" s="97" t="n"/>
      <c r="I188" s="97">
        <f>SUM(F188:H188)</f>
        <v/>
      </c>
      <c r="J188" s="97" t="n"/>
      <c r="K188" s="97" t="n"/>
      <c r="L188" s="97" t="n"/>
      <c r="M188" s="97" t="n"/>
      <c r="N188" s="97" t="n"/>
      <c r="O188" s="97" t="n"/>
      <c r="P188" s="100" t="n"/>
      <c r="Q188" s="97" t="n"/>
      <c r="R188" s="97" t="n"/>
      <c r="S188" s="97" t="n"/>
      <c r="T188" s="97" t="n"/>
      <c r="U188" s="97" t="n"/>
      <c r="V188" s="97" t="n"/>
      <c r="W188" s="119" t="inlineStr">
        <is>
          <t>✅ 可导入</t>
        </is>
      </c>
    </row>
    <row r="189" customFormat="1" s="95">
      <c r="A189" s="100" t="n"/>
      <c r="B189" s="96" t="n"/>
      <c r="C189" s="96" t="n"/>
      <c r="D189" s="96" t="n"/>
      <c r="E189" s="96">
        <f>SUM(C189:D189)</f>
        <v/>
      </c>
      <c r="F189" s="96" t="n"/>
      <c r="G189" s="96" t="n"/>
      <c r="H189" s="96" t="n"/>
      <c r="I189" s="96">
        <f>SUM(F189:H189)</f>
        <v/>
      </c>
      <c r="J189" s="96" t="n"/>
      <c r="K189" s="96" t="n"/>
      <c r="L189" s="96" t="n"/>
      <c r="M189" s="96" t="n"/>
      <c r="N189" s="96" t="n"/>
      <c r="O189" s="96" t="n"/>
      <c r="P189" s="100" t="n"/>
      <c r="Q189" s="96" t="n"/>
      <c r="R189" s="96" t="n"/>
      <c r="S189" s="96" t="n"/>
      <c r="T189" s="96" t="n"/>
      <c r="U189" s="96" t="n"/>
      <c r="V189" s="96" t="n"/>
      <c r="W189" s="119" t="inlineStr">
        <is>
          <t>✅ 可导入</t>
        </is>
      </c>
    </row>
    <row r="190" customFormat="1" s="95">
      <c r="A190" s="100" t="n"/>
      <c r="B190" s="97" t="n"/>
      <c r="C190" s="97" t="n"/>
      <c r="D190" s="97" t="n"/>
      <c r="E190" s="97">
        <f>SUM(C190:D190)</f>
        <v/>
      </c>
      <c r="F190" s="97" t="n"/>
      <c r="G190" s="97" t="n"/>
      <c r="H190" s="97" t="n"/>
      <c r="I190" s="97">
        <f>SUM(F190:H190)</f>
        <v/>
      </c>
      <c r="J190" s="97" t="n"/>
      <c r="K190" s="97" t="n"/>
      <c r="L190" s="97" t="n"/>
      <c r="M190" s="97" t="n"/>
      <c r="N190" s="97" t="n"/>
      <c r="O190" s="97" t="n"/>
      <c r="P190" s="100" t="n"/>
      <c r="Q190" s="97" t="n"/>
      <c r="R190" s="97" t="n"/>
      <c r="S190" s="97" t="n"/>
      <c r="T190" s="97" t="n"/>
      <c r="U190" s="97" t="n"/>
      <c r="V190" s="97" t="n"/>
      <c r="W190" s="119" t="inlineStr">
        <is>
          <t>✅ 可导入</t>
        </is>
      </c>
    </row>
    <row r="191" customFormat="1" s="95">
      <c r="A191" s="100" t="n"/>
      <c r="B191" s="96" t="n"/>
      <c r="C191" s="96" t="n"/>
      <c r="D191" s="96" t="n"/>
      <c r="E191" s="96">
        <f>SUM(C191:D191)</f>
        <v/>
      </c>
      <c r="F191" s="96" t="n"/>
      <c r="G191" s="96" t="n"/>
      <c r="H191" s="96" t="n"/>
      <c r="I191" s="96">
        <f>SUM(F191:H191)</f>
        <v/>
      </c>
      <c r="J191" s="96" t="n"/>
      <c r="K191" s="96" t="n"/>
      <c r="L191" s="96" t="n"/>
      <c r="M191" s="96" t="n"/>
      <c r="N191" s="96" t="n"/>
      <c r="O191" s="96" t="n"/>
      <c r="P191" s="100" t="n"/>
      <c r="Q191" s="96" t="n"/>
      <c r="R191" s="96" t="n"/>
      <c r="S191" s="96" t="n"/>
      <c r="T191" s="96" t="n"/>
      <c r="U191" s="96" t="n"/>
      <c r="V191" s="96" t="n"/>
      <c r="W191" s="119" t="inlineStr">
        <is>
          <t>✅ 可导入</t>
        </is>
      </c>
    </row>
    <row r="192" customFormat="1" s="95">
      <c r="A192" s="100" t="n"/>
      <c r="B192" s="97" t="n"/>
      <c r="C192" s="97" t="n"/>
      <c r="D192" s="97" t="n"/>
      <c r="E192" s="97">
        <f>SUM(C192:D192)</f>
        <v/>
      </c>
      <c r="F192" s="97" t="n"/>
      <c r="G192" s="97" t="n"/>
      <c r="H192" s="97" t="n"/>
      <c r="I192" s="97">
        <f>SUM(F192:H192)</f>
        <v/>
      </c>
      <c r="J192" s="97" t="n"/>
      <c r="K192" s="97" t="n"/>
      <c r="L192" s="97" t="n"/>
      <c r="M192" s="97" t="n"/>
      <c r="N192" s="97" t="n"/>
      <c r="O192" s="97" t="n"/>
      <c r="P192" s="100" t="n"/>
      <c r="Q192" s="97" t="n"/>
      <c r="R192" s="97" t="n"/>
      <c r="S192" s="97" t="n"/>
      <c r="T192" s="97" t="n"/>
      <c r="U192" s="97" t="n"/>
      <c r="V192" s="97" t="n"/>
      <c r="W192" s="119" t="inlineStr">
        <is>
          <t>✅ 可导入</t>
        </is>
      </c>
    </row>
    <row r="193" customFormat="1" s="95">
      <c r="A193" s="100" t="n"/>
      <c r="B193" s="96" t="n"/>
      <c r="C193" s="96" t="n"/>
      <c r="D193" s="96" t="n"/>
      <c r="E193" s="96">
        <f>SUM(C193:D193)</f>
        <v/>
      </c>
      <c r="F193" s="96" t="n"/>
      <c r="G193" s="96" t="n"/>
      <c r="H193" s="96" t="n"/>
      <c r="I193" s="96">
        <f>SUM(F193:H193)</f>
        <v/>
      </c>
      <c r="J193" s="96" t="n"/>
      <c r="K193" s="96" t="n"/>
      <c r="L193" s="96" t="n"/>
      <c r="M193" s="96" t="n"/>
      <c r="N193" s="96" t="n"/>
      <c r="O193" s="96" t="n"/>
      <c r="P193" s="100" t="n"/>
      <c r="Q193" s="96" t="n"/>
      <c r="R193" s="96" t="n"/>
      <c r="S193" s="96" t="n"/>
      <c r="T193" s="96" t="n"/>
      <c r="U193" s="96" t="n"/>
      <c r="V193" s="96" t="n"/>
      <c r="W193" s="119" t="inlineStr">
        <is>
          <t>✅ 可导入</t>
        </is>
      </c>
    </row>
    <row r="194" customFormat="1" s="95">
      <c r="A194" s="100" t="n"/>
      <c r="B194" s="97" t="n"/>
      <c r="C194" s="97" t="n"/>
      <c r="D194" s="97" t="n"/>
      <c r="E194" s="97">
        <f>SUM(C194:D194)</f>
        <v/>
      </c>
      <c r="F194" s="97" t="n"/>
      <c r="G194" s="97" t="n"/>
      <c r="H194" s="97" t="n"/>
      <c r="I194" s="97">
        <f>SUM(F194:H194)</f>
        <v/>
      </c>
      <c r="J194" s="97" t="n"/>
      <c r="K194" s="97" t="n"/>
      <c r="L194" s="97" t="n"/>
      <c r="M194" s="97" t="n"/>
      <c r="N194" s="97" t="n"/>
      <c r="O194" s="97" t="n"/>
      <c r="P194" s="100" t="n"/>
      <c r="Q194" s="97" t="n"/>
      <c r="R194" s="97" t="n"/>
      <c r="S194" s="97" t="n"/>
      <c r="T194" s="97" t="n"/>
      <c r="U194" s="97" t="n"/>
      <c r="V194" s="97" t="n"/>
      <c r="W194" s="119" t="inlineStr">
        <is>
          <t>✅ 可导入</t>
        </is>
      </c>
    </row>
    <row r="195" customFormat="1" s="95">
      <c r="A195" s="100" t="n"/>
      <c r="B195" s="96" t="n"/>
      <c r="C195" s="96" t="n"/>
      <c r="D195" s="96" t="n"/>
      <c r="E195" s="96">
        <f>SUM(C195:D195)</f>
        <v/>
      </c>
      <c r="F195" s="96" t="n"/>
      <c r="G195" s="96" t="n"/>
      <c r="H195" s="96" t="n"/>
      <c r="I195" s="96">
        <f>SUM(F195:H195)</f>
        <v/>
      </c>
      <c r="J195" s="96" t="n"/>
      <c r="K195" s="96" t="n"/>
      <c r="L195" s="96" t="n"/>
      <c r="M195" s="96" t="n"/>
      <c r="N195" s="96" t="n"/>
      <c r="O195" s="96" t="n"/>
      <c r="P195" s="100" t="n"/>
      <c r="Q195" s="96" t="n"/>
      <c r="R195" s="96" t="n"/>
      <c r="S195" s="96" t="n"/>
      <c r="T195" s="96" t="n"/>
      <c r="U195" s="96" t="n"/>
      <c r="V195" s="96" t="n"/>
      <c r="W195" s="119" t="inlineStr">
        <is>
          <t>✅ 可导入</t>
        </is>
      </c>
    </row>
    <row r="196" customFormat="1" s="95">
      <c r="A196" s="100" t="n"/>
      <c r="B196" s="97" t="n"/>
      <c r="C196" s="97" t="n"/>
      <c r="D196" s="97" t="n"/>
      <c r="E196" s="97">
        <f>SUM(C196:D196)</f>
        <v/>
      </c>
      <c r="F196" s="97" t="n"/>
      <c r="G196" s="97" t="n"/>
      <c r="H196" s="97" t="n"/>
      <c r="I196" s="97">
        <f>SUM(F196:H196)</f>
        <v/>
      </c>
      <c r="J196" s="97" t="n"/>
      <c r="K196" s="97" t="n"/>
      <c r="L196" s="97" t="n"/>
      <c r="M196" s="97" t="n"/>
      <c r="N196" s="97" t="n"/>
      <c r="O196" s="97" t="n"/>
      <c r="P196" s="100" t="n"/>
      <c r="Q196" s="97" t="n"/>
      <c r="R196" s="97" t="n"/>
      <c r="S196" s="97" t="n"/>
      <c r="T196" s="97" t="n"/>
      <c r="U196" s="97" t="n"/>
      <c r="V196" s="97" t="n"/>
      <c r="W196" s="119" t="inlineStr">
        <is>
          <t>✅ 可导入</t>
        </is>
      </c>
    </row>
    <row r="197" customFormat="1" s="95">
      <c r="A197" s="100" t="n"/>
      <c r="B197" s="96" t="n"/>
      <c r="C197" s="96" t="n"/>
      <c r="D197" s="96" t="n"/>
      <c r="E197" s="96">
        <f>SUM(C197:D197)</f>
        <v/>
      </c>
      <c r="F197" s="96" t="n"/>
      <c r="G197" s="96" t="n"/>
      <c r="H197" s="96" t="n"/>
      <c r="I197" s="96">
        <f>SUM(F197:H197)</f>
        <v/>
      </c>
      <c r="J197" s="96" t="n"/>
      <c r="K197" s="96" t="n"/>
      <c r="L197" s="96" t="n"/>
      <c r="M197" s="96" t="n"/>
      <c r="N197" s="96" t="n"/>
      <c r="O197" s="96" t="n"/>
      <c r="P197" s="100" t="n"/>
      <c r="Q197" s="96" t="n"/>
      <c r="R197" s="96" t="n"/>
      <c r="S197" s="96" t="n"/>
      <c r="T197" s="96" t="n"/>
      <c r="U197" s="96" t="n"/>
      <c r="V197" s="96" t="n"/>
      <c r="W197" s="119" t="inlineStr">
        <is>
          <t>✅ 可导入</t>
        </is>
      </c>
    </row>
    <row r="198" customFormat="1" s="95">
      <c r="A198" s="100" t="n"/>
      <c r="B198" s="97" t="n"/>
      <c r="C198" s="97" t="n"/>
      <c r="D198" s="97" t="n"/>
      <c r="E198" s="97">
        <f>SUM(C198:D198)</f>
        <v/>
      </c>
      <c r="F198" s="97" t="n"/>
      <c r="G198" s="97" t="n"/>
      <c r="H198" s="97" t="n"/>
      <c r="I198" s="97">
        <f>SUM(F198:H198)</f>
        <v/>
      </c>
      <c r="J198" s="97" t="n"/>
      <c r="K198" s="97" t="n"/>
      <c r="L198" s="97" t="n"/>
      <c r="M198" s="97" t="n"/>
      <c r="N198" s="97" t="n"/>
      <c r="O198" s="97" t="n"/>
      <c r="P198" s="100" t="n"/>
      <c r="Q198" s="97" t="n"/>
      <c r="R198" s="97" t="n"/>
      <c r="S198" s="97" t="n"/>
      <c r="T198" s="97" t="n"/>
      <c r="U198" s="97" t="n"/>
      <c r="V198" s="97" t="n"/>
      <c r="W198" s="119" t="inlineStr">
        <is>
          <t>✅ 可导入</t>
        </is>
      </c>
    </row>
    <row r="199" customFormat="1" s="95">
      <c r="A199" s="100" t="n"/>
      <c r="B199" s="96" t="n"/>
      <c r="C199" s="96" t="n"/>
      <c r="D199" s="96" t="n"/>
      <c r="E199" s="96">
        <f>SUM(C199:D199)</f>
        <v/>
      </c>
      <c r="F199" s="96" t="n"/>
      <c r="G199" s="96" t="n"/>
      <c r="H199" s="96" t="n"/>
      <c r="I199" s="96">
        <f>SUM(F199:H199)</f>
        <v/>
      </c>
      <c r="J199" s="96" t="n"/>
      <c r="K199" s="96" t="n"/>
      <c r="L199" s="96" t="n"/>
      <c r="M199" s="96" t="n"/>
      <c r="N199" s="96" t="n"/>
      <c r="O199" s="96" t="n"/>
      <c r="P199" s="100" t="n"/>
      <c r="Q199" s="96" t="n"/>
      <c r="R199" s="96" t="n"/>
      <c r="S199" s="96" t="n"/>
      <c r="T199" s="96" t="n"/>
      <c r="U199" s="96" t="n"/>
      <c r="V199" s="96" t="n"/>
      <c r="W199" s="119" t="inlineStr">
        <is>
          <t>✅ 可导入</t>
        </is>
      </c>
    </row>
    <row r="200" customFormat="1" s="95">
      <c r="A200" s="100" t="n"/>
      <c r="B200" s="97" t="n"/>
      <c r="C200" s="97" t="n"/>
      <c r="D200" s="97" t="n"/>
      <c r="E200" s="97">
        <f>SUM(C200:D200)</f>
        <v/>
      </c>
      <c r="F200" s="97" t="n"/>
      <c r="G200" s="97" t="n"/>
      <c r="H200" s="97" t="n"/>
      <c r="I200" s="97">
        <f>SUM(F200:H200)</f>
        <v/>
      </c>
      <c r="J200" s="97" t="n"/>
      <c r="K200" s="97" t="n"/>
      <c r="L200" s="97" t="n"/>
      <c r="M200" s="97" t="n"/>
      <c r="N200" s="97" t="n"/>
      <c r="O200" s="97" t="n"/>
      <c r="P200" s="100" t="n"/>
      <c r="Q200" s="97" t="n"/>
      <c r="R200" s="97" t="n"/>
      <c r="S200" s="97" t="n"/>
      <c r="T200" s="97" t="n"/>
      <c r="U200" s="97" t="n"/>
      <c r="V200" s="97" t="n"/>
      <c r="W200" s="119" t="inlineStr">
        <is>
          <t>✅ 可导入</t>
        </is>
      </c>
    </row>
    <row r="201" customFormat="1" s="95">
      <c r="A201" s="100" t="n"/>
      <c r="B201" s="96" t="n"/>
      <c r="C201" s="96" t="n"/>
      <c r="D201" s="96" t="n"/>
      <c r="E201" s="96">
        <f>SUM(C201:D201)</f>
        <v/>
      </c>
      <c r="F201" s="96" t="n"/>
      <c r="G201" s="96" t="n"/>
      <c r="H201" s="96" t="n"/>
      <c r="I201" s="96">
        <f>SUM(F201:H201)</f>
        <v/>
      </c>
      <c r="J201" s="96" t="n"/>
      <c r="K201" s="96" t="n"/>
      <c r="L201" s="96" t="n"/>
      <c r="M201" s="96" t="n"/>
      <c r="N201" s="96" t="n"/>
      <c r="O201" s="96" t="n"/>
      <c r="P201" s="100" t="n"/>
      <c r="Q201" s="96" t="n"/>
      <c r="R201" s="96" t="n"/>
      <c r="S201" s="96" t="n"/>
      <c r="T201" s="96" t="n"/>
      <c r="U201" s="96" t="n"/>
      <c r="V201" s="96" t="n"/>
      <c r="W201" s="119" t="inlineStr">
        <is>
          <t>✅ 可导入</t>
        </is>
      </c>
    </row>
    <row r="202" customFormat="1" s="95">
      <c r="A202" s="100" t="n"/>
      <c r="B202" s="97" t="n"/>
      <c r="C202" s="97" t="n"/>
      <c r="D202" s="97" t="n"/>
      <c r="E202" s="97">
        <f>SUM(C202:D202)</f>
        <v/>
      </c>
      <c r="F202" s="97" t="n"/>
      <c r="G202" s="97" t="n"/>
      <c r="H202" s="97" t="n"/>
      <c r="I202" s="97">
        <f>SUM(F202:H202)</f>
        <v/>
      </c>
      <c r="J202" s="97" t="n"/>
      <c r="K202" s="97" t="n"/>
      <c r="L202" s="97" t="n"/>
      <c r="M202" s="97" t="n"/>
      <c r="N202" s="97" t="n"/>
      <c r="O202" s="97" t="n"/>
      <c r="P202" s="100" t="n"/>
      <c r="Q202" s="97" t="n"/>
      <c r="R202" s="97" t="n"/>
      <c r="S202" s="97" t="n"/>
      <c r="T202" s="97" t="n"/>
      <c r="U202" s="97" t="n"/>
      <c r="V202" s="97" t="n"/>
      <c r="W202" s="119" t="inlineStr">
        <is>
          <t>✅ 可导入</t>
        </is>
      </c>
    </row>
    <row r="203" customFormat="1" s="95">
      <c r="A203" s="100" t="n"/>
      <c r="B203" s="96" t="n"/>
      <c r="C203" s="96" t="n"/>
      <c r="D203" s="96" t="n"/>
      <c r="E203" s="96">
        <f>SUM(C203:D203)</f>
        <v/>
      </c>
      <c r="F203" s="96" t="n"/>
      <c r="G203" s="96" t="n"/>
      <c r="H203" s="96" t="n"/>
      <c r="I203" s="96">
        <f>SUM(F203:H203)</f>
        <v/>
      </c>
      <c r="J203" s="96" t="n"/>
      <c r="K203" s="96" t="n"/>
      <c r="L203" s="96" t="n"/>
      <c r="M203" s="96" t="n"/>
      <c r="N203" s="96" t="n"/>
      <c r="O203" s="96" t="n"/>
      <c r="P203" s="100" t="n"/>
      <c r="Q203" s="96" t="n"/>
      <c r="R203" s="96" t="n"/>
      <c r="S203" s="96" t="n"/>
      <c r="T203" s="96" t="n"/>
      <c r="U203" s="96" t="n"/>
      <c r="V203" s="96" t="n"/>
      <c r="W203" s="119" t="inlineStr">
        <is>
          <t>✅ 可导入</t>
        </is>
      </c>
    </row>
    <row r="204" customFormat="1" s="95">
      <c r="A204" s="100" t="n"/>
      <c r="B204" s="97" t="n"/>
      <c r="C204" s="97" t="n"/>
      <c r="D204" s="97" t="n"/>
      <c r="E204" s="97">
        <f>SUM(C204:D204)</f>
        <v/>
      </c>
      <c r="F204" s="97" t="n"/>
      <c r="G204" s="97" t="n"/>
      <c r="H204" s="97" t="n"/>
      <c r="I204" s="97">
        <f>SUM(F204:H204)</f>
        <v/>
      </c>
      <c r="J204" s="97" t="n"/>
      <c r="K204" s="97" t="n"/>
      <c r="L204" s="97" t="n"/>
      <c r="M204" s="97" t="n"/>
      <c r="N204" s="97" t="n"/>
      <c r="O204" s="97" t="n"/>
      <c r="P204" s="100" t="n"/>
      <c r="Q204" s="97" t="n"/>
      <c r="R204" s="97" t="n"/>
      <c r="S204" s="97" t="n"/>
      <c r="T204" s="97" t="n"/>
      <c r="U204" s="97" t="n"/>
      <c r="V204" s="97" t="n"/>
      <c r="W204" s="119" t="inlineStr">
        <is>
          <t>✅ 可导入</t>
        </is>
      </c>
    </row>
    <row r="205" customFormat="1" s="95">
      <c r="A205" s="100" t="n"/>
      <c r="B205" s="96" t="n"/>
      <c r="C205" s="96" t="n"/>
      <c r="D205" s="96" t="n"/>
      <c r="E205" s="96">
        <f>SUM(C205:D205)</f>
        <v/>
      </c>
      <c r="F205" s="96" t="n"/>
      <c r="G205" s="96" t="n"/>
      <c r="H205" s="96" t="n"/>
      <c r="I205" s="96">
        <f>SUM(F205:H205)</f>
        <v/>
      </c>
      <c r="J205" s="96" t="n"/>
      <c r="K205" s="96" t="n"/>
      <c r="L205" s="96" t="n"/>
      <c r="M205" s="96" t="n"/>
      <c r="N205" s="96" t="n"/>
      <c r="O205" s="96" t="n"/>
      <c r="P205" s="100" t="n"/>
      <c r="Q205" s="96" t="n"/>
      <c r="R205" s="96" t="n"/>
      <c r="S205" s="96" t="n"/>
      <c r="T205" s="96" t="n"/>
      <c r="U205" s="96" t="n"/>
      <c r="V205" s="96" t="n"/>
      <c r="W205" s="119" t="inlineStr">
        <is>
          <t>✅ 可导入</t>
        </is>
      </c>
    </row>
    <row r="206" customFormat="1" s="95">
      <c r="A206" s="100" t="n"/>
      <c r="B206" s="97" t="n"/>
      <c r="C206" s="97" t="n"/>
      <c r="D206" s="97" t="n"/>
      <c r="E206" s="97">
        <f>SUM(C206:D206)</f>
        <v/>
      </c>
      <c r="F206" s="97" t="n"/>
      <c r="G206" s="97" t="n"/>
      <c r="H206" s="97" t="n"/>
      <c r="I206" s="97">
        <f>SUM(F206:H206)</f>
        <v/>
      </c>
      <c r="J206" s="97" t="n"/>
      <c r="K206" s="97" t="n"/>
      <c r="L206" s="97" t="n"/>
      <c r="M206" s="97" t="n"/>
      <c r="N206" s="97" t="n"/>
      <c r="O206" s="97" t="n"/>
      <c r="P206" s="100" t="n"/>
      <c r="Q206" s="97" t="n"/>
      <c r="R206" s="97" t="n"/>
      <c r="S206" s="97" t="n"/>
      <c r="T206" s="97" t="n"/>
      <c r="U206" s="97" t="n"/>
      <c r="V206" s="97" t="n"/>
      <c r="W206" s="119" t="inlineStr">
        <is>
          <t>✅ 可导入</t>
        </is>
      </c>
    </row>
    <row r="207" customFormat="1" s="95">
      <c r="A207" s="100" t="n"/>
      <c r="B207" s="96" t="n"/>
      <c r="C207" s="96" t="n"/>
      <c r="D207" s="96" t="n"/>
      <c r="E207" s="96">
        <f>SUM(C207:D207)</f>
        <v/>
      </c>
      <c r="F207" s="96" t="n"/>
      <c r="G207" s="96" t="n"/>
      <c r="H207" s="96" t="n"/>
      <c r="I207" s="96">
        <f>SUM(F207:H207)</f>
        <v/>
      </c>
      <c r="J207" s="96" t="n"/>
      <c r="K207" s="96" t="n"/>
      <c r="L207" s="96" t="n"/>
      <c r="M207" s="96" t="n"/>
      <c r="N207" s="96" t="n"/>
      <c r="O207" s="96" t="n"/>
      <c r="P207" s="100" t="n"/>
      <c r="Q207" s="96" t="n"/>
      <c r="R207" s="96" t="n"/>
      <c r="S207" s="96" t="n"/>
      <c r="T207" s="96" t="n"/>
      <c r="U207" s="96" t="n"/>
      <c r="V207" s="96" t="n"/>
      <c r="W207" s="119" t="inlineStr">
        <is>
          <t>✅ 可导入</t>
        </is>
      </c>
    </row>
    <row r="208" customFormat="1" s="95">
      <c r="A208" s="100" t="n"/>
      <c r="B208" s="97" t="n"/>
      <c r="C208" s="97" t="n"/>
      <c r="D208" s="97" t="n"/>
      <c r="E208" s="97">
        <f>SUM(C208:D208)</f>
        <v/>
      </c>
      <c r="F208" s="97" t="n"/>
      <c r="G208" s="97" t="n"/>
      <c r="H208" s="97" t="n"/>
      <c r="I208" s="97">
        <f>SUM(F208:H208)</f>
        <v/>
      </c>
      <c r="J208" s="97" t="n"/>
      <c r="K208" s="97" t="n"/>
      <c r="L208" s="97" t="n"/>
      <c r="M208" s="97" t="n"/>
      <c r="N208" s="97" t="n"/>
      <c r="O208" s="97" t="n"/>
      <c r="P208" s="100" t="n"/>
      <c r="Q208" s="97" t="n"/>
      <c r="R208" s="97" t="n"/>
      <c r="S208" s="97" t="n"/>
      <c r="T208" s="97" t="n"/>
      <c r="U208" s="97" t="n"/>
      <c r="V208" s="97" t="n"/>
      <c r="W208" s="119" t="inlineStr">
        <is>
          <t>✅ 可导入</t>
        </is>
      </c>
    </row>
    <row r="209" customFormat="1" s="95">
      <c r="A209" s="100" t="n"/>
      <c r="B209" s="96" t="n"/>
      <c r="C209" s="96" t="n"/>
      <c r="D209" s="96" t="n"/>
      <c r="E209" s="96">
        <f>SUM(C209:D209)</f>
        <v/>
      </c>
      <c r="F209" s="96" t="n"/>
      <c r="G209" s="96" t="n"/>
      <c r="H209" s="96" t="n"/>
      <c r="I209" s="96">
        <f>SUM(F209:H209)</f>
        <v/>
      </c>
      <c r="J209" s="96" t="n"/>
      <c r="K209" s="96" t="n"/>
      <c r="L209" s="96" t="n"/>
      <c r="M209" s="96" t="n"/>
      <c r="N209" s="96" t="n"/>
      <c r="O209" s="96" t="n"/>
      <c r="P209" s="100" t="n"/>
      <c r="Q209" s="96" t="n"/>
      <c r="R209" s="96" t="n"/>
      <c r="S209" s="96" t="n"/>
      <c r="T209" s="96" t="n"/>
      <c r="U209" s="96" t="n"/>
      <c r="V209" s="96" t="n"/>
      <c r="W209" s="119" t="inlineStr">
        <is>
          <t>✅ 可导入</t>
        </is>
      </c>
    </row>
    <row r="210" customFormat="1" s="95">
      <c r="A210" s="100" t="n"/>
      <c r="B210" s="97" t="n"/>
      <c r="C210" s="97" t="n"/>
      <c r="D210" s="97" t="n"/>
      <c r="E210" s="97">
        <f>SUM(C210:D210)</f>
        <v/>
      </c>
      <c r="F210" s="97" t="n"/>
      <c r="G210" s="97" t="n"/>
      <c r="H210" s="97" t="n"/>
      <c r="I210" s="97">
        <f>SUM(F210:H210)</f>
        <v/>
      </c>
      <c r="J210" s="97" t="n"/>
      <c r="K210" s="97" t="n"/>
      <c r="L210" s="97" t="n"/>
      <c r="M210" s="97" t="n"/>
      <c r="N210" s="97" t="n"/>
      <c r="O210" s="97" t="n"/>
      <c r="P210" s="100" t="n"/>
      <c r="Q210" s="97" t="n"/>
      <c r="R210" s="97" t="n"/>
      <c r="S210" s="97" t="n"/>
      <c r="T210" s="97" t="n"/>
      <c r="U210" s="97" t="n"/>
      <c r="V210" s="97" t="n"/>
      <c r="W210" s="119" t="inlineStr">
        <is>
          <t>✅ 可导入</t>
        </is>
      </c>
    </row>
    <row r="211" customFormat="1" s="95">
      <c r="A211" s="100" t="n"/>
      <c r="B211" s="96" t="n"/>
      <c r="C211" s="96" t="n"/>
      <c r="D211" s="96" t="n"/>
      <c r="E211" s="96">
        <f>SUM(C211:D211)</f>
        <v/>
      </c>
      <c r="F211" s="96" t="n"/>
      <c r="G211" s="96" t="n"/>
      <c r="H211" s="96" t="n"/>
      <c r="I211" s="96">
        <f>SUM(F211:H211)</f>
        <v/>
      </c>
      <c r="J211" s="96" t="n"/>
      <c r="K211" s="96" t="n"/>
      <c r="L211" s="96" t="n"/>
      <c r="M211" s="96" t="n"/>
      <c r="N211" s="96" t="n"/>
      <c r="O211" s="96" t="n"/>
      <c r="P211" s="100" t="n"/>
      <c r="Q211" s="96" t="n"/>
      <c r="R211" s="96" t="n"/>
      <c r="S211" s="96" t="n"/>
      <c r="T211" s="96" t="n"/>
      <c r="U211" s="96" t="n"/>
      <c r="V211" s="96" t="n"/>
      <c r="W211" s="119" t="inlineStr">
        <is>
          <t>✅ 可导入</t>
        </is>
      </c>
    </row>
    <row r="212" customFormat="1" s="95">
      <c r="A212" s="100" t="n"/>
      <c r="B212" s="97" t="n"/>
      <c r="C212" s="97" t="n"/>
      <c r="D212" s="97" t="n"/>
      <c r="E212" s="97">
        <f>SUM(C212:D212)</f>
        <v/>
      </c>
      <c r="F212" s="97" t="n"/>
      <c r="G212" s="97" t="n"/>
      <c r="H212" s="97" t="n"/>
      <c r="I212" s="97">
        <f>SUM(F212:H212)</f>
        <v/>
      </c>
      <c r="J212" s="97" t="n"/>
      <c r="K212" s="97" t="n"/>
      <c r="L212" s="97" t="n"/>
      <c r="M212" s="97" t="n"/>
      <c r="N212" s="97" t="n"/>
      <c r="O212" s="97" t="n"/>
      <c r="P212" s="100" t="n"/>
      <c r="Q212" s="97" t="n"/>
      <c r="R212" s="97" t="n"/>
      <c r="S212" s="97" t="n"/>
      <c r="T212" s="97" t="n"/>
      <c r="U212" s="97" t="n"/>
      <c r="V212" s="97" t="n"/>
      <c r="W212" s="119" t="inlineStr">
        <is>
          <t>✅ 可导入</t>
        </is>
      </c>
    </row>
    <row r="213" customFormat="1" s="95">
      <c r="A213" s="100" t="n"/>
      <c r="B213" s="96" t="n"/>
      <c r="C213" s="96" t="n"/>
      <c r="D213" s="96" t="n"/>
      <c r="E213" s="96">
        <f>SUM(C213:D213)</f>
        <v/>
      </c>
      <c r="F213" s="96" t="n"/>
      <c r="G213" s="96" t="n"/>
      <c r="H213" s="96" t="n"/>
      <c r="I213" s="96">
        <f>SUM(F213:H213)</f>
        <v/>
      </c>
      <c r="J213" s="96" t="n"/>
      <c r="K213" s="96" t="n"/>
      <c r="L213" s="96" t="n"/>
      <c r="M213" s="96" t="n"/>
      <c r="N213" s="96" t="n"/>
      <c r="O213" s="96" t="n"/>
      <c r="P213" s="100" t="n"/>
      <c r="Q213" s="96" t="n"/>
      <c r="R213" s="96" t="n"/>
      <c r="S213" s="96" t="n"/>
      <c r="T213" s="96" t="n"/>
      <c r="U213" s="96" t="n"/>
      <c r="V213" s="96" t="n"/>
      <c r="W213" s="119" t="inlineStr">
        <is>
          <t>✅ 可导入</t>
        </is>
      </c>
    </row>
    <row r="214" customFormat="1" s="95">
      <c r="A214" s="100" t="n"/>
      <c r="B214" s="97" t="n"/>
      <c r="C214" s="97" t="n"/>
      <c r="D214" s="97" t="n"/>
      <c r="E214" s="97">
        <f>SUM(C214:D214)</f>
        <v/>
      </c>
      <c r="F214" s="97" t="n"/>
      <c r="G214" s="97" t="n"/>
      <c r="H214" s="97" t="n"/>
      <c r="I214" s="97">
        <f>SUM(F214:H214)</f>
        <v/>
      </c>
      <c r="J214" s="97" t="n"/>
      <c r="K214" s="97" t="n"/>
      <c r="L214" s="97" t="n"/>
      <c r="M214" s="97" t="n"/>
      <c r="N214" s="97" t="n"/>
      <c r="O214" s="97" t="n"/>
      <c r="P214" s="100" t="n"/>
      <c r="Q214" s="97" t="n"/>
      <c r="R214" s="97" t="n"/>
      <c r="S214" s="97" t="n"/>
      <c r="T214" s="97" t="n"/>
      <c r="U214" s="97" t="n"/>
      <c r="V214" s="97" t="n"/>
      <c r="W214" s="119" t="inlineStr">
        <is>
          <t>✅ 可导入</t>
        </is>
      </c>
    </row>
    <row r="215" customFormat="1" s="95">
      <c r="A215" s="100" t="n"/>
      <c r="B215" s="96" t="n"/>
      <c r="C215" s="96" t="n"/>
      <c r="D215" s="96" t="n"/>
      <c r="E215" s="96">
        <f>SUM(C215:D215)</f>
        <v/>
      </c>
      <c r="F215" s="96" t="n"/>
      <c r="G215" s="96" t="n"/>
      <c r="H215" s="96" t="n"/>
      <c r="I215" s="96">
        <f>SUM(F215:H215)</f>
        <v/>
      </c>
      <c r="J215" s="96" t="n"/>
      <c r="K215" s="96" t="n"/>
      <c r="L215" s="96" t="n"/>
      <c r="M215" s="96" t="n"/>
      <c r="N215" s="96" t="n"/>
      <c r="O215" s="96" t="n"/>
      <c r="P215" s="100" t="n"/>
      <c r="Q215" s="96" t="n"/>
      <c r="R215" s="96" t="n"/>
      <c r="S215" s="96" t="n"/>
      <c r="T215" s="96" t="n"/>
      <c r="U215" s="96" t="n"/>
      <c r="V215" s="96" t="n"/>
      <c r="W215" s="119" t="inlineStr">
        <is>
          <t>✅ 可导入</t>
        </is>
      </c>
    </row>
    <row r="216" customFormat="1" s="95">
      <c r="A216" s="100" t="n"/>
      <c r="B216" s="97" t="n"/>
      <c r="C216" s="97" t="n"/>
      <c r="D216" s="97" t="n"/>
      <c r="E216" s="97">
        <f>SUM(C216:D216)</f>
        <v/>
      </c>
      <c r="F216" s="97" t="n"/>
      <c r="G216" s="97" t="n"/>
      <c r="H216" s="97" t="n"/>
      <c r="I216" s="97">
        <f>SUM(F216:H216)</f>
        <v/>
      </c>
      <c r="J216" s="97" t="n"/>
      <c r="K216" s="97" t="n"/>
      <c r="L216" s="97" t="n"/>
      <c r="M216" s="97" t="n"/>
      <c r="N216" s="97" t="n"/>
      <c r="O216" s="97" t="n"/>
      <c r="P216" s="100" t="n"/>
      <c r="Q216" s="97" t="n"/>
      <c r="R216" s="97" t="n"/>
      <c r="S216" s="97" t="n"/>
      <c r="T216" s="97" t="n"/>
      <c r="U216" s="97" t="n"/>
      <c r="V216" s="97" t="n"/>
      <c r="W216" s="119" t="inlineStr">
        <is>
          <t>✅ 可导入</t>
        </is>
      </c>
    </row>
    <row r="217" customFormat="1" s="95">
      <c r="A217" s="100" t="n"/>
      <c r="B217" s="96" t="n"/>
      <c r="C217" s="96" t="n"/>
      <c r="D217" s="96" t="n"/>
      <c r="E217" s="96">
        <f>SUM(C217:D217)</f>
        <v/>
      </c>
      <c r="F217" s="96" t="n"/>
      <c r="G217" s="96" t="n"/>
      <c r="H217" s="96" t="n"/>
      <c r="I217" s="96">
        <f>SUM(F217:H217)</f>
        <v/>
      </c>
      <c r="J217" s="96" t="n"/>
      <c r="K217" s="96" t="n"/>
      <c r="L217" s="96" t="n"/>
      <c r="M217" s="96" t="n"/>
      <c r="N217" s="96" t="n"/>
      <c r="O217" s="96" t="n"/>
      <c r="P217" s="100" t="n"/>
      <c r="Q217" s="96" t="n"/>
      <c r="R217" s="96" t="n"/>
      <c r="S217" s="96" t="n"/>
      <c r="T217" s="96" t="n"/>
      <c r="U217" s="96" t="n"/>
      <c r="V217" s="96" t="n"/>
      <c r="W217" s="119" t="inlineStr">
        <is>
          <t>✅ 可导入</t>
        </is>
      </c>
    </row>
    <row r="218" customFormat="1" s="95">
      <c r="A218" s="100" t="n"/>
      <c r="B218" s="97" t="n"/>
      <c r="C218" s="97" t="n"/>
      <c r="D218" s="97" t="n"/>
      <c r="E218" s="97">
        <f>SUM(C218:D218)</f>
        <v/>
      </c>
      <c r="F218" s="97" t="n"/>
      <c r="G218" s="97" t="n"/>
      <c r="H218" s="97" t="n"/>
      <c r="I218" s="97">
        <f>SUM(F218:H218)</f>
        <v/>
      </c>
      <c r="J218" s="97" t="n"/>
      <c r="K218" s="97" t="n"/>
      <c r="L218" s="97" t="n"/>
      <c r="M218" s="97" t="n"/>
      <c r="N218" s="97" t="n"/>
      <c r="O218" s="97" t="n"/>
      <c r="P218" s="100" t="n"/>
      <c r="Q218" s="97" t="n"/>
      <c r="R218" s="97" t="n"/>
      <c r="S218" s="97" t="n"/>
      <c r="T218" s="97" t="n"/>
      <c r="U218" s="97" t="n"/>
      <c r="V218" s="97" t="n"/>
      <c r="W218" s="119" t="inlineStr">
        <is>
          <t>✅ 可导入</t>
        </is>
      </c>
    </row>
    <row r="219" customFormat="1" s="95">
      <c r="A219" s="100" t="n"/>
      <c r="B219" s="96" t="n"/>
      <c r="C219" s="96" t="n"/>
      <c r="D219" s="96" t="n"/>
      <c r="E219" s="96">
        <f>SUM(C219:D219)</f>
        <v/>
      </c>
      <c r="F219" s="96" t="n"/>
      <c r="G219" s="96" t="n"/>
      <c r="H219" s="96" t="n"/>
      <c r="I219" s="96">
        <f>SUM(F219:H219)</f>
        <v/>
      </c>
      <c r="J219" s="96" t="n"/>
      <c r="K219" s="96" t="n"/>
      <c r="L219" s="96" t="n"/>
      <c r="M219" s="96" t="n"/>
      <c r="N219" s="96" t="n"/>
      <c r="O219" s="96" t="n"/>
      <c r="P219" s="100" t="n"/>
      <c r="Q219" s="96" t="n"/>
      <c r="R219" s="96" t="n"/>
      <c r="S219" s="96" t="n"/>
      <c r="T219" s="96" t="n"/>
      <c r="U219" s="96" t="n"/>
      <c r="V219" s="96" t="n"/>
      <c r="W219" s="119" t="inlineStr">
        <is>
          <t>✅ 可导入</t>
        </is>
      </c>
    </row>
    <row r="220" customFormat="1" s="95">
      <c r="A220" s="100" t="n"/>
      <c r="B220" s="97" t="n"/>
      <c r="C220" s="97" t="n"/>
      <c r="D220" s="97" t="n"/>
      <c r="E220" s="97">
        <f>SUM(C220:D220)</f>
        <v/>
      </c>
      <c r="F220" s="97" t="n"/>
      <c r="G220" s="97" t="n"/>
      <c r="H220" s="97" t="n"/>
      <c r="I220" s="97">
        <f>SUM(F220:H220)</f>
        <v/>
      </c>
      <c r="J220" s="97" t="n"/>
      <c r="K220" s="97" t="n"/>
      <c r="L220" s="97" t="n"/>
      <c r="M220" s="97" t="n"/>
      <c r="N220" s="97" t="n"/>
      <c r="O220" s="97" t="n"/>
      <c r="P220" s="100" t="n"/>
      <c r="Q220" s="97" t="n"/>
      <c r="R220" s="97" t="n"/>
      <c r="S220" s="97" t="n"/>
      <c r="T220" s="97" t="n"/>
      <c r="U220" s="97" t="n"/>
      <c r="V220" s="97" t="n"/>
      <c r="W220" s="119" t="inlineStr">
        <is>
          <t>✅ 可导入</t>
        </is>
      </c>
    </row>
    <row r="221" customFormat="1" s="95">
      <c r="A221" s="100" t="n"/>
      <c r="B221" s="96" t="n"/>
      <c r="C221" s="96" t="n"/>
      <c r="D221" s="96" t="n"/>
      <c r="E221" s="96">
        <f>SUM(C221:D221)</f>
        <v/>
      </c>
      <c r="F221" s="96" t="n"/>
      <c r="G221" s="96" t="n"/>
      <c r="H221" s="96" t="n"/>
      <c r="I221" s="96">
        <f>SUM(F221:H221)</f>
        <v/>
      </c>
      <c r="J221" s="96" t="n"/>
      <c r="K221" s="96" t="n"/>
      <c r="L221" s="96" t="n"/>
      <c r="M221" s="96" t="n"/>
      <c r="N221" s="96" t="n"/>
      <c r="O221" s="96" t="n"/>
      <c r="P221" s="100" t="n"/>
      <c r="Q221" s="96" t="n"/>
      <c r="R221" s="96" t="n"/>
      <c r="S221" s="96" t="n"/>
      <c r="T221" s="96" t="n"/>
      <c r="U221" s="96" t="n"/>
      <c r="V221" s="96" t="n"/>
      <c r="W221" s="119" t="inlineStr">
        <is>
          <t>✅ 可导入</t>
        </is>
      </c>
    </row>
    <row r="222" customFormat="1" s="95">
      <c r="A222" s="100" t="n"/>
      <c r="B222" s="97" t="n"/>
      <c r="C222" s="97" t="n"/>
      <c r="D222" s="97" t="n"/>
      <c r="E222" s="97">
        <f>SUM(C222:D222)</f>
        <v/>
      </c>
      <c r="F222" s="97" t="n"/>
      <c r="G222" s="97" t="n"/>
      <c r="H222" s="97" t="n"/>
      <c r="I222" s="97">
        <f>SUM(F222:H222)</f>
        <v/>
      </c>
      <c r="J222" s="97" t="n"/>
      <c r="K222" s="97" t="n"/>
      <c r="L222" s="97" t="n"/>
      <c r="M222" s="97" t="n"/>
      <c r="N222" s="97" t="n"/>
      <c r="O222" s="97" t="n"/>
      <c r="P222" s="100" t="n"/>
      <c r="Q222" s="97" t="n"/>
      <c r="R222" s="97" t="n"/>
      <c r="S222" s="97" t="n"/>
      <c r="T222" s="97" t="n"/>
      <c r="U222" s="97" t="n"/>
      <c r="V222" s="97" t="n"/>
      <c r="W222" s="119" t="inlineStr">
        <is>
          <t>✅ 可导入</t>
        </is>
      </c>
    </row>
    <row r="223" customFormat="1" s="95">
      <c r="A223" s="100" t="n"/>
      <c r="B223" s="96" t="n"/>
      <c r="C223" s="96" t="n"/>
      <c r="D223" s="96" t="n"/>
      <c r="E223" s="96">
        <f>SUM(C223:D223)</f>
        <v/>
      </c>
      <c r="F223" s="96" t="n"/>
      <c r="G223" s="96" t="n"/>
      <c r="H223" s="96" t="n"/>
      <c r="I223" s="96">
        <f>SUM(F223:H223)</f>
        <v/>
      </c>
      <c r="J223" s="96" t="n"/>
      <c r="K223" s="96" t="n"/>
      <c r="L223" s="96" t="n"/>
      <c r="M223" s="96" t="n"/>
      <c r="N223" s="96" t="n"/>
      <c r="O223" s="96" t="n"/>
      <c r="P223" s="100" t="n"/>
      <c r="Q223" s="96" t="n"/>
      <c r="R223" s="96" t="n"/>
      <c r="S223" s="96" t="n"/>
      <c r="T223" s="96" t="n"/>
      <c r="U223" s="96" t="n"/>
      <c r="V223" s="96" t="n"/>
      <c r="W223" s="119" t="inlineStr">
        <is>
          <t>✅ 可导入</t>
        </is>
      </c>
    </row>
    <row r="224" customFormat="1" s="95">
      <c r="A224" s="100" t="n"/>
      <c r="B224" s="97" t="n"/>
      <c r="C224" s="97" t="n"/>
      <c r="D224" s="97" t="n"/>
      <c r="E224" s="97">
        <f>SUM(C224:D224)</f>
        <v/>
      </c>
      <c r="F224" s="97" t="n"/>
      <c r="G224" s="97" t="n"/>
      <c r="H224" s="97" t="n"/>
      <c r="I224" s="97">
        <f>SUM(F224:H224)</f>
        <v/>
      </c>
      <c r="J224" s="97" t="n"/>
      <c r="K224" s="97" t="n"/>
      <c r="L224" s="97" t="n"/>
      <c r="M224" s="97" t="n"/>
      <c r="N224" s="97" t="n"/>
      <c r="O224" s="97" t="n"/>
      <c r="P224" s="100" t="n"/>
      <c r="Q224" s="97" t="n"/>
      <c r="R224" s="97" t="n"/>
      <c r="S224" s="97" t="n"/>
      <c r="T224" s="97" t="n"/>
      <c r="U224" s="97" t="n"/>
      <c r="V224" s="97" t="n"/>
      <c r="W224" s="119" t="inlineStr">
        <is>
          <t>✅ 可导入</t>
        </is>
      </c>
    </row>
    <row r="225" customFormat="1" s="95">
      <c r="A225" s="100" t="n"/>
      <c r="B225" s="96" t="n"/>
      <c r="C225" s="96" t="n"/>
      <c r="D225" s="96" t="n"/>
      <c r="E225" s="96">
        <f>SUM(C225:D225)</f>
        <v/>
      </c>
      <c r="F225" s="96" t="n"/>
      <c r="G225" s="96" t="n"/>
      <c r="H225" s="96" t="n"/>
      <c r="I225" s="96">
        <f>SUM(F225:H225)</f>
        <v/>
      </c>
      <c r="J225" s="96" t="n"/>
      <c r="K225" s="96" t="n"/>
      <c r="L225" s="96" t="n"/>
      <c r="M225" s="96" t="n"/>
      <c r="N225" s="96" t="n"/>
      <c r="O225" s="96" t="n"/>
      <c r="P225" s="100" t="n"/>
      <c r="Q225" s="96" t="n"/>
      <c r="R225" s="96" t="n"/>
      <c r="S225" s="96" t="n"/>
      <c r="T225" s="96" t="n"/>
      <c r="U225" s="96" t="n"/>
      <c r="V225" s="96" t="n"/>
      <c r="W225" s="119" t="inlineStr">
        <is>
          <t>✅ 可导入</t>
        </is>
      </c>
    </row>
    <row r="226" customFormat="1" s="95">
      <c r="A226" s="100" t="n"/>
      <c r="B226" s="97" t="n"/>
      <c r="C226" s="97" t="n"/>
      <c r="D226" s="97" t="n"/>
      <c r="E226" s="97">
        <f>SUM(C226:D226)</f>
        <v/>
      </c>
      <c r="F226" s="97" t="n"/>
      <c r="G226" s="97" t="n"/>
      <c r="H226" s="97" t="n"/>
      <c r="I226" s="97">
        <f>SUM(F226:H226)</f>
        <v/>
      </c>
      <c r="J226" s="97" t="n"/>
      <c r="K226" s="97" t="n"/>
      <c r="L226" s="97" t="n"/>
      <c r="M226" s="97" t="n"/>
      <c r="N226" s="97" t="n"/>
      <c r="O226" s="97" t="n"/>
      <c r="P226" s="100" t="n"/>
      <c r="Q226" s="97" t="n"/>
      <c r="R226" s="97" t="n"/>
      <c r="S226" s="97" t="n"/>
      <c r="T226" s="97" t="n"/>
      <c r="U226" s="97" t="n"/>
      <c r="V226" s="97" t="n"/>
      <c r="W226" s="119" t="inlineStr">
        <is>
          <t>✅ 可导入</t>
        </is>
      </c>
    </row>
    <row r="227" customFormat="1" s="95">
      <c r="A227" s="100" t="n"/>
      <c r="B227" s="96" t="n"/>
      <c r="C227" s="96" t="n"/>
      <c r="D227" s="96" t="n"/>
      <c r="E227" s="96">
        <f>SUM(C227:D227)</f>
        <v/>
      </c>
      <c r="F227" s="96" t="n"/>
      <c r="G227" s="96" t="n"/>
      <c r="H227" s="96" t="n"/>
      <c r="I227" s="96">
        <f>SUM(F227:H227)</f>
        <v/>
      </c>
      <c r="J227" s="96" t="n"/>
      <c r="K227" s="96" t="n"/>
      <c r="L227" s="96" t="n"/>
      <c r="M227" s="96" t="n"/>
      <c r="N227" s="96" t="n"/>
      <c r="O227" s="96" t="n"/>
      <c r="P227" s="100" t="n"/>
      <c r="Q227" s="96" t="n"/>
      <c r="R227" s="96" t="n"/>
      <c r="S227" s="96" t="n"/>
      <c r="T227" s="96" t="n"/>
      <c r="U227" s="96" t="n"/>
      <c r="V227" s="96" t="n"/>
      <c r="W227" s="119" t="inlineStr">
        <is>
          <t>✅ 可导入</t>
        </is>
      </c>
    </row>
    <row r="228" customFormat="1" s="95">
      <c r="A228" s="100" t="n"/>
      <c r="B228" s="97" t="n"/>
      <c r="C228" s="97" t="n"/>
      <c r="D228" s="97" t="n"/>
      <c r="E228" s="97">
        <f>SUM(C228:D228)</f>
        <v/>
      </c>
      <c r="F228" s="97" t="n"/>
      <c r="G228" s="97" t="n"/>
      <c r="H228" s="97" t="n"/>
      <c r="I228" s="97">
        <f>SUM(F228:H228)</f>
        <v/>
      </c>
      <c r="J228" s="97" t="n"/>
      <c r="K228" s="97" t="n"/>
      <c r="L228" s="97" t="n"/>
      <c r="M228" s="97" t="n"/>
      <c r="N228" s="97" t="n"/>
      <c r="O228" s="97" t="n"/>
      <c r="P228" s="100" t="n"/>
      <c r="Q228" s="97" t="n"/>
      <c r="R228" s="97" t="n"/>
      <c r="S228" s="97" t="n"/>
      <c r="T228" s="97" t="n"/>
      <c r="U228" s="97" t="n"/>
      <c r="V228" s="97" t="n"/>
      <c r="W228" s="119" t="inlineStr">
        <is>
          <t>✅ 可导入</t>
        </is>
      </c>
    </row>
    <row r="229" customFormat="1" s="95">
      <c r="A229" s="100" t="n"/>
      <c r="B229" s="96" t="n"/>
      <c r="C229" s="96" t="n"/>
      <c r="D229" s="96" t="n"/>
      <c r="E229" s="96">
        <f>SUM(C229:D229)</f>
        <v/>
      </c>
      <c r="F229" s="96" t="n"/>
      <c r="G229" s="96" t="n"/>
      <c r="H229" s="96" t="n"/>
      <c r="I229" s="96">
        <f>SUM(F229:H229)</f>
        <v/>
      </c>
      <c r="J229" s="96" t="n"/>
      <c r="K229" s="96" t="n"/>
      <c r="L229" s="96" t="n"/>
      <c r="M229" s="96" t="n"/>
      <c r="N229" s="96" t="n"/>
      <c r="O229" s="96" t="n"/>
      <c r="P229" s="100" t="n"/>
      <c r="Q229" s="96" t="n"/>
      <c r="R229" s="96" t="n"/>
      <c r="S229" s="96" t="n"/>
      <c r="T229" s="96" t="n"/>
      <c r="U229" s="96" t="n"/>
      <c r="V229" s="96" t="n"/>
      <c r="W229" s="119" t="inlineStr">
        <is>
          <t>✅ 可导入</t>
        </is>
      </c>
    </row>
    <row r="230" customFormat="1" s="95">
      <c r="A230" s="100" t="n"/>
      <c r="B230" s="97" t="n"/>
      <c r="C230" s="97" t="n"/>
      <c r="D230" s="97" t="n"/>
      <c r="E230" s="97">
        <f>SUM(C230:D230)</f>
        <v/>
      </c>
      <c r="F230" s="97" t="n"/>
      <c r="G230" s="97" t="n"/>
      <c r="H230" s="97" t="n"/>
      <c r="I230" s="97">
        <f>SUM(F230:H230)</f>
        <v/>
      </c>
      <c r="J230" s="97" t="n"/>
      <c r="K230" s="97" t="n"/>
      <c r="L230" s="97" t="n"/>
      <c r="M230" s="97" t="n"/>
      <c r="N230" s="97" t="n"/>
      <c r="O230" s="97" t="n"/>
      <c r="P230" s="100" t="n"/>
      <c r="Q230" s="97" t="n"/>
      <c r="R230" s="97" t="n"/>
      <c r="S230" s="97" t="n"/>
      <c r="T230" s="97" t="n"/>
      <c r="U230" s="97" t="n"/>
      <c r="V230" s="97" t="n"/>
      <c r="W230" s="119" t="inlineStr">
        <is>
          <t>✅ 可导入</t>
        </is>
      </c>
    </row>
    <row r="231" customFormat="1" s="95">
      <c r="A231" s="100" t="n"/>
      <c r="B231" s="96" t="n"/>
      <c r="C231" s="96" t="n"/>
      <c r="D231" s="96" t="n"/>
      <c r="E231" s="96">
        <f>SUM(C231:D231)</f>
        <v/>
      </c>
      <c r="F231" s="96" t="n"/>
      <c r="G231" s="96" t="n"/>
      <c r="H231" s="96" t="n"/>
      <c r="I231" s="96">
        <f>SUM(F231:H231)</f>
        <v/>
      </c>
      <c r="J231" s="96" t="n"/>
      <c r="K231" s="96" t="n"/>
      <c r="L231" s="96" t="n"/>
      <c r="M231" s="96" t="n"/>
      <c r="N231" s="96" t="n"/>
      <c r="O231" s="96" t="n"/>
      <c r="P231" s="100" t="n"/>
      <c r="Q231" s="96" t="n"/>
      <c r="R231" s="96" t="n"/>
      <c r="S231" s="96" t="n"/>
      <c r="T231" s="96" t="n"/>
      <c r="U231" s="96" t="n"/>
      <c r="V231" s="96" t="n"/>
      <c r="W231" s="119" t="inlineStr">
        <is>
          <t>✅ 可导入</t>
        </is>
      </c>
    </row>
    <row r="232" customFormat="1" s="95">
      <c r="A232" s="100" t="n"/>
      <c r="B232" s="97" t="n"/>
      <c r="C232" s="97" t="n"/>
      <c r="D232" s="97" t="n"/>
      <c r="E232" s="97">
        <f>SUM(C232:D232)</f>
        <v/>
      </c>
      <c r="F232" s="97" t="n"/>
      <c r="G232" s="97" t="n"/>
      <c r="H232" s="97" t="n"/>
      <c r="I232" s="97">
        <f>SUM(F232:H232)</f>
        <v/>
      </c>
      <c r="J232" s="97" t="n"/>
      <c r="K232" s="97" t="n"/>
      <c r="L232" s="97" t="n"/>
      <c r="M232" s="97" t="n"/>
      <c r="N232" s="97" t="n"/>
      <c r="O232" s="97" t="n"/>
      <c r="P232" s="100" t="n"/>
      <c r="Q232" s="97" t="n"/>
      <c r="R232" s="97" t="n"/>
      <c r="S232" s="97" t="n"/>
      <c r="T232" s="97" t="n"/>
      <c r="U232" s="97" t="n"/>
      <c r="V232" s="97" t="n"/>
      <c r="W232" s="119" t="inlineStr">
        <is>
          <t>✅ 可导入</t>
        </is>
      </c>
    </row>
    <row r="233" customFormat="1" s="95">
      <c r="A233" s="100" t="n"/>
      <c r="B233" s="96" t="n"/>
      <c r="C233" s="96" t="n"/>
      <c r="D233" s="96" t="n"/>
      <c r="E233" s="96">
        <f>SUM(C233:D233)</f>
        <v/>
      </c>
      <c r="F233" s="96" t="n"/>
      <c r="G233" s="96" t="n"/>
      <c r="H233" s="96" t="n"/>
      <c r="I233" s="96">
        <f>SUM(F233:H233)</f>
        <v/>
      </c>
      <c r="J233" s="96" t="n"/>
      <c r="K233" s="96" t="n"/>
      <c r="L233" s="96" t="n"/>
      <c r="M233" s="96" t="n"/>
      <c r="N233" s="96" t="n"/>
      <c r="O233" s="96" t="n"/>
      <c r="P233" s="100" t="n"/>
      <c r="Q233" s="96" t="n"/>
      <c r="R233" s="96" t="n"/>
      <c r="S233" s="96" t="n"/>
      <c r="T233" s="96" t="n"/>
      <c r="U233" s="96" t="n"/>
      <c r="V233" s="96" t="n"/>
      <c r="W233" s="119" t="inlineStr">
        <is>
          <t>✅ 可导入</t>
        </is>
      </c>
    </row>
    <row r="234" customFormat="1" s="95">
      <c r="A234" s="100" t="n"/>
      <c r="B234" s="97" t="n"/>
      <c r="C234" s="97" t="n"/>
      <c r="D234" s="97" t="n"/>
      <c r="E234" s="97">
        <f>SUM(C234:D234)</f>
        <v/>
      </c>
      <c r="F234" s="97" t="n"/>
      <c r="G234" s="97" t="n"/>
      <c r="H234" s="97" t="n"/>
      <c r="I234" s="97">
        <f>SUM(F234:H234)</f>
        <v/>
      </c>
      <c r="J234" s="97" t="n"/>
      <c r="K234" s="97" t="n"/>
      <c r="L234" s="97" t="n"/>
      <c r="M234" s="97" t="n"/>
      <c r="N234" s="97" t="n"/>
      <c r="O234" s="97" t="n"/>
      <c r="P234" s="100" t="n"/>
      <c r="Q234" s="97" t="n"/>
      <c r="R234" s="97" t="n"/>
      <c r="S234" s="97" t="n"/>
      <c r="T234" s="97" t="n"/>
      <c r="U234" s="97" t="n"/>
      <c r="V234" s="97" t="n"/>
      <c r="W234" s="119" t="inlineStr">
        <is>
          <t>✅ 可导入</t>
        </is>
      </c>
    </row>
    <row r="235" customFormat="1" s="95">
      <c r="A235" s="100" t="n"/>
      <c r="B235" s="96" t="n"/>
      <c r="C235" s="96" t="n"/>
      <c r="D235" s="96" t="n"/>
      <c r="E235" s="96">
        <f>SUM(C235:D235)</f>
        <v/>
      </c>
      <c r="F235" s="96" t="n"/>
      <c r="G235" s="96" t="n"/>
      <c r="H235" s="96" t="n"/>
      <c r="I235" s="96">
        <f>SUM(F235:H235)</f>
        <v/>
      </c>
      <c r="J235" s="96" t="n"/>
      <c r="K235" s="96" t="n"/>
      <c r="L235" s="96" t="n"/>
      <c r="M235" s="96" t="n"/>
      <c r="N235" s="96" t="n"/>
      <c r="O235" s="96" t="n"/>
      <c r="P235" s="100" t="n"/>
      <c r="Q235" s="96" t="n"/>
      <c r="R235" s="96" t="n"/>
      <c r="S235" s="96" t="n"/>
      <c r="T235" s="96" t="n"/>
      <c r="U235" s="96" t="n"/>
      <c r="V235" s="96" t="n"/>
      <c r="W235" s="119" t="inlineStr">
        <is>
          <t>✅ 可导入</t>
        </is>
      </c>
    </row>
    <row r="236" customFormat="1" s="95">
      <c r="A236" s="100" t="n"/>
      <c r="B236" s="97" t="n"/>
      <c r="C236" s="97" t="n"/>
      <c r="D236" s="97" t="n"/>
      <c r="E236" s="97">
        <f>SUM(C236:D236)</f>
        <v/>
      </c>
      <c r="F236" s="97" t="n"/>
      <c r="G236" s="97" t="n"/>
      <c r="H236" s="97" t="n"/>
      <c r="I236" s="97">
        <f>SUM(F236:H236)</f>
        <v/>
      </c>
      <c r="J236" s="97" t="n"/>
      <c r="K236" s="97" t="n"/>
      <c r="L236" s="97" t="n"/>
      <c r="M236" s="97" t="n"/>
      <c r="N236" s="97" t="n"/>
      <c r="O236" s="97" t="n"/>
      <c r="P236" s="100" t="n"/>
      <c r="Q236" s="97" t="n"/>
      <c r="R236" s="97" t="n"/>
      <c r="S236" s="97" t="n"/>
      <c r="T236" s="97" t="n"/>
      <c r="U236" s="97" t="n"/>
      <c r="V236" s="97" t="n"/>
      <c r="W236" s="119" t="inlineStr">
        <is>
          <t>✅ 可导入</t>
        </is>
      </c>
    </row>
    <row r="237" customFormat="1" s="95">
      <c r="A237" s="100" t="n"/>
      <c r="B237" s="96" t="n"/>
      <c r="C237" s="96" t="n"/>
      <c r="D237" s="96" t="n"/>
      <c r="E237" s="96">
        <f>SUM(C237:D237)</f>
        <v/>
      </c>
      <c r="F237" s="96" t="n"/>
      <c r="G237" s="96" t="n"/>
      <c r="H237" s="96" t="n"/>
      <c r="I237" s="96">
        <f>SUM(F237:H237)</f>
        <v/>
      </c>
      <c r="J237" s="96" t="n"/>
      <c r="K237" s="96" t="n"/>
      <c r="L237" s="96" t="n"/>
      <c r="M237" s="96" t="n"/>
      <c r="N237" s="96" t="n"/>
      <c r="O237" s="96" t="n"/>
      <c r="P237" s="100" t="n"/>
      <c r="Q237" s="96" t="n"/>
      <c r="R237" s="96" t="n"/>
      <c r="S237" s="96" t="n"/>
      <c r="T237" s="96" t="n"/>
      <c r="U237" s="96" t="n"/>
      <c r="V237" s="96" t="n"/>
      <c r="W237" s="119" t="inlineStr">
        <is>
          <t>✅ 可导入</t>
        </is>
      </c>
    </row>
    <row r="238" customFormat="1" s="95">
      <c r="A238" s="100" t="n"/>
      <c r="B238" s="97" t="n"/>
      <c r="C238" s="97" t="n"/>
      <c r="D238" s="97" t="n"/>
      <c r="E238" s="97">
        <f>SUM(C238:D238)</f>
        <v/>
      </c>
      <c r="F238" s="97" t="n"/>
      <c r="G238" s="97" t="n"/>
      <c r="H238" s="97" t="n"/>
      <c r="I238" s="97">
        <f>SUM(F238:H238)</f>
        <v/>
      </c>
      <c r="J238" s="97" t="n"/>
      <c r="K238" s="97" t="n"/>
      <c r="L238" s="97" t="n"/>
      <c r="M238" s="97" t="n"/>
      <c r="N238" s="97" t="n"/>
      <c r="O238" s="97" t="n"/>
      <c r="P238" s="100" t="n"/>
      <c r="Q238" s="97" t="n"/>
      <c r="R238" s="97" t="n"/>
      <c r="S238" s="97" t="n"/>
      <c r="T238" s="97" t="n"/>
      <c r="U238" s="97" t="n"/>
      <c r="V238" s="97" t="n"/>
      <c r="W238" s="119" t="inlineStr">
        <is>
          <t>✅ 可导入</t>
        </is>
      </c>
    </row>
    <row r="239" customFormat="1" s="95">
      <c r="A239" s="100" t="n"/>
      <c r="B239" s="96" t="n"/>
      <c r="C239" s="96" t="n"/>
      <c r="D239" s="96" t="n"/>
      <c r="E239" s="96">
        <f>SUM(C239:D239)</f>
        <v/>
      </c>
      <c r="F239" s="96" t="n"/>
      <c r="G239" s="96" t="n"/>
      <c r="H239" s="96" t="n"/>
      <c r="I239" s="96">
        <f>SUM(F239:H239)</f>
        <v/>
      </c>
      <c r="J239" s="96" t="n"/>
      <c r="K239" s="96" t="n"/>
      <c r="L239" s="96" t="n"/>
      <c r="M239" s="96" t="n"/>
      <c r="N239" s="96" t="n"/>
      <c r="O239" s="96" t="n"/>
      <c r="P239" s="100" t="n"/>
      <c r="Q239" s="96" t="n"/>
      <c r="R239" s="96" t="n"/>
      <c r="S239" s="96" t="n"/>
      <c r="T239" s="96" t="n"/>
      <c r="U239" s="96" t="n"/>
      <c r="V239" s="96" t="n"/>
      <c r="W239" s="119" t="inlineStr">
        <is>
          <t>✅ 可导入</t>
        </is>
      </c>
    </row>
    <row r="240" customFormat="1" s="95">
      <c r="A240" s="100" t="n"/>
      <c r="B240" s="97" t="n"/>
      <c r="C240" s="97" t="n"/>
      <c r="D240" s="97" t="n"/>
      <c r="E240" s="97">
        <f>SUM(C240:D240)</f>
        <v/>
      </c>
      <c r="F240" s="97" t="n"/>
      <c r="G240" s="97" t="n"/>
      <c r="H240" s="97" t="n"/>
      <c r="I240" s="97">
        <f>SUM(F240:H240)</f>
        <v/>
      </c>
      <c r="J240" s="97" t="n"/>
      <c r="K240" s="97" t="n"/>
      <c r="L240" s="97" t="n"/>
      <c r="M240" s="97" t="n"/>
      <c r="N240" s="97" t="n"/>
      <c r="O240" s="97" t="n"/>
      <c r="P240" s="100" t="n"/>
      <c r="Q240" s="97" t="n"/>
      <c r="R240" s="97" t="n"/>
      <c r="S240" s="97" t="n"/>
      <c r="T240" s="97" t="n"/>
      <c r="U240" s="97" t="n"/>
      <c r="V240" s="97" t="n"/>
      <c r="W240" s="119" t="inlineStr">
        <is>
          <t>✅ 可导入</t>
        </is>
      </c>
    </row>
    <row r="241" customFormat="1" s="95">
      <c r="A241" s="100" t="n"/>
      <c r="B241" s="96" t="n"/>
      <c r="C241" s="96" t="n"/>
      <c r="D241" s="96" t="n"/>
      <c r="E241" s="96">
        <f>SUM(C241:D241)</f>
        <v/>
      </c>
      <c r="F241" s="96" t="n"/>
      <c r="G241" s="96" t="n"/>
      <c r="H241" s="96" t="n"/>
      <c r="I241" s="96">
        <f>SUM(F241:H241)</f>
        <v/>
      </c>
      <c r="J241" s="96" t="n"/>
      <c r="K241" s="96" t="n"/>
      <c r="L241" s="96" t="n"/>
      <c r="M241" s="96" t="n"/>
      <c r="N241" s="96" t="n"/>
      <c r="O241" s="96" t="n"/>
      <c r="P241" s="100" t="n"/>
      <c r="Q241" s="96" t="n"/>
      <c r="R241" s="96" t="n"/>
      <c r="S241" s="96" t="n"/>
      <c r="T241" s="96" t="n"/>
      <c r="U241" s="96" t="n"/>
      <c r="V241" s="96" t="n"/>
      <c r="W241" s="119" t="inlineStr">
        <is>
          <t>✅ 可导入</t>
        </is>
      </c>
    </row>
    <row r="242" customFormat="1" s="95">
      <c r="A242" s="100" t="n"/>
      <c r="B242" s="97" t="n"/>
      <c r="C242" s="97" t="n"/>
      <c r="D242" s="97" t="n"/>
      <c r="E242" s="97">
        <f>SUM(C242:D242)</f>
        <v/>
      </c>
      <c r="F242" s="97" t="n"/>
      <c r="G242" s="97" t="n"/>
      <c r="H242" s="97" t="n"/>
      <c r="I242" s="97">
        <f>SUM(F242:H242)</f>
        <v/>
      </c>
      <c r="J242" s="97" t="n"/>
      <c r="K242" s="97" t="n"/>
      <c r="L242" s="97" t="n"/>
      <c r="M242" s="97" t="n"/>
      <c r="N242" s="97" t="n"/>
      <c r="O242" s="97" t="n"/>
      <c r="P242" s="100" t="n"/>
      <c r="Q242" s="97" t="n"/>
      <c r="R242" s="97" t="n"/>
      <c r="S242" s="97" t="n"/>
      <c r="T242" s="97" t="n"/>
      <c r="U242" s="97" t="n"/>
      <c r="V242" s="97" t="n"/>
      <c r="W242" s="119" t="inlineStr">
        <is>
          <t>✅ 可导入</t>
        </is>
      </c>
    </row>
    <row r="243" customFormat="1" s="95">
      <c r="A243" s="100" t="n"/>
      <c r="B243" s="96" t="n"/>
      <c r="C243" s="96" t="n"/>
      <c r="D243" s="96" t="n"/>
      <c r="E243" s="96">
        <f>SUM(C243:D243)</f>
        <v/>
      </c>
      <c r="F243" s="96" t="n"/>
      <c r="G243" s="96" t="n"/>
      <c r="H243" s="96" t="n"/>
      <c r="I243" s="96">
        <f>SUM(F243:H243)</f>
        <v/>
      </c>
      <c r="J243" s="96" t="n"/>
      <c r="K243" s="96" t="n"/>
      <c r="L243" s="96" t="n"/>
      <c r="M243" s="96" t="n"/>
      <c r="N243" s="96" t="n"/>
      <c r="O243" s="96" t="n"/>
      <c r="P243" s="100" t="n"/>
      <c r="Q243" s="96" t="n"/>
      <c r="R243" s="96" t="n"/>
      <c r="S243" s="96" t="n"/>
      <c r="T243" s="96" t="n"/>
      <c r="U243" s="96" t="n"/>
      <c r="V243" s="96" t="n"/>
      <c r="W243" s="119" t="inlineStr">
        <is>
          <t>✅ 可导入</t>
        </is>
      </c>
    </row>
    <row r="244" customFormat="1" s="95">
      <c r="A244" s="100" t="n"/>
      <c r="B244" s="97" t="n"/>
      <c r="C244" s="97" t="n"/>
      <c r="D244" s="97" t="n"/>
      <c r="E244" s="97">
        <f>SUM(C244:D244)</f>
        <v/>
      </c>
      <c r="F244" s="97" t="n"/>
      <c r="G244" s="97" t="n"/>
      <c r="H244" s="97" t="n"/>
      <c r="I244" s="97">
        <f>SUM(F244:H244)</f>
        <v/>
      </c>
      <c r="J244" s="97" t="n"/>
      <c r="K244" s="97" t="n"/>
      <c r="L244" s="97" t="n"/>
      <c r="M244" s="97" t="n"/>
      <c r="N244" s="97" t="n"/>
      <c r="O244" s="97" t="n"/>
      <c r="P244" s="100" t="n"/>
      <c r="Q244" s="97" t="n"/>
      <c r="R244" s="97" t="n"/>
      <c r="S244" s="97" t="n"/>
      <c r="T244" s="97" t="n"/>
      <c r="U244" s="97" t="n"/>
      <c r="V244" s="97" t="n"/>
      <c r="W244" s="119" t="inlineStr">
        <is>
          <t>✅ 可导入</t>
        </is>
      </c>
    </row>
    <row r="245" customFormat="1" s="95">
      <c r="A245" s="100" t="n"/>
      <c r="B245" s="96" t="n"/>
      <c r="C245" s="96" t="n"/>
      <c r="D245" s="96" t="n"/>
      <c r="E245" s="96">
        <f>SUM(C245:D245)</f>
        <v/>
      </c>
      <c r="F245" s="96" t="n"/>
      <c r="G245" s="96" t="n"/>
      <c r="H245" s="96" t="n"/>
      <c r="I245" s="96">
        <f>SUM(F245:H245)</f>
        <v/>
      </c>
      <c r="J245" s="96" t="n"/>
      <c r="K245" s="96" t="n"/>
      <c r="L245" s="96" t="n"/>
      <c r="M245" s="96" t="n"/>
      <c r="N245" s="96" t="n"/>
      <c r="O245" s="96" t="n"/>
      <c r="P245" s="100" t="n"/>
      <c r="Q245" s="96" t="n"/>
      <c r="R245" s="96" t="n"/>
      <c r="S245" s="96" t="n"/>
      <c r="T245" s="96" t="n"/>
      <c r="U245" s="96" t="n"/>
      <c r="V245" s="96" t="n"/>
      <c r="W245" s="119" t="inlineStr">
        <is>
          <t>✅ 可导入</t>
        </is>
      </c>
    </row>
    <row r="246" customFormat="1" s="95">
      <c r="A246" s="100" t="n"/>
      <c r="B246" s="97" t="n"/>
      <c r="C246" s="97" t="n"/>
      <c r="D246" s="97" t="n"/>
      <c r="E246" s="97">
        <f>SUM(C246:D246)</f>
        <v/>
      </c>
      <c r="F246" s="97" t="n"/>
      <c r="G246" s="97" t="n"/>
      <c r="H246" s="97" t="n"/>
      <c r="I246" s="97">
        <f>SUM(F246:H246)</f>
        <v/>
      </c>
      <c r="J246" s="97" t="n"/>
      <c r="K246" s="97" t="n"/>
      <c r="L246" s="97" t="n"/>
      <c r="M246" s="97" t="n"/>
      <c r="N246" s="97" t="n"/>
      <c r="O246" s="97" t="n"/>
      <c r="P246" s="100" t="n"/>
      <c r="Q246" s="97" t="n"/>
      <c r="R246" s="97" t="n"/>
      <c r="S246" s="97" t="n"/>
      <c r="T246" s="97" t="n"/>
      <c r="U246" s="97" t="n"/>
      <c r="V246" s="97" t="n"/>
      <c r="W246" s="119" t="inlineStr">
        <is>
          <t>✅ 可导入</t>
        </is>
      </c>
    </row>
    <row r="247" customFormat="1" s="95">
      <c r="A247" s="100" t="n"/>
      <c r="B247" s="96" t="n"/>
      <c r="C247" s="96" t="n"/>
      <c r="D247" s="96" t="n"/>
      <c r="E247" s="96">
        <f>SUM(C148:D148)</f>
        <v/>
      </c>
      <c r="F247" s="96" t="n"/>
      <c r="G247" s="96" t="n"/>
      <c r="H247" s="96" t="n"/>
      <c r="I247" s="96">
        <f>SUM(F247:H247)</f>
        <v/>
      </c>
      <c r="J247" s="96" t="n"/>
      <c r="K247" s="96" t="n"/>
      <c r="L247" s="96" t="n"/>
      <c r="M247" s="96" t="n"/>
      <c r="N247" s="96" t="n"/>
      <c r="O247" s="96" t="n"/>
      <c r="P247" s="100" t="n"/>
      <c r="Q247" s="96" t="n"/>
      <c r="R247" s="96" t="n"/>
      <c r="S247" s="96" t="n"/>
      <c r="T247" s="96" t="n"/>
      <c r="U247" s="96" t="n"/>
      <c r="V247" s="96" t="n"/>
      <c r="W247" s="119" t="inlineStr">
        <is>
          <t>✅ 可导入</t>
        </is>
      </c>
    </row>
    <row r="248" customFormat="1" s="95">
      <c r="A248" s="100" t="n"/>
      <c r="B248" s="96" t="n"/>
      <c r="C248" s="96" t="n"/>
      <c r="D248" s="96" t="n"/>
      <c r="E248" s="96">
        <f>SUM(C248:D248)</f>
        <v/>
      </c>
      <c r="F248" s="96" t="n"/>
      <c r="G248" s="96" t="n"/>
      <c r="H248" s="96" t="n"/>
      <c r="I248" s="96">
        <f>SUM(F248:H248)</f>
        <v/>
      </c>
      <c r="J248" s="96" t="n"/>
      <c r="K248" s="96" t="n"/>
      <c r="L248" s="96" t="n"/>
      <c r="M248" s="96" t="n"/>
      <c r="N248" s="96" t="n"/>
      <c r="O248" s="96" t="n"/>
      <c r="P248" s="100" t="n"/>
      <c r="Q248" s="96" t="n"/>
      <c r="R248" s="96" t="n"/>
      <c r="S248" s="96" t="n"/>
      <c r="T248" s="96" t="n"/>
      <c r="U248" s="96" t="n"/>
      <c r="V248" s="96" t="n"/>
      <c r="W248" s="119" t="inlineStr">
        <is>
          <t>✅ 可导入</t>
        </is>
      </c>
    </row>
    <row r="249" customFormat="1" s="95">
      <c r="A249" s="100" t="n"/>
      <c r="B249" s="97" t="n"/>
      <c r="C249" s="97" t="n"/>
      <c r="D249" s="97" t="n"/>
      <c r="E249" s="97">
        <f>SUM(C249:D249)</f>
        <v/>
      </c>
      <c r="F249" s="97" t="n"/>
      <c r="G249" s="97" t="n"/>
      <c r="H249" s="97" t="n"/>
      <c r="I249" s="97">
        <f>SUM(F249:H249)</f>
        <v/>
      </c>
      <c r="J249" s="97" t="n"/>
      <c r="K249" s="97" t="n"/>
      <c r="L249" s="97" t="n"/>
      <c r="M249" s="97" t="n"/>
      <c r="N249" s="97" t="n"/>
      <c r="O249" s="97" t="n"/>
      <c r="P249" s="100" t="n"/>
      <c r="Q249" s="97" t="n"/>
      <c r="R249" s="97" t="n"/>
      <c r="S249" s="97" t="n"/>
      <c r="T249" s="97" t="n"/>
      <c r="U249" s="97" t="n"/>
      <c r="V249" s="97" t="n"/>
      <c r="W249" s="119" t="inlineStr">
        <is>
          <t>✅ 可导入</t>
        </is>
      </c>
    </row>
    <row r="250" customFormat="1" s="95">
      <c r="A250" s="100" t="n"/>
      <c r="B250" s="96" t="n"/>
      <c r="C250" s="96" t="n"/>
      <c r="D250" s="96" t="n"/>
      <c r="E250" s="96">
        <f>SUM(C250:D250)</f>
        <v/>
      </c>
      <c r="F250" s="96" t="n"/>
      <c r="G250" s="96" t="n"/>
      <c r="H250" s="96" t="n"/>
      <c r="I250" s="96">
        <f>SUM(F250:H250)</f>
        <v/>
      </c>
      <c r="J250" s="96" t="n"/>
      <c r="K250" s="96" t="n"/>
      <c r="L250" s="96" t="n"/>
      <c r="M250" s="96" t="n"/>
      <c r="N250" s="96" t="n"/>
      <c r="O250" s="96" t="n"/>
      <c r="P250" s="100" t="n"/>
      <c r="Q250" s="96" t="n"/>
      <c r="R250" s="96" t="n"/>
      <c r="S250" s="96" t="n"/>
      <c r="T250" s="96" t="n"/>
      <c r="U250" s="96" t="n"/>
      <c r="V250" s="96" t="n"/>
      <c r="W250" s="119" t="inlineStr">
        <is>
          <t>✅ 可导入</t>
        </is>
      </c>
    </row>
    <row r="251" customFormat="1" s="95">
      <c r="A251" s="100" t="n"/>
      <c r="B251" s="97" t="n"/>
      <c r="C251" s="97" t="n"/>
      <c r="D251" s="97" t="n"/>
      <c r="E251" s="97">
        <f>SUM(C251:D251)</f>
        <v/>
      </c>
      <c r="F251" s="97" t="n"/>
      <c r="G251" s="97" t="n"/>
      <c r="H251" s="97" t="n"/>
      <c r="I251" s="97">
        <f>SUM(F251:H251)</f>
        <v/>
      </c>
      <c r="J251" s="97" t="n"/>
      <c r="K251" s="97" t="n"/>
      <c r="L251" s="97" t="n"/>
      <c r="M251" s="97" t="n"/>
      <c r="N251" s="97" t="n"/>
      <c r="O251" s="97" t="n"/>
      <c r="P251" s="100" t="n"/>
      <c r="Q251" s="97" t="n"/>
      <c r="R251" s="97" t="n"/>
      <c r="S251" s="97" t="n"/>
      <c r="T251" s="97" t="n"/>
      <c r="U251" s="97" t="n"/>
      <c r="V251" s="97" t="n"/>
      <c r="W251" s="119" t="inlineStr">
        <is>
          <t>✅ 可导入</t>
        </is>
      </c>
    </row>
    <row r="252" customFormat="1" s="95">
      <c r="A252" s="100" t="n"/>
      <c r="B252" s="96" t="n"/>
      <c r="C252" s="96" t="n"/>
      <c r="D252" s="96" t="n"/>
      <c r="E252" s="96">
        <f>SUM(C252:D252)</f>
        <v/>
      </c>
      <c r="F252" s="96" t="n"/>
      <c r="G252" s="96" t="n"/>
      <c r="H252" s="96" t="n"/>
      <c r="I252" s="96">
        <f>SUM(F252:H252)</f>
        <v/>
      </c>
      <c r="J252" s="96" t="n"/>
      <c r="K252" s="96" t="n"/>
      <c r="L252" s="96" t="n"/>
      <c r="M252" s="96" t="n"/>
      <c r="N252" s="96" t="n"/>
      <c r="O252" s="96" t="n"/>
      <c r="P252" s="100" t="n"/>
      <c r="Q252" s="96" t="n"/>
      <c r="R252" s="96" t="n"/>
      <c r="S252" s="96" t="n"/>
      <c r="T252" s="96" t="n"/>
      <c r="U252" s="96" t="n"/>
      <c r="V252" s="96" t="n"/>
      <c r="W252" s="119" t="inlineStr">
        <is>
          <t>✅ 可导入</t>
        </is>
      </c>
    </row>
    <row r="253" customFormat="1" s="95">
      <c r="A253" s="100" t="n"/>
      <c r="B253" s="97" t="n"/>
      <c r="C253" s="97" t="n"/>
      <c r="D253" s="97" t="n"/>
      <c r="E253" s="97">
        <f>SUM(C253:D253)</f>
        <v/>
      </c>
      <c r="F253" s="97" t="n"/>
      <c r="G253" s="97" t="n"/>
      <c r="H253" s="97" t="n"/>
      <c r="I253" s="97">
        <f>SUM(F253:H253)</f>
        <v/>
      </c>
      <c r="J253" s="97" t="n"/>
      <c r="K253" s="97" t="n"/>
      <c r="L253" s="97" t="n"/>
      <c r="M253" s="97" t="n"/>
      <c r="N253" s="97" t="n"/>
      <c r="O253" s="97" t="n"/>
      <c r="P253" s="100" t="n"/>
      <c r="Q253" s="97" t="n"/>
      <c r="R253" s="97" t="n"/>
      <c r="S253" s="97" t="n"/>
      <c r="T253" s="97" t="n"/>
      <c r="U253" s="97" t="n"/>
      <c r="V253" s="97" t="n"/>
      <c r="W253" s="119" t="inlineStr">
        <is>
          <t>✅ 可导入</t>
        </is>
      </c>
    </row>
    <row r="254" customFormat="1" s="95">
      <c r="A254" s="100" t="n"/>
      <c r="B254" s="96" t="n"/>
      <c r="C254" s="96" t="n"/>
      <c r="D254" s="96" t="n"/>
      <c r="E254" s="96">
        <f>SUM(C254:D254)</f>
        <v/>
      </c>
      <c r="F254" s="96" t="n"/>
      <c r="G254" s="96" t="n"/>
      <c r="H254" s="96" t="n"/>
      <c r="I254" s="96">
        <f>SUM(F254:H254)</f>
        <v/>
      </c>
      <c r="J254" s="96" t="n"/>
      <c r="K254" s="96" t="n"/>
      <c r="L254" s="96" t="n"/>
      <c r="M254" s="96" t="n"/>
      <c r="N254" s="96" t="n"/>
      <c r="O254" s="96" t="n"/>
      <c r="P254" s="100" t="n"/>
      <c r="Q254" s="96" t="n"/>
      <c r="R254" s="96" t="n"/>
      <c r="S254" s="96" t="n"/>
      <c r="T254" s="96" t="n"/>
      <c r="U254" s="96" t="n"/>
      <c r="V254" s="96" t="n"/>
      <c r="W254" s="119" t="inlineStr">
        <is>
          <t>✅ 可导入</t>
        </is>
      </c>
    </row>
    <row r="255" customFormat="1" s="95">
      <c r="A255" s="100" t="n"/>
      <c r="B255" s="97" t="n"/>
      <c r="C255" s="97" t="n"/>
      <c r="D255" s="97" t="n"/>
      <c r="E255" s="97">
        <f>SUM(C255:D255)</f>
        <v/>
      </c>
      <c r="F255" s="97" t="n"/>
      <c r="G255" s="97" t="n"/>
      <c r="H255" s="97" t="n"/>
      <c r="I255" s="97">
        <f>SUM(F255:H255)</f>
        <v/>
      </c>
      <c r="J255" s="97" t="n"/>
      <c r="K255" s="97" t="n"/>
      <c r="L255" s="97" t="n"/>
      <c r="M255" s="97" t="n"/>
      <c r="N255" s="97" t="n"/>
      <c r="O255" s="97" t="n"/>
      <c r="P255" s="100" t="n"/>
      <c r="Q255" s="97" t="n"/>
      <c r="R255" s="97" t="n"/>
      <c r="S255" s="97" t="n"/>
      <c r="T255" s="97" t="n"/>
      <c r="U255" s="97" t="n"/>
      <c r="V255" s="97" t="n"/>
      <c r="W255" s="119" t="inlineStr">
        <is>
          <t>✅ 可导入</t>
        </is>
      </c>
    </row>
    <row r="256" customFormat="1" s="95">
      <c r="A256" s="100" t="n"/>
      <c r="B256" s="96" t="n"/>
      <c r="C256" s="96" t="n"/>
      <c r="D256" s="96" t="n"/>
      <c r="E256" s="96">
        <f>SUM(C256:D256)</f>
        <v/>
      </c>
      <c r="F256" s="96" t="n"/>
      <c r="G256" s="96" t="n"/>
      <c r="H256" s="96" t="n"/>
      <c r="I256" s="96">
        <f>SUM(F256:H256)</f>
        <v/>
      </c>
      <c r="J256" s="96" t="n"/>
      <c r="K256" s="96" t="n"/>
      <c r="L256" s="96" t="n"/>
      <c r="M256" s="96" t="n"/>
      <c r="N256" s="96" t="n"/>
      <c r="O256" s="96" t="n"/>
      <c r="P256" s="100" t="n"/>
      <c r="Q256" s="96" t="n"/>
      <c r="R256" s="96" t="n"/>
      <c r="S256" s="96" t="n"/>
      <c r="T256" s="96" t="n"/>
      <c r="U256" s="96" t="n"/>
      <c r="V256" s="96" t="n"/>
      <c r="W256" s="119" t="inlineStr">
        <is>
          <t>✅ 可导入</t>
        </is>
      </c>
    </row>
    <row r="257" customFormat="1" s="95">
      <c r="A257" s="100" t="n"/>
      <c r="B257" s="97" t="n"/>
      <c r="C257" s="97" t="n"/>
      <c r="D257" s="97" t="n"/>
      <c r="E257" s="97">
        <f>SUM(C257:D257)</f>
        <v/>
      </c>
      <c r="F257" s="97" t="n"/>
      <c r="G257" s="97" t="n"/>
      <c r="H257" s="97" t="n"/>
      <c r="I257" s="97">
        <f>SUM(F257:H257)</f>
        <v/>
      </c>
      <c r="J257" s="97" t="n"/>
      <c r="K257" s="97" t="n"/>
      <c r="L257" s="97" t="n"/>
      <c r="M257" s="97" t="n"/>
      <c r="N257" s="97" t="n"/>
      <c r="O257" s="97" t="n"/>
      <c r="P257" s="100" t="n"/>
      <c r="Q257" s="97" t="n"/>
      <c r="R257" s="97" t="n"/>
      <c r="S257" s="97" t="n"/>
      <c r="T257" s="97" t="n"/>
      <c r="U257" s="97" t="n"/>
      <c r="V257" s="97" t="n"/>
      <c r="W257" s="119" t="inlineStr">
        <is>
          <t>✅ 可导入</t>
        </is>
      </c>
    </row>
    <row r="258" customFormat="1" s="95">
      <c r="A258" s="100" t="n"/>
      <c r="B258" s="96" t="n"/>
      <c r="C258" s="96" t="n"/>
      <c r="D258" s="96" t="n"/>
      <c r="E258" s="96">
        <f>SUM(C258:D258)</f>
        <v/>
      </c>
      <c r="F258" s="96" t="n"/>
      <c r="G258" s="96" t="n"/>
      <c r="H258" s="96" t="n"/>
      <c r="I258" s="96">
        <f>SUM(F258:H258)</f>
        <v/>
      </c>
      <c r="J258" s="96" t="n"/>
      <c r="K258" s="96" t="n"/>
      <c r="L258" s="96" t="n"/>
      <c r="M258" s="96" t="n"/>
      <c r="N258" s="96" t="n"/>
      <c r="O258" s="96" t="n"/>
      <c r="P258" s="100" t="n"/>
      <c r="Q258" s="96" t="n"/>
      <c r="R258" s="96" t="n"/>
      <c r="S258" s="96" t="n"/>
      <c r="T258" s="96" t="n"/>
      <c r="U258" s="96" t="n"/>
      <c r="V258" s="96" t="n"/>
      <c r="W258" s="119" t="inlineStr">
        <is>
          <t>✅ 可导入</t>
        </is>
      </c>
    </row>
    <row r="259" customFormat="1" s="95">
      <c r="A259" s="100" t="n"/>
      <c r="B259" s="97" t="n"/>
      <c r="C259" s="97" t="n"/>
      <c r="D259" s="97" t="n"/>
      <c r="E259" s="97">
        <f>SUM(C259:D259)</f>
        <v/>
      </c>
      <c r="F259" s="97" t="n"/>
      <c r="G259" s="97" t="n"/>
      <c r="H259" s="97" t="n"/>
      <c r="I259" s="97">
        <f>SUM(F259:H259)</f>
        <v/>
      </c>
      <c r="J259" s="97" t="n"/>
      <c r="K259" s="97" t="n"/>
      <c r="L259" s="97" t="n"/>
      <c r="M259" s="97" t="n"/>
      <c r="N259" s="97" t="n"/>
      <c r="O259" s="97" t="n"/>
      <c r="P259" s="100" t="n"/>
      <c r="Q259" s="97" t="n"/>
      <c r="R259" s="97" t="n"/>
      <c r="S259" s="97" t="n"/>
      <c r="T259" s="97" t="n"/>
      <c r="U259" s="97" t="n"/>
      <c r="V259" s="97" t="n"/>
      <c r="W259" s="119" t="inlineStr">
        <is>
          <t>✅ 可导入</t>
        </is>
      </c>
    </row>
    <row r="260" customFormat="1" s="95">
      <c r="A260" s="100" t="n"/>
      <c r="B260" s="96" t="n"/>
      <c r="C260" s="96" t="n"/>
      <c r="D260" s="96" t="n"/>
      <c r="E260" s="96">
        <f>SUM(C260:D260)</f>
        <v/>
      </c>
      <c r="F260" s="96" t="n"/>
      <c r="G260" s="96" t="n"/>
      <c r="H260" s="96" t="n"/>
      <c r="I260" s="96">
        <f>SUM(F260:H260)</f>
        <v/>
      </c>
      <c r="J260" s="96" t="n"/>
      <c r="K260" s="96" t="n"/>
      <c r="L260" s="96" t="n"/>
      <c r="M260" s="96" t="n"/>
      <c r="N260" s="96" t="n"/>
      <c r="O260" s="96" t="n"/>
      <c r="P260" s="100" t="n"/>
      <c r="Q260" s="96" t="n"/>
      <c r="R260" s="96" t="n"/>
      <c r="S260" s="96" t="n"/>
      <c r="T260" s="96" t="n"/>
      <c r="U260" s="96" t="n"/>
      <c r="V260" s="96" t="n"/>
      <c r="W260" s="119" t="inlineStr">
        <is>
          <t>✅ 可导入</t>
        </is>
      </c>
    </row>
    <row r="261" customFormat="1" s="95">
      <c r="A261" s="100" t="n"/>
      <c r="B261" s="97" t="n"/>
      <c r="C261" s="97" t="n"/>
      <c r="D261" s="97" t="n"/>
      <c r="E261" s="97">
        <f>SUM(C261:D261)</f>
        <v/>
      </c>
      <c r="F261" s="97" t="n"/>
      <c r="G261" s="97" t="n"/>
      <c r="H261" s="97" t="n"/>
      <c r="I261" s="97">
        <f>SUM(F261:H261)</f>
        <v/>
      </c>
      <c r="J261" s="97" t="n"/>
      <c r="K261" s="97" t="n"/>
      <c r="L261" s="97" t="n"/>
      <c r="M261" s="97" t="n"/>
      <c r="N261" s="97" t="n"/>
      <c r="O261" s="97" t="n"/>
      <c r="P261" s="100" t="n"/>
      <c r="Q261" s="97" t="n"/>
      <c r="R261" s="97" t="n"/>
      <c r="S261" s="97" t="n"/>
      <c r="T261" s="97" t="n"/>
      <c r="U261" s="97" t="n"/>
      <c r="V261" s="97" t="n"/>
      <c r="W261" s="119" t="inlineStr">
        <is>
          <t>✅ 可导入</t>
        </is>
      </c>
    </row>
    <row r="262" customFormat="1" s="95">
      <c r="A262" s="100" t="n"/>
      <c r="B262" s="96" t="n"/>
      <c r="C262" s="96" t="n"/>
      <c r="D262" s="96" t="n"/>
      <c r="E262" s="96">
        <f>SUM(C262:D262)</f>
        <v/>
      </c>
      <c r="F262" s="96" t="n"/>
      <c r="G262" s="96" t="n"/>
      <c r="H262" s="96" t="n"/>
      <c r="I262" s="96">
        <f>SUM(F262:H262)</f>
        <v/>
      </c>
      <c r="J262" s="96" t="n"/>
      <c r="K262" s="96" t="n"/>
      <c r="L262" s="96" t="n"/>
      <c r="M262" s="96" t="n"/>
      <c r="N262" s="96" t="n"/>
      <c r="O262" s="96" t="n"/>
      <c r="P262" s="100" t="n"/>
      <c r="Q262" s="96" t="n"/>
      <c r="R262" s="96" t="n"/>
      <c r="S262" s="96" t="n"/>
      <c r="T262" s="96" t="n"/>
      <c r="U262" s="96" t="n"/>
      <c r="V262" s="96" t="n"/>
      <c r="W262" s="119" t="inlineStr">
        <is>
          <t>✅ 可导入</t>
        </is>
      </c>
    </row>
    <row r="263" customFormat="1" s="95">
      <c r="A263" s="100" t="n"/>
      <c r="B263" s="97" t="n"/>
      <c r="C263" s="97" t="n"/>
      <c r="D263" s="97" t="n"/>
      <c r="E263" s="97">
        <f>SUM(C263:D263)</f>
        <v/>
      </c>
      <c r="F263" s="97" t="n"/>
      <c r="G263" s="97" t="n"/>
      <c r="H263" s="97" t="n"/>
      <c r="I263" s="97">
        <f>SUM(F263:H263)</f>
        <v/>
      </c>
      <c r="J263" s="97" t="n"/>
      <c r="K263" s="97" t="n"/>
      <c r="L263" s="97" t="n"/>
      <c r="M263" s="97" t="n"/>
      <c r="N263" s="97" t="n"/>
      <c r="O263" s="97" t="n"/>
      <c r="P263" s="100" t="n"/>
      <c r="Q263" s="97" t="n"/>
      <c r="R263" s="97" t="n"/>
      <c r="S263" s="97" t="n"/>
      <c r="T263" s="97" t="n"/>
      <c r="U263" s="97" t="n"/>
      <c r="V263" s="97" t="n"/>
      <c r="W263" s="119" t="inlineStr">
        <is>
          <t>✅ 可导入</t>
        </is>
      </c>
    </row>
    <row r="264" customFormat="1" s="95">
      <c r="A264" s="100" t="n"/>
      <c r="B264" s="96" t="n"/>
      <c r="C264" s="96" t="n"/>
      <c r="D264" s="96" t="n"/>
      <c r="E264" s="96">
        <f>SUM(C264:D264)</f>
        <v/>
      </c>
      <c r="F264" s="96" t="n"/>
      <c r="G264" s="96" t="n"/>
      <c r="H264" s="96" t="n"/>
      <c r="I264" s="96">
        <f>SUM(F264:H264)</f>
        <v/>
      </c>
      <c r="J264" s="96" t="n"/>
      <c r="K264" s="96" t="n"/>
      <c r="L264" s="96" t="n"/>
      <c r="M264" s="96" t="n"/>
      <c r="N264" s="96" t="n"/>
      <c r="O264" s="96" t="n"/>
      <c r="P264" s="100" t="n"/>
      <c r="Q264" s="96" t="n"/>
      <c r="R264" s="96" t="n"/>
      <c r="S264" s="96" t="n"/>
      <c r="T264" s="96" t="n"/>
      <c r="U264" s="96" t="n"/>
      <c r="V264" s="96" t="n"/>
      <c r="W264" s="119" t="inlineStr">
        <is>
          <t>✅ 可导入</t>
        </is>
      </c>
    </row>
    <row r="265" customFormat="1" s="95">
      <c r="A265" s="100" t="n"/>
      <c r="B265" s="97" t="n"/>
      <c r="C265" s="97" t="n"/>
      <c r="D265" s="97" t="n"/>
      <c r="E265" s="97">
        <f>SUM(C265:D265)</f>
        <v/>
      </c>
      <c r="F265" s="97" t="n"/>
      <c r="G265" s="97" t="n"/>
      <c r="H265" s="97" t="n"/>
      <c r="I265" s="97">
        <f>SUM(F265:H265)</f>
        <v/>
      </c>
      <c r="J265" s="97" t="n"/>
      <c r="K265" s="97" t="n"/>
      <c r="L265" s="97" t="n"/>
      <c r="M265" s="97" t="n"/>
      <c r="N265" s="97" t="n"/>
      <c r="O265" s="97" t="n"/>
      <c r="P265" s="100" t="n"/>
      <c r="Q265" s="97" t="n"/>
      <c r="R265" s="97" t="n"/>
      <c r="S265" s="97" t="n"/>
      <c r="T265" s="97" t="n"/>
      <c r="U265" s="97" t="n"/>
      <c r="V265" s="97" t="n"/>
      <c r="W265" s="119" t="inlineStr">
        <is>
          <t>✅ 可导入</t>
        </is>
      </c>
    </row>
    <row r="266" customFormat="1" s="95">
      <c r="A266" s="100" t="n"/>
      <c r="B266" s="96" t="n"/>
      <c r="C266" s="96" t="n"/>
      <c r="D266" s="96" t="n"/>
      <c r="E266" s="96">
        <f>SUM(C266:D266)</f>
        <v/>
      </c>
      <c r="F266" s="96" t="n"/>
      <c r="G266" s="96" t="n"/>
      <c r="H266" s="96" t="n"/>
      <c r="I266" s="96">
        <f>SUM(F266:H266)</f>
        <v/>
      </c>
      <c r="J266" s="96" t="n"/>
      <c r="K266" s="96" t="n"/>
      <c r="L266" s="96" t="n"/>
      <c r="M266" s="96" t="n"/>
      <c r="N266" s="96" t="n"/>
      <c r="O266" s="96" t="n"/>
      <c r="P266" s="100" t="n"/>
      <c r="Q266" s="96" t="n"/>
      <c r="R266" s="96" t="n"/>
      <c r="S266" s="96" t="n"/>
      <c r="T266" s="96" t="n"/>
      <c r="U266" s="96" t="n"/>
      <c r="V266" s="96" t="n"/>
      <c r="W266" s="119" t="inlineStr">
        <is>
          <t>✅ 可导入</t>
        </is>
      </c>
    </row>
    <row r="267" customFormat="1" s="95">
      <c r="A267" s="100" t="n"/>
      <c r="B267" s="97" t="n"/>
      <c r="C267" s="97" t="n"/>
      <c r="D267" s="97" t="n"/>
      <c r="E267" s="97">
        <f>SUM(C267:D267)</f>
        <v/>
      </c>
      <c r="F267" s="97" t="n"/>
      <c r="G267" s="97" t="n"/>
      <c r="H267" s="97" t="n"/>
      <c r="I267" s="97">
        <f>SUM(F267:H267)</f>
        <v/>
      </c>
      <c r="J267" s="97" t="n"/>
      <c r="K267" s="97" t="n"/>
      <c r="L267" s="97" t="n"/>
      <c r="M267" s="97" t="n"/>
      <c r="N267" s="97" t="n"/>
      <c r="O267" s="97" t="n"/>
      <c r="P267" s="100" t="n"/>
      <c r="Q267" s="97" t="n"/>
      <c r="R267" s="97" t="n"/>
      <c r="S267" s="97" t="n"/>
      <c r="T267" s="97" t="n"/>
      <c r="U267" s="97" t="n"/>
      <c r="V267" s="97" t="n"/>
      <c r="W267" s="119" t="inlineStr">
        <is>
          <t>✅ 可导入</t>
        </is>
      </c>
    </row>
    <row r="268" customFormat="1" s="95">
      <c r="A268" s="100" t="n"/>
      <c r="B268" s="96" t="n"/>
      <c r="C268" s="96" t="n"/>
      <c r="D268" s="96" t="n"/>
      <c r="E268" s="96">
        <f>SUM(C268:D268)</f>
        <v/>
      </c>
      <c r="F268" s="96" t="n"/>
      <c r="G268" s="96" t="n"/>
      <c r="H268" s="96" t="n"/>
      <c r="I268" s="96">
        <f>SUM(F268:H268)</f>
        <v/>
      </c>
      <c r="J268" s="96" t="n"/>
      <c r="K268" s="96" t="n"/>
      <c r="L268" s="96" t="n"/>
      <c r="M268" s="96" t="n"/>
      <c r="N268" s="96" t="n"/>
      <c r="O268" s="96" t="n"/>
      <c r="P268" s="100" t="n"/>
      <c r="Q268" s="96" t="n"/>
      <c r="R268" s="96" t="n"/>
      <c r="S268" s="96" t="n"/>
      <c r="T268" s="96" t="n"/>
      <c r="U268" s="96" t="n"/>
      <c r="V268" s="96" t="n"/>
      <c r="W268" s="119" t="inlineStr">
        <is>
          <t>✅ 可导入</t>
        </is>
      </c>
    </row>
    <row r="269" customFormat="1" s="95">
      <c r="A269" s="100" t="n"/>
      <c r="B269" s="97" t="n"/>
      <c r="C269" s="97" t="n"/>
      <c r="D269" s="97" t="n"/>
      <c r="E269" s="97">
        <f>SUM(C269:D269)</f>
        <v/>
      </c>
      <c r="F269" s="97" t="n"/>
      <c r="G269" s="97" t="n"/>
      <c r="H269" s="97" t="n"/>
      <c r="I269" s="97">
        <f>SUM(F269:H269)</f>
        <v/>
      </c>
      <c r="J269" s="97" t="n"/>
      <c r="K269" s="97" t="n"/>
      <c r="L269" s="97" t="n"/>
      <c r="M269" s="97" t="n"/>
      <c r="N269" s="97" t="n"/>
      <c r="O269" s="97" t="n"/>
      <c r="P269" s="100" t="n"/>
      <c r="Q269" s="97" t="n"/>
      <c r="R269" s="97" t="n"/>
      <c r="S269" s="97" t="n"/>
      <c r="T269" s="97" t="n"/>
      <c r="U269" s="97" t="n"/>
      <c r="V269" s="97" t="n"/>
      <c r="W269" s="119" t="inlineStr">
        <is>
          <t>✅ 可导入</t>
        </is>
      </c>
    </row>
    <row r="270" customFormat="1" s="95">
      <c r="A270" s="100" t="n"/>
      <c r="B270" s="96" t="n"/>
      <c r="C270" s="96" t="n"/>
      <c r="D270" s="96" t="n"/>
      <c r="E270" s="96">
        <f>SUM(C270:D270)</f>
        <v/>
      </c>
      <c r="F270" s="96" t="n"/>
      <c r="G270" s="96" t="n"/>
      <c r="H270" s="96" t="n"/>
      <c r="I270" s="96">
        <f>SUM(F270:H270)</f>
        <v/>
      </c>
      <c r="J270" s="96" t="n"/>
      <c r="K270" s="96" t="n"/>
      <c r="L270" s="96" t="n"/>
      <c r="M270" s="96" t="n"/>
      <c r="N270" s="96" t="n"/>
      <c r="O270" s="96" t="n"/>
      <c r="P270" s="100" t="n"/>
      <c r="Q270" s="96" t="n"/>
      <c r="R270" s="96" t="n"/>
      <c r="S270" s="96" t="n"/>
      <c r="T270" s="96" t="n"/>
      <c r="U270" s="96" t="n"/>
      <c r="V270" s="96" t="n"/>
      <c r="W270" s="119" t="inlineStr">
        <is>
          <t>✅ 可导入</t>
        </is>
      </c>
    </row>
    <row r="271" customFormat="1" s="95">
      <c r="A271" s="100" t="n"/>
      <c r="B271" s="97" t="n"/>
      <c r="C271" s="97" t="n"/>
      <c r="D271" s="97" t="n"/>
      <c r="E271" s="97">
        <f>SUM(C271:D271)</f>
        <v/>
      </c>
      <c r="F271" s="97" t="n"/>
      <c r="G271" s="97" t="n"/>
      <c r="H271" s="97" t="n"/>
      <c r="I271" s="97">
        <f>SUM(F271:H271)</f>
        <v/>
      </c>
      <c r="J271" s="97" t="n"/>
      <c r="K271" s="97" t="n"/>
      <c r="L271" s="97" t="n"/>
      <c r="M271" s="97" t="n"/>
      <c r="N271" s="97" t="n"/>
      <c r="O271" s="97" t="n"/>
      <c r="P271" s="100" t="n"/>
      <c r="Q271" s="97" t="n"/>
      <c r="R271" s="97" t="n"/>
      <c r="S271" s="97" t="n"/>
      <c r="T271" s="97" t="n"/>
      <c r="U271" s="97" t="n"/>
      <c r="V271" s="97" t="n"/>
      <c r="W271" s="119" t="inlineStr">
        <is>
          <t>✅ 可导入</t>
        </is>
      </c>
    </row>
    <row r="272" customFormat="1" s="95">
      <c r="A272" s="100" t="n"/>
      <c r="B272" s="96" t="n"/>
      <c r="C272" s="96" t="n"/>
      <c r="D272" s="96" t="n"/>
      <c r="E272" s="96">
        <f>SUM(C272:D272)</f>
        <v/>
      </c>
      <c r="F272" s="96" t="n"/>
      <c r="G272" s="96" t="n"/>
      <c r="H272" s="96" t="n"/>
      <c r="I272" s="96">
        <f>SUM(F272:H272)</f>
        <v/>
      </c>
      <c r="J272" s="96" t="n"/>
      <c r="K272" s="96" t="n"/>
      <c r="L272" s="96" t="n"/>
      <c r="M272" s="96" t="n"/>
      <c r="N272" s="96" t="n"/>
      <c r="O272" s="96" t="n"/>
      <c r="P272" s="100" t="n"/>
      <c r="Q272" s="96" t="n"/>
      <c r="R272" s="96" t="n"/>
      <c r="S272" s="96" t="n"/>
      <c r="T272" s="96" t="n"/>
      <c r="U272" s="96" t="n"/>
      <c r="V272" s="96" t="n"/>
      <c r="W272" s="119" t="inlineStr">
        <is>
          <t>✅ 可导入</t>
        </is>
      </c>
    </row>
    <row r="273" customFormat="1" s="95">
      <c r="A273" s="100" t="n"/>
      <c r="B273" s="97" t="n"/>
      <c r="C273" s="97" t="n"/>
      <c r="D273" s="97" t="n"/>
      <c r="E273" s="97">
        <f>SUM(C273:D273)</f>
        <v/>
      </c>
      <c r="F273" s="97" t="n"/>
      <c r="G273" s="97" t="n"/>
      <c r="H273" s="97" t="n"/>
      <c r="I273" s="97">
        <f>SUM(F273:H273)</f>
        <v/>
      </c>
      <c r="J273" s="97" t="n"/>
      <c r="K273" s="97" t="n"/>
      <c r="L273" s="97" t="n"/>
      <c r="M273" s="97" t="n"/>
      <c r="N273" s="97" t="n"/>
      <c r="O273" s="97" t="n"/>
      <c r="P273" s="100" t="n"/>
      <c r="Q273" s="97" t="n"/>
      <c r="R273" s="97" t="n"/>
      <c r="S273" s="97" t="n"/>
      <c r="T273" s="97" t="n"/>
      <c r="U273" s="97" t="n"/>
      <c r="V273" s="97" t="n"/>
      <c r="W273" s="119" t="inlineStr">
        <is>
          <t>✅ 可导入</t>
        </is>
      </c>
    </row>
    <row r="274" customFormat="1" s="95">
      <c r="A274" s="100" t="n"/>
      <c r="B274" s="96" t="n"/>
      <c r="C274" s="96" t="n"/>
      <c r="D274" s="96" t="n"/>
      <c r="E274" s="96">
        <f>SUM(C274:D274)</f>
        <v/>
      </c>
      <c r="F274" s="96" t="n"/>
      <c r="G274" s="96" t="n"/>
      <c r="H274" s="96" t="n"/>
      <c r="I274" s="96">
        <f>SUM(F274:H274)</f>
        <v/>
      </c>
      <c r="J274" s="96" t="n"/>
      <c r="K274" s="96" t="n"/>
      <c r="L274" s="96" t="n"/>
      <c r="M274" s="96" t="n"/>
      <c r="N274" s="96" t="n"/>
      <c r="O274" s="96" t="n"/>
      <c r="P274" s="100" t="n"/>
      <c r="Q274" s="96" t="n"/>
      <c r="R274" s="96" t="n"/>
      <c r="S274" s="96" t="n"/>
      <c r="T274" s="96" t="n"/>
      <c r="U274" s="96" t="n"/>
      <c r="V274" s="96" t="n"/>
      <c r="W274" s="119" t="inlineStr">
        <is>
          <t>✅ 可导入</t>
        </is>
      </c>
    </row>
    <row r="275" customFormat="1" s="95">
      <c r="A275" s="100" t="n"/>
      <c r="B275" s="97" t="n"/>
      <c r="C275" s="97" t="n"/>
      <c r="D275" s="97" t="n"/>
      <c r="E275" s="97">
        <f>SUM(C275:D275)</f>
        <v/>
      </c>
      <c r="F275" s="97" t="n"/>
      <c r="G275" s="97" t="n"/>
      <c r="H275" s="97" t="n"/>
      <c r="I275" s="97">
        <f>SUM(F275:H275)</f>
        <v/>
      </c>
      <c r="J275" s="97" t="n"/>
      <c r="K275" s="97" t="n"/>
      <c r="L275" s="97" t="n"/>
      <c r="M275" s="97" t="n"/>
      <c r="N275" s="97" t="n"/>
      <c r="O275" s="97" t="n"/>
      <c r="P275" s="100" t="n"/>
      <c r="Q275" s="97" t="n"/>
      <c r="R275" s="97" t="n"/>
      <c r="S275" s="97" t="n"/>
      <c r="T275" s="97" t="n"/>
      <c r="U275" s="97" t="n"/>
      <c r="V275" s="97" t="n"/>
      <c r="W275" s="119" t="inlineStr">
        <is>
          <t>✅ 可导入</t>
        </is>
      </c>
    </row>
    <row r="276" customFormat="1" s="95">
      <c r="A276" s="100" t="n"/>
      <c r="B276" s="96" t="n"/>
      <c r="C276" s="96" t="n"/>
      <c r="D276" s="96" t="n"/>
      <c r="E276" s="96">
        <f>SUM(C276:D276)</f>
        <v/>
      </c>
      <c r="F276" s="96" t="n"/>
      <c r="G276" s="96" t="n"/>
      <c r="H276" s="96" t="n"/>
      <c r="I276" s="96">
        <f>SUM(F276:H276)</f>
        <v/>
      </c>
      <c r="J276" s="96" t="n"/>
      <c r="K276" s="96" t="n"/>
      <c r="L276" s="96" t="n"/>
      <c r="M276" s="96" t="n"/>
      <c r="N276" s="96" t="n"/>
      <c r="O276" s="96" t="n"/>
      <c r="P276" s="100" t="n"/>
      <c r="Q276" s="96" t="n"/>
      <c r="R276" s="96" t="n"/>
      <c r="S276" s="96" t="n"/>
      <c r="T276" s="96" t="n"/>
      <c r="U276" s="96" t="n"/>
      <c r="V276" s="96" t="n"/>
      <c r="W276" s="119" t="inlineStr">
        <is>
          <t>✅ 可导入</t>
        </is>
      </c>
    </row>
    <row r="277" customFormat="1" s="95">
      <c r="A277" s="100" t="n"/>
      <c r="B277" s="97" t="n"/>
      <c r="C277" s="97" t="n"/>
      <c r="D277" s="97" t="n"/>
      <c r="E277" s="97">
        <f>SUM(C277:D277)</f>
        <v/>
      </c>
      <c r="F277" s="97" t="n"/>
      <c r="G277" s="97" t="n"/>
      <c r="H277" s="97" t="n"/>
      <c r="I277" s="97">
        <f>SUM(F277:H277)</f>
        <v/>
      </c>
      <c r="J277" s="97" t="n"/>
      <c r="K277" s="97" t="n"/>
      <c r="L277" s="97" t="n"/>
      <c r="M277" s="97" t="n"/>
      <c r="N277" s="97" t="n"/>
      <c r="O277" s="97" t="n"/>
      <c r="P277" s="100" t="n"/>
      <c r="Q277" s="97" t="n"/>
      <c r="R277" s="97" t="n"/>
      <c r="S277" s="97" t="n"/>
      <c r="T277" s="97" t="n"/>
      <c r="U277" s="97" t="n"/>
      <c r="V277" s="97" t="n"/>
      <c r="W277" s="119" t="inlineStr">
        <is>
          <t>✅ 可导入</t>
        </is>
      </c>
    </row>
    <row r="278" customFormat="1" s="95">
      <c r="A278" s="100" t="n"/>
      <c r="B278" s="96" t="n"/>
      <c r="C278" s="96" t="n"/>
      <c r="D278" s="96" t="n"/>
      <c r="E278" s="96">
        <f>SUM(C278:D278)</f>
        <v/>
      </c>
      <c r="F278" s="96" t="n"/>
      <c r="G278" s="96" t="n"/>
      <c r="H278" s="96" t="n"/>
      <c r="I278" s="96">
        <f>SUM(F278:H278)</f>
        <v/>
      </c>
      <c r="J278" s="96" t="n"/>
      <c r="K278" s="96" t="n"/>
      <c r="L278" s="96" t="n"/>
      <c r="M278" s="96" t="n"/>
      <c r="N278" s="96" t="n"/>
      <c r="O278" s="96" t="n"/>
      <c r="P278" s="100" t="n"/>
      <c r="Q278" s="96" t="n"/>
      <c r="R278" s="96" t="n"/>
      <c r="S278" s="96" t="n"/>
      <c r="T278" s="96" t="n"/>
      <c r="U278" s="96" t="n"/>
      <c r="V278" s="96" t="n"/>
      <c r="W278" s="119" t="inlineStr">
        <is>
          <t>✅ 可导入</t>
        </is>
      </c>
    </row>
    <row r="279" customFormat="1" s="95">
      <c r="A279" s="100" t="n"/>
      <c r="B279" s="97" t="n"/>
      <c r="C279" s="97" t="n"/>
      <c r="D279" s="97" t="n"/>
      <c r="E279" s="97">
        <f>SUM(C279:D279)</f>
        <v/>
      </c>
      <c r="F279" s="97" t="n"/>
      <c r="G279" s="97" t="n"/>
      <c r="H279" s="97" t="n"/>
      <c r="I279" s="97">
        <f>SUM(F279:H279)</f>
        <v/>
      </c>
      <c r="J279" s="97" t="n"/>
      <c r="K279" s="97" t="n"/>
      <c r="L279" s="97" t="n"/>
      <c r="M279" s="97" t="n"/>
      <c r="N279" s="97" t="n"/>
      <c r="O279" s="97" t="n"/>
      <c r="P279" s="100" t="n"/>
      <c r="Q279" s="97" t="n"/>
      <c r="R279" s="97" t="n"/>
      <c r="S279" s="97" t="n"/>
      <c r="T279" s="97" t="n"/>
      <c r="U279" s="97" t="n"/>
      <c r="V279" s="97" t="n"/>
      <c r="W279" s="119" t="inlineStr">
        <is>
          <t>✅ 可导入</t>
        </is>
      </c>
    </row>
    <row r="280" customFormat="1" s="95">
      <c r="A280" s="100" t="n"/>
      <c r="B280" s="96" t="n"/>
      <c r="C280" s="96" t="n"/>
      <c r="D280" s="96" t="n"/>
      <c r="E280" s="96">
        <f>SUM(C280:D280)</f>
        <v/>
      </c>
      <c r="F280" s="96" t="n"/>
      <c r="G280" s="96" t="n"/>
      <c r="H280" s="96" t="n"/>
      <c r="I280" s="96">
        <f>SUM(F280:H280)</f>
        <v/>
      </c>
      <c r="J280" s="96" t="n"/>
      <c r="K280" s="96" t="n"/>
      <c r="L280" s="96" t="n"/>
      <c r="M280" s="96" t="n"/>
      <c r="N280" s="96" t="n"/>
      <c r="O280" s="96" t="n"/>
      <c r="P280" s="100" t="n"/>
      <c r="Q280" s="96" t="n"/>
      <c r="R280" s="96" t="n"/>
      <c r="S280" s="96" t="n"/>
      <c r="T280" s="96" t="n"/>
      <c r="U280" s="96" t="n"/>
      <c r="V280" s="96" t="n"/>
      <c r="W280" s="119" t="inlineStr">
        <is>
          <t>✅ 可导入</t>
        </is>
      </c>
    </row>
    <row r="281" customFormat="1" s="95">
      <c r="A281" s="100" t="n"/>
      <c r="B281" s="97" t="n"/>
      <c r="C281" s="97" t="n"/>
      <c r="D281" s="97" t="n"/>
      <c r="E281" s="97">
        <f>SUM(C281:D281)</f>
        <v/>
      </c>
      <c r="F281" s="97" t="n"/>
      <c r="G281" s="97" t="n"/>
      <c r="H281" s="97" t="n"/>
      <c r="I281" s="97">
        <f>SUM(F281:H281)</f>
        <v/>
      </c>
      <c r="J281" s="97" t="n"/>
      <c r="K281" s="97" t="n"/>
      <c r="L281" s="97" t="n"/>
      <c r="M281" s="97" t="n"/>
      <c r="N281" s="97" t="n"/>
      <c r="O281" s="97" t="n"/>
      <c r="P281" s="100" t="n"/>
      <c r="Q281" s="97" t="n"/>
      <c r="R281" s="97" t="n"/>
      <c r="S281" s="97" t="n"/>
      <c r="T281" s="97" t="n"/>
      <c r="U281" s="97" t="n"/>
      <c r="V281" s="97" t="n"/>
      <c r="W281" s="119" t="inlineStr">
        <is>
          <t>✅ 可导入</t>
        </is>
      </c>
    </row>
    <row r="282" customFormat="1" s="95">
      <c r="A282" s="100" t="n"/>
      <c r="B282" s="96" t="n"/>
      <c r="C282" s="96" t="n"/>
      <c r="D282" s="96" t="n"/>
      <c r="E282" s="96">
        <f>SUM(C282:D282)</f>
        <v/>
      </c>
      <c r="F282" s="96" t="n"/>
      <c r="G282" s="96" t="n"/>
      <c r="H282" s="96" t="n"/>
      <c r="I282" s="96">
        <f>SUM(F282:H282)</f>
        <v/>
      </c>
      <c r="J282" s="96" t="n"/>
      <c r="K282" s="96" t="n"/>
      <c r="L282" s="96" t="n"/>
      <c r="M282" s="96" t="n"/>
      <c r="N282" s="96" t="n"/>
      <c r="O282" s="96" t="n"/>
      <c r="P282" s="100" t="n"/>
      <c r="Q282" s="96" t="n"/>
      <c r="R282" s="96" t="n"/>
      <c r="S282" s="96" t="n"/>
      <c r="T282" s="96" t="n"/>
      <c r="U282" s="96" t="n"/>
      <c r="V282" s="96" t="n"/>
      <c r="W282" s="119" t="inlineStr">
        <is>
          <t>✅ 可导入</t>
        </is>
      </c>
    </row>
    <row r="283" customFormat="1" s="95">
      <c r="A283" s="100" t="n"/>
      <c r="B283" s="97" t="n"/>
      <c r="C283" s="97" t="n"/>
      <c r="D283" s="97" t="n"/>
      <c r="E283" s="97">
        <f>SUM(C283:D283)</f>
        <v/>
      </c>
      <c r="F283" s="97" t="n"/>
      <c r="G283" s="97" t="n"/>
      <c r="H283" s="97" t="n"/>
      <c r="I283" s="97">
        <f>SUM(F283:H283)</f>
        <v/>
      </c>
      <c r="J283" s="97" t="n"/>
      <c r="K283" s="97" t="n"/>
      <c r="L283" s="97" t="n"/>
      <c r="M283" s="97" t="n"/>
      <c r="N283" s="97" t="n"/>
      <c r="O283" s="97" t="n"/>
      <c r="P283" s="100" t="n"/>
      <c r="Q283" s="97" t="n"/>
      <c r="R283" s="97" t="n"/>
      <c r="S283" s="97" t="n"/>
      <c r="T283" s="97" t="n"/>
      <c r="U283" s="97" t="n"/>
      <c r="V283" s="97" t="n"/>
      <c r="W283" s="119" t="inlineStr">
        <is>
          <t>✅ 可导入</t>
        </is>
      </c>
    </row>
    <row r="284" customFormat="1" s="95">
      <c r="A284" s="100" t="n"/>
      <c r="B284" s="96" t="n"/>
      <c r="C284" s="96" t="n"/>
      <c r="D284" s="96" t="n"/>
      <c r="E284" s="96">
        <f>SUM(C284:D284)</f>
        <v/>
      </c>
      <c r="F284" s="96" t="n"/>
      <c r="G284" s="96" t="n"/>
      <c r="H284" s="96" t="n"/>
      <c r="I284" s="96">
        <f>SUM(F284:H284)</f>
        <v/>
      </c>
      <c r="J284" s="96" t="n"/>
      <c r="K284" s="96" t="n"/>
      <c r="L284" s="96" t="n"/>
      <c r="M284" s="96" t="n"/>
      <c r="N284" s="96" t="n"/>
      <c r="O284" s="96" t="n"/>
      <c r="P284" s="100" t="n"/>
      <c r="Q284" s="96" t="n"/>
      <c r="R284" s="96" t="n"/>
      <c r="S284" s="96" t="n"/>
      <c r="T284" s="96" t="n"/>
      <c r="U284" s="96" t="n"/>
      <c r="V284" s="96" t="n"/>
      <c r="W284" s="119" t="inlineStr">
        <is>
          <t>✅ 可导入</t>
        </is>
      </c>
    </row>
    <row r="285" customFormat="1" s="95">
      <c r="A285" s="100" t="n"/>
      <c r="B285" s="97" t="n"/>
      <c r="C285" s="97" t="n"/>
      <c r="D285" s="97" t="n"/>
      <c r="E285" s="97">
        <f>SUM(C285:D285)</f>
        <v/>
      </c>
      <c r="F285" s="97" t="n"/>
      <c r="G285" s="97" t="n"/>
      <c r="H285" s="97" t="n"/>
      <c r="I285" s="97">
        <f>SUM(F285:H285)</f>
        <v/>
      </c>
      <c r="J285" s="97" t="n"/>
      <c r="K285" s="97" t="n"/>
      <c r="L285" s="97" t="n"/>
      <c r="M285" s="97" t="n"/>
      <c r="N285" s="97" t="n"/>
      <c r="O285" s="97" t="n"/>
      <c r="P285" s="100" t="n"/>
      <c r="Q285" s="97" t="n"/>
      <c r="R285" s="97" t="n"/>
      <c r="S285" s="97" t="n"/>
      <c r="T285" s="97" t="n"/>
      <c r="U285" s="97" t="n"/>
      <c r="V285" s="97" t="n"/>
      <c r="W285" s="119" t="inlineStr">
        <is>
          <t>✅ 可导入</t>
        </is>
      </c>
    </row>
    <row r="286" customFormat="1" s="95">
      <c r="A286" s="100" t="n"/>
      <c r="B286" s="96" t="n"/>
      <c r="C286" s="96" t="n"/>
      <c r="D286" s="96" t="n"/>
      <c r="E286" s="96">
        <f>SUM(C286:D286)</f>
        <v/>
      </c>
      <c r="F286" s="96" t="n"/>
      <c r="G286" s="96" t="n"/>
      <c r="H286" s="96" t="n"/>
      <c r="I286" s="96">
        <f>SUM(F286:H286)</f>
        <v/>
      </c>
      <c r="J286" s="96" t="n"/>
      <c r="K286" s="96" t="n"/>
      <c r="L286" s="96" t="n"/>
      <c r="M286" s="96" t="n"/>
      <c r="N286" s="96" t="n"/>
      <c r="O286" s="96" t="n"/>
      <c r="P286" s="100" t="n"/>
      <c r="Q286" s="96" t="n"/>
      <c r="R286" s="96" t="n"/>
      <c r="S286" s="96" t="n"/>
      <c r="T286" s="96" t="n"/>
      <c r="U286" s="96" t="n"/>
      <c r="V286" s="96" t="n"/>
      <c r="W286" s="119" t="inlineStr">
        <is>
          <t>✅ 可导入</t>
        </is>
      </c>
    </row>
    <row r="287" customFormat="1" s="95">
      <c r="A287" s="100" t="n"/>
      <c r="B287" s="97" t="n"/>
      <c r="C287" s="97" t="n"/>
      <c r="D287" s="97" t="n"/>
      <c r="E287" s="97">
        <f>SUM(C287:D287)</f>
        <v/>
      </c>
      <c r="F287" s="97" t="n"/>
      <c r="G287" s="97" t="n"/>
      <c r="H287" s="97" t="n"/>
      <c r="I287" s="97">
        <f>SUM(F287:H287)</f>
        <v/>
      </c>
      <c r="J287" s="97" t="n"/>
      <c r="K287" s="97" t="n"/>
      <c r="L287" s="97" t="n"/>
      <c r="M287" s="97" t="n"/>
      <c r="N287" s="97" t="n"/>
      <c r="O287" s="97" t="n"/>
      <c r="P287" s="100" t="n"/>
      <c r="Q287" s="97" t="n"/>
      <c r="R287" s="97" t="n"/>
      <c r="S287" s="97" t="n"/>
      <c r="T287" s="97" t="n"/>
      <c r="U287" s="97" t="n"/>
      <c r="V287" s="97" t="n"/>
      <c r="W287" s="119" t="inlineStr">
        <is>
          <t>✅ 可导入</t>
        </is>
      </c>
    </row>
    <row r="288" customFormat="1" s="95">
      <c r="A288" s="100" t="n"/>
      <c r="B288" s="96" t="n"/>
      <c r="C288" s="96" t="n"/>
      <c r="D288" s="96" t="n"/>
      <c r="E288" s="96">
        <f>SUM(C288:D288)</f>
        <v/>
      </c>
      <c r="F288" s="96" t="n"/>
      <c r="G288" s="96" t="n"/>
      <c r="H288" s="96" t="n"/>
      <c r="I288" s="96">
        <f>SUM(F288:H288)</f>
        <v/>
      </c>
      <c r="J288" s="96" t="n"/>
      <c r="K288" s="96" t="n"/>
      <c r="L288" s="96" t="n"/>
      <c r="M288" s="96" t="n"/>
      <c r="N288" s="96" t="n"/>
      <c r="O288" s="96" t="n"/>
      <c r="P288" s="100" t="n"/>
      <c r="Q288" s="96" t="n"/>
      <c r="R288" s="96" t="n"/>
      <c r="S288" s="96" t="n"/>
      <c r="T288" s="96" t="n"/>
      <c r="U288" s="96" t="n"/>
      <c r="V288" s="96" t="n"/>
      <c r="W288" s="119" t="inlineStr">
        <is>
          <t>✅ 可导入</t>
        </is>
      </c>
    </row>
    <row r="289" customFormat="1" s="95">
      <c r="A289" s="100" t="n"/>
      <c r="B289" s="97" t="n"/>
      <c r="C289" s="97" t="n"/>
      <c r="D289" s="97" t="n"/>
      <c r="E289" s="97">
        <f>SUM(C289:D289)</f>
        <v/>
      </c>
      <c r="F289" s="97" t="n"/>
      <c r="G289" s="97" t="n"/>
      <c r="H289" s="97" t="n"/>
      <c r="I289" s="97">
        <f>SUM(F289:H289)</f>
        <v/>
      </c>
      <c r="J289" s="97" t="n"/>
      <c r="K289" s="97" t="n"/>
      <c r="L289" s="97" t="n"/>
      <c r="M289" s="97" t="n"/>
      <c r="N289" s="97" t="n"/>
      <c r="O289" s="97" t="n"/>
      <c r="P289" s="100" t="n"/>
      <c r="Q289" s="97" t="n"/>
      <c r="R289" s="97" t="n"/>
      <c r="S289" s="97" t="n"/>
      <c r="T289" s="97" t="n"/>
      <c r="U289" s="97" t="n"/>
      <c r="V289" s="97" t="n"/>
      <c r="W289" s="119" t="inlineStr">
        <is>
          <t>✅ 可导入</t>
        </is>
      </c>
    </row>
    <row r="290" customFormat="1" s="95">
      <c r="A290" s="100" t="n"/>
      <c r="B290" s="96" t="n"/>
      <c r="C290" s="96" t="n"/>
      <c r="D290" s="96" t="n"/>
      <c r="E290" s="96">
        <f>SUM(C290:D290)</f>
        <v/>
      </c>
      <c r="F290" s="96" t="n"/>
      <c r="G290" s="96" t="n"/>
      <c r="H290" s="96" t="n"/>
      <c r="I290" s="96">
        <f>SUM(F290:H290)</f>
        <v/>
      </c>
      <c r="J290" s="96" t="n"/>
      <c r="K290" s="96" t="n"/>
      <c r="L290" s="96" t="n"/>
      <c r="M290" s="96" t="n"/>
      <c r="N290" s="96" t="n"/>
      <c r="O290" s="96" t="n"/>
      <c r="P290" s="100" t="n"/>
      <c r="Q290" s="96" t="n"/>
      <c r="R290" s="96" t="n"/>
      <c r="S290" s="96" t="n"/>
      <c r="T290" s="96" t="n"/>
      <c r="U290" s="96" t="n"/>
      <c r="V290" s="96" t="n"/>
      <c r="W290" s="119" t="inlineStr">
        <is>
          <t>✅ 可导入</t>
        </is>
      </c>
    </row>
    <row r="291" customFormat="1" s="95">
      <c r="A291" s="100" t="n"/>
      <c r="B291" s="97" t="n"/>
      <c r="C291" s="97" t="n"/>
      <c r="D291" s="97" t="n"/>
      <c r="E291" s="97">
        <f>SUM(C291:D291)</f>
        <v/>
      </c>
      <c r="F291" s="97" t="n"/>
      <c r="G291" s="97" t="n"/>
      <c r="H291" s="97" t="n"/>
      <c r="I291" s="97">
        <f>SUM(F291:H291)</f>
        <v/>
      </c>
      <c r="J291" s="97" t="n"/>
      <c r="K291" s="97" t="n"/>
      <c r="L291" s="97" t="n"/>
      <c r="M291" s="97" t="n"/>
      <c r="N291" s="97" t="n"/>
      <c r="O291" s="97" t="n"/>
      <c r="P291" s="100" t="n"/>
      <c r="Q291" s="97" t="n"/>
      <c r="R291" s="97" t="n"/>
      <c r="S291" s="97" t="n"/>
      <c r="T291" s="97" t="n"/>
      <c r="U291" s="97" t="n"/>
      <c r="V291" s="97" t="n"/>
      <c r="W291" s="119" t="inlineStr">
        <is>
          <t>✅ 可导入</t>
        </is>
      </c>
    </row>
    <row r="292" customFormat="1" s="95">
      <c r="A292" s="100" t="n"/>
      <c r="B292" s="96" t="n"/>
      <c r="C292" s="96" t="n"/>
      <c r="D292" s="96" t="n"/>
      <c r="E292" s="96">
        <f>SUM(C292:D292)</f>
        <v/>
      </c>
      <c r="F292" s="96" t="n"/>
      <c r="G292" s="96" t="n"/>
      <c r="H292" s="96" t="n"/>
      <c r="I292" s="96">
        <f>SUM(F292:H292)</f>
        <v/>
      </c>
      <c r="J292" s="96" t="n"/>
      <c r="K292" s="96" t="n"/>
      <c r="L292" s="96" t="n"/>
      <c r="M292" s="96" t="n"/>
      <c r="N292" s="96" t="n"/>
      <c r="O292" s="96" t="n"/>
      <c r="P292" s="100" t="n"/>
      <c r="Q292" s="96" t="n"/>
      <c r="R292" s="96" t="n"/>
      <c r="S292" s="96" t="n"/>
      <c r="T292" s="96" t="n"/>
      <c r="U292" s="96" t="n"/>
      <c r="V292" s="96" t="n"/>
      <c r="W292" s="119" t="inlineStr">
        <is>
          <t>✅ 可导入</t>
        </is>
      </c>
    </row>
    <row r="293" customFormat="1" s="95">
      <c r="A293" s="100" t="n"/>
      <c r="B293" s="97" t="n"/>
      <c r="C293" s="97" t="n"/>
      <c r="D293" s="97" t="n"/>
      <c r="E293" s="97">
        <f>SUM(C293:D293)</f>
        <v/>
      </c>
      <c r="F293" s="97" t="n"/>
      <c r="G293" s="97" t="n"/>
      <c r="H293" s="97" t="n"/>
      <c r="I293" s="97">
        <f>SUM(F293:H293)</f>
        <v/>
      </c>
      <c r="J293" s="97" t="n"/>
      <c r="K293" s="97" t="n"/>
      <c r="L293" s="97" t="n"/>
      <c r="M293" s="97" t="n"/>
      <c r="N293" s="97" t="n"/>
      <c r="O293" s="97" t="n"/>
      <c r="P293" s="100" t="n"/>
      <c r="Q293" s="97" t="n"/>
      <c r="R293" s="97" t="n"/>
      <c r="S293" s="97" t="n"/>
      <c r="T293" s="97" t="n"/>
      <c r="U293" s="97" t="n"/>
      <c r="V293" s="97" t="n"/>
      <c r="W293" s="119" t="inlineStr">
        <is>
          <t>✅ 可导入</t>
        </is>
      </c>
    </row>
    <row r="294" customFormat="1" s="95">
      <c r="A294" s="100" t="n"/>
      <c r="B294" s="96" t="n"/>
      <c r="C294" s="96" t="n"/>
      <c r="D294" s="96" t="n"/>
      <c r="E294" s="96">
        <f>SUM(C294:D294)</f>
        <v/>
      </c>
      <c r="F294" s="96" t="n"/>
      <c r="G294" s="96" t="n"/>
      <c r="H294" s="96" t="n"/>
      <c r="I294" s="96">
        <f>SUM(F294:H294)</f>
        <v/>
      </c>
      <c r="J294" s="96" t="n"/>
      <c r="K294" s="96" t="n"/>
      <c r="L294" s="96" t="n"/>
      <c r="M294" s="96" t="n"/>
      <c r="N294" s="96" t="n"/>
      <c r="O294" s="96" t="n"/>
      <c r="P294" s="100" t="n"/>
      <c r="Q294" s="96" t="n"/>
      <c r="R294" s="96" t="n"/>
      <c r="S294" s="96" t="n"/>
      <c r="T294" s="96" t="n"/>
      <c r="U294" s="96" t="n"/>
      <c r="V294" s="96" t="n"/>
      <c r="W294" s="119" t="inlineStr">
        <is>
          <t>✅ 可导入</t>
        </is>
      </c>
    </row>
    <row r="295" customFormat="1" s="95">
      <c r="A295" s="100" t="n"/>
      <c r="B295" s="97" t="n"/>
      <c r="C295" s="97" t="n"/>
      <c r="D295" s="97" t="n"/>
      <c r="E295" s="97">
        <f>SUM(C295:D295)</f>
        <v/>
      </c>
      <c r="F295" s="97" t="n"/>
      <c r="G295" s="97" t="n"/>
      <c r="H295" s="97" t="n"/>
      <c r="I295" s="97">
        <f>SUM(F295:H295)</f>
        <v/>
      </c>
      <c r="J295" s="97" t="n"/>
      <c r="K295" s="97" t="n"/>
      <c r="L295" s="97" t="n"/>
      <c r="M295" s="97" t="n"/>
      <c r="N295" s="97" t="n"/>
      <c r="O295" s="97" t="n"/>
      <c r="P295" s="100" t="n"/>
      <c r="Q295" s="97" t="n"/>
      <c r="R295" s="97" t="n"/>
      <c r="S295" s="97" t="n"/>
      <c r="T295" s="97" t="n"/>
      <c r="U295" s="97" t="n"/>
      <c r="V295" s="97" t="n"/>
      <c r="W295" s="119" t="inlineStr">
        <is>
          <t>✅ 可导入</t>
        </is>
      </c>
    </row>
    <row r="296" customFormat="1" s="95">
      <c r="A296" s="100" t="n"/>
      <c r="B296" s="96" t="n"/>
      <c r="C296" s="96" t="n"/>
      <c r="D296" s="96" t="n"/>
      <c r="E296" s="96">
        <f>SUM(C296:D296)</f>
        <v/>
      </c>
      <c r="F296" s="96" t="n"/>
      <c r="G296" s="96" t="n"/>
      <c r="H296" s="96" t="n"/>
      <c r="I296" s="96">
        <f>SUM(F296:H296)</f>
        <v/>
      </c>
      <c r="J296" s="96" t="n"/>
      <c r="K296" s="96" t="n"/>
      <c r="L296" s="96" t="n"/>
      <c r="M296" s="96" t="n"/>
      <c r="N296" s="96" t="n"/>
      <c r="O296" s="96" t="n"/>
      <c r="P296" s="100" t="n"/>
      <c r="Q296" s="96" t="n"/>
      <c r="R296" s="96" t="n"/>
      <c r="S296" s="96" t="n"/>
      <c r="T296" s="96" t="n"/>
      <c r="U296" s="96" t="n"/>
      <c r="V296" s="96" t="n"/>
      <c r="W296" s="119" t="inlineStr">
        <is>
          <t>✅ 可导入</t>
        </is>
      </c>
    </row>
    <row r="297" customFormat="1" s="95">
      <c r="A297" s="100" t="n"/>
      <c r="B297" s="97" t="n"/>
      <c r="C297" s="97" t="n"/>
      <c r="D297" s="97" t="n"/>
      <c r="E297" s="97">
        <f>SUM(C297:D297)</f>
        <v/>
      </c>
      <c r="F297" s="97" t="n"/>
      <c r="G297" s="97" t="n"/>
      <c r="H297" s="97" t="n"/>
      <c r="I297" s="97">
        <f>SUM(F297:H297)</f>
        <v/>
      </c>
      <c r="J297" s="97" t="n"/>
      <c r="K297" s="97" t="n"/>
      <c r="L297" s="97" t="n"/>
      <c r="M297" s="97" t="n"/>
      <c r="N297" s="97" t="n"/>
      <c r="O297" s="97" t="n"/>
      <c r="P297" s="100" t="n"/>
      <c r="Q297" s="97" t="n"/>
      <c r="R297" s="97" t="n"/>
      <c r="S297" s="97" t="n"/>
      <c r="T297" s="97" t="n"/>
      <c r="U297" s="97" t="n"/>
      <c r="V297" s="97" t="n"/>
      <c r="W297" s="119" t="inlineStr">
        <is>
          <t>✅ 可导入</t>
        </is>
      </c>
    </row>
    <row r="298" customFormat="1" s="95">
      <c r="A298" s="100" t="n"/>
      <c r="B298" s="96" t="n"/>
      <c r="C298" s="96" t="n"/>
      <c r="D298" s="96" t="n"/>
      <c r="E298" s="96">
        <f>SUM(C298:D298)</f>
        <v/>
      </c>
      <c r="F298" s="96" t="n"/>
      <c r="G298" s="96" t="n"/>
      <c r="H298" s="96" t="n"/>
      <c r="I298" s="96">
        <f>SUM(F298:H298)</f>
        <v/>
      </c>
      <c r="J298" s="96" t="n"/>
      <c r="K298" s="96" t="n"/>
      <c r="L298" s="96" t="n"/>
      <c r="M298" s="96" t="n"/>
      <c r="N298" s="96" t="n"/>
      <c r="O298" s="96" t="n"/>
      <c r="P298" s="100" t="n"/>
      <c r="Q298" s="96" t="n"/>
      <c r="R298" s="96" t="n"/>
      <c r="S298" s="96" t="n"/>
      <c r="T298" s="96" t="n"/>
      <c r="U298" s="96" t="n"/>
      <c r="V298" s="96" t="n"/>
      <c r="W298" s="119" t="inlineStr">
        <is>
          <t>✅ 可导入</t>
        </is>
      </c>
    </row>
    <row r="299" customFormat="1" s="95">
      <c r="A299" s="100" t="n"/>
      <c r="B299" s="97" t="n"/>
      <c r="C299" s="97" t="n"/>
      <c r="D299" s="97" t="n"/>
      <c r="E299" s="97">
        <f>SUM(C299:D299)</f>
        <v/>
      </c>
      <c r="F299" s="97" t="n"/>
      <c r="G299" s="97" t="n"/>
      <c r="H299" s="97" t="n"/>
      <c r="I299" s="97">
        <f>SUM(F299:H299)</f>
        <v/>
      </c>
      <c r="J299" s="97" t="n"/>
      <c r="K299" s="97" t="n"/>
      <c r="L299" s="97" t="n"/>
      <c r="M299" s="97" t="n"/>
      <c r="N299" s="97" t="n"/>
      <c r="O299" s="97" t="n"/>
      <c r="P299" s="100" t="n"/>
      <c r="Q299" s="97" t="n"/>
      <c r="R299" s="97" t="n"/>
      <c r="S299" s="97" t="n"/>
      <c r="T299" s="97" t="n"/>
      <c r="U299" s="97" t="n"/>
      <c r="V299" s="97" t="n"/>
      <c r="W299" s="119" t="inlineStr">
        <is>
          <t>✅ 可导入</t>
        </is>
      </c>
    </row>
    <row r="300" customFormat="1" s="95">
      <c r="A300" s="100" t="n"/>
      <c r="B300" s="96" t="n"/>
      <c r="C300" s="96" t="n"/>
      <c r="D300" s="96" t="n"/>
      <c r="E300" s="96">
        <f>SUM(C300:D300)</f>
        <v/>
      </c>
      <c r="F300" s="96" t="n"/>
      <c r="G300" s="96" t="n"/>
      <c r="H300" s="96" t="n"/>
      <c r="I300" s="96">
        <f>SUM(F300:H300)</f>
        <v/>
      </c>
      <c r="J300" s="96" t="n"/>
      <c r="K300" s="96" t="n"/>
      <c r="L300" s="96" t="n"/>
      <c r="M300" s="96" t="n"/>
      <c r="N300" s="96" t="n"/>
      <c r="O300" s="96" t="n"/>
      <c r="P300" s="100" t="n"/>
      <c r="Q300" s="96" t="n"/>
      <c r="R300" s="96" t="n"/>
      <c r="S300" s="96" t="n"/>
      <c r="T300" s="96" t="n"/>
      <c r="U300" s="96" t="n"/>
      <c r="V300" s="96" t="n"/>
      <c r="W300" s="119" t="inlineStr">
        <is>
          <t>✅ 可导入</t>
        </is>
      </c>
    </row>
    <row r="301" customFormat="1" s="95">
      <c r="A301" s="100" t="n"/>
      <c r="B301" s="97" t="n"/>
      <c r="C301" s="97" t="n"/>
      <c r="D301" s="97" t="n"/>
      <c r="E301" s="97">
        <f>SUM(C301:D301)</f>
        <v/>
      </c>
      <c r="F301" s="97" t="n"/>
      <c r="G301" s="97" t="n"/>
      <c r="H301" s="97" t="n"/>
      <c r="I301" s="97">
        <f>SUM(F301:H301)</f>
        <v/>
      </c>
      <c r="J301" s="97" t="n"/>
      <c r="K301" s="97" t="n"/>
      <c r="L301" s="97" t="n"/>
      <c r="M301" s="97" t="n"/>
      <c r="N301" s="97" t="n"/>
      <c r="O301" s="97" t="n"/>
      <c r="P301" s="100" t="n"/>
      <c r="Q301" s="97" t="n"/>
      <c r="R301" s="97" t="n"/>
      <c r="S301" s="97" t="n"/>
      <c r="T301" s="97" t="n"/>
      <c r="U301" s="97" t="n"/>
      <c r="V301" s="97" t="n"/>
      <c r="W301" s="119" t="inlineStr">
        <is>
          <t>✅ 可导入</t>
        </is>
      </c>
    </row>
    <row r="302" customFormat="1" s="95">
      <c r="A302" s="100" t="n"/>
      <c r="B302" s="96" t="n"/>
      <c r="C302" s="96" t="n"/>
      <c r="D302" s="96" t="n"/>
      <c r="E302" s="96">
        <f>SUM(C302:D302)</f>
        <v/>
      </c>
      <c r="F302" s="96" t="n"/>
      <c r="G302" s="96" t="n"/>
      <c r="H302" s="96" t="n"/>
      <c r="I302" s="96">
        <f>SUM(F302:H302)</f>
        <v/>
      </c>
      <c r="J302" s="96" t="n"/>
      <c r="K302" s="96" t="n"/>
      <c r="L302" s="96" t="n"/>
      <c r="M302" s="96" t="n"/>
      <c r="N302" s="96" t="n"/>
      <c r="O302" s="96" t="n"/>
      <c r="P302" s="100" t="n"/>
      <c r="Q302" s="96" t="n"/>
      <c r="R302" s="96" t="n"/>
      <c r="S302" s="96" t="n"/>
      <c r="T302" s="96" t="n"/>
      <c r="U302" s="96" t="n"/>
      <c r="V302" s="96" t="n"/>
      <c r="W302" s="119" t="inlineStr">
        <is>
          <t>✅ 可导入</t>
        </is>
      </c>
    </row>
    <row r="303" customFormat="1" s="95">
      <c r="A303" s="100" t="n"/>
      <c r="B303" s="97" t="n"/>
      <c r="C303" s="97" t="n"/>
      <c r="D303" s="97" t="n"/>
      <c r="E303" s="97">
        <f>SUM(C303:D303)</f>
        <v/>
      </c>
      <c r="F303" s="97" t="n"/>
      <c r="G303" s="97" t="n"/>
      <c r="H303" s="97" t="n"/>
      <c r="I303" s="97">
        <f>SUM(F303:H303)</f>
        <v/>
      </c>
      <c r="J303" s="97" t="n"/>
      <c r="K303" s="97" t="n"/>
      <c r="L303" s="97" t="n"/>
      <c r="M303" s="97" t="n"/>
      <c r="N303" s="97" t="n"/>
      <c r="O303" s="97" t="n"/>
      <c r="P303" s="100" t="n"/>
      <c r="Q303" s="97" t="n"/>
      <c r="R303" s="97" t="n"/>
      <c r="S303" s="97" t="n"/>
      <c r="T303" s="97" t="n"/>
      <c r="U303" s="97" t="n"/>
      <c r="V303" s="97" t="n"/>
      <c r="W303" s="119" t="inlineStr">
        <is>
          <t>✅ 可导入</t>
        </is>
      </c>
    </row>
    <row r="304" customFormat="1" s="95">
      <c r="A304" s="100" t="n"/>
      <c r="B304" s="96" t="n"/>
      <c r="C304" s="96" t="n"/>
      <c r="D304" s="96" t="n"/>
      <c r="E304" s="96">
        <f>SUM(C304:D304)</f>
        <v/>
      </c>
      <c r="F304" s="96" t="n"/>
      <c r="G304" s="96" t="n"/>
      <c r="H304" s="96" t="n"/>
      <c r="I304" s="96">
        <f>SUM(F304:H304)</f>
        <v/>
      </c>
      <c r="J304" s="96" t="n"/>
      <c r="K304" s="96" t="n"/>
      <c r="L304" s="96" t="n"/>
      <c r="M304" s="96" t="n"/>
      <c r="N304" s="96" t="n"/>
      <c r="O304" s="96" t="n"/>
      <c r="P304" s="100" t="n"/>
      <c r="Q304" s="96" t="n"/>
      <c r="R304" s="96" t="n"/>
      <c r="S304" s="96" t="n"/>
      <c r="T304" s="96" t="n"/>
      <c r="U304" s="96" t="n"/>
      <c r="V304" s="96" t="n"/>
      <c r="W304" s="119" t="inlineStr">
        <is>
          <t>✅ 可导入</t>
        </is>
      </c>
    </row>
    <row r="305" customFormat="1" s="95">
      <c r="A305" s="100" t="n"/>
      <c r="B305" s="97" t="n"/>
      <c r="C305" s="97" t="n"/>
      <c r="D305" s="97" t="n"/>
      <c r="E305" s="97">
        <f>SUM(C305:D305)</f>
        <v/>
      </c>
      <c r="F305" s="97" t="n"/>
      <c r="G305" s="97" t="n"/>
      <c r="H305" s="97" t="n"/>
      <c r="I305" s="97">
        <f>SUM(F305:H305)</f>
        <v/>
      </c>
      <c r="J305" s="97" t="n"/>
      <c r="K305" s="97" t="n"/>
      <c r="L305" s="97" t="n"/>
      <c r="M305" s="97" t="n"/>
      <c r="N305" s="97" t="n"/>
      <c r="O305" s="97" t="n"/>
      <c r="P305" s="100" t="n"/>
      <c r="Q305" s="97" t="n"/>
      <c r="R305" s="97" t="n"/>
      <c r="S305" s="97" t="n"/>
      <c r="T305" s="97" t="n"/>
      <c r="U305" s="97" t="n"/>
      <c r="V305" s="97" t="n"/>
      <c r="W305" s="119" t="inlineStr">
        <is>
          <t>✅ 可导入</t>
        </is>
      </c>
    </row>
    <row r="306" customFormat="1" s="95">
      <c r="A306" s="100" t="n"/>
      <c r="B306" s="96" t="n"/>
      <c r="C306" s="96" t="n"/>
      <c r="D306" s="96" t="n"/>
      <c r="E306" s="96">
        <f>SUM(C306:D306)</f>
        <v/>
      </c>
      <c r="F306" s="96" t="n"/>
      <c r="G306" s="96" t="n"/>
      <c r="H306" s="96" t="n"/>
      <c r="I306" s="96">
        <f>SUM(F306:H306)</f>
        <v/>
      </c>
      <c r="J306" s="96" t="n"/>
      <c r="K306" s="96" t="n"/>
      <c r="L306" s="96" t="n"/>
      <c r="M306" s="96" t="n"/>
      <c r="N306" s="96" t="n"/>
      <c r="O306" s="96" t="n"/>
      <c r="P306" s="100" t="n"/>
      <c r="Q306" s="96" t="n"/>
      <c r="R306" s="96" t="n"/>
      <c r="S306" s="96" t="n"/>
      <c r="T306" s="96" t="n"/>
      <c r="U306" s="96" t="n"/>
      <c r="V306" s="96" t="n"/>
      <c r="W306" s="119" t="inlineStr">
        <is>
          <t>✅ 可导入</t>
        </is>
      </c>
    </row>
    <row r="307" customFormat="1" s="95">
      <c r="A307" s="100" t="n"/>
      <c r="B307" s="97" t="n"/>
      <c r="C307" s="97" t="n"/>
      <c r="D307" s="97" t="n"/>
      <c r="E307" s="97">
        <f>SUM(C307:D307)</f>
        <v/>
      </c>
      <c r="F307" s="97" t="n"/>
      <c r="G307" s="97" t="n"/>
      <c r="H307" s="97" t="n"/>
      <c r="I307" s="97">
        <f>SUM(F307:H307)</f>
        <v/>
      </c>
      <c r="J307" s="97" t="n"/>
      <c r="K307" s="97" t="n"/>
      <c r="L307" s="97" t="n"/>
      <c r="M307" s="97" t="n"/>
      <c r="N307" s="97" t="n"/>
      <c r="O307" s="97" t="n"/>
      <c r="P307" s="100" t="n"/>
      <c r="Q307" s="97" t="n"/>
      <c r="R307" s="97" t="n"/>
      <c r="S307" s="97" t="n"/>
      <c r="T307" s="97" t="n"/>
      <c r="U307" s="97" t="n"/>
      <c r="V307" s="97" t="n"/>
      <c r="W307" s="119" t="inlineStr">
        <is>
          <t>✅ 可导入</t>
        </is>
      </c>
    </row>
    <row r="308" customFormat="1" s="95">
      <c r="A308" s="100" t="n"/>
      <c r="B308" s="96" t="n"/>
      <c r="C308" s="96" t="n"/>
      <c r="D308" s="96" t="n"/>
      <c r="E308" s="96">
        <f>SUM(C308:D308)</f>
        <v/>
      </c>
      <c r="F308" s="96" t="n"/>
      <c r="G308" s="96" t="n"/>
      <c r="H308" s="96" t="n"/>
      <c r="I308" s="96">
        <f>SUM(F308:H308)</f>
        <v/>
      </c>
      <c r="J308" s="96" t="n"/>
      <c r="K308" s="96" t="n"/>
      <c r="L308" s="96" t="n"/>
      <c r="M308" s="96" t="n"/>
      <c r="N308" s="96" t="n"/>
      <c r="O308" s="96" t="n"/>
      <c r="P308" s="100" t="n"/>
      <c r="Q308" s="96" t="n"/>
      <c r="R308" s="96" t="n"/>
      <c r="S308" s="96" t="n"/>
      <c r="T308" s="96" t="n"/>
      <c r="U308" s="96" t="n"/>
      <c r="V308" s="96" t="n"/>
      <c r="W308" s="119" t="inlineStr">
        <is>
          <t>✅ 可导入</t>
        </is>
      </c>
    </row>
    <row r="309" customFormat="1" s="95">
      <c r="A309" s="100" t="n"/>
      <c r="B309" s="97" t="n"/>
      <c r="C309" s="97" t="n"/>
      <c r="D309" s="97" t="n"/>
      <c r="E309" s="97">
        <f>SUM(C309:D309)</f>
        <v/>
      </c>
      <c r="F309" s="97" t="n"/>
      <c r="G309" s="97" t="n"/>
      <c r="H309" s="97" t="n"/>
      <c r="I309" s="97">
        <f>SUM(F309:H309)</f>
        <v/>
      </c>
      <c r="J309" s="97" t="n"/>
      <c r="K309" s="97" t="n"/>
      <c r="L309" s="97" t="n"/>
      <c r="M309" s="97" t="n"/>
      <c r="N309" s="97" t="n"/>
      <c r="O309" s="97" t="n"/>
      <c r="P309" s="100" t="n"/>
      <c r="Q309" s="97" t="n"/>
      <c r="R309" s="97" t="n"/>
      <c r="S309" s="97" t="n"/>
      <c r="T309" s="97" t="n"/>
      <c r="U309" s="97" t="n"/>
      <c r="V309" s="97" t="n"/>
      <c r="W309" s="119" t="inlineStr">
        <is>
          <t>✅ 可导入</t>
        </is>
      </c>
    </row>
    <row r="310" customFormat="1" s="95">
      <c r="A310" s="100" t="n"/>
      <c r="B310" s="96" t="n"/>
      <c r="C310" s="96" t="n"/>
      <c r="D310" s="96" t="n"/>
      <c r="E310" s="96">
        <f>SUM(C310:D310)</f>
        <v/>
      </c>
      <c r="F310" s="96" t="n"/>
      <c r="G310" s="96" t="n"/>
      <c r="H310" s="96" t="n"/>
      <c r="I310" s="96">
        <f>SUM(F310:H310)</f>
        <v/>
      </c>
      <c r="J310" s="96" t="n"/>
      <c r="K310" s="96" t="n"/>
      <c r="L310" s="96" t="n"/>
      <c r="M310" s="96" t="n"/>
      <c r="N310" s="96" t="n"/>
      <c r="O310" s="96" t="n"/>
      <c r="P310" s="100" t="n"/>
      <c r="Q310" s="96" t="n"/>
      <c r="R310" s="96" t="n"/>
      <c r="S310" s="96" t="n"/>
      <c r="T310" s="96" t="n"/>
      <c r="U310" s="96" t="n"/>
      <c r="V310" s="96" t="n"/>
      <c r="W310" s="119" t="inlineStr">
        <is>
          <t>✅ 可导入</t>
        </is>
      </c>
    </row>
    <row r="311" customFormat="1" s="95">
      <c r="A311" s="100" t="n"/>
      <c r="B311" s="97" t="n"/>
      <c r="C311" s="97" t="n"/>
      <c r="D311" s="97" t="n"/>
      <c r="E311" s="97">
        <f>SUM(C311:D311)</f>
        <v/>
      </c>
      <c r="F311" s="97" t="n"/>
      <c r="G311" s="97" t="n"/>
      <c r="H311" s="97" t="n"/>
      <c r="I311" s="97">
        <f>SUM(F311:H311)</f>
        <v/>
      </c>
      <c r="J311" s="97" t="n"/>
      <c r="K311" s="97" t="n"/>
      <c r="L311" s="97" t="n"/>
      <c r="M311" s="97" t="n"/>
      <c r="N311" s="97" t="n"/>
      <c r="O311" s="97" t="n"/>
      <c r="P311" s="100" t="n"/>
      <c r="Q311" s="97" t="n"/>
      <c r="R311" s="97" t="n"/>
      <c r="S311" s="97" t="n"/>
      <c r="T311" s="97" t="n"/>
      <c r="U311" s="97" t="n"/>
      <c r="V311" s="97" t="n"/>
      <c r="W311" s="119" t="inlineStr">
        <is>
          <t>✅ 可导入</t>
        </is>
      </c>
    </row>
    <row r="312" customFormat="1" s="95">
      <c r="A312" s="100" t="n"/>
      <c r="B312" s="96" t="n"/>
      <c r="C312" s="96" t="n"/>
      <c r="D312" s="96" t="n"/>
      <c r="E312" s="96">
        <f>SUM(C312:D312)</f>
        <v/>
      </c>
      <c r="F312" s="96" t="n"/>
      <c r="G312" s="96" t="n"/>
      <c r="H312" s="96" t="n"/>
      <c r="I312" s="96">
        <f>SUM(F312:H312)</f>
        <v/>
      </c>
      <c r="J312" s="96" t="n"/>
      <c r="K312" s="96" t="n"/>
      <c r="L312" s="96" t="n"/>
      <c r="M312" s="96" t="n"/>
      <c r="N312" s="96" t="n"/>
      <c r="O312" s="96" t="n"/>
      <c r="P312" s="100" t="n"/>
      <c r="Q312" s="96" t="n"/>
      <c r="R312" s="96" t="n"/>
      <c r="S312" s="96" t="n"/>
      <c r="T312" s="96" t="n"/>
      <c r="U312" s="96" t="n"/>
      <c r="V312" s="96" t="n"/>
      <c r="W312" s="119" t="inlineStr">
        <is>
          <t>✅ 可导入</t>
        </is>
      </c>
    </row>
    <row r="313" customFormat="1" s="95">
      <c r="A313" s="100" t="n"/>
      <c r="B313" s="97" t="n"/>
      <c r="C313" s="97" t="n"/>
      <c r="D313" s="97" t="n"/>
      <c r="E313" s="97">
        <f>SUM(C313:D313)</f>
        <v/>
      </c>
      <c r="F313" s="97" t="n"/>
      <c r="G313" s="97" t="n"/>
      <c r="H313" s="97" t="n"/>
      <c r="I313" s="97">
        <f>SUM(F313:H313)</f>
        <v/>
      </c>
      <c r="J313" s="97" t="n"/>
      <c r="K313" s="97" t="n"/>
      <c r="L313" s="97" t="n"/>
      <c r="M313" s="97" t="n"/>
      <c r="N313" s="97" t="n"/>
      <c r="O313" s="97" t="n"/>
      <c r="P313" s="100" t="n"/>
      <c r="Q313" s="97" t="n"/>
      <c r="R313" s="97" t="n"/>
      <c r="S313" s="97" t="n"/>
      <c r="T313" s="97" t="n"/>
      <c r="U313" s="97" t="n"/>
      <c r="V313" s="97" t="n"/>
      <c r="W313" s="119" t="inlineStr">
        <is>
          <t>✅ 可导入</t>
        </is>
      </c>
    </row>
    <row r="314" customFormat="1" s="95">
      <c r="A314" s="100" t="n"/>
      <c r="B314" s="96" t="n"/>
      <c r="C314" s="96" t="n"/>
      <c r="D314" s="96" t="n"/>
      <c r="E314" s="96">
        <f>SUM(C314:D314)</f>
        <v/>
      </c>
      <c r="F314" s="96" t="n"/>
      <c r="G314" s="96" t="n"/>
      <c r="H314" s="96" t="n"/>
      <c r="I314" s="96">
        <f>SUM(F314:H314)</f>
        <v/>
      </c>
      <c r="J314" s="96" t="n"/>
      <c r="K314" s="96" t="n"/>
      <c r="L314" s="96" t="n"/>
      <c r="M314" s="96" t="n"/>
      <c r="N314" s="96" t="n"/>
      <c r="O314" s="96" t="n"/>
      <c r="P314" s="100" t="n"/>
      <c r="Q314" s="96" t="n"/>
      <c r="R314" s="96" t="n"/>
      <c r="S314" s="96" t="n"/>
      <c r="T314" s="96" t="n"/>
      <c r="U314" s="96" t="n"/>
      <c r="V314" s="96" t="n"/>
      <c r="W314" s="119" t="inlineStr">
        <is>
          <t>✅ 可导入</t>
        </is>
      </c>
    </row>
    <row r="315" customFormat="1" s="95">
      <c r="A315" s="100" t="n"/>
      <c r="B315" s="97" t="n"/>
      <c r="C315" s="97" t="n"/>
      <c r="D315" s="97" t="n"/>
      <c r="E315" s="97">
        <f>SUM(C315:D315)</f>
        <v/>
      </c>
      <c r="F315" s="97" t="n"/>
      <c r="G315" s="97" t="n"/>
      <c r="H315" s="97" t="n"/>
      <c r="I315" s="97">
        <f>SUM(F315:H315)</f>
        <v/>
      </c>
      <c r="J315" s="97" t="n"/>
      <c r="K315" s="97" t="n"/>
      <c r="L315" s="97" t="n"/>
      <c r="M315" s="97" t="n"/>
      <c r="N315" s="97" t="n"/>
      <c r="O315" s="97" t="n"/>
      <c r="P315" s="100" t="n"/>
      <c r="Q315" s="97" t="n"/>
      <c r="R315" s="97" t="n"/>
      <c r="S315" s="97" t="n"/>
      <c r="T315" s="97" t="n"/>
      <c r="U315" s="97" t="n"/>
      <c r="V315" s="97" t="n"/>
      <c r="W315" s="119" t="inlineStr">
        <is>
          <t>✅ 可导入</t>
        </is>
      </c>
    </row>
    <row r="316" customFormat="1" s="95">
      <c r="A316" s="100" t="n"/>
      <c r="B316" s="96" t="n"/>
      <c r="C316" s="96" t="n"/>
      <c r="D316" s="96" t="n"/>
      <c r="E316" s="96">
        <f>SUM(C316:D316)</f>
        <v/>
      </c>
      <c r="F316" s="96" t="n"/>
      <c r="G316" s="96" t="n"/>
      <c r="H316" s="96" t="n"/>
      <c r="I316" s="96">
        <f>SUM(F316:H316)</f>
        <v/>
      </c>
      <c r="J316" s="96" t="n"/>
      <c r="K316" s="96" t="n"/>
      <c r="L316" s="96" t="n"/>
      <c r="M316" s="96" t="n"/>
      <c r="N316" s="96" t="n"/>
      <c r="O316" s="96" t="n"/>
      <c r="P316" s="100" t="n"/>
      <c r="Q316" s="96" t="n"/>
      <c r="R316" s="96" t="n"/>
      <c r="S316" s="96" t="n"/>
      <c r="T316" s="96" t="n"/>
      <c r="U316" s="96" t="n"/>
      <c r="V316" s="96" t="n"/>
      <c r="W316" s="119" t="inlineStr">
        <is>
          <t>✅ 可导入</t>
        </is>
      </c>
    </row>
    <row r="317" customFormat="1" s="95">
      <c r="A317" s="100" t="n"/>
      <c r="B317" s="97" t="n"/>
      <c r="C317" s="97" t="n"/>
      <c r="D317" s="97" t="n"/>
      <c r="E317" s="97">
        <f>SUM(C317:D317)</f>
        <v/>
      </c>
      <c r="F317" s="97" t="n"/>
      <c r="G317" s="97" t="n"/>
      <c r="H317" s="97" t="n"/>
      <c r="I317" s="97">
        <f>SUM(F317:H317)</f>
        <v/>
      </c>
      <c r="J317" s="97" t="n"/>
      <c r="K317" s="97" t="n"/>
      <c r="L317" s="97" t="n"/>
      <c r="M317" s="97" t="n"/>
      <c r="N317" s="97" t="n"/>
      <c r="O317" s="97" t="n"/>
      <c r="P317" s="100" t="n"/>
      <c r="Q317" s="97" t="n"/>
      <c r="R317" s="97" t="n"/>
      <c r="S317" s="97" t="n"/>
      <c r="T317" s="97" t="n"/>
      <c r="U317" s="97" t="n"/>
      <c r="V317" s="97" t="n"/>
      <c r="W317" s="119" t="inlineStr">
        <is>
          <t>✅ 可导入</t>
        </is>
      </c>
    </row>
    <row r="318" customFormat="1" s="95">
      <c r="A318" s="100" t="n"/>
      <c r="B318" s="96" t="n"/>
      <c r="C318" s="96" t="n"/>
      <c r="D318" s="96" t="n"/>
      <c r="E318" s="96">
        <f>SUM(C318:D318)</f>
        <v/>
      </c>
      <c r="F318" s="96" t="n"/>
      <c r="G318" s="96" t="n"/>
      <c r="H318" s="96" t="n"/>
      <c r="I318" s="96">
        <f>SUM(F318:H318)</f>
        <v/>
      </c>
      <c r="J318" s="96" t="n"/>
      <c r="K318" s="96" t="n"/>
      <c r="L318" s="96" t="n"/>
      <c r="M318" s="96" t="n"/>
      <c r="N318" s="96" t="n"/>
      <c r="O318" s="96" t="n"/>
      <c r="P318" s="100" t="n"/>
      <c r="Q318" s="96" t="n"/>
      <c r="R318" s="96" t="n"/>
      <c r="S318" s="96" t="n"/>
      <c r="T318" s="96" t="n"/>
      <c r="U318" s="96" t="n"/>
      <c r="V318" s="96" t="n"/>
      <c r="W318" s="119" t="inlineStr">
        <is>
          <t>✅ 可导入</t>
        </is>
      </c>
    </row>
    <row r="319" customFormat="1" s="95">
      <c r="A319" s="100" t="n"/>
      <c r="B319" s="97" t="n"/>
      <c r="C319" s="97" t="n"/>
      <c r="D319" s="97" t="n"/>
      <c r="E319" s="97">
        <f>SUM(C319:D319)</f>
        <v/>
      </c>
      <c r="F319" s="97" t="n"/>
      <c r="G319" s="97" t="n"/>
      <c r="H319" s="97" t="n"/>
      <c r="I319" s="97">
        <f>SUM(F319:H319)</f>
        <v/>
      </c>
      <c r="J319" s="97" t="n"/>
      <c r="K319" s="97" t="n"/>
      <c r="L319" s="97" t="n"/>
      <c r="M319" s="97" t="n"/>
      <c r="N319" s="97" t="n"/>
      <c r="O319" s="97" t="n"/>
      <c r="P319" s="100" t="n"/>
      <c r="Q319" s="97" t="n"/>
      <c r="R319" s="97" t="n"/>
      <c r="S319" s="97" t="n"/>
      <c r="T319" s="97" t="n"/>
      <c r="U319" s="97" t="n"/>
      <c r="V319" s="97" t="n"/>
      <c r="W319" s="119" t="inlineStr">
        <is>
          <t>✅ 可导入</t>
        </is>
      </c>
    </row>
    <row r="320" customFormat="1" s="95">
      <c r="A320" s="100" t="n"/>
      <c r="B320" s="96" t="n"/>
      <c r="C320" s="96" t="n"/>
      <c r="D320" s="96" t="n"/>
      <c r="E320" s="96">
        <f>SUM(C320:D320)</f>
        <v/>
      </c>
      <c r="F320" s="96" t="n"/>
      <c r="G320" s="96" t="n"/>
      <c r="H320" s="96" t="n"/>
      <c r="I320" s="96">
        <f>SUM(F320:H320)</f>
        <v/>
      </c>
      <c r="J320" s="96" t="n"/>
      <c r="K320" s="96" t="n"/>
      <c r="L320" s="96" t="n"/>
      <c r="M320" s="96" t="n"/>
      <c r="N320" s="96" t="n"/>
      <c r="O320" s="96" t="n"/>
      <c r="P320" s="100" t="n"/>
      <c r="Q320" s="96" t="n"/>
      <c r="R320" s="96" t="n"/>
      <c r="S320" s="96" t="n"/>
      <c r="T320" s="96" t="n"/>
      <c r="U320" s="96" t="n"/>
      <c r="V320" s="96" t="n"/>
      <c r="W320" s="119" t="inlineStr">
        <is>
          <t>✅ 可导入</t>
        </is>
      </c>
    </row>
    <row r="321" customFormat="1" s="95">
      <c r="A321" s="100" t="n"/>
      <c r="B321" s="97" t="n"/>
      <c r="C321" s="97" t="n"/>
      <c r="D321" s="97" t="n"/>
      <c r="E321" s="97">
        <f>SUM(C321:D321)</f>
        <v/>
      </c>
      <c r="F321" s="97" t="n"/>
      <c r="G321" s="97" t="n"/>
      <c r="H321" s="97" t="n"/>
      <c r="I321" s="97">
        <f>SUM(F321:H321)</f>
        <v/>
      </c>
      <c r="J321" s="97" t="n"/>
      <c r="K321" s="97" t="n"/>
      <c r="L321" s="97" t="n"/>
      <c r="M321" s="97" t="n"/>
      <c r="N321" s="97" t="n"/>
      <c r="O321" s="97" t="n"/>
      <c r="P321" s="100" t="n"/>
      <c r="Q321" s="97" t="n"/>
      <c r="R321" s="97" t="n"/>
      <c r="S321" s="97" t="n"/>
      <c r="T321" s="97" t="n"/>
      <c r="U321" s="97" t="n"/>
      <c r="V321" s="97" t="n"/>
      <c r="W321" s="119" t="inlineStr">
        <is>
          <t>✅ 可导入</t>
        </is>
      </c>
    </row>
    <row r="322" customFormat="1" s="95">
      <c r="A322" s="100" t="n"/>
      <c r="B322" s="96" t="n"/>
      <c r="C322" s="96" t="n"/>
      <c r="D322" s="96" t="n"/>
      <c r="E322" s="96">
        <f>SUM(C322:D322)</f>
        <v/>
      </c>
      <c r="F322" s="96" t="n"/>
      <c r="G322" s="96" t="n"/>
      <c r="H322" s="96" t="n"/>
      <c r="I322" s="96">
        <f>SUM(F322:H322)</f>
        <v/>
      </c>
      <c r="J322" s="96" t="n"/>
      <c r="K322" s="96" t="n"/>
      <c r="L322" s="96" t="n"/>
      <c r="M322" s="96" t="n"/>
      <c r="N322" s="96" t="n"/>
      <c r="O322" s="96" t="n"/>
      <c r="P322" s="100" t="n"/>
      <c r="Q322" s="96" t="n"/>
      <c r="R322" s="96" t="n"/>
      <c r="S322" s="96" t="n"/>
      <c r="T322" s="96" t="n"/>
      <c r="U322" s="96" t="n"/>
      <c r="V322" s="96" t="n"/>
      <c r="W322" s="119" t="inlineStr">
        <is>
          <t>✅ 可导入</t>
        </is>
      </c>
    </row>
    <row r="323" customFormat="1" s="95">
      <c r="A323" s="100" t="n"/>
      <c r="B323" s="97" t="n"/>
      <c r="C323" s="97" t="n"/>
      <c r="D323" s="97" t="n"/>
      <c r="E323" s="97">
        <f>SUM(C323:D323)</f>
        <v/>
      </c>
      <c r="F323" s="97" t="n"/>
      <c r="G323" s="97" t="n"/>
      <c r="H323" s="97" t="n"/>
      <c r="I323" s="97">
        <f>SUM(F323:H323)</f>
        <v/>
      </c>
      <c r="J323" s="97" t="n"/>
      <c r="K323" s="97" t="n"/>
      <c r="L323" s="97" t="n"/>
      <c r="M323" s="97" t="n"/>
      <c r="N323" s="97" t="n"/>
      <c r="O323" s="97" t="n"/>
      <c r="P323" s="100" t="n"/>
      <c r="Q323" s="97" t="n"/>
      <c r="R323" s="97" t="n"/>
      <c r="S323" s="97" t="n"/>
      <c r="T323" s="97" t="n"/>
      <c r="U323" s="97" t="n"/>
      <c r="V323" s="97" t="n"/>
      <c r="W323" s="119" t="inlineStr">
        <is>
          <t>✅ 可导入</t>
        </is>
      </c>
    </row>
    <row r="324" customFormat="1" s="95">
      <c r="A324" s="100" t="n"/>
      <c r="B324" s="96" t="n"/>
      <c r="C324" s="96" t="n"/>
      <c r="D324" s="96" t="n"/>
      <c r="E324" s="96">
        <f>SUM(C324:D324)</f>
        <v/>
      </c>
      <c r="F324" s="96" t="n"/>
      <c r="G324" s="96" t="n"/>
      <c r="H324" s="96" t="n"/>
      <c r="I324" s="96">
        <f>SUM(F324:H324)</f>
        <v/>
      </c>
      <c r="J324" s="96" t="n"/>
      <c r="K324" s="96" t="n"/>
      <c r="L324" s="96" t="n"/>
      <c r="M324" s="96" t="n"/>
      <c r="N324" s="96" t="n"/>
      <c r="O324" s="96" t="n"/>
      <c r="P324" s="100" t="n"/>
      <c r="Q324" s="96" t="n"/>
      <c r="R324" s="96" t="n"/>
      <c r="S324" s="96" t="n"/>
      <c r="T324" s="96" t="n"/>
      <c r="U324" s="96" t="n"/>
      <c r="V324" s="96" t="n"/>
      <c r="W324" s="119" t="inlineStr">
        <is>
          <t>✅ 可导入</t>
        </is>
      </c>
    </row>
    <row r="325" customFormat="1" s="95">
      <c r="A325" s="100" t="n"/>
      <c r="B325" s="97" t="n"/>
      <c r="C325" s="97" t="n"/>
      <c r="D325" s="97" t="n"/>
      <c r="E325" s="97">
        <f>SUM(C325:D325)</f>
        <v/>
      </c>
      <c r="F325" s="97" t="n"/>
      <c r="G325" s="97" t="n"/>
      <c r="H325" s="97" t="n"/>
      <c r="I325" s="97">
        <f>SUM(F325:H325)</f>
        <v/>
      </c>
      <c r="J325" s="97" t="n"/>
      <c r="K325" s="97" t="n"/>
      <c r="L325" s="97" t="n"/>
      <c r="M325" s="97" t="n"/>
      <c r="N325" s="97" t="n"/>
      <c r="O325" s="97" t="n"/>
      <c r="P325" s="100" t="n"/>
      <c r="Q325" s="97" t="n"/>
      <c r="R325" s="97" t="n"/>
      <c r="S325" s="97" t="n"/>
      <c r="T325" s="97" t="n"/>
      <c r="U325" s="97" t="n"/>
      <c r="V325" s="97" t="n"/>
      <c r="W325" s="119" t="inlineStr">
        <is>
          <t>✅ 可导入</t>
        </is>
      </c>
    </row>
    <row r="326" customFormat="1" s="95">
      <c r="A326" s="100" t="n"/>
      <c r="B326" s="96" t="n"/>
      <c r="C326" s="96" t="n"/>
      <c r="D326" s="96" t="n"/>
      <c r="E326" s="96">
        <f>SUM(C326:D326)</f>
        <v/>
      </c>
      <c r="F326" s="96" t="n"/>
      <c r="G326" s="96" t="n"/>
      <c r="H326" s="96" t="n"/>
      <c r="I326" s="96">
        <f>SUM(F326:H326)</f>
        <v/>
      </c>
      <c r="J326" s="96" t="n"/>
      <c r="K326" s="96" t="n"/>
      <c r="L326" s="96" t="n"/>
      <c r="M326" s="96" t="n"/>
      <c r="N326" s="96" t="n"/>
      <c r="O326" s="96" t="n"/>
      <c r="P326" s="100" t="n"/>
      <c r="Q326" s="96" t="n"/>
      <c r="R326" s="96" t="n"/>
      <c r="S326" s="96" t="n"/>
      <c r="T326" s="96" t="n"/>
      <c r="U326" s="96" t="n"/>
      <c r="V326" s="96" t="n"/>
      <c r="W326" s="119" t="inlineStr">
        <is>
          <t>✅ 可导入</t>
        </is>
      </c>
    </row>
    <row r="327" customFormat="1" s="95">
      <c r="A327" s="100" t="n"/>
      <c r="B327" s="97" t="n"/>
      <c r="C327" s="97" t="n"/>
      <c r="D327" s="97" t="n"/>
      <c r="E327" s="97">
        <f>SUM(C327:D327)</f>
        <v/>
      </c>
      <c r="F327" s="97" t="n"/>
      <c r="G327" s="97" t="n"/>
      <c r="H327" s="97" t="n"/>
      <c r="I327" s="97">
        <f>SUM(F327:H327)</f>
        <v/>
      </c>
      <c r="J327" s="97" t="n"/>
      <c r="K327" s="97" t="n"/>
      <c r="L327" s="97" t="n"/>
      <c r="M327" s="97" t="n"/>
      <c r="N327" s="97" t="n"/>
      <c r="O327" s="97" t="n"/>
      <c r="P327" s="100" t="n"/>
      <c r="Q327" s="97" t="n"/>
      <c r="R327" s="97" t="n"/>
      <c r="S327" s="97" t="n"/>
      <c r="T327" s="97" t="n"/>
      <c r="U327" s="97" t="n"/>
      <c r="V327" s="97" t="n"/>
      <c r="W327" s="119" t="inlineStr">
        <is>
          <t>✅ 可导入</t>
        </is>
      </c>
    </row>
    <row r="328" customFormat="1" s="95">
      <c r="A328" s="100" t="n"/>
      <c r="B328" s="96" t="n"/>
      <c r="C328" s="96" t="n"/>
      <c r="D328" s="96" t="n"/>
      <c r="E328" s="96">
        <f>SUM(C328:D328)</f>
        <v/>
      </c>
      <c r="F328" s="96" t="n"/>
      <c r="G328" s="96" t="n"/>
      <c r="H328" s="96" t="n"/>
      <c r="I328" s="96">
        <f>SUM(F328:H328)</f>
        <v/>
      </c>
      <c r="J328" s="96" t="n"/>
      <c r="K328" s="96" t="n"/>
      <c r="L328" s="96" t="n"/>
      <c r="M328" s="96" t="n"/>
      <c r="N328" s="96" t="n"/>
      <c r="O328" s="96" t="n"/>
      <c r="P328" s="100" t="n"/>
      <c r="Q328" s="96" t="n"/>
      <c r="R328" s="96" t="n"/>
      <c r="S328" s="96" t="n"/>
      <c r="T328" s="96" t="n"/>
      <c r="U328" s="96" t="n"/>
      <c r="V328" s="96" t="n"/>
      <c r="W328" s="119" t="inlineStr">
        <is>
          <t>✅ 可导入</t>
        </is>
      </c>
    </row>
    <row r="329" customFormat="1" s="95">
      <c r="A329" s="100" t="n"/>
      <c r="B329" s="97" t="n"/>
      <c r="C329" s="97" t="n"/>
      <c r="D329" s="97" t="n"/>
      <c r="E329" s="97">
        <f>SUM(C329:D329)</f>
        <v/>
      </c>
      <c r="F329" s="97" t="n"/>
      <c r="G329" s="97" t="n"/>
      <c r="H329" s="97" t="n"/>
      <c r="I329" s="97">
        <f>SUM(F329:H329)</f>
        <v/>
      </c>
      <c r="J329" s="97" t="n"/>
      <c r="K329" s="97" t="n"/>
      <c r="L329" s="97" t="n"/>
      <c r="M329" s="97" t="n"/>
      <c r="N329" s="97" t="n"/>
      <c r="O329" s="97" t="n"/>
      <c r="P329" s="100" t="n"/>
      <c r="Q329" s="97" t="n"/>
      <c r="R329" s="97" t="n"/>
      <c r="S329" s="97" t="n"/>
      <c r="T329" s="97" t="n"/>
      <c r="U329" s="97" t="n"/>
      <c r="V329" s="97" t="n"/>
      <c r="W329" s="119" t="inlineStr">
        <is>
          <t>✅ 可导入</t>
        </is>
      </c>
    </row>
    <row r="330" customFormat="1" s="95">
      <c r="A330" s="100" t="n"/>
      <c r="B330" s="96" t="n"/>
      <c r="C330" s="96" t="n"/>
      <c r="D330" s="96" t="n"/>
      <c r="E330" s="96">
        <f>SUM(C330:D330)</f>
        <v/>
      </c>
      <c r="F330" s="96" t="n"/>
      <c r="G330" s="96" t="n"/>
      <c r="H330" s="96" t="n"/>
      <c r="I330" s="96">
        <f>SUM(F330:H330)</f>
        <v/>
      </c>
      <c r="J330" s="96" t="n"/>
      <c r="K330" s="96" t="n"/>
      <c r="L330" s="96" t="n"/>
      <c r="M330" s="96" t="n"/>
      <c r="N330" s="96" t="n"/>
      <c r="O330" s="96" t="n"/>
      <c r="P330" s="100" t="n"/>
      <c r="Q330" s="96" t="n"/>
      <c r="R330" s="96" t="n"/>
      <c r="S330" s="96" t="n"/>
      <c r="T330" s="96" t="n"/>
      <c r="U330" s="96" t="n"/>
      <c r="V330" s="96" t="n"/>
      <c r="W330" s="119" t="inlineStr">
        <is>
          <t>✅ 可导入</t>
        </is>
      </c>
    </row>
    <row r="331" customFormat="1" s="95">
      <c r="A331" s="100" t="n"/>
      <c r="B331" s="97" t="n"/>
      <c r="C331" s="97" t="n"/>
      <c r="D331" s="97" t="n"/>
      <c r="E331" s="97">
        <f>SUM(C331:D331)</f>
        <v/>
      </c>
      <c r="F331" s="97" t="n"/>
      <c r="G331" s="97" t="n"/>
      <c r="H331" s="97" t="n"/>
      <c r="I331" s="97">
        <f>SUM(F331:H331)</f>
        <v/>
      </c>
      <c r="J331" s="97" t="n"/>
      <c r="K331" s="97" t="n"/>
      <c r="L331" s="97" t="n"/>
      <c r="M331" s="97" t="n"/>
      <c r="N331" s="97" t="n"/>
      <c r="O331" s="97" t="n"/>
      <c r="P331" s="100" t="n"/>
      <c r="Q331" s="97" t="n"/>
      <c r="R331" s="97" t="n"/>
      <c r="S331" s="97" t="n"/>
      <c r="T331" s="97" t="n"/>
      <c r="U331" s="97" t="n"/>
      <c r="V331" s="97" t="n"/>
      <c r="W331" s="119" t="inlineStr">
        <is>
          <t>✅ 可导入</t>
        </is>
      </c>
    </row>
    <row r="332" customFormat="1" s="95">
      <c r="A332" s="100" t="n"/>
      <c r="B332" s="96" t="n"/>
      <c r="C332" s="96" t="n"/>
      <c r="D332" s="96" t="n"/>
      <c r="E332" s="96">
        <f>SUM(C332:D332)</f>
        <v/>
      </c>
      <c r="F332" s="96" t="n"/>
      <c r="G332" s="96" t="n"/>
      <c r="H332" s="96" t="n"/>
      <c r="I332" s="96">
        <f>SUM(F332:H332)</f>
        <v/>
      </c>
      <c r="J332" s="96" t="n"/>
      <c r="K332" s="96" t="n"/>
      <c r="L332" s="96" t="n"/>
      <c r="M332" s="96" t="n"/>
      <c r="N332" s="96" t="n"/>
      <c r="O332" s="96" t="n"/>
      <c r="P332" s="100" t="n"/>
      <c r="Q332" s="96" t="n"/>
      <c r="R332" s="96" t="n"/>
      <c r="S332" s="96" t="n"/>
      <c r="T332" s="96" t="n"/>
      <c r="U332" s="96" t="n"/>
      <c r="V332" s="96" t="n"/>
      <c r="W332" s="119" t="inlineStr">
        <is>
          <t>✅ 可导入</t>
        </is>
      </c>
    </row>
    <row r="333" customFormat="1" s="95">
      <c r="A333" s="100" t="n"/>
      <c r="B333" s="97" t="n"/>
      <c r="C333" s="97" t="n"/>
      <c r="D333" s="97" t="n"/>
      <c r="E333" s="97">
        <f>SUM(C333:D333)</f>
        <v/>
      </c>
      <c r="F333" s="97" t="n"/>
      <c r="G333" s="97" t="n"/>
      <c r="H333" s="97" t="n"/>
      <c r="I333" s="97">
        <f>SUM(F333:H333)</f>
        <v/>
      </c>
      <c r="J333" s="97" t="n"/>
      <c r="K333" s="97" t="n"/>
      <c r="L333" s="97" t="n"/>
      <c r="M333" s="97" t="n"/>
      <c r="N333" s="97" t="n"/>
      <c r="O333" s="97" t="n"/>
      <c r="P333" s="100" t="n"/>
      <c r="Q333" s="97" t="n"/>
      <c r="R333" s="97" t="n"/>
      <c r="S333" s="97" t="n"/>
      <c r="T333" s="97" t="n"/>
      <c r="U333" s="97" t="n"/>
      <c r="V333" s="97" t="n"/>
      <c r="W333" s="119" t="inlineStr">
        <is>
          <t>✅ 可导入</t>
        </is>
      </c>
    </row>
    <row r="334" customFormat="1" s="95">
      <c r="A334" s="100" t="n"/>
      <c r="B334" s="96" t="n"/>
      <c r="C334" s="96" t="n"/>
      <c r="D334" s="96" t="n"/>
      <c r="E334" s="96">
        <f>SUM(C334:D334)</f>
        <v/>
      </c>
      <c r="F334" s="96" t="n"/>
      <c r="G334" s="96" t="n"/>
      <c r="H334" s="96" t="n"/>
      <c r="I334" s="96">
        <f>SUM(F334:H334)</f>
        <v/>
      </c>
      <c r="J334" s="96" t="n"/>
      <c r="K334" s="96" t="n"/>
      <c r="L334" s="96" t="n"/>
      <c r="M334" s="96" t="n"/>
      <c r="N334" s="96" t="n"/>
      <c r="O334" s="96" t="n"/>
      <c r="P334" s="100" t="n"/>
      <c r="Q334" s="96" t="n"/>
      <c r="R334" s="96" t="n"/>
      <c r="S334" s="96" t="n"/>
      <c r="T334" s="96" t="n"/>
      <c r="U334" s="96" t="n"/>
      <c r="V334" s="96" t="n"/>
      <c r="W334" s="119" t="inlineStr">
        <is>
          <t>✅ 可导入</t>
        </is>
      </c>
    </row>
    <row r="335" customFormat="1" s="95">
      <c r="A335" s="100" t="n"/>
      <c r="B335" s="97" t="n"/>
      <c r="C335" s="97" t="n"/>
      <c r="D335" s="97" t="n"/>
      <c r="E335" s="97">
        <f>SUM(C335:D335)</f>
        <v/>
      </c>
      <c r="F335" s="97" t="n"/>
      <c r="G335" s="97" t="n"/>
      <c r="H335" s="97" t="n"/>
      <c r="I335" s="97">
        <f>SUM(F335:H335)</f>
        <v/>
      </c>
      <c r="J335" s="97" t="n"/>
      <c r="K335" s="97" t="n"/>
      <c r="L335" s="97" t="n"/>
      <c r="M335" s="97" t="n"/>
      <c r="N335" s="97" t="n"/>
      <c r="O335" s="97" t="n"/>
      <c r="P335" s="100" t="n"/>
      <c r="Q335" s="97" t="n"/>
      <c r="R335" s="97" t="n"/>
      <c r="S335" s="97" t="n"/>
      <c r="T335" s="97" t="n"/>
      <c r="U335" s="97" t="n"/>
      <c r="V335" s="97" t="n"/>
      <c r="W335" s="119" t="inlineStr">
        <is>
          <t>✅ 可导入</t>
        </is>
      </c>
    </row>
    <row r="336" customFormat="1" s="95">
      <c r="A336" s="100" t="n"/>
      <c r="B336" s="96" t="n"/>
      <c r="C336" s="96" t="n"/>
      <c r="D336" s="96" t="n"/>
      <c r="E336" s="96">
        <f>SUM(C336:D336)</f>
        <v/>
      </c>
      <c r="F336" s="96" t="n"/>
      <c r="G336" s="96" t="n"/>
      <c r="H336" s="96" t="n"/>
      <c r="I336" s="96">
        <f>SUM(F336:H336)</f>
        <v/>
      </c>
      <c r="J336" s="96" t="n"/>
      <c r="K336" s="96" t="n"/>
      <c r="L336" s="96" t="n"/>
      <c r="M336" s="96" t="n"/>
      <c r="N336" s="96" t="n"/>
      <c r="O336" s="96" t="n"/>
      <c r="P336" s="100" t="n"/>
      <c r="Q336" s="96" t="n"/>
      <c r="R336" s="96" t="n"/>
      <c r="S336" s="96" t="n"/>
      <c r="T336" s="96" t="n"/>
      <c r="U336" s="96" t="n"/>
      <c r="V336" s="96" t="n"/>
      <c r="W336" s="119" t="inlineStr">
        <is>
          <t>✅ 可导入</t>
        </is>
      </c>
    </row>
    <row r="337" customFormat="1" s="95">
      <c r="A337" s="100" t="n"/>
      <c r="B337" s="97" t="n"/>
      <c r="C337" s="97" t="n"/>
      <c r="D337" s="97" t="n"/>
      <c r="E337" s="97">
        <f>SUM(C337:D337)</f>
        <v/>
      </c>
      <c r="F337" s="97" t="n"/>
      <c r="G337" s="97" t="n"/>
      <c r="H337" s="97" t="n"/>
      <c r="I337" s="97">
        <f>SUM(F337:H337)</f>
        <v/>
      </c>
      <c r="J337" s="97" t="n"/>
      <c r="K337" s="97" t="n"/>
      <c r="L337" s="97" t="n"/>
      <c r="M337" s="97" t="n"/>
      <c r="N337" s="97" t="n"/>
      <c r="O337" s="97" t="n"/>
      <c r="P337" s="100" t="n"/>
      <c r="Q337" s="97" t="n"/>
      <c r="R337" s="97" t="n"/>
      <c r="S337" s="97" t="n"/>
      <c r="T337" s="97" t="n"/>
      <c r="U337" s="97" t="n"/>
      <c r="V337" s="97" t="n"/>
      <c r="W337" s="119" t="inlineStr">
        <is>
          <t>✅ 可导入</t>
        </is>
      </c>
    </row>
    <row r="338" customFormat="1" s="95">
      <c r="A338" s="100" t="n"/>
      <c r="B338" s="96" t="n"/>
      <c r="C338" s="96" t="n"/>
      <c r="D338" s="96" t="n"/>
      <c r="E338" s="96">
        <f>SUM(C338:D338)</f>
        <v/>
      </c>
      <c r="F338" s="96" t="n"/>
      <c r="G338" s="96" t="n"/>
      <c r="H338" s="96" t="n"/>
      <c r="I338" s="96">
        <f>SUM(F338:H338)</f>
        <v/>
      </c>
      <c r="J338" s="96" t="n"/>
      <c r="K338" s="96" t="n"/>
      <c r="L338" s="96" t="n"/>
      <c r="M338" s="96" t="n"/>
      <c r="N338" s="96" t="n"/>
      <c r="O338" s="96" t="n"/>
      <c r="P338" s="100" t="n"/>
      <c r="Q338" s="96" t="n"/>
      <c r="R338" s="96" t="n"/>
      <c r="S338" s="96" t="n"/>
      <c r="T338" s="96" t="n"/>
      <c r="U338" s="96" t="n"/>
      <c r="V338" s="96" t="n"/>
      <c r="W338" s="119" t="inlineStr">
        <is>
          <t>✅ 可导入</t>
        </is>
      </c>
    </row>
    <row r="339" customFormat="1" s="95">
      <c r="A339" s="100" t="n"/>
      <c r="B339" s="97" t="n"/>
      <c r="C339" s="97" t="n"/>
      <c r="D339" s="97" t="n"/>
      <c r="E339" s="97">
        <f>SUM(C339:D339)</f>
        <v/>
      </c>
      <c r="F339" s="97" t="n"/>
      <c r="G339" s="97" t="n"/>
      <c r="H339" s="97" t="n"/>
      <c r="I339" s="97">
        <f>SUM(F339:H339)</f>
        <v/>
      </c>
      <c r="J339" s="97" t="n"/>
      <c r="K339" s="97" t="n"/>
      <c r="L339" s="97" t="n"/>
      <c r="M339" s="97" t="n"/>
      <c r="N339" s="97" t="n"/>
      <c r="O339" s="97" t="n"/>
      <c r="P339" s="100" t="n"/>
      <c r="Q339" s="97" t="n"/>
      <c r="R339" s="97" t="n"/>
      <c r="S339" s="97" t="n"/>
      <c r="T339" s="97" t="n"/>
      <c r="U339" s="97" t="n"/>
      <c r="V339" s="97" t="n"/>
      <c r="W339" s="119" t="inlineStr">
        <is>
          <t>✅ 可导入</t>
        </is>
      </c>
    </row>
    <row r="340" customFormat="1" s="95">
      <c r="A340" s="100" t="n"/>
      <c r="B340" s="96" t="n"/>
      <c r="C340" s="96" t="n"/>
      <c r="D340" s="96" t="n"/>
      <c r="E340" s="96">
        <f>SUM(C340:D340)</f>
        <v/>
      </c>
      <c r="F340" s="96" t="n"/>
      <c r="G340" s="96" t="n"/>
      <c r="H340" s="96" t="n"/>
      <c r="I340" s="96">
        <f>SUM(F340:H340)</f>
        <v/>
      </c>
      <c r="J340" s="96" t="n"/>
      <c r="K340" s="96" t="n"/>
      <c r="L340" s="96" t="n"/>
      <c r="M340" s="96" t="n"/>
      <c r="N340" s="96" t="n"/>
      <c r="O340" s="96" t="n"/>
      <c r="P340" s="100" t="n"/>
      <c r="Q340" s="96" t="n"/>
      <c r="R340" s="96" t="n"/>
      <c r="S340" s="96" t="n"/>
      <c r="T340" s="96" t="n"/>
      <c r="U340" s="96" t="n"/>
      <c r="V340" s="96" t="n"/>
      <c r="W340" s="119" t="inlineStr">
        <is>
          <t>✅ 可导入</t>
        </is>
      </c>
    </row>
    <row r="341" customFormat="1" s="95">
      <c r="A341" s="100" t="n"/>
      <c r="B341" s="97" t="n"/>
      <c r="C341" s="97" t="n"/>
      <c r="D341" s="97" t="n"/>
      <c r="E341" s="97">
        <f>SUM(C341:D341)</f>
        <v/>
      </c>
      <c r="F341" s="97" t="n"/>
      <c r="G341" s="97" t="n"/>
      <c r="H341" s="97" t="n"/>
      <c r="I341" s="97">
        <f>SUM(F341:H341)</f>
        <v/>
      </c>
      <c r="J341" s="97" t="n"/>
      <c r="K341" s="97" t="n"/>
      <c r="L341" s="97" t="n"/>
      <c r="M341" s="97" t="n"/>
      <c r="N341" s="97" t="n"/>
      <c r="O341" s="97" t="n"/>
      <c r="P341" s="100" t="n"/>
      <c r="Q341" s="97" t="n"/>
      <c r="R341" s="97" t="n"/>
      <c r="S341" s="97" t="n"/>
      <c r="T341" s="97" t="n"/>
      <c r="U341" s="97" t="n"/>
      <c r="V341" s="97" t="n"/>
      <c r="W341" s="119" t="inlineStr">
        <is>
          <t>✅ 可导入</t>
        </is>
      </c>
    </row>
    <row r="342" customFormat="1" s="95">
      <c r="A342" s="100" t="n"/>
      <c r="B342" s="96" t="n"/>
      <c r="C342" s="96" t="n"/>
      <c r="D342" s="96" t="n"/>
      <c r="E342" s="96">
        <f>SUM(C342:D342)</f>
        <v/>
      </c>
      <c r="F342" s="96" t="n"/>
      <c r="G342" s="96" t="n"/>
      <c r="H342" s="96" t="n"/>
      <c r="I342" s="96">
        <f>SUM(F342:H342)</f>
        <v/>
      </c>
      <c r="J342" s="96" t="n"/>
      <c r="K342" s="96" t="n"/>
      <c r="L342" s="96" t="n"/>
      <c r="M342" s="96" t="n"/>
      <c r="N342" s="96" t="n"/>
      <c r="O342" s="96" t="n"/>
      <c r="P342" s="100" t="n"/>
      <c r="Q342" s="96" t="n"/>
      <c r="R342" s="96" t="n"/>
      <c r="S342" s="96" t="n"/>
      <c r="T342" s="96" t="n"/>
      <c r="U342" s="96" t="n"/>
      <c r="V342" s="96" t="n"/>
      <c r="W342" s="119" t="inlineStr">
        <is>
          <t>✅ 可导入</t>
        </is>
      </c>
    </row>
    <row r="343" customFormat="1" s="95">
      <c r="A343" s="100" t="n"/>
      <c r="B343" s="97" t="n"/>
      <c r="C343" s="97" t="n"/>
      <c r="D343" s="97" t="n"/>
      <c r="E343" s="97">
        <f>SUM(C343:D343)</f>
        <v/>
      </c>
      <c r="F343" s="97" t="n"/>
      <c r="G343" s="97" t="n"/>
      <c r="H343" s="97" t="n"/>
      <c r="I343" s="97">
        <f>SUM(F343:H343)</f>
        <v/>
      </c>
      <c r="J343" s="97" t="n"/>
      <c r="K343" s="97" t="n"/>
      <c r="L343" s="97" t="n"/>
      <c r="M343" s="97" t="n"/>
      <c r="N343" s="97" t="n"/>
      <c r="O343" s="97" t="n"/>
      <c r="P343" s="100" t="n"/>
      <c r="Q343" s="97" t="n"/>
      <c r="R343" s="97" t="n"/>
      <c r="S343" s="97" t="n"/>
      <c r="T343" s="97" t="n"/>
      <c r="U343" s="97" t="n"/>
      <c r="V343" s="97" t="n"/>
      <c r="W343" s="119" t="inlineStr">
        <is>
          <t>✅ 可导入</t>
        </is>
      </c>
    </row>
    <row r="344" customFormat="1" s="95">
      <c r="A344" s="100" t="n"/>
      <c r="B344" s="96" t="n"/>
      <c r="C344" s="96" t="n"/>
      <c r="D344" s="96" t="n"/>
      <c r="E344" s="96">
        <f>SUM(C344:D344)</f>
        <v/>
      </c>
      <c r="F344" s="96" t="n"/>
      <c r="G344" s="96" t="n"/>
      <c r="H344" s="96" t="n"/>
      <c r="I344" s="96">
        <f>SUM(F344:H344)</f>
        <v/>
      </c>
      <c r="J344" s="96" t="n"/>
      <c r="K344" s="96" t="n"/>
      <c r="L344" s="96" t="n"/>
      <c r="M344" s="96" t="n"/>
      <c r="N344" s="96" t="n"/>
      <c r="O344" s="96" t="n"/>
      <c r="P344" s="100" t="n"/>
      <c r="Q344" s="96" t="n"/>
      <c r="R344" s="96" t="n"/>
      <c r="S344" s="96" t="n"/>
      <c r="T344" s="96" t="n"/>
      <c r="U344" s="96" t="n"/>
      <c r="V344" s="96" t="n"/>
      <c r="W344" s="119" t="inlineStr">
        <is>
          <t>✅ 可导入</t>
        </is>
      </c>
    </row>
    <row r="345" customFormat="1" s="95">
      <c r="A345" s="100" t="n"/>
      <c r="B345" s="97" t="n"/>
      <c r="C345" s="97" t="n"/>
      <c r="D345" s="97" t="n"/>
      <c r="E345" s="97">
        <f>SUM(C345:D345)</f>
        <v/>
      </c>
      <c r="F345" s="97" t="n"/>
      <c r="G345" s="97" t="n"/>
      <c r="H345" s="97" t="n"/>
      <c r="I345" s="97">
        <f>SUM(F345:H345)</f>
        <v/>
      </c>
      <c r="J345" s="97" t="n"/>
      <c r="K345" s="97" t="n"/>
      <c r="L345" s="97" t="n"/>
      <c r="M345" s="97" t="n"/>
      <c r="N345" s="97" t="n"/>
      <c r="O345" s="97" t="n"/>
      <c r="P345" s="100" t="n"/>
      <c r="Q345" s="97" t="n"/>
      <c r="R345" s="97" t="n"/>
      <c r="S345" s="97" t="n"/>
      <c r="T345" s="97" t="n"/>
      <c r="U345" s="97" t="n"/>
      <c r="V345" s="97" t="n"/>
      <c r="W345" s="119" t="inlineStr">
        <is>
          <t>✅ 可导入</t>
        </is>
      </c>
    </row>
    <row r="346" customFormat="1" s="95">
      <c r="A346" s="100" t="n"/>
      <c r="B346" s="96" t="n"/>
      <c r="C346" s="96" t="n"/>
      <c r="D346" s="96" t="n"/>
      <c r="E346" s="96">
        <f>SUM(C346:D346)</f>
        <v/>
      </c>
      <c r="F346" s="96" t="n"/>
      <c r="G346" s="96" t="n"/>
      <c r="H346" s="96" t="n"/>
      <c r="I346" s="96">
        <f>SUM(F346:H346)</f>
        <v/>
      </c>
      <c r="J346" s="96" t="n"/>
      <c r="K346" s="96" t="n"/>
      <c r="L346" s="96" t="n"/>
      <c r="M346" s="96" t="n"/>
      <c r="N346" s="96" t="n"/>
      <c r="O346" s="96" t="n"/>
      <c r="P346" s="100" t="n"/>
      <c r="Q346" s="96" t="n"/>
      <c r="R346" s="96" t="n"/>
      <c r="S346" s="96" t="n"/>
      <c r="T346" s="96" t="n"/>
      <c r="U346" s="96" t="n"/>
      <c r="V346" s="96" t="n"/>
      <c r="W346" s="119" t="inlineStr">
        <is>
          <t>✅ 可导入</t>
        </is>
      </c>
    </row>
    <row r="347" customFormat="1" s="95">
      <c r="A347" s="100" t="n"/>
      <c r="B347" s="97" t="n"/>
      <c r="C347" s="97" t="n"/>
      <c r="D347" s="97" t="n"/>
      <c r="E347" s="97">
        <f>SUM(C347:D347)</f>
        <v/>
      </c>
      <c r="F347" s="97" t="n"/>
      <c r="G347" s="97" t="n"/>
      <c r="H347" s="97" t="n"/>
      <c r="I347" s="97">
        <f>SUM(F347:H347)</f>
        <v/>
      </c>
      <c r="J347" s="97" t="n"/>
      <c r="K347" s="97" t="n"/>
      <c r="L347" s="97" t="n"/>
      <c r="M347" s="97" t="n"/>
      <c r="N347" s="97" t="n"/>
      <c r="O347" s="97" t="n"/>
      <c r="P347" s="100" t="n"/>
      <c r="Q347" s="97" t="n"/>
      <c r="R347" s="97" t="n"/>
      <c r="S347" s="97" t="n"/>
      <c r="T347" s="97" t="n"/>
      <c r="U347" s="97" t="n"/>
      <c r="V347" s="97" t="n"/>
      <c r="W347" s="119" t="inlineStr">
        <is>
          <t>✅ 可导入</t>
        </is>
      </c>
    </row>
    <row r="348" customFormat="1" s="95">
      <c r="A348" s="100" t="n"/>
      <c r="B348" s="96" t="n"/>
      <c r="C348" s="96" t="n"/>
      <c r="D348" s="96" t="n"/>
      <c r="E348" s="96">
        <f>SUM(C348:D348)</f>
        <v/>
      </c>
      <c r="F348" s="96" t="n"/>
      <c r="G348" s="96" t="n"/>
      <c r="H348" s="96" t="n"/>
      <c r="I348" s="96">
        <f>SUM(F348:H348)</f>
        <v/>
      </c>
      <c r="J348" s="96" t="n"/>
      <c r="K348" s="96" t="n"/>
      <c r="L348" s="96" t="n"/>
      <c r="M348" s="96" t="n"/>
      <c r="N348" s="96" t="n"/>
      <c r="O348" s="96" t="n"/>
      <c r="P348" s="100" t="n"/>
      <c r="Q348" s="96" t="n"/>
      <c r="R348" s="96" t="n"/>
      <c r="S348" s="96" t="n"/>
      <c r="T348" s="96" t="n"/>
      <c r="U348" s="96" t="n"/>
      <c r="V348" s="96" t="n"/>
      <c r="W348" s="119" t="inlineStr">
        <is>
          <t>✅ 可导入</t>
        </is>
      </c>
    </row>
    <row r="349" customFormat="1" s="95">
      <c r="A349" s="100" t="n"/>
      <c r="B349" s="97" t="n"/>
      <c r="C349" s="97" t="n"/>
      <c r="D349" s="97" t="n"/>
      <c r="E349" s="97">
        <f>SUM(C349:D349)</f>
        <v/>
      </c>
      <c r="F349" s="97" t="n"/>
      <c r="G349" s="97" t="n"/>
      <c r="H349" s="97" t="n"/>
      <c r="I349" s="97">
        <f>SUM(F349:H349)</f>
        <v/>
      </c>
      <c r="J349" s="97" t="n"/>
      <c r="K349" s="97" t="n"/>
      <c r="L349" s="97" t="n"/>
      <c r="M349" s="97" t="n"/>
      <c r="N349" s="97" t="n"/>
      <c r="O349" s="97" t="n"/>
      <c r="P349" s="100" t="n"/>
      <c r="Q349" s="97" t="n"/>
      <c r="R349" s="97" t="n"/>
      <c r="S349" s="97" t="n"/>
      <c r="T349" s="97" t="n"/>
      <c r="U349" s="97" t="n"/>
      <c r="V349" s="97" t="n"/>
      <c r="W349" s="119" t="inlineStr">
        <is>
          <t>✅ 可导入</t>
        </is>
      </c>
    </row>
    <row r="350" customFormat="1" s="95">
      <c r="A350" s="100" t="n"/>
      <c r="B350" s="96" t="n"/>
      <c r="C350" s="96" t="n"/>
      <c r="D350" s="96" t="n"/>
      <c r="E350" s="96">
        <f>SUM(C350:D350)</f>
        <v/>
      </c>
      <c r="F350" s="96" t="n"/>
      <c r="G350" s="96" t="n"/>
      <c r="H350" s="96" t="n"/>
      <c r="I350" s="96">
        <f>SUM(F350:H350)</f>
        <v/>
      </c>
      <c r="J350" s="96" t="n"/>
      <c r="K350" s="96" t="n"/>
      <c r="L350" s="96" t="n"/>
      <c r="M350" s="96" t="n"/>
      <c r="N350" s="96" t="n"/>
      <c r="O350" s="96" t="n"/>
      <c r="P350" s="100" t="n"/>
      <c r="Q350" s="96" t="n"/>
      <c r="R350" s="96" t="n"/>
      <c r="S350" s="96" t="n"/>
      <c r="T350" s="96" t="n"/>
      <c r="U350" s="96" t="n"/>
      <c r="V350" s="96" t="n"/>
      <c r="W350" s="119" t="inlineStr">
        <is>
          <t>✅ 可导入</t>
        </is>
      </c>
    </row>
    <row r="351" customFormat="1" s="95">
      <c r="A351" s="100" t="n"/>
      <c r="B351" s="97" t="n"/>
      <c r="C351" s="97" t="n"/>
      <c r="D351" s="97" t="n"/>
      <c r="E351" s="97">
        <f>SUM(C351:D351)</f>
        <v/>
      </c>
      <c r="F351" s="97" t="n"/>
      <c r="G351" s="97" t="n"/>
      <c r="H351" s="97" t="n"/>
      <c r="I351" s="97">
        <f>SUM(F351:H351)</f>
        <v/>
      </c>
      <c r="J351" s="97" t="n"/>
      <c r="K351" s="97" t="n"/>
      <c r="L351" s="97" t="n"/>
      <c r="M351" s="97" t="n"/>
      <c r="N351" s="97" t="n"/>
      <c r="O351" s="97" t="n"/>
      <c r="P351" s="100" t="n"/>
      <c r="Q351" s="97" t="n"/>
      <c r="R351" s="97" t="n"/>
      <c r="S351" s="97" t="n"/>
      <c r="T351" s="97" t="n"/>
      <c r="U351" s="97" t="n"/>
      <c r="V351" s="97" t="n"/>
      <c r="W351" s="119" t="inlineStr">
        <is>
          <t>✅ 可导入</t>
        </is>
      </c>
    </row>
    <row r="352" customFormat="1" s="95">
      <c r="A352" s="100" t="n"/>
      <c r="B352" s="96" t="n"/>
      <c r="C352" s="96" t="n"/>
      <c r="D352" s="96" t="n"/>
      <c r="E352" s="96">
        <f>SUM(C352:D352)</f>
        <v/>
      </c>
      <c r="F352" s="96" t="n"/>
      <c r="G352" s="96" t="n"/>
      <c r="H352" s="96" t="n"/>
      <c r="I352" s="96">
        <f>SUM(F352:H352)</f>
        <v/>
      </c>
      <c r="J352" s="96" t="n"/>
      <c r="K352" s="96" t="n"/>
      <c r="L352" s="96" t="n"/>
      <c r="M352" s="96" t="n"/>
      <c r="N352" s="96" t="n"/>
      <c r="O352" s="96" t="n"/>
      <c r="P352" s="100" t="n"/>
      <c r="Q352" s="96" t="n"/>
      <c r="R352" s="96" t="n"/>
      <c r="S352" s="96" t="n"/>
      <c r="T352" s="96" t="n"/>
      <c r="U352" s="96" t="n"/>
      <c r="V352" s="96" t="n"/>
      <c r="W352" s="119" t="inlineStr">
        <is>
          <t>✅ 可导入</t>
        </is>
      </c>
    </row>
    <row r="353" customFormat="1" s="95">
      <c r="A353" s="100" t="n"/>
      <c r="B353" s="97" t="n"/>
      <c r="C353" s="97" t="n"/>
      <c r="D353" s="97" t="n"/>
      <c r="E353" s="97">
        <f>SUM(C353:D353)</f>
        <v/>
      </c>
      <c r="F353" s="97" t="n"/>
      <c r="G353" s="97" t="n"/>
      <c r="H353" s="97" t="n"/>
      <c r="I353" s="97">
        <f>SUM(F353:H353)</f>
        <v/>
      </c>
      <c r="J353" s="97" t="n"/>
      <c r="K353" s="97" t="n"/>
      <c r="L353" s="97" t="n"/>
      <c r="M353" s="97" t="n"/>
      <c r="N353" s="97" t="n"/>
      <c r="O353" s="97" t="n"/>
      <c r="P353" s="100" t="n"/>
      <c r="Q353" s="97" t="n"/>
      <c r="R353" s="97" t="n"/>
      <c r="S353" s="97" t="n"/>
      <c r="T353" s="97" t="n"/>
      <c r="U353" s="97" t="n"/>
      <c r="V353" s="97" t="n"/>
      <c r="W353" s="119" t="inlineStr">
        <is>
          <t>✅ 可导入</t>
        </is>
      </c>
    </row>
    <row r="354" customFormat="1" s="95">
      <c r="A354" s="100" t="n"/>
      <c r="B354" s="96" t="n"/>
      <c r="C354" s="96" t="n"/>
      <c r="D354" s="96" t="n"/>
      <c r="E354" s="96">
        <f>SUM(C354:D354)</f>
        <v/>
      </c>
      <c r="F354" s="96" t="n"/>
      <c r="G354" s="96" t="n"/>
      <c r="H354" s="96" t="n"/>
      <c r="I354" s="96">
        <f>SUM(F354:H354)</f>
        <v/>
      </c>
      <c r="J354" s="96" t="n"/>
      <c r="K354" s="96" t="n"/>
      <c r="L354" s="96" t="n"/>
      <c r="M354" s="96" t="n"/>
      <c r="N354" s="96" t="n"/>
      <c r="O354" s="96" t="n"/>
      <c r="P354" s="100" t="n"/>
      <c r="Q354" s="96" t="n"/>
      <c r="R354" s="96" t="n"/>
      <c r="S354" s="96" t="n"/>
      <c r="T354" s="96" t="n"/>
      <c r="U354" s="96" t="n"/>
      <c r="V354" s="96" t="n"/>
      <c r="W354" s="119" t="inlineStr">
        <is>
          <t>✅ 可导入</t>
        </is>
      </c>
    </row>
    <row r="355" customFormat="1" s="95">
      <c r="A355" s="100" t="n"/>
      <c r="B355" s="97" t="n"/>
      <c r="C355" s="97" t="n"/>
      <c r="D355" s="97" t="n"/>
      <c r="E355" s="97">
        <f>SUM(C355:D355)</f>
        <v/>
      </c>
      <c r="F355" s="97" t="n"/>
      <c r="G355" s="97" t="n"/>
      <c r="H355" s="97" t="n"/>
      <c r="I355" s="97">
        <f>SUM(F355:H355)</f>
        <v/>
      </c>
      <c r="J355" s="97" t="n"/>
      <c r="K355" s="97" t="n"/>
      <c r="L355" s="97" t="n"/>
      <c r="M355" s="97" t="n"/>
      <c r="N355" s="97" t="n"/>
      <c r="O355" s="97" t="n"/>
      <c r="P355" s="100" t="n"/>
      <c r="Q355" s="97" t="n"/>
      <c r="R355" s="97" t="n"/>
      <c r="S355" s="97" t="n"/>
      <c r="T355" s="97" t="n"/>
      <c r="U355" s="97" t="n"/>
      <c r="V355" s="97" t="n"/>
      <c r="W355" s="119" t="inlineStr">
        <is>
          <t>✅ 可导入</t>
        </is>
      </c>
    </row>
    <row r="356" customFormat="1" s="95">
      <c r="A356" s="100" t="n"/>
      <c r="B356" s="96" t="n"/>
      <c r="C356" s="96" t="n"/>
      <c r="D356" s="96" t="n"/>
      <c r="E356" s="96">
        <f>SUM(C356:D356)</f>
        <v/>
      </c>
      <c r="F356" s="96" t="n"/>
      <c r="G356" s="96" t="n"/>
      <c r="H356" s="96" t="n"/>
      <c r="I356" s="96">
        <f>SUM(F356:H356)</f>
        <v/>
      </c>
      <c r="J356" s="96" t="n"/>
      <c r="K356" s="96" t="n"/>
      <c r="L356" s="96" t="n"/>
      <c r="M356" s="96" t="n"/>
      <c r="N356" s="96" t="n"/>
      <c r="O356" s="96" t="n"/>
      <c r="P356" s="100" t="n"/>
      <c r="Q356" s="96" t="n"/>
      <c r="R356" s="96" t="n"/>
      <c r="S356" s="96" t="n"/>
      <c r="T356" s="96" t="n"/>
      <c r="U356" s="96" t="n"/>
      <c r="V356" s="96" t="n"/>
      <c r="W356" s="119" t="inlineStr">
        <is>
          <t>✅ 可导入</t>
        </is>
      </c>
    </row>
    <row r="357" customFormat="1" s="95">
      <c r="A357" s="100" t="n"/>
      <c r="B357" s="97" t="n"/>
      <c r="C357" s="97" t="n"/>
      <c r="D357" s="97" t="n"/>
      <c r="E357" s="97">
        <f>SUM(C357:D357)</f>
        <v/>
      </c>
      <c r="F357" s="97" t="n"/>
      <c r="G357" s="97" t="n"/>
      <c r="H357" s="97" t="n"/>
      <c r="I357" s="97">
        <f>SUM(F357:H357)</f>
        <v/>
      </c>
      <c r="J357" s="97" t="n"/>
      <c r="K357" s="97" t="n"/>
      <c r="L357" s="97" t="n"/>
      <c r="M357" s="97" t="n"/>
      <c r="N357" s="97" t="n"/>
      <c r="O357" s="97" t="n"/>
      <c r="P357" s="100" t="n"/>
      <c r="Q357" s="97" t="n"/>
      <c r="R357" s="97" t="n"/>
      <c r="S357" s="97" t="n"/>
      <c r="T357" s="97" t="n"/>
      <c r="U357" s="97" t="n"/>
      <c r="V357" s="97" t="n"/>
      <c r="W357" s="119" t="inlineStr">
        <is>
          <t>✅ 可导入</t>
        </is>
      </c>
    </row>
    <row r="358" customFormat="1" s="95">
      <c r="A358" s="100" t="n"/>
      <c r="B358" s="96" t="n"/>
      <c r="C358" s="96" t="n"/>
      <c r="D358" s="96" t="n"/>
      <c r="E358" s="96">
        <f>SUM(C358:D358)</f>
        <v/>
      </c>
      <c r="F358" s="96" t="n"/>
      <c r="G358" s="96" t="n"/>
      <c r="H358" s="96" t="n"/>
      <c r="I358" s="96">
        <f>SUM(F358:H358)</f>
        <v/>
      </c>
      <c r="J358" s="96" t="n"/>
      <c r="K358" s="96" t="n"/>
      <c r="L358" s="96" t="n"/>
      <c r="M358" s="96" t="n"/>
      <c r="N358" s="96" t="n"/>
      <c r="O358" s="96" t="n"/>
      <c r="P358" s="100" t="n"/>
      <c r="Q358" s="96" t="n"/>
      <c r="R358" s="96" t="n"/>
      <c r="S358" s="96" t="n"/>
      <c r="T358" s="96" t="n"/>
      <c r="U358" s="96" t="n"/>
      <c r="V358" s="96" t="n"/>
      <c r="W358" s="119" t="inlineStr">
        <is>
          <t>✅ 可导入</t>
        </is>
      </c>
    </row>
    <row r="359" customFormat="1" s="95">
      <c r="A359" s="100" t="n"/>
      <c r="B359" s="97" t="n"/>
      <c r="C359" s="97" t="n"/>
      <c r="D359" s="97" t="n"/>
      <c r="E359" s="97">
        <f>SUM(C359:D359)</f>
        <v/>
      </c>
      <c r="F359" s="97" t="n"/>
      <c r="G359" s="97" t="n"/>
      <c r="H359" s="97" t="n"/>
      <c r="I359" s="97">
        <f>SUM(F359:H359)</f>
        <v/>
      </c>
      <c r="J359" s="97" t="n"/>
      <c r="K359" s="97" t="n"/>
      <c r="L359" s="97" t="n"/>
      <c r="M359" s="97" t="n"/>
      <c r="N359" s="97" t="n"/>
      <c r="O359" s="97" t="n"/>
      <c r="P359" s="100" t="n"/>
      <c r="Q359" s="97" t="n"/>
      <c r="R359" s="97" t="n"/>
      <c r="S359" s="97" t="n"/>
      <c r="T359" s="97" t="n"/>
      <c r="U359" s="97" t="n"/>
      <c r="V359" s="97" t="n"/>
      <c r="W359" s="119" t="inlineStr">
        <is>
          <t>✅ 可导入</t>
        </is>
      </c>
    </row>
    <row r="360" customFormat="1" s="95">
      <c r="A360" s="100" t="n"/>
      <c r="B360" s="96" t="n"/>
      <c r="C360" s="96" t="n"/>
      <c r="D360" s="96" t="n"/>
      <c r="E360" s="96">
        <f>SUM(C360:D360)</f>
        <v/>
      </c>
      <c r="F360" s="96" t="n"/>
      <c r="G360" s="96" t="n"/>
      <c r="H360" s="96" t="n"/>
      <c r="I360" s="96">
        <f>SUM(F360:H360)</f>
        <v/>
      </c>
      <c r="J360" s="96" t="n"/>
      <c r="K360" s="96" t="n"/>
      <c r="L360" s="96" t="n"/>
      <c r="M360" s="96" t="n"/>
      <c r="N360" s="96" t="n"/>
      <c r="O360" s="96" t="n"/>
      <c r="P360" s="100" t="n"/>
      <c r="Q360" s="96" t="n"/>
      <c r="R360" s="96" t="n"/>
      <c r="S360" s="96" t="n"/>
      <c r="T360" s="96" t="n"/>
      <c r="U360" s="96" t="n"/>
      <c r="V360" s="96" t="n"/>
      <c r="W360" s="119" t="inlineStr">
        <is>
          <t>✅ 可导入</t>
        </is>
      </c>
    </row>
    <row r="361" customFormat="1" s="95">
      <c r="A361" s="100" t="n"/>
      <c r="B361" s="97" t="n"/>
      <c r="C361" s="97" t="n"/>
      <c r="D361" s="97" t="n"/>
      <c r="E361" s="97">
        <f>SUM(C361:D361)</f>
        <v/>
      </c>
      <c r="F361" s="97" t="n"/>
      <c r="G361" s="97" t="n"/>
      <c r="H361" s="97" t="n"/>
      <c r="I361" s="97">
        <f>SUM(F361:H361)</f>
        <v/>
      </c>
      <c r="J361" s="97" t="n"/>
      <c r="K361" s="97" t="n"/>
      <c r="L361" s="97" t="n"/>
      <c r="M361" s="97" t="n"/>
      <c r="N361" s="97" t="n"/>
      <c r="O361" s="97" t="n"/>
      <c r="P361" s="100" t="n"/>
      <c r="Q361" s="97" t="n"/>
      <c r="R361" s="97" t="n"/>
      <c r="S361" s="97" t="n"/>
      <c r="T361" s="97" t="n"/>
      <c r="U361" s="97" t="n"/>
      <c r="V361" s="97" t="n"/>
      <c r="W361" s="119" t="inlineStr">
        <is>
          <t>✅ 可导入</t>
        </is>
      </c>
    </row>
    <row r="362" customFormat="1" s="95">
      <c r="A362" s="100" t="n"/>
      <c r="B362" s="96" t="n"/>
      <c r="C362" s="96" t="n"/>
      <c r="D362" s="96" t="n"/>
      <c r="E362" s="96">
        <f>SUM(C362:D362)</f>
        <v/>
      </c>
      <c r="F362" s="96" t="n"/>
      <c r="G362" s="96" t="n"/>
      <c r="H362" s="96" t="n"/>
      <c r="I362" s="96">
        <f>SUM(F362:H362)</f>
        <v/>
      </c>
      <c r="J362" s="96" t="n"/>
      <c r="K362" s="96" t="n"/>
      <c r="L362" s="96" t="n"/>
      <c r="M362" s="96" t="n"/>
      <c r="N362" s="96" t="n"/>
      <c r="O362" s="96" t="n"/>
      <c r="P362" s="100" t="n"/>
      <c r="Q362" s="96" t="n"/>
      <c r="R362" s="96" t="n"/>
      <c r="S362" s="96" t="n"/>
      <c r="T362" s="96" t="n"/>
      <c r="U362" s="96" t="n"/>
      <c r="V362" s="96" t="n"/>
      <c r="W362" s="119" t="inlineStr">
        <is>
          <t>✅ 可导入</t>
        </is>
      </c>
    </row>
    <row r="363" customFormat="1" s="95">
      <c r="A363" s="100" t="n"/>
      <c r="B363" s="97" t="n"/>
      <c r="C363" s="97" t="n"/>
      <c r="D363" s="97" t="n"/>
      <c r="E363" s="97">
        <f>SUM(C363:D363)</f>
        <v/>
      </c>
      <c r="F363" s="97" t="n"/>
      <c r="G363" s="97" t="n"/>
      <c r="H363" s="97" t="n"/>
      <c r="I363" s="97">
        <f>SUM(F363:H363)</f>
        <v/>
      </c>
      <c r="J363" s="97" t="n"/>
      <c r="K363" s="97" t="n"/>
      <c r="L363" s="97" t="n"/>
      <c r="M363" s="97" t="n"/>
      <c r="N363" s="97" t="n"/>
      <c r="O363" s="97" t="n"/>
      <c r="P363" s="100" t="n"/>
      <c r="Q363" s="97" t="n"/>
      <c r="R363" s="97" t="n"/>
      <c r="S363" s="97" t="n"/>
      <c r="T363" s="97" t="n"/>
      <c r="U363" s="97" t="n"/>
      <c r="V363" s="97" t="n"/>
      <c r="W363" s="119" t="inlineStr">
        <is>
          <t>✅ 可导入</t>
        </is>
      </c>
    </row>
    <row r="364" customFormat="1" s="95">
      <c r="A364" s="100" t="n"/>
      <c r="B364" s="96" t="n"/>
      <c r="C364" s="96" t="n"/>
      <c r="D364" s="96" t="n"/>
      <c r="E364" s="96">
        <f>SUM(C364:D364)</f>
        <v/>
      </c>
      <c r="F364" s="96" t="n"/>
      <c r="G364" s="96" t="n"/>
      <c r="H364" s="96" t="n"/>
      <c r="I364" s="96">
        <f>SUM(F364:H364)</f>
        <v/>
      </c>
      <c r="J364" s="96" t="n"/>
      <c r="K364" s="96" t="n"/>
      <c r="L364" s="96" t="n"/>
      <c r="M364" s="96" t="n"/>
      <c r="N364" s="96" t="n"/>
      <c r="O364" s="96" t="n"/>
      <c r="P364" s="100" t="n"/>
      <c r="Q364" s="96" t="n"/>
      <c r="R364" s="96" t="n"/>
      <c r="S364" s="96" t="n"/>
      <c r="T364" s="96" t="n"/>
      <c r="U364" s="96" t="n"/>
      <c r="V364" s="96" t="n"/>
      <c r="W364" s="119" t="inlineStr">
        <is>
          <t>✅ 可导入</t>
        </is>
      </c>
    </row>
    <row r="365" customFormat="1" s="95">
      <c r="A365" s="100" t="n"/>
      <c r="B365" s="97" t="n"/>
      <c r="C365" s="97" t="n"/>
      <c r="D365" s="97" t="n"/>
      <c r="E365" s="97">
        <f>SUM(C365:D365)</f>
        <v/>
      </c>
      <c r="F365" s="97" t="n"/>
      <c r="G365" s="97" t="n"/>
      <c r="H365" s="97" t="n"/>
      <c r="I365" s="97">
        <f>SUM(F365:H365)</f>
        <v/>
      </c>
      <c r="J365" s="97" t="n"/>
      <c r="K365" s="97" t="n"/>
      <c r="L365" s="97" t="n"/>
      <c r="M365" s="97" t="n"/>
      <c r="N365" s="97" t="n"/>
      <c r="O365" s="97" t="n"/>
      <c r="P365" s="100" t="n"/>
      <c r="Q365" s="97" t="n"/>
      <c r="R365" s="97" t="n"/>
      <c r="S365" s="97" t="n"/>
      <c r="T365" s="97" t="n"/>
      <c r="U365" s="97" t="n"/>
      <c r="V365" s="97" t="n"/>
      <c r="W365" s="119" t="inlineStr">
        <is>
          <t>✅ 可导入</t>
        </is>
      </c>
    </row>
    <row r="366" customFormat="1" s="95">
      <c r="A366" s="100" t="n"/>
      <c r="B366" s="96" t="n"/>
      <c r="C366" s="96" t="n"/>
      <c r="D366" s="96" t="n"/>
      <c r="E366" s="96">
        <f>SUM(C366:D366)</f>
        <v/>
      </c>
      <c r="F366" s="96" t="n"/>
      <c r="G366" s="96" t="n"/>
      <c r="H366" s="96" t="n"/>
      <c r="I366" s="96">
        <f>SUM(F366:H366)</f>
        <v/>
      </c>
      <c r="J366" s="96" t="n"/>
      <c r="K366" s="96" t="n"/>
      <c r="L366" s="96" t="n"/>
      <c r="M366" s="96" t="n"/>
      <c r="N366" s="96" t="n"/>
      <c r="O366" s="96" t="n"/>
      <c r="P366" s="100" t="n"/>
      <c r="Q366" s="96" t="n"/>
      <c r="R366" s="96" t="n"/>
      <c r="S366" s="96" t="n"/>
      <c r="T366" s="96" t="n"/>
      <c r="U366" s="96" t="n"/>
      <c r="V366" s="96" t="n"/>
      <c r="W366" s="119" t="inlineStr">
        <is>
          <t>✅ 可导入</t>
        </is>
      </c>
    </row>
    <row r="367" customFormat="1" s="95">
      <c r="A367" s="100" t="n"/>
      <c r="B367" s="97" t="n"/>
      <c r="C367" s="97" t="n"/>
      <c r="D367" s="97" t="n"/>
      <c r="E367" s="97">
        <f>SUM(C367:D367)</f>
        <v/>
      </c>
      <c r="F367" s="97" t="n"/>
      <c r="G367" s="97" t="n"/>
      <c r="H367" s="97" t="n"/>
      <c r="I367" s="97">
        <f>SUM(F367:H367)</f>
        <v/>
      </c>
      <c r="J367" s="97" t="n"/>
      <c r="K367" s="97" t="n"/>
      <c r="L367" s="97" t="n"/>
      <c r="M367" s="97" t="n"/>
      <c r="N367" s="97" t="n"/>
      <c r="O367" s="97" t="n"/>
      <c r="P367" s="100" t="n"/>
      <c r="Q367" s="97" t="n"/>
      <c r="R367" s="97" t="n"/>
      <c r="S367" s="97" t="n"/>
      <c r="T367" s="97" t="n"/>
      <c r="U367" s="97" t="n"/>
      <c r="V367" s="97" t="n"/>
      <c r="W367" s="119" t="inlineStr">
        <is>
          <t>✅ 可导入</t>
        </is>
      </c>
    </row>
    <row r="368" customFormat="1" s="95">
      <c r="A368" s="100" t="n"/>
      <c r="B368" s="96" t="n"/>
      <c r="C368" s="96" t="n"/>
      <c r="D368" s="96" t="n"/>
      <c r="E368" s="96">
        <f>SUM(C368:D368)</f>
        <v/>
      </c>
      <c r="F368" s="96" t="n"/>
      <c r="G368" s="96" t="n"/>
      <c r="H368" s="96" t="n"/>
      <c r="I368" s="96">
        <f>SUM(F368:H368)</f>
        <v/>
      </c>
      <c r="J368" s="96" t="n"/>
      <c r="K368" s="96" t="n"/>
      <c r="L368" s="96" t="n"/>
      <c r="M368" s="96" t="n"/>
      <c r="N368" s="96" t="n"/>
      <c r="O368" s="96" t="n"/>
      <c r="P368" s="100" t="n"/>
      <c r="Q368" s="96" t="n"/>
      <c r="R368" s="96" t="n"/>
      <c r="S368" s="96" t="n"/>
      <c r="T368" s="96" t="n"/>
      <c r="U368" s="96" t="n"/>
      <c r="V368" s="96" t="n"/>
      <c r="W368" s="119" t="inlineStr">
        <is>
          <t>✅ 可导入</t>
        </is>
      </c>
    </row>
    <row r="369" customFormat="1" s="95">
      <c r="A369" s="100" t="n"/>
      <c r="B369" s="97" t="n"/>
      <c r="C369" s="97" t="n"/>
      <c r="D369" s="97" t="n"/>
      <c r="E369" s="97">
        <f>SUM(C369:D369)</f>
        <v/>
      </c>
      <c r="F369" s="97" t="n"/>
      <c r="G369" s="97" t="n"/>
      <c r="H369" s="97" t="n"/>
      <c r="I369" s="97">
        <f>SUM(F369:H369)</f>
        <v/>
      </c>
      <c r="J369" s="97" t="n"/>
      <c r="K369" s="97" t="n"/>
      <c r="L369" s="97" t="n"/>
      <c r="M369" s="97" t="n"/>
      <c r="N369" s="97" t="n"/>
      <c r="O369" s="97" t="n"/>
      <c r="P369" s="100" t="n"/>
      <c r="Q369" s="97" t="n"/>
      <c r="R369" s="97" t="n"/>
      <c r="S369" s="97" t="n"/>
      <c r="T369" s="97" t="n"/>
      <c r="U369" s="97" t="n"/>
      <c r="V369" s="97" t="n"/>
      <c r="W369" s="119" t="inlineStr">
        <is>
          <t>✅ 可导入</t>
        </is>
      </c>
    </row>
    <row r="370" customFormat="1" s="95">
      <c r="A370" s="100" t="n"/>
      <c r="B370" s="96" t="n"/>
      <c r="C370" s="96" t="n"/>
      <c r="D370" s="96" t="n"/>
      <c r="E370" s="96">
        <f>SUM(C370:D370)</f>
        <v/>
      </c>
      <c r="F370" s="96" t="n"/>
      <c r="G370" s="96" t="n"/>
      <c r="H370" s="96" t="n"/>
      <c r="I370" s="96">
        <f>SUM(F370:H370)</f>
        <v/>
      </c>
      <c r="J370" s="96" t="n"/>
      <c r="K370" s="96" t="n"/>
      <c r="L370" s="96" t="n"/>
      <c r="M370" s="96" t="n"/>
      <c r="N370" s="96" t="n"/>
      <c r="O370" s="96" t="n"/>
      <c r="P370" s="100" t="n"/>
      <c r="Q370" s="96" t="n"/>
      <c r="R370" s="96" t="n"/>
      <c r="S370" s="96" t="n"/>
      <c r="T370" s="96" t="n"/>
      <c r="U370" s="96" t="n"/>
      <c r="V370" s="96" t="n"/>
      <c r="W370" s="119" t="inlineStr">
        <is>
          <t>✅ 可导入</t>
        </is>
      </c>
    </row>
    <row r="371" customFormat="1" s="95">
      <c r="A371" s="100" t="n"/>
      <c r="B371" s="97" t="n"/>
      <c r="C371" s="97" t="n"/>
      <c r="D371" s="97" t="n"/>
      <c r="E371" s="97">
        <f>SUM(C371:D371)</f>
        <v/>
      </c>
      <c r="F371" s="97" t="n"/>
      <c r="G371" s="97" t="n"/>
      <c r="H371" s="97" t="n"/>
      <c r="I371" s="97">
        <f>SUM(F371:H371)</f>
        <v/>
      </c>
      <c r="J371" s="97" t="n"/>
      <c r="K371" s="97" t="n"/>
      <c r="L371" s="97" t="n"/>
      <c r="M371" s="97" t="n"/>
      <c r="N371" s="97" t="n"/>
      <c r="O371" s="97" t="n"/>
      <c r="P371" s="100" t="n"/>
      <c r="Q371" s="97" t="n"/>
      <c r="R371" s="97" t="n"/>
      <c r="S371" s="97" t="n"/>
      <c r="T371" s="97" t="n"/>
      <c r="U371" s="97" t="n"/>
      <c r="V371" s="97" t="n"/>
      <c r="W371" s="119" t="inlineStr">
        <is>
          <t>✅ 可导入</t>
        </is>
      </c>
    </row>
    <row r="372" customFormat="1" s="95">
      <c r="A372" s="100" t="n"/>
      <c r="B372" s="96" t="n"/>
      <c r="C372" s="96" t="n"/>
      <c r="D372" s="96" t="n"/>
      <c r="E372" s="96">
        <f>SUM(C372:D372)</f>
        <v/>
      </c>
      <c r="F372" s="96" t="n"/>
      <c r="G372" s="96" t="n"/>
      <c r="H372" s="96" t="n"/>
      <c r="I372" s="96">
        <f>SUM(F372:H372)</f>
        <v/>
      </c>
      <c r="J372" s="96" t="n"/>
      <c r="K372" s="96" t="n"/>
      <c r="L372" s="96" t="n"/>
      <c r="M372" s="96" t="n"/>
      <c r="N372" s="96" t="n"/>
      <c r="O372" s="96" t="n"/>
      <c r="P372" s="100" t="n"/>
      <c r="Q372" s="96" t="n"/>
      <c r="R372" s="96" t="n"/>
      <c r="S372" s="96" t="n"/>
      <c r="T372" s="96" t="n"/>
      <c r="U372" s="96" t="n"/>
      <c r="V372" s="96" t="n"/>
      <c r="W372" s="119" t="inlineStr">
        <is>
          <t>✅ 可导入</t>
        </is>
      </c>
    </row>
    <row r="373" customFormat="1" s="95">
      <c r="A373" s="100" t="n"/>
      <c r="B373" s="97" t="n"/>
      <c r="C373" s="97" t="n"/>
      <c r="D373" s="97" t="n"/>
      <c r="E373" s="97">
        <f>SUM(C373:D373)</f>
        <v/>
      </c>
      <c r="F373" s="97" t="n"/>
      <c r="G373" s="97" t="n"/>
      <c r="H373" s="97" t="n"/>
      <c r="I373" s="97">
        <f>SUM(F373:H373)</f>
        <v/>
      </c>
      <c r="J373" s="97" t="n"/>
      <c r="K373" s="97" t="n"/>
      <c r="L373" s="97" t="n"/>
      <c r="M373" s="97" t="n"/>
      <c r="N373" s="97" t="n"/>
      <c r="O373" s="97" t="n"/>
      <c r="P373" s="100" t="n"/>
      <c r="Q373" s="97" t="n"/>
      <c r="R373" s="97" t="n"/>
      <c r="S373" s="97" t="n"/>
      <c r="T373" s="97" t="n"/>
      <c r="U373" s="97" t="n"/>
      <c r="V373" s="97" t="n"/>
      <c r="W373" s="119" t="inlineStr">
        <is>
          <t>✅ 可导入</t>
        </is>
      </c>
    </row>
    <row r="374" customFormat="1" s="95">
      <c r="A374" s="100" t="n"/>
      <c r="B374" s="96" t="n"/>
      <c r="C374" s="96" t="n"/>
      <c r="D374" s="96" t="n"/>
      <c r="E374" s="96">
        <f>SUM(C374:D374)</f>
        <v/>
      </c>
      <c r="F374" s="96" t="n"/>
      <c r="G374" s="96" t="n"/>
      <c r="H374" s="96" t="n"/>
      <c r="I374" s="96">
        <f>SUM(F374:H374)</f>
        <v/>
      </c>
      <c r="J374" s="96" t="n"/>
      <c r="K374" s="96" t="n"/>
      <c r="L374" s="96" t="n"/>
      <c r="M374" s="96" t="n"/>
      <c r="N374" s="96" t="n"/>
      <c r="O374" s="96" t="n"/>
      <c r="P374" s="100" t="n"/>
      <c r="Q374" s="96" t="n"/>
      <c r="R374" s="96" t="n"/>
      <c r="S374" s="96" t="n"/>
      <c r="T374" s="96" t="n"/>
      <c r="U374" s="96" t="n"/>
      <c r="V374" s="96" t="n"/>
      <c r="W374" s="119" t="inlineStr">
        <is>
          <t>✅ 可导入</t>
        </is>
      </c>
    </row>
    <row r="375" customFormat="1" s="95">
      <c r="A375" s="100" t="n"/>
      <c r="B375" s="97" t="n"/>
      <c r="C375" s="97" t="n"/>
      <c r="D375" s="97" t="n"/>
      <c r="E375" s="97">
        <f>SUM(C375:D375)</f>
        <v/>
      </c>
      <c r="F375" s="97" t="n"/>
      <c r="G375" s="97" t="n"/>
      <c r="H375" s="97" t="n"/>
      <c r="I375" s="97">
        <f>SUM(F375:H375)</f>
        <v/>
      </c>
      <c r="J375" s="97" t="n"/>
      <c r="K375" s="97" t="n"/>
      <c r="L375" s="97" t="n"/>
      <c r="M375" s="97" t="n"/>
      <c r="N375" s="97" t="n"/>
      <c r="O375" s="97" t="n"/>
      <c r="P375" s="100" t="n"/>
      <c r="Q375" s="97" t="n"/>
      <c r="R375" s="97" t="n"/>
      <c r="S375" s="97" t="n"/>
      <c r="T375" s="97" t="n"/>
      <c r="U375" s="97" t="n"/>
      <c r="V375" s="97" t="n"/>
      <c r="W375" s="119" t="inlineStr">
        <is>
          <t>✅ 可导入</t>
        </is>
      </c>
    </row>
    <row r="376" customFormat="1" s="95">
      <c r="A376" s="100" t="n"/>
      <c r="B376" s="96" t="n"/>
      <c r="C376" s="96" t="n"/>
      <c r="D376" s="96" t="n"/>
      <c r="E376" s="96">
        <f>SUM(C376:D376)</f>
        <v/>
      </c>
      <c r="F376" s="96" t="n"/>
      <c r="G376" s="96" t="n"/>
      <c r="H376" s="96" t="n"/>
      <c r="I376" s="96">
        <f>SUM(F376:H376)</f>
        <v/>
      </c>
      <c r="J376" s="96" t="n"/>
      <c r="K376" s="96" t="n"/>
      <c r="L376" s="96" t="n"/>
      <c r="M376" s="96" t="n"/>
      <c r="N376" s="96" t="n"/>
      <c r="O376" s="96" t="n"/>
      <c r="P376" s="100" t="n"/>
      <c r="Q376" s="96" t="n"/>
      <c r="R376" s="96" t="n"/>
      <c r="S376" s="96" t="n"/>
      <c r="T376" s="96" t="n"/>
      <c r="U376" s="96" t="n"/>
      <c r="V376" s="96" t="n"/>
      <c r="W376" s="119" t="inlineStr">
        <is>
          <t>✅ 可导入</t>
        </is>
      </c>
    </row>
    <row r="377" customFormat="1" s="95">
      <c r="A377" s="100" t="n"/>
      <c r="B377" s="97" t="n"/>
      <c r="C377" s="97" t="n"/>
      <c r="D377" s="97" t="n"/>
      <c r="E377" s="97">
        <f>SUM(C377:D377)</f>
        <v/>
      </c>
      <c r="F377" s="97" t="n"/>
      <c r="G377" s="97" t="n"/>
      <c r="H377" s="97" t="n"/>
      <c r="I377" s="97">
        <f>SUM(F377:H377)</f>
        <v/>
      </c>
      <c r="J377" s="97" t="n"/>
      <c r="K377" s="97" t="n"/>
      <c r="L377" s="97" t="n"/>
      <c r="M377" s="97" t="n"/>
      <c r="N377" s="97" t="n"/>
      <c r="O377" s="97" t="n"/>
      <c r="P377" s="100" t="n"/>
      <c r="Q377" s="97" t="n"/>
      <c r="R377" s="97" t="n"/>
      <c r="S377" s="97" t="n"/>
      <c r="T377" s="97" t="n"/>
      <c r="U377" s="97" t="n"/>
      <c r="V377" s="97" t="n"/>
      <c r="W377" s="119" t="inlineStr">
        <is>
          <t>✅ 可导入</t>
        </is>
      </c>
    </row>
    <row r="378" customFormat="1" s="95">
      <c r="A378" s="100" t="n"/>
      <c r="B378" s="96" t="n"/>
      <c r="C378" s="96" t="n"/>
      <c r="D378" s="96" t="n"/>
      <c r="E378" s="96">
        <f>SUM(C378:D378)</f>
        <v/>
      </c>
      <c r="F378" s="96" t="n"/>
      <c r="G378" s="96" t="n"/>
      <c r="H378" s="96" t="n"/>
      <c r="I378" s="96">
        <f>SUM(F378:H378)</f>
        <v/>
      </c>
      <c r="J378" s="96" t="n"/>
      <c r="K378" s="96" t="n"/>
      <c r="L378" s="96" t="n"/>
      <c r="M378" s="96" t="n"/>
      <c r="N378" s="96" t="n"/>
      <c r="O378" s="96" t="n"/>
      <c r="P378" s="100" t="n"/>
      <c r="Q378" s="96" t="n"/>
      <c r="R378" s="96" t="n"/>
      <c r="S378" s="96" t="n"/>
      <c r="T378" s="96" t="n"/>
      <c r="U378" s="96" t="n"/>
      <c r="V378" s="96" t="n"/>
      <c r="W378" s="119" t="inlineStr">
        <is>
          <t>✅ 可导入</t>
        </is>
      </c>
    </row>
    <row r="379" customFormat="1" s="95">
      <c r="A379" s="100" t="n"/>
      <c r="B379" s="97" t="n"/>
      <c r="C379" s="97" t="n"/>
      <c r="D379" s="97" t="n"/>
      <c r="E379" s="97">
        <f>SUM(C379:D379)</f>
        <v/>
      </c>
      <c r="F379" s="97" t="n"/>
      <c r="G379" s="97" t="n"/>
      <c r="H379" s="97" t="n"/>
      <c r="I379" s="97">
        <f>SUM(F379:H379)</f>
        <v/>
      </c>
      <c r="J379" s="97" t="n"/>
      <c r="K379" s="97" t="n"/>
      <c r="L379" s="97" t="n"/>
      <c r="M379" s="97" t="n"/>
      <c r="N379" s="97" t="n"/>
      <c r="O379" s="97" t="n"/>
      <c r="P379" s="100" t="n"/>
      <c r="Q379" s="97" t="n"/>
      <c r="R379" s="97" t="n"/>
      <c r="S379" s="97" t="n"/>
      <c r="T379" s="97" t="n"/>
      <c r="U379" s="97" t="n"/>
      <c r="V379" s="97" t="n"/>
      <c r="W379" s="119" t="inlineStr">
        <is>
          <t>✅ 可导入</t>
        </is>
      </c>
    </row>
    <row r="380" customFormat="1" s="95">
      <c r="A380" s="100" t="n"/>
      <c r="B380" s="96" t="n"/>
      <c r="C380" s="96" t="n"/>
      <c r="D380" s="96" t="n"/>
      <c r="E380" s="96">
        <f>SUM(C380:D380)</f>
        <v/>
      </c>
      <c r="F380" s="96" t="n"/>
      <c r="G380" s="96" t="n"/>
      <c r="H380" s="96" t="n"/>
      <c r="I380" s="96">
        <f>SUM(F380:H380)</f>
        <v/>
      </c>
      <c r="J380" s="96" t="n"/>
      <c r="K380" s="96" t="n"/>
      <c r="L380" s="96" t="n"/>
      <c r="M380" s="96" t="n"/>
      <c r="N380" s="96" t="n"/>
      <c r="O380" s="96" t="n"/>
      <c r="P380" s="100" t="n"/>
      <c r="Q380" s="96" t="n"/>
      <c r="R380" s="96" t="n"/>
      <c r="S380" s="96" t="n"/>
      <c r="T380" s="96" t="n"/>
      <c r="U380" s="96" t="n"/>
      <c r="V380" s="96" t="n"/>
      <c r="W380" s="119" t="inlineStr">
        <is>
          <t>✅ 可导入</t>
        </is>
      </c>
    </row>
    <row r="381" customFormat="1" s="95">
      <c r="A381" s="100" t="n"/>
      <c r="B381" s="97" t="n"/>
      <c r="C381" s="97" t="n"/>
      <c r="D381" s="97" t="n"/>
      <c r="E381" s="97">
        <f>SUM(C381:D381)</f>
        <v/>
      </c>
      <c r="F381" s="97" t="n"/>
      <c r="G381" s="97" t="n"/>
      <c r="H381" s="97" t="n"/>
      <c r="I381" s="97">
        <f>SUM(F381:H381)</f>
        <v/>
      </c>
      <c r="J381" s="97" t="n"/>
      <c r="K381" s="97" t="n"/>
      <c r="L381" s="97" t="n"/>
      <c r="M381" s="97" t="n"/>
      <c r="N381" s="97" t="n"/>
      <c r="O381" s="97" t="n"/>
      <c r="P381" s="100" t="n"/>
      <c r="Q381" s="97" t="n"/>
      <c r="R381" s="97" t="n"/>
      <c r="S381" s="97" t="n"/>
      <c r="T381" s="97" t="n"/>
      <c r="U381" s="97" t="n"/>
      <c r="V381" s="97" t="n"/>
      <c r="W381" s="119" t="inlineStr">
        <is>
          <t>✅ 可导入</t>
        </is>
      </c>
    </row>
    <row r="382" customFormat="1" s="95">
      <c r="A382" s="100" t="n"/>
      <c r="B382" s="96" t="n"/>
      <c r="C382" s="96" t="n"/>
      <c r="D382" s="96" t="n"/>
      <c r="E382" s="96">
        <f>SUM(C382:D382)</f>
        <v/>
      </c>
      <c r="F382" s="96" t="n"/>
      <c r="G382" s="96" t="n"/>
      <c r="H382" s="96" t="n"/>
      <c r="I382" s="96">
        <f>SUM(F382:H382)</f>
        <v/>
      </c>
      <c r="J382" s="96" t="n"/>
      <c r="K382" s="96" t="n"/>
      <c r="L382" s="96" t="n"/>
      <c r="M382" s="96" t="n"/>
      <c r="N382" s="96" t="n"/>
      <c r="O382" s="96" t="n"/>
      <c r="P382" s="100" t="n"/>
      <c r="Q382" s="96" t="n"/>
      <c r="R382" s="96" t="n"/>
      <c r="S382" s="96" t="n"/>
      <c r="T382" s="96" t="n"/>
      <c r="U382" s="96" t="n"/>
      <c r="V382" s="96" t="n"/>
      <c r="W382" s="119" t="inlineStr">
        <is>
          <t>✅ 可导入</t>
        </is>
      </c>
    </row>
    <row r="383" customFormat="1" s="95">
      <c r="A383" s="100" t="n"/>
      <c r="B383" s="97" t="n"/>
      <c r="C383" s="97" t="n"/>
      <c r="D383" s="97" t="n"/>
      <c r="E383" s="97">
        <f>SUM(C383:D383)</f>
        <v/>
      </c>
      <c r="F383" s="97" t="n"/>
      <c r="G383" s="97" t="n"/>
      <c r="H383" s="97" t="n"/>
      <c r="I383" s="97">
        <f>SUM(F383:H383)</f>
        <v/>
      </c>
      <c r="J383" s="97" t="n"/>
      <c r="K383" s="97" t="n"/>
      <c r="L383" s="97" t="n"/>
      <c r="M383" s="97" t="n"/>
      <c r="N383" s="97" t="n"/>
      <c r="O383" s="97" t="n"/>
      <c r="P383" s="100" t="n"/>
      <c r="Q383" s="97" t="n"/>
      <c r="R383" s="97" t="n"/>
      <c r="S383" s="97" t="n"/>
      <c r="T383" s="97" t="n"/>
      <c r="U383" s="97" t="n"/>
      <c r="V383" s="97" t="n"/>
      <c r="W383" s="119" t="inlineStr">
        <is>
          <t>✅ 可导入</t>
        </is>
      </c>
    </row>
    <row r="384" customFormat="1" s="95">
      <c r="A384" s="100" t="n"/>
      <c r="B384" s="96" t="n"/>
      <c r="C384" s="96" t="n"/>
      <c r="D384" s="96" t="n"/>
      <c r="E384" s="96">
        <f>SUM(C384:D384)</f>
        <v/>
      </c>
      <c r="F384" s="96" t="n"/>
      <c r="G384" s="96" t="n"/>
      <c r="H384" s="96" t="n"/>
      <c r="I384" s="96">
        <f>SUM(F384:H384)</f>
        <v/>
      </c>
      <c r="J384" s="96" t="n"/>
      <c r="K384" s="96" t="n"/>
      <c r="L384" s="96" t="n"/>
      <c r="M384" s="96" t="n"/>
      <c r="N384" s="96" t="n"/>
      <c r="O384" s="96" t="n"/>
      <c r="P384" s="100" t="n"/>
      <c r="Q384" s="96" t="n"/>
      <c r="R384" s="96" t="n"/>
      <c r="S384" s="96" t="n"/>
      <c r="T384" s="96" t="n"/>
      <c r="U384" s="96" t="n"/>
      <c r="V384" s="96" t="n"/>
      <c r="W384" s="119" t="inlineStr">
        <is>
          <t>✅ 可导入</t>
        </is>
      </c>
    </row>
    <row r="385" customFormat="1" s="95">
      <c r="A385" s="100" t="n"/>
      <c r="B385" s="97" t="n"/>
      <c r="C385" s="97" t="n"/>
      <c r="D385" s="97" t="n"/>
      <c r="E385" s="97">
        <f>SUM(C385:D385)</f>
        <v/>
      </c>
      <c r="F385" s="97" t="n"/>
      <c r="G385" s="97" t="n"/>
      <c r="H385" s="97" t="n"/>
      <c r="I385" s="97">
        <f>SUM(F385:H385)</f>
        <v/>
      </c>
      <c r="J385" s="97" t="n"/>
      <c r="K385" s="97" t="n"/>
      <c r="L385" s="97" t="n"/>
      <c r="M385" s="97" t="n"/>
      <c r="N385" s="97" t="n"/>
      <c r="O385" s="97" t="n"/>
      <c r="P385" s="100" t="n"/>
      <c r="Q385" s="97" t="n"/>
      <c r="R385" s="97" t="n"/>
      <c r="S385" s="97" t="n"/>
      <c r="T385" s="97" t="n"/>
      <c r="U385" s="97" t="n"/>
      <c r="V385" s="97" t="n"/>
      <c r="W385" s="119" t="inlineStr">
        <is>
          <t>✅ 可导入</t>
        </is>
      </c>
    </row>
    <row r="386" customFormat="1" s="95">
      <c r="A386" s="100" t="n"/>
      <c r="B386" s="96" t="n"/>
      <c r="C386" s="96" t="n"/>
      <c r="D386" s="96" t="n"/>
      <c r="E386" s="96">
        <f>SUM(C386:D386)</f>
        <v/>
      </c>
      <c r="F386" s="96" t="n"/>
      <c r="G386" s="96" t="n"/>
      <c r="H386" s="96" t="n"/>
      <c r="I386" s="96">
        <f>SUM(F386:H386)</f>
        <v/>
      </c>
      <c r="J386" s="96" t="n"/>
      <c r="K386" s="96" t="n"/>
      <c r="L386" s="96" t="n"/>
      <c r="M386" s="96" t="n"/>
      <c r="N386" s="96" t="n"/>
      <c r="O386" s="96" t="n"/>
      <c r="P386" s="100" t="n"/>
      <c r="Q386" s="96" t="n"/>
      <c r="R386" s="96" t="n"/>
      <c r="S386" s="96" t="n"/>
      <c r="T386" s="96" t="n"/>
      <c r="U386" s="96" t="n"/>
      <c r="V386" s="96" t="n"/>
      <c r="W386" s="119" t="inlineStr">
        <is>
          <t>✅ 可导入</t>
        </is>
      </c>
    </row>
    <row r="387" customFormat="1" s="95">
      <c r="A387" s="100" t="n"/>
      <c r="B387" s="97" t="n"/>
      <c r="C387" s="97" t="n"/>
      <c r="D387" s="97" t="n"/>
      <c r="E387" s="97">
        <f>SUM(C387:D387)</f>
        <v/>
      </c>
      <c r="F387" s="97" t="n"/>
      <c r="G387" s="97" t="n"/>
      <c r="H387" s="97" t="n"/>
      <c r="I387" s="97">
        <f>SUM(F387:H387)</f>
        <v/>
      </c>
      <c r="J387" s="97" t="n"/>
      <c r="K387" s="97" t="n"/>
      <c r="L387" s="97" t="n"/>
      <c r="M387" s="97" t="n"/>
      <c r="N387" s="97" t="n"/>
      <c r="O387" s="97" t="n"/>
      <c r="P387" s="100" t="n"/>
      <c r="Q387" s="97" t="n"/>
      <c r="R387" s="97" t="n"/>
      <c r="S387" s="97" t="n"/>
      <c r="T387" s="97" t="n"/>
      <c r="U387" s="97" t="n"/>
      <c r="V387" s="97" t="n"/>
      <c r="W387" s="119" t="inlineStr">
        <is>
          <t>✅ 可导入</t>
        </is>
      </c>
    </row>
    <row r="388" customFormat="1" s="95">
      <c r="A388" s="100" t="n"/>
      <c r="B388" s="96" t="n"/>
      <c r="C388" s="96" t="n"/>
      <c r="D388" s="96" t="n"/>
      <c r="E388" s="96">
        <f>SUM(C388:D388)</f>
        <v/>
      </c>
      <c r="F388" s="96" t="n"/>
      <c r="G388" s="96" t="n"/>
      <c r="H388" s="96" t="n"/>
      <c r="I388" s="96">
        <f>SUM(F388:H388)</f>
        <v/>
      </c>
      <c r="J388" s="96" t="n"/>
      <c r="K388" s="96" t="n"/>
      <c r="L388" s="96" t="n"/>
      <c r="M388" s="96" t="n"/>
      <c r="N388" s="96" t="n"/>
      <c r="O388" s="96" t="n"/>
      <c r="P388" s="100" t="n"/>
      <c r="Q388" s="96" t="n"/>
      <c r="R388" s="96" t="n"/>
      <c r="S388" s="96" t="n"/>
      <c r="T388" s="96" t="n"/>
      <c r="U388" s="96" t="n"/>
      <c r="V388" s="96" t="n"/>
      <c r="W388" s="119" t="inlineStr">
        <is>
          <t>✅ 可导入</t>
        </is>
      </c>
    </row>
    <row r="389" customFormat="1" s="95">
      <c r="A389" s="100" t="n"/>
      <c r="B389" s="97" t="n"/>
      <c r="C389" s="97" t="n"/>
      <c r="D389" s="97" t="n"/>
      <c r="E389" s="97">
        <f>SUM(C389:D389)</f>
        <v/>
      </c>
      <c r="F389" s="97" t="n"/>
      <c r="G389" s="97" t="n"/>
      <c r="H389" s="97" t="n"/>
      <c r="I389" s="97">
        <f>SUM(F389:H389)</f>
        <v/>
      </c>
      <c r="J389" s="97" t="n"/>
      <c r="K389" s="97" t="n"/>
      <c r="L389" s="97" t="n"/>
      <c r="M389" s="97" t="n"/>
      <c r="N389" s="97" t="n"/>
      <c r="O389" s="97" t="n"/>
      <c r="P389" s="100" t="n"/>
      <c r="Q389" s="97" t="n"/>
      <c r="R389" s="97" t="n"/>
      <c r="S389" s="97" t="n"/>
      <c r="T389" s="97" t="n"/>
      <c r="U389" s="97" t="n"/>
      <c r="V389" s="97" t="n"/>
      <c r="W389" s="119" t="inlineStr">
        <is>
          <t>✅ 可导入</t>
        </is>
      </c>
    </row>
    <row r="390" customFormat="1" s="95">
      <c r="A390" s="100" t="n"/>
      <c r="B390" s="96" t="n"/>
      <c r="C390" s="96" t="n"/>
      <c r="D390" s="96" t="n"/>
      <c r="E390" s="96">
        <f>SUM(C390:D390)</f>
        <v/>
      </c>
      <c r="F390" s="96" t="n"/>
      <c r="G390" s="96" t="n"/>
      <c r="H390" s="96" t="n"/>
      <c r="I390" s="96">
        <f>SUM(F390:H390)</f>
        <v/>
      </c>
      <c r="J390" s="96" t="n"/>
      <c r="K390" s="96" t="n"/>
      <c r="L390" s="96" t="n"/>
      <c r="M390" s="96" t="n"/>
      <c r="N390" s="96" t="n"/>
      <c r="O390" s="96" t="n"/>
      <c r="P390" s="100" t="n"/>
      <c r="Q390" s="96" t="n"/>
      <c r="R390" s="96" t="n"/>
      <c r="S390" s="96" t="n"/>
      <c r="T390" s="96" t="n"/>
      <c r="U390" s="96" t="n"/>
      <c r="V390" s="96" t="n"/>
      <c r="W390" s="119" t="inlineStr">
        <is>
          <t>✅ 可导入</t>
        </is>
      </c>
    </row>
    <row r="391" customFormat="1" s="95">
      <c r="A391" s="100" t="n"/>
      <c r="B391" s="97" t="n"/>
      <c r="C391" s="97" t="n"/>
      <c r="D391" s="97" t="n"/>
      <c r="E391" s="97">
        <f>SUM(C391:D391)</f>
        <v/>
      </c>
      <c r="F391" s="97" t="n"/>
      <c r="G391" s="97" t="n"/>
      <c r="H391" s="97" t="n"/>
      <c r="I391" s="97">
        <f>SUM(F391:H391)</f>
        <v/>
      </c>
      <c r="J391" s="97" t="n"/>
      <c r="K391" s="97" t="n"/>
      <c r="L391" s="97" t="n"/>
      <c r="M391" s="97" t="n"/>
      <c r="N391" s="97" t="n"/>
      <c r="O391" s="97" t="n"/>
      <c r="P391" s="100" t="n"/>
      <c r="Q391" s="97" t="n"/>
      <c r="R391" s="97" t="n"/>
      <c r="S391" s="97" t="n"/>
      <c r="T391" s="97" t="n"/>
      <c r="U391" s="97" t="n"/>
      <c r="V391" s="97" t="n"/>
      <c r="W391" s="119" t="inlineStr">
        <is>
          <t>✅ 可导入</t>
        </is>
      </c>
    </row>
    <row r="392" customFormat="1" s="95">
      <c r="A392" s="100" t="n"/>
      <c r="B392" s="96" t="n"/>
      <c r="C392" s="96" t="n"/>
      <c r="D392" s="96" t="n"/>
      <c r="E392" s="96">
        <f>SUM(C392:D392)</f>
        <v/>
      </c>
      <c r="F392" s="96" t="n"/>
      <c r="G392" s="96" t="n"/>
      <c r="H392" s="96" t="n"/>
      <c r="I392" s="96">
        <f>SUM(F392:H392)</f>
        <v/>
      </c>
      <c r="J392" s="96" t="n"/>
      <c r="K392" s="96" t="n"/>
      <c r="L392" s="96" t="n"/>
      <c r="M392" s="96" t="n"/>
      <c r="N392" s="96" t="n"/>
      <c r="O392" s="96" t="n"/>
      <c r="P392" s="100" t="n"/>
      <c r="Q392" s="96" t="n"/>
      <c r="R392" s="96" t="n"/>
      <c r="S392" s="96" t="n"/>
      <c r="T392" s="96" t="n"/>
      <c r="U392" s="96" t="n"/>
      <c r="V392" s="96" t="n"/>
      <c r="W392" s="119" t="inlineStr">
        <is>
          <t>✅ 可导入</t>
        </is>
      </c>
    </row>
    <row r="393" customFormat="1" s="95">
      <c r="A393" s="100" t="n"/>
      <c r="B393" s="97" t="n"/>
      <c r="C393" s="97" t="n"/>
      <c r="D393" s="97" t="n"/>
      <c r="E393" s="97">
        <f>SUM(C393:D393)</f>
        <v/>
      </c>
      <c r="F393" s="97" t="n"/>
      <c r="G393" s="97" t="n"/>
      <c r="H393" s="97" t="n"/>
      <c r="I393" s="97">
        <f>SUM(F393:H393)</f>
        <v/>
      </c>
      <c r="J393" s="97" t="n"/>
      <c r="K393" s="97" t="n"/>
      <c r="L393" s="97" t="n"/>
      <c r="M393" s="97" t="n"/>
      <c r="N393" s="97" t="n"/>
      <c r="O393" s="97" t="n"/>
      <c r="P393" s="100" t="n"/>
      <c r="Q393" s="97" t="n"/>
      <c r="R393" s="97" t="n"/>
      <c r="S393" s="97" t="n"/>
      <c r="T393" s="97" t="n"/>
      <c r="U393" s="97" t="n"/>
      <c r="V393" s="97" t="n"/>
      <c r="W393" s="119" t="inlineStr">
        <is>
          <t>✅ 可导入</t>
        </is>
      </c>
    </row>
    <row r="394" customFormat="1" s="95">
      <c r="A394" s="100" t="n"/>
      <c r="B394" s="96" t="n"/>
      <c r="C394" s="96" t="n"/>
      <c r="D394" s="96" t="n"/>
      <c r="E394" s="96">
        <f>SUM(C394:D394)</f>
        <v/>
      </c>
      <c r="F394" s="96" t="n"/>
      <c r="G394" s="96" t="n"/>
      <c r="H394" s="96" t="n"/>
      <c r="I394" s="96">
        <f>SUM(F394:H394)</f>
        <v/>
      </c>
      <c r="J394" s="96" t="n"/>
      <c r="K394" s="96" t="n"/>
      <c r="L394" s="96" t="n"/>
      <c r="M394" s="96" t="n"/>
      <c r="N394" s="96" t="n"/>
      <c r="O394" s="96" t="n"/>
      <c r="P394" s="100" t="n"/>
      <c r="Q394" s="96" t="n"/>
      <c r="R394" s="96" t="n"/>
      <c r="S394" s="96" t="n"/>
      <c r="T394" s="96" t="n"/>
      <c r="U394" s="96" t="n"/>
      <c r="V394" s="96" t="n"/>
      <c r="W394" s="119" t="inlineStr">
        <is>
          <t>✅ 可导入</t>
        </is>
      </c>
    </row>
    <row r="395" customFormat="1" s="95">
      <c r="A395" s="100" t="n"/>
      <c r="B395" s="97" t="n"/>
      <c r="C395" s="97" t="n"/>
      <c r="D395" s="97" t="n"/>
      <c r="E395" s="97">
        <f>SUM(C395:D395)</f>
        <v/>
      </c>
      <c r="F395" s="97" t="n"/>
      <c r="G395" s="97" t="n"/>
      <c r="H395" s="97" t="n"/>
      <c r="I395" s="97">
        <f>SUM(F395:H395)</f>
        <v/>
      </c>
      <c r="J395" s="97" t="n"/>
      <c r="K395" s="97" t="n"/>
      <c r="L395" s="97" t="n"/>
      <c r="M395" s="97" t="n"/>
      <c r="N395" s="97" t="n"/>
      <c r="O395" s="97" t="n"/>
      <c r="P395" s="100" t="n"/>
      <c r="Q395" s="97" t="n"/>
      <c r="R395" s="97" t="n"/>
      <c r="S395" s="97" t="n"/>
      <c r="T395" s="97" t="n"/>
      <c r="U395" s="97" t="n"/>
      <c r="V395" s="97" t="n"/>
      <c r="W395" s="119" t="inlineStr">
        <is>
          <t>✅ 可导入</t>
        </is>
      </c>
    </row>
    <row r="396" customFormat="1" s="95">
      <c r="A396" s="100" t="n"/>
      <c r="B396" s="96" t="n"/>
      <c r="C396" s="96" t="n"/>
      <c r="D396" s="96" t="n"/>
      <c r="E396" s="96">
        <f>SUM(C396:D396)</f>
        <v/>
      </c>
      <c r="F396" s="96" t="n"/>
      <c r="G396" s="96" t="n"/>
      <c r="H396" s="96" t="n"/>
      <c r="I396" s="96">
        <f>SUM(F396:H396)</f>
        <v/>
      </c>
      <c r="J396" s="96" t="n"/>
      <c r="K396" s="96" t="n"/>
      <c r="L396" s="96" t="n"/>
      <c r="M396" s="96" t="n"/>
      <c r="N396" s="96" t="n"/>
      <c r="O396" s="96" t="n"/>
      <c r="P396" s="100" t="n"/>
      <c r="Q396" s="96" t="n"/>
      <c r="R396" s="96" t="n"/>
      <c r="S396" s="96" t="n"/>
      <c r="T396" s="96" t="n"/>
      <c r="U396" s="96" t="n"/>
      <c r="V396" s="96" t="n"/>
      <c r="W396" s="119" t="inlineStr">
        <is>
          <t>✅ 可导入</t>
        </is>
      </c>
    </row>
    <row r="397" customFormat="1" s="95">
      <c r="A397" s="100" t="n"/>
      <c r="B397" s="97" t="n"/>
      <c r="C397" s="97" t="n"/>
      <c r="D397" s="97" t="n"/>
      <c r="E397" s="97">
        <f>SUM(C397:D397)</f>
        <v/>
      </c>
      <c r="F397" s="97" t="n"/>
      <c r="G397" s="97" t="n"/>
      <c r="H397" s="97" t="n"/>
      <c r="I397" s="97">
        <f>SUM(F397:H397)</f>
        <v/>
      </c>
      <c r="J397" s="97" t="n"/>
      <c r="K397" s="97" t="n"/>
      <c r="L397" s="97" t="n"/>
      <c r="M397" s="97" t="n"/>
      <c r="N397" s="97" t="n"/>
      <c r="O397" s="97" t="n"/>
      <c r="P397" s="100" t="n"/>
      <c r="Q397" s="97" t="n"/>
      <c r="R397" s="97" t="n"/>
      <c r="S397" s="97" t="n"/>
      <c r="T397" s="97" t="n"/>
      <c r="U397" s="97" t="n"/>
      <c r="V397" s="97" t="n"/>
      <c r="W397" s="119" t="inlineStr">
        <is>
          <t>✅ 可导入</t>
        </is>
      </c>
    </row>
    <row r="398" customFormat="1" s="95">
      <c r="A398" s="100" t="n"/>
      <c r="B398" s="96" t="n"/>
      <c r="C398" s="96" t="n"/>
      <c r="D398" s="96" t="n"/>
      <c r="E398" s="96">
        <f>SUM(C398:D398)</f>
        <v/>
      </c>
      <c r="F398" s="96" t="n"/>
      <c r="G398" s="96" t="n"/>
      <c r="H398" s="96" t="n"/>
      <c r="I398" s="96">
        <f>SUM(F398:H398)</f>
        <v/>
      </c>
      <c r="J398" s="96" t="n"/>
      <c r="K398" s="96" t="n"/>
      <c r="L398" s="96" t="n"/>
      <c r="M398" s="96" t="n"/>
      <c r="N398" s="96" t="n"/>
      <c r="O398" s="96" t="n"/>
      <c r="P398" s="100" t="n"/>
      <c r="Q398" s="96" t="n"/>
      <c r="R398" s="96" t="n"/>
      <c r="S398" s="96" t="n"/>
      <c r="T398" s="96" t="n"/>
      <c r="U398" s="96" t="n"/>
      <c r="V398" s="96" t="n"/>
      <c r="W398" s="119" t="inlineStr">
        <is>
          <t>✅ 可导入</t>
        </is>
      </c>
    </row>
    <row r="399" customFormat="1" s="95">
      <c r="A399" s="100" t="n"/>
      <c r="B399" s="97" t="n"/>
      <c r="C399" s="97" t="n"/>
      <c r="D399" s="97" t="n"/>
      <c r="E399" s="97">
        <f>SUM(C399:D399)</f>
        <v/>
      </c>
      <c r="F399" s="97" t="n"/>
      <c r="G399" s="97" t="n"/>
      <c r="H399" s="97" t="n"/>
      <c r="I399" s="97">
        <f>SUM(F399:H399)</f>
        <v/>
      </c>
      <c r="J399" s="97" t="n"/>
      <c r="K399" s="97" t="n"/>
      <c r="L399" s="97" t="n"/>
      <c r="M399" s="97" t="n"/>
      <c r="N399" s="97" t="n"/>
      <c r="O399" s="97" t="n"/>
      <c r="P399" s="100" t="n"/>
      <c r="Q399" s="97" t="n"/>
      <c r="R399" s="97" t="n"/>
      <c r="S399" s="97" t="n"/>
      <c r="T399" s="97" t="n"/>
      <c r="U399" s="97" t="n"/>
      <c r="V399" s="97" t="n"/>
      <c r="W399" s="119" t="inlineStr">
        <is>
          <t>✅ 可导入</t>
        </is>
      </c>
    </row>
    <row r="400" customFormat="1" s="95">
      <c r="A400" s="100" t="n"/>
      <c r="B400" s="96" t="n"/>
      <c r="C400" s="96" t="n"/>
      <c r="D400" s="96" t="n"/>
      <c r="E400" s="96">
        <f>SUM(C400:D400)</f>
        <v/>
      </c>
      <c r="F400" s="96" t="n"/>
      <c r="G400" s="96" t="n"/>
      <c r="H400" s="96" t="n"/>
      <c r="I400" s="96">
        <f>SUM(F400:H400)</f>
        <v/>
      </c>
      <c r="J400" s="96" t="n"/>
      <c r="K400" s="96" t="n"/>
      <c r="L400" s="96" t="n"/>
      <c r="M400" s="96" t="n"/>
      <c r="N400" s="96" t="n"/>
      <c r="O400" s="96" t="n"/>
      <c r="P400" s="100" t="n"/>
      <c r="Q400" s="96" t="n"/>
      <c r="R400" s="96" t="n"/>
      <c r="S400" s="96" t="n"/>
      <c r="T400" s="96" t="n"/>
      <c r="U400" s="96" t="n"/>
      <c r="V400" s="96" t="n"/>
      <c r="W400" s="119" t="inlineStr">
        <is>
          <t>✅ 可导入</t>
        </is>
      </c>
    </row>
    <row r="401" customFormat="1" s="95">
      <c r="A401" s="100" t="n"/>
      <c r="B401" s="97" t="n"/>
      <c r="C401" s="97" t="n"/>
      <c r="D401" s="97" t="n"/>
      <c r="E401" s="97">
        <f>SUM(C401:D401)</f>
        <v/>
      </c>
      <c r="F401" s="97" t="n"/>
      <c r="G401" s="97" t="n"/>
      <c r="H401" s="97" t="n"/>
      <c r="I401" s="97">
        <f>SUM(F401:H401)</f>
        <v/>
      </c>
      <c r="J401" s="97" t="n"/>
      <c r="K401" s="97" t="n"/>
      <c r="L401" s="97" t="n"/>
      <c r="M401" s="97" t="n"/>
      <c r="N401" s="97" t="n"/>
      <c r="O401" s="97" t="n"/>
      <c r="P401" s="100" t="n"/>
      <c r="Q401" s="97" t="n"/>
      <c r="R401" s="97" t="n"/>
      <c r="S401" s="97" t="n"/>
      <c r="T401" s="97" t="n"/>
      <c r="U401" s="97" t="n"/>
      <c r="V401" s="97" t="n"/>
      <c r="W401" s="119" t="inlineStr">
        <is>
          <t>✅ 可导入</t>
        </is>
      </c>
    </row>
    <row r="402" customFormat="1" s="95">
      <c r="A402" s="100" t="n"/>
      <c r="B402" s="96" t="n"/>
      <c r="C402" s="96" t="n"/>
      <c r="D402" s="96" t="n"/>
      <c r="E402" s="96">
        <f>SUM(C402:D402)</f>
        <v/>
      </c>
      <c r="F402" s="96" t="n"/>
      <c r="G402" s="96" t="n"/>
      <c r="H402" s="96" t="n"/>
      <c r="I402" s="96">
        <f>SUM(F402:H402)</f>
        <v/>
      </c>
      <c r="J402" s="96" t="n"/>
      <c r="K402" s="96" t="n"/>
      <c r="L402" s="96" t="n"/>
      <c r="M402" s="96" t="n"/>
      <c r="N402" s="96" t="n"/>
      <c r="O402" s="96" t="n"/>
      <c r="P402" s="100" t="n"/>
      <c r="Q402" s="96" t="n"/>
      <c r="R402" s="96" t="n"/>
      <c r="S402" s="96" t="n"/>
      <c r="T402" s="96" t="n"/>
      <c r="U402" s="96" t="n"/>
      <c r="V402" s="96" t="n"/>
      <c r="W402" s="119" t="inlineStr">
        <is>
          <t>✅ 可导入</t>
        </is>
      </c>
    </row>
    <row r="403" customFormat="1" s="95">
      <c r="A403" s="100" t="n"/>
      <c r="B403" s="97" t="n"/>
      <c r="C403" s="97" t="n"/>
      <c r="D403" s="97" t="n"/>
      <c r="E403" s="97">
        <f>SUM(C403:D403)</f>
        <v/>
      </c>
      <c r="F403" s="97" t="n"/>
      <c r="G403" s="97" t="n"/>
      <c r="H403" s="97" t="n"/>
      <c r="I403" s="97">
        <f>SUM(F403:H403)</f>
        <v/>
      </c>
      <c r="J403" s="97" t="n"/>
      <c r="K403" s="97" t="n"/>
      <c r="L403" s="97" t="n"/>
      <c r="M403" s="97" t="n"/>
      <c r="N403" s="97" t="n"/>
      <c r="O403" s="97" t="n"/>
      <c r="P403" s="100" t="n"/>
      <c r="Q403" s="97" t="n"/>
      <c r="R403" s="97" t="n"/>
      <c r="S403" s="97" t="n"/>
      <c r="T403" s="97" t="n"/>
      <c r="U403" s="97" t="n"/>
      <c r="V403" s="97" t="n"/>
      <c r="W403" s="119" t="inlineStr">
        <is>
          <t>✅ 可导入</t>
        </is>
      </c>
    </row>
    <row r="404" customFormat="1" s="95">
      <c r="A404" s="100" t="n"/>
      <c r="B404" s="96" t="n"/>
      <c r="C404" s="96" t="n"/>
      <c r="D404" s="96" t="n"/>
      <c r="E404" s="96">
        <f>SUM(C404:D404)</f>
        <v/>
      </c>
      <c r="F404" s="96" t="n"/>
      <c r="G404" s="96" t="n"/>
      <c r="H404" s="96" t="n"/>
      <c r="I404" s="96">
        <f>SUM(F404:H404)</f>
        <v/>
      </c>
      <c r="J404" s="96" t="n"/>
      <c r="K404" s="96" t="n"/>
      <c r="L404" s="96" t="n"/>
      <c r="M404" s="96" t="n"/>
      <c r="N404" s="96" t="n"/>
      <c r="O404" s="96" t="n"/>
      <c r="P404" s="100" t="n"/>
      <c r="Q404" s="96" t="n"/>
      <c r="R404" s="96" t="n"/>
      <c r="S404" s="96" t="n"/>
      <c r="T404" s="96" t="n"/>
      <c r="U404" s="96" t="n"/>
      <c r="V404" s="96" t="n"/>
      <c r="W404" s="119" t="inlineStr">
        <is>
          <t>✅ 可导入</t>
        </is>
      </c>
    </row>
    <row r="405" customFormat="1" s="95">
      <c r="A405" s="100" t="n"/>
      <c r="B405" s="97" t="n"/>
      <c r="C405" s="97" t="n"/>
      <c r="D405" s="97" t="n"/>
      <c r="E405" s="97">
        <f>SUM(C405:D405)</f>
        <v/>
      </c>
      <c r="F405" s="97" t="n"/>
      <c r="G405" s="97" t="n"/>
      <c r="H405" s="97" t="n"/>
      <c r="I405" s="97">
        <f>SUM(F405:H405)</f>
        <v/>
      </c>
      <c r="J405" s="97" t="n"/>
      <c r="K405" s="97" t="n"/>
      <c r="L405" s="97" t="n"/>
      <c r="M405" s="97" t="n"/>
      <c r="N405" s="97" t="n"/>
      <c r="O405" s="97" t="n"/>
      <c r="P405" s="100" t="n"/>
      <c r="Q405" s="97" t="n"/>
      <c r="R405" s="97" t="n"/>
      <c r="S405" s="97" t="n"/>
      <c r="T405" s="97" t="n"/>
      <c r="U405" s="97" t="n"/>
      <c r="V405" s="97" t="n"/>
      <c r="W405" s="119" t="inlineStr">
        <is>
          <t>✅ 可导入</t>
        </is>
      </c>
    </row>
    <row r="406" customFormat="1" s="95">
      <c r="A406" s="100" t="n"/>
      <c r="B406" s="96" t="n"/>
      <c r="C406" s="96" t="n"/>
      <c r="D406" s="96" t="n"/>
      <c r="E406" s="96">
        <f>SUM(C406:D406)</f>
        <v/>
      </c>
      <c r="F406" s="96" t="n"/>
      <c r="G406" s="96" t="n"/>
      <c r="H406" s="96" t="n"/>
      <c r="I406" s="96">
        <f>SUM(F406:H406)</f>
        <v/>
      </c>
      <c r="J406" s="96" t="n"/>
      <c r="K406" s="96" t="n"/>
      <c r="L406" s="96" t="n"/>
      <c r="M406" s="96" t="n"/>
      <c r="N406" s="96" t="n"/>
      <c r="O406" s="96" t="n"/>
      <c r="P406" s="100" t="n"/>
      <c r="Q406" s="96" t="n"/>
      <c r="R406" s="96" t="n"/>
      <c r="S406" s="96" t="n"/>
      <c r="T406" s="96" t="n"/>
      <c r="U406" s="96" t="n"/>
      <c r="V406" s="96" t="n"/>
      <c r="W406" s="119" t="inlineStr">
        <is>
          <t>✅ 可导入</t>
        </is>
      </c>
    </row>
    <row r="407" customFormat="1" s="95">
      <c r="A407" s="100" t="n"/>
      <c r="B407" s="97" t="n"/>
      <c r="C407" s="97" t="n"/>
      <c r="D407" s="97" t="n"/>
      <c r="E407" s="97">
        <f>SUM(C407:D407)</f>
        <v/>
      </c>
      <c r="F407" s="97" t="n"/>
      <c r="G407" s="97" t="n"/>
      <c r="H407" s="97" t="n"/>
      <c r="I407" s="97">
        <f>SUM(F407:H407)</f>
        <v/>
      </c>
      <c r="J407" s="97" t="n"/>
      <c r="K407" s="97" t="n"/>
      <c r="L407" s="97" t="n"/>
      <c r="M407" s="97" t="n"/>
      <c r="N407" s="97" t="n"/>
      <c r="O407" s="97" t="n"/>
      <c r="P407" s="100" t="n"/>
      <c r="Q407" s="97" t="n"/>
      <c r="R407" s="97" t="n"/>
      <c r="S407" s="97" t="n"/>
      <c r="T407" s="97" t="n"/>
      <c r="U407" s="97" t="n"/>
      <c r="V407" s="97" t="n"/>
      <c r="W407" s="119" t="inlineStr">
        <is>
          <t>✅ 可导入</t>
        </is>
      </c>
    </row>
    <row r="408" customFormat="1" s="95">
      <c r="A408" s="100" t="n"/>
      <c r="B408" s="96" t="n"/>
      <c r="C408" s="96" t="n"/>
      <c r="D408" s="96" t="n"/>
      <c r="E408" s="96">
        <f>SUM(C408:D408)</f>
        <v/>
      </c>
      <c r="F408" s="96" t="n"/>
      <c r="G408" s="96" t="n"/>
      <c r="H408" s="96" t="n"/>
      <c r="I408" s="96">
        <f>SUM(F408:H408)</f>
        <v/>
      </c>
      <c r="J408" s="96" t="n"/>
      <c r="K408" s="96" t="n"/>
      <c r="L408" s="96" t="n"/>
      <c r="M408" s="96" t="n"/>
      <c r="N408" s="96" t="n"/>
      <c r="O408" s="96" t="n"/>
      <c r="P408" s="100" t="n"/>
      <c r="Q408" s="96" t="n"/>
      <c r="R408" s="96" t="n"/>
      <c r="S408" s="96" t="n"/>
      <c r="T408" s="96" t="n"/>
      <c r="U408" s="96" t="n"/>
      <c r="V408" s="96" t="n"/>
      <c r="W408" s="119" t="inlineStr">
        <is>
          <t>✅ 可导入</t>
        </is>
      </c>
    </row>
    <row r="409" customFormat="1" s="95">
      <c r="A409" s="100" t="n"/>
      <c r="B409" s="97" t="n"/>
      <c r="C409" s="97" t="n"/>
      <c r="D409" s="97" t="n"/>
      <c r="E409" s="97">
        <f>SUM(C409:D409)</f>
        <v/>
      </c>
      <c r="F409" s="97" t="n"/>
      <c r="G409" s="97" t="n"/>
      <c r="H409" s="97" t="n"/>
      <c r="I409" s="97">
        <f>SUM(F409:H409)</f>
        <v/>
      </c>
      <c r="J409" s="97" t="n"/>
      <c r="K409" s="97" t="n"/>
      <c r="L409" s="97" t="n"/>
      <c r="M409" s="97" t="n"/>
      <c r="N409" s="97" t="n"/>
      <c r="O409" s="97" t="n"/>
      <c r="P409" s="100" t="n"/>
      <c r="Q409" s="97" t="n"/>
      <c r="R409" s="97" t="n"/>
      <c r="S409" s="97" t="n"/>
      <c r="T409" s="97" t="n"/>
      <c r="U409" s="97" t="n"/>
      <c r="V409" s="97" t="n"/>
      <c r="W409" s="119" t="inlineStr">
        <is>
          <t>✅ 可导入</t>
        </is>
      </c>
    </row>
    <row r="410" customFormat="1" s="95">
      <c r="A410" s="100" t="n"/>
      <c r="B410" s="96" t="n"/>
      <c r="C410" s="96" t="n"/>
      <c r="D410" s="96" t="n"/>
      <c r="E410" s="96">
        <f>SUM(C410:D410)</f>
        <v/>
      </c>
      <c r="F410" s="96" t="n"/>
      <c r="G410" s="96" t="n"/>
      <c r="H410" s="96" t="n"/>
      <c r="I410" s="96">
        <f>SUM(F410:H410)</f>
        <v/>
      </c>
      <c r="J410" s="96" t="n"/>
      <c r="K410" s="96" t="n"/>
      <c r="L410" s="96" t="n"/>
      <c r="M410" s="96" t="n"/>
      <c r="N410" s="96" t="n"/>
      <c r="O410" s="96" t="n"/>
      <c r="P410" s="100" t="n"/>
      <c r="Q410" s="96" t="n"/>
      <c r="R410" s="96" t="n"/>
      <c r="S410" s="96" t="n"/>
      <c r="T410" s="96" t="n"/>
      <c r="U410" s="96" t="n"/>
      <c r="V410" s="96" t="n"/>
      <c r="W410" s="119" t="inlineStr">
        <is>
          <t>✅ 可导入</t>
        </is>
      </c>
    </row>
    <row r="411" customFormat="1" s="95">
      <c r="A411" s="100" t="n"/>
      <c r="B411" s="97" t="n"/>
      <c r="C411" s="97" t="n"/>
      <c r="D411" s="97" t="n"/>
      <c r="E411" s="97">
        <f>SUM(C411:D411)</f>
        <v/>
      </c>
      <c r="F411" s="97" t="n"/>
      <c r="G411" s="97" t="n"/>
      <c r="H411" s="97" t="n"/>
      <c r="I411" s="97">
        <f>SUM(F411:H411)</f>
        <v/>
      </c>
      <c r="J411" s="97" t="n"/>
      <c r="K411" s="97" t="n"/>
      <c r="L411" s="97" t="n"/>
      <c r="M411" s="97" t="n"/>
      <c r="N411" s="97" t="n"/>
      <c r="O411" s="97" t="n"/>
      <c r="P411" s="100" t="n"/>
      <c r="Q411" s="97" t="n"/>
      <c r="R411" s="97" t="n"/>
      <c r="S411" s="97" t="n"/>
      <c r="T411" s="97" t="n"/>
      <c r="U411" s="97" t="n"/>
      <c r="V411" s="97" t="n"/>
      <c r="W411" s="119" t="inlineStr">
        <is>
          <t>✅ 可导入</t>
        </is>
      </c>
    </row>
    <row r="412" customFormat="1" s="95">
      <c r="A412" s="100" t="n"/>
      <c r="B412" s="96" t="n"/>
      <c r="C412" s="96" t="n"/>
      <c r="D412" s="96" t="n"/>
      <c r="E412" s="96">
        <f>SUM(C412:D412)</f>
        <v/>
      </c>
      <c r="F412" s="96" t="n"/>
      <c r="G412" s="96" t="n"/>
      <c r="H412" s="96" t="n"/>
      <c r="I412" s="96">
        <f>SUM(F412:H412)</f>
        <v/>
      </c>
      <c r="J412" s="96" t="n"/>
      <c r="K412" s="96" t="n"/>
      <c r="L412" s="96" t="n"/>
      <c r="M412" s="96" t="n"/>
      <c r="N412" s="96" t="n"/>
      <c r="O412" s="96" t="n"/>
      <c r="P412" s="100" t="n"/>
      <c r="Q412" s="96" t="n"/>
      <c r="R412" s="96" t="n"/>
      <c r="S412" s="96" t="n"/>
      <c r="T412" s="96" t="n"/>
      <c r="U412" s="96" t="n"/>
      <c r="V412" s="96" t="n"/>
      <c r="W412" s="119" t="inlineStr">
        <is>
          <t>✅ 可导入</t>
        </is>
      </c>
    </row>
    <row r="413" customFormat="1" s="95">
      <c r="A413" s="100" t="n"/>
      <c r="B413" s="97" t="n"/>
      <c r="C413" s="97" t="n"/>
      <c r="D413" s="97" t="n"/>
      <c r="E413" s="97">
        <f>SUM(C413:D413)</f>
        <v/>
      </c>
      <c r="F413" s="97" t="n"/>
      <c r="G413" s="97" t="n"/>
      <c r="H413" s="97" t="n"/>
      <c r="I413" s="97">
        <f>SUM(F413:H413)</f>
        <v/>
      </c>
      <c r="J413" s="97" t="n"/>
      <c r="K413" s="97" t="n"/>
      <c r="L413" s="97" t="n"/>
      <c r="M413" s="97" t="n"/>
      <c r="N413" s="97" t="n"/>
      <c r="O413" s="97" t="n"/>
      <c r="P413" s="100" t="n"/>
      <c r="Q413" s="97" t="n"/>
      <c r="R413" s="97" t="n"/>
      <c r="S413" s="97" t="n"/>
      <c r="T413" s="97" t="n"/>
      <c r="U413" s="97" t="n"/>
      <c r="V413" s="97" t="n"/>
      <c r="W413" s="119" t="inlineStr">
        <is>
          <t>✅ 可导入</t>
        </is>
      </c>
    </row>
    <row r="414" customFormat="1" s="95">
      <c r="A414" s="100" t="n"/>
      <c r="B414" s="96" t="n"/>
      <c r="C414" s="96" t="n"/>
      <c r="D414" s="96" t="n"/>
      <c r="E414" s="96">
        <f>SUM(C414:D414)</f>
        <v/>
      </c>
      <c r="F414" s="96" t="n"/>
      <c r="G414" s="96" t="n"/>
      <c r="H414" s="96" t="n"/>
      <c r="I414" s="96">
        <f>SUM(F414:H414)</f>
        <v/>
      </c>
      <c r="J414" s="96" t="n"/>
      <c r="K414" s="96" t="n"/>
      <c r="L414" s="96" t="n"/>
      <c r="M414" s="96" t="n"/>
      <c r="N414" s="96" t="n"/>
      <c r="O414" s="96" t="n"/>
      <c r="P414" s="100" t="n"/>
      <c r="Q414" s="96" t="n"/>
      <c r="R414" s="96" t="n"/>
      <c r="S414" s="96" t="n"/>
      <c r="T414" s="96" t="n"/>
      <c r="U414" s="96" t="n"/>
      <c r="V414" s="96" t="n"/>
      <c r="W414" s="119" t="inlineStr">
        <is>
          <t>✅ 可导入</t>
        </is>
      </c>
    </row>
    <row r="415" customFormat="1" s="95">
      <c r="A415" s="100" t="n"/>
      <c r="B415" s="97" t="n"/>
      <c r="C415" s="97" t="n"/>
      <c r="D415" s="97" t="n"/>
      <c r="E415" s="97">
        <f>SUM(C415:D415)</f>
        <v/>
      </c>
      <c r="F415" s="97" t="n"/>
      <c r="G415" s="97" t="n"/>
      <c r="H415" s="97" t="n"/>
      <c r="I415" s="97">
        <f>SUM(F415:H415)</f>
        <v/>
      </c>
      <c r="J415" s="97" t="n"/>
      <c r="K415" s="97" t="n"/>
      <c r="L415" s="97" t="n"/>
      <c r="M415" s="97" t="n"/>
      <c r="N415" s="97" t="n"/>
      <c r="O415" s="97" t="n"/>
      <c r="P415" s="100" t="n"/>
      <c r="Q415" s="97" t="n"/>
      <c r="R415" s="97" t="n"/>
      <c r="S415" s="97" t="n"/>
      <c r="T415" s="97" t="n"/>
      <c r="U415" s="97" t="n"/>
      <c r="V415" s="97" t="n"/>
      <c r="W415" s="119" t="inlineStr">
        <is>
          <t>✅ 可导入</t>
        </is>
      </c>
    </row>
    <row r="416" customFormat="1" s="95">
      <c r="A416" s="100" t="n"/>
      <c r="B416" s="96" t="n"/>
      <c r="C416" s="96" t="n"/>
      <c r="D416" s="96" t="n"/>
      <c r="E416" s="96">
        <f>SUM(C416:D416)</f>
        <v/>
      </c>
      <c r="F416" s="96" t="n"/>
      <c r="G416" s="96" t="n"/>
      <c r="H416" s="96" t="n"/>
      <c r="I416" s="96">
        <f>SUM(F416:H416)</f>
        <v/>
      </c>
      <c r="J416" s="96" t="n"/>
      <c r="K416" s="96" t="n"/>
      <c r="L416" s="96" t="n"/>
      <c r="M416" s="96" t="n"/>
      <c r="N416" s="96" t="n"/>
      <c r="O416" s="96" t="n"/>
      <c r="P416" s="100" t="n"/>
      <c r="Q416" s="96" t="n"/>
      <c r="R416" s="96" t="n"/>
      <c r="S416" s="96" t="n"/>
      <c r="T416" s="96" t="n"/>
      <c r="U416" s="96" t="n"/>
      <c r="V416" s="96" t="n"/>
      <c r="W416" s="119" t="inlineStr">
        <is>
          <t>✅ 可导入</t>
        </is>
      </c>
    </row>
    <row r="417" customFormat="1" s="95">
      <c r="A417" s="100" t="n"/>
      <c r="B417" s="97" t="n"/>
      <c r="C417" s="97" t="n"/>
      <c r="D417" s="97" t="n"/>
      <c r="E417" s="97">
        <f>SUM(C417:D417)</f>
        <v/>
      </c>
      <c r="F417" s="97" t="n"/>
      <c r="G417" s="97" t="n"/>
      <c r="H417" s="97" t="n"/>
      <c r="I417" s="97">
        <f>SUM(F417:H417)</f>
        <v/>
      </c>
      <c r="J417" s="97" t="n"/>
      <c r="K417" s="97" t="n"/>
      <c r="L417" s="97" t="n"/>
      <c r="M417" s="97" t="n"/>
      <c r="N417" s="97" t="n"/>
      <c r="O417" s="97" t="n"/>
      <c r="P417" s="100" t="n"/>
      <c r="Q417" s="97" t="n"/>
      <c r="R417" s="97" t="n"/>
      <c r="S417" s="97" t="n"/>
      <c r="T417" s="97" t="n"/>
      <c r="U417" s="97" t="n"/>
      <c r="V417" s="97" t="n"/>
      <c r="W417" s="119" t="inlineStr">
        <is>
          <t>✅ 可导入</t>
        </is>
      </c>
    </row>
    <row r="418" customFormat="1" s="95">
      <c r="A418" s="100" t="n"/>
      <c r="B418" s="96" t="n"/>
      <c r="C418" s="96" t="n"/>
      <c r="D418" s="96" t="n"/>
      <c r="E418" s="96">
        <f>SUM(C418:D418)</f>
        <v/>
      </c>
      <c r="F418" s="96" t="n"/>
      <c r="G418" s="96" t="n"/>
      <c r="H418" s="96" t="n"/>
      <c r="I418" s="96">
        <f>SUM(F418:H418)</f>
        <v/>
      </c>
      <c r="J418" s="96" t="n"/>
      <c r="K418" s="96" t="n"/>
      <c r="L418" s="96" t="n"/>
      <c r="M418" s="96" t="n"/>
      <c r="N418" s="96" t="n"/>
      <c r="O418" s="96" t="n"/>
      <c r="P418" s="100" t="n"/>
      <c r="Q418" s="96" t="n"/>
      <c r="R418" s="96" t="n"/>
      <c r="S418" s="96" t="n"/>
      <c r="T418" s="96" t="n"/>
      <c r="U418" s="96" t="n"/>
      <c r="V418" s="96" t="n"/>
      <c r="W418" s="119" t="inlineStr">
        <is>
          <t>✅ 可导入</t>
        </is>
      </c>
    </row>
    <row r="419" customFormat="1" s="95">
      <c r="A419" s="100" t="n"/>
      <c r="B419" s="97" t="n"/>
      <c r="C419" s="97" t="n"/>
      <c r="D419" s="97" t="n"/>
      <c r="E419" s="97">
        <f>SUM(C419:D419)</f>
        <v/>
      </c>
      <c r="F419" s="97" t="n"/>
      <c r="G419" s="97" t="n"/>
      <c r="H419" s="97" t="n"/>
      <c r="I419" s="97">
        <f>SUM(F419:H419)</f>
        <v/>
      </c>
      <c r="J419" s="97" t="n"/>
      <c r="K419" s="97" t="n"/>
      <c r="L419" s="97" t="n"/>
      <c r="M419" s="97" t="n"/>
      <c r="N419" s="97" t="n"/>
      <c r="O419" s="97" t="n"/>
      <c r="P419" s="100" t="n"/>
      <c r="Q419" s="97" t="n"/>
      <c r="R419" s="97" t="n"/>
      <c r="S419" s="97" t="n"/>
      <c r="T419" s="97" t="n"/>
      <c r="U419" s="97" t="n"/>
      <c r="V419" s="97" t="n"/>
      <c r="W419" s="119" t="inlineStr">
        <is>
          <t>✅ 可导入</t>
        </is>
      </c>
    </row>
    <row r="420" customFormat="1" s="95">
      <c r="A420" s="100" t="n"/>
      <c r="B420" s="96" t="n"/>
      <c r="C420" s="96" t="n"/>
      <c r="D420" s="96" t="n"/>
      <c r="E420" s="96">
        <f>SUM(C420:D420)</f>
        <v/>
      </c>
      <c r="F420" s="96" t="n"/>
      <c r="G420" s="96" t="n"/>
      <c r="H420" s="96" t="n"/>
      <c r="I420" s="96">
        <f>SUM(F420:H420)</f>
        <v/>
      </c>
      <c r="J420" s="96" t="n"/>
      <c r="K420" s="96" t="n"/>
      <c r="L420" s="96" t="n"/>
      <c r="M420" s="96" t="n"/>
      <c r="N420" s="96" t="n"/>
      <c r="O420" s="96" t="n"/>
      <c r="P420" s="100" t="n"/>
      <c r="Q420" s="96" t="n"/>
      <c r="R420" s="96" t="n"/>
      <c r="S420" s="96" t="n"/>
      <c r="T420" s="96" t="n"/>
      <c r="U420" s="96" t="n"/>
      <c r="V420" s="96" t="n"/>
      <c r="W420" s="119" t="inlineStr">
        <is>
          <t>✅ 可导入</t>
        </is>
      </c>
    </row>
    <row r="421" customFormat="1" s="95">
      <c r="A421" s="100" t="n"/>
      <c r="B421" s="97" t="n"/>
      <c r="C421" s="97" t="n"/>
      <c r="D421" s="97" t="n"/>
      <c r="E421" s="97">
        <f>SUM(C421:D421)</f>
        <v/>
      </c>
      <c r="F421" s="97" t="n"/>
      <c r="G421" s="97" t="n"/>
      <c r="H421" s="97" t="n"/>
      <c r="I421" s="97">
        <f>SUM(F421:H421)</f>
        <v/>
      </c>
      <c r="J421" s="97" t="n"/>
      <c r="K421" s="97" t="n"/>
      <c r="L421" s="97" t="n"/>
      <c r="M421" s="97" t="n"/>
      <c r="N421" s="97" t="n"/>
      <c r="O421" s="97" t="n"/>
      <c r="P421" s="100" t="n"/>
      <c r="Q421" s="97" t="n"/>
      <c r="R421" s="97" t="n"/>
      <c r="S421" s="97" t="n"/>
      <c r="T421" s="97" t="n"/>
      <c r="U421" s="97" t="n"/>
      <c r="V421" s="97" t="n"/>
      <c r="W421" s="119" t="inlineStr">
        <is>
          <t>✅ 可导入</t>
        </is>
      </c>
    </row>
    <row r="422" customFormat="1" s="95">
      <c r="A422" s="100" t="n"/>
      <c r="B422" s="96" t="n"/>
      <c r="C422" s="96" t="n"/>
      <c r="D422" s="96" t="n"/>
      <c r="E422" s="96">
        <f>SUM(C422:D422)</f>
        <v/>
      </c>
      <c r="F422" s="96" t="n"/>
      <c r="G422" s="96" t="n"/>
      <c r="H422" s="96" t="n"/>
      <c r="I422" s="96">
        <f>SUM(F422:H422)</f>
        <v/>
      </c>
      <c r="J422" s="96" t="n"/>
      <c r="K422" s="96" t="n"/>
      <c r="L422" s="96" t="n"/>
      <c r="M422" s="96" t="n"/>
      <c r="N422" s="96" t="n"/>
      <c r="O422" s="96" t="n"/>
      <c r="P422" s="100" t="n"/>
      <c r="Q422" s="96" t="n"/>
      <c r="R422" s="96" t="n"/>
      <c r="S422" s="96" t="n"/>
      <c r="T422" s="96" t="n"/>
      <c r="U422" s="96" t="n"/>
      <c r="V422" s="96" t="n"/>
      <c r="W422" s="119" t="inlineStr">
        <is>
          <t>✅ 可导入</t>
        </is>
      </c>
    </row>
    <row r="423" customFormat="1" s="95">
      <c r="A423" s="100" t="n"/>
      <c r="B423" s="97" t="n"/>
      <c r="C423" s="97" t="n"/>
      <c r="D423" s="97" t="n"/>
      <c r="E423" s="97">
        <f>SUM(C423:D423)</f>
        <v/>
      </c>
      <c r="F423" s="97" t="n"/>
      <c r="G423" s="97" t="n"/>
      <c r="H423" s="97" t="n"/>
      <c r="I423" s="97">
        <f>SUM(F423:H423)</f>
        <v/>
      </c>
      <c r="J423" s="97" t="n"/>
      <c r="K423" s="97" t="n"/>
      <c r="L423" s="97" t="n"/>
      <c r="M423" s="97" t="n"/>
      <c r="N423" s="97" t="n"/>
      <c r="O423" s="97" t="n"/>
      <c r="P423" s="100" t="n"/>
      <c r="Q423" s="97" t="n"/>
      <c r="R423" s="97" t="n"/>
      <c r="S423" s="97" t="n"/>
      <c r="T423" s="97" t="n"/>
      <c r="U423" s="97" t="n"/>
      <c r="V423" s="97" t="n"/>
      <c r="W423" s="119" t="inlineStr">
        <is>
          <t>✅ 可导入</t>
        </is>
      </c>
    </row>
    <row r="424" customFormat="1" s="95">
      <c r="A424" s="100" t="n"/>
      <c r="B424" s="96" t="n"/>
      <c r="C424" s="96" t="n"/>
      <c r="D424" s="96" t="n"/>
      <c r="E424" s="96">
        <f>SUM(C424:D424)</f>
        <v/>
      </c>
      <c r="F424" s="96" t="n"/>
      <c r="G424" s="96" t="n"/>
      <c r="H424" s="96" t="n"/>
      <c r="I424" s="96">
        <f>SUM(F424:H424)</f>
        <v/>
      </c>
      <c r="J424" s="96" t="n"/>
      <c r="K424" s="96" t="n"/>
      <c r="L424" s="96" t="n"/>
      <c r="M424" s="96" t="n"/>
      <c r="N424" s="96" t="n"/>
      <c r="O424" s="96" t="n"/>
      <c r="P424" s="100" t="n"/>
      <c r="Q424" s="96" t="n"/>
      <c r="R424" s="96" t="n"/>
      <c r="S424" s="96" t="n"/>
      <c r="T424" s="96" t="n"/>
      <c r="U424" s="96" t="n"/>
      <c r="V424" s="96" t="n"/>
      <c r="W424" s="119" t="inlineStr">
        <is>
          <t>✅ 可导入</t>
        </is>
      </c>
    </row>
    <row r="425" customFormat="1" s="95">
      <c r="A425" s="100" t="n"/>
      <c r="B425" s="97" t="n"/>
      <c r="C425" s="97" t="n"/>
      <c r="D425" s="97" t="n"/>
      <c r="E425" s="97">
        <f>SUM(C425:D425)</f>
        <v/>
      </c>
      <c r="F425" s="97" t="n"/>
      <c r="G425" s="97" t="n"/>
      <c r="H425" s="97" t="n"/>
      <c r="I425" s="97">
        <f>SUM(F425:H425)</f>
        <v/>
      </c>
      <c r="J425" s="97" t="n"/>
      <c r="K425" s="97" t="n"/>
      <c r="L425" s="97" t="n"/>
      <c r="M425" s="97" t="n"/>
      <c r="N425" s="97" t="n"/>
      <c r="O425" s="97" t="n"/>
      <c r="P425" s="100" t="n"/>
      <c r="Q425" s="97" t="n"/>
      <c r="R425" s="97" t="n"/>
      <c r="S425" s="97" t="n"/>
      <c r="T425" s="97" t="n"/>
      <c r="U425" s="97" t="n"/>
      <c r="V425" s="97" t="n"/>
      <c r="W425" s="119" t="inlineStr">
        <is>
          <t>✅ 可导入</t>
        </is>
      </c>
    </row>
    <row r="426" customFormat="1" s="95">
      <c r="A426" s="100" t="n"/>
      <c r="B426" s="96" t="n"/>
      <c r="C426" s="96" t="n"/>
      <c r="D426" s="96" t="n"/>
      <c r="E426" s="96">
        <f>SUM(C426:D426)</f>
        <v/>
      </c>
      <c r="F426" s="96" t="n"/>
      <c r="G426" s="96" t="n"/>
      <c r="H426" s="96" t="n"/>
      <c r="I426" s="96">
        <f>SUM(F426:H426)</f>
        <v/>
      </c>
      <c r="J426" s="96" t="n"/>
      <c r="K426" s="96" t="n"/>
      <c r="L426" s="96" t="n"/>
      <c r="M426" s="96" t="n"/>
      <c r="N426" s="96" t="n"/>
      <c r="O426" s="96" t="n"/>
      <c r="P426" s="100" t="n"/>
      <c r="Q426" s="96" t="n"/>
      <c r="R426" s="96" t="n"/>
      <c r="S426" s="96" t="n"/>
      <c r="T426" s="96" t="n"/>
      <c r="U426" s="96" t="n"/>
      <c r="V426" s="96" t="n"/>
      <c r="W426" s="119" t="inlineStr">
        <is>
          <t>✅ 可导入</t>
        </is>
      </c>
    </row>
    <row r="427" customFormat="1" s="95">
      <c r="A427" s="100" t="n"/>
      <c r="B427" s="97" t="n"/>
      <c r="C427" s="97" t="n"/>
      <c r="D427" s="97" t="n"/>
      <c r="E427" s="97">
        <f>SUM(C427:D427)</f>
        <v/>
      </c>
      <c r="F427" s="97" t="n"/>
      <c r="G427" s="97" t="n"/>
      <c r="H427" s="97" t="n"/>
      <c r="I427" s="97">
        <f>SUM(F427:H427)</f>
        <v/>
      </c>
      <c r="J427" s="97" t="n"/>
      <c r="K427" s="97" t="n"/>
      <c r="L427" s="97" t="n"/>
      <c r="M427" s="97" t="n"/>
      <c r="N427" s="97" t="n"/>
      <c r="O427" s="97" t="n"/>
      <c r="P427" s="100" t="n"/>
      <c r="Q427" s="97" t="n"/>
      <c r="R427" s="97" t="n"/>
      <c r="S427" s="97" t="n"/>
      <c r="T427" s="97" t="n"/>
      <c r="U427" s="97" t="n"/>
      <c r="V427" s="97" t="n"/>
      <c r="W427" s="119" t="inlineStr">
        <is>
          <t>✅ 可导入</t>
        </is>
      </c>
    </row>
    <row r="428" customFormat="1" s="95">
      <c r="A428" s="100" t="n"/>
      <c r="B428" s="96" t="n"/>
      <c r="C428" s="96" t="n"/>
      <c r="D428" s="96" t="n"/>
      <c r="E428" s="96">
        <f>SUM(C428:D428)</f>
        <v/>
      </c>
      <c r="F428" s="96" t="n"/>
      <c r="G428" s="96" t="n"/>
      <c r="H428" s="96" t="n"/>
      <c r="I428" s="96">
        <f>SUM(F428:H428)</f>
        <v/>
      </c>
      <c r="J428" s="96" t="n"/>
      <c r="K428" s="96" t="n"/>
      <c r="L428" s="96" t="n"/>
      <c r="M428" s="96" t="n"/>
      <c r="N428" s="96" t="n"/>
      <c r="O428" s="96" t="n"/>
      <c r="P428" s="100" t="n"/>
      <c r="Q428" s="96" t="n"/>
      <c r="R428" s="96" t="n"/>
      <c r="S428" s="96" t="n"/>
      <c r="T428" s="96" t="n"/>
      <c r="U428" s="96" t="n"/>
      <c r="V428" s="96" t="n"/>
      <c r="W428" s="119" t="inlineStr">
        <is>
          <t>✅ 可导入</t>
        </is>
      </c>
    </row>
    <row r="429" customFormat="1" s="95">
      <c r="A429" s="100" t="n"/>
      <c r="B429" s="97" t="n"/>
      <c r="C429" s="97" t="n"/>
      <c r="D429" s="97" t="n"/>
      <c r="E429" s="97">
        <f>SUM(C429:D429)</f>
        <v/>
      </c>
      <c r="F429" s="97" t="n"/>
      <c r="G429" s="97" t="n"/>
      <c r="H429" s="97" t="n"/>
      <c r="I429" s="97">
        <f>SUM(F429:H429)</f>
        <v/>
      </c>
      <c r="J429" s="97" t="n"/>
      <c r="K429" s="97" t="n"/>
      <c r="L429" s="97" t="n"/>
      <c r="M429" s="97" t="n"/>
      <c r="N429" s="97" t="n"/>
      <c r="O429" s="97" t="n"/>
      <c r="P429" s="100" t="n"/>
      <c r="Q429" s="97" t="n"/>
      <c r="R429" s="97" t="n"/>
      <c r="S429" s="97" t="n"/>
      <c r="T429" s="97" t="n"/>
      <c r="U429" s="97" t="n"/>
      <c r="V429" s="97" t="n"/>
      <c r="W429" s="119" t="inlineStr">
        <is>
          <t>✅ 可导入</t>
        </is>
      </c>
    </row>
    <row r="430" customFormat="1" s="95">
      <c r="A430" s="100" t="n"/>
      <c r="B430" s="96" t="n"/>
      <c r="C430" s="96" t="n"/>
      <c r="D430" s="96" t="n"/>
      <c r="E430" s="96">
        <f>SUM(C430:D430)</f>
        <v/>
      </c>
      <c r="F430" s="96" t="n"/>
      <c r="G430" s="96" t="n"/>
      <c r="H430" s="96" t="n"/>
      <c r="I430" s="96">
        <f>SUM(F430:H430)</f>
        <v/>
      </c>
      <c r="J430" s="96" t="n"/>
      <c r="K430" s="96" t="n"/>
      <c r="L430" s="96" t="n"/>
      <c r="M430" s="96" t="n"/>
      <c r="N430" s="96" t="n"/>
      <c r="O430" s="96" t="n"/>
      <c r="P430" s="100" t="n"/>
      <c r="Q430" s="96" t="n"/>
      <c r="R430" s="96" t="n"/>
      <c r="S430" s="96" t="n"/>
      <c r="T430" s="96" t="n"/>
      <c r="U430" s="96" t="n"/>
      <c r="V430" s="96" t="n"/>
      <c r="W430" s="119" t="inlineStr">
        <is>
          <t>✅ 可导入</t>
        </is>
      </c>
    </row>
    <row r="431" customFormat="1" s="95">
      <c r="A431" s="100" t="n"/>
      <c r="B431" s="97" t="n"/>
      <c r="C431" s="97" t="n"/>
      <c r="D431" s="97" t="n"/>
      <c r="E431" s="97">
        <f>SUM(C431:D431)</f>
        <v/>
      </c>
      <c r="F431" s="97" t="n"/>
      <c r="G431" s="97" t="n"/>
      <c r="H431" s="97" t="n"/>
      <c r="I431" s="97">
        <f>SUM(F431:H431)</f>
        <v/>
      </c>
      <c r="J431" s="97" t="n"/>
      <c r="K431" s="97" t="n"/>
      <c r="L431" s="97" t="n"/>
      <c r="M431" s="97" t="n"/>
      <c r="N431" s="97" t="n"/>
      <c r="O431" s="97" t="n"/>
      <c r="P431" s="100" t="n"/>
      <c r="Q431" s="97" t="n"/>
      <c r="R431" s="97" t="n"/>
      <c r="S431" s="97" t="n"/>
      <c r="T431" s="97" t="n"/>
      <c r="U431" s="97" t="n"/>
      <c r="V431" s="97" t="n"/>
      <c r="W431" s="119" t="inlineStr">
        <is>
          <t>✅ 可导入</t>
        </is>
      </c>
    </row>
    <row r="432" customFormat="1" s="95">
      <c r="A432" s="100" t="n"/>
      <c r="B432" s="96" t="n"/>
      <c r="C432" s="96" t="n"/>
      <c r="D432" s="96" t="n"/>
      <c r="E432" s="96">
        <f>SUM(C432:D432)</f>
        <v/>
      </c>
      <c r="F432" s="96" t="n"/>
      <c r="G432" s="96" t="n"/>
      <c r="H432" s="96" t="n"/>
      <c r="I432" s="96">
        <f>SUM(F432:H432)</f>
        <v/>
      </c>
      <c r="J432" s="96" t="n"/>
      <c r="K432" s="96" t="n"/>
      <c r="L432" s="96" t="n"/>
      <c r="M432" s="96" t="n"/>
      <c r="N432" s="96" t="n"/>
      <c r="O432" s="96" t="n"/>
      <c r="P432" s="100" t="n"/>
      <c r="Q432" s="96" t="n"/>
      <c r="R432" s="96" t="n"/>
      <c r="S432" s="96" t="n"/>
      <c r="T432" s="96" t="n"/>
      <c r="U432" s="96" t="n"/>
      <c r="V432" s="96" t="n"/>
      <c r="W432" s="119" t="inlineStr">
        <is>
          <t>✅ 可导入</t>
        </is>
      </c>
    </row>
    <row r="433" customFormat="1" s="95">
      <c r="A433" s="100" t="n"/>
      <c r="B433" s="97" t="n"/>
      <c r="C433" s="97" t="n"/>
      <c r="D433" s="97" t="n"/>
      <c r="E433" s="97">
        <f>SUM(C433:D433)</f>
        <v/>
      </c>
      <c r="F433" s="97" t="n"/>
      <c r="G433" s="97" t="n"/>
      <c r="H433" s="97" t="n"/>
      <c r="I433" s="97">
        <f>SUM(F433:H433)</f>
        <v/>
      </c>
      <c r="J433" s="97" t="n"/>
      <c r="K433" s="97" t="n"/>
      <c r="L433" s="97" t="n"/>
      <c r="M433" s="97" t="n"/>
      <c r="N433" s="97" t="n"/>
      <c r="O433" s="97" t="n"/>
      <c r="P433" s="100" t="n"/>
      <c r="Q433" s="97" t="n"/>
      <c r="R433" s="97" t="n"/>
      <c r="S433" s="97" t="n"/>
      <c r="T433" s="97" t="n"/>
      <c r="U433" s="97" t="n"/>
      <c r="V433" s="97" t="n"/>
      <c r="W433" s="119" t="inlineStr">
        <is>
          <t>✅ 可导入</t>
        </is>
      </c>
    </row>
    <row r="434" customFormat="1" s="95">
      <c r="A434" s="100" t="n"/>
      <c r="B434" s="96" t="n"/>
      <c r="C434" s="96" t="n"/>
      <c r="D434" s="96" t="n"/>
      <c r="E434" s="96">
        <f>SUM(C434:D434)</f>
        <v/>
      </c>
      <c r="F434" s="96" t="n"/>
      <c r="G434" s="96" t="n"/>
      <c r="H434" s="96" t="n"/>
      <c r="I434" s="96">
        <f>SUM(F434:H434)</f>
        <v/>
      </c>
      <c r="J434" s="96" t="n"/>
      <c r="K434" s="96" t="n"/>
      <c r="L434" s="96" t="n"/>
      <c r="M434" s="96" t="n"/>
      <c r="N434" s="96" t="n"/>
      <c r="O434" s="96" t="n"/>
      <c r="P434" s="100" t="n"/>
      <c r="Q434" s="96" t="n"/>
      <c r="R434" s="96" t="n"/>
      <c r="S434" s="96" t="n"/>
      <c r="T434" s="96" t="n"/>
      <c r="U434" s="96" t="n"/>
      <c r="V434" s="96" t="n"/>
      <c r="W434" s="119" t="inlineStr">
        <is>
          <t>✅ 可导入</t>
        </is>
      </c>
    </row>
    <row r="435" customFormat="1" s="95">
      <c r="A435" s="100" t="n"/>
      <c r="B435" s="97" t="n"/>
      <c r="C435" s="97" t="n"/>
      <c r="D435" s="97" t="n"/>
      <c r="E435" s="97">
        <f>SUM(C435:D435)</f>
        <v/>
      </c>
      <c r="F435" s="97" t="n"/>
      <c r="G435" s="97" t="n"/>
      <c r="H435" s="97" t="n"/>
      <c r="I435" s="97">
        <f>SUM(F435:H435)</f>
        <v/>
      </c>
      <c r="J435" s="97" t="n"/>
      <c r="K435" s="97" t="n"/>
      <c r="L435" s="97" t="n"/>
      <c r="M435" s="97" t="n"/>
      <c r="N435" s="97" t="n"/>
      <c r="O435" s="97" t="n"/>
      <c r="P435" s="100" t="n"/>
      <c r="Q435" s="97" t="n"/>
      <c r="R435" s="97" t="n"/>
      <c r="S435" s="97" t="n"/>
      <c r="T435" s="97" t="n"/>
      <c r="U435" s="97" t="n"/>
      <c r="V435" s="97" t="n"/>
      <c r="W435" s="119" t="inlineStr">
        <is>
          <t>✅ 可导入</t>
        </is>
      </c>
    </row>
    <row r="436" customFormat="1" s="95">
      <c r="A436" s="100" t="n"/>
      <c r="B436" s="96" t="n"/>
      <c r="C436" s="96" t="n"/>
      <c r="D436" s="96" t="n"/>
      <c r="E436" s="96">
        <f>SUM(C436:D436)</f>
        <v/>
      </c>
      <c r="F436" s="96" t="n"/>
      <c r="G436" s="96" t="n"/>
      <c r="H436" s="96" t="n"/>
      <c r="I436" s="96">
        <f>SUM(F436:H436)</f>
        <v/>
      </c>
      <c r="J436" s="96" t="n"/>
      <c r="K436" s="96" t="n"/>
      <c r="L436" s="96" t="n"/>
      <c r="M436" s="96" t="n"/>
      <c r="N436" s="96" t="n"/>
      <c r="O436" s="96" t="n"/>
      <c r="P436" s="100" t="n"/>
      <c r="Q436" s="96" t="n"/>
      <c r="R436" s="96" t="n"/>
      <c r="S436" s="96" t="n"/>
      <c r="T436" s="96" t="n"/>
      <c r="U436" s="96" t="n"/>
      <c r="V436" s="96" t="n"/>
      <c r="W436" s="119" t="inlineStr">
        <is>
          <t>✅ 可导入</t>
        </is>
      </c>
    </row>
    <row r="437" customFormat="1" s="95">
      <c r="A437" s="100" t="n"/>
      <c r="B437" s="97" t="n"/>
      <c r="C437" s="97" t="n"/>
      <c r="D437" s="97" t="n"/>
      <c r="E437" s="97">
        <f>SUM(C437:D437)</f>
        <v/>
      </c>
      <c r="F437" s="97" t="n"/>
      <c r="G437" s="97" t="n"/>
      <c r="H437" s="97" t="n"/>
      <c r="I437" s="97">
        <f>SUM(F437:H437)</f>
        <v/>
      </c>
      <c r="J437" s="97" t="n"/>
      <c r="K437" s="97" t="n"/>
      <c r="L437" s="97" t="n"/>
      <c r="M437" s="97" t="n"/>
      <c r="N437" s="97" t="n"/>
      <c r="O437" s="97" t="n"/>
      <c r="P437" s="100" t="n"/>
      <c r="Q437" s="97" t="n"/>
      <c r="R437" s="97" t="n"/>
      <c r="S437" s="97" t="n"/>
      <c r="T437" s="97" t="n"/>
      <c r="U437" s="97" t="n"/>
      <c r="V437" s="97" t="n"/>
      <c r="W437" s="119" t="inlineStr">
        <is>
          <t>✅ 可导入</t>
        </is>
      </c>
    </row>
    <row r="438" customFormat="1" s="95">
      <c r="A438" s="100" t="n"/>
      <c r="B438" s="96" t="n"/>
      <c r="C438" s="96" t="n"/>
      <c r="D438" s="96" t="n"/>
      <c r="E438" s="96">
        <f>SUM(C438:D438)</f>
        <v/>
      </c>
      <c r="F438" s="96" t="n"/>
      <c r="G438" s="96" t="n"/>
      <c r="H438" s="96" t="n"/>
      <c r="I438" s="96">
        <f>SUM(F438:H438)</f>
        <v/>
      </c>
      <c r="J438" s="96" t="n"/>
      <c r="K438" s="96" t="n"/>
      <c r="L438" s="96" t="n"/>
      <c r="M438" s="96" t="n"/>
      <c r="N438" s="96" t="n"/>
      <c r="O438" s="96" t="n"/>
      <c r="P438" s="100" t="n"/>
      <c r="Q438" s="96" t="n"/>
      <c r="R438" s="96" t="n"/>
      <c r="S438" s="96" t="n"/>
      <c r="T438" s="96" t="n"/>
      <c r="U438" s="96" t="n"/>
      <c r="V438" s="96" t="n"/>
      <c r="W438" s="119" t="inlineStr">
        <is>
          <t>✅ 可导入</t>
        </is>
      </c>
    </row>
    <row r="439" customFormat="1" s="95">
      <c r="A439" s="100" t="n"/>
      <c r="B439" s="97" t="n"/>
      <c r="C439" s="97" t="n"/>
      <c r="D439" s="97" t="n"/>
      <c r="E439" s="97">
        <f>SUM(C439:D439)</f>
        <v/>
      </c>
      <c r="F439" s="97" t="n"/>
      <c r="G439" s="97" t="n"/>
      <c r="H439" s="97" t="n"/>
      <c r="I439" s="97">
        <f>SUM(F439:H439)</f>
        <v/>
      </c>
      <c r="J439" s="97" t="n"/>
      <c r="K439" s="97" t="n"/>
      <c r="L439" s="97" t="n"/>
      <c r="M439" s="97" t="n"/>
      <c r="N439" s="97" t="n"/>
      <c r="O439" s="97" t="n"/>
      <c r="P439" s="100" t="n"/>
      <c r="Q439" s="97" t="n"/>
      <c r="R439" s="97" t="n"/>
      <c r="S439" s="97" t="n"/>
      <c r="T439" s="97" t="n"/>
      <c r="U439" s="97" t="n"/>
      <c r="V439" s="97" t="n"/>
      <c r="W439" s="119" t="inlineStr">
        <is>
          <t>✅ 可导入</t>
        </is>
      </c>
    </row>
    <row r="440" customFormat="1" s="95">
      <c r="A440" s="100" t="n"/>
      <c r="B440" s="96" t="n"/>
      <c r="C440" s="96" t="n"/>
      <c r="D440" s="96" t="n"/>
      <c r="E440" s="96">
        <f>SUM(C440:D440)</f>
        <v/>
      </c>
      <c r="F440" s="96" t="n"/>
      <c r="G440" s="96" t="n"/>
      <c r="H440" s="96" t="n"/>
      <c r="I440" s="96">
        <f>SUM(F440:H440)</f>
        <v/>
      </c>
      <c r="J440" s="96" t="n"/>
      <c r="K440" s="96" t="n"/>
      <c r="L440" s="96" t="n"/>
      <c r="M440" s="96" t="n"/>
      <c r="N440" s="96" t="n"/>
      <c r="O440" s="96" t="n"/>
      <c r="P440" s="100" t="n"/>
      <c r="Q440" s="96" t="n"/>
      <c r="R440" s="96" t="n"/>
      <c r="S440" s="96" t="n"/>
      <c r="T440" s="96" t="n"/>
      <c r="U440" s="96" t="n"/>
      <c r="V440" s="96" t="n"/>
      <c r="W440" s="119" t="inlineStr">
        <is>
          <t>✅ 可导入</t>
        </is>
      </c>
    </row>
    <row r="441" customFormat="1" s="95">
      <c r="A441" s="100" t="n"/>
      <c r="B441" s="97" t="n"/>
      <c r="C441" s="97" t="n"/>
      <c r="D441" s="97" t="n"/>
      <c r="E441" s="97">
        <f>SUM(C441:D441)</f>
        <v/>
      </c>
      <c r="F441" s="97" t="n"/>
      <c r="G441" s="97" t="n"/>
      <c r="H441" s="97" t="n"/>
      <c r="I441" s="97">
        <f>SUM(F441:H441)</f>
        <v/>
      </c>
      <c r="J441" s="97" t="n"/>
      <c r="K441" s="97" t="n"/>
      <c r="L441" s="97" t="n"/>
      <c r="M441" s="97" t="n"/>
      <c r="N441" s="97" t="n"/>
      <c r="O441" s="97" t="n"/>
      <c r="P441" s="100" t="n"/>
      <c r="Q441" s="97" t="n"/>
      <c r="R441" s="97" t="n"/>
      <c r="S441" s="97" t="n"/>
      <c r="T441" s="97" t="n"/>
      <c r="U441" s="97" t="n"/>
      <c r="V441" s="97" t="n"/>
      <c r="W441" s="119" t="inlineStr">
        <is>
          <t>✅ 可导入</t>
        </is>
      </c>
    </row>
    <row r="442" customFormat="1" s="95">
      <c r="A442" s="100" t="n"/>
      <c r="B442" s="96" t="n"/>
      <c r="C442" s="96" t="n"/>
      <c r="D442" s="96" t="n"/>
      <c r="E442" s="96">
        <f>SUM(C442:D442)</f>
        <v/>
      </c>
      <c r="F442" s="96" t="n"/>
      <c r="G442" s="96" t="n"/>
      <c r="H442" s="96" t="n"/>
      <c r="I442" s="96">
        <f>SUM(F442:H442)</f>
        <v/>
      </c>
      <c r="J442" s="96" t="n"/>
      <c r="K442" s="96" t="n"/>
      <c r="L442" s="96" t="n"/>
      <c r="M442" s="96" t="n"/>
      <c r="N442" s="96" t="n"/>
      <c r="O442" s="96" t="n"/>
      <c r="P442" s="100" t="n"/>
      <c r="Q442" s="96" t="n"/>
      <c r="R442" s="96" t="n"/>
      <c r="S442" s="96" t="n"/>
      <c r="T442" s="96" t="n"/>
      <c r="U442" s="96" t="n"/>
      <c r="V442" s="96" t="n"/>
      <c r="W442" s="119" t="inlineStr">
        <is>
          <t>✅ 可导入</t>
        </is>
      </c>
    </row>
    <row r="443" customFormat="1" s="95">
      <c r="A443" s="100" t="n"/>
      <c r="B443" s="97" t="n"/>
      <c r="C443" s="97" t="n"/>
      <c r="D443" s="97" t="n"/>
      <c r="E443" s="97">
        <f>SUM(C443:D443)</f>
        <v/>
      </c>
      <c r="F443" s="97" t="n"/>
      <c r="G443" s="97" t="n"/>
      <c r="H443" s="97" t="n"/>
      <c r="I443" s="97">
        <f>SUM(F443:H443)</f>
        <v/>
      </c>
      <c r="J443" s="97" t="n"/>
      <c r="K443" s="97" t="n"/>
      <c r="L443" s="97" t="n"/>
      <c r="M443" s="97" t="n"/>
      <c r="N443" s="97" t="n"/>
      <c r="O443" s="97" t="n"/>
      <c r="P443" s="100" t="n"/>
      <c r="Q443" s="97" t="n"/>
      <c r="R443" s="97" t="n"/>
      <c r="S443" s="97" t="n"/>
      <c r="T443" s="97" t="n"/>
      <c r="U443" s="97" t="n"/>
      <c r="V443" s="97" t="n"/>
      <c r="W443" s="119" t="inlineStr">
        <is>
          <t>✅ 可导入</t>
        </is>
      </c>
    </row>
    <row r="444" customFormat="1" s="95">
      <c r="A444" s="100" t="n"/>
      <c r="B444" s="96" t="n"/>
      <c r="C444" s="96" t="n"/>
      <c r="D444" s="96" t="n"/>
      <c r="E444" s="96">
        <f>SUM(C444:D444)</f>
        <v/>
      </c>
      <c r="F444" s="96" t="n"/>
      <c r="G444" s="96" t="n"/>
      <c r="H444" s="96" t="n"/>
      <c r="I444" s="96">
        <f>SUM(F444:H444)</f>
        <v/>
      </c>
      <c r="J444" s="96" t="n"/>
      <c r="K444" s="96" t="n"/>
      <c r="L444" s="96" t="n"/>
      <c r="M444" s="96" t="n"/>
      <c r="N444" s="96" t="n"/>
      <c r="O444" s="96" t="n"/>
      <c r="P444" s="100" t="n"/>
      <c r="Q444" s="96" t="n"/>
      <c r="R444" s="96" t="n"/>
      <c r="S444" s="96" t="n"/>
      <c r="T444" s="96" t="n"/>
      <c r="U444" s="96" t="n"/>
      <c r="V444" s="96" t="n"/>
      <c r="W444" s="119" t="inlineStr">
        <is>
          <t>✅ 可导入</t>
        </is>
      </c>
    </row>
    <row r="445" customFormat="1" s="95">
      <c r="A445" s="100" t="n"/>
      <c r="B445" s="97" t="n"/>
      <c r="C445" s="97" t="n"/>
      <c r="D445" s="97" t="n"/>
      <c r="E445" s="97">
        <f>SUM(C445:D445)</f>
        <v/>
      </c>
      <c r="F445" s="97" t="n"/>
      <c r="G445" s="97" t="n"/>
      <c r="H445" s="97" t="n"/>
      <c r="I445" s="97">
        <f>SUM(F445:H445)</f>
        <v/>
      </c>
      <c r="J445" s="97" t="n"/>
      <c r="K445" s="97" t="n"/>
      <c r="L445" s="97" t="n"/>
      <c r="M445" s="97" t="n"/>
      <c r="N445" s="97" t="n"/>
      <c r="O445" s="97" t="n"/>
      <c r="P445" s="100" t="n"/>
      <c r="Q445" s="97" t="n"/>
      <c r="R445" s="97" t="n"/>
      <c r="S445" s="97" t="n"/>
      <c r="T445" s="97" t="n"/>
      <c r="U445" s="97" t="n"/>
      <c r="V445" s="97" t="n"/>
      <c r="W445" s="119" t="inlineStr">
        <is>
          <t>✅ 可导入</t>
        </is>
      </c>
    </row>
    <row r="446" customFormat="1" s="95">
      <c r="A446" s="100" t="n"/>
      <c r="B446" s="96" t="n"/>
      <c r="C446" s="96" t="n"/>
      <c r="D446" s="96" t="n"/>
      <c r="E446" s="96">
        <f>SUM(C446:D446)</f>
        <v/>
      </c>
      <c r="F446" s="96" t="n"/>
      <c r="G446" s="96" t="n"/>
      <c r="H446" s="96" t="n"/>
      <c r="I446" s="96">
        <f>SUM(F446:H446)</f>
        <v/>
      </c>
      <c r="J446" s="96" t="n"/>
      <c r="K446" s="96" t="n"/>
      <c r="L446" s="96" t="n"/>
      <c r="M446" s="96" t="n"/>
      <c r="N446" s="96" t="n"/>
      <c r="O446" s="96" t="n"/>
      <c r="P446" s="100" t="n"/>
      <c r="Q446" s="96" t="n"/>
      <c r="R446" s="96" t="n"/>
      <c r="S446" s="96" t="n"/>
      <c r="T446" s="96" t="n"/>
      <c r="U446" s="96" t="n"/>
      <c r="V446" s="96" t="n"/>
      <c r="W446" s="119" t="inlineStr">
        <is>
          <t>✅ 可导入</t>
        </is>
      </c>
    </row>
    <row r="447" customFormat="1" s="95">
      <c r="A447" s="100" t="n"/>
      <c r="B447" s="97" t="n"/>
      <c r="C447" s="97" t="n"/>
      <c r="D447" s="97" t="n"/>
      <c r="E447" s="97">
        <f>SUM(C447:D447)</f>
        <v/>
      </c>
      <c r="F447" s="97" t="n"/>
      <c r="G447" s="97" t="n"/>
      <c r="H447" s="97" t="n"/>
      <c r="I447" s="97">
        <f>SUM(F447:H447)</f>
        <v/>
      </c>
      <c r="J447" s="97" t="n"/>
      <c r="K447" s="97" t="n"/>
      <c r="L447" s="97" t="n"/>
      <c r="M447" s="97" t="n"/>
      <c r="N447" s="97" t="n"/>
      <c r="O447" s="97" t="n"/>
      <c r="P447" s="100" t="n"/>
      <c r="Q447" s="97" t="n"/>
      <c r="R447" s="97" t="n"/>
      <c r="S447" s="97" t="n"/>
      <c r="T447" s="97" t="n"/>
      <c r="U447" s="97" t="n"/>
      <c r="V447" s="97" t="n"/>
      <c r="W447" s="119" t="inlineStr">
        <is>
          <t>✅ 可导入</t>
        </is>
      </c>
    </row>
    <row r="448" customFormat="1" s="95">
      <c r="A448" s="100" t="n"/>
      <c r="B448" s="96" t="n"/>
      <c r="C448" s="96" t="n"/>
      <c r="D448" s="96" t="n"/>
      <c r="E448" s="96">
        <f>SUM(C448:D448)</f>
        <v/>
      </c>
      <c r="F448" s="96" t="n"/>
      <c r="G448" s="96" t="n"/>
      <c r="H448" s="96" t="n"/>
      <c r="I448" s="96">
        <f>SUM(F448:H448)</f>
        <v/>
      </c>
      <c r="J448" s="96" t="n"/>
      <c r="K448" s="96" t="n"/>
      <c r="L448" s="96" t="n"/>
      <c r="M448" s="96" t="n"/>
      <c r="N448" s="96" t="n"/>
      <c r="O448" s="96" t="n"/>
      <c r="P448" s="100" t="n"/>
      <c r="Q448" s="96" t="n"/>
      <c r="R448" s="96" t="n"/>
      <c r="S448" s="96" t="n"/>
      <c r="T448" s="96" t="n"/>
      <c r="U448" s="96" t="n"/>
      <c r="V448" s="96" t="n"/>
      <c r="W448" s="119" t="inlineStr">
        <is>
          <t>✅ 可导入</t>
        </is>
      </c>
    </row>
    <row r="449" customFormat="1" s="95">
      <c r="A449" s="100" t="n"/>
      <c r="B449" s="97" t="n"/>
      <c r="C449" s="97" t="n"/>
      <c r="D449" s="97" t="n"/>
      <c r="E449" s="97">
        <f>SUM(C449:D449)</f>
        <v/>
      </c>
      <c r="F449" s="97" t="n"/>
      <c r="G449" s="97" t="n"/>
      <c r="H449" s="97" t="n"/>
      <c r="I449" s="97">
        <f>SUM(F449:H449)</f>
        <v/>
      </c>
      <c r="J449" s="97" t="n"/>
      <c r="K449" s="97" t="n"/>
      <c r="L449" s="97" t="n"/>
      <c r="M449" s="97" t="n"/>
      <c r="N449" s="97" t="n"/>
      <c r="O449" s="97" t="n"/>
      <c r="P449" s="100" t="n"/>
      <c r="Q449" s="97" t="n"/>
      <c r="R449" s="97" t="n"/>
      <c r="S449" s="97" t="n"/>
      <c r="T449" s="97" t="n"/>
      <c r="U449" s="97" t="n"/>
      <c r="V449" s="97" t="n"/>
      <c r="W449" s="119" t="inlineStr">
        <is>
          <t>✅ 可导入</t>
        </is>
      </c>
    </row>
    <row r="450" customFormat="1" s="95">
      <c r="A450" s="100" t="n"/>
      <c r="B450" s="96" t="n"/>
      <c r="C450" s="96" t="n"/>
      <c r="D450" s="96" t="n"/>
      <c r="E450" s="96">
        <f>SUM(C450:D450)</f>
        <v/>
      </c>
      <c r="F450" s="96" t="n"/>
      <c r="G450" s="96" t="n"/>
      <c r="H450" s="96" t="n"/>
      <c r="I450" s="96">
        <f>SUM(F450:H450)</f>
        <v/>
      </c>
      <c r="J450" s="96" t="n"/>
      <c r="K450" s="96" t="n"/>
      <c r="L450" s="96" t="n"/>
      <c r="M450" s="96" t="n"/>
      <c r="N450" s="96" t="n"/>
      <c r="O450" s="96" t="n"/>
      <c r="P450" s="100" t="n"/>
      <c r="Q450" s="96" t="n"/>
      <c r="R450" s="96" t="n"/>
      <c r="S450" s="96" t="n"/>
      <c r="T450" s="96" t="n"/>
      <c r="U450" s="96" t="n"/>
      <c r="V450" s="96" t="n"/>
      <c r="W450" s="119" t="inlineStr">
        <is>
          <t>✅ 可导入</t>
        </is>
      </c>
    </row>
    <row r="451" customFormat="1" s="95">
      <c r="A451" s="100" t="n"/>
      <c r="B451" s="97" t="n"/>
      <c r="C451" s="97" t="n"/>
      <c r="D451" s="97" t="n"/>
      <c r="E451" s="97">
        <f>SUM(C451:D451)</f>
        <v/>
      </c>
      <c r="F451" s="97" t="n"/>
      <c r="G451" s="97" t="n"/>
      <c r="H451" s="97" t="n"/>
      <c r="I451" s="97">
        <f>SUM(F451:H451)</f>
        <v/>
      </c>
      <c r="J451" s="97" t="n"/>
      <c r="K451" s="97" t="n"/>
      <c r="L451" s="97" t="n"/>
      <c r="M451" s="97" t="n"/>
      <c r="N451" s="97" t="n"/>
      <c r="O451" s="97" t="n"/>
      <c r="P451" s="100" t="n"/>
      <c r="Q451" s="97" t="n"/>
      <c r="R451" s="97" t="n"/>
      <c r="S451" s="97" t="n"/>
      <c r="T451" s="97" t="n"/>
      <c r="U451" s="97" t="n"/>
      <c r="V451" s="97" t="n"/>
      <c r="W451" s="119" t="inlineStr">
        <is>
          <t>✅ 可导入</t>
        </is>
      </c>
    </row>
    <row r="452" customFormat="1" s="95">
      <c r="A452" s="100" t="n"/>
      <c r="B452" s="96" t="n"/>
      <c r="C452" s="96" t="n"/>
      <c r="D452" s="96" t="n"/>
      <c r="E452" s="96">
        <f>SUM(C452:D452)</f>
        <v/>
      </c>
      <c r="F452" s="96" t="n"/>
      <c r="G452" s="96" t="n"/>
      <c r="H452" s="96" t="n"/>
      <c r="I452" s="96">
        <f>SUM(F452:H452)</f>
        <v/>
      </c>
      <c r="J452" s="96" t="n"/>
      <c r="K452" s="96" t="n"/>
      <c r="L452" s="96" t="n"/>
      <c r="M452" s="96" t="n"/>
      <c r="N452" s="96" t="n"/>
      <c r="O452" s="96" t="n"/>
      <c r="P452" s="100" t="n"/>
      <c r="Q452" s="96" t="n"/>
      <c r="R452" s="96" t="n"/>
      <c r="S452" s="96" t="n"/>
      <c r="T452" s="96" t="n"/>
      <c r="U452" s="96" t="n"/>
      <c r="V452" s="96" t="n"/>
      <c r="W452" s="119" t="inlineStr">
        <is>
          <t>✅ 可导入</t>
        </is>
      </c>
    </row>
    <row r="453" customFormat="1" s="95">
      <c r="A453" s="100" t="n"/>
      <c r="B453" s="97" t="n"/>
      <c r="C453" s="97" t="n"/>
      <c r="D453" s="97" t="n"/>
      <c r="E453" s="97">
        <f>SUM(C453:D453)</f>
        <v/>
      </c>
      <c r="F453" s="97" t="n"/>
      <c r="G453" s="97" t="n"/>
      <c r="H453" s="97" t="n"/>
      <c r="I453" s="97">
        <f>SUM(F453:H453)</f>
        <v/>
      </c>
      <c r="J453" s="97" t="n"/>
      <c r="K453" s="97" t="n"/>
      <c r="L453" s="97" t="n"/>
      <c r="M453" s="97" t="n"/>
      <c r="N453" s="97" t="n"/>
      <c r="O453" s="97" t="n"/>
      <c r="P453" s="100" t="n"/>
      <c r="Q453" s="97" t="n"/>
      <c r="R453" s="97" t="n"/>
      <c r="S453" s="97" t="n"/>
      <c r="T453" s="97" t="n"/>
      <c r="U453" s="97" t="n"/>
      <c r="V453" s="97" t="n"/>
      <c r="W453" s="119" t="inlineStr">
        <is>
          <t>✅ 可导入</t>
        </is>
      </c>
    </row>
    <row r="454" customFormat="1" s="95">
      <c r="A454" s="100" t="n"/>
      <c r="B454" s="96" t="n"/>
      <c r="C454" s="96" t="n"/>
      <c r="D454" s="96" t="n"/>
      <c r="E454" s="96">
        <f>SUM(C454:D454)</f>
        <v/>
      </c>
      <c r="F454" s="96" t="n"/>
      <c r="G454" s="96" t="n"/>
      <c r="H454" s="96" t="n"/>
      <c r="I454" s="96">
        <f>SUM(F454:H454)</f>
        <v/>
      </c>
      <c r="J454" s="96" t="n"/>
      <c r="K454" s="96" t="n"/>
      <c r="L454" s="96" t="n"/>
      <c r="M454" s="96" t="n"/>
      <c r="N454" s="96" t="n"/>
      <c r="O454" s="96" t="n"/>
      <c r="P454" s="100" t="n"/>
      <c r="Q454" s="96" t="n"/>
      <c r="R454" s="96" t="n"/>
      <c r="S454" s="96" t="n"/>
      <c r="T454" s="96" t="n"/>
      <c r="U454" s="96" t="n"/>
      <c r="V454" s="96" t="n"/>
      <c r="W454" s="119" t="inlineStr">
        <is>
          <t>✅ 可导入</t>
        </is>
      </c>
    </row>
    <row r="455" customFormat="1" s="95">
      <c r="A455" s="100" t="n"/>
      <c r="B455" s="97" t="n"/>
      <c r="C455" s="97" t="n"/>
      <c r="D455" s="97" t="n"/>
      <c r="E455" s="97">
        <f>SUM(C455:D455)</f>
        <v/>
      </c>
      <c r="F455" s="97" t="n"/>
      <c r="G455" s="97" t="n"/>
      <c r="H455" s="97" t="n"/>
      <c r="I455" s="97">
        <f>SUM(F455:H455)</f>
        <v/>
      </c>
      <c r="J455" s="97" t="n"/>
      <c r="K455" s="97" t="n"/>
      <c r="L455" s="97" t="n"/>
      <c r="M455" s="97" t="n"/>
      <c r="N455" s="97" t="n"/>
      <c r="O455" s="97" t="n"/>
      <c r="P455" s="100" t="n"/>
      <c r="Q455" s="97" t="n"/>
      <c r="R455" s="97" t="n"/>
      <c r="S455" s="97" t="n"/>
      <c r="T455" s="97" t="n"/>
      <c r="U455" s="97" t="n"/>
      <c r="V455" s="97" t="n"/>
      <c r="W455" s="119" t="inlineStr">
        <is>
          <t>✅ 可导入</t>
        </is>
      </c>
    </row>
    <row r="456" customFormat="1" s="95">
      <c r="A456" s="100" t="n"/>
      <c r="B456" s="96" t="n"/>
      <c r="C456" s="96" t="n"/>
      <c r="D456" s="96" t="n"/>
      <c r="E456" s="96">
        <f>SUM(C456:D456)</f>
        <v/>
      </c>
      <c r="F456" s="96" t="n"/>
      <c r="G456" s="96" t="n"/>
      <c r="H456" s="96" t="n"/>
      <c r="I456" s="96">
        <f>SUM(F456:H456)</f>
        <v/>
      </c>
      <c r="J456" s="96" t="n"/>
      <c r="K456" s="96" t="n"/>
      <c r="L456" s="96" t="n"/>
      <c r="M456" s="96" t="n"/>
      <c r="N456" s="96" t="n"/>
      <c r="O456" s="96" t="n"/>
      <c r="P456" s="100" t="n"/>
      <c r="Q456" s="96" t="n"/>
      <c r="R456" s="96" t="n"/>
      <c r="S456" s="96" t="n"/>
      <c r="T456" s="96" t="n"/>
      <c r="U456" s="96" t="n"/>
      <c r="V456" s="96" t="n"/>
      <c r="W456" s="119" t="inlineStr">
        <is>
          <t>✅ 可导入</t>
        </is>
      </c>
    </row>
    <row r="457" customFormat="1" s="95">
      <c r="A457" s="100" t="n"/>
      <c r="B457" s="97" t="n"/>
      <c r="C457" s="97" t="n"/>
      <c r="D457" s="97" t="n"/>
      <c r="E457" s="97">
        <f>SUM(C457:D457)</f>
        <v/>
      </c>
      <c r="F457" s="97" t="n"/>
      <c r="G457" s="97" t="n"/>
      <c r="H457" s="97" t="n"/>
      <c r="I457" s="97">
        <f>SUM(F457:H457)</f>
        <v/>
      </c>
      <c r="J457" s="97" t="n"/>
      <c r="K457" s="97" t="n"/>
      <c r="L457" s="97" t="n"/>
      <c r="M457" s="97" t="n"/>
      <c r="N457" s="97" t="n"/>
      <c r="O457" s="97" t="n"/>
      <c r="P457" s="100" t="n"/>
      <c r="Q457" s="97" t="n"/>
      <c r="R457" s="97" t="n"/>
      <c r="S457" s="97" t="n"/>
      <c r="T457" s="97" t="n"/>
      <c r="U457" s="97" t="n"/>
      <c r="V457" s="97" t="n"/>
      <c r="W457" s="119" t="inlineStr">
        <is>
          <t>✅ 可导入</t>
        </is>
      </c>
    </row>
    <row r="458" customFormat="1" s="95">
      <c r="A458" s="100" t="n"/>
      <c r="B458" s="96" t="n"/>
      <c r="C458" s="96" t="n"/>
      <c r="D458" s="96" t="n"/>
      <c r="E458" s="96">
        <f>SUM(C458:D458)</f>
        <v/>
      </c>
      <c r="F458" s="96" t="n"/>
      <c r="G458" s="96" t="n"/>
      <c r="H458" s="96" t="n"/>
      <c r="I458" s="96">
        <f>SUM(F458:H458)</f>
        <v/>
      </c>
      <c r="J458" s="96" t="n"/>
      <c r="K458" s="96" t="n"/>
      <c r="L458" s="96" t="n"/>
      <c r="M458" s="96" t="n"/>
      <c r="N458" s="96" t="n"/>
      <c r="O458" s="96" t="n"/>
      <c r="P458" s="100" t="n"/>
      <c r="Q458" s="96" t="n"/>
      <c r="R458" s="96" t="n"/>
      <c r="S458" s="96" t="n"/>
      <c r="T458" s="96" t="n"/>
      <c r="U458" s="96" t="n"/>
      <c r="V458" s="96" t="n"/>
      <c r="W458" s="119" t="inlineStr">
        <is>
          <t>✅ 可导入</t>
        </is>
      </c>
    </row>
    <row r="459" customFormat="1" s="95">
      <c r="A459" s="100" t="n"/>
      <c r="B459" s="97" t="n"/>
      <c r="C459" s="97" t="n"/>
      <c r="D459" s="97" t="n"/>
      <c r="E459" s="97">
        <f>SUM(C459:D459)</f>
        <v/>
      </c>
      <c r="F459" s="97" t="n"/>
      <c r="G459" s="97" t="n"/>
      <c r="H459" s="97" t="n"/>
      <c r="I459" s="97">
        <f>SUM(F459:H459)</f>
        <v/>
      </c>
      <c r="J459" s="97" t="n"/>
      <c r="K459" s="97" t="n"/>
      <c r="L459" s="97" t="n"/>
      <c r="M459" s="97" t="n"/>
      <c r="N459" s="97" t="n"/>
      <c r="O459" s="97" t="n"/>
      <c r="P459" s="100" t="n"/>
      <c r="Q459" s="97" t="n"/>
      <c r="R459" s="97" t="n"/>
      <c r="S459" s="97" t="n"/>
      <c r="T459" s="97" t="n"/>
      <c r="U459" s="97" t="n"/>
      <c r="V459" s="97" t="n"/>
      <c r="W459" s="119" t="inlineStr">
        <is>
          <t>✅ 可导入</t>
        </is>
      </c>
    </row>
    <row r="460" customFormat="1" s="95">
      <c r="A460" s="100" t="n"/>
      <c r="B460" s="96" t="n"/>
      <c r="C460" s="96" t="n"/>
      <c r="D460" s="96" t="n"/>
      <c r="E460" s="96">
        <f>SUM(C460:D460)</f>
        <v/>
      </c>
      <c r="F460" s="96" t="n"/>
      <c r="G460" s="96" t="n"/>
      <c r="H460" s="96" t="n"/>
      <c r="I460" s="96">
        <f>SUM(F460:H460)</f>
        <v/>
      </c>
      <c r="J460" s="96" t="n"/>
      <c r="K460" s="96" t="n"/>
      <c r="L460" s="96" t="n"/>
      <c r="M460" s="96" t="n"/>
      <c r="N460" s="96" t="n"/>
      <c r="O460" s="96" t="n"/>
      <c r="P460" s="100" t="n"/>
      <c r="Q460" s="96" t="n"/>
      <c r="R460" s="96" t="n"/>
      <c r="S460" s="96" t="n"/>
      <c r="T460" s="96" t="n"/>
      <c r="U460" s="96" t="n"/>
      <c r="V460" s="96" t="n"/>
      <c r="W460" s="119" t="inlineStr">
        <is>
          <t>✅ 可导入</t>
        </is>
      </c>
    </row>
    <row r="461" customFormat="1" s="95">
      <c r="A461" s="100" t="n"/>
      <c r="B461" s="97" t="n"/>
      <c r="C461" s="97" t="n"/>
      <c r="D461" s="97" t="n"/>
      <c r="E461" s="97">
        <f>SUM(C461:D461)</f>
        <v/>
      </c>
      <c r="F461" s="97" t="n"/>
      <c r="G461" s="97" t="n"/>
      <c r="H461" s="97" t="n"/>
      <c r="I461" s="97">
        <f>SUM(F461:H461)</f>
        <v/>
      </c>
      <c r="J461" s="97" t="n"/>
      <c r="K461" s="97" t="n"/>
      <c r="L461" s="97" t="n"/>
      <c r="M461" s="97" t="n"/>
      <c r="N461" s="97" t="n"/>
      <c r="O461" s="97" t="n"/>
      <c r="P461" s="100" t="n"/>
      <c r="Q461" s="97" t="n"/>
      <c r="R461" s="97" t="n"/>
      <c r="S461" s="97" t="n"/>
      <c r="T461" s="97" t="n"/>
      <c r="U461" s="97" t="n"/>
      <c r="V461" s="97" t="n"/>
      <c r="W461" s="119" t="inlineStr">
        <is>
          <t>✅ 可导入</t>
        </is>
      </c>
    </row>
    <row r="462" customFormat="1" s="95">
      <c r="A462" s="100" t="n"/>
      <c r="B462" s="96" t="n"/>
      <c r="C462" s="96" t="n"/>
      <c r="D462" s="96" t="n"/>
      <c r="E462" s="96">
        <f>SUM(C462:D462)</f>
        <v/>
      </c>
      <c r="F462" s="96" t="n"/>
      <c r="G462" s="96" t="n"/>
      <c r="H462" s="96" t="n"/>
      <c r="I462" s="96">
        <f>SUM(F462:H462)</f>
        <v/>
      </c>
      <c r="J462" s="96" t="n"/>
      <c r="K462" s="96" t="n"/>
      <c r="L462" s="96" t="n"/>
      <c r="M462" s="96" t="n"/>
      <c r="N462" s="96" t="n"/>
      <c r="O462" s="96" t="n"/>
      <c r="P462" s="100" t="n"/>
      <c r="Q462" s="96" t="n"/>
      <c r="R462" s="96" t="n"/>
      <c r="S462" s="96" t="n"/>
      <c r="T462" s="96" t="n"/>
      <c r="U462" s="96" t="n"/>
      <c r="V462" s="96" t="n"/>
      <c r="W462" s="119" t="inlineStr">
        <is>
          <t>✅ 可导入</t>
        </is>
      </c>
    </row>
    <row r="463" customFormat="1" s="95">
      <c r="A463" s="100" t="n"/>
      <c r="B463" s="97" t="n"/>
      <c r="C463" s="97" t="n"/>
      <c r="D463" s="97" t="n"/>
      <c r="E463" s="97">
        <f>SUM(C463:D463)</f>
        <v/>
      </c>
      <c r="F463" s="97" t="n"/>
      <c r="G463" s="97" t="n"/>
      <c r="H463" s="97" t="n"/>
      <c r="I463" s="97">
        <f>SUM(F463:H463)</f>
        <v/>
      </c>
      <c r="J463" s="97" t="n"/>
      <c r="K463" s="97" t="n"/>
      <c r="L463" s="97" t="n"/>
      <c r="M463" s="97" t="n"/>
      <c r="N463" s="97" t="n"/>
      <c r="O463" s="97" t="n"/>
      <c r="P463" s="100" t="n"/>
      <c r="Q463" s="97" t="n"/>
      <c r="R463" s="97" t="n"/>
      <c r="S463" s="97" t="n"/>
      <c r="T463" s="97" t="n"/>
      <c r="U463" s="97" t="n"/>
      <c r="V463" s="97" t="n"/>
      <c r="W463" s="119" t="inlineStr">
        <is>
          <t>✅ 可导入</t>
        </is>
      </c>
    </row>
    <row r="464" customFormat="1" s="95">
      <c r="A464" s="100" t="n"/>
      <c r="B464" s="96" t="n"/>
      <c r="C464" s="96" t="n"/>
      <c r="D464" s="96" t="n"/>
      <c r="E464" s="96">
        <f>SUM(C464:D464)</f>
        <v/>
      </c>
      <c r="F464" s="96" t="n"/>
      <c r="G464" s="96" t="n"/>
      <c r="H464" s="96" t="n"/>
      <c r="I464" s="96">
        <f>SUM(F464:H464)</f>
        <v/>
      </c>
      <c r="J464" s="96" t="n"/>
      <c r="K464" s="96" t="n"/>
      <c r="L464" s="96" t="n"/>
      <c r="M464" s="96" t="n"/>
      <c r="N464" s="96" t="n"/>
      <c r="O464" s="96" t="n"/>
      <c r="P464" s="100" t="n"/>
      <c r="Q464" s="96" t="n"/>
      <c r="R464" s="96" t="n"/>
      <c r="S464" s="96" t="n"/>
      <c r="T464" s="96" t="n"/>
      <c r="U464" s="96" t="n"/>
      <c r="V464" s="96" t="n"/>
      <c r="W464" s="119" t="inlineStr">
        <is>
          <t>✅ 可导入</t>
        </is>
      </c>
    </row>
    <row r="465" customFormat="1" s="95">
      <c r="A465" s="100" t="n"/>
      <c r="B465" s="97" t="n"/>
      <c r="C465" s="97" t="n"/>
      <c r="D465" s="97" t="n"/>
      <c r="E465" s="97">
        <f>SUM(C465:D465)</f>
        <v/>
      </c>
      <c r="F465" s="97" t="n"/>
      <c r="G465" s="97" t="n"/>
      <c r="H465" s="97" t="n"/>
      <c r="I465" s="97">
        <f>SUM(F465:H465)</f>
        <v/>
      </c>
      <c r="J465" s="97" t="n"/>
      <c r="K465" s="97" t="n"/>
      <c r="L465" s="97" t="n"/>
      <c r="M465" s="97" t="n"/>
      <c r="N465" s="97" t="n"/>
      <c r="O465" s="97" t="n"/>
      <c r="P465" s="100" t="n"/>
      <c r="Q465" s="97" t="n"/>
      <c r="R465" s="97" t="n"/>
      <c r="S465" s="97" t="n"/>
      <c r="T465" s="97" t="n"/>
      <c r="U465" s="97" t="n"/>
      <c r="V465" s="97" t="n"/>
      <c r="W465" s="119" t="inlineStr">
        <is>
          <t>✅ 可导入</t>
        </is>
      </c>
    </row>
    <row r="466" customFormat="1" s="95">
      <c r="A466" s="100" t="n"/>
      <c r="B466" s="96" t="n"/>
      <c r="C466" s="96" t="n"/>
      <c r="D466" s="96" t="n"/>
      <c r="E466" s="96">
        <f>SUM(C466:D466)</f>
        <v/>
      </c>
      <c r="F466" s="96" t="n"/>
      <c r="G466" s="96" t="n"/>
      <c r="H466" s="96" t="n"/>
      <c r="I466" s="96">
        <f>SUM(F466:H466)</f>
        <v/>
      </c>
      <c r="J466" s="96" t="n"/>
      <c r="K466" s="96" t="n"/>
      <c r="L466" s="96" t="n"/>
      <c r="M466" s="96" t="n"/>
      <c r="N466" s="96" t="n"/>
      <c r="O466" s="96" t="n"/>
      <c r="P466" s="100" t="n"/>
      <c r="Q466" s="96" t="n"/>
      <c r="R466" s="96" t="n"/>
      <c r="S466" s="96" t="n"/>
      <c r="T466" s="96" t="n"/>
      <c r="U466" s="96" t="n"/>
      <c r="V466" s="96" t="n"/>
      <c r="W466" s="119" t="inlineStr">
        <is>
          <t>✅ 可导入</t>
        </is>
      </c>
    </row>
    <row r="467" customFormat="1" s="95">
      <c r="A467" s="100" t="n"/>
      <c r="B467" s="97" t="n"/>
      <c r="C467" s="97" t="n"/>
      <c r="D467" s="97" t="n"/>
      <c r="E467" s="97">
        <f>SUM(C467:D467)</f>
        <v/>
      </c>
      <c r="F467" s="97" t="n"/>
      <c r="G467" s="97" t="n"/>
      <c r="H467" s="97" t="n"/>
      <c r="I467" s="97">
        <f>SUM(F467:H467)</f>
        <v/>
      </c>
      <c r="J467" s="97" t="n"/>
      <c r="K467" s="97" t="n"/>
      <c r="L467" s="97" t="n"/>
      <c r="M467" s="97" t="n"/>
      <c r="N467" s="97" t="n"/>
      <c r="O467" s="97" t="n"/>
      <c r="P467" s="100" t="n"/>
      <c r="Q467" s="97" t="n"/>
      <c r="R467" s="97" t="n"/>
      <c r="S467" s="97" t="n"/>
      <c r="T467" s="97" t="n"/>
      <c r="U467" s="97" t="n"/>
      <c r="V467" s="97" t="n"/>
      <c r="W467" s="119" t="inlineStr">
        <is>
          <t>✅ 可导入</t>
        </is>
      </c>
    </row>
    <row r="468" customFormat="1" s="95">
      <c r="A468" s="100" t="n"/>
      <c r="B468" s="96" t="n"/>
      <c r="C468" s="96" t="n"/>
      <c r="D468" s="96" t="n"/>
      <c r="E468" s="96">
        <f>SUM(C468:D468)</f>
        <v/>
      </c>
      <c r="F468" s="96" t="n"/>
      <c r="G468" s="96" t="n"/>
      <c r="H468" s="96" t="n"/>
      <c r="I468" s="96">
        <f>SUM(F468:H468)</f>
        <v/>
      </c>
      <c r="J468" s="96" t="n"/>
      <c r="K468" s="96" t="n"/>
      <c r="L468" s="96" t="n"/>
      <c r="M468" s="96" t="n"/>
      <c r="N468" s="96" t="n"/>
      <c r="O468" s="96" t="n"/>
      <c r="P468" s="100" t="n"/>
      <c r="Q468" s="96" t="n"/>
      <c r="R468" s="96" t="n"/>
      <c r="S468" s="96" t="n"/>
      <c r="T468" s="96" t="n"/>
      <c r="U468" s="96" t="n"/>
      <c r="V468" s="96" t="n"/>
      <c r="W468" s="119" t="inlineStr">
        <is>
          <t>✅ 可导入</t>
        </is>
      </c>
    </row>
    <row r="469" customFormat="1" s="95">
      <c r="A469" s="100" t="n"/>
      <c r="B469" s="97" t="n"/>
      <c r="C469" s="97" t="n"/>
      <c r="D469" s="97" t="n"/>
      <c r="E469" s="97">
        <f>SUM(C469:D469)</f>
        <v/>
      </c>
      <c r="F469" s="97" t="n"/>
      <c r="G469" s="97" t="n"/>
      <c r="H469" s="97" t="n"/>
      <c r="I469" s="97">
        <f>SUM(F469:H469)</f>
        <v/>
      </c>
      <c r="J469" s="97" t="n"/>
      <c r="K469" s="97" t="n"/>
      <c r="L469" s="97" t="n"/>
      <c r="M469" s="97" t="n"/>
      <c r="N469" s="97" t="n"/>
      <c r="O469" s="97" t="n"/>
      <c r="P469" s="100" t="n"/>
      <c r="Q469" s="97" t="n"/>
      <c r="R469" s="97" t="n"/>
      <c r="S469" s="97" t="n"/>
      <c r="T469" s="97" t="n"/>
      <c r="U469" s="97" t="n"/>
      <c r="V469" s="97" t="n"/>
      <c r="W469" s="119" t="inlineStr">
        <is>
          <t>✅ 可导入</t>
        </is>
      </c>
    </row>
    <row r="470" customFormat="1" s="95">
      <c r="A470" s="100" t="n"/>
      <c r="B470" s="96" t="n"/>
      <c r="C470" s="96" t="n"/>
      <c r="D470" s="96" t="n"/>
      <c r="E470" s="96">
        <f>SUM(C470:D470)</f>
        <v/>
      </c>
      <c r="F470" s="96" t="n"/>
      <c r="G470" s="96" t="n"/>
      <c r="H470" s="96" t="n"/>
      <c r="I470" s="96">
        <f>SUM(F470:H470)</f>
        <v/>
      </c>
      <c r="J470" s="96" t="n"/>
      <c r="K470" s="96" t="n"/>
      <c r="L470" s="96" t="n"/>
      <c r="M470" s="96" t="n"/>
      <c r="N470" s="96" t="n"/>
      <c r="O470" s="96" t="n"/>
      <c r="P470" s="100" t="n"/>
      <c r="Q470" s="96" t="n"/>
      <c r="R470" s="96" t="n"/>
      <c r="S470" s="96" t="n"/>
      <c r="T470" s="96" t="n"/>
      <c r="U470" s="96" t="n"/>
      <c r="V470" s="96" t="n"/>
      <c r="W470" s="119" t="inlineStr">
        <is>
          <t>✅ 可导入</t>
        </is>
      </c>
    </row>
    <row r="471" customFormat="1" s="95">
      <c r="A471" s="100" t="n"/>
      <c r="B471" s="97" t="n"/>
      <c r="C471" s="97" t="n"/>
      <c r="D471" s="97" t="n"/>
      <c r="E471" s="97">
        <f>SUM(C471:D471)</f>
        <v/>
      </c>
      <c r="F471" s="97" t="n"/>
      <c r="G471" s="97" t="n"/>
      <c r="H471" s="97" t="n"/>
      <c r="I471" s="97">
        <f>SUM(F471:H471)</f>
        <v/>
      </c>
      <c r="J471" s="97" t="n"/>
      <c r="K471" s="97" t="n"/>
      <c r="L471" s="97" t="n"/>
      <c r="M471" s="97" t="n"/>
      <c r="N471" s="97" t="n"/>
      <c r="O471" s="97" t="n"/>
      <c r="P471" s="100" t="n"/>
      <c r="Q471" s="97" t="n"/>
      <c r="R471" s="97" t="n"/>
      <c r="S471" s="97" t="n"/>
      <c r="T471" s="97" t="n"/>
      <c r="U471" s="97" t="n"/>
      <c r="V471" s="97" t="n"/>
      <c r="W471" s="119" t="inlineStr">
        <is>
          <t>✅ 可导入</t>
        </is>
      </c>
    </row>
    <row r="472" customFormat="1" s="95">
      <c r="A472" s="100" t="n"/>
      <c r="B472" s="96" t="n"/>
      <c r="C472" s="96" t="n"/>
      <c r="D472" s="96" t="n"/>
      <c r="E472" s="96">
        <f>SUM(C472:D472)</f>
        <v/>
      </c>
      <c r="F472" s="96" t="n"/>
      <c r="G472" s="96" t="n"/>
      <c r="H472" s="96" t="n"/>
      <c r="I472" s="96">
        <f>SUM(F472:H472)</f>
        <v/>
      </c>
      <c r="J472" s="96" t="n"/>
      <c r="K472" s="96" t="n"/>
      <c r="L472" s="96" t="n"/>
      <c r="M472" s="96" t="n"/>
      <c r="N472" s="96" t="n"/>
      <c r="O472" s="96" t="n"/>
      <c r="P472" s="100" t="n"/>
      <c r="Q472" s="96" t="n"/>
      <c r="R472" s="96" t="n"/>
      <c r="S472" s="96" t="n"/>
      <c r="T472" s="96" t="n"/>
      <c r="U472" s="96" t="n"/>
      <c r="V472" s="96" t="n"/>
      <c r="W472" s="119" t="inlineStr">
        <is>
          <t>✅ 可导入</t>
        </is>
      </c>
    </row>
    <row r="473" customFormat="1" s="95">
      <c r="A473" s="100" t="n"/>
      <c r="B473" s="97" t="n"/>
      <c r="C473" s="97" t="n"/>
      <c r="D473" s="97" t="n"/>
      <c r="E473" s="97">
        <f>SUM(C473:D473)</f>
        <v/>
      </c>
      <c r="F473" s="97" t="n"/>
      <c r="G473" s="97" t="n"/>
      <c r="H473" s="97" t="n"/>
      <c r="I473" s="97">
        <f>SUM(F473:H473)</f>
        <v/>
      </c>
      <c r="J473" s="97" t="n"/>
      <c r="K473" s="97" t="n"/>
      <c r="L473" s="97" t="n"/>
      <c r="M473" s="97" t="n"/>
      <c r="N473" s="97" t="n"/>
      <c r="O473" s="97" t="n"/>
      <c r="P473" s="100" t="n"/>
      <c r="Q473" s="97" t="n"/>
      <c r="R473" s="97" t="n"/>
      <c r="S473" s="97" t="n"/>
      <c r="T473" s="97" t="n"/>
      <c r="U473" s="97" t="n"/>
      <c r="V473" s="97" t="n"/>
      <c r="W473" s="119" t="inlineStr">
        <is>
          <t>✅ 可导入</t>
        </is>
      </c>
    </row>
    <row r="474" customFormat="1" s="95">
      <c r="A474" s="100" t="n"/>
      <c r="B474" s="96" t="n"/>
      <c r="C474" s="96" t="n"/>
      <c r="D474" s="96" t="n"/>
      <c r="E474" s="96">
        <f>SUM(C474:D474)</f>
        <v/>
      </c>
      <c r="F474" s="96" t="n"/>
      <c r="G474" s="96" t="n"/>
      <c r="H474" s="96" t="n"/>
      <c r="I474" s="96">
        <f>SUM(F474:H474)</f>
        <v/>
      </c>
      <c r="J474" s="96" t="n"/>
      <c r="K474" s="96" t="n"/>
      <c r="L474" s="96" t="n"/>
      <c r="M474" s="96" t="n"/>
      <c r="N474" s="96" t="n"/>
      <c r="O474" s="96" t="n"/>
      <c r="P474" s="100" t="n"/>
      <c r="Q474" s="96" t="n"/>
      <c r="R474" s="96" t="n"/>
      <c r="S474" s="96" t="n"/>
      <c r="T474" s="96" t="n"/>
      <c r="U474" s="96" t="n"/>
      <c r="V474" s="96" t="n"/>
      <c r="W474" s="119" t="inlineStr">
        <is>
          <t>✅ 可导入</t>
        </is>
      </c>
    </row>
    <row r="475" customFormat="1" s="95">
      <c r="A475" s="100" t="n"/>
      <c r="B475" s="97" t="n"/>
      <c r="C475" s="97" t="n"/>
      <c r="D475" s="97" t="n"/>
      <c r="E475" s="97">
        <f>SUM(C475:D475)</f>
        <v/>
      </c>
      <c r="F475" s="97" t="n"/>
      <c r="G475" s="97" t="n"/>
      <c r="H475" s="97" t="n"/>
      <c r="I475" s="97">
        <f>SUM(F475:H475)</f>
        <v/>
      </c>
      <c r="J475" s="97" t="n"/>
      <c r="K475" s="97" t="n"/>
      <c r="L475" s="97" t="n"/>
      <c r="M475" s="97" t="n"/>
      <c r="N475" s="97" t="n"/>
      <c r="O475" s="97" t="n"/>
      <c r="P475" s="100" t="n"/>
      <c r="Q475" s="97" t="n"/>
      <c r="R475" s="97" t="n"/>
      <c r="S475" s="97" t="n"/>
      <c r="T475" s="97" t="n"/>
      <c r="U475" s="97" t="n"/>
      <c r="V475" s="97" t="n"/>
      <c r="W475" s="119" t="inlineStr">
        <is>
          <t>✅ 可导入</t>
        </is>
      </c>
    </row>
    <row r="476" customFormat="1" s="95">
      <c r="A476" s="100" t="n"/>
      <c r="B476" s="96" t="n"/>
      <c r="C476" s="96" t="n"/>
      <c r="D476" s="96" t="n"/>
      <c r="E476" s="96">
        <f>SUM(C476:D476)</f>
        <v/>
      </c>
      <c r="F476" s="96" t="n"/>
      <c r="G476" s="96" t="n"/>
      <c r="H476" s="96" t="n"/>
      <c r="I476" s="96">
        <f>SUM(F476:H476)</f>
        <v/>
      </c>
      <c r="J476" s="96" t="n"/>
      <c r="K476" s="96" t="n"/>
      <c r="L476" s="96" t="n"/>
      <c r="M476" s="96" t="n"/>
      <c r="N476" s="96" t="n"/>
      <c r="O476" s="96" t="n"/>
      <c r="P476" s="100" t="n"/>
      <c r="Q476" s="96" t="n"/>
      <c r="R476" s="96" t="n"/>
      <c r="S476" s="96" t="n"/>
      <c r="T476" s="96" t="n"/>
      <c r="U476" s="96" t="n"/>
      <c r="V476" s="96" t="n"/>
      <c r="W476" s="119" t="inlineStr">
        <is>
          <t>✅ 可导入</t>
        </is>
      </c>
    </row>
    <row r="477" customFormat="1" s="95">
      <c r="A477" s="100" t="n"/>
      <c r="B477" s="97" t="n"/>
      <c r="C477" s="97" t="n"/>
      <c r="D477" s="97" t="n"/>
      <c r="E477" s="97">
        <f>SUM(C477:D477)</f>
        <v/>
      </c>
      <c r="F477" s="97" t="n"/>
      <c r="G477" s="97" t="n"/>
      <c r="H477" s="97" t="n"/>
      <c r="I477" s="97">
        <f>SUM(F477:H477)</f>
        <v/>
      </c>
      <c r="J477" s="97" t="n"/>
      <c r="K477" s="97" t="n"/>
      <c r="L477" s="97" t="n"/>
      <c r="M477" s="97" t="n"/>
      <c r="N477" s="97" t="n"/>
      <c r="O477" s="97" t="n"/>
      <c r="P477" s="100" t="n"/>
      <c r="Q477" s="97" t="n"/>
      <c r="R477" s="97" t="n"/>
      <c r="S477" s="97" t="n"/>
      <c r="T477" s="97" t="n"/>
      <c r="U477" s="97" t="n"/>
      <c r="V477" s="97" t="n"/>
      <c r="W477" s="119" t="inlineStr">
        <is>
          <t>✅ 可导入</t>
        </is>
      </c>
    </row>
    <row r="478" customFormat="1" s="95">
      <c r="A478" s="100" t="n"/>
      <c r="B478" s="96" t="n"/>
      <c r="C478" s="96" t="n"/>
      <c r="D478" s="96" t="n"/>
      <c r="E478" s="96">
        <f>SUM(C478:D478)</f>
        <v/>
      </c>
      <c r="F478" s="96" t="n"/>
      <c r="G478" s="96" t="n"/>
      <c r="H478" s="96" t="n"/>
      <c r="I478" s="96">
        <f>SUM(F478:H478)</f>
        <v/>
      </c>
      <c r="J478" s="96" t="n"/>
      <c r="K478" s="96" t="n"/>
      <c r="L478" s="96" t="n"/>
      <c r="M478" s="96" t="n"/>
      <c r="N478" s="96" t="n"/>
      <c r="O478" s="96" t="n"/>
      <c r="P478" s="100" t="n"/>
      <c r="Q478" s="96" t="n"/>
      <c r="R478" s="96" t="n"/>
      <c r="S478" s="96" t="n"/>
      <c r="T478" s="96" t="n"/>
      <c r="U478" s="96" t="n"/>
      <c r="V478" s="96" t="n"/>
      <c r="W478" s="119" t="inlineStr">
        <is>
          <t>✅ 可导入</t>
        </is>
      </c>
    </row>
    <row r="479" customFormat="1" s="95">
      <c r="A479" s="100" t="n"/>
      <c r="B479" s="97" t="n"/>
      <c r="C479" s="97" t="n"/>
      <c r="D479" s="97" t="n"/>
      <c r="E479" s="97">
        <f>SUM(C479:D479)</f>
        <v/>
      </c>
      <c r="F479" s="97" t="n"/>
      <c r="G479" s="97" t="n"/>
      <c r="H479" s="97" t="n"/>
      <c r="I479" s="97">
        <f>SUM(F479:H479)</f>
        <v/>
      </c>
      <c r="J479" s="97" t="n"/>
      <c r="K479" s="97" t="n"/>
      <c r="L479" s="97" t="n"/>
      <c r="M479" s="97" t="n"/>
      <c r="N479" s="97" t="n"/>
      <c r="O479" s="97" t="n"/>
      <c r="P479" s="100" t="n"/>
      <c r="Q479" s="97" t="n"/>
      <c r="R479" s="97" t="n"/>
      <c r="S479" s="97" t="n"/>
      <c r="T479" s="97" t="n"/>
      <c r="U479" s="97" t="n"/>
      <c r="V479" s="97" t="n"/>
      <c r="W479" s="119" t="inlineStr">
        <is>
          <t>✅ 可导入</t>
        </is>
      </c>
    </row>
    <row r="480" customFormat="1" s="95">
      <c r="A480" s="100" t="n"/>
      <c r="B480" s="96" t="n"/>
      <c r="C480" s="96" t="n"/>
      <c r="D480" s="96" t="n"/>
      <c r="E480" s="96">
        <f>SUM(C480:D480)</f>
        <v/>
      </c>
      <c r="F480" s="96" t="n"/>
      <c r="G480" s="96" t="n"/>
      <c r="H480" s="96" t="n"/>
      <c r="I480" s="96">
        <f>SUM(F480:H480)</f>
        <v/>
      </c>
      <c r="J480" s="96" t="n"/>
      <c r="K480" s="96" t="n"/>
      <c r="L480" s="96" t="n"/>
      <c r="M480" s="96" t="n"/>
      <c r="N480" s="96" t="n"/>
      <c r="O480" s="96" t="n"/>
      <c r="P480" s="100" t="n"/>
      <c r="Q480" s="96" t="n"/>
      <c r="R480" s="96" t="n"/>
      <c r="S480" s="96" t="n"/>
      <c r="T480" s="96" t="n"/>
      <c r="U480" s="96" t="n"/>
      <c r="V480" s="96" t="n"/>
      <c r="W480" s="119" t="inlineStr">
        <is>
          <t>✅ 可导入</t>
        </is>
      </c>
    </row>
    <row r="481" customFormat="1" s="95">
      <c r="A481" s="100" t="n"/>
      <c r="B481" s="97" t="n"/>
      <c r="C481" s="97" t="n"/>
      <c r="D481" s="97" t="n"/>
      <c r="E481" s="97">
        <f>SUM(C481:D481)</f>
        <v/>
      </c>
      <c r="F481" s="97" t="n"/>
      <c r="G481" s="97" t="n"/>
      <c r="H481" s="97" t="n"/>
      <c r="I481" s="97">
        <f>SUM(F481:H481)</f>
        <v/>
      </c>
      <c r="J481" s="97" t="n"/>
      <c r="K481" s="97" t="n"/>
      <c r="L481" s="97" t="n"/>
      <c r="M481" s="97" t="n"/>
      <c r="N481" s="97" t="n"/>
      <c r="O481" s="97" t="n"/>
      <c r="P481" s="100" t="n"/>
      <c r="Q481" s="97" t="n"/>
      <c r="R481" s="97" t="n"/>
      <c r="S481" s="97" t="n"/>
      <c r="T481" s="97" t="n"/>
      <c r="U481" s="97" t="n"/>
      <c r="V481" s="97" t="n"/>
      <c r="W481" s="119" t="inlineStr">
        <is>
          <t>✅ 可导入</t>
        </is>
      </c>
    </row>
    <row r="482" customFormat="1" s="95">
      <c r="A482" s="100" t="n"/>
      <c r="B482" s="96" t="n"/>
      <c r="C482" s="96" t="n"/>
      <c r="D482" s="96" t="n"/>
      <c r="E482" s="96">
        <f>SUM(C482:D482)</f>
        <v/>
      </c>
      <c r="F482" s="96" t="n"/>
      <c r="G482" s="96" t="n"/>
      <c r="H482" s="96" t="n"/>
      <c r="I482" s="96">
        <f>SUM(F482:H482)</f>
        <v/>
      </c>
      <c r="J482" s="96" t="n"/>
      <c r="K482" s="96" t="n"/>
      <c r="L482" s="96" t="n"/>
      <c r="M482" s="96" t="n"/>
      <c r="N482" s="96" t="n"/>
      <c r="O482" s="96" t="n"/>
      <c r="P482" s="100" t="n"/>
      <c r="Q482" s="96" t="n"/>
      <c r="R482" s="96" t="n"/>
      <c r="S482" s="96" t="n"/>
      <c r="T482" s="96" t="n"/>
      <c r="U482" s="96" t="n"/>
      <c r="V482" s="96" t="n"/>
      <c r="W482" s="119" t="inlineStr">
        <is>
          <t>✅ 可导入</t>
        </is>
      </c>
    </row>
    <row r="483" customFormat="1" s="95">
      <c r="A483" s="100" t="n"/>
      <c r="B483" s="97" t="n"/>
      <c r="C483" s="97" t="n"/>
      <c r="D483" s="97" t="n"/>
      <c r="E483" s="97">
        <f>SUM(C483:D483)</f>
        <v/>
      </c>
      <c r="F483" s="97" t="n"/>
      <c r="G483" s="97" t="n"/>
      <c r="H483" s="97" t="n"/>
      <c r="I483" s="97">
        <f>SUM(F483:H483)</f>
        <v/>
      </c>
      <c r="J483" s="97" t="n"/>
      <c r="K483" s="97" t="n"/>
      <c r="L483" s="97" t="n"/>
      <c r="M483" s="97" t="n"/>
      <c r="N483" s="97" t="n"/>
      <c r="O483" s="97" t="n"/>
      <c r="P483" s="100" t="n"/>
      <c r="Q483" s="97" t="n"/>
      <c r="R483" s="97" t="n"/>
      <c r="S483" s="97" t="n"/>
      <c r="T483" s="97" t="n"/>
      <c r="U483" s="97" t="n"/>
      <c r="V483" s="97" t="n"/>
      <c r="W483" s="119" t="inlineStr">
        <is>
          <t>✅ 可导入</t>
        </is>
      </c>
    </row>
    <row r="484" customFormat="1" s="95">
      <c r="A484" s="100" t="n"/>
      <c r="B484" s="96" t="n"/>
      <c r="C484" s="96" t="n"/>
      <c r="D484" s="96" t="n"/>
      <c r="E484" s="96">
        <f>SUM(C484:D484)</f>
        <v/>
      </c>
      <c r="F484" s="96" t="n"/>
      <c r="G484" s="96" t="n"/>
      <c r="H484" s="96" t="n"/>
      <c r="I484" s="96">
        <f>SUM(F484:H484)</f>
        <v/>
      </c>
      <c r="J484" s="96" t="n"/>
      <c r="K484" s="96" t="n"/>
      <c r="L484" s="96" t="n"/>
      <c r="M484" s="96" t="n"/>
      <c r="N484" s="96" t="n"/>
      <c r="O484" s="96" t="n"/>
      <c r="P484" s="100" t="n"/>
      <c r="Q484" s="96" t="n"/>
      <c r="R484" s="96" t="n"/>
      <c r="S484" s="96" t="n"/>
      <c r="T484" s="96" t="n"/>
      <c r="U484" s="96" t="n"/>
      <c r="V484" s="96" t="n"/>
      <c r="W484" s="119" t="inlineStr">
        <is>
          <t>✅ 可导入</t>
        </is>
      </c>
    </row>
    <row r="485" customFormat="1" s="95">
      <c r="A485" s="100" t="n"/>
      <c r="B485" s="97" t="n"/>
      <c r="C485" s="97" t="n"/>
      <c r="D485" s="97" t="n"/>
      <c r="E485" s="97">
        <f>SUM(C485:D485)</f>
        <v/>
      </c>
      <c r="F485" s="97" t="n"/>
      <c r="G485" s="97" t="n"/>
      <c r="H485" s="97" t="n"/>
      <c r="I485" s="97">
        <f>SUM(F485:H485)</f>
        <v/>
      </c>
      <c r="J485" s="97" t="n"/>
      <c r="K485" s="97" t="n"/>
      <c r="L485" s="97" t="n"/>
      <c r="M485" s="97" t="n"/>
      <c r="N485" s="97" t="n"/>
      <c r="O485" s="97" t="n"/>
      <c r="P485" s="100" t="n"/>
      <c r="Q485" s="97" t="n"/>
      <c r="R485" s="97" t="n"/>
      <c r="S485" s="97" t="n"/>
      <c r="T485" s="97" t="n"/>
      <c r="U485" s="97" t="n"/>
      <c r="V485" s="97" t="n"/>
      <c r="W485" s="119" t="inlineStr">
        <is>
          <t>✅ 可导入</t>
        </is>
      </c>
    </row>
    <row r="486" customFormat="1" s="95">
      <c r="A486" s="100" t="n"/>
      <c r="B486" s="96" t="n"/>
      <c r="C486" s="96" t="n"/>
      <c r="D486" s="96" t="n"/>
      <c r="E486" s="96">
        <f>SUM(C486:D486)</f>
        <v/>
      </c>
      <c r="F486" s="96" t="n"/>
      <c r="G486" s="96" t="n"/>
      <c r="H486" s="96" t="n"/>
      <c r="I486" s="96">
        <f>SUM(F486:H486)</f>
        <v/>
      </c>
      <c r="J486" s="96" t="n"/>
      <c r="K486" s="96" t="n"/>
      <c r="L486" s="96" t="n"/>
      <c r="M486" s="96" t="n"/>
      <c r="N486" s="96" t="n"/>
      <c r="O486" s="96" t="n"/>
      <c r="P486" s="100" t="n"/>
      <c r="Q486" s="96" t="n"/>
      <c r="R486" s="96" t="n"/>
      <c r="S486" s="96" t="n"/>
      <c r="T486" s="96" t="n"/>
      <c r="U486" s="96" t="n"/>
      <c r="V486" s="96" t="n"/>
      <c r="W486" s="119" t="inlineStr">
        <is>
          <t>✅ 可导入</t>
        </is>
      </c>
    </row>
    <row r="487" customFormat="1" s="95">
      <c r="A487" s="100" t="n"/>
      <c r="B487" s="97" t="n"/>
      <c r="C487" s="97" t="n"/>
      <c r="D487" s="97" t="n"/>
      <c r="E487" s="97">
        <f>SUM(C487:D487)</f>
        <v/>
      </c>
      <c r="F487" s="97" t="n"/>
      <c r="G487" s="97" t="n"/>
      <c r="H487" s="97" t="n"/>
      <c r="I487" s="97">
        <f>SUM(F487:H487)</f>
        <v/>
      </c>
      <c r="J487" s="97" t="n"/>
      <c r="K487" s="97" t="n"/>
      <c r="L487" s="97" t="n"/>
      <c r="M487" s="97" t="n"/>
      <c r="N487" s="97" t="n"/>
      <c r="O487" s="97" t="n"/>
      <c r="P487" s="100" t="n"/>
      <c r="Q487" s="97" t="n"/>
      <c r="R487" s="97" t="n"/>
      <c r="S487" s="97" t="n"/>
      <c r="T487" s="97" t="n"/>
      <c r="U487" s="97" t="n"/>
      <c r="V487" s="97" t="n"/>
      <c r="W487" s="119" t="inlineStr">
        <is>
          <t>✅ 可导入</t>
        </is>
      </c>
    </row>
    <row r="488" customFormat="1" s="95">
      <c r="A488" s="100" t="n"/>
      <c r="B488" s="96" t="n"/>
      <c r="C488" s="96" t="n"/>
      <c r="D488" s="96" t="n"/>
      <c r="E488" s="96">
        <f>SUM(C488:D488)</f>
        <v/>
      </c>
      <c r="F488" s="96" t="n"/>
      <c r="G488" s="96" t="n"/>
      <c r="H488" s="96" t="n"/>
      <c r="I488" s="96">
        <f>SUM(F488:H488)</f>
        <v/>
      </c>
      <c r="J488" s="96" t="n"/>
      <c r="K488" s="96" t="n"/>
      <c r="L488" s="96" t="n"/>
      <c r="M488" s="96" t="n"/>
      <c r="N488" s="96" t="n"/>
      <c r="O488" s="96" t="n"/>
      <c r="P488" s="100" t="n"/>
      <c r="Q488" s="96" t="n"/>
      <c r="R488" s="96" t="n"/>
      <c r="S488" s="96" t="n"/>
      <c r="T488" s="96" t="n"/>
      <c r="U488" s="96" t="n"/>
      <c r="V488" s="96" t="n"/>
      <c r="W488" s="119" t="inlineStr">
        <is>
          <t>✅ 可导入</t>
        </is>
      </c>
    </row>
    <row r="489" customFormat="1" s="95">
      <c r="A489" s="100" t="n"/>
      <c r="B489" s="97" t="n"/>
      <c r="C489" s="97" t="n"/>
      <c r="D489" s="97" t="n"/>
      <c r="E489" s="97">
        <f>SUM(C489:D489)</f>
        <v/>
      </c>
      <c r="F489" s="97" t="n"/>
      <c r="G489" s="97" t="n"/>
      <c r="H489" s="97" t="n"/>
      <c r="I489" s="97">
        <f>SUM(F489:H489)</f>
        <v/>
      </c>
      <c r="J489" s="97" t="n"/>
      <c r="K489" s="97" t="n"/>
      <c r="L489" s="97" t="n"/>
      <c r="M489" s="97" t="n"/>
      <c r="N489" s="97" t="n"/>
      <c r="O489" s="97" t="n"/>
      <c r="P489" s="100" t="n"/>
      <c r="Q489" s="97" t="n"/>
      <c r="R489" s="97" t="n"/>
      <c r="S489" s="97" t="n"/>
      <c r="T489" s="97" t="n"/>
      <c r="U489" s="97" t="n"/>
      <c r="V489" s="97" t="n"/>
      <c r="W489" s="119" t="inlineStr">
        <is>
          <t>✅ 可导入</t>
        </is>
      </c>
    </row>
    <row r="490" customFormat="1" s="95">
      <c r="A490" s="100" t="n"/>
      <c r="B490" s="96" t="n"/>
      <c r="C490" s="96" t="n"/>
      <c r="D490" s="96" t="n"/>
      <c r="E490" s="96">
        <f>SUM(C490:D490)</f>
        <v/>
      </c>
      <c r="F490" s="96" t="n"/>
      <c r="G490" s="96" t="n"/>
      <c r="H490" s="96" t="n"/>
      <c r="I490" s="96">
        <f>SUM(F490:H490)</f>
        <v/>
      </c>
      <c r="J490" s="96" t="n"/>
      <c r="K490" s="96" t="n"/>
      <c r="L490" s="96" t="n"/>
      <c r="M490" s="96" t="n"/>
      <c r="N490" s="96" t="n"/>
      <c r="O490" s="96" t="n"/>
      <c r="P490" s="100" t="n"/>
      <c r="Q490" s="96" t="n"/>
      <c r="R490" s="96" t="n"/>
      <c r="S490" s="96" t="n"/>
      <c r="T490" s="96" t="n"/>
      <c r="U490" s="96" t="n"/>
      <c r="V490" s="96" t="n"/>
      <c r="W490" s="119" t="inlineStr">
        <is>
          <t>✅ 可导入</t>
        </is>
      </c>
    </row>
    <row r="491" customFormat="1" s="95">
      <c r="A491" s="100" t="n"/>
      <c r="B491" s="97" t="n"/>
      <c r="C491" s="97" t="n"/>
      <c r="D491" s="97" t="n"/>
      <c r="E491" s="97">
        <f>SUM(C491:D491)</f>
        <v/>
      </c>
      <c r="F491" s="97" t="n"/>
      <c r="G491" s="97" t="n"/>
      <c r="H491" s="97" t="n"/>
      <c r="I491" s="97">
        <f>SUM(F491:H491)</f>
        <v/>
      </c>
      <c r="J491" s="97" t="n"/>
      <c r="K491" s="97" t="n"/>
      <c r="L491" s="97" t="n"/>
      <c r="M491" s="97" t="n"/>
      <c r="N491" s="97" t="n"/>
      <c r="O491" s="97" t="n"/>
      <c r="P491" s="100" t="n"/>
      <c r="Q491" s="97" t="n"/>
      <c r="R491" s="97" t="n"/>
      <c r="S491" s="97" t="n"/>
      <c r="T491" s="97" t="n"/>
      <c r="U491" s="97" t="n"/>
      <c r="V491" s="97" t="n"/>
      <c r="W491" s="119" t="inlineStr">
        <is>
          <t>✅ 可导入</t>
        </is>
      </c>
    </row>
    <row r="492" customFormat="1" s="95">
      <c r="A492" s="100" t="n"/>
      <c r="B492" s="96" t="n"/>
      <c r="C492" s="96" t="n"/>
      <c r="D492" s="96" t="n"/>
      <c r="E492" s="96">
        <f>SUM(C492:D492)</f>
        <v/>
      </c>
      <c r="F492" s="96" t="n"/>
      <c r="G492" s="96" t="n"/>
      <c r="H492" s="96" t="n"/>
      <c r="I492" s="96">
        <f>SUM(F492:H492)</f>
        <v/>
      </c>
      <c r="J492" s="96" t="n"/>
      <c r="K492" s="96" t="n"/>
      <c r="L492" s="96" t="n"/>
      <c r="M492" s="96" t="n"/>
      <c r="N492" s="96" t="n"/>
      <c r="O492" s="96" t="n"/>
      <c r="P492" s="100" t="n"/>
      <c r="Q492" s="96" t="n"/>
      <c r="R492" s="96" t="n"/>
      <c r="S492" s="96" t="n"/>
      <c r="T492" s="96" t="n"/>
      <c r="U492" s="96" t="n"/>
      <c r="V492" s="96" t="n"/>
      <c r="W492" s="119" t="inlineStr">
        <is>
          <t>✅ 可导入</t>
        </is>
      </c>
    </row>
    <row r="493" customFormat="1" s="95">
      <c r="A493" s="100" t="n"/>
      <c r="B493" s="97" t="n"/>
      <c r="C493" s="97" t="n"/>
      <c r="D493" s="97" t="n"/>
      <c r="E493" s="97">
        <f>SUM(C493:D493)</f>
        <v/>
      </c>
      <c r="F493" s="97" t="n"/>
      <c r="G493" s="97" t="n"/>
      <c r="H493" s="97" t="n"/>
      <c r="I493" s="97">
        <f>SUM(F493:H493)</f>
        <v/>
      </c>
      <c r="J493" s="97" t="n"/>
      <c r="K493" s="97" t="n"/>
      <c r="L493" s="97" t="n"/>
      <c r="M493" s="97" t="n"/>
      <c r="N493" s="97" t="n"/>
      <c r="O493" s="97" t="n"/>
      <c r="P493" s="100" t="n"/>
      <c r="Q493" s="97" t="n"/>
      <c r="R493" s="97" t="n"/>
      <c r="S493" s="97" t="n"/>
      <c r="T493" s="97" t="n"/>
      <c r="U493" s="97" t="n"/>
      <c r="V493" s="97" t="n"/>
      <c r="W493" s="119" t="inlineStr">
        <is>
          <t>✅ 可导入</t>
        </is>
      </c>
    </row>
    <row r="494" customFormat="1" s="95">
      <c r="A494" s="100" t="n"/>
      <c r="B494" s="96" t="n"/>
      <c r="C494" s="96" t="n"/>
      <c r="D494" s="96" t="n"/>
      <c r="E494" s="96">
        <f>SUM(C494:D494)</f>
        <v/>
      </c>
      <c r="F494" s="96" t="n"/>
      <c r="G494" s="96" t="n"/>
      <c r="H494" s="96" t="n"/>
      <c r="I494" s="96">
        <f>SUM(F494:H494)</f>
        <v/>
      </c>
      <c r="J494" s="96" t="n"/>
      <c r="K494" s="96" t="n"/>
      <c r="L494" s="96" t="n"/>
      <c r="M494" s="96" t="n"/>
      <c r="N494" s="96" t="n"/>
      <c r="O494" s="96" t="n"/>
      <c r="P494" s="100" t="n"/>
      <c r="Q494" s="96" t="n"/>
      <c r="R494" s="96" t="n"/>
      <c r="S494" s="96" t="n"/>
      <c r="T494" s="96" t="n"/>
      <c r="U494" s="96" t="n"/>
      <c r="V494" s="96" t="n"/>
      <c r="W494" s="119" t="inlineStr">
        <is>
          <t>✅ 可导入</t>
        </is>
      </c>
    </row>
    <row r="495" customFormat="1" s="95">
      <c r="A495" s="100" t="n"/>
      <c r="B495" s="97" t="n"/>
      <c r="C495" s="97" t="n"/>
      <c r="D495" s="97" t="n"/>
      <c r="E495" s="97">
        <f>SUM(C495:D495)</f>
        <v/>
      </c>
      <c r="F495" s="97" t="n"/>
      <c r="G495" s="97" t="n"/>
      <c r="H495" s="97" t="n"/>
      <c r="I495" s="97">
        <f>SUM(F495:H495)</f>
        <v/>
      </c>
      <c r="J495" s="97" t="n"/>
      <c r="K495" s="97" t="n"/>
      <c r="L495" s="97" t="n"/>
      <c r="M495" s="97" t="n"/>
      <c r="N495" s="97" t="n"/>
      <c r="O495" s="97" t="n"/>
      <c r="P495" s="100" t="n"/>
      <c r="Q495" s="97" t="n"/>
      <c r="R495" s="97" t="n"/>
      <c r="S495" s="97" t="n"/>
      <c r="T495" s="97" t="n"/>
      <c r="U495" s="97" t="n"/>
      <c r="V495" s="97" t="n"/>
      <c r="W495" s="119" t="inlineStr">
        <is>
          <t>✅ 可导入</t>
        </is>
      </c>
    </row>
    <row r="496" customFormat="1" s="95">
      <c r="A496" s="100" t="n"/>
      <c r="B496" s="96" t="n"/>
      <c r="C496" s="96" t="n"/>
      <c r="D496" s="96" t="n"/>
      <c r="E496" s="96">
        <f>SUM(C496:D496)</f>
        <v/>
      </c>
      <c r="F496" s="96" t="n"/>
      <c r="G496" s="96" t="n"/>
      <c r="H496" s="96" t="n"/>
      <c r="I496" s="96">
        <f>SUM(F496:H496)</f>
        <v/>
      </c>
      <c r="J496" s="96" t="n"/>
      <c r="K496" s="96" t="n"/>
      <c r="L496" s="96" t="n"/>
      <c r="M496" s="96" t="n"/>
      <c r="N496" s="96" t="n"/>
      <c r="O496" s="96" t="n"/>
      <c r="P496" s="100" t="n"/>
      <c r="Q496" s="96" t="n"/>
      <c r="R496" s="96" t="n"/>
      <c r="S496" s="96" t="n"/>
      <c r="T496" s="96" t="n"/>
      <c r="U496" s="96" t="n"/>
      <c r="V496" s="96" t="n"/>
      <c r="W496" s="119" t="inlineStr">
        <is>
          <t>✅ 可导入</t>
        </is>
      </c>
    </row>
    <row r="497" customFormat="1" s="95">
      <c r="A497" s="100" t="n"/>
      <c r="B497" s="97" t="n"/>
      <c r="C497" s="97" t="n"/>
      <c r="D497" s="97" t="n"/>
      <c r="E497" s="97">
        <f>SUM(C497:D497)</f>
        <v/>
      </c>
      <c r="F497" s="97" t="n"/>
      <c r="G497" s="97" t="n"/>
      <c r="H497" s="97" t="n"/>
      <c r="I497" s="97">
        <f>SUM(F497:H497)</f>
        <v/>
      </c>
      <c r="J497" s="97" t="n"/>
      <c r="K497" s="97" t="n"/>
      <c r="L497" s="97" t="n"/>
      <c r="M497" s="97" t="n"/>
      <c r="N497" s="97" t="n"/>
      <c r="O497" s="97" t="n"/>
      <c r="P497" s="100" t="n"/>
      <c r="Q497" s="97" t="n"/>
      <c r="R497" s="97" t="n"/>
      <c r="S497" s="97" t="n"/>
      <c r="T497" s="97" t="n"/>
      <c r="U497" s="97" t="n"/>
      <c r="V497" s="97" t="n"/>
      <c r="W497" s="119" t="inlineStr">
        <is>
          <t>✅ 可导入</t>
        </is>
      </c>
    </row>
    <row r="498" customFormat="1" s="95">
      <c r="A498" s="100" t="n"/>
      <c r="B498" s="96" t="n"/>
      <c r="C498" s="96" t="n"/>
      <c r="D498" s="96" t="n"/>
      <c r="E498" s="96">
        <f>SUM(C498:D498)</f>
        <v/>
      </c>
      <c r="F498" s="96" t="n"/>
      <c r="G498" s="96" t="n"/>
      <c r="H498" s="96" t="n"/>
      <c r="I498" s="96">
        <f>SUM(F498:H498)</f>
        <v/>
      </c>
      <c r="J498" s="96" t="n"/>
      <c r="K498" s="96" t="n"/>
      <c r="L498" s="96" t="n"/>
      <c r="M498" s="96" t="n"/>
      <c r="N498" s="96" t="n"/>
      <c r="O498" s="96" t="n"/>
      <c r="P498" s="100" t="n"/>
      <c r="Q498" s="96" t="n"/>
      <c r="R498" s="96" t="n"/>
      <c r="S498" s="96" t="n"/>
      <c r="T498" s="96" t="n"/>
      <c r="U498" s="96" t="n"/>
      <c r="V498" s="96" t="n"/>
      <c r="W498" s="119" t="inlineStr">
        <is>
          <t>✅ 可导入</t>
        </is>
      </c>
    </row>
    <row r="499" customFormat="1" s="95">
      <c r="A499" s="100" t="n"/>
      <c r="B499" s="97" t="n"/>
      <c r="C499" s="97" t="n"/>
      <c r="D499" s="97" t="n"/>
      <c r="E499" s="97">
        <f>SUM(C499:D499)</f>
        <v/>
      </c>
      <c r="F499" s="97" t="n"/>
      <c r="G499" s="97" t="n"/>
      <c r="H499" s="97" t="n"/>
      <c r="I499" s="97">
        <f>SUM(F499:H499)</f>
        <v/>
      </c>
      <c r="J499" s="97" t="n"/>
      <c r="K499" s="97" t="n"/>
      <c r="L499" s="97" t="n"/>
      <c r="M499" s="97" t="n"/>
      <c r="N499" s="97" t="n"/>
      <c r="O499" s="97" t="n"/>
      <c r="P499" s="100" t="n"/>
      <c r="Q499" s="97" t="n"/>
      <c r="R499" s="97" t="n"/>
      <c r="S499" s="97" t="n"/>
      <c r="T499" s="97" t="n"/>
      <c r="U499" s="97" t="n"/>
      <c r="V499" s="97" t="n"/>
      <c r="W499" s="119" t="inlineStr">
        <is>
          <t>✅ 可导入</t>
        </is>
      </c>
    </row>
    <row r="500" customFormat="1" s="95">
      <c r="A500" s="100" t="n"/>
      <c r="B500" s="96" t="n"/>
      <c r="C500" s="96" t="n"/>
      <c r="D500" s="96" t="n"/>
      <c r="E500" s="96">
        <f>SUM(C500:D500)</f>
        <v/>
      </c>
      <c r="F500" s="96" t="n"/>
      <c r="G500" s="96" t="n"/>
      <c r="H500" s="96" t="n"/>
      <c r="I500" s="96">
        <f>SUM(F500:H500)</f>
        <v/>
      </c>
      <c r="J500" s="96" t="n"/>
      <c r="K500" s="96" t="n"/>
      <c r="L500" s="96" t="n"/>
      <c r="M500" s="96" t="n"/>
      <c r="N500" s="96" t="n"/>
      <c r="O500" s="96" t="n"/>
      <c r="P500" s="100" t="n"/>
      <c r="Q500" s="96" t="n"/>
      <c r="R500" s="96" t="n"/>
      <c r="S500" s="96" t="n"/>
      <c r="T500" s="96" t="n"/>
      <c r="U500" s="96" t="n"/>
      <c r="V500" s="96" t="n"/>
      <c r="W500" s="119" t="inlineStr">
        <is>
          <t>✅ 可导入</t>
        </is>
      </c>
    </row>
    <row r="501" customFormat="1" s="95">
      <c r="A501" s="100" t="n"/>
      <c r="B501" s="97" t="n"/>
      <c r="C501" s="97" t="n"/>
      <c r="D501" s="97" t="n"/>
      <c r="E501" s="97">
        <f>SUM(C501:D501)</f>
        <v/>
      </c>
      <c r="F501" s="97" t="n"/>
      <c r="G501" s="97" t="n"/>
      <c r="H501" s="97" t="n"/>
      <c r="I501" s="97">
        <f>SUM(F501:H501)</f>
        <v/>
      </c>
      <c r="J501" s="97" t="n"/>
      <c r="K501" s="97" t="n"/>
      <c r="L501" s="97" t="n"/>
      <c r="M501" s="97" t="n"/>
      <c r="N501" s="97" t="n"/>
      <c r="O501" s="97" t="n"/>
      <c r="P501" s="100" t="n"/>
      <c r="Q501" s="97" t="n"/>
      <c r="R501" s="97" t="n"/>
      <c r="S501" s="97" t="n"/>
      <c r="T501" s="97" t="n"/>
      <c r="U501" s="97" t="n"/>
      <c r="V501" s="97" t="n"/>
      <c r="W501" s="119" t="inlineStr">
        <is>
          <t>✅ 可导入</t>
        </is>
      </c>
    </row>
    <row r="502" customFormat="1" s="95">
      <c r="A502" s="100" t="n"/>
      <c r="B502" s="96" t="n"/>
      <c r="C502" s="96" t="n"/>
      <c r="D502" s="96" t="n"/>
      <c r="E502" s="96">
        <f>SUM(C502:D502)</f>
        <v/>
      </c>
      <c r="F502" s="96" t="n"/>
      <c r="G502" s="96" t="n"/>
      <c r="H502" s="96" t="n"/>
      <c r="I502" s="96">
        <f>SUM(F502:H502)</f>
        <v/>
      </c>
      <c r="J502" s="96" t="n"/>
      <c r="K502" s="96" t="n"/>
      <c r="L502" s="96" t="n"/>
      <c r="M502" s="96" t="n"/>
      <c r="N502" s="96" t="n"/>
      <c r="O502" s="96" t="n"/>
      <c r="P502" s="100" t="n"/>
      <c r="Q502" s="96" t="n"/>
      <c r="R502" s="96" t="n"/>
      <c r="S502" s="96" t="n"/>
      <c r="T502" s="96" t="n"/>
      <c r="U502" s="96" t="n"/>
      <c r="V502" s="96" t="n"/>
      <c r="W502" s="119" t="inlineStr">
        <is>
          <t>✅ 可导入</t>
        </is>
      </c>
    </row>
    <row r="503" customFormat="1" s="95">
      <c r="A503" s="100" t="n"/>
      <c r="B503" s="97" t="n"/>
      <c r="C503" s="97" t="n"/>
      <c r="D503" s="97" t="n"/>
      <c r="E503" s="97">
        <f>SUM(C503:D503)</f>
        <v/>
      </c>
      <c r="F503" s="97" t="n"/>
      <c r="G503" s="97" t="n"/>
      <c r="H503" s="97" t="n"/>
      <c r="I503" s="97">
        <f>SUM(F503:H503)</f>
        <v/>
      </c>
      <c r="J503" s="97" t="n"/>
      <c r="K503" s="97" t="n"/>
      <c r="L503" s="97" t="n"/>
      <c r="M503" s="97" t="n"/>
      <c r="N503" s="97" t="n"/>
      <c r="O503" s="97" t="n"/>
      <c r="P503" s="100" t="n"/>
      <c r="Q503" s="97" t="n"/>
      <c r="R503" s="97" t="n"/>
      <c r="S503" s="97" t="n"/>
      <c r="T503" s="97" t="n"/>
      <c r="U503" s="97" t="n"/>
      <c r="V503" s="97" t="n"/>
      <c r="W503" s="119" t="inlineStr">
        <is>
          <t>✅ 可导入</t>
        </is>
      </c>
    </row>
    <row r="504" customFormat="1" s="95">
      <c r="A504" s="100" t="n"/>
      <c r="B504" s="96" t="n"/>
      <c r="C504" s="96" t="n"/>
      <c r="D504" s="96" t="n"/>
      <c r="E504" s="96">
        <f>SUM(C504:D504)</f>
        <v/>
      </c>
      <c r="F504" s="96" t="n"/>
      <c r="G504" s="96" t="n"/>
      <c r="H504" s="96" t="n"/>
      <c r="I504" s="96">
        <f>SUM(F504:H504)</f>
        <v/>
      </c>
      <c r="J504" s="96" t="n"/>
      <c r="K504" s="96" t="n"/>
      <c r="L504" s="96" t="n"/>
      <c r="M504" s="96" t="n"/>
      <c r="N504" s="96" t="n"/>
      <c r="O504" s="96" t="n"/>
      <c r="P504" s="100" t="n"/>
      <c r="Q504" s="96" t="n"/>
      <c r="R504" s="96" t="n"/>
      <c r="S504" s="96" t="n"/>
      <c r="T504" s="96" t="n"/>
      <c r="U504" s="96" t="n"/>
      <c r="V504" s="96" t="n"/>
      <c r="W504" s="119" t="inlineStr">
        <is>
          <t>✅ 可导入</t>
        </is>
      </c>
    </row>
    <row r="505" customFormat="1" s="95">
      <c r="A505" s="100" t="n"/>
      <c r="B505" s="97" t="n"/>
      <c r="C505" s="97" t="n"/>
      <c r="D505" s="97" t="n"/>
      <c r="E505" s="97">
        <f>SUM(C505:D505)</f>
        <v/>
      </c>
      <c r="F505" s="97" t="n"/>
      <c r="G505" s="97" t="n"/>
      <c r="H505" s="97" t="n"/>
      <c r="I505" s="97">
        <f>SUM(F505:H505)</f>
        <v/>
      </c>
      <c r="J505" s="97" t="n"/>
      <c r="K505" s="97" t="n"/>
      <c r="L505" s="97" t="n"/>
      <c r="M505" s="97" t="n"/>
      <c r="N505" s="97" t="n"/>
      <c r="O505" s="97" t="n"/>
      <c r="P505" s="100" t="n"/>
      <c r="Q505" s="97" t="n"/>
      <c r="R505" s="97" t="n"/>
      <c r="S505" s="97" t="n"/>
      <c r="T505" s="97" t="n"/>
      <c r="U505" s="97" t="n"/>
      <c r="V505" s="97" t="n"/>
      <c r="W505" s="119" t="inlineStr">
        <is>
          <t>✅ 可导入</t>
        </is>
      </c>
    </row>
    <row r="506" customFormat="1" s="95">
      <c r="A506" s="100" t="n"/>
      <c r="B506" s="96" t="n"/>
      <c r="C506" s="96" t="n"/>
      <c r="D506" s="96" t="n"/>
      <c r="E506" s="96">
        <f>SUM(C506:D506)</f>
        <v/>
      </c>
      <c r="F506" s="96" t="n"/>
      <c r="G506" s="96" t="n"/>
      <c r="H506" s="96" t="n"/>
      <c r="I506" s="96">
        <f>SUM(F506:H506)</f>
        <v/>
      </c>
      <c r="J506" s="96" t="n"/>
      <c r="K506" s="96" t="n"/>
      <c r="L506" s="96" t="n"/>
      <c r="M506" s="96" t="n"/>
      <c r="N506" s="96" t="n"/>
      <c r="O506" s="96" t="n"/>
      <c r="P506" s="100" t="n"/>
      <c r="Q506" s="96" t="n"/>
      <c r="R506" s="96" t="n"/>
      <c r="S506" s="96" t="n"/>
      <c r="T506" s="96" t="n"/>
      <c r="U506" s="96" t="n"/>
      <c r="V506" s="96" t="n"/>
      <c r="W506" s="119" t="inlineStr">
        <is>
          <t>✅ 可导入</t>
        </is>
      </c>
    </row>
    <row r="507" customFormat="1" s="95">
      <c r="A507" s="100" t="n"/>
      <c r="B507" s="97" t="n"/>
      <c r="C507" s="97" t="n"/>
      <c r="D507" s="97" t="n"/>
      <c r="E507" s="97">
        <f>SUM(C507:D507)</f>
        <v/>
      </c>
      <c r="F507" s="97" t="n"/>
      <c r="G507" s="97" t="n"/>
      <c r="H507" s="97" t="n"/>
      <c r="I507" s="97">
        <f>SUM(F507:H507)</f>
        <v/>
      </c>
      <c r="J507" s="97" t="n"/>
      <c r="K507" s="97" t="n"/>
      <c r="L507" s="97" t="n"/>
      <c r="M507" s="97" t="n"/>
      <c r="N507" s="97" t="n"/>
      <c r="O507" s="97" t="n"/>
      <c r="P507" s="100" t="n"/>
      <c r="Q507" s="97" t="n"/>
      <c r="R507" s="97" t="n"/>
      <c r="S507" s="97" t="n"/>
      <c r="T507" s="97" t="n"/>
      <c r="U507" s="97" t="n"/>
      <c r="V507" s="97" t="n"/>
      <c r="W507" s="119" t="inlineStr">
        <is>
          <t>✅ 可导入</t>
        </is>
      </c>
    </row>
    <row r="508" customFormat="1" s="95">
      <c r="A508" s="100" t="n"/>
      <c r="B508" s="96" t="n"/>
      <c r="C508" s="96" t="n"/>
      <c r="D508" s="96" t="n"/>
      <c r="E508" s="96">
        <f>SUM(C508:D508)</f>
        <v/>
      </c>
      <c r="F508" s="96" t="n"/>
      <c r="G508" s="96" t="n"/>
      <c r="H508" s="96" t="n"/>
      <c r="I508" s="96">
        <f>SUM(F508:H508)</f>
        <v/>
      </c>
      <c r="J508" s="96" t="n"/>
      <c r="K508" s="96" t="n"/>
      <c r="L508" s="96" t="n"/>
      <c r="M508" s="96" t="n"/>
      <c r="N508" s="96" t="n"/>
      <c r="O508" s="96" t="n"/>
      <c r="P508" s="100" t="n"/>
      <c r="Q508" s="96" t="n"/>
      <c r="R508" s="96" t="n"/>
      <c r="S508" s="96" t="n"/>
      <c r="T508" s="96" t="n"/>
      <c r="U508" s="96" t="n"/>
      <c r="V508" s="96" t="n"/>
      <c r="W508" s="119" t="inlineStr">
        <is>
          <t>✅ 可导入</t>
        </is>
      </c>
    </row>
    <row r="509" customFormat="1" s="95">
      <c r="A509" s="100" t="n"/>
      <c r="B509" s="97" t="n"/>
      <c r="C509" s="97" t="n"/>
      <c r="D509" s="97" t="n"/>
      <c r="E509" s="97">
        <f>SUM(C509:D509)</f>
        <v/>
      </c>
      <c r="F509" s="97" t="n"/>
      <c r="G509" s="97" t="n"/>
      <c r="H509" s="97" t="n"/>
      <c r="I509" s="97">
        <f>SUM(F509:H509)</f>
        <v/>
      </c>
      <c r="J509" s="97" t="n"/>
      <c r="K509" s="97" t="n"/>
      <c r="L509" s="97" t="n"/>
      <c r="M509" s="97" t="n"/>
      <c r="N509" s="97" t="n"/>
      <c r="O509" s="97" t="n"/>
      <c r="P509" s="100" t="n"/>
      <c r="Q509" s="97" t="n"/>
      <c r="R509" s="97" t="n"/>
      <c r="S509" s="97" t="n"/>
      <c r="T509" s="97" t="n"/>
      <c r="U509" s="97" t="n"/>
      <c r="V509" s="97" t="n"/>
      <c r="W509" s="119" t="inlineStr">
        <is>
          <t>✅ 可导入</t>
        </is>
      </c>
    </row>
    <row r="510" customFormat="1" s="95">
      <c r="A510" s="100" t="n"/>
      <c r="B510" s="96" t="n"/>
      <c r="C510" s="96" t="n"/>
      <c r="D510" s="96" t="n"/>
      <c r="E510" s="96">
        <f>SUM(C510:D510)</f>
        <v/>
      </c>
      <c r="F510" s="96" t="n"/>
      <c r="G510" s="96" t="n"/>
      <c r="H510" s="96" t="n"/>
      <c r="I510" s="96">
        <f>SUM(F510:H510)</f>
        <v/>
      </c>
      <c r="J510" s="96" t="n"/>
      <c r="K510" s="96" t="n"/>
      <c r="L510" s="96" t="n"/>
      <c r="M510" s="96" t="n"/>
      <c r="N510" s="96" t="n"/>
      <c r="O510" s="96" t="n"/>
      <c r="P510" s="100" t="n"/>
      <c r="Q510" s="96" t="n"/>
      <c r="R510" s="96" t="n"/>
      <c r="S510" s="96" t="n"/>
      <c r="T510" s="96" t="n"/>
      <c r="U510" s="96" t="n"/>
      <c r="V510" s="96" t="n"/>
      <c r="W510" s="119" t="inlineStr">
        <is>
          <t>✅ 可导入</t>
        </is>
      </c>
    </row>
    <row r="511" customFormat="1" s="95">
      <c r="A511" s="100" t="n"/>
      <c r="B511" s="97" t="n"/>
      <c r="C511" s="97" t="n"/>
      <c r="D511" s="97" t="n"/>
      <c r="E511" s="97">
        <f>SUM(C511:D511)</f>
        <v/>
      </c>
      <c r="F511" s="97" t="n"/>
      <c r="G511" s="97" t="n"/>
      <c r="H511" s="97" t="n"/>
      <c r="I511" s="97">
        <f>SUM(F511:H511)</f>
        <v/>
      </c>
      <c r="J511" s="97" t="n"/>
      <c r="K511" s="97" t="n"/>
      <c r="L511" s="97" t="n"/>
      <c r="M511" s="97" t="n"/>
      <c r="N511" s="97" t="n"/>
      <c r="O511" s="97" t="n"/>
      <c r="P511" s="100" t="n"/>
      <c r="Q511" s="97" t="n"/>
      <c r="R511" s="97" t="n"/>
      <c r="S511" s="97" t="n"/>
      <c r="T511" s="97" t="n"/>
      <c r="U511" s="97" t="n"/>
      <c r="V511" s="97" t="n"/>
      <c r="W511" s="119" t="inlineStr">
        <is>
          <t>✅ 可导入</t>
        </is>
      </c>
    </row>
    <row r="512" customFormat="1" s="95">
      <c r="A512" s="100" t="n"/>
      <c r="B512" s="96" t="n"/>
      <c r="C512" s="96" t="n"/>
      <c r="D512" s="96" t="n"/>
      <c r="E512" s="96">
        <f>SUM(C512:D512)</f>
        <v/>
      </c>
      <c r="F512" s="96" t="n"/>
      <c r="G512" s="96" t="n"/>
      <c r="H512" s="96" t="n"/>
      <c r="I512" s="96">
        <f>SUM(F512:H512)</f>
        <v/>
      </c>
      <c r="J512" s="96" t="n"/>
      <c r="K512" s="96" t="n"/>
      <c r="L512" s="96" t="n"/>
      <c r="M512" s="96" t="n"/>
      <c r="N512" s="96" t="n"/>
      <c r="O512" s="96" t="n"/>
      <c r="P512" s="100" t="n"/>
      <c r="Q512" s="96" t="n"/>
      <c r="R512" s="96" t="n"/>
      <c r="S512" s="96" t="n"/>
      <c r="T512" s="96" t="n"/>
      <c r="U512" s="96" t="n"/>
      <c r="V512" s="96" t="n"/>
      <c r="W512" s="119" t="inlineStr">
        <is>
          <t>✅ 可导入</t>
        </is>
      </c>
    </row>
    <row r="513" customFormat="1" s="95">
      <c r="A513" s="100" t="n"/>
      <c r="B513" s="97" t="n"/>
      <c r="C513" s="97" t="n"/>
      <c r="D513" s="97" t="n"/>
      <c r="E513" s="97">
        <f>SUM(C513:D513)</f>
        <v/>
      </c>
      <c r="F513" s="97" t="n"/>
      <c r="G513" s="97" t="n"/>
      <c r="H513" s="97" t="n"/>
      <c r="I513" s="97">
        <f>SUM(F513:H513)</f>
        <v/>
      </c>
      <c r="J513" s="97" t="n"/>
      <c r="K513" s="97" t="n"/>
      <c r="L513" s="97" t="n"/>
      <c r="M513" s="97" t="n"/>
      <c r="N513" s="97" t="n"/>
      <c r="O513" s="97" t="n"/>
      <c r="P513" s="100" t="n"/>
      <c r="Q513" s="97" t="n"/>
      <c r="R513" s="97" t="n"/>
      <c r="S513" s="97" t="n"/>
      <c r="T513" s="97" t="n"/>
      <c r="U513" s="97" t="n"/>
      <c r="V513" s="97" t="n"/>
      <c r="W513" s="119" t="inlineStr">
        <is>
          <t>✅ 可导入</t>
        </is>
      </c>
    </row>
    <row r="514" customFormat="1" s="95">
      <c r="A514" s="100" t="n"/>
      <c r="B514" s="96" t="n"/>
      <c r="C514" s="96" t="n"/>
      <c r="D514" s="96" t="n"/>
      <c r="E514" s="96">
        <f>SUM(C514:D514)</f>
        <v/>
      </c>
      <c r="F514" s="96" t="n"/>
      <c r="G514" s="96" t="n"/>
      <c r="H514" s="96" t="n"/>
      <c r="I514" s="96">
        <f>SUM(F514:H514)</f>
        <v/>
      </c>
      <c r="J514" s="96" t="n"/>
      <c r="K514" s="96" t="n"/>
      <c r="L514" s="96" t="n"/>
      <c r="M514" s="96" t="n"/>
      <c r="N514" s="96" t="n"/>
      <c r="O514" s="96" t="n"/>
      <c r="P514" s="100" t="n"/>
      <c r="Q514" s="96" t="n"/>
      <c r="R514" s="96" t="n"/>
      <c r="S514" s="96" t="n"/>
      <c r="T514" s="96" t="n"/>
      <c r="U514" s="96" t="n"/>
      <c r="V514" s="96" t="n"/>
      <c r="W514" s="119" t="inlineStr">
        <is>
          <t>✅ 可导入</t>
        </is>
      </c>
    </row>
    <row r="515" customFormat="1" s="95">
      <c r="A515" s="100" t="n"/>
      <c r="B515" s="97" t="n"/>
      <c r="C515" s="97" t="n"/>
      <c r="D515" s="97" t="n"/>
      <c r="E515" s="97">
        <f>SUM(C515:D515)</f>
        <v/>
      </c>
      <c r="F515" s="97" t="n"/>
      <c r="G515" s="97" t="n"/>
      <c r="H515" s="97" t="n"/>
      <c r="I515" s="97">
        <f>SUM(F515:H515)</f>
        <v/>
      </c>
      <c r="J515" s="97" t="n"/>
      <c r="K515" s="97" t="n"/>
      <c r="L515" s="97" t="n"/>
      <c r="M515" s="97" t="n"/>
      <c r="N515" s="97" t="n"/>
      <c r="O515" s="97" t="n"/>
      <c r="P515" s="100" t="n"/>
      <c r="Q515" s="97" t="n"/>
      <c r="R515" s="97" t="n"/>
      <c r="S515" s="97" t="n"/>
      <c r="T515" s="97" t="n"/>
      <c r="U515" s="97" t="n"/>
      <c r="V515" s="97" t="n"/>
      <c r="W515" s="119" t="inlineStr">
        <is>
          <t>✅ 可导入</t>
        </is>
      </c>
    </row>
    <row r="516" customFormat="1" s="95">
      <c r="A516" s="100" t="n"/>
      <c r="B516" s="96" t="n"/>
      <c r="C516" s="96" t="n"/>
      <c r="D516" s="96" t="n"/>
      <c r="E516" s="96">
        <f>SUM(C516:D516)</f>
        <v/>
      </c>
      <c r="F516" s="96" t="n"/>
      <c r="G516" s="96" t="n"/>
      <c r="H516" s="96" t="n"/>
      <c r="I516" s="96">
        <f>SUM(F516:H516)</f>
        <v/>
      </c>
      <c r="J516" s="96" t="n"/>
      <c r="K516" s="96" t="n"/>
      <c r="L516" s="96" t="n"/>
      <c r="M516" s="96" t="n"/>
      <c r="N516" s="96" t="n"/>
      <c r="O516" s="96" t="n"/>
      <c r="P516" s="100" t="n"/>
      <c r="Q516" s="96" t="n"/>
      <c r="R516" s="96" t="n"/>
      <c r="S516" s="96" t="n"/>
      <c r="T516" s="96" t="n"/>
      <c r="U516" s="96" t="n"/>
      <c r="V516" s="96" t="n"/>
      <c r="W516" s="119" t="inlineStr">
        <is>
          <t>✅ 可导入</t>
        </is>
      </c>
    </row>
    <row r="517" customFormat="1" s="95">
      <c r="A517" s="100" t="n"/>
      <c r="B517" s="97" t="n"/>
      <c r="C517" s="97" t="n"/>
      <c r="D517" s="97" t="n"/>
      <c r="E517" s="97">
        <f>SUM(C517:D517)</f>
        <v/>
      </c>
      <c r="F517" s="97" t="n"/>
      <c r="G517" s="97" t="n"/>
      <c r="H517" s="97" t="n"/>
      <c r="I517" s="97">
        <f>SUM(F517:H517)</f>
        <v/>
      </c>
      <c r="J517" s="97" t="n"/>
      <c r="K517" s="97" t="n"/>
      <c r="L517" s="97" t="n"/>
      <c r="M517" s="97" t="n"/>
      <c r="N517" s="97" t="n"/>
      <c r="O517" s="97" t="n"/>
      <c r="P517" s="100" t="n"/>
      <c r="Q517" s="97" t="n"/>
      <c r="R517" s="97" t="n"/>
      <c r="S517" s="97" t="n"/>
      <c r="T517" s="97" t="n"/>
      <c r="U517" s="97" t="n"/>
      <c r="V517" s="97" t="n"/>
      <c r="W517" s="119" t="inlineStr">
        <is>
          <t>✅ 可导入</t>
        </is>
      </c>
    </row>
    <row r="518" customFormat="1" s="95">
      <c r="A518" s="100" t="n"/>
      <c r="B518" s="96" t="n"/>
      <c r="C518" s="96" t="n"/>
      <c r="D518" s="96" t="n"/>
      <c r="E518" s="96">
        <f>SUM(C518:D518)</f>
        <v/>
      </c>
      <c r="F518" s="96" t="n"/>
      <c r="G518" s="96" t="n"/>
      <c r="H518" s="96" t="n"/>
      <c r="I518" s="96">
        <f>SUM(F518:H518)</f>
        <v/>
      </c>
      <c r="J518" s="96" t="n"/>
      <c r="K518" s="96" t="n"/>
      <c r="L518" s="96" t="n"/>
      <c r="M518" s="96" t="n"/>
      <c r="N518" s="96" t="n"/>
      <c r="O518" s="96" t="n"/>
      <c r="P518" s="100" t="n"/>
      <c r="Q518" s="96" t="n"/>
      <c r="R518" s="96" t="n"/>
      <c r="S518" s="96" t="n"/>
      <c r="T518" s="96" t="n"/>
      <c r="U518" s="96" t="n"/>
      <c r="V518" s="96" t="n"/>
      <c r="W518" s="119" t="inlineStr">
        <is>
          <t>✅ 可导入</t>
        </is>
      </c>
    </row>
    <row r="519" customFormat="1" s="95">
      <c r="A519" s="100" t="n"/>
      <c r="B519" s="97" t="n"/>
      <c r="C519" s="97" t="n"/>
      <c r="D519" s="97" t="n"/>
      <c r="E519" s="97">
        <f>SUM(C519:D519)</f>
        <v/>
      </c>
      <c r="F519" s="97" t="n"/>
      <c r="G519" s="97" t="n"/>
      <c r="H519" s="97" t="n"/>
      <c r="I519" s="97">
        <f>SUM(F519:H519)</f>
        <v/>
      </c>
      <c r="J519" s="97" t="n"/>
      <c r="K519" s="97" t="n"/>
      <c r="L519" s="97" t="n"/>
      <c r="M519" s="97" t="n"/>
      <c r="N519" s="97" t="n"/>
      <c r="O519" s="97" t="n"/>
      <c r="P519" s="100" t="n"/>
      <c r="Q519" s="97" t="n"/>
      <c r="R519" s="97" t="n"/>
      <c r="S519" s="97" t="n"/>
      <c r="T519" s="97" t="n"/>
      <c r="U519" s="97" t="n"/>
      <c r="V519" s="97" t="n"/>
      <c r="W519" s="119" t="inlineStr">
        <is>
          <t>✅ 可导入</t>
        </is>
      </c>
    </row>
    <row r="520" customFormat="1" s="95">
      <c r="A520" s="100" t="n"/>
      <c r="B520" s="96" t="n"/>
      <c r="C520" s="96" t="n"/>
      <c r="D520" s="96" t="n"/>
      <c r="E520" s="96">
        <f>SUM(C520:D520)</f>
        <v/>
      </c>
      <c r="F520" s="96" t="n"/>
      <c r="G520" s="96" t="n"/>
      <c r="H520" s="96" t="n"/>
      <c r="I520" s="96">
        <f>SUM(F520:H520)</f>
        <v/>
      </c>
      <c r="J520" s="96" t="n"/>
      <c r="K520" s="96" t="n"/>
      <c r="L520" s="96" t="n"/>
      <c r="M520" s="96" t="n"/>
      <c r="N520" s="96" t="n"/>
      <c r="O520" s="96" t="n"/>
      <c r="P520" s="100" t="n"/>
      <c r="Q520" s="96" t="n"/>
      <c r="R520" s="96" t="n"/>
      <c r="S520" s="96" t="n"/>
      <c r="T520" s="96" t="n"/>
      <c r="U520" s="96" t="n"/>
      <c r="V520" s="96" t="n"/>
      <c r="W520" s="119" t="inlineStr">
        <is>
          <t>✅ 可导入</t>
        </is>
      </c>
    </row>
    <row r="521" customFormat="1" s="95">
      <c r="A521" s="100" t="n"/>
      <c r="B521" s="97" t="n"/>
      <c r="C521" s="97" t="n"/>
      <c r="D521" s="97" t="n"/>
      <c r="E521" s="97">
        <f>SUM(C521:D521)</f>
        <v/>
      </c>
      <c r="F521" s="97" t="n"/>
      <c r="G521" s="97" t="n"/>
      <c r="H521" s="97" t="n"/>
      <c r="I521" s="97">
        <f>SUM(F521:H521)</f>
        <v/>
      </c>
      <c r="J521" s="97" t="n"/>
      <c r="K521" s="97" t="n"/>
      <c r="L521" s="97" t="n"/>
      <c r="M521" s="97" t="n"/>
      <c r="N521" s="97" t="n"/>
      <c r="O521" s="97" t="n"/>
      <c r="P521" s="100" t="n"/>
      <c r="Q521" s="97" t="n"/>
      <c r="R521" s="97" t="n"/>
      <c r="S521" s="97" t="n"/>
      <c r="T521" s="97" t="n"/>
      <c r="U521" s="97" t="n"/>
      <c r="V521" s="97" t="n"/>
      <c r="W521" s="119" t="inlineStr">
        <is>
          <t>✅ 可导入</t>
        </is>
      </c>
    </row>
    <row r="522" customFormat="1" s="95">
      <c r="A522" s="100" t="n"/>
      <c r="B522" s="96" t="n"/>
      <c r="C522" s="96" t="n"/>
      <c r="D522" s="96" t="n"/>
      <c r="E522" s="96">
        <f>SUM(C522:D522)</f>
        <v/>
      </c>
      <c r="F522" s="96" t="n"/>
      <c r="G522" s="96" t="n"/>
      <c r="H522" s="96" t="n"/>
      <c r="I522" s="96">
        <f>SUM(F522:H522)</f>
        <v/>
      </c>
      <c r="J522" s="96" t="n"/>
      <c r="K522" s="96" t="n"/>
      <c r="L522" s="96" t="n"/>
      <c r="M522" s="96" t="n"/>
      <c r="N522" s="96" t="n"/>
      <c r="O522" s="96" t="n"/>
      <c r="P522" s="100" t="n"/>
      <c r="Q522" s="96" t="n"/>
      <c r="R522" s="96" t="n"/>
      <c r="S522" s="96" t="n"/>
      <c r="T522" s="96" t="n"/>
      <c r="U522" s="96" t="n"/>
      <c r="V522" s="96" t="n"/>
      <c r="W522" s="119" t="inlineStr">
        <is>
          <t>✅ 可导入</t>
        </is>
      </c>
    </row>
    <row r="523" customFormat="1" s="95">
      <c r="A523" s="100" t="n"/>
      <c r="B523" s="97" t="n"/>
      <c r="C523" s="97" t="n"/>
      <c r="D523" s="97" t="n"/>
      <c r="E523" s="97">
        <f>SUM(C523:D523)</f>
        <v/>
      </c>
      <c r="F523" s="97" t="n"/>
      <c r="G523" s="97" t="n"/>
      <c r="H523" s="97" t="n"/>
      <c r="I523" s="97">
        <f>SUM(F523:H523)</f>
        <v/>
      </c>
      <c r="J523" s="97" t="n"/>
      <c r="K523" s="97" t="n"/>
      <c r="L523" s="97" t="n"/>
      <c r="M523" s="97" t="n"/>
      <c r="N523" s="97" t="n"/>
      <c r="O523" s="97" t="n"/>
      <c r="P523" s="100" t="n"/>
      <c r="Q523" s="97" t="n"/>
      <c r="R523" s="97" t="n"/>
      <c r="S523" s="97" t="n"/>
      <c r="T523" s="97" t="n"/>
      <c r="U523" s="97" t="n"/>
      <c r="V523" s="97" t="n"/>
      <c r="W523" s="119" t="inlineStr">
        <is>
          <t>✅ 可导入</t>
        </is>
      </c>
    </row>
    <row r="524" customFormat="1" s="95">
      <c r="A524" s="100" t="n"/>
      <c r="B524" s="96" t="n"/>
      <c r="C524" s="96" t="n"/>
      <c r="D524" s="96" t="n"/>
      <c r="E524" s="96">
        <f>SUM(C524:D524)</f>
        <v/>
      </c>
      <c r="F524" s="96" t="n"/>
      <c r="G524" s="96" t="n"/>
      <c r="H524" s="96" t="n"/>
      <c r="I524" s="96">
        <f>SUM(F524:H524)</f>
        <v/>
      </c>
      <c r="J524" s="96" t="n"/>
      <c r="K524" s="96" t="n"/>
      <c r="L524" s="96" t="n"/>
      <c r="M524" s="96" t="n"/>
      <c r="N524" s="96" t="n"/>
      <c r="O524" s="96" t="n"/>
      <c r="P524" s="100" t="n"/>
      <c r="Q524" s="96" t="n"/>
      <c r="R524" s="96" t="n"/>
      <c r="S524" s="96" t="n"/>
      <c r="T524" s="96" t="n"/>
      <c r="U524" s="96" t="n"/>
      <c r="V524" s="96" t="n"/>
      <c r="W524" s="119" t="inlineStr">
        <is>
          <t>✅ 可导入</t>
        </is>
      </c>
    </row>
    <row r="525" customFormat="1" s="95">
      <c r="A525" s="100" t="n"/>
      <c r="B525" s="97" t="n"/>
      <c r="C525" s="97" t="n"/>
      <c r="D525" s="97" t="n"/>
      <c r="E525" s="97">
        <f>SUM(C525:D525)</f>
        <v/>
      </c>
      <c r="F525" s="97" t="n"/>
      <c r="G525" s="97" t="n"/>
      <c r="H525" s="97" t="n"/>
      <c r="I525" s="97">
        <f>SUM(F525:H525)</f>
        <v/>
      </c>
      <c r="J525" s="97" t="n"/>
      <c r="K525" s="97" t="n"/>
      <c r="L525" s="97" t="n"/>
      <c r="M525" s="97" t="n"/>
      <c r="N525" s="97" t="n"/>
      <c r="O525" s="97" t="n"/>
      <c r="P525" s="100" t="n"/>
      <c r="Q525" s="97" t="n"/>
      <c r="R525" s="97" t="n"/>
      <c r="S525" s="97" t="n"/>
      <c r="T525" s="97" t="n"/>
      <c r="U525" s="97" t="n"/>
      <c r="V525" s="97" t="n"/>
      <c r="W525" s="119" t="inlineStr">
        <is>
          <t>✅ 可导入</t>
        </is>
      </c>
    </row>
    <row r="526" customFormat="1" s="95">
      <c r="A526" s="100" t="n"/>
      <c r="B526" s="96" t="n"/>
      <c r="C526" s="96" t="n"/>
      <c r="D526" s="96" t="n"/>
      <c r="E526" s="96">
        <f>SUM(C526:D526)</f>
        <v/>
      </c>
      <c r="F526" s="96" t="n"/>
      <c r="G526" s="96" t="n"/>
      <c r="H526" s="96" t="n"/>
      <c r="I526" s="96">
        <f>SUM(F526:H526)</f>
        <v/>
      </c>
      <c r="J526" s="96" t="n"/>
      <c r="K526" s="96" t="n"/>
      <c r="L526" s="96" t="n"/>
      <c r="M526" s="96" t="n"/>
      <c r="N526" s="96" t="n"/>
      <c r="O526" s="96" t="n"/>
      <c r="P526" s="100" t="n"/>
      <c r="Q526" s="96" t="n"/>
      <c r="R526" s="96" t="n"/>
      <c r="S526" s="96" t="n"/>
      <c r="T526" s="96" t="n"/>
      <c r="U526" s="96" t="n"/>
      <c r="V526" s="96" t="n"/>
      <c r="W526" s="119" t="inlineStr">
        <is>
          <t>✅ 可导入</t>
        </is>
      </c>
    </row>
    <row r="527" customFormat="1" s="95">
      <c r="A527" s="100" t="n"/>
      <c r="B527" s="97" t="n"/>
      <c r="C527" s="97" t="n"/>
      <c r="D527" s="97" t="n"/>
      <c r="E527" s="97">
        <f>SUM(C527:D527)</f>
        <v/>
      </c>
      <c r="F527" s="97" t="n"/>
      <c r="G527" s="97" t="n"/>
      <c r="H527" s="97" t="n"/>
      <c r="I527" s="97">
        <f>SUM(F527:H527)</f>
        <v/>
      </c>
      <c r="J527" s="97" t="n"/>
      <c r="K527" s="97" t="n"/>
      <c r="L527" s="97" t="n"/>
      <c r="M527" s="97" t="n"/>
      <c r="N527" s="97" t="n"/>
      <c r="O527" s="97" t="n"/>
      <c r="P527" s="100" t="n"/>
      <c r="Q527" s="97" t="n"/>
      <c r="R527" s="97" t="n"/>
      <c r="S527" s="97" t="n"/>
      <c r="T527" s="97" t="n"/>
      <c r="U527" s="97" t="n"/>
      <c r="V527" s="97" t="n"/>
      <c r="W527" s="119" t="inlineStr">
        <is>
          <t>✅ 可导入</t>
        </is>
      </c>
    </row>
    <row r="528" customFormat="1" s="95">
      <c r="A528" s="100" t="n"/>
      <c r="B528" s="96" t="n"/>
      <c r="C528" s="96" t="n"/>
      <c r="D528" s="96" t="n"/>
      <c r="E528" s="96">
        <f>SUM(C528:D528)</f>
        <v/>
      </c>
      <c r="F528" s="96" t="n"/>
      <c r="G528" s="96" t="n"/>
      <c r="H528" s="96" t="n"/>
      <c r="I528" s="96">
        <f>SUM(F528:H528)</f>
        <v/>
      </c>
      <c r="J528" s="96" t="n"/>
      <c r="K528" s="96" t="n"/>
      <c r="L528" s="96" t="n"/>
      <c r="M528" s="96" t="n"/>
      <c r="N528" s="96" t="n"/>
      <c r="O528" s="96" t="n"/>
      <c r="P528" s="100" t="n"/>
      <c r="Q528" s="96" t="n"/>
      <c r="R528" s="96" t="n"/>
      <c r="S528" s="96" t="n"/>
      <c r="T528" s="96" t="n"/>
      <c r="U528" s="96" t="n"/>
      <c r="V528" s="96" t="n"/>
      <c r="W528" s="119" t="inlineStr">
        <is>
          <t>✅ 可导入</t>
        </is>
      </c>
    </row>
    <row r="529" customFormat="1" s="95">
      <c r="A529" s="100" t="n"/>
      <c r="B529" s="97" t="n"/>
      <c r="C529" s="97" t="n"/>
      <c r="D529" s="97" t="n"/>
      <c r="E529" s="97">
        <f>SUM(C529:D529)</f>
        <v/>
      </c>
      <c r="F529" s="97" t="n"/>
      <c r="G529" s="97" t="n"/>
      <c r="H529" s="97" t="n"/>
      <c r="I529" s="97">
        <f>SUM(F529:H529)</f>
        <v/>
      </c>
      <c r="J529" s="97" t="n"/>
      <c r="K529" s="97" t="n"/>
      <c r="L529" s="97" t="n"/>
      <c r="M529" s="97" t="n"/>
      <c r="N529" s="97" t="n"/>
      <c r="O529" s="97" t="n"/>
      <c r="P529" s="100" t="n"/>
      <c r="Q529" s="97" t="n"/>
      <c r="R529" s="97" t="n"/>
      <c r="S529" s="97" t="n"/>
      <c r="T529" s="97" t="n"/>
      <c r="U529" s="97" t="n"/>
      <c r="V529" s="97" t="n"/>
      <c r="W529" s="119" t="inlineStr">
        <is>
          <t>✅ 可导入</t>
        </is>
      </c>
    </row>
    <row r="530" customFormat="1" s="95">
      <c r="A530" s="100" t="n"/>
      <c r="B530" s="96" t="n"/>
      <c r="C530" s="96" t="n"/>
      <c r="D530" s="96" t="n"/>
      <c r="E530" s="96">
        <f>SUM(C530:D530)</f>
        <v/>
      </c>
      <c r="F530" s="96" t="n"/>
      <c r="G530" s="96" t="n"/>
      <c r="H530" s="96" t="n"/>
      <c r="I530" s="96">
        <f>SUM(F530:H530)</f>
        <v/>
      </c>
      <c r="J530" s="96" t="n"/>
      <c r="K530" s="96" t="n"/>
      <c r="L530" s="96" t="n"/>
      <c r="M530" s="96" t="n"/>
      <c r="N530" s="96" t="n"/>
      <c r="O530" s="96" t="n"/>
      <c r="P530" s="100" t="n"/>
      <c r="Q530" s="96" t="n"/>
      <c r="R530" s="96" t="n"/>
      <c r="S530" s="96" t="n"/>
      <c r="T530" s="96" t="n"/>
      <c r="U530" s="96" t="n"/>
      <c r="V530" s="96" t="n"/>
      <c r="W530" s="119" t="inlineStr">
        <is>
          <t>✅ 可导入</t>
        </is>
      </c>
    </row>
    <row r="531" customFormat="1" s="95">
      <c r="A531" s="100" t="n"/>
      <c r="B531" s="97" t="n"/>
      <c r="C531" s="97" t="n"/>
      <c r="D531" s="97" t="n"/>
      <c r="E531" s="97">
        <f>SUM(C531:D531)</f>
        <v/>
      </c>
      <c r="F531" s="97" t="n"/>
      <c r="G531" s="97" t="n"/>
      <c r="H531" s="97" t="n"/>
      <c r="I531" s="97">
        <f>SUM(F531:H531)</f>
        <v/>
      </c>
      <c r="J531" s="97" t="n"/>
      <c r="K531" s="97" t="n"/>
      <c r="L531" s="97" t="n"/>
      <c r="M531" s="97" t="n"/>
      <c r="N531" s="97" t="n"/>
      <c r="O531" s="97" t="n"/>
      <c r="P531" s="100" t="n"/>
      <c r="Q531" s="97" t="n"/>
      <c r="R531" s="97" t="n"/>
      <c r="S531" s="97" t="n"/>
      <c r="T531" s="97" t="n"/>
      <c r="U531" s="97" t="n"/>
      <c r="V531" s="97" t="n"/>
      <c r="W531" s="119" t="inlineStr">
        <is>
          <t>✅ 可导入</t>
        </is>
      </c>
    </row>
    <row r="532" customFormat="1" s="95">
      <c r="A532" s="100" t="n"/>
      <c r="B532" s="96" t="n"/>
      <c r="C532" s="96" t="n"/>
      <c r="D532" s="96" t="n"/>
      <c r="E532" s="96">
        <f>SUM(C532:D532)</f>
        <v/>
      </c>
      <c r="F532" s="96" t="n"/>
      <c r="G532" s="96" t="n"/>
      <c r="H532" s="96" t="n"/>
      <c r="I532" s="96">
        <f>SUM(F532:H532)</f>
        <v/>
      </c>
      <c r="J532" s="96" t="n"/>
      <c r="K532" s="96" t="n"/>
      <c r="L532" s="96" t="n"/>
      <c r="M532" s="96" t="n"/>
      <c r="N532" s="96" t="n"/>
      <c r="O532" s="96" t="n"/>
      <c r="P532" s="100" t="n"/>
      <c r="Q532" s="96" t="n"/>
      <c r="R532" s="96" t="n"/>
      <c r="S532" s="96" t="n"/>
      <c r="T532" s="96" t="n"/>
      <c r="U532" s="96" t="n"/>
      <c r="V532" s="96" t="n"/>
      <c r="W532" s="119" t="inlineStr">
        <is>
          <t>✅ 可导入</t>
        </is>
      </c>
    </row>
    <row r="533" customFormat="1" s="95">
      <c r="A533" s="100" t="n"/>
      <c r="B533" s="97" t="n"/>
      <c r="C533" s="97" t="n"/>
      <c r="D533" s="97" t="n"/>
      <c r="E533" s="97">
        <f>SUM(C533:D533)</f>
        <v/>
      </c>
      <c r="F533" s="97" t="n"/>
      <c r="G533" s="97" t="n"/>
      <c r="H533" s="97" t="n"/>
      <c r="I533" s="97">
        <f>SUM(F533:H533)</f>
        <v/>
      </c>
      <c r="J533" s="97" t="n"/>
      <c r="K533" s="97" t="n"/>
      <c r="L533" s="97" t="n"/>
      <c r="M533" s="97" t="n"/>
      <c r="N533" s="97" t="n"/>
      <c r="O533" s="97" t="n"/>
      <c r="P533" s="100" t="n"/>
      <c r="Q533" s="97" t="n"/>
      <c r="R533" s="97" t="n"/>
      <c r="S533" s="97" t="n"/>
      <c r="T533" s="97" t="n"/>
      <c r="U533" s="97" t="n"/>
      <c r="V533" s="97" t="n"/>
      <c r="W533" s="119" t="inlineStr">
        <is>
          <t>✅ 可导入</t>
        </is>
      </c>
    </row>
    <row r="534" customFormat="1" s="95">
      <c r="A534" s="100" t="n"/>
      <c r="B534" s="96" t="n"/>
      <c r="C534" s="96" t="n"/>
      <c r="D534" s="96" t="n"/>
      <c r="E534" s="96">
        <f>SUM(C534:D534)</f>
        <v/>
      </c>
      <c r="F534" s="96" t="n"/>
      <c r="G534" s="96" t="n"/>
      <c r="H534" s="96" t="n"/>
      <c r="I534" s="96">
        <f>SUM(F534:H534)</f>
        <v/>
      </c>
      <c r="J534" s="96" t="n"/>
      <c r="K534" s="96" t="n"/>
      <c r="L534" s="96" t="n"/>
      <c r="M534" s="96" t="n"/>
      <c r="N534" s="96" t="n"/>
      <c r="O534" s="96" t="n"/>
      <c r="P534" s="100" t="n"/>
      <c r="Q534" s="96" t="n"/>
      <c r="R534" s="96" t="n"/>
      <c r="S534" s="96" t="n"/>
      <c r="T534" s="96" t="n"/>
      <c r="U534" s="96" t="n"/>
      <c r="V534" s="96" t="n"/>
      <c r="W534" s="119" t="inlineStr">
        <is>
          <t>✅ 可导入</t>
        </is>
      </c>
    </row>
    <row r="535" customFormat="1" s="95">
      <c r="A535" s="100" t="n"/>
      <c r="B535" s="97" t="n"/>
      <c r="C535" s="97" t="n"/>
      <c r="D535" s="97" t="n"/>
      <c r="E535" s="97">
        <f>SUM(C535:D535)</f>
        <v/>
      </c>
      <c r="F535" s="97" t="n"/>
      <c r="G535" s="97" t="n"/>
      <c r="H535" s="97" t="n"/>
      <c r="I535" s="97">
        <f>SUM(F535:H535)</f>
        <v/>
      </c>
      <c r="J535" s="97" t="n"/>
      <c r="K535" s="97" t="n"/>
      <c r="L535" s="97" t="n"/>
      <c r="M535" s="97" t="n"/>
      <c r="N535" s="97" t="n"/>
      <c r="O535" s="97" t="n"/>
      <c r="P535" s="100" t="n"/>
      <c r="Q535" s="97" t="n"/>
      <c r="R535" s="97" t="n"/>
      <c r="S535" s="97" t="n"/>
      <c r="T535" s="97" t="n"/>
      <c r="U535" s="97" t="n"/>
      <c r="V535" s="97" t="n"/>
      <c r="W535" s="119" t="inlineStr">
        <is>
          <t>✅ 可导入</t>
        </is>
      </c>
    </row>
    <row r="536" customFormat="1" s="95">
      <c r="A536" s="100" t="n"/>
      <c r="B536" s="96" t="n"/>
      <c r="C536" s="96" t="n"/>
      <c r="D536" s="96" t="n"/>
      <c r="E536" s="96">
        <f>SUM(C536:D536)</f>
        <v/>
      </c>
      <c r="F536" s="96" t="n"/>
      <c r="G536" s="96" t="n"/>
      <c r="H536" s="96" t="n"/>
      <c r="I536" s="96">
        <f>SUM(F536:H536)</f>
        <v/>
      </c>
      <c r="J536" s="96" t="n"/>
      <c r="K536" s="96" t="n"/>
      <c r="L536" s="96" t="n"/>
      <c r="M536" s="96" t="n"/>
      <c r="N536" s="96" t="n"/>
      <c r="O536" s="96" t="n"/>
      <c r="P536" s="100" t="n"/>
      <c r="Q536" s="96" t="n"/>
      <c r="R536" s="96" t="n"/>
      <c r="S536" s="96" t="n"/>
      <c r="T536" s="96" t="n"/>
      <c r="U536" s="96" t="n"/>
      <c r="V536" s="96" t="n"/>
      <c r="W536" s="119" t="inlineStr">
        <is>
          <t>✅ 可导入</t>
        </is>
      </c>
    </row>
    <row r="537" customFormat="1" s="95">
      <c r="A537" s="100" t="n"/>
      <c r="B537" s="97" t="n"/>
      <c r="C537" s="97" t="n"/>
      <c r="D537" s="97" t="n"/>
      <c r="E537" s="97">
        <f>SUM(C537:D537)</f>
        <v/>
      </c>
      <c r="F537" s="97" t="n"/>
      <c r="G537" s="97" t="n"/>
      <c r="H537" s="97" t="n"/>
      <c r="I537" s="97">
        <f>SUM(F537:H537)</f>
        <v/>
      </c>
      <c r="J537" s="97" t="n"/>
      <c r="K537" s="97" t="n"/>
      <c r="L537" s="97" t="n"/>
      <c r="M537" s="97" t="n"/>
      <c r="N537" s="97" t="n"/>
      <c r="O537" s="97" t="n"/>
      <c r="P537" s="100" t="n"/>
      <c r="Q537" s="97" t="n"/>
      <c r="R537" s="97" t="n"/>
      <c r="S537" s="97" t="n"/>
      <c r="T537" s="97" t="n"/>
      <c r="U537" s="97" t="n"/>
      <c r="V537" s="97" t="n"/>
      <c r="W537" s="119" t="inlineStr">
        <is>
          <t>✅ 可导入</t>
        </is>
      </c>
    </row>
    <row r="538" customFormat="1" s="95">
      <c r="A538" s="100" t="n"/>
      <c r="B538" s="96" t="n"/>
      <c r="C538" s="96" t="n"/>
      <c r="D538" s="96" t="n"/>
      <c r="E538" s="96">
        <f>SUM(C538:D538)</f>
        <v/>
      </c>
      <c r="F538" s="96" t="n"/>
      <c r="G538" s="96" t="n"/>
      <c r="H538" s="96" t="n"/>
      <c r="I538" s="96">
        <f>SUM(F538:H538)</f>
        <v/>
      </c>
      <c r="J538" s="96" t="n"/>
      <c r="K538" s="96" t="n"/>
      <c r="L538" s="96" t="n"/>
      <c r="M538" s="96" t="n"/>
      <c r="N538" s="96" t="n"/>
      <c r="O538" s="96" t="n"/>
      <c r="P538" s="100" t="n"/>
      <c r="Q538" s="96" t="n"/>
      <c r="R538" s="96" t="n"/>
      <c r="S538" s="96" t="n"/>
      <c r="T538" s="96" t="n"/>
      <c r="U538" s="96" t="n"/>
      <c r="V538" s="96" t="n"/>
      <c r="W538" s="119" t="inlineStr">
        <is>
          <t>✅ 可导入</t>
        </is>
      </c>
    </row>
    <row r="539" customFormat="1" s="95">
      <c r="A539" s="100" t="n"/>
      <c r="B539" s="97" t="n"/>
      <c r="C539" s="97" t="n"/>
      <c r="D539" s="97" t="n"/>
      <c r="E539" s="97">
        <f>SUM(C539:D539)</f>
        <v/>
      </c>
      <c r="F539" s="97" t="n"/>
      <c r="G539" s="97" t="n"/>
      <c r="H539" s="97" t="n"/>
      <c r="I539" s="97">
        <f>SUM(F539:H539)</f>
        <v/>
      </c>
      <c r="J539" s="97" t="n"/>
      <c r="K539" s="97" t="n"/>
      <c r="L539" s="97" t="n"/>
      <c r="M539" s="97" t="n"/>
      <c r="N539" s="97" t="n"/>
      <c r="O539" s="97" t="n"/>
      <c r="P539" s="100" t="n"/>
      <c r="Q539" s="97" t="n"/>
      <c r="R539" s="97" t="n"/>
      <c r="S539" s="97" t="n"/>
      <c r="T539" s="97" t="n"/>
      <c r="U539" s="97" t="n"/>
      <c r="V539" s="97" t="n"/>
      <c r="W539" s="119" t="inlineStr">
        <is>
          <t>✅ 可导入</t>
        </is>
      </c>
    </row>
    <row r="540" customFormat="1" s="95">
      <c r="A540" s="100" t="n"/>
      <c r="B540" s="96" t="n"/>
      <c r="C540" s="96" t="n"/>
      <c r="D540" s="96" t="n"/>
      <c r="E540" s="96">
        <f>SUM(C540:D540)</f>
        <v/>
      </c>
      <c r="F540" s="96" t="n"/>
      <c r="G540" s="96" t="n"/>
      <c r="H540" s="96" t="n"/>
      <c r="I540" s="96">
        <f>SUM(F540:H540)</f>
        <v/>
      </c>
      <c r="J540" s="96" t="n"/>
      <c r="K540" s="96" t="n"/>
      <c r="L540" s="96" t="n"/>
      <c r="M540" s="96" t="n"/>
      <c r="N540" s="96" t="n"/>
      <c r="O540" s="96" t="n"/>
      <c r="P540" s="100" t="n"/>
      <c r="Q540" s="96" t="n"/>
      <c r="R540" s="96" t="n"/>
      <c r="S540" s="96" t="n"/>
      <c r="T540" s="96" t="n"/>
      <c r="U540" s="96" t="n"/>
      <c r="V540" s="96" t="n"/>
      <c r="W540" s="119" t="inlineStr">
        <is>
          <t>✅ 可导入</t>
        </is>
      </c>
    </row>
    <row r="541" customFormat="1" s="95">
      <c r="A541" s="100" t="n"/>
      <c r="B541" s="97" t="n"/>
      <c r="C541" s="97" t="n"/>
      <c r="D541" s="97" t="n"/>
      <c r="E541" s="97">
        <f>SUM(C541:D541)</f>
        <v/>
      </c>
      <c r="F541" s="97" t="n"/>
      <c r="G541" s="97" t="n"/>
      <c r="H541" s="97" t="n"/>
      <c r="I541" s="97">
        <f>SUM(F541:H541)</f>
        <v/>
      </c>
      <c r="J541" s="97" t="n"/>
      <c r="K541" s="97" t="n"/>
      <c r="L541" s="97" t="n"/>
      <c r="M541" s="97" t="n"/>
      <c r="N541" s="97" t="n"/>
      <c r="O541" s="97" t="n"/>
      <c r="P541" s="100" t="n"/>
      <c r="Q541" s="97" t="n"/>
      <c r="R541" s="97" t="n"/>
      <c r="S541" s="97" t="n"/>
      <c r="T541" s="97" t="n"/>
      <c r="U541" s="97" t="n"/>
      <c r="V541" s="97" t="n"/>
      <c r="W541" s="119" t="inlineStr">
        <is>
          <t>✅ 可导入</t>
        </is>
      </c>
    </row>
    <row r="542" customFormat="1" s="95">
      <c r="A542" s="100" t="n"/>
      <c r="B542" s="96" t="n"/>
      <c r="C542" s="96" t="n"/>
      <c r="D542" s="96" t="n"/>
      <c r="E542" s="96">
        <f>SUM(C542:D542)</f>
        <v/>
      </c>
      <c r="F542" s="96" t="n"/>
      <c r="G542" s="96" t="n"/>
      <c r="H542" s="96" t="n"/>
      <c r="I542" s="96">
        <f>SUM(F542:H542)</f>
        <v/>
      </c>
      <c r="J542" s="96" t="n"/>
      <c r="K542" s="96" t="n"/>
      <c r="L542" s="96" t="n"/>
      <c r="M542" s="96" t="n"/>
      <c r="N542" s="96" t="n"/>
      <c r="O542" s="96" t="n"/>
      <c r="P542" s="100" t="n"/>
      <c r="Q542" s="96" t="n"/>
      <c r="R542" s="96" t="n"/>
      <c r="S542" s="96" t="n"/>
      <c r="T542" s="96" t="n"/>
      <c r="U542" s="96" t="n"/>
      <c r="V542" s="96" t="n"/>
      <c r="W542" s="119" t="inlineStr">
        <is>
          <t>✅ 可导入</t>
        </is>
      </c>
    </row>
    <row r="543" customFormat="1" s="95">
      <c r="A543" s="100" t="n"/>
      <c r="B543" s="97" t="n"/>
      <c r="C543" s="97" t="n"/>
      <c r="D543" s="97" t="n"/>
      <c r="E543" s="97">
        <f>SUM(C543:D543)</f>
        <v/>
      </c>
      <c r="F543" s="97" t="n"/>
      <c r="G543" s="97" t="n"/>
      <c r="H543" s="97" t="n"/>
      <c r="I543" s="97">
        <f>SUM(F543:H543)</f>
        <v/>
      </c>
      <c r="J543" s="97" t="n"/>
      <c r="K543" s="97" t="n"/>
      <c r="L543" s="97" t="n"/>
      <c r="M543" s="97" t="n"/>
      <c r="N543" s="97" t="n"/>
      <c r="O543" s="97" t="n"/>
      <c r="P543" s="100" t="n"/>
      <c r="Q543" s="97" t="n"/>
      <c r="R543" s="97" t="n"/>
      <c r="S543" s="97" t="n"/>
      <c r="T543" s="97" t="n"/>
      <c r="U543" s="97" t="n"/>
      <c r="V543" s="97" t="n"/>
      <c r="W543" s="119" t="inlineStr">
        <is>
          <t>✅ 可导入</t>
        </is>
      </c>
    </row>
    <row r="544" customFormat="1" s="95">
      <c r="A544" s="100" t="n"/>
      <c r="B544" s="96" t="n"/>
      <c r="C544" s="96" t="n"/>
      <c r="D544" s="96" t="n"/>
      <c r="E544" s="96">
        <f>SUM(C544:D544)</f>
        <v/>
      </c>
      <c r="F544" s="96" t="n"/>
      <c r="G544" s="96" t="n"/>
      <c r="H544" s="96" t="n"/>
      <c r="I544" s="96">
        <f>SUM(F544:H544)</f>
        <v/>
      </c>
      <c r="J544" s="96" t="n"/>
      <c r="K544" s="96" t="n"/>
      <c r="L544" s="96" t="n"/>
      <c r="M544" s="96" t="n"/>
      <c r="N544" s="96" t="n"/>
      <c r="O544" s="96" t="n"/>
      <c r="P544" s="100" t="n"/>
      <c r="Q544" s="96" t="n"/>
      <c r="R544" s="96" t="n"/>
      <c r="S544" s="96" t="n"/>
      <c r="T544" s="96" t="n"/>
      <c r="U544" s="96" t="n"/>
      <c r="V544" s="96" t="n"/>
      <c r="W544" s="119" t="inlineStr">
        <is>
          <t>✅ 可导入</t>
        </is>
      </c>
    </row>
    <row r="545" customFormat="1" s="95">
      <c r="A545" s="100" t="n"/>
      <c r="B545" s="97" t="n"/>
      <c r="C545" s="97" t="n"/>
      <c r="D545" s="97" t="n"/>
      <c r="E545" s="97">
        <f>SUM(C545:D545)</f>
        <v/>
      </c>
      <c r="F545" s="97" t="n"/>
      <c r="G545" s="97" t="n"/>
      <c r="H545" s="97" t="n"/>
      <c r="I545" s="97">
        <f>SUM(F545:H545)</f>
        <v/>
      </c>
      <c r="J545" s="97" t="n"/>
      <c r="K545" s="97" t="n"/>
      <c r="L545" s="97" t="n"/>
      <c r="M545" s="97" t="n"/>
      <c r="N545" s="97" t="n"/>
      <c r="O545" s="97" t="n"/>
      <c r="P545" s="100" t="n"/>
      <c r="Q545" s="97" t="n"/>
      <c r="R545" s="97" t="n"/>
      <c r="S545" s="97" t="n"/>
      <c r="T545" s="97" t="n"/>
      <c r="U545" s="97" t="n"/>
      <c r="V545" s="97" t="n"/>
      <c r="W545" s="119" t="inlineStr">
        <is>
          <t>✅ 可导入</t>
        </is>
      </c>
    </row>
    <row r="546" customFormat="1" s="95">
      <c r="A546" s="100" t="n"/>
      <c r="B546" s="96" t="n"/>
      <c r="C546" s="96" t="n"/>
      <c r="D546" s="96" t="n"/>
      <c r="E546" s="96">
        <f>SUM(C546:D546)</f>
        <v/>
      </c>
      <c r="F546" s="96" t="n"/>
      <c r="G546" s="96" t="n"/>
      <c r="H546" s="96" t="n"/>
      <c r="I546" s="96">
        <f>SUM(F546:H546)</f>
        <v/>
      </c>
      <c r="J546" s="96" t="n"/>
      <c r="K546" s="96" t="n"/>
      <c r="L546" s="96" t="n"/>
      <c r="M546" s="96" t="n"/>
      <c r="N546" s="96" t="n"/>
      <c r="O546" s="96" t="n"/>
      <c r="P546" s="100" t="n"/>
      <c r="Q546" s="96" t="n"/>
      <c r="R546" s="96" t="n"/>
      <c r="S546" s="96" t="n"/>
      <c r="T546" s="96" t="n"/>
      <c r="U546" s="96" t="n"/>
      <c r="V546" s="96" t="n"/>
      <c r="W546" s="119" t="inlineStr">
        <is>
          <t>✅ 可导入</t>
        </is>
      </c>
    </row>
    <row r="547" customFormat="1" s="95">
      <c r="A547" s="100" t="n"/>
      <c r="B547" s="97" t="n"/>
      <c r="C547" s="97" t="n"/>
      <c r="D547" s="97" t="n"/>
      <c r="E547" s="97">
        <f>SUM(C547:D547)</f>
        <v/>
      </c>
      <c r="F547" s="97" t="n"/>
      <c r="G547" s="97" t="n"/>
      <c r="H547" s="97" t="n"/>
      <c r="I547" s="97">
        <f>SUM(F547:H547)</f>
        <v/>
      </c>
      <c r="J547" s="97" t="n"/>
      <c r="K547" s="97" t="n"/>
      <c r="L547" s="97" t="n"/>
      <c r="M547" s="97" t="n"/>
      <c r="N547" s="97" t="n"/>
      <c r="O547" s="97" t="n"/>
      <c r="P547" s="100" t="n"/>
      <c r="Q547" s="97" t="n"/>
      <c r="R547" s="97" t="n"/>
      <c r="S547" s="97" t="n"/>
      <c r="T547" s="97" t="n"/>
      <c r="U547" s="97" t="n"/>
      <c r="V547" s="97" t="n"/>
      <c r="W547" s="119" t="inlineStr">
        <is>
          <t>✅ 可导入</t>
        </is>
      </c>
    </row>
    <row r="548" customFormat="1" s="95">
      <c r="A548" s="100" t="n"/>
      <c r="B548" s="96" t="n"/>
      <c r="C548" s="96" t="n"/>
      <c r="D548" s="96" t="n"/>
      <c r="E548" s="96">
        <f>SUM(C548:D548)</f>
        <v/>
      </c>
      <c r="F548" s="96" t="n"/>
      <c r="G548" s="96" t="n"/>
      <c r="H548" s="96" t="n"/>
      <c r="I548" s="96">
        <f>SUM(F548:H548)</f>
        <v/>
      </c>
      <c r="J548" s="96" t="n"/>
      <c r="K548" s="96" t="n"/>
      <c r="L548" s="96" t="n"/>
      <c r="M548" s="96" t="n"/>
      <c r="N548" s="96" t="n"/>
      <c r="O548" s="96" t="n"/>
      <c r="P548" s="100" t="n"/>
      <c r="Q548" s="96" t="n"/>
      <c r="R548" s="96" t="n"/>
      <c r="S548" s="96" t="n"/>
      <c r="T548" s="96" t="n"/>
      <c r="U548" s="96" t="n"/>
      <c r="V548" s="96" t="n"/>
      <c r="W548" s="119" t="inlineStr">
        <is>
          <t>✅ 可导入</t>
        </is>
      </c>
    </row>
    <row r="549" customFormat="1" s="95">
      <c r="A549" s="100" t="n"/>
      <c r="B549" s="97" t="n"/>
      <c r="C549" s="97" t="n"/>
      <c r="D549" s="97" t="n"/>
      <c r="E549" s="97">
        <f>SUM(C549:D549)</f>
        <v/>
      </c>
      <c r="F549" s="97" t="n"/>
      <c r="G549" s="97" t="n"/>
      <c r="H549" s="97" t="n"/>
      <c r="I549" s="97">
        <f>SUM(F549:H549)</f>
        <v/>
      </c>
      <c r="J549" s="97" t="n"/>
      <c r="K549" s="97" t="n"/>
      <c r="L549" s="97" t="n"/>
      <c r="M549" s="97" t="n"/>
      <c r="N549" s="97" t="n"/>
      <c r="O549" s="97" t="n"/>
      <c r="P549" s="100" t="n"/>
      <c r="Q549" s="97" t="n"/>
      <c r="R549" s="97" t="n"/>
      <c r="S549" s="97" t="n"/>
      <c r="T549" s="97" t="n"/>
      <c r="U549" s="97" t="n"/>
      <c r="V549" s="97" t="n"/>
      <c r="W549" s="119" t="inlineStr">
        <is>
          <t>✅ 可导入</t>
        </is>
      </c>
    </row>
    <row r="550" customFormat="1" s="95">
      <c r="A550" s="100" t="n"/>
      <c r="B550" s="96" t="n"/>
      <c r="C550" s="96" t="n"/>
      <c r="D550" s="96" t="n"/>
      <c r="E550" s="96">
        <f>SUM(C550:D550)</f>
        <v/>
      </c>
      <c r="F550" s="96" t="n"/>
      <c r="G550" s="96" t="n"/>
      <c r="H550" s="96" t="n"/>
      <c r="I550" s="96">
        <f>SUM(F550:H550)</f>
        <v/>
      </c>
      <c r="J550" s="96" t="n"/>
      <c r="K550" s="96" t="n"/>
      <c r="L550" s="96" t="n"/>
      <c r="M550" s="96" t="n"/>
      <c r="N550" s="96" t="n"/>
      <c r="O550" s="96" t="n"/>
      <c r="P550" s="100" t="n"/>
      <c r="Q550" s="96" t="n"/>
      <c r="R550" s="96" t="n"/>
      <c r="S550" s="96" t="n"/>
      <c r="T550" s="96" t="n"/>
      <c r="U550" s="96" t="n"/>
      <c r="V550" s="96" t="n"/>
      <c r="W550" s="119" t="inlineStr">
        <is>
          <t>✅ 可导入</t>
        </is>
      </c>
    </row>
    <row r="551" customFormat="1" s="95">
      <c r="A551" s="100" t="n"/>
      <c r="B551" s="97" t="n"/>
      <c r="C551" s="97" t="n"/>
      <c r="D551" s="97" t="n"/>
      <c r="E551" s="97">
        <f>SUM(C551:D551)</f>
        <v/>
      </c>
      <c r="F551" s="97" t="n"/>
      <c r="G551" s="97" t="n"/>
      <c r="H551" s="97" t="n"/>
      <c r="I551" s="97">
        <f>SUM(F551:H551)</f>
        <v/>
      </c>
      <c r="J551" s="97" t="n"/>
      <c r="K551" s="97" t="n"/>
      <c r="L551" s="97" t="n"/>
      <c r="M551" s="97" t="n"/>
      <c r="N551" s="97" t="n"/>
      <c r="O551" s="97" t="n"/>
      <c r="P551" s="100" t="n"/>
      <c r="Q551" s="97" t="n"/>
      <c r="R551" s="97" t="n"/>
      <c r="S551" s="97" t="n"/>
      <c r="T551" s="97" t="n"/>
      <c r="U551" s="97" t="n"/>
      <c r="V551" s="97" t="n"/>
      <c r="W551" s="119" t="inlineStr">
        <is>
          <t>✅ 可导入</t>
        </is>
      </c>
    </row>
    <row r="552" customFormat="1" s="95">
      <c r="A552" s="100" t="n"/>
      <c r="B552" s="96" t="n"/>
      <c r="C552" s="96" t="n"/>
      <c r="D552" s="96" t="n"/>
      <c r="E552" s="96">
        <f>SUM(C552:D552)</f>
        <v/>
      </c>
      <c r="F552" s="96" t="n"/>
      <c r="G552" s="96" t="n"/>
      <c r="H552" s="96" t="n"/>
      <c r="I552" s="96">
        <f>SUM(F552:H552)</f>
        <v/>
      </c>
      <c r="J552" s="96" t="n"/>
      <c r="K552" s="96" t="n"/>
      <c r="L552" s="96" t="n"/>
      <c r="M552" s="96" t="n"/>
      <c r="N552" s="96" t="n"/>
      <c r="O552" s="96" t="n"/>
      <c r="P552" s="100" t="n"/>
      <c r="Q552" s="96" t="n"/>
      <c r="R552" s="96" t="n"/>
      <c r="S552" s="96" t="n"/>
      <c r="T552" s="96" t="n"/>
      <c r="U552" s="96" t="n"/>
      <c r="V552" s="96" t="n"/>
      <c r="W552" s="119" t="inlineStr">
        <is>
          <t>✅ 可导入</t>
        </is>
      </c>
    </row>
    <row r="553" customFormat="1" s="95">
      <c r="A553" s="100" t="n"/>
      <c r="B553" s="97" t="n"/>
      <c r="C553" s="97" t="n"/>
      <c r="D553" s="97" t="n"/>
      <c r="E553" s="97">
        <f>SUM(C553:D553)</f>
        <v/>
      </c>
      <c r="F553" s="97" t="n"/>
      <c r="G553" s="97" t="n"/>
      <c r="H553" s="97" t="n"/>
      <c r="I553" s="97">
        <f>SUM(F553:H553)</f>
        <v/>
      </c>
      <c r="J553" s="97" t="n"/>
      <c r="K553" s="97" t="n"/>
      <c r="L553" s="97" t="n"/>
      <c r="M553" s="97" t="n"/>
      <c r="N553" s="97" t="n"/>
      <c r="O553" s="97" t="n"/>
      <c r="P553" s="100" t="n"/>
      <c r="Q553" s="97" t="n"/>
      <c r="R553" s="97" t="n"/>
      <c r="S553" s="97" t="n"/>
      <c r="T553" s="97" t="n"/>
      <c r="U553" s="97" t="n"/>
      <c r="V553" s="97" t="n"/>
      <c r="W553" s="119" t="inlineStr">
        <is>
          <t>✅ 可导入</t>
        </is>
      </c>
    </row>
    <row r="554" customFormat="1" s="95">
      <c r="A554" s="100" t="n"/>
      <c r="B554" s="96" t="n"/>
      <c r="C554" s="96" t="n"/>
      <c r="D554" s="96" t="n"/>
      <c r="E554" s="96">
        <f>SUM(C554:D554)</f>
        <v/>
      </c>
      <c r="F554" s="96" t="n"/>
      <c r="G554" s="96" t="n"/>
      <c r="H554" s="96" t="n"/>
      <c r="I554" s="96">
        <f>SUM(F554:H554)</f>
        <v/>
      </c>
      <c r="J554" s="96" t="n"/>
      <c r="K554" s="96" t="n"/>
      <c r="L554" s="96" t="n"/>
      <c r="M554" s="96" t="n"/>
      <c r="N554" s="96" t="n"/>
      <c r="O554" s="96" t="n"/>
      <c r="P554" s="100" t="n"/>
      <c r="Q554" s="96" t="n"/>
      <c r="R554" s="96" t="n"/>
      <c r="S554" s="96" t="n"/>
      <c r="T554" s="96" t="n"/>
      <c r="U554" s="96" t="n"/>
      <c r="V554" s="96" t="n"/>
      <c r="W554" s="119" t="inlineStr">
        <is>
          <t>✅ 可导入</t>
        </is>
      </c>
    </row>
    <row r="555" customFormat="1" s="95">
      <c r="A555" s="100" t="n"/>
      <c r="B555" s="97" t="n"/>
      <c r="C555" s="97" t="n"/>
      <c r="D555" s="97" t="n"/>
      <c r="E555" s="97">
        <f>SUM(C555:D555)</f>
        <v/>
      </c>
      <c r="F555" s="97" t="n"/>
      <c r="G555" s="97" t="n"/>
      <c r="H555" s="97" t="n"/>
      <c r="I555" s="97">
        <f>SUM(F555:H555)</f>
        <v/>
      </c>
      <c r="J555" s="97" t="n"/>
      <c r="K555" s="97" t="n"/>
      <c r="L555" s="97" t="n"/>
      <c r="M555" s="97" t="n"/>
      <c r="N555" s="97" t="n"/>
      <c r="O555" s="97" t="n"/>
      <c r="P555" s="100" t="n"/>
      <c r="Q555" s="97" t="n"/>
      <c r="R555" s="97" t="n"/>
      <c r="S555" s="97" t="n"/>
      <c r="T555" s="97" t="n"/>
      <c r="U555" s="97" t="n"/>
      <c r="V555" s="97" t="n"/>
      <c r="W555" s="119" t="inlineStr">
        <is>
          <t>✅ 可导入</t>
        </is>
      </c>
    </row>
    <row r="556" customFormat="1" s="95">
      <c r="A556" s="100" t="n"/>
      <c r="B556" s="96" t="n"/>
      <c r="C556" s="96" t="n"/>
      <c r="D556" s="96" t="n"/>
      <c r="E556" s="96">
        <f>SUM(C556:D556)</f>
        <v/>
      </c>
      <c r="F556" s="96" t="n"/>
      <c r="G556" s="96" t="n"/>
      <c r="H556" s="96" t="n"/>
      <c r="I556" s="96">
        <f>SUM(F556:H556)</f>
        <v/>
      </c>
      <c r="J556" s="96" t="n"/>
      <c r="K556" s="96" t="n"/>
      <c r="L556" s="96" t="n"/>
      <c r="M556" s="96" t="n"/>
      <c r="N556" s="96" t="n"/>
      <c r="O556" s="96" t="n"/>
      <c r="P556" s="100" t="n"/>
      <c r="Q556" s="96" t="n"/>
      <c r="R556" s="96" t="n"/>
      <c r="S556" s="96" t="n"/>
      <c r="T556" s="96" t="n"/>
      <c r="U556" s="96" t="n"/>
      <c r="V556" s="96" t="n"/>
      <c r="W556" s="119" t="inlineStr">
        <is>
          <t>✅ 可导入</t>
        </is>
      </c>
    </row>
    <row r="557" customFormat="1" s="95">
      <c r="A557" s="100" t="n"/>
      <c r="B557" s="97" t="n"/>
      <c r="C557" s="97" t="n"/>
      <c r="D557" s="97" t="n"/>
      <c r="E557" s="97">
        <f>SUM(C557:D557)</f>
        <v/>
      </c>
      <c r="F557" s="97" t="n"/>
      <c r="G557" s="97" t="n"/>
      <c r="H557" s="97" t="n"/>
      <c r="I557" s="97">
        <f>SUM(F557:H557)</f>
        <v/>
      </c>
      <c r="J557" s="97" t="n"/>
      <c r="K557" s="97" t="n"/>
      <c r="L557" s="97" t="n"/>
      <c r="M557" s="97" t="n"/>
      <c r="N557" s="97" t="n"/>
      <c r="O557" s="97" t="n"/>
      <c r="P557" s="100" t="n"/>
      <c r="Q557" s="97" t="n"/>
      <c r="R557" s="97" t="n"/>
      <c r="S557" s="97" t="n"/>
      <c r="T557" s="97" t="n"/>
      <c r="U557" s="97" t="n"/>
      <c r="V557" s="97" t="n"/>
      <c r="W557" s="119" t="inlineStr">
        <is>
          <t>✅ 可导入</t>
        </is>
      </c>
    </row>
    <row r="558" customFormat="1" s="95">
      <c r="A558" s="100" t="n"/>
      <c r="B558" s="96" t="n"/>
      <c r="C558" s="96" t="n"/>
      <c r="D558" s="96" t="n"/>
      <c r="E558" s="96">
        <f>SUM(C558:D558)</f>
        <v/>
      </c>
      <c r="F558" s="96" t="n"/>
      <c r="G558" s="96" t="n"/>
      <c r="H558" s="96" t="n"/>
      <c r="I558" s="96">
        <f>SUM(F558:H558)</f>
        <v/>
      </c>
      <c r="J558" s="96" t="n"/>
      <c r="K558" s="96" t="n"/>
      <c r="L558" s="96" t="n"/>
      <c r="M558" s="96" t="n"/>
      <c r="N558" s="96" t="n"/>
      <c r="O558" s="96" t="n"/>
      <c r="P558" s="100" t="n"/>
      <c r="Q558" s="96" t="n"/>
      <c r="R558" s="96" t="n"/>
      <c r="S558" s="96" t="n"/>
      <c r="T558" s="96" t="n"/>
      <c r="U558" s="96" t="n"/>
      <c r="V558" s="96" t="n"/>
      <c r="W558" s="119" t="inlineStr">
        <is>
          <t>✅ 可导入</t>
        </is>
      </c>
    </row>
    <row r="559" customFormat="1" s="95">
      <c r="A559" s="100" t="n"/>
      <c r="B559" s="97" t="n"/>
      <c r="C559" s="97" t="n"/>
      <c r="D559" s="97" t="n"/>
      <c r="E559" s="97">
        <f>SUM(C559:D559)</f>
        <v/>
      </c>
      <c r="F559" s="97" t="n"/>
      <c r="G559" s="97" t="n"/>
      <c r="H559" s="97" t="n"/>
      <c r="I559" s="97">
        <f>SUM(F559:H559)</f>
        <v/>
      </c>
      <c r="J559" s="97" t="n"/>
      <c r="K559" s="97" t="n"/>
      <c r="L559" s="97" t="n"/>
      <c r="M559" s="97" t="n"/>
      <c r="N559" s="97" t="n"/>
      <c r="O559" s="97" t="n"/>
      <c r="P559" s="100" t="n"/>
      <c r="Q559" s="97" t="n"/>
      <c r="R559" s="97" t="n"/>
      <c r="S559" s="97" t="n"/>
      <c r="T559" s="97" t="n"/>
      <c r="U559" s="97" t="n"/>
      <c r="V559" s="97" t="n"/>
      <c r="W559" s="119" t="inlineStr">
        <is>
          <t>✅ 可导入</t>
        </is>
      </c>
    </row>
    <row r="560" customFormat="1" s="95">
      <c r="A560" s="100" t="n"/>
      <c r="B560" s="96" t="n"/>
      <c r="C560" s="96" t="n"/>
      <c r="D560" s="96" t="n"/>
      <c r="E560" s="96">
        <f>SUM(C560:D560)</f>
        <v/>
      </c>
      <c r="F560" s="96" t="n"/>
      <c r="G560" s="96" t="n"/>
      <c r="H560" s="96" t="n"/>
      <c r="I560" s="96">
        <f>SUM(F560:H560)</f>
        <v/>
      </c>
      <c r="J560" s="96" t="n"/>
      <c r="K560" s="96" t="n"/>
      <c r="L560" s="96" t="n"/>
      <c r="M560" s="96" t="n"/>
      <c r="N560" s="96" t="n"/>
      <c r="O560" s="96" t="n"/>
      <c r="P560" s="100" t="n"/>
      <c r="Q560" s="96" t="n"/>
      <c r="R560" s="96" t="n"/>
      <c r="S560" s="96" t="n"/>
      <c r="T560" s="96" t="n"/>
      <c r="U560" s="96" t="n"/>
      <c r="V560" s="96" t="n"/>
      <c r="W560" s="119" t="inlineStr">
        <is>
          <t>✅ 可导入</t>
        </is>
      </c>
    </row>
    <row r="561" customFormat="1" s="95">
      <c r="A561" s="100" t="n"/>
      <c r="B561" s="97" t="n"/>
      <c r="C561" s="97" t="n"/>
      <c r="D561" s="97" t="n"/>
      <c r="E561" s="97">
        <f>SUM(C561:D561)</f>
        <v/>
      </c>
      <c r="F561" s="97" t="n"/>
      <c r="G561" s="97" t="n"/>
      <c r="H561" s="97" t="n"/>
      <c r="I561" s="97">
        <f>SUM(F561:H561)</f>
        <v/>
      </c>
      <c r="J561" s="97" t="n"/>
      <c r="K561" s="97" t="n"/>
      <c r="L561" s="97" t="n"/>
      <c r="M561" s="97" t="n"/>
      <c r="N561" s="97" t="n"/>
      <c r="O561" s="97" t="n"/>
      <c r="P561" s="100" t="n"/>
      <c r="Q561" s="97" t="n"/>
      <c r="R561" s="97" t="n"/>
      <c r="S561" s="97" t="n"/>
      <c r="T561" s="97" t="n"/>
      <c r="U561" s="97" t="n"/>
      <c r="V561" s="97" t="n"/>
      <c r="W561" s="119" t="inlineStr">
        <is>
          <t>✅ 可导入</t>
        </is>
      </c>
    </row>
    <row r="562" customFormat="1" s="95">
      <c r="A562" s="100" t="n"/>
      <c r="B562" s="96" t="n"/>
      <c r="C562" s="96" t="n"/>
      <c r="D562" s="96" t="n"/>
      <c r="E562" s="96">
        <f>SUM(C562:D562)</f>
        <v/>
      </c>
      <c r="F562" s="96" t="n"/>
      <c r="G562" s="96" t="n"/>
      <c r="H562" s="96" t="n"/>
      <c r="I562" s="96">
        <f>SUM(F562:H562)</f>
        <v/>
      </c>
      <c r="J562" s="96" t="n"/>
      <c r="K562" s="96" t="n"/>
      <c r="L562" s="96" t="n"/>
      <c r="M562" s="96" t="n"/>
      <c r="N562" s="96" t="n"/>
      <c r="O562" s="96" t="n"/>
      <c r="P562" s="100" t="n"/>
      <c r="Q562" s="96" t="n"/>
      <c r="R562" s="96" t="n"/>
      <c r="S562" s="96" t="n"/>
      <c r="T562" s="96" t="n"/>
      <c r="U562" s="96" t="n"/>
      <c r="V562" s="96" t="n"/>
      <c r="W562" s="119" t="inlineStr">
        <is>
          <t>✅ 可导入</t>
        </is>
      </c>
    </row>
    <row r="563" customFormat="1" s="95">
      <c r="A563" s="100" t="n"/>
      <c r="B563" s="97" t="n"/>
      <c r="C563" s="97" t="n"/>
      <c r="D563" s="97" t="n"/>
      <c r="E563" s="97">
        <f>SUM(C563:D563)</f>
        <v/>
      </c>
      <c r="F563" s="97" t="n"/>
      <c r="G563" s="97" t="n"/>
      <c r="H563" s="97" t="n"/>
      <c r="I563" s="97">
        <f>SUM(F563:H563)</f>
        <v/>
      </c>
      <c r="J563" s="97" t="n"/>
      <c r="K563" s="97" t="n"/>
      <c r="L563" s="97" t="n"/>
      <c r="M563" s="97" t="n"/>
      <c r="N563" s="97" t="n"/>
      <c r="O563" s="97" t="n"/>
      <c r="P563" s="100" t="n"/>
      <c r="Q563" s="97" t="n"/>
      <c r="R563" s="97" t="n"/>
      <c r="S563" s="97" t="n"/>
      <c r="T563" s="97" t="n"/>
      <c r="U563" s="97" t="n"/>
      <c r="V563" s="97" t="n"/>
      <c r="W563" s="119" t="inlineStr">
        <is>
          <t>✅ 可导入</t>
        </is>
      </c>
    </row>
    <row r="564" customFormat="1" s="95">
      <c r="A564" s="100" t="n"/>
      <c r="B564" s="96" t="n"/>
      <c r="C564" s="96" t="n"/>
      <c r="D564" s="96" t="n"/>
      <c r="E564" s="96">
        <f>SUM(C564:D564)</f>
        <v/>
      </c>
      <c r="F564" s="96" t="n"/>
      <c r="G564" s="96" t="n"/>
      <c r="H564" s="96" t="n"/>
      <c r="I564" s="96">
        <f>SUM(F564:H564)</f>
        <v/>
      </c>
      <c r="J564" s="96" t="n"/>
      <c r="K564" s="96" t="n"/>
      <c r="L564" s="96" t="n"/>
      <c r="M564" s="96" t="n"/>
      <c r="N564" s="96" t="n"/>
      <c r="O564" s="96" t="n"/>
      <c r="P564" s="100" t="n"/>
      <c r="Q564" s="96" t="n"/>
      <c r="R564" s="96" t="n"/>
      <c r="S564" s="96" t="n"/>
      <c r="T564" s="96" t="n"/>
      <c r="U564" s="96" t="n"/>
      <c r="V564" s="96" t="n"/>
      <c r="W564" s="119" t="inlineStr">
        <is>
          <t>✅ 可导入</t>
        </is>
      </c>
    </row>
    <row r="565" customFormat="1" s="95">
      <c r="A565" s="100" t="n"/>
      <c r="B565" s="97" t="n"/>
      <c r="C565" s="97" t="n"/>
      <c r="D565" s="97" t="n"/>
      <c r="E565" s="97">
        <f>SUM(C565:D565)</f>
        <v/>
      </c>
      <c r="F565" s="97" t="n"/>
      <c r="G565" s="97" t="n"/>
      <c r="H565" s="97" t="n"/>
      <c r="I565" s="97">
        <f>SUM(F565:H565)</f>
        <v/>
      </c>
      <c r="J565" s="97" t="n"/>
      <c r="K565" s="97" t="n"/>
      <c r="L565" s="97" t="n"/>
      <c r="M565" s="97" t="n"/>
      <c r="N565" s="97" t="n"/>
      <c r="O565" s="97" t="n"/>
      <c r="P565" s="100" t="n"/>
      <c r="Q565" s="97" t="n"/>
      <c r="R565" s="97" t="n"/>
      <c r="S565" s="97" t="n"/>
      <c r="T565" s="97" t="n"/>
      <c r="U565" s="97" t="n"/>
      <c r="V565" s="97" t="n"/>
      <c r="W565" s="119" t="inlineStr">
        <is>
          <t>✅ 可导入</t>
        </is>
      </c>
    </row>
    <row r="566" customFormat="1" s="95">
      <c r="A566" s="100" t="n"/>
      <c r="B566" s="96" t="n"/>
      <c r="C566" s="96" t="n"/>
      <c r="D566" s="96" t="n"/>
      <c r="E566" s="96">
        <f>SUM(C566:D566)</f>
        <v/>
      </c>
      <c r="F566" s="96" t="n"/>
      <c r="G566" s="96" t="n"/>
      <c r="H566" s="96" t="n"/>
      <c r="I566" s="96">
        <f>SUM(F566:H566)</f>
        <v/>
      </c>
      <c r="J566" s="96" t="n"/>
      <c r="K566" s="96" t="n"/>
      <c r="L566" s="96" t="n"/>
      <c r="M566" s="96" t="n"/>
      <c r="N566" s="96" t="n"/>
      <c r="O566" s="96" t="n"/>
      <c r="P566" s="100" t="n"/>
      <c r="Q566" s="96" t="n"/>
      <c r="R566" s="96" t="n"/>
      <c r="S566" s="96" t="n"/>
      <c r="T566" s="96" t="n"/>
      <c r="U566" s="96" t="n"/>
      <c r="V566" s="96" t="n"/>
      <c r="W566" s="119" t="inlineStr">
        <is>
          <t>✅ 可导入</t>
        </is>
      </c>
    </row>
    <row r="567" customFormat="1" s="95">
      <c r="A567" s="100" t="n"/>
      <c r="B567" s="97" t="n"/>
      <c r="C567" s="97" t="n"/>
      <c r="D567" s="97" t="n"/>
      <c r="E567" s="97">
        <f>SUM(C567:D567)</f>
        <v/>
      </c>
      <c r="F567" s="97" t="n"/>
      <c r="G567" s="97" t="n"/>
      <c r="H567" s="97" t="n"/>
      <c r="I567" s="97">
        <f>SUM(F567:H567)</f>
        <v/>
      </c>
      <c r="J567" s="97" t="n"/>
      <c r="K567" s="97" t="n"/>
      <c r="L567" s="97" t="n"/>
      <c r="M567" s="97" t="n"/>
      <c r="N567" s="97" t="n"/>
      <c r="O567" s="97" t="n"/>
      <c r="P567" s="100" t="n"/>
      <c r="Q567" s="97" t="n"/>
      <c r="R567" s="97" t="n"/>
      <c r="S567" s="97" t="n"/>
      <c r="T567" s="97" t="n"/>
      <c r="U567" s="97" t="n"/>
      <c r="V567" s="97" t="n"/>
      <c r="W567" s="119" t="inlineStr">
        <is>
          <t>✅ 可导入</t>
        </is>
      </c>
    </row>
    <row r="568" customFormat="1" s="95">
      <c r="A568" s="100" t="n"/>
      <c r="B568" s="96" t="n"/>
      <c r="C568" s="96" t="n"/>
      <c r="D568" s="96" t="n"/>
      <c r="E568" s="96">
        <f>SUM(C568:D568)</f>
        <v/>
      </c>
      <c r="F568" s="96" t="n"/>
      <c r="G568" s="96" t="n"/>
      <c r="H568" s="96" t="n"/>
      <c r="I568" s="96">
        <f>SUM(F568:H568)</f>
        <v/>
      </c>
      <c r="J568" s="96" t="n"/>
      <c r="K568" s="96" t="n"/>
      <c r="L568" s="96" t="n"/>
      <c r="M568" s="96" t="n"/>
      <c r="N568" s="96" t="n"/>
      <c r="O568" s="96" t="n"/>
      <c r="P568" s="100" t="n"/>
      <c r="Q568" s="96" t="n"/>
      <c r="R568" s="96" t="n"/>
      <c r="S568" s="96" t="n"/>
      <c r="T568" s="96" t="n"/>
      <c r="U568" s="96" t="n"/>
      <c r="V568" s="96" t="n"/>
      <c r="W568" s="119" t="inlineStr">
        <is>
          <t>✅ 可导入</t>
        </is>
      </c>
    </row>
    <row r="569" customFormat="1" s="95">
      <c r="A569" s="100" t="n"/>
      <c r="B569" s="97" t="n"/>
      <c r="C569" s="97" t="n"/>
      <c r="D569" s="97" t="n"/>
      <c r="E569" s="97">
        <f>SUM(C569:D569)</f>
        <v/>
      </c>
      <c r="F569" s="97" t="n"/>
      <c r="G569" s="97" t="n"/>
      <c r="H569" s="97" t="n"/>
      <c r="I569" s="97">
        <f>SUM(F569:H569)</f>
        <v/>
      </c>
      <c r="J569" s="97" t="n"/>
      <c r="K569" s="97" t="n"/>
      <c r="L569" s="97" t="n"/>
      <c r="M569" s="97" t="n"/>
      <c r="N569" s="97" t="n"/>
      <c r="O569" s="97" t="n"/>
      <c r="P569" s="100" t="n"/>
      <c r="Q569" s="97" t="n"/>
      <c r="R569" s="97" t="n"/>
      <c r="S569" s="97" t="n"/>
      <c r="T569" s="97" t="n"/>
      <c r="U569" s="97" t="n"/>
      <c r="V569" s="97" t="n"/>
      <c r="W569" s="119" t="inlineStr">
        <is>
          <t>✅ 可导入</t>
        </is>
      </c>
    </row>
    <row r="570" customFormat="1" s="95">
      <c r="A570" s="100" t="n"/>
      <c r="B570" s="96" t="n"/>
      <c r="C570" s="96" t="n"/>
      <c r="D570" s="96" t="n"/>
      <c r="E570" s="96">
        <f>SUM(C570:D570)</f>
        <v/>
      </c>
      <c r="F570" s="96" t="n"/>
      <c r="G570" s="96" t="n"/>
      <c r="H570" s="96" t="n"/>
      <c r="I570" s="96">
        <f>SUM(F570:H570)</f>
        <v/>
      </c>
      <c r="J570" s="96" t="n"/>
      <c r="K570" s="96" t="n"/>
      <c r="L570" s="96" t="n"/>
      <c r="M570" s="96" t="n"/>
      <c r="N570" s="96" t="n"/>
      <c r="O570" s="96" t="n"/>
      <c r="P570" s="100" t="n"/>
      <c r="Q570" s="96" t="n"/>
      <c r="R570" s="96" t="n"/>
      <c r="S570" s="96" t="n"/>
      <c r="T570" s="96" t="n"/>
      <c r="U570" s="96" t="n"/>
      <c r="V570" s="96" t="n"/>
      <c r="W570" s="119" t="inlineStr">
        <is>
          <t>✅ 可导入</t>
        </is>
      </c>
    </row>
    <row r="571" customFormat="1" s="95">
      <c r="A571" s="100" t="n"/>
      <c r="B571" s="97" t="n"/>
      <c r="C571" s="97" t="n"/>
      <c r="D571" s="97" t="n"/>
      <c r="E571" s="97">
        <f>SUM(C571:D571)</f>
        <v/>
      </c>
      <c r="F571" s="97" t="n"/>
      <c r="G571" s="97" t="n"/>
      <c r="H571" s="97" t="n"/>
      <c r="I571" s="97">
        <f>SUM(F571:H571)</f>
        <v/>
      </c>
      <c r="J571" s="97" t="n"/>
      <c r="K571" s="97" t="n"/>
      <c r="L571" s="97" t="n"/>
      <c r="M571" s="97" t="n"/>
      <c r="N571" s="97" t="n"/>
      <c r="O571" s="97" t="n"/>
      <c r="P571" s="100" t="n"/>
      <c r="Q571" s="97" t="n"/>
      <c r="R571" s="97" t="n"/>
      <c r="S571" s="97" t="n"/>
      <c r="T571" s="97" t="n"/>
      <c r="U571" s="97" t="n"/>
      <c r="V571" s="97" t="n"/>
      <c r="W571" s="119" t="inlineStr">
        <is>
          <t>✅ 可导入</t>
        </is>
      </c>
    </row>
    <row r="572" customFormat="1" s="95">
      <c r="A572" s="100" t="n"/>
      <c r="B572" s="96" t="n"/>
      <c r="C572" s="96" t="n"/>
      <c r="D572" s="96" t="n"/>
      <c r="E572" s="96">
        <f>SUM(C572:D572)</f>
        <v/>
      </c>
      <c r="F572" s="96" t="n"/>
      <c r="G572" s="96" t="n"/>
      <c r="H572" s="96" t="n"/>
      <c r="I572" s="96">
        <f>SUM(F572:H572)</f>
        <v/>
      </c>
      <c r="J572" s="96" t="n"/>
      <c r="K572" s="96" t="n"/>
      <c r="L572" s="96" t="n"/>
      <c r="M572" s="96" t="n"/>
      <c r="N572" s="96" t="n"/>
      <c r="O572" s="96" t="n"/>
      <c r="P572" s="100" t="n"/>
      <c r="Q572" s="96" t="n"/>
      <c r="R572" s="96" t="n"/>
      <c r="S572" s="96" t="n"/>
      <c r="T572" s="96" t="n"/>
      <c r="U572" s="96" t="n"/>
      <c r="V572" s="96" t="n"/>
      <c r="W572" s="119" t="inlineStr">
        <is>
          <t>✅ 可导入</t>
        </is>
      </c>
    </row>
    <row r="573" customFormat="1" s="95">
      <c r="A573" s="100" t="n"/>
      <c r="B573" s="97" t="n"/>
      <c r="C573" s="97" t="n"/>
      <c r="D573" s="97" t="n"/>
      <c r="E573" s="97">
        <f>SUM(C573:D573)</f>
        <v/>
      </c>
      <c r="F573" s="97" t="n"/>
      <c r="G573" s="97" t="n"/>
      <c r="H573" s="97" t="n"/>
      <c r="I573" s="97">
        <f>SUM(F573:H573)</f>
        <v/>
      </c>
      <c r="J573" s="97" t="n"/>
      <c r="K573" s="97" t="n"/>
      <c r="L573" s="97" t="n"/>
      <c r="M573" s="97" t="n"/>
      <c r="N573" s="97" t="n"/>
      <c r="O573" s="97" t="n"/>
      <c r="P573" s="100" t="n"/>
      <c r="Q573" s="97" t="n"/>
      <c r="R573" s="97" t="n"/>
      <c r="S573" s="97" t="n"/>
      <c r="T573" s="97" t="n"/>
      <c r="U573" s="97" t="n"/>
      <c r="V573" s="97" t="n"/>
      <c r="W573" s="119" t="inlineStr">
        <is>
          <t>✅ 可导入</t>
        </is>
      </c>
    </row>
    <row r="574" customFormat="1" s="95">
      <c r="A574" s="100" t="n"/>
      <c r="B574" s="96" t="n"/>
      <c r="C574" s="96" t="n"/>
      <c r="D574" s="96" t="n"/>
      <c r="E574" s="96">
        <f>SUM(C574:D574)</f>
        <v/>
      </c>
      <c r="F574" s="96" t="n"/>
      <c r="G574" s="96" t="n"/>
      <c r="H574" s="96" t="n"/>
      <c r="I574" s="96">
        <f>SUM(F574:H574)</f>
        <v/>
      </c>
      <c r="J574" s="96" t="n"/>
      <c r="K574" s="96" t="n"/>
      <c r="L574" s="96" t="n"/>
      <c r="M574" s="96" t="n"/>
      <c r="N574" s="96" t="n"/>
      <c r="O574" s="96" t="n"/>
      <c r="P574" s="100" t="n"/>
      <c r="Q574" s="96" t="n"/>
      <c r="R574" s="96" t="n"/>
      <c r="S574" s="96" t="n"/>
      <c r="T574" s="96" t="n"/>
      <c r="U574" s="96" t="n"/>
      <c r="V574" s="96" t="n"/>
      <c r="W574" s="119" t="inlineStr">
        <is>
          <t>✅ 可导入</t>
        </is>
      </c>
    </row>
    <row r="575" customFormat="1" s="95">
      <c r="A575" s="100" t="n"/>
      <c r="B575" s="97" t="n"/>
      <c r="C575" s="97" t="n"/>
      <c r="D575" s="97" t="n"/>
      <c r="E575" s="97">
        <f>SUM(C575:D575)</f>
        <v/>
      </c>
      <c r="F575" s="97" t="n"/>
      <c r="G575" s="97" t="n"/>
      <c r="H575" s="97" t="n"/>
      <c r="I575" s="97">
        <f>SUM(F575:H575)</f>
        <v/>
      </c>
      <c r="J575" s="97" t="n"/>
      <c r="K575" s="97" t="n"/>
      <c r="L575" s="97" t="n"/>
      <c r="M575" s="97" t="n"/>
      <c r="N575" s="97" t="n"/>
      <c r="O575" s="97" t="n"/>
      <c r="P575" s="100" t="n"/>
      <c r="Q575" s="97" t="n"/>
      <c r="R575" s="97" t="n"/>
      <c r="S575" s="97" t="n"/>
      <c r="T575" s="97" t="n"/>
      <c r="U575" s="97" t="n"/>
      <c r="V575" s="97" t="n"/>
      <c r="W575" s="119" t="inlineStr">
        <is>
          <t>✅ 可导入</t>
        </is>
      </c>
    </row>
    <row r="576" customFormat="1" s="95">
      <c r="A576" s="100" t="n"/>
      <c r="B576" s="96" t="n"/>
      <c r="C576" s="96" t="n"/>
      <c r="D576" s="96" t="n"/>
      <c r="E576" s="96">
        <f>SUM(C576:D576)</f>
        <v/>
      </c>
      <c r="F576" s="96" t="n"/>
      <c r="G576" s="96" t="n"/>
      <c r="H576" s="96" t="n"/>
      <c r="I576" s="96">
        <f>SUM(F576:H576)</f>
        <v/>
      </c>
      <c r="J576" s="96" t="n"/>
      <c r="K576" s="96" t="n"/>
      <c r="L576" s="96" t="n"/>
      <c r="M576" s="96" t="n"/>
      <c r="N576" s="96" t="n"/>
      <c r="O576" s="96" t="n"/>
      <c r="P576" s="100" t="n"/>
      <c r="Q576" s="96" t="n"/>
      <c r="R576" s="96" t="n"/>
      <c r="S576" s="96" t="n"/>
      <c r="T576" s="96" t="n"/>
      <c r="U576" s="96" t="n"/>
      <c r="V576" s="96" t="n"/>
      <c r="W576" s="119" t="inlineStr">
        <is>
          <t>✅ 可导入</t>
        </is>
      </c>
    </row>
    <row r="577" customFormat="1" s="95">
      <c r="A577" s="100" t="n"/>
      <c r="B577" s="97" t="n"/>
      <c r="C577" s="97" t="n"/>
      <c r="D577" s="97" t="n"/>
      <c r="E577" s="97">
        <f>SUM(C577:D577)</f>
        <v/>
      </c>
      <c r="F577" s="97" t="n"/>
      <c r="G577" s="97" t="n"/>
      <c r="H577" s="97" t="n"/>
      <c r="I577" s="97">
        <f>SUM(F577:H577)</f>
        <v/>
      </c>
      <c r="J577" s="97" t="n"/>
      <c r="K577" s="97" t="n"/>
      <c r="L577" s="97" t="n"/>
      <c r="M577" s="97" t="n"/>
      <c r="N577" s="97" t="n"/>
      <c r="O577" s="97" t="n"/>
      <c r="P577" s="100" t="n"/>
      <c r="Q577" s="97" t="n"/>
      <c r="R577" s="97" t="n"/>
      <c r="S577" s="97" t="n"/>
      <c r="T577" s="97" t="n"/>
      <c r="U577" s="97" t="n"/>
      <c r="V577" s="97" t="n"/>
      <c r="W577" s="119" t="inlineStr">
        <is>
          <t>✅ 可导入</t>
        </is>
      </c>
    </row>
    <row r="578" customFormat="1" s="95">
      <c r="A578" s="100" t="n"/>
      <c r="B578" s="96" t="n"/>
      <c r="C578" s="96" t="n"/>
      <c r="D578" s="96" t="n"/>
      <c r="E578" s="96">
        <f>SUM(C578:D578)</f>
        <v/>
      </c>
      <c r="F578" s="96" t="n"/>
      <c r="G578" s="96" t="n"/>
      <c r="H578" s="96" t="n"/>
      <c r="I578" s="96">
        <f>SUM(F578:H578)</f>
        <v/>
      </c>
      <c r="J578" s="96" t="n"/>
      <c r="K578" s="96" t="n"/>
      <c r="L578" s="96" t="n"/>
      <c r="M578" s="96" t="n"/>
      <c r="N578" s="96" t="n"/>
      <c r="O578" s="96" t="n"/>
      <c r="P578" s="100" t="n"/>
      <c r="Q578" s="96" t="n"/>
      <c r="R578" s="96" t="n"/>
      <c r="S578" s="96" t="n"/>
      <c r="T578" s="96" t="n"/>
      <c r="U578" s="96" t="n"/>
      <c r="V578" s="96" t="n"/>
      <c r="W578" s="119" t="inlineStr">
        <is>
          <t>✅ 可导入</t>
        </is>
      </c>
    </row>
    <row r="579" customFormat="1" s="95">
      <c r="A579" s="100" t="n"/>
      <c r="B579" s="97" t="n"/>
      <c r="C579" s="97" t="n"/>
      <c r="D579" s="97" t="n"/>
      <c r="E579" s="97">
        <f>SUM(C579:D579)</f>
        <v/>
      </c>
      <c r="F579" s="97" t="n"/>
      <c r="G579" s="97" t="n"/>
      <c r="H579" s="97" t="n"/>
      <c r="I579" s="97">
        <f>SUM(F579:H579)</f>
        <v/>
      </c>
      <c r="J579" s="97" t="n"/>
      <c r="K579" s="97" t="n"/>
      <c r="L579" s="97" t="n"/>
      <c r="M579" s="97" t="n"/>
      <c r="N579" s="97" t="n"/>
      <c r="O579" s="97" t="n"/>
      <c r="P579" s="100" t="n"/>
      <c r="Q579" s="97" t="n"/>
      <c r="R579" s="97" t="n"/>
      <c r="S579" s="97" t="n"/>
      <c r="T579" s="97" t="n"/>
      <c r="U579" s="97" t="n"/>
      <c r="V579" s="97" t="n"/>
      <c r="W579" s="119" t="inlineStr">
        <is>
          <t>✅ 可导入</t>
        </is>
      </c>
    </row>
    <row r="580" customFormat="1" s="95">
      <c r="A580" s="100" t="n"/>
      <c r="B580" s="96" t="n"/>
      <c r="C580" s="96" t="n"/>
      <c r="D580" s="96" t="n"/>
      <c r="E580" s="96">
        <f>SUM(C580:D580)</f>
        <v/>
      </c>
      <c r="F580" s="96" t="n"/>
      <c r="G580" s="96" t="n"/>
      <c r="H580" s="96" t="n"/>
      <c r="I580" s="96">
        <f>SUM(F580:H580)</f>
        <v/>
      </c>
      <c r="J580" s="96" t="n"/>
      <c r="K580" s="96" t="n"/>
      <c r="L580" s="96" t="n"/>
      <c r="M580" s="96" t="n"/>
      <c r="N580" s="96" t="n"/>
      <c r="O580" s="96" t="n"/>
      <c r="P580" s="100" t="n"/>
      <c r="Q580" s="96" t="n"/>
      <c r="R580" s="96" t="n"/>
      <c r="S580" s="96" t="n"/>
      <c r="T580" s="96" t="n"/>
      <c r="U580" s="96" t="n"/>
      <c r="V580" s="96" t="n"/>
      <c r="W580" s="119" t="inlineStr">
        <is>
          <t>✅ 可导入</t>
        </is>
      </c>
    </row>
    <row r="581" customFormat="1" s="95">
      <c r="A581" s="100" t="n"/>
      <c r="B581" s="97" t="n"/>
      <c r="C581" s="97" t="n"/>
      <c r="D581" s="97" t="n"/>
      <c r="E581" s="97">
        <f>SUM(C581:D581)</f>
        <v/>
      </c>
      <c r="F581" s="97" t="n"/>
      <c r="G581" s="97" t="n"/>
      <c r="H581" s="97" t="n"/>
      <c r="I581" s="97">
        <f>SUM(F581:H581)</f>
        <v/>
      </c>
      <c r="J581" s="97" t="n"/>
      <c r="K581" s="97" t="n"/>
      <c r="L581" s="97" t="n"/>
      <c r="M581" s="97" t="n"/>
      <c r="N581" s="97" t="n"/>
      <c r="O581" s="97" t="n"/>
      <c r="P581" s="100" t="n"/>
      <c r="Q581" s="97" t="n"/>
      <c r="R581" s="97" t="n"/>
      <c r="S581" s="97" t="n"/>
      <c r="T581" s="97" t="n"/>
      <c r="U581" s="97" t="n"/>
      <c r="V581" s="97" t="n"/>
      <c r="W581" s="119" t="inlineStr">
        <is>
          <t>✅ 可导入</t>
        </is>
      </c>
    </row>
    <row r="582" customFormat="1" s="95">
      <c r="A582" s="100" t="n"/>
      <c r="B582" s="96" t="n"/>
      <c r="C582" s="96" t="n"/>
      <c r="D582" s="96" t="n"/>
      <c r="E582" s="96">
        <f>SUM(C582:D582)</f>
        <v/>
      </c>
      <c r="F582" s="96" t="n"/>
      <c r="G582" s="96" t="n"/>
      <c r="H582" s="96" t="n"/>
      <c r="I582" s="96">
        <f>SUM(F582:H582)</f>
        <v/>
      </c>
      <c r="J582" s="96" t="n"/>
      <c r="K582" s="96" t="n"/>
      <c r="L582" s="96" t="n"/>
      <c r="M582" s="96" t="n"/>
      <c r="N582" s="96" t="n"/>
      <c r="O582" s="96" t="n"/>
      <c r="P582" s="100" t="n"/>
      <c r="Q582" s="96" t="n"/>
      <c r="R582" s="96" t="n"/>
      <c r="S582" s="96" t="n"/>
      <c r="T582" s="96" t="n"/>
      <c r="U582" s="96" t="n"/>
      <c r="V582" s="96" t="n"/>
      <c r="W582" s="119" t="inlineStr">
        <is>
          <t>✅ 可导入</t>
        </is>
      </c>
    </row>
    <row r="583" customFormat="1" s="95">
      <c r="A583" s="100" t="n"/>
      <c r="B583" s="97" t="n"/>
      <c r="C583" s="97" t="n"/>
      <c r="D583" s="97" t="n"/>
      <c r="E583" s="97">
        <f>SUM(C583:D583)</f>
        <v/>
      </c>
      <c r="F583" s="97" t="n"/>
      <c r="G583" s="97" t="n"/>
      <c r="H583" s="97" t="n"/>
      <c r="I583" s="97">
        <f>SUM(F583:H583)</f>
        <v/>
      </c>
      <c r="J583" s="97" t="n"/>
      <c r="K583" s="97" t="n"/>
      <c r="L583" s="97" t="n"/>
      <c r="M583" s="97" t="n"/>
      <c r="N583" s="97" t="n"/>
      <c r="O583" s="97" t="n"/>
      <c r="P583" s="100" t="n"/>
      <c r="Q583" s="97" t="n"/>
      <c r="R583" s="97" t="n"/>
      <c r="S583" s="97" t="n"/>
      <c r="T583" s="97" t="n"/>
      <c r="U583" s="97" t="n"/>
      <c r="V583" s="97" t="n"/>
      <c r="W583" s="119" t="inlineStr">
        <is>
          <t>✅ 可导入</t>
        </is>
      </c>
    </row>
    <row r="584" customFormat="1" s="95">
      <c r="A584" s="100" t="n"/>
      <c r="B584" s="96" t="n"/>
      <c r="C584" s="96" t="n"/>
      <c r="D584" s="96" t="n"/>
      <c r="E584" s="96">
        <f>SUM(C584:D584)</f>
        <v/>
      </c>
      <c r="F584" s="96" t="n"/>
      <c r="G584" s="96" t="n"/>
      <c r="H584" s="96" t="n"/>
      <c r="I584" s="96">
        <f>SUM(F584:H584)</f>
        <v/>
      </c>
      <c r="J584" s="96" t="n"/>
      <c r="K584" s="96" t="n"/>
      <c r="L584" s="96" t="n"/>
      <c r="M584" s="96" t="n"/>
      <c r="N584" s="96" t="n"/>
      <c r="O584" s="96" t="n"/>
      <c r="P584" s="100" t="n"/>
      <c r="Q584" s="96" t="n"/>
      <c r="R584" s="96" t="n"/>
      <c r="S584" s="96" t="n"/>
      <c r="T584" s="96" t="n"/>
      <c r="U584" s="96" t="n"/>
      <c r="V584" s="96" t="n"/>
      <c r="W584" s="119" t="inlineStr">
        <is>
          <t>✅ 可导入</t>
        </is>
      </c>
    </row>
    <row r="585" customFormat="1" s="95">
      <c r="A585" s="100" t="n"/>
      <c r="B585" s="97" t="n"/>
      <c r="C585" s="97" t="n"/>
      <c r="D585" s="97" t="n"/>
      <c r="E585" s="97">
        <f>SUM(C585:D585)</f>
        <v/>
      </c>
      <c r="F585" s="97" t="n"/>
      <c r="G585" s="97" t="n"/>
      <c r="H585" s="97" t="n"/>
      <c r="I585" s="97">
        <f>SUM(F585:H585)</f>
        <v/>
      </c>
      <c r="J585" s="97" t="n"/>
      <c r="K585" s="97" t="n"/>
      <c r="L585" s="97" t="n"/>
      <c r="M585" s="97" t="n"/>
      <c r="N585" s="97" t="n"/>
      <c r="O585" s="97" t="n"/>
      <c r="P585" s="100" t="n"/>
      <c r="Q585" s="97" t="n"/>
      <c r="R585" s="97" t="n"/>
      <c r="S585" s="97" t="n"/>
      <c r="T585" s="97" t="n"/>
      <c r="U585" s="97" t="n"/>
      <c r="V585" s="97" t="n"/>
      <c r="W585" s="119" t="inlineStr">
        <is>
          <t>✅ 可导入</t>
        </is>
      </c>
    </row>
    <row r="586" customFormat="1" s="95">
      <c r="A586" s="100" t="n"/>
      <c r="B586" s="96" t="n"/>
      <c r="C586" s="96" t="n"/>
      <c r="D586" s="96" t="n"/>
      <c r="E586" s="96">
        <f>SUM(C586:D586)</f>
        <v/>
      </c>
      <c r="F586" s="96" t="n"/>
      <c r="G586" s="96" t="n"/>
      <c r="H586" s="96" t="n"/>
      <c r="I586" s="96">
        <f>SUM(F586:H586)</f>
        <v/>
      </c>
      <c r="J586" s="96" t="n"/>
      <c r="K586" s="96" t="n"/>
      <c r="L586" s="96" t="n"/>
      <c r="M586" s="96" t="n"/>
      <c r="N586" s="96" t="n"/>
      <c r="O586" s="96" t="n"/>
      <c r="P586" s="100" t="n"/>
      <c r="Q586" s="96" t="n"/>
      <c r="R586" s="96" t="n"/>
      <c r="S586" s="96" t="n"/>
      <c r="T586" s="96" t="n"/>
      <c r="U586" s="96" t="n"/>
      <c r="V586" s="96" t="n"/>
      <c r="W586" s="119" t="inlineStr">
        <is>
          <t>✅ 可导入</t>
        </is>
      </c>
    </row>
    <row r="587" customFormat="1" s="95">
      <c r="A587" s="100" t="n"/>
      <c r="B587" s="97" t="n"/>
      <c r="C587" s="97" t="n"/>
      <c r="D587" s="97" t="n"/>
      <c r="E587" s="97">
        <f>SUM(C587:D587)</f>
        <v/>
      </c>
      <c r="F587" s="97" t="n"/>
      <c r="G587" s="97" t="n"/>
      <c r="H587" s="97" t="n"/>
      <c r="I587" s="97">
        <f>SUM(F587:H587)</f>
        <v/>
      </c>
      <c r="J587" s="97" t="n"/>
      <c r="K587" s="97" t="n"/>
      <c r="L587" s="97" t="n"/>
      <c r="M587" s="97" t="n"/>
      <c r="N587" s="97" t="n"/>
      <c r="O587" s="97" t="n"/>
      <c r="P587" s="100" t="n"/>
      <c r="Q587" s="97" t="n"/>
      <c r="R587" s="97" t="n"/>
      <c r="S587" s="97" t="n"/>
      <c r="T587" s="97" t="n"/>
      <c r="U587" s="97" t="n"/>
      <c r="V587" s="97" t="n"/>
      <c r="W587" s="119" t="inlineStr">
        <is>
          <t>✅ 可导入</t>
        </is>
      </c>
    </row>
    <row r="588" customFormat="1" s="95">
      <c r="A588" s="100" t="n"/>
      <c r="B588" s="96" t="n"/>
      <c r="C588" s="96" t="n"/>
      <c r="D588" s="96" t="n"/>
      <c r="E588" s="96">
        <f>SUM(C588:D588)</f>
        <v/>
      </c>
      <c r="F588" s="96" t="n"/>
      <c r="G588" s="96" t="n"/>
      <c r="H588" s="96" t="n"/>
      <c r="I588" s="96">
        <f>SUM(F588:H588)</f>
        <v/>
      </c>
      <c r="J588" s="96" t="n"/>
      <c r="K588" s="96" t="n"/>
      <c r="L588" s="96" t="n"/>
      <c r="M588" s="96" t="n"/>
      <c r="N588" s="96" t="n"/>
      <c r="O588" s="96" t="n"/>
      <c r="P588" s="100" t="n"/>
      <c r="Q588" s="96" t="n"/>
      <c r="R588" s="96" t="n"/>
      <c r="S588" s="96" t="n"/>
      <c r="T588" s="96" t="n"/>
      <c r="U588" s="96" t="n"/>
      <c r="V588" s="96" t="n"/>
      <c r="W588" s="119" t="inlineStr">
        <is>
          <t>✅ 可导入</t>
        </is>
      </c>
    </row>
    <row r="589" customFormat="1" s="95">
      <c r="A589" s="100" t="n"/>
      <c r="B589" s="97" t="n"/>
      <c r="C589" s="97" t="n"/>
      <c r="D589" s="97" t="n"/>
      <c r="E589" s="97">
        <f>SUM(C589:D589)</f>
        <v/>
      </c>
      <c r="F589" s="97" t="n"/>
      <c r="G589" s="97" t="n"/>
      <c r="H589" s="97" t="n"/>
      <c r="I589" s="97">
        <f>SUM(F589:H589)</f>
        <v/>
      </c>
      <c r="J589" s="97" t="n"/>
      <c r="K589" s="97" t="n"/>
      <c r="L589" s="97" t="n"/>
      <c r="M589" s="97" t="n"/>
      <c r="N589" s="97" t="n"/>
      <c r="O589" s="97" t="n"/>
      <c r="P589" s="100" t="n"/>
      <c r="Q589" s="97" t="n"/>
      <c r="R589" s="97" t="n"/>
      <c r="S589" s="97" t="n"/>
      <c r="T589" s="97" t="n"/>
      <c r="U589" s="97" t="n"/>
      <c r="V589" s="97" t="n"/>
      <c r="W589" s="119" t="inlineStr">
        <is>
          <t>✅ 可导入</t>
        </is>
      </c>
    </row>
    <row r="590" customFormat="1" s="95">
      <c r="A590" s="100" t="n"/>
      <c r="B590" s="96" t="n"/>
      <c r="C590" s="96" t="n"/>
      <c r="D590" s="96" t="n"/>
      <c r="E590" s="96">
        <f>SUM(C590:D590)</f>
        <v/>
      </c>
      <c r="F590" s="96" t="n"/>
      <c r="G590" s="96" t="n"/>
      <c r="H590" s="96" t="n"/>
      <c r="I590" s="96">
        <f>SUM(F590:H590)</f>
        <v/>
      </c>
      <c r="J590" s="96" t="n"/>
      <c r="K590" s="96" t="n"/>
      <c r="L590" s="96" t="n"/>
      <c r="M590" s="96" t="n"/>
      <c r="N590" s="96" t="n"/>
      <c r="O590" s="96" t="n"/>
      <c r="P590" s="100" t="n"/>
      <c r="Q590" s="96" t="n"/>
      <c r="R590" s="96" t="n"/>
      <c r="S590" s="96" t="n"/>
      <c r="T590" s="96" t="n"/>
      <c r="U590" s="96" t="n"/>
      <c r="V590" s="96" t="n"/>
      <c r="W590" s="119" t="inlineStr">
        <is>
          <t>✅ 可导入</t>
        </is>
      </c>
    </row>
    <row r="591" customFormat="1" s="95">
      <c r="A591" s="100" t="n"/>
      <c r="B591" s="97" t="n"/>
      <c r="C591" s="97" t="n"/>
      <c r="D591" s="97" t="n"/>
      <c r="E591" s="97">
        <f>SUM(C591:D591)</f>
        <v/>
      </c>
      <c r="F591" s="97" t="n"/>
      <c r="G591" s="97" t="n"/>
      <c r="H591" s="97" t="n"/>
      <c r="I591" s="97">
        <f>SUM(F591:H591)</f>
        <v/>
      </c>
      <c r="J591" s="97" t="n"/>
      <c r="K591" s="97" t="n"/>
      <c r="L591" s="97" t="n"/>
      <c r="M591" s="97" t="n"/>
      <c r="N591" s="97" t="n"/>
      <c r="O591" s="97" t="n"/>
      <c r="P591" s="100" t="n"/>
      <c r="Q591" s="97" t="n"/>
      <c r="R591" s="97" t="n"/>
      <c r="S591" s="97" t="n"/>
      <c r="T591" s="97" t="n"/>
      <c r="U591" s="97" t="n"/>
      <c r="V591" s="97" t="n"/>
      <c r="W591" s="119" t="inlineStr">
        <is>
          <t>✅ 可导入</t>
        </is>
      </c>
    </row>
    <row r="592" customFormat="1" s="95">
      <c r="A592" s="100" t="n"/>
      <c r="B592" s="96" t="n"/>
      <c r="C592" s="96" t="n"/>
      <c r="D592" s="96" t="n"/>
      <c r="E592" s="96">
        <f>SUM(C592:D592)</f>
        <v/>
      </c>
      <c r="F592" s="96" t="n"/>
      <c r="G592" s="96" t="n"/>
      <c r="H592" s="96" t="n"/>
      <c r="I592" s="96">
        <f>SUM(F592:H592)</f>
        <v/>
      </c>
      <c r="J592" s="96" t="n"/>
      <c r="K592" s="96" t="n"/>
      <c r="L592" s="96" t="n"/>
      <c r="M592" s="96" t="n"/>
      <c r="N592" s="96" t="n"/>
      <c r="O592" s="96" t="n"/>
      <c r="P592" s="100" t="n"/>
      <c r="Q592" s="96" t="n"/>
      <c r="R592" s="96" t="n"/>
      <c r="S592" s="96" t="n"/>
      <c r="T592" s="96" t="n"/>
      <c r="U592" s="96" t="n"/>
      <c r="V592" s="96" t="n"/>
      <c r="W592" s="119" t="inlineStr">
        <is>
          <t>✅ 可导入</t>
        </is>
      </c>
    </row>
    <row r="593" customFormat="1" s="95">
      <c r="A593" s="100" t="n"/>
      <c r="B593" s="97" t="n"/>
      <c r="C593" s="97" t="n"/>
      <c r="D593" s="97" t="n"/>
      <c r="E593" s="97">
        <f>SUM(C593:D593)</f>
        <v/>
      </c>
      <c r="F593" s="97" t="n"/>
      <c r="G593" s="97" t="n"/>
      <c r="H593" s="97" t="n"/>
      <c r="I593" s="97">
        <f>SUM(F593:H593)</f>
        <v/>
      </c>
      <c r="J593" s="97" t="n"/>
      <c r="K593" s="97" t="n"/>
      <c r="L593" s="97" t="n"/>
      <c r="M593" s="97" t="n"/>
      <c r="N593" s="97" t="n"/>
      <c r="O593" s="97" t="n"/>
      <c r="P593" s="100" t="n"/>
      <c r="Q593" s="97" t="n"/>
      <c r="R593" s="97" t="n"/>
      <c r="S593" s="97" t="n"/>
      <c r="T593" s="97" t="n"/>
      <c r="U593" s="97" t="n"/>
      <c r="V593" s="97" t="n"/>
      <c r="W593" s="119" t="inlineStr">
        <is>
          <t>✅ 可导入</t>
        </is>
      </c>
    </row>
    <row r="594" customFormat="1" s="95">
      <c r="A594" s="100" t="n"/>
      <c r="B594" s="96" t="n"/>
      <c r="C594" s="96" t="n"/>
      <c r="D594" s="96" t="n"/>
      <c r="E594" s="96">
        <f>SUM(C594:D594)</f>
        <v/>
      </c>
      <c r="F594" s="96" t="n"/>
      <c r="G594" s="96" t="n"/>
      <c r="H594" s="96" t="n"/>
      <c r="I594" s="96">
        <f>SUM(F594:H594)</f>
        <v/>
      </c>
      <c r="J594" s="96" t="n"/>
      <c r="K594" s="96" t="n"/>
      <c r="L594" s="96" t="n"/>
      <c r="M594" s="96" t="n"/>
      <c r="N594" s="96" t="n"/>
      <c r="O594" s="96" t="n"/>
      <c r="P594" s="100" t="n"/>
      <c r="Q594" s="96" t="n"/>
      <c r="R594" s="96" t="n"/>
      <c r="S594" s="96" t="n"/>
      <c r="T594" s="96" t="n"/>
      <c r="U594" s="96" t="n"/>
      <c r="V594" s="96" t="n"/>
      <c r="W594" s="119" t="inlineStr">
        <is>
          <t>✅ 可导入</t>
        </is>
      </c>
    </row>
    <row r="595" customFormat="1" s="95">
      <c r="A595" s="100" t="n"/>
      <c r="B595" s="97" t="n"/>
      <c r="C595" s="97" t="n"/>
      <c r="D595" s="97" t="n"/>
      <c r="E595" s="97">
        <f>SUM(C595:D595)</f>
        <v/>
      </c>
      <c r="F595" s="97" t="n"/>
      <c r="G595" s="97" t="n"/>
      <c r="H595" s="97" t="n"/>
      <c r="I595" s="97">
        <f>SUM(F595:H595)</f>
        <v/>
      </c>
      <c r="J595" s="97" t="n"/>
      <c r="K595" s="97" t="n"/>
      <c r="L595" s="97" t="n"/>
      <c r="M595" s="97" t="n"/>
      <c r="N595" s="97" t="n"/>
      <c r="O595" s="97" t="n"/>
      <c r="P595" s="100" t="n"/>
      <c r="Q595" s="97" t="n"/>
      <c r="R595" s="97" t="n"/>
      <c r="S595" s="97" t="n"/>
      <c r="T595" s="97" t="n"/>
      <c r="U595" s="97" t="n"/>
      <c r="V595" s="97" t="n"/>
      <c r="W595" s="119" t="inlineStr">
        <is>
          <t>✅ 可导入</t>
        </is>
      </c>
    </row>
    <row r="596" customFormat="1" s="95">
      <c r="A596" s="100" t="n"/>
      <c r="B596" s="96" t="n"/>
      <c r="C596" s="96" t="n"/>
      <c r="D596" s="96" t="n"/>
      <c r="E596" s="96">
        <f>SUM(C596:D596)</f>
        <v/>
      </c>
      <c r="F596" s="96" t="n"/>
      <c r="G596" s="96" t="n"/>
      <c r="H596" s="96" t="n"/>
      <c r="I596" s="96">
        <f>SUM(F596:H596)</f>
        <v/>
      </c>
      <c r="J596" s="96" t="n"/>
      <c r="K596" s="96" t="n"/>
      <c r="L596" s="96" t="n"/>
      <c r="M596" s="96" t="n"/>
      <c r="N596" s="96" t="n"/>
      <c r="O596" s="96" t="n"/>
      <c r="P596" s="100" t="n"/>
      <c r="Q596" s="96" t="n"/>
      <c r="R596" s="96" t="n"/>
      <c r="S596" s="96" t="n"/>
      <c r="T596" s="96" t="n"/>
      <c r="U596" s="96" t="n"/>
      <c r="V596" s="96" t="n"/>
      <c r="W596" s="119" t="inlineStr">
        <is>
          <t>✅ 可导入</t>
        </is>
      </c>
    </row>
    <row r="597" customFormat="1" s="95">
      <c r="A597" s="100" t="n"/>
      <c r="B597" s="97" t="n"/>
      <c r="C597" s="97" t="n"/>
      <c r="D597" s="97" t="n"/>
      <c r="E597" s="97">
        <f>SUM(C597:D597)</f>
        <v/>
      </c>
      <c r="F597" s="97" t="n"/>
      <c r="G597" s="97" t="n"/>
      <c r="H597" s="97" t="n"/>
      <c r="I597" s="97">
        <f>SUM(F597:H597)</f>
        <v/>
      </c>
      <c r="J597" s="97" t="n"/>
      <c r="K597" s="97" t="n"/>
      <c r="L597" s="97" t="n"/>
      <c r="M597" s="97" t="n"/>
      <c r="N597" s="97" t="n"/>
      <c r="O597" s="97" t="n"/>
      <c r="P597" s="100" t="n"/>
      <c r="Q597" s="97" t="n"/>
      <c r="R597" s="97" t="n"/>
      <c r="S597" s="97" t="n"/>
      <c r="T597" s="97" t="n"/>
      <c r="U597" s="97" t="n"/>
      <c r="V597" s="97" t="n"/>
      <c r="W597" s="119" t="inlineStr">
        <is>
          <t>✅ 可导入</t>
        </is>
      </c>
    </row>
    <row r="598" customFormat="1" s="95">
      <c r="A598" s="100" t="n"/>
      <c r="B598" s="96" t="n"/>
      <c r="C598" s="96" t="n"/>
      <c r="D598" s="96" t="n"/>
      <c r="E598" s="96">
        <f>SUM(C598:D598)</f>
        <v/>
      </c>
      <c r="F598" s="96" t="n"/>
      <c r="G598" s="96" t="n"/>
      <c r="H598" s="96" t="n"/>
      <c r="I598" s="96">
        <f>SUM(F598:H598)</f>
        <v/>
      </c>
      <c r="J598" s="96" t="n"/>
      <c r="K598" s="96" t="n"/>
      <c r="L598" s="96" t="n"/>
      <c r="M598" s="96" t="n"/>
      <c r="N598" s="96" t="n"/>
      <c r="O598" s="96" t="n"/>
      <c r="P598" s="100" t="n"/>
      <c r="Q598" s="96" t="n"/>
      <c r="R598" s="96" t="n"/>
      <c r="S598" s="96" t="n"/>
      <c r="T598" s="96" t="n"/>
      <c r="U598" s="96" t="n"/>
      <c r="V598" s="96" t="n"/>
      <c r="W598" s="119" t="inlineStr">
        <is>
          <t>✅ 可导入</t>
        </is>
      </c>
    </row>
    <row r="599" customFormat="1" s="95">
      <c r="A599" s="100" t="n"/>
      <c r="B599" s="97" t="n"/>
      <c r="C599" s="97" t="n"/>
      <c r="D599" s="97" t="n"/>
      <c r="E599" s="97">
        <f>SUM(C599:D599)</f>
        <v/>
      </c>
      <c r="F599" s="97" t="n"/>
      <c r="G599" s="97" t="n"/>
      <c r="H599" s="97" t="n"/>
      <c r="I599" s="97">
        <f>SUM(F599:H599)</f>
        <v/>
      </c>
      <c r="J599" s="97" t="n"/>
      <c r="K599" s="97" t="n"/>
      <c r="L599" s="97" t="n"/>
      <c r="M599" s="97" t="n"/>
      <c r="N599" s="97" t="n"/>
      <c r="O599" s="97" t="n"/>
      <c r="P599" s="100" t="n"/>
      <c r="Q599" s="97" t="n"/>
      <c r="R599" s="97" t="n"/>
      <c r="S599" s="97" t="n"/>
      <c r="T599" s="97" t="n"/>
      <c r="U599" s="97" t="n"/>
      <c r="V599" s="97" t="n"/>
      <c r="W599" s="119" t="inlineStr">
        <is>
          <t>✅ 可导入</t>
        </is>
      </c>
    </row>
    <row r="600" customFormat="1" s="95">
      <c r="A600" s="100" t="n"/>
      <c r="B600" s="96" t="n"/>
      <c r="C600" s="96" t="n"/>
      <c r="D600" s="96" t="n"/>
      <c r="E600" s="96">
        <f>SUM(C600:D600)</f>
        <v/>
      </c>
      <c r="F600" s="96" t="n"/>
      <c r="G600" s="96" t="n"/>
      <c r="H600" s="96" t="n"/>
      <c r="I600" s="96">
        <f>SUM(F600:H600)</f>
        <v/>
      </c>
      <c r="J600" s="96" t="n"/>
      <c r="K600" s="96" t="n"/>
      <c r="L600" s="96" t="n"/>
      <c r="M600" s="96" t="n"/>
      <c r="N600" s="96" t="n"/>
      <c r="O600" s="96" t="n"/>
      <c r="P600" s="100" t="n"/>
      <c r="Q600" s="96" t="n"/>
      <c r="R600" s="96" t="n"/>
      <c r="S600" s="96" t="n"/>
      <c r="T600" s="96" t="n"/>
      <c r="U600" s="96" t="n"/>
      <c r="V600" s="96" t="n"/>
      <c r="W600" s="119" t="inlineStr">
        <is>
          <t>✅ 可导入</t>
        </is>
      </c>
    </row>
    <row r="601" customFormat="1" s="95">
      <c r="A601" s="100" t="n"/>
      <c r="B601" s="97" t="n"/>
      <c r="C601" s="97" t="n"/>
      <c r="D601" s="97" t="n"/>
      <c r="E601" s="97">
        <f>SUM(C601:D601)</f>
        <v/>
      </c>
      <c r="F601" s="97" t="n"/>
      <c r="G601" s="97" t="n"/>
      <c r="H601" s="97" t="n"/>
      <c r="I601" s="97">
        <f>SUM(F601:H601)</f>
        <v/>
      </c>
      <c r="J601" s="97" t="n"/>
      <c r="K601" s="97" t="n"/>
      <c r="L601" s="97" t="n"/>
      <c r="M601" s="97" t="n"/>
      <c r="N601" s="97" t="n"/>
      <c r="O601" s="97" t="n"/>
      <c r="P601" s="100" t="n"/>
      <c r="Q601" s="97" t="n"/>
      <c r="R601" s="97" t="n"/>
      <c r="S601" s="97" t="n"/>
      <c r="T601" s="97" t="n"/>
      <c r="U601" s="97" t="n"/>
      <c r="V601" s="97" t="n"/>
      <c r="W601" s="119" t="inlineStr">
        <is>
          <t>✅ 可导入</t>
        </is>
      </c>
    </row>
    <row r="602" customFormat="1" s="95">
      <c r="A602" s="100" t="n"/>
      <c r="B602" s="96" t="n"/>
      <c r="C602" s="96" t="n"/>
      <c r="D602" s="96" t="n"/>
      <c r="E602" s="96">
        <f>SUM(C602:D602)</f>
        <v/>
      </c>
      <c r="F602" s="96" t="n"/>
      <c r="G602" s="96" t="n"/>
      <c r="H602" s="96" t="n"/>
      <c r="I602" s="96">
        <f>SUM(F602:H602)</f>
        <v/>
      </c>
      <c r="J602" s="96" t="n"/>
      <c r="K602" s="96" t="n"/>
      <c r="L602" s="96" t="n"/>
      <c r="M602" s="96" t="n"/>
      <c r="N602" s="96" t="n"/>
      <c r="O602" s="96" t="n"/>
      <c r="P602" s="100" t="n"/>
      <c r="Q602" s="96" t="n"/>
      <c r="R602" s="96" t="n"/>
      <c r="S602" s="96" t="n"/>
      <c r="T602" s="96" t="n"/>
      <c r="U602" s="96" t="n"/>
      <c r="V602" s="96" t="n"/>
      <c r="W602" s="119" t="inlineStr">
        <is>
          <t>✅ 可导入</t>
        </is>
      </c>
    </row>
    <row r="603" customFormat="1" s="95">
      <c r="A603" s="100" t="n"/>
      <c r="B603" s="97" t="n"/>
      <c r="C603" s="97" t="n"/>
      <c r="D603" s="97" t="n"/>
      <c r="E603" s="97">
        <f>SUM(C603:D603)</f>
        <v/>
      </c>
      <c r="F603" s="97" t="n"/>
      <c r="G603" s="97" t="n"/>
      <c r="H603" s="97" t="n"/>
      <c r="I603" s="97">
        <f>SUM(F603:H603)</f>
        <v/>
      </c>
      <c r="J603" s="97" t="n"/>
      <c r="K603" s="97" t="n"/>
      <c r="L603" s="97" t="n"/>
      <c r="M603" s="97" t="n"/>
      <c r="N603" s="97" t="n"/>
      <c r="O603" s="97" t="n"/>
      <c r="P603" s="100" t="n"/>
      <c r="Q603" s="97" t="n"/>
      <c r="R603" s="97" t="n"/>
      <c r="S603" s="97" t="n"/>
      <c r="T603" s="97" t="n"/>
      <c r="U603" s="97" t="n"/>
      <c r="V603" s="97" t="n"/>
      <c r="W603" s="119" t="inlineStr">
        <is>
          <t>✅ 可导入</t>
        </is>
      </c>
    </row>
    <row r="604" customFormat="1" s="95">
      <c r="A604" s="100" t="n"/>
      <c r="B604" s="96" t="n"/>
      <c r="C604" s="96" t="n"/>
      <c r="D604" s="96" t="n"/>
      <c r="E604" s="96">
        <f>SUM(C604:D604)</f>
        <v/>
      </c>
      <c r="F604" s="96" t="n"/>
      <c r="G604" s="96" t="n"/>
      <c r="H604" s="96" t="n"/>
      <c r="I604" s="96">
        <f>SUM(F604:H604)</f>
        <v/>
      </c>
      <c r="J604" s="96" t="n"/>
      <c r="K604" s="96" t="n"/>
      <c r="L604" s="96" t="n"/>
      <c r="M604" s="96" t="n"/>
      <c r="N604" s="96" t="n"/>
      <c r="O604" s="96" t="n"/>
      <c r="P604" s="100" t="n"/>
      <c r="Q604" s="96" t="n"/>
      <c r="R604" s="96" t="n"/>
      <c r="S604" s="96" t="n"/>
      <c r="T604" s="96" t="n"/>
      <c r="U604" s="96" t="n"/>
      <c r="V604" s="96" t="n"/>
      <c r="W604" s="119" t="inlineStr">
        <is>
          <t>✅ 可导入</t>
        </is>
      </c>
    </row>
    <row r="605" customFormat="1" s="95">
      <c r="A605" s="100" t="n"/>
      <c r="B605" s="97" t="n"/>
      <c r="C605" s="97" t="n"/>
      <c r="D605" s="97" t="n"/>
      <c r="E605" s="97">
        <f>SUM(C605:D605)</f>
        <v/>
      </c>
      <c r="F605" s="97" t="n"/>
      <c r="G605" s="97" t="n"/>
      <c r="H605" s="97" t="n"/>
      <c r="I605" s="97">
        <f>SUM(F605:H605)</f>
        <v/>
      </c>
      <c r="J605" s="97" t="n"/>
      <c r="K605" s="97" t="n"/>
      <c r="L605" s="97" t="n"/>
      <c r="M605" s="97" t="n"/>
      <c r="N605" s="97" t="n"/>
      <c r="O605" s="97" t="n"/>
      <c r="P605" s="100" t="n"/>
      <c r="Q605" s="97" t="n"/>
      <c r="R605" s="97" t="n"/>
      <c r="S605" s="97" t="n"/>
      <c r="T605" s="97" t="n"/>
      <c r="U605" s="97" t="n"/>
      <c r="V605" s="97" t="n"/>
      <c r="W605" s="119" t="inlineStr">
        <is>
          <t>✅ 可导入</t>
        </is>
      </c>
    </row>
    <row r="606" customFormat="1" s="95">
      <c r="A606" s="100" t="n"/>
      <c r="B606" s="96" t="n"/>
      <c r="C606" s="96" t="n"/>
      <c r="D606" s="96" t="n"/>
      <c r="E606" s="96">
        <f>SUM(C606:D606)</f>
        <v/>
      </c>
      <c r="F606" s="96" t="n"/>
      <c r="G606" s="96" t="n"/>
      <c r="H606" s="96" t="n"/>
      <c r="I606" s="96">
        <f>SUM(F606:H606)</f>
        <v/>
      </c>
      <c r="J606" s="96" t="n"/>
      <c r="K606" s="96" t="n"/>
      <c r="L606" s="96" t="n"/>
      <c r="M606" s="96" t="n"/>
      <c r="N606" s="96" t="n"/>
      <c r="O606" s="96" t="n"/>
      <c r="P606" s="100" t="n"/>
      <c r="Q606" s="96" t="n"/>
      <c r="R606" s="96" t="n"/>
      <c r="S606" s="96" t="n"/>
      <c r="T606" s="96" t="n"/>
      <c r="U606" s="96" t="n"/>
      <c r="V606" s="96" t="n"/>
      <c r="W606" s="119" t="inlineStr">
        <is>
          <t>✅ 可导入</t>
        </is>
      </c>
    </row>
    <row r="607" customFormat="1" s="95">
      <c r="A607" s="100" t="n"/>
      <c r="B607" s="97" t="n"/>
      <c r="C607" s="97" t="n"/>
      <c r="D607" s="97" t="n"/>
      <c r="E607" s="97">
        <f>SUM(C607:D607)</f>
        <v/>
      </c>
      <c r="F607" s="97" t="n"/>
      <c r="G607" s="97" t="n"/>
      <c r="H607" s="97" t="n"/>
      <c r="I607" s="97">
        <f>SUM(F607:H607)</f>
        <v/>
      </c>
      <c r="J607" s="97" t="n"/>
      <c r="K607" s="97" t="n"/>
      <c r="L607" s="97" t="n"/>
      <c r="M607" s="97" t="n"/>
      <c r="N607" s="97" t="n"/>
      <c r="O607" s="97" t="n"/>
      <c r="P607" s="100" t="n"/>
      <c r="Q607" s="97" t="n"/>
      <c r="R607" s="97" t="n"/>
      <c r="S607" s="97" t="n"/>
      <c r="T607" s="97" t="n"/>
      <c r="U607" s="97" t="n"/>
      <c r="V607" s="97" t="n"/>
      <c r="W607" s="119" t="inlineStr">
        <is>
          <t>✅ 可导入</t>
        </is>
      </c>
    </row>
    <row r="608" customFormat="1" s="95">
      <c r="A608" s="100" t="n"/>
      <c r="B608" s="96" t="n"/>
      <c r="C608" s="96" t="n"/>
      <c r="D608" s="96" t="n"/>
      <c r="E608" s="96">
        <f>SUM(C608:D608)</f>
        <v/>
      </c>
      <c r="F608" s="96" t="n"/>
      <c r="G608" s="96" t="n"/>
      <c r="H608" s="96" t="n"/>
      <c r="I608" s="96">
        <f>SUM(F608:H608)</f>
        <v/>
      </c>
      <c r="J608" s="96" t="n"/>
      <c r="K608" s="96" t="n"/>
      <c r="L608" s="96" t="n"/>
      <c r="M608" s="96" t="n"/>
      <c r="N608" s="96" t="n"/>
      <c r="O608" s="96" t="n"/>
      <c r="P608" s="100" t="n"/>
      <c r="Q608" s="96" t="n"/>
      <c r="R608" s="96" t="n"/>
      <c r="S608" s="96" t="n"/>
      <c r="T608" s="96" t="n"/>
      <c r="U608" s="96" t="n"/>
      <c r="V608" s="96" t="n"/>
      <c r="W608" s="119" t="inlineStr">
        <is>
          <t>✅ 可导入</t>
        </is>
      </c>
    </row>
    <row r="609" customFormat="1" s="95">
      <c r="A609" s="100" t="n"/>
      <c r="B609" s="97" t="n"/>
      <c r="C609" s="97" t="n"/>
      <c r="D609" s="97" t="n"/>
      <c r="E609" s="97">
        <f>SUM(C609:D609)</f>
        <v/>
      </c>
      <c r="F609" s="97" t="n"/>
      <c r="G609" s="97" t="n"/>
      <c r="H609" s="97" t="n"/>
      <c r="I609" s="97">
        <f>SUM(F609:H609)</f>
        <v/>
      </c>
      <c r="J609" s="97" t="n"/>
      <c r="K609" s="97" t="n"/>
      <c r="L609" s="97" t="n"/>
      <c r="M609" s="97" t="n"/>
      <c r="N609" s="97" t="n"/>
      <c r="O609" s="97" t="n"/>
      <c r="P609" s="100" t="n"/>
      <c r="Q609" s="97" t="n"/>
      <c r="R609" s="97" t="n"/>
      <c r="S609" s="97" t="n"/>
      <c r="T609" s="97" t="n"/>
      <c r="U609" s="97" t="n"/>
      <c r="V609" s="97" t="n"/>
      <c r="W609" s="119" t="inlineStr">
        <is>
          <t>✅ 可导入</t>
        </is>
      </c>
    </row>
    <row r="610" customFormat="1" s="95">
      <c r="A610" s="100" t="n"/>
      <c r="B610" s="96" t="n"/>
      <c r="C610" s="96" t="n"/>
      <c r="D610" s="96" t="n"/>
      <c r="E610" s="96">
        <f>SUM(C610:D610)</f>
        <v/>
      </c>
      <c r="F610" s="96" t="n"/>
      <c r="G610" s="96" t="n"/>
      <c r="H610" s="96" t="n"/>
      <c r="I610" s="96">
        <f>SUM(F610:H610)</f>
        <v/>
      </c>
      <c r="J610" s="96" t="n"/>
      <c r="K610" s="96" t="n"/>
      <c r="L610" s="96" t="n"/>
      <c r="M610" s="96" t="n"/>
      <c r="N610" s="96" t="n"/>
      <c r="O610" s="96" t="n"/>
      <c r="P610" s="100" t="n"/>
      <c r="Q610" s="96" t="n"/>
      <c r="R610" s="96" t="n"/>
      <c r="S610" s="96" t="n"/>
      <c r="T610" s="96" t="n"/>
      <c r="U610" s="96" t="n"/>
      <c r="V610" s="96" t="n"/>
      <c r="W610" s="119" t="inlineStr">
        <is>
          <t>✅ 可导入</t>
        </is>
      </c>
    </row>
    <row r="611" customFormat="1" s="95">
      <c r="A611" s="100" t="n"/>
      <c r="B611" s="97" t="n"/>
      <c r="C611" s="97" t="n"/>
      <c r="D611" s="97" t="n"/>
      <c r="E611" s="97">
        <f>SUM(C611:D611)</f>
        <v/>
      </c>
      <c r="F611" s="97" t="n"/>
      <c r="G611" s="97" t="n"/>
      <c r="H611" s="97" t="n"/>
      <c r="I611" s="97">
        <f>SUM(F611:H611)</f>
        <v/>
      </c>
      <c r="J611" s="97" t="n"/>
      <c r="K611" s="97" t="n"/>
      <c r="L611" s="97" t="n"/>
      <c r="M611" s="97" t="n"/>
      <c r="N611" s="97" t="n"/>
      <c r="O611" s="97" t="n"/>
      <c r="P611" s="100" t="n"/>
      <c r="Q611" s="97" t="n"/>
      <c r="R611" s="97" t="n"/>
      <c r="S611" s="97" t="n"/>
      <c r="T611" s="97" t="n"/>
      <c r="U611" s="97" t="n"/>
      <c r="V611" s="97" t="n"/>
      <c r="W611" s="119" t="inlineStr">
        <is>
          <t>✅ 可导入</t>
        </is>
      </c>
    </row>
    <row r="612" customFormat="1" s="95">
      <c r="A612" s="100" t="n"/>
      <c r="B612" s="96" t="n"/>
      <c r="C612" s="96" t="n"/>
      <c r="D612" s="96" t="n"/>
      <c r="E612" s="96">
        <f>SUM(C612:D612)</f>
        <v/>
      </c>
      <c r="F612" s="96" t="n"/>
      <c r="G612" s="96" t="n"/>
      <c r="H612" s="96" t="n"/>
      <c r="I612" s="96">
        <f>SUM(F612:H612)</f>
        <v/>
      </c>
      <c r="J612" s="96" t="n"/>
      <c r="K612" s="96" t="n"/>
      <c r="L612" s="96" t="n"/>
      <c r="M612" s="96" t="n"/>
      <c r="N612" s="96" t="n"/>
      <c r="O612" s="96" t="n"/>
      <c r="P612" s="100" t="n"/>
      <c r="Q612" s="96" t="n"/>
      <c r="R612" s="96" t="n"/>
      <c r="S612" s="96" t="n"/>
      <c r="T612" s="96" t="n"/>
      <c r="U612" s="96" t="n"/>
      <c r="V612" s="96" t="n"/>
      <c r="W612" s="119" t="inlineStr">
        <is>
          <t>✅ 可导入</t>
        </is>
      </c>
    </row>
    <row r="613" customFormat="1" s="95">
      <c r="A613" s="100" t="n"/>
      <c r="B613" s="97" t="n"/>
      <c r="C613" s="97" t="n"/>
      <c r="D613" s="97" t="n"/>
      <c r="E613" s="97">
        <f>SUM(C613:D613)</f>
        <v/>
      </c>
      <c r="F613" s="97" t="n"/>
      <c r="G613" s="97" t="n"/>
      <c r="H613" s="97" t="n"/>
      <c r="I613" s="97">
        <f>SUM(F613:H613)</f>
        <v/>
      </c>
      <c r="J613" s="97" t="n"/>
      <c r="K613" s="97" t="n"/>
      <c r="L613" s="97" t="n"/>
      <c r="M613" s="97" t="n"/>
      <c r="N613" s="97" t="n"/>
      <c r="O613" s="97" t="n"/>
      <c r="P613" s="100" t="n"/>
      <c r="Q613" s="97" t="n"/>
      <c r="R613" s="97" t="n"/>
      <c r="S613" s="97" t="n"/>
      <c r="T613" s="97" t="n"/>
      <c r="U613" s="97" t="n"/>
      <c r="V613" s="97" t="n"/>
      <c r="W613" s="119" t="inlineStr">
        <is>
          <t>✅ 可导入</t>
        </is>
      </c>
    </row>
    <row r="614" customFormat="1" s="95">
      <c r="A614" s="100" t="n"/>
      <c r="B614" s="96" t="n"/>
      <c r="C614" s="96" t="n"/>
      <c r="D614" s="96" t="n"/>
      <c r="E614" s="96">
        <f>SUM(C614:D614)</f>
        <v/>
      </c>
      <c r="F614" s="96" t="n"/>
      <c r="G614" s="96" t="n"/>
      <c r="H614" s="96" t="n"/>
      <c r="I614" s="96">
        <f>SUM(F614:H614)</f>
        <v/>
      </c>
      <c r="J614" s="96" t="n"/>
      <c r="K614" s="96" t="n"/>
      <c r="L614" s="96" t="n"/>
      <c r="M614" s="96" t="n"/>
      <c r="N614" s="96" t="n"/>
      <c r="O614" s="96" t="n"/>
      <c r="P614" s="100" t="n"/>
      <c r="Q614" s="96" t="n"/>
      <c r="R614" s="96" t="n"/>
      <c r="S614" s="96" t="n"/>
      <c r="T614" s="96" t="n"/>
      <c r="U614" s="96" t="n"/>
      <c r="V614" s="96" t="n"/>
      <c r="W614" s="119" t="inlineStr">
        <is>
          <t>✅ 可导入</t>
        </is>
      </c>
    </row>
    <row r="615" customFormat="1" s="95">
      <c r="A615" s="100" t="n"/>
      <c r="B615" s="97" t="n"/>
      <c r="C615" s="97" t="n"/>
      <c r="D615" s="97" t="n"/>
      <c r="E615" s="97">
        <f>SUM(C615:D615)</f>
        <v/>
      </c>
      <c r="F615" s="97" t="n"/>
      <c r="G615" s="97" t="n"/>
      <c r="H615" s="97" t="n"/>
      <c r="I615" s="97">
        <f>SUM(F615:H615)</f>
        <v/>
      </c>
      <c r="J615" s="97" t="n"/>
      <c r="K615" s="97" t="n"/>
      <c r="L615" s="97" t="n"/>
      <c r="M615" s="97" t="n"/>
      <c r="N615" s="97" t="n"/>
      <c r="O615" s="97" t="n"/>
      <c r="P615" s="100" t="n"/>
      <c r="Q615" s="97" t="n"/>
      <c r="R615" s="97" t="n"/>
      <c r="S615" s="97" t="n"/>
      <c r="T615" s="97" t="n"/>
      <c r="U615" s="97" t="n"/>
      <c r="V615" s="97" t="n"/>
      <c r="W615" s="119" t="inlineStr">
        <is>
          <t>✅ 可导入</t>
        </is>
      </c>
    </row>
    <row r="616" customFormat="1" s="95">
      <c r="A616" s="100" t="n"/>
      <c r="B616" s="96" t="n"/>
      <c r="C616" s="96" t="n"/>
      <c r="D616" s="96" t="n"/>
      <c r="E616" s="96">
        <f>SUM(C616:D616)</f>
        <v/>
      </c>
      <c r="F616" s="96" t="n"/>
      <c r="G616" s="96" t="n"/>
      <c r="H616" s="96" t="n"/>
      <c r="I616" s="96">
        <f>SUM(F616:H616)</f>
        <v/>
      </c>
      <c r="J616" s="96" t="n"/>
      <c r="K616" s="96" t="n"/>
      <c r="L616" s="96" t="n"/>
      <c r="M616" s="96" t="n"/>
      <c r="N616" s="96" t="n"/>
      <c r="O616" s="96" t="n"/>
      <c r="P616" s="100" t="n"/>
      <c r="Q616" s="96" t="n"/>
      <c r="R616" s="96" t="n"/>
      <c r="S616" s="96" t="n"/>
      <c r="T616" s="96" t="n"/>
      <c r="U616" s="96" t="n"/>
      <c r="V616" s="96" t="n"/>
      <c r="W616" s="119" t="inlineStr">
        <is>
          <t>✅ 可导入</t>
        </is>
      </c>
    </row>
    <row r="617" customFormat="1" s="95">
      <c r="A617" s="100" t="n"/>
      <c r="B617" s="97" t="n"/>
      <c r="C617" s="97" t="n"/>
      <c r="D617" s="97" t="n"/>
      <c r="E617" s="97">
        <f>SUM(C617:D617)</f>
        <v/>
      </c>
      <c r="F617" s="97" t="n"/>
      <c r="G617" s="97" t="n"/>
      <c r="H617" s="97" t="n"/>
      <c r="I617" s="97">
        <f>SUM(F617:H617)</f>
        <v/>
      </c>
      <c r="J617" s="97" t="n"/>
      <c r="K617" s="97" t="n"/>
      <c r="L617" s="97" t="n"/>
      <c r="M617" s="97" t="n"/>
      <c r="N617" s="97" t="n"/>
      <c r="O617" s="97" t="n"/>
      <c r="P617" s="100" t="n"/>
      <c r="Q617" s="97" t="n"/>
      <c r="R617" s="97" t="n"/>
      <c r="S617" s="97" t="n"/>
      <c r="T617" s="97" t="n"/>
      <c r="U617" s="97" t="n"/>
      <c r="V617" s="97" t="n"/>
      <c r="W617" s="119" t="inlineStr">
        <is>
          <t>✅ 可导入</t>
        </is>
      </c>
    </row>
    <row r="618" customFormat="1" s="95">
      <c r="A618" s="100" t="n"/>
      <c r="B618" s="96" t="n"/>
      <c r="C618" s="96" t="n"/>
      <c r="D618" s="96" t="n"/>
      <c r="E618" s="96">
        <f>SUM(C618:D618)</f>
        <v/>
      </c>
      <c r="F618" s="96" t="n"/>
      <c r="G618" s="96" t="n"/>
      <c r="H618" s="96" t="n"/>
      <c r="I618" s="96">
        <f>SUM(F618:H618)</f>
        <v/>
      </c>
      <c r="J618" s="96" t="n"/>
      <c r="K618" s="96" t="n"/>
      <c r="L618" s="96" t="n"/>
      <c r="M618" s="96" t="n"/>
      <c r="N618" s="96" t="n"/>
      <c r="O618" s="96" t="n"/>
      <c r="P618" s="100" t="n"/>
      <c r="Q618" s="96" t="n"/>
      <c r="R618" s="96" t="n"/>
      <c r="S618" s="96" t="n"/>
      <c r="T618" s="96" t="n"/>
      <c r="U618" s="96" t="n"/>
      <c r="V618" s="96" t="n"/>
      <c r="W618" s="119" t="inlineStr">
        <is>
          <t>✅ 可导入</t>
        </is>
      </c>
    </row>
    <row r="619" customFormat="1" s="95">
      <c r="A619" s="100" t="n"/>
      <c r="B619" s="97" t="n"/>
      <c r="C619" s="97" t="n"/>
      <c r="D619" s="97" t="n"/>
      <c r="E619" s="97">
        <f>SUM(C619:D619)</f>
        <v/>
      </c>
      <c r="F619" s="97" t="n"/>
      <c r="G619" s="97" t="n"/>
      <c r="H619" s="97" t="n"/>
      <c r="I619" s="97">
        <f>SUM(F619:H619)</f>
        <v/>
      </c>
      <c r="J619" s="97" t="n"/>
      <c r="K619" s="97" t="n"/>
      <c r="L619" s="97" t="n"/>
      <c r="M619" s="97" t="n"/>
      <c r="N619" s="97" t="n"/>
      <c r="O619" s="97" t="n"/>
      <c r="P619" s="100" t="n"/>
      <c r="Q619" s="97" t="n"/>
      <c r="R619" s="97" t="n"/>
      <c r="S619" s="97" t="n"/>
      <c r="T619" s="97" t="n"/>
      <c r="U619" s="97" t="n"/>
      <c r="V619" s="97" t="n"/>
      <c r="W619" s="119" t="inlineStr">
        <is>
          <t>✅ 可导入</t>
        </is>
      </c>
    </row>
    <row r="620" customFormat="1" s="95">
      <c r="A620" s="100" t="n"/>
      <c r="B620" s="96" t="n"/>
      <c r="C620" s="96" t="n"/>
      <c r="D620" s="96" t="n"/>
      <c r="E620" s="96">
        <f>SUM(C620:D620)</f>
        <v/>
      </c>
      <c r="F620" s="96" t="n"/>
      <c r="G620" s="96" t="n"/>
      <c r="H620" s="96" t="n"/>
      <c r="I620" s="96">
        <f>SUM(F620:H620)</f>
        <v/>
      </c>
      <c r="J620" s="96" t="n"/>
      <c r="K620" s="96" t="n"/>
      <c r="L620" s="96" t="n"/>
      <c r="M620" s="96" t="n"/>
      <c r="N620" s="96" t="n"/>
      <c r="O620" s="96" t="n"/>
      <c r="P620" s="100" t="n"/>
      <c r="Q620" s="96" t="n"/>
      <c r="R620" s="96" t="n"/>
      <c r="S620" s="96" t="n"/>
      <c r="T620" s="96" t="n"/>
      <c r="U620" s="96" t="n"/>
      <c r="V620" s="96" t="n"/>
      <c r="W620" s="119" t="inlineStr">
        <is>
          <t>✅ 可导入</t>
        </is>
      </c>
    </row>
    <row r="621" customFormat="1" s="95">
      <c r="A621" s="100" t="n"/>
      <c r="B621" s="97" t="n"/>
      <c r="C621" s="97" t="n"/>
      <c r="D621" s="97" t="n"/>
      <c r="E621" s="97">
        <f>SUM(C621:D621)</f>
        <v/>
      </c>
      <c r="F621" s="97" t="n"/>
      <c r="G621" s="97" t="n"/>
      <c r="H621" s="97" t="n"/>
      <c r="I621" s="97">
        <f>SUM(F621:H621)</f>
        <v/>
      </c>
      <c r="J621" s="97" t="n"/>
      <c r="K621" s="97" t="n"/>
      <c r="L621" s="97" t="n"/>
      <c r="M621" s="97" t="n"/>
      <c r="N621" s="97" t="n"/>
      <c r="O621" s="97" t="n"/>
      <c r="P621" s="100" t="n"/>
      <c r="Q621" s="97" t="n"/>
      <c r="R621" s="97" t="n"/>
      <c r="S621" s="97" t="n"/>
      <c r="T621" s="97" t="n"/>
      <c r="U621" s="97" t="n"/>
      <c r="V621" s="97" t="n"/>
      <c r="W621" s="119" t="inlineStr">
        <is>
          <t>✅ 可导入</t>
        </is>
      </c>
    </row>
    <row r="622" customFormat="1" s="95">
      <c r="A622" s="100" t="n"/>
      <c r="B622" s="96" t="n"/>
      <c r="C622" s="96" t="n"/>
      <c r="D622" s="96" t="n"/>
      <c r="E622" s="96">
        <f>SUM(C622:D622)</f>
        <v/>
      </c>
      <c r="F622" s="96" t="n"/>
      <c r="G622" s="96" t="n"/>
      <c r="H622" s="96" t="n"/>
      <c r="I622" s="96">
        <f>SUM(F622:H622)</f>
        <v/>
      </c>
      <c r="J622" s="96" t="n"/>
      <c r="K622" s="96" t="n"/>
      <c r="L622" s="96" t="n"/>
      <c r="M622" s="96" t="n"/>
      <c r="N622" s="96" t="n"/>
      <c r="O622" s="96" t="n"/>
      <c r="P622" s="100" t="n"/>
      <c r="Q622" s="96" t="n"/>
      <c r="R622" s="96" t="n"/>
      <c r="S622" s="96" t="n"/>
      <c r="T622" s="96" t="n"/>
      <c r="U622" s="96" t="n"/>
      <c r="V622" s="96" t="n"/>
      <c r="W622" s="119" t="inlineStr">
        <is>
          <t>✅ 可导入</t>
        </is>
      </c>
    </row>
    <row r="623" customFormat="1" s="95">
      <c r="A623" s="100" t="n"/>
      <c r="B623" s="97" t="n"/>
      <c r="C623" s="97" t="n"/>
      <c r="D623" s="97" t="n"/>
      <c r="E623" s="97">
        <f>SUM(C623:D623)</f>
        <v/>
      </c>
      <c r="F623" s="97" t="n"/>
      <c r="G623" s="97" t="n"/>
      <c r="H623" s="97" t="n"/>
      <c r="I623" s="97">
        <f>SUM(F623:H623)</f>
        <v/>
      </c>
      <c r="J623" s="97" t="n"/>
      <c r="K623" s="97" t="n"/>
      <c r="L623" s="97" t="n"/>
      <c r="M623" s="97" t="n"/>
      <c r="N623" s="97" t="n"/>
      <c r="O623" s="97" t="n"/>
      <c r="P623" s="100" t="n"/>
      <c r="Q623" s="97" t="n"/>
      <c r="R623" s="97" t="n"/>
      <c r="S623" s="97" t="n"/>
      <c r="T623" s="97" t="n"/>
      <c r="U623" s="97" t="n"/>
      <c r="V623" s="97" t="n"/>
      <c r="W623" s="119" t="inlineStr">
        <is>
          <t>✅ 可导入</t>
        </is>
      </c>
    </row>
    <row r="624" customFormat="1" s="95">
      <c r="A624" s="100" t="n"/>
      <c r="B624" s="96" t="n"/>
      <c r="C624" s="96" t="n"/>
      <c r="D624" s="96" t="n"/>
      <c r="E624" s="96">
        <f>SUM(C624:D624)</f>
        <v/>
      </c>
      <c r="F624" s="96" t="n"/>
      <c r="G624" s="96" t="n"/>
      <c r="H624" s="96" t="n"/>
      <c r="I624" s="96">
        <f>SUM(F624:H624)</f>
        <v/>
      </c>
      <c r="J624" s="96" t="n"/>
      <c r="K624" s="96" t="n"/>
      <c r="L624" s="96" t="n"/>
      <c r="M624" s="96" t="n"/>
      <c r="N624" s="96" t="n"/>
      <c r="O624" s="96" t="n"/>
      <c r="P624" s="100" t="n"/>
      <c r="Q624" s="96" t="n"/>
      <c r="R624" s="96" t="n"/>
      <c r="S624" s="96" t="n"/>
      <c r="T624" s="96" t="n"/>
      <c r="U624" s="96" t="n"/>
      <c r="V624" s="96" t="n"/>
      <c r="W624" s="119" t="inlineStr">
        <is>
          <t>✅ 可导入</t>
        </is>
      </c>
    </row>
    <row r="625" customFormat="1" s="95">
      <c r="A625" s="100" t="n"/>
      <c r="B625" s="97" t="n"/>
      <c r="C625" s="97" t="n"/>
      <c r="D625" s="97" t="n"/>
      <c r="E625" s="97">
        <f>SUM(C625:D625)</f>
        <v/>
      </c>
      <c r="F625" s="97" t="n"/>
      <c r="G625" s="97" t="n"/>
      <c r="H625" s="97" t="n"/>
      <c r="I625" s="97">
        <f>SUM(F625:H625)</f>
        <v/>
      </c>
      <c r="J625" s="97" t="n"/>
      <c r="K625" s="97" t="n"/>
      <c r="L625" s="97" t="n"/>
      <c r="M625" s="97" t="n"/>
      <c r="N625" s="97" t="n"/>
      <c r="O625" s="97" t="n"/>
      <c r="P625" s="100" t="n"/>
      <c r="Q625" s="97" t="n"/>
      <c r="R625" s="97" t="n"/>
      <c r="S625" s="97" t="n"/>
      <c r="T625" s="97" t="n"/>
      <c r="U625" s="97" t="n"/>
      <c r="V625" s="97" t="n"/>
      <c r="W625" s="119" t="inlineStr">
        <is>
          <t>✅ 可导入</t>
        </is>
      </c>
    </row>
    <row r="626" customFormat="1" s="95">
      <c r="A626" s="100" t="n"/>
      <c r="B626" s="96" t="n"/>
      <c r="C626" s="96" t="n"/>
      <c r="D626" s="96" t="n"/>
      <c r="E626" s="96">
        <f>SUM(C626:D626)</f>
        <v/>
      </c>
      <c r="F626" s="96" t="n"/>
      <c r="G626" s="96" t="n"/>
      <c r="H626" s="96" t="n"/>
      <c r="I626" s="96">
        <f>SUM(F626:H626)</f>
        <v/>
      </c>
      <c r="J626" s="96" t="n"/>
      <c r="K626" s="96" t="n"/>
      <c r="L626" s="96" t="n"/>
      <c r="M626" s="96" t="n"/>
      <c r="N626" s="96" t="n"/>
      <c r="O626" s="96" t="n"/>
      <c r="P626" s="100" t="n"/>
      <c r="Q626" s="96" t="n"/>
      <c r="R626" s="96" t="n"/>
      <c r="S626" s="96" t="n"/>
      <c r="T626" s="96" t="n"/>
      <c r="U626" s="96" t="n"/>
      <c r="V626" s="96" t="n"/>
      <c r="W626" s="119" t="inlineStr">
        <is>
          <t>✅ 可导入</t>
        </is>
      </c>
    </row>
    <row r="627" customFormat="1" s="95">
      <c r="A627" s="100" t="n"/>
      <c r="B627" s="97" t="n"/>
      <c r="C627" s="97" t="n"/>
      <c r="D627" s="97" t="n"/>
      <c r="E627" s="97">
        <f>SUM(C627:D627)</f>
        <v/>
      </c>
      <c r="F627" s="97" t="n"/>
      <c r="G627" s="97" t="n"/>
      <c r="H627" s="97" t="n"/>
      <c r="I627" s="97">
        <f>SUM(F627:H627)</f>
        <v/>
      </c>
      <c r="J627" s="97" t="n"/>
      <c r="K627" s="97" t="n"/>
      <c r="L627" s="97" t="n"/>
      <c r="M627" s="97" t="n"/>
      <c r="N627" s="97" t="n"/>
      <c r="O627" s="97" t="n"/>
      <c r="P627" s="100" t="n"/>
      <c r="Q627" s="97" t="n"/>
      <c r="R627" s="97" t="n"/>
      <c r="S627" s="97" t="n"/>
      <c r="T627" s="97" t="n"/>
      <c r="U627" s="97" t="n"/>
      <c r="V627" s="97" t="n"/>
      <c r="W627" s="119" t="inlineStr">
        <is>
          <t>✅ 可导入</t>
        </is>
      </c>
    </row>
    <row r="628" customFormat="1" s="95">
      <c r="A628" s="100" t="n"/>
      <c r="B628" s="96" t="n"/>
      <c r="C628" s="96" t="n"/>
      <c r="D628" s="96" t="n"/>
      <c r="E628" s="96">
        <f>SUM(C628:D628)</f>
        <v/>
      </c>
      <c r="F628" s="96" t="n"/>
      <c r="G628" s="96" t="n"/>
      <c r="H628" s="96" t="n"/>
      <c r="I628" s="96">
        <f>SUM(F628:H628)</f>
        <v/>
      </c>
      <c r="J628" s="96" t="n"/>
      <c r="K628" s="96" t="n"/>
      <c r="L628" s="96" t="n"/>
      <c r="M628" s="96" t="n"/>
      <c r="N628" s="96" t="n"/>
      <c r="O628" s="96" t="n"/>
      <c r="P628" s="100" t="n"/>
      <c r="Q628" s="96" t="n"/>
      <c r="R628" s="96" t="n"/>
      <c r="S628" s="96" t="n"/>
      <c r="T628" s="96" t="n"/>
      <c r="U628" s="96" t="n"/>
      <c r="V628" s="96" t="n"/>
      <c r="W628" s="119" t="inlineStr">
        <is>
          <t>✅ 可导入</t>
        </is>
      </c>
    </row>
    <row r="629" customFormat="1" s="95">
      <c r="A629" s="100" t="n"/>
      <c r="B629" s="97" t="n"/>
      <c r="C629" s="97" t="n"/>
      <c r="D629" s="97" t="n"/>
      <c r="E629" s="97">
        <f>SUM(C629:D629)</f>
        <v/>
      </c>
      <c r="F629" s="97" t="n"/>
      <c r="G629" s="97" t="n"/>
      <c r="H629" s="97" t="n"/>
      <c r="I629" s="97">
        <f>SUM(F629:H629)</f>
        <v/>
      </c>
      <c r="J629" s="97" t="n"/>
      <c r="K629" s="97" t="n"/>
      <c r="L629" s="97" t="n"/>
      <c r="M629" s="97" t="n"/>
      <c r="N629" s="97" t="n"/>
      <c r="O629" s="97" t="n"/>
      <c r="P629" s="100" t="n"/>
      <c r="Q629" s="97" t="n"/>
      <c r="R629" s="97" t="n"/>
      <c r="S629" s="97" t="n"/>
      <c r="T629" s="97" t="n"/>
      <c r="U629" s="97" t="n"/>
      <c r="V629" s="97" t="n"/>
      <c r="W629" s="119" t="inlineStr">
        <is>
          <t>✅ 可导入</t>
        </is>
      </c>
    </row>
    <row r="630" customFormat="1" s="95">
      <c r="A630" s="100" t="n"/>
      <c r="B630" s="96" t="n"/>
      <c r="C630" s="96" t="n"/>
      <c r="D630" s="96" t="n"/>
      <c r="E630" s="96">
        <f>SUM(C630:D630)</f>
        <v/>
      </c>
      <c r="F630" s="96" t="n"/>
      <c r="G630" s="96" t="n"/>
      <c r="H630" s="96" t="n"/>
      <c r="I630" s="96">
        <f>SUM(F630:H630)</f>
        <v/>
      </c>
      <c r="J630" s="96" t="n"/>
      <c r="K630" s="96" t="n"/>
      <c r="L630" s="96" t="n"/>
      <c r="M630" s="96" t="n"/>
      <c r="N630" s="96" t="n"/>
      <c r="O630" s="96" t="n"/>
      <c r="P630" s="100" t="n"/>
      <c r="Q630" s="96" t="n"/>
      <c r="R630" s="96" t="n"/>
      <c r="S630" s="96" t="n"/>
      <c r="T630" s="96" t="n"/>
      <c r="U630" s="96" t="n"/>
      <c r="V630" s="96" t="n"/>
      <c r="W630" s="119" t="inlineStr">
        <is>
          <t>✅ 可导入</t>
        </is>
      </c>
    </row>
    <row r="631" customFormat="1" s="95">
      <c r="A631" s="100" t="n"/>
      <c r="B631" s="97" t="n"/>
      <c r="C631" s="97" t="n"/>
      <c r="D631" s="97" t="n"/>
      <c r="E631" s="97">
        <f>SUM(C631:D631)</f>
        <v/>
      </c>
      <c r="F631" s="97" t="n"/>
      <c r="G631" s="97" t="n"/>
      <c r="H631" s="97" t="n"/>
      <c r="I631" s="97">
        <f>SUM(F631:H631)</f>
        <v/>
      </c>
      <c r="J631" s="97" t="n"/>
      <c r="K631" s="97" t="n"/>
      <c r="L631" s="97" t="n"/>
      <c r="M631" s="97" t="n"/>
      <c r="N631" s="97" t="n"/>
      <c r="O631" s="97" t="n"/>
      <c r="P631" s="100" t="n"/>
      <c r="Q631" s="97" t="n"/>
      <c r="R631" s="97" t="n"/>
      <c r="S631" s="97" t="n"/>
      <c r="T631" s="97" t="n"/>
      <c r="U631" s="97" t="n"/>
      <c r="V631" s="97" t="n"/>
      <c r="W631" s="119" t="inlineStr">
        <is>
          <t>✅ 可导入</t>
        </is>
      </c>
    </row>
    <row r="632" customFormat="1" s="95">
      <c r="A632" s="100" t="n"/>
      <c r="B632" s="96" t="n"/>
      <c r="C632" s="96" t="n"/>
      <c r="D632" s="96" t="n"/>
      <c r="E632" s="96">
        <f>SUM(C632:D632)</f>
        <v/>
      </c>
      <c r="F632" s="96" t="n"/>
      <c r="G632" s="96" t="n"/>
      <c r="H632" s="96" t="n"/>
      <c r="I632" s="96">
        <f>SUM(F632:H632)</f>
        <v/>
      </c>
      <c r="J632" s="96" t="n"/>
      <c r="K632" s="96" t="n"/>
      <c r="L632" s="96" t="n"/>
      <c r="M632" s="96" t="n"/>
      <c r="N632" s="96" t="n"/>
      <c r="O632" s="96" t="n"/>
      <c r="P632" s="100" t="n"/>
      <c r="Q632" s="96" t="n"/>
      <c r="R632" s="96" t="n"/>
      <c r="S632" s="96" t="n"/>
      <c r="T632" s="96" t="n"/>
      <c r="U632" s="96" t="n"/>
      <c r="V632" s="96" t="n"/>
      <c r="W632" s="119" t="inlineStr">
        <is>
          <t>✅ 可导入</t>
        </is>
      </c>
    </row>
    <row r="633" customFormat="1" s="95">
      <c r="A633" s="100" t="n"/>
      <c r="B633" s="97" t="n"/>
      <c r="C633" s="97" t="n"/>
      <c r="D633" s="97" t="n"/>
      <c r="E633" s="97">
        <f>SUM(C633:D633)</f>
        <v/>
      </c>
      <c r="F633" s="97" t="n"/>
      <c r="G633" s="97" t="n"/>
      <c r="H633" s="97" t="n"/>
      <c r="I633" s="97">
        <f>SUM(F633:H633)</f>
        <v/>
      </c>
      <c r="J633" s="97" t="n"/>
      <c r="K633" s="97" t="n"/>
      <c r="L633" s="97" t="n"/>
      <c r="M633" s="97" t="n"/>
      <c r="N633" s="97" t="n"/>
      <c r="O633" s="97" t="n"/>
      <c r="P633" s="100" t="n"/>
      <c r="Q633" s="97" t="n"/>
      <c r="R633" s="97" t="n"/>
      <c r="S633" s="97" t="n"/>
      <c r="T633" s="97" t="n"/>
      <c r="U633" s="97" t="n"/>
      <c r="V633" s="97" t="n"/>
      <c r="W633" s="119" t="inlineStr">
        <is>
          <t>✅ 可导入</t>
        </is>
      </c>
    </row>
    <row r="634" customFormat="1" s="95">
      <c r="A634" s="100" t="n"/>
      <c r="B634" s="96" t="n"/>
      <c r="C634" s="96" t="n"/>
      <c r="D634" s="96" t="n"/>
      <c r="E634" s="96">
        <f>SUM(C634:D634)</f>
        <v/>
      </c>
      <c r="F634" s="96" t="n"/>
      <c r="G634" s="96" t="n"/>
      <c r="H634" s="96" t="n"/>
      <c r="I634" s="96">
        <f>SUM(F634:H634)</f>
        <v/>
      </c>
      <c r="J634" s="96" t="n"/>
      <c r="K634" s="96" t="n"/>
      <c r="L634" s="96" t="n"/>
      <c r="M634" s="96" t="n"/>
      <c r="N634" s="96" t="n"/>
      <c r="O634" s="96" t="n"/>
      <c r="P634" s="100" t="n"/>
      <c r="Q634" s="96" t="n"/>
      <c r="R634" s="96" t="n"/>
      <c r="S634" s="96" t="n"/>
      <c r="T634" s="96" t="n"/>
      <c r="U634" s="96" t="n"/>
      <c r="V634" s="96" t="n"/>
      <c r="W634" s="119" t="inlineStr">
        <is>
          <t>✅ 可导入</t>
        </is>
      </c>
    </row>
    <row r="635" customFormat="1" s="95">
      <c r="A635" s="100" t="n"/>
      <c r="B635" s="97" t="n"/>
      <c r="C635" s="97" t="n"/>
      <c r="D635" s="97" t="n"/>
      <c r="E635" s="97">
        <f>SUM(C635:D635)</f>
        <v/>
      </c>
      <c r="F635" s="97" t="n"/>
      <c r="G635" s="97" t="n"/>
      <c r="H635" s="97" t="n"/>
      <c r="I635" s="97">
        <f>SUM(F635:H635)</f>
        <v/>
      </c>
      <c r="J635" s="97" t="n"/>
      <c r="K635" s="97" t="n"/>
      <c r="L635" s="97" t="n"/>
      <c r="M635" s="97" t="n"/>
      <c r="N635" s="97" t="n"/>
      <c r="O635" s="97" t="n"/>
      <c r="P635" s="100" t="n"/>
      <c r="Q635" s="97" t="n"/>
      <c r="R635" s="97" t="n"/>
      <c r="S635" s="97" t="n"/>
      <c r="T635" s="97" t="n"/>
      <c r="U635" s="97" t="n"/>
      <c r="V635" s="97" t="n"/>
      <c r="W635" s="119" t="inlineStr">
        <is>
          <t>✅ 可导入</t>
        </is>
      </c>
    </row>
    <row r="636" customFormat="1" s="95">
      <c r="A636" s="100" t="n"/>
      <c r="B636" s="96" t="n"/>
      <c r="C636" s="96" t="n"/>
      <c r="D636" s="96" t="n"/>
      <c r="E636" s="96">
        <f>SUM(C636:D636)</f>
        <v/>
      </c>
      <c r="F636" s="96" t="n"/>
      <c r="G636" s="96" t="n"/>
      <c r="H636" s="96" t="n"/>
      <c r="I636" s="96">
        <f>SUM(F636:H636)</f>
        <v/>
      </c>
      <c r="J636" s="96" t="n"/>
      <c r="K636" s="96" t="n"/>
      <c r="L636" s="96" t="n"/>
      <c r="M636" s="96" t="n"/>
      <c r="N636" s="96" t="n"/>
      <c r="O636" s="96" t="n"/>
      <c r="P636" s="100" t="n"/>
      <c r="Q636" s="96" t="n"/>
      <c r="R636" s="96" t="n"/>
      <c r="S636" s="96" t="n"/>
      <c r="T636" s="96" t="n"/>
      <c r="U636" s="96" t="n"/>
      <c r="V636" s="96" t="n"/>
      <c r="W636" s="119" t="inlineStr">
        <is>
          <t>✅ 可导入</t>
        </is>
      </c>
    </row>
    <row r="637" customFormat="1" s="95">
      <c r="A637" s="100" t="n"/>
      <c r="B637" s="97" t="n"/>
      <c r="C637" s="97" t="n"/>
      <c r="D637" s="97" t="n"/>
      <c r="E637" s="97">
        <f>SUM(C637:D637)</f>
        <v/>
      </c>
      <c r="F637" s="97" t="n"/>
      <c r="G637" s="97" t="n"/>
      <c r="H637" s="97" t="n"/>
      <c r="I637" s="97">
        <f>SUM(F637:H637)</f>
        <v/>
      </c>
      <c r="J637" s="97" t="n"/>
      <c r="K637" s="97" t="n"/>
      <c r="L637" s="97" t="n"/>
      <c r="M637" s="97" t="n"/>
      <c r="N637" s="97" t="n"/>
      <c r="O637" s="97" t="n"/>
      <c r="P637" s="100" t="n"/>
      <c r="Q637" s="97" t="n"/>
      <c r="R637" s="97" t="n"/>
      <c r="S637" s="97" t="n"/>
      <c r="T637" s="97" t="n"/>
      <c r="U637" s="97" t="n"/>
      <c r="V637" s="97" t="n"/>
      <c r="W637" s="119" t="inlineStr">
        <is>
          <t>✅ 可导入</t>
        </is>
      </c>
    </row>
    <row r="638" customFormat="1" s="95">
      <c r="A638" s="100" t="n"/>
      <c r="B638" s="96" t="n"/>
      <c r="C638" s="96" t="n"/>
      <c r="D638" s="96" t="n"/>
      <c r="E638" s="96">
        <f>SUM(C638:D638)</f>
        <v/>
      </c>
      <c r="F638" s="96" t="n"/>
      <c r="G638" s="96" t="n"/>
      <c r="H638" s="96" t="n"/>
      <c r="I638" s="96">
        <f>SUM(F638:H638)</f>
        <v/>
      </c>
      <c r="J638" s="96" t="n"/>
      <c r="K638" s="96" t="n"/>
      <c r="L638" s="96" t="n"/>
      <c r="M638" s="96" t="n"/>
      <c r="N638" s="96" t="n"/>
      <c r="O638" s="96" t="n"/>
      <c r="P638" s="100" t="n"/>
      <c r="Q638" s="96" t="n"/>
      <c r="R638" s="96" t="n"/>
      <c r="S638" s="96" t="n"/>
      <c r="T638" s="96" t="n"/>
      <c r="U638" s="96" t="n"/>
      <c r="V638" s="96" t="n"/>
      <c r="W638" s="119" t="inlineStr">
        <is>
          <t>✅ 可导入</t>
        </is>
      </c>
    </row>
    <row r="639" customFormat="1" s="95">
      <c r="A639" s="100" t="n"/>
      <c r="B639" s="97" t="n"/>
      <c r="C639" s="97" t="n"/>
      <c r="D639" s="97" t="n"/>
      <c r="E639" s="97">
        <f>SUM(C639:D639)</f>
        <v/>
      </c>
      <c r="F639" s="97" t="n"/>
      <c r="G639" s="97" t="n"/>
      <c r="H639" s="97" t="n"/>
      <c r="I639" s="97">
        <f>SUM(F639:H639)</f>
        <v/>
      </c>
      <c r="J639" s="97" t="n"/>
      <c r="K639" s="97" t="n"/>
      <c r="L639" s="97" t="n"/>
      <c r="M639" s="97" t="n"/>
      <c r="N639" s="97" t="n"/>
      <c r="O639" s="97" t="n"/>
      <c r="P639" s="100" t="n"/>
      <c r="Q639" s="97" t="n"/>
      <c r="R639" s="97" t="n"/>
      <c r="S639" s="97" t="n"/>
      <c r="T639" s="97" t="n"/>
      <c r="U639" s="97" t="n"/>
      <c r="V639" s="97" t="n"/>
      <c r="W639" s="119" t="inlineStr">
        <is>
          <t>✅ 可导入</t>
        </is>
      </c>
    </row>
    <row r="640" customFormat="1" s="95">
      <c r="A640" s="100" t="n"/>
      <c r="B640" s="96" t="n"/>
      <c r="C640" s="96" t="n"/>
      <c r="D640" s="96" t="n"/>
      <c r="E640" s="96">
        <f>SUM(C640:D640)</f>
        <v/>
      </c>
      <c r="F640" s="96" t="n"/>
      <c r="G640" s="96" t="n"/>
      <c r="H640" s="96" t="n"/>
      <c r="I640" s="96">
        <f>SUM(F640:H640)</f>
        <v/>
      </c>
      <c r="J640" s="96" t="n"/>
      <c r="K640" s="96" t="n"/>
      <c r="L640" s="96" t="n"/>
      <c r="M640" s="96" t="n"/>
      <c r="N640" s="96" t="n"/>
      <c r="O640" s="96" t="n"/>
      <c r="P640" s="100" t="n"/>
      <c r="Q640" s="96" t="n"/>
      <c r="R640" s="96" t="n"/>
      <c r="S640" s="96" t="n"/>
      <c r="T640" s="96" t="n"/>
      <c r="U640" s="96" t="n"/>
      <c r="V640" s="96" t="n"/>
      <c r="W640" s="119" t="inlineStr">
        <is>
          <t>✅ 可导入</t>
        </is>
      </c>
    </row>
    <row r="641" customFormat="1" s="95">
      <c r="A641" s="100" t="n"/>
      <c r="B641" s="97" t="n"/>
      <c r="C641" s="97" t="n"/>
      <c r="D641" s="97" t="n"/>
      <c r="E641" s="97">
        <f>SUM(C641:D641)</f>
        <v/>
      </c>
      <c r="F641" s="97" t="n"/>
      <c r="G641" s="97" t="n"/>
      <c r="H641" s="97" t="n"/>
      <c r="I641" s="97">
        <f>SUM(F641:H641)</f>
        <v/>
      </c>
      <c r="J641" s="97" t="n"/>
      <c r="K641" s="97" t="n"/>
      <c r="L641" s="97" t="n"/>
      <c r="M641" s="97" t="n"/>
      <c r="N641" s="97" t="n"/>
      <c r="O641" s="97" t="n"/>
      <c r="P641" s="100" t="n"/>
      <c r="Q641" s="97" t="n"/>
      <c r="R641" s="97" t="n"/>
      <c r="S641" s="97" t="n"/>
      <c r="T641" s="97" t="n"/>
      <c r="U641" s="97" t="n"/>
      <c r="V641" s="97" t="n"/>
      <c r="W641" s="119" t="inlineStr">
        <is>
          <t>✅ 可导入</t>
        </is>
      </c>
    </row>
    <row r="642" customFormat="1" s="95">
      <c r="A642" s="100" t="n"/>
      <c r="B642" s="96" t="n"/>
      <c r="C642" s="96" t="n"/>
      <c r="D642" s="96" t="n"/>
      <c r="E642" s="96">
        <f>SUM(C642:D642)</f>
        <v/>
      </c>
      <c r="F642" s="96" t="n"/>
      <c r="G642" s="96" t="n"/>
      <c r="H642" s="96" t="n"/>
      <c r="I642" s="96">
        <f>SUM(F642:H642)</f>
        <v/>
      </c>
      <c r="J642" s="96" t="n"/>
      <c r="K642" s="96" t="n"/>
      <c r="L642" s="96" t="n"/>
      <c r="M642" s="96" t="n"/>
      <c r="N642" s="96" t="n"/>
      <c r="O642" s="96" t="n"/>
      <c r="P642" s="100" t="n"/>
      <c r="Q642" s="96" t="n"/>
      <c r="R642" s="96" t="n"/>
      <c r="S642" s="96" t="n"/>
      <c r="T642" s="96" t="n"/>
      <c r="U642" s="96" t="n"/>
      <c r="V642" s="96" t="n"/>
      <c r="W642" s="119" t="inlineStr">
        <is>
          <t>✅ 可导入</t>
        </is>
      </c>
    </row>
    <row r="643" customFormat="1" s="95">
      <c r="A643" s="100" t="n"/>
      <c r="B643" s="97" t="n"/>
      <c r="C643" s="97" t="n"/>
      <c r="D643" s="97" t="n"/>
      <c r="E643" s="97">
        <f>SUM(C643:D643)</f>
        <v/>
      </c>
      <c r="F643" s="97" t="n"/>
      <c r="G643" s="97" t="n"/>
      <c r="H643" s="97" t="n"/>
      <c r="I643" s="97">
        <f>SUM(F643:H643)</f>
        <v/>
      </c>
      <c r="J643" s="97" t="n"/>
      <c r="K643" s="97" t="n"/>
      <c r="L643" s="97" t="n"/>
      <c r="M643" s="97" t="n"/>
      <c r="N643" s="97" t="n"/>
      <c r="O643" s="97" t="n"/>
      <c r="P643" s="100" t="n"/>
      <c r="Q643" s="97" t="n"/>
      <c r="R643" s="97" t="n"/>
      <c r="S643" s="97" t="n"/>
      <c r="T643" s="97" t="n"/>
      <c r="U643" s="97" t="n"/>
      <c r="V643" s="97" t="n"/>
      <c r="W643" s="119" t="inlineStr">
        <is>
          <t>✅ 可导入</t>
        </is>
      </c>
    </row>
    <row r="644" customFormat="1" s="95">
      <c r="A644" s="100" t="n"/>
      <c r="B644" s="96" t="n"/>
      <c r="C644" s="96" t="n"/>
      <c r="D644" s="96" t="n"/>
      <c r="E644" s="96">
        <f>SUM(C644:D644)</f>
        <v/>
      </c>
      <c r="F644" s="96" t="n"/>
      <c r="G644" s="96" t="n"/>
      <c r="H644" s="96" t="n"/>
      <c r="I644" s="96">
        <f>SUM(F644:H644)</f>
        <v/>
      </c>
      <c r="J644" s="96" t="n"/>
      <c r="K644" s="96" t="n"/>
      <c r="L644" s="96" t="n"/>
      <c r="M644" s="96" t="n"/>
      <c r="N644" s="96" t="n"/>
      <c r="O644" s="96" t="n"/>
      <c r="P644" s="100" t="n"/>
      <c r="Q644" s="96" t="n"/>
      <c r="R644" s="96" t="n"/>
      <c r="S644" s="96" t="n"/>
      <c r="T644" s="96" t="n"/>
      <c r="U644" s="96" t="n"/>
      <c r="V644" s="96" t="n"/>
      <c r="W644" s="119" t="inlineStr">
        <is>
          <t>✅ 可导入</t>
        </is>
      </c>
    </row>
    <row r="645" customFormat="1" s="95">
      <c r="A645" s="100" t="n"/>
      <c r="B645" s="97" t="n"/>
      <c r="C645" s="97" t="n"/>
      <c r="D645" s="97" t="n"/>
      <c r="E645" s="97">
        <f>SUM(C645:D645)</f>
        <v/>
      </c>
      <c r="F645" s="97" t="n"/>
      <c r="G645" s="97" t="n"/>
      <c r="H645" s="97" t="n"/>
      <c r="I645" s="97">
        <f>SUM(F645:H645)</f>
        <v/>
      </c>
      <c r="J645" s="97" t="n"/>
      <c r="K645" s="97" t="n"/>
      <c r="L645" s="97" t="n"/>
      <c r="M645" s="97" t="n"/>
      <c r="N645" s="97" t="n"/>
      <c r="O645" s="97" t="n"/>
      <c r="P645" s="100" t="n"/>
      <c r="Q645" s="97" t="n"/>
      <c r="R645" s="97" t="n"/>
      <c r="S645" s="97" t="n"/>
      <c r="T645" s="97" t="n"/>
      <c r="U645" s="97" t="n"/>
      <c r="V645" s="97" t="n"/>
      <c r="W645" s="119" t="inlineStr">
        <is>
          <t>✅ 可导入</t>
        </is>
      </c>
    </row>
    <row r="646" customFormat="1" s="95">
      <c r="A646" s="100" t="n"/>
      <c r="B646" s="96" t="n"/>
      <c r="C646" s="96" t="n"/>
      <c r="D646" s="96" t="n"/>
      <c r="E646" s="96">
        <f>SUM(C646:D646)</f>
        <v/>
      </c>
      <c r="F646" s="96" t="n"/>
      <c r="G646" s="96" t="n"/>
      <c r="H646" s="96" t="n"/>
      <c r="I646" s="96">
        <f>SUM(F646:H646)</f>
        <v/>
      </c>
      <c r="J646" s="96" t="n"/>
      <c r="K646" s="96" t="n"/>
      <c r="L646" s="96" t="n"/>
      <c r="M646" s="96" t="n"/>
      <c r="N646" s="96" t="n"/>
      <c r="O646" s="96" t="n"/>
      <c r="P646" s="100" t="n"/>
      <c r="Q646" s="96" t="n"/>
      <c r="R646" s="96" t="n"/>
      <c r="S646" s="96" t="n"/>
      <c r="T646" s="96" t="n"/>
      <c r="U646" s="96" t="n"/>
      <c r="V646" s="96" t="n"/>
      <c r="W646" s="119" t="inlineStr">
        <is>
          <t>✅ 可导入</t>
        </is>
      </c>
    </row>
    <row r="647" customFormat="1" s="95">
      <c r="A647" s="100" t="n"/>
      <c r="B647" s="97" t="n"/>
      <c r="C647" s="97" t="n"/>
      <c r="D647" s="97" t="n"/>
      <c r="E647" s="97">
        <f>SUM(C647:D647)</f>
        <v/>
      </c>
      <c r="F647" s="97" t="n"/>
      <c r="G647" s="97" t="n"/>
      <c r="H647" s="97" t="n"/>
      <c r="I647" s="97">
        <f>SUM(F647:H647)</f>
        <v/>
      </c>
      <c r="J647" s="97" t="n"/>
      <c r="K647" s="97" t="n"/>
      <c r="L647" s="97" t="n"/>
      <c r="M647" s="97" t="n"/>
      <c r="N647" s="97" t="n"/>
      <c r="O647" s="97" t="n"/>
      <c r="P647" s="100" t="n"/>
      <c r="Q647" s="97" t="n"/>
      <c r="R647" s="97" t="n"/>
      <c r="S647" s="97" t="n"/>
      <c r="T647" s="97" t="n"/>
      <c r="U647" s="97" t="n"/>
      <c r="V647" s="97" t="n"/>
      <c r="W647" s="119" t="inlineStr">
        <is>
          <t>✅ 可导入</t>
        </is>
      </c>
    </row>
    <row r="648" customFormat="1" s="95">
      <c r="A648" s="100" t="n"/>
      <c r="B648" s="96" t="n"/>
      <c r="C648" s="96" t="n"/>
      <c r="D648" s="96" t="n"/>
      <c r="E648" s="96">
        <f>SUM(C648:D648)</f>
        <v/>
      </c>
      <c r="F648" s="96" t="n"/>
      <c r="G648" s="96" t="n"/>
      <c r="H648" s="96" t="n"/>
      <c r="I648" s="96">
        <f>SUM(F648:H648)</f>
        <v/>
      </c>
      <c r="J648" s="96" t="n"/>
      <c r="K648" s="96" t="n"/>
      <c r="L648" s="96" t="n"/>
      <c r="M648" s="96" t="n"/>
      <c r="N648" s="96" t="n"/>
      <c r="O648" s="96" t="n"/>
      <c r="P648" s="100" t="n"/>
      <c r="Q648" s="96" t="n"/>
      <c r="R648" s="96" t="n"/>
      <c r="S648" s="96" t="n"/>
      <c r="T648" s="96" t="n"/>
      <c r="U648" s="96" t="n"/>
      <c r="V648" s="96" t="n"/>
      <c r="W648" s="119" t="inlineStr">
        <is>
          <t>✅ 可导入</t>
        </is>
      </c>
    </row>
    <row r="649" customFormat="1" s="95">
      <c r="A649" s="100" t="n"/>
      <c r="B649" s="97" t="n"/>
      <c r="C649" s="97" t="n"/>
      <c r="D649" s="97" t="n"/>
      <c r="E649" s="97">
        <f>SUM(C649:D649)</f>
        <v/>
      </c>
      <c r="F649" s="97" t="n"/>
      <c r="G649" s="97" t="n"/>
      <c r="H649" s="97" t="n"/>
      <c r="I649" s="97">
        <f>SUM(F649:H649)</f>
        <v/>
      </c>
      <c r="J649" s="97" t="n"/>
      <c r="K649" s="97" t="n"/>
      <c r="L649" s="97" t="n"/>
      <c r="M649" s="97" t="n"/>
      <c r="N649" s="97" t="n"/>
      <c r="O649" s="97" t="n"/>
      <c r="P649" s="100" t="n"/>
      <c r="Q649" s="97" t="n"/>
      <c r="R649" s="97" t="n"/>
      <c r="S649" s="97" t="n"/>
      <c r="T649" s="97" t="n"/>
      <c r="U649" s="97" t="n"/>
      <c r="V649" s="97" t="n"/>
      <c r="W649" s="119" t="inlineStr">
        <is>
          <t>✅ 可导入</t>
        </is>
      </c>
    </row>
    <row r="650" customFormat="1" s="95">
      <c r="A650" s="100" t="n"/>
      <c r="B650" s="96" t="n"/>
      <c r="C650" s="96" t="n"/>
      <c r="D650" s="96" t="n"/>
      <c r="E650" s="96">
        <f>SUM(C650:D650)</f>
        <v/>
      </c>
      <c r="F650" s="96" t="n"/>
      <c r="G650" s="96" t="n"/>
      <c r="H650" s="96" t="n"/>
      <c r="I650" s="96">
        <f>SUM(F650:H650)</f>
        <v/>
      </c>
      <c r="J650" s="96" t="n"/>
      <c r="K650" s="96" t="n"/>
      <c r="L650" s="96" t="n"/>
      <c r="M650" s="96" t="n"/>
      <c r="N650" s="96" t="n"/>
      <c r="O650" s="96" t="n"/>
      <c r="P650" s="100" t="n"/>
      <c r="Q650" s="96" t="n"/>
      <c r="R650" s="96" t="n"/>
      <c r="S650" s="96" t="n"/>
      <c r="T650" s="96" t="n"/>
      <c r="U650" s="96" t="n"/>
      <c r="V650" s="96" t="n"/>
      <c r="W650" s="119" t="inlineStr">
        <is>
          <t>✅ 可导入</t>
        </is>
      </c>
    </row>
    <row r="651" customFormat="1" s="95">
      <c r="A651" s="100" t="n"/>
      <c r="B651" s="97" t="n"/>
      <c r="C651" s="97" t="n"/>
      <c r="D651" s="97" t="n"/>
      <c r="E651" s="97">
        <f>SUM(C651:D651)</f>
        <v/>
      </c>
      <c r="F651" s="97" t="n"/>
      <c r="G651" s="97" t="n"/>
      <c r="H651" s="97" t="n"/>
      <c r="I651" s="97">
        <f>SUM(F651:H651)</f>
        <v/>
      </c>
      <c r="J651" s="97" t="n"/>
      <c r="K651" s="97" t="n"/>
      <c r="L651" s="97" t="n"/>
      <c r="M651" s="97" t="n"/>
      <c r="N651" s="97" t="n"/>
      <c r="O651" s="97" t="n"/>
      <c r="P651" s="100" t="n"/>
      <c r="Q651" s="97" t="n"/>
      <c r="R651" s="97" t="n"/>
      <c r="S651" s="97" t="n"/>
      <c r="T651" s="97" t="n"/>
      <c r="U651" s="97" t="n"/>
      <c r="V651" s="97" t="n"/>
      <c r="W651" s="119" t="inlineStr">
        <is>
          <t>✅ 可导入</t>
        </is>
      </c>
    </row>
    <row r="652" customFormat="1" s="95">
      <c r="A652" s="100" t="n"/>
      <c r="B652" s="96" t="n"/>
      <c r="C652" s="96" t="n"/>
      <c r="D652" s="96" t="n"/>
      <c r="E652" s="96">
        <f>SUM(C652:D652)</f>
        <v/>
      </c>
      <c r="F652" s="96" t="n"/>
      <c r="G652" s="96" t="n"/>
      <c r="H652" s="96" t="n"/>
      <c r="I652" s="96">
        <f>SUM(F652:H652)</f>
        <v/>
      </c>
      <c r="J652" s="96" t="n"/>
      <c r="K652" s="96" t="n"/>
      <c r="L652" s="96" t="n"/>
      <c r="M652" s="96" t="n"/>
      <c r="N652" s="96" t="n"/>
      <c r="O652" s="96" t="n"/>
      <c r="P652" s="100" t="n"/>
      <c r="Q652" s="96" t="n"/>
      <c r="R652" s="96" t="n"/>
      <c r="S652" s="96" t="n"/>
      <c r="T652" s="96" t="n"/>
      <c r="U652" s="96" t="n"/>
      <c r="V652" s="96" t="n"/>
      <c r="W652" s="119" t="inlineStr">
        <is>
          <t>✅ 可导入</t>
        </is>
      </c>
    </row>
    <row r="653" customFormat="1" s="95">
      <c r="A653" s="100" t="n"/>
      <c r="B653" s="97" t="n"/>
      <c r="C653" s="97" t="n"/>
      <c r="D653" s="97" t="n"/>
      <c r="E653" s="97">
        <f>SUM(C653:D653)</f>
        <v/>
      </c>
      <c r="F653" s="97" t="n"/>
      <c r="G653" s="97" t="n"/>
      <c r="H653" s="97" t="n"/>
      <c r="I653" s="97">
        <f>SUM(F653:H653)</f>
        <v/>
      </c>
      <c r="J653" s="97" t="n"/>
      <c r="K653" s="97" t="n"/>
      <c r="L653" s="97" t="n"/>
      <c r="M653" s="97" t="n"/>
      <c r="N653" s="97" t="n"/>
      <c r="O653" s="97" t="n"/>
      <c r="P653" s="100" t="n"/>
      <c r="Q653" s="97" t="n"/>
      <c r="R653" s="97" t="n"/>
      <c r="S653" s="97" t="n"/>
      <c r="T653" s="97" t="n"/>
      <c r="U653" s="97" t="n"/>
      <c r="V653" s="97" t="n"/>
      <c r="W653" s="119" t="inlineStr">
        <is>
          <t>✅ 可导入</t>
        </is>
      </c>
    </row>
    <row r="654" customFormat="1" s="95">
      <c r="A654" s="100" t="n"/>
      <c r="B654" s="96" t="n"/>
      <c r="C654" s="96" t="n"/>
      <c r="D654" s="96" t="n"/>
      <c r="E654" s="96">
        <f>SUM(C654:D654)</f>
        <v/>
      </c>
      <c r="F654" s="96" t="n"/>
      <c r="G654" s="96" t="n"/>
      <c r="H654" s="96" t="n"/>
      <c r="I654" s="96">
        <f>SUM(F654:H654)</f>
        <v/>
      </c>
      <c r="J654" s="96" t="n"/>
      <c r="K654" s="96" t="n"/>
      <c r="L654" s="96" t="n"/>
      <c r="M654" s="96" t="n"/>
      <c r="N654" s="96" t="n"/>
      <c r="O654" s="96" t="n"/>
      <c r="P654" s="100" t="n"/>
      <c r="Q654" s="96" t="n"/>
      <c r="R654" s="96" t="n"/>
      <c r="S654" s="96" t="n"/>
      <c r="T654" s="96" t="n"/>
      <c r="U654" s="96" t="n"/>
      <c r="V654" s="96" t="n"/>
      <c r="W654" s="119" t="inlineStr">
        <is>
          <t>✅ 可导入</t>
        </is>
      </c>
    </row>
    <row r="655" customFormat="1" s="95">
      <c r="A655" s="100" t="n"/>
      <c r="B655" s="97" t="n"/>
      <c r="C655" s="97" t="n"/>
      <c r="D655" s="97" t="n"/>
      <c r="E655" s="97">
        <f>SUM(C655:D655)</f>
        <v/>
      </c>
      <c r="F655" s="97" t="n"/>
      <c r="G655" s="97" t="n"/>
      <c r="H655" s="97" t="n"/>
      <c r="I655" s="97">
        <f>SUM(F655:H655)</f>
        <v/>
      </c>
      <c r="J655" s="97" t="n"/>
      <c r="K655" s="97" t="n"/>
      <c r="L655" s="97" t="n"/>
      <c r="M655" s="97" t="n"/>
      <c r="N655" s="97" t="n"/>
      <c r="O655" s="97" t="n"/>
      <c r="P655" s="100" t="n"/>
      <c r="Q655" s="97" t="n"/>
      <c r="R655" s="97" t="n"/>
      <c r="S655" s="97" t="n"/>
      <c r="T655" s="97" t="n"/>
      <c r="U655" s="97" t="n"/>
      <c r="V655" s="97" t="n"/>
      <c r="W655" s="119" t="inlineStr">
        <is>
          <t>✅ 可导入</t>
        </is>
      </c>
    </row>
    <row r="656" customFormat="1" s="95">
      <c r="A656" s="100" t="n"/>
      <c r="B656" s="96" t="n"/>
      <c r="C656" s="96" t="n"/>
      <c r="D656" s="96" t="n"/>
      <c r="E656" s="96">
        <f>SUM(C656:D656)</f>
        <v/>
      </c>
      <c r="F656" s="96" t="n"/>
      <c r="G656" s="96" t="n"/>
      <c r="H656" s="96" t="n"/>
      <c r="I656" s="96">
        <f>SUM(F656:H656)</f>
        <v/>
      </c>
      <c r="J656" s="96" t="n"/>
      <c r="K656" s="96" t="n"/>
      <c r="L656" s="96" t="n"/>
      <c r="M656" s="96" t="n"/>
      <c r="N656" s="96" t="n"/>
      <c r="O656" s="96" t="n"/>
      <c r="P656" s="100" t="n"/>
      <c r="Q656" s="96" t="n"/>
      <c r="R656" s="96" t="n"/>
      <c r="S656" s="96" t="n"/>
      <c r="T656" s="96" t="n"/>
      <c r="U656" s="96" t="n"/>
      <c r="V656" s="96" t="n"/>
      <c r="W656" s="119" t="inlineStr">
        <is>
          <t>✅ 可导入</t>
        </is>
      </c>
    </row>
    <row r="657" customFormat="1" s="95">
      <c r="A657" s="100" t="n"/>
      <c r="B657" s="97" t="n"/>
      <c r="C657" s="97" t="n"/>
      <c r="D657" s="97" t="n"/>
      <c r="E657" s="97">
        <f>SUM(C657:D657)</f>
        <v/>
      </c>
      <c r="F657" s="97" t="n"/>
      <c r="G657" s="97" t="n"/>
      <c r="H657" s="97" t="n"/>
      <c r="I657" s="97">
        <f>SUM(F657:H657)</f>
        <v/>
      </c>
      <c r="J657" s="97" t="n"/>
      <c r="K657" s="97" t="n"/>
      <c r="L657" s="97" t="n"/>
      <c r="M657" s="97" t="n"/>
      <c r="N657" s="97" t="n"/>
      <c r="O657" s="97" t="n"/>
      <c r="P657" s="100" t="n"/>
      <c r="Q657" s="97" t="n"/>
      <c r="R657" s="97" t="n"/>
      <c r="S657" s="97" t="n"/>
      <c r="T657" s="97" t="n"/>
      <c r="U657" s="97" t="n"/>
      <c r="V657" s="97" t="n"/>
      <c r="W657" s="119" t="inlineStr">
        <is>
          <t>✅ 可导入</t>
        </is>
      </c>
    </row>
    <row r="658" customFormat="1" s="95">
      <c r="A658" s="100" t="n"/>
      <c r="B658" s="96" t="n"/>
      <c r="C658" s="96" t="n"/>
      <c r="D658" s="96" t="n"/>
      <c r="E658" s="96">
        <f>SUM(C658:D658)</f>
        <v/>
      </c>
      <c r="F658" s="96" t="n"/>
      <c r="G658" s="96" t="n"/>
      <c r="H658" s="96" t="n"/>
      <c r="I658" s="96">
        <f>SUM(F658:H658)</f>
        <v/>
      </c>
      <c r="J658" s="96" t="n"/>
      <c r="K658" s="96" t="n"/>
      <c r="L658" s="96" t="n"/>
      <c r="M658" s="96" t="n"/>
      <c r="N658" s="96" t="n"/>
      <c r="O658" s="96" t="n"/>
      <c r="P658" s="100" t="n"/>
      <c r="Q658" s="96" t="n"/>
      <c r="R658" s="96" t="n"/>
      <c r="S658" s="96" t="n"/>
      <c r="T658" s="96" t="n"/>
      <c r="U658" s="96" t="n"/>
      <c r="V658" s="96" t="n"/>
      <c r="W658" s="119" t="inlineStr">
        <is>
          <t>✅ 可导入</t>
        </is>
      </c>
    </row>
    <row r="659" customFormat="1" s="95">
      <c r="A659" s="100" t="n"/>
      <c r="B659" s="97" t="n"/>
      <c r="C659" s="97" t="n"/>
      <c r="D659" s="97" t="n"/>
      <c r="E659" s="97">
        <f>SUM(C659:D659)</f>
        <v/>
      </c>
      <c r="F659" s="97" t="n"/>
      <c r="G659" s="97" t="n"/>
      <c r="H659" s="97" t="n"/>
      <c r="I659" s="97">
        <f>SUM(F659:H659)</f>
        <v/>
      </c>
      <c r="J659" s="97" t="n"/>
      <c r="K659" s="97" t="n"/>
      <c r="L659" s="97" t="n"/>
      <c r="M659" s="97" t="n"/>
      <c r="N659" s="97" t="n"/>
      <c r="O659" s="97" t="n"/>
      <c r="P659" s="100" t="n"/>
      <c r="Q659" s="97" t="n"/>
      <c r="R659" s="97" t="n"/>
      <c r="S659" s="97" t="n"/>
      <c r="T659" s="97" t="n"/>
      <c r="U659" s="97" t="n"/>
      <c r="V659" s="97" t="n"/>
      <c r="W659" s="119" t="inlineStr">
        <is>
          <t>✅ 可导入</t>
        </is>
      </c>
    </row>
    <row r="660" customFormat="1" s="95">
      <c r="A660" s="100" t="n"/>
      <c r="B660" s="96" t="n"/>
      <c r="C660" s="96" t="n"/>
      <c r="D660" s="96" t="n"/>
      <c r="E660" s="96">
        <f>SUM(C660:D660)</f>
        <v/>
      </c>
      <c r="F660" s="96" t="n"/>
      <c r="G660" s="96" t="n"/>
      <c r="H660" s="96" t="n"/>
      <c r="I660" s="96">
        <f>SUM(F660:H660)</f>
        <v/>
      </c>
      <c r="J660" s="96" t="n"/>
      <c r="K660" s="96" t="n"/>
      <c r="L660" s="96" t="n"/>
      <c r="M660" s="96" t="n"/>
      <c r="N660" s="96" t="n"/>
      <c r="O660" s="96" t="n"/>
      <c r="P660" s="100" t="n"/>
      <c r="Q660" s="96" t="n"/>
      <c r="R660" s="96" t="n"/>
      <c r="S660" s="96" t="n"/>
      <c r="T660" s="96" t="n"/>
      <c r="U660" s="96" t="n"/>
      <c r="V660" s="96" t="n"/>
      <c r="W660" s="119" t="inlineStr">
        <is>
          <t>✅ 可导入</t>
        </is>
      </c>
    </row>
    <row r="661" customFormat="1" s="95">
      <c r="A661" s="100" t="n"/>
      <c r="B661" s="97" t="n"/>
      <c r="C661" s="97" t="n"/>
      <c r="D661" s="97" t="n"/>
      <c r="E661" s="97">
        <f>SUM(C661:D661)</f>
        <v/>
      </c>
      <c r="F661" s="97" t="n"/>
      <c r="G661" s="97" t="n"/>
      <c r="H661" s="97" t="n"/>
      <c r="I661" s="97">
        <f>SUM(F661:H661)</f>
        <v/>
      </c>
      <c r="J661" s="97" t="n"/>
      <c r="K661" s="97" t="n"/>
      <c r="L661" s="97" t="n"/>
      <c r="M661" s="97" t="n"/>
      <c r="N661" s="97" t="n"/>
      <c r="O661" s="97" t="n"/>
      <c r="P661" s="100" t="n"/>
      <c r="Q661" s="97" t="n"/>
      <c r="R661" s="97" t="n"/>
      <c r="S661" s="97" t="n"/>
      <c r="T661" s="97" t="n"/>
      <c r="U661" s="97" t="n"/>
      <c r="V661" s="97" t="n"/>
      <c r="W661" s="119" t="inlineStr">
        <is>
          <t>✅ 可导入</t>
        </is>
      </c>
    </row>
    <row r="662" customFormat="1" s="95">
      <c r="A662" s="100" t="n"/>
      <c r="B662" s="96" t="n"/>
      <c r="C662" s="96" t="n"/>
      <c r="D662" s="96" t="n"/>
      <c r="E662" s="96">
        <f>SUM(C662:D662)</f>
        <v/>
      </c>
      <c r="F662" s="96" t="n"/>
      <c r="G662" s="96" t="n"/>
      <c r="H662" s="96" t="n"/>
      <c r="I662" s="96">
        <f>SUM(F662:H662)</f>
        <v/>
      </c>
      <c r="J662" s="96" t="n"/>
      <c r="K662" s="96" t="n"/>
      <c r="L662" s="96" t="n"/>
      <c r="M662" s="96" t="n"/>
      <c r="N662" s="96" t="n"/>
      <c r="O662" s="96" t="n"/>
      <c r="P662" s="100" t="n"/>
      <c r="Q662" s="96" t="n"/>
      <c r="R662" s="96" t="n"/>
      <c r="S662" s="96" t="n"/>
      <c r="T662" s="96" t="n"/>
      <c r="U662" s="96" t="n"/>
      <c r="V662" s="96" t="n"/>
      <c r="W662" s="119" t="inlineStr">
        <is>
          <t>✅ 可导入</t>
        </is>
      </c>
    </row>
    <row r="663" customFormat="1" s="95">
      <c r="A663" s="100" t="n"/>
      <c r="B663" s="97" t="n"/>
      <c r="C663" s="97" t="n"/>
      <c r="D663" s="97" t="n"/>
      <c r="E663" s="97">
        <f>SUM(C663:D663)</f>
        <v/>
      </c>
      <c r="F663" s="97" t="n"/>
      <c r="G663" s="97" t="n"/>
      <c r="H663" s="97" t="n"/>
      <c r="I663" s="97">
        <f>SUM(F663:H663)</f>
        <v/>
      </c>
      <c r="J663" s="97" t="n"/>
      <c r="K663" s="97" t="n"/>
      <c r="L663" s="97" t="n"/>
      <c r="M663" s="97" t="n"/>
      <c r="N663" s="97" t="n"/>
      <c r="O663" s="97" t="n"/>
      <c r="P663" s="100" t="n"/>
      <c r="Q663" s="97" t="n"/>
      <c r="R663" s="97" t="n"/>
      <c r="S663" s="97" t="n"/>
      <c r="T663" s="97" t="n"/>
      <c r="U663" s="97" t="n"/>
      <c r="V663" s="97" t="n"/>
      <c r="W663" s="119" t="inlineStr">
        <is>
          <t>✅ 可导入</t>
        </is>
      </c>
    </row>
    <row r="664" customFormat="1" s="95">
      <c r="A664" s="100" t="n"/>
      <c r="B664" s="96" t="n"/>
      <c r="C664" s="96" t="n"/>
      <c r="D664" s="96" t="n"/>
      <c r="E664" s="96">
        <f>SUM(C664:D664)</f>
        <v/>
      </c>
      <c r="F664" s="96" t="n"/>
      <c r="G664" s="96" t="n"/>
      <c r="H664" s="96" t="n"/>
      <c r="I664" s="96">
        <f>SUM(F664:H664)</f>
        <v/>
      </c>
      <c r="J664" s="96" t="n"/>
      <c r="K664" s="96" t="n"/>
      <c r="L664" s="96" t="n"/>
      <c r="M664" s="96" t="n"/>
      <c r="N664" s="96" t="n"/>
      <c r="O664" s="96" t="n"/>
      <c r="P664" s="100" t="n"/>
      <c r="Q664" s="96" t="n"/>
      <c r="R664" s="96" t="n"/>
      <c r="S664" s="96" t="n"/>
      <c r="T664" s="96" t="n"/>
      <c r="U664" s="96" t="n"/>
      <c r="V664" s="96" t="n"/>
      <c r="W664" s="119" t="inlineStr">
        <is>
          <t>✅ 可导入</t>
        </is>
      </c>
    </row>
    <row r="665" customFormat="1" s="95">
      <c r="A665" s="100" t="n"/>
      <c r="B665" s="97" t="n"/>
      <c r="C665" s="97" t="n"/>
      <c r="D665" s="97" t="n"/>
      <c r="E665" s="97">
        <f>SUM(C665:D665)</f>
        <v/>
      </c>
      <c r="F665" s="97" t="n"/>
      <c r="G665" s="97" t="n"/>
      <c r="H665" s="97" t="n"/>
      <c r="I665" s="97">
        <f>SUM(F665:H665)</f>
        <v/>
      </c>
      <c r="J665" s="97" t="n"/>
      <c r="K665" s="97" t="n"/>
      <c r="L665" s="97" t="n"/>
      <c r="M665" s="97" t="n"/>
      <c r="N665" s="97" t="n"/>
      <c r="O665" s="97" t="n"/>
      <c r="P665" s="100" t="n"/>
      <c r="Q665" s="97" t="n"/>
      <c r="R665" s="97" t="n"/>
      <c r="S665" s="97" t="n"/>
      <c r="T665" s="97" t="n"/>
      <c r="U665" s="97" t="n"/>
      <c r="V665" s="97" t="n"/>
      <c r="W665" s="119" t="inlineStr">
        <is>
          <t>✅ 可导入</t>
        </is>
      </c>
    </row>
    <row r="666" customFormat="1" s="95">
      <c r="A666" s="100" t="n"/>
      <c r="B666" s="96" t="n"/>
      <c r="C666" s="96" t="n"/>
      <c r="D666" s="96" t="n"/>
      <c r="E666" s="96">
        <f>SUM(C666:D666)</f>
        <v/>
      </c>
      <c r="F666" s="96" t="n"/>
      <c r="G666" s="96" t="n"/>
      <c r="H666" s="96" t="n"/>
      <c r="I666" s="96">
        <f>SUM(F666:H666)</f>
        <v/>
      </c>
      <c r="J666" s="96" t="n"/>
      <c r="K666" s="96" t="n"/>
      <c r="L666" s="96" t="n"/>
      <c r="M666" s="96" t="n"/>
      <c r="N666" s="96" t="n"/>
      <c r="O666" s="96" t="n"/>
      <c r="P666" s="100" t="n"/>
      <c r="Q666" s="96" t="n"/>
      <c r="R666" s="96" t="n"/>
      <c r="S666" s="96" t="n"/>
      <c r="T666" s="96" t="n"/>
      <c r="U666" s="96" t="n"/>
      <c r="V666" s="96" t="n"/>
      <c r="W666" s="119" t="inlineStr">
        <is>
          <t>✅ 可导入</t>
        </is>
      </c>
    </row>
    <row r="667" customFormat="1" s="95">
      <c r="A667" s="100" t="n"/>
      <c r="B667" s="97" t="n"/>
      <c r="C667" s="97" t="n"/>
      <c r="D667" s="97" t="n"/>
      <c r="E667" s="97">
        <f>SUM(C667:D667)</f>
        <v/>
      </c>
      <c r="F667" s="97" t="n"/>
      <c r="G667" s="97" t="n"/>
      <c r="H667" s="97" t="n"/>
      <c r="I667" s="97">
        <f>SUM(F667:H667)</f>
        <v/>
      </c>
      <c r="J667" s="97" t="n"/>
      <c r="K667" s="97" t="n"/>
      <c r="L667" s="97" t="n"/>
      <c r="M667" s="97" t="n"/>
      <c r="N667" s="97" t="n"/>
      <c r="O667" s="97" t="n"/>
      <c r="P667" s="100" t="n"/>
      <c r="Q667" s="97" t="n"/>
      <c r="R667" s="97" t="n"/>
      <c r="S667" s="97" t="n"/>
      <c r="T667" s="97" t="n"/>
      <c r="U667" s="97" t="n"/>
      <c r="V667" s="97" t="n"/>
      <c r="W667" s="119" t="inlineStr">
        <is>
          <t>✅ 可导入</t>
        </is>
      </c>
    </row>
    <row r="668" customFormat="1" s="95">
      <c r="A668" s="100" t="n"/>
      <c r="B668" s="96" t="n"/>
      <c r="C668" s="96" t="n"/>
      <c r="D668" s="96" t="n"/>
      <c r="E668" s="96">
        <f>SUM(C668:D668)</f>
        <v/>
      </c>
      <c r="F668" s="96" t="n"/>
      <c r="G668" s="96" t="n"/>
      <c r="H668" s="96" t="n"/>
      <c r="I668" s="96">
        <f>SUM(F668:H668)</f>
        <v/>
      </c>
      <c r="J668" s="96" t="n"/>
      <c r="K668" s="96" t="n"/>
      <c r="L668" s="96" t="n"/>
      <c r="M668" s="96" t="n"/>
      <c r="N668" s="96" t="n"/>
      <c r="O668" s="96" t="n"/>
      <c r="P668" s="100" t="n"/>
      <c r="Q668" s="96" t="n"/>
      <c r="R668" s="96" t="n"/>
      <c r="S668" s="96" t="n"/>
      <c r="T668" s="96" t="n"/>
      <c r="U668" s="96" t="n"/>
      <c r="V668" s="96" t="n"/>
      <c r="W668" s="119" t="inlineStr">
        <is>
          <t>✅ 可导入</t>
        </is>
      </c>
    </row>
    <row r="669" customFormat="1" s="95">
      <c r="A669" s="100" t="n"/>
      <c r="B669" s="97" t="n"/>
      <c r="C669" s="97" t="n"/>
      <c r="D669" s="97" t="n"/>
      <c r="E669" s="97">
        <f>SUM(C669:D669)</f>
        <v/>
      </c>
      <c r="F669" s="97" t="n"/>
      <c r="G669" s="97" t="n"/>
      <c r="H669" s="97" t="n"/>
      <c r="I669" s="97">
        <f>SUM(F669:H669)</f>
        <v/>
      </c>
      <c r="J669" s="97" t="n"/>
      <c r="K669" s="97" t="n"/>
      <c r="L669" s="97" t="n"/>
      <c r="M669" s="97" t="n"/>
      <c r="N669" s="97" t="n"/>
      <c r="O669" s="97" t="n"/>
      <c r="P669" s="100" t="n"/>
      <c r="Q669" s="97" t="n"/>
      <c r="R669" s="97" t="n"/>
      <c r="S669" s="97" t="n"/>
      <c r="T669" s="97" t="n"/>
      <c r="U669" s="97" t="n"/>
      <c r="V669" s="97" t="n"/>
      <c r="W669" s="119" t="inlineStr">
        <is>
          <t>✅ 可导入</t>
        </is>
      </c>
    </row>
    <row r="670" customFormat="1" s="95">
      <c r="A670" s="100" t="n"/>
      <c r="B670" s="96" t="n"/>
      <c r="C670" s="96" t="n"/>
      <c r="D670" s="96" t="n"/>
      <c r="E670" s="96">
        <f>SUM(C670:D670)</f>
        <v/>
      </c>
      <c r="F670" s="96" t="n"/>
      <c r="G670" s="96" t="n"/>
      <c r="H670" s="96" t="n"/>
      <c r="I670" s="96">
        <f>SUM(F670:H670)</f>
        <v/>
      </c>
      <c r="J670" s="96" t="n"/>
      <c r="K670" s="96" t="n"/>
      <c r="L670" s="96" t="n"/>
      <c r="M670" s="96" t="n"/>
      <c r="N670" s="96" t="n"/>
      <c r="O670" s="96" t="n"/>
      <c r="P670" s="100" t="n"/>
      <c r="Q670" s="96" t="n"/>
      <c r="R670" s="96" t="n"/>
      <c r="S670" s="96" t="n"/>
      <c r="T670" s="96" t="n"/>
      <c r="U670" s="96" t="n"/>
      <c r="V670" s="96" t="n"/>
      <c r="W670" s="119" t="inlineStr">
        <is>
          <t>✅ 可导入</t>
        </is>
      </c>
    </row>
    <row r="671" customFormat="1" s="95">
      <c r="A671" s="100" t="n"/>
      <c r="B671" s="97" t="n"/>
      <c r="C671" s="97" t="n"/>
      <c r="D671" s="97" t="n"/>
      <c r="E671" s="97">
        <f>SUM(C671:D671)</f>
        <v/>
      </c>
      <c r="F671" s="97" t="n"/>
      <c r="G671" s="97" t="n"/>
      <c r="H671" s="97" t="n"/>
      <c r="I671" s="97">
        <f>SUM(F671:H671)</f>
        <v/>
      </c>
      <c r="J671" s="97" t="n"/>
      <c r="K671" s="97" t="n"/>
      <c r="L671" s="97" t="n"/>
      <c r="M671" s="97" t="n"/>
      <c r="N671" s="97" t="n"/>
      <c r="O671" s="97" t="n"/>
      <c r="P671" s="100" t="n"/>
      <c r="Q671" s="97" t="n"/>
      <c r="R671" s="97" t="n"/>
      <c r="S671" s="97" t="n"/>
      <c r="T671" s="97" t="n"/>
      <c r="U671" s="97" t="n"/>
      <c r="V671" s="97" t="n"/>
      <c r="W671" s="119" t="inlineStr">
        <is>
          <t>✅ 可导入</t>
        </is>
      </c>
    </row>
    <row r="672" customFormat="1" s="95">
      <c r="A672" s="100" t="n"/>
      <c r="B672" s="96" t="n"/>
      <c r="C672" s="96" t="n"/>
      <c r="D672" s="96" t="n"/>
      <c r="E672" s="96">
        <f>SUM(C672:D672)</f>
        <v/>
      </c>
      <c r="F672" s="96" t="n"/>
      <c r="G672" s="96" t="n"/>
      <c r="H672" s="96" t="n"/>
      <c r="I672" s="96">
        <f>SUM(F672:H672)</f>
        <v/>
      </c>
      <c r="J672" s="96" t="n"/>
      <c r="K672" s="96" t="n"/>
      <c r="L672" s="96" t="n"/>
      <c r="M672" s="96" t="n"/>
      <c r="N672" s="96" t="n"/>
      <c r="O672" s="96" t="n"/>
      <c r="P672" s="100" t="n"/>
      <c r="Q672" s="96" t="n"/>
      <c r="R672" s="96" t="n"/>
      <c r="S672" s="96" t="n"/>
      <c r="T672" s="96" t="n"/>
      <c r="U672" s="96" t="n"/>
      <c r="V672" s="96" t="n"/>
      <c r="W672" s="119" t="inlineStr">
        <is>
          <t>✅ 可导入</t>
        </is>
      </c>
    </row>
    <row r="673" customFormat="1" s="95">
      <c r="A673" s="100" t="n"/>
      <c r="B673" s="97" t="n"/>
      <c r="C673" s="97" t="n"/>
      <c r="D673" s="97" t="n"/>
      <c r="E673" s="97">
        <f>SUM(C673:D673)</f>
        <v/>
      </c>
      <c r="F673" s="97" t="n"/>
      <c r="G673" s="97" t="n"/>
      <c r="H673" s="97" t="n"/>
      <c r="I673" s="97">
        <f>SUM(F673:H673)</f>
        <v/>
      </c>
      <c r="J673" s="97" t="n"/>
      <c r="K673" s="97" t="n"/>
      <c r="L673" s="97" t="n"/>
      <c r="M673" s="97" t="n"/>
      <c r="N673" s="97" t="n"/>
      <c r="O673" s="97" t="n"/>
      <c r="P673" s="100" t="n"/>
      <c r="Q673" s="97" t="n"/>
      <c r="R673" s="97" t="n"/>
      <c r="S673" s="97" t="n"/>
      <c r="T673" s="97" t="n"/>
      <c r="U673" s="97" t="n"/>
      <c r="V673" s="97" t="n"/>
      <c r="W673" s="119" t="inlineStr">
        <is>
          <t>✅ 可导入</t>
        </is>
      </c>
    </row>
    <row r="674" customFormat="1" s="95">
      <c r="A674" s="100" t="n"/>
      <c r="B674" s="96" t="n"/>
      <c r="C674" s="96" t="n"/>
      <c r="D674" s="96" t="n"/>
      <c r="E674" s="96">
        <f>SUM(C674:D674)</f>
        <v/>
      </c>
      <c r="F674" s="96" t="n"/>
      <c r="G674" s="96" t="n"/>
      <c r="H674" s="96" t="n"/>
      <c r="I674" s="96">
        <f>SUM(F674:H674)</f>
        <v/>
      </c>
      <c r="J674" s="96" t="n"/>
      <c r="K674" s="96" t="n"/>
      <c r="L674" s="96" t="n"/>
      <c r="M674" s="96" t="n"/>
      <c r="N674" s="96" t="n"/>
      <c r="O674" s="96" t="n"/>
      <c r="P674" s="100" t="n"/>
      <c r="Q674" s="96" t="n"/>
      <c r="R674" s="96" t="n"/>
      <c r="S674" s="96" t="n"/>
      <c r="T674" s="96" t="n"/>
      <c r="U674" s="96" t="n"/>
      <c r="V674" s="96" t="n"/>
      <c r="W674" s="119" t="inlineStr">
        <is>
          <t>✅ 可导入</t>
        </is>
      </c>
    </row>
    <row r="675" customFormat="1" s="95">
      <c r="A675" s="100" t="n"/>
      <c r="B675" s="97" t="n"/>
      <c r="C675" s="97" t="n"/>
      <c r="D675" s="97" t="n"/>
      <c r="E675" s="97">
        <f>SUM(C675:D675)</f>
        <v/>
      </c>
      <c r="F675" s="97" t="n"/>
      <c r="G675" s="97" t="n"/>
      <c r="H675" s="97" t="n"/>
      <c r="I675" s="97">
        <f>SUM(F675:H675)</f>
        <v/>
      </c>
      <c r="J675" s="97" t="n"/>
      <c r="K675" s="97" t="n"/>
      <c r="L675" s="97" t="n"/>
      <c r="M675" s="97" t="n"/>
      <c r="N675" s="97" t="n"/>
      <c r="O675" s="97" t="n"/>
      <c r="P675" s="100" t="n"/>
      <c r="Q675" s="97" t="n"/>
      <c r="R675" s="97" t="n"/>
      <c r="S675" s="97" t="n"/>
      <c r="T675" s="97" t="n"/>
      <c r="U675" s="97" t="n"/>
      <c r="V675" s="97" t="n"/>
      <c r="W675" s="119" t="inlineStr">
        <is>
          <t>✅ 可导入</t>
        </is>
      </c>
    </row>
    <row r="676" customFormat="1" s="95">
      <c r="A676" s="100" t="n"/>
      <c r="B676" s="96" t="n"/>
      <c r="C676" s="96" t="n"/>
      <c r="D676" s="96" t="n"/>
      <c r="E676" s="96">
        <f>SUM(C676:D676)</f>
        <v/>
      </c>
      <c r="F676" s="96" t="n"/>
      <c r="G676" s="96" t="n"/>
      <c r="H676" s="96" t="n"/>
      <c r="I676" s="96">
        <f>SUM(F676:H676)</f>
        <v/>
      </c>
      <c r="J676" s="96" t="n"/>
      <c r="K676" s="96" t="n"/>
      <c r="L676" s="96" t="n"/>
      <c r="M676" s="96" t="n"/>
      <c r="N676" s="96" t="n"/>
      <c r="O676" s="96" t="n"/>
      <c r="P676" s="100" t="n"/>
      <c r="Q676" s="96" t="n"/>
      <c r="R676" s="96" t="n"/>
      <c r="S676" s="96" t="n"/>
      <c r="T676" s="96" t="n"/>
      <c r="U676" s="96" t="n"/>
      <c r="V676" s="96" t="n"/>
      <c r="W676" s="119" t="inlineStr">
        <is>
          <t>✅ 可导入</t>
        </is>
      </c>
    </row>
    <row r="677" customFormat="1" s="95">
      <c r="A677" s="100" t="n"/>
      <c r="B677" s="97" t="n"/>
      <c r="C677" s="97" t="n"/>
      <c r="D677" s="97" t="n"/>
      <c r="E677" s="97">
        <f>SUM(C677:D677)</f>
        <v/>
      </c>
      <c r="F677" s="97" t="n"/>
      <c r="G677" s="97" t="n"/>
      <c r="H677" s="97" t="n"/>
      <c r="I677" s="97">
        <f>SUM(F677:H677)</f>
        <v/>
      </c>
      <c r="J677" s="97" t="n"/>
      <c r="K677" s="97" t="n"/>
      <c r="L677" s="97" t="n"/>
      <c r="M677" s="97" t="n"/>
      <c r="N677" s="97" t="n"/>
      <c r="O677" s="97" t="n"/>
      <c r="P677" s="100" t="n"/>
      <c r="Q677" s="97" t="n"/>
      <c r="R677" s="97" t="n"/>
      <c r="S677" s="97" t="n"/>
      <c r="T677" s="97" t="n"/>
      <c r="U677" s="97" t="n"/>
      <c r="V677" s="97" t="n"/>
      <c r="W677" s="119" t="inlineStr">
        <is>
          <t>✅ 可导入</t>
        </is>
      </c>
    </row>
    <row r="678" customFormat="1" s="95">
      <c r="A678" s="100" t="n"/>
      <c r="B678" s="96" t="n"/>
      <c r="C678" s="96" t="n"/>
      <c r="D678" s="96" t="n"/>
      <c r="E678" s="96">
        <f>SUM(C678:D678)</f>
        <v/>
      </c>
      <c r="F678" s="96" t="n"/>
      <c r="G678" s="96" t="n"/>
      <c r="H678" s="96" t="n"/>
      <c r="I678" s="96">
        <f>SUM(F678:H678)</f>
        <v/>
      </c>
      <c r="J678" s="96" t="n"/>
      <c r="K678" s="96" t="n"/>
      <c r="L678" s="96" t="n"/>
      <c r="M678" s="96" t="n"/>
      <c r="N678" s="96" t="n"/>
      <c r="O678" s="96" t="n"/>
      <c r="P678" s="100" t="n"/>
      <c r="Q678" s="96" t="n"/>
      <c r="R678" s="96" t="n"/>
      <c r="S678" s="96" t="n"/>
      <c r="T678" s="96" t="n"/>
      <c r="U678" s="96" t="n"/>
      <c r="V678" s="96" t="n"/>
      <c r="W678" s="119" t="inlineStr">
        <is>
          <t>✅ 可导入</t>
        </is>
      </c>
    </row>
    <row r="679" customFormat="1" s="95">
      <c r="A679" s="100" t="n"/>
      <c r="B679" s="97" t="n"/>
      <c r="C679" s="97" t="n"/>
      <c r="D679" s="97" t="n"/>
      <c r="E679" s="97">
        <f>SUM(C679:D679)</f>
        <v/>
      </c>
      <c r="F679" s="97" t="n"/>
      <c r="G679" s="97" t="n"/>
      <c r="H679" s="97" t="n"/>
      <c r="I679" s="97">
        <f>SUM(F679:H679)</f>
        <v/>
      </c>
      <c r="J679" s="97" t="n"/>
      <c r="K679" s="97" t="n"/>
      <c r="L679" s="97" t="n"/>
      <c r="M679" s="97" t="n"/>
      <c r="N679" s="97" t="n"/>
      <c r="O679" s="97" t="n"/>
      <c r="P679" s="100" t="n"/>
      <c r="Q679" s="97" t="n"/>
      <c r="R679" s="97" t="n"/>
      <c r="S679" s="97" t="n"/>
      <c r="T679" s="97" t="n"/>
      <c r="U679" s="97" t="n"/>
      <c r="V679" s="97" t="n"/>
      <c r="W679" s="119" t="inlineStr">
        <is>
          <t>✅ 可导入</t>
        </is>
      </c>
    </row>
    <row r="680" customFormat="1" s="95">
      <c r="A680" s="100" t="n"/>
      <c r="B680" s="96" t="n"/>
      <c r="C680" s="96" t="n"/>
      <c r="D680" s="96" t="n"/>
      <c r="E680" s="96">
        <f>SUM(C680:D680)</f>
        <v/>
      </c>
      <c r="F680" s="96" t="n"/>
      <c r="G680" s="96" t="n"/>
      <c r="H680" s="96" t="n"/>
      <c r="I680" s="96">
        <f>SUM(F680:H680)</f>
        <v/>
      </c>
      <c r="J680" s="96" t="n"/>
      <c r="K680" s="96" t="n"/>
      <c r="L680" s="96" t="n"/>
      <c r="M680" s="96" t="n"/>
      <c r="N680" s="96" t="n"/>
      <c r="O680" s="96" t="n"/>
      <c r="P680" s="100" t="n"/>
      <c r="Q680" s="96" t="n"/>
      <c r="R680" s="96" t="n"/>
      <c r="S680" s="96" t="n"/>
      <c r="T680" s="96" t="n"/>
      <c r="U680" s="96" t="n"/>
      <c r="V680" s="96" t="n"/>
      <c r="W680" s="119" t="inlineStr">
        <is>
          <t>✅ 可导入</t>
        </is>
      </c>
    </row>
    <row r="681" customFormat="1" s="95">
      <c r="A681" s="100" t="n"/>
      <c r="B681" s="97" t="n"/>
      <c r="C681" s="97" t="n"/>
      <c r="D681" s="97" t="n"/>
      <c r="E681" s="97">
        <f>SUM(C681:D681)</f>
        <v/>
      </c>
      <c r="F681" s="97" t="n"/>
      <c r="G681" s="97" t="n"/>
      <c r="H681" s="97" t="n"/>
      <c r="I681" s="97">
        <f>SUM(F681:H681)</f>
        <v/>
      </c>
      <c r="J681" s="97" t="n"/>
      <c r="K681" s="97" t="n"/>
      <c r="L681" s="97" t="n"/>
      <c r="M681" s="97" t="n"/>
      <c r="N681" s="97" t="n"/>
      <c r="O681" s="97" t="n"/>
      <c r="P681" s="100" t="n"/>
      <c r="Q681" s="97" t="n"/>
      <c r="R681" s="97" t="n"/>
      <c r="S681" s="97" t="n"/>
      <c r="T681" s="97" t="n"/>
      <c r="U681" s="97" t="n"/>
      <c r="V681" s="97" t="n"/>
      <c r="W681" s="119" t="inlineStr">
        <is>
          <t>✅ 可导入</t>
        </is>
      </c>
    </row>
    <row r="682" customFormat="1" s="95">
      <c r="A682" s="100" t="n"/>
      <c r="B682" s="96" t="n"/>
      <c r="C682" s="96" t="n"/>
      <c r="D682" s="96" t="n"/>
      <c r="E682" s="96">
        <f>SUM(C682:D682)</f>
        <v/>
      </c>
      <c r="F682" s="96" t="n"/>
      <c r="G682" s="96" t="n"/>
      <c r="H682" s="96" t="n"/>
      <c r="I682" s="96">
        <f>SUM(F682:H682)</f>
        <v/>
      </c>
      <c r="J682" s="96" t="n"/>
      <c r="K682" s="96" t="n"/>
      <c r="L682" s="96" t="n"/>
      <c r="M682" s="96" t="n"/>
      <c r="N682" s="96" t="n"/>
      <c r="O682" s="96" t="n"/>
      <c r="P682" s="100" t="n"/>
      <c r="Q682" s="96" t="n"/>
      <c r="R682" s="96" t="n"/>
      <c r="S682" s="96" t="n"/>
      <c r="T682" s="96" t="n"/>
      <c r="U682" s="96" t="n"/>
      <c r="V682" s="96" t="n"/>
      <c r="W682" s="119" t="inlineStr">
        <is>
          <t>✅ 可导入</t>
        </is>
      </c>
    </row>
    <row r="683" customFormat="1" s="95">
      <c r="A683" s="100" t="n"/>
      <c r="B683" s="97" t="n"/>
      <c r="C683" s="97" t="n"/>
      <c r="D683" s="97" t="n"/>
      <c r="E683" s="97">
        <f>SUM(C683:D683)</f>
        <v/>
      </c>
      <c r="F683" s="97" t="n"/>
      <c r="G683" s="97" t="n"/>
      <c r="H683" s="97" t="n"/>
      <c r="I683" s="97">
        <f>SUM(F683:H683)</f>
        <v/>
      </c>
      <c r="J683" s="97" t="n"/>
      <c r="K683" s="97" t="n"/>
      <c r="L683" s="97" t="n"/>
      <c r="M683" s="97" t="n"/>
      <c r="N683" s="97" t="n"/>
      <c r="O683" s="97" t="n"/>
      <c r="P683" s="100" t="n"/>
      <c r="Q683" s="97" t="n"/>
      <c r="R683" s="97" t="n"/>
      <c r="S683" s="97" t="n"/>
      <c r="T683" s="97" t="n"/>
      <c r="U683" s="97" t="n"/>
      <c r="V683" s="97" t="n"/>
      <c r="W683" s="119" t="inlineStr">
        <is>
          <t>✅ 可导入</t>
        </is>
      </c>
    </row>
    <row r="684" customFormat="1" s="95">
      <c r="A684" s="100" t="n"/>
      <c r="B684" s="96" t="n"/>
      <c r="C684" s="96" t="n"/>
      <c r="D684" s="96" t="n"/>
      <c r="E684" s="96">
        <f>SUM(C684:D684)</f>
        <v/>
      </c>
      <c r="F684" s="96" t="n"/>
      <c r="G684" s="96" t="n"/>
      <c r="H684" s="96" t="n"/>
      <c r="I684" s="96">
        <f>SUM(F684:H684)</f>
        <v/>
      </c>
      <c r="J684" s="96" t="n"/>
      <c r="K684" s="96" t="n"/>
      <c r="L684" s="96" t="n"/>
      <c r="M684" s="96" t="n"/>
      <c r="N684" s="96" t="n"/>
      <c r="O684" s="96" t="n"/>
      <c r="P684" s="100" t="n"/>
      <c r="Q684" s="96" t="n"/>
      <c r="R684" s="96" t="n"/>
      <c r="S684" s="96" t="n"/>
      <c r="T684" s="96" t="n"/>
      <c r="U684" s="96" t="n"/>
      <c r="V684" s="96" t="n"/>
      <c r="W684" s="119" t="inlineStr">
        <is>
          <t>✅ 可导入</t>
        </is>
      </c>
    </row>
    <row r="685" customFormat="1" s="95">
      <c r="A685" s="100" t="n"/>
      <c r="B685" s="97" t="n"/>
      <c r="C685" s="97" t="n"/>
      <c r="D685" s="97" t="n"/>
      <c r="E685" s="97">
        <f>SUM(C685:D685)</f>
        <v/>
      </c>
      <c r="F685" s="97" t="n"/>
      <c r="G685" s="97" t="n"/>
      <c r="H685" s="97" t="n"/>
      <c r="I685" s="97">
        <f>SUM(F685:H685)</f>
        <v/>
      </c>
      <c r="J685" s="97" t="n"/>
      <c r="K685" s="97" t="n"/>
      <c r="L685" s="97" t="n"/>
      <c r="M685" s="97" t="n"/>
      <c r="N685" s="97" t="n"/>
      <c r="O685" s="97" t="n"/>
      <c r="P685" s="100" t="n"/>
      <c r="Q685" s="97" t="n"/>
      <c r="R685" s="97" t="n"/>
      <c r="S685" s="97" t="n"/>
      <c r="T685" s="97" t="n"/>
      <c r="U685" s="97" t="n"/>
      <c r="V685" s="97" t="n"/>
      <c r="W685" s="119" t="inlineStr">
        <is>
          <t>✅ 可导入</t>
        </is>
      </c>
    </row>
    <row r="686" customFormat="1" s="95">
      <c r="A686" s="100" t="n"/>
      <c r="B686" s="96" t="n"/>
      <c r="C686" s="96" t="n"/>
      <c r="D686" s="96" t="n"/>
      <c r="E686" s="96">
        <f>SUM(C686:D686)</f>
        <v/>
      </c>
      <c r="F686" s="96" t="n"/>
      <c r="G686" s="96" t="n"/>
      <c r="H686" s="96" t="n"/>
      <c r="I686" s="96">
        <f>SUM(F686:H686)</f>
        <v/>
      </c>
      <c r="J686" s="96" t="n"/>
      <c r="K686" s="96" t="n"/>
      <c r="L686" s="96" t="n"/>
      <c r="M686" s="96" t="n"/>
      <c r="N686" s="96" t="n"/>
      <c r="O686" s="96" t="n"/>
      <c r="P686" s="100" t="n"/>
      <c r="Q686" s="96" t="n"/>
      <c r="R686" s="96" t="n"/>
      <c r="S686" s="96" t="n"/>
      <c r="T686" s="96" t="n"/>
      <c r="U686" s="96" t="n"/>
      <c r="V686" s="96" t="n"/>
      <c r="W686" s="119" t="inlineStr">
        <is>
          <t>✅ 可导入</t>
        </is>
      </c>
    </row>
    <row r="687" customFormat="1" s="95">
      <c r="A687" s="100" t="n"/>
      <c r="B687" s="97" t="n"/>
      <c r="C687" s="97" t="n"/>
      <c r="D687" s="97" t="n"/>
      <c r="E687" s="97">
        <f>SUM(C687:D687)</f>
        <v/>
      </c>
      <c r="F687" s="97" t="n"/>
      <c r="G687" s="97" t="n"/>
      <c r="H687" s="97" t="n"/>
      <c r="I687" s="97">
        <f>SUM(F687:H687)</f>
        <v/>
      </c>
      <c r="J687" s="97" t="n"/>
      <c r="K687" s="97" t="n"/>
      <c r="L687" s="97" t="n"/>
      <c r="M687" s="97" t="n"/>
      <c r="N687" s="97" t="n"/>
      <c r="O687" s="97" t="n"/>
      <c r="P687" s="100" t="n"/>
      <c r="Q687" s="97" t="n"/>
      <c r="R687" s="97" t="n"/>
      <c r="S687" s="97" t="n"/>
      <c r="T687" s="97" t="n"/>
      <c r="U687" s="97" t="n"/>
      <c r="V687" s="97" t="n"/>
      <c r="W687" s="119" t="inlineStr">
        <is>
          <t>✅ 可导入</t>
        </is>
      </c>
    </row>
    <row r="688" customFormat="1" s="95">
      <c r="A688" s="100" t="n"/>
      <c r="B688" s="96" t="n"/>
      <c r="C688" s="96" t="n"/>
      <c r="D688" s="96" t="n"/>
      <c r="E688" s="96">
        <f>SUM(C688:D688)</f>
        <v/>
      </c>
      <c r="F688" s="96" t="n"/>
      <c r="G688" s="96" t="n"/>
      <c r="H688" s="96" t="n"/>
      <c r="I688" s="96">
        <f>SUM(F688:H688)</f>
        <v/>
      </c>
      <c r="J688" s="96" t="n"/>
      <c r="K688" s="96" t="n"/>
      <c r="L688" s="96" t="n"/>
      <c r="M688" s="96" t="n"/>
      <c r="N688" s="96" t="n"/>
      <c r="O688" s="96" t="n"/>
      <c r="P688" s="100" t="n"/>
      <c r="Q688" s="96" t="n"/>
      <c r="R688" s="96" t="n"/>
      <c r="S688" s="96" t="n"/>
      <c r="T688" s="96" t="n"/>
      <c r="U688" s="96" t="n"/>
      <c r="V688" s="96" t="n"/>
      <c r="W688" s="119" t="inlineStr">
        <is>
          <t>✅ 可导入</t>
        </is>
      </c>
    </row>
    <row r="689" customFormat="1" s="95">
      <c r="A689" s="100" t="n"/>
      <c r="B689" s="97" t="n"/>
      <c r="C689" s="97" t="n"/>
      <c r="D689" s="97" t="n"/>
      <c r="E689" s="97">
        <f>SUM(C689:D689)</f>
        <v/>
      </c>
      <c r="F689" s="97" t="n"/>
      <c r="G689" s="97" t="n"/>
      <c r="H689" s="97" t="n"/>
      <c r="I689" s="97">
        <f>SUM(F689:H689)</f>
        <v/>
      </c>
      <c r="J689" s="97" t="n"/>
      <c r="K689" s="97" t="n"/>
      <c r="L689" s="97" t="n"/>
      <c r="M689" s="97" t="n"/>
      <c r="N689" s="97" t="n"/>
      <c r="O689" s="97" t="n"/>
      <c r="P689" s="100" t="n"/>
      <c r="Q689" s="97" t="n"/>
      <c r="R689" s="97" t="n"/>
      <c r="S689" s="97" t="n"/>
      <c r="T689" s="97" t="n"/>
      <c r="U689" s="97" t="n"/>
      <c r="V689" s="97" t="n"/>
      <c r="W689" s="119" t="inlineStr">
        <is>
          <t>✅ 可导入</t>
        </is>
      </c>
    </row>
    <row r="690" customFormat="1" s="95">
      <c r="A690" s="100" t="n"/>
      <c r="B690" s="96" t="n"/>
      <c r="C690" s="96" t="n"/>
      <c r="D690" s="96" t="n"/>
      <c r="E690" s="96">
        <f>SUM(C690:D690)</f>
        <v/>
      </c>
      <c r="F690" s="96" t="n"/>
      <c r="G690" s="96" t="n"/>
      <c r="H690" s="96" t="n"/>
      <c r="I690" s="96">
        <f>SUM(F690:H690)</f>
        <v/>
      </c>
      <c r="J690" s="96" t="n"/>
      <c r="K690" s="96" t="n"/>
      <c r="L690" s="96" t="n"/>
      <c r="M690" s="96" t="n"/>
      <c r="N690" s="96" t="n"/>
      <c r="O690" s="96" t="n"/>
      <c r="P690" s="100" t="n"/>
      <c r="Q690" s="96" t="n"/>
      <c r="R690" s="96" t="n"/>
      <c r="S690" s="96" t="n"/>
      <c r="T690" s="96" t="n"/>
      <c r="U690" s="96" t="n"/>
      <c r="V690" s="96" t="n"/>
      <c r="W690" s="119" t="inlineStr">
        <is>
          <t>✅ 可导入</t>
        </is>
      </c>
    </row>
    <row r="691" customFormat="1" s="95">
      <c r="A691" s="100" t="n"/>
      <c r="B691" s="97" t="n"/>
      <c r="C691" s="97" t="n"/>
      <c r="D691" s="97" t="n"/>
      <c r="E691" s="97">
        <f>SUM(C691:D691)</f>
        <v/>
      </c>
      <c r="F691" s="97" t="n"/>
      <c r="G691" s="97" t="n"/>
      <c r="H691" s="97" t="n"/>
      <c r="I691" s="97">
        <f>SUM(F691:H691)</f>
        <v/>
      </c>
      <c r="J691" s="97" t="n"/>
      <c r="K691" s="97" t="n"/>
      <c r="L691" s="97" t="n"/>
      <c r="M691" s="97" t="n"/>
      <c r="N691" s="97" t="n"/>
      <c r="O691" s="97" t="n"/>
      <c r="P691" s="100" t="n"/>
      <c r="Q691" s="97" t="n"/>
      <c r="R691" s="97" t="n"/>
      <c r="S691" s="97" t="n"/>
      <c r="T691" s="97" t="n"/>
      <c r="U691" s="97" t="n"/>
      <c r="V691" s="97" t="n"/>
      <c r="W691" s="119" t="inlineStr">
        <is>
          <t>✅ 可导入</t>
        </is>
      </c>
    </row>
    <row r="692" customFormat="1" s="95">
      <c r="A692" s="100" t="n"/>
      <c r="B692" s="96" t="n"/>
      <c r="C692" s="96" t="n"/>
      <c r="D692" s="96" t="n"/>
      <c r="E692" s="96">
        <f>SUM(C692:D692)</f>
        <v/>
      </c>
      <c r="F692" s="96" t="n"/>
      <c r="G692" s="96" t="n"/>
      <c r="H692" s="96" t="n"/>
      <c r="I692" s="96">
        <f>SUM(F692:H692)</f>
        <v/>
      </c>
      <c r="J692" s="96" t="n"/>
      <c r="K692" s="96" t="n"/>
      <c r="L692" s="96" t="n"/>
      <c r="M692" s="96" t="n"/>
      <c r="N692" s="96" t="n"/>
      <c r="O692" s="96" t="n"/>
      <c r="P692" s="100" t="n"/>
      <c r="Q692" s="96" t="n"/>
      <c r="R692" s="96" t="n"/>
      <c r="S692" s="96" t="n"/>
      <c r="T692" s="96" t="n"/>
      <c r="U692" s="96" t="n"/>
      <c r="V692" s="96" t="n"/>
      <c r="W692" s="119" t="inlineStr">
        <is>
          <t>✅ 可导入</t>
        </is>
      </c>
    </row>
    <row r="693" customFormat="1" s="95">
      <c r="A693" s="100" t="n"/>
      <c r="B693" s="97" t="n"/>
      <c r="C693" s="97" t="n"/>
      <c r="D693" s="97" t="n"/>
      <c r="E693" s="97">
        <f>SUM(C693:D693)</f>
        <v/>
      </c>
      <c r="F693" s="97" t="n"/>
      <c r="G693" s="97" t="n"/>
      <c r="H693" s="97" t="n"/>
      <c r="I693" s="97">
        <f>SUM(F693:H693)</f>
        <v/>
      </c>
      <c r="J693" s="97" t="n"/>
      <c r="K693" s="97" t="n"/>
      <c r="L693" s="97" t="n"/>
      <c r="M693" s="97" t="n"/>
      <c r="N693" s="97" t="n"/>
      <c r="O693" s="97" t="n"/>
      <c r="P693" s="100" t="n"/>
      <c r="Q693" s="97" t="n"/>
      <c r="R693" s="97" t="n"/>
      <c r="S693" s="97" t="n"/>
      <c r="T693" s="97" t="n"/>
      <c r="U693" s="97" t="n"/>
      <c r="V693" s="97" t="n"/>
      <c r="W693" s="119" t="inlineStr">
        <is>
          <t>✅ 可导入</t>
        </is>
      </c>
    </row>
    <row r="694" customFormat="1" s="95">
      <c r="A694" s="100" t="n"/>
      <c r="B694" s="96" t="n"/>
      <c r="C694" s="96" t="n"/>
      <c r="D694" s="96" t="n"/>
      <c r="E694" s="96">
        <f>SUM(C694:D694)</f>
        <v/>
      </c>
      <c r="F694" s="96" t="n"/>
      <c r="G694" s="96" t="n"/>
      <c r="H694" s="96" t="n"/>
      <c r="I694" s="96">
        <f>SUM(F694:H694)</f>
        <v/>
      </c>
      <c r="J694" s="96" t="n"/>
      <c r="K694" s="96" t="n"/>
      <c r="L694" s="96" t="n"/>
      <c r="M694" s="96" t="n"/>
      <c r="N694" s="96" t="n"/>
      <c r="O694" s="96" t="n"/>
      <c r="P694" s="100" t="n"/>
      <c r="Q694" s="96" t="n"/>
      <c r="R694" s="96" t="n"/>
      <c r="S694" s="96" t="n"/>
      <c r="T694" s="96" t="n"/>
      <c r="U694" s="96" t="n"/>
      <c r="V694" s="96" t="n"/>
      <c r="W694" s="119" t="inlineStr">
        <is>
          <t>✅ 可导入</t>
        </is>
      </c>
    </row>
    <row r="695" customFormat="1" s="95">
      <c r="A695" s="100" t="n"/>
      <c r="B695" s="97" t="n"/>
      <c r="C695" s="97" t="n"/>
      <c r="D695" s="97" t="n"/>
      <c r="E695" s="97">
        <f>SUM(C695:D695)</f>
        <v/>
      </c>
      <c r="F695" s="97" t="n"/>
      <c r="G695" s="97" t="n"/>
      <c r="H695" s="97" t="n"/>
      <c r="I695" s="97">
        <f>SUM(F695:H695)</f>
        <v/>
      </c>
      <c r="J695" s="97" t="n"/>
      <c r="K695" s="97" t="n"/>
      <c r="L695" s="97" t="n"/>
      <c r="M695" s="97" t="n"/>
      <c r="N695" s="97" t="n"/>
      <c r="O695" s="97" t="n"/>
      <c r="P695" s="100" t="n"/>
      <c r="Q695" s="97" t="n"/>
      <c r="R695" s="97" t="n"/>
      <c r="S695" s="97" t="n"/>
      <c r="T695" s="97" t="n"/>
      <c r="U695" s="97" t="n"/>
      <c r="V695" s="97" t="n"/>
      <c r="W695" s="119" t="inlineStr">
        <is>
          <t>✅ 可导入</t>
        </is>
      </c>
    </row>
    <row r="696" customFormat="1" s="95">
      <c r="A696" s="100" t="n"/>
      <c r="B696" s="96" t="n"/>
      <c r="C696" s="96" t="n"/>
      <c r="D696" s="96" t="n"/>
      <c r="E696" s="96">
        <f>SUM(C696:D696)</f>
        <v/>
      </c>
      <c r="F696" s="96" t="n"/>
      <c r="G696" s="96" t="n"/>
      <c r="H696" s="96" t="n"/>
      <c r="I696" s="96">
        <f>SUM(F696:H696)</f>
        <v/>
      </c>
      <c r="J696" s="96" t="n"/>
      <c r="K696" s="96" t="n"/>
      <c r="L696" s="96" t="n"/>
      <c r="M696" s="96" t="n"/>
      <c r="N696" s="96" t="n"/>
      <c r="O696" s="96" t="n"/>
      <c r="P696" s="100" t="n"/>
      <c r="Q696" s="96" t="n"/>
      <c r="R696" s="96" t="n"/>
      <c r="S696" s="96" t="n"/>
      <c r="T696" s="96" t="n"/>
      <c r="U696" s="96" t="n"/>
      <c r="V696" s="96" t="n"/>
      <c r="W696" s="119" t="inlineStr">
        <is>
          <t>✅ 可导入</t>
        </is>
      </c>
    </row>
    <row r="697" customFormat="1" s="95">
      <c r="A697" s="100" t="n"/>
      <c r="B697" s="97" t="n"/>
      <c r="C697" s="97" t="n"/>
      <c r="D697" s="97" t="n"/>
      <c r="E697" s="97">
        <f>SUM(C697:D697)</f>
        <v/>
      </c>
      <c r="F697" s="97" t="n"/>
      <c r="G697" s="97" t="n"/>
      <c r="H697" s="97" t="n"/>
      <c r="I697" s="97">
        <f>SUM(F697:H697)</f>
        <v/>
      </c>
      <c r="J697" s="97" t="n"/>
      <c r="K697" s="97" t="n"/>
      <c r="L697" s="97" t="n"/>
      <c r="M697" s="97" t="n"/>
      <c r="N697" s="97" t="n"/>
      <c r="O697" s="97" t="n"/>
      <c r="P697" s="100" t="n"/>
      <c r="Q697" s="97" t="n"/>
      <c r="R697" s="97" t="n"/>
      <c r="S697" s="97" t="n"/>
      <c r="T697" s="97" t="n"/>
      <c r="U697" s="97" t="n"/>
      <c r="V697" s="97" t="n"/>
      <c r="W697" s="119" t="inlineStr">
        <is>
          <t>✅ 可导入</t>
        </is>
      </c>
    </row>
    <row r="698" customFormat="1" s="95">
      <c r="A698" s="100" t="n"/>
      <c r="B698" s="96" t="n"/>
      <c r="C698" s="96" t="n"/>
      <c r="D698" s="96" t="n"/>
      <c r="E698" s="96">
        <f>SUM(C698:D698)</f>
        <v/>
      </c>
      <c r="F698" s="96" t="n"/>
      <c r="G698" s="96" t="n"/>
      <c r="H698" s="96" t="n"/>
      <c r="I698" s="96">
        <f>SUM(F698:H698)</f>
        <v/>
      </c>
      <c r="J698" s="96" t="n"/>
      <c r="K698" s="96" t="n"/>
      <c r="L698" s="96" t="n"/>
      <c r="M698" s="96" t="n"/>
      <c r="N698" s="96" t="n"/>
      <c r="O698" s="96" t="n"/>
      <c r="P698" s="100" t="n"/>
      <c r="Q698" s="96" t="n"/>
      <c r="R698" s="96" t="n"/>
      <c r="S698" s="96" t="n"/>
      <c r="T698" s="96" t="n"/>
      <c r="U698" s="96" t="n"/>
      <c r="V698" s="96" t="n"/>
      <c r="W698" s="119" t="inlineStr">
        <is>
          <t>✅ 可导入</t>
        </is>
      </c>
    </row>
    <row r="699" customFormat="1" s="95">
      <c r="A699" s="100" t="n"/>
      <c r="B699" s="97" t="n"/>
      <c r="C699" s="97" t="n"/>
      <c r="D699" s="97" t="n"/>
      <c r="E699" s="97">
        <f>SUM(C699:D699)</f>
        <v/>
      </c>
      <c r="F699" s="97" t="n"/>
      <c r="G699" s="97" t="n"/>
      <c r="H699" s="97" t="n"/>
      <c r="I699" s="97">
        <f>SUM(F699:H699)</f>
        <v/>
      </c>
      <c r="J699" s="97" t="n"/>
      <c r="K699" s="97" t="n"/>
      <c r="L699" s="97" t="n"/>
      <c r="M699" s="97" t="n"/>
      <c r="N699" s="97" t="n"/>
      <c r="O699" s="97" t="n"/>
      <c r="P699" s="100" t="n"/>
      <c r="Q699" s="97" t="n"/>
      <c r="R699" s="97" t="n"/>
      <c r="S699" s="97" t="n"/>
      <c r="T699" s="97" t="n"/>
      <c r="U699" s="97" t="n"/>
      <c r="V699" s="97" t="n"/>
      <c r="W699" s="119" t="inlineStr">
        <is>
          <t>✅ 可导入</t>
        </is>
      </c>
    </row>
    <row r="700" customFormat="1" s="95">
      <c r="A700" s="100" t="n"/>
      <c r="B700" s="96" t="n"/>
      <c r="C700" s="96" t="n"/>
      <c r="D700" s="96" t="n"/>
      <c r="E700" s="96">
        <f>SUM(C700:D700)</f>
        <v/>
      </c>
      <c r="F700" s="96" t="n"/>
      <c r="G700" s="96" t="n"/>
      <c r="H700" s="96" t="n"/>
      <c r="I700" s="96">
        <f>SUM(F700:H700)</f>
        <v/>
      </c>
      <c r="J700" s="96" t="n"/>
      <c r="K700" s="96" t="n"/>
      <c r="L700" s="96" t="n"/>
      <c r="M700" s="96" t="n"/>
      <c r="N700" s="96" t="n"/>
      <c r="O700" s="96" t="n"/>
      <c r="P700" s="100" t="n"/>
      <c r="Q700" s="96" t="n"/>
      <c r="R700" s="96" t="n"/>
      <c r="S700" s="96" t="n"/>
      <c r="T700" s="96" t="n"/>
      <c r="U700" s="96" t="n"/>
      <c r="V700" s="96" t="n"/>
      <c r="W700" s="119" t="inlineStr">
        <is>
          <t>✅ 可导入</t>
        </is>
      </c>
    </row>
    <row r="701" customFormat="1" s="95">
      <c r="A701" s="100" t="n"/>
      <c r="B701" s="97" t="n"/>
      <c r="C701" s="97" t="n"/>
      <c r="D701" s="97" t="n"/>
      <c r="E701" s="97">
        <f>SUM(C701:D701)</f>
        <v/>
      </c>
      <c r="F701" s="97" t="n"/>
      <c r="G701" s="97" t="n"/>
      <c r="H701" s="97" t="n"/>
      <c r="I701" s="97">
        <f>SUM(F701:H701)</f>
        <v/>
      </c>
      <c r="J701" s="97" t="n"/>
      <c r="K701" s="97" t="n"/>
      <c r="L701" s="97" t="n"/>
      <c r="M701" s="97" t="n"/>
      <c r="N701" s="97" t="n"/>
      <c r="O701" s="97" t="n"/>
      <c r="P701" s="100" t="n"/>
      <c r="Q701" s="97" t="n"/>
      <c r="R701" s="97" t="n"/>
      <c r="S701" s="97" t="n"/>
      <c r="T701" s="97" t="n"/>
      <c r="U701" s="97" t="n"/>
      <c r="V701" s="97" t="n"/>
      <c r="W701" s="119" t="inlineStr">
        <is>
          <t>✅ 可导入</t>
        </is>
      </c>
    </row>
    <row r="702" customFormat="1" s="95">
      <c r="A702" s="100" t="n"/>
      <c r="B702" s="96" t="n"/>
      <c r="C702" s="96" t="n"/>
      <c r="D702" s="96" t="n"/>
      <c r="E702" s="96">
        <f>SUM(C702:D702)</f>
        <v/>
      </c>
      <c r="F702" s="96" t="n"/>
      <c r="G702" s="96" t="n"/>
      <c r="H702" s="96" t="n"/>
      <c r="I702" s="96">
        <f>SUM(F702:H702)</f>
        <v/>
      </c>
      <c r="J702" s="96" t="n"/>
      <c r="K702" s="96" t="n"/>
      <c r="L702" s="96" t="n"/>
      <c r="M702" s="96" t="n"/>
      <c r="N702" s="96" t="n"/>
      <c r="O702" s="96" t="n"/>
      <c r="P702" s="100" t="n"/>
      <c r="Q702" s="96" t="n"/>
      <c r="R702" s="96" t="n"/>
      <c r="S702" s="96" t="n"/>
      <c r="T702" s="96" t="n"/>
      <c r="U702" s="96" t="n"/>
      <c r="V702" s="96" t="n"/>
      <c r="W702" s="119" t="inlineStr">
        <is>
          <t>✅ 可导入</t>
        </is>
      </c>
    </row>
    <row r="703" customFormat="1" s="95">
      <c r="A703" s="100" t="n"/>
      <c r="B703" s="97" t="n"/>
      <c r="C703" s="97" t="n"/>
      <c r="D703" s="97" t="n"/>
      <c r="E703" s="97">
        <f>SUM(C703:D703)</f>
        <v/>
      </c>
      <c r="F703" s="97" t="n"/>
      <c r="G703" s="97" t="n"/>
      <c r="H703" s="97" t="n"/>
      <c r="I703" s="97">
        <f>SUM(F703:H703)</f>
        <v/>
      </c>
      <c r="J703" s="97" t="n"/>
      <c r="K703" s="97" t="n"/>
      <c r="L703" s="97" t="n"/>
      <c r="M703" s="97" t="n"/>
      <c r="N703" s="97" t="n"/>
      <c r="O703" s="97" t="n"/>
      <c r="P703" s="100" t="n"/>
      <c r="Q703" s="97" t="n"/>
      <c r="R703" s="97" t="n"/>
      <c r="S703" s="97" t="n"/>
      <c r="T703" s="97" t="n"/>
      <c r="U703" s="97" t="n"/>
      <c r="V703" s="97" t="n"/>
      <c r="W703" s="119" t="inlineStr">
        <is>
          <t>✅ 可导入</t>
        </is>
      </c>
    </row>
    <row r="704" customFormat="1" s="95">
      <c r="A704" s="100" t="n"/>
      <c r="B704" s="96" t="n"/>
      <c r="C704" s="96" t="n"/>
      <c r="D704" s="96" t="n"/>
      <c r="E704" s="96">
        <f>SUM(C704:D704)</f>
        <v/>
      </c>
      <c r="F704" s="96" t="n"/>
      <c r="G704" s="96" t="n"/>
      <c r="H704" s="96" t="n"/>
      <c r="I704" s="96">
        <f>SUM(F704:H704)</f>
        <v/>
      </c>
      <c r="J704" s="96" t="n"/>
      <c r="K704" s="96" t="n"/>
      <c r="L704" s="96" t="n"/>
      <c r="M704" s="96" t="n"/>
      <c r="N704" s="96" t="n"/>
      <c r="O704" s="96" t="n"/>
      <c r="P704" s="100" t="n"/>
      <c r="Q704" s="96" t="n"/>
      <c r="R704" s="96" t="n"/>
      <c r="S704" s="96" t="n"/>
      <c r="T704" s="96" t="n"/>
      <c r="U704" s="96" t="n"/>
      <c r="V704" s="96" t="n"/>
      <c r="W704" s="119" t="inlineStr">
        <is>
          <t>✅ 可导入</t>
        </is>
      </c>
    </row>
    <row r="705" customFormat="1" s="95">
      <c r="A705" s="100" t="n"/>
      <c r="B705" s="97" t="n"/>
      <c r="C705" s="97" t="n"/>
      <c r="D705" s="97" t="n"/>
      <c r="E705" s="97">
        <f>SUM(C705:D705)</f>
        <v/>
      </c>
      <c r="F705" s="97" t="n"/>
      <c r="G705" s="97" t="n"/>
      <c r="H705" s="97" t="n"/>
      <c r="I705" s="97">
        <f>SUM(F705:H705)</f>
        <v/>
      </c>
      <c r="J705" s="97" t="n"/>
      <c r="K705" s="97" t="n"/>
      <c r="L705" s="97" t="n"/>
      <c r="M705" s="97" t="n"/>
      <c r="N705" s="97" t="n"/>
      <c r="O705" s="97" t="n"/>
      <c r="P705" s="100" t="n"/>
      <c r="Q705" s="97" t="n"/>
      <c r="R705" s="97" t="n"/>
      <c r="S705" s="97" t="n"/>
      <c r="T705" s="97" t="n"/>
      <c r="U705" s="97" t="n"/>
      <c r="V705" s="97" t="n"/>
      <c r="W705" s="119" t="inlineStr">
        <is>
          <t>✅ 可导入</t>
        </is>
      </c>
    </row>
    <row r="706" customFormat="1" s="95">
      <c r="A706" s="100" t="n"/>
      <c r="B706" s="96" t="n"/>
      <c r="C706" s="96" t="n"/>
      <c r="D706" s="96" t="n"/>
      <c r="E706" s="96">
        <f>SUM(C706:D706)</f>
        <v/>
      </c>
      <c r="F706" s="96" t="n"/>
      <c r="G706" s="96" t="n"/>
      <c r="H706" s="96" t="n"/>
      <c r="I706" s="96">
        <f>SUM(F706:H706)</f>
        <v/>
      </c>
      <c r="J706" s="96" t="n"/>
      <c r="K706" s="96" t="n"/>
      <c r="L706" s="96" t="n"/>
      <c r="M706" s="96" t="n"/>
      <c r="N706" s="96" t="n"/>
      <c r="O706" s="96" t="n"/>
      <c r="P706" s="100" t="n"/>
      <c r="Q706" s="96" t="n"/>
      <c r="R706" s="96" t="n"/>
      <c r="S706" s="96" t="n"/>
      <c r="T706" s="96" t="n"/>
      <c r="U706" s="96" t="n"/>
      <c r="V706" s="96" t="n"/>
      <c r="W706" s="119" t="inlineStr">
        <is>
          <t>✅ 可导入</t>
        </is>
      </c>
    </row>
    <row r="707" customFormat="1" s="95">
      <c r="A707" s="100" t="n"/>
      <c r="B707" s="97" t="n"/>
      <c r="C707" s="97" t="n"/>
      <c r="D707" s="97" t="n"/>
      <c r="E707" s="97">
        <f>SUM(C707:D707)</f>
        <v/>
      </c>
      <c r="F707" s="97" t="n"/>
      <c r="G707" s="97" t="n"/>
      <c r="H707" s="97" t="n"/>
      <c r="I707" s="97">
        <f>SUM(F707:H707)</f>
        <v/>
      </c>
      <c r="J707" s="97" t="n"/>
      <c r="K707" s="97" t="n"/>
      <c r="L707" s="97" t="n"/>
      <c r="M707" s="97" t="n"/>
      <c r="N707" s="97" t="n"/>
      <c r="O707" s="97" t="n"/>
      <c r="P707" s="100" t="n"/>
      <c r="Q707" s="97" t="n"/>
      <c r="R707" s="97" t="n"/>
      <c r="S707" s="97" t="n"/>
      <c r="T707" s="97" t="n"/>
      <c r="U707" s="97" t="n"/>
      <c r="V707" s="97" t="n"/>
      <c r="W707" s="119" t="inlineStr">
        <is>
          <t>✅ 可导入</t>
        </is>
      </c>
    </row>
    <row r="708" customFormat="1" s="95">
      <c r="A708" s="100" t="n"/>
      <c r="B708" s="96" t="n"/>
      <c r="C708" s="96" t="n"/>
      <c r="D708" s="96" t="n"/>
      <c r="E708" s="96">
        <f>SUM(C708:D708)</f>
        <v/>
      </c>
      <c r="F708" s="96" t="n"/>
      <c r="G708" s="96" t="n"/>
      <c r="H708" s="96" t="n"/>
      <c r="I708" s="96">
        <f>SUM(F708:H708)</f>
        <v/>
      </c>
      <c r="J708" s="96" t="n"/>
      <c r="K708" s="96" t="n"/>
      <c r="L708" s="96" t="n"/>
      <c r="M708" s="96" t="n"/>
      <c r="N708" s="96" t="n"/>
      <c r="O708" s="96" t="n"/>
      <c r="P708" s="100" t="n"/>
      <c r="Q708" s="96" t="n"/>
      <c r="R708" s="96" t="n"/>
      <c r="S708" s="96" t="n"/>
      <c r="T708" s="96" t="n"/>
      <c r="U708" s="96" t="n"/>
      <c r="V708" s="96" t="n"/>
      <c r="W708" s="119" t="inlineStr">
        <is>
          <t>✅ 可导入</t>
        </is>
      </c>
    </row>
    <row r="709" customFormat="1" s="95">
      <c r="A709" s="100" t="n"/>
      <c r="B709" s="97" t="n"/>
      <c r="C709" s="97" t="n"/>
      <c r="D709" s="97" t="n"/>
      <c r="E709" s="97">
        <f>SUM(C709:D709)</f>
        <v/>
      </c>
      <c r="F709" s="97" t="n"/>
      <c r="G709" s="97" t="n"/>
      <c r="H709" s="97" t="n"/>
      <c r="I709" s="97">
        <f>SUM(F709:H709)</f>
        <v/>
      </c>
      <c r="J709" s="97" t="n"/>
      <c r="K709" s="97" t="n"/>
      <c r="L709" s="97" t="n"/>
      <c r="M709" s="97" t="n"/>
      <c r="N709" s="97" t="n"/>
      <c r="O709" s="97" t="n"/>
      <c r="P709" s="100" t="n"/>
      <c r="Q709" s="97" t="n"/>
      <c r="R709" s="97" t="n"/>
      <c r="S709" s="97" t="n"/>
      <c r="T709" s="97" t="n"/>
      <c r="U709" s="97" t="n"/>
      <c r="V709" s="97" t="n"/>
      <c r="W709" s="119" t="inlineStr">
        <is>
          <t>✅ 可导入</t>
        </is>
      </c>
    </row>
    <row r="710" customFormat="1" s="95">
      <c r="A710" s="100" t="n"/>
      <c r="B710" s="96" t="n"/>
      <c r="C710" s="96" t="n"/>
      <c r="D710" s="96" t="n"/>
      <c r="E710" s="96">
        <f>SUM(C710:D710)</f>
        <v/>
      </c>
      <c r="F710" s="96" t="n"/>
      <c r="G710" s="96" t="n"/>
      <c r="H710" s="96" t="n"/>
      <c r="I710" s="96">
        <f>SUM(F710:H710)</f>
        <v/>
      </c>
      <c r="J710" s="96" t="n"/>
      <c r="K710" s="96" t="n"/>
      <c r="L710" s="96" t="n"/>
      <c r="M710" s="96" t="n"/>
      <c r="N710" s="96" t="n"/>
      <c r="O710" s="96" t="n"/>
      <c r="P710" s="100" t="n"/>
      <c r="Q710" s="96" t="n"/>
      <c r="R710" s="96" t="n"/>
      <c r="S710" s="96" t="n"/>
      <c r="T710" s="96" t="n"/>
      <c r="U710" s="96" t="n"/>
      <c r="V710" s="96" t="n"/>
      <c r="W710" s="119" t="inlineStr">
        <is>
          <t>✅ 可导入</t>
        </is>
      </c>
    </row>
    <row r="711" customFormat="1" s="95">
      <c r="A711" s="100" t="n"/>
      <c r="B711" s="97" t="n"/>
      <c r="C711" s="97" t="n"/>
      <c r="D711" s="97" t="n"/>
      <c r="E711" s="97">
        <f>SUM(C711:D711)</f>
        <v/>
      </c>
      <c r="F711" s="97" t="n"/>
      <c r="G711" s="97" t="n"/>
      <c r="H711" s="97" t="n"/>
      <c r="I711" s="97">
        <f>SUM(F711:H711)</f>
        <v/>
      </c>
      <c r="J711" s="97" t="n"/>
      <c r="K711" s="97" t="n"/>
      <c r="L711" s="97" t="n"/>
      <c r="M711" s="97" t="n"/>
      <c r="N711" s="97" t="n"/>
      <c r="O711" s="97" t="n"/>
      <c r="P711" s="100" t="n"/>
      <c r="Q711" s="97" t="n"/>
      <c r="R711" s="97" t="n"/>
      <c r="S711" s="97" t="n"/>
      <c r="T711" s="97" t="n"/>
      <c r="U711" s="97" t="n"/>
      <c r="V711" s="97" t="n"/>
      <c r="W711" s="119" t="inlineStr">
        <is>
          <t>✅ 可导入</t>
        </is>
      </c>
    </row>
    <row r="712" customFormat="1" s="95">
      <c r="A712" s="100" t="n"/>
      <c r="B712" s="96" t="n"/>
      <c r="C712" s="96" t="n"/>
      <c r="D712" s="96" t="n"/>
      <c r="E712" s="96">
        <f>SUM(C712:D712)</f>
        <v/>
      </c>
      <c r="F712" s="96" t="n"/>
      <c r="G712" s="96" t="n"/>
      <c r="H712" s="96" t="n"/>
      <c r="I712" s="96">
        <f>SUM(F712:H712)</f>
        <v/>
      </c>
      <c r="J712" s="96" t="n"/>
      <c r="K712" s="96" t="n"/>
      <c r="L712" s="96" t="n"/>
      <c r="M712" s="96" t="n"/>
      <c r="N712" s="96" t="n"/>
      <c r="O712" s="96" t="n"/>
      <c r="P712" s="100" t="n"/>
      <c r="Q712" s="96" t="n"/>
      <c r="R712" s="96" t="n"/>
      <c r="S712" s="96" t="n"/>
      <c r="T712" s="96" t="n"/>
      <c r="U712" s="96" t="n"/>
      <c r="V712" s="96" t="n"/>
      <c r="W712" s="119" t="inlineStr">
        <is>
          <t>✅ 可导入</t>
        </is>
      </c>
    </row>
    <row r="713" customFormat="1" s="95">
      <c r="A713" s="100" t="n"/>
      <c r="B713" s="97" t="n"/>
      <c r="C713" s="97" t="n"/>
      <c r="D713" s="97" t="n"/>
      <c r="E713" s="97">
        <f>SUM(C713:D713)</f>
        <v/>
      </c>
      <c r="F713" s="97" t="n"/>
      <c r="G713" s="97" t="n"/>
      <c r="H713" s="97" t="n"/>
      <c r="I713" s="97">
        <f>SUM(F713:H713)</f>
        <v/>
      </c>
      <c r="J713" s="97" t="n"/>
      <c r="K713" s="97" t="n"/>
      <c r="L713" s="97" t="n"/>
      <c r="M713" s="97" t="n"/>
      <c r="N713" s="97" t="n"/>
      <c r="O713" s="97" t="n"/>
      <c r="P713" s="100" t="n"/>
      <c r="Q713" s="97" t="n"/>
      <c r="R713" s="97" t="n"/>
      <c r="S713" s="97" t="n"/>
      <c r="T713" s="97" t="n"/>
      <c r="U713" s="97" t="n"/>
      <c r="V713" s="97" t="n"/>
      <c r="W713" s="119" t="inlineStr">
        <is>
          <t>✅ 可导入</t>
        </is>
      </c>
    </row>
    <row r="714" customFormat="1" s="95">
      <c r="A714" s="100" t="n"/>
      <c r="B714" s="96" t="n"/>
      <c r="C714" s="96" t="n"/>
      <c r="D714" s="96" t="n"/>
      <c r="E714" s="96">
        <f>SUM(C714:D714)</f>
        <v/>
      </c>
      <c r="F714" s="96" t="n"/>
      <c r="G714" s="96" t="n"/>
      <c r="H714" s="96" t="n"/>
      <c r="I714" s="96">
        <f>SUM(F714:H714)</f>
        <v/>
      </c>
      <c r="J714" s="96" t="n"/>
      <c r="K714" s="96" t="n"/>
      <c r="L714" s="96" t="n"/>
      <c r="M714" s="96" t="n"/>
      <c r="N714" s="96" t="n"/>
      <c r="O714" s="96" t="n"/>
      <c r="P714" s="100" t="n"/>
      <c r="Q714" s="96" t="n"/>
      <c r="R714" s="96" t="n"/>
      <c r="S714" s="96" t="n"/>
      <c r="T714" s="96" t="n"/>
      <c r="U714" s="96" t="n"/>
      <c r="V714" s="96" t="n"/>
      <c r="W714" s="119" t="inlineStr">
        <is>
          <t>✅ 可导入</t>
        </is>
      </c>
    </row>
    <row r="715" customFormat="1" s="95">
      <c r="A715" s="100" t="n"/>
      <c r="B715" s="97" t="n"/>
      <c r="C715" s="97" t="n"/>
      <c r="D715" s="97" t="n"/>
      <c r="E715" s="97">
        <f>SUM(C715:D715)</f>
        <v/>
      </c>
      <c r="F715" s="97" t="n"/>
      <c r="G715" s="97" t="n"/>
      <c r="H715" s="97" t="n"/>
      <c r="I715" s="97">
        <f>SUM(F715:H715)</f>
        <v/>
      </c>
      <c r="J715" s="97" t="n"/>
      <c r="K715" s="97" t="n"/>
      <c r="L715" s="97" t="n"/>
      <c r="M715" s="97" t="n"/>
      <c r="N715" s="97" t="n"/>
      <c r="O715" s="97" t="n"/>
      <c r="P715" s="100" t="n"/>
      <c r="Q715" s="97" t="n"/>
      <c r="R715" s="97" t="n"/>
      <c r="S715" s="97" t="n"/>
      <c r="T715" s="97" t="n"/>
      <c r="U715" s="97" t="n"/>
      <c r="V715" s="97" t="n"/>
      <c r="W715" s="119" t="inlineStr">
        <is>
          <t>✅ 可导入</t>
        </is>
      </c>
    </row>
    <row r="716" customFormat="1" s="95">
      <c r="A716" s="100" t="n"/>
      <c r="B716" s="96" t="n"/>
      <c r="C716" s="96" t="n"/>
      <c r="D716" s="96" t="n"/>
      <c r="E716" s="96">
        <f>SUM(C716:D716)</f>
        <v/>
      </c>
      <c r="F716" s="96" t="n"/>
      <c r="G716" s="96" t="n"/>
      <c r="H716" s="96" t="n"/>
      <c r="I716" s="96">
        <f>SUM(F716:H716)</f>
        <v/>
      </c>
      <c r="J716" s="96" t="n"/>
      <c r="K716" s="96" t="n"/>
      <c r="L716" s="96" t="n"/>
      <c r="M716" s="96" t="n"/>
      <c r="N716" s="96" t="n"/>
      <c r="O716" s="96" t="n"/>
      <c r="P716" s="100" t="n"/>
      <c r="Q716" s="96" t="n"/>
      <c r="R716" s="96" t="n"/>
      <c r="S716" s="96" t="n"/>
      <c r="T716" s="96" t="n"/>
      <c r="U716" s="96" t="n"/>
      <c r="V716" s="96" t="n"/>
      <c r="W716" s="119" t="inlineStr">
        <is>
          <t>✅ 可导入</t>
        </is>
      </c>
    </row>
    <row r="717" customFormat="1" s="95">
      <c r="A717" s="100" t="n"/>
      <c r="B717" s="97" t="n"/>
      <c r="C717" s="97" t="n"/>
      <c r="D717" s="97" t="n"/>
      <c r="E717" s="97">
        <f>SUM(C717:D717)</f>
        <v/>
      </c>
      <c r="F717" s="97" t="n"/>
      <c r="G717" s="97" t="n"/>
      <c r="H717" s="97" t="n"/>
      <c r="I717" s="97">
        <f>SUM(F717:H717)</f>
        <v/>
      </c>
      <c r="J717" s="97" t="n"/>
      <c r="K717" s="97" t="n"/>
      <c r="L717" s="97" t="n"/>
      <c r="M717" s="97" t="n"/>
      <c r="N717" s="97" t="n"/>
      <c r="O717" s="97" t="n"/>
      <c r="P717" s="100" t="n"/>
      <c r="Q717" s="97" t="n"/>
      <c r="R717" s="97" t="n"/>
      <c r="S717" s="97" t="n"/>
      <c r="T717" s="97" t="n"/>
      <c r="U717" s="97" t="n"/>
      <c r="V717" s="97" t="n"/>
      <c r="W717" s="119" t="inlineStr">
        <is>
          <t>✅ 可导入</t>
        </is>
      </c>
    </row>
    <row r="718" customFormat="1" s="95">
      <c r="A718" s="100" t="n"/>
      <c r="B718" s="96" t="n"/>
      <c r="C718" s="96" t="n"/>
      <c r="D718" s="96" t="n"/>
      <c r="E718" s="96">
        <f>SUM(C718:D718)</f>
        <v/>
      </c>
      <c r="F718" s="96" t="n"/>
      <c r="G718" s="96" t="n"/>
      <c r="H718" s="96" t="n"/>
      <c r="I718" s="96">
        <f>SUM(F718:H718)</f>
        <v/>
      </c>
      <c r="J718" s="96" t="n"/>
      <c r="K718" s="96" t="n"/>
      <c r="L718" s="96" t="n"/>
      <c r="M718" s="96" t="n"/>
      <c r="N718" s="96" t="n"/>
      <c r="O718" s="96" t="n"/>
      <c r="P718" s="100" t="n"/>
      <c r="Q718" s="96" t="n"/>
      <c r="R718" s="96" t="n"/>
      <c r="S718" s="96" t="n"/>
      <c r="T718" s="96" t="n"/>
      <c r="U718" s="96" t="n"/>
      <c r="V718" s="96" t="n"/>
      <c r="W718" s="119" t="inlineStr">
        <is>
          <t>✅ 可导入</t>
        </is>
      </c>
    </row>
    <row r="719" customFormat="1" s="95">
      <c r="A719" s="100" t="n"/>
      <c r="B719" s="97" t="n"/>
      <c r="C719" s="97" t="n"/>
      <c r="D719" s="97" t="n"/>
      <c r="E719" s="97">
        <f>SUM(C719:D719)</f>
        <v/>
      </c>
      <c r="F719" s="97" t="n"/>
      <c r="G719" s="97" t="n"/>
      <c r="H719" s="97" t="n"/>
      <c r="I719" s="97">
        <f>SUM(F719:H719)</f>
        <v/>
      </c>
      <c r="J719" s="97" t="n"/>
      <c r="K719" s="97" t="n"/>
      <c r="L719" s="97" t="n"/>
      <c r="M719" s="97" t="n"/>
      <c r="N719" s="97" t="n"/>
      <c r="O719" s="97" t="n"/>
      <c r="P719" s="100" t="n"/>
      <c r="Q719" s="97" t="n"/>
      <c r="R719" s="97" t="n"/>
      <c r="S719" s="97" t="n"/>
      <c r="T719" s="97" t="n"/>
      <c r="U719" s="97" t="n"/>
      <c r="V719" s="97" t="n"/>
      <c r="W719" s="119" t="inlineStr">
        <is>
          <t>✅ 可导入</t>
        </is>
      </c>
    </row>
    <row r="720" customFormat="1" s="95">
      <c r="A720" s="100" t="n"/>
      <c r="B720" s="96" t="n"/>
      <c r="C720" s="96" t="n"/>
      <c r="D720" s="96" t="n"/>
      <c r="E720" s="96">
        <f>SUM(C720:D720)</f>
        <v/>
      </c>
      <c r="F720" s="96" t="n"/>
      <c r="G720" s="96" t="n"/>
      <c r="H720" s="96" t="n"/>
      <c r="I720" s="96">
        <f>SUM(F720:H720)</f>
        <v/>
      </c>
      <c r="J720" s="96" t="n"/>
      <c r="K720" s="96" t="n"/>
      <c r="L720" s="96" t="n"/>
      <c r="M720" s="96" t="n"/>
      <c r="N720" s="96" t="n"/>
      <c r="O720" s="96" t="n"/>
      <c r="P720" s="100" t="n"/>
      <c r="Q720" s="96" t="n"/>
      <c r="R720" s="96" t="n"/>
      <c r="S720" s="96" t="n"/>
      <c r="T720" s="96" t="n"/>
      <c r="U720" s="96" t="n"/>
      <c r="V720" s="96" t="n"/>
      <c r="W720" s="119" t="inlineStr">
        <is>
          <t>✅ 可导入</t>
        </is>
      </c>
    </row>
    <row r="721" customFormat="1" s="95">
      <c r="A721" s="100" t="n"/>
      <c r="B721" s="97" t="n"/>
      <c r="C721" s="97" t="n"/>
      <c r="D721" s="97" t="n"/>
      <c r="E721" s="97">
        <f>SUM(C721:D721)</f>
        <v/>
      </c>
      <c r="F721" s="97" t="n"/>
      <c r="G721" s="97" t="n"/>
      <c r="H721" s="97" t="n"/>
      <c r="I721" s="97">
        <f>SUM(F721:H721)</f>
        <v/>
      </c>
      <c r="J721" s="97" t="n"/>
      <c r="K721" s="97" t="n"/>
      <c r="L721" s="97" t="n"/>
      <c r="M721" s="97" t="n"/>
      <c r="N721" s="97" t="n"/>
      <c r="O721" s="97" t="n"/>
      <c r="P721" s="100" t="n"/>
      <c r="Q721" s="97" t="n"/>
      <c r="R721" s="97" t="n"/>
      <c r="S721" s="97" t="n"/>
      <c r="T721" s="97" t="n"/>
      <c r="U721" s="97" t="n"/>
      <c r="V721" s="97" t="n"/>
      <c r="W721" s="119" t="inlineStr">
        <is>
          <t>✅ 可导入</t>
        </is>
      </c>
    </row>
    <row r="722" customFormat="1" s="95">
      <c r="A722" s="100" t="n"/>
      <c r="B722" s="96" t="n"/>
      <c r="C722" s="96" t="n"/>
      <c r="D722" s="96" t="n"/>
      <c r="E722" s="96">
        <f>SUM(C722:D722)</f>
        <v/>
      </c>
      <c r="F722" s="96" t="n"/>
      <c r="G722" s="96" t="n"/>
      <c r="H722" s="96" t="n"/>
      <c r="I722" s="96">
        <f>SUM(F722:H722)</f>
        <v/>
      </c>
      <c r="J722" s="96" t="n"/>
      <c r="K722" s="96" t="n"/>
      <c r="L722" s="96" t="n"/>
      <c r="M722" s="96" t="n"/>
      <c r="N722" s="96" t="n"/>
      <c r="O722" s="96" t="n"/>
      <c r="P722" s="100" t="n"/>
      <c r="Q722" s="96" t="n"/>
      <c r="R722" s="96" t="n"/>
      <c r="S722" s="96" t="n"/>
      <c r="T722" s="96" t="n"/>
      <c r="U722" s="96" t="n"/>
      <c r="V722" s="96" t="n"/>
      <c r="W722" s="119" t="inlineStr">
        <is>
          <t>✅ 可导入</t>
        </is>
      </c>
    </row>
    <row r="723" customFormat="1" s="95">
      <c r="A723" s="100" t="n"/>
      <c r="B723" s="97" t="n"/>
      <c r="C723" s="97" t="n"/>
      <c r="D723" s="97" t="n"/>
      <c r="E723" s="97">
        <f>SUM(C723:D723)</f>
        <v/>
      </c>
      <c r="F723" s="97" t="n"/>
      <c r="G723" s="97" t="n"/>
      <c r="H723" s="97" t="n"/>
      <c r="I723" s="97">
        <f>SUM(F723:H723)</f>
        <v/>
      </c>
      <c r="J723" s="97" t="n"/>
      <c r="K723" s="97" t="n"/>
      <c r="L723" s="97" t="n"/>
      <c r="M723" s="97" t="n"/>
      <c r="N723" s="97" t="n"/>
      <c r="O723" s="97" t="n"/>
      <c r="P723" s="100" t="n"/>
      <c r="Q723" s="97" t="n"/>
      <c r="R723" s="97" t="n"/>
      <c r="S723" s="97" t="n"/>
      <c r="T723" s="97" t="n"/>
      <c r="U723" s="97" t="n"/>
      <c r="V723" s="97" t="n"/>
      <c r="W723" s="119" t="inlineStr">
        <is>
          <t>✅ 可导入</t>
        </is>
      </c>
    </row>
    <row r="724" customFormat="1" s="95">
      <c r="A724" s="100" t="n"/>
      <c r="B724" s="96" t="n"/>
      <c r="C724" s="96" t="n"/>
      <c r="D724" s="96" t="n"/>
      <c r="E724" s="96">
        <f>SUM(C724:D724)</f>
        <v/>
      </c>
      <c r="F724" s="96" t="n"/>
      <c r="G724" s="96" t="n"/>
      <c r="H724" s="96" t="n"/>
      <c r="I724" s="96">
        <f>SUM(F724:H724)</f>
        <v/>
      </c>
      <c r="J724" s="96" t="n"/>
      <c r="K724" s="96" t="n"/>
      <c r="L724" s="96" t="n"/>
      <c r="M724" s="96" t="n"/>
      <c r="N724" s="96" t="n"/>
      <c r="O724" s="96" t="n"/>
      <c r="P724" s="100" t="n"/>
      <c r="Q724" s="96" t="n"/>
      <c r="R724" s="96" t="n"/>
      <c r="S724" s="96" t="n"/>
      <c r="T724" s="96" t="n"/>
      <c r="U724" s="96" t="n"/>
      <c r="V724" s="96" t="n"/>
      <c r="W724" s="119" t="inlineStr">
        <is>
          <t>✅ 可导入</t>
        </is>
      </c>
    </row>
    <row r="725" customFormat="1" s="95">
      <c r="A725" s="100" t="n"/>
      <c r="B725" s="97" t="n"/>
      <c r="C725" s="97" t="n"/>
      <c r="D725" s="97" t="n"/>
      <c r="E725" s="97">
        <f>SUM(C725:D725)</f>
        <v/>
      </c>
      <c r="F725" s="97" t="n"/>
      <c r="G725" s="97" t="n"/>
      <c r="H725" s="97" t="n"/>
      <c r="I725" s="97">
        <f>SUM(F725:H725)</f>
        <v/>
      </c>
      <c r="J725" s="97" t="n"/>
      <c r="K725" s="97" t="n"/>
      <c r="L725" s="97" t="n"/>
      <c r="M725" s="97" t="n"/>
      <c r="N725" s="97" t="n"/>
      <c r="O725" s="97" t="n"/>
      <c r="P725" s="100" t="n"/>
      <c r="Q725" s="97" t="n"/>
      <c r="R725" s="97" t="n"/>
      <c r="S725" s="97" t="n"/>
      <c r="T725" s="97" t="n"/>
      <c r="U725" s="97" t="n"/>
      <c r="V725" s="97" t="n"/>
      <c r="W725" s="119" t="inlineStr">
        <is>
          <t>✅ 可导入</t>
        </is>
      </c>
    </row>
    <row r="726" customFormat="1" s="95">
      <c r="A726" s="100" t="n"/>
      <c r="B726" s="96" t="n"/>
      <c r="C726" s="96" t="n"/>
      <c r="D726" s="96" t="n"/>
      <c r="E726" s="96">
        <f>SUM(C726:D726)</f>
        <v/>
      </c>
      <c r="F726" s="96" t="n"/>
      <c r="G726" s="96" t="n"/>
      <c r="H726" s="96" t="n"/>
      <c r="I726" s="96">
        <f>SUM(F726:H726)</f>
        <v/>
      </c>
      <c r="J726" s="96" t="n"/>
      <c r="K726" s="96" t="n"/>
      <c r="L726" s="96" t="n"/>
      <c r="M726" s="96" t="n"/>
      <c r="N726" s="96" t="n"/>
      <c r="O726" s="96" t="n"/>
      <c r="P726" s="100" t="n"/>
      <c r="Q726" s="96" t="n"/>
      <c r="R726" s="96" t="n"/>
      <c r="S726" s="96" t="n"/>
      <c r="T726" s="96" t="n"/>
      <c r="U726" s="96" t="n"/>
      <c r="V726" s="96" t="n"/>
      <c r="W726" s="119" t="inlineStr">
        <is>
          <t>✅ 可导入</t>
        </is>
      </c>
    </row>
    <row r="727" customFormat="1" s="95">
      <c r="A727" s="100" t="n"/>
      <c r="B727" s="97" t="n"/>
      <c r="C727" s="97" t="n"/>
      <c r="D727" s="97" t="n"/>
      <c r="E727" s="97">
        <f>SUM(C727:D727)</f>
        <v/>
      </c>
      <c r="F727" s="97" t="n"/>
      <c r="G727" s="97" t="n"/>
      <c r="H727" s="97" t="n"/>
      <c r="I727" s="97">
        <f>SUM(F727:H727)</f>
        <v/>
      </c>
      <c r="J727" s="97" t="n"/>
      <c r="K727" s="97" t="n"/>
      <c r="L727" s="97" t="n"/>
      <c r="M727" s="97" t="n"/>
      <c r="N727" s="97" t="n"/>
      <c r="O727" s="97" t="n"/>
      <c r="P727" s="100" t="n"/>
      <c r="Q727" s="97" t="n"/>
      <c r="R727" s="97" t="n"/>
      <c r="S727" s="97" t="n"/>
      <c r="T727" s="97" t="n"/>
      <c r="U727" s="97" t="n"/>
      <c r="V727" s="97" t="n"/>
      <c r="W727" s="119" t="inlineStr">
        <is>
          <t>✅ 可导入</t>
        </is>
      </c>
    </row>
    <row r="728" customFormat="1" s="95">
      <c r="A728" s="100" t="n"/>
      <c r="B728" s="96" t="n"/>
      <c r="C728" s="96" t="n"/>
      <c r="D728" s="96" t="n"/>
      <c r="E728" s="96">
        <f>SUM(C728:D728)</f>
        <v/>
      </c>
      <c r="F728" s="96" t="n"/>
      <c r="G728" s="96" t="n"/>
      <c r="H728" s="96" t="n"/>
      <c r="I728" s="96">
        <f>SUM(F728:H728)</f>
        <v/>
      </c>
      <c r="J728" s="96" t="n"/>
      <c r="K728" s="96" t="n"/>
      <c r="L728" s="96" t="n"/>
      <c r="M728" s="96" t="n"/>
      <c r="N728" s="96" t="n"/>
      <c r="O728" s="96" t="n"/>
      <c r="P728" s="100" t="n"/>
      <c r="Q728" s="96" t="n"/>
      <c r="R728" s="96" t="n"/>
      <c r="S728" s="96" t="n"/>
      <c r="T728" s="96" t="n"/>
      <c r="U728" s="96" t="n"/>
      <c r="V728" s="96" t="n"/>
      <c r="W728" s="119" t="inlineStr">
        <is>
          <t>✅ 可导入</t>
        </is>
      </c>
    </row>
    <row r="729" customFormat="1" s="95">
      <c r="A729" s="100" t="n"/>
      <c r="B729" s="97" t="n"/>
      <c r="C729" s="97" t="n"/>
      <c r="D729" s="97" t="n"/>
      <c r="E729" s="97">
        <f>SUM(C729:D729)</f>
        <v/>
      </c>
      <c r="F729" s="97" t="n"/>
      <c r="G729" s="97" t="n"/>
      <c r="H729" s="97" t="n"/>
      <c r="I729" s="97">
        <f>SUM(F729:H729)</f>
        <v/>
      </c>
      <c r="J729" s="97" t="n"/>
      <c r="K729" s="97" t="n"/>
      <c r="L729" s="97" t="n"/>
      <c r="M729" s="97" t="n"/>
      <c r="N729" s="97" t="n"/>
      <c r="O729" s="97" t="n"/>
      <c r="P729" s="100" t="n"/>
      <c r="Q729" s="97" t="n"/>
      <c r="R729" s="97" t="n"/>
      <c r="S729" s="97" t="n"/>
      <c r="T729" s="97" t="n"/>
      <c r="U729" s="97" t="n"/>
      <c r="V729" s="97" t="n"/>
      <c r="W729" s="119" t="inlineStr">
        <is>
          <t>✅ 可导入</t>
        </is>
      </c>
    </row>
    <row r="730" customFormat="1" s="95">
      <c r="A730" s="100" t="n"/>
      <c r="B730" s="96" t="n"/>
      <c r="C730" s="96" t="n"/>
      <c r="D730" s="96" t="n"/>
      <c r="E730" s="96">
        <f>SUM(C730:D730)</f>
        <v/>
      </c>
      <c r="F730" s="96" t="n"/>
      <c r="G730" s="96" t="n"/>
      <c r="H730" s="96" t="n"/>
      <c r="I730" s="96">
        <f>SUM(F730:H730)</f>
        <v/>
      </c>
      <c r="J730" s="96" t="n"/>
      <c r="K730" s="96" t="n"/>
      <c r="L730" s="96" t="n"/>
      <c r="M730" s="96" t="n"/>
      <c r="N730" s="96" t="n"/>
      <c r="O730" s="96" t="n"/>
      <c r="P730" s="100" t="n"/>
      <c r="Q730" s="96" t="n"/>
      <c r="R730" s="96" t="n"/>
      <c r="S730" s="96" t="n"/>
      <c r="T730" s="96" t="n"/>
      <c r="U730" s="96" t="n"/>
      <c r="V730" s="96" t="n"/>
      <c r="W730" s="119" t="inlineStr">
        <is>
          <t>✅ 可导入</t>
        </is>
      </c>
    </row>
    <row r="731" customFormat="1" s="95">
      <c r="A731" s="100" t="n"/>
      <c r="B731" s="97" t="n"/>
      <c r="C731" s="97" t="n"/>
      <c r="D731" s="97" t="n"/>
      <c r="E731" s="97">
        <f>SUM(C731:D731)</f>
        <v/>
      </c>
      <c r="F731" s="97" t="n"/>
      <c r="G731" s="97" t="n"/>
      <c r="H731" s="97" t="n"/>
      <c r="I731" s="97">
        <f>SUM(F731:H731)</f>
        <v/>
      </c>
      <c r="J731" s="97" t="n"/>
      <c r="K731" s="97" t="n"/>
      <c r="L731" s="97" t="n"/>
      <c r="M731" s="97" t="n"/>
      <c r="N731" s="97" t="n"/>
      <c r="O731" s="97" t="n"/>
      <c r="P731" s="100" t="n"/>
      <c r="Q731" s="97" t="n"/>
      <c r="R731" s="97" t="n"/>
      <c r="S731" s="97" t="n"/>
      <c r="T731" s="97" t="n"/>
      <c r="U731" s="97" t="n"/>
      <c r="V731" s="97" t="n"/>
      <c r="W731" s="119" t="inlineStr">
        <is>
          <t>✅ 可导入</t>
        </is>
      </c>
    </row>
    <row r="732" customFormat="1" s="95">
      <c r="A732" s="100" t="n"/>
      <c r="B732" s="96" t="n"/>
      <c r="C732" s="96" t="n"/>
      <c r="D732" s="96" t="n"/>
      <c r="E732" s="96">
        <f>SUM(C732:D732)</f>
        <v/>
      </c>
      <c r="F732" s="96" t="n"/>
      <c r="G732" s="96" t="n"/>
      <c r="H732" s="96" t="n"/>
      <c r="I732" s="96">
        <f>SUM(F732:H732)</f>
        <v/>
      </c>
      <c r="J732" s="96" t="n"/>
      <c r="K732" s="96" t="n"/>
      <c r="L732" s="96" t="n"/>
      <c r="M732" s="96" t="n"/>
      <c r="N732" s="96" t="n"/>
      <c r="O732" s="96" t="n"/>
      <c r="P732" s="100" t="n"/>
      <c r="Q732" s="96" t="n"/>
      <c r="R732" s="96" t="n"/>
      <c r="S732" s="96" t="n"/>
      <c r="T732" s="96" t="n"/>
      <c r="U732" s="96" t="n"/>
      <c r="V732" s="96" t="n"/>
      <c r="W732" s="119" t="inlineStr">
        <is>
          <t>✅ 可导入</t>
        </is>
      </c>
    </row>
    <row r="733" customFormat="1" s="95">
      <c r="A733" s="100" t="n"/>
      <c r="B733" s="97" t="n"/>
      <c r="C733" s="97" t="n"/>
      <c r="D733" s="97" t="n"/>
      <c r="E733" s="97">
        <f>SUM(C733:D733)</f>
        <v/>
      </c>
      <c r="F733" s="97" t="n"/>
      <c r="G733" s="97" t="n"/>
      <c r="H733" s="97" t="n"/>
      <c r="I733" s="97">
        <f>SUM(F733:H733)</f>
        <v/>
      </c>
      <c r="J733" s="97" t="n"/>
      <c r="K733" s="97" t="n"/>
      <c r="L733" s="97" t="n"/>
      <c r="M733" s="97" t="n"/>
      <c r="N733" s="97" t="n"/>
      <c r="O733" s="97" t="n"/>
      <c r="P733" s="100" t="n"/>
      <c r="Q733" s="97" t="n"/>
      <c r="R733" s="97" t="n"/>
      <c r="S733" s="97" t="n"/>
      <c r="T733" s="97" t="n"/>
      <c r="U733" s="97" t="n"/>
      <c r="V733" s="97" t="n"/>
      <c r="W733" s="119" t="inlineStr">
        <is>
          <t>✅ 可导入</t>
        </is>
      </c>
    </row>
    <row r="734" customFormat="1" s="95">
      <c r="A734" s="100" t="n"/>
      <c r="B734" s="96" t="n"/>
      <c r="C734" s="96" t="n"/>
      <c r="D734" s="96" t="n"/>
      <c r="E734" s="96">
        <f>SUM(C734:D734)</f>
        <v/>
      </c>
      <c r="F734" s="96" t="n"/>
      <c r="G734" s="96" t="n"/>
      <c r="H734" s="96" t="n"/>
      <c r="I734" s="96">
        <f>SUM(F734:H734)</f>
        <v/>
      </c>
      <c r="J734" s="96" t="n"/>
      <c r="K734" s="96" t="n"/>
      <c r="L734" s="96" t="n"/>
      <c r="M734" s="96" t="n"/>
      <c r="N734" s="96" t="n"/>
      <c r="O734" s="96" t="n"/>
      <c r="P734" s="100" t="n"/>
      <c r="Q734" s="96" t="n"/>
      <c r="R734" s="96" t="n"/>
      <c r="S734" s="96" t="n"/>
      <c r="T734" s="96" t="n"/>
      <c r="U734" s="96" t="n"/>
      <c r="V734" s="96" t="n"/>
      <c r="W734" s="119" t="inlineStr">
        <is>
          <t>✅ 可导入</t>
        </is>
      </c>
    </row>
    <row r="735" customFormat="1" s="95">
      <c r="A735" s="100" t="n"/>
      <c r="B735" s="97" t="n"/>
      <c r="C735" s="97" t="n"/>
      <c r="D735" s="97" t="n"/>
      <c r="E735" s="97">
        <f>SUM(C735:D735)</f>
        <v/>
      </c>
      <c r="F735" s="97" t="n"/>
      <c r="G735" s="97" t="n"/>
      <c r="H735" s="97" t="n"/>
      <c r="I735" s="97">
        <f>SUM(F735:H735)</f>
        <v/>
      </c>
      <c r="J735" s="97" t="n"/>
      <c r="K735" s="97" t="n"/>
      <c r="L735" s="97" t="n"/>
      <c r="M735" s="97" t="n"/>
      <c r="N735" s="97" t="n"/>
      <c r="O735" s="97" t="n"/>
      <c r="P735" s="100" t="n"/>
      <c r="Q735" s="97" t="n"/>
      <c r="R735" s="97" t="n"/>
      <c r="S735" s="97" t="n"/>
      <c r="T735" s="97" t="n"/>
      <c r="U735" s="97" t="n"/>
      <c r="V735" s="97" t="n"/>
      <c r="W735" s="119" t="inlineStr">
        <is>
          <t>✅ 可导入</t>
        </is>
      </c>
    </row>
    <row r="736" customFormat="1" s="95">
      <c r="A736" s="100" t="n"/>
      <c r="B736" s="96" t="n"/>
      <c r="C736" s="96" t="n"/>
      <c r="D736" s="96" t="n"/>
      <c r="E736" s="96">
        <f>SUM(C736:D736)</f>
        <v/>
      </c>
      <c r="F736" s="96" t="n"/>
      <c r="G736" s="96" t="n"/>
      <c r="H736" s="96" t="n"/>
      <c r="I736" s="96">
        <f>SUM(F736:H736)</f>
        <v/>
      </c>
      <c r="J736" s="96" t="n"/>
      <c r="K736" s="96" t="n"/>
      <c r="L736" s="96" t="n"/>
      <c r="M736" s="96" t="n"/>
      <c r="N736" s="96" t="n"/>
      <c r="O736" s="96" t="n"/>
      <c r="P736" s="100" t="n"/>
      <c r="Q736" s="96" t="n"/>
      <c r="R736" s="96" t="n"/>
      <c r="S736" s="96" t="n"/>
      <c r="T736" s="96" t="n"/>
      <c r="U736" s="96" t="n"/>
      <c r="V736" s="96" t="n"/>
      <c r="W736" s="119" t="inlineStr">
        <is>
          <t>✅ 可导入</t>
        </is>
      </c>
    </row>
    <row r="737" customFormat="1" s="95">
      <c r="A737" s="100" t="n"/>
      <c r="B737" s="97" t="n"/>
      <c r="C737" s="97" t="n"/>
      <c r="D737" s="97" t="n"/>
      <c r="E737" s="97">
        <f>SUM(C737:D737)</f>
        <v/>
      </c>
      <c r="F737" s="97" t="n"/>
      <c r="G737" s="97" t="n"/>
      <c r="H737" s="97" t="n"/>
      <c r="I737" s="97">
        <f>SUM(F737:H737)</f>
        <v/>
      </c>
      <c r="J737" s="97" t="n"/>
      <c r="K737" s="97" t="n"/>
      <c r="L737" s="97" t="n"/>
      <c r="M737" s="97" t="n"/>
      <c r="N737" s="97" t="n"/>
      <c r="O737" s="97" t="n"/>
      <c r="P737" s="100" t="n"/>
      <c r="Q737" s="97" t="n"/>
      <c r="R737" s="97" t="n"/>
      <c r="S737" s="97" t="n"/>
      <c r="T737" s="97" t="n"/>
      <c r="U737" s="97" t="n"/>
      <c r="V737" s="97" t="n"/>
      <c r="W737" s="119" t="inlineStr">
        <is>
          <t>✅ 可导入</t>
        </is>
      </c>
    </row>
    <row r="738" customFormat="1" s="95">
      <c r="A738" s="100" t="n"/>
      <c r="B738" s="96" t="n"/>
      <c r="C738" s="96" t="n"/>
      <c r="D738" s="96" t="n"/>
      <c r="E738" s="96">
        <f>SUM(C738:D738)</f>
        <v/>
      </c>
      <c r="F738" s="96" t="n"/>
      <c r="G738" s="96" t="n"/>
      <c r="H738" s="96" t="n"/>
      <c r="I738" s="96">
        <f>SUM(F738:H738)</f>
        <v/>
      </c>
      <c r="J738" s="96" t="n"/>
      <c r="K738" s="96" t="n"/>
      <c r="L738" s="96" t="n"/>
      <c r="M738" s="96" t="n"/>
      <c r="N738" s="96" t="n"/>
      <c r="O738" s="96" t="n"/>
      <c r="P738" s="100" t="n"/>
      <c r="Q738" s="96" t="n"/>
      <c r="R738" s="96" t="n"/>
      <c r="S738" s="96" t="n"/>
      <c r="T738" s="96" t="n"/>
      <c r="U738" s="96" t="n"/>
      <c r="V738" s="96" t="n"/>
      <c r="W738" s="119" t="inlineStr">
        <is>
          <t>✅ 可导入</t>
        </is>
      </c>
    </row>
    <row r="739" customFormat="1" s="95">
      <c r="A739" s="100" t="n"/>
      <c r="B739" s="97" t="n"/>
      <c r="C739" s="97" t="n"/>
      <c r="D739" s="97" t="n"/>
      <c r="E739" s="97">
        <f>SUM(C739:D739)</f>
        <v/>
      </c>
      <c r="F739" s="97" t="n"/>
      <c r="G739" s="97" t="n"/>
      <c r="H739" s="97" t="n"/>
      <c r="I739" s="97">
        <f>SUM(F739:H739)</f>
        <v/>
      </c>
      <c r="J739" s="97" t="n"/>
      <c r="K739" s="97" t="n"/>
      <c r="L739" s="97" t="n"/>
      <c r="M739" s="97" t="n"/>
      <c r="N739" s="97" t="n"/>
      <c r="O739" s="97" t="n"/>
      <c r="P739" s="100" t="n"/>
      <c r="Q739" s="97" t="n"/>
      <c r="R739" s="97" t="n"/>
      <c r="S739" s="97" t="n"/>
      <c r="T739" s="97" t="n"/>
      <c r="U739" s="97" t="n"/>
      <c r="V739" s="97" t="n"/>
      <c r="W739" s="119" t="inlineStr">
        <is>
          <t>✅ 可导入</t>
        </is>
      </c>
    </row>
    <row r="740" customFormat="1" s="95">
      <c r="A740" s="100" t="n"/>
      <c r="B740" s="96" t="n"/>
      <c r="C740" s="96" t="n"/>
      <c r="D740" s="96" t="n"/>
      <c r="E740" s="96">
        <f>SUM(C740:D740)</f>
        <v/>
      </c>
      <c r="F740" s="96" t="n"/>
      <c r="G740" s="96" t="n"/>
      <c r="H740" s="96" t="n"/>
      <c r="I740" s="96">
        <f>SUM(F740:H740)</f>
        <v/>
      </c>
      <c r="J740" s="96" t="n"/>
      <c r="K740" s="96" t="n"/>
      <c r="L740" s="96" t="n"/>
      <c r="M740" s="96" t="n"/>
      <c r="N740" s="96" t="n"/>
      <c r="O740" s="96" t="n"/>
      <c r="P740" s="100" t="n"/>
      <c r="Q740" s="96" t="n"/>
      <c r="R740" s="96" t="n"/>
      <c r="S740" s="96" t="n"/>
      <c r="T740" s="96" t="n"/>
      <c r="U740" s="96" t="n"/>
      <c r="V740" s="96" t="n"/>
      <c r="W740" s="119" t="inlineStr">
        <is>
          <t>✅ 可导入</t>
        </is>
      </c>
    </row>
    <row r="741" customFormat="1" s="95">
      <c r="A741" s="100" t="n"/>
      <c r="B741" s="97" t="n"/>
      <c r="C741" s="97" t="n"/>
      <c r="D741" s="97" t="n"/>
      <c r="E741" s="97">
        <f>SUM(C741:D741)</f>
        <v/>
      </c>
      <c r="F741" s="97" t="n"/>
      <c r="G741" s="97" t="n"/>
      <c r="H741" s="97" t="n"/>
      <c r="I741" s="97">
        <f>SUM(F741:H741)</f>
        <v/>
      </c>
      <c r="J741" s="97" t="n"/>
      <c r="K741" s="97" t="n"/>
      <c r="L741" s="97" t="n"/>
      <c r="M741" s="97" t="n"/>
      <c r="N741" s="97" t="n"/>
      <c r="O741" s="97" t="n"/>
      <c r="P741" s="100" t="n"/>
      <c r="Q741" s="97" t="n"/>
      <c r="R741" s="97" t="n"/>
      <c r="S741" s="97" t="n"/>
      <c r="T741" s="97" t="n"/>
      <c r="U741" s="97" t="n"/>
      <c r="V741" s="97" t="n"/>
      <c r="W741" s="119" t="inlineStr">
        <is>
          <t>✅ 可导入</t>
        </is>
      </c>
    </row>
    <row r="742" customFormat="1" s="95">
      <c r="A742" s="100" t="n"/>
      <c r="B742" s="96" t="n"/>
      <c r="C742" s="96" t="n"/>
      <c r="D742" s="96" t="n"/>
      <c r="E742" s="96">
        <f>SUM(C742:D742)</f>
        <v/>
      </c>
      <c r="F742" s="96" t="n"/>
      <c r="G742" s="96" t="n"/>
      <c r="H742" s="96" t="n"/>
      <c r="I742" s="96">
        <f>SUM(F742:H742)</f>
        <v/>
      </c>
      <c r="J742" s="96" t="n"/>
      <c r="K742" s="96" t="n"/>
      <c r="L742" s="96" t="n"/>
      <c r="M742" s="96" t="n"/>
      <c r="N742" s="96" t="n"/>
      <c r="O742" s="96" t="n"/>
      <c r="P742" s="100" t="n"/>
      <c r="Q742" s="96" t="n"/>
      <c r="R742" s="96" t="n"/>
      <c r="S742" s="96" t="n"/>
      <c r="T742" s="96" t="n"/>
      <c r="U742" s="96" t="n"/>
      <c r="V742" s="96" t="n"/>
      <c r="W742" s="119" t="inlineStr">
        <is>
          <t>✅ 可导入</t>
        </is>
      </c>
    </row>
    <row r="743" customFormat="1" s="95">
      <c r="A743" s="100" t="n"/>
      <c r="B743" s="97" t="n"/>
      <c r="C743" s="97" t="n"/>
      <c r="D743" s="97" t="n"/>
      <c r="E743" s="97">
        <f>SUM(C743:D743)</f>
        <v/>
      </c>
      <c r="F743" s="97" t="n"/>
      <c r="G743" s="97" t="n"/>
      <c r="H743" s="97" t="n"/>
      <c r="I743" s="97">
        <f>SUM(F743:H743)</f>
        <v/>
      </c>
      <c r="J743" s="97" t="n"/>
      <c r="K743" s="97" t="n"/>
      <c r="L743" s="97" t="n"/>
      <c r="M743" s="97" t="n"/>
      <c r="N743" s="97" t="n"/>
      <c r="O743" s="97" t="n"/>
      <c r="P743" s="100" t="n"/>
      <c r="Q743" s="97" t="n"/>
      <c r="R743" s="97" t="n"/>
      <c r="S743" s="97" t="n"/>
      <c r="T743" s="97" t="n"/>
      <c r="U743" s="97" t="n"/>
      <c r="V743" s="97" t="n"/>
      <c r="W743" s="119" t="inlineStr">
        <is>
          <t>✅ 可导入</t>
        </is>
      </c>
    </row>
    <row r="744" customFormat="1" s="95">
      <c r="A744" s="100" t="n"/>
      <c r="B744" s="96" t="n"/>
      <c r="C744" s="96" t="n"/>
      <c r="D744" s="96" t="n"/>
      <c r="E744" s="96">
        <f>SUM(C744:D744)</f>
        <v/>
      </c>
      <c r="F744" s="96" t="n"/>
      <c r="G744" s="96" t="n"/>
      <c r="H744" s="96" t="n"/>
      <c r="I744" s="96">
        <f>SUM(F744:H744)</f>
        <v/>
      </c>
      <c r="J744" s="96" t="n"/>
      <c r="K744" s="96" t="n"/>
      <c r="L744" s="96" t="n"/>
      <c r="M744" s="96" t="n"/>
      <c r="N744" s="96" t="n"/>
      <c r="O744" s="96" t="n"/>
      <c r="P744" s="100" t="n"/>
      <c r="Q744" s="96" t="n"/>
      <c r="R744" s="96" t="n"/>
      <c r="S744" s="96" t="n"/>
      <c r="T744" s="96" t="n"/>
      <c r="U744" s="96" t="n"/>
      <c r="V744" s="96" t="n"/>
      <c r="W744" s="119" t="inlineStr">
        <is>
          <t>✅ 可导入</t>
        </is>
      </c>
    </row>
    <row r="745" customFormat="1" s="95">
      <c r="A745" s="100" t="n"/>
      <c r="B745" s="97" t="n"/>
      <c r="C745" s="97" t="n"/>
      <c r="D745" s="97" t="n"/>
      <c r="E745" s="97">
        <f>SUM(C745:D745)</f>
        <v/>
      </c>
      <c r="F745" s="97" t="n"/>
      <c r="G745" s="97" t="n"/>
      <c r="H745" s="97" t="n"/>
      <c r="I745" s="97">
        <f>SUM(F745:H745)</f>
        <v/>
      </c>
      <c r="J745" s="97" t="n"/>
      <c r="K745" s="97" t="n"/>
      <c r="L745" s="97" t="n"/>
      <c r="M745" s="97" t="n"/>
      <c r="N745" s="97" t="n"/>
      <c r="O745" s="97" t="n"/>
      <c r="P745" s="100" t="n"/>
      <c r="Q745" s="97" t="n"/>
      <c r="R745" s="97" t="n"/>
      <c r="S745" s="97" t="n"/>
      <c r="T745" s="97" t="n"/>
      <c r="U745" s="97" t="n"/>
      <c r="V745" s="97" t="n"/>
      <c r="W745" s="119" t="inlineStr">
        <is>
          <t>✅ 可导入</t>
        </is>
      </c>
    </row>
    <row r="746" customFormat="1" s="95">
      <c r="A746" s="100" t="n"/>
      <c r="B746" s="96" t="n"/>
      <c r="C746" s="96" t="n"/>
      <c r="D746" s="96" t="n"/>
      <c r="E746" s="96">
        <f>SUM(C746:D746)</f>
        <v/>
      </c>
      <c r="F746" s="96" t="n"/>
      <c r="G746" s="96" t="n"/>
      <c r="H746" s="96" t="n"/>
      <c r="I746" s="96">
        <f>SUM(F746:H746)</f>
        <v/>
      </c>
      <c r="J746" s="96" t="n"/>
      <c r="K746" s="96" t="n"/>
      <c r="L746" s="96" t="n"/>
      <c r="M746" s="96" t="n"/>
      <c r="N746" s="96" t="n"/>
      <c r="O746" s="96" t="n"/>
      <c r="P746" s="100" t="n"/>
      <c r="Q746" s="96" t="n"/>
      <c r="R746" s="96" t="n"/>
      <c r="S746" s="96" t="n"/>
      <c r="T746" s="96" t="n"/>
      <c r="U746" s="96" t="n"/>
      <c r="V746" s="96" t="n"/>
      <c r="W746" s="119" t="inlineStr">
        <is>
          <t>✅ 可导入</t>
        </is>
      </c>
    </row>
    <row r="747" customFormat="1" s="95">
      <c r="A747" s="100" t="n"/>
      <c r="B747" s="97" t="n"/>
      <c r="C747" s="97" t="n"/>
      <c r="D747" s="97" t="n"/>
      <c r="E747" s="97">
        <f>SUM(C747:D747)</f>
        <v/>
      </c>
      <c r="F747" s="97" t="n"/>
      <c r="G747" s="97" t="n"/>
      <c r="H747" s="97" t="n"/>
      <c r="I747" s="97">
        <f>SUM(F747:H747)</f>
        <v/>
      </c>
      <c r="J747" s="97" t="n"/>
      <c r="K747" s="97" t="n"/>
      <c r="L747" s="97" t="n"/>
      <c r="M747" s="97" t="n"/>
      <c r="N747" s="97" t="n"/>
      <c r="O747" s="97" t="n"/>
      <c r="P747" s="100" t="n"/>
      <c r="Q747" s="97" t="n"/>
      <c r="R747" s="97" t="n"/>
      <c r="S747" s="97" t="n"/>
      <c r="T747" s="97" t="n"/>
      <c r="U747" s="97" t="n"/>
      <c r="V747" s="97" t="n"/>
      <c r="W747" s="119" t="inlineStr">
        <is>
          <t>✅ 可导入</t>
        </is>
      </c>
    </row>
    <row r="748" customFormat="1" s="95">
      <c r="A748" s="100" t="n"/>
      <c r="B748" s="96" t="n"/>
      <c r="C748" s="96" t="n"/>
      <c r="D748" s="96" t="n"/>
      <c r="E748" s="96">
        <f>SUM(C748:D748)</f>
        <v/>
      </c>
      <c r="F748" s="96" t="n"/>
      <c r="G748" s="96" t="n"/>
      <c r="H748" s="96" t="n"/>
      <c r="I748" s="96">
        <f>SUM(F748:H748)</f>
        <v/>
      </c>
      <c r="J748" s="96" t="n"/>
      <c r="K748" s="96" t="n"/>
      <c r="L748" s="96" t="n"/>
      <c r="M748" s="96" t="n"/>
      <c r="N748" s="96" t="n"/>
      <c r="O748" s="96" t="n"/>
      <c r="P748" s="100" t="n"/>
      <c r="Q748" s="96" t="n"/>
      <c r="R748" s="96" t="n"/>
      <c r="S748" s="96" t="n"/>
      <c r="T748" s="96" t="n"/>
      <c r="U748" s="96" t="n"/>
      <c r="V748" s="96" t="n"/>
      <c r="W748" s="119" t="inlineStr">
        <is>
          <t>✅ 可导入</t>
        </is>
      </c>
    </row>
    <row r="749" customFormat="1" s="95">
      <c r="A749" s="100" t="n"/>
      <c r="B749" s="97" t="n"/>
      <c r="C749" s="97" t="n"/>
      <c r="D749" s="97" t="n"/>
      <c r="E749" s="97">
        <f>SUM(C749:D749)</f>
        <v/>
      </c>
      <c r="F749" s="97" t="n"/>
      <c r="G749" s="97" t="n"/>
      <c r="H749" s="97" t="n"/>
      <c r="I749" s="97">
        <f>SUM(F749:H749)</f>
        <v/>
      </c>
      <c r="J749" s="97" t="n"/>
      <c r="K749" s="97" t="n"/>
      <c r="L749" s="97" t="n"/>
      <c r="M749" s="97" t="n"/>
      <c r="N749" s="97" t="n"/>
      <c r="O749" s="97" t="n"/>
      <c r="P749" s="100" t="n"/>
      <c r="Q749" s="97" t="n"/>
      <c r="R749" s="97" t="n"/>
      <c r="S749" s="97" t="n"/>
      <c r="T749" s="97" t="n"/>
      <c r="U749" s="97" t="n"/>
      <c r="V749" s="97" t="n"/>
      <c r="W749" s="119" t="inlineStr">
        <is>
          <t>✅ 可导入</t>
        </is>
      </c>
    </row>
    <row r="750" customFormat="1" s="95">
      <c r="A750" s="100" t="n"/>
      <c r="B750" s="96" t="n"/>
      <c r="C750" s="96" t="n"/>
      <c r="D750" s="96" t="n"/>
      <c r="E750" s="96">
        <f>SUM(C750:D750)</f>
        <v/>
      </c>
      <c r="F750" s="96" t="n"/>
      <c r="G750" s="96" t="n"/>
      <c r="H750" s="96" t="n"/>
      <c r="I750" s="96">
        <f>SUM(F750:H750)</f>
        <v/>
      </c>
      <c r="J750" s="96" t="n"/>
      <c r="K750" s="96" t="n"/>
      <c r="L750" s="96" t="n"/>
      <c r="M750" s="96" t="n"/>
      <c r="N750" s="96" t="n"/>
      <c r="O750" s="96" t="n"/>
      <c r="P750" s="100" t="n"/>
      <c r="Q750" s="96" t="n"/>
      <c r="R750" s="96" t="n"/>
      <c r="S750" s="96" t="n"/>
      <c r="T750" s="96" t="n"/>
      <c r="U750" s="96" t="n"/>
      <c r="V750" s="96" t="n"/>
      <c r="W750" s="119" t="inlineStr">
        <is>
          <t>✅ 可导入</t>
        </is>
      </c>
    </row>
    <row r="751" customFormat="1" s="95">
      <c r="A751" s="100" t="n"/>
      <c r="B751" s="97" t="n"/>
      <c r="C751" s="97" t="n"/>
      <c r="D751" s="97" t="n"/>
      <c r="E751" s="97">
        <f>SUM(C751:D751)</f>
        <v/>
      </c>
      <c r="F751" s="97" t="n"/>
      <c r="G751" s="97" t="n"/>
      <c r="H751" s="97" t="n"/>
      <c r="I751" s="97">
        <f>SUM(F751:H751)</f>
        <v/>
      </c>
      <c r="J751" s="97" t="n"/>
      <c r="K751" s="97" t="n"/>
      <c r="L751" s="97" t="n"/>
      <c r="M751" s="97" t="n"/>
      <c r="N751" s="97" t="n"/>
      <c r="O751" s="97" t="n"/>
      <c r="P751" s="100" t="n"/>
      <c r="Q751" s="97" t="n"/>
      <c r="R751" s="97" t="n"/>
      <c r="S751" s="97" t="n"/>
      <c r="T751" s="97" t="n"/>
      <c r="U751" s="97" t="n"/>
      <c r="V751" s="97" t="n"/>
      <c r="W751" s="119" t="inlineStr">
        <is>
          <t>✅ 可导入</t>
        </is>
      </c>
    </row>
    <row r="752" customFormat="1" s="95">
      <c r="A752" s="100" t="n"/>
      <c r="B752" s="96" t="n"/>
      <c r="C752" s="96" t="n"/>
      <c r="D752" s="96" t="n"/>
      <c r="E752" s="96">
        <f>SUM(C752:D752)</f>
        <v/>
      </c>
      <c r="F752" s="96" t="n"/>
      <c r="G752" s="96" t="n"/>
      <c r="H752" s="96" t="n"/>
      <c r="I752" s="96">
        <f>SUM(F752:H752)</f>
        <v/>
      </c>
      <c r="J752" s="96" t="n"/>
      <c r="K752" s="96" t="n"/>
      <c r="L752" s="96" t="n"/>
      <c r="M752" s="96" t="n"/>
      <c r="N752" s="96" t="n"/>
      <c r="O752" s="96" t="n"/>
      <c r="P752" s="100" t="n"/>
      <c r="Q752" s="96" t="n"/>
      <c r="R752" s="96" t="n"/>
      <c r="S752" s="96" t="n"/>
      <c r="T752" s="96" t="n"/>
      <c r="U752" s="96" t="n"/>
      <c r="V752" s="96" t="n"/>
      <c r="W752" s="119" t="inlineStr">
        <is>
          <t>✅ 可导入</t>
        </is>
      </c>
    </row>
    <row r="753" customFormat="1" s="95">
      <c r="A753" s="100" t="n"/>
      <c r="B753" s="97" t="n"/>
      <c r="C753" s="97" t="n"/>
      <c r="D753" s="97" t="n"/>
      <c r="E753" s="97">
        <f>SUM(C753:D753)</f>
        <v/>
      </c>
      <c r="F753" s="97" t="n"/>
      <c r="G753" s="97" t="n"/>
      <c r="H753" s="97" t="n"/>
      <c r="I753" s="97">
        <f>SUM(F753:H753)</f>
        <v/>
      </c>
      <c r="J753" s="97" t="n"/>
      <c r="K753" s="97" t="n"/>
      <c r="L753" s="97" t="n"/>
      <c r="M753" s="97" t="n"/>
      <c r="N753" s="97" t="n"/>
      <c r="O753" s="97" t="n"/>
      <c r="P753" s="100" t="n"/>
      <c r="Q753" s="97" t="n"/>
      <c r="R753" s="97" t="n"/>
      <c r="S753" s="97" t="n"/>
      <c r="T753" s="97" t="n"/>
      <c r="U753" s="97" t="n"/>
      <c r="V753" s="97" t="n"/>
      <c r="W753" s="119" t="inlineStr">
        <is>
          <t>✅ 可导入</t>
        </is>
      </c>
    </row>
    <row r="754" customFormat="1" s="95">
      <c r="A754" s="100" t="n"/>
      <c r="B754" s="96" t="n"/>
      <c r="C754" s="96" t="n"/>
      <c r="D754" s="96" t="n"/>
      <c r="E754" s="96">
        <f>SUM(C754:D754)</f>
        <v/>
      </c>
      <c r="F754" s="96" t="n"/>
      <c r="G754" s="96" t="n"/>
      <c r="H754" s="96" t="n"/>
      <c r="I754" s="96">
        <f>SUM(F754:H754)</f>
        <v/>
      </c>
      <c r="J754" s="96" t="n"/>
      <c r="K754" s="96" t="n"/>
      <c r="L754" s="96" t="n"/>
      <c r="M754" s="96" t="n"/>
      <c r="N754" s="96" t="n"/>
      <c r="O754" s="96" t="n"/>
      <c r="P754" s="100" t="n"/>
      <c r="Q754" s="96" t="n"/>
      <c r="R754" s="96" t="n"/>
      <c r="S754" s="96" t="n"/>
      <c r="T754" s="96" t="n"/>
      <c r="U754" s="96" t="n"/>
      <c r="V754" s="96" t="n"/>
      <c r="W754" s="119" t="inlineStr">
        <is>
          <t>✅ 可导入</t>
        </is>
      </c>
    </row>
    <row r="755" customFormat="1" s="95">
      <c r="A755" s="100" t="n"/>
      <c r="B755" s="97" t="n"/>
      <c r="C755" s="97" t="n"/>
      <c r="D755" s="97" t="n"/>
      <c r="E755" s="97">
        <f>SUM(C755:D755)</f>
        <v/>
      </c>
      <c r="F755" s="97" t="n"/>
      <c r="G755" s="97" t="n"/>
      <c r="H755" s="97" t="n"/>
      <c r="I755" s="97">
        <f>SUM(F755:H755)</f>
        <v/>
      </c>
      <c r="J755" s="97" t="n"/>
      <c r="K755" s="97" t="n"/>
      <c r="L755" s="97" t="n"/>
      <c r="M755" s="97" t="n"/>
      <c r="N755" s="97" t="n"/>
      <c r="O755" s="97" t="n"/>
      <c r="P755" s="100" t="n"/>
      <c r="Q755" s="97" t="n"/>
      <c r="R755" s="97" t="n"/>
      <c r="S755" s="97" t="n"/>
      <c r="T755" s="97" t="n"/>
      <c r="U755" s="97" t="n"/>
      <c r="V755" s="97" t="n"/>
      <c r="W755" s="119" t="inlineStr">
        <is>
          <t>✅ 可导入</t>
        </is>
      </c>
    </row>
    <row r="756" customFormat="1" s="95">
      <c r="A756" s="100" t="n"/>
      <c r="B756" s="96" t="n"/>
      <c r="C756" s="96" t="n"/>
      <c r="D756" s="96" t="n"/>
      <c r="E756" s="96">
        <f>SUM(C756:D756)</f>
        <v/>
      </c>
      <c r="F756" s="96" t="n"/>
      <c r="G756" s="96" t="n"/>
      <c r="H756" s="96" t="n"/>
      <c r="I756" s="96">
        <f>SUM(F756:H756)</f>
        <v/>
      </c>
      <c r="J756" s="96" t="n"/>
      <c r="K756" s="96" t="n"/>
      <c r="L756" s="96" t="n"/>
      <c r="M756" s="96" t="n"/>
      <c r="N756" s="96" t="n"/>
      <c r="O756" s="96" t="n"/>
      <c r="P756" s="100" t="n"/>
      <c r="Q756" s="96" t="n"/>
      <c r="R756" s="96" t="n"/>
      <c r="S756" s="96" t="n"/>
      <c r="T756" s="96" t="n"/>
      <c r="U756" s="96" t="n"/>
      <c r="V756" s="96" t="n"/>
      <c r="W756" s="119" t="inlineStr">
        <is>
          <t>✅ 可导入</t>
        </is>
      </c>
    </row>
    <row r="757" customFormat="1" s="95">
      <c r="A757" s="100" t="n"/>
      <c r="B757" s="97" t="n"/>
      <c r="C757" s="97" t="n"/>
      <c r="D757" s="97" t="n"/>
      <c r="E757" s="97">
        <f>SUM(C757:D757)</f>
        <v/>
      </c>
      <c r="F757" s="97" t="n"/>
      <c r="G757" s="97" t="n"/>
      <c r="H757" s="97" t="n"/>
      <c r="I757" s="97">
        <f>SUM(F757:H757)</f>
        <v/>
      </c>
      <c r="J757" s="97" t="n"/>
      <c r="K757" s="97" t="n"/>
      <c r="L757" s="97" t="n"/>
      <c r="M757" s="97" t="n"/>
      <c r="N757" s="97" t="n"/>
      <c r="O757" s="97" t="n"/>
      <c r="P757" s="100" t="n"/>
      <c r="Q757" s="97" t="n"/>
      <c r="R757" s="97" t="n"/>
      <c r="S757" s="97" t="n"/>
      <c r="T757" s="97" t="n"/>
      <c r="U757" s="97" t="n"/>
      <c r="V757" s="97" t="n"/>
      <c r="W757" s="119" t="inlineStr">
        <is>
          <t>✅ 可导入</t>
        </is>
      </c>
    </row>
    <row r="758" customFormat="1" s="95">
      <c r="A758" s="100" t="n"/>
      <c r="B758" s="96" t="n"/>
      <c r="C758" s="96" t="n"/>
      <c r="D758" s="96" t="n"/>
      <c r="E758" s="96">
        <f>SUM(C758:D758)</f>
        <v/>
      </c>
      <c r="F758" s="96" t="n"/>
      <c r="G758" s="96" t="n"/>
      <c r="H758" s="96" t="n"/>
      <c r="I758" s="96">
        <f>SUM(F758:H758)</f>
        <v/>
      </c>
      <c r="J758" s="96" t="n"/>
      <c r="K758" s="96" t="n"/>
      <c r="L758" s="96" t="n"/>
      <c r="M758" s="96" t="n"/>
      <c r="N758" s="96" t="n"/>
      <c r="O758" s="96" t="n"/>
      <c r="P758" s="100" t="n"/>
      <c r="Q758" s="96" t="n"/>
      <c r="R758" s="96" t="n"/>
      <c r="S758" s="96" t="n"/>
      <c r="T758" s="96" t="n"/>
      <c r="U758" s="96" t="n"/>
      <c r="V758" s="96" t="n"/>
      <c r="W758" s="119" t="inlineStr">
        <is>
          <t>✅ 可导入</t>
        </is>
      </c>
    </row>
    <row r="759" customFormat="1" s="95">
      <c r="A759" s="100" t="n"/>
      <c r="B759" s="97" t="n"/>
      <c r="C759" s="97" t="n"/>
      <c r="D759" s="97" t="n"/>
      <c r="E759" s="97">
        <f>SUM(C759:D759)</f>
        <v/>
      </c>
      <c r="F759" s="97" t="n"/>
      <c r="G759" s="97" t="n"/>
      <c r="H759" s="97" t="n"/>
      <c r="I759" s="97">
        <f>SUM(F759:H759)</f>
        <v/>
      </c>
      <c r="J759" s="97" t="n"/>
      <c r="K759" s="97" t="n"/>
      <c r="L759" s="97" t="n"/>
      <c r="M759" s="97" t="n"/>
      <c r="N759" s="97" t="n"/>
      <c r="O759" s="97" t="n"/>
      <c r="P759" s="100" t="n"/>
      <c r="Q759" s="97" t="n"/>
      <c r="R759" s="97" t="n"/>
      <c r="S759" s="97" t="n"/>
      <c r="T759" s="97" t="n"/>
      <c r="U759" s="97" t="n"/>
      <c r="V759" s="97" t="n"/>
      <c r="W759" s="119" t="inlineStr">
        <is>
          <t>✅ 可导入</t>
        </is>
      </c>
    </row>
    <row r="760" customFormat="1" s="95">
      <c r="A760" s="100" t="n"/>
      <c r="B760" s="96" t="n"/>
      <c r="C760" s="96" t="n"/>
      <c r="D760" s="96" t="n"/>
      <c r="E760" s="96">
        <f>SUM(C760:D760)</f>
        <v/>
      </c>
      <c r="F760" s="96" t="n"/>
      <c r="G760" s="96" t="n"/>
      <c r="H760" s="96" t="n"/>
      <c r="I760" s="96">
        <f>SUM(F760:H760)</f>
        <v/>
      </c>
      <c r="J760" s="96" t="n"/>
      <c r="K760" s="96" t="n"/>
      <c r="L760" s="96" t="n"/>
      <c r="M760" s="96" t="n"/>
      <c r="N760" s="96" t="n"/>
      <c r="O760" s="96" t="n"/>
      <c r="P760" s="100" t="n"/>
      <c r="Q760" s="96" t="n"/>
      <c r="R760" s="96" t="n"/>
      <c r="S760" s="96" t="n"/>
      <c r="T760" s="96" t="n"/>
      <c r="U760" s="96" t="n"/>
      <c r="V760" s="96" t="n"/>
      <c r="W760" s="119" t="inlineStr">
        <is>
          <t>✅ 可导入</t>
        </is>
      </c>
    </row>
    <row r="761" customFormat="1" s="95">
      <c r="A761" s="100" t="n"/>
      <c r="B761" s="97" t="n"/>
      <c r="C761" s="97" t="n"/>
      <c r="D761" s="97" t="n"/>
      <c r="E761" s="97">
        <f>SUM(C761:D761)</f>
        <v/>
      </c>
      <c r="F761" s="97" t="n"/>
      <c r="G761" s="97" t="n"/>
      <c r="H761" s="97" t="n"/>
      <c r="I761" s="97">
        <f>SUM(F761:H761)</f>
        <v/>
      </c>
      <c r="J761" s="97" t="n"/>
      <c r="K761" s="97" t="n"/>
      <c r="L761" s="97" t="n"/>
      <c r="M761" s="97" t="n"/>
      <c r="N761" s="97" t="n"/>
      <c r="O761" s="97" t="n"/>
      <c r="P761" s="100" t="n"/>
      <c r="Q761" s="97" t="n"/>
      <c r="R761" s="97" t="n"/>
      <c r="S761" s="97" t="n"/>
      <c r="T761" s="97" t="n"/>
      <c r="U761" s="97" t="n"/>
      <c r="V761" s="97" t="n"/>
      <c r="W761" s="119" t="inlineStr">
        <is>
          <t>✅ 可导入</t>
        </is>
      </c>
    </row>
    <row r="762" customFormat="1" s="95">
      <c r="A762" s="100" t="n"/>
      <c r="B762" s="96" t="n"/>
      <c r="C762" s="96" t="n"/>
      <c r="D762" s="96" t="n"/>
      <c r="E762" s="96">
        <f>SUM(C762:D762)</f>
        <v/>
      </c>
      <c r="F762" s="96" t="n"/>
      <c r="G762" s="96" t="n"/>
      <c r="H762" s="96" t="n"/>
      <c r="I762" s="96">
        <f>SUM(F762:H762)</f>
        <v/>
      </c>
      <c r="J762" s="96" t="n"/>
      <c r="K762" s="96" t="n"/>
      <c r="L762" s="96" t="n"/>
      <c r="M762" s="96" t="n"/>
      <c r="N762" s="96" t="n"/>
      <c r="O762" s="96" t="n"/>
      <c r="P762" s="100" t="n"/>
      <c r="Q762" s="96" t="n"/>
      <c r="R762" s="96" t="n"/>
      <c r="S762" s="96" t="n"/>
      <c r="T762" s="96" t="n"/>
      <c r="U762" s="96" t="n"/>
      <c r="V762" s="96" t="n"/>
      <c r="W762" s="119" t="inlineStr">
        <is>
          <t>✅ 可导入</t>
        </is>
      </c>
    </row>
    <row r="763" customFormat="1" s="95">
      <c r="A763" s="100" t="n"/>
      <c r="B763" s="97" t="n"/>
      <c r="C763" s="97" t="n"/>
      <c r="D763" s="97" t="n"/>
      <c r="E763" s="97">
        <f>SUM(C763:D763)</f>
        <v/>
      </c>
      <c r="F763" s="97" t="n"/>
      <c r="G763" s="97" t="n"/>
      <c r="H763" s="97" t="n"/>
      <c r="I763" s="97">
        <f>SUM(F763:H763)</f>
        <v/>
      </c>
      <c r="J763" s="97" t="n"/>
      <c r="K763" s="97" t="n"/>
      <c r="L763" s="97" t="n"/>
      <c r="M763" s="97" t="n"/>
      <c r="N763" s="97" t="n"/>
      <c r="O763" s="97" t="n"/>
      <c r="P763" s="100" t="n"/>
      <c r="Q763" s="97" t="n"/>
      <c r="R763" s="97" t="n"/>
      <c r="S763" s="97" t="n"/>
      <c r="T763" s="97" t="n"/>
      <c r="U763" s="97" t="n"/>
      <c r="V763" s="97" t="n"/>
      <c r="W763" s="119" t="inlineStr">
        <is>
          <t>✅ 可导入</t>
        </is>
      </c>
    </row>
    <row r="764" customFormat="1" s="95">
      <c r="A764" s="100" t="n"/>
      <c r="B764" s="96" t="n"/>
      <c r="C764" s="96" t="n"/>
      <c r="D764" s="96" t="n"/>
      <c r="E764" s="96">
        <f>SUM(C764:D764)</f>
        <v/>
      </c>
      <c r="F764" s="96" t="n"/>
      <c r="G764" s="96" t="n"/>
      <c r="H764" s="96" t="n"/>
      <c r="I764" s="96">
        <f>SUM(F764:H764)</f>
        <v/>
      </c>
      <c r="J764" s="96" t="n"/>
      <c r="K764" s="96" t="n"/>
      <c r="L764" s="96" t="n"/>
      <c r="M764" s="96" t="n"/>
      <c r="N764" s="96" t="n"/>
      <c r="O764" s="96" t="n"/>
      <c r="P764" s="100" t="n"/>
      <c r="Q764" s="96" t="n"/>
      <c r="R764" s="96" t="n"/>
      <c r="S764" s="96" t="n"/>
      <c r="T764" s="96" t="n"/>
      <c r="U764" s="96" t="n"/>
      <c r="V764" s="96" t="n"/>
      <c r="W764" s="119" t="inlineStr">
        <is>
          <t>✅ 可导入</t>
        </is>
      </c>
    </row>
    <row r="765" customFormat="1" s="95">
      <c r="A765" s="100" t="n"/>
      <c r="B765" s="97" t="n"/>
      <c r="C765" s="97" t="n"/>
      <c r="D765" s="97" t="n"/>
      <c r="E765" s="97">
        <f>SUM(C765:D765)</f>
        <v/>
      </c>
      <c r="F765" s="97" t="n"/>
      <c r="G765" s="97" t="n"/>
      <c r="H765" s="97" t="n"/>
      <c r="I765" s="97">
        <f>SUM(F765:H765)</f>
        <v/>
      </c>
      <c r="J765" s="97" t="n"/>
      <c r="K765" s="97" t="n"/>
      <c r="L765" s="97" t="n"/>
      <c r="M765" s="97" t="n"/>
      <c r="N765" s="97" t="n"/>
      <c r="O765" s="97" t="n"/>
      <c r="P765" s="100" t="n"/>
      <c r="Q765" s="97" t="n"/>
      <c r="R765" s="97" t="n"/>
      <c r="S765" s="97" t="n"/>
      <c r="T765" s="97" t="n"/>
      <c r="U765" s="97" t="n"/>
      <c r="V765" s="97" t="n"/>
      <c r="W765" s="119" t="inlineStr">
        <is>
          <t>✅ 可导入</t>
        </is>
      </c>
    </row>
    <row r="766" customFormat="1" s="95">
      <c r="A766" s="100" t="n"/>
      <c r="B766" s="96" t="n"/>
      <c r="C766" s="96" t="n"/>
      <c r="D766" s="96" t="n"/>
      <c r="E766" s="96">
        <f>SUM(C766:D766)</f>
        <v/>
      </c>
      <c r="F766" s="96" t="n"/>
      <c r="G766" s="96" t="n"/>
      <c r="H766" s="96" t="n"/>
      <c r="I766" s="96">
        <f>SUM(F766:H766)</f>
        <v/>
      </c>
      <c r="J766" s="96" t="n"/>
      <c r="K766" s="96" t="n"/>
      <c r="L766" s="96" t="n"/>
      <c r="M766" s="96" t="n"/>
      <c r="N766" s="96" t="n"/>
      <c r="O766" s="96" t="n"/>
      <c r="P766" s="100" t="n"/>
      <c r="Q766" s="96" t="n"/>
      <c r="R766" s="96" t="n"/>
      <c r="S766" s="96" t="n"/>
      <c r="T766" s="96" t="n"/>
      <c r="U766" s="96" t="n"/>
      <c r="V766" s="96" t="n"/>
      <c r="W766" s="119" t="inlineStr">
        <is>
          <t>✅ 可导入</t>
        </is>
      </c>
    </row>
    <row r="767" customFormat="1" s="95">
      <c r="A767" s="100" t="n"/>
      <c r="B767" s="97" t="n"/>
      <c r="C767" s="97" t="n"/>
      <c r="D767" s="97" t="n"/>
      <c r="E767" s="97">
        <f>SUM(C767:D767)</f>
        <v/>
      </c>
      <c r="F767" s="97" t="n"/>
      <c r="G767" s="97" t="n"/>
      <c r="H767" s="97" t="n"/>
      <c r="I767" s="97">
        <f>SUM(F767:H767)</f>
        <v/>
      </c>
      <c r="J767" s="97" t="n"/>
      <c r="K767" s="97" t="n"/>
      <c r="L767" s="97" t="n"/>
      <c r="M767" s="97" t="n"/>
      <c r="N767" s="97" t="n"/>
      <c r="O767" s="97" t="n"/>
      <c r="P767" s="100" t="n"/>
      <c r="Q767" s="97" t="n"/>
      <c r="R767" s="97" t="n"/>
      <c r="S767" s="97" t="n"/>
      <c r="T767" s="97" t="n"/>
      <c r="U767" s="97" t="n"/>
      <c r="V767" s="97" t="n"/>
      <c r="W767" s="119" t="inlineStr">
        <is>
          <t>✅ 可导入</t>
        </is>
      </c>
    </row>
    <row r="768" customFormat="1" s="95">
      <c r="A768" s="100" t="n"/>
      <c r="B768" s="96" t="n"/>
      <c r="C768" s="96" t="n"/>
      <c r="D768" s="96" t="n"/>
      <c r="E768" s="96">
        <f>SUM(C768:D768)</f>
        <v/>
      </c>
      <c r="F768" s="96" t="n"/>
      <c r="G768" s="96" t="n"/>
      <c r="H768" s="96" t="n"/>
      <c r="I768" s="96">
        <f>SUM(F768:H768)</f>
        <v/>
      </c>
      <c r="J768" s="96" t="n"/>
      <c r="K768" s="96" t="n"/>
      <c r="L768" s="96" t="n"/>
      <c r="M768" s="96" t="n"/>
      <c r="N768" s="96" t="n"/>
      <c r="O768" s="96" t="n"/>
      <c r="P768" s="100" t="n"/>
      <c r="Q768" s="96" t="n"/>
      <c r="R768" s="96" t="n"/>
      <c r="S768" s="96" t="n"/>
      <c r="T768" s="96" t="n"/>
      <c r="U768" s="96" t="n"/>
      <c r="V768" s="96" t="n"/>
      <c r="W768" s="119" t="inlineStr">
        <is>
          <t>✅ 可导入</t>
        </is>
      </c>
    </row>
    <row r="769" customFormat="1" s="95">
      <c r="A769" s="100" t="n"/>
      <c r="B769" s="97" t="n"/>
      <c r="C769" s="97" t="n"/>
      <c r="D769" s="97" t="n"/>
      <c r="E769" s="97">
        <f>SUM(C769:D769)</f>
        <v/>
      </c>
      <c r="F769" s="97" t="n"/>
      <c r="G769" s="97" t="n"/>
      <c r="H769" s="97" t="n"/>
      <c r="I769" s="97">
        <f>SUM(F769:H769)</f>
        <v/>
      </c>
      <c r="J769" s="97" t="n"/>
      <c r="K769" s="97" t="n"/>
      <c r="L769" s="97" t="n"/>
      <c r="M769" s="97" t="n"/>
      <c r="N769" s="97" t="n"/>
      <c r="O769" s="97" t="n"/>
      <c r="P769" s="100" t="n"/>
      <c r="Q769" s="97" t="n"/>
      <c r="R769" s="97" t="n"/>
      <c r="S769" s="97" t="n"/>
      <c r="T769" s="97" t="n"/>
      <c r="U769" s="97" t="n"/>
      <c r="V769" s="97" t="n"/>
      <c r="W769" s="119" t="inlineStr">
        <is>
          <t>✅ 可导入</t>
        </is>
      </c>
    </row>
    <row r="770" customFormat="1" s="95">
      <c r="A770" s="100" t="n"/>
      <c r="B770" s="96" t="n"/>
      <c r="C770" s="96" t="n"/>
      <c r="D770" s="96" t="n"/>
      <c r="E770" s="96">
        <f>SUM(C770:D770)</f>
        <v/>
      </c>
      <c r="F770" s="96" t="n"/>
      <c r="G770" s="96" t="n"/>
      <c r="H770" s="96" t="n"/>
      <c r="I770" s="96">
        <f>SUM(F770:H770)</f>
        <v/>
      </c>
      <c r="J770" s="96" t="n"/>
      <c r="K770" s="96" t="n"/>
      <c r="L770" s="96" t="n"/>
      <c r="M770" s="96" t="n"/>
      <c r="N770" s="96" t="n"/>
      <c r="O770" s="96" t="n"/>
      <c r="P770" s="100" t="n"/>
      <c r="Q770" s="96" t="n"/>
      <c r="R770" s="96" t="n"/>
      <c r="S770" s="96" t="n"/>
      <c r="T770" s="96" t="n"/>
      <c r="U770" s="96" t="n"/>
      <c r="V770" s="96" t="n"/>
      <c r="W770" s="119" t="inlineStr">
        <is>
          <t>✅ 可导入</t>
        </is>
      </c>
    </row>
    <row r="771" customFormat="1" s="95">
      <c r="A771" s="100" t="n"/>
      <c r="B771" s="97" t="n"/>
      <c r="C771" s="97" t="n"/>
      <c r="D771" s="97" t="n"/>
      <c r="E771" s="97">
        <f>SUM(C771:D771)</f>
        <v/>
      </c>
      <c r="F771" s="97" t="n"/>
      <c r="G771" s="97" t="n"/>
      <c r="H771" s="97" t="n"/>
      <c r="I771" s="97">
        <f>SUM(F771:H771)</f>
        <v/>
      </c>
      <c r="J771" s="97" t="n"/>
      <c r="K771" s="97" t="n"/>
      <c r="L771" s="97" t="n"/>
      <c r="M771" s="97" t="n"/>
      <c r="N771" s="97" t="n"/>
      <c r="O771" s="97" t="n"/>
      <c r="P771" s="100" t="n"/>
      <c r="Q771" s="97" t="n"/>
      <c r="R771" s="97" t="n"/>
      <c r="S771" s="97" t="n"/>
      <c r="T771" s="97" t="n"/>
      <c r="U771" s="97" t="n"/>
      <c r="V771" s="97" t="n"/>
      <c r="W771" s="119" t="inlineStr">
        <is>
          <t>✅ 可导入</t>
        </is>
      </c>
    </row>
    <row r="772" customFormat="1" s="95">
      <c r="A772" s="100" t="n"/>
      <c r="B772" s="96" t="n"/>
      <c r="C772" s="96" t="n"/>
      <c r="D772" s="96" t="n"/>
      <c r="E772" s="96">
        <f>SUM(C772:D772)</f>
        <v/>
      </c>
      <c r="F772" s="96" t="n"/>
      <c r="G772" s="96" t="n"/>
      <c r="H772" s="96" t="n"/>
      <c r="I772" s="96">
        <f>SUM(F772:H772)</f>
        <v/>
      </c>
      <c r="J772" s="96" t="n"/>
      <c r="K772" s="96" t="n"/>
      <c r="L772" s="96" t="n"/>
      <c r="M772" s="96" t="n"/>
      <c r="N772" s="96" t="n"/>
      <c r="O772" s="96" t="n"/>
      <c r="P772" s="100" t="n"/>
      <c r="Q772" s="96" t="n"/>
      <c r="R772" s="96" t="n"/>
      <c r="S772" s="96" t="n"/>
      <c r="T772" s="96" t="n"/>
      <c r="U772" s="96" t="n"/>
      <c r="V772" s="96" t="n"/>
      <c r="W772" s="119" t="inlineStr">
        <is>
          <t>✅ 可导入</t>
        </is>
      </c>
    </row>
    <row r="773" customFormat="1" s="95">
      <c r="A773" s="100" t="n"/>
      <c r="B773" s="97" t="n"/>
      <c r="C773" s="97" t="n"/>
      <c r="D773" s="97" t="n"/>
      <c r="E773" s="97">
        <f>SUM(C773:D773)</f>
        <v/>
      </c>
      <c r="F773" s="97" t="n"/>
      <c r="G773" s="97" t="n"/>
      <c r="H773" s="97" t="n"/>
      <c r="I773" s="97">
        <f>SUM(F773:H773)</f>
        <v/>
      </c>
      <c r="J773" s="97" t="n"/>
      <c r="K773" s="97" t="n"/>
      <c r="L773" s="97" t="n"/>
      <c r="M773" s="97" t="n"/>
      <c r="N773" s="97" t="n"/>
      <c r="O773" s="97" t="n"/>
      <c r="P773" s="100" t="n"/>
      <c r="Q773" s="97" t="n"/>
      <c r="R773" s="97" t="n"/>
      <c r="S773" s="97" t="n"/>
      <c r="T773" s="97" t="n"/>
      <c r="U773" s="97" t="n"/>
      <c r="V773" s="97" t="n"/>
      <c r="W773" s="119" t="inlineStr">
        <is>
          <t>✅ 可导入</t>
        </is>
      </c>
    </row>
    <row r="774" customFormat="1" s="95">
      <c r="A774" s="100" t="n"/>
      <c r="B774" s="96" t="n"/>
      <c r="C774" s="96" t="n"/>
      <c r="D774" s="96" t="n"/>
      <c r="E774" s="96">
        <f>SUM(C774:D774)</f>
        <v/>
      </c>
      <c r="F774" s="96" t="n"/>
      <c r="G774" s="96" t="n"/>
      <c r="H774" s="96" t="n"/>
      <c r="I774" s="96">
        <f>SUM(F774:H774)</f>
        <v/>
      </c>
      <c r="J774" s="96" t="n"/>
      <c r="K774" s="96" t="n"/>
      <c r="L774" s="96" t="n"/>
      <c r="M774" s="96" t="n"/>
      <c r="N774" s="96" t="n"/>
      <c r="O774" s="96" t="n"/>
      <c r="P774" s="100" t="n"/>
      <c r="Q774" s="96" t="n"/>
      <c r="R774" s="96" t="n"/>
      <c r="S774" s="96" t="n"/>
      <c r="T774" s="96" t="n"/>
      <c r="U774" s="96" t="n"/>
      <c r="V774" s="96" t="n"/>
      <c r="W774" s="119" t="inlineStr">
        <is>
          <t>✅ 可导入</t>
        </is>
      </c>
    </row>
    <row r="775" customFormat="1" s="95">
      <c r="A775" s="100" t="n"/>
      <c r="B775" s="97" t="n"/>
      <c r="C775" s="97" t="n"/>
      <c r="D775" s="97" t="n"/>
      <c r="E775" s="97">
        <f>SUM(C775:D775)</f>
        <v/>
      </c>
      <c r="F775" s="97" t="n"/>
      <c r="G775" s="97" t="n"/>
      <c r="H775" s="97" t="n"/>
      <c r="I775" s="97">
        <f>SUM(F775:H775)</f>
        <v/>
      </c>
      <c r="J775" s="97" t="n"/>
      <c r="K775" s="97" t="n"/>
      <c r="L775" s="97" t="n"/>
      <c r="M775" s="97" t="n"/>
      <c r="N775" s="97" t="n"/>
      <c r="O775" s="97" t="n"/>
      <c r="P775" s="100" t="n"/>
      <c r="Q775" s="97" t="n"/>
      <c r="R775" s="97" t="n"/>
      <c r="S775" s="97" t="n"/>
      <c r="T775" s="97" t="n"/>
      <c r="U775" s="97" t="n"/>
      <c r="V775" s="97" t="n"/>
      <c r="W775" s="119" t="inlineStr">
        <is>
          <t>✅ 可导入</t>
        </is>
      </c>
    </row>
    <row r="776" customFormat="1" s="95">
      <c r="A776" s="100" t="n"/>
      <c r="B776" s="96" t="n"/>
      <c r="C776" s="96" t="n"/>
      <c r="D776" s="96" t="n"/>
      <c r="E776" s="96">
        <f>SUM(C776:D776)</f>
        <v/>
      </c>
      <c r="F776" s="96" t="n"/>
      <c r="G776" s="96" t="n"/>
      <c r="H776" s="96" t="n"/>
      <c r="I776" s="96">
        <f>SUM(F776:H776)</f>
        <v/>
      </c>
      <c r="J776" s="96" t="n"/>
      <c r="K776" s="96" t="n"/>
      <c r="L776" s="96" t="n"/>
      <c r="M776" s="96" t="n"/>
      <c r="N776" s="96" t="n"/>
      <c r="O776" s="96" t="n"/>
      <c r="P776" s="100" t="n"/>
      <c r="Q776" s="96" t="n"/>
      <c r="R776" s="96" t="n"/>
      <c r="S776" s="96" t="n"/>
      <c r="T776" s="96" t="n"/>
      <c r="U776" s="96" t="n"/>
      <c r="V776" s="96" t="n"/>
      <c r="W776" s="119" t="inlineStr">
        <is>
          <t>✅ 可导入</t>
        </is>
      </c>
    </row>
    <row r="777" customFormat="1" s="95">
      <c r="A777" s="100" t="n"/>
      <c r="B777" s="97" t="n"/>
      <c r="C777" s="97" t="n"/>
      <c r="D777" s="97" t="n"/>
      <c r="E777" s="97">
        <f>SUM(C777:D777)</f>
        <v/>
      </c>
      <c r="F777" s="97" t="n"/>
      <c r="G777" s="97" t="n"/>
      <c r="H777" s="97" t="n"/>
      <c r="I777" s="97">
        <f>SUM(F777:H777)</f>
        <v/>
      </c>
      <c r="J777" s="97" t="n"/>
      <c r="K777" s="97" t="n"/>
      <c r="L777" s="97" t="n"/>
      <c r="M777" s="97" t="n"/>
      <c r="N777" s="97" t="n"/>
      <c r="O777" s="97" t="n"/>
      <c r="P777" s="100" t="n"/>
      <c r="Q777" s="97" t="n"/>
      <c r="R777" s="97" t="n"/>
      <c r="S777" s="97" t="n"/>
      <c r="T777" s="97" t="n"/>
      <c r="U777" s="97" t="n"/>
      <c r="V777" s="97" t="n"/>
      <c r="W777" s="119" t="inlineStr">
        <is>
          <t>✅ 可导入</t>
        </is>
      </c>
    </row>
    <row r="778" customFormat="1" s="95">
      <c r="A778" s="100" t="n"/>
      <c r="B778" s="96" t="n"/>
      <c r="C778" s="96" t="n"/>
      <c r="D778" s="96" t="n"/>
      <c r="E778" s="96">
        <f>SUM(C778:D778)</f>
        <v/>
      </c>
      <c r="F778" s="96" t="n"/>
      <c r="G778" s="96" t="n"/>
      <c r="H778" s="96" t="n"/>
      <c r="I778" s="96">
        <f>SUM(F778:H778)</f>
        <v/>
      </c>
      <c r="J778" s="96" t="n"/>
      <c r="K778" s="96" t="n"/>
      <c r="L778" s="96" t="n"/>
      <c r="M778" s="96" t="n"/>
      <c r="N778" s="96" t="n"/>
      <c r="O778" s="96" t="n"/>
      <c r="P778" s="100" t="n"/>
      <c r="Q778" s="96" t="n"/>
      <c r="R778" s="96" t="n"/>
      <c r="S778" s="96" t="n"/>
      <c r="T778" s="96" t="n"/>
      <c r="U778" s="96" t="n"/>
      <c r="V778" s="96" t="n"/>
      <c r="W778" s="119" t="inlineStr">
        <is>
          <t>✅ 可导入</t>
        </is>
      </c>
    </row>
    <row r="779" customFormat="1" s="95">
      <c r="A779" s="100" t="n"/>
      <c r="B779" s="97" t="n"/>
      <c r="C779" s="97" t="n"/>
      <c r="D779" s="97" t="n"/>
      <c r="E779" s="97">
        <f>SUM(C779:D779)</f>
        <v/>
      </c>
      <c r="F779" s="97" t="n"/>
      <c r="G779" s="97" t="n"/>
      <c r="H779" s="97" t="n"/>
      <c r="I779" s="97">
        <f>SUM(F779:H779)</f>
        <v/>
      </c>
      <c r="J779" s="97" t="n"/>
      <c r="K779" s="97" t="n"/>
      <c r="L779" s="97" t="n"/>
      <c r="M779" s="97" t="n"/>
      <c r="N779" s="97" t="n"/>
      <c r="O779" s="97" t="n"/>
      <c r="P779" s="100" t="n"/>
      <c r="Q779" s="97" t="n"/>
      <c r="R779" s="97" t="n"/>
      <c r="S779" s="97" t="n"/>
      <c r="T779" s="97" t="n"/>
      <c r="U779" s="97" t="n"/>
      <c r="V779" s="97" t="n"/>
      <c r="W779" s="119" t="inlineStr">
        <is>
          <t>✅ 可导入</t>
        </is>
      </c>
    </row>
    <row r="780" customFormat="1" s="95">
      <c r="A780" s="100" t="n"/>
      <c r="B780" s="96" t="n"/>
      <c r="C780" s="96" t="n"/>
      <c r="D780" s="96" t="n"/>
      <c r="E780" s="96">
        <f>SUM(C780:D780)</f>
        <v/>
      </c>
      <c r="F780" s="96" t="n"/>
      <c r="G780" s="96" t="n"/>
      <c r="H780" s="96" t="n"/>
      <c r="I780" s="96">
        <f>SUM(F780:H780)</f>
        <v/>
      </c>
      <c r="J780" s="96" t="n"/>
      <c r="K780" s="96" t="n"/>
      <c r="L780" s="96" t="n"/>
      <c r="M780" s="96" t="n"/>
      <c r="N780" s="96" t="n"/>
      <c r="O780" s="96" t="n"/>
      <c r="P780" s="100" t="n"/>
      <c r="Q780" s="96" t="n"/>
      <c r="R780" s="96" t="n"/>
      <c r="S780" s="96" t="n"/>
      <c r="T780" s="96" t="n"/>
      <c r="U780" s="96" t="n"/>
      <c r="V780" s="96" t="n"/>
      <c r="W780" s="119" t="inlineStr">
        <is>
          <t>✅ 可导入</t>
        </is>
      </c>
    </row>
    <row r="781" customFormat="1" s="95">
      <c r="A781" s="100" t="n"/>
      <c r="B781" s="97" t="n"/>
      <c r="C781" s="97" t="n"/>
      <c r="D781" s="97" t="n"/>
      <c r="E781" s="97">
        <f>SUM(C781:D781)</f>
        <v/>
      </c>
      <c r="F781" s="97" t="n"/>
      <c r="G781" s="97" t="n"/>
      <c r="H781" s="97" t="n"/>
      <c r="I781" s="97">
        <f>SUM(F781:H781)</f>
        <v/>
      </c>
      <c r="J781" s="97" t="n"/>
      <c r="K781" s="97" t="n"/>
      <c r="L781" s="97" t="n"/>
      <c r="M781" s="97" t="n"/>
      <c r="N781" s="97" t="n"/>
      <c r="O781" s="97" t="n"/>
      <c r="P781" s="100" t="n"/>
      <c r="Q781" s="97" t="n"/>
      <c r="R781" s="97" t="n"/>
      <c r="S781" s="97" t="n"/>
      <c r="T781" s="97" t="n"/>
      <c r="U781" s="97" t="n"/>
      <c r="V781" s="97" t="n"/>
      <c r="W781" s="119" t="inlineStr">
        <is>
          <t>✅ 可导入</t>
        </is>
      </c>
    </row>
    <row r="782" customFormat="1" s="95">
      <c r="A782" s="100" t="n"/>
      <c r="B782" s="96" t="n"/>
      <c r="C782" s="96" t="n"/>
      <c r="D782" s="96" t="n"/>
      <c r="E782" s="96">
        <f>SUM(C782:D782)</f>
        <v/>
      </c>
      <c r="F782" s="96" t="n"/>
      <c r="G782" s="96" t="n"/>
      <c r="H782" s="96" t="n"/>
      <c r="I782" s="96">
        <f>SUM(F782:H782)</f>
        <v/>
      </c>
      <c r="J782" s="96" t="n"/>
      <c r="K782" s="96" t="n"/>
      <c r="L782" s="96" t="n"/>
      <c r="M782" s="96" t="n"/>
      <c r="N782" s="96" t="n"/>
      <c r="O782" s="96" t="n"/>
      <c r="P782" s="100" t="n"/>
      <c r="Q782" s="96" t="n"/>
      <c r="R782" s="96" t="n"/>
      <c r="S782" s="96" t="n"/>
      <c r="T782" s="96" t="n"/>
      <c r="U782" s="96" t="n"/>
      <c r="V782" s="96" t="n"/>
      <c r="W782" s="119" t="inlineStr">
        <is>
          <t>✅ 可导入</t>
        </is>
      </c>
    </row>
    <row r="783" customFormat="1" s="95">
      <c r="A783" s="100" t="n"/>
      <c r="B783" s="97" t="n"/>
      <c r="C783" s="97" t="n"/>
      <c r="D783" s="97" t="n"/>
      <c r="E783" s="97">
        <f>SUM(C783:D783)</f>
        <v/>
      </c>
      <c r="F783" s="97" t="n"/>
      <c r="G783" s="97" t="n"/>
      <c r="H783" s="97" t="n"/>
      <c r="I783" s="97">
        <f>SUM(F783:H783)</f>
        <v/>
      </c>
      <c r="J783" s="97" t="n"/>
      <c r="K783" s="97" t="n"/>
      <c r="L783" s="97" t="n"/>
      <c r="M783" s="97" t="n"/>
      <c r="N783" s="97" t="n"/>
      <c r="O783" s="97" t="n"/>
      <c r="P783" s="100" t="n"/>
      <c r="Q783" s="97" t="n"/>
      <c r="R783" s="97" t="n"/>
      <c r="S783" s="97" t="n"/>
      <c r="T783" s="97" t="n"/>
      <c r="U783" s="97" t="n"/>
      <c r="V783" s="97" t="n"/>
      <c r="W783" s="119" t="inlineStr">
        <is>
          <t>✅ 可导入</t>
        </is>
      </c>
    </row>
    <row r="784" customFormat="1" s="95">
      <c r="A784" s="100" t="n"/>
      <c r="B784" s="96" t="n"/>
      <c r="C784" s="96" t="n"/>
      <c r="D784" s="96" t="n"/>
      <c r="E784" s="96">
        <f>SUM(C784:D784)</f>
        <v/>
      </c>
      <c r="F784" s="96" t="n"/>
      <c r="G784" s="96" t="n"/>
      <c r="H784" s="96" t="n"/>
      <c r="I784" s="96">
        <f>SUM(F784:H784)</f>
        <v/>
      </c>
      <c r="J784" s="96" t="n"/>
      <c r="K784" s="96" t="n"/>
      <c r="L784" s="96" t="n"/>
      <c r="M784" s="96" t="n"/>
      <c r="N784" s="96" t="n"/>
      <c r="O784" s="96" t="n"/>
      <c r="P784" s="100" t="n"/>
      <c r="Q784" s="96" t="n"/>
      <c r="R784" s="96" t="n"/>
      <c r="S784" s="96" t="n"/>
      <c r="T784" s="96" t="n"/>
      <c r="U784" s="96" t="n"/>
      <c r="V784" s="96" t="n"/>
      <c r="W784" s="119" t="inlineStr">
        <is>
          <t>✅ 可导入</t>
        </is>
      </c>
    </row>
    <row r="785" customFormat="1" s="95">
      <c r="A785" s="100" t="n"/>
      <c r="B785" s="97" t="n"/>
      <c r="C785" s="97" t="n"/>
      <c r="D785" s="97" t="n"/>
      <c r="E785" s="97">
        <f>SUM(C785:D785)</f>
        <v/>
      </c>
      <c r="F785" s="97" t="n"/>
      <c r="G785" s="97" t="n"/>
      <c r="H785" s="97" t="n"/>
      <c r="I785" s="97">
        <f>SUM(F785:H785)</f>
        <v/>
      </c>
      <c r="J785" s="97" t="n"/>
      <c r="K785" s="97" t="n"/>
      <c r="L785" s="97" t="n"/>
      <c r="M785" s="97" t="n"/>
      <c r="N785" s="97" t="n"/>
      <c r="O785" s="97" t="n"/>
      <c r="P785" s="100" t="n"/>
      <c r="Q785" s="97" t="n"/>
      <c r="R785" s="97" t="n"/>
      <c r="S785" s="97" t="n"/>
      <c r="T785" s="97" t="n"/>
      <c r="U785" s="97" t="n"/>
      <c r="V785" s="97" t="n"/>
      <c r="W785" s="119" t="inlineStr">
        <is>
          <t>✅ 可导入</t>
        </is>
      </c>
    </row>
    <row r="786" customFormat="1" s="95">
      <c r="A786" s="100" t="n"/>
      <c r="B786" s="96" t="n"/>
      <c r="C786" s="96" t="n"/>
      <c r="D786" s="96" t="n"/>
      <c r="E786" s="96">
        <f>SUM(C786:D786)</f>
        <v/>
      </c>
      <c r="F786" s="96" t="n"/>
      <c r="G786" s="96" t="n"/>
      <c r="H786" s="96" t="n"/>
      <c r="I786" s="96">
        <f>SUM(F786:H786)</f>
        <v/>
      </c>
      <c r="J786" s="96" t="n"/>
      <c r="K786" s="96" t="n"/>
      <c r="L786" s="96" t="n"/>
      <c r="M786" s="96" t="n"/>
      <c r="N786" s="96" t="n"/>
      <c r="O786" s="96" t="n"/>
      <c r="P786" s="100" t="n"/>
      <c r="Q786" s="96" t="n"/>
      <c r="R786" s="96" t="n"/>
      <c r="S786" s="96" t="n"/>
      <c r="T786" s="96" t="n"/>
      <c r="U786" s="96" t="n"/>
      <c r="V786" s="96" t="n"/>
      <c r="W786" s="119" t="inlineStr">
        <is>
          <t>✅ 可导入</t>
        </is>
      </c>
    </row>
    <row r="787" customFormat="1" s="95">
      <c r="A787" s="100" t="n"/>
      <c r="B787" s="97" t="n"/>
      <c r="C787" s="97" t="n"/>
      <c r="D787" s="97" t="n"/>
      <c r="E787" s="97">
        <f>SUM(C787:D787)</f>
        <v/>
      </c>
      <c r="F787" s="97" t="n"/>
      <c r="G787" s="97" t="n"/>
      <c r="H787" s="97" t="n"/>
      <c r="I787" s="97">
        <f>SUM(F787:H787)</f>
        <v/>
      </c>
      <c r="J787" s="97" t="n"/>
      <c r="K787" s="97" t="n"/>
      <c r="L787" s="97" t="n"/>
      <c r="M787" s="97" t="n"/>
      <c r="N787" s="97" t="n"/>
      <c r="O787" s="97" t="n"/>
      <c r="P787" s="100" t="n"/>
      <c r="Q787" s="97" t="n"/>
      <c r="R787" s="97" t="n"/>
      <c r="S787" s="97" t="n"/>
      <c r="T787" s="97" t="n"/>
      <c r="U787" s="97" t="n"/>
      <c r="V787" s="97" t="n"/>
      <c r="W787" s="119" t="inlineStr">
        <is>
          <t>✅ 可导入</t>
        </is>
      </c>
    </row>
    <row r="788" customFormat="1" s="95">
      <c r="A788" s="100" t="n"/>
      <c r="B788" s="96" t="n"/>
      <c r="C788" s="96" t="n"/>
      <c r="D788" s="96" t="n"/>
      <c r="E788" s="96">
        <f>SUM(C788:D788)</f>
        <v/>
      </c>
      <c r="F788" s="96" t="n"/>
      <c r="G788" s="96" t="n"/>
      <c r="H788" s="96" t="n"/>
      <c r="I788" s="96">
        <f>SUM(F788:H788)</f>
        <v/>
      </c>
      <c r="J788" s="96" t="n"/>
      <c r="K788" s="96" t="n"/>
      <c r="L788" s="96" t="n"/>
      <c r="M788" s="96" t="n"/>
      <c r="N788" s="96" t="n"/>
      <c r="O788" s="96" t="n"/>
      <c r="P788" s="100" t="n"/>
      <c r="Q788" s="96" t="n"/>
      <c r="R788" s="96" t="n"/>
      <c r="S788" s="96" t="n"/>
      <c r="T788" s="96" t="n"/>
      <c r="U788" s="96" t="n"/>
      <c r="V788" s="96" t="n"/>
      <c r="W788" s="119" t="inlineStr">
        <is>
          <t>✅ 可导入</t>
        </is>
      </c>
    </row>
    <row r="789" customFormat="1" s="95">
      <c r="A789" s="100" t="n"/>
      <c r="B789" s="97" t="n"/>
      <c r="C789" s="97" t="n"/>
      <c r="D789" s="97" t="n"/>
      <c r="E789" s="97">
        <f>SUM(C789:D789)</f>
        <v/>
      </c>
      <c r="F789" s="97" t="n"/>
      <c r="G789" s="97" t="n"/>
      <c r="H789" s="97" t="n"/>
      <c r="I789" s="97">
        <f>SUM(F789:H789)</f>
        <v/>
      </c>
      <c r="J789" s="97" t="n"/>
      <c r="K789" s="97" t="n"/>
      <c r="L789" s="97" t="n"/>
      <c r="M789" s="97" t="n"/>
      <c r="N789" s="97" t="n"/>
      <c r="O789" s="97" t="n"/>
      <c r="P789" s="100" t="n"/>
      <c r="Q789" s="97" t="n"/>
      <c r="R789" s="97" t="n"/>
      <c r="S789" s="97" t="n"/>
      <c r="T789" s="97" t="n"/>
      <c r="U789" s="97" t="n"/>
      <c r="V789" s="97" t="n"/>
      <c r="W789" s="119" t="inlineStr">
        <is>
          <t>✅ 可导入</t>
        </is>
      </c>
    </row>
    <row r="790" customFormat="1" s="95">
      <c r="A790" s="100" t="n"/>
      <c r="B790" s="96" t="n"/>
      <c r="C790" s="96" t="n"/>
      <c r="D790" s="96" t="n"/>
      <c r="E790" s="96">
        <f>SUM(C790:D790)</f>
        <v/>
      </c>
      <c r="F790" s="96" t="n"/>
      <c r="G790" s="96" t="n"/>
      <c r="H790" s="96" t="n"/>
      <c r="I790" s="96">
        <f>SUM(F790:H790)</f>
        <v/>
      </c>
      <c r="J790" s="96" t="n"/>
      <c r="K790" s="96" t="n"/>
      <c r="L790" s="96" t="n"/>
      <c r="M790" s="96" t="n"/>
      <c r="N790" s="96" t="n"/>
      <c r="O790" s="96" t="n"/>
      <c r="P790" s="100" t="n"/>
      <c r="Q790" s="96" t="n"/>
      <c r="R790" s="96" t="n"/>
      <c r="S790" s="96" t="n"/>
      <c r="T790" s="96" t="n"/>
      <c r="U790" s="96" t="n"/>
      <c r="V790" s="96" t="n"/>
      <c r="W790" s="119" t="inlineStr">
        <is>
          <t>✅ 可导入</t>
        </is>
      </c>
    </row>
    <row r="791" customFormat="1" s="95">
      <c r="A791" s="100" t="n"/>
      <c r="B791" s="97" t="n"/>
      <c r="C791" s="97" t="n"/>
      <c r="D791" s="97" t="n"/>
      <c r="E791" s="97">
        <f>SUM(C791:D791)</f>
        <v/>
      </c>
      <c r="F791" s="97" t="n"/>
      <c r="G791" s="97" t="n"/>
      <c r="H791" s="97" t="n"/>
      <c r="I791" s="97">
        <f>SUM(F791:H791)</f>
        <v/>
      </c>
      <c r="J791" s="97" t="n"/>
      <c r="K791" s="97" t="n"/>
      <c r="L791" s="97" t="n"/>
      <c r="M791" s="97" t="n"/>
      <c r="N791" s="97" t="n"/>
      <c r="O791" s="97" t="n"/>
      <c r="P791" s="100" t="n"/>
      <c r="Q791" s="97" t="n"/>
      <c r="R791" s="97" t="n"/>
      <c r="S791" s="97" t="n"/>
      <c r="T791" s="97" t="n"/>
      <c r="U791" s="97" t="n"/>
      <c r="V791" s="97" t="n"/>
      <c r="W791" s="119" t="inlineStr">
        <is>
          <t>✅ 可导入</t>
        </is>
      </c>
    </row>
    <row r="792" customFormat="1" s="95">
      <c r="A792" s="100" t="n"/>
      <c r="B792" s="96" t="n"/>
      <c r="C792" s="96" t="n"/>
      <c r="D792" s="96" t="n"/>
      <c r="E792" s="96">
        <f>SUM(C792:D792)</f>
        <v/>
      </c>
      <c r="F792" s="96" t="n"/>
      <c r="G792" s="96" t="n"/>
      <c r="H792" s="96" t="n"/>
      <c r="I792" s="96">
        <f>SUM(F792:H792)</f>
        <v/>
      </c>
      <c r="J792" s="96" t="n"/>
      <c r="K792" s="96" t="n"/>
      <c r="L792" s="96" t="n"/>
      <c r="M792" s="96" t="n"/>
      <c r="N792" s="96" t="n"/>
      <c r="O792" s="96" t="n"/>
      <c r="P792" s="100" t="n"/>
      <c r="Q792" s="96" t="n"/>
      <c r="R792" s="96" t="n"/>
      <c r="S792" s="96" t="n"/>
      <c r="T792" s="96" t="n"/>
      <c r="U792" s="96" t="n"/>
      <c r="V792" s="96" t="n"/>
      <c r="W792" s="119" t="inlineStr">
        <is>
          <t>✅ 可导入</t>
        </is>
      </c>
    </row>
    <row r="793" customFormat="1" s="95">
      <c r="A793" s="100" t="n"/>
      <c r="B793" s="97" t="n"/>
      <c r="C793" s="97" t="n"/>
      <c r="D793" s="97" t="n"/>
      <c r="E793" s="97">
        <f>SUM(C793:D793)</f>
        <v/>
      </c>
      <c r="F793" s="97" t="n"/>
      <c r="G793" s="97" t="n"/>
      <c r="H793" s="97" t="n"/>
      <c r="I793" s="97">
        <f>SUM(F793:H793)</f>
        <v/>
      </c>
      <c r="J793" s="97" t="n"/>
      <c r="K793" s="97" t="n"/>
      <c r="L793" s="97" t="n"/>
      <c r="M793" s="97" t="n"/>
      <c r="N793" s="97" t="n"/>
      <c r="O793" s="97" t="n"/>
      <c r="P793" s="100" t="n"/>
      <c r="Q793" s="97" t="n"/>
      <c r="R793" s="97" t="n"/>
      <c r="S793" s="97" t="n"/>
      <c r="T793" s="97" t="n"/>
      <c r="U793" s="97" t="n"/>
      <c r="V793" s="97" t="n"/>
      <c r="W793" s="119" t="inlineStr">
        <is>
          <t>✅ 可导入</t>
        </is>
      </c>
    </row>
    <row r="794" customFormat="1" s="95">
      <c r="A794" s="100" t="n"/>
      <c r="B794" s="96" t="n"/>
      <c r="C794" s="96" t="n"/>
      <c r="D794" s="96" t="n"/>
      <c r="E794" s="96">
        <f>SUM(C794:D794)</f>
        <v/>
      </c>
      <c r="F794" s="96" t="n"/>
      <c r="G794" s="96" t="n"/>
      <c r="H794" s="96" t="n"/>
      <c r="I794" s="96">
        <f>SUM(F794:H794)</f>
        <v/>
      </c>
      <c r="J794" s="96" t="n"/>
      <c r="K794" s="96" t="n"/>
      <c r="L794" s="96" t="n"/>
      <c r="M794" s="96" t="n"/>
      <c r="N794" s="96" t="n"/>
      <c r="O794" s="96" t="n"/>
      <c r="P794" s="100" t="n"/>
      <c r="Q794" s="96" t="n"/>
      <c r="R794" s="96" t="n"/>
      <c r="S794" s="96" t="n"/>
      <c r="T794" s="96" t="n"/>
      <c r="U794" s="96" t="n"/>
      <c r="V794" s="96" t="n"/>
      <c r="W794" s="119" t="inlineStr">
        <is>
          <t>✅ 可导入</t>
        </is>
      </c>
    </row>
    <row r="795" customFormat="1" s="95">
      <c r="A795" s="100" t="n"/>
      <c r="B795" s="97" t="n"/>
      <c r="C795" s="97" t="n"/>
      <c r="D795" s="97" t="n"/>
      <c r="E795" s="97">
        <f>SUM(C795:D795)</f>
        <v/>
      </c>
      <c r="F795" s="97" t="n"/>
      <c r="G795" s="97" t="n"/>
      <c r="H795" s="97" t="n"/>
      <c r="I795" s="97">
        <f>SUM(F795:H795)</f>
        <v/>
      </c>
      <c r="J795" s="97" t="n"/>
      <c r="K795" s="97" t="n"/>
      <c r="L795" s="97" t="n"/>
      <c r="M795" s="97" t="n"/>
      <c r="N795" s="97" t="n"/>
      <c r="O795" s="97" t="n"/>
      <c r="P795" s="100" t="n"/>
      <c r="Q795" s="97" t="n"/>
      <c r="R795" s="97" t="n"/>
      <c r="S795" s="97" t="n"/>
      <c r="T795" s="97" t="n"/>
      <c r="U795" s="97" t="n"/>
      <c r="V795" s="97" t="n"/>
      <c r="W795" s="119" t="inlineStr">
        <is>
          <t>✅ 可导入</t>
        </is>
      </c>
    </row>
    <row r="796" customFormat="1" s="95">
      <c r="A796" s="100" t="n"/>
      <c r="B796" s="96" t="n"/>
      <c r="C796" s="96" t="n"/>
      <c r="D796" s="96" t="n"/>
      <c r="E796" s="96">
        <f>SUM(C796:D796)</f>
        <v/>
      </c>
      <c r="F796" s="96" t="n"/>
      <c r="G796" s="96" t="n"/>
      <c r="H796" s="96" t="n"/>
      <c r="I796" s="96">
        <f>SUM(F796:H796)</f>
        <v/>
      </c>
      <c r="J796" s="96" t="n"/>
      <c r="K796" s="96" t="n"/>
      <c r="L796" s="96" t="n"/>
      <c r="M796" s="96" t="n"/>
      <c r="N796" s="96" t="n"/>
      <c r="O796" s="96" t="n"/>
      <c r="P796" s="100" t="n"/>
      <c r="Q796" s="96" t="n"/>
      <c r="R796" s="96" t="n"/>
      <c r="S796" s="96" t="n"/>
      <c r="T796" s="96" t="n"/>
      <c r="U796" s="96" t="n"/>
      <c r="V796" s="96" t="n"/>
      <c r="W796" s="119" t="inlineStr">
        <is>
          <t>✅ 可导入</t>
        </is>
      </c>
    </row>
    <row r="797" customFormat="1" s="95">
      <c r="A797" s="100" t="n"/>
      <c r="B797" s="97" t="n"/>
      <c r="C797" s="97" t="n"/>
      <c r="D797" s="97" t="n"/>
      <c r="E797" s="97">
        <f>SUM(C797:D797)</f>
        <v/>
      </c>
      <c r="F797" s="97" t="n"/>
      <c r="G797" s="97" t="n"/>
      <c r="H797" s="97" t="n"/>
      <c r="I797" s="97">
        <f>SUM(F797:H797)</f>
        <v/>
      </c>
      <c r="J797" s="97" t="n"/>
      <c r="K797" s="97" t="n"/>
      <c r="L797" s="97" t="n"/>
      <c r="M797" s="97" t="n"/>
      <c r="N797" s="97" t="n"/>
      <c r="O797" s="97" t="n"/>
      <c r="P797" s="100" t="n"/>
      <c r="Q797" s="97" t="n"/>
      <c r="R797" s="97" t="n"/>
      <c r="S797" s="97" t="n"/>
      <c r="T797" s="97" t="n"/>
      <c r="U797" s="97" t="n"/>
      <c r="V797" s="97" t="n"/>
      <c r="W797" s="119" t="inlineStr">
        <is>
          <t>✅ 可导入</t>
        </is>
      </c>
    </row>
    <row r="798" customFormat="1" s="95">
      <c r="A798" s="100" t="n"/>
      <c r="B798" s="96" t="n"/>
      <c r="C798" s="96" t="n"/>
      <c r="D798" s="96" t="n"/>
      <c r="E798" s="96">
        <f>SUM(C798:D798)</f>
        <v/>
      </c>
      <c r="F798" s="96" t="n"/>
      <c r="G798" s="96" t="n"/>
      <c r="H798" s="96" t="n"/>
      <c r="I798" s="96">
        <f>SUM(F798:H798)</f>
        <v/>
      </c>
      <c r="J798" s="96" t="n"/>
      <c r="K798" s="96" t="n"/>
      <c r="L798" s="96" t="n"/>
      <c r="M798" s="96" t="n"/>
      <c r="N798" s="96" t="n"/>
      <c r="O798" s="96" t="n"/>
      <c r="P798" s="100" t="n"/>
      <c r="Q798" s="96" t="n"/>
      <c r="R798" s="96" t="n"/>
      <c r="S798" s="96" t="n"/>
      <c r="T798" s="96" t="n"/>
      <c r="U798" s="96" t="n"/>
      <c r="V798" s="96" t="n"/>
      <c r="W798" s="119" t="inlineStr">
        <is>
          <t>✅ 可导入</t>
        </is>
      </c>
    </row>
    <row r="799" customFormat="1" s="95">
      <c r="A799" s="100" t="n"/>
      <c r="B799" s="97" t="n"/>
      <c r="C799" s="97" t="n"/>
      <c r="D799" s="97" t="n"/>
      <c r="E799" s="97">
        <f>SUM(C799:D799)</f>
        <v/>
      </c>
      <c r="F799" s="97" t="n"/>
      <c r="G799" s="97" t="n"/>
      <c r="H799" s="97" t="n"/>
      <c r="I799" s="97">
        <f>SUM(F799:H799)</f>
        <v/>
      </c>
      <c r="J799" s="97" t="n"/>
      <c r="K799" s="97" t="n"/>
      <c r="L799" s="97" t="n"/>
      <c r="M799" s="97" t="n"/>
      <c r="N799" s="97" t="n"/>
      <c r="O799" s="97" t="n"/>
      <c r="P799" s="100" t="n"/>
      <c r="Q799" s="97" t="n"/>
      <c r="R799" s="97" t="n"/>
      <c r="S799" s="97" t="n"/>
      <c r="T799" s="97" t="n"/>
      <c r="U799" s="97" t="n"/>
      <c r="V799" s="97" t="n"/>
      <c r="W799" s="119" t="inlineStr">
        <is>
          <t>✅ 可导入</t>
        </is>
      </c>
    </row>
    <row r="800" customFormat="1" s="95">
      <c r="A800" s="100" t="n"/>
      <c r="B800" s="96" t="n"/>
      <c r="C800" s="96" t="n"/>
      <c r="D800" s="96" t="n"/>
      <c r="E800" s="96">
        <f>SUM(C800:D800)</f>
        <v/>
      </c>
      <c r="F800" s="96" t="n"/>
      <c r="G800" s="96" t="n"/>
      <c r="H800" s="96" t="n"/>
      <c r="I800" s="96">
        <f>SUM(F800:H800)</f>
        <v/>
      </c>
      <c r="J800" s="96" t="n"/>
      <c r="K800" s="96" t="n"/>
      <c r="L800" s="96" t="n"/>
      <c r="M800" s="96" t="n"/>
      <c r="N800" s="96" t="n"/>
      <c r="O800" s="96" t="n"/>
      <c r="P800" s="100" t="n"/>
      <c r="Q800" s="96" t="n"/>
      <c r="R800" s="96" t="n"/>
      <c r="S800" s="96" t="n"/>
      <c r="T800" s="96" t="n"/>
      <c r="U800" s="96" t="n"/>
      <c r="V800" s="96" t="n"/>
      <c r="W800" s="119" t="inlineStr">
        <is>
          <t>✅ 可导入</t>
        </is>
      </c>
    </row>
    <row r="801" customFormat="1" s="95">
      <c r="A801" s="100" t="n"/>
      <c r="B801" s="97" t="n"/>
      <c r="C801" s="97" t="n"/>
      <c r="D801" s="97" t="n"/>
      <c r="E801" s="97">
        <f>SUM(C801:D801)</f>
        <v/>
      </c>
      <c r="F801" s="97" t="n"/>
      <c r="G801" s="97" t="n"/>
      <c r="H801" s="97" t="n"/>
      <c r="I801" s="97">
        <f>SUM(F801:H801)</f>
        <v/>
      </c>
      <c r="J801" s="97" t="n"/>
      <c r="K801" s="97" t="n"/>
      <c r="L801" s="97" t="n"/>
      <c r="M801" s="97" t="n"/>
      <c r="N801" s="97" t="n"/>
      <c r="O801" s="97" t="n"/>
      <c r="P801" s="100" t="n"/>
      <c r="Q801" s="97" t="n"/>
      <c r="R801" s="97" t="n"/>
      <c r="S801" s="97" t="n"/>
      <c r="T801" s="97" t="n"/>
      <c r="U801" s="97" t="n"/>
      <c r="V801" s="97" t="n"/>
      <c r="W801" s="119" t="inlineStr">
        <is>
          <t>✅ 可导入</t>
        </is>
      </c>
    </row>
    <row r="802" customFormat="1" s="95">
      <c r="A802" s="100" t="n"/>
      <c r="B802" s="96" t="n"/>
      <c r="C802" s="96" t="n"/>
      <c r="D802" s="96" t="n"/>
      <c r="E802" s="96">
        <f>SUM(C802:D802)</f>
        <v/>
      </c>
      <c r="F802" s="96" t="n"/>
      <c r="G802" s="96" t="n"/>
      <c r="H802" s="96" t="n"/>
      <c r="I802" s="96">
        <f>SUM(F802:H802)</f>
        <v/>
      </c>
      <c r="J802" s="96" t="n"/>
      <c r="K802" s="96" t="n"/>
      <c r="L802" s="96" t="n"/>
      <c r="M802" s="96" t="n"/>
      <c r="N802" s="96" t="n"/>
      <c r="O802" s="96" t="n"/>
      <c r="P802" s="100" t="n"/>
      <c r="Q802" s="96" t="n"/>
      <c r="R802" s="96" t="n"/>
      <c r="S802" s="96" t="n"/>
      <c r="T802" s="96" t="n"/>
      <c r="U802" s="96" t="n"/>
      <c r="V802" s="96" t="n"/>
      <c r="W802" s="119" t="inlineStr">
        <is>
          <t>✅ 可导入</t>
        </is>
      </c>
    </row>
    <row r="803" customFormat="1" s="95">
      <c r="A803" s="100" t="n"/>
      <c r="B803" s="97" t="n"/>
      <c r="C803" s="97" t="n"/>
      <c r="D803" s="97" t="n"/>
      <c r="E803" s="97">
        <f>SUM(C803:D803)</f>
        <v/>
      </c>
      <c r="F803" s="97" t="n"/>
      <c r="G803" s="97" t="n"/>
      <c r="H803" s="97" t="n"/>
      <c r="I803" s="97">
        <f>SUM(F803:H803)</f>
        <v/>
      </c>
      <c r="J803" s="97" t="n"/>
      <c r="K803" s="97" t="n"/>
      <c r="L803" s="97" t="n"/>
      <c r="M803" s="97" t="n"/>
      <c r="N803" s="97" t="n"/>
      <c r="O803" s="97" t="n"/>
      <c r="P803" s="100" t="n"/>
      <c r="Q803" s="97" t="n"/>
      <c r="R803" s="97" t="n"/>
      <c r="S803" s="97" t="n"/>
      <c r="T803" s="97" t="n"/>
      <c r="U803" s="97" t="n"/>
      <c r="V803" s="97" t="n"/>
      <c r="W803" s="119" t="inlineStr">
        <is>
          <t>✅ 可导入</t>
        </is>
      </c>
    </row>
    <row r="804" customFormat="1" s="95">
      <c r="A804" s="100" t="n"/>
      <c r="B804" s="96" t="n"/>
      <c r="C804" s="96" t="n"/>
      <c r="D804" s="96" t="n"/>
      <c r="E804" s="96">
        <f>SUM(C804:D804)</f>
        <v/>
      </c>
      <c r="F804" s="96" t="n"/>
      <c r="G804" s="96" t="n"/>
      <c r="H804" s="96" t="n"/>
      <c r="I804" s="96">
        <f>SUM(F804:H804)</f>
        <v/>
      </c>
      <c r="J804" s="96" t="n"/>
      <c r="K804" s="96" t="n"/>
      <c r="L804" s="96" t="n"/>
      <c r="M804" s="96" t="n"/>
      <c r="N804" s="96" t="n"/>
      <c r="O804" s="96" t="n"/>
      <c r="P804" s="100" t="n"/>
      <c r="Q804" s="96" t="n"/>
      <c r="R804" s="96" t="n"/>
      <c r="S804" s="96" t="n"/>
      <c r="T804" s="96" t="n"/>
      <c r="U804" s="96" t="n"/>
      <c r="V804" s="96" t="n"/>
      <c r="W804" s="119" t="inlineStr">
        <is>
          <t>✅ 可导入</t>
        </is>
      </c>
    </row>
    <row r="805" customFormat="1" s="95">
      <c r="A805" s="100" t="n"/>
      <c r="B805" s="97" t="n"/>
      <c r="C805" s="97" t="n"/>
      <c r="D805" s="97" t="n"/>
      <c r="E805" s="97">
        <f>SUM(C805:D805)</f>
        <v/>
      </c>
      <c r="F805" s="97" t="n"/>
      <c r="G805" s="97" t="n"/>
      <c r="H805" s="97" t="n"/>
      <c r="I805" s="97">
        <f>SUM(F805:H805)</f>
        <v/>
      </c>
      <c r="J805" s="97" t="n"/>
      <c r="K805" s="97" t="n"/>
      <c r="L805" s="97" t="n"/>
      <c r="M805" s="97" t="n"/>
      <c r="N805" s="97" t="n"/>
      <c r="O805" s="97" t="n"/>
      <c r="P805" s="100" t="n"/>
      <c r="Q805" s="97" t="n"/>
      <c r="R805" s="97" t="n"/>
      <c r="S805" s="97" t="n"/>
      <c r="T805" s="97" t="n"/>
      <c r="U805" s="97" t="n"/>
      <c r="V805" s="97" t="n"/>
      <c r="W805" s="119" t="inlineStr">
        <is>
          <t>✅ 可导入</t>
        </is>
      </c>
    </row>
    <row r="806" customFormat="1" s="95">
      <c r="A806" s="100" t="n"/>
      <c r="B806" s="96" t="n"/>
      <c r="C806" s="96" t="n"/>
      <c r="D806" s="96" t="n"/>
      <c r="E806" s="96">
        <f>SUM(C806:D806)</f>
        <v/>
      </c>
      <c r="F806" s="96" t="n"/>
      <c r="G806" s="96" t="n"/>
      <c r="H806" s="96" t="n"/>
      <c r="I806" s="96">
        <f>SUM(F806:H806)</f>
        <v/>
      </c>
      <c r="J806" s="96" t="n"/>
      <c r="K806" s="96" t="n"/>
      <c r="L806" s="96" t="n"/>
      <c r="M806" s="96" t="n"/>
      <c r="N806" s="96" t="n"/>
      <c r="O806" s="96" t="n"/>
      <c r="P806" s="100" t="n"/>
      <c r="Q806" s="96" t="n"/>
      <c r="R806" s="96" t="n"/>
      <c r="S806" s="96" t="n"/>
      <c r="T806" s="96" t="n"/>
      <c r="U806" s="96" t="n"/>
      <c r="V806" s="96" t="n"/>
      <c r="W806" s="119" t="inlineStr">
        <is>
          <t>✅ 可导入</t>
        </is>
      </c>
    </row>
    <row r="807" customFormat="1" s="95">
      <c r="A807" s="100" t="n"/>
      <c r="B807" s="97" t="n"/>
      <c r="C807" s="97" t="n"/>
      <c r="D807" s="97" t="n"/>
      <c r="E807" s="97">
        <f>SUM(C807:D807)</f>
        <v/>
      </c>
      <c r="F807" s="97" t="n"/>
      <c r="G807" s="97" t="n"/>
      <c r="H807" s="97" t="n"/>
      <c r="I807" s="97">
        <f>SUM(F807:H807)</f>
        <v/>
      </c>
      <c r="J807" s="97" t="n"/>
      <c r="K807" s="97" t="n"/>
      <c r="L807" s="97" t="n"/>
      <c r="M807" s="97" t="n"/>
      <c r="N807" s="97" t="n"/>
      <c r="O807" s="97" t="n"/>
      <c r="P807" s="100" t="n"/>
      <c r="Q807" s="97" t="n"/>
      <c r="R807" s="97" t="n"/>
      <c r="S807" s="97" t="n"/>
      <c r="T807" s="97" t="n"/>
      <c r="U807" s="97" t="n"/>
      <c r="V807" s="97" t="n"/>
      <c r="W807" s="119" t="inlineStr">
        <is>
          <t>✅ 可导入</t>
        </is>
      </c>
    </row>
    <row r="808" customFormat="1" s="95">
      <c r="A808" s="100" t="n"/>
      <c r="B808" s="96" t="n"/>
      <c r="C808" s="96" t="n"/>
      <c r="D808" s="96" t="n"/>
      <c r="E808" s="96">
        <f>SUM(C808:D808)</f>
        <v/>
      </c>
      <c r="F808" s="96" t="n"/>
      <c r="G808" s="96" t="n"/>
      <c r="H808" s="96" t="n"/>
      <c r="I808" s="96">
        <f>SUM(F808:H808)</f>
        <v/>
      </c>
      <c r="J808" s="96" t="n"/>
      <c r="K808" s="96" t="n"/>
      <c r="L808" s="96" t="n"/>
      <c r="M808" s="96" t="n"/>
      <c r="N808" s="96" t="n"/>
      <c r="O808" s="96" t="n"/>
      <c r="P808" s="100" t="n"/>
      <c r="Q808" s="96" t="n"/>
      <c r="R808" s="96" t="n"/>
      <c r="S808" s="96" t="n"/>
      <c r="T808" s="96" t="n"/>
      <c r="U808" s="96" t="n"/>
      <c r="V808" s="96" t="n"/>
      <c r="W808" s="119" t="inlineStr">
        <is>
          <t>✅ 可导入</t>
        </is>
      </c>
    </row>
    <row r="809" customFormat="1" s="95">
      <c r="A809" s="100" t="n"/>
      <c r="B809" s="97" t="n"/>
      <c r="C809" s="97" t="n"/>
      <c r="D809" s="97" t="n"/>
      <c r="E809" s="97">
        <f>SUM(C809:D809)</f>
        <v/>
      </c>
      <c r="F809" s="97" t="n"/>
      <c r="G809" s="97" t="n"/>
      <c r="H809" s="97" t="n"/>
      <c r="I809" s="97">
        <f>SUM(F809:H809)</f>
        <v/>
      </c>
      <c r="J809" s="97" t="n"/>
      <c r="K809" s="97" t="n"/>
      <c r="L809" s="97" t="n"/>
      <c r="M809" s="97" t="n"/>
      <c r="N809" s="97" t="n"/>
      <c r="O809" s="97" t="n"/>
      <c r="P809" s="100" t="n"/>
      <c r="Q809" s="97" t="n"/>
      <c r="R809" s="97" t="n"/>
      <c r="S809" s="97" t="n"/>
      <c r="T809" s="97" t="n"/>
      <c r="U809" s="97" t="n"/>
      <c r="V809" s="97" t="n"/>
      <c r="W809" s="119" t="inlineStr">
        <is>
          <t>✅ 可导入</t>
        </is>
      </c>
    </row>
    <row r="810" customFormat="1" s="95">
      <c r="A810" s="100" t="n"/>
      <c r="B810" s="96" t="n"/>
      <c r="C810" s="96" t="n"/>
      <c r="D810" s="96" t="n"/>
      <c r="E810" s="96">
        <f>SUM(C810:D810)</f>
        <v/>
      </c>
      <c r="F810" s="96" t="n"/>
      <c r="G810" s="96" t="n"/>
      <c r="H810" s="96" t="n"/>
      <c r="I810" s="96">
        <f>SUM(F810:H810)</f>
        <v/>
      </c>
      <c r="J810" s="96" t="n"/>
      <c r="K810" s="96" t="n"/>
      <c r="L810" s="96" t="n"/>
      <c r="M810" s="96" t="n"/>
      <c r="N810" s="96" t="n"/>
      <c r="O810" s="96" t="n"/>
      <c r="P810" s="100" t="n"/>
      <c r="Q810" s="96" t="n"/>
      <c r="R810" s="96" t="n"/>
      <c r="S810" s="96" t="n"/>
      <c r="T810" s="96" t="n"/>
      <c r="U810" s="96" t="n"/>
      <c r="V810" s="96" t="n"/>
      <c r="W810" s="119" t="inlineStr">
        <is>
          <t>✅ 可导入</t>
        </is>
      </c>
    </row>
    <row r="811" customFormat="1" s="95">
      <c r="A811" s="100" t="n"/>
      <c r="B811" s="97" t="n"/>
      <c r="C811" s="97" t="n"/>
      <c r="D811" s="97" t="n"/>
      <c r="E811" s="97">
        <f>SUM(C811:D811)</f>
        <v/>
      </c>
      <c r="F811" s="97" t="n"/>
      <c r="G811" s="97" t="n"/>
      <c r="H811" s="97" t="n"/>
      <c r="I811" s="97">
        <f>SUM(F811:H811)</f>
        <v/>
      </c>
      <c r="J811" s="97" t="n"/>
      <c r="K811" s="97" t="n"/>
      <c r="L811" s="97" t="n"/>
      <c r="M811" s="97" t="n"/>
      <c r="N811" s="97" t="n"/>
      <c r="O811" s="97" t="n"/>
      <c r="P811" s="100" t="n"/>
      <c r="Q811" s="97" t="n"/>
      <c r="R811" s="97" t="n"/>
      <c r="S811" s="97" t="n"/>
      <c r="T811" s="97" t="n"/>
      <c r="U811" s="97" t="n"/>
      <c r="V811" s="97" t="n"/>
      <c r="W811" s="119" t="inlineStr">
        <is>
          <t>✅ 可导入</t>
        </is>
      </c>
    </row>
    <row r="812" customFormat="1" s="95">
      <c r="A812" s="100" t="n"/>
      <c r="B812" s="96" t="n"/>
      <c r="C812" s="96" t="n"/>
      <c r="D812" s="96" t="n"/>
      <c r="E812" s="96">
        <f>SUM(C812:D812)</f>
        <v/>
      </c>
      <c r="F812" s="96" t="n"/>
      <c r="G812" s="96" t="n"/>
      <c r="H812" s="96" t="n"/>
      <c r="I812" s="96">
        <f>SUM(F812:H812)</f>
        <v/>
      </c>
      <c r="J812" s="96" t="n"/>
      <c r="K812" s="96" t="n"/>
      <c r="L812" s="96" t="n"/>
      <c r="M812" s="96" t="n"/>
      <c r="N812" s="96" t="n"/>
      <c r="O812" s="96" t="n"/>
      <c r="P812" s="100" t="n"/>
      <c r="Q812" s="96" t="n"/>
      <c r="R812" s="96" t="n"/>
      <c r="S812" s="96" t="n"/>
      <c r="T812" s="96" t="n"/>
      <c r="U812" s="96" t="n"/>
      <c r="V812" s="96" t="n"/>
      <c r="W812" s="119" t="inlineStr">
        <is>
          <t>✅ 可导入</t>
        </is>
      </c>
    </row>
    <row r="813" customFormat="1" s="95">
      <c r="A813" s="100" t="n"/>
      <c r="B813" s="97" t="n"/>
      <c r="C813" s="97" t="n"/>
      <c r="D813" s="97" t="n"/>
      <c r="E813" s="97">
        <f>SUM(C813:D813)</f>
        <v/>
      </c>
      <c r="F813" s="97" t="n"/>
      <c r="G813" s="97" t="n"/>
      <c r="H813" s="97" t="n"/>
      <c r="I813" s="97">
        <f>SUM(F813:H813)</f>
        <v/>
      </c>
      <c r="J813" s="97" t="n"/>
      <c r="K813" s="97" t="n"/>
      <c r="L813" s="97" t="n"/>
      <c r="M813" s="97" t="n"/>
      <c r="N813" s="97" t="n"/>
      <c r="O813" s="97" t="n"/>
      <c r="P813" s="100" t="n"/>
      <c r="Q813" s="97" t="n"/>
      <c r="R813" s="97" t="n"/>
      <c r="S813" s="97" t="n"/>
      <c r="T813" s="97" t="n"/>
      <c r="U813" s="97" t="n"/>
      <c r="V813" s="97" t="n"/>
      <c r="W813" s="119" t="inlineStr">
        <is>
          <t>✅ 可导入</t>
        </is>
      </c>
    </row>
    <row r="814" customFormat="1" s="95">
      <c r="A814" s="100" t="n"/>
      <c r="B814" s="96" t="n"/>
      <c r="C814" s="96" t="n"/>
      <c r="D814" s="96" t="n"/>
      <c r="E814" s="96">
        <f>SUM(C814:D814)</f>
        <v/>
      </c>
      <c r="F814" s="96" t="n"/>
      <c r="G814" s="96" t="n"/>
      <c r="H814" s="96" t="n"/>
      <c r="I814" s="96">
        <f>SUM(F814:H814)</f>
        <v/>
      </c>
      <c r="J814" s="96" t="n"/>
      <c r="K814" s="96" t="n"/>
      <c r="L814" s="96" t="n"/>
      <c r="M814" s="96" t="n"/>
      <c r="N814" s="96" t="n"/>
      <c r="O814" s="96" t="n"/>
      <c r="P814" s="100" t="n"/>
      <c r="Q814" s="96" t="n"/>
      <c r="R814" s="96" t="n"/>
      <c r="S814" s="96" t="n"/>
      <c r="T814" s="96" t="n"/>
      <c r="U814" s="96" t="n"/>
      <c r="V814" s="96" t="n"/>
      <c r="W814" s="119" t="inlineStr">
        <is>
          <t>✅ 可导入</t>
        </is>
      </c>
    </row>
    <row r="815" customFormat="1" s="95">
      <c r="A815" s="100" t="n"/>
      <c r="B815" s="97" t="n"/>
      <c r="C815" s="97" t="n"/>
      <c r="D815" s="97" t="n"/>
      <c r="E815" s="97">
        <f>SUM(C815:D815)</f>
        <v/>
      </c>
      <c r="F815" s="97" t="n"/>
      <c r="G815" s="97" t="n"/>
      <c r="H815" s="97" t="n"/>
      <c r="I815" s="97">
        <f>SUM(F815:H815)</f>
        <v/>
      </c>
      <c r="J815" s="97" t="n"/>
      <c r="K815" s="97" t="n"/>
      <c r="L815" s="97" t="n"/>
      <c r="M815" s="97" t="n"/>
      <c r="N815" s="97" t="n"/>
      <c r="O815" s="97" t="n"/>
      <c r="P815" s="100" t="n"/>
      <c r="Q815" s="97" t="n"/>
      <c r="R815" s="97" t="n"/>
      <c r="S815" s="97" t="n"/>
      <c r="T815" s="97" t="n"/>
      <c r="U815" s="97" t="n"/>
      <c r="V815" s="97" t="n"/>
      <c r="W815" s="119" t="inlineStr">
        <is>
          <t>✅ 可导入</t>
        </is>
      </c>
    </row>
    <row r="816" customFormat="1" s="95">
      <c r="A816" s="100" t="n"/>
      <c r="B816" s="96" t="n"/>
      <c r="C816" s="96" t="n"/>
      <c r="D816" s="96" t="n"/>
      <c r="E816" s="96">
        <f>SUM(C816:D816)</f>
        <v/>
      </c>
      <c r="F816" s="96" t="n"/>
      <c r="G816" s="96" t="n"/>
      <c r="H816" s="96" t="n"/>
      <c r="I816" s="96">
        <f>SUM(F816:H816)</f>
        <v/>
      </c>
      <c r="J816" s="96" t="n"/>
      <c r="K816" s="96" t="n"/>
      <c r="L816" s="96" t="n"/>
      <c r="M816" s="96" t="n"/>
      <c r="N816" s="96" t="n"/>
      <c r="O816" s="96" t="n"/>
      <c r="P816" s="100" t="n"/>
      <c r="Q816" s="96" t="n"/>
      <c r="R816" s="96" t="n"/>
      <c r="S816" s="96" t="n"/>
      <c r="T816" s="96" t="n"/>
      <c r="U816" s="96" t="n"/>
      <c r="V816" s="96" t="n"/>
      <c r="W816" s="119" t="inlineStr">
        <is>
          <t>✅ 可导入</t>
        </is>
      </c>
    </row>
    <row r="817" customFormat="1" s="95">
      <c r="A817" s="100" t="n"/>
      <c r="B817" s="97" t="n"/>
      <c r="C817" s="97" t="n"/>
      <c r="D817" s="97" t="n"/>
      <c r="E817" s="97">
        <f>SUM(C817:D817)</f>
        <v/>
      </c>
      <c r="F817" s="97" t="n"/>
      <c r="G817" s="97" t="n"/>
      <c r="H817" s="97" t="n"/>
      <c r="I817" s="97">
        <f>SUM(F817:H817)</f>
        <v/>
      </c>
      <c r="J817" s="97" t="n"/>
      <c r="K817" s="97" t="n"/>
      <c r="L817" s="97" t="n"/>
      <c r="M817" s="97" t="n"/>
      <c r="N817" s="97" t="n"/>
      <c r="O817" s="97" t="n"/>
      <c r="P817" s="100" t="n"/>
      <c r="Q817" s="97" t="n"/>
      <c r="R817" s="97" t="n"/>
      <c r="S817" s="97" t="n"/>
      <c r="T817" s="97" t="n"/>
      <c r="U817" s="97" t="n"/>
      <c r="V817" s="97" t="n"/>
      <c r="W817" s="119" t="inlineStr">
        <is>
          <t>✅ 可导入</t>
        </is>
      </c>
    </row>
    <row r="818" customFormat="1" s="95">
      <c r="A818" s="100" t="n"/>
      <c r="B818" s="96" t="n"/>
      <c r="C818" s="96" t="n"/>
      <c r="D818" s="96" t="n"/>
      <c r="E818" s="96">
        <f>SUM(C818:D818)</f>
        <v/>
      </c>
      <c r="F818" s="96" t="n"/>
      <c r="G818" s="96" t="n"/>
      <c r="H818" s="96" t="n"/>
      <c r="I818" s="96">
        <f>SUM(F818:H818)</f>
        <v/>
      </c>
      <c r="J818" s="96" t="n"/>
      <c r="K818" s="96" t="n"/>
      <c r="L818" s="96" t="n"/>
      <c r="M818" s="96" t="n"/>
      <c r="N818" s="96" t="n"/>
      <c r="O818" s="96" t="n"/>
      <c r="P818" s="100" t="n"/>
      <c r="Q818" s="96" t="n"/>
      <c r="R818" s="96" t="n"/>
      <c r="S818" s="96" t="n"/>
      <c r="T818" s="96" t="n"/>
      <c r="U818" s="96" t="n"/>
      <c r="V818" s="96" t="n"/>
      <c r="W818" s="119" t="inlineStr">
        <is>
          <t>✅ 可导入</t>
        </is>
      </c>
    </row>
    <row r="819" customFormat="1" s="95">
      <c r="A819" s="100" t="n"/>
      <c r="B819" s="97" t="n"/>
      <c r="C819" s="97" t="n"/>
      <c r="D819" s="97" t="n"/>
      <c r="E819" s="97">
        <f>SUM(C819:D819)</f>
        <v/>
      </c>
      <c r="F819" s="97" t="n"/>
      <c r="G819" s="97" t="n"/>
      <c r="H819" s="97" t="n"/>
      <c r="I819" s="97">
        <f>SUM(F819:H819)</f>
        <v/>
      </c>
      <c r="J819" s="97" t="n"/>
      <c r="K819" s="97" t="n"/>
      <c r="L819" s="97" t="n"/>
      <c r="M819" s="97" t="n"/>
      <c r="N819" s="97" t="n"/>
      <c r="O819" s="97" t="n"/>
      <c r="P819" s="100" t="n"/>
      <c r="Q819" s="97" t="n"/>
      <c r="R819" s="97" t="n"/>
      <c r="S819" s="97" t="n"/>
      <c r="T819" s="97" t="n"/>
      <c r="U819" s="97" t="n"/>
      <c r="V819" s="97" t="n"/>
      <c r="W819" s="119" t="inlineStr">
        <is>
          <t>✅ 可导入</t>
        </is>
      </c>
    </row>
    <row r="820" customFormat="1" s="95">
      <c r="A820" s="100" t="n"/>
      <c r="B820" s="96" t="n"/>
      <c r="C820" s="96" t="n"/>
      <c r="D820" s="96" t="n"/>
      <c r="E820" s="96">
        <f>SUM(C820:D820)</f>
        <v/>
      </c>
      <c r="F820" s="96" t="n"/>
      <c r="G820" s="96" t="n"/>
      <c r="H820" s="96" t="n"/>
      <c r="I820" s="96">
        <f>SUM(F820:H820)</f>
        <v/>
      </c>
      <c r="J820" s="96" t="n"/>
      <c r="K820" s="96" t="n"/>
      <c r="L820" s="96" t="n"/>
      <c r="M820" s="96" t="n"/>
      <c r="N820" s="96" t="n"/>
      <c r="O820" s="96" t="n"/>
      <c r="P820" s="100" t="n"/>
      <c r="Q820" s="96" t="n"/>
      <c r="R820" s="96" t="n"/>
      <c r="S820" s="96" t="n"/>
      <c r="T820" s="96" t="n"/>
      <c r="U820" s="96" t="n"/>
      <c r="V820" s="96" t="n"/>
      <c r="W820" s="119" t="inlineStr">
        <is>
          <t>✅ 可导入</t>
        </is>
      </c>
    </row>
    <row r="821" customFormat="1" s="95">
      <c r="A821" s="100" t="n"/>
      <c r="B821" s="97" t="n"/>
      <c r="C821" s="97" t="n"/>
      <c r="D821" s="97" t="n"/>
      <c r="E821" s="97">
        <f>SUM(C821:D821)</f>
        <v/>
      </c>
      <c r="F821" s="97" t="n"/>
      <c r="G821" s="97" t="n"/>
      <c r="H821" s="97" t="n"/>
      <c r="I821" s="97">
        <f>SUM(F821:H821)</f>
        <v/>
      </c>
      <c r="J821" s="97" t="n"/>
      <c r="K821" s="97" t="n"/>
      <c r="L821" s="97" t="n"/>
      <c r="M821" s="97" t="n"/>
      <c r="N821" s="97" t="n"/>
      <c r="O821" s="97" t="n"/>
      <c r="P821" s="100" t="n"/>
      <c r="Q821" s="97" t="n"/>
      <c r="R821" s="97" t="n"/>
      <c r="S821" s="97" t="n"/>
      <c r="T821" s="97" t="n"/>
      <c r="U821" s="97" t="n"/>
      <c r="V821" s="97" t="n"/>
      <c r="W821" s="119" t="inlineStr">
        <is>
          <t>✅ 可导入</t>
        </is>
      </c>
    </row>
    <row r="822" customFormat="1" s="95">
      <c r="A822" s="100" t="n"/>
      <c r="B822" s="96" t="n"/>
      <c r="C822" s="96" t="n"/>
      <c r="D822" s="96" t="n"/>
      <c r="E822" s="96">
        <f>SUM(C822:D822)</f>
        <v/>
      </c>
      <c r="F822" s="96" t="n"/>
      <c r="G822" s="96" t="n"/>
      <c r="H822" s="96" t="n"/>
      <c r="I822" s="96">
        <f>SUM(F822:H822)</f>
        <v/>
      </c>
      <c r="J822" s="96" t="n"/>
      <c r="K822" s="96" t="n"/>
      <c r="L822" s="96" t="n"/>
      <c r="M822" s="96" t="n"/>
      <c r="N822" s="96" t="n"/>
      <c r="O822" s="96" t="n"/>
      <c r="P822" s="100" t="n"/>
      <c r="Q822" s="96" t="n"/>
      <c r="R822" s="96" t="n"/>
      <c r="S822" s="96" t="n"/>
      <c r="T822" s="96" t="n"/>
      <c r="U822" s="96" t="n"/>
      <c r="V822" s="96" t="n"/>
      <c r="W822" s="119" t="inlineStr">
        <is>
          <t>✅ 可导入</t>
        </is>
      </c>
    </row>
    <row r="823" customFormat="1" s="95">
      <c r="A823" s="100" t="n"/>
      <c r="B823" s="97" t="n"/>
      <c r="C823" s="97" t="n"/>
      <c r="D823" s="97" t="n"/>
      <c r="E823" s="97">
        <f>SUM(C823:D823)</f>
        <v/>
      </c>
      <c r="F823" s="97" t="n"/>
      <c r="G823" s="97" t="n"/>
      <c r="H823" s="97" t="n"/>
      <c r="I823" s="97">
        <f>SUM(F823:H823)</f>
        <v/>
      </c>
      <c r="J823" s="97" t="n"/>
      <c r="K823" s="97" t="n"/>
      <c r="L823" s="97" t="n"/>
      <c r="M823" s="97" t="n"/>
      <c r="N823" s="97" t="n"/>
      <c r="O823" s="97" t="n"/>
      <c r="P823" s="100" t="n"/>
      <c r="Q823" s="97" t="n"/>
      <c r="R823" s="97" t="n"/>
      <c r="S823" s="97" t="n"/>
      <c r="T823" s="97" t="n"/>
      <c r="U823" s="97" t="n"/>
      <c r="V823" s="97" t="n"/>
      <c r="W823" s="119" t="inlineStr">
        <is>
          <t>✅ 可导入</t>
        </is>
      </c>
    </row>
    <row r="824" customFormat="1" s="95">
      <c r="A824" s="100" t="n"/>
      <c r="B824" s="96" t="n"/>
      <c r="C824" s="96" t="n"/>
      <c r="D824" s="96" t="n"/>
      <c r="E824" s="96">
        <f>SUM(C824:D824)</f>
        <v/>
      </c>
      <c r="F824" s="96" t="n"/>
      <c r="G824" s="96" t="n"/>
      <c r="H824" s="96" t="n"/>
      <c r="I824" s="96">
        <f>SUM(F824:H824)</f>
        <v/>
      </c>
      <c r="J824" s="96" t="n"/>
      <c r="K824" s="96" t="n"/>
      <c r="L824" s="96" t="n"/>
      <c r="M824" s="96" t="n"/>
      <c r="N824" s="96" t="n"/>
      <c r="O824" s="96" t="n"/>
      <c r="P824" s="100" t="n"/>
      <c r="Q824" s="96" t="n"/>
      <c r="R824" s="96" t="n"/>
      <c r="S824" s="96" t="n"/>
      <c r="T824" s="96" t="n"/>
      <c r="U824" s="96" t="n"/>
      <c r="V824" s="96" t="n"/>
      <c r="W824" s="119" t="inlineStr">
        <is>
          <t>✅ 可导入</t>
        </is>
      </c>
    </row>
    <row r="825" customFormat="1" s="95">
      <c r="A825" s="100" t="n"/>
      <c r="B825" s="97" t="n"/>
      <c r="C825" s="97" t="n"/>
      <c r="D825" s="97" t="n"/>
      <c r="E825" s="97">
        <f>SUM(C825:D825)</f>
        <v/>
      </c>
      <c r="F825" s="97" t="n"/>
      <c r="G825" s="97" t="n"/>
      <c r="H825" s="97" t="n"/>
      <c r="I825" s="97">
        <f>SUM(F825:H825)</f>
        <v/>
      </c>
      <c r="J825" s="97" t="n"/>
      <c r="K825" s="97" t="n"/>
      <c r="L825" s="97" t="n"/>
      <c r="M825" s="97" t="n"/>
      <c r="N825" s="97" t="n"/>
      <c r="O825" s="97" t="n"/>
      <c r="P825" s="100" t="n"/>
      <c r="Q825" s="97" t="n"/>
      <c r="R825" s="97" t="n"/>
      <c r="S825" s="97" t="n"/>
      <c r="T825" s="97" t="n"/>
      <c r="U825" s="97" t="n"/>
      <c r="V825" s="97" t="n"/>
      <c r="W825" s="119" t="inlineStr">
        <is>
          <t>✅ 可导入</t>
        </is>
      </c>
    </row>
    <row r="826" customFormat="1" s="95">
      <c r="A826" s="100" t="n"/>
      <c r="B826" s="96" t="n"/>
      <c r="C826" s="96" t="n"/>
      <c r="D826" s="96" t="n"/>
      <c r="E826" s="96">
        <f>SUM(C826:D826)</f>
        <v/>
      </c>
      <c r="F826" s="96" t="n"/>
      <c r="G826" s="96" t="n"/>
      <c r="H826" s="96" t="n"/>
      <c r="I826" s="96">
        <f>SUM(F826:H826)</f>
        <v/>
      </c>
      <c r="J826" s="96" t="n"/>
      <c r="K826" s="96" t="n"/>
      <c r="L826" s="96" t="n"/>
      <c r="M826" s="96" t="n"/>
      <c r="N826" s="96" t="n"/>
      <c r="O826" s="96" t="n"/>
      <c r="P826" s="100" t="n"/>
      <c r="Q826" s="96" t="n"/>
      <c r="R826" s="96" t="n"/>
      <c r="S826" s="96" t="n"/>
      <c r="T826" s="96" t="n"/>
      <c r="U826" s="96" t="n"/>
      <c r="V826" s="96" t="n"/>
      <c r="W826" s="119" t="inlineStr">
        <is>
          <t>✅ 可导入</t>
        </is>
      </c>
    </row>
    <row r="827" customFormat="1" s="95">
      <c r="A827" s="100" t="n"/>
      <c r="B827" s="97" t="n"/>
      <c r="C827" s="97" t="n"/>
      <c r="D827" s="97" t="n"/>
      <c r="E827" s="97">
        <f>SUM(C827:D827)</f>
        <v/>
      </c>
      <c r="F827" s="97" t="n"/>
      <c r="G827" s="97" t="n"/>
      <c r="H827" s="97" t="n"/>
      <c r="I827" s="97">
        <f>SUM(F827:H827)</f>
        <v/>
      </c>
      <c r="J827" s="97" t="n"/>
      <c r="K827" s="97" t="n"/>
      <c r="L827" s="97" t="n"/>
      <c r="M827" s="97" t="n"/>
      <c r="N827" s="97" t="n"/>
      <c r="O827" s="97" t="n"/>
      <c r="P827" s="100" t="n"/>
      <c r="Q827" s="97" t="n"/>
      <c r="R827" s="97" t="n"/>
      <c r="S827" s="97" t="n"/>
      <c r="T827" s="97" t="n"/>
      <c r="U827" s="97" t="n"/>
      <c r="V827" s="97" t="n"/>
      <c r="W827" s="119" t="inlineStr">
        <is>
          <t>✅ 可导入</t>
        </is>
      </c>
    </row>
    <row r="828" customFormat="1" s="95">
      <c r="A828" s="100" t="n"/>
      <c r="B828" s="96" t="n"/>
      <c r="C828" s="96" t="n"/>
      <c r="D828" s="96" t="n"/>
      <c r="E828" s="96">
        <f>SUM(C828:D828)</f>
        <v/>
      </c>
      <c r="F828" s="96" t="n"/>
      <c r="G828" s="96" t="n"/>
      <c r="H828" s="96" t="n"/>
      <c r="I828" s="96">
        <f>SUM(F828:H828)</f>
        <v/>
      </c>
      <c r="J828" s="96" t="n"/>
      <c r="K828" s="96" t="n"/>
      <c r="L828" s="96" t="n"/>
      <c r="M828" s="96" t="n"/>
      <c r="N828" s="96" t="n"/>
      <c r="O828" s="96" t="n"/>
      <c r="P828" s="100" t="n"/>
      <c r="Q828" s="96" t="n"/>
      <c r="R828" s="96" t="n"/>
      <c r="S828" s="96" t="n"/>
      <c r="T828" s="96" t="n"/>
      <c r="U828" s="96" t="n"/>
      <c r="V828" s="96" t="n"/>
      <c r="W828" s="119" t="inlineStr">
        <is>
          <t>✅ 可导入</t>
        </is>
      </c>
    </row>
    <row r="829" customFormat="1" s="95">
      <c r="A829" s="100" t="n"/>
      <c r="B829" s="97" t="n"/>
      <c r="C829" s="97" t="n"/>
      <c r="D829" s="97" t="n"/>
      <c r="E829" s="97">
        <f>SUM(C829:D829)</f>
        <v/>
      </c>
      <c r="F829" s="97" t="n"/>
      <c r="G829" s="97" t="n"/>
      <c r="H829" s="97" t="n"/>
      <c r="I829" s="97">
        <f>SUM(F829:H829)</f>
        <v/>
      </c>
      <c r="J829" s="97" t="n"/>
      <c r="K829" s="97" t="n"/>
      <c r="L829" s="97" t="n"/>
      <c r="M829" s="97" t="n"/>
      <c r="N829" s="97" t="n"/>
      <c r="O829" s="97" t="n"/>
      <c r="P829" s="100" t="n"/>
      <c r="Q829" s="97" t="n"/>
      <c r="R829" s="97" t="n"/>
      <c r="S829" s="97" t="n"/>
      <c r="T829" s="97" t="n"/>
      <c r="U829" s="97" t="n"/>
      <c r="V829" s="97" t="n"/>
      <c r="W829" s="119" t="inlineStr">
        <is>
          <t>✅ 可导入</t>
        </is>
      </c>
    </row>
    <row r="830" customFormat="1" s="95">
      <c r="A830" s="100" t="n"/>
      <c r="B830" s="96" t="n"/>
      <c r="C830" s="96" t="n"/>
      <c r="D830" s="96" t="n"/>
      <c r="E830" s="96">
        <f>SUM(C830:D830)</f>
        <v/>
      </c>
      <c r="F830" s="96" t="n"/>
      <c r="G830" s="96" t="n"/>
      <c r="H830" s="96" t="n"/>
      <c r="I830" s="96">
        <f>SUM(F830:H830)</f>
        <v/>
      </c>
      <c r="J830" s="96" t="n"/>
      <c r="K830" s="96" t="n"/>
      <c r="L830" s="96" t="n"/>
      <c r="M830" s="96" t="n"/>
      <c r="N830" s="96" t="n"/>
      <c r="O830" s="96" t="n"/>
      <c r="P830" s="100" t="n"/>
      <c r="Q830" s="96" t="n"/>
      <c r="R830" s="96" t="n"/>
      <c r="S830" s="96" t="n"/>
      <c r="T830" s="96" t="n"/>
      <c r="U830" s="96" t="n"/>
      <c r="V830" s="96" t="n"/>
      <c r="W830" s="119" t="inlineStr">
        <is>
          <t>✅ 可导入</t>
        </is>
      </c>
    </row>
    <row r="831" customFormat="1" s="95">
      <c r="A831" s="100" t="n"/>
      <c r="B831" s="97" t="n"/>
      <c r="C831" s="97" t="n"/>
      <c r="D831" s="97" t="n"/>
      <c r="E831" s="97">
        <f>SUM(C831:D831)</f>
        <v/>
      </c>
      <c r="F831" s="97" t="n"/>
      <c r="G831" s="97" t="n"/>
      <c r="H831" s="97" t="n"/>
      <c r="I831" s="97">
        <f>SUM(F831:H831)</f>
        <v/>
      </c>
      <c r="J831" s="97" t="n"/>
      <c r="K831" s="97" t="n"/>
      <c r="L831" s="97" t="n"/>
      <c r="M831" s="97" t="n"/>
      <c r="N831" s="97" t="n"/>
      <c r="O831" s="97" t="n"/>
      <c r="P831" s="100" t="n"/>
      <c r="Q831" s="97" t="n"/>
      <c r="R831" s="97" t="n"/>
      <c r="S831" s="97" t="n"/>
      <c r="T831" s="97" t="n"/>
      <c r="U831" s="97" t="n"/>
      <c r="V831" s="97" t="n"/>
      <c r="W831" s="119" t="inlineStr">
        <is>
          <t>✅ 可导入</t>
        </is>
      </c>
    </row>
    <row r="832" customFormat="1" s="95">
      <c r="A832" s="100" t="n"/>
      <c r="B832" s="96" t="n"/>
      <c r="C832" s="96" t="n"/>
      <c r="D832" s="96" t="n"/>
      <c r="E832" s="96">
        <f>SUM(C832:D832)</f>
        <v/>
      </c>
      <c r="F832" s="96" t="n"/>
      <c r="G832" s="96" t="n"/>
      <c r="H832" s="96" t="n"/>
      <c r="I832" s="96">
        <f>SUM(F832:H832)</f>
        <v/>
      </c>
      <c r="J832" s="96" t="n"/>
      <c r="K832" s="96" t="n"/>
      <c r="L832" s="96" t="n"/>
      <c r="M832" s="96" t="n"/>
      <c r="N832" s="96" t="n"/>
      <c r="O832" s="96" t="n"/>
      <c r="P832" s="100" t="n"/>
      <c r="Q832" s="96" t="n"/>
      <c r="R832" s="96" t="n"/>
      <c r="S832" s="96" t="n"/>
      <c r="T832" s="96" t="n"/>
      <c r="U832" s="96" t="n"/>
      <c r="V832" s="96" t="n"/>
      <c r="W832" s="119" t="inlineStr">
        <is>
          <t>✅ 可导入</t>
        </is>
      </c>
    </row>
    <row r="833" customFormat="1" s="95">
      <c r="A833" s="100" t="n"/>
      <c r="B833" s="97" t="n"/>
      <c r="C833" s="97" t="n"/>
      <c r="D833" s="97" t="n"/>
      <c r="E833" s="97">
        <f>SUM(C833:D833)</f>
        <v/>
      </c>
      <c r="F833" s="97" t="n"/>
      <c r="G833" s="97" t="n"/>
      <c r="H833" s="97" t="n"/>
      <c r="I833" s="97">
        <f>SUM(F833:H833)</f>
        <v/>
      </c>
      <c r="J833" s="97" t="n"/>
      <c r="K833" s="97" t="n"/>
      <c r="L833" s="97" t="n"/>
      <c r="M833" s="97" t="n"/>
      <c r="N833" s="97" t="n"/>
      <c r="O833" s="97" t="n"/>
      <c r="P833" s="100" t="n"/>
      <c r="Q833" s="97" t="n"/>
      <c r="R833" s="97" t="n"/>
      <c r="S833" s="97" t="n"/>
      <c r="T833" s="97" t="n"/>
      <c r="U833" s="97" t="n"/>
      <c r="V833" s="97" t="n"/>
      <c r="W833" s="119" t="inlineStr">
        <is>
          <t>✅ 可导入</t>
        </is>
      </c>
    </row>
    <row r="834" customFormat="1" s="95">
      <c r="A834" s="100" t="n"/>
      <c r="B834" s="96" t="n"/>
      <c r="C834" s="96" t="n"/>
      <c r="D834" s="96" t="n"/>
      <c r="E834" s="96">
        <f>SUM(C834:D834)</f>
        <v/>
      </c>
      <c r="F834" s="96" t="n"/>
      <c r="G834" s="96" t="n"/>
      <c r="H834" s="96" t="n"/>
      <c r="I834" s="96">
        <f>SUM(F834:H834)</f>
        <v/>
      </c>
      <c r="J834" s="96" t="n"/>
      <c r="K834" s="96" t="n"/>
      <c r="L834" s="96" t="n"/>
      <c r="M834" s="96" t="n"/>
      <c r="N834" s="96" t="n"/>
      <c r="O834" s="96" t="n"/>
      <c r="P834" s="100" t="n"/>
      <c r="Q834" s="96" t="n"/>
      <c r="R834" s="96" t="n"/>
      <c r="S834" s="96" t="n"/>
      <c r="T834" s="96" t="n"/>
      <c r="U834" s="96" t="n"/>
      <c r="V834" s="96" t="n"/>
      <c r="W834" s="119" t="inlineStr">
        <is>
          <t>✅ 可导入</t>
        </is>
      </c>
    </row>
    <row r="835" customFormat="1" s="95">
      <c r="A835" s="100" t="n"/>
      <c r="B835" s="97" t="n"/>
      <c r="C835" s="97" t="n"/>
      <c r="D835" s="97" t="n"/>
      <c r="E835" s="97">
        <f>SUM(C835:D835)</f>
        <v/>
      </c>
      <c r="F835" s="97" t="n"/>
      <c r="G835" s="97" t="n"/>
      <c r="H835" s="97" t="n"/>
      <c r="I835" s="97">
        <f>SUM(F835:H835)</f>
        <v/>
      </c>
      <c r="J835" s="97" t="n"/>
      <c r="K835" s="97" t="n"/>
      <c r="L835" s="97" t="n"/>
      <c r="M835" s="97" t="n"/>
      <c r="N835" s="97" t="n"/>
      <c r="O835" s="97" t="n"/>
      <c r="P835" s="100" t="n"/>
      <c r="Q835" s="97" t="n"/>
      <c r="R835" s="97" t="n"/>
      <c r="S835" s="97" t="n"/>
      <c r="T835" s="97" t="n"/>
      <c r="U835" s="97" t="n"/>
      <c r="V835" s="97" t="n"/>
      <c r="W835" s="119" t="inlineStr">
        <is>
          <t>✅ 可导入</t>
        </is>
      </c>
    </row>
    <row r="836" customFormat="1" s="95">
      <c r="A836" s="100" t="n"/>
      <c r="B836" s="96" t="n"/>
      <c r="C836" s="96" t="n"/>
      <c r="D836" s="96" t="n"/>
      <c r="E836" s="96">
        <f>SUM(C836:D836)</f>
        <v/>
      </c>
      <c r="F836" s="96" t="n"/>
      <c r="G836" s="96" t="n"/>
      <c r="H836" s="96" t="n"/>
      <c r="I836" s="96">
        <f>SUM(F836:H836)</f>
        <v/>
      </c>
      <c r="J836" s="96" t="n"/>
      <c r="K836" s="96" t="n"/>
      <c r="L836" s="96" t="n"/>
      <c r="M836" s="96" t="n"/>
      <c r="N836" s="96" t="n"/>
      <c r="O836" s="96" t="n"/>
      <c r="P836" s="100" t="n"/>
      <c r="Q836" s="96" t="n"/>
      <c r="R836" s="96" t="n"/>
      <c r="S836" s="96" t="n"/>
      <c r="T836" s="96" t="n"/>
      <c r="U836" s="96" t="n"/>
      <c r="V836" s="96" t="n"/>
      <c r="W836" s="119" t="inlineStr">
        <is>
          <t>✅ 可导入</t>
        </is>
      </c>
    </row>
    <row r="837" customFormat="1" s="95">
      <c r="A837" s="100" t="n"/>
      <c r="B837" s="97" t="n"/>
      <c r="C837" s="97" t="n"/>
      <c r="D837" s="97" t="n"/>
      <c r="E837" s="97">
        <f>SUM(C837:D837)</f>
        <v/>
      </c>
      <c r="F837" s="97" t="n"/>
      <c r="G837" s="97" t="n"/>
      <c r="H837" s="97" t="n"/>
      <c r="I837" s="97">
        <f>SUM(F837:H837)</f>
        <v/>
      </c>
      <c r="J837" s="97" t="n"/>
      <c r="K837" s="97" t="n"/>
      <c r="L837" s="97" t="n"/>
      <c r="M837" s="97" t="n"/>
      <c r="N837" s="97" t="n"/>
      <c r="O837" s="97" t="n"/>
      <c r="P837" s="100" t="n"/>
      <c r="Q837" s="97" t="n"/>
      <c r="R837" s="97" t="n"/>
      <c r="S837" s="97" t="n"/>
      <c r="T837" s="97" t="n"/>
      <c r="U837" s="97" t="n"/>
      <c r="V837" s="97" t="n"/>
      <c r="W837" s="119" t="inlineStr">
        <is>
          <t>✅ 可导入</t>
        </is>
      </c>
    </row>
    <row r="838" customFormat="1" s="95">
      <c r="A838" s="100" t="n"/>
      <c r="B838" s="96" t="n"/>
      <c r="C838" s="96" t="n"/>
      <c r="D838" s="96" t="n"/>
      <c r="E838" s="96">
        <f>SUM(C838:D838)</f>
        <v/>
      </c>
      <c r="F838" s="96" t="n"/>
      <c r="G838" s="96" t="n"/>
      <c r="H838" s="96" t="n"/>
      <c r="I838" s="96">
        <f>SUM(F838:H838)</f>
        <v/>
      </c>
      <c r="J838" s="96" t="n"/>
      <c r="K838" s="96" t="n"/>
      <c r="L838" s="96" t="n"/>
      <c r="M838" s="96" t="n"/>
      <c r="N838" s="96" t="n"/>
      <c r="O838" s="96" t="n"/>
      <c r="P838" s="100" t="n"/>
      <c r="Q838" s="96" t="n"/>
      <c r="R838" s="96" t="n"/>
      <c r="S838" s="96" t="n"/>
      <c r="T838" s="96" t="n"/>
      <c r="U838" s="96" t="n"/>
      <c r="V838" s="96" t="n"/>
      <c r="W838" s="119" t="inlineStr">
        <is>
          <t>✅ 可导入</t>
        </is>
      </c>
    </row>
    <row r="839" customFormat="1" s="95">
      <c r="A839" s="100" t="n"/>
      <c r="B839" s="97" t="n"/>
      <c r="C839" s="97" t="n"/>
      <c r="D839" s="97" t="n"/>
      <c r="E839" s="97">
        <f>SUM(C839:D839)</f>
        <v/>
      </c>
      <c r="F839" s="97" t="n"/>
      <c r="G839" s="97" t="n"/>
      <c r="H839" s="97" t="n"/>
      <c r="I839" s="97">
        <f>SUM(F839:H839)</f>
        <v/>
      </c>
      <c r="J839" s="97" t="n"/>
      <c r="K839" s="97" t="n"/>
      <c r="L839" s="97" t="n"/>
      <c r="M839" s="97" t="n"/>
      <c r="N839" s="97" t="n"/>
      <c r="O839" s="97" t="n"/>
      <c r="P839" s="100" t="n"/>
      <c r="Q839" s="97" t="n"/>
      <c r="R839" s="97" t="n"/>
      <c r="S839" s="97" t="n"/>
      <c r="T839" s="97" t="n"/>
      <c r="U839" s="97" t="n"/>
      <c r="V839" s="97" t="n"/>
      <c r="W839" s="119" t="inlineStr">
        <is>
          <t>✅ 可导入</t>
        </is>
      </c>
    </row>
    <row r="840" customFormat="1" s="95">
      <c r="A840" s="100" t="n"/>
      <c r="B840" s="96" t="n"/>
      <c r="C840" s="96" t="n"/>
      <c r="D840" s="96" t="n"/>
      <c r="E840" s="96">
        <f>SUM(C840:D840)</f>
        <v/>
      </c>
      <c r="F840" s="96" t="n"/>
      <c r="G840" s="96" t="n"/>
      <c r="H840" s="96" t="n"/>
      <c r="I840" s="96">
        <f>SUM(F840:H840)</f>
        <v/>
      </c>
      <c r="J840" s="96" t="n"/>
      <c r="K840" s="96" t="n"/>
      <c r="L840" s="96" t="n"/>
      <c r="M840" s="96" t="n"/>
      <c r="N840" s="96" t="n"/>
      <c r="O840" s="96" t="n"/>
      <c r="P840" s="100" t="n"/>
      <c r="Q840" s="96" t="n"/>
      <c r="R840" s="96" t="n"/>
      <c r="S840" s="96" t="n"/>
      <c r="T840" s="96" t="n"/>
      <c r="U840" s="96" t="n"/>
      <c r="V840" s="96" t="n"/>
      <c r="W840" s="119" t="inlineStr">
        <is>
          <t>✅ 可导入</t>
        </is>
      </c>
    </row>
    <row r="841" customFormat="1" s="95">
      <c r="A841" s="100" t="n"/>
      <c r="B841" s="97" t="n"/>
      <c r="C841" s="97" t="n"/>
      <c r="D841" s="97" t="n"/>
      <c r="E841" s="97">
        <f>SUM(C841:D841)</f>
        <v/>
      </c>
      <c r="F841" s="97" t="n"/>
      <c r="G841" s="97" t="n"/>
      <c r="H841" s="97" t="n"/>
      <c r="I841" s="97">
        <f>SUM(F841:H841)</f>
        <v/>
      </c>
      <c r="J841" s="97" t="n"/>
      <c r="K841" s="97" t="n"/>
      <c r="L841" s="97" t="n"/>
      <c r="M841" s="97" t="n"/>
      <c r="N841" s="97" t="n"/>
      <c r="O841" s="97" t="n"/>
      <c r="P841" s="100" t="n"/>
      <c r="Q841" s="97" t="n"/>
      <c r="R841" s="97" t="n"/>
      <c r="S841" s="97" t="n"/>
      <c r="T841" s="97" t="n"/>
      <c r="U841" s="97" t="n"/>
      <c r="V841" s="97" t="n"/>
      <c r="W841" s="119" t="inlineStr">
        <is>
          <t>✅ 可导入</t>
        </is>
      </c>
    </row>
    <row r="842" customFormat="1" s="95">
      <c r="A842" s="100" t="n"/>
      <c r="B842" s="96" t="n"/>
      <c r="C842" s="96" t="n"/>
      <c r="D842" s="96" t="n"/>
      <c r="E842" s="96">
        <f>SUM(C842:D842)</f>
        <v/>
      </c>
      <c r="F842" s="96" t="n"/>
      <c r="G842" s="96" t="n"/>
      <c r="H842" s="96" t="n"/>
      <c r="I842" s="96">
        <f>SUM(F842:H842)</f>
        <v/>
      </c>
      <c r="J842" s="96" t="n"/>
      <c r="K842" s="96" t="n"/>
      <c r="L842" s="96" t="n"/>
      <c r="M842" s="96" t="n"/>
      <c r="N842" s="96" t="n"/>
      <c r="O842" s="96" t="n"/>
      <c r="P842" s="100" t="n"/>
      <c r="Q842" s="96" t="n"/>
      <c r="R842" s="96" t="n"/>
      <c r="S842" s="96" t="n"/>
      <c r="T842" s="96" t="n"/>
      <c r="U842" s="96" t="n"/>
      <c r="V842" s="96" t="n"/>
      <c r="W842" s="119" t="inlineStr">
        <is>
          <t>✅ 可导入</t>
        </is>
      </c>
    </row>
    <row r="843" customFormat="1" s="95">
      <c r="A843" s="100" t="n"/>
      <c r="B843" s="97" t="n"/>
      <c r="C843" s="97" t="n"/>
      <c r="D843" s="97" t="n"/>
      <c r="E843" s="97">
        <f>SUM(C843:D843)</f>
        <v/>
      </c>
      <c r="F843" s="97" t="n"/>
      <c r="G843" s="97" t="n"/>
      <c r="H843" s="97" t="n"/>
      <c r="I843" s="97">
        <f>SUM(F843:H843)</f>
        <v/>
      </c>
      <c r="J843" s="97" t="n"/>
      <c r="K843" s="97" t="n"/>
      <c r="L843" s="97" t="n"/>
      <c r="M843" s="97" t="n"/>
      <c r="N843" s="97" t="n"/>
      <c r="O843" s="97" t="n"/>
      <c r="P843" s="100" t="n"/>
      <c r="Q843" s="97" t="n"/>
      <c r="R843" s="97" t="n"/>
      <c r="S843" s="97" t="n"/>
      <c r="T843" s="97" t="n"/>
      <c r="U843" s="97" t="n"/>
      <c r="V843" s="97" t="n"/>
      <c r="W843" s="119" t="inlineStr">
        <is>
          <t>✅ 可导入</t>
        </is>
      </c>
    </row>
    <row r="844" customFormat="1" s="95">
      <c r="A844" s="100" t="n"/>
      <c r="B844" s="96" t="n"/>
      <c r="C844" s="96" t="n"/>
      <c r="D844" s="96" t="n"/>
      <c r="E844" s="96">
        <f>SUM(C844:D844)</f>
        <v/>
      </c>
      <c r="F844" s="96" t="n"/>
      <c r="G844" s="96" t="n"/>
      <c r="H844" s="96" t="n"/>
      <c r="I844" s="96">
        <f>SUM(F844:H844)</f>
        <v/>
      </c>
      <c r="J844" s="96" t="n"/>
      <c r="K844" s="96" t="n"/>
      <c r="L844" s="96" t="n"/>
      <c r="M844" s="96" t="n"/>
      <c r="N844" s="96" t="n"/>
      <c r="O844" s="96" t="n"/>
      <c r="P844" s="100" t="n"/>
      <c r="Q844" s="96" t="n"/>
      <c r="R844" s="96" t="n"/>
      <c r="S844" s="96" t="n"/>
      <c r="T844" s="96" t="n"/>
      <c r="U844" s="96" t="n"/>
      <c r="V844" s="96" t="n"/>
      <c r="W844" s="119" t="inlineStr">
        <is>
          <t>✅ 可导入</t>
        </is>
      </c>
    </row>
    <row r="845" customFormat="1" s="95">
      <c r="A845" s="100" t="n"/>
      <c r="B845" s="97" t="n"/>
      <c r="C845" s="97" t="n"/>
      <c r="D845" s="97" t="n"/>
      <c r="E845" s="97">
        <f>SUM(C845:D845)</f>
        <v/>
      </c>
      <c r="F845" s="97" t="n"/>
      <c r="G845" s="97" t="n"/>
      <c r="H845" s="97" t="n"/>
      <c r="I845" s="97">
        <f>SUM(F845:H845)</f>
        <v/>
      </c>
      <c r="J845" s="97" t="n"/>
      <c r="K845" s="97" t="n"/>
      <c r="L845" s="97" t="n"/>
      <c r="M845" s="97" t="n"/>
      <c r="N845" s="97" t="n"/>
      <c r="O845" s="97" t="n"/>
      <c r="P845" s="100" t="n"/>
      <c r="Q845" s="97" t="n"/>
      <c r="R845" s="97" t="n"/>
      <c r="S845" s="97" t="n"/>
      <c r="T845" s="97" t="n"/>
      <c r="U845" s="97" t="n"/>
      <c r="V845" s="97" t="n"/>
      <c r="W845" s="119" t="inlineStr">
        <is>
          <t>✅ 可导入</t>
        </is>
      </c>
    </row>
    <row r="846" customFormat="1" s="95">
      <c r="A846" s="100" t="n"/>
      <c r="B846" s="96" t="n"/>
      <c r="C846" s="96" t="n"/>
      <c r="D846" s="96" t="n"/>
      <c r="E846" s="96">
        <f>SUM(C846:D846)</f>
        <v/>
      </c>
      <c r="F846" s="96" t="n"/>
      <c r="G846" s="96" t="n"/>
      <c r="H846" s="96" t="n"/>
      <c r="I846" s="96">
        <f>SUM(F846:H846)</f>
        <v/>
      </c>
      <c r="J846" s="96" t="n"/>
      <c r="K846" s="96" t="n"/>
      <c r="L846" s="96" t="n"/>
      <c r="M846" s="96" t="n"/>
      <c r="N846" s="96" t="n"/>
      <c r="O846" s="96" t="n"/>
      <c r="P846" s="100" t="n"/>
      <c r="Q846" s="96" t="n"/>
      <c r="R846" s="96" t="n"/>
      <c r="S846" s="96" t="n"/>
      <c r="T846" s="96" t="n"/>
      <c r="U846" s="96" t="n"/>
      <c r="V846" s="96" t="n"/>
      <c r="W846" s="119" t="inlineStr">
        <is>
          <t>✅ 可导入</t>
        </is>
      </c>
    </row>
    <row r="847" customFormat="1" s="95">
      <c r="A847" s="100" t="n"/>
      <c r="B847" s="97" t="n"/>
      <c r="C847" s="97" t="n"/>
      <c r="D847" s="97" t="n"/>
      <c r="E847" s="97">
        <f>SUM(C847:D847)</f>
        <v/>
      </c>
      <c r="F847" s="97" t="n"/>
      <c r="G847" s="97" t="n"/>
      <c r="H847" s="97" t="n"/>
      <c r="I847" s="97">
        <f>SUM(F847:H847)</f>
        <v/>
      </c>
      <c r="J847" s="97" t="n"/>
      <c r="K847" s="97" t="n"/>
      <c r="L847" s="97" t="n"/>
      <c r="M847" s="97" t="n"/>
      <c r="N847" s="97" t="n"/>
      <c r="O847" s="97" t="n"/>
      <c r="P847" s="100" t="n"/>
      <c r="Q847" s="97" t="n"/>
      <c r="R847" s="97" t="n"/>
      <c r="S847" s="97" t="n"/>
      <c r="T847" s="97" t="n"/>
      <c r="U847" s="97" t="n"/>
      <c r="V847" s="97" t="n"/>
      <c r="W847" s="119" t="inlineStr">
        <is>
          <t>✅ 可导入</t>
        </is>
      </c>
    </row>
    <row r="848" customFormat="1" s="95">
      <c r="A848" s="100" t="n"/>
      <c r="B848" s="96" t="n"/>
      <c r="C848" s="96" t="n"/>
      <c r="D848" s="96" t="n"/>
      <c r="E848" s="96">
        <f>SUM(C848:D848)</f>
        <v/>
      </c>
      <c r="F848" s="96" t="n"/>
      <c r="G848" s="96" t="n"/>
      <c r="H848" s="96" t="n"/>
      <c r="I848" s="96">
        <f>SUM(F848:H848)</f>
        <v/>
      </c>
      <c r="J848" s="96" t="n"/>
      <c r="K848" s="96" t="n"/>
      <c r="L848" s="96" t="n"/>
      <c r="M848" s="96" t="n"/>
      <c r="N848" s="96" t="n"/>
      <c r="O848" s="96" t="n"/>
      <c r="P848" s="100" t="n"/>
      <c r="Q848" s="96" t="n"/>
      <c r="R848" s="96" t="n"/>
      <c r="S848" s="96" t="n"/>
      <c r="T848" s="96" t="n"/>
      <c r="U848" s="96" t="n"/>
      <c r="V848" s="96" t="n"/>
      <c r="W848" s="119" t="inlineStr">
        <is>
          <t>✅ 可导入</t>
        </is>
      </c>
    </row>
    <row r="849" customFormat="1" s="95">
      <c r="A849" s="100" t="n"/>
      <c r="B849" s="97" t="n"/>
      <c r="C849" s="97" t="n"/>
      <c r="D849" s="97" t="n"/>
      <c r="E849" s="97">
        <f>SUM(C849:D849)</f>
        <v/>
      </c>
      <c r="F849" s="97" t="n"/>
      <c r="G849" s="97" t="n"/>
      <c r="H849" s="97" t="n"/>
      <c r="I849" s="97">
        <f>SUM(F849:H849)</f>
        <v/>
      </c>
      <c r="J849" s="97" t="n"/>
      <c r="K849" s="97" t="n"/>
      <c r="L849" s="97" t="n"/>
      <c r="M849" s="97" t="n"/>
      <c r="N849" s="97" t="n"/>
      <c r="O849" s="97" t="n"/>
      <c r="P849" s="100" t="n"/>
      <c r="Q849" s="97" t="n"/>
      <c r="R849" s="97" t="n"/>
      <c r="S849" s="97" t="n"/>
      <c r="T849" s="97" t="n"/>
      <c r="U849" s="97" t="n"/>
      <c r="V849" s="97" t="n"/>
      <c r="W849" s="119" t="inlineStr">
        <is>
          <t>✅ 可导入</t>
        </is>
      </c>
    </row>
    <row r="850" customFormat="1" s="95">
      <c r="A850" s="100" t="n"/>
      <c r="B850" s="96" t="n"/>
      <c r="C850" s="96" t="n"/>
      <c r="D850" s="96" t="n"/>
      <c r="E850" s="96">
        <f>SUM(C850:D850)</f>
        <v/>
      </c>
      <c r="F850" s="96" t="n"/>
      <c r="G850" s="96" t="n"/>
      <c r="H850" s="96" t="n"/>
      <c r="I850" s="96">
        <f>SUM(F850:H850)</f>
        <v/>
      </c>
      <c r="J850" s="96" t="n"/>
      <c r="K850" s="96" t="n"/>
      <c r="L850" s="96" t="n"/>
      <c r="M850" s="96" t="n"/>
      <c r="N850" s="96" t="n"/>
      <c r="O850" s="96" t="n"/>
      <c r="P850" s="100" t="n"/>
      <c r="Q850" s="96" t="n"/>
      <c r="R850" s="96" t="n"/>
      <c r="S850" s="96" t="n"/>
      <c r="T850" s="96" t="n"/>
      <c r="U850" s="96" t="n"/>
      <c r="V850" s="96" t="n"/>
      <c r="W850" s="119" t="inlineStr">
        <is>
          <t>✅ 可导入</t>
        </is>
      </c>
    </row>
    <row r="851" customFormat="1" s="95">
      <c r="A851" s="100" t="n"/>
      <c r="B851" s="97" t="n"/>
      <c r="C851" s="97" t="n"/>
      <c r="D851" s="97" t="n"/>
      <c r="E851" s="97">
        <f>SUM(C851:D851)</f>
        <v/>
      </c>
      <c r="F851" s="97" t="n"/>
      <c r="G851" s="97" t="n"/>
      <c r="H851" s="97" t="n"/>
      <c r="I851" s="97">
        <f>SUM(F851:H851)</f>
        <v/>
      </c>
      <c r="J851" s="97" t="n"/>
      <c r="K851" s="97" t="n"/>
      <c r="L851" s="97" t="n"/>
      <c r="M851" s="97" t="n"/>
      <c r="N851" s="97" t="n"/>
      <c r="O851" s="97" t="n"/>
      <c r="P851" s="100" t="n"/>
      <c r="Q851" s="97" t="n"/>
      <c r="R851" s="97" t="n"/>
      <c r="S851" s="97" t="n"/>
      <c r="T851" s="97" t="n"/>
      <c r="U851" s="97" t="n"/>
      <c r="V851" s="97" t="n"/>
      <c r="W851" s="119" t="inlineStr">
        <is>
          <t>✅ 可导入</t>
        </is>
      </c>
    </row>
    <row r="852" customFormat="1" s="95">
      <c r="A852" s="100" t="n"/>
      <c r="B852" s="96" t="n"/>
      <c r="C852" s="96" t="n"/>
      <c r="D852" s="96" t="n"/>
      <c r="E852" s="96">
        <f>SUM(C852:D852)</f>
        <v/>
      </c>
      <c r="F852" s="96" t="n"/>
      <c r="G852" s="96" t="n"/>
      <c r="H852" s="96" t="n"/>
      <c r="I852" s="96">
        <f>SUM(F852:H852)</f>
        <v/>
      </c>
      <c r="J852" s="96" t="n"/>
      <c r="K852" s="96" t="n"/>
      <c r="L852" s="96" t="n"/>
      <c r="M852" s="96" t="n"/>
      <c r="N852" s="96" t="n"/>
      <c r="O852" s="96" t="n"/>
      <c r="P852" s="100" t="n"/>
      <c r="Q852" s="96" t="n"/>
      <c r="R852" s="96" t="n"/>
      <c r="S852" s="96" t="n"/>
      <c r="T852" s="96" t="n"/>
      <c r="U852" s="96" t="n"/>
      <c r="V852" s="96" t="n"/>
      <c r="W852" s="119" t="inlineStr">
        <is>
          <t>✅ 可导入</t>
        </is>
      </c>
    </row>
    <row r="853" customFormat="1" s="95">
      <c r="A853" s="100" t="n"/>
      <c r="B853" s="97" t="n"/>
      <c r="C853" s="97" t="n"/>
      <c r="D853" s="97" t="n"/>
      <c r="E853" s="97">
        <f>SUM(C853:D853)</f>
        <v/>
      </c>
      <c r="F853" s="97" t="n"/>
      <c r="G853" s="97" t="n"/>
      <c r="H853" s="97" t="n"/>
      <c r="I853" s="97">
        <f>SUM(F853:H853)</f>
        <v/>
      </c>
      <c r="J853" s="97" t="n"/>
      <c r="K853" s="97" t="n"/>
      <c r="L853" s="97" t="n"/>
      <c r="M853" s="97" t="n"/>
      <c r="N853" s="97" t="n"/>
      <c r="O853" s="97" t="n"/>
      <c r="P853" s="100" t="n"/>
      <c r="Q853" s="97" t="n"/>
      <c r="R853" s="97" t="n"/>
      <c r="S853" s="97" t="n"/>
      <c r="T853" s="97" t="n"/>
      <c r="U853" s="97" t="n"/>
      <c r="V853" s="97" t="n"/>
      <c r="W853" s="119" t="inlineStr">
        <is>
          <t>✅ 可导入</t>
        </is>
      </c>
    </row>
    <row r="854" customFormat="1" s="95">
      <c r="A854" s="100" t="n"/>
      <c r="B854" s="96" t="n"/>
      <c r="C854" s="96" t="n"/>
      <c r="D854" s="96" t="n"/>
      <c r="E854" s="96">
        <f>SUM(C854:D854)</f>
        <v/>
      </c>
      <c r="F854" s="96" t="n"/>
      <c r="G854" s="96" t="n"/>
      <c r="H854" s="96" t="n"/>
      <c r="I854" s="96">
        <f>SUM(F854:H854)</f>
        <v/>
      </c>
      <c r="J854" s="96" t="n"/>
      <c r="K854" s="96" t="n"/>
      <c r="L854" s="96" t="n"/>
      <c r="M854" s="96" t="n"/>
      <c r="N854" s="96" t="n"/>
      <c r="O854" s="96" t="n"/>
      <c r="P854" s="100" t="n"/>
      <c r="Q854" s="96" t="n"/>
      <c r="R854" s="96" t="n"/>
      <c r="S854" s="96" t="n"/>
      <c r="T854" s="96" t="n"/>
      <c r="U854" s="96" t="n"/>
      <c r="V854" s="96" t="n"/>
      <c r="W854" s="119" t="inlineStr">
        <is>
          <t>✅ 可导入</t>
        </is>
      </c>
    </row>
    <row r="855" customFormat="1" s="95">
      <c r="A855" s="100" t="n"/>
      <c r="B855" s="97" t="n"/>
      <c r="C855" s="97" t="n"/>
      <c r="D855" s="97" t="n"/>
      <c r="E855" s="97">
        <f>SUM(C855:D855)</f>
        <v/>
      </c>
      <c r="F855" s="97" t="n"/>
      <c r="G855" s="97" t="n"/>
      <c r="H855" s="97" t="n"/>
      <c r="I855" s="97">
        <f>SUM(F855:H855)</f>
        <v/>
      </c>
      <c r="J855" s="97" t="n"/>
      <c r="K855" s="97" t="n"/>
      <c r="L855" s="97" t="n"/>
      <c r="M855" s="97" t="n"/>
      <c r="N855" s="97" t="n"/>
      <c r="O855" s="97" t="n"/>
      <c r="P855" s="100" t="n"/>
      <c r="Q855" s="97" t="n"/>
      <c r="R855" s="97" t="n"/>
      <c r="S855" s="97" t="n"/>
      <c r="T855" s="97" t="n"/>
      <c r="U855" s="97" t="n"/>
      <c r="V855" s="97" t="n"/>
      <c r="W855" s="119" t="inlineStr">
        <is>
          <t>✅ 可导入</t>
        </is>
      </c>
    </row>
    <row r="856" customFormat="1" s="95">
      <c r="A856" s="100" t="n"/>
      <c r="B856" s="96" t="n"/>
      <c r="C856" s="96" t="n"/>
      <c r="D856" s="96" t="n"/>
      <c r="E856" s="96">
        <f>SUM(C856:D856)</f>
        <v/>
      </c>
      <c r="F856" s="96" t="n"/>
      <c r="G856" s="96" t="n"/>
      <c r="H856" s="96" t="n"/>
      <c r="I856" s="96">
        <f>SUM(F856:H856)</f>
        <v/>
      </c>
      <c r="J856" s="96" t="n"/>
      <c r="K856" s="96" t="n"/>
      <c r="L856" s="96" t="n"/>
      <c r="M856" s="96" t="n"/>
      <c r="N856" s="96" t="n"/>
      <c r="O856" s="96" t="n"/>
      <c r="P856" s="100" t="n"/>
      <c r="Q856" s="96" t="n"/>
      <c r="R856" s="96" t="n"/>
      <c r="S856" s="96" t="n"/>
      <c r="T856" s="96" t="n"/>
      <c r="U856" s="96" t="n"/>
      <c r="V856" s="96" t="n"/>
      <c r="W856" s="119" t="inlineStr">
        <is>
          <t>✅ 可导入</t>
        </is>
      </c>
    </row>
    <row r="857" customFormat="1" s="95">
      <c r="A857" s="100" t="n"/>
      <c r="B857" s="97" t="n"/>
      <c r="C857" s="97" t="n"/>
      <c r="D857" s="97" t="n"/>
      <c r="E857" s="97">
        <f>SUM(C857:D857)</f>
        <v/>
      </c>
      <c r="F857" s="97" t="n"/>
      <c r="G857" s="97" t="n"/>
      <c r="H857" s="97" t="n"/>
      <c r="I857" s="97">
        <f>SUM(F857:H857)</f>
        <v/>
      </c>
      <c r="J857" s="97" t="n"/>
      <c r="K857" s="97" t="n"/>
      <c r="L857" s="97" t="n"/>
      <c r="M857" s="97" t="n"/>
      <c r="N857" s="97" t="n"/>
      <c r="O857" s="97" t="n"/>
      <c r="P857" s="100" t="n"/>
      <c r="Q857" s="97" t="n"/>
      <c r="R857" s="97" t="n"/>
      <c r="S857" s="97" t="n"/>
      <c r="T857" s="97" t="n"/>
      <c r="U857" s="97" t="n"/>
      <c r="V857" s="97" t="n"/>
      <c r="W857" s="119" t="inlineStr">
        <is>
          <t>✅ 可导入</t>
        </is>
      </c>
    </row>
    <row r="858" customFormat="1" s="95">
      <c r="A858" s="100" t="n"/>
      <c r="B858" s="96" t="n"/>
      <c r="C858" s="96" t="n"/>
      <c r="D858" s="96" t="n"/>
      <c r="E858" s="96">
        <f>SUM(C858:D858)</f>
        <v/>
      </c>
      <c r="F858" s="96" t="n"/>
      <c r="G858" s="96" t="n"/>
      <c r="H858" s="96" t="n"/>
      <c r="I858" s="96">
        <f>SUM(F858:H858)</f>
        <v/>
      </c>
      <c r="J858" s="96" t="n"/>
      <c r="K858" s="96" t="n"/>
      <c r="L858" s="96" t="n"/>
      <c r="M858" s="96" t="n"/>
      <c r="N858" s="96" t="n"/>
      <c r="O858" s="96" t="n"/>
      <c r="P858" s="100" t="n"/>
      <c r="Q858" s="96" t="n"/>
      <c r="R858" s="96" t="n"/>
      <c r="S858" s="96" t="n"/>
      <c r="T858" s="96" t="n"/>
      <c r="U858" s="96" t="n"/>
      <c r="V858" s="96" t="n"/>
      <c r="W858" s="119" t="inlineStr">
        <is>
          <t>✅ 可导入</t>
        </is>
      </c>
    </row>
    <row r="859" customFormat="1" s="95">
      <c r="A859" s="100" t="n"/>
      <c r="B859" s="97" t="n"/>
      <c r="C859" s="97" t="n"/>
      <c r="D859" s="97" t="n"/>
      <c r="E859" s="97">
        <f>SUM(C859:D859)</f>
        <v/>
      </c>
      <c r="F859" s="97" t="n"/>
      <c r="G859" s="97" t="n"/>
      <c r="H859" s="97" t="n"/>
      <c r="I859" s="97">
        <f>SUM(F859:H859)</f>
        <v/>
      </c>
      <c r="J859" s="97" t="n"/>
      <c r="K859" s="97" t="n"/>
      <c r="L859" s="97" t="n"/>
      <c r="M859" s="97" t="n"/>
      <c r="N859" s="97" t="n"/>
      <c r="O859" s="97" t="n"/>
      <c r="P859" s="100" t="n"/>
      <c r="Q859" s="97" t="n"/>
      <c r="R859" s="97" t="n"/>
      <c r="S859" s="97" t="n"/>
      <c r="T859" s="97" t="n"/>
      <c r="U859" s="97" t="n"/>
      <c r="V859" s="97" t="n"/>
      <c r="W859" s="119" t="inlineStr">
        <is>
          <t>✅ 可导入</t>
        </is>
      </c>
    </row>
    <row r="860" customFormat="1" s="95">
      <c r="A860" s="100" t="n"/>
      <c r="B860" s="96" t="n"/>
      <c r="C860" s="96" t="n"/>
      <c r="D860" s="96" t="n"/>
      <c r="E860" s="96">
        <f>SUM(C860:D860)</f>
        <v/>
      </c>
      <c r="F860" s="96" t="n"/>
      <c r="G860" s="96" t="n"/>
      <c r="H860" s="96" t="n"/>
      <c r="I860" s="96">
        <f>SUM(F860:H860)</f>
        <v/>
      </c>
      <c r="J860" s="96" t="n"/>
      <c r="K860" s="96" t="n"/>
      <c r="L860" s="96" t="n"/>
      <c r="M860" s="96" t="n"/>
      <c r="N860" s="96" t="n"/>
      <c r="O860" s="96" t="n"/>
      <c r="P860" s="100" t="n"/>
      <c r="Q860" s="96" t="n"/>
      <c r="R860" s="96" t="n"/>
      <c r="S860" s="96" t="n"/>
      <c r="T860" s="96" t="n"/>
      <c r="U860" s="96" t="n"/>
      <c r="V860" s="96" t="n"/>
      <c r="W860" s="119" t="inlineStr">
        <is>
          <t>✅ 可导入</t>
        </is>
      </c>
    </row>
    <row r="861" customFormat="1" s="95">
      <c r="A861" s="100" t="n"/>
      <c r="B861" s="97" t="n"/>
      <c r="C861" s="97" t="n"/>
      <c r="D861" s="97" t="n"/>
      <c r="E861" s="97">
        <f>SUM(C861:D861)</f>
        <v/>
      </c>
      <c r="F861" s="97" t="n"/>
      <c r="G861" s="97" t="n"/>
      <c r="H861" s="97" t="n"/>
      <c r="I861" s="97">
        <f>SUM(F861:H861)</f>
        <v/>
      </c>
      <c r="J861" s="97" t="n"/>
      <c r="K861" s="97" t="n"/>
      <c r="L861" s="97" t="n"/>
      <c r="M861" s="97" t="n"/>
      <c r="N861" s="97" t="n"/>
      <c r="O861" s="97" t="n"/>
      <c r="P861" s="100" t="n"/>
      <c r="Q861" s="97" t="n"/>
      <c r="R861" s="97" t="n"/>
      <c r="S861" s="97" t="n"/>
      <c r="T861" s="97" t="n"/>
      <c r="U861" s="97" t="n"/>
      <c r="V861" s="97" t="n"/>
      <c r="W861" s="119" t="inlineStr">
        <is>
          <t>✅ 可导入</t>
        </is>
      </c>
    </row>
    <row r="862" customFormat="1" s="95">
      <c r="A862" s="100" t="n"/>
      <c r="B862" s="96" t="n"/>
      <c r="C862" s="96" t="n"/>
      <c r="D862" s="96" t="n"/>
      <c r="E862" s="96">
        <f>SUM(C862:D862)</f>
        <v/>
      </c>
      <c r="F862" s="96" t="n"/>
      <c r="G862" s="96" t="n"/>
      <c r="H862" s="96" t="n"/>
      <c r="I862" s="96">
        <f>SUM(F862:H862)</f>
        <v/>
      </c>
      <c r="J862" s="96" t="n"/>
      <c r="K862" s="96" t="n"/>
      <c r="L862" s="96" t="n"/>
      <c r="M862" s="96" t="n"/>
      <c r="N862" s="96" t="n"/>
      <c r="O862" s="96" t="n"/>
      <c r="P862" s="100" t="n"/>
      <c r="Q862" s="96" t="n"/>
      <c r="R862" s="96" t="n"/>
      <c r="S862" s="96" t="n"/>
      <c r="T862" s="96" t="n"/>
      <c r="U862" s="96" t="n"/>
      <c r="V862" s="96" t="n"/>
      <c r="W862" s="119" t="inlineStr">
        <is>
          <t>✅ 可导入</t>
        </is>
      </c>
    </row>
    <row r="863" customFormat="1" s="95">
      <c r="A863" s="100" t="n"/>
      <c r="B863" s="97" t="n"/>
      <c r="C863" s="97" t="n"/>
      <c r="D863" s="97" t="n"/>
      <c r="E863" s="97">
        <f>SUM(C863:D863)</f>
        <v/>
      </c>
      <c r="F863" s="97" t="n"/>
      <c r="G863" s="97" t="n"/>
      <c r="H863" s="97" t="n"/>
      <c r="I863" s="97">
        <f>SUM(F863:H863)</f>
        <v/>
      </c>
      <c r="J863" s="97" t="n"/>
      <c r="K863" s="97" t="n"/>
      <c r="L863" s="97" t="n"/>
      <c r="M863" s="97" t="n"/>
      <c r="N863" s="97" t="n"/>
      <c r="O863" s="97" t="n"/>
      <c r="P863" s="100" t="n"/>
      <c r="Q863" s="97" t="n"/>
      <c r="R863" s="97" t="n"/>
      <c r="S863" s="97" t="n"/>
      <c r="T863" s="97" t="n"/>
      <c r="U863" s="97" t="n"/>
      <c r="V863" s="97" t="n"/>
      <c r="W863" s="119" t="inlineStr">
        <is>
          <t>✅ 可导入</t>
        </is>
      </c>
    </row>
    <row r="864" customFormat="1" s="95">
      <c r="A864" s="100" t="n"/>
      <c r="B864" s="96" t="n"/>
      <c r="C864" s="96" t="n"/>
      <c r="D864" s="96" t="n"/>
      <c r="E864" s="96">
        <f>SUM(C864:D864)</f>
        <v/>
      </c>
      <c r="F864" s="96" t="n"/>
      <c r="G864" s="96" t="n"/>
      <c r="H864" s="96" t="n"/>
      <c r="I864" s="96">
        <f>SUM(F864:H864)</f>
        <v/>
      </c>
      <c r="J864" s="96" t="n"/>
      <c r="K864" s="96" t="n"/>
      <c r="L864" s="96" t="n"/>
      <c r="M864" s="96" t="n"/>
      <c r="N864" s="96" t="n"/>
      <c r="O864" s="96" t="n"/>
      <c r="P864" s="100" t="n"/>
      <c r="Q864" s="96" t="n"/>
      <c r="R864" s="96" t="n"/>
      <c r="S864" s="96" t="n"/>
      <c r="T864" s="96" t="n"/>
      <c r="U864" s="96" t="n"/>
      <c r="V864" s="96" t="n"/>
      <c r="W864" s="119" t="inlineStr">
        <is>
          <t>✅ 可导入</t>
        </is>
      </c>
    </row>
    <row r="865" customFormat="1" s="95">
      <c r="A865" s="100" t="n"/>
      <c r="B865" s="97" t="n"/>
      <c r="C865" s="97" t="n"/>
      <c r="D865" s="97" t="n"/>
      <c r="E865" s="97">
        <f>SUM(C865:D865)</f>
        <v/>
      </c>
      <c r="F865" s="97" t="n"/>
      <c r="G865" s="97" t="n"/>
      <c r="H865" s="97" t="n"/>
      <c r="I865" s="97">
        <f>SUM(F865:H865)</f>
        <v/>
      </c>
      <c r="J865" s="97" t="n"/>
      <c r="K865" s="97" t="n"/>
      <c r="L865" s="97" t="n"/>
      <c r="M865" s="97" t="n"/>
      <c r="N865" s="97" t="n"/>
      <c r="O865" s="97" t="n"/>
      <c r="P865" s="100" t="n"/>
      <c r="Q865" s="97" t="n"/>
      <c r="R865" s="97" t="n"/>
      <c r="S865" s="97" t="n"/>
      <c r="T865" s="97" t="n"/>
      <c r="U865" s="97" t="n"/>
      <c r="V865" s="97" t="n"/>
      <c r="W865" s="119" t="inlineStr">
        <is>
          <t>✅ 可导入</t>
        </is>
      </c>
    </row>
    <row r="866" customFormat="1" s="95">
      <c r="A866" s="100" t="n"/>
      <c r="B866" s="96" t="n"/>
      <c r="C866" s="96" t="n"/>
      <c r="D866" s="96" t="n"/>
      <c r="E866" s="96">
        <f>SUM(C866:D866)</f>
        <v/>
      </c>
      <c r="F866" s="96" t="n"/>
      <c r="G866" s="96" t="n"/>
      <c r="H866" s="96" t="n"/>
      <c r="I866" s="96">
        <f>SUM(F866:H866)</f>
        <v/>
      </c>
      <c r="J866" s="96" t="n"/>
      <c r="K866" s="96" t="n"/>
      <c r="L866" s="96" t="n"/>
      <c r="M866" s="96" t="n"/>
      <c r="N866" s="96" t="n"/>
      <c r="O866" s="96" t="n"/>
      <c r="P866" s="100" t="n"/>
      <c r="Q866" s="96" t="n"/>
      <c r="R866" s="96" t="n"/>
      <c r="S866" s="96" t="n"/>
      <c r="T866" s="96" t="n"/>
      <c r="U866" s="96" t="n"/>
      <c r="V866" s="96" t="n"/>
      <c r="W866" s="119" t="inlineStr">
        <is>
          <t>✅ 可导入</t>
        </is>
      </c>
    </row>
    <row r="867" customFormat="1" s="95">
      <c r="A867" s="100" t="n"/>
      <c r="B867" s="97" t="n"/>
      <c r="C867" s="97" t="n"/>
      <c r="D867" s="97" t="n"/>
      <c r="E867" s="97">
        <f>SUM(C867:D867)</f>
        <v/>
      </c>
      <c r="F867" s="97" t="n"/>
      <c r="G867" s="97" t="n"/>
      <c r="H867" s="97" t="n"/>
      <c r="I867" s="97">
        <f>SUM(F867:H867)</f>
        <v/>
      </c>
      <c r="J867" s="97" t="n"/>
      <c r="K867" s="97" t="n"/>
      <c r="L867" s="97" t="n"/>
      <c r="M867" s="97" t="n"/>
      <c r="N867" s="97" t="n"/>
      <c r="O867" s="97" t="n"/>
      <c r="P867" s="100" t="n"/>
      <c r="Q867" s="97" t="n"/>
      <c r="R867" s="97" t="n"/>
      <c r="S867" s="97" t="n"/>
      <c r="T867" s="97" t="n"/>
      <c r="U867" s="97" t="n"/>
      <c r="V867" s="97" t="n"/>
      <c r="W867" s="119" t="inlineStr">
        <is>
          <t>✅ 可导入</t>
        </is>
      </c>
    </row>
    <row r="868" customFormat="1" s="95">
      <c r="A868" s="100" t="n"/>
      <c r="B868" s="96" t="n"/>
      <c r="C868" s="96" t="n"/>
      <c r="D868" s="96" t="n"/>
      <c r="E868" s="96">
        <f>SUM(C868:D868)</f>
        <v/>
      </c>
      <c r="F868" s="96" t="n"/>
      <c r="G868" s="96" t="n"/>
      <c r="H868" s="96" t="n"/>
      <c r="I868" s="96">
        <f>SUM(F868:H868)</f>
        <v/>
      </c>
      <c r="J868" s="96" t="n"/>
      <c r="K868" s="96" t="n"/>
      <c r="L868" s="96" t="n"/>
      <c r="M868" s="96" t="n"/>
      <c r="N868" s="96" t="n"/>
      <c r="O868" s="96" t="n"/>
      <c r="P868" s="100" t="n"/>
      <c r="Q868" s="96" t="n"/>
      <c r="R868" s="96" t="n"/>
      <c r="S868" s="96" t="n"/>
      <c r="T868" s="96" t="n"/>
      <c r="U868" s="96" t="n"/>
      <c r="V868" s="96" t="n"/>
      <c r="W868" s="119" t="inlineStr">
        <is>
          <t>✅ 可导入</t>
        </is>
      </c>
    </row>
    <row r="869" customFormat="1" s="95">
      <c r="A869" s="100" t="n"/>
      <c r="B869" s="97" t="n"/>
      <c r="C869" s="97" t="n"/>
      <c r="D869" s="97" t="n"/>
      <c r="E869" s="97">
        <f>SUM(C869:D869)</f>
        <v/>
      </c>
      <c r="F869" s="97" t="n"/>
      <c r="G869" s="97" t="n"/>
      <c r="H869" s="97" t="n"/>
      <c r="I869" s="97">
        <f>SUM(F869:H869)</f>
        <v/>
      </c>
      <c r="J869" s="97" t="n"/>
      <c r="K869" s="97" t="n"/>
      <c r="L869" s="97" t="n"/>
      <c r="M869" s="97" t="n"/>
      <c r="N869" s="97" t="n"/>
      <c r="O869" s="97" t="n"/>
      <c r="P869" s="100" t="n"/>
      <c r="Q869" s="97" t="n"/>
      <c r="R869" s="97" t="n"/>
      <c r="S869" s="97" t="n"/>
      <c r="T869" s="97" t="n"/>
      <c r="U869" s="97" t="n"/>
      <c r="V869" s="97" t="n"/>
      <c r="W869" s="119" t="inlineStr">
        <is>
          <t>✅ 可导入</t>
        </is>
      </c>
    </row>
    <row r="870" customFormat="1" s="95">
      <c r="A870" s="100" t="n"/>
      <c r="B870" s="96" t="n"/>
      <c r="C870" s="96" t="n"/>
      <c r="D870" s="96" t="n"/>
      <c r="E870" s="96">
        <f>SUM(C870:D870)</f>
        <v/>
      </c>
      <c r="F870" s="96" t="n"/>
      <c r="G870" s="96" t="n"/>
      <c r="H870" s="96" t="n"/>
      <c r="I870" s="96">
        <f>SUM(F870:H870)</f>
        <v/>
      </c>
      <c r="J870" s="96" t="n"/>
      <c r="K870" s="96" t="n"/>
      <c r="L870" s="96" t="n"/>
      <c r="M870" s="96" t="n"/>
      <c r="N870" s="96" t="n"/>
      <c r="O870" s="96" t="n"/>
      <c r="P870" s="100" t="n"/>
      <c r="Q870" s="96" t="n"/>
      <c r="R870" s="96" t="n"/>
      <c r="S870" s="96" t="n"/>
      <c r="T870" s="96" t="n"/>
      <c r="U870" s="96" t="n"/>
      <c r="V870" s="96" t="n"/>
      <c r="W870" s="119" t="inlineStr">
        <is>
          <t>✅ 可导入</t>
        </is>
      </c>
    </row>
    <row r="871" customFormat="1" s="95">
      <c r="A871" s="100" t="n"/>
      <c r="B871" s="97" t="n"/>
      <c r="C871" s="97" t="n"/>
      <c r="D871" s="97" t="n"/>
      <c r="E871" s="97">
        <f>SUM(C871:D871)</f>
        <v/>
      </c>
      <c r="F871" s="97" t="n"/>
      <c r="G871" s="97" t="n"/>
      <c r="H871" s="97" t="n"/>
      <c r="I871" s="97">
        <f>SUM(F871:H871)</f>
        <v/>
      </c>
      <c r="J871" s="97" t="n"/>
      <c r="K871" s="97" t="n"/>
      <c r="L871" s="97" t="n"/>
      <c r="M871" s="97" t="n"/>
      <c r="N871" s="97" t="n"/>
      <c r="O871" s="97" t="n"/>
      <c r="P871" s="100" t="n"/>
      <c r="Q871" s="97" t="n"/>
      <c r="R871" s="97" t="n"/>
      <c r="S871" s="97" t="n"/>
      <c r="T871" s="97" t="n"/>
      <c r="U871" s="97" t="n"/>
      <c r="V871" s="97" t="n"/>
      <c r="W871" s="119" t="inlineStr">
        <is>
          <t>✅ 可导入</t>
        </is>
      </c>
    </row>
    <row r="872" customFormat="1" s="95">
      <c r="A872" s="100" t="n"/>
      <c r="B872" s="96" t="n"/>
      <c r="C872" s="96" t="n"/>
      <c r="D872" s="96" t="n"/>
      <c r="E872" s="96">
        <f>SUM(C872:D872)</f>
        <v/>
      </c>
      <c r="F872" s="96" t="n"/>
      <c r="G872" s="96" t="n"/>
      <c r="H872" s="96" t="n"/>
      <c r="I872" s="96">
        <f>SUM(F872:H872)</f>
        <v/>
      </c>
      <c r="J872" s="96" t="n"/>
      <c r="K872" s="96" t="n"/>
      <c r="L872" s="96" t="n"/>
      <c r="M872" s="96" t="n"/>
      <c r="N872" s="96" t="n"/>
      <c r="O872" s="96" t="n"/>
      <c r="P872" s="100" t="n"/>
      <c r="Q872" s="96" t="n"/>
      <c r="R872" s="96" t="n"/>
      <c r="S872" s="96" t="n"/>
      <c r="T872" s="96" t="n"/>
      <c r="U872" s="96" t="n"/>
      <c r="V872" s="96" t="n"/>
      <c r="W872" s="119" t="inlineStr">
        <is>
          <t>✅ 可导入</t>
        </is>
      </c>
    </row>
    <row r="873" customFormat="1" s="95">
      <c r="A873" s="100" t="n"/>
      <c r="B873" s="97" t="n"/>
      <c r="C873" s="97" t="n"/>
      <c r="D873" s="97" t="n"/>
      <c r="E873" s="97">
        <f>SUM(C873:D873)</f>
        <v/>
      </c>
      <c r="F873" s="97" t="n"/>
      <c r="G873" s="97" t="n"/>
      <c r="H873" s="97" t="n"/>
      <c r="I873" s="97">
        <f>SUM(F873:H873)</f>
        <v/>
      </c>
      <c r="J873" s="97" t="n"/>
      <c r="K873" s="97" t="n"/>
      <c r="L873" s="97" t="n"/>
      <c r="M873" s="97" t="n"/>
      <c r="N873" s="97" t="n"/>
      <c r="O873" s="97" t="n"/>
      <c r="P873" s="100" t="n"/>
      <c r="Q873" s="97" t="n"/>
      <c r="R873" s="97" t="n"/>
      <c r="S873" s="97" t="n"/>
      <c r="T873" s="97" t="n"/>
      <c r="U873" s="97" t="n"/>
      <c r="V873" s="97" t="n"/>
      <c r="W873" s="119" t="inlineStr">
        <is>
          <t>✅ 可导入</t>
        </is>
      </c>
    </row>
    <row r="874" customFormat="1" s="95">
      <c r="A874" s="100" t="n"/>
      <c r="B874" s="96" t="n"/>
      <c r="C874" s="96" t="n"/>
      <c r="D874" s="96" t="n"/>
      <c r="E874" s="96">
        <f>SUM(C874:D874)</f>
        <v/>
      </c>
      <c r="F874" s="96" t="n"/>
      <c r="G874" s="96" t="n"/>
      <c r="H874" s="96" t="n"/>
      <c r="I874" s="96">
        <f>SUM(F874:H874)</f>
        <v/>
      </c>
      <c r="J874" s="96" t="n"/>
      <c r="K874" s="96" t="n"/>
      <c r="L874" s="96" t="n"/>
      <c r="M874" s="96" t="n"/>
      <c r="N874" s="96" t="n"/>
      <c r="O874" s="96" t="n"/>
      <c r="P874" s="100" t="n"/>
      <c r="Q874" s="96" t="n"/>
      <c r="R874" s="96" t="n"/>
      <c r="S874" s="96" t="n"/>
      <c r="T874" s="96" t="n"/>
      <c r="U874" s="96" t="n"/>
      <c r="V874" s="96" t="n"/>
      <c r="W874" s="119" t="inlineStr">
        <is>
          <t>✅ 可导入</t>
        </is>
      </c>
    </row>
    <row r="875" customFormat="1" s="95">
      <c r="A875" s="100" t="n"/>
      <c r="B875" s="97" t="n"/>
      <c r="C875" s="97" t="n"/>
      <c r="D875" s="97" t="n"/>
      <c r="E875" s="97">
        <f>SUM(C875:D875)</f>
        <v/>
      </c>
      <c r="F875" s="97" t="n"/>
      <c r="G875" s="97" t="n"/>
      <c r="H875" s="97" t="n"/>
      <c r="I875" s="97">
        <f>SUM(F875:H875)</f>
        <v/>
      </c>
      <c r="J875" s="97" t="n"/>
      <c r="K875" s="97" t="n"/>
      <c r="L875" s="97" t="n"/>
      <c r="M875" s="97" t="n"/>
      <c r="N875" s="97" t="n"/>
      <c r="O875" s="97" t="n"/>
      <c r="P875" s="100" t="n"/>
      <c r="Q875" s="97" t="n"/>
      <c r="R875" s="97" t="n"/>
      <c r="S875" s="97" t="n"/>
      <c r="T875" s="97" t="n"/>
      <c r="U875" s="97" t="n"/>
      <c r="V875" s="97" t="n"/>
      <c r="W875" s="119" t="inlineStr">
        <is>
          <t>✅ 可导入</t>
        </is>
      </c>
    </row>
    <row r="876" customFormat="1" s="95">
      <c r="A876" s="100" t="n"/>
      <c r="B876" s="96" t="n"/>
      <c r="C876" s="96" t="n"/>
      <c r="D876" s="96" t="n"/>
      <c r="E876" s="96">
        <f>SUM(C876:D876)</f>
        <v/>
      </c>
      <c r="F876" s="96" t="n"/>
      <c r="G876" s="96" t="n"/>
      <c r="H876" s="96" t="n"/>
      <c r="I876" s="96">
        <f>SUM(F876:H876)</f>
        <v/>
      </c>
      <c r="J876" s="96" t="n"/>
      <c r="K876" s="96" t="n"/>
      <c r="L876" s="96" t="n"/>
      <c r="M876" s="96" t="n"/>
      <c r="N876" s="96" t="n"/>
      <c r="O876" s="96" t="n"/>
      <c r="P876" s="100" t="n"/>
      <c r="Q876" s="96" t="n"/>
      <c r="R876" s="96" t="n"/>
      <c r="S876" s="96" t="n"/>
      <c r="T876" s="96" t="n"/>
      <c r="U876" s="96" t="n"/>
      <c r="V876" s="96" t="n"/>
      <c r="W876" s="119" t="inlineStr">
        <is>
          <t>✅ 可导入</t>
        </is>
      </c>
    </row>
    <row r="877" customFormat="1" s="95">
      <c r="A877" s="100" t="n"/>
      <c r="B877" s="97" t="n"/>
      <c r="C877" s="97" t="n"/>
      <c r="D877" s="97" t="n"/>
      <c r="E877" s="97">
        <f>SUM(C877:D877)</f>
        <v/>
      </c>
      <c r="F877" s="97" t="n"/>
      <c r="G877" s="97" t="n"/>
      <c r="H877" s="97" t="n"/>
      <c r="I877" s="97">
        <f>SUM(F877:H877)</f>
        <v/>
      </c>
      <c r="J877" s="97" t="n"/>
      <c r="K877" s="97" t="n"/>
      <c r="L877" s="97" t="n"/>
      <c r="M877" s="97" t="n"/>
      <c r="N877" s="97" t="n"/>
      <c r="O877" s="97" t="n"/>
      <c r="P877" s="100" t="n"/>
      <c r="Q877" s="97" t="n"/>
      <c r="R877" s="97" t="n"/>
      <c r="S877" s="97" t="n"/>
      <c r="T877" s="97" t="n"/>
      <c r="U877" s="97" t="n"/>
      <c r="V877" s="97" t="n"/>
      <c r="W877" s="119" t="inlineStr">
        <is>
          <t>✅ 可导入</t>
        </is>
      </c>
    </row>
    <row r="878" customFormat="1" s="95">
      <c r="A878" s="100" t="n"/>
      <c r="B878" s="96" t="n"/>
      <c r="C878" s="96" t="n"/>
      <c r="D878" s="96" t="n"/>
      <c r="E878" s="96">
        <f>SUM(C878:D878)</f>
        <v/>
      </c>
      <c r="F878" s="96" t="n"/>
      <c r="G878" s="96" t="n"/>
      <c r="H878" s="96" t="n"/>
      <c r="I878" s="96">
        <f>SUM(F878:H878)</f>
        <v/>
      </c>
      <c r="J878" s="96" t="n"/>
      <c r="K878" s="96" t="n"/>
      <c r="L878" s="96" t="n"/>
      <c r="M878" s="96" t="n"/>
      <c r="N878" s="96" t="n"/>
      <c r="O878" s="96" t="n"/>
      <c r="P878" s="100" t="n"/>
      <c r="Q878" s="96" t="n"/>
      <c r="R878" s="96" t="n"/>
      <c r="S878" s="96" t="n"/>
      <c r="T878" s="96" t="n"/>
      <c r="U878" s="96" t="n"/>
      <c r="V878" s="96" t="n"/>
      <c r="W878" s="119" t="inlineStr">
        <is>
          <t>✅ 可导入</t>
        </is>
      </c>
    </row>
    <row r="879" customFormat="1" s="95">
      <c r="A879" s="100" t="n"/>
      <c r="B879" s="97" t="n"/>
      <c r="C879" s="97" t="n"/>
      <c r="D879" s="97" t="n"/>
      <c r="E879" s="97">
        <f>SUM(C879:D879)</f>
        <v/>
      </c>
      <c r="F879" s="97" t="n"/>
      <c r="G879" s="97" t="n"/>
      <c r="H879" s="97" t="n"/>
      <c r="I879" s="97">
        <f>SUM(F879:H879)</f>
        <v/>
      </c>
      <c r="J879" s="97" t="n"/>
      <c r="K879" s="97" t="n"/>
      <c r="L879" s="97" t="n"/>
      <c r="M879" s="97" t="n"/>
      <c r="N879" s="97" t="n"/>
      <c r="O879" s="97" t="n"/>
      <c r="P879" s="100" t="n"/>
      <c r="Q879" s="97" t="n"/>
      <c r="R879" s="97" t="n"/>
      <c r="S879" s="97" t="n"/>
      <c r="T879" s="97" t="n"/>
      <c r="U879" s="97" t="n"/>
      <c r="V879" s="97" t="n"/>
      <c r="W879" s="119" t="inlineStr">
        <is>
          <t>✅ 可导入</t>
        </is>
      </c>
    </row>
    <row r="880" customFormat="1" s="95">
      <c r="A880" s="100" t="n"/>
      <c r="B880" s="96" t="n"/>
      <c r="C880" s="96" t="n"/>
      <c r="D880" s="96" t="n"/>
      <c r="E880" s="96">
        <f>SUM(C880:D880)</f>
        <v/>
      </c>
      <c r="F880" s="96" t="n"/>
      <c r="G880" s="96" t="n"/>
      <c r="H880" s="96" t="n"/>
      <c r="I880" s="96">
        <f>SUM(F880:H880)</f>
        <v/>
      </c>
      <c r="J880" s="96" t="n"/>
      <c r="K880" s="96" t="n"/>
      <c r="L880" s="96" t="n"/>
      <c r="M880" s="96" t="n"/>
      <c r="N880" s="96" t="n"/>
      <c r="O880" s="96" t="n"/>
      <c r="P880" s="100" t="n"/>
      <c r="Q880" s="96" t="n"/>
      <c r="R880" s="96" t="n"/>
      <c r="S880" s="96" t="n"/>
      <c r="T880" s="96" t="n"/>
      <c r="U880" s="96" t="n"/>
      <c r="V880" s="96" t="n"/>
      <c r="W880" s="119" t="inlineStr">
        <is>
          <t>✅ 可导入</t>
        </is>
      </c>
    </row>
    <row r="881" customFormat="1" s="95">
      <c r="A881" s="100" t="n"/>
      <c r="B881" s="97" t="n"/>
      <c r="C881" s="97" t="n"/>
      <c r="D881" s="97" t="n"/>
      <c r="E881" s="97">
        <f>SUM(C881:D881)</f>
        <v/>
      </c>
      <c r="F881" s="97" t="n"/>
      <c r="G881" s="97" t="n"/>
      <c r="H881" s="97" t="n"/>
      <c r="I881" s="97">
        <f>SUM(F881:H881)</f>
        <v/>
      </c>
      <c r="J881" s="97" t="n"/>
      <c r="K881" s="97" t="n"/>
      <c r="L881" s="97" t="n"/>
      <c r="M881" s="97" t="n"/>
      <c r="N881" s="97" t="n"/>
      <c r="O881" s="97" t="n"/>
      <c r="P881" s="100" t="n"/>
      <c r="Q881" s="97" t="n"/>
      <c r="R881" s="97" t="n"/>
      <c r="S881" s="97" t="n"/>
      <c r="T881" s="97" t="n"/>
      <c r="U881" s="97" t="n"/>
      <c r="V881" s="97" t="n"/>
      <c r="W881" s="119" t="inlineStr">
        <is>
          <t>✅ 可导入</t>
        </is>
      </c>
    </row>
    <row r="882" customFormat="1" s="95">
      <c r="A882" s="100" t="n"/>
      <c r="B882" s="96" t="n"/>
      <c r="C882" s="96" t="n"/>
      <c r="D882" s="96" t="n"/>
      <c r="E882" s="96">
        <f>SUM(C882:D882)</f>
        <v/>
      </c>
      <c r="F882" s="96" t="n"/>
      <c r="G882" s="96" t="n"/>
      <c r="H882" s="96" t="n"/>
      <c r="I882" s="96">
        <f>SUM(F882:H882)</f>
        <v/>
      </c>
      <c r="J882" s="96" t="n"/>
      <c r="K882" s="96" t="n"/>
      <c r="L882" s="96" t="n"/>
      <c r="M882" s="96" t="n"/>
      <c r="N882" s="96" t="n"/>
      <c r="O882" s="96" t="n"/>
      <c r="P882" s="100" t="n"/>
      <c r="Q882" s="96" t="n"/>
      <c r="R882" s="96" t="n"/>
      <c r="S882" s="96" t="n"/>
      <c r="T882" s="96" t="n"/>
      <c r="U882" s="96" t="n"/>
      <c r="V882" s="96" t="n"/>
      <c r="W882" s="119" t="inlineStr">
        <is>
          <t>✅ 可导入</t>
        </is>
      </c>
    </row>
    <row r="883" customFormat="1" s="95">
      <c r="A883" s="100" t="n"/>
      <c r="B883" s="97" t="n"/>
      <c r="C883" s="97" t="n"/>
      <c r="D883" s="97" t="n"/>
      <c r="E883" s="97">
        <f>SUM(C883:D883)</f>
        <v/>
      </c>
      <c r="F883" s="97" t="n"/>
      <c r="G883" s="97" t="n"/>
      <c r="H883" s="97" t="n"/>
      <c r="I883" s="97">
        <f>SUM(F883:H883)</f>
        <v/>
      </c>
      <c r="J883" s="97" t="n"/>
      <c r="K883" s="97" t="n"/>
      <c r="L883" s="97" t="n"/>
      <c r="M883" s="97" t="n"/>
      <c r="N883" s="97" t="n"/>
      <c r="O883" s="97" t="n"/>
      <c r="P883" s="100" t="n"/>
      <c r="Q883" s="97" t="n"/>
      <c r="R883" s="97" t="n"/>
      <c r="S883" s="97" t="n"/>
      <c r="T883" s="97" t="n"/>
      <c r="U883" s="97" t="n"/>
      <c r="V883" s="97" t="n"/>
      <c r="W883" s="119" t="inlineStr">
        <is>
          <t>✅ 可导入</t>
        </is>
      </c>
    </row>
    <row r="884" customFormat="1" s="95">
      <c r="A884" s="100" t="n"/>
      <c r="B884" s="96" t="n"/>
      <c r="C884" s="96" t="n"/>
      <c r="D884" s="96" t="n"/>
      <c r="E884" s="96">
        <f>SUM(C884:D884)</f>
        <v/>
      </c>
      <c r="F884" s="96" t="n"/>
      <c r="G884" s="96" t="n"/>
      <c r="H884" s="96" t="n"/>
      <c r="I884" s="96">
        <f>SUM(F884:H884)</f>
        <v/>
      </c>
      <c r="J884" s="96" t="n"/>
      <c r="K884" s="96" t="n"/>
      <c r="L884" s="96" t="n"/>
      <c r="M884" s="96" t="n"/>
      <c r="N884" s="96" t="n"/>
      <c r="O884" s="96" t="n"/>
      <c r="P884" s="100" t="n"/>
      <c r="Q884" s="96" t="n"/>
      <c r="R884" s="96" t="n"/>
      <c r="S884" s="96" t="n"/>
      <c r="T884" s="96" t="n"/>
      <c r="U884" s="96" t="n"/>
      <c r="V884" s="96" t="n"/>
      <c r="W884" s="119" t="inlineStr">
        <is>
          <t>✅ 可导入</t>
        </is>
      </c>
    </row>
    <row r="885" customFormat="1" s="95">
      <c r="A885" s="100" t="n"/>
      <c r="B885" s="97" t="n"/>
      <c r="C885" s="97" t="n"/>
      <c r="D885" s="97" t="n"/>
      <c r="E885" s="97">
        <f>SUM(C885:D885)</f>
        <v/>
      </c>
      <c r="F885" s="97" t="n"/>
      <c r="G885" s="97" t="n"/>
      <c r="H885" s="97" t="n"/>
      <c r="I885" s="97">
        <f>SUM(F885:H885)</f>
        <v/>
      </c>
      <c r="J885" s="97" t="n"/>
      <c r="K885" s="97" t="n"/>
      <c r="L885" s="97" t="n"/>
      <c r="M885" s="97" t="n"/>
      <c r="N885" s="97" t="n"/>
      <c r="O885" s="97" t="n"/>
      <c r="P885" s="100" t="n"/>
      <c r="Q885" s="97" t="n"/>
      <c r="R885" s="97" t="n"/>
      <c r="S885" s="97" t="n"/>
      <c r="T885" s="97" t="n"/>
      <c r="U885" s="97" t="n"/>
      <c r="V885" s="97" t="n"/>
      <c r="W885" s="119" t="inlineStr">
        <is>
          <t>✅ 可导入</t>
        </is>
      </c>
    </row>
    <row r="886" customFormat="1" s="95">
      <c r="A886" s="100" t="n"/>
      <c r="B886" s="96" t="n"/>
      <c r="C886" s="96" t="n"/>
      <c r="D886" s="96" t="n"/>
      <c r="E886" s="96">
        <f>SUM(C886:D886)</f>
        <v/>
      </c>
      <c r="F886" s="96" t="n"/>
      <c r="G886" s="96" t="n"/>
      <c r="H886" s="96" t="n"/>
      <c r="I886" s="96">
        <f>SUM(F886:H886)</f>
        <v/>
      </c>
      <c r="J886" s="96" t="n"/>
      <c r="K886" s="96" t="n"/>
      <c r="L886" s="96" t="n"/>
      <c r="M886" s="96" t="n"/>
      <c r="N886" s="96" t="n"/>
      <c r="O886" s="96" t="n"/>
      <c r="P886" s="100" t="n"/>
      <c r="Q886" s="96" t="n"/>
      <c r="R886" s="96" t="n"/>
      <c r="S886" s="96" t="n"/>
      <c r="T886" s="96" t="n"/>
      <c r="U886" s="96" t="n"/>
      <c r="V886" s="96" t="n"/>
      <c r="W886" s="119" t="inlineStr">
        <is>
          <t>✅ 可导入</t>
        </is>
      </c>
    </row>
    <row r="887" customFormat="1" s="95">
      <c r="A887" s="100" t="n"/>
      <c r="B887" s="97" t="n"/>
      <c r="C887" s="97" t="n"/>
      <c r="D887" s="97" t="n"/>
      <c r="E887" s="97">
        <f>SUM(C887:D887)</f>
        <v/>
      </c>
      <c r="F887" s="97" t="n"/>
      <c r="G887" s="97" t="n"/>
      <c r="H887" s="97" t="n"/>
      <c r="I887" s="97">
        <f>SUM(F887:H887)</f>
        <v/>
      </c>
      <c r="J887" s="97" t="n"/>
      <c r="K887" s="97" t="n"/>
      <c r="L887" s="97" t="n"/>
      <c r="M887" s="97" t="n"/>
      <c r="N887" s="97" t="n"/>
      <c r="O887" s="97" t="n"/>
      <c r="P887" s="100" t="n"/>
      <c r="Q887" s="97" t="n"/>
      <c r="R887" s="97" t="n"/>
      <c r="S887" s="97" t="n"/>
      <c r="T887" s="97" t="n"/>
      <c r="U887" s="97" t="n"/>
      <c r="V887" s="97" t="n"/>
      <c r="W887" s="119" t="inlineStr">
        <is>
          <t>✅ 可导入</t>
        </is>
      </c>
    </row>
    <row r="888" customFormat="1" s="95">
      <c r="A888" s="100" t="n"/>
      <c r="B888" s="96" t="n"/>
      <c r="C888" s="96" t="n"/>
      <c r="D888" s="96" t="n"/>
      <c r="E888" s="96">
        <f>SUM(C888:D888)</f>
        <v/>
      </c>
      <c r="F888" s="96" t="n"/>
      <c r="G888" s="96" t="n"/>
      <c r="H888" s="96" t="n"/>
      <c r="I888" s="96">
        <f>SUM(F888:H888)</f>
        <v/>
      </c>
      <c r="J888" s="96" t="n"/>
      <c r="K888" s="96" t="n"/>
      <c r="L888" s="96" t="n"/>
      <c r="M888" s="96" t="n"/>
      <c r="N888" s="96" t="n"/>
      <c r="O888" s="96" t="n"/>
      <c r="P888" s="100" t="n"/>
      <c r="Q888" s="96" t="n"/>
      <c r="R888" s="96" t="n"/>
      <c r="S888" s="96" t="n"/>
      <c r="T888" s="96" t="n"/>
      <c r="U888" s="96" t="n"/>
      <c r="V888" s="96" t="n"/>
      <c r="W888" s="119" t="inlineStr">
        <is>
          <t>✅ 可导入</t>
        </is>
      </c>
    </row>
    <row r="889" customFormat="1" s="95">
      <c r="A889" s="100" t="n"/>
      <c r="B889" s="97" t="n"/>
      <c r="C889" s="97" t="n"/>
      <c r="D889" s="97" t="n"/>
      <c r="E889" s="97">
        <f>SUM(C889:D889)</f>
        <v/>
      </c>
      <c r="F889" s="97" t="n"/>
      <c r="G889" s="97" t="n"/>
      <c r="H889" s="97" t="n"/>
      <c r="I889" s="97">
        <f>SUM(F889:H889)</f>
        <v/>
      </c>
      <c r="J889" s="97" t="n"/>
      <c r="K889" s="97" t="n"/>
      <c r="L889" s="97" t="n"/>
      <c r="M889" s="97" t="n"/>
      <c r="N889" s="97" t="n"/>
      <c r="O889" s="97" t="n"/>
      <c r="P889" s="100" t="n"/>
      <c r="Q889" s="97" t="n"/>
      <c r="R889" s="97" t="n"/>
      <c r="S889" s="97" t="n"/>
      <c r="T889" s="97" t="n"/>
      <c r="U889" s="97" t="n"/>
      <c r="V889" s="97" t="n"/>
      <c r="W889" s="119" t="inlineStr">
        <is>
          <t>✅ 可导入</t>
        </is>
      </c>
    </row>
    <row r="890" customFormat="1" s="95">
      <c r="A890" s="100" t="n"/>
      <c r="B890" s="96" t="n"/>
      <c r="C890" s="96" t="n"/>
      <c r="D890" s="96" t="n"/>
      <c r="E890" s="96">
        <f>SUM(C890:D890)</f>
        <v/>
      </c>
      <c r="F890" s="96" t="n"/>
      <c r="G890" s="96" t="n"/>
      <c r="H890" s="96" t="n"/>
      <c r="I890" s="96">
        <f>SUM(F890:H890)</f>
        <v/>
      </c>
      <c r="J890" s="96" t="n"/>
      <c r="K890" s="96" t="n"/>
      <c r="L890" s="96" t="n"/>
      <c r="M890" s="96" t="n"/>
      <c r="N890" s="96" t="n"/>
      <c r="O890" s="96" t="n"/>
      <c r="P890" s="100" t="n"/>
      <c r="Q890" s="96" t="n"/>
      <c r="R890" s="96" t="n"/>
      <c r="S890" s="96" t="n"/>
      <c r="T890" s="96" t="n"/>
      <c r="U890" s="96" t="n"/>
      <c r="V890" s="96" t="n"/>
      <c r="W890" s="119" t="inlineStr">
        <is>
          <t>✅ 可导入</t>
        </is>
      </c>
    </row>
    <row r="891" customFormat="1" s="95">
      <c r="A891" s="100" t="n"/>
      <c r="B891" s="97" t="n"/>
      <c r="C891" s="97" t="n"/>
      <c r="D891" s="97" t="n"/>
      <c r="E891" s="97">
        <f>SUM(C891:D891)</f>
        <v/>
      </c>
      <c r="F891" s="97" t="n"/>
      <c r="G891" s="97" t="n"/>
      <c r="H891" s="97" t="n"/>
      <c r="I891" s="97">
        <f>SUM(F891:H891)</f>
        <v/>
      </c>
      <c r="J891" s="97" t="n"/>
      <c r="K891" s="97" t="n"/>
      <c r="L891" s="97" t="n"/>
      <c r="M891" s="97" t="n"/>
      <c r="N891" s="97" t="n"/>
      <c r="O891" s="97" t="n"/>
      <c r="P891" s="100" t="n"/>
      <c r="Q891" s="97" t="n"/>
      <c r="R891" s="97" t="n"/>
      <c r="S891" s="97" t="n"/>
      <c r="T891" s="97" t="n"/>
      <c r="U891" s="97" t="n"/>
      <c r="V891" s="97" t="n"/>
      <c r="W891" s="119" t="inlineStr">
        <is>
          <t>✅ 可导入</t>
        </is>
      </c>
    </row>
    <row r="892" customFormat="1" s="95">
      <c r="A892" s="100" t="n"/>
      <c r="B892" s="96" t="n"/>
      <c r="C892" s="96" t="n"/>
      <c r="D892" s="96" t="n"/>
      <c r="E892" s="96">
        <f>SUM(C892:D892)</f>
        <v/>
      </c>
      <c r="F892" s="96" t="n"/>
      <c r="G892" s="96" t="n"/>
      <c r="H892" s="96" t="n"/>
      <c r="I892" s="96">
        <f>SUM(F892:H892)</f>
        <v/>
      </c>
      <c r="J892" s="96" t="n"/>
      <c r="K892" s="96" t="n"/>
      <c r="L892" s="96" t="n"/>
      <c r="M892" s="96" t="n"/>
      <c r="N892" s="96" t="n"/>
      <c r="O892" s="96" t="n"/>
      <c r="P892" s="100" t="n"/>
      <c r="Q892" s="96" t="n"/>
      <c r="R892" s="96" t="n"/>
      <c r="S892" s="96" t="n"/>
      <c r="T892" s="96" t="n"/>
      <c r="U892" s="96" t="n"/>
      <c r="V892" s="96" t="n"/>
      <c r="W892" s="119" t="inlineStr">
        <is>
          <t>✅ 可导入</t>
        </is>
      </c>
    </row>
    <row r="893" customFormat="1" s="95">
      <c r="A893" s="100" t="n"/>
      <c r="B893" s="97" t="n"/>
      <c r="C893" s="97" t="n"/>
      <c r="D893" s="97" t="n"/>
      <c r="E893" s="97">
        <f>SUM(C893:D893)</f>
        <v/>
      </c>
      <c r="F893" s="97" t="n"/>
      <c r="G893" s="97" t="n"/>
      <c r="H893" s="97" t="n"/>
      <c r="I893" s="97">
        <f>SUM(F893:H893)</f>
        <v/>
      </c>
      <c r="J893" s="97" t="n"/>
      <c r="K893" s="97" t="n"/>
      <c r="L893" s="97" t="n"/>
      <c r="M893" s="97" t="n"/>
      <c r="N893" s="97" t="n"/>
      <c r="O893" s="97" t="n"/>
      <c r="P893" s="100" t="n"/>
      <c r="Q893" s="97" t="n"/>
      <c r="R893" s="97" t="n"/>
      <c r="S893" s="97" t="n"/>
      <c r="T893" s="97" t="n"/>
      <c r="U893" s="97" t="n"/>
      <c r="V893" s="97" t="n"/>
      <c r="W893" s="119" t="inlineStr">
        <is>
          <t>✅ 可导入</t>
        </is>
      </c>
    </row>
    <row r="894" customFormat="1" s="95">
      <c r="A894" s="100" t="n"/>
      <c r="B894" s="96" t="n"/>
      <c r="C894" s="96" t="n"/>
      <c r="D894" s="96" t="n"/>
      <c r="E894" s="96">
        <f>SUM(C894:D894)</f>
        <v/>
      </c>
      <c r="F894" s="96" t="n"/>
      <c r="G894" s="96" t="n"/>
      <c r="H894" s="96" t="n"/>
      <c r="I894" s="96">
        <f>SUM(F894:H894)</f>
        <v/>
      </c>
      <c r="J894" s="96" t="n"/>
      <c r="K894" s="96" t="n"/>
      <c r="L894" s="96" t="n"/>
      <c r="M894" s="96" t="n"/>
      <c r="N894" s="96" t="n"/>
      <c r="O894" s="96" t="n"/>
      <c r="P894" s="100" t="n"/>
      <c r="Q894" s="96" t="n"/>
      <c r="R894" s="96" t="n"/>
      <c r="S894" s="96" t="n"/>
      <c r="T894" s="96" t="n"/>
      <c r="U894" s="96" t="n"/>
      <c r="V894" s="96" t="n"/>
      <c r="W894" s="119" t="inlineStr">
        <is>
          <t>✅ 可导入</t>
        </is>
      </c>
    </row>
    <row r="895" customFormat="1" s="95">
      <c r="A895" s="100" t="n"/>
      <c r="B895" s="97" t="n"/>
      <c r="C895" s="97" t="n"/>
      <c r="D895" s="97" t="n"/>
      <c r="E895" s="97">
        <f>SUM(C895:D895)</f>
        <v/>
      </c>
      <c r="F895" s="97" t="n"/>
      <c r="G895" s="97" t="n"/>
      <c r="H895" s="97" t="n"/>
      <c r="I895" s="97">
        <f>SUM(F895:H895)</f>
        <v/>
      </c>
      <c r="J895" s="97" t="n"/>
      <c r="K895" s="97" t="n"/>
      <c r="L895" s="97" t="n"/>
      <c r="M895" s="97" t="n"/>
      <c r="N895" s="97" t="n"/>
      <c r="O895" s="97" t="n"/>
      <c r="P895" s="100" t="n"/>
      <c r="Q895" s="97" t="n"/>
      <c r="R895" s="97" t="n"/>
      <c r="S895" s="97" t="n"/>
      <c r="T895" s="97" t="n"/>
      <c r="U895" s="97" t="n"/>
      <c r="V895" s="97" t="n"/>
      <c r="W895" s="119" t="inlineStr">
        <is>
          <t>✅ 可导入</t>
        </is>
      </c>
    </row>
    <row r="896" customFormat="1" s="95">
      <c r="A896" s="100" t="n"/>
      <c r="B896" s="96" t="n"/>
      <c r="C896" s="96" t="n"/>
      <c r="D896" s="96" t="n"/>
      <c r="E896" s="96">
        <f>SUM(C896:D896)</f>
        <v/>
      </c>
      <c r="F896" s="96" t="n"/>
      <c r="G896" s="96" t="n"/>
      <c r="H896" s="96" t="n"/>
      <c r="I896" s="96">
        <f>SUM(F896:H896)</f>
        <v/>
      </c>
      <c r="J896" s="96" t="n"/>
      <c r="K896" s="96" t="n"/>
      <c r="L896" s="96" t="n"/>
      <c r="M896" s="96" t="n"/>
      <c r="N896" s="96" t="n"/>
      <c r="O896" s="96" t="n"/>
      <c r="P896" s="100" t="n"/>
      <c r="Q896" s="96" t="n"/>
      <c r="R896" s="96" t="n"/>
      <c r="S896" s="96" t="n"/>
      <c r="T896" s="96" t="n"/>
      <c r="U896" s="96" t="n"/>
      <c r="V896" s="96" t="n"/>
      <c r="W896" s="119" t="inlineStr">
        <is>
          <t>✅ 可导入</t>
        </is>
      </c>
    </row>
    <row r="897" customFormat="1" s="95">
      <c r="A897" s="100" t="n"/>
      <c r="B897" s="97" t="n"/>
      <c r="C897" s="97" t="n"/>
      <c r="D897" s="97" t="n"/>
      <c r="E897" s="97">
        <f>SUM(C897:D897)</f>
        <v/>
      </c>
      <c r="F897" s="97" t="n"/>
      <c r="G897" s="97" t="n"/>
      <c r="H897" s="97" t="n"/>
      <c r="I897" s="97">
        <f>SUM(F897:H897)</f>
        <v/>
      </c>
      <c r="J897" s="97" t="n"/>
      <c r="K897" s="97" t="n"/>
      <c r="L897" s="97" t="n"/>
      <c r="M897" s="97" t="n"/>
      <c r="N897" s="97" t="n"/>
      <c r="O897" s="97" t="n"/>
      <c r="P897" s="100" t="n"/>
      <c r="Q897" s="97" t="n"/>
      <c r="R897" s="97" t="n"/>
      <c r="S897" s="97" t="n"/>
      <c r="T897" s="97" t="n"/>
      <c r="U897" s="97" t="n"/>
      <c r="V897" s="97" t="n"/>
      <c r="W897" s="119" t="inlineStr">
        <is>
          <t>✅ 可导入</t>
        </is>
      </c>
    </row>
    <row r="898" customFormat="1" s="95">
      <c r="A898" s="100" t="n"/>
      <c r="B898" s="96" t="n"/>
      <c r="C898" s="96" t="n"/>
      <c r="D898" s="96" t="n"/>
      <c r="E898" s="96">
        <f>SUM(C898:D898)</f>
        <v/>
      </c>
      <c r="F898" s="96" t="n"/>
      <c r="G898" s="96" t="n"/>
      <c r="H898" s="96" t="n"/>
      <c r="I898" s="96">
        <f>SUM(F898:H898)</f>
        <v/>
      </c>
      <c r="J898" s="96" t="n"/>
      <c r="K898" s="96" t="n"/>
      <c r="L898" s="96" t="n"/>
      <c r="M898" s="96" t="n"/>
      <c r="N898" s="96" t="n"/>
      <c r="O898" s="96" t="n"/>
      <c r="P898" s="100" t="n"/>
      <c r="Q898" s="96" t="n"/>
      <c r="R898" s="96" t="n"/>
      <c r="S898" s="96" t="n"/>
      <c r="T898" s="96" t="n"/>
      <c r="U898" s="96" t="n"/>
      <c r="V898" s="96" t="n"/>
      <c r="W898" s="119" t="inlineStr">
        <is>
          <t>✅ 可导入</t>
        </is>
      </c>
    </row>
    <row r="899" customFormat="1" s="95">
      <c r="A899" s="100" t="n"/>
      <c r="B899" s="97" t="n"/>
      <c r="C899" s="97" t="n"/>
      <c r="D899" s="97" t="n"/>
      <c r="E899" s="97">
        <f>SUM(C899:D899)</f>
        <v/>
      </c>
      <c r="F899" s="97" t="n"/>
      <c r="G899" s="97" t="n"/>
      <c r="H899" s="97" t="n"/>
      <c r="I899" s="97">
        <f>SUM(F899:H899)</f>
        <v/>
      </c>
      <c r="J899" s="97" t="n"/>
      <c r="K899" s="97" t="n"/>
      <c r="L899" s="97" t="n"/>
      <c r="M899" s="97" t="n"/>
      <c r="N899" s="97" t="n"/>
      <c r="O899" s="97" t="n"/>
      <c r="P899" s="100" t="n"/>
      <c r="Q899" s="97" t="n"/>
      <c r="R899" s="97" t="n"/>
      <c r="S899" s="97" t="n"/>
      <c r="T899" s="97" t="n"/>
      <c r="U899" s="97" t="n"/>
      <c r="V899" s="97" t="n"/>
      <c r="W899" s="119" t="inlineStr">
        <is>
          <t>✅ 可导入</t>
        </is>
      </c>
    </row>
    <row r="900" customFormat="1" s="95">
      <c r="A900" s="100" t="n"/>
      <c r="B900" s="96" t="n"/>
      <c r="C900" s="96" t="n"/>
      <c r="D900" s="96" t="n"/>
      <c r="E900" s="96">
        <f>SUM(C900:D900)</f>
        <v/>
      </c>
      <c r="F900" s="96" t="n"/>
      <c r="G900" s="96" t="n"/>
      <c r="H900" s="96" t="n"/>
      <c r="I900" s="96">
        <f>SUM(F900:H900)</f>
        <v/>
      </c>
      <c r="J900" s="96" t="n"/>
      <c r="K900" s="96" t="n"/>
      <c r="L900" s="96" t="n"/>
      <c r="M900" s="96" t="n"/>
      <c r="N900" s="96" t="n"/>
      <c r="O900" s="96" t="n"/>
      <c r="P900" s="100" t="n"/>
      <c r="Q900" s="96" t="n"/>
      <c r="R900" s="96" t="n"/>
      <c r="S900" s="96" t="n"/>
      <c r="T900" s="96" t="n"/>
      <c r="U900" s="96" t="n"/>
      <c r="V900" s="96" t="n"/>
      <c r="W900" s="119" t="inlineStr">
        <is>
          <t>✅ 可导入</t>
        </is>
      </c>
    </row>
    <row r="901" customFormat="1" s="95">
      <c r="A901" s="100" t="n"/>
      <c r="B901" s="97" t="n"/>
      <c r="C901" s="97" t="n"/>
      <c r="D901" s="97" t="n"/>
      <c r="E901" s="97">
        <f>SUM(C901:D901)</f>
        <v/>
      </c>
      <c r="F901" s="97" t="n"/>
      <c r="G901" s="97" t="n"/>
      <c r="H901" s="97" t="n"/>
      <c r="I901" s="97">
        <f>SUM(F901:H901)</f>
        <v/>
      </c>
      <c r="J901" s="97" t="n"/>
      <c r="K901" s="97" t="n"/>
      <c r="L901" s="97" t="n"/>
      <c r="M901" s="97" t="n"/>
      <c r="N901" s="97" t="n"/>
      <c r="O901" s="97" t="n"/>
      <c r="P901" s="100" t="n"/>
      <c r="Q901" s="97" t="n"/>
      <c r="R901" s="97" t="n"/>
      <c r="S901" s="97" t="n"/>
      <c r="T901" s="97" t="n"/>
      <c r="U901" s="97" t="n"/>
      <c r="V901" s="97" t="n"/>
      <c r="W901" s="119" t="inlineStr">
        <is>
          <t>✅ 可导入</t>
        </is>
      </c>
    </row>
    <row r="902" customFormat="1" s="95">
      <c r="A902" s="100" t="n"/>
      <c r="B902" s="96" t="n"/>
      <c r="C902" s="96" t="n"/>
      <c r="D902" s="96" t="n"/>
      <c r="E902" s="96">
        <f>SUM(C902:D902)</f>
        <v/>
      </c>
      <c r="F902" s="96" t="n"/>
      <c r="G902" s="96" t="n"/>
      <c r="H902" s="96" t="n"/>
      <c r="I902" s="96">
        <f>SUM(F902:H902)</f>
        <v/>
      </c>
      <c r="J902" s="96" t="n"/>
      <c r="K902" s="96" t="n"/>
      <c r="L902" s="96" t="n"/>
      <c r="M902" s="96" t="n"/>
      <c r="N902" s="96" t="n"/>
      <c r="O902" s="96" t="n"/>
      <c r="P902" s="100" t="n"/>
      <c r="Q902" s="96" t="n"/>
      <c r="R902" s="96" t="n"/>
      <c r="S902" s="96" t="n"/>
      <c r="T902" s="96" t="n"/>
      <c r="U902" s="96" t="n"/>
      <c r="V902" s="96" t="n"/>
      <c r="W902" s="119" t="inlineStr">
        <is>
          <t>✅ 可导入</t>
        </is>
      </c>
    </row>
    <row r="903" customFormat="1" s="95">
      <c r="A903" s="100" t="n"/>
      <c r="B903" s="97" t="n"/>
      <c r="C903" s="97" t="n"/>
      <c r="D903" s="97" t="n"/>
      <c r="E903" s="97">
        <f>SUM(C903:D903)</f>
        <v/>
      </c>
      <c r="F903" s="97" t="n"/>
      <c r="G903" s="97" t="n"/>
      <c r="H903" s="97" t="n"/>
      <c r="I903" s="97">
        <f>SUM(F903:H903)</f>
        <v/>
      </c>
      <c r="J903" s="97" t="n"/>
      <c r="K903" s="97" t="n"/>
      <c r="L903" s="97" t="n"/>
      <c r="M903" s="97" t="n"/>
      <c r="N903" s="97" t="n"/>
      <c r="O903" s="97" t="n"/>
      <c r="P903" s="100" t="n"/>
      <c r="Q903" s="97" t="n"/>
      <c r="R903" s="97" t="n"/>
      <c r="S903" s="97" t="n"/>
      <c r="T903" s="97" t="n"/>
      <c r="U903" s="97" t="n"/>
      <c r="V903" s="97" t="n"/>
      <c r="W903" s="119" t="inlineStr">
        <is>
          <t>✅ 可导入</t>
        </is>
      </c>
    </row>
    <row r="904" customFormat="1" s="95">
      <c r="A904" s="100" t="n"/>
      <c r="B904" s="96" t="n"/>
      <c r="C904" s="96" t="n"/>
      <c r="D904" s="96" t="n"/>
      <c r="E904" s="96">
        <f>SUM(C904:D904)</f>
        <v/>
      </c>
      <c r="F904" s="96" t="n"/>
      <c r="G904" s="96" t="n"/>
      <c r="H904" s="96" t="n"/>
      <c r="I904" s="96">
        <f>SUM(F904:H904)</f>
        <v/>
      </c>
      <c r="J904" s="96" t="n"/>
      <c r="K904" s="96" t="n"/>
      <c r="L904" s="96" t="n"/>
      <c r="M904" s="96" t="n"/>
      <c r="N904" s="96" t="n"/>
      <c r="O904" s="96" t="n"/>
      <c r="P904" s="100" t="n"/>
      <c r="Q904" s="96" t="n"/>
      <c r="R904" s="96" t="n"/>
      <c r="S904" s="96" t="n"/>
      <c r="T904" s="96" t="n"/>
      <c r="U904" s="96" t="n"/>
      <c r="V904" s="96" t="n"/>
      <c r="W904" s="119" t="inlineStr">
        <is>
          <t>✅ 可导入</t>
        </is>
      </c>
    </row>
    <row r="905" customFormat="1" s="95">
      <c r="A905" s="100" t="n"/>
      <c r="B905" s="97" t="n"/>
      <c r="C905" s="97" t="n"/>
      <c r="D905" s="97" t="n"/>
      <c r="E905" s="97">
        <f>SUM(C905:D905)</f>
        <v/>
      </c>
      <c r="F905" s="97" t="n"/>
      <c r="G905" s="97" t="n"/>
      <c r="H905" s="97" t="n"/>
      <c r="I905" s="97">
        <f>SUM(F905:H905)</f>
        <v/>
      </c>
      <c r="J905" s="97" t="n"/>
      <c r="K905" s="97" t="n"/>
      <c r="L905" s="97" t="n"/>
      <c r="M905" s="97" t="n"/>
      <c r="N905" s="97" t="n"/>
      <c r="O905" s="97" t="n"/>
      <c r="P905" s="100" t="n"/>
      <c r="Q905" s="97" t="n"/>
      <c r="R905" s="97" t="n"/>
      <c r="S905" s="97" t="n"/>
      <c r="T905" s="97" t="n"/>
      <c r="U905" s="97" t="n"/>
      <c r="V905" s="97" t="n"/>
      <c r="W905" s="119" t="inlineStr">
        <is>
          <t>✅ 可导入</t>
        </is>
      </c>
    </row>
    <row r="906" customFormat="1" s="95">
      <c r="A906" s="100" t="n"/>
      <c r="B906" s="96" t="n"/>
      <c r="C906" s="96" t="n"/>
      <c r="D906" s="96" t="n"/>
      <c r="E906" s="96">
        <f>SUM(C906:D906)</f>
        <v/>
      </c>
      <c r="F906" s="96" t="n"/>
      <c r="G906" s="96" t="n"/>
      <c r="H906" s="96" t="n"/>
      <c r="I906" s="96">
        <f>SUM(F906:H906)</f>
        <v/>
      </c>
      <c r="J906" s="96" t="n"/>
      <c r="K906" s="96" t="n"/>
      <c r="L906" s="96" t="n"/>
      <c r="M906" s="96" t="n"/>
      <c r="N906" s="96" t="n"/>
      <c r="O906" s="96" t="n"/>
      <c r="P906" s="100" t="n"/>
      <c r="Q906" s="96" t="n"/>
      <c r="R906" s="96" t="n"/>
      <c r="S906" s="96" t="n"/>
      <c r="T906" s="96" t="n"/>
      <c r="U906" s="96" t="n"/>
      <c r="V906" s="96" t="n"/>
      <c r="W906" s="119" t="inlineStr">
        <is>
          <t>✅ 可导入</t>
        </is>
      </c>
    </row>
    <row r="907" customFormat="1" s="95">
      <c r="A907" s="100" t="n"/>
      <c r="B907" s="97" t="n"/>
      <c r="C907" s="97" t="n"/>
      <c r="D907" s="97" t="n"/>
      <c r="E907" s="97">
        <f>SUM(C907:D907)</f>
        <v/>
      </c>
      <c r="F907" s="97" t="n"/>
      <c r="G907" s="97" t="n"/>
      <c r="H907" s="97" t="n"/>
      <c r="I907" s="97">
        <f>SUM(F907:H907)</f>
        <v/>
      </c>
      <c r="J907" s="97" t="n"/>
      <c r="K907" s="97" t="n"/>
      <c r="L907" s="97" t="n"/>
      <c r="M907" s="97" t="n"/>
      <c r="N907" s="97" t="n"/>
      <c r="O907" s="97" t="n"/>
      <c r="P907" s="100" t="n"/>
      <c r="Q907" s="97" t="n"/>
      <c r="R907" s="97" t="n"/>
      <c r="S907" s="97" t="n"/>
      <c r="T907" s="97" t="n"/>
      <c r="U907" s="97" t="n"/>
      <c r="V907" s="97" t="n"/>
      <c r="W907" s="119" t="inlineStr">
        <is>
          <t>✅ 可导入</t>
        </is>
      </c>
    </row>
    <row r="908" customFormat="1" s="95">
      <c r="A908" s="100" t="n"/>
      <c r="B908" s="96" t="n"/>
      <c r="C908" s="96" t="n"/>
      <c r="D908" s="96" t="n"/>
      <c r="E908" s="96">
        <f>SUM(C908:D908)</f>
        <v/>
      </c>
      <c r="F908" s="96" t="n"/>
      <c r="G908" s="96" t="n"/>
      <c r="H908" s="96" t="n"/>
      <c r="I908" s="96">
        <f>SUM(F908:H908)</f>
        <v/>
      </c>
      <c r="J908" s="96" t="n"/>
      <c r="K908" s="96" t="n"/>
      <c r="L908" s="96" t="n"/>
      <c r="M908" s="96" t="n"/>
      <c r="N908" s="96" t="n"/>
      <c r="O908" s="96" t="n"/>
      <c r="P908" s="100" t="n"/>
      <c r="Q908" s="96" t="n"/>
      <c r="R908" s="96" t="n"/>
      <c r="S908" s="96" t="n"/>
      <c r="T908" s="96" t="n"/>
      <c r="U908" s="96" t="n"/>
      <c r="V908" s="96" t="n"/>
      <c r="W908" s="119" t="inlineStr">
        <is>
          <t>✅ 可导入</t>
        </is>
      </c>
    </row>
    <row r="909" customFormat="1" s="95">
      <c r="A909" s="100" t="n"/>
      <c r="B909" s="97" t="n"/>
      <c r="C909" s="97" t="n"/>
      <c r="D909" s="97" t="n"/>
      <c r="E909" s="97">
        <f>SUM(C909:D909)</f>
        <v/>
      </c>
      <c r="F909" s="97" t="n"/>
      <c r="G909" s="97" t="n"/>
      <c r="H909" s="97" t="n"/>
      <c r="I909" s="97">
        <f>SUM(F909:H909)</f>
        <v/>
      </c>
      <c r="J909" s="97" t="n"/>
      <c r="K909" s="97" t="n"/>
      <c r="L909" s="97" t="n"/>
      <c r="M909" s="97" t="n"/>
      <c r="N909" s="97" t="n"/>
      <c r="O909" s="97" t="n"/>
      <c r="P909" s="100" t="n"/>
      <c r="Q909" s="97" t="n"/>
      <c r="R909" s="97" t="n"/>
      <c r="S909" s="97" t="n"/>
      <c r="T909" s="97" t="n"/>
      <c r="U909" s="97" t="n"/>
      <c r="V909" s="97" t="n"/>
      <c r="W909" s="119" t="inlineStr">
        <is>
          <t>✅ 可导入</t>
        </is>
      </c>
    </row>
    <row r="910" customFormat="1" s="95">
      <c r="A910" s="100" t="n"/>
      <c r="B910" s="96" t="n"/>
      <c r="C910" s="96" t="n"/>
      <c r="D910" s="96" t="n"/>
      <c r="E910" s="96">
        <f>SUM(C910:D910)</f>
        <v/>
      </c>
      <c r="F910" s="96" t="n"/>
      <c r="G910" s="96" t="n"/>
      <c r="H910" s="96" t="n"/>
      <c r="I910" s="96">
        <f>SUM(F910:H910)</f>
        <v/>
      </c>
      <c r="J910" s="96" t="n"/>
      <c r="K910" s="96" t="n"/>
      <c r="L910" s="96" t="n"/>
      <c r="M910" s="96" t="n"/>
      <c r="N910" s="96" t="n"/>
      <c r="O910" s="96" t="n"/>
      <c r="P910" s="100" t="n"/>
      <c r="Q910" s="96" t="n"/>
      <c r="R910" s="96" t="n"/>
      <c r="S910" s="96" t="n"/>
      <c r="T910" s="96" t="n"/>
      <c r="U910" s="96" t="n"/>
      <c r="V910" s="96" t="n"/>
      <c r="W910" s="119" t="inlineStr">
        <is>
          <t>✅ 可导入</t>
        </is>
      </c>
    </row>
    <row r="911" customFormat="1" s="95">
      <c r="A911" s="100" t="n"/>
      <c r="B911" s="97" t="n"/>
      <c r="C911" s="97" t="n"/>
      <c r="D911" s="97" t="n"/>
      <c r="E911" s="97">
        <f>SUM(C911:D911)</f>
        <v/>
      </c>
      <c r="F911" s="97" t="n"/>
      <c r="G911" s="97" t="n"/>
      <c r="H911" s="97" t="n"/>
      <c r="I911" s="97">
        <f>SUM(F911:H911)</f>
        <v/>
      </c>
      <c r="J911" s="97" t="n"/>
      <c r="K911" s="97" t="n"/>
      <c r="L911" s="97" t="n"/>
      <c r="M911" s="97" t="n"/>
      <c r="N911" s="97" t="n"/>
      <c r="O911" s="97" t="n"/>
      <c r="P911" s="100" t="n"/>
      <c r="Q911" s="97" t="n"/>
      <c r="R911" s="97" t="n"/>
      <c r="S911" s="97" t="n"/>
      <c r="T911" s="97" t="n"/>
      <c r="U911" s="97" t="n"/>
      <c r="V911" s="97" t="n"/>
      <c r="W911" s="119" t="inlineStr">
        <is>
          <t>✅ 可导入</t>
        </is>
      </c>
    </row>
    <row r="912" customFormat="1" s="95">
      <c r="A912" s="100" t="n"/>
      <c r="B912" s="96" t="n"/>
      <c r="C912" s="96" t="n"/>
      <c r="D912" s="96" t="n"/>
      <c r="E912" s="96">
        <f>SUM(C912:D912)</f>
        <v/>
      </c>
      <c r="F912" s="96" t="n"/>
      <c r="G912" s="96" t="n"/>
      <c r="H912" s="96" t="n"/>
      <c r="I912" s="96">
        <f>SUM(F912:H912)</f>
        <v/>
      </c>
      <c r="J912" s="96" t="n"/>
      <c r="K912" s="96" t="n"/>
      <c r="L912" s="96" t="n"/>
      <c r="M912" s="96" t="n"/>
      <c r="N912" s="96" t="n"/>
      <c r="O912" s="96" t="n"/>
      <c r="P912" s="100" t="n"/>
      <c r="Q912" s="96" t="n"/>
      <c r="R912" s="96" t="n"/>
      <c r="S912" s="96" t="n"/>
      <c r="T912" s="96" t="n"/>
      <c r="U912" s="96" t="n"/>
      <c r="V912" s="96" t="n"/>
      <c r="W912" s="119" t="inlineStr">
        <is>
          <t>✅ 可导入</t>
        </is>
      </c>
    </row>
    <row r="913" customFormat="1" s="95">
      <c r="A913" s="100" t="n"/>
      <c r="B913" s="97" t="n"/>
      <c r="C913" s="97" t="n"/>
      <c r="D913" s="97" t="n"/>
      <c r="E913" s="97">
        <f>SUM(C913:D913)</f>
        <v/>
      </c>
      <c r="F913" s="97" t="n"/>
      <c r="G913" s="97" t="n"/>
      <c r="H913" s="97" t="n"/>
      <c r="I913" s="97">
        <f>SUM(F913:H913)</f>
        <v/>
      </c>
      <c r="J913" s="97" t="n"/>
      <c r="K913" s="97" t="n"/>
      <c r="L913" s="97" t="n"/>
      <c r="M913" s="97" t="n"/>
      <c r="N913" s="97" t="n"/>
      <c r="O913" s="97" t="n"/>
      <c r="P913" s="100" t="n"/>
      <c r="Q913" s="97" t="n"/>
      <c r="R913" s="97" t="n"/>
      <c r="S913" s="97" t="n"/>
      <c r="T913" s="97" t="n"/>
      <c r="U913" s="97" t="n"/>
      <c r="V913" s="97" t="n"/>
      <c r="W913" s="119" t="inlineStr">
        <is>
          <t>✅ 可导入</t>
        </is>
      </c>
    </row>
    <row r="914" customFormat="1" s="95">
      <c r="A914" s="100" t="n"/>
      <c r="B914" s="96" t="n"/>
      <c r="C914" s="96" t="n"/>
      <c r="D914" s="96" t="n"/>
      <c r="E914" s="96">
        <f>SUM(C914:D914)</f>
        <v/>
      </c>
      <c r="F914" s="96" t="n"/>
      <c r="G914" s="96" t="n"/>
      <c r="H914" s="96" t="n"/>
      <c r="I914" s="96">
        <f>SUM(F914:H914)</f>
        <v/>
      </c>
      <c r="J914" s="96" t="n"/>
      <c r="K914" s="96" t="n"/>
      <c r="L914" s="96" t="n"/>
      <c r="M914" s="96" t="n"/>
      <c r="N914" s="96" t="n"/>
      <c r="O914" s="96" t="n"/>
      <c r="P914" s="100" t="n"/>
      <c r="Q914" s="96" t="n"/>
      <c r="R914" s="96" t="n"/>
      <c r="S914" s="96" t="n"/>
      <c r="T914" s="96" t="n"/>
      <c r="U914" s="96" t="n"/>
      <c r="V914" s="96" t="n"/>
      <c r="W914" s="119" t="inlineStr">
        <is>
          <t>✅ 可导入</t>
        </is>
      </c>
    </row>
    <row r="915" customFormat="1" s="95">
      <c r="A915" s="100" t="n"/>
      <c r="B915" s="97" t="n"/>
      <c r="C915" s="97" t="n"/>
      <c r="D915" s="97" t="n"/>
      <c r="E915" s="97">
        <f>SUM(C915:D915)</f>
        <v/>
      </c>
      <c r="F915" s="97" t="n"/>
      <c r="G915" s="97" t="n"/>
      <c r="H915" s="97" t="n"/>
      <c r="I915" s="97">
        <f>SUM(F915:H915)</f>
        <v/>
      </c>
      <c r="J915" s="97" t="n"/>
      <c r="K915" s="97" t="n"/>
      <c r="L915" s="97" t="n"/>
      <c r="M915" s="97" t="n"/>
      <c r="N915" s="97" t="n"/>
      <c r="O915" s="97" t="n"/>
      <c r="P915" s="100" t="n"/>
      <c r="Q915" s="97" t="n"/>
      <c r="R915" s="97" t="n"/>
      <c r="S915" s="97" t="n"/>
      <c r="T915" s="97" t="n"/>
      <c r="U915" s="97" t="n"/>
      <c r="V915" s="97" t="n"/>
      <c r="W915" s="119" t="inlineStr">
        <is>
          <t>✅ 可导入</t>
        </is>
      </c>
    </row>
    <row r="916" customFormat="1" s="95">
      <c r="A916" s="100" t="n"/>
      <c r="B916" s="96" t="n"/>
      <c r="C916" s="96" t="n"/>
      <c r="D916" s="96" t="n"/>
      <c r="E916" s="96">
        <f>SUM(C916:D916)</f>
        <v/>
      </c>
      <c r="F916" s="96" t="n"/>
      <c r="G916" s="96" t="n"/>
      <c r="H916" s="96" t="n"/>
      <c r="I916" s="96">
        <f>SUM(F916:H916)</f>
        <v/>
      </c>
      <c r="J916" s="96" t="n"/>
      <c r="K916" s="96" t="n"/>
      <c r="L916" s="96" t="n"/>
      <c r="M916" s="96" t="n"/>
      <c r="N916" s="96" t="n"/>
      <c r="O916" s="96" t="n"/>
      <c r="P916" s="100" t="n"/>
      <c r="Q916" s="96" t="n"/>
      <c r="R916" s="96" t="n"/>
      <c r="S916" s="96" t="n"/>
      <c r="T916" s="96" t="n"/>
      <c r="U916" s="96" t="n"/>
      <c r="V916" s="96" t="n"/>
      <c r="W916" s="119" t="inlineStr">
        <is>
          <t>✅ 可导入</t>
        </is>
      </c>
    </row>
    <row r="917" customFormat="1" s="95">
      <c r="A917" s="100" t="n"/>
      <c r="B917" s="97" t="n"/>
      <c r="C917" s="97" t="n"/>
      <c r="D917" s="97" t="n"/>
      <c r="E917" s="97">
        <f>SUM(C917:D917)</f>
        <v/>
      </c>
      <c r="F917" s="97" t="n"/>
      <c r="G917" s="97" t="n"/>
      <c r="H917" s="97" t="n"/>
      <c r="I917" s="97">
        <f>SUM(F917:H917)</f>
        <v/>
      </c>
      <c r="J917" s="97" t="n"/>
      <c r="K917" s="97" t="n"/>
      <c r="L917" s="97" t="n"/>
      <c r="M917" s="97" t="n"/>
      <c r="N917" s="97" t="n"/>
      <c r="O917" s="97" t="n"/>
      <c r="P917" s="100" t="n"/>
      <c r="Q917" s="97" t="n"/>
      <c r="R917" s="97" t="n"/>
      <c r="S917" s="97" t="n"/>
      <c r="T917" s="97" t="n"/>
      <c r="U917" s="97" t="n"/>
      <c r="V917" s="97" t="n"/>
      <c r="W917" s="119" t="inlineStr">
        <is>
          <t>✅ 可导入</t>
        </is>
      </c>
    </row>
    <row r="918" customFormat="1" s="95">
      <c r="A918" s="100" t="n"/>
      <c r="B918" s="96" t="n"/>
      <c r="C918" s="96" t="n"/>
      <c r="D918" s="96" t="n"/>
      <c r="E918" s="96">
        <f>SUM(C918:D918)</f>
        <v/>
      </c>
      <c r="F918" s="96" t="n"/>
      <c r="G918" s="96" t="n"/>
      <c r="H918" s="96" t="n"/>
      <c r="I918" s="96">
        <f>SUM(F918:H918)</f>
        <v/>
      </c>
      <c r="J918" s="96" t="n"/>
      <c r="K918" s="96" t="n"/>
      <c r="L918" s="96" t="n"/>
      <c r="M918" s="96" t="n"/>
      <c r="N918" s="96" t="n"/>
      <c r="O918" s="96" t="n"/>
      <c r="P918" s="100" t="n"/>
      <c r="Q918" s="96" t="n"/>
      <c r="R918" s="96" t="n"/>
      <c r="S918" s="96" t="n"/>
      <c r="T918" s="96" t="n"/>
      <c r="U918" s="96" t="n"/>
      <c r="V918" s="96" t="n"/>
      <c r="W918" s="119" t="inlineStr">
        <is>
          <t>✅ 可导入</t>
        </is>
      </c>
    </row>
    <row r="919" customFormat="1" s="95">
      <c r="A919" s="100" t="n"/>
      <c r="B919" s="97" t="n"/>
      <c r="C919" s="97" t="n"/>
      <c r="D919" s="97" t="n"/>
      <c r="E919" s="97">
        <f>SUM(C919:D919)</f>
        <v/>
      </c>
      <c r="F919" s="97" t="n"/>
      <c r="G919" s="97" t="n"/>
      <c r="H919" s="97" t="n"/>
      <c r="I919" s="97">
        <f>SUM(F919:H919)</f>
        <v/>
      </c>
      <c r="J919" s="97" t="n"/>
      <c r="K919" s="97" t="n"/>
      <c r="L919" s="97" t="n"/>
      <c r="M919" s="97" t="n"/>
      <c r="N919" s="97" t="n"/>
      <c r="O919" s="97" t="n"/>
      <c r="P919" s="100" t="n"/>
      <c r="Q919" s="97" t="n"/>
      <c r="R919" s="97" t="n"/>
      <c r="S919" s="97" t="n"/>
      <c r="T919" s="97" t="n"/>
      <c r="U919" s="97" t="n"/>
      <c r="V919" s="97" t="n"/>
      <c r="W919" s="119" t="inlineStr">
        <is>
          <t>✅ 可导入</t>
        </is>
      </c>
    </row>
    <row r="920" customFormat="1" s="95">
      <c r="A920" s="100" t="n"/>
      <c r="B920" s="96" t="n"/>
      <c r="C920" s="96" t="n"/>
      <c r="D920" s="96" t="n"/>
      <c r="E920" s="96">
        <f>SUM(C920:D920)</f>
        <v/>
      </c>
      <c r="F920" s="96" t="n"/>
      <c r="G920" s="96" t="n"/>
      <c r="H920" s="96" t="n"/>
      <c r="I920" s="96">
        <f>SUM(F920:H920)</f>
        <v/>
      </c>
      <c r="J920" s="96" t="n"/>
      <c r="K920" s="96" t="n"/>
      <c r="L920" s="96" t="n"/>
      <c r="M920" s="96" t="n"/>
      <c r="N920" s="96" t="n"/>
      <c r="O920" s="96" t="n"/>
      <c r="P920" s="100" t="n"/>
      <c r="Q920" s="96" t="n"/>
      <c r="R920" s="96" t="n"/>
      <c r="S920" s="96" t="n"/>
      <c r="T920" s="96" t="n"/>
      <c r="U920" s="96" t="n"/>
      <c r="V920" s="96" t="n"/>
      <c r="W920" s="119" t="inlineStr">
        <is>
          <t>✅ 可导入</t>
        </is>
      </c>
    </row>
    <row r="921" customFormat="1" s="95">
      <c r="A921" s="100" t="n"/>
      <c r="B921" s="97" t="n"/>
      <c r="C921" s="97" t="n"/>
      <c r="D921" s="97" t="n"/>
      <c r="E921" s="97">
        <f>SUM(C921:D921)</f>
        <v/>
      </c>
      <c r="F921" s="97" t="n"/>
      <c r="G921" s="97" t="n"/>
      <c r="H921" s="97" t="n"/>
      <c r="I921" s="97">
        <f>SUM(F921:H921)</f>
        <v/>
      </c>
      <c r="J921" s="97" t="n"/>
      <c r="K921" s="97" t="n"/>
      <c r="L921" s="97" t="n"/>
      <c r="M921" s="97" t="n"/>
      <c r="N921" s="97" t="n"/>
      <c r="O921" s="97" t="n"/>
      <c r="P921" s="100" t="n"/>
      <c r="Q921" s="97" t="n"/>
      <c r="R921" s="97" t="n"/>
      <c r="S921" s="97" t="n"/>
      <c r="T921" s="97" t="n"/>
      <c r="U921" s="97" t="n"/>
      <c r="V921" s="97" t="n"/>
      <c r="W921" s="119" t="inlineStr">
        <is>
          <t>✅ 可导入</t>
        </is>
      </c>
    </row>
    <row r="922" customFormat="1" s="95">
      <c r="A922" s="100" t="n"/>
      <c r="B922" s="96" t="n"/>
      <c r="C922" s="96" t="n"/>
      <c r="D922" s="96" t="n"/>
      <c r="E922" s="96">
        <f>SUM(C922:D922)</f>
        <v/>
      </c>
      <c r="F922" s="96" t="n"/>
      <c r="G922" s="96" t="n"/>
      <c r="H922" s="96" t="n"/>
      <c r="I922" s="96">
        <f>SUM(F922:H922)</f>
        <v/>
      </c>
      <c r="J922" s="96" t="n"/>
      <c r="K922" s="96" t="n"/>
      <c r="L922" s="96" t="n"/>
      <c r="M922" s="96" t="n"/>
      <c r="N922" s="96" t="n"/>
      <c r="O922" s="96" t="n"/>
      <c r="P922" s="100" t="n"/>
      <c r="Q922" s="96" t="n"/>
      <c r="R922" s="96" t="n"/>
      <c r="S922" s="96" t="n"/>
      <c r="T922" s="96" t="n"/>
      <c r="U922" s="96" t="n"/>
      <c r="V922" s="96" t="n"/>
      <c r="W922" s="119" t="inlineStr">
        <is>
          <t>✅ 可导入</t>
        </is>
      </c>
    </row>
    <row r="923" customFormat="1" s="95">
      <c r="A923" s="100" t="n"/>
      <c r="B923" s="97" t="n"/>
      <c r="C923" s="97" t="n"/>
      <c r="D923" s="97" t="n"/>
      <c r="E923" s="97">
        <f>SUM(C923:D923)</f>
        <v/>
      </c>
      <c r="F923" s="97" t="n"/>
      <c r="G923" s="97" t="n"/>
      <c r="H923" s="97" t="n"/>
      <c r="I923" s="97">
        <f>SUM(F923:H923)</f>
        <v/>
      </c>
      <c r="J923" s="97" t="n"/>
      <c r="K923" s="97" t="n"/>
      <c r="L923" s="97" t="n"/>
      <c r="M923" s="97" t="n"/>
      <c r="N923" s="97" t="n"/>
      <c r="O923" s="97" t="n"/>
      <c r="P923" s="100" t="n"/>
      <c r="Q923" s="97" t="n"/>
      <c r="R923" s="97" t="n"/>
      <c r="S923" s="97" t="n"/>
      <c r="T923" s="97" t="n"/>
      <c r="U923" s="97" t="n"/>
      <c r="V923" s="97" t="n"/>
      <c r="W923" s="119" t="inlineStr">
        <is>
          <t>✅ 可导入</t>
        </is>
      </c>
    </row>
    <row r="924" customFormat="1" s="95">
      <c r="A924" s="100" t="n"/>
      <c r="B924" s="96" t="n"/>
      <c r="C924" s="96" t="n"/>
      <c r="D924" s="96" t="n"/>
      <c r="E924" s="96">
        <f>SUM(C924:D924)</f>
        <v/>
      </c>
      <c r="F924" s="96" t="n"/>
      <c r="G924" s="96" t="n"/>
      <c r="H924" s="96" t="n"/>
      <c r="I924" s="96">
        <f>SUM(F924:H924)</f>
        <v/>
      </c>
      <c r="J924" s="96" t="n"/>
      <c r="K924" s="96" t="n"/>
      <c r="L924" s="96" t="n"/>
      <c r="M924" s="96" t="n"/>
      <c r="N924" s="96" t="n"/>
      <c r="O924" s="96" t="n"/>
      <c r="P924" s="100" t="n"/>
      <c r="Q924" s="96" t="n"/>
      <c r="R924" s="96" t="n"/>
      <c r="S924" s="96" t="n"/>
      <c r="T924" s="96" t="n"/>
      <c r="U924" s="96" t="n"/>
      <c r="V924" s="96" t="n"/>
      <c r="W924" s="119" t="inlineStr">
        <is>
          <t>✅ 可导入</t>
        </is>
      </c>
    </row>
    <row r="925" customFormat="1" s="95">
      <c r="A925" s="100" t="n"/>
      <c r="B925" s="97" t="n"/>
      <c r="C925" s="97" t="n"/>
      <c r="D925" s="97" t="n"/>
      <c r="E925" s="97">
        <f>SUM(C925:D925)</f>
        <v/>
      </c>
      <c r="F925" s="97" t="n"/>
      <c r="G925" s="97" t="n"/>
      <c r="H925" s="97" t="n"/>
      <c r="I925" s="97">
        <f>SUM(F925:H925)</f>
        <v/>
      </c>
      <c r="J925" s="97" t="n"/>
      <c r="K925" s="97" t="n"/>
      <c r="L925" s="97" t="n"/>
      <c r="M925" s="97" t="n"/>
      <c r="N925" s="97" t="n"/>
      <c r="O925" s="97" t="n"/>
      <c r="P925" s="100" t="n"/>
      <c r="Q925" s="97" t="n"/>
      <c r="R925" s="97" t="n"/>
      <c r="S925" s="97" t="n"/>
      <c r="T925" s="97" t="n"/>
      <c r="U925" s="97" t="n"/>
      <c r="V925" s="97" t="n"/>
      <c r="W925" s="119" t="inlineStr">
        <is>
          <t>✅ 可导入</t>
        </is>
      </c>
    </row>
    <row r="926" customFormat="1" s="95">
      <c r="A926" s="100" t="n"/>
      <c r="B926" s="96" t="n"/>
      <c r="C926" s="96" t="n"/>
      <c r="D926" s="96" t="n"/>
      <c r="E926" s="96">
        <f>SUM(C926:D926)</f>
        <v/>
      </c>
      <c r="F926" s="96" t="n"/>
      <c r="G926" s="96" t="n"/>
      <c r="H926" s="96" t="n"/>
      <c r="I926" s="96">
        <f>SUM(F926:H926)</f>
        <v/>
      </c>
      <c r="J926" s="96" t="n"/>
      <c r="K926" s="96" t="n"/>
      <c r="L926" s="96" t="n"/>
      <c r="M926" s="96" t="n"/>
      <c r="N926" s="96" t="n"/>
      <c r="O926" s="96" t="n"/>
      <c r="P926" s="100" t="n"/>
      <c r="Q926" s="96" t="n"/>
      <c r="R926" s="96" t="n"/>
      <c r="S926" s="96" t="n"/>
      <c r="T926" s="96" t="n"/>
      <c r="U926" s="96" t="n"/>
      <c r="V926" s="96" t="n"/>
      <c r="W926" s="119" t="inlineStr">
        <is>
          <t>✅ 可导入</t>
        </is>
      </c>
    </row>
    <row r="927" customFormat="1" s="95">
      <c r="A927" s="100" t="n"/>
      <c r="B927" s="97" t="n"/>
      <c r="C927" s="97" t="n"/>
      <c r="D927" s="97" t="n"/>
      <c r="E927" s="97">
        <f>SUM(C927:D927)</f>
        <v/>
      </c>
      <c r="F927" s="97" t="n"/>
      <c r="G927" s="97" t="n"/>
      <c r="H927" s="97" t="n"/>
      <c r="I927" s="97">
        <f>SUM(F927:H927)</f>
        <v/>
      </c>
      <c r="J927" s="97" t="n"/>
      <c r="K927" s="97" t="n"/>
      <c r="L927" s="97" t="n"/>
      <c r="M927" s="97" t="n"/>
      <c r="N927" s="97" t="n"/>
      <c r="O927" s="97" t="n"/>
      <c r="P927" s="100" t="n"/>
      <c r="Q927" s="97" t="n"/>
      <c r="R927" s="97" t="n"/>
      <c r="S927" s="97" t="n"/>
      <c r="T927" s="97" t="n"/>
      <c r="U927" s="97" t="n"/>
      <c r="V927" s="97" t="n"/>
      <c r="W927" s="119" t="inlineStr">
        <is>
          <t>✅ 可导入</t>
        </is>
      </c>
    </row>
    <row r="928" customFormat="1" s="95">
      <c r="A928" s="100" t="n"/>
      <c r="B928" s="96" t="n"/>
      <c r="C928" s="96" t="n"/>
      <c r="D928" s="96" t="n"/>
      <c r="E928" s="96">
        <f>SUM(C928:D928)</f>
        <v/>
      </c>
      <c r="F928" s="96" t="n"/>
      <c r="G928" s="96" t="n"/>
      <c r="H928" s="96" t="n"/>
      <c r="I928" s="96">
        <f>SUM(F928:H928)</f>
        <v/>
      </c>
      <c r="J928" s="96" t="n"/>
      <c r="K928" s="96" t="n"/>
      <c r="L928" s="96" t="n"/>
      <c r="M928" s="96" t="n"/>
      <c r="N928" s="96" t="n"/>
      <c r="O928" s="96" t="n"/>
      <c r="P928" s="100" t="n"/>
      <c r="Q928" s="96" t="n"/>
      <c r="R928" s="96" t="n"/>
      <c r="S928" s="96" t="n"/>
      <c r="T928" s="96" t="n"/>
      <c r="U928" s="96" t="n"/>
      <c r="V928" s="96" t="n"/>
      <c r="W928" s="119" t="inlineStr">
        <is>
          <t>✅ 可导入</t>
        </is>
      </c>
    </row>
    <row r="929" customFormat="1" s="95">
      <c r="A929" s="100" t="n"/>
      <c r="B929" s="97" t="n"/>
      <c r="C929" s="97" t="n"/>
      <c r="D929" s="97" t="n"/>
      <c r="E929" s="97">
        <f>SUM(C929:D929)</f>
        <v/>
      </c>
      <c r="F929" s="97" t="n"/>
      <c r="G929" s="97" t="n"/>
      <c r="H929" s="97" t="n"/>
      <c r="I929" s="97">
        <f>SUM(F929:H929)</f>
        <v/>
      </c>
      <c r="J929" s="97" t="n"/>
      <c r="K929" s="97" t="n"/>
      <c r="L929" s="97" t="n"/>
      <c r="M929" s="97" t="n"/>
      <c r="N929" s="97" t="n"/>
      <c r="O929" s="97" t="n"/>
      <c r="P929" s="100" t="n"/>
      <c r="Q929" s="97" t="n"/>
      <c r="R929" s="97" t="n"/>
      <c r="S929" s="97" t="n"/>
      <c r="T929" s="97" t="n"/>
      <c r="U929" s="97" t="n"/>
      <c r="V929" s="97" t="n"/>
      <c r="W929" s="119" t="inlineStr">
        <is>
          <t>✅ 可导入</t>
        </is>
      </c>
    </row>
    <row r="930" customFormat="1" s="95">
      <c r="A930" s="100" t="n"/>
      <c r="B930" s="96" t="n"/>
      <c r="C930" s="96" t="n"/>
      <c r="D930" s="96" t="n"/>
      <c r="E930" s="96">
        <f>SUM(C930:D930)</f>
        <v/>
      </c>
      <c r="F930" s="96" t="n"/>
      <c r="G930" s="96" t="n"/>
      <c r="H930" s="96" t="n"/>
      <c r="I930" s="96">
        <f>SUM(F930:H930)</f>
        <v/>
      </c>
      <c r="J930" s="96" t="n"/>
      <c r="K930" s="96" t="n"/>
      <c r="L930" s="96" t="n"/>
      <c r="M930" s="96" t="n"/>
      <c r="N930" s="96" t="n"/>
      <c r="O930" s="96" t="n"/>
      <c r="P930" s="100" t="n"/>
      <c r="Q930" s="96" t="n"/>
      <c r="R930" s="96" t="n"/>
      <c r="S930" s="96" t="n"/>
      <c r="T930" s="96" t="n"/>
      <c r="U930" s="96" t="n"/>
      <c r="V930" s="96" t="n"/>
      <c r="W930" s="119" t="inlineStr">
        <is>
          <t>✅ 可导入</t>
        </is>
      </c>
    </row>
    <row r="931" customFormat="1" s="95">
      <c r="A931" s="100" t="n"/>
      <c r="B931" s="97" t="n"/>
      <c r="C931" s="97" t="n"/>
      <c r="D931" s="97" t="n"/>
      <c r="E931" s="97">
        <f>SUM(C931:D931)</f>
        <v/>
      </c>
      <c r="F931" s="97" t="n"/>
      <c r="G931" s="97" t="n"/>
      <c r="H931" s="97" t="n"/>
      <c r="I931" s="97">
        <f>SUM(F931:H931)</f>
        <v/>
      </c>
      <c r="J931" s="97" t="n"/>
      <c r="K931" s="97" t="n"/>
      <c r="L931" s="97" t="n"/>
      <c r="M931" s="97" t="n"/>
      <c r="N931" s="97" t="n"/>
      <c r="O931" s="97" t="n"/>
      <c r="P931" s="100" t="n"/>
      <c r="Q931" s="97" t="n"/>
      <c r="R931" s="97" t="n"/>
      <c r="S931" s="97" t="n"/>
      <c r="T931" s="97" t="n"/>
      <c r="U931" s="97" t="n"/>
      <c r="V931" s="97" t="n"/>
      <c r="W931" s="119" t="inlineStr">
        <is>
          <t>✅ 可导入</t>
        </is>
      </c>
    </row>
    <row r="932" customFormat="1" s="95">
      <c r="A932" s="100" t="n"/>
      <c r="B932" s="96" t="n"/>
      <c r="C932" s="96" t="n"/>
      <c r="D932" s="96" t="n"/>
      <c r="E932" s="96">
        <f>SUM(C932:D932)</f>
        <v/>
      </c>
      <c r="F932" s="96" t="n"/>
      <c r="G932" s="96" t="n"/>
      <c r="H932" s="96" t="n"/>
      <c r="I932" s="96">
        <f>SUM(F932:H932)</f>
        <v/>
      </c>
      <c r="J932" s="96" t="n"/>
      <c r="K932" s="96" t="n"/>
      <c r="L932" s="96" t="n"/>
      <c r="M932" s="96" t="n"/>
      <c r="N932" s="96" t="n"/>
      <c r="O932" s="96" t="n"/>
      <c r="P932" s="100" t="n"/>
      <c r="Q932" s="96" t="n"/>
      <c r="R932" s="96" t="n"/>
      <c r="S932" s="96" t="n"/>
      <c r="T932" s="96" t="n"/>
      <c r="U932" s="96" t="n"/>
      <c r="V932" s="96" t="n"/>
      <c r="W932" s="119" t="inlineStr">
        <is>
          <t>✅ 可导入</t>
        </is>
      </c>
    </row>
    <row r="933" customFormat="1" s="95">
      <c r="A933" s="100" t="n"/>
      <c r="B933" s="97" t="n"/>
      <c r="C933" s="97" t="n"/>
      <c r="D933" s="97" t="n"/>
      <c r="E933" s="97">
        <f>SUM(C933:D933)</f>
        <v/>
      </c>
      <c r="F933" s="97" t="n"/>
      <c r="G933" s="97" t="n"/>
      <c r="H933" s="97" t="n"/>
      <c r="I933" s="97">
        <f>SUM(F933:H933)</f>
        <v/>
      </c>
      <c r="J933" s="97" t="n"/>
      <c r="K933" s="97" t="n"/>
      <c r="L933" s="97" t="n"/>
      <c r="M933" s="97" t="n"/>
      <c r="N933" s="97" t="n"/>
      <c r="O933" s="97" t="n"/>
      <c r="P933" s="100" t="n"/>
      <c r="Q933" s="97" t="n"/>
      <c r="R933" s="97" t="n"/>
      <c r="S933" s="97" t="n"/>
      <c r="T933" s="97" t="n"/>
      <c r="U933" s="97" t="n"/>
      <c r="V933" s="97" t="n"/>
      <c r="W933" s="119" t="inlineStr">
        <is>
          <t>✅ 可导入</t>
        </is>
      </c>
    </row>
    <row r="934" customFormat="1" s="95">
      <c r="A934" s="100" t="n"/>
      <c r="B934" s="96" t="n"/>
      <c r="C934" s="96" t="n"/>
      <c r="D934" s="96" t="n"/>
      <c r="E934" s="96">
        <f>SUM(C934:D934)</f>
        <v/>
      </c>
      <c r="F934" s="96" t="n"/>
      <c r="G934" s="96" t="n"/>
      <c r="H934" s="96" t="n"/>
      <c r="I934" s="96">
        <f>SUM(F934:H934)</f>
        <v/>
      </c>
      <c r="J934" s="96" t="n"/>
      <c r="K934" s="96" t="n"/>
      <c r="L934" s="96" t="n"/>
      <c r="M934" s="96" t="n"/>
      <c r="N934" s="96" t="n"/>
      <c r="O934" s="96" t="n"/>
      <c r="P934" s="100" t="n"/>
      <c r="Q934" s="96" t="n"/>
      <c r="R934" s="96" t="n"/>
      <c r="S934" s="96" t="n"/>
      <c r="T934" s="96" t="n"/>
      <c r="U934" s="96" t="n"/>
      <c r="V934" s="96" t="n"/>
      <c r="W934" s="119" t="inlineStr">
        <is>
          <t>✅ 可导入</t>
        </is>
      </c>
    </row>
    <row r="935" customFormat="1" s="95">
      <c r="A935" s="100" t="n"/>
      <c r="B935" s="97" t="n"/>
      <c r="C935" s="97" t="n"/>
      <c r="D935" s="97" t="n"/>
      <c r="E935" s="97">
        <f>SUM(C935:D935)</f>
        <v/>
      </c>
      <c r="F935" s="97" t="n"/>
      <c r="G935" s="97" t="n"/>
      <c r="H935" s="97" t="n"/>
      <c r="I935" s="97">
        <f>SUM(F935:H935)</f>
        <v/>
      </c>
      <c r="J935" s="97" t="n"/>
      <c r="K935" s="97" t="n"/>
      <c r="L935" s="97" t="n"/>
      <c r="M935" s="97" t="n"/>
      <c r="N935" s="97" t="n"/>
      <c r="O935" s="97" t="n"/>
      <c r="P935" s="100" t="n"/>
      <c r="Q935" s="97" t="n"/>
      <c r="R935" s="97" t="n"/>
      <c r="S935" s="97" t="n"/>
      <c r="T935" s="97" t="n"/>
      <c r="U935" s="97" t="n"/>
      <c r="V935" s="97" t="n"/>
      <c r="W935" s="119" t="inlineStr">
        <is>
          <t>✅ 可导入</t>
        </is>
      </c>
    </row>
    <row r="936" customFormat="1" s="95">
      <c r="A936" s="100" t="n"/>
      <c r="B936" s="96" t="n"/>
      <c r="C936" s="96" t="n"/>
      <c r="D936" s="96" t="n"/>
      <c r="E936" s="96">
        <f>SUM(C936:D936)</f>
        <v/>
      </c>
      <c r="F936" s="96" t="n"/>
      <c r="G936" s="96" t="n"/>
      <c r="H936" s="96" t="n"/>
      <c r="I936" s="96">
        <f>SUM(F936:H936)</f>
        <v/>
      </c>
      <c r="J936" s="96" t="n"/>
      <c r="K936" s="96" t="n"/>
      <c r="L936" s="96" t="n"/>
      <c r="M936" s="96" t="n"/>
      <c r="N936" s="96" t="n"/>
      <c r="O936" s="96" t="n"/>
      <c r="P936" s="100" t="n"/>
      <c r="Q936" s="96" t="n"/>
      <c r="R936" s="96" t="n"/>
      <c r="S936" s="96" t="n"/>
      <c r="T936" s="96" t="n"/>
      <c r="U936" s="96" t="n"/>
      <c r="V936" s="96" t="n"/>
      <c r="W936" s="119" t="inlineStr">
        <is>
          <t>✅ 可导入</t>
        </is>
      </c>
    </row>
    <row r="937" customFormat="1" s="95">
      <c r="A937" s="100" t="n"/>
      <c r="B937" s="97" t="n"/>
      <c r="C937" s="97" t="n"/>
      <c r="D937" s="97" t="n"/>
      <c r="E937" s="97">
        <f>SUM(C937:D937)</f>
        <v/>
      </c>
      <c r="F937" s="97" t="n"/>
      <c r="G937" s="97" t="n"/>
      <c r="H937" s="97" t="n"/>
      <c r="I937" s="97">
        <f>SUM(F937:H937)</f>
        <v/>
      </c>
      <c r="J937" s="97" t="n"/>
      <c r="K937" s="97" t="n"/>
      <c r="L937" s="97" t="n"/>
      <c r="M937" s="97" t="n"/>
      <c r="N937" s="97" t="n"/>
      <c r="O937" s="97" t="n"/>
      <c r="P937" s="100" t="n"/>
      <c r="Q937" s="97" t="n"/>
      <c r="R937" s="97" t="n"/>
      <c r="S937" s="97" t="n"/>
      <c r="T937" s="97" t="n"/>
      <c r="U937" s="97" t="n"/>
      <c r="V937" s="97" t="n"/>
      <c r="W937" s="119" t="inlineStr">
        <is>
          <t>✅ 可导入</t>
        </is>
      </c>
    </row>
    <row r="938" customFormat="1" s="95">
      <c r="A938" s="100" t="n"/>
      <c r="B938" s="96" t="n"/>
      <c r="C938" s="96" t="n"/>
      <c r="D938" s="96" t="n"/>
      <c r="E938" s="96">
        <f>SUM(C938:D938)</f>
        <v/>
      </c>
      <c r="F938" s="96" t="n"/>
      <c r="G938" s="96" t="n"/>
      <c r="H938" s="96" t="n"/>
      <c r="I938" s="96">
        <f>SUM(F938:H938)</f>
        <v/>
      </c>
      <c r="J938" s="96" t="n"/>
      <c r="K938" s="96" t="n"/>
      <c r="L938" s="96" t="n"/>
      <c r="M938" s="96" t="n"/>
      <c r="N938" s="96" t="n"/>
      <c r="O938" s="96" t="n"/>
      <c r="P938" s="100" t="n"/>
      <c r="Q938" s="96" t="n"/>
      <c r="R938" s="96" t="n"/>
      <c r="S938" s="96" t="n"/>
      <c r="T938" s="96" t="n"/>
      <c r="U938" s="96" t="n"/>
      <c r="V938" s="96" t="n"/>
      <c r="W938" s="119" t="inlineStr">
        <is>
          <t>✅ 可导入</t>
        </is>
      </c>
    </row>
    <row r="939" customFormat="1" s="95">
      <c r="A939" s="100" t="n"/>
      <c r="B939" s="97" t="n"/>
      <c r="C939" s="97" t="n"/>
      <c r="D939" s="97" t="n"/>
      <c r="E939" s="97">
        <f>SUM(C939:D939)</f>
        <v/>
      </c>
      <c r="F939" s="97" t="n"/>
      <c r="G939" s="97" t="n"/>
      <c r="H939" s="97" t="n"/>
      <c r="I939" s="97">
        <f>SUM(F939:H939)</f>
        <v/>
      </c>
      <c r="J939" s="97" t="n"/>
      <c r="K939" s="97" t="n"/>
      <c r="L939" s="97" t="n"/>
      <c r="M939" s="97" t="n"/>
      <c r="N939" s="97" t="n"/>
      <c r="O939" s="97" t="n"/>
      <c r="P939" s="100" t="n"/>
      <c r="Q939" s="97" t="n"/>
      <c r="R939" s="97" t="n"/>
      <c r="S939" s="97" t="n"/>
      <c r="T939" s="97" t="n"/>
      <c r="U939" s="97" t="n"/>
      <c r="V939" s="97" t="n"/>
      <c r="W939" s="119" t="inlineStr">
        <is>
          <t>✅ 可导入</t>
        </is>
      </c>
    </row>
    <row r="940" customFormat="1" s="95">
      <c r="A940" s="100" t="n"/>
      <c r="B940" s="96" t="n"/>
      <c r="C940" s="96" t="n"/>
      <c r="D940" s="96" t="n"/>
      <c r="E940" s="96">
        <f>SUM(C940:D940)</f>
        <v/>
      </c>
      <c r="F940" s="96" t="n"/>
      <c r="G940" s="96" t="n"/>
      <c r="H940" s="96" t="n"/>
      <c r="I940" s="96">
        <f>SUM(F940:H940)</f>
        <v/>
      </c>
      <c r="J940" s="96" t="n"/>
      <c r="K940" s="96" t="n"/>
      <c r="L940" s="96" t="n"/>
      <c r="M940" s="96" t="n"/>
      <c r="N940" s="96" t="n"/>
      <c r="O940" s="96" t="n"/>
      <c r="P940" s="100" t="n"/>
      <c r="Q940" s="96" t="n"/>
      <c r="R940" s="96" t="n"/>
      <c r="S940" s="96" t="n"/>
      <c r="T940" s="96" t="n"/>
      <c r="U940" s="96" t="n"/>
      <c r="V940" s="96" t="n"/>
      <c r="W940" s="119" t="inlineStr">
        <is>
          <t>✅ 可导入</t>
        </is>
      </c>
    </row>
    <row r="941" customFormat="1" s="95">
      <c r="A941" s="100" t="n"/>
      <c r="B941" s="97" t="n"/>
      <c r="C941" s="97" t="n"/>
      <c r="D941" s="97" t="n"/>
      <c r="E941" s="97">
        <f>SUM(C941:D941)</f>
        <v/>
      </c>
      <c r="F941" s="97" t="n"/>
      <c r="G941" s="97" t="n"/>
      <c r="H941" s="97" t="n"/>
      <c r="I941" s="97">
        <f>SUM(F941:H941)</f>
        <v/>
      </c>
      <c r="J941" s="97" t="n"/>
      <c r="K941" s="97" t="n"/>
      <c r="L941" s="97" t="n"/>
      <c r="M941" s="97" t="n"/>
      <c r="N941" s="97" t="n"/>
      <c r="O941" s="97" t="n"/>
      <c r="P941" s="100" t="n"/>
      <c r="Q941" s="97" t="n"/>
      <c r="R941" s="97" t="n"/>
      <c r="S941" s="97" t="n"/>
      <c r="T941" s="97" t="n"/>
      <c r="U941" s="97" t="n"/>
      <c r="V941" s="97" t="n"/>
      <c r="W941" s="119" t="inlineStr">
        <is>
          <t>✅ 可导入</t>
        </is>
      </c>
    </row>
    <row r="942" customFormat="1" s="95">
      <c r="A942" s="100" t="n"/>
      <c r="B942" s="96" t="n"/>
      <c r="C942" s="96" t="n"/>
      <c r="D942" s="96" t="n"/>
      <c r="E942" s="96">
        <f>SUM(C942:D942)</f>
        <v/>
      </c>
      <c r="F942" s="96" t="n"/>
      <c r="G942" s="96" t="n"/>
      <c r="H942" s="96" t="n"/>
      <c r="I942" s="96">
        <f>SUM(F942:H942)</f>
        <v/>
      </c>
      <c r="J942" s="96" t="n"/>
      <c r="K942" s="96" t="n"/>
      <c r="L942" s="96" t="n"/>
      <c r="M942" s="96" t="n"/>
      <c r="N942" s="96" t="n"/>
      <c r="O942" s="96" t="n"/>
      <c r="P942" s="100" t="n"/>
      <c r="Q942" s="96" t="n"/>
      <c r="R942" s="96" t="n"/>
      <c r="S942" s="96" t="n"/>
      <c r="T942" s="96" t="n"/>
      <c r="U942" s="96" t="n"/>
      <c r="V942" s="96" t="n"/>
      <c r="W942" s="119" t="inlineStr">
        <is>
          <t>✅ 可导入</t>
        </is>
      </c>
    </row>
    <row r="943" customFormat="1" s="95">
      <c r="A943" s="100" t="n"/>
      <c r="B943" s="97" t="n"/>
      <c r="C943" s="97" t="n"/>
      <c r="D943" s="97" t="n"/>
      <c r="E943" s="97">
        <f>SUM(C943:D943)</f>
        <v/>
      </c>
      <c r="F943" s="97" t="n"/>
      <c r="G943" s="97" t="n"/>
      <c r="H943" s="97" t="n"/>
      <c r="I943" s="97">
        <f>SUM(F943:H943)</f>
        <v/>
      </c>
      <c r="J943" s="97" t="n"/>
      <c r="K943" s="97" t="n"/>
      <c r="L943" s="97" t="n"/>
      <c r="M943" s="97" t="n"/>
      <c r="N943" s="97" t="n"/>
      <c r="O943" s="97" t="n"/>
      <c r="P943" s="100" t="n"/>
      <c r="Q943" s="97" t="n"/>
      <c r="R943" s="97" t="n"/>
      <c r="S943" s="97" t="n"/>
      <c r="T943" s="97" t="n"/>
      <c r="U943" s="97" t="n"/>
      <c r="V943" s="97" t="n"/>
      <c r="W943" s="119" t="inlineStr">
        <is>
          <t>✅ 可导入</t>
        </is>
      </c>
    </row>
    <row r="944" customFormat="1" s="95">
      <c r="A944" s="100" t="n"/>
      <c r="B944" s="96" t="n"/>
      <c r="C944" s="96" t="n"/>
      <c r="D944" s="96" t="n"/>
      <c r="E944" s="96">
        <f>SUM(C944:D944)</f>
        <v/>
      </c>
      <c r="F944" s="96" t="n"/>
      <c r="G944" s="96" t="n"/>
      <c r="H944" s="96" t="n"/>
      <c r="I944" s="96">
        <f>SUM(F944:H944)</f>
        <v/>
      </c>
      <c r="J944" s="96" t="n"/>
      <c r="K944" s="96" t="n"/>
      <c r="L944" s="96" t="n"/>
      <c r="M944" s="96" t="n"/>
      <c r="N944" s="96" t="n"/>
      <c r="O944" s="96" t="n"/>
      <c r="P944" s="100" t="n"/>
      <c r="Q944" s="96" t="n"/>
      <c r="R944" s="96" t="n"/>
      <c r="S944" s="96" t="n"/>
      <c r="T944" s="96" t="n"/>
      <c r="U944" s="96" t="n"/>
      <c r="V944" s="96" t="n"/>
      <c r="W944" s="119" t="inlineStr">
        <is>
          <t>✅ 可导入</t>
        </is>
      </c>
    </row>
    <row r="945" customFormat="1" s="95">
      <c r="A945" s="100" t="n"/>
      <c r="B945" s="97" t="n"/>
      <c r="C945" s="97" t="n"/>
      <c r="D945" s="97" t="n"/>
      <c r="E945" s="97">
        <f>SUM(C945:D945)</f>
        <v/>
      </c>
      <c r="F945" s="97" t="n"/>
      <c r="G945" s="97" t="n"/>
      <c r="H945" s="97" t="n"/>
      <c r="I945" s="97">
        <f>SUM(F945:H945)</f>
        <v/>
      </c>
      <c r="J945" s="97" t="n"/>
      <c r="K945" s="97" t="n"/>
      <c r="L945" s="97" t="n"/>
      <c r="M945" s="97" t="n"/>
      <c r="N945" s="97" t="n"/>
      <c r="O945" s="97" t="n"/>
      <c r="P945" s="100" t="n"/>
      <c r="Q945" s="97" t="n"/>
      <c r="R945" s="97" t="n"/>
      <c r="S945" s="97" t="n"/>
      <c r="T945" s="97" t="n"/>
      <c r="U945" s="97" t="n"/>
      <c r="V945" s="97" t="n"/>
      <c r="W945" s="119" t="inlineStr">
        <is>
          <t>✅ 可导入</t>
        </is>
      </c>
    </row>
    <row r="946" customFormat="1" s="95">
      <c r="A946" s="100" t="n"/>
      <c r="B946" s="96" t="n"/>
      <c r="C946" s="96" t="n"/>
      <c r="D946" s="96" t="n"/>
      <c r="E946" s="96">
        <f>SUM(C946:D946)</f>
        <v/>
      </c>
      <c r="F946" s="96" t="n"/>
      <c r="G946" s="96" t="n"/>
      <c r="H946" s="96" t="n"/>
      <c r="I946" s="96">
        <f>SUM(F946:H946)</f>
        <v/>
      </c>
      <c r="J946" s="96" t="n"/>
      <c r="K946" s="96" t="n"/>
      <c r="L946" s="96" t="n"/>
      <c r="M946" s="96" t="n"/>
      <c r="N946" s="96" t="n"/>
      <c r="O946" s="96" t="n"/>
      <c r="P946" s="100" t="n"/>
      <c r="Q946" s="96" t="n"/>
      <c r="R946" s="96" t="n"/>
      <c r="S946" s="96" t="n"/>
      <c r="T946" s="96" t="n"/>
      <c r="U946" s="96" t="n"/>
      <c r="V946" s="96" t="n"/>
      <c r="W946" s="119" t="inlineStr">
        <is>
          <t>✅ 可导入</t>
        </is>
      </c>
    </row>
    <row r="947" customFormat="1" s="95">
      <c r="A947" s="100" t="n"/>
      <c r="B947" s="97" t="n"/>
      <c r="C947" s="97" t="n"/>
      <c r="D947" s="97" t="n"/>
      <c r="E947" s="97">
        <f>SUM(C947:D947)</f>
        <v/>
      </c>
      <c r="F947" s="97" t="n"/>
      <c r="G947" s="97" t="n"/>
      <c r="H947" s="97" t="n"/>
      <c r="I947" s="97">
        <f>SUM(F947:H947)</f>
        <v/>
      </c>
      <c r="J947" s="97" t="n"/>
      <c r="K947" s="97" t="n"/>
      <c r="L947" s="97" t="n"/>
      <c r="M947" s="97" t="n"/>
      <c r="N947" s="97" t="n"/>
      <c r="O947" s="97" t="n"/>
      <c r="P947" s="100" t="n"/>
      <c r="Q947" s="97" t="n"/>
      <c r="R947" s="97" t="n"/>
      <c r="S947" s="97" t="n"/>
      <c r="T947" s="97" t="n"/>
      <c r="U947" s="97" t="n"/>
      <c r="V947" s="97" t="n"/>
      <c r="W947" s="119" t="inlineStr">
        <is>
          <t>✅ 可导入</t>
        </is>
      </c>
    </row>
    <row r="948" customFormat="1" s="95">
      <c r="A948" s="100" t="n"/>
      <c r="B948" s="96" t="n"/>
      <c r="C948" s="96" t="n"/>
      <c r="D948" s="96" t="n"/>
      <c r="E948" s="96">
        <f>SUM(C948:D948)</f>
        <v/>
      </c>
      <c r="F948" s="96" t="n"/>
      <c r="G948" s="96" t="n"/>
      <c r="H948" s="96" t="n"/>
      <c r="I948" s="96">
        <f>SUM(F948:H948)</f>
        <v/>
      </c>
      <c r="J948" s="96" t="n"/>
      <c r="K948" s="96" t="n"/>
      <c r="L948" s="96" t="n"/>
      <c r="M948" s="96" t="n"/>
      <c r="N948" s="96" t="n"/>
      <c r="O948" s="96" t="n"/>
      <c r="P948" s="100" t="n"/>
      <c r="Q948" s="96" t="n"/>
      <c r="R948" s="96" t="n"/>
      <c r="S948" s="96" t="n"/>
      <c r="T948" s="96" t="n"/>
      <c r="U948" s="96" t="n"/>
      <c r="V948" s="96" t="n"/>
      <c r="W948" s="119" t="inlineStr">
        <is>
          <t>✅ 可导入</t>
        </is>
      </c>
    </row>
    <row r="949" customFormat="1" s="95">
      <c r="A949" s="100" t="n"/>
      <c r="B949" s="97" t="n"/>
      <c r="C949" s="97" t="n"/>
      <c r="D949" s="97" t="n"/>
      <c r="E949" s="97">
        <f>SUM(C949:D949)</f>
        <v/>
      </c>
      <c r="F949" s="97" t="n"/>
      <c r="G949" s="97" t="n"/>
      <c r="H949" s="97" t="n"/>
      <c r="I949" s="97">
        <f>SUM(F949:H949)</f>
        <v/>
      </c>
      <c r="J949" s="97" t="n"/>
      <c r="K949" s="97" t="n"/>
      <c r="L949" s="97" t="n"/>
      <c r="M949" s="97" t="n"/>
      <c r="N949" s="97" t="n"/>
      <c r="O949" s="97" t="n"/>
      <c r="P949" s="100" t="n"/>
      <c r="Q949" s="97" t="n"/>
      <c r="R949" s="97" t="n"/>
      <c r="S949" s="97" t="n"/>
      <c r="T949" s="97" t="n"/>
      <c r="U949" s="97" t="n"/>
      <c r="V949" s="97" t="n"/>
      <c r="W949" s="119" t="inlineStr">
        <is>
          <t>✅ 可导入</t>
        </is>
      </c>
    </row>
    <row r="950" customFormat="1" s="95">
      <c r="A950" s="100" t="n"/>
      <c r="B950" s="96" t="n"/>
      <c r="C950" s="96" t="n"/>
      <c r="D950" s="96" t="n"/>
      <c r="E950" s="96">
        <f>SUM(C950:D950)</f>
        <v/>
      </c>
      <c r="F950" s="96" t="n"/>
      <c r="G950" s="96" t="n"/>
      <c r="H950" s="96" t="n"/>
      <c r="I950" s="96">
        <f>SUM(F950:H950)</f>
        <v/>
      </c>
      <c r="J950" s="96" t="n"/>
      <c r="K950" s="96" t="n"/>
      <c r="L950" s="96" t="n"/>
      <c r="M950" s="96" t="n"/>
      <c r="N950" s="96" t="n"/>
      <c r="O950" s="96" t="n"/>
      <c r="P950" s="100" t="n"/>
      <c r="Q950" s="96" t="n"/>
      <c r="R950" s="96" t="n"/>
      <c r="S950" s="96" t="n"/>
      <c r="T950" s="96" t="n"/>
      <c r="U950" s="96" t="n"/>
      <c r="V950" s="96" t="n"/>
      <c r="W950" s="119" t="inlineStr">
        <is>
          <t>✅ 可导入</t>
        </is>
      </c>
    </row>
    <row r="951" customFormat="1" s="95">
      <c r="A951" s="100" t="n"/>
      <c r="B951" s="97" t="n"/>
      <c r="C951" s="97" t="n"/>
      <c r="D951" s="97" t="n"/>
      <c r="E951" s="97">
        <f>SUM(C951:D951)</f>
        <v/>
      </c>
      <c r="F951" s="97" t="n"/>
      <c r="G951" s="97" t="n"/>
      <c r="H951" s="97" t="n"/>
      <c r="I951" s="97">
        <f>SUM(F951:H951)</f>
        <v/>
      </c>
      <c r="J951" s="97" t="n"/>
      <c r="K951" s="97" t="n"/>
      <c r="L951" s="97" t="n"/>
      <c r="M951" s="97" t="n"/>
      <c r="N951" s="97" t="n"/>
      <c r="O951" s="97" t="n"/>
      <c r="P951" s="100" t="n"/>
      <c r="Q951" s="97" t="n"/>
      <c r="R951" s="97" t="n"/>
      <c r="S951" s="97" t="n"/>
      <c r="T951" s="97" t="n"/>
      <c r="U951" s="97" t="n"/>
      <c r="V951" s="97" t="n"/>
      <c r="W951" s="119" t="inlineStr">
        <is>
          <t>✅ 可导入</t>
        </is>
      </c>
    </row>
    <row r="952" customFormat="1" s="95">
      <c r="A952" s="100" t="n"/>
      <c r="B952" s="96" t="n"/>
      <c r="C952" s="96" t="n"/>
      <c r="D952" s="96" t="n"/>
      <c r="E952" s="96">
        <f>SUM(C952:D952)</f>
        <v/>
      </c>
      <c r="F952" s="96" t="n"/>
      <c r="G952" s="96" t="n"/>
      <c r="H952" s="96" t="n"/>
      <c r="I952" s="96">
        <f>SUM(F952:H952)</f>
        <v/>
      </c>
      <c r="J952" s="96" t="n"/>
      <c r="K952" s="96" t="n"/>
      <c r="L952" s="96" t="n"/>
      <c r="M952" s="96" t="n"/>
      <c r="N952" s="96" t="n"/>
      <c r="O952" s="96" t="n"/>
      <c r="P952" s="100" t="n"/>
      <c r="Q952" s="96" t="n"/>
      <c r="R952" s="96" t="n"/>
      <c r="S952" s="96" t="n"/>
      <c r="T952" s="96" t="n"/>
      <c r="U952" s="96" t="n"/>
      <c r="V952" s="96" t="n"/>
      <c r="W952" s="119" t="inlineStr">
        <is>
          <t>✅ 可导入</t>
        </is>
      </c>
    </row>
    <row r="953" customFormat="1" s="95">
      <c r="A953" s="100" t="n"/>
      <c r="B953" s="97" t="n"/>
      <c r="C953" s="97" t="n"/>
      <c r="D953" s="97" t="n"/>
      <c r="E953" s="97">
        <f>SUM(C953:D953)</f>
        <v/>
      </c>
      <c r="F953" s="97" t="n"/>
      <c r="G953" s="97" t="n"/>
      <c r="H953" s="97" t="n"/>
      <c r="I953" s="97">
        <f>SUM(F953:H953)</f>
        <v/>
      </c>
      <c r="J953" s="97" t="n"/>
      <c r="K953" s="97" t="n"/>
      <c r="L953" s="97" t="n"/>
      <c r="M953" s="97" t="n"/>
      <c r="N953" s="97" t="n"/>
      <c r="O953" s="97" t="n"/>
      <c r="P953" s="100" t="n"/>
      <c r="Q953" s="97" t="n"/>
      <c r="R953" s="97" t="n"/>
      <c r="S953" s="97" t="n"/>
      <c r="T953" s="97" t="n"/>
      <c r="U953" s="97" t="n"/>
      <c r="V953" s="97" t="n"/>
      <c r="W953" s="119" t="inlineStr">
        <is>
          <t>✅ 可导入</t>
        </is>
      </c>
    </row>
    <row r="954" customFormat="1" s="95">
      <c r="A954" s="100" t="n"/>
      <c r="B954" s="96" t="n"/>
      <c r="C954" s="96" t="n"/>
      <c r="D954" s="96" t="n"/>
      <c r="E954" s="96">
        <f>SUM(C954:D954)</f>
        <v/>
      </c>
      <c r="F954" s="96" t="n"/>
      <c r="G954" s="96" t="n"/>
      <c r="H954" s="96" t="n"/>
      <c r="I954" s="96">
        <f>SUM(F954:H954)</f>
        <v/>
      </c>
      <c r="J954" s="96" t="n"/>
      <c r="K954" s="96" t="n"/>
      <c r="L954" s="96" t="n"/>
      <c r="M954" s="96" t="n"/>
      <c r="N954" s="96" t="n"/>
      <c r="O954" s="96" t="n"/>
      <c r="P954" s="100" t="n"/>
      <c r="Q954" s="96" t="n"/>
      <c r="R954" s="96" t="n"/>
      <c r="S954" s="96" t="n"/>
      <c r="T954" s="96" t="n"/>
      <c r="U954" s="96" t="n"/>
      <c r="V954" s="96" t="n"/>
      <c r="W954" s="119" t="inlineStr">
        <is>
          <t>✅ 可导入</t>
        </is>
      </c>
    </row>
    <row r="955" customFormat="1" s="95">
      <c r="A955" s="100" t="n"/>
      <c r="B955" s="97" t="n"/>
      <c r="C955" s="97" t="n"/>
      <c r="D955" s="97" t="n"/>
      <c r="E955" s="97">
        <f>SUM(C955:D955)</f>
        <v/>
      </c>
      <c r="F955" s="97" t="n"/>
      <c r="G955" s="97" t="n"/>
      <c r="H955" s="97" t="n"/>
      <c r="I955" s="97">
        <f>SUM(F955:H955)</f>
        <v/>
      </c>
      <c r="J955" s="97" t="n"/>
      <c r="K955" s="97" t="n"/>
      <c r="L955" s="97" t="n"/>
      <c r="M955" s="97" t="n"/>
      <c r="N955" s="97" t="n"/>
      <c r="O955" s="97" t="n"/>
      <c r="P955" s="100" t="n"/>
      <c r="Q955" s="97" t="n"/>
      <c r="R955" s="97" t="n"/>
      <c r="S955" s="97" t="n"/>
      <c r="T955" s="97" t="n"/>
      <c r="U955" s="97" t="n"/>
      <c r="V955" s="97" t="n"/>
      <c r="W955" s="119" t="inlineStr">
        <is>
          <t>✅ 可导入</t>
        </is>
      </c>
    </row>
    <row r="956" customFormat="1" s="95">
      <c r="A956" s="100" t="n"/>
      <c r="B956" s="96" t="n"/>
      <c r="C956" s="96" t="n"/>
      <c r="D956" s="96" t="n"/>
      <c r="E956" s="96">
        <f>SUM(C956:D956)</f>
        <v/>
      </c>
      <c r="F956" s="96" t="n"/>
      <c r="G956" s="96" t="n"/>
      <c r="H956" s="96" t="n"/>
      <c r="I956" s="96">
        <f>SUM(F956:H956)</f>
        <v/>
      </c>
      <c r="J956" s="96" t="n"/>
      <c r="K956" s="96" t="n"/>
      <c r="L956" s="96" t="n"/>
      <c r="M956" s="96" t="n"/>
      <c r="N956" s="96" t="n"/>
      <c r="O956" s="96" t="n"/>
      <c r="P956" s="100" t="n"/>
      <c r="Q956" s="96" t="n"/>
      <c r="R956" s="96" t="n"/>
      <c r="S956" s="96" t="n"/>
      <c r="T956" s="96" t="n"/>
      <c r="U956" s="96" t="n"/>
      <c r="V956" s="96" t="n"/>
      <c r="W956" s="119" t="inlineStr">
        <is>
          <t>✅ 可导入</t>
        </is>
      </c>
    </row>
    <row r="957" customFormat="1" s="95">
      <c r="A957" s="100" t="n"/>
      <c r="B957" s="97" t="n"/>
      <c r="C957" s="97" t="n"/>
      <c r="D957" s="97" t="n"/>
      <c r="E957" s="97">
        <f>SUM(C957:D957)</f>
        <v/>
      </c>
      <c r="F957" s="97" t="n"/>
      <c r="G957" s="97" t="n"/>
      <c r="H957" s="97" t="n"/>
      <c r="I957" s="97">
        <f>SUM(F957:H957)</f>
        <v/>
      </c>
      <c r="J957" s="97" t="n"/>
      <c r="K957" s="97" t="n"/>
      <c r="L957" s="97" t="n"/>
      <c r="M957" s="97" t="n"/>
      <c r="N957" s="97" t="n"/>
      <c r="O957" s="97" t="n"/>
      <c r="P957" s="100" t="n"/>
      <c r="Q957" s="97" t="n"/>
      <c r="R957" s="97" t="n"/>
      <c r="S957" s="97" t="n"/>
      <c r="T957" s="97" t="n"/>
      <c r="U957" s="97" t="n"/>
      <c r="V957" s="97" t="n"/>
      <c r="W957" s="119" t="inlineStr">
        <is>
          <t>✅ 可导入</t>
        </is>
      </c>
    </row>
    <row r="958" customFormat="1" s="95">
      <c r="A958" s="100" t="n"/>
      <c r="B958" s="96" t="n"/>
      <c r="C958" s="96" t="n"/>
      <c r="D958" s="96" t="n"/>
      <c r="E958" s="96">
        <f>SUM(C958:D958)</f>
        <v/>
      </c>
      <c r="F958" s="96" t="n"/>
      <c r="G958" s="96" t="n"/>
      <c r="H958" s="96" t="n"/>
      <c r="I958" s="96">
        <f>SUM(F958:H958)</f>
        <v/>
      </c>
      <c r="J958" s="96" t="n"/>
      <c r="K958" s="96" t="n"/>
      <c r="L958" s="96" t="n"/>
      <c r="M958" s="96" t="n"/>
      <c r="N958" s="96" t="n"/>
      <c r="O958" s="96" t="n"/>
      <c r="P958" s="100" t="n"/>
      <c r="Q958" s="96" t="n"/>
      <c r="R958" s="96" t="n"/>
      <c r="S958" s="96" t="n"/>
      <c r="T958" s="96" t="n"/>
      <c r="U958" s="96" t="n"/>
      <c r="V958" s="96" t="n"/>
      <c r="W958" s="119" t="inlineStr">
        <is>
          <t>✅ 可导入</t>
        </is>
      </c>
    </row>
    <row r="959" customFormat="1" s="95">
      <c r="A959" s="100" t="n"/>
      <c r="B959" s="97" t="n"/>
      <c r="C959" s="97" t="n"/>
      <c r="D959" s="97" t="n"/>
      <c r="E959" s="97">
        <f>SUM(C959:D959)</f>
        <v/>
      </c>
      <c r="F959" s="97" t="n"/>
      <c r="G959" s="97" t="n"/>
      <c r="H959" s="97" t="n"/>
      <c r="I959" s="97">
        <f>SUM(F959:H959)</f>
        <v/>
      </c>
      <c r="J959" s="97" t="n"/>
      <c r="K959" s="97" t="n"/>
      <c r="L959" s="97" t="n"/>
      <c r="M959" s="97" t="n"/>
      <c r="N959" s="97" t="n"/>
      <c r="O959" s="97" t="n"/>
      <c r="P959" s="100" t="n"/>
      <c r="Q959" s="97" t="n"/>
      <c r="R959" s="97" t="n"/>
      <c r="S959" s="97" t="n"/>
      <c r="T959" s="97" t="n"/>
      <c r="U959" s="97" t="n"/>
      <c r="V959" s="97" t="n"/>
      <c r="W959" s="119" t="inlineStr">
        <is>
          <t>✅ 可导入</t>
        </is>
      </c>
    </row>
    <row r="960" customFormat="1" s="95">
      <c r="A960" s="100" t="n"/>
      <c r="B960" s="96" t="n"/>
      <c r="C960" s="96" t="n"/>
      <c r="D960" s="96" t="n"/>
      <c r="E960" s="96">
        <f>SUM(C960:D960)</f>
        <v/>
      </c>
      <c r="F960" s="96" t="n"/>
      <c r="G960" s="96" t="n"/>
      <c r="H960" s="96" t="n"/>
      <c r="I960" s="96">
        <f>SUM(F960:H960)</f>
        <v/>
      </c>
      <c r="J960" s="96" t="n"/>
      <c r="K960" s="96" t="n"/>
      <c r="L960" s="96" t="n"/>
      <c r="M960" s="96" t="n"/>
      <c r="N960" s="96" t="n"/>
      <c r="O960" s="96" t="n"/>
      <c r="P960" s="100" t="n"/>
      <c r="Q960" s="96" t="n"/>
      <c r="R960" s="96" t="n"/>
      <c r="S960" s="96" t="n"/>
      <c r="T960" s="96" t="n"/>
      <c r="U960" s="96" t="n"/>
      <c r="V960" s="96" t="n"/>
      <c r="W960" s="119" t="inlineStr">
        <is>
          <t>✅ 可导入</t>
        </is>
      </c>
    </row>
    <row r="961" customFormat="1" s="95">
      <c r="A961" s="100" t="n"/>
      <c r="B961" s="97" t="n"/>
      <c r="C961" s="97" t="n"/>
      <c r="D961" s="97" t="n"/>
      <c r="E961" s="97">
        <f>SUM(C961:D961)</f>
        <v/>
      </c>
      <c r="F961" s="97" t="n"/>
      <c r="G961" s="97" t="n"/>
      <c r="H961" s="97" t="n"/>
      <c r="I961" s="97">
        <f>SUM(F961:H961)</f>
        <v/>
      </c>
      <c r="J961" s="97" t="n"/>
      <c r="K961" s="97" t="n"/>
      <c r="L961" s="97" t="n"/>
      <c r="M961" s="97" t="n"/>
      <c r="N961" s="97" t="n"/>
      <c r="O961" s="97" t="n"/>
      <c r="P961" s="100" t="n"/>
      <c r="Q961" s="97" t="n"/>
      <c r="R961" s="97" t="n"/>
      <c r="S961" s="97" t="n"/>
      <c r="T961" s="97" t="n"/>
      <c r="U961" s="97" t="n"/>
      <c r="V961" s="97" t="n"/>
      <c r="W961" s="119" t="inlineStr">
        <is>
          <t>✅ 可导入</t>
        </is>
      </c>
    </row>
    <row r="962" customFormat="1" s="95">
      <c r="A962" s="100" t="n"/>
      <c r="B962" s="96" t="n"/>
      <c r="C962" s="96" t="n"/>
      <c r="D962" s="96" t="n"/>
      <c r="E962" s="96">
        <f>SUM(C962:D962)</f>
        <v/>
      </c>
      <c r="F962" s="96" t="n"/>
      <c r="G962" s="96" t="n"/>
      <c r="H962" s="96" t="n"/>
      <c r="I962" s="96">
        <f>SUM(F962:H962)</f>
        <v/>
      </c>
      <c r="J962" s="96" t="n"/>
      <c r="K962" s="96" t="n"/>
      <c r="L962" s="96" t="n"/>
      <c r="M962" s="96" t="n"/>
      <c r="N962" s="96" t="n"/>
      <c r="O962" s="96" t="n"/>
      <c r="P962" s="100" t="n"/>
      <c r="Q962" s="96" t="n"/>
      <c r="R962" s="96" t="n"/>
      <c r="S962" s="96" t="n"/>
      <c r="T962" s="96" t="n"/>
      <c r="U962" s="96" t="n"/>
      <c r="V962" s="96" t="n"/>
      <c r="W962" s="119" t="inlineStr">
        <is>
          <t>✅ 可导入</t>
        </is>
      </c>
    </row>
    <row r="963" customFormat="1" s="95">
      <c r="A963" s="100" t="n"/>
      <c r="B963" s="97" t="n"/>
      <c r="C963" s="97" t="n"/>
      <c r="D963" s="97" t="n"/>
      <c r="E963" s="97">
        <f>SUM(C963:D963)</f>
        <v/>
      </c>
      <c r="F963" s="97" t="n"/>
      <c r="G963" s="97" t="n"/>
      <c r="H963" s="97" t="n"/>
      <c r="I963" s="97">
        <f>SUM(F963:H963)</f>
        <v/>
      </c>
      <c r="J963" s="97" t="n"/>
      <c r="K963" s="97" t="n"/>
      <c r="L963" s="97" t="n"/>
      <c r="M963" s="97" t="n"/>
      <c r="N963" s="97" t="n"/>
      <c r="O963" s="97" t="n"/>
      <c r="P963" s="100" t="n"/>
      <c r="Q963" s="97" t="n"/>
      <c r="R963" s="97" t="n"/>
      <c r="S963" s="97" t="n"/>
      <c r="T963" s="97" t="n"/>
      <c r="U963" s="97" t="n"/>
      <c r="V963" s="97" t="n"/>
      <c r="W963" s="119" t="inlineStr">
        <is>
          <t>✅ 可导入</t>
        </is>
      </c>
    </row>
    <row r="964" customFormat="1" s="95">
      <c r="A964" s="100" t="n"/>
      <c r="B964" s="96" t="n"/>
      <c r="C964" s="96" t="n"/>
      <c r="D964" s="96" t="n"/>
      <c r="E964" s="96">
        <f>SUM(C964:D964)</f>
        <v/>
      </c>
      <c r="F964" s="96" t="n"/>
      <c r="G964" s="96" t="n"/>
      <c r="H964" s="96" t="n"/>
      <c r="I964" s="96">
        <f>SUM(F964:H964)</f>
        <v/>
      </c>
      <c r="J964" s="96" t="n"/>
      <c r="K964" s="96" t="n"/>
      <c r="L964" s="96" t="n"/>
      <c r="M964" s="96" t="n"/>
      <c r="N964" s="96" t="n"/>
      <c r="O964" s="96" t="n"/>
      <c r="P964" s="100" t="n"/>
      <c r="Q964" s="96" t="n"/>
      <c r="R964" s="96" t="n"/>
      <c r="S964" s="96" t="n"/>
      <c r="T964" s="96" t="n"/>
      <c r="U964" s="96" t="n"/>
      <c r="V964" s="96" t="n"/>
      <c r="W964" s="119" t="inlineStr">
        <is>
          <t>✅ 可导入</t>
        </is>
      </c>
    </row>
    <row r="965" customFormat="1" s="95">
      <c r="A965" s="100" t="n"/>
      <c r="B965" s="97" t="n"/>
      <c r="C965" s="97" t="n"/>
      <c r="D965" s="97" t="n"/>
      <c r="E965" s="97">
        <f>SUM(C965:D965)</f>
        <v/>
      </c>
      <c r="F965" s="97" t="n"/>
      <c r="G965" s="97" t="n"/>
      <c r="H965" s="97" t="n"/>
      <c r="I965" s="97">
        <f>SUM(F965:H965)</f>
        <v/>
      </c>
      <c r="J965" s="97" t="n"/>
      <c r="K965" s="97" t="n"/>
      <c r="L965" s="97" t="n"/>
      <c r="M965" s="97" t="n"/>
      <c r="N965" s="97" t="n"/>
      <c r="O965" s="97" t="n"/>
      <c r="P965" s="100" t="n"/>
      <c r="Q965" s="97" t="n"/>
      <c r="R965" s="97" t="n"/>
      <c r="S965" s="97" t="n"/>
      <c r="T965" s="97" t="n"/>
      <c r="U965" s="97" t="n"/>
      <c r="V965" s="97" t="n"/>
      <c r="W965" s="119" t="inlineStr">
        <is>
          <t>✅ 可导入</t>
        </is>
      </c>
    </row>
    <row r="966" customFormat="1" s="95">
      <c r="A966" s="100" t="n"/>
      <c r="B966" s="96" t="n"/>
      <c r="C966" s="96" t="n"/>
      <c r="D966" s="96" t="n"/>
      <c r="E966" s="96">
        <f>SUM(C966:D966)</f>
        <v/>
      </c>
      <c r="F966" s="96" t="n"/>
      <c r="G966" s="96" t="n"/>
      <c r="H966" s="96" t="n"/>
      <c r="I966" s="96">
        <f>SUM(F966:H966)</f>
        <v/>
      </c>
      <c r="J966" s="96" t="n"/>
      <c r="K966" s="96" t="n"/>
      <c r="L966" s="96" t="n"/>
      <c r="M966" s="96" t="n"/>
      <c r="N966" s="96" t="n"/>
      <c r="O966" s="96" t="n"/>
      <c r="P966" s="100" t="n"/>
      <c r="Q966" s="96" t="n"/>
      <c r="R966" s="96" t="n"/>
      <c r="S966" s="96" t="n"/>
      <c r="T966" s="96" t="n"/>
      <c r="U966" s="96" t="n"/>
      <c r="V966" s="96" t="n"/>
      <c r="W966" s="119" t="inlineStr">
        <is>
          <t>✅ 可导入</t>
        </is>
      </c>
    </row>
    <row r="967" customFormat="1" s="95">
      <c r="A967" s="100" t="n"/>
      <c r="B967" s="97" t="n"/>
      <c r="C967" s="97" t="n"/>
      <c r="D967" s="97" t="n"/>
      <c r="E967" s="97">
        <f>SUM(C967:D967)</f>
        <v/>
      </c>
      <c r="F967" s="97" t="n"/>
      <c r="G967" s="97" t="n"/>
      <c r="H967" s="97" t="n"/>
      <c r="I967" s="97">
        <f>SUM(F967:H967)</f>
        <v/>
      </c>
      <c r="J967" s="97" t="n"/>
      <c r="K967" s="97" t="n"/>
      <c r="L967" s="97" t="n"/>
      <c r="M967" s="97" t="n"/>
      <c r="N967" s="97" t="n"/>
      <c r="O967" s="97" t="n"/>
      <c r="P967" s="100" t="n"/>
      <c r="Q967" s="97" t="n"/>
      <c r="R967" s="97" t="n"/>
      <c r="S967" s="97" t="n"/>
      <c r="T967" s="97" t="n"/>
      <c r="U967" s="97" t="n"/>
      <c r="V967" s="97" t="n"/>
      <c r="W967" s="119" t="inlineStr">
        <is>
          <t>✅ 可导入</t>
        </is>
      </c>
    </row>
    <row r="968" customFormat="1" s="95">
      <c r="A968" s="100" t="n"/>
      <c r="B968" s="96" t="n"/>
      <c r="C968" s="96" t="n"/>
      <c r="D968" s="96" t="n"/>
      <c r="E968" s="96">
        <f>SUM(C968:D968)</f>
        <v/>
      </c>
      <c r="F968" s="96" t="n"/>
      <c r="G968" s="96" t="n"/>
      <c r="H968" s="96" t="n"/>
      <c r="I968" s="96">
        <f>SUM(F968:H968)</f>
        <v/>
      </c>
      <c r="J968" s="96" t="n"/>
      <c r="K968" s="96" t="n"/>
      <c r="L968" s="96" t="n"/>
      <c r="M968" s="96" t="n"/>
      <c r="N968" s="96" t="n"/>
      <c r="O968" s="96" t="n"/>
      <c r="P968" s="100" t="n"/>
      <c r="Q968" s="96" t="n"/>
      <c r="R968" s="96" t="n"/>
      <c r="S968" s="96" t="n"/>
      <c r="T968" s="96" t="n"/>
      <c r="U968" s="96" t="n"/>
      <c r="V968" s="96" t="n"/>
      <c r="W968" s="119" t="inlineStr">
        <is>
          <t>✅ 可导入</t>
        </is>
      </c>
    </row>
    <row r="969" customFormat="1" s="95">
      <c r="A969" s="100" t="n"/>
      <c r="B969" s="97" t="n"/>
      <c r="C969" s="97" t="n"/>
      <c r="D969" s="97" t="n"/>
      <c r="E969" s="97">
        <f>SUM(C969:D969)</f>
        <v/>
      </c>
      <c r="F969" s="97" t="n"/>
      <c r="G969" s="97" t="n"/>
      <c r="H969" s="97" t="n"/>
      <c r="I969" s="97">
        <f>SUM(F969:H969)</f>
        <v/>
      </c>
      <c r="J969" s="97" t="n"/>
      <c r="K969" s="97" t="n"/>
      <c r="L969" s="97" t="n"/>
      <c r="M969" s="97" t="n"/>
      <c r="N969" s="97" t="n"/>
      <c r="O969" s="97" t="n"/>
      <c r="P969" s="100" t="n"/>
      <c r="Q969" s="97" t="n"/>
      <c r="R969" s="97" t="n"/>
      <c r="S969" s="97" t="n"/>
      <c r="T969" s="97" t="n"/>
      <c r="U969" s="97" t="n"/>
      <c r="V969" s="97" t="n"/>
      <c r="W969" s="119" t="inlineStr">
        <is>
          <t>✅ 可导入</t>
        </is>
      </c>
    </row>
    <row r="970" customFormat="1" s="95">
      <c r="A970" s="100" t="n"/>
      <c r="B970" s="96" t="n"/>
      <c r="C970" s="96" t="n"/>
      <c r="D970" s="96" t="n"/>
      <c r="E970" s="96">
        <f>SUM(C970:D970)</f>
        <v/>
      </c>
      <c r="F970" s="96" t="n"/>
      <c r="G970" s="96" t="n"/>
      <c r="H970" s="96" t="n"/>
      <c r="I970" s="96">
        <f>SUM(F970:H970)</f>
        <v/>
      </c>
      <c r="J970" s="96" t="n"/>
      <c r="K970" s="96" t="n"/>
      <c r="L970" s="96" t="n"/>
      <c r="M970" s="96" t="n"/>
      <c r="N970" s="96" t="n"/>
      <c r="O970" s="96" t="n"/>
      <c r="P970" s="100" t="n"/>
      <c r="Q970" s="96" t="n"/>
      <c r="R970" s="96" t="n"/>
      <c r="S970" s="96" t="n"/>
      <c r="T970" s="96" t="n"/>
      <c r="U970" s="96" t="n"/>
      <c r="V970" s="96" t="n"/>
      <c r="W970" s="119" t="inlineStr">
        <is>
          <t>✅ 可导入</t>
        </is>
      </c>
    </row>
    <row r="971" customFormat="1" s="95">
      <c r="A971" s="100" t="n"/>
      <c r="B971" s="97" t="n"/>
      <c r="C971" s="97" t="n"/>
      <c r="D971" s="97" t="n"/>
      <c r="E971" s="97">
        <f>SUM(C971:D971)</f>
        <v/>
      </c>
      <c r="F971" s="97" t="n"/>
      <c r="G971" s="97" t="n"/>
      <c r="H971" s="97" t="n"/>
      <c r="I971" s="97">
        <f>SUM(F971:H971)</f>
        <v/>
      </c>
      <c r="J971" s="97" t="n"/>
      <c r="K971" s="97" t="n"/>
      <c r="L971" s="97" t="n"/>
      <c r="M971" s="97" t="n"/>
      <c r="N971" s="97" t="n"/>
      <c r="O971" s="97" t="n"/>
      <c r="P971" s="100" t="n"/>
      <c r="Q971" s="97" t="n"/>
      <c r="R971" s="97" t="n"/>
      <c r="S971" s="97" t="n"/>
      <c r="T971" s="97" t="n"/>
      <c r="U971" s="97" t="n"/>
      <c r="V971" s="97" t="n"/>
      <c r="W971" s="119" t="inlineStr">
        <is>
          <t>✅ 可导入</t>
        </is>
      </c>
    </row>
    <row r="972" customFormat="1" s="95">
      <c r="A972" s="100" t="n"/>
      <c r="B972" s="96" t="n"/>
      <c r="C972" s="96" t="n"/>
      <c r="D972" s="96" t="n"/>
      <c r="E972" s="96">
        <f>SUM(C972:D972)</f>
        <v/>
      </c>
      <c r="F972" s="96" t="n"/>
      <c r="G972" s="96" t="n"/>
      <c r="H972" s="96" t="n"/>
      <c r="I972" s="96">
        <f>SUM(F972:H972)</f>
        <v/>
      </c>
      <c r="J972" s="96" t="n"/>
      <c r="K972" s="96" t="n"/>
      <c r="L972" s="96" t="n"/>
      <c r="M972" s="96" t="n"/>
      <c r="N972" s="96" t="n"/>
      <c r="O972" s="96" t="n"/>
      <c r="P972" s="100" t="n"/>
      <c r="Q972" s="96" t="n"/>
      <c r="R972" s="96" t="n"/>
      <c r="S972" s="96" t="n"/>
      <c r="T972" s="96" t="n"/>
      <c r="U972" s="96" t="n"/>
      <c r="V972" s="96" t="n"/>
      <c r="W972" s="119" t="inlineStr">
        <is>
          <t>✅ 可导入</t>
        </is>
      </c>
    </row>
    <row r="973" customFormat="1" s="95">
      <c r="A973" s="100" t="n"/>
      <c r="B973" s="97" t="n"/>
      <c r="C973" s="97" t="n"/>
      <c r="D973" s="97" t="n"/>
      <c r="E973" s="97">
        <f>SUM(C973:D973)</f>
        <v/>
      </c>
      <c r="F973" s="97" t="n"/>
      <c r="G973" s="97" t="n"/>
      <c r="H973" s="97" t="n"/>
      <c r="I973" s="97">
        <f>SUM(F973:H973)</f>
        <v/>
      </c>
      <c r="J973" s="97" t="n"/>
      <c r="K973" s="97" t="n"/>
      <c r="L973" s="97" t="n"/>
      <c r="M973" s="97" t="n"/>
      <c r="N973" s="97" t="n"/>
      <c r="O973" s="97" t="n"/>
      <c r="P973" s="100" t="n"/>
      <c r="Q973" s="97" t="n"/>
      <c r="R973" s="97" t="n"/>
      <c r="S973" s="97" t="n"/>
      <c r="T973" s="97" t="n"/>
      <c r="U973" s="97" t="n"/>
      <c r="V973" s="97" t="n"/>
      <c r="W973" s="119" t="inlineStr">
        <is>
          <t>✅ 可导入</t>
        </is>
      </c>
    </row>
    <row r="974" customFormat="1" s="95">
      <c r="A974" s="100" t="n"/>
      <c r="B974" s="96" t="n"/>
      <c r="C974" s="96" t="n"/>
      <c r="D974" s="96" t="n"/>
      <c r="E974" s="96">
        <f>SUM(C974:D974)</f>
        <v/>
      </c>
      <c r="F974" s="96" t="n"/>
      <c r="G974" s="96" t="n"/>
      <c r="H974" s="96" t="n"/>
      <c r="I974" s="96">
        <f>SUM(F974:H974)</f>
        <v/>
      </c>
      <c r="J974" s="96" t="n"/>
      <c r="K974" s="96" t="n"/>
      <c r="L974" s="96" t="n"/>
      <c r="M974" s="96" t="n"/>
      <c r="N974" s="96" t="n"/>
      <c r="O974" s="96" t="n"/>
      <c r="P974" s="100" t="n"/>
      <c r="Q974" s="96" t="n"/>
      <c r="R974" s="96" t="n"/>
      <c r="S974" s="96" t="n"/>
      <c r="T974" s="96" t="n"/>
      <c r="U974" s="96" t="n"/>
      <c r="V974" s="96" t="n"/>
      <c r="W974" s="119" t="inlineStr">
        <is>
          <t>✅ 可导入</t>
        </is>
      </c>
    </row>
    <row r="975" customFormat="1" s="95">
      <c r="A975" s="100" t="n"/>
      <c r="B975" s="97" t="n"/>
      <c r="C975" s="97" t="n"/>
      <c r="D975" s="97" t="n"/>
      <c r="E975" s="97">
        <f>SUM(C975:D975)</f>
        <v/>
      </c>
      <c r="F975" s="97" t="n"/>
      <c r="G975" s="97" t="n"/>
      <c r="H975" s="97" t="n"/>
      <c r="I975" s="97">
        <f>SUM(F975:H975)</f>
        <v/>
      </c>
      <c r="J975" s="97" t="n"/>
      <c r="K975" s="97" t="n"/>
      <c r="L975" s="97" t="n"/>
      <c r="M975" s="97" t="n"/>
      <c r="N975" s="97" t="n"/>
      <c r="O975" s="97" t="n"/>
      <c r="P975" s="100" t="n"/>
      <c r="Q975" s="97" t="n"/>
      <c r="R975" s="97" t="n"/>
      <c r="S975" s="97" t="n"/>
      <c r="T975" s="97" t="n"/>
      <c r="U975" s="97" t="n"/>
      <c r="V975" s="97" t="n"/>
      <c r="W975" s="119" t="inlineStr">
        <is>
          <t>✅ 可导入</t>
        </is>
      </c>
    </row>
    <row r="976" customFormat="1" s="95">
      <c r="A976" s="100" t="n"/>
      <c r="B976" s="96" t="n"/>
      <c r="C976" s="96" t="n"/>
      <c r="D976" s="96" t="n"/>
      <c r="E976" s="96">
        <f>SUM(C976:D976)</f>
        <v/>
      </c>
      <c r="F976" s="96" t="n"/>
      <c r="G976" s="96" t="n"/>
      <c r="H976" s="96" t="n"/>
      <c r="I976" s="96">
        <f>SUM(F976:H976)</f>
        <v/>
      </c>
      <c r="J976" s="96" t="n"/>
      <c r="K976" s="96" t="n"/>
      <c r="L976" s="96" t="n"/>
      <c r="M976" s="96" t="n"/>
      <c r="N976" s="96" t="n"/>
      <c r="O976" s="96" t="n"/>
      <c r="P976" s="100" t="n"/>
      <c r="Q976" s="96" t="n"/>
      <c r="R976" s="96" t="n"/>
      <c r="S976" s="96" t="n"/>
      <c r="T976" s="96" t="n"/>
      <c r="U976" s="96" t="n"/>
      <c r="V976" s="96" t="n"/>
      <c r="W976" s="119" t="inlineStr">
        <is>
          <t>✅ 可导入</t>
        </is>
      </c>
    </row>
    <row r="977" customFormat="1" s="95">
      <c r="A977" s="100" t="n"/>
      <c r="B977" s="97" t="n"/>
      <c r="C977" s="97" t="n"/>
      <c r="D977" s="97" t="n"/>
      <c r="E977" s="97">
        <f>SUM(C977:D977)</f>
        <v/>
      </c>
      <c r="F977" s="97" t="n"/>
      <c r="G977" s="97" t="n"/>
      <c r="H977" s="97" t="n"/>
      <c r="I977" s="97">
        <f>SUM(F977:H977)</f>
        <v/>
      </c>
      <c r="J977" s="97" t="n"/>
      <c r="K977" s="97" t="n"/>
      <c r="L977" s="97" t="n"/>
      <c r="M977" s="97" t="n"/>
      <c r="N977" s="97" t="n"/>
      <c r="O977" s="97" t="n"/>
      <c r="P977" s="100" t="n"/>
      <c r="Q977" s="97" t="n"/>
      <c r="R977" s="97" t="n"/>
      <c r="S977" s="97" t="n"/>
      <c r="T977" s="97" t="n"/>
      <c r="U977" s="97" t="n"/>
      <c r="V977" s="97" t="n"/>
      <c r="W977" s="119" t="inlineStr">
        <is>
          <t>✅ 可导入</t>
        </is>
      </c>
    </row>
    <row r="978" customFormat="1" s="95">
      <c r="A978" s="100" t="n"/>
      <c r="B978" s="96" t="n"/>
      <c r="C978" s="96" t="n"/>
      <c r="D978" s="96" t="n"/>
      <c r="E978" s="96">
        <f>SUM(C978:D978)</f>
        <v/>
      </c>
      <c r="F978" s="96" t="n"/>
      <c r="G978" s="96" t="n"/>
      <c r="H978" s="96" t="n"/>
      <c r="I978" s="96">
        <f>SUM(F978:H978)</f>
        <v/>
      </c>
      <c r="J978" s="96" t="n"/>
      <c r="K978" s="96" t="n"/>
      <c r="L978" s="96" t="n"/>
      <c r="M978" s="96" t="n"/>
      <c r="N978" s="96" t="n"/>
      <c r="O978" s="96" t="n"/>
      <c r="P978" s="100" t="n"/>
      <c r="Q978" s="96" t="n"/>
      <c r="R978" s="96" t="n"/>
      <c r="S978" s="96" t="n"/>
      <c r="T978" s="96" t="n"/>
      <c r="U978" s="96" t="n"/>
      <c r="V978" s="96" t="n"/>
      <c r="W978" s="119" t="inlineStr">
        <is>
          <t>✅ 可导入</t>
        </is>
      </c>
    </row>
    <row r="979" customFormat="1" s="95">
      <c r="A979" s="100" t="n"/>
      <c r="B979" s="97" t="n"/>
      <c r="C979" s="97" t="n"/>
      <c r="D979" s="97" t="n"/>
      <c r="E979" s="97">
        <f>SUM(C979:D979)</f>
        <v/>
      </c>
      <c r="F979" s="97" t="n"/>
      <c r="G979" s="97" t="n"/>
      <c r="H979" s="97" t="n"/>
      <c r="I979" s="97">
        <f>SUM(F979:H979)</f>
        <v/>
      </c>
      <c r="J979" s="97" t="n"/>
      <c r="K979" s="97" t="n"/>
      <c r="L979" s="97" t="n"/>
      <c r="M979" s="97" t="n"/>
      <c r="N979" s="97" t="n"/>
      <c r="O979" s="97" t="n"/>
      <c r="P979" s="100" t="n"/>
      <c r="Q979" s="97" t="n"/>
      <c r="R979" s="97" t="n"/>
      <c r="S979" s="97" t="n"/>
      <c r="T979" s="97" t="n"/>
      <c r="U979" s="97" t="n"/>
      <c r="V979" s="97" t="n"/>
      <c r="W979" s="119" t="inlineStr">
        <is>
          <t>✅ 可导入</t>
        </is>
      </c>
    </row>
    <row r="980" customFormat="1" s="95">
      <c r="A980" s="100" t="n"/>
      <c r="B980" s="96" t="n"/>
      <c r="C980" s="96" t="n"/>
      <c r="D980" s="96" t="n"/>
      <c r="E980" s="96">
        <f>SUM(C980:D980)</f>
        <v/>
      </c>
      <c r="F980" s="96" t="n"/>
      <c r="G980" s="96" t="n"/>
      <c r="H980" s="96" t="n"/>
      <c r="I980" s="96">
        <f>SUM(F980:H980)</f>
        <v/>
      </c>
      <c r="J980" s="96" t="n"/>
      <c r="K980" s="96" t="n"/>
      <c r="L980" s="96" t="n"/>
      <c r="M980" s="96" t="n"/>
      <c r="N980" s="96" t="n"/>
      <c r="O980" s="96" t="n"/>
      <c r="P980" s="100" t="n"/>
      <c r="Q980" s="96" t="n"/>
      <c r="R980" s="96" t="n"/>
      <c r="S980" s="96" t="n"/>
      <c r="T980" s="96" t="n"/>
      <c r="U980" s="96" t="n"/>
      <c r="V980" s="96" t="n"/>
      <c r="W980" s="119" t="inlineStr">
        <is>
          <t>✅ 可导入</t>
        </is>
      </c>
    </row>
    <row r="981" customFormat="1" s="95">
      <c r="A981" s="100" t="n"/>
      <c r="B981" s="97" t="n"/>
      <c r="C981" s="97" t="n"/>
      <c r="D981" s="97" t="n"/>
      <c r="E981" s="97">
        <f>SUM(C981:D981)</f>
        <v/>
      </c>
      <c r="F981" s="97" t="n"/>
      <c r="G981" s="97" t="n"/>
      <c r="H981" s="97" t="n"/>
      <c r="I981" s="97">
        <f>SUM(F981:H981)</f>
        <v/>
      </c>
      <c r="J981" s="97" t="n"/>
      <c r="K981" s="97" t="n"/>
      <c r="L981" s="97" t="n"/>
      <c r="M981" s="97" t="n"/>
      <c r="N981" s="97" t="n"/>
      <c r="O981" s="97" t="n"/>
      <c r="P981" s="100" t="n"/>
      <c r="Q981" s="97" t="n"/>
      <c r="R981" s="97" t="n"/>
      <c r="S981" s="97" t="n"/>
      <c r="T981" s="97" t="n"/>
      <c r="U981" s="97" t="n"/>
      <c r="V981" s="97" t="n"/>
      <c r="W981" s="119" t="inlineStr">
        <is>
          <t>✅ 可导入</t>
        </is>
      </c>
    </row>
    <row r="982" customFormat="1" s="95">
      <c r="A982" s="100" t="n"/>
      <c r="B982" s="96" t="n"/>
      <c r="C982" s="96" t="n"/>
      <c r="D982" s="96" t="n"/>
      <c r="E982" s="96">
        <f>SUM(C982:D982)</f>
        <v/>
      </c>
      <c r="F982" s="96" t="n"/>
      <c r="G982" s="96" t="n"/>
      <c r="H982" s="96" t="n"/>
      <c r="I982" s="96">
        <f>SUM(F982:H982)</f>
        <v/>
      </c>
      <c r="J982" s="96" t="n"/>
      <c r="K982" s="96" t="n"/>
      <c r="L982" s="96" t="n"/>
      <c r="M982" s="96" t="n"/>
      <c r="N982" s="96" t="n"/>
      <c r="O982" s="96" t="n"/>
      <c r="P982" s="100" t="n"/>
      <c r="Q982" s="96" t="n"/>
      <c r="R982" s="96" t="n"/>
      <c r="S982" s="96" t="n"/>
      <c r="T982" s="96" t="n"/>
      <c r="U982" s="96" t="n"/>
      <c r="V982" s="96" t="n"/>
      <c r="W982" s="119" t="inlineStr">
        <is>
          <t>✅ 可导入</t>
        </is>
      </c>
    </row>
    <row r="983" customFormat="1" s="95">
      <c r="A983" s="100" t="n"/>
      <c r="B983" s="97" t="n"/>
      <c r="C983" s="97" t="n"/>
      <c r="D983" s="97" t="n"/>
      <c r="E983" s="97">
        <f>SUM(C983:D983)</f>
        <v/>
      </c>
      <c r="F983" s="97" t="n"/>
      <c r="G983" s="97" t="n"/>
      <c r="H983" s="97" t="n"/>
      <c r="I983" s="97">
        <f>SUM(F983:H983)</f>
        <v/>
      </c>
      <c r="J983" s="97" t="n"/>
      <c r="K983" s="97" t="n"/>
      <c r="L983" s="97" t="n"/>
      <c r="M983" s="97" t="n"/>
      <c r="N983" s="97" t="n"/>
      <c r="O983" s="97" t="n"/>
      <c r="P983" s="100" t="n"/>
      <c r="Q983" s="97" t="n"/>
      <c r="R983" s="97" t="n"/>
      <c r="S983" s="97" t="n"/>
      <c r="T983" s="97" t="n"/>
      <c r="U983" s="97" t="n"/>
      <c r="V983" s="97" t="n"/>
      <c r="W983" s="119" t="inlineStr">
        <is>
          <t>✅ 可导入</t>
        </is>
      </c>
    </row>
    <row r="984" customFormat="1" s="95">
      <c r="A984" s="100" t="n"/>
      <c r="B984" s="96" t="n"/>
      <c r="C984" s="96" t="n"/>
      <c r="D984" s="96" t="n"/>
      <c r="E984" s="96">
        <f>SUM(C984:D984)</f>
        <v/>
      </c>
      <c r="F984" s="96" t="n"/>
      <c r="G984" s="96" t="n"/>
      <c r="H984" s="96" t="n"/>
      <c r="I984" s="96">
        <f>SUM(F984:H984)</f>
        <v/>
      </c>
      <c r="J984" s="96" t="n"/>
      <c r="K984" s="96" t="n"/>
      <c r="L984" s="96" t="n"/>
      <c r="M984" s="96" t="n"/>
      <c r="N984" s="96" t="n"/>
      <c r="O984" s="96" t="n"/>
      <c r="P984" s="100" t="n"/>
      <c r="Q984" s="96" t="n"/>
      <c r="R984" s="96" t="n"/>
      <c r="S984" s="96" t="n"/>
      <c r="T984" s="96" t="n"/>
      <c r="U984" s="96" t="n"/>
      <c r="V984" s="96" t="n"/>
      <c r="W984" s="119" t="inlineStr">
        <is>
          <t>✅ 可导入</t>
        </is>
      </c>
    </row>
    <row r="985" customFormat="1" s="95">
      <c r="A985" s="100" t="n"/>
      <c r="B985" s="97" t="n"/>
      <c r="C985" s="97" t="n"/>
      <c r="D985" s="97" t="n"/>
      <c r="E985" s="97">
        <f>SUM(C985:D985)</f>
        <v/>
      </c>
      <c r="F985" s="97" t="n"/>
      <c r="G985" s="97" t="n"/>
      <c r="H985" s="97" t="n"/>
      <c r="I985" s="97">
        <f>SUM(F985:H985)</f>
        <v/>
      </c>
      <c r="J985" s="97" t="n"/>
      <c r="K985" s="97" t="n"/>
      <c r="L985" s="97" t="n"/>
      <c r="M985" s="97" t="n"/>
      <c r="N985" s="97" t="n"/>
      <c r="O985" s="97" t="n"/>
      <c r="P985" s="100" t="n"/>
      <c r="Q985" s="97" t="n"/>
      <c r="R985" s="97" t="n"/>
      <c r="S985" s="97" t="n"/>
      <c r="T985" s="97" t="n"/>
      <c r="U985" s="97" t="n"/>
      <c r="V985" s="97" t="n"/>
      <c r="W985" s="119" t="inlineStr">
        <is>
          <t>✅ 可导入</t>
        </is>
      </c>
    </row>
    <row r="986" customFormat="1" s="95">
      <c r="A986" s="100" t="n"/>
      <c r="B986" s="96" t="n"/>
      <c r="C986" s="96" t="n"/>
      <c r="D986" s="96" t="n"/>
      <c r="E986" s="96">
        <f>SUM(C986:D986)</f>
        <v/>
      </c>
      <c r="F986" s="96" t="n"/>
      <c r="G986" s="96" t="n"/>
      <c r="H986" s="96" t="n"/>
      <c r="I986" s="96">
        <f>SUM(F986:H986)</f>
        <v/>
      </c>
      <c r="J986" s="96" t="n"/>
      <c r="K986" s="96" t="n"/>
      <c r="L986" s="96" t="n"/>
      <c r="M986" s="96" t="n"/>
      <c r="N986" s="96" t="n"/>
      <c r="O986" s="96" t="n"/>
      <c r="P986" s="100" t="n"/>
      <c r="Q986" s="96" t="n"/>
      <c r="R986" s="96" t="n"/>
      <c r="S986" s="96" t="n"/>
      <c r="T986" s="96" t="n"/>
      <c r="U986" s="96" t="n"/>
      <c r="V986" s="96" t="n"/>
      <c r="W986" s="119" t="inlineStr">
        <is>
          <t>✅ 可导入</t>
        </is>
      </c>
    </row>
    <row r="987" customFormat="1" s="95">
      <c r="A987" s="100" t="n"/>
      <c r="B987" s="97" t="n"/>
      <c r="C987" s="97" t="n"/>
      <c r="D987" s="97" t="n"/>
      <c r="E987" s="97">
        <f>SUM(C987:D987)</f>
        <v/>
      </c>
      <c r="F987" s="97" t="n"/>
      <c r="G987" s="97" t="n"/>
      <c r="H987" s="97" t="n"/>
      <c r="I987" s="97">
        <f>SUM(F987:H987)</f>
        <v/>
      </c>
      <c r="J987" s="97" t="n"/>
      <c r="K987" s="97" t="n"/>
      <c r="L987" s="97" t="n"/>
      <c r="M987" s="97" t="n"/>
      <c r="N987" s="97" t="n"/>
      <c r="O987" s="97" t="n"/>
      <c r="P987" s="100" t="n"/>
      <c r="Q987" s="97" t="n"/>
      <c r="R987" s="97" t="n"/>
      <c r="S987" s="97" t="n"/>
      <c r="T987" s="97" t="n"/>
      <c r="U987" s="97" t="n"/>
      <c r="V987" s="97" t="n"/>
      <c r="W987" s="119" t="inlineStr">
        <is>
          <t>✅ 可导入</t>
        </is>
      </c>
    </row>
    <row r="988" customFormat="1" s="95">
      <c r="A988" s="100" t="n"/>
      <c r="B988" s="96" t="n"/>
      <c r="C988" s="96" t="n"/>
      <c r="D988" s="96" t="n"/>
      <c r="E988" s="96">
        <f>SUM(C988:D988)</f>
        <v/>
      </c>
      <c r="F988" s="96" t="n"/>
      <c r="G988" s="96" t="n"/>
      <c r="H988" s="96" t="n"/>
      <c r="I988" s="96">
        <f>SUM(F988:H988)</f>
        <v/>
      </c>
      <c r="J988" s="96" t="n"/>
      <c r="K988" s="96" t="n"/>
      <c r="L988" s="96" t="n"/>
      <c r="M988" s="96" t="n"/>
      <c r="N988" s="96" t="n"/>
      <c r="O988" s="96" t="n"/>
      <c r="P988" s="100" t="n"/>
      <c r="Q988" s="96" t="n"/>
      <c r="R988" s="96" t="n"/>
      <c r="S988" s="96" t="n"/>
      <c r="T988" s="96" t="n"/>
      <c r="U988" s="96" t="n"/>
      <c r="V988" s="96" t="n"/>
      <c r="W988" s="119" t="inlineStr">
        <is>
          <t>✅ 可导入</t>
        </is>
      </c>
    </row>
    <row r="989" customFormat="1" s="95">
      <c r="A989" s="100" t="n"/>
      <c r="B989" s="97" t="n"/>
      <c r="C989" s="97" t="n"/>
      <c r="D989" s="97" t="n"/>
      <c r="E989" s="97">
        <f>SUM(C989:D989)</f>
        <v/>
      </c>
      <c r="F989" s="97" t="n"/>
      <c r="G989" s="97" t="n"/>
      <c r="H989" s="97" t="n"/>
      <c r="I989" s="97">
        <f>SUM(F989:H989)</f>
        <v/>
      </c>
      <c r="J989" s="97" t="n"/>
      <c r="K989" s="97" t="n"/>
      <c r="L989" s="97" t="n"/>
      <c r="M989" s="97" t="n"/>
      <c r="N989" s="97" t="n"/>
      <c r="O989" s="97" t="n"/>
      <c r="P989" s="100" t="n"/>
      <c r="Q989" s="97" t="n"/>
      <c r="R989" s="97" t="n"/>
      <c r="S989" s="97" t="n"/>
      <c r="T989" s="97" t="n"/>
      <c r="U989" s="97" t="n"/>
      <c r="V989" s="97" t="n"/>
      <c r="W989" s="119" t="inlineStr">
        <is>
          <t>✅ 可导入</t>
        </is>
      </c>
    </row>
    <row r="990" customFormat="1" s="95">
      <c r="A990" s="100" t="n"/>
      <c r="B990" s="96" t="n"/>
      <c r="C990" s="96" t="n"/>
      <c r="D990" s="96" t="n"/>
      <c r="E990" s="96">
        <f>SUM(C990:D990)</f>
        <v/>
      </c>
      <c r="F990" s="96" t="n"/>
      <c r="G990" s="96" t="n"/>
      <c r="H990" s="96" t="n"/>
      <c r="I990" s="96">
        <f>SUM(F990:H990)</f>
        <v/>
      </c>
      <c r="J990" s="96" t="n"/>
      <c r="K990" s="96" t="n"/>
      <c r="L990" s="96" t="n"/>
      <c r="M990" s="96" t="n"/>
      <c r="N990" s="96" t="n"/>
      <c r="O990" s="96" t="n"/>
      <c r="P990" s="100" t="n"/>
      <c r="Q990" s="96" t="n"/>
      <c r="R990" s="96" t="n"/>
      <c r="S990" s="96" t="n"/>
      <c r="T990" s="96" t="n"/>
      <c r="U990" s="96" t="n"/>
      <c r="V990" s="96" t="n"/>
      <c r="W990" s="119" t="inlineStr">
        <is>
          <t>✅ 可导入</t>
        </is>
      </c>
    </row>
    <row r="991" customFormat="1" s="95">
      <c r="A991" s="100" t="n"/>
      <c r="B991" s="97" t="n"/>
      <c r="C991" s="97" t="n"/>
      <c r="D991" s="97" t="n"/>
      <c r="E991" s="97">
        <f>SUM(C991:D991)</f>
        <v/>
      </c>
      <c r="F991" s="97" t="n"/>
      <c r="G991" s="97" t="n"/>
      <c r="H991" s="97" t="n"/>
      <c r="I991" s="97">
        <f>SUM(F991:H991)</f>
        <v/>
      </c>
      <c r="J991" s="97" t="n"/>
      <c r="K991" s="97" t="n"/>
      <c r="L991" s="97" t="n"/>
      <c r="M991" s="97" t="n"/>
      <c r="N991" s="97" t="n"/>
      <c r="O991" s="97" t="n"/>
      <c r="P991" s="100" t="n"/>
      <c r="Q991" s="97" t="n"/>
      <c r="R991" s="97" t="n"/>
      <c r="S991" s="97" t="n"/>
      <c r="T991" s="97" t="n"/>
      <c r="U991" s="97" t="n"/>
      <c r="V991" s="97" t="n"/>
      <c r="W991" s="119" t="inlineStr">
        <is>
          <t>✅ 可导入</t>
        </is>
      </c>
    </row>
    <row r="992" customFormat="1" s="95">
      <c r="A992" s="100" t="n"/>
      <c r="B992" s="96" t="n"/>
      <c r="C992" s="96" t="n"/>
      <c r="D992" s="96" t="n"/>
      <c r="E992" s="96">
        <f>SUM(C992:D992)</f>
        <v/>
      </c>
      <c r="F992" s="96" t="n"/>
      <c r="G992" s="96" t="n"/>
      <c r="H992" s="96" t="n"/>
      <c r="I992" s="96">
        <f>SUM(F992:H992)</f>
        <v/>
      </c>
      <c r="J992" s="96" t="n"/>
      <c r="K992" s="96" t="n"/>
      <c r="L992" s="96" t="n"/>
      <c r="M992" s="96" t="n"/>
      <c r="N992" s="96" t="n"/>
      <c r="O992" s="96" t="n"/>
      <c r="P992" s="100" t="n"/>
      <c r="Q992" s="96" t="n"/>
      <c r="R992" s="96" t="n"/>
      <c r="S992" s="96" t="n"/>
      <c r="T992" s="96" t="n"/>
      <c r="U992" s="96" t="n"/>
      <c r="V992" s="96" t="n"/>
      <c r="W992" s="119" t="inlineStr">
        <is>
          <t>✅ 可导入</t>
        </is>
      </c>
    </row>
    <row r="993" customFormat="1" s="95">
      <c r="A993" s="100" t="n"/>
      <c r="B993" s="97" t="n"/>
      <c r="C993" s="97" t="n"/>
      <c r="D993" s="97" t="n"/>
      <c r="E993" s="97">
        <f>SUM(C993:D993)</f>
        <v/>
      </c>
      <c r="F993" s="97" t="n"/>
      <c r="G993" s="97" t="n"/>
      <c r="H993" s="97" t="n"/>
      <c r="I993" s="97">
        <f>SUM(F993:H993)</f>
        <v/>
      </c>
      <c r="J993" s="97" t="n"/>
      <c r="K993" s="97" t="n"/>
      <c r="L993" s="97" t="n"/>
      <c r="M993" s="97" t="n"/>
      <c r="N993" s="97" t="n"/>
      <c r="O993" s="97" t="n"/>
      <c r="P993" s="100" t="n"/>
      <c r="Q993" s="97" t="n"/>
      <c r="R993" s="97" t="n"/>
      <c r="S993" s="97" t="n"/>
      <c r="T993" s="97" t="n"/>
      <c r="U993" s="97" t="n"/>
      <c r="V993" s="97" t="n"/>
      <c r="W993" s="119" t="inlineStr">
        <is>
          <t>✅ 可导入</t>
        </is>
      </c>
    </row>
    <row r="994" customFormat="1" s="95">
      <c r="A994" s="100" t="n"/>
      <c r="B994" s="96" t="n"/>
      <c r="C994" s="96" t="n"/>
      <c r="D994" s="96" t="n"/>
      <c r="E994" s="96">
        <f>SUM(C994:D994)</f>
        <v/>
      </c>
      <c r="F994" s="96" t="n"/>
      <c r="G994" s="96" t="n"/>
      <c r="H994" s="96" t="n"/>
      <c r="I994" s="96">
        <f>SUM(F994:H994)</f>
        <v/>
      </c>
      <c r="J994" s="96" t="n"/>
      <c r="K994" s="96" t="n"/>
      <c r="L994" s="96" t="n"/>
      <c r="M994" s="96" t="n"/>
      <c r="N994" s="96" t="n"/>
      <c r="O994" s="96" t="n"/>
      <c r="P994" s="100" t="n"/>
      <c r="Q994" s="96" t="n"/>
      <c r="R994" s="96" t="n"/>
      <c r="S994" s="96" t="n"/>
      <c r="T994" s="96" t="n"/>
      <c r="U994" s="96" t="n"/>
      <c r="V994" s="96" t="n"/>
      <c r="W994" s="119" t="inlineStr">
        <is>
          <t>✅ 可导入</t>
        </is>
      </c>
    </row>
    <row r="995" customFormat="1" s="95">
      <c r="A995" s="100" t="n"/>
      <c r="B995" s="97" t="n"/>
      <c r="C995" s="97" t="n"/>
      <c r="D995" s="97" t="n"/>
      <c r="E995" s="97">
        <f>SUM(C995:D995)</f>
        <v/>
      </c>
      <c r="F995" s="97" t="n"/>
      <c r="G995" s="97" t="n"/>
      <c r="H995" s="97" t="n"/>
      <c r="I995" s="97">
        <f>SUM(F995:H995)</f>
        <v/>
      </c>
      <c r="J995" s="97" t="n"/>
      <c r="K995" s="97" t="n"/>
      <c r="L995" s="97" t="n"/>
      <c r="M995" s="97" t="n"/>
      <c r="N995" s="97" t="n"/>
      <c r="O995" s="97" t="n"/>
      <c r="P995" s="100" t="n"/>
      <c r="Q995" s="97" t="n"/>
      <c r="R995" s="97" t="n"/>
      <c r="S995" s="97" t="n"/>
      <c r="T995" s="97" t="n"/>
      <c r="U995" s="97" t="n"/>
      <c r="V995" s="97" t="n"/>
      <c r="W995" s="119" t="inlineStr">
        <is>
          <t>✅ 可导入</t>
        </is>
      </c>
    </row>
    <row r="996" customFormat="1" s="95">
      <c r="A996" s="100" t="n"/>
      <c r="B996" s="96" t="n"/>
      <c r="C996" s="96" t="n"/>
      <c r="D996" s="96" t="n"/>
      <c r="E996" s="96">
        <f>SUM(C996:D996)</f>
        <v/>
      </c>
      <c r="F996" s="96" t="n"/>
      <c r="G996" s="96" t="n"/>
      <c r="H996" s="96" t="n"/>
      <c r="I996" s="96">
        <f>SUM(F996:H996)</f>
        <v/>
      </c>
      <c r="J996" s="96" t="n"/>
      <c r="K996" s="96" t="n"/>
      <c r="L996" s="96" t="n"/>
      <c r="M996" s="96" t="n"/>
      <c r="N996" s="96" t="n"/>
      <c r="O996" s="96" t="n"/>
      <c r="P996" s="100" t="n"/>
      <c r="Q996" s="96" t="n"/>
      <c r="R996" s="96" t="n"/>
      <c r="S996" s="96" t="n"/>
      <c r="T996" s="96" t="n"/>
      <c r="U996" s="96" t="n"/>
      <c r="V996" s="96" t="n"/>
      <c r="W996" s="119" t="inlineStr">
        <is>
          <t>✅ 可导入</t>
        </is>
      </c>
    </row>
    <row r="997" customFormat="1" s="95">
      <c r="A997" s="100" t="n"/>
      <c r="B997" s="97" t="n"/>
      <c r="C997" s="97" t="n"/>
      <c r="D997" s="97" t="n"/>
      <c r="E997" s="97">
        <f>SUM(C997:D997)</f>
        <v/>
      </c>
      <c r="F997" s="97" t="n"/>
      <c r="G997" s="97" t="n"/>
      <c r="H997" s="97" t="n"/>
      <c r="I997" s="97">
        <f>SUM(F997:H997)</f>
        <v/>
      </c>
      <c r="J997" s="97" t="n"/>
      <c r="K997" s="97" t="n"/>
      <c r="L997" s="97" t="n"/>
      <c r="M997" s="97" t="n"/>
      <c r="N997" s="97" t="n"/>
      <c r="O997" s="97" t="n"/>
      <c r="P997" s="100" t="n"/>
      <c r="Q997" s="97" t="n"/>
      <c r="R997" s="97" t="n"/>
      <c r="S997" s="97" t="n"/>
      <c r="T997" s="97" t="n"/>
      <c r="U997" s="97" t="n"/>
      <c r="V997" s="97" t="n"/>
      <c r="W997" s="119" t="inlineStr">
        <is>
          <t>✅ 可导入</t>
        </is>
      </c>
    </row>
    <row r="998" customFormat="1" s="95">
      <c r="A998" s="100" t="n"/>
      <c r="B998" s="96" t="n"/>
      <c r="C998" s="96" t="n"/>
      <c r="D998" s="96" t="n"/>
      <c r="E998" s="96">
        <f>SUM(C998:D998)</f>
        <v/>
      </c>
      <c r="F998" s="96" t="n"/>
      <c r="G998" s="96" t="n"/>
      <c r="H998" s="96" t="n"/>
      <c r="I998" s="96">
        <f>SUM(F998:H998)</f>
        <v/>
      </c>
      <c r="J998" s="96" t="n"/>
      <c r="K998" s="96" t="n"/>
      <c r="L998" s="96" t="n"/>
      <c r="M998" s="96" t="n"/>
      <c r="N998" s="96" t="n"/>
      <c r="O998" s="96" t="n"/>
      <c r="P998" s="100" t="n"/>
      <c r="Q998" s="96" t="n"/>
      <c r="R998" s="96" t="n"/>
      <c r="S998" s="96" t="n"/>
      <c r="T998" s="96" t="n"/>
      <c r="U998" s="96" t="n"/>
      <c r="V998" s="96" t="n"/>
      <c r="W998" s="119" t="inlineStr">
        <is>
          <t>✅ 可导入</t>
        </is>
      </c>
    </row>
    <row r="999" customFormat="1" s="95">
      <c r="A999" s="100" t="n"/>
      <c r="B999" s="97" t="n"/>
      <c r="C999" s="97" t="n"/>
      <c r="D999" s="97" t="n"/>
      <c r="E999" s="97">
        <f>SUM(C999:D999)</f>
        <v/>
      </c>
      <c r="F999" s="97" t="n"/>
      <c r="G999" s="97" t="n"/>
      <c r="H999" s="97" t="n"/>
      <c r="I999" s="97">
        <f>SUM(F999:H999)</f>
        <v/>
      </c>
      <c r="J999" s="97" t="n"/>
      <c r="K999" s="97" t="n"/>
      <c r="L999" s="97" t="n"/>
      <c r="M999" s="97" t="n"/>
      <c r="N999" s="97" t="n"/>
      <c r="O999" s="97" t="n"/>
      <c r="P999" s="100" t="n"/>
      <c r="Q999" s="97" t="n"/>
      <c r="R999" s="97" t="n"/>
      <c r="S999" s="97" t="n"/>
      <c r="T999" s="97" t="n"/>
      <c r="U999" s="97" t="n"/>
      <c r="V999" s="97" t="n"/>
      <c r="W999" s="119" t="inlineStr">
        <is>
          <t>✅ 可导入</t>
        </is>
      </c>
    </row>
    <row r="1000" customFormat="1" s="95">
      <c r="A1000" s="100" t="n"/>
      <c r="B1000" s="96" t="n"/>
      <c r="C1000" s="96" t="n"/>
      <c r="D1000" s="96" t="n"/>
      <c r="E1000" s="96">
        <f>SUM(C1000:D1000)</f>
        <v/>
      </c>
      <c r="F1000" s="96" t="n"/>
      <c r="G1000" s="96" t="n"/>
      <c r="H1000" s="96" t="n"/>
      <c r="I1000" s="96">
        <f>SUM(F1000:H1000)</f>
        <v/>
      </c>
      <c r="J1000" s="96" t="n"/>
      <c r="K1000" s="96" t="n"/>
      <c r="L1000" s="96" t="n"/>
      <c r="M1000" s="96" t="n"/>
      <c r="N1000" s="96" t="n"/>
      <c r="O1000" s="96" t="n"/>
      <c r="P1000" s="100" t="n"/>
      <c r="Q1000" s="96" t="n"/>
      <c r="R1000" s="96" t="n"/>
      <c r="S1000" s="96" t="n"/>
      <c r="T1000" s="96" t="n"/>
      <c r="U1000" s="96" t="n"/>
      <c r="V1000" s="96" t="n"/>
      <c r="W1000" s="119" t="inlineStr">
        <is>
          <t>✅ 可导入</t>
        </is>
      </c>
    </row>
    <row r="1001" customFormat="1" s="95">
      <c r="A1001" s="100" t="n"/>
      <c r="B1001" s="97" t="n"/>
      <c r="C1001" s="97" t="n"/>
      <c r="D1001" s="97" t="n"/>
      <c r="E1001" s="97">
        <f>SUM(C1001:D1001)</f>
        <v/>
      </c>
      <c r="F1001" s="97" t="n"/>
      <c r="G1001" s="97" t="n"/>
      <c r="H1001" s="97" t="n"/>
      <c r="I1001" s="97">
        <f>SUM(F1001:H1001)</f>
        <v/>
      </c>
      <c r="J1001" s="97" t="n"/>
      <c r="K1001" s="97" t="n"/>
      <c r="L1001" s="97" t="n"/>
      <c r="M1001" s="97" t="n"/>
      <c r="N1001" s="97" t="n"/>
      <c r="O1001" s="97" t="n"/>
      <c r="P1001" s="100" t="n"/>
      <c r="Q1001" s="97" t="n"/>
      <c r="R1001" s="97" t="n"/>
      <c r="S1001" s="97" t="n"/>
      <c r="T1001" s="97" t="n"/>
      <c r="U1001" s="97" t="n"/>
      <c r="V1001" s="97" t="n"/>
      <c r="W1001" s="119" t="inlineStr">
        <is>
          <t>✅ 可导入</t>
        </is>
      </c>
    </row>
    <row r="1002" customFormat="1" s="95">
      <c r="W1002" s="119" t="inlineStr">
        <is>
          <t>✅ 可导入</t>
        </is>
      </c>
    </row>
  </sheetData>
  <autoFilter ref="A3:O1001"/>
  <dataValidations count="4">
    <dataValidation sqref="B4:B148 B248:B1001" showDropDown="0" showInputMessage="1" showErrorMessage="1" allowBlank="1" errorTitle="输入无效" error="请从下拉列表中选择" promptTitle="售后原因" prompt="售后原因" type="list">
      <formula1>"物流,厂家,客户,其他"</formula1>
    </dataValidation>
    <dataValidation sqref="Q4:Q1001" showDropDown="0" showInputMessage="1" showErrorMessage="1" allowBlank="1" errorTitle="输入无效" error="请从下拉列表中选择" promptTitle="二次入库确认" prompt="二次入库确认" type="list">
      <formula1>"已确认,未确认"</formula1>
    </dataValidation>
    <dataValidation sqref="S4:S1001" showDropDown="0" showInputMessage="1" showErrorMessage="1" allowBlank="1" errorTitle="输入无效" error="请从下拉列表中选择" promptTitle="售后状态" prompt="售后状态" type="list">
      <formula1>"待处理,处理中,已完成"</formula1>
    </dataValidation>
    <dataValidation sqref="T4:T1001" showDropDown="0" showInputMessage="1" showErrorMessage="1" allowBlank="1" errorTitle="输入无效" error="请从下拉列表中选择" promptTitle="客户满意度" prompt="客户满意度" type="list">
      <formula1>"满意,一般,不满意"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2026-04-12T05:54:00Z</dcterms:created>
  <dcterms:modified xsi:type="dcterms:W3CDTF">2026-06-02T07:09:05Z</dcterms:modified>
  <cp:lastModifiedBy>Jim 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D089E7F57C394216809E9DB7A4DB628D_13</vt:lpwstr>
  </property>
  <property name="KSOProductBuildVer" fmtid="{D5CDD505-2E9C-101B-9397-08002B2CF9AE}" pid="3">
    <vt:lpwstr>2052-12.1.0.26375</vt:lpwstr>
  </property>
  <property name="CalculationRule" fmtid="{D5CDD505-2E9C-101B-9397-08002B2CF9AE}" pid="4">
    <vt:i4>0</vt:i4>
  </property>
</Properties>
</file>